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co/Dropbox/TEACHING/Modeling/2_Toolkits/1_Hotel/Model/"/>
    </mc:Choice>
  </mc:AlternateContent>
  <xr:revisionPtr revIDLastSave="0" documentId="13_ncr:1_{9D2E4116-5AFD-0446-AC24-4250159585BA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Model" sheetId="2" r:id="rId1"/>
    <sheet name="Hotel Carve-out" sheetId="3" r:id="rId2"/>
  </sheets>
  <definedNames>
    <definedName name="_xlnm.Print_Area" localSheetId="1">'Hotel Carve-out'!$C$1681:$P$1945</definedName>
    <definedName name="_xlnm.Print_Area" localSheetId="0">Model!$C$1820:$P$2110</definedName>
  </definedNames>
  <calcPr calcId="191029" calcMode="autoNoTable" iterate="1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81" i="3" l="1"/>
  <c r="C1820" i="2"/>
  <c r="E1949" i="2" l="1"/>
  <c r="E1963" i="2" s="1"/>
  <c r="CB1596" i="2" l="1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O1596" i="2"/>
  <c r="CP1596" i="2"/>
  <c r="CQ1596" i="2"/>
  <c r="CR1596" i="2"/>
  <c r="CS1596" i="2"/>
  <c r="CT1596" i="2"/>
  <c r="CU1596" i="2"/>
  <c r="CV1596" i="2"/>
  <c r="CW1596" i="2"/>
  <c r="CX1596" i="2"/>
  <c r="CY1596" i="2"/>
  <c r="CZ1596" i="2"/>
  <c r="DA1596" i="2"/>
  <c r="DB1596" i="2"/>
  <c r="DC1596" i="2"/>
  <c r="DK1596" i="2"/>
  <c r="DL1596" i="2"/>
  <c r="DM1596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K310" i="2"/>
  <c r="DL310" i="2"/>
  <c r="DM310" i="2"/>
  <c r="D1661" i="3" l="1"/>
  <c r="Q1826" i="2" l="1"/>
  <c r="D552" i="3" l="1"/>
  <c r="D683" i="2"/>
  <c r="D387" i="3"/>
  <c r="D385" i="3"/>
  <c r="D518" i="2"/>
  <c r="D516" i="2"/>
  <c r="C128" i="3"/>
  <c r="C131" i="2"/>
  <c r="F1641" i="3" l="1"/>
  <c r="G316" i="3" l="1"/>
  <c r="F316" i="3"/>
  <c r="E770" i="3"/>
  <c r="D770" i="3"/>
  <c r="CI1949" i="3"/>
  <c r="CH1949" i="3"/>
  <c r="CG1949" i="3"/>
  <c r="CF1949" i="3"/>
  <c r="CF1950" i="3" s="1"/>
  <c r="CE1949" i="3"/>
  <c r="CD1949" i="3"/>
  <c r="CB1949" i="3"/>
  <c r="CA1949" i="3"/>
  <c r="BZ1949" i="3"/>
  <c r="BY1949" i="3"/>
  <c r="BX1949" i="3"/>
  <c r="BW1949" i="3"/>
  <c r="BV1949" i="3"/>
  <c r="BT1949" i="3"/>
  <c r="BT1950" i="3" s="1"/>
  <c r="BS1949" i="3"/>
  <c r="BQ1949" i="3"/>
  <c r="BP1949" i="3"/>
  <c r="BO1949" i="3"/>
  <c r="BN1949" i="3"/>
  <c r="BM1949" i="3"/>
  <c r="BL1949" i="3"/>
  <c r="BK1949" i="3"/>
  <c r="BD1949" i="3"/>
  <c r="BC1949" i="3"/>
  <c r="BB1949" i="3"/>
  <c r="BA1949" i="3"/>
  <c r="AZ1949" i="3"/>
  <c r="AY1949" i="3"/>
  <c r="AX1949" i="3"/>
  <c r="AW1949" i="3"/>
  <c r="AV1949" i="3"/>
  <c r="AU1949" i="3"/>
  <c r="AT1949" i="3"/>
  <c r="AS1949" i="3"/>
  <c r="AR1949" i="3"/>
  <c r="AQ1949" i="3"/>
  <c r="AP1949" i="3"/>
  <c r="AO1949" i="3"/>
  <c r="AN1949" i="3"/>
  <c r="AM1949" i="3"/>
  <c r="AL1949" i="3"/>
  <c r="AK1949" i="3"/>
  <c r="AH1949" i="3"/>
  <c r="AG1949" i="3"/>
  <c r="AF1949" i="3"/>
  <c r="AE1949" i="3"/>
  <c r="AD1949" i="3"/>
  <c r="AC1949" i="3"/>
  <c r="AB1949" i="3"/>
  <c r="AA1949" i="3"/>
  <c r="Z1949" i="3"/>
  <c r="Y1949" i="3"/>
  <c r="X1949" i="3"/>
  <c r="U1949" i="3"/>
  <c r="T1949" i="3"/>
  <c r="S1949" i="3"/>
  <c r="R1949" i="3"/>
  <c r="O1949" i="3"/>
  <c r="N1949" i="3"/>
  <c r="M1949" i="3"/>
  <c r="L1949" i="3"/>
  <c r="K1949" i="3"/>
  <c r="I1949" i="3"/>
  <c r="H1949" i="3"/>
  <c r="G1949" i="3"/>
  <c r="F1949" i="3"/>
  <c r="E1793" i="3"/>
  <c r="E1794" i="3" s="1"/>
  <c r="E1791" i="3"/>
  <c r="E1790" i="3" s="1"/>
  <c r="I1789" i="3"/>
  <c r="J1789" i="3" s="1"/>
  <c r="G1789" i="3"/>
  <c r="F1789" i="3" s="1"/>
  <c r="G1725" i="3"/>
  <c r="G1717" i="3"/>
  <c r="O1710" i="3"/>
  <c r="O1709" i="3"/>
  <c r="M1709" i="3"/>
  <c r="O1708" i="3"/>
  <c r="H1705" i="3"/>
  <c r="F1704" i="3"/>
  <c r="P1703" i="3"/>
  <c r="O1703" i="3"/>
  <c r="N1703" i="3"/>
  <c r="M1703" i="3"/>
  <c r="E1690" i="3"/>
  <c r="M1689" i="3"/>
  <c r="U1687" i="3"/>
  <c r="E1689" i="3" s="1"/>
  <c r="E11" i="3" s="1"/>
  <c r="CJ1660" i="3"/>
  <c r="F1610" i="3"/>
  <c r="D1607" i="3"/>
  <c r="F1598" i="3"/>
  <c r="D1595" i="3"/>
  <c r="M1688" i="3" s="1"/>
  <c r="F1586" i="3"/>
  <c r="D1583" i="3"/>
  <c r="D1552" i="3"/>
  <c r="C1552" i="3" s="1"/>
  <c r="D1551" i="3"/>
  <c r="C1551" i="3" s="1"/>
  <c r="CJ1547" i="3"/>
  <c r="D1546" i="3"/>
  <c r="D1545" i="3"/>
  <c r="D1544" i="3"/>
  <c r="D1543" i="3"/>
  <c r="D1542" i="3"/>
  <c r="D1541" i="3"/>
  <c r="D1531" i="3"/>
  <c r="C1531" i="3" s="1"/>
  <c r="D1530" i="3"/>
  <c r="D1527" i="3"/>
  <c r="C1527" i="3" s="1"/>
  <c r="D1525" i="3"/>
  <c r="D1524" i="3"/>
  <c r="C1524" i="3" s="1"/>
  <c r="D1515" i="3"/>
  <c r="D1514" i="3"/>
  <c r="D1513" i="3"/>
  <c r="D1512" i="3"/>
  <c r="D1511" i="3"/>
  <c r="D1510" i="3"/>
  <c r="D1509" i="3"/>
  <c r="C1509" i="3" s="1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3" i="3"/>
  <c r="D1492" i="3"/>
  <c r="D1491" i="3"/>
  <c r="D1490" i="3"/>
  <c r="D1489" i="3"/>
  <c r="D1488" i="3"/>
  <c r="D1487" i="3"/>
  <c r="D1486" i="3"/>
  <c r="D1485" i="3"/>
  <c r="D1484" i="3"/>
  <c r="D1483" i="3"/>
  <c r="D1479" i="3"/>
  <c r="D1478" i="3"/>
  <c r="D1477" i="3"/>
  <c r="D1476" i="3"/>
  <c r="D1473" i="3"/>
  <c r="D1472" i="3"/>
  <c r="D1471" i="3"/>
  <c r="D1470" i="3"/>
  <c r="D1469" i="3"/>
  <c r="D1454" i="3"/>
  <c r="C1404" i="3"/>
  <c r="C1399" i="3"/>
  <c r="C1393" i="3"/>
  <c r="C1392" i="3"/>
  <c r="C1391" i="3"/>
  <c r="C1390" i="3"/>
  <c r="D1385" i="3"/>
  <c r="C1384" i="3"/>
  <c r="C1383" i="3"/>
  <c r="E1382" i="3"/>
  <c r="P1710" i="3" s="1"/>
  <c r="C1375" i="3"/>
  <c r="C1360" i="3"/>
  <c r="C1347" i="3"/>
  <c r="C1346" i="3"/>
  <c r="E1345" i="3"/>
  <c r="E1344" i="3"/>
  <c r="P1709" i="3" s="1"/>
  <c r="C1343" i="3"/>
  <c r="C1341" i="3"/>
  <c r="C1338" i="3"/>
  <c r="E1337" i="3"/>
  <c r="D1337" i="3"/>
  <c r="D1350" i="3" s="1"/>
  <c r="C1336" i="3"/>
  <c r="F1335" i="3"/>
  <c r="G1332" i="3"/>
  <c r="C1331" i="3"/>
  <c r="G1330" i="3"/>
  <c r="C1329" i="3"/>
  <c r="C1325" i="3"/>
  <c r="C1337" i="3" s="1"/>
  <c r="C1320" i="3"/>
  <c r="C1292" i="3"/>
  <c r="C1291" i="3"/>
  <c r="E1290" i="3"/>
  <c r="E1289" i="3"/>
  <c r="P1708" i="3" s="1"/>
  <c r="C1288" i="3"/>
  <c r="C1286" i="3"/>
  <c r="C1305" i="3" s="1"/>
  <c r="D1282" i="3"/>
  <c r="D1281" i="3"/>
  <c r="C1280" i="3"/>
  <c r="C1277" i="3"/>
  <c r="C1273" i="3"/>
  <c r="C1283" i="3" s="1"/>
  <c r="C1267" i="3"/>
  <c r="C1266" i="3"/>
  <c r="C1244" i="3"/>
  <c r="C1193" i="3" s="1"/>
  <c r="C1240" i="3"/>
  <c r="C1235" i="3"/>
  <c r="C1238" i="3" s="1"/>
  <c r="C1233" i="3"/>
  <c r="C1230" i="3"/>
  <c r="C1229" i="3"/>
  <c r="C1228" i="3"/>
  <c r="C1227" i="3"/>
  <c r="C1224" i="3"/>
  <c r="E1223" i="3"/>
  <c r="D1223" i="3"/>
  <c r="C1223" i="3"/>
  <c r="E1222" i="3"/>
  <c r="D1222" i="3"/>
  <c r="C1222" i="3"/>
  <c r="E1220" i="3"/>
  <c r="D1217" i="3"/>
  <c r="E1224" i="3" s="1"/>
  <c r="C1217" i="3"/>
  <c r="D1215" i="3"/>
  <c r="D1224" i="3" s="1"/>
  <c r="C1215" i="3"/>
  <c r="C1211" i="3"/>
  <c r="C1207" i="3"/>
  <c r="E1206" i="3"/>
  <c r="D1206" i="3"/>
  <c r="C1206" i="3"/>
  <c r="E1205" i="3"/>
  <c r="D1205" i="3"/>
  <c r="C1205" i="3"/>
  <c r="E1203" i="3"/>
  <c r="D1200" i="3"/>
  <c r="E1207" i="3" s="1"/>
  <c r="C1200" i="3"/>
  <c r="D1198" i="3"/>
  <c r="D1207" i="3" s="1"/>
  <c r="C1198" i="3"/>
  <c r="C1192" i="3"/>
  <c r="F1185" i="3"/>
  <c r="E1185" i="3"/>
  <c r="D1185" i="3"/>
  <c r="F1184" i="3"/>
  <c r="E1184" i="3"/>
  <c r="D1184" i="3"/>
  <c r="E1182" i="3"/>
  <c r="E1181" i="3"/>
  <c r="G1179" i="3"/>
  <c r="D1178" i="3"/>
  <c r="E1186" i="3" s="1"/>
  <c r="G1177" i="3"/>
  <c r="D1176" i="3"/>
  <c r="D1186" i="3" s="1"/>
  <c r="G1174" i="3"/>
  <c r="F1174" i="3"/>
  <c r="D1173" i="3"/>
  <c r="C1173" i="3"/>
  <c r="D1172" i="3"/>
  <c r="C1171" i="3"/>
  <c r="C1178" i="3" s="1"/>
  <c r="C1163" i="3"/>
  <c r="C1166" i="3" s="1"/>
  <c r="C1160" i="3"/>
  <c r="E1159" i="3"/>
  <c r="D1159" i="3"/>
  <c r="C1159" i="3"/>
  <c r="E1158" i="3"/>
  <c r="D1158" i="3"/>
  <c r="C1158" i="3"/>
  <c r="E1156" i="3"/>
  <c r="E1155" i="3"/>
  <c r="D1152" i="3"/>
  <c r="C1152" i="3"/>
  <c r="D1150" i="3"/>
  <c r="D1160" i="3" s="1"/>
  <c r="C1150" i="3"/>
  <c r="D1148" i="3"/>
  <c r="C1148" i="3"/>
  <c r="C1144" i="3"/>
  <c r="E1143" i="3"/>
  <c r="D1143" i="3"/>
  <c r="C1143" i="3"/>
  <c r="E1142" i="3"/>
  <c r="D1142" i="3"/>
  <c r="C1142" i="3"/>
  <c r="E1140" i="3"/>
  <c r="E1139" i="3"/>
  <c r="D1136" i="3"/>
  <c r="C1136" i="3"/>
  <c r="D1134" i="3"/>
  <c r="D1144" i="3" s="1"/>
  <c r="C1134" i="3"/>
  <c r="G1128" i="3"/>
  <c r="G1132" i="3" s="1"/>
  <c r="F1128" i="3"/>
  <c r="F1132" i="3" s="1"/>
  <c r="C1123" i="3"/>
  <c r="E1122" i="3"/>
  <c r="D1122" i="3"/>
  <c r="C1122" i="3"/>
  <c r="E1121" i="3"/>
  <c r="D1121" i="3"/>
  <c r="C1121" i="3"/>
  <c r="E1119" i="3"/>
  <c r="E1118" i="3"/>
  <c r="D1115" i="3"/>
  <c r="C1115" i="3"/>
  <c r="D1113" i="3"/>
  <c r="C1113" i="3"/>
  <c r="D1111" i="3"/>
  <c r="C1111" i="3"/>
  <c r="C1107" i="3"/>
  <c r="E1106" i="3"/>
  <c r="D1106" i="3"/>
  <c r="C1106" i="3"/>
  <c r="E1105" i="3"/>
  <c r="D1105" i="3"/>
  <c r="C1105" i="3"/>
  <c r="E1103" i="3"/>
  <c r="E1102" i="3"/>
  <c r="D1099" i="3"/>
  <c r="C1099" i="3"/>
  <c r="D1097" i="3"/>
  <c r="C1097" i="3"/>
  <c r="D1095" i="3"/>
  <c r="C1095" i="3"/>
  <c r="F1088" i="3"/>
  <c r="E1088" i="3"/>
  <c r="D1088" i="3"/>
  <c r="F1087" i="3"/>
  <c r="E1087" i="3"/>
  <c r="D1087" i="3"/>
  <c r="E1085" i="3"/>
  <c r="E1084" i="3"/>
  <c r="G1082" i="3"/>
  <c r="D1081" i="3"/>
  <c r="G1080" i="3"/>
  <c r="D1079" i="3"/>
  <c r="G1077" i="3"/>
  <c r="F1077" i="3"/>
  <c r="D1076" i="3"/>
  <c r="C1076" i="3"/>
  <c r="D1075" i="3"/>
  <c r="C1074" i="3"/>
  <c r="C1088" i="3" s="1"/>
  <c r="C1069" i="3"/>
  <c r="E1068" i="3"/>
  <c r="D1068" i="3"/>
  <c r="C1068" i="3"/>
  <c r="E1067" i="3"/>
  <c r="D1067" i="3"/>
  <c r="C1067" i="3"/>
  <c r="E1065" i="3"/>
  <c r="E1064" i="3"/>
  <c r="D1061" i="3"/>
  <c r="E1069" i="3" s="1"/>
  <c r="C1061" i="3"/>
  <c r="D1059" i="3"/>
  <c r="D1069" i="3" s="1"/>
  <c r="C1059" i="3"/>
  <c r="C1057" i="3"/>
  <c r="C1045" i="3"/>
  <c r="E1044" i="3"/>
  <c r="D1044" i="3"/>
  <c r="C1044" i="3"/>
  <c r="E1043" i="3"/>
  <c r="D1043" i="3"/>
  <c r="C1043" i="3"/>
  <c r="E1041" i="3"/>
  <c r="E1040" i="3"/>
  <c r="D1037" i="3"/>
  <c r="E1045" i="3" s="1"/>
  <c r="C1037" i="3"/>
  <c r="D1035" i="3"/>
  <c r="C1035" i="3"/>
  <c r="C1033" i="3"/>
  <c r="C1023" i="3"/>
  <c r="C1022" i="3"/>
  <c r="C1021" i="3"/>
  <c r="E1019" i="3"/>
  <c r="E1018" i="3"/>
  <c r="C1016" i="3"/>
  <c r="D1012" i="3"/>
  <c r="C1006" i="3"/>
  <c r="C1005" i="3"/>
  <c r="C1004" i="3"/>
  <c r="E1002" i="3"/>
  <c r="E1001" i="3"/>
  <c r="C999" i="3"/>
  <c r="G996" i="3"/>
  <c r="F996" i="3"/>
  <c r="F988" i="3"/>
  <c r="E988" i="3"/>
  <c r="D988" i="3"/>
  <c r="F987" i="3"/>
  <c r="E987" i="3"/>
  <c r="D987" i="3"/>
  <c r="E985" i="3"/>
  <c r="E984" i="3"/>
  <c r="G982" i="3"/>
  <c r="D981" i="3"/>
  <c r="E989" i="3" s="1"/>
  <c r="G980" i="3"/>
  <c r="D979" i="3"/>
  <c r="D989" i="3" s="1"/>
  <c r="G977" i="3"/>
  <c r="F977" i="3"/>
  <c r="D976" i="3"/>
  <c r="C976" i="3"/>
  <c r="D975" i="3"/>
  <c r="C974" i="3"/>
  <c r="C981" i="3" s="1"/>
  <c r="F968" i="3"/>
  <c r="E968" i="3"/>
  <c r="D968" i="3"/>
  <c r="F967" i="3"/>
  <c r="E967" i="3"/>
  <c r="D967" i="3"/>
  <c r="E965" i="3"/>
  <c r="E964" i="3"/>
  <c r="G962" i="3"/>
  <c r="D961" i="3"/>
  <c r="G960" i="3"/>
  <c r="D959" i="3"/>
  <c r="D969" i="3" s="1"/>
  <c r="G957" i="3"/>
  <c r="F957" i="3"/>
  <c r="D956" i="3"/>
  <c r="C956" i="3"/>
  <c r="D955" i="3"/>
  <c r="C954" i="3"/>
  <c r="C968" i="3" s="1"/>
  <c r="F948" i="3"/>
  <c r="E948" i="3"/>
  <c r="D948" i="3"/>
  <c r="F947" i="3"/>
  <c r="E947" i="3"/>
  <c r="D947" i="3"/>
  <c r="E945" i="3"/>
  <c r="E944" i="3"/>
  <c r="G942" i="3"/>
  <c r="D941" i="3"/>
  <c r="E949" i="3" s="1"/>
  <c r="G940" i="3"/>
  <c r="D939" i="3"/>
  <c r="D949" i="3" s="1"/>
  <c r="G937" i="3"/>
  <c r="F937" i="3"/>
  <c r="D936" i="3"/>
  <c r="C936" i="3"/>
  <c r="D935" i="3"/>
  <c r="C934" i="3"/>
  <c r="C948" i="3" s="1"/>
  <c r="F928" i="3"/>
  <c r="E928" i="3"/>
  <c r="D928" i="3"/>
  <c r="F927" i="3"/>
  <c r="E927" i="3"/>
  <c r="D927" i="3"/>
  <c r="E925" i="3"/>
  <c r="E924" i="3"/>
  <c r="G922" i="3"/>
  <c r="D921" i="3"/>
  <c r="E929" i="3" s="1"/>
  <c r="G920" i="3"/>
  <c r="D919" i="3"/>
  <c r="G917" i="3"/>
  <c r="F917" i="3"/>
  <c r="D916" i="3"/>
  <c r="C916" i="3"/>
  <c r="D915" i="3"/>
  <c r="C914" i="3"/>
  <c r="C928" i="3" s="1"/>
  <c r="F908" i="3"/>
  <c r="E908" i="3"/>
  <c r="D908" i="3"/>
  <c r="F907" i="3"/>
  <c r="E907" i="3"/>
  <c r="D907" i="3"/>
  <c r="E905" i="3"/>
  <c r="E904" i="3"/>
  <c r="G902" i="3"/>
  <c r="D901" i="3"/>
  <c r="E909" i="3" s="1"/>
  <c r="G900" i="3"/>
  <c r="D899" i="3"/>
  <c r="D909" i="3" s="1"/>
  <c r="G897" i="3"/>
  <c r="F897" i="3"/>
  <c r="D896" i="3"/>
  <c r="C896" i="3"/>
  <c r="D895" i="3"/>
  <c r="C894" i="3"/>
  <c r="C909" i="3" s="1"/>
  <c r="F888" i="3"/>
  <c r="E888" i="3"/>
  <c r="D888" i="3"/>
  <c r="F887" i="3"/>
  <c r="E887" i="3"/>
  <c r="D887" i="3"/>
  <c r="E885" i="3"/>
  <c r="E884" i="3"/>
  <c r="G882" i="3"/>
  <c r="D881" i="3"/>
  <c r="E889" i="3" s="1"/>
  <c r="G880" i="3"/>
  <c r="D879" i="3"/>
  <c r="G877" i="3"/>
  <c r="F877" i="3"/>
  <c r="D876" i="3"/>
  <c r="C876" i="3"/>
  <c r="D875" i="3"/>
  <c r="C874" i="3"/>
  <c r="C888" i="3" s="1"/>
  <c r="F868" i="3"/>
  <c r="E868" i="3"/>
  <c r="D868" i="3"/>
  <c r="F867" i="3"/>
  <c r="E867" i="3"/>
  <c r="D867" i="3"/>
  <c r="E865" i="3"/>
  <c r="E864" i="3"/>
  <c r="G862" i="3"/>
  <c r="D861" i="3"/>
  <c r="E869" i="3" s="1"/>
  <c r="G860" i="3"/>
  <c r="D859" i="3"/>
  <c r="D869" i="3" s="1"/>
  <c r="G857" i="3"/>
  <c r="F857" i="3"/>
  <c r="D856" i="3"/>
  <c r="C856" i="3"/>
  <c r="D855" i="3"/>
  <c r="C854" i="3"/>
  <c r="C861" i="3" s="1"/>
  <c r="C848" i="3"/>
  <c r="C847" i="3"/>
  <c r="C843" i="3"/>
  <c r="E842" i="3"/>
  <c r="D842" i="3"/>
  <c r="C842" i="3"/>
  <c r="E841" i="3"/>
  <c r="D841" i="3"/>
  <c r="C841" i="3"/>
  <c r="E839" i="3"/>
  <c r="E838" i="3"/>
  <c r="G836" i="3"/>
  <c r="D835" i="3"/>
  <c r="E843" i="3" s="1"/>
  <c r="C835" i="3"/>
  <c r="G834" i="3"/>
  <c r="D833" i="3"/>
  <c r="C833" i="3"/>
  <c r="D831" i="3"/>
  <c r="C831" i="3"/>
  <c r="C827" i="3"/>
  <c r="E826" i="3"/>
  <c r="D826" i="3"/>
  <c r="C826" i="3"/>
  <c r="E825" i="3"/>
  <c r="D825" i="3"/>
  <c r="C825" i="3"/>
  <c r="E823" i="3"/>
  <c r="E822" i="3"/>
  <c r="G820" i="3"/>
  <c r="D819" i="3"/>
  <c r="E827" i="3" s="1"/>
  <c r="G818" i="3"/>
  <c r="D817" i="3"/>
  <c r="D814" i="3"/>
  <c r="C814" i="3"/>
  <c r="C819" i="3" s="1"/>
  <c r="C810" i="3"/>
  <c r="E809" i="3"/>
  <c r="D809" i="3"/>
  <c r="C809" i="3"/>
  <c r="E808" i="3"/>
  <c r="D808" i="3"/>
  <c r="C808" i="3"/>
  <c r="E806" i="3"/>
  <c r="E805" i="3"/>
  <c r="G803" i="3"/>
  <c r="D802" i="3"/>
  <c r="E810" i="3" s="1"/>
  <c r="C802" i="3"/>
  <c r="G801" i="3"/>
  <c r="D800" i="3"/>
  <c r="C800" i="3"/>
  <c r="C798" i="3"/>
  <c r="G797" i="3"/>
  <c r="G1013" i="3" s="1"/>
  <c r="F797" i="3"/>
  <c r="F1013" i="3" s="1"/>
  <c r="F1016" i="3" s="1"/>
  <c r="C792" i="3"/>
  <c r="F791" i="3"/>
  <c r="E791" i="3"/>
  <c r="D791" i="3"/>
  <c r="C791" i="3"/>
  <c r="F790" i="3"/>
  <c r="E790" i="3"/>
  <c r="D790" i="3"/>
  <c r="C790" i="3"/>
  <c r="E788" i="3"/>
  <c r="E787" i="3"/>
  <c r="G785" i="3"/>
  <c r="D784" i="3"/>
  <c r="E792" i="3" s="1"/>
  <c r="C784" i="3"/>
  <c r="G783" i="3"/>
  <c r="D782" i="3"/>
  <c r="C782" i="3"/>
  <c r="G780" i="3"/>
  <c r="F780" i="3"/>
  <c r="D779" i="3"/>
  <c r="C779" i="3"/>
  <c r="D778" i="3"/>
  <c r="C778" i="3"/>
  <c r="E771" i="3"/>
  <c r="D771" i="3"/>
  <c r="E768" i="3"/>
  <c r="E767" i="3"/>
  <c r="G765" i="3"/>
  <c r="D764" i="3"/>
  <c r="G763" i="3"/>
  <c r="D762" i="3"/>
  <c r="F760" i="3"/>
  <c r="G759" i="3"/>
  <c r="G760" i="3" s="1"/>
  <c r="F759" i="3"/>
  <c r="F770" i="3" s="1"/>
  <c r="D759" i="3"/>
  <c r="D758" i="3"/>
  <c r="C758" i="3"/>
  <c r="D757" i="3"/>
  <c r="C756" i="3"/>
  <c r="C771" i="3" s="1"/>
  <c r="C751" i="3"/>
  <c r="F750" i="3"/>
  <c r="E750" i="3"/>
  <c r="D750" i="3"/>
  <c r="C750" i="3"/>
  <c r="F749" i="3"/>
  <c r="E749" i="3"/>
  <c r="D749" i="3"/>
  <c r="C749" i="3"/>
  <c r="E747" i="3"/>
  <c r="E746" i="3"/>
  <c r="G744" i="3"/>
  <c r="D743" i="3"/>
  <c r="C743" i="3"/>
  <c r="G742" i="3"/>
  <c r="D741" i="3"/>
  <c r="D751" i="3" s="1"/>
  <c r="C741" i="3"/>
  <c r="G739" i="3"/>
  <c r="F739" i="3"/>
  <c r="D738" i="3"/>
  <c r="D737" i="3"/>
  <c r="C737" i="3"/>
  <c r="C734" i="3"/>
  <c r="C738" i="3" s="1"/>
  <c r="C731" i="3"/>
  <c r="F730" i="3"/>
  <c r="E730" i="3"/>
  <c r="D730" i="3"/>
  <c r="C730" i="3"/>
  <c r="F729" i="3"/>
  <c r="E729" i="3"/>
  <c r="D729" i="3"/>
  <c r="C729" i="3"/>
  <c r="E727" i="3"/>
  <c r="E726" i="3"/>
  <c r="G724" i="3"/>
  <c r="D723" i="3"/>
  <c r="E731" i="3" s="1"/>
  <c r="C723" i="3"/>
  <c r="G722" i="3"/>
  <c r="D721" i="3"/>
  <c r="C721" i="3"/>
  <c r="G719" i="3"/>
  <c r="F719" i="3"/>
  <c r="D718" i="3"/>
  <c r="D717" i="3"/>
  <c r="C714" i="3"/>
  <c r="C718" i="3" s="1"/>
  <c r="C711" i="3"/>
  <c r="F710" i="3"/>
  <c r="E710" i="3"/>
  <c r="D710" i="3"/>
  <c r="C710" i="3"/>
  <c r="F709" i="3"/>
  <c r="E709" i="3"/>
  <c r="D709" i="3"/>
  <c r="C709" i="3"/>
  <c r="E707" i="3"/>
  <c r="E706" i="3"/>
  <c r="G704" i="3"/>
  <c r="D703" i="3"/>
  <c r="C703" i="3"/>
  <c r="G702" i="3"/>
  <c r="D701" i="3"/>
  <c r="C701" i="3"/>
  <c r="D698" i="3"/>
  <c r="F711" i="3" s="1"/>
  <c r="C697" i="3"/>
  <c r="G695" i="3"/>
  <c r="G697" i="3" s="1"/>
  <c r="F695" i="3"/>
  <c r="F697" i="3" s="1"/>
  <c r="F699" i="3" s="1"/>
  <c r="C692" i="3"/>
  <c r="C698" i="3" s="1"/>
  <c r="C685" i="3"/>
  <c r="C680" i="3"/>
  <c r="C683" i="3" s="1"/>
  <c r="C678" i="3"/>
  <c r="C675" i="3"/>
  <c r="C1493" i="3" s="1"/>
  <c r="E674" i="3"/>
  <c r="D674" i="3"/>
  <c r="C674" i="3"/>
  <c r="E673" i="3"/>
  <c r="D673" i="3"/>
  <c r="C673" i="3"/>
  <c r="E671" i="3"/>
  <c r="E670" i="3"/>
  <c r="G668" i="3"/>
  <c r="D667" i="3"/>
  <c r="E675" i="3" s="1"/>
  <c r="C667" i="3"/>
  <c r="G666" i="3"/>
  <c r="D665" i="3"/>
  <c r="C665" i="3"/>
  <c r="D663" i="3"/>
  <c r="G662" i="3"/>
  <c r="G686" i="3" s="1"/>
  <c r="G1192" i="3" s="1"/>
  <c r="F662" i="3"/>
  <c r="F686" i="3" s="1"/>
  <c r="F1192" i="3" s="1"/>
  <c r="C662" i="3"/>
  <c r="C659" i="3"/>
  <c r="C656" i="3"/>
  <c r="E655" i="3"/>
  <c r="D655" i="3"/>
  <c r="C655" i="3"/>
  <c r="E654" i="3"/>
  <c r="D654" i="3"/>
  <c r="C654" i="3"/>
  <c r="E652" i="3"/>
  <c r="E651" i="3"/>
  <c r="G649" i="3"/>
  <c r="D648" i="3"/>
  <c r="E656" i="3" s="1"/>
  <c r="C648" i="3"/>
  <c r="G647" i="3"/>
  <c r="D646" i="3"/>
  <c r="C646" i="3"/>
  <c r="D644" i="3"/>
  <c r="C644" i="3"/>
  <c r="C641" i="3"/>
  <c r="C638" i="3"/>
  <c r="C1491" i="3" s="1"/>
  <c r="E637" i="3"/>
  <c r="D637" i="3"/>
  <c r="C637" i="3"/>
  <c r="E636" i="3"/>
  <c r="D636" i="3"/>
  <c r="C636" i="3"/>
  <c r="E634" i="3"/>
  <c r="E633" i="3"/>
  <c r="G631" i="3"/>
  <c r="D630" i="3"/>
  <c r="C630" i="3"/>
  <c r="G629" i="3"/>
  <c r="D628" i="3"/>
  <c r="C628" i="3"/>
  <c r="D626" i="3"/>
  <c r="C626" i="3"/>
  <c r="C623" i="3"/>
  <c r="C620" i="3"/>
  <c r="E619" i="3"/>
  <c r="D619" i="3"/>
  <c r="C619" i="3"/>
  <c r="E618" i="3"/>
  <c r="D618" i="3"/>
  <c r="C618" i="3"/>
  <c r="E616" i="3"/>
  <c r="E615" i="3"/>
  <c r="G613" i="3"/>
  <c r="D612" i="3"/>
  <c r="C612" i="3"/>
  <c r="G611" i="3"/>
  <c r="D610" i="3"/>
  <c r="D620" i="3" s="1"/>
  <c r="C610" i="3"/>
  <c r="D608" i="3"/>
  <c r="C608" i="3"/>
  <c r="C605" i="3"/>
  <c r="C602" i="3"/>
  <c r="C1489" i="3" s="1"/>
  <c r="E601" i="3"/>
  <c r="D601" i="3"/>
  <c r="C601" i="3"/>
  <c r="E600" i="3"/>
  <c r="D600" i="3"/>
  <c r="C600" i="3"/>
  <c r="E598" i="3"/>
  <c r="E597" i="3"/>
  <c r="G595" i="3"/>
  <c r="D594" i="3"/>
  <c r="E602" i="3" s="1"/>
  <c r="C594" i="3"/>
  <c r="G593" i="3"/>
  <c r="D592" i="3"/>
  <c r="D602" i="3" s="1"/>
  <c r="C592" i="3"/>
  <c r="D590" i="3"/>
  <c r="C590" i="3"/>
  <c r="C587" i="3"/>
  <c r="C584" i="3"/>
  <c r="E583" i="3"/>
  <c r="D583" i="3"/>
  <c r="C583" i="3"/>
  <c r="E582" i="3"/>
  <c r="D582" i="3"/>
  <c r="C582" i="3"/>
  <c r="E580" i="3"/>
  <c r="E579" i="3"/>
  <c r="G577" i="3"/>
  <c r="D576" i="3"/>
  <c r="E584" i="3" s="1"/>
  <c r="C576" i="3"/>
  <c r="G575" i="3"/>
  <c r="D574" i="3"/>
  <c r="C574" i="3"/>
  <c r="D571" i="3"/>
  <c r="C571" i="3"/>
  <c r="C568" i="3"/>
  <c r="C565" i="3"/>
  <c r="C1487" i="3" s="1"/>
  <c r="E564" i="3"/>
  <c r="D564" i="3"/>
  <c r="C564" i="3"/>
  <c r="E563" i="3"/>
  <c r="D563" i="3"/>
  <c r="C563" i="3"/>
  <c r="E561" i="3"/>
  <c r="E560" i="3"/>
  <c r="G558" i="3"/>
  <c r="D557" i="3"/>
  <c r="E565" i="3" s="1"/>
  <c r="C557" i="3"/>
  <c r="G556" i="3"/>
  <c r="D555" i="3"/>
  <c r="D565" i="3" s="1"/>
  <c r="C555" i="3"/>
  <c r="G552" i="3"/>
  <c r="F552" i="3"/>
  <c r="C551" i="3"/>
  <c r="C548" i="3"/>
  <c r="C545" i="3"/>
  <c r="E544" i="3"/>
  <c r="D544" i="3"/>
  <c r="C544" i="3"/>
  <c r="E543" i="3"/>
  <c r="D543" i="3"/>
  <c r="C543" i="3"/>
  <c r="E541" i="3"/>
  <c r="E540" i="3"/>
  <c r="G538" i="3"/>
  <c r="D537" i="3"/>
  <c r="E545" i="3" s="1"/>
  <c r="C537" i="3"/>
  <c r="G536" i="3"/>
  <c r="D535" i="3"/>
  <c r="D545" i="3" s="1"/>
  <c r="C535" i="3"/>
  <c r="C532" i="3"/>
  <c r="C529" i="3"/>
  <c r="C526" i="3"/>
  <c r="C1485" i="3" s="1"/>
  <c r="E525" i="3"/>
  <c r="D525" i="3"/>
  <c r="C525" i="3"/>
  <c r="E524" i="3"/>
  <c r="D524" i="3"/>
  <c r="C524" i="3"/>
  <c r="E522" i="3"/>
  <c r="E521" i="3"/>
  <c r="G519" i="3"/>
  <c r="D518" i="3"/>
  <c r="C518" i="3"/>
  <c r="G517" i="3"/>
  <c r="D516" i="3"/>
  <c r="D526" i="3" s="1"/>
  <c r="C516" i="3"/>
  <c r="C510" i="3"/>
  <c r="C507" i="3"/>
  <c r="E506" i="3"/>
  <c r="D506" i="3"/>
  <c r="C506" i="3"/>
  <c r="E505" i="3"/>
  <c r="D505" i="3"/>
  <c r="C505" i="3"/>
  <c r="E503" i="3"/>
  <c r="E502" i="3"/>
  <c r="G500" i="3"/>
  <c r="D499" i="3"/>
  <c r="E507" i="3" s="1"/>
  <c r="C499" i="3"/>
  <c r="G498" i="3"/>
  <c r="D497" i="3"/>
  <c r="D507" i="3" s="1"/>
  <c r="C497" i="3"/>
  <c r="C494" i="3"/>
  <c r="C491" i="3"/>
  <c r="C488" i="3"/>
  <c r="E487" i="3"/>
  <c r="D487" i="3"/>
  <c r="C487" i="3"/>
  <c r="E486" i="3"/>
  <c r="D486" i="3"/>
  <c r="C486" i="3"/>
  <c r="E484" i="3"/>
  <c r="E483" i="3"/>
  <c r="G481" i="3"/>
  <c r="D480" i="3"/>
  <c r="E488" i="3" s="1"/>
  <c r="C480" i="3"/>
  <c r="G479" i="3"/>
  <c r="D478" i="3"/>
  <c r="D488" i="3" s="1"/>
  <c r="C478" i="3"/>
  <c r="C475" i="3"/>
  <c r="C472" i="3"/>
  <c r="C467" i="3"/>
  <c r="C464" i="3"/>
  <c r="G460" i="3"/>
  <c r="F460" i="3"/>
  <c r="C459" i="3"/>
  <c r="G458" i="3"/>
  <c r="F458" i="3"/>
  <c r="C457" i="3"/>
  <c r="C451" i="3"/>
  <c r="C448" i="3"/>
  <c r="G444" i="3"/>
  <c r="F444" i="3"/>
  <c r="C443" i="3"/>
  <c r="G442" i="3"/>
  <c r="F442" i="3"/>
  <c r="C441" i="3"/>
  <c r="C436" i="3"/>
  <c r="C433" i="3"/>
  <c r="G429" i="3"/>
  <c r="F429" i="3"/>
  <c r="C428" i="3"/>
  <c r="G427" i="3"/>
  <c r="F427" i="3"/>
  <c r="C426" i="3"/>
  <c r="C421" i="3"/>
  <c r="C418" i="3"/>
  <c r="G414" i="3"/>
  <c r="F414" i="3"/>
  <c r="C413" i="3"/>
  <c r="G412" i="3"/>
  <c r="F412" i="3"/>
  <c r="C411" i="3"/>
  <c r="C405" i="3"/>
  <c r="C401" i="3"/>
  <c r="E394" i="3"/>
  <c r="D394" i="3"/>
  <c r="C394" i="3"/>
  <c r="E393" i="3"/>
  <c r="D393" i="3"/>
  <c r="C393" i="3"/>
  <c r="E392" i="3"/>
  <c r="D392" i="3"/>
  <c r="C392" i="3"/>
  <c r="E390" i="3"/>
  <c r="C387" i="3"/>
  <c r="C385" i="3"/>
  <c r="C383" i="3"/>
  <c r="D382" i="3"/>
  <c r="D381" i="3"/>
  <c r="D380" i="3"/>
  <c r="D379" i="3"/>
  <c r="G374" i="3"/>
  <c r="F374" i="3"/>
  <c r="G362" i="3"/>
  <c r="G370" i="3" s="1"/>
  <c r="G372" i="3" s="1"/>
  <c r="F362" i="3"/>
  <c r="C359" i="3"/>
  <c r="C356" i="3"/>
  <c r="C1472" i="3" s="1"/>
  <c r="G352" i="3"/>
  <c r="F352" i="3"/>
  <c r="C351" i="3"/>
  <c r="G350" i="3"/>
  <c r="F350" i="3"/>
  <c r="C349" i="3"/>
  <c r="C344" i="3"/>
  <c r="C341" i="3"/>
  <c r="G337" i="3"/>
  <c r="F337" i="3"/>
  <c r="C336" i="3"/>
  <c r="G335" i="3"/>
  <c r="F335" i="3"/>
  <c r="C334" i="3"/>
  <c r="C329" i="3"/>
  <c r="C326" i="3"/>
  <c r="G322" i="3"/>
  <c r="F322" i="3"/>
  <c r="C321" i="3"/>
  <c r="G320" i="3"/>
  <c r="F320" i="3"/>
  <c r="C319" i="3"/>
  <c r="D317" i="3"/>
  <c r="C309" i="3"/>
  <c r="C306" i="3"/>
  <c r="F304" i="3"/>
  <c r="G302" i="3"/>
  <c r="F302" i="3"/>
  <c r="C297" i="3"/>
  <c r="C279" i="3"/>
  <c r="C270" i="3"/>
  <c r="C269" i="3"/>
  <c r="C268" i="3"/>
  <c r="C271" i="3" s="1"/>
  <c r="C265" i="3"/>
  <c r="C260" i="3"/>
  <c r="E259" i="3"/>
  <c r="D259" i="3"/>
  <c r="E258" i="3"/>
  <c r="D258" i="3"/>
  <c r="E255" i="3"/>
  <c r="C255" i="3"/>
  <c r="D252" i="3"/>
  <c r="D250" i="3"/>
  <c r="G248" i="3"/>
  <c r="G249" i="3" s="1"/>
  <c r="F248" i="3"/>
  <c r="F249" i="3" s="1"/>
  <c r="C246" i="3"/>
  <c r="C238" i="3"/>
  <c r="E237" i="3"/>
  <c r="D237" i="3"/>
  <c r="E236" i="3"/>
  <c r="D236" i="3"/>
  <c r="E233" i="3"/>
  <c r="C233" i="3"/>
  <c r="D230" i="3"/>
  <c r="D228" i="3"/>
  <c r="D227" i="3"/>
  <c r="H1708" i="3" s="1"/>
  <c r="G226" i="3"/>
  <c r="G227" i="3" s="1"/>
  <c r="F226" i="3"/>
  <c r="F227" i="3" s="1"/>
  <c r="C224" i="3"/>
  <c r="E215" i="3"/>
  <c r="D215" i="3"/>
  <c r="E214" i="3"/>
  <c r="D214" i="3"/>
  <c r="E211" i="3"/>
  <c r="D208" i="3"/>
  <c r="D206" i="3"/>
  <c r="G204" i="3"/>
  <c r="G205" i="3" s="1"/>
  <c r="F204" i="3"/>
  <c r="F205" i="3" s="1"/>
  <c r="C202" i="3"/>
  <c r="C195" i="3"/>
  <c r="C193" i="3"/>
  <c r="C194" i="3" s="1"/>
  <c r="E181" i="3"/>
  <c r="D179" i="3"/>
  <c r="D173" i="3"/>
  <c r="F172" i="3"/>
  <c r="C167" i="3"/>
  <c r="C160" i="3"/>
  <c r="C165" i="3" s="1"/>
  <c r="C153" i="3"/>
  <c r="C158" i="3" s="1"/>
  <c r="CJ132" i="3"/>
  <c r="CJ131" i="3"/>
  <c r="C129" i="3"/>
  <c r="D124" i="3"/>
  <c r="D127" i="3" s="1"/>
  <c r="C120" i="3"/>
  <c r="C119" i="3"/>
  <c r="D115" i="3"/>
  <c r="D118" i="3" s="1"/>
  <c r="F111" i="3"/>
  <c r="D109" i="3"/>
  <c r="C108" i="3"/>
  <c r="G107" i="3"/>
  <c r="F107" i="3"/>
  <c r="F106" i="3"/>
  <c r="C106" i="3"/>
  <c r="F102" i="3"/>
  <c r="F100" i="3"/>
  <c r="F98" i="3"/>
  <c r="G96" i="3"/>
  <c r="F96" i="3"/>
  <c r="G73" i="3"/>
  <c r="F67" i="3"/>
  <c r="F69" i="3" s="1"/>
  <c r="F66" i="3"/>
  <c r="D59" i="3"/>
  <c r="D58" i="3"/>
  <c r="D57" i="3"/>
  <c r="G52" i="3"/>
  <c r="G174" i="3" s="1"/>
  <c r="D51" i="3"/>
  <c r="F1703" i="3" s="1"/>
  <c r="C46" i="3"/>
  <c r="D45" i="3"/>
  <c r="G42" i="3"/>
  <c r="G46" i="3" s="1"/>
  <c r="F42" i="3"/>
  <c r="C42" i="3"/>
  <c r="D37" i="3"/>
  <c r="C34" i="3"/>
  <c r="G33" i="3"/>
  <c r="F33" i="3"/>
  <c r="G32" i="3"/>
  <c r="F32" i="3"/>
  <c r="G27" i="3"/>
  <c r="G38" i="3" s="1"/>
  <c r="F27" i="3"/>
  <c r="F38" i="3" s="1"/>
  <c r="C27" i="3"/>
  <c r="D26" i="3"/>
  <c r="D25" i="3"/>
  <c r="E13" i="3"/>
  <c r="F13" i="3" s="1"/>
  <c r="E12" i="3"/>
  <c r="F12" i="3" s="1"/>
  <c r="G12" i="3" s="1"/>
  <c r="E10" i="3"/>
  <c r="F10" i="3" s="1"/>
  <c r="E9" i="3"/>
  <c r="F9" i="3" s="1"/>
  <c r="G9" i="3" s="1"/>
  <c r="C184" i="3" s="1"/>
  <c r="E8" i="3"/>
  <c r="F8" i="3" s="1"/>
  <c r="C258" i="3" l="1"/>
  <c r="C247" i="3"/>
  <c r="C237" i="3"/>
  <c r="C225" i="3"/>
  <c r="F104" i="3"/>
  <c r="C1483" i="3"/>
  <c r="C1543" i="3"/>
  <c r="C215" i="3"/>
  <c r="C203" i="3"/>
  <c r="G103" i="3"/>
  <c r="G104" i="3"/>
  <c r="F16" i="3"/>
  <c r="F72" i="3"/>
  <c r="F62" i="3"/>
  <c r="F279" i="3" s="1"/>
  <c r="C1502" i="3"/>
  <c r="C1514" i="3"/>
  <c r="C1510" i="3"/>
  <c r="C1498" i="3"/>
  <c r="D937" i="3"/>
  <c r="K1950" i="3"/>
  <c r="AA1950" i="3"/>
  <c r="C681" i="3"/>
  <c r="BY1950" i="3"/>
  <c r="AE1950" i="3"/>
  <c r="O1950" i="3"/>
  <c r="D857" i="3"/>
  <c r="D877" i="3"/>
  <c r="D917" i="3"/>
  <c r="F103" i="3"/>
  <c r="D103" i="3" s="1"/>
  <c r="C226" i="3"/>
  <c r="F375" i="3"/>
  <c r="F377" i="3" s="1"/>
  <c r="C250" i="3"/>
  <c r="C915" i="3"/>
  <c r="D1174" i="3"/>
  <c r="D996" i="3"/>
  <c r="F370" i="3"/>
  <c r="F372" i="3" s="1"/>
  <c r="D760" i="3"/>
  <c r="D27" i="3"/>
  <c r="D33" i="3"/>
  <c r="D719" i="3"/>
  <c r="C1544" i="3"/>
  <c r="F365" i="3"/>
  <c r="F367" i="3" s="1"/>
  <c r="C855" i="3"/>
  <c r="C875" i="3"/>
  <c r="D897" i="3"/>
  <c r="D957" i="3"/>
  <c r="D1077" i="3"/>
  <c r="D1132" i="3"/>
  <c r="G34" i="3"/>
  <c r="G48" i="3" s="1"/>
  <c r="C204" i="3"/>
  <c r="C208" i="3"/>
  <c r="D362" i="3"/>
  <c r="G365" i="3"/>
  <c r="G367" i="3" s="1"/>
  <c r="C682" i="3"/>
  <c r="D780" i="3"/>
  <c r="C817" i="3"/>
  <c r="C881" i="3"/>
  <c r="C895" i="3"/>
  <c r="C955" i="3"/>
  <c r="C1075" i="3"/>
  <c r="F34" i="3"/>
  <c r="D42" i="3"/>
  <c r="G1705" i="3" s="1"/>
  <c r="F46" i="3"/>
  <c r="F76" i="3" s="1"/>
  <c r="D739" i="3"/>
  <c r="C901" i="3"/>
  <c r="C961" i="3"/>
  <c r="C1081" i="3"/>
  <c r="C921" i="3"/>
  <c r="C935" i="3"/>
  <c r="C949" i="3"/>
  <c r="AS1950" i="3" s="1"/>
  <c r="D977" i="3"/>
  <c r="D1295" i="3"/>
  <c r="D1311" i="3" s="1"/>
  <c r="C941" i="3"/>
  <c r="F99" i="3"/>
  <c r="F771" i="3"/>
  <c r="F101" i="3"/>
  <c r="F572" i="3"/>
  <c r="F495" i="3"/>
  <c r="F553" i="3"/>
  <c r="F476" i="3"/>
  <c r="D38" i="3"/>
  <c r="G175" i="3"/>
  <c r="N1709" i="3"/>
  <c r="N1708" i="3"/>
  <c r="D11" i="3"/>
  <c r="D205" i="3"/>
  <c r="H1707" i="3" s="1"/>
  <c r="F11" i="3"/>
  <c r="G76" i="3"/>
  <c r="G64" i="3"/>
  <c r="G70" i="3" s="1"/>
  <c r="F1465" i="3"/>
  <c r="G553" i="3"/>
  <c r="G572" i="3"/>
  <c r="G476" i="3"/>
  <c r="G495" i="3"/>
  <c r="G105" i="3"/>
  <c r="F17" i="3"/>
  <c r="D32" i="3"/>
  <c r="G53" i="3"/>
  <c r="H1757" i="3"/>
  <c r="F1707" i="3"/>
  <c r="G99" i="3"/>
  <c r="G101" i="3"/>
  <c r="C205" i="3"/>
  <c r="C206" i="3"/>
  <c r="C214" i="3"/>
  <c r="C216" i="3"/>
  <c r="C219" i="3"/>
  <c r="C220" i="3"/>
  <c r="C221" i="3"/>
  <c r="C227" i="3"/>
  <c r="C252" i="3"/>
  <c r="C248" i="3"/>
  <c r="C264" i="3"/>
  <c r="C249" i="3"/>
  <c r="H1758" i="3"/>
  <c r="F1708" i="3"/>
  <c r="C243" i="3"/>
  <c r="D249" i="3"/>
  <c r="H1709" i="3" s="1"/>
  <c r="F105" i="3"/>
  <c r="F514" i="3"/>
  <c r="F533" i="3"/>
  <c r="H1759" i="3"/>
  <c r="F1709" i="3"/>
  <c r="D116" i="3"/>
  <c r="D117" i="3"/>
  <c r="C211" i="3"/>
  <c r="C236" i="3"/>
  <c r="C242" i="3"/>
  <c r="C259" i="3"/>
  <c r="C263" i="3"/>
  <c r="D372" i="3"/>
  <c r="G514" i="3"/>
  <c r="G533" i="3"/>
  <c r="F53" i="3"/>
  <c r="D125" i="3"/>
  <c r="D126" i="3"/>
  <c r="C228" i="3"/>
  <c r="C230" i="3"/>
  <c r="C241" i="3"/>
  <c r="U1950" i="3"/>
  <c r="C1479" i="3"/>
  <c r="G687" i="3"/>
  <c r="G1211" i="3" s="1"/>
  <c r="G1213" i="3" s="1"/>
  <c r="F687" i="3"/>
  <c r="F1211" i="3" s="1"/>
  <c r="F1213" i="3" s="1"/>
  <c r="E620" i="3"/>
  <c r="G699" i="3"/>
  <c r="D697" i="3"/>
  <c r="D699" i="3" s="1"/>
  <c r="E526" i="3"/>
  <c r="D638" i="3"/>
  <c r="G375" i="3"/>
  <c r="G377" i="3" s="1"/>
  <c r="D584" i="3"/>
  <c r="AK1950" i="3"/>
  <c r="C1496" i="3"/>
  <c r="C762" i="3"/>
  <c r="C770" i="3"/>
  <c r="C772" i="3"/>
  <c r="C1499" i="3" s="1"/>
  <c r="G1016" i="3"/>
  <c r="D1016" i="3" s="1"/>
  <c r="D1013" i="3"/>
  <c r="G798" i="3"/>
  <c r="C868" i="3"/>
  <c r="C879" i="3"/>
  <c r="C887" i="3"/>
  <c r="C889" i="3"/>
  <c r="C908" i="3"/>
  <c r="C919" i="3"/>
  <c r="C927" i="3"/>
  <c r="C929" i="3"/>
  <c r="C1503" i="3" s="1"/>
  <c r="D711" i="3"/>
  <c r="E751" i="3"/>
  <c r="C764" i="3"/>
  <c r="D772" i="3"/>
  <c r="D889" i="3"/>
  <c r="D929" i="3"/>
  <c r="E638" i="3"/>
  <c r="D656" i="3"/>
  <c r="D675" i="3"/>
  <c r="E711" i="3"/>
  <c r="D731" i="3"/>
  <c r="C757" i="3"/>
  <c r="E772" i="3"/>
  <c r="D792" i="3"/>
  <c r="D810" i="3"/>
  <c r="D827" i="3"/>
  <c r="D843" i="3"/>
  <c r="C859" i="3"/>
  <c r="C867" i="3"/>
  <c r="C869" i="3"/>
  <c r="AO1950" i="3" s="1"/>
  <c r="C899" i="3"/>
  <c r="C907" i="3"/>
  <c r="C939" i="3"/>
  <c r="C947" i="3"/>
  <c r="BK1950" i="3"/>
  <c r="C1541" i="3"/>
  <c r="F798" i="3"/>
  <c r="C959" i="3"/>
  <c r="C967" i="3"/>
  <c r="C969" i="3"/>
  <c r="C1505" i="3" s="1"/>
  <c r="C988" i="3"/>
  <c r="C1079" i="3"/>
  <c r="C1087" i="3"/>
  <c r="C1089" i="3"/>
  <c r="C1507" i="3" s="1"/>
  <c r="C1185" i="3"/>
  <c r="BA1950" i="3"/>
  <c r="C1512" i="3"/>
  <c r="D1089" i="3"/>
  <c r="D1107" i="3"/>
  <c r="D1123" i="3"/>
  <c r="E1144" i="3"/>
  <c r="E1160" i="3"/>
  <c r="E969" i="3"/>
  <c r="C979" i="3"/>
  <c r="C987" i="3"/>
  <c r="C989" i="3"/>
  <c r="C1506" i="3" s="1"/>
  <c r="D1045" i="3"/>
  <c r="E1089" i="3"/>
  <c r="E1107" i="3"/>
  <c r="E1123" i="3"/>
  <c r="C1164" i="3"/>
  <c r="C1165" i="3"/>
  <c r="C1176" i="3"/>
  <c r="C1184" i="3"/>
  <c r="C1186" i="3"/>
  <c r="AW1950" i="3" s="1"/>
  <c r="C1236" i="3"/>
  <c r="C1237" i="3"/>
  <c r="D1366" i="3"/>
  <c r="D1365" i="3"/>
  <c r="D1361" i="3"/>
  <c r="D1352" i="3"/>
  <c r="C975" i="3"/>
  <c r="C1172" i="3"/>
  <c r="C1469" i="3"/>
  <c r="C1473" i="3"/>
  <c r="C1486" i="3"/>
  <c r="C1490" i="3"/>
  <c r="C1470" i="3"/>
  <c r="C1476" i="3"/>
  <c r="C1497" i="3"/>
  <c r="BO1950" i="3"/>
  <c r="C1546" i="3"/>
  <c r="C1471" i="3"/>
  <c r="C1477" i="3"/>
  <c r="C1484" i="3"/>
  <c r="C1488" i="3"/>
  <c r="C1492" i="3"/>
  <c r="C1478" i="3"/>
  <c r="C1501" i="3"/>
  <c r="C1513" i="3"/>
  <c r="C1500" i="3"/>
  <c r="C1504" i="3"/>
  <c r="C1511" i="3"/>
  <c r="C1515" i="3"/>
  <c r="C1525" i="3"/>
  <c r="C1530" i="3"/>
  <c r="C1542" i="3"/>
  <c r="C1545" i="3"/>
  <c r="D1641" i="3"/>
  <c r="F1950" i="3"/>
  <c r="L1950" i="3"/>
  <c r="R1950" i="3"/>
  <c r="X1950" i="3"/>
  <c r="AB1950" i="3"/>
  <c r="AF1950" i="3"/>
  <c r="AL1950" i="3"/>
  <c r="AP1950" i="3"/>
  <c r="AX1950" i="3"/>
  <c r="BB1950" i="3"/>
  <c r="BL1950" i="3"/>
  <c r="BP1950" i="3"/>
  <c r="BV1950" i="3"/>
  <c r="BZ1950" i="3"/>
  <c r="CB1950" i="3"/>
  <c r="CG1950" i="3"/>
  <c r="G1950" i="3"/>
  <c r="M1950" i="3"/>
  <c r="S1950" i="3"/>
  <c r="Y1950" i="3"/>
  <c r="AC1950" i="3"/>
  <c r="AG1950" i="3"/>
  <c r="AM1950" i="3"/>
  <c r="AQ1950" i="3"/>
  <c r="AU1950" i="3"/>
  <c r="AY1950" i="3"/>
  <c r="BC1950" i="3"/>
  <c r="BM1950" i="3"/>
  <c r="BQ1950" i="3"/>
  <c r="BW1950" i="3"/>
  <c r="CA1950" i="3"/>
  <c r="CD1950" i="3"/>
  <c r="CH1950" i="3"/>
  <c r="H1950" i="3"/>
  <c r="I1950" i="3"/>
  <c r="N1950" i="3"/>
  <c r="T1950" i="3"/>
  <c r="Z1950" i="3"/>
  <c r="AD1950" i="3"/>
  <c r="AH1950" i="3"/>
  <c r="AN1950" i="3"/>
  <c r="AZ1950" i="3"/>
  <c r="BD1950" i="3"/>
  <c r="BN1950" i="3"/>
  <c r="BS1950" i="3"/>
  <c r="BX1950" i="3"/>
  <c r="CE1950" i="3"/>
  <c r="CI1950" i="3"/>
  <c r="AR1950" i="3" l="1"/>
  <c r="D1297" i="3"/>
  <c r="D1310" i="3"/>
  <c r="D1306" i="3"/>
  <c r="D513" i="3"/>
  <c r="D551" i="3"/>
  <c r="D532" i="3"/>
  <c r="D53" i="3"/>
  <c r="F290" i="3"/>
  <c r="F1661" i="3"/>
  <c r="D315" i="3"/>
  <c r="F326" i="3" s="1"/>
  <c r="D367" i="3"/>
  <c r="F64" i="3"/>
  <c r="D46" i="3"/>
  <c r="D76" i="3"/>
  <c r="F383" i="3"/>
  <c r="C1508" i="3"/>
  <c r="D34" i="3"/>
  <c r="F48" i="3"/>
  <c r="D48" i="3" s="1"/>
  <c r="G78" i="3"/>
  <c r="F52" i="3"/>
  <c r="F174" i="3" s="1"/>
  <c r="F175" i="3" s="1"/>
  <c r="F148" i="3" s="1"/>
  <c r="AV1950" i="3"/>
  <c r="AT1950" i="3"/>
  <c r="G383" i="3"/>
  <c r="G398" i="3" s="1"/>
  <c r="D377" i="3"/>
  <c r="D99" i="3"/>
  <c r="D101" i="3"/>
  <c r="H1760" i="3"/>
  <c r="F1662" i="3"/>
  <c r="F1642" i="3"/>
  <c r="F1466" i="3"/>
  <c r="F1405" i="3"/>
  <c r="F1337" i="3"/>
  <c r="F1334" i="3"/>
  <c r="F1309" i="3"/>
  <c r="F1397" i="3"/>
  <c r="F1398" i="3" s="1"/>
  <c r="F1373" i="3"/>
  <c r="F1374" i="3" s="1"/>
  <c r="F1362" i="3"/>
  <c r="F1364" i="3"/>
  <c r="F1318" i="3"/>
  <c r="F1319" i="3" s="1"/>
  <c r="F1307" i="3"/>
  <c r="F1281" i="3"/>
  <c r="F1266" i="3"/>
  <c r="F1268" i="3" s="1"/>
  <c r="F1121" i="3"/>
  <c r="F1105" i="3"/>
  <c r="F1089" i="3"/>
  <c r="F969" i="3"/>
  <c r="F1282" i="3"/>
  <c r="F1223" i="3"/>
  <c r="F1158" i="3"/>
  <c r="F1142" i="3"/>
  <c r="F1186" i="3"/>
  <c r="F1122" i="3"/>
  <c r="F1106" i="3"/>
  <c r="D1056" i="3"/>
  <c r="F1222" i="3"/>
  <c r="F1159" i="3"/>
  <c r="F1143" i="3"/>
  <c r="F949" i="3"/>
  <c r="F929" i="3"/>
  <c r="F889" i="3"/>
  <c r="F772" i="3"/>
  <c r="F636" i="3"/>
  <c r="F601" i="3"/>
  <c r="F564" i="3"/>
  <c r="F842" i="3"/>
  <c r="F826" i="3"/>
  <c r="F809" i="3"/>
  <c r="F751" i="3"/>
  <c r="F674" i="3"/>
  <c r="F655" i="3"/>
  <c r="F618" i="3"/>
  <c r="F583" i="3"/>
  <c r="F989" i="3"/>
  <c r="F909" i="3"/>
  <c r="F869" i="3"/>
  <c r="F841" i="3"/>
  <c r="F825" i="3"/>
  <c r="F808" i="3"/>
  <c r="F792" i="3"/>
  <c r="F731" i="3"/>
  <c r="F673" i="3"/>
  <c r="F654" i="3"/>
  <c r="F619" i="3"/>
  <c r="F637" i="3"/>
  <c r="F544" i="3"/>
  <c r="F487" i="3"/>
  <c r="D454" i="3"/>
  <c r="F464" i="3" s="1"/>
  <c r="D424" i="3"/>
  <c r="F433" i="3" s="1"/>
  <c r="D300" i="3"/>
  <c r="F306" i="3" s="1"/>
  <c r="F284" i="3"/>
  <c r="F1420" i="3" s="1"/>
  <c r="F259" i="3"/>
  <c r="F264" i="3" s="1"/>
  <c r="F563" i="3"/>
  <c r="F565" i="3" s="1"/>
  <c r="F524" i="3"/>
  <c r="F506" i="3"/>
  <c r="D494" i="3"/>
  <c r="D475" i="3"/>
  <c r="D476" i="3" s="1"/>
  <c r="F393" i="3"/>
  <c r="D332" i="3"/>
  <c r="F341" i="3" s="1"/>
  <c r="F600" i="3"/>
  <c r="F543" i="3"/>
  <c r="F486" i="3"/>
  <c r="D439" i="3"/>
  <c r="D316" i="3"/>
  <c r="F582" i="3"/>
  <c r="F525" i="3"/>
  <c r="F505" i="3"/>
  <c r="F392" i="3"/>
  <c r="D347" i="3"/>
  <c r="F356" i="3" s="1"/>
  <c r="F1421" i="3"/>
  <c r="F157" i="3"/>
  <c r="F118" i="3"/>
  <c r="F117" i="3"/>
  <c r="F116" i="3"/>
  <c r="F115" i="3"/>
  <c r="F123" i="3"/>
  <c r="G17" i="3"/>
  <c r="F162" i="3"/>
  <c r="F185" i="3"/>
  <c r="F163" i="3"/>
  <c r="F155" i="3"/>
  <c r="F258" i="3"/>
  <c r="F263" i="3" s="1"/>
  <c r="F164" i="3"/>
  <c r="F156" i="3"/>
  <c r="F127" i="3"/>
  <c r="F126" i="3"/>
  <c r="F125" i="3"/>
  <c r="F124" i="3"/>
  <c r="F114" i="3"/>
  <c r="D798" i="3"/>
  <c r="D105" i="3"/>
  <c r="D174" i="3"/>
  <c r="F70" i="3"/>
  <c r="F73" i="3"/>
  <c r="F1572" i="3"/>
  <c r="C187" i="3"/>
  <c r="C189" i="3"/>
  <c r="C185" i="3"/>
  <c r="G147" i="3"/>
  <c r="G148" i="3"/>
  <c r="G149" i="3"/>
  <c r="G177" i="3"/>
  <c r="G146" i="3"/>
  <c r="E1366" i="3"/>
  <c r="E1365" i="3"/>
  <c r="F1365" i="3" s="1"/>
  <c r="D1354" i="3"/>
  <c r="E1361" i="3"/>
  <c r="F1361" i="3" s="1"/>
  <c r="E1311" i="3"/>
  <c r="E1310" i="3"/>
  <c r="F1310" i="3" s="1"/>
  <c r="D1299" i="3"/>
  <c r="E1306" i="3"/>
  <c r="F1306" i="3" s="1"/>
  <c r="D383" i="3" l="1"/>
  <c r="F675" i="3"/>
  <c r="F1434" i="3" s="1"/>
  <c r="F656" i="3"/>
  <c r="G1703" i="3"/>
  <c r="D52" i="3"/>
  <c r="G1068" i="3"/>
  <c r="G236" i="3"/>
  <c r="G241" i="3" s="1"/>
  <c r="G214" i="3"/>
  <c r="G237" i="3"/>
  <c r="G242" i="3" s="1"/>
  <c r="G215" i="3"/>
  <c r="G220" i="3" s="1"/>
  <c r="F186" i="3"/>
  <c r="F236" i="3" s="1"/>
  <c r="F147" i="3"/>
  <c r="F177" i="3"/>
  <c r="F1055" i="3" s="1"/>
  <c r="G290" i="3"/>
  <c r="G1661" i="3"/>
  <c r="F149" i="3"/>
  <c r="D149" i="3" s="1"/>
  <c r="F827" i="3"/>
  <c r="F394" i="3"/>
  <c r="F401" i="3" s="1"/>
  <c r="F545" i="3"/>
  <c r="F1486" i="3" s="1"/>
  <c r="F146" i="3"/>
  <c r="D146" i="3" s="1"/>
  <c r="D175" i="3"/>
  <c r="H1703" i="3" s="1"/>
  <c r="F1487" i="3"/>
  <c r="F507" i="3"/>
  <c r="F602" i="3"/>
  <c r="F1489" i="3" s="1"/>
  <c r="F843" i="3"/>
  <c r="F119" i="3"/>
  <c r="D148" i="3"/>
  <c r="F398" i="3"/>
  <c r="D398" i="3" s="1"/>
  <c r="H1733" i="3" s="1"/>
  <c r="F848" i="3"/>
  <c r="F1160" i="3"/>
  <c r="F847" i="3"/>
  <c r="F810" i="3"/>
  <c r="F1283" i="3"/>
  <c r="F1312" i="3" s="1"/>
  <c r="F1313" i="3" s="1"/>
  <c r="G1308" i="3" s="1"/>
  <c r="G1309" i="3" s="1"/>
  <c r="F638" i="3"/>
  <c r="F1491" i="3" s="1"/>
  <c r="F1164" i="3"/>
  <c r="F526" i="3"/>
  <c r="F1485" i="3" s="1"/>
  <c r="F1311" i="3"/>
  <c r="F1366" i="3"/>
  <c r="F1412" i="3"/>
  <c r="G145" i="3"/>
  <c r="F78" i="3"/>
  <c r="D78" i="3" s="1"/>
  <c r="D73" i="3"/>
  <c r="G54" i="3"/>
  <c r="G1030" i="3" s="1"/>
  <c r="G1031" i="3" s="1"/>
  <c r="G1033" i="3" s="1"/>
  <c r="D54" i="3"/>
  <c r="F54" i="3"/>
  <c r="F1030" i="3" s="1"/>
  <c r="F1031" i="3" s="1"/>
  <c r="F1033" i="3" s="1"/>
  <c r="F1043" i="3" s="1"/>
  <c r="F1224" i="3"/>
  <c r="F1021" i="3"/>
  <c r="F1123" i="3"/>
  <c r="F1499" i="3"/>
  <c r="F1472" i="3"/>
  <c r="F1503" i="3"/>
  <c r="F1501" i="3"/>
  <c r="D662" i="3"/>
  <c r="D687" i="3" s="1"/>
  <c r="D1211" i="3" s="1"/>
  <c r="D1213" i="3" s="1"/>
  <c r="F1433" i="3"/>
  <c r="F1372" i="3"/>
  <c r="F1484" i="3"/>
  <c r="F1507" i="3"/>
  <c r="F1505" i="3"/>
  <c r="F1498" i="3"/>
  <c r="F1543" i="3"/>
  <c r="F1527" i="3"/>
  <c r="F1531" i="3"/>
  <c r="G1055" i="3"/>
  <c r="G1466" i="3"/>
  <c r="G1397" i="3"/>
  <c r="G1398" i="3" s="1"/>
  <c r="G1306" i="3"/>
  <c r="G1261" i="3"/>
  <c r="G1266" i="3" s="1"/>
  <c r="G1268" i="3" s="1"/>
  <c r="G1373" i="3"/>
  <c r="G1374" i="3" s="1"/>
  <c r="G1362" i="3"/>
  <c r="G1366" i="3"/>
  <c r="G1365" i="3"/>
  <c r="G1318" i="3"/>
  <c r="G1319" i="3" s="1"/>
  <c r="G1361" i="3"/>
  <c r="G1334" i="3"/>
  <c r="G1311" i="3"/>
  <c r="G1310" i="3"/>
  <c r="G1307" i="3"/>
  <c r="G1282" i="3"/>
  <c r="G1223" i="3"/>
  <c r="G1206" i="3"/>
  <c r="G1158" i="3"/>
  <c r="G1142" i="3"/>
  <c r="G1044" i="3"/>
  <c r="G1184" i="3"/>
  <c r="G1122" i="3"/>
  <c r="G1106" i="3"/>
  <c r="G1088" i="3"/>
  <c r="G1067" i="3"/>
  <c r="G987" i="3"/>
  <c r="G968" i="3"/>
  <c r="G1222" i="3"/>
  <c r="G1205" i="3"/>
  <c r="G1159" i="3"/>
  <c r="G1143" i="3"/>
  <c r="G1043" i="3"/>
  <c r="G1281" i="3"/>
  <c r="G1185" i="3"/>
  <c r="G1121" i="3"/>
  <c r="G1105" i="3"/>
  <c r="G1087" i="3"/>
  <c r="G988" i="3"/>
  <c r="G967" i="3"/>
  <c r="G948" i="3"/>
  <c r="G842" i="3"/>
  <c r="G826" i="3"/>
  <c r="G809" i="3"/>
  <c r="G791" i="3"/>
  <c r="G749" i="3"/>
  <c r="G730" i="3"/>
  <c r="G674" i="3"/>
  <c r="G655" i="3"/>
  <c r="G618" i="3"/>
  <c r="G583" i="3"/>
  <c r="G947" i="3"/>
  <c r="G928" i="3"/>
  <c r="G907" i="3"/>
  <c r="G888" i="3"/>
  <c r="G867" i="3"/>
  <c r="G771" i="3"/>
  <c r="G710" i="3"/>
  <c r="G637" i="3"/>
  <c r="G600" i="3"/>
  <c r="G841" i="3"/>
  <c r="G825" i="3"/>
  <c r="G808" i="3"/>
  <c r="G790" i="3"/>
  <c r="G750" i="3"/>
  <c r="G729" i="3"/>
  <c r="G673" i="3"/>
  <c r="G927" i="3"/>
  <c r="G908" i="3"/>
  <c r="G887" i="3"/>
  <c r="G868" i="3"/>
  <c r="G770" i="3"/>
  <c r="G709" i="3"/>
  <c r="G636" i="3"/>
  <c r="G601" i="3"/>
  <c r="G563" i="3"/>
  <c r="G524" i="3"/>
  <c r="G506" i="3"/>
  <c r="G393" i="3"/>
  <c r="G356" i="3"/>
  <c r="G326" i="3"/>
  <c r="G1470" i="3" s="1"/>
  <c r="G654" i="3"/>
  <c r="G619" i="3"/>
  <c r="G543" i="3"/>
  <c r="G486" i="3"/>
  <c r="G464" i="3"/>
  <c r="G433" i="3"/>
  <c r="G306" i="3"/>
  <c r="G582" i="3"/>
  <c r="G525" i="3"/>
  <c r="G505" i="3"/>
  <c r="G392" i="3"/>
  <c r="G341" i="3"/>
  <c r="G564" i="3"/>
  <c r="G544" i="3"/>
  <c r="G487" i="3"/>
  <c r="G418" i="3"/>
  <c r="G1476" i="3" s="1"/>
  <c r="G284" i="3"/>
  <c r="G1531" i="3" s="1"/>
  <c r="G162" i="3"/>
  <c r="G16" i="3"/>
  <c r="H17" i="3"/>
  <c r="G185" i="3"/>
  <c r="G186" i="3" s="1"/>
  <c r="G163" i="3"/>
  <c r="G155" i="3"/>
  <c r="G123" i="3"/>
  <c r="G259" i="3"/>
  <c r="G258" i="3"/>
  <c r="G164" i="3"/>
  <c r="G156" i="3"/>
  <c r="G127" i="3"/>
  <c r="G126" i="3"/>
  <c r="G125" i="3"/>
  <c r="G124" i="3"/>
  <c r="G114" i="3"/>
  <c r="G187" i="3"/>
  <c r="G157" i="3"/>
  <c r="G118" i="3"/>
  <c r="G117" i="3"/>
  <c r="G116" i="3"/>
  <c r="G115" i="3"/>
  <c r="F488" i="3"/>
  <c r="F1483" i="3" s="1"/>
  <c r="F265" i="3"/>
  <c r="F584" i="3"/>
  <c r="F1488" i="3" s="1"/>
  <c r="F681" i="3"/>
  <c r="F1107" i="3"/>
  <c r="F1165" i="3"/>
  <c r="F1367" i="3"/>
  <c r="F1338" i="3"/>
  <c r="G1335" i="3" s="1"/>
  <c r="G1337" i="3" s="1"/>
  <c r="F1469" i="3"/>
  <c r="F1470" i="3"/>
  <c r="F1479" i="3"/>
  <c r="F1500" i="3"/>
  <c r="F1502" i="3"/>
  <c r="F1530" i="3"/>
  <c r="F1533" i="3" s="1"/>
  <c r="F1643" i="3"/>
  <c r="F1663" i="3"/>
  <c r="D147" i="3"/>
  <c r="F128" i="3"/>
  <c r="F260" i="3"/>
  <c r="F620" i="3"/>
  <c r="F682" i="3"/>
  <c r="F1144" i="3"/>
  <c r="F1492" i="3"/>
  <c r="F1477" i="3"/>
  <c r="F1496" i="3"/>
  <c r="F1471" i="3"/>
  <c r="F1497" i="3"/>
  <c r="F1504" i="3"/>
  <c r="F1508" i="3"/>
  <c r="F1506" i="3"/>
  <c r="G1479" i="3" l="1"/>
  <c r="F1493" i="3"/>
  <c r="G1224" i="3"/>
  <c r="G584" i="3"/>
  <c r="G1488" i="3" s="1"/>
  <c r="G1045" i="3"/>
  <c r="G1512" i="3" s="1"/>
  <c r="G565" i="3"/>
  <c r="G1433" i="3" s="1"/>
  <c r="F214" i="3"/>
  <c r="F219" i="3" s="1"/>
  <c r="H1068" i="3"/>
  <c r="H236" i="3"/>
  <c r="H214" i="3"/>
  <c r="H237" i="3"/>
  <c r="H242" i="3" s="1"/>
  <c r="H215" i="3"/>
  <c r="H220" i="3" s="1"/>
  <c r="F1473" i="3"/>
  <c r="F1474" i="3" s="1"/>
  <c r="D177" i="3"/>
  <c r="P1729" i="3" s="1"/>
  <c r="D1055" i="3"/>
  <c r="H290" i="3"/>
  <c r="H1661" i="3"/>
  <c r="G827" i="3"/>
  <c r="F1284" i="3"/>
  <c r="F145" i="3"/>
  <c r="F176" i="3" s="1"/>
  <c r="F193" i="3" s="1"/>
  <c r="F154" i="3"/>
  <c r="F158" i="3" s="1"/>
  <c r="F1166" i="3"/>
  <c r="G189" i="3"/>
  <c r="G843" i="3"/>
  <c r="G969" i="3"/>
  <c r="G792" i="3"/>
  <c r="G1229" i="3"/>
  <c r="F120" i="3"/>
  <c r="F1317" i="3"/>
  <c r="F849" i="3"/>
  <c r="F1509" i="3" s="1"/>
  <c r="G394" i="3"/>
  <c r="G401" i="3" s="1"/>
  <c r="G1249" i="3" s="1"/>
  <c r="G507" i="3"/>
  <c r="G1484" i="3" s="1"/>
  <c r="G1089" i="3"/>
  <c r="G1507" i="3" s="1"/>
  <c r="F1534" i="3"/>
  <c r="F1541" i="3"/>
  <c r="G810" i="3"/>
  <c r="G848" i="3"/>
  <c r="G675" i="3"/>
  <c r="G1493" i="3" s="1"/>
  <c r="G1164" i="3"/>
  <c r="G1186" i="3"/>
  <c r="G1508" i="3" s="1"/>
  <c r="G772" i="3"/>
  <c r="G1499" i="3" s="1"/>
  <c r="G929" i="3"/>
  <c r="G1503" i="3" s="1"/>
  <c r="G602" i="3"/>
  <c r="G1489" i="3" s="1"/>
  <c r="G1283" i="3"/>
  <c r="G1317" i="3" s="1"/>
  <c r="G1207" i="3"/>
  <c r="G1230" i="3" s="1"/>
  <c r="G1515" i="3" s="1"/>
  <c r="G1160" i="3"/>
  <c r="G638" i="3"/>
  <c r="G1491" i="3" s="1"/>
  <c r="G889" i="3"/>
  <c r="G1501" i="3" s="1"/>
  <c r="G731" i="3"/>
  <c r="G1497" i="3" s="1"/>
  <c r="G1412" i="3"/>
  <c r="G620" i="3"/>
  <c r="G1490" i="3" s="1"/>
  <c r="G751" i="3"/>
  <c r="G1498" i="3" s="1"/>
  <c r="G1165" i="3"/>
  <c r="D686" i="3"/>
  <c r="G488" i="3"/>
  <c r="G1483" i="3" s="1"/>
  <c r="G989" i="3"/>
  <c r="G1506" i="3" s="1"/>
  <c r="G545" i="3"/>
  <c r="G1486" i="3" s="1"/>
  <c r="G526" i="3"/>
  <c r="G1485" i="3" s="1"/>
  <c r="G869" i="3"/>
  <c r="G1500" i="3" s="1"/>
  <c r="G1069" i="3"/>
  <c r="G1513" i="3" s="1"/>
  <c r="G681" i="3"/>
  <c r="G1527" i="3"/>
  <c r="G1534" i="3" s="1"/>
  <c r="G260" i="3"/>
  <c r="G243" i="3"/>
  <c r="G1367" i="3"/>
  <c r="G1372" i="3"/>
  <c r="F1249" i="3"/>
  <c r="F683" i="3"/>
  <c r="G264" i="3"/>
  <c r="F1664" i="3"/>
  <c r="F1665" i="3" s="1"/>
  <c r="G1659" i="3" s="1"/>
  <c r="F1490" i="3"/>
  <c r="F1494" i="3" s="1"/>
  <c r="G119" i="3"/>
  <c r="G216" i="3"/>
  <c r="G238" i="3"/>
  <c r="G656" i="3"/>
  <c r="G1492" i="3" s="1"/>
  <c r="G682" i="3"/>
  <c r="G1123" i="3"/>
  <c r="G1228" i="3"/>
  <c r="G1021" i="3"/>
  <c r="G1421" i="3"/>
  <c r="G1505" i="3"/>
  <c r="G1543" i="3"/>
  <c r="F1514" i="3"/>
  <c r="F995" i="3"/>
  <c r="F999" i="3" s="1"/>
  <c r="F1314" i="3"/>
  <c r="F1316" i="3" s="1"/>
  <c r="F1320" i="3" s="1"/>
  <c r="F1644" i="3"/>
  <c r="G128" i="3"/>
  <c r="G219" i="3"/>
  <c r="G221" i="3" s="1"/>
  <c r="G949" i="3"/>
  <c r="G1022" i="3"/>
  <c r="G1144" i="3"/>
  <c r="G1472" i="3"/>
  <c r="G1487" i="3"/>
  <c r="G1469" i="3"/>
  <c r="F241" i="3"/>
  <c r="F187" i="3"/>
  <c r="F129" i="3"/>
  <c r="F131" i="3"/>
  <c r="F1368" i="3"/>
  <c r="H1466" i="3"/>
  <c r="H1373" i="3"/>
  <c r="H1374" i="3" s="1"/>
  <c r="H1362" i="3"/>
  <c r="H1281" i="3"/>
  <c r="H1366" i="3"/>
  <c r="H1365" i="3"/>
  <c r="H1318" i="3"/>
  <c r="H1319" i="3" s="1"/>
  <c r="H1307" i="3"/>
  <c r="H1361" i="3"/>
  <c r="H1334" i="3"/>
  <c r="H1397" i="3"/>
  <c r="H1398" i="3" s="1"/>
  <c r="H1306" i="3"/>
  <c r="H1184" i="3"/>
  <c r="H1122" i="3"/>
  <c r="H1106" i="3"/>
  <c r="H1088" i="3"/>
  <c r="H1067" i="3"/>
  <c r="H987" i="3"/>
  <c r="H968" i="3"/>
  <c r="H1311" i="3"/>
  <c r="H1261" i="3"/>
  <c r="H1266" i="3" s="1"/>
  <c r="H1268" i="3" s="1"/>
  <c r="H1222" i="3"/>
  <c r="H1205" i="3"/>
  <c r="H1159" i="3"/>
  <c r="H1143" i="3"/>
  <c r="H1043" i="3"/>
  <c r="H1310" i="3"/>
  <c r="H1185" i="3"/>
  <c r="H1121" i="3"/>
  <c r="H1105" i="3"/>
  <c r="H1087" i="3"/>
  <c r="H1282" i="3"/>
  <c r="H1223" i="3"/>
  <c r="H1206" i="3"/>
  <c r="H1158" i="3"/>
  <c r="H1142" i="3"/>
  <c r="H1044" i="3"/>
  <c r="H947" i="3"/>
  <c r="H928" i="3"/>
  <c r="H907" i="3"/>
  <c r="H888" i="3"/>
  <c r="H867" i="3"/>
  <c r="H771" i="3"/>
  <c r="H710" i="3"/>
  <c r="H637" i="3"/>
  <c r="H600" i="3"/>
  <c r="H967" i="3"/>
  <c r="H841" i="3"/>
  <c r="H825" i="3"/>
  <c r="H808" i="3"/>
  <c r="H790" i="3"/>
  <c r="H750" i="3"/>
  <c r="H729" i="3"/>
  <c r="H673" i="3"/>
  <c r="H654" i="3"/>
  <c r="H619" i="3"/>
  <c r="H927" i="3"/>
  <c r="H908" i="3"/>
  <c r="H887" i="3"/>
  <c r="H868" i="3"/>
  <c r="H770" i="3"/>
  <c r="H709" i="3"/>
  <c r="H988" i="3"/>
  <c r="H948" i="3"/>
  <c r="H842" i="3"/>
  <c r="H826" i="3"/>
  <c r="H809" i="3"/>
  <c r="H791" i="3"/>
  <c r="H749" i="3"/>
  <c r="H730" i="3"/>
  <c r="H674" i="3"/>
  <c r="H655" i="3"/>
  <c r="H618" i="3"/>
  <c r="H583" i="3"/>
  <c r="H636" i="3"/>
  <c r="H543" i="3"/>
  <c r="H486" i="3"/>
  <c r="H464" i="3"/>
  <c r="H433" i="3"/>
  <c r="H306" i="3"/>
  <c r="H258" i="3"/>
  <c r="H582" i="3"/>
  <c r="H525" i="3"/>
  <c r="H505" i="3"/>
  <c r="H392" i="3"/>
  <c r="H341" i="3"/>
  <c r="H601" i="3"/>
  <c r="H564" i="3"/>
  <c r="H544" i="3"/>
  <c r="H487" i="3"/>
  <c r="H418" i="3"/>
  <c r="H1476" i="3" s="1"/>
  <c r="H563" i="3"/>
  <c r="H524" i="3"/>
  <c r="H506" i="3"/>
  <c r="H393" i="3"/>
  <c r="H356" i="3"/>
  <c r="H326" i="3"/>
  <c r="H185" i="3"/>
  <c r="H186" i="3" s="1"/>
  <c r="H163" i="3"/>
  <c r="H155" i="3"/>
  <c r="H123" i="3"/>
  <c r="I17" i="3"/>
  <c r="H259" i="3"/>
  <c r="H264" i="3" s="1"/>
  <c r="H164" i="3"/>
  <c r="H156" i="3"/>
  <c r="H127" i="3"/>
  <c r="H126" i="3"/>
  <c r="H125" i="3"/>
  <c r="H124" i="3"/>
  <c r="H114" i="3"/>
  <c r="H187" i="3"/>
  <c r="H1022" i="3" s="1"/>
  <c r="H157" i="3"/>
  <c r="H117" i="3"/>
  <c r="H284" i="3"/>
  <c r="H1420" i="3" s="1"/>
  <c r="H162" i="3"/>
  <c r="H16" i="3"/>
  <c r="H118" i="3"/>
  <c r="H116" i="3"/>
  <c r="H115" i="3"/>
  <c r="G263" i="3"/>
  <c r="G711" i="3"/>
  <c r="G1496" i="3" s="1"/>
  <c r="G847" i="3"/>
  <c r="G1107" i="3"/>
  <c r="G1338" i="3"/>
  <c r="H1335" i="3" s="1"/>
  <c r="H1337" i="3" s="1"/>
  <c r="G1420" i="3"/>
  <c r="G1477" i="3"/>
  <c r="G1471" i="3"/>
  <c r="D1033" i="3"/>
  <c r="F1044" i="3"/>
  <c r="F1045" i="3" s="1"/>
  <c r="F161" i="3"/>
  <c r="G1465" i="3"/>
  <c r="G279" i="3"/>
  <c r="G909" i="3"/>
  <c r="G995" i="3"/>
  <c r="G999" i="3" s="1"/>
  <c r="G176" i="3"/>
  <c r="H565" i="3" l="1"/>
  <c r="I1068" i="3"/>
  <c r="I237" i="3"/>
  <c r="I215" i="3"/>
  <c r="I220" i="3" s="1"/>
  <c r="I236" i="3"/>
  <c r="I214" i="3"/>
  <c r="H1736" i="3"/>
  <c r="G1052" i="3"/>
  <c r="G1057" i="3" s="1"/>
  <c r="F1068" i="3" s="1"/>
  <c r="H1207" i="3"/>
  <c r="I290" i="3"/>
  <c r="I1661" i="3"/>
  <c r="H1045" i="3"/>
  <c r="H1512" i="3" s="1"/>
  <c r="G1473" i="3"/>
  <c r="G1474" i="3" s="1"/>
  <c r="H526" i="3"/>
  <c r="H1485" i="3" s="1"/>
  <c r="G1284" i="3"/>
  <c r="G1312" i="3"/>
  <c r="G1313" i="3" s="1"/>
  <c r="G1314" i="3" s="1"/>
  <c r="G1316" i="3" s="1"/>
  <c r="G1320" i="3" s="1"/>
  <c r="G1542" i="3" s="1"/>
  <c r="H1283" i="3"/>
  <c r="H1317" i="3" s="1"/>
  <c r="H216" i="3"/>
  <c r="G1541" i="3"/>
  <c r="H1471" i="3"/>
  <c r="G1434" i="3"/>
  <c r="H602" i="3"/>
  <c r="H1489" i="3" s="1"/>
  <c r="H772" i="3"/>
  <c r="H1499" i="3" s="1"/>
  <c r="H751" i="3"/>
  <c r="H1498" i="3" s="1"/>
  <c r="H827" i="3"/>
  <c r="H119" i="3"/>
  <c r="H154" i="3" s="1"/>
  <c r="H158" i="3" s="1"/>
  <c r="H792" i="3"/>
  <c r="H488" i="3"/>
  <c r="H1483" i="3" s="1"/>
  <c r="H1069" i="3"/>
  <c r="H1513" i="3" s="1"/>
  <c r="H638" i="3"/>
  <c r="H1491" i="3" s="1"/>
  <c r="H1228" i="3"/>
  <c r="H394" i="3"/>
  <c r="H401" i="3" s="1"/>
  <c r="H1249" i="3" s="1"/>
  <c r="H929" i="3"/>
  <c r="H1503" i="3" s="1"/>
  <c r="H620" i="3"/>
  <c r="H889" i="3"/>
  <c r="H1501" i="3" s="1"/>
  <c r="H711" i="3"/>
  <c r="H1496" i="3" s="1"/>
  <c r="H909" i="3"/>
  <c r="H1502" i="3" s="1"/>
  <c r="H1164" i="3"/>
  <c r="H681" i="3"/>
  <c r="H731" i="3"/>
  <c r="H1497" i="3" s="1"/>
  <c r="H843" i="3"/>
  <c r="H869" i="3"/>
  <c r="H1500" i="3" s="1"/>
  <c r="H1186" i="3"/>
  <c r="H1508" i="3" s="1"/>
  <c r="D1192" i="3"/>
  <c r="G683" i="3"/>
  <c r="G1251" i="3" s="1"/>
  <c r="H128" i="3"/>
  <c r="H1005" i="3" s="1"/>
  <c r="H193" i="3"/>
  <c r="H260" i="3"/>
  <c r="H847" i="3"/>
  <c r="H1224" i="3"/>
  <c r="H969" i="3"/>
  <c r="H1505" i="3" s="1"/>
  <c r="G1023" i="3"/>
  <c r="G1511" i="3" s="1"/>
  <c r="H263" i="3"/>
  <c r="H265" i="3" s="1"/>
  <c r="G1494" i="3"/>
  <c r="F1512" i="3"/>
  <c r="H1433" i="3"/>
  <c r="H1487" i="3"/>
  <c r="H1412" i="3"/>
  <c r="G1662" i="3"/>
  <c r="G1663" i="3" s="1"/>
  <c r="H1372" i="3"/>
  <c r="H1367" i="3"/>
  <c r="H270" i="3"/>
  <c r="H1543" i="3"/>
  <c r="D176" i="3"/>
  <c r="F194" i="3"/>
  <c r="G194" i="3"/>
  <c r="H238" i="3"/>
  <c r="H219" i="3"/>
  <c r="H221" i="3" s="1"/>
  <c r="H675" i="3"/>
  <c r="H1493" i="3" s="1"/>
  <c r="H1160" i="3"/>
  <c r="H1107" i="3"/>
  <c r="H1165" i="3"/>
  <c r="H1312" i="3"/>
  <c r="H1472" i="3"/>
  <c r="H1470" i="3"/>
  <c r="H1531" i="3"/>
  <c r="F132" i="3"/>
  <c r="F1424" i="3"/>
  <c r="F1542" i="3"/>
  <c r="F1251" i="3"/>
  <c r="D999" i="3"/>
  <c r="F1005" i="3"/>
  <c r="G1005" i="3"/>
  <c r="G1237" i="3" s="1"/>
  <c r="G1502" i="3"/>
  <c r="F165" i="3"/>
  <c r="G269" i="3"/>
  <c r="H189" i="3"/>
  <c r="H545" i="3"/>
  <c r="H682" i="3"/>
  <c r="H848" i="3"/>
  <c r="H1021" i="3"/>
  <c r="H1023" i="3" s="1"/>
  <c r="H1511" i="3" s="1"/>
  <c r="H989" i="3"/>
  <c r="H1421" i="3"/>
  <c r="H1469" i="3"/>
  <c r="H1477" i="3"/>
  <c r="G1504" i="3"/>
  <c r="G129" i="3"/>
  <c r="G131" i="3"/>
  <c r="G1424" i="3" s="1"/>
  <c r="G161" i="3"/>
  <c r="G165" i="3" s="1"/>
  <c r="F1677" i="3"/>
  <c r="H1465" i="3"/>
  <c r="H279" i="3"/>
  <c r="H241" i="3"/>
  <c r="H243" i="3" s="1"/>
  <c r="H656" i="3"/>
  <c r="H1144" i="3"/>
  <c r="H1089" i="3"/>
  <c r="H1507" i="3" s="1"/>
  <c r="H1123" i="3"/>
  <c r="H949" i="3"/>
  <c r="H1504" i="3" s="1"/>
  <c r="H1229" i="3"/>
  <c r="H1490" i="3"/>
  <c r="H1479" i="3"/>
  <c r="H1473" i="3"/>
  <c r="H1527" i="3"/>
  <c r="H1541" i="3"/>
  <c r="F188" i="3"/>
  <c r="G188" i="3" s="1"/>
  <c r="H188" i="3" s="1"/>
  <c r="F189" i="3"/>
  <c r="F1022" i="3"/>
  <c r="F269" i="3"/>
  <c r="F1645" i="3"/>
  <c r="F1004" i="3"/>
  <c r="G1004" i="3"/>
  <c r="G154" i="3"/>
  <c r="G120" i="3"/>
  <c r="H120" i="3" s="1"/>
  <c r="G1572" i="3"/>
  <c r="G1530" i="3"/>
  <c r="G1533" i="3" s="1"/>
  <c r="G849" i="3"/>
  <c r="H194" i="3"/>
  <c r="I1466" i="3"/>
  <c r="I1366" i="3"/>
  <c r="I1365" i="3"/>
  <c r="I1318" i="3"/>
  <c r="I1307" i="3"/>
  <c r="I1282" i="3"/>
  <c r="I1361" i="3"/>
  <c r="I1334" i="3"/>
  <c r="I1311" i="3"/>
  <c r="I1310" i="3"/>
  <c r="I1397" i="3"/>
  <c r="I1398" i="3" s="1"/>
  <c r="I1319" i="3"/>
  <c r="I1373" i="3"/>
  <c r="I1374" i="3" s="1"/>
  <c r="I1362" i="3"/>
  <c r="I1306" i="3"/>
  <c r="I1261" i="3"/>
  <c r="I1266" i="3" s="1"/>
  <c r="I1268" i="3" s="1"/>
  <c r="I1222" i="3"/>
  <c r="I1205" i="3"/>
  <c r="I1159" i="3"/>
  <c r="I1143" i="3"/>
  <c r="I1043" i="3"/>
  <c r="I1185" i="3"/>
  <c r="I1121" i="3"/>
  <c r="I1105" i="3"/>
  <c r="I1087" i="3"/>
  <c r="I988" i="3"/>
  <c r="I967" i="3"/>
  <c r="I1281" i="3"/>
  <c r="I1223" i="3"/>
  <c r="I1206" i="3"/>
  <c r="I1158" i="3"/>
  <c r="I1142" i="3"/>
  <c r="I1044" i="3"/>
  <c r="I1184" i="3"/>
  <c r="I1122" i="3"/>
  <c r="I1106" i="3"/>
  <c r="I1088" i="3"/>
  <c r="I1067" i="3"/>
  <c r="I987" i="3"/>
  <c r="I968" i="3"/>
  <c r="I841" i="3"/>
  <c r="I825" i="3"/>
  <c r="I808" i="3"/>
  <c r="I790" i="3"/>
  <c r="I750" i="3"/>
  <c r="I729" i="3"/>
  <c r="I673" i="3"/>
  <c r="I654" i="3"/>
  <c r="I619" i="3"/>
  <c r="I582" i="3"/>
  <c r="I927" i="3"/>
  <c r="I908" i="3"/>
  <c r="I887" i="3"/>
  <c r="I868" i="3"/>
  <c r="I770" i="3"/>
  <c r="I709" i="3"/>
  <c r="I636" i="3"/>
  <c r="I601" i="3"/>
  <c r="I948" i="3"/>
  <c r="I842" i="3"/>
  <c r="I826" i="3"/>
  <c r="I809" i="3"/>
  <c r="I791" i="3"/>
  <c r="I749" i="3"/>
  <c r="I730" i="3"/>
  <c r="I674" i="3"/>
  <c r="I655" i="3"/>
  <c r="I947" i="3"/>
  <c r="I928" i="3"/>
  <c r="I907" i="3"/>
  <c r="I888" i="3"/>
  <c r="I867" i="3"/>
  <c r="I771" i="3"/>
  <c r="I710" i="3"/>
  <c r="I637" i="3"/>
  <c r="I600" i="3"/>
  <c r="I618" i="3"/>
  <c r="I583" i="3"/>
  <c r="I525" i="3"/>
  <c r="I505" i="3"/>
  <c r="I392" i="3"/>
  <c r="I341" i="3"/>
  <c r="I1421" i="3"/>
  <c r="I564" i="3"/>
  <c r="I544" i="3"/>
  <c r="I487" i="3"/>
  <c r="I418" i="3"/>
  <c r="I284" i="3"/>
  <c r="I563" i="3"/>
  <c r="I524" i="3"/>
  <c r="I506" i="3"/>
  <c r="I393" i="3"/>
  <c r="I356" i="3"/>
  <c r="I326" i="3"/>
  <c r="I543" i="3"/>
  <c r="I486" i="3"/>
  <c r="I464" i="3"/>
  <c r="I433" i="3"/>
  <c r="I306" i="3"/>
  <c r="I259" i="3"/>
  <c r="I164" i="3"/>
  <c r="I156" i="3"/>
  <c r="I127" i="3"/>
  <c r="I126" i="3"/>
  <c r="I125" i="3"/>
  <c r="I124" i="3"/>
  <c r="I114" i="3"/>
  <c r="I258" i="3"/>
  <c r="I263" i="3" s="1"/>
  <c r="I187" i="3"/>
  <c r="I1022" i="3" s="1"/>
  <c r="I157" i="3"/>
  <c r="I118" i="3"/>
  <c r="I117" i="3"/>
  <c r="I116" i="3"/>
  <c r="I115" i="3"/>
  <c r="I185" i="3"/>
  <c r="I186" i="3" s="1"/>
  <c r="I163" i="3"/>
  <c r="I123" i="3"/>
  <c r="J17" i="3"/>
  <c r="I16" i="3"/>
  <c r="H507" i="3"/>
  <c r="H584" i="3"/>
  <c r="H810" i="3"/>
  <c r="H1338" i="3"/>
  <c r="I1335" i="3" s="1"/>
  <c r="I1337" i="3" s="1"/>
  <c r="F1369" i="3"/>
  <c r="F1371" i="3" s="1"/>
  <c r="G1363" i="3"/>
  <c r="G1166" i="3"/>
  <c r="G265" i="3"/>
  <c r="G270" i="3"/>
  <c r="G193" i="3"/>
  <c r="I565" i="3" l="1"/>
  <c r="G1244" i="3"/>
  <c r="G1193" i="3" s="1"/>
  <c r="G1194" i="3" s="1"/>
  <c r="G1196" i="3" s="1"/>
  <c r="G1241" i="3" s="1"/>
  <c r="H129" i="3"/>
  <c r="F215" i="3"/>
  <c r="F220" i="3" s="1"/>
  <c r="F237" i="3"/>
  <c r="F242" i="3" s="1"/>
  <c r="J1068" i="3"/>
  <c r="J237" i="3"/>
  <c r="J242" i="3" s="1"/>
  <c r="J215" i="3"/>
  <c r="J220" i="3" s="1"/>
  <c r="J236" i="3"/>
  <c r="J241" i="3" s="1"/>
  <c r="J214" i="3"/>
  <c r="J219" i="3" s="1"/>
  <c r="H195" i="3"/>
  <c r="H1230" i="3"/>
  <c r="H1515" i="3" s="1"/>
  <c r="H1308" i="3"/>
  <c r="H1309" i="3" s="1"/>
  <c r="J290" i="3"/>
  <c r="J1661" i="3"/>
  <c r="G1006" i="3"/>
  <c r="G1510" i="3" s="1"/>
  <c r="H1284" i="3"/>
  <c r="H1004" i="3"/>
  <c r="H1006" i="3" s="1"/>
  <c r="H1510" i="3" s="1"/>
  <c r="I1477" i="3"/>
  <c r="I1472" i="3"/>
  <c r="I751" i="3"/>
  <c r="I1498" i="3" s="1"/>
  <c r="I1160" i="3"/>
  <c r="I848" i="3"/>
  <c r="I1107" i="3"/>
  <c r="I1144" i="3"/>
  <c r="I869" i="3"/>
  <c r="I827" i="3"/>
  <c r="I1224" i="3"/>
  <c r="G271" i="3"/>
  <c r="G1525" i="3" s="1"/>
  <c r="I620" i="3"/>
  <c r="I1490" i="3" s="1"/>
  <c r="I909" i="3"/>
  <c r="I1502" i="3" s="1"/>
  <c r="H161" i="3"/>
  <c r="H165" i="3" s="1"/>
  <c r="H167" i="3" s="1"/>
  <c r="I1069" i="3"/>
  <c r="I1513" i="3" s="1"/>
  <c r="I1186" i="3"/>
  <c r="I238" i="3"/>
  <c r="H1534" i="3"/>
  <c r="I394" i="3"/>
  <c r="I401" i="3" s="1"/>
  <c r="I1249" i="3" s="1"/>
  <c r="I507" i="3"/>
  <c r="I929" i="3"/>
  <c r="I1503" i="3" s="1"/>
  <c r="I810" i="3"/>
  <c r="I1228" i="3"/>
  <c r="H131" i="3"/>
  <c r="H1424" i="3" s="1"/>
  <c r="I488" i="3"/>
  <c r="I1483" i="3" s="1"/>
  <c r="I949" i="3"/>
  <c r="I1504" i="3" s="1"/>
  <c r="I1164" i="3"/>
  <c r="I792" i="3"/>
  <c r="I969" i="3"/>
  <c r="I1505" i="3" s="1"/>
  <c r="I656" i="3"/>
  <c r="I1492" i="3" s="1"/>
  <c r="I189" i="3"/>
  <c r="I545" i="3"/>
  <c r="I1486" i="3" s="1"/>
  <c r="I602" i="3"/>
  <c r="I1489" i="3" s="1"/>
  <c r="I772" i="3"/>
  <c r="I1499" i="3" s="1"/>
  <c r="I675" i="3"/>
  <c r="I1434" i="3" s="1"/>
  <c r="I1207" i="3"/>
  <c r="I731" i="3"/>
  <c r="I1497" i="3" s="1"/>
  <c r="I119" i="3"/>
  <c r="I155" i="3" s="1"/>
  <c r="I216" i="3"/>
  <c r="I128" i="3"/>
  <c r="I129" i="3" s="1"/>
  <c r="I682" i="3"/>
  <c r="I889" i="3"/>
  <c r="I1501" i="3" s="1"/>
  <c r="I1165" i="3"/>
  <c r="I1229" i="3"/>
  <c r="I1283" i="3"/>
  <c r="I1312" i="3" s="1"/>
  <c r="I1412" i="3"/>
  <c r="I260" i="3"/>
  <c r="I1367" i="3"/>
  <c r="I1372" i="3"/>
  <c r="G1364" i="3"/>
  <c r="G1368" i="3" s="1"/>
  <c r="J1466" i="3"/>
  <c r="J1361" i="3"/>
  <c r="J1334" i="3"/>
  <c r="J1311" i="3"/>
  <c r="J1310" i="3"/>
  <c r="J1397" i="3"/>
  <c r="J1398" i="3" s="1"/>
  <c r="J1306" i="3"/>
  <c r="J1373" i="3"/>
  <c r="J1374" i="3" s="1"/>
  <c r="J1362" i="3"/>
  <c r="J1366" i="3"/>
  <c r="J1365" i="3"/>
  <c r="J1318" i="3"/>
  <c r="J1319" i="3" s="1"/>
  <c r="J1307" i="3"/>
  <c r="J1185" i="3"/>
  <c r="J1121" i="3"/>
  <c r="J1105" i="3"/>
  <c r="J1087" i="3"/>
  <c r="J988" i="3"/>
  <c r="J967" i="3"/>
  <c r="J948" i="3"/>
  <c r="J1281" i="3"/>
  <c r="J1223" i="3"/>
  <c r="J1206" i="3"/>
  <c r="J1158" i="3"/>
  <c r="J1142" i="3"/>
  <c r="J1044" i="3"/>
  <c r="J1282" i="3"/>
  <c r="J1184" i="3"/>
  <c r="J1122" i="3"/>
  <c r="J1106" i="3"/>
  <c r="J1088" i="3"/>
  <c r="J1067" i="3"/>
  <c r="J1261" i="3"/>
  <c r="J1266" i="3" s="1"/>
  <c r="J1268" i="3" s="1"/>
  <c r="J1222" i="3"/>
  <c r="J1205" i="3"/>
  <c r="J1159" i="3"/>
  <c r="J1143" i="3"/>
  <c r="J1043" i="3"/>
  <c r="J927" i="3"/>
  <c r="J908" i="3"/>
  <c r="J887" i="3"/>
  <c r="J868" i="3"/>
  <c r="J770" i="3"/>
  <c r="J709" i="3"/>
  <c r="J636" i="3"/>
  <c r="J601" i="3"/>
  <c r="J564" i="3"/>
  <c r="J968" i="3"/>
  <c r="J842" i="3"/>
  <c r="J826" i="3"/>
  <c r="J809" i="3"/>
  <c r="J791" i="3"/>
  <c r="J749" i="3"/>
  <c r="J730" i="3"/>
  <c r="J674" i="3"/>
  <c r="J655" i="3"/>
  <c r="J618" i="3"/>
  <c r="J583" i="3"/>
  <c r="J987" i="3"/>
  <c r="J947" i="3"/>
  <c r="J949" i="3" s="1"/>
  <c r="J928" i="3"/>
  <c r="J907" i="3"/>
  <c r="J888" i="3"/>
  <c r="J867" i="3"/>
  <c r="J771" i="3"/>
  <c r="J710" i="3"/>
  <c r="J841" i="3"/>
  <c r="J825" i="3"/>
  <c r="J808" i="3"/>
  <c r="J790" i="3"/>
  <c r="J750" i="3"/>
  <c r="J729" i="3"/>
  <c r="J673" i="3"/>
  <c r="J675" i="3" s="1"/>
  <c r="J1434" i="3" s="1"/>
  <c r="J654" i="3"/>
  <c r="J619" i="3"/>
  <c r="J582" i="3"/>
  <c r="J544" i="3"/>
  <c r="J487" i="3"/>
  <c r="J418" i="3"/>
  <c r="J284" i="3"/>
  <c r="J1420" i="3" s="1"/>
  <c r="J259" i="3"/>
  <c r="J600" i="3"/>
  <c r="J563" i="3"/>
  <c r="J565" i="3" s="1"/>
  <c r="J524" i="3"/>
  <c r="J506" i="3"/>
  <c r="J393" i="3"/>
  <c r="J356" i="3"/>
  <c r="J326" i="3"/>
  <c r="J543" i="3"/>
  <c r="J486" i="3"/>
  <c r="J464" i="3"/>
  <c r="J1479" i="3" s="1"/>
  <c r="J433" i="3"/>
  <c r="J306" i="3"/>
  <c r="J637" i="3"/>
  <c r="J525" i="3"/>
  <c r="J505" i="3"/>
  <c r="J392" i="3"/>
  <c r="J341" i="3"/>
  <c r="J1421" i="3"/>
  <c r="J258" i="3"/>
  <c r="J263" i="3" s="1"/>
  <c r="J187" i="3"/>
  <c r="J1022" i="3" s="1"/>
  <c r="J157" i="3"/>
  <c r="J117" i="3"/>
  <c r="J116" i="3"/>
  <c r="J115" i="3"/>
  <c r="J16" i="3"/>
  <c r="J185" i="3"/>
  <c r="J1021" i="3" s="1"/>
  <c r="J1023" i="3" s="1"/>
  <c r="J1511" i="3" s="1"/>
  <c r="J163" i="3"/>
  <c r="J123" i="3"/>
  <c r="J164" i="3"/>
  <c r="J156" i="3"/>
  <c r="J127" i="3"/>
  <c r="J126" i="3"/>
  <c r="J125" i="3"/>
  <c r="J124" i="3"/>
  <c r="J114" i="3"/>
  <c r="K17" i="3"/>
  <c r="I264" i="3"/>
  <c r="F1375" i="3"/>
  <c r="I219" i="3"/>
  <c r="I221" i="3" s="1"/>
  <c r="I188" i="3"/>
  <c r="I193" i="3"/>
  <c r="I241" i="3"/>
  <c r="I526" i="3"/>
  <c r="I1485" i="3" s="1"/>
  <c r="I638" i="3"/>
  <c r="I1491" i="3" s="1"/>
  <c r="I1471" i="3"/>
  <c r="I1469" i="3"/>
  <c r="I1500" i="3"/>
  <c r="I1527" i="3"/>
  <c r="G1509" i="3"/>
  <c r="F1006" i="3"/>
  <c r="H1492" i="3"/>
  <c r="H1237" i="3"/>
  <c r="H1572" i="3"/>
  <c r="H1530" i="3"/>
  <c r="H1533" i="3" s="1"/>
  <c r="H1166" i="3"/>
  <c r="H1514" i="3" s="1"/>
  <c r="G195" i="3"/>
  <c r="H269" i="3"/>
  <c r="H683" i="3"/>
  <c r="H1488" i="3"/>
  <c r="I1021" i="3"/>
  <c r="I584" i="3"/>
  <c r="I843" i="3"/>
  <c r="I1089" i="3"/>
  <c r="I1507" i="3" s="1"/>
  <c r="I1123" i="3"/>
  <c r="I1045" i="3"/>
  <c r="I1512" i="3" s="1"/>
  <c r="I1420" i="3"/>
  <c r="I1479" i="3"/>
  <c r="I1473" i="3"/>
  <c r="G158" i="3"/>
  <c r="G167" i="3" s="1"/>
  <c r="G1640" i="3"/>
  <c r="F1023" i="3"/>
  <c r="F1668" i="3"/>
  <c r="F1670" i="3" s="1"/>
  <c r="F1648" i="3"/>
  <c r="F1650" i="3" s="1"/>
  <c r="H1434" i="3"/>
  <c r="F195" i="3"/>
  <c r="H849" i="3"/>
  <c r="H1509" i="3" s="1"/>
  <c r="G1514" i="3"/>
  <c r="I194" i="3"/>
  <c r="I1465" i="3"/>
  <c r="I279" i="3"/>
  <c r="I1530" i="3" s="1"/>
  <c r="I1533" i="3" s="1"/>
  <c r="I242" i="3"/>
  <c r="I681" i="3"/>
  <c r="I711" i="3"/>
  <c r="I847" i="3"/>
  <c r="I989" i="3"/>
  <c r="I1506" i="3" s="1"/>
  <c r="I1338" i="3"/>
  <c r="J1335" i="3" s="1"/>
  <c r="J1337" i="3" s="1"/>
  <c r="I1470" i="3"/>
  <c r="I1476" i="3"/>
  <c r="I1508" i="3"/>
  <c r="I1531" i="3"/>
  <c r="F190" i="3"/>
  <c r="G190" i="3" s="1"/>
  <c r="H190" i="3" s="1"/>
  <c r="F167" i="3"/>
  <c r="F1206" i="3"/>
  <c r="I1484" i="3"/>
  <c r="I1543" i="3"/>
  <c r="H1474" i="3"/>
  <c r="H1486" i="3"/>
  <c r="G1236" i="3"/>
  <c r="G132" i="3"/>
  <c r="G111" i="3"/>
  <c r="H1506" i="3"/>
  <c r="H1484" i="3"/>
  <c r="J1472" i="3" l="1"/>
  <c r="F238" i="3"/>
  <c r="I120" i="3"/>
  <c r="J1045" i="3"/>
  <c r="F216" i="3"/>
  <c r="K1068" i="3"/>
  <c r="K236" i="3"/>
  <c r="K241" i="3" s="1"/>
  <c r="K214" i="3"/>
  <c r="K219" i="3" s="1"/>
  <c r="K237" i="3"/>
  <c r="K242" i="3" s="1"/>
  <c r="K215" i="3"/>
  <c r="K220" i="3" s="1"/>
  <c r="H198" i="3"/>
  <c r="H1419" i="3" s="1"/>
  <c r="I1493" i="3"/>
  <c r="I190" i="3"/>
  <c r="H1313" i="3"/>
  <c r="K290" i="3"/>
  <c r="K1661" i="3"/>
  <c r="G1238" i="3"/>
  <c r="G1252" i="3" s="1"/>
  <c r="G1436" i="3" s="1"/>
  <c r="H1236" i="3"/>
  <c r="I1541" i="3"/>
  <c r="J731" i="3"/>
  <c r="J1497" i="3" s="1"/>
  <c r="J394" i="3"/>
  <c r="J401" i="3" s="1"/>
  <c r="J1249" i="3" s="1"/>
  <c r="J507" i="3"/>
  <c r="I1166" i="3"/>
  <c r="I1514" i="3" s="1"/>
  <c r="J1469" i="3"/>
  <c r="G1516" i="3"/>
  <c r="J810" i="3"/>
  <c r="I161" i="3"/>
  <c r="I1005" i="3"/>
  <c r="I1237" i="3" s="1"/>
  <c r="I1230" i="3"/>
  <c r="I1515" i="3" s="1"/>
  <c r="I162" i="3"/>
  <c r="J488" i="3"/>
  <c r="J1483" i="3" s="1"/>
  <c r="J843" i="3"/>
  <c r="J1229" i="3"/>
  <c r="I1284" i="3"/>
  <c r="J1165" i="3"/>
  <c r="I131" i="3"/>
  <c r="I1424" i="3" s="1"/>
  <c r="I1004" i="3"/>
  <c r="I1236" i="3" s="1"/>
  <c r="I154" i="3"/>
  <c r="I158" i="3" s="1"/>
  <c r="J545" i="3"/>
  <c r="J656" i="3"/>
  <c r="J1492" i="3" s="1"/>
  <c r="I243" i="3"/>
  <c r="J1123" i="3"/>
  <c r="J1487" i="3"/>
  <c r="J848" i="3"/>
  <c r="J969" i="3"/>
  <c r="J1505" i="3" s="1"/>
  <c r="J1069" i="3"/>
  <c r="J1513" i="3" s="1"/>
  <c r="J1186" i="3"/>
  <c r="J1508" i="3" s="1"/>
  <c r="J929" i="3"/>
  <c r="J1503" i="3" s="1"/>
  <c r="J711" i="3"/>
  <c r="J1496" i="3" s="1"/>
  <c r="J909" i="3"/>
  <c r="I683" i="3"/>
  <c r="I1251" i="3" s="1"/>
  <c r="J1089" i="3"/>
  <c r="J1507" i="3" s="1"/>
  <c r="J260" i="3"/>
  <c r="J602" i="3"/>
  <c r="J1489" i="3" s="1"/>
  <c r="I195" i="3"/>
  <c r="J188" i="3"/>
  <c r="J186" i="3"/>
  <c r="J1477" i="3"/>
  <c r="J1476" i="3"/>
  <c r="J792" i="3"/>
  <c r="J989" i="3"/>
  <c r="J1506" i="3" s="1"/>
  <c r="J682" i="3"/>
  <c r="J772" i="3"/>
  <c r="J1499" i="3" s="1"/>
  <c r="J1107" i="3"/>
  <c r="I1317" i="3"/>
  <c r="J681" i="3"/>
  <c r="J1207" i="3"/>
  <c r="J1144" i="3"/>
  <c r="H1238" i="3"/>
  <c r="H1252" i="3" s="1"/>
  <c r="H1436" i="3" s="1"/>
  <c r="J128" i="3"/>
  <c r="J161" i="3" s="1"/>
  <c r="J194" i="3"/>
  <c r="J526" i="3"/>
  <c r="J1485" i="3" s="1"/>
  <c r="J827" i="3"/>
  <c r="J869" i="3"/>
  <c r="J1500" i="3" s="1"/>
  <c r="J620" i="3"/>
  <c r="J1490" i="3" s="1"/>
  <c r="J751" i="3"/>
  <c r="J1498" i="3" s="1"/>
  <c r="J638" i="3"/>
  <c r="J1491" i="3" s="1"/>
  <c r="J889" i="3"/>
  <c r="J1501" i="3" s="1"/>
  <c r="J1512" i="3"/>
  <c r="J1228" i="3"/>
  <c r="J1164" i="3"/>
  <c r="J1283" i="3"/>
  <c r="J1317" i="3" s="1"/>
  <c r="I269" i="3"/>
  <c r="J238" i="3"/>
  <c r="J221" i="3"/>
  <c r="H1516" i="3"/>
  <c r="J243" i="3"/>
  <c r="J269" i="3"/>
  <c r="H1422" i="3"/>
  <c r="H1426" i="3" s="1"/>
  <c r="H1443" i="3" s="1"/>
  <c r="H1524" i="3"/>
  <c r="J1372" i="3"/>
  <c r="J1367" i="3"/>
  <c r="J1412" i="3"/>
  <c r="G1369" i="3"/>
  <c r="G1371" i="3" s="1"/>
  <c r="H1363" i="3"/>
  <c r="H1494" i="3"/>
  <c r="F1229" i="3"/>
  <c r="I849" i="3"/>
  <c r="I1509" i="3" s="1"/>
  <c r="F1511" i="3"/>
  <c r="I1023" i="3"/>
  <c r="I1511" i="3" s="1"/>
  <c r="G198" i="3"/>
  <c r="G1419" i="3" s="1"/>
  <c r="J216" i="3"/>
  <c r="J193" i="3"/>
  <c r="J264" i="3"/>
  <c r="J584" i="3"/>
  <c r="J1224" i="3"/>
  <c r="J1160" i="3"/>
  <c r="J1338" i="3"/>
  <c r="K1335" i="3" s="1"/>
  <c r="K1337" i="3" s="1"/>
  <c r="K1372" i="3" s="1"/>
  <c r="J1473" i="3"/>
  <c r="J1504" i="3"/>
  <c r="J1486" i="3"/>
  <c r="J1527" i="3"/>
  <c r="J1531" i="3"/>
  <c r="H1251" i="3"/>
  <c r="F243" i="3"/>
  <c r="F270" i="3"/>
  <c r="I1488" i="3"/>
  <c r="I270" i="3"/>
  <c r="I265" i="3"/>
  <c r="J847" i="3"/>
  <c r="J849" i="3" s="1"/>
  <c r="J1509" i="3" s="1"/>
  <c r="F221" i="3"/>
  <c r="I1487" i="3"/>
  <c r="I1433" i="3"/>
  <c r="I1572" i="3"/>
  <c r="H271" i="3"/>
  <c r="H1525" i="3" s="1"/>
  <c r="F196" i="3"/>
  <c r="G196" i="3" s="1"/>
  <c r="H196" i="3" s="1"/>
  <c r="F198" i="3"/>
  <c r="F1510" i="3"/>
  <c r="I1534" i="3"/>
  <c r="I1474" i="3"/>
  <c r="F1544" i="3"/>
  <c r="J189" i="3"/>
  <c r="J1465" i="3"/>
  <c r="J279" i="3"/>
  <c r="J1572" i="3" s="1"/>
  <c r="J1484" i="3"/>
  <c r="J1470" i="3"/>
  <c r="J1493" i="3"/>
  <c r="J1471" i="3"/>
  <c r="H111" i="3"/>
  <c r="H132" i="3"/>
  <c r="I1496" i="3"/>
  <c r="G1642" i="3"/>
  <c r="G1643" i="3" s="1"/>
  <c r="K1466" i="3"/>
  <c r="K1397" i="3"/>
  <c r="K1398" i="3" s="1"/>
  <c r="K1306" i="3"/>
  <c r="K1261" i="3"/>
  <c r="K1266" i="3" s="1"/>
  <c r="K1268" i="3" s="1"/>
  <c r="K1373" i="3"/>
  <c r="K1374" i="3" s="1"/>
  <c r="K1362" i="3"/>
  <c r="K1366" i="3"/>
  <c r="K1365" i="3"/>
  <c r="K1318" i="3"/>
  <c r="K1319" i="3" s="1"/>
  <c r="K1361" i="3"/>
  <c r="K1334" i="3"/>
  <c r="K1311" i="3"/>
  <c r="K1310" i="3"/>
  <c r="K1281" i="3"/>
  <c r="K1223" i="3"/>
  <c r="K1206" i="3"/>
  <c r="K1158" i="3"/>
  <c r="K1142" i="3"/>
  <c r="K1044" i="3"/>
  <c r="K1282" i="3"/>
  <c r="K1184" i="3"/>
  <c r="K1122" i="3"/>
  <c r="K1106" i="3"/>
  <c r="K1088" i="3"/>
  <c r="K1067" i="3"/>
  <c r="K987" i="3"/>
  <c r="K968" i="3"/>
  <c r="K1222" i="3"/>
  <c r="K1205" i="3"/>
  <c r="K1159" i="3"/>
  <c r="K1143" i="3"/>
  <c r="K1043" i="3"/>
  <c r="K1307" i="3"/>
  <c r="K1185" i="3"/>
  <c r="K1121" i="3"/>
  <c r="K1105" i="3"/>
  <c r="K1087" i="3"/>
  <c r="K988" i="3"/>
  <c r="K967" i="3"/>
  <c r="K842" i="3"/>
  <c r="K826" i="3"/>
  <c r="K809" i="3"/>
  <c r="K791" i="3"/>
  <c r="K749" i="3"/>
  <c r="K730" i="3"/>
  <c r="K674" i="3"/>
  <c r="K655" i="3"/>
  <c r="K618" i="3"/>
  <c r="K583" i="3"/>
  <c r="K948" i="3"/>
  <c r="K947" i="3"/>
  <c r="K928" i="3"/>
  <c r="K907" i="3"/>
  <c r="K888" i="3"/>
  <c r="K867" i="3"/>
  <c r="K771" i="3"/>
  <c r="K710" i="3"/>
  <c r="K637" i="3"/>
  <c r="K600" i="3"/>
  <c r="K841" i="3"/>
  <c r="K825" i="3"/>
  <c r="K808" i="3"/>
  <c r="K810" i="3" s="1"/>
  <c r="K790" i="3"/>
  <c r="K750" i="3"/>
  <c r="K729" i="3"/>
  <c r="K731" i="3" s="1"/>
  <c r="K673" i="3"/>
  <c r="K927" i="3"/>
  <c r="K908" i="3"/>
  <c r="K887" i="3"/>
  <c r="K868" i="3"/>
  <c r="K770" i="3"/>
  <c r="K709" i="3"/>
  <c r="K636" i="3"/>
  <c r="K601" i="3"/>
  <c r="K654" i="3"/>
  <c r="K619" i="3"/>
  <c r="K564" i="3"/>
  <c r="K563" i="3"/>
  <c r="K524" i="3"/>
  <c r="K506" i="3"/>
  <c r="K393" i="3"/>
  <c r="K356" i="3"/>
  <c r="K326" i="3"/>
  <c r="K543" i="3"/>
  <c r="K486" i="3"/>
  <c r="K464" i="3"/>
  <c r="K433" i="3"/>
  <c r="K306" i="3"/>
  <c r="K525" i="3"/>
  <c r="K505" i="3"/>
  <c r="K392" i="3"/>
  <c r="K341" i="3"/>
  <c r="K1421" i="3"/>
  <c r="K582" i="3"/>
  <c r="K544" i="3"/>
  <c r="K487" i="3"/>
  <c r="K418" i="3"/>
  <c r="K284" i="3"/>
  <c r="K1420" i="3" s="1"/>
  <c r="K16" i="3"/>
  <c r="K185" i="3"/>
  <c r="K1021" i="3" s="1"/>
  <c r="K163" i="3"/>
  <c r="K123" i="3"/>
  <c r="L17" i="3"/>
  <c r="K164" i="3"/>
  <c r="K156" i="3"/>
  <c r="K127" i="3"/>
  <c r="K126" i="3"/>
  <c r="K125" i="3"/>
  <c r="K124" i="3"/>
  <c r="K259" i="3"/>
  <c r="K264" i="3" s="1"/>
  <c r="K258" i="3"/>
  <c r="K263" i="3" s="1"/>
  <c r="K187" i="3"/>
  <c r="K157" i="3"/>
  <c r="K117" i="3"/>
  <c r="K116" i="3"/>
  <c r="K115" i="3"/>
  <c r="K114" i="3"/>
  <c r="J1502" i="3"/>
  <c r="J1543" i="3"/>
  <c r="G1375" i="3"/>
  <c r="G1544" i="3" s="1"/>
  <c r="K656" i="3" l="1"/>
  <c r="K565" i="3"/>
  <c r="K675" i="3"/>
  <c r="K1493" i="3" s="1"/>
  <c r="K792" i="3"/>
  <c r="K827" i="3"/>
  <c r="L1068" i="3"/>
  <c r="L236" i="3"/>
  <c r="L241" i="3" s="1"/>
  <c r="L214" i="3"/>
  <c r="L219" i="3" s="1"/>
  <c r="L237" i="3"/>
  <c r="L215" i="3"/>
  <c r="I165" i="3"/>
  <c r="I1006" i="3"/>
  <c r="I1510" i="3" s="1"/>
  <c r="I1516" i="3" s="1"/>
  <c r="K188" i="3"/>
  <c r="I1308" i="3"/>
  <c r="H1314" i="3"/>
  <c r="H1316" i="3" s="1"/>
  <c r="H1320" i="3" s="1"/>
  <c r="H1542" i="3" s="1"/>
  <c r="L290" i="3"/>
  <c r="L1421" i="3" s="1"/>
  <c r="L1661" i="3"/>
  <c r="I196" i="3"/>
  <c r="J195" i="3"/>
  <c r="J1433" i="3"/>
  <c r="J1166" i="3"/>
  <c r="J1514" i="3" s="1"/>
  <c r="J1541" i="3"/>
  <c r="K1472" i="3"/>
  <c r="K1469" i="3"/>
  <c r="J1005" i="3"/>
  <c r="J1237" i="3" s="1"/>
  <c r="J1284" i="3"/>
  <c r="J162" i="3"/>
  <c r="J165" i="3" s="1"/>
  <c r="K969" i="3"/>
  <c r="K1505" i="3" s="1"/>
  <c r="K1107" i="3"/>
  <c r="K1045" i="3"/>
  <c r="K1224" i="3"/>
  <c r="K1338" i="3"/>
  <c r="L1335" i="3" s="1"/>
  <c r="H1536" i="3"/>
  <c r="K193" i="3"/>
  <c r="K1433" i="3"/>
  <c r="K1123" i="3"/>
  <c r="J1312" i="3"/>
  <c r="J129" i="3"/>
  <c r="K394" i="3"/>
  <c r="K401" i="3" s="1"/>
  <c r="K1249" i="3" s="1"/>
  <c r="K711" i="3"/>
  <c r="K1496" i="3" s="1"/>
  <c r="K638" i="3"/>
  <c r="K1491" i="3" s="1"/>
  <c r="K889" i="3"/>
  <c r="K1501" i="3" s="1"/>
  <c r="K1069" i="3"/>
  <c r="K1513" i="3" s="1"/>
  <c r="K507" i="3"/>
  <c r="K1484" i="3" s="1"/>
  <c r="K772" i="3"/>
  <c r="K1499" i="3" s="1"/>
  <c r="K1165" i="3"/>
  <c r="I271" i="3"/>
  <c r="I1525" i="3" s="1"/>
  <c r="K526" i="3"/>
  <c r="K1485" i="3" s="1"/>
  <c r="K1228" i="3"/>
  <c r="K989" i="3"/>
  <c r="K1506" i="3" s="1"/>
  <c r="K488" i="3"/>
  <c r="K1483" i="3" s="1"/>
  <c r="K949" i="3"/>
  <c r="K1186" i="3"/>
  <c r="K1508" i="3" s="1"/>
  <c r="K1160" i="3"/>
  <c r="K847" i="3"/>
  <c r="K620" i="3"/>
  <c r="K1490" i="3" s="1"/>
  <c r="K751" i="3"/>
  <c r="K1498" i="3" s="1"/>
  <c r="K848" i="3"/>
  <c r="K1089" i="3"/>
  <c r="K1229" i="3"/>
  <c r="J1534" i="3"/>
  <c r="K909" i="3"/>
  <c r="K1502" i="3" s="1"/>
  <c r="K681" i="3"/>
  <c r="K545" i="3"/>
  <c r="K1486" i="3" s="1"/>
  <c r="K602" i="3"/>
  <c r="K869" i="3"/>
  <c r="K1500" i="3" s="1"/>
  <c r="K1144" i="3"/>
  <c r="J1474" i="3"/>
  <c r="K128" i="3"/>
  <c r="K161" i="3" s="1"/>
  <c r="K584" i="3"/>
  <c r="K682" i="3"/>
  <c r="K1283" i="3"/>
  <c r="K1541" i="3" s="1"/>
  <c r="K265" i="3"/>
  <c r="K270" i="3"/>
  <c r="K221" i="3"/>
  <c r="K1434" i="3"/>
  <c r="K1412" i="3"/>
  <c r="K269" i="3"/>
  <c r="K260" i="3"/>
  <c r="K194" i="3"/>
  <c r="K186" i="3"/>
  <c r="K189" i="3"/>
  <c r="K1465" i="3"/>
  <c r="K279" i="3"/>
  <c r="K1572" i="3" s="1"/>
  <c r="K243" i="3"/>
  <c r="K1367" i="3"/>
  <c r="K1476" i="3"/>
  <c r="K1470" i="3"/>
  <c r="K1527" i="3"/>
  <c r="BX2052" i="3"/>
  <c r="F1419" i="3"/>
  <c r="J1488" i="3"/>
  <c r="J1494" i="3" s="1"/>
  <c r="J683" i="3"/>
  <c r="G1422" i="3"/>
  <c r="G1426" i="3" s="1"/>
  <c r="G1443" i="3" s="1"/>
  <c r="G1524" i="3"/>
  <c r="G1536" i="3" s="1"/>
  <c r="F1237" i="3"/>
  <c r="K238" i="3"/>
  <c r="K1164" i="3"/>
  <c r="K1477" i="3"/>
  <c r="K1504" i="3"/>
  <c r="I111" i="3"/>
  <c r="I132" i="3"/>
  <c r="J190" i="3"/>
  <c r="J1530" i="3"/>
  <c r="J1533" i="3" s="1"/>
  <c r="I1238" i="3"/>
  <c r="I1252" i="3" s="1"/>
  <c r="I1436" i="3" s="1"/>
  <c r="J270" i="3"/>
  <c r="J271" i="3" s="1"/>
  <c r="J1525" i="3" s="1"/>
  <c r="J265" i="3"/>
  <c r="L1466" i="3"/>
  <c r="L1373" i="3"/>
  <c r="L1374" i="3" s="1"/>
  <c r="L1362" i="3"/>
  <c r="L1281" i="3"/>
  <c r="L1366" i="3"/>
  <c r="L1365" i="3"/>
  <c r="L1318" i="3"/>
  <c r="L1319" i="3" s="1"/>
  <c r="L1307" i="3"/>
  <c r="L1361" i="3"/>
  <c r="L1337" i="3"/>
  <c r="L1372" i="3" s="1"/>
  <c r="L1334" i="3"/>
  <c r="L1397" i="3"/>
  <c r="L1398" i="3" s="1"/>
  <c r="L1306" i="3"/>
  <c r="L1311" i="3"/>
  <c r="L1282" i="3"/>
  <c r="L1184" i="3"/>
  <c r="L1122" i="3"/>
  <c r="L1106" i="3"/>
  <c r="L1088" i="3"/>
  <c r="L1067" i="3"/>
  <c r="L987" i="3"/>
  <c r="L968" i="3"/>
  <c r="L1310" i="3"/>
  <c r="L1222" i="3"/>
  <c r="L1205" i="3"/>
  <c r="L1159" i="3"/>
  <c r="L1143" i="3"/>
  <c r="L1043" i="3"/>
  <c r="L1261" i="3"/>
  <c r="L1266" i="3" s="1"/>
  <c r="L1268" i="3" s="1"/>
  <c r="L1185" i="3"/>
  <c r="L1121" i="3"/>
  <c r="L1105" i="3"/>
  <c r="L1087" i="3"/>
  <c r="L1223" i="3"/>
  <c r="L1206" i="3"/>
  <c r="L1158" i="3"/>
  <c r="L1142" i="3"/>
  <c r="L1044" i="3"/>
  <c r="L967" i="3"/>
  <c r="L948" i="3"/>
  <c r="L947" i="3"/>
  <c r="L928" i="3"/>
  <c r="L907" i="3"/>
  <c r="L888" i="3"/>
  <c r="L867" i="3"/>
  <c r="L771" i="3"/>
  <c r="L710" i="3"/>
  <c r="L637" i="3"/>
  <c r="L600" i="3"/>
  <c r="L841" i="3"/>
  <c r="L825" i="3"/>
  <c r="L808" i="3"/>
  <c r="L790" i="3"/>
  <c r="L750" i="3"/>
  <c r="L729" i="3"/>
  <c r="L673" i="3"/>
  <c r="L654" i="3"/>
  <c r="L619" i="3"/>
  <c r="L988" i="3"/>
  <c r="L927" i="3"/>
  <c r="L908" i="3"/>
  <c r="L887" i="3"/>
  <c r="L868" i="3"/>
  <c r="L770" i="3"/>
  <c r="L709" i="3"/>
  <c r="L842" i="3"/>
  <c r="L826" i="3"/>
  <c r="L809" i="3"/>
  <c r="L791" i="3"/>
  <c r="L749" i="3"/>
  <c r="L730" i="3"/>
  <c r="L674" i="3"/>
  <c r="L655" i="3"/>
  <c r="L618" i="3"/>
  <c r="L583" i="3"/>
  <c r="L543" i="3"/>
  <c r="L486" i="3"/>
  <c r="L464" i="3"/>
  <c r="L433" i="3"/>
  <c r="L306" i="3"/>
  <c r="L258" i="3"/>
  <c r="L263" i="3" s="1"/>
  <c r="L601" i="3"/>
  <c r="L525" i="3"/>
  <c r="L505" i="3"/>
  <c r="L392" i="3"/>
  <c r="L341" i="3"/>
  <c r="L1471" i="3" s="1"/>
  <c r="L582" i="3"/>
  <c r="L544" i="3"/>
  <c r="L487" i="3"/>
  <c r="L418" i="3"/>
  <c r="L636" i="3"/>
  <c r="L564" i="3"/>
  <c r="L563" i="3"/>
  <c r="L524" i="3"/>
  <c r="L506" i="3"/>
  <c r="L393" i="3"/>
  <c r="L356" i="3"/>
  <c r="L326" i="3"/>
  <c r="L185" i="3"/>
  <c r="L1021" i="3" s="1"/>
  <c r="L123" i="3"/>
  <c r="M17" i="3"/>
  <c r="L117" i="3"/>
  <c r="L115" i="3"/>
  <c r="L164" i="3"/>
  <c r="L127" i="3"/>
  <c r="L126" i="3"/>
  <c r="L125" i="3"/>
  <c r="L124" i="3"/>
  <c r="L114" i="3"/>
  <c r="L284" i="3"/>
  <c r="L1420" i="3" s="1"/>
  <c r="L259" i="3"/>
  <c r="L264" i="3" s="1"/>
  <c r="L187" i="3"/>
  <c r="L194" i="3" s="1"/>
  <c r="L157" i="3"/>
  <c r="L116" i="3"/>
  <c r="L16" i="3"/>
  <c r="K216" i="3"/>
  <c r="K843" i="3"/>
  <c r="K1022" i="3"/>
  <c r="K1488" i="3"/>
  <c r="K1471" i="3"/>
  <c r="K1497" i="3"/>
  <c r="F271" i="3"/>
  <c r="J1230" i="3"/>
  <c r="I167" i="3"/>
  <c r="K929" i="3"/>
  <c r="K1503" i="3" s="1"/>
  <c r="K1207" i="3"/>
  <c r="K1479" i="3"/>
  <c r="K1492" i="3"/>
  <c r="K1489" i="3"/>
  <c r="K1507" i="3"/>
  <c r="K1512" i="3"/>
  <c r="K1531" i="3"/>
  <c r="K1543" i="3"/>
  <c r="I1494" i="3"/>
  <c r="H1364" i="3"/>
  <c r="H1368" i="3" s="1"/>
  <c r="J196" i="3" l="1"/>
  <c r="L565" i="3"/>
  <c r="M1068" i="3"/>
  <c r="M237" i="3"/>
  <c r="M242" i="3" s="1"/>
  <c r="M215" i="3"/>
  <c r="M236" i="3"/>
  <c r="M241" i="3" s="1"/>
  <c r="M214" i="3"/>
  <c r="M219" i="3" s="1"/>
  <c r="L638" i="3"/>
  <c r="L1491" i="3" s="1"/>
  <c r="I1309" i="3"/>
  <c r="I1313" i="3" s="1"/>
  <c r="M290" i="3"/>
  <c r="M1661" i="3"/>
  <c r="L772" i="3"/>
  <c r="L1499" i="3" s="1"/>
  <c r="L929" i="3"/>
  <c r="K129" i="3"/>
  <c r="K1230" i="3"/>
  <c r="K1515" i="3" s="1"/>
  <c r="K1473" i="3"/>
  <c r="K1474" i="3" s="1"/>
  <c r="L711" i="3"/>
  <c r="L1496" i="3" s="1"/>
  <c r="K1487" i="3"/>
  <c r="K1494" i="3" s="1"/>
  <c r="L969" i="3"/>
  <c r="K1284" i="3"/>
  <c r="K1312" i="3"/>
  <c r="K1530" i="3"/>
  <c r="K1533" i="3" s="1"/>
  <c r="L1367" i="3"/>
  <c r="L1144" i="3"/>
  <c r="K162" i="3"/>
  <c r="K165" i="3" s="1"/>
  <c r="L1338" i="3"/>
  <c r="M1335" i="3" s="1"/>
  <c r="M1337" i="3" s="1"/>
  <c r="M1372" i="3" s="1"/>
  <c r="L1165" i="3"/>
  <c r="L1228" i="3"/>
  <c r="L827" i="3"/>
  <c r="K1317" i="3"/>
  <c r="L1433" i="3"/>
  <c r="L889" i="3"/>
  <c r="L1501" i="3" s="1"/>
  <c r="L843" i="3"/>
  <c r="L1123" i="3"/>
  <c r="K1166" i="3"/>
  <c r="K1514" i="3" s="1"/>
  <c r="L869" i="3"/>
  <c r="L1500" i="3" s="1"/>
  <c r="L847" i="3"/>
  <c r="L909" i="3"/>
  <c r="L1107" i="3"/>
  <c r="K1005" i="3"/>
  <c r="K1237" i="3" s="1"/>
  <c r="K683" i="3"/>
  <c r="K1251" i="3" s="1"/>
  <c r="L1045" i="3"/>
  <c r="L1186" i="3"/>
  <c r="L128" i="3"/>
  <c r="L1005" i="3" s="1"/>
  <c r="L526" i="3"/>
  <c r="L1485" i="3" s="1"/>
  <c r="L620" i="3"/>
  <c r="L1490" i="3" s="1"/>
  <c r="L1089" i="3"/>
  <c r="L1507" i="3" s="1"/>
  <c r="L507" i="3"/>
  <c r="L1484" i="3" s="1"/>
  <c r="L488" i="3"/>
  <c r="L1483" i="3" s="1"/>
  <c r="L188" i="3"/>
  <c r="L545" i="3"/>
  <c r="L1486" i="3" s="1"/>
  <c r="L848" i="3"/>
  <c r="L675" i="3"/>
  <c r="L1434" i="3" s="1"/>
  <c r="L792" i="3"/>
  <c r="L949" i="3"/>
  <c r="L1504" i="3" s="1"/>
  <c r="L1160" i="3"/>
  <c r="L1207" i="3"/>
  <c r="L989" i="3"/>
  <c r="L1506" i="3" s="1"/>
  <c r="L681" i="3"/>
  <c r="L731" i="3"/>
  <c r="L1497" i="3" s="1"/>
  <c r="L1069" i="3"/>
  <c r="L1513" i="3" s="1"/>
  <c r="L1412" i="3"/>
  <c r="L394" i="3"/>
  <c r="L401" i="3" s="1"/>
  <c r="L1249" i="3" s="1"/>
  <c r="L682" i="3"/>
  <c r="L810" i="3"/>
  <c r="L751" i="3"/>
  <c r="L602" i="3"/>
  <c r="L1489" i="3" s="1"/>
  <c r="L1283" i="3"/>
  <c r="L1317" i="3" s="1"/>
  <c r="K849" i="3"/>
  <c r="K1509" i="3" s="1"/>
  <c r="L656" i="3"/>
  <c r="L216" i="3"/>
  <c r="L265" i="3"/>
  <c r="L269" i="3"/>
  <c r="L1465" i="3"/>
  <c r="L279" i="3"/>
  <c r="L1530" i="3" s="1"/>
  <c r="L1533" i="3" s="1"/>
  <c r="L260" i="3"/>
  <c r="L193" i="3"/>
  <c r="L195" i="3" s="1"/>
  <c r="L238" i="3"/>
  <c r="L189" i="3"/>
  <c r="L220" i="3"/>
  <c r="L1022" i="3"/>
  <c r="L1023" i="3" s="1"/>
  <c r="L1511" i="3" s="1"/>
  <c r="L1164" i="3"/>
  <c r="L1224" i="3"/>
  <c r="L1472" i="3"/>
  <c r="L1487" i="3"/>
  <c r="L1476" i="3"/>
  <c r="L1505" i="3"/>
  <c r="L1527" i="3"/>
  <c r="L1531" i="3"/>
  <c r="J1251" i="3"/>
  <c r="K1534" i="3"/>
  <c r="K190" i="3"/>
  <c r="L584" i="3"/>
  <c r="L1488" i="3" s="1"/>
  <c r="L1470" i="3"/>
  <c r="L1503" i="3"/>
  <c r="L1543" i="3"/>
  <c r="F1422" i="3"/>
  <c r="F1524" i="3"/>
  <c r="K1023" i="3"/>
  <c r="K271" i="3"/>
  <c r="K1525" i="3" s="1"/>
  <c r="H1369" i="3"/>
  <c r="H1371" i="3" s="1"/>
  <c r="I1363" i="3"/>
  <c r="I198" i="3"/>
  <c r="F1525" i="3"/>
  <c r="L186" i="3"/>
  <c r="M1466" i="3"/>
  <c r="M1366" i="3"/>
  <c r="M1365" i="3"/>
  <c r="M1318" i="3"/>
  <c r="M1319" i="3" s="1"/>
  <c r="M1307" i="3"/>
  <c r="M1282" i="3"/>
  <c r="M1361" i="3"/>
  <c r="M1334" i="3"/>
  <c r="M1311" i="3"/>
  <c r="M1310" i="3"/>
  <c r="M1397" i="3"/>
  <c r="M1398" i="3" s="1"/>
  <c r="M1373" i="3"/>
  <c r="M1374" i="3" s="1"/>
  <c r="M1362" i="3"/>
  <c r="M1222" i="3"/>
  <c r="M1205" i="3"/>
  <c r="M1159" i="3"/>
  <c r="M1143" i="3"/>
  <c r="M1043" i="3"/>
  <c r="M1261" i="3"/>
  <c r="M1266" i="3" s="1"/>
  <c r="M1268" i="3" s="1"/>
  <c r="M1185" i="3"/>
  <c r="M1121" i="3"/>
  <c r="M1105" i="3"/>
  <c r="M1087" i="3"/>
  <c r="M988" i="3"/>
  <c r="M967" i="3"/>
  <c r="M1223" i="3"/>
  <c r="M1206" i="3"/>
  <c r="M1158" i="3"/>
  <c r="M1142" i="3"/>
  <c r="M1044" i="3"/>
  <c r="M1306" i="3"/>
  <c r="M1281" i="3"/>
  <c r="M1184" i="3"/>
  <c r="M1122" i="3"/>
  <c r="M1106" i="3"/>
  <c r="M1088" i="3"/>
  <c r="M1067" i="3"/>
  <c r="M987" i="3"/>
  <c r="M968" i="3"/>
  <c r="M841" i="3"/>
  <c r="M825" i="3"/>
  <c r="M808" i="3"/>
  <c r="M790" i="3"/>
  <c r="M750" i="3"/>
  <c r="M729" i="3"/>
  <c r="M673" i="3"/>
  <c r="M654" i="3"/>
  <c r="M619" i="3"/>
  <c r="M582" i="3"/>
  <c r="M927" i="3"/>
  <c r="M908" i="3"/>
  <c r="M887" i="3"/>
  <c r="M868" i="3"/>
  <c r="M770" i="3"/>
  <c r="M709" i="3"/>
  <c r="M636" i="3"/>
  <c r="M601" i="3"/>
  <c r="M842" i="3"/>
  <c r="M826" i="3"/>
  <c r="M809" i="3"/>
  <c r="M791" i="3"/>
  <c r="M749" i="3"/>
  <c r="M730" i="3"/>
  <c r="M674" i="3"/>
  <c r="M655" i="3"/>
  <c r="M948" i="3"/>
  <c r="M947" i="3"/>
  <c r="M928" i="3"/>
  <c r="M907" i="3"/>
  <c r="M888" i="3"/>
  <c r="M867" i="3"/>
  <c r="M771" i="3"/>
  <c r="M710" i="3"/>
  <c r="M637" i="3"/>
  <c r="M600" i="3"/>
  <c r="M525" i="3"/>
  <c r="M505" i="3"/>
  <c r="M392" i="3"/>
  <c r="M341" i="3"/>
  <c r="M1421" i="3"/>
  <c r="M544" i="3"/>
  <c r="M487" i="3"/>
  <c r="M418" i="3"/>
  <c r="M284" i="3"/>
  <c r="M1420" i="3" s="1"/>
  <c r="M564" i="3"/>
  <c r="M563" i="3"/>
  <c r="M565" i="3" s="1"/>
  <c r="M524" i="3"/>
  <c r="M506" i="3"/>
  <c r="M393" i="3"/>
  <c r="M356" i="3"/>
  <c r="M326" i="3"/>
  <c r="M1470" i="3" s="1"/>
  <c r="M618" i="3"/>
  <c r="M583" i="3"/>
  <c r="M543" i="3"/>
  <c r="M486" i="3"/>
  <c r="M464" i="3"/>
  <c r="M433" i="3"/>
  <c r="M306" i="3"/>
  <c r="M164" i="3"/>
  <c r="M126" i="3"/>
  <c r="M125" i="3"/>
  <c r="M124" i="3"/>
  <c r="M114" i="3"/>
  <c r="M16" i="3"/>
  <c r="M259" i="3"/>
  <c r="M264" i="3" s="1"/>
  <c r="M187" i="3"/>
  <c r="M1022" i="3" s="1"/>
  <c r="M157" i="3"/>
  <c r="M117" i="3"/>
  <c r="M116" i="3"/>
  <c r="M115" i="3"/>
  <c r="M258" i="3"/>
  <c r="M185" i="3"/>
  <c r="M123" i="3"/>
  <c r="N17" i="3"/>
  <c r="L242" i="3"/>
  <c r="L1502" i="3"/>
  <c r="L1479" i="3"/>
  <c r="L1498" i="3"/>
  <c r="L1469" i="3"/>
  <c r="L1477" i="3"/>
  <c r="L1508" i="3"/>
  <c r="L1541" i="3"/>
  <c r="J111" i="3"/>
  <c r="J118" i="3" s="1"/>
  <c r="J119" i="3" s="1"/>
  <c r="K195" i="3"/>
  <c r="K196" i="3" s="1"/>
  <c r="J1515" i="3"/>
  <c r="L1229" i="3"/>
  <c r="L1492" i="3"/>
  <c r="L1512" i="3"/>
  <c r="N1068" i="3" l="1"/>
  <c r="N237" i="3"/>
  <c r="N242" i="3" s="1"/>
  <c r="N215" i="3"/>
  <c r="N236" i="3"/>
  <c r="N241" i="3" s="1"/>
  <c r="N214" i="3"/>
  <c r="N219" i="3" s="1"/>
  <c r="J1308" i="3"/>
  <c r="I1314" i="3"/>
  <c r="I1316" i="3" s="1"/>
  <c r="I1320" i="3" s="1"/>
  <c r="I1542" i="3" s="1"/>
  <c r="N290" i="3"/>
  <c r="N1421" i="3" s="1"/>
  <c r="N1661" i="3"/>
  <c r="L1473" i="3"/>
  <c r="L1474" i="3" s="1"/>
  <c r="M602" i="3"/>
  <c r="L1493" i="3"/>
  <c r="L1494" i="3" s="1"/>
  <c r="M1471" i="3"/>
  <c r="M889" i="3"/>
  <c r="M1501" i="3" s="1"/>
  <c r="M751" i="3"/>
  <c r="L196" i="3"/>
  <c r="M620" i="3"/>
  <c r="M1490" i="3" s="1"/>
  <c r="M545" i="3"/>
  <c r="M1486" i="3" s="1"/>
  <c r="M711" i="3"/>
  <c r="M1069" i="3"/>
  <c r="M1513" i="3" s="1"/>
  <c r="M1186" i="3"/>
  <c r="M1508" i="3" s="1"/>
  <c r="L849" i="3"/>
  <c r="L1509" i="3" s="1"/>
  <c r="M488" i="3"/>
  <c r="M1483" i="3" s="1"/>
  <c r="M526" i="3"/>
  <c r="M1485" i="3" s="1"/>
  <c r="L1166" i="3"/>
  <c r="L1514" i="3" s="1"/>
  <c r="F1536" i="3"/>
  <c r="L1284" i="3"/>
  <c r="L129" i="3"/>
  <c r="M772" i="3"/>
  <c r="M1499" i="3" s="1"/>
  <c r="L163" i="3"/>
  <c r="M989" i="3"/>
  <c r="M731" i="3"/>
  <c r="M1497" i="3" s="1"/>
  <c r="M1144" i="3"/>
  <c r="M1228" i="3"/>
  <c r="M260" i="3"/>
  <c r="M263" i="3"/>
  <c r="M269" i="3" s="1"/>
  <c r="M238" i="3"/>
  <c r="M682" i="3"/>
  <c r="M909" i="3"/>
  <c r="M656" i="3"/>
  <c r="M1492" i="3" s="1"/>
  <c r="M675" i="3"/>
  <c r="M1493" i="3" s="1"/>
  <c r="M1283" i="3"/>
  <c r="M1317" i="3" s="1"/>
  <c r="M1164" i="3"/>
  <c r="M1367" i="3"/>
  <c r="L1534" i="3"/>
  <c r="L1312" i="3"/>
  <c r="L161" i="3"/>
  <c r="M638" i="3"/>
  <c r="M1491" i="3" s="1"/>
  <c r="M1433" i="3"/>
  <c r="M869" i="3"/>
  <c r="M847" i="3"/>
  <c r="M1338" i="3"/>
  <c r="N1335" i="3" s="1"/>
  <c r="N1337" i="3" s="1"/>
  <c r="N1372" i="3" s="1"/>
  <c r="L162" i="3"/>
  <c r="M189" i="3"/>
  <c r="M827" i="3"/>
  <c r="M969" i="3"/>
  <c r="M1505" i="3" s="1"/>
  <c r="M1107" i="3"/>
  <c r="M1207" i="3"/>
  <c r="M394" i="3"/>
  <c r="M401" i="3" s="1"/>
  <c r="M1249" i="3" s="1"/>
  <c r="M929" i="3"/>
  <c r="M1123" i="3"/>
  <c r="M1045" i="3"/>
  <c r="M1512" i="3" s="1"/>
  <c r="M1224" i="3"/>
  <c r="M681" i="3"/>
  <c r="M949" i="3"/>
  <c r="M1504" i="3" s="1"/>
  <c r="M584" i="3"/>
  <c r="M792" i="3"/>
  <c r="M1229" i="3"/>
  <c r="M1165" i="3"/>
  <c r="M848" i="3"/>
  <c r="M810" i="3"/>
  <c r="M1089" i="3"/>
  <c r="M243" i="3"/>
  <c r="M1412" i="3"/>
  <c r="N1466" i="3"/>
  <c r="N1361" i="3"/>
  <c r="N1334" i="3"/>
  <c r="N1311" i="3"/>
  <c r="N1310" i="3"/>
  <c r="N1397" i="3"/>
  <c r="N1398" i="3" s="1"/>
  <c r="N1306" i="3"/>
  <c r="N1373" i="3"/>
  <c r="N1374" i="3" s="1"/>
  <c r="N1362" i="3"/>
  <c r="N1366" i="3"/>
  <c r="N1365" i="3"/>
  <c r="N1318" i="3"/>
  <c r="N1319" i="3" s="1"/>
  <c r="N1307" i="3"/>
  <c r="N1261" i="3"/>
  <c r="N1266" i="3" s="1"/>
  <c r="N1268" i="3" s="1"/>
  <c r="N1185" i="3"/>
  <c r="N1121" i="3"/>
  <c r="N1105" i="3"/>
  <c r="N1087" i="3"/>
  <c r="N988" i="3"/>
  <c r="N967" i="3"/>
  <c r="N948" i="3"/>
  <c r="N1223" i="3"/>
  <c r="N1206" i="3"/>
  <c r="N1158" i="3"/>
  <c r="N1142" i="3"/>
  <c r="N1044" i="3"/>
  <c r="N1281" i="3"/>
  <c r="N1184" i="3"/>
  <c r="N1122" i="3"/>
  <c r="N1106" i="3"/>
  <c r="N1088" i="3"/>
  <c r="N1067" i="3"/>
  <c r="N1282" i="3"/>
  <c r="N1222" i="3"/>
  <c r="N1205" i="3"/>
  <c r="N1159" i="3"/>
  <c r="N1143" i="3"/>
  <c r="N1043" i="3"/>
  <c r="N968" i="3"/>
  <c r="N927" i="3"/>
  <c r="N908" i="3"/>
  <c r="N887" i="3"/>
  <c r="N868" i="3"/>
  <c r="N770" i="3"/>
  <c r="N709" i="3"/>
  <c r="N636" i="3"/>
  <c r="N601" i="3"/>
  <c r="N564" i="3"/>
  <c r="N987" i="3"/>
  <c r="N842" i="3"/>
  <c r="N826" i="3"/>
  <c r="N809" i="3"/>
  <c r="N791" i="3"/>
  <c r="N749" i="3"/>
  <c r="N730" i="3"/>
  <c r="N674" i="3"/>
  <c r="N655" i="3"/>
  <c r="N618" i="3"/>
  <c r="N583" i="3"/>
  <c r="N947" i="3"/>
  <c r="N928" i="3"/>
  <c r="N907" i="3"/>
  <c r="N888" i="3"/>
  <c r="N867" i="3"/>
  <c r="N771" i="3"/>
  <c r="N710" i="3"/>
  <c r="N841" i="3"/>
  <c r="N825" i="3"/>
  <c r="N808" i="3"/>
  <c r="N790" i="3"/>
  <c r="N750" i="3"/>
  <c r="N729" i="3"/>
  <c r="N673" i="3"/>
  <c r="N654" i="3"/>
  <c r="N619" i="3"/>
  <c r="N600" i="3"/>
  <c r="N544" i="3"/>
  <c r="N487" i="3"/>
  <c r="N418" i="3"/>
  <c r="N284" i="3"/>
  <c r="N1420" i="3" s="1"/>
  <c r="N259" i="3"/>
  <c r="N264" i="3" s="1"/>
  <c r="N582" i="3"/>
  <c r="N563" i="3"/>
  <c r="N565" i="3" s="1"/>
  <c r="N524" i="3"/>
  <c r="N506" i="3"/>
  <c r="N393" i="3"/>
  <c r="N356" i="3"/>
  <c r="N326" i="3"/>
  <c r="N1470" i="3" s="1"/>
  <c r="N637" i="3"/>
  <c r="N543" i="3"/>
  <c r="N486" i="3"/>
  <c r="N464" i="3"/>
  <c r="N433" i="3"/>
  <c r="N306" i="3"/>
  <c r="N1469" i="3" s="1"/>
  <c r="N525" i="3"/>
  <c r="N505" i="3"/>
  <c r="N392" i="3"/>
  <c r="N341" i="3"/>
  <c r="N187" i="3"/>
  <c r="N1022" i="3" s="1"/>
  <c r="N157" i="3"/>
  <c r="N117" i="3"/>
  <c r="N116" i="3"/>
  <c r="N115" i="3"/>
  <c r="N16" i="3"/>
  <c r="N123" i="3"/>
  <c r="N258" i="3"/>
  <c r="N263" i="3" s="1"/>
  <c r="O17" i="3"/>
  <c r="N220" i="3"/>
  <c r="N185" i="3"/>
  <c r="N193" i="3" s="1"/>
  <c r="N164" i="3"/>
  <c r="N126" i="3"/>
  <c r="N125" i="3"/>
  <c r="N124" i="3"/>
  <c r="N114" i="3"/>
  <c r="M216" i="3"/>
  <c r="M1465" i="3"/>
  <c r="M279" i="3"/>
  <c r="M1572" i="3" s="1"/>
  <c r="M186" i="3"/>
  <c r="M1021" i="3"/>
  <c r="M1023" i="3" s="1"/>
  <c r="M1511" i="3" s="1"/>
  <c r="M1160" i="3"/>
  <c r="M1477" i="3"/>
  <c r="M1496" i="3"/>
  <c r="M1479" i="3"/>
  <c r="M1498" i="3"/>
  <c r="M1476" i="3"/>
  <c r="M1506" i="3"/>
  <c r="M1543" i="3"/>
  <c r="M1531" i="3"/>
  <c r="I1364" i="3"/>
  <c r="I1368" i="3" s="1"/>
  <c r="K1511" i="3"/>
  <c r="L1230" i="3"/>
  <c r="L221" i="3"/>
  <c r="L1237" i="3"/>
  <c r="M193" i="3"/>
  <c r="M1500" i="3"/>
  <c r="M1503" i="3"/>
  <c r="I1419" i="3"/>
  <c r="L190" i="3"/>
  <c r="M190" i="3" s="1"/>
  <c r="H1375" i="3"/>
  <c r="J120" i="3"/>
  <c r="J155" i="3"/>
  <c r="J1004" i="3"/>
  <c r="J154" i="3"/>
  <c r="J131" i="3"/>
  <c r="L243" i="3"/>
  <c r="M220" i="3"/>
  <c r="M221" i="3" s="1"/>
  <c r="M188" i="3"/>
  <c r="M194" i="3"/>
  <c r="M507" i="3"/>
  <c r="M1484" i="3" s="1"/>
  <c r="M843" i="3"/>
  <c r="M1489" i="3"/>
  <c r="M1472" i="3"/>
  <c r="M1469" i="3"/>
  <c r="M1488" i="3"/>
  <c r="M1527" i="3"/>
  <c r="M1507" i="3"/>
  <c r="F1426" i="3"/>
  <c r="L683" i="3"/>
  <c r="L270" i="3"/>
  <c r="M1473" i="3"/>
  <c r="M1502" i="3"/>
  <c r="L1572" i="3"/>
  <c r="N1476" i="3" l="1"/>
  <c r="N1224" i="3"/>
  <c r="N1045" i="3"/>
  <c r="O1068" i="3"/>
  <c r="O236" i="3"/>
  <c r="O237" i="3"/>
  <c r="O242" i="3" s="1"/>
  <c r="O215" i="3"/>
  <c r="O220" i="3" s="1"/>
  <c r="O214" i="3"/>
  <c r="O219" i="3" s="1"/>
  <c r="M1434" i="3"/>
  <c r="N1069" i="3"/>
  <c r="N1513" i="3" s="1"/>
  <c r="N1186" i="3"/>
  <c r="J1309" i="3"/>
  <c r="J1313" i="3" s="1"/>
  <c r="O290" i="3"/>
  <c r="O1661" i="3"/>
  <c r="L165" i="3"/>
  <c r="N488" i="3"/>
  <c r="N1483" i="3" s="1"/>
  <c r="F1443" i="3"/>
  <c r="N507" i="3"/>
  <c r="N1484" i="3" s="1"/>
  <c r="M1284" i="3"/>
  <c r="M1312" i="3"/>
  <c r="M1487" i="3"/>
  <c r="M1494" i="3" s="1"/>
  <c r="M1541" i="3"/>
  <c r="M1166" i="3"/>
  <c r="M1514" i="3" s="1"/>
  <c r="N1471" i="3"/>
  <c r="N731" i="3"/>
  <c r="N1497" i="3" s="1"/>
  <c r="M1530" i="3"/>
  <c r="M1533" i="3" s="1"/>
  <c r="N545" i="3"/>
  <c r="N1486" i="3" s="1"/>
  <c r="N1229" i="3"/>
  <c r="N675" i="3"/>
  <c r="N1493" i="3" s="1"/>
  <c r="N656" i="3"/>
  <c r="M849" i="3"/>
  <c r="M1509" i="3" s="1"/>
  <c r="N909" i="3"/>
  <c r="M1230" i="3"/>
  <c r="M1515" i="3" s="1"/>
  <c r="N394" i="3"/>
  <c r="N401" i="3" s="1"/>
  <c r="N1249" i="3" s="1"/>
  <c r="N827" i="3"/>
  <c r="N869" i="3"/>
  <c r="N1500" i="3" s="1"/>
  <c r="M265" i="3"/>
  <c r="N772" i="3"/>
  <c r="N1165" i="3"/>
  <c r="N186" i="3"/>
  <c r="N1144" i="3"/>
  <c r="N1089" i="3"/>
  <c r="N1507" i="3" s="1"/>
  <c r="N638" i="3"/>
  <c r="N1491" i="3" s="1"/>
  <c r="N810" i="3"/>
  <c r="N989" i="3"/>
  <c r="N1506" i="3" s="1"/>
  <c r="N711" i="3"/>
  <c r="N1338" i="3"/>
  <c r="O1335" i="3" s="1"/>
  <c r="O1337" i="3" s="1"/>
  <c r="O1372" i="3" s="1"/>
  <c r="N526" i="3"/>
  <c r="N1485" i="3" s="1"/>
  <c r="N194" i="3"/>
  <c r="N195" i="3" s="1"/>
  <c r="N1433" i="3"/>
  <c r="N843" i="3"/>
  <c r="N889" i="3"/>
  <c r="N1501" i="3" s="1"/>
  <c r="N1508" i="3"/>
  <c r="N1367" i="3"/>
  <c r="N681" i="3"/>
  <c r="N847" i="3"/>
  <c r="N1123" i="3"/>
  <c r="N602" i="3"/>
  <c r="N1489" i="3" s="1"/>
  <c r="N949" i="3"/>
  <c r="N1504" i="3" s="1"/>
  <c r="N1207" i="3"/>
  <c r="N1230" i="3" s="1"/>
  <c r="N1515" i="3" s="1"/>
  <c r="N1531" i="3"/>
  <c r="N682" i="3"/>
  <c r="N189" i="3"/>
  <c r="N190" i="3" s="1"/>
  <c r="N620" i="3"/>
  <c r="N1490" i="3" s="1"/>
  <c r="N751" i="3"/>
  <c r="N1498" i="3" s="1"/>
  <c r="N929" i="3"/>
  <c r="N1503" i="3" s="1"/>
  <c r="N1160" i="3"/>
  <c r="N969" i="3"/>
  <c r="N1505" i="3" s="1"/>
  <c r="N1107" i="3"/>
  <c r="N848" i="3"/>
  <c r="N1283" i="3"/>
  <c r="N1317" i="3" s="1"/>
  <c r="N1412" i="3"/>
  <c r="N216" i="3"/>
  <c r="M1474" i="3"/>
  <c r="N243" i="3"/>
  <c r="N221" i="3"/>
  <c r="N269" i="3"/>
  <c r="N270" i="3"/>
  <c r="I1369" i="3"/>
  <c r="I1371" i="3" s="1"/>
  <c r="I1375" i="3" s="1"/>
  <c r="I1544" i="3" s="1"/>
  <c r="J1363" i="3"/>
  <c r="H1544" i="3"/>
  <c r="N1465" i="3"/>
  <c r="N279" i="3"/>
  <c r="N238" i="3"/>
  <c r="N1164" i="3"/>
  <c r="J1424" i="3"/>
  <c r="J132" i="3"/>
  <c r="I1422" i="3"/>
  <c r="I1524" i="3"/>
  <c r="I1536" i="3" s="1"/>
  <c r="N265" i="3"/>
  <c r="N792" i="3"/>
  <c r="N1472" i="3"/>
  <c r="N1512" i="3"/>
  <c r="M683" i="3"/>
  <c r="M1251" i="3" s="1"/>
  <c r="L1251" i="3"/>
  <c r="M1534" i="3"/>
  <c r="N260" i="3"/>
  <c r="N1228" i="3"/>
  <c r="N1021" i="3"/>
  <c r="N1023" i="3" s="1"/>
  <c r="N1543" i="3"/>
  <c r="L271" i="3"/>
  <c r="J158" i="3"/>
  <c r="L1515" i="3"/>
  <c r="O1466" i="3"/>
  <c r="O1397" i="3"/>
  <c r="O1398" i="3" s="1"/>
  <c r="O1306" i="3"/>
  <c r="O1261" i="3"/>
  <c r="O1266" i="3" s="1"/>
  <c r="O1268" i="3" s="1"/>
  <c r="O1373" i="3"/>
  <c r="O1374" i="3" s="1"/>
  <c r="O1362" i="3"/>
  <c r="O1366" i="3"/>
  <c r="O1365" i="3"/>
  <c r="O1318" i="3"/>
  <c r="O1319" i="3" s="1"/>
  <c r="O1361" i="3"/>
  <c r="O1334" i="3"/>
  <c r="O1311" i="3"/>
  <c r="O1310" i="3"/>
  <c r="O1223" i="3"/>
  <c r="O1206" i="3"/>
  <c r="O1158" i="3"/>
  <c r="O1142" i="3"/>
  <c r="O1044" i="3"/>
  <c r="O1281" i="3"/>
  <c r="O1184" i="3"/>
  <c r="O1122" i="3"/>
  <c r="O1106" i="3"/>
  <c r="O1088" i="3"/>
  <c r="O1067" i="3"/>
  <c r="O987" i="3"/>
  <c r="O968" i="3"/>
  <c r="O1307" i="3"/>
  <c r="O1282" i="3"/>
  <c r="O1222" i="3"/>
  <c r="O1205" i="3"/>
  <c r="O1159" i="3"/>
  <c r="O1143" i="3"/>
  <c r="O1043" i="3"/>
  <c r="O1185" i="3"/>
  <c r="O1121" i="3"/>
  <c r="O1105" i="3"/>
  <c r="O1087" i="3"/>
  <c r="O988" i="3"/>
  <c r="O967" i="3"/>
  <c r="O842" i="3"/>
  <c r="O826" i="3"/>
  <c r="O809" i="3"/>
  <c r="O791" i="3"/>
  <c r="O749" i="3"/>
  <c r="O730" i="3"/>
  <c r="O674" i="3"/>
  <c r="O655" i="3"/>
  <c r="O618" i="3"/>
  <c r="O583" i="3"/>
  <c r="O947" i="3"/>
  <c r="O928" i="3"/>
  <c r="O907" i="3"/>
  <c r="O888" i="3"/>
  <c r="O867" i="3"/>
  <c r="O771" i="3"/>
  <c r="O710" i="3"/>
  <c r="O637" i="3"/>
  <c r="O600" i="3"/>
  <c r="O948" i="3"/>
  <c r="O841" i="3"/>
  <c r="O825" i="3"/>
  <c r="O808" i="3"/>
  <c r="O790" i="3"/>
  <c r="O750" i="3"/>
  <c r="O729" i="3"/>
  <c r="O673" i="3"/>
  <c r="O675" i="3" s="1"/>
  <c r="O1434" i="3" s="1"/>
  <c r="O927" i="3"/>
  <c r="O929" i="3" s="1"/>
  <c r="O908" i="3"/>
  <c r="O887" i="3"/>
  <c r="O889" i="3" s="1"/>
  <c r="O868" i="3"/>
  <c r="O770" i="3"/>
  <c r="O772" i="3" s="1"/>
  <c r="O709" i="3"/>
  <c r="O636" i="3"/>
  <c r="O638" i="3" s="1"/>
  <c r="O601" i="3"/>
  <c r="O582" i="3"/>
  <c r="O563" i="3"/>
  <c r="O524" i="3"/>
  <c r="O506" i="3"/>
  <c r="O393" i="3"/>
  <c r="O356" i="3"/>
  <c r="O326" i="3"/>
  <c r="O564" i="3"/>
  <c r="O543" i="3"/>
  <c r="O486" i="3"/>
  <c r="O464" i="3"/>
  <c r="O433" i="3"/>
  <c r="O306" i="3"/>
  <c r="O525" i="3"/>
  <c r="O505" i="3"/>
  <c r="O392" i="3"/>
  <c r="O341" i="3"/>
  <c r="O1421" i="3"/>
  <c r="O654" i="3"/>
  <c r="O619" i="3"/>
  <c r="O544" i="3"/>
  <c r="O487" i="3"/>
  <c r="O418" i="3"/>
  <c r="O1476" i="3" s="1"/>
  <c r="O284" i="3"/>
  <c r="O1420" i="3" s="1"/>
  <c r="O259" i="3"/>
  <c r="O264" i="3" s="1"/>
  <c r="O258" i="3"/>
  <c r="O263" i="3" s="1"/>
  <c r="O16" i="3"/>
  <c r="P17" i="3"/>
  <c r="O185" i="3"/>
  <c r="O1021" i="3" s="1"/>
  <c r="O123" i="3"/>
  <c r="O114" i="3"/>
  <c r="O164" i="3"/>
  <c r="O126" i="3"/>
  <c r="O125" i="3"/>
  <c r="O124" i="3"/>
  <c r="O187" i="3"/>
  <c r="O157" i="3"/>
  <c r="O117" i="3"/>
  <c r="O116" i="3"/>
  <c r="O115" i="3"/>
  <c r="M195" i="3"/>
  <c r="J1006" i="3"/>
  <c r="J1236" i="3"/>
  <c r="N188" i="3"/>
  <c r="N584" i="3"/>
  <c r="N1473" i="3"/>
  <c r="N1492" i="3"/>
  <c r="N1477" i="3"/>
  <c r="N1496" i="3"/>
  <c r="N1479" i="3"/>
  <c r="N1499" i="3"/>
  <c r="N1502" i="3"/>
  <c r="N1527" i="3"/>
  <c r="M270" i="3"/>
  <c r="M271" i="3" s="1"/>
  <c r="M1525" i="3" s="1"/>
  <c r="O731" i="3" l="1"/>
  <c r="O843" i="3"/>
  <c r="O1479" i="3"/>
  <c r="O394" i="3"/>
  <c r="O1469" i="3"/>
  <c r="O1477" i="3"/>
  <c r="O1499" i="3"/>
  <c r="O810" i="3"/>
  <c r="O565" i="3"/>
  <c r="O1433" i="3" s="1"/>
  <c r="P1068" i="3"/>
  <c r="P236" i="3"/>
  <c r="P214" i="3"/>
  <c r="P237" i="3"/>
  <c r="P242" i="3" s="1"/>
  <c r="P215" i="3"/>
  <c r="P220" i="3" s="1"/>
  <c r="K1308" i="3"/>
  <c r="J1314" i="3"/>
  <c r="J1316" i="3" s="1"/>
  <c r="J1320" i="3" s="1"/>
  <c r="J1542" i="3" s="1"/>
  <c r="P290" i="3"/>
  <c r="P1421" i="3" s="1"/>
  <c r="P1661" i="3"/>
  <c r="N1487" i="3"/>
  <c r="O1470" i="3"/>
  <c r="O1491" i="3"/>
  <c r="N1534" i="3"/>
  <c r="O656" i="3"/>
  <c r="O1492" i="3" s="1"/>
  <c r="O488" i="3"/>
  <c r="O1483" i="3" s="1"/>
  <c r="O584" i="3"/>
  <c r="O1488" i="3" s="1"/>
  <c r="N1434" i="3"/>
  <c r="O620" i="3"/>
  <c r="O1490" i="3" s="1"/>
  <c r="N1166" i="3"/>
  <c r="N1514" i="3" s="1"/>
  <c r="N849" i="3"/>
  <c r="N1509" i="3" s="1"/>
  <c r="N1541" i="3"/>
  <c r="O1089" i="3"/>
  <c r="O1507" i="3" s="1"/>
  <c r="O1164" i="3"/>
  <c r="O1160" i="3"/>
  <c r="O1045" i="3"/>
  <c r="O1512" i="3" s="1"/>
  <c r="O1165" i="3"/>
  <c r="O1069" i="3"/>
  <c r="O1513" i="3" s="1"/>
  <c r="N1284" i="3"/>
  <c r="O602" i="3"/>
  <c r="O1489" i="3" s="1"/>
  <c r="O189" i="3"/>
  <c r="O190" i="3" s="1"/>
  <c r="O1207" i="3"/>
  <c r="O1229" i="3"/>
  <c r="O545" i="3"/>
  <c r="O1472" i="3"/>
  <c r="O711" i="3"/>
  <c r="O1496" i="3" s="1"/>
  <c r="O909" i="3"/>
  <c r="O1502" i="3" s="1"/>
  <c r="O751" i="3"/>
  <c r="O1498" i="3" s="1"/>
  <c r="O869" i="3"/>
  <c r="O1500" i="3" s="1"/>
  <c r="O969" i="3"/>
  <c r="O1505" i="3" s="1"/>
  <c r="O1107" i="3"/>
  <c r="O1228" i="3"/>
  <c r="N271" i="3"/>
  <c r="N1525" i="3" s="1"/>
  <c r="O194" i="3"/>
  <c r="O526" i="3"/>
  <c r="O1485" i="3" s="1"/>
  <c r="O847" i="3"/>
  <c r="O949" i="3"/>
  <c r="O1504" i="3" s="1"/>
  <c r="O848" i="3"/>
  <c r="O1186" i="3"/>
  <c r="O1508" i="3" s="1"/>
  <c r="O1338" i="3"/>
  <c r="P1335" i="3" s="1"/>
  <c r="P1337" i="3" s="1"/>
  <c r="P1338" i="3" s="1"/>
  <c r="Q1335" i="3" s="1"/>
  <c r="O1527" i="3"/>
  <c r="N1312" i="3"/>
  <c r="O681" i="3"/>
  <c r="O989" i="3"/>
  <c r="O1506" i="3" s="1"/>
  <c r="O193" i="3"/>
  <c r="O186" i="3"/>
  <c r="O827" i="3"/>
  <c r="O682" i="3"/>
  <c r="O1123" i="3"/>
  <c r="O1144" i="3"/>
  <c r="O1283" i="3"/>
  <c r="O1312" i="3" s="1"/>
  <c r="O507" i="3"/>
  <c r="O238" i="3"/>
  <c r="N1474" i="3"/>
  <c r="O221" i="3"/>
  <c r="O265" i="3"/>
  <c r="O270" i="3"/>
  <c r="O401" i="3"/>
  <c r="O1249" i="3" s="1"/>
  <c r="O1473" i="3"/>
  <c r="O1412" i="3"/>
  <c r="M196" i="3"/>
  <c r="N196" i="3" s="1"/>
  <c r="O216" i="3"/>
  <c r="O260" i="3"/>
  <c r="O188" i="3"/>
  <c r="O241" i="3"/>
  <c r="O269" i="3" s="1"/>
  <c r="O792" i="3"/>
  <c r="O1224" i="3"/>
  <c r="O1367" i="3"/>
  <c r="O1493" i="3"/>
  <c r="O1471" i="3"/>
  <c r="O1497" i="3"/>
  <c r="O1501" i="3"/>
  <c r="O1531" i="3"/>
  <c r="N1511" i="3"/>
  <c r="N1572" i="3"/>
  <c r="N1530" i="3"/>
  <c r="N1533" i="3" s="1"/>
  <c r="O1022" i="3"/>
  <c r="O1023" i="3" s="1"/>
  <c r="O1543" i="3"/>
  <c r="K111" i="3"/>
  <c r="K118" i="3" s="1"/>
  <c r="K119" i="3" s="1"/>
  <c r="N1488" i="3"/>
  <c r="N683" i="3"/>
  <c r="N1251" i="3" s="1"/>
  <c r="J1510" i="3"/>
  <c r="J1238" i="3"/>
  <c r="J1252" i="3" s="1"/>
  <c r="J1436" i="3" s="1"/>
  <c r="P1466" i="3"/>
  <c r="P1373" i="3"/>
  <c r="P1374" i="3" s="1"/>
  <c r="P1362" i="3"/>
  <c r="P1281" i="3"/>
  <c r="P1366" i="3"/>
  <c r="P1365" i="3"/>
  <c r="P1318" i="3"/>
  <c r="P1319" i="3" s="1"/>
  <c r="P1307" i="3"/>
  <c r="P1361" i="3"/>
  <c r="P1334" i="3"/>
  <c r="P1397" i="3"/>
  <c r="P1398" i="3" s="1"/>
  <c r="P1306" i="3"/>
  <c r="P1310" i="3"/>
  <c r="P1184" i="3"/>
  <c r="P1122" i="3"/>
  <c r="P1106" i="3"/>
  <c r="P1088" i="3"/>
  <c r="P1067" i="3"/>
  <c r="P987" i="3"/>
  <c r="P968" i="3"/>
  <c r="P1282" i="3"/>
  <c r="P1222" i="3"/>
  <c r="P1205" i="3"/>
  <c r="P1159" i="3"/>
  <c r="P1143" i="3"/>
  <c r="P1043" i="3"/>
  <c r="P1185" i="3"/>
  <c r="P1121" i="3"/>
  <c r="P1105" i="3"/>
  <c r="P1087" i="3"/>
  <c r="P1311" i="3"/>
  <c r="P1261" i="3"/>
  <c r="P1266" i="3" s="1"/>
  <c r="P1268" i="3" s="1"/>
  <c r="P1223" i="3"/>
  <c r="P1206" i="3"/>
  <c r="P1158" i="3"/>
  <c r="P1142" i="3"/>
  <c r="P1044" i="3"/>
  <c r="P947" i="3"/>
  <c r="P928" i="3"/>
  <c r="P907" i="3"/>
  <c r="P888" i="3"/>
  <c r="P867" i="3"/>
  <c r="P771" i="3"/>
  <c r="P710" i="3"/>
  <c r="P637" i="3"/>
  <c r="P600" i="3"/>
  <c r="P988" i="3"/>
  <c r="P948" i="3"/>
  <c r="P841" i="3"/>
  <c r="P825" i="3"/>
  <c r="P808" i="3"/>
  <c r="P790" i="3"/>
  <c r="P750" i="3"/>
  <c r="P729" i="3"/>
  <c r="P673" i="3"/>
  <c r="P654" i="3"/>
  <c r="P619" i="3"/>
  <c r="P582" i="3"/>
  <c r="P927" i="3"/>
  <c r="P908" i="3"/>
  <c r="P887" i="3"/>
  <c r="P868" i="3"/>
  <c r="P770" i="3"/>
  <c r="P709" i="3"/>
  <c r="P967" i="3"/>
  <c r="P842" i="3"/>
  <c r="P826" i="3"/>
  <c r="P809" i="3"/>
  <c r="P791" i="3"/>
  <c r="P749" i="3"/>
  <c r="P730" i="3"/>
  <c r="P674" i="3"/>
  <c r="P655" i="3"/>
  <c r="P618" i="3"/>
  <c r="P583" i="3"/>
  <c r="P601" i="3"/>
  <c r="P564" i="3"/>
  <c r="P543" i="3"/>
  <c r="P486" i="3"/>
  <c r="P464" i="3"/>
  <c r="P433" i="3"/>
  <c r="P306" i="3"/>
  <c r="P258" i="3"/>
  <c r="P263" i="3" s="1"/>
  <c r="P525" i="3"/>
  <c r="P505" i="3"/>
  <c r="P392" i="3"/>
  <c r="P341" i="3"/>
  <c r="P636" i="3"/>
  <c r="P544" i="3"/>
  <c r="P487" i="3"/>
  <c r="P418" i="3"/>
  <c r="P563" i="3"/>
  <c r="P565" i="3" s="1"/>
  <c r="P524" i="3"/>
  <c r="P506" i="3"/>
  <c r="P393" i="3"/>
  <c r="P356" i="3"/>
  <c r="P326" i="3"/>
  <c r="P185" i="3"/>
  <c r="P1021" i="3" s="1"/>
  <c r="P123" i="3"/>
  <c r="Q17" i="3"/>
  <c r="P116" i="3"/>
  <c r="P284" i="3"/>
  <c r="P1420" i="3" s="1"/>
  <c r="P164" i="3"/>
  <c r="P126" i="3"/>
  <c r="P125" i="3"/>
  <c r="P124" i="3"/>
  <c r="P114" i="3"/>
  <c r="P117" i="3"/>
  <c r="P187" i="3"/>
  <c r="P1022" i="3" s="1"/>
  <c r="P157" i="3"/>
  <c r="P115" i="3"/>
  <c r="P259" i="3"/>
  <c r="P16" i="3"/>
  <c r="O1484" i="3"/>
  <c r="O1503" i="3"/>
  <c r="L1525" i="3"/>
  <c r="O1465" i="3"/>
  <c r="O279" i="3"/>
  <c r="O1572" i="3" s="1"/>
  <c r="J167" i="3"/>
  <c r="I1426" i="3"/>
  <c r="J1364" i="3"/>
  <c r="J1368" i="3" s="1"/>
  <c r="P909" i="3" l="1"/>
  <c r="P1144" i="3"/>
  <c r="N1494" i="3"/>
  <c r="P638" i="3"/>
  <c r="P711" i="3"/>
  <c r="Q1068" i="3"/>
  <c r="Q237" i="3"/>
  <c r="Q242" i="3" s="1"/>
  <c r="Q215" i="3"/>
  <c r="Q220" i="3" s="1"/>
  <c r="Q236" i="3"/>
  <c r="Q241" i="3" s="1"/>
  <c r="Q214" i="3"/>
  <c r="Q219" i="3" s="1"/>
  <c r="P1160" i="3"/>
  <c r="P969" i="3"/>
  <c r="K1309" i="3"/>
  <c r="K1313" i="3" s="1"/>
  <c r="Q290" i="3"/>
  <c r="Q1661" i="3"/>
  <c r="O1230" i="3"/>
  <c r="O1515" i="3" s="1"/>
  <c r="I1443" i="3"/>
  <c r="P620" i="3"/>
  <c r="P1490" i="3" s="1"/>
  <c r="P188" i="3"/>
  <c r="O683" i="3"/>
  <c r="O1251" i="3" s="1"/>
  <c r="O1487" i="3"/>
  <c r="O1486" i="3"/>
  <c r="O1541" i="3"/>
  <c r="P1502" i="3"/>
  <c r="P1433" i="3"/>
  <c r="P1491" i="3"/>
  <c r="O1474" i="3"/>
  <c r="P394" i="3"/>
  <c r="P401" i="3" s="1"/>
  <c r="P1249" i="3" s="1"/>
  <c r="P488" i="3"/>
  <c r="P1483" i="3" s="1"/>
  <c r="P675" i="3"/>
  <c r="P1434" i="3" s="1"/>
  <c r="P656" i="3"/>
  <c r="P1492" i="3" s="1"/>
  <c r="P751" i="3"/>
  <c r="P1498" i="3" s="1"/>
  <c r="P602" i="3"/>
  <c r="O1166" i="3"/>
  <c r="O1514" i="3" s="1"/>
  <c r="O195" i="3"/>
  <c r="O196" i="3" s="1"/>
  <c r="P260" i="3"/>
  <c r="P216" i="3"/>
  <c r="P889" i="3"/>
  <c r="P1501" i="3" s="1"/>
  <c r="P847" i="3"/>
  <c r="P869" i="3"/>
  <c r="P1500" i="3" s="1"/>
  <c r="P949" i="3"/>
  <c r="P1186" i="3"/>
  <c r="O1284" i="3"/>
  <c r="P1045" i="3"/>
  <c r="P1512" i="3" s="1"/>
  <c r="P193" i="3"/>
  <c r="P731" i="3"/>
  <c r="P1497" i="3" s="1"/>
  <c r="P772" i="3"/>
  <c r="P1499" i="3" s="1"/>
  <c r="P929" i="3"/>
  <c r="P1503" i="3" s="1"/>
  <c r="P1107" i="3"/>
  <c r="P1165" i="3"/>
  <c r="P1283" i="3"/>
  <c r="P1284" i="3" s="1"/>
  <c r="P194" i="3"/>
  <c r="P526" i="3"/>
  <c r="P1485" i="3" s="1"/>
  <c r="P507" i="3"/>
  <c r="P545" i="3"/>
  <c r="P1486" i="3" s="1"/>
  <c r="P827" i="3"/>
  <c r="P1229" i="3"/>
  <c r="P1089" i="3"/>
  <c r="P1228" i="3"/>
  <c r="P1069" i="3"/>
  <c r="P1513" i="3" s="1"/>
  <c r="O1317" i="3"/>
  <c r="O849" i="3"/>
  <c r="O1509" i="3" s="1"/>
  <c r="P186" i="3"/>
  <c r="P848" i="3"/>
  <c r="P792" i="3"/>
  <c r="P1164" i="3"/>
  <c r="O1534" i="3"/>
  <c r="P682" i="3"/>
  <c r="P584" i="3"/>
  <c r="P1488" i="3" s="1"/>
  <c r="P810" i="3"/>
  <c r="P1207" i="3"/>
  <c r="P989" i="3"/>
  <c r="P1506" i="3" s="1"/>
  <c r="P1412" i="3"/>
  <c r="P238" i="3"/>
  <c r="O271" i="3"/>
  <c r="O1525" i="3" s="1"/>
  <c r="P264" i="3"/>
  <c r="P265" i="3" s="1"/>
  <c r="P241" i="3"/>
  <c r="P243" i="3" s="1"/>
  <c r="O243" i="3"/>
  <c r="P1023" i="3"/>
  <c r="P1511" i="3" s="1"/>
  <c r="O1511" i="3"/>
  <c r="P219" i="3"/>
  <c r="P1123" i="3"/>
  <c r="P1224" i="3"/>
  <c r="P1367" i="3"/>
  <c r="P1472" i="3"/>
  <c r="P1469" i="3"/>
  <c r="P1543" i="3"/>
  <c r="K154" i="3"/>
  <c r="K120" i="3"/>
  <c r="K1004" i="3"/>
  <c r="K155" i="3"/>
  <c r="K131" i="3"/>
  <c r="P189" i="3"/>
  <c r="P1372" i="3"/>
  <c r="P1489" i="3"/>
  <c r="P1505" i="3"/>
  <c r="P1527" i="3"/>
  <c r="J1516" i="3"/>
  <c r="O1530" i="3"/>
  <c r="O1533" i="3" s="1"/>
  <c r="J198" i="3"/>
  <c r="P1465" i="3"/>
  <c r="P279" i="3"/>
  <c r="P1572" i="3" s="1"/>
  <c r="P681" i="3"/>
  <c r="P843" i="3"/>
  <c r="P1471" i="3"/>
  <c r="P1479" i="3"/>
  <c r="P1476" i="3"/>
  <c r="P1470" i="3"/>
  <c r="P1504" i="3"/>
  <c r="J1369" i="3"/>
  <c r="J1371" i="3" s="1"/>
  <c r="K1363" i="3"/>
  <c r="Q1466" i="3"/>
  <c r="Q1366" i="3"/>
  <c r="Q1365" i="3"/>
  <c r="Q1318" i="3"/>
  <c r="Q1319" i="3" s="1"/>
  <c r="Q1307" i="3"/>
  <c r="Q1282" i="3"/>
  <c r="Q1361" i="3"/>
  <c r="Q1337" i="3"/>
  <c r="Q1372" i="3" s="1"/>
  <c r="Q1334" i="3"/>
  <c r="Q1311" i="3"/>
  <c r="Q1310" i="3"/>
  <c r="Q1397" i="3"/>
  <c r="Q1398" i="3" s="1"/>
  <c r="Q1373" i="3"/>
  <c r="Q1374" i="3" s="1"/>
  <c r="Q1362" i="3"/>
  <c r="Q1281" i="3"/>
  <c r="Q1222" i="3"/>
  <c r="Q1205" i="3"/>
  <c r="Q1159" i="3"/>
  <c r="Q1143" i="3"/>
  <c r="Q1043" i="3"/>
  <c r="Q1185" i="3"/>
  <c r="Q1121" i="3"/>
  <c r="Q1105" i="3"/>
  <c r="Q1087" i="3"/>
  <c r="Q988" i="3"/>
  <c r="Q967" i="3"/>
  <c r="Q1306" i="3"/>
  <c r="Q1261" i="3"/>
  <c r="Q1266" i="3" s="1"/>
  <c r="Q1268" i="3" s="1"/>
  <c r="Q1223" i="3"/>
  <c r="Q1206" i="3"/>
  <c r="Q1158" i="3"/>
  <c r="Q1142" i="3"/>
  <c r="Q1044" i="3"/>
  <c r="Q1184" i="3"/>
  <c r="Q1122" i="3"/>
  <c r="Q1106" i="3"/>
  <c r="Q1088" i="3"/>
  <c r="Q1067" i="3"/>
  <c r="Q987" i="3"/>
  <c r="Q968" i="3"/>
  <c r="Q948" i="3"/>
  <c r="Q841" i="3"/>
  <c r="Q825" i="3"/>
  <c r="Q808" i="3"/>
  <c r="Q790" i="3"/>
  <c r="Q750" i="3"/>
  <c r="Q729" i="3"/>
  <c r="Q673" i="3"/>
  <c r="Q654" i="3"/>
  <c r="Q619" i="3"/>
  <c r="Q582" i="3"/>
  <c r="Q927" i="3"/>
  <c r="Q908" i="3"/>
  <c r="Q887" i="3"/>
  <c r="Q868" i="3"/>
  <c r="Q770" i="3"/>
  <c r="Q709" i="3"/>
  <c r="Q636" i="3"/>
  <c r="Q601" i="3"/>
  <c r="Q842" i="3"/>
  <c r="Q826" i="3"/>
  <c r="Q809" i="3"/>
  <c r="Q791" i="3"/>
  <c r="Q749" i="3"/>
  <c r="Q730" i="3"/>
  <c r="Q674" i="3"/>
  <c r="Q655" i="3"/>
  <c r="Q947" i="3"/>
  <c r="Q928" i="3"/>
  <c r="Q907" i="3"/>
  <c r="Q888" i="3"/>
  <c r="Q867" i="3"/>
  <c r="Q771" i="3"/>
  <c r="Q710" i="3"/>
  <c r="Q637" i="3"/>
  <c r="Q600" i="3"/>
  <c r="Q525" i="3"/>
  <c r="Q505" i="3"/>
  <c r="Q392" i="3"/>
  <c r="Q341" i="3"/>
  <c r="Q1471" i="3" s="1"/>
  <c r="Q1421" i="3"/>
  <c r="Q544" i="3"/>
  <c r="Q487" i="3"/>
  <c r="Q418" i="3"/>
  <c r="Q284" i="3"/>
  <c r="Q1420" i="3" s="1"/>
  <c r="Q618" i="3"/>
  <c r="Q583" i="3"/>
  <c r="Q563" i="3"/>
  <c r="Q524" i="3"/>
  <c r="Q506" i="3"/>
  <c r="Q393" i="3"/>
  <c r="Q356" i="3"/>
  <c r="Q326" i="3"/>
  <c r="Q564" i="3"/>
  <c r="Q543" i="3"/>
  <c r="Q486" i="3"/>
  <c r="Q464" i="3"/>
  <c r="Q1479" i="3" s="1"/>
  <c r="Q433" i="3"/>
  <c r="Q306" i="3"/>
  <c r="Q164" i="3"/>
  <c r="Q126" i="3"/>
  <c r="Q125" i="3"/>
  <c r="Q124" i="3"/>
  <c r="Q114" i="3"/>
  <c r="Q187" i="3"/>
  <c r="Q1022" i="3" s="1"/>
  <c r="Q157" i="3"/>
  <c r="Q117" i="3"/>
  <c r="Q116" i="3"/>
  <c r="Q115" i="3"/>
  <c r="Q259" i="3"/>
  <c r="Q264" i="3" s="1"/>
  <c r="Q16" i="3"/>
  <c r="Q258" i="3"/>
  <c r="Q263" i="3" s="1"/>
  <c r="Q185" i="3"/>
  <c r="Q1021" i="3" s="1"/>
  <c r="Q123" i="3"/>
  <c r="R17" i="3"/>
  <c r="P1484" i="3"/>
  <c r="P1477" i="3"/>
  <c r="P1496" i="3"/>
  <c r="P1507" i="3"/>
  <c r="P1508" i="3"/>
  <c r="P1531" i="3"/>
  <c r="Q1472" i="3" l="1"/>
  <c r="P1493" i="3"/>
  <c r="Q565" i="3"/>
  <c r="R1068" i="3"/>
  <c r="R237" i="3"/>
  <c r="R242" i="3" s="1"/>
  <c r="R215" i="3"/>
  <c r="R220" i="3" s="1"/>
  <c r="R236" i="3"/>
  <c r="R241" i="3" s="1"/>
  <c r="R214" i="3"/>
  <c r="R219" i="3" s="1"/>
  <c r="P1473" i="3"/>
  <c r="P1474" i="3" s="1"/>
  <c r="L1308" i="3"/>
  <c r="K1314" i="3"/>
  <c r="K1316" i="3" s="1"/>
  <c r="K1320" i="3" s="1"/>
  <c r="K1542" i="3" s="1"/>
  <c r="R290" i="3"/>
  <c r="R1661" i="3"/>
  <c r="P1541" i="3"/>
  <c r="P1166" i="3"/>
  <c r="P1514" i="3" s="1"/>
  <c r="P849" i="3"/>
  <c r="P1509" i="3" s="1"/>
  <c r="Q620" i="3"/>
  <c r="Q526" i="3"/>
  <c r="Q1485" i="3" s="1"/>
  <c r="Q1069" i="3"/>
  <c r="Q1513" i="3" s="1"/>
  <c r="Q1186" i="3"/>
  <c r="O1494" i="3"/>
  <c r="P1312" i="3"/>
  <c r="P1487" i="3"/>
  <c r="Q989" i="3"/>
  <c r="Q1506" i="3" s="1"/>
  <c r="Q1160" i="3"/>
  <c r="Q1144" i="3"/>
  <c r="Q545" i="3"/>
  <c r="Q1486" i="3" s="1"/>
  <c r="Q909" i="3"/>
  <c r="Q1433" i="3"/>
  <c r="Q602" i="3"/>
  <c r="Q869" i="3"/>
  <c r="Q949" i="3"/>
  <c r="Q1504" i="3" s="1"/>
  <c r="Q1283" i="3"/>
  <c r="Q1317" i="3" s="1"/>
  <c r="P1317" i="3"/>
  <c r="P195" i="3"/>
  <c r="P196" i="3" s="1"/>
  <c r="Q656" i="3"/>
  <c r="Q1045" i="3"/>
  <c r="Q1512" i="3" s="1"/>
  <c r="Q1228" i="3"/>
  <c r="Q1470" i="3"/>
  <c r="Q1229" i="3"/>
  <c r="Q1164" i="3"/>
  <c r="Q1207" i="3"/>
  <c r="Q488" i="3"/>
  <c r="Q1338" i="3"/>
  <c r="R1335" i="3" s="1"/>
  <c r="Q772" i="3"/>
  <c r="Q1367" i="3"/>
  <c r="P1530" i="3"/>
  <c r="P1533" i="3" s="1"/>
  <c r="Q675" i="3"/>
  <c r="Q1434" i="3" s="1"/>
  <c r="Q394" i="3"/>
  <c r="Q401" i="3" s="1"/>
  <c r="Q1249" i="3" s="1"/>
  <c r="Q751" i="3"/>
  <c r="Q1498" i="3" s="1"/>
  <c r="Q848" i="3"/>
  <c r="P683" i="3"/>
  <c r="P1251" i="3" s="1"/>
  <c r="Q189" i="3"/>
  <c r="Q188" i="3"/>
  <c r="Q193" i="3"/>
  <c r="Q711" i="3"/>
  <c r="Q1496" i="3" s="1"/>
  <c r="Q638" i="3"/>
  <c r="Q1491" i="3" s="1"/>
  <c r="Q731" i="3"/>
  <c r="Q1497" i="3" s="1"/>
  <c r="P269" i="3"/>
  <c r="Q681" i="3"/>
  <c r="Q827" i="3"/>
  <c r="Q929" i="3"/>
  <c r="Q847" i="3"/>
  <c r="Q849" i="3" s="1"/>
  <c r="Q1509" i="3" s="1"/>
  <c r="Q1089" i="3"/>
  <c r="Q1507" i="3" s="1"/>
  <c r="Q1412" i="3"/>
  <c r="Q194" i="3"/>
  <c r="Q507" i="3"/>
  <c r="Q1484" i="3" s="1"/>
  <c r="Q682" i="3"/>
  <c r="Q889" i="3"/>
  <c r="Q1501" i="3" s="1"/>
  <c r="Q584" i="3"/>
  <c r="Q792" i="3"/>
  <c r="Q969" i="3"/>
  <c r="Q1505" i="3" s="1"/>
  <c r="Q1107" i="3"/>
  <c r="P1230" i="3"/>
  <c r="P1515" i="3" s="1"/>
  <c r="Q810" i="3"/>
  <c r="Q1165" i="3"/>
  <c r="Q216" i="3"/>
  <c r="Q260" i="3"/>
  <c r="Q221" i="3"/>
  <c r="Q243" i="3"/>
  <c r="P270" i="3"/>
  <c r="Q269" i="3"/>
  <c r="Q265" i="3"/>
  <c r="Q270" i="3"/>
  <c r="Q1023" i="3"/>
  <c r="Q1511" i="3" s="1"/>
  <c r="Q238" i="3"/>
  <c r="Q1489" i="3"/>
  <c r="Q1483" i="3"/>
  <c r="Q1476" i="3"/>
  <c r="Q1224" i="3"/>
  <c r="Q1284" i="3"/>
  <c r="Q1508" i="3"/>
  <c r="Q1502" i="3"/>
  <c r="Q1527" i="3"/>
  <c r="J1419" i="3"/>
  <c r="K1006" i="3"/>
  <c r="K1236" i="3"/>
  <c r="P221" i="3"/>
  <c r="R1466" i="3"/>
  <c r="R1361" i="3"/>
  <c r="R1337" i="3"/>
  <c r="R1338" i="3" s="1"/>
  <c r="S1335" i="3" s="1"/>
  <c r="R1334" i="3"/>
  <c r="R1311" i="3"/>
  <c r="R1310" i="3"/>
  <c r="R1397" i="3"/>
  <c r="R1398" i="3" s="1"/>
  <c r="R1306" i="3"/>
  <c r="R1373" i="3"/>
  <c r="R1374" i="3" s="1"/>
  <c r="R1362" i="3"/>
  <c r="R1366" i="3"/>
  <c r="R1365" i="3"/>
  <c r="R1318" i="3"/>
  <c r="R1319" i="3" s="1"/>
  <c r="R1307" i="3"/>
  <c r="R1282" i="3"/>
  <c r="R1185" i="3"/>
  <c r="R1121" i="3"/>
  <c r="R1105" i="3"/>
  <c r="R1087" i="3"/>
  <c r="R988" i="3"/>
  <c r="R967" i="3"/>
  <c r="R948" i="3"/>
  <c r="R1261" i="3"/>
  <c r="R1223" i="3"/>
  <c r="R1206" i="3"/>
  <c r="R1158" i="3"/>
  <c r="R1142" i="3"/>
  <c r="R1044" i="3"/>
  <c r="R1184" i="3"/>
  <c r="R1122" i="3"/>
  <c r="R1106" i="3"/>
  <c r="R1088" i="3"/>
  <c r="R1067" i="3"/>
  <c r="R1069" i="3" s="1"/>
  <c r="R1281" i="3"/>
  <c r="R1266" i="3"/>
  <c r="R1268" i="3" s="1"/>
  <c r="R1222" i="3"/>
  <c r="R1205" i="3"/>
  <c r="R1159" i="3"/>
  <c r="R1143" i="3"/>
  <c r="R1043" i="3"/>
  <c r="R987" i="3"/>
  <c r="R927" i="3"/>
  <c r="R908" i="3"/>
  <c r="R887" i="3"/>
  <c r="R868" i="3"/>
  <c r="R770" i="3"/>
  <c r="R709" i="3"/>
  <c r="R636" i="3"/>
  <c r="R601" i="3"/>
  <c r="R564" i="3"/>
  <c r="R842" i="3"/>
  <c r="R826" i="3"/>
  <c r="R809" i="3"/>
  <c r="R791" i="3"/>
  <c r="R749" i="3"/>
  <c r="R730" i="3"/>
  <c r="R674" i="3"/>
  <c r="R655" i="3"/>
  <c r="R618" i="3"/>
  <c r="R583" i="3"/>
  <c r="R947" i="3"/>
  <c r="R928" i="3"/>
  <c r="R907" i="3"/>
  <c r="R888" i="3"/>
  <c r="R867" i="3"/>
  <c r="R771" i="3"/>
  <c r="R710" i="3"/>
  <c r="R968" i="3"/>
  <c r="R841" i="3"/>
  <c r="R825" i="3"/>
  <c r="R808" i="3"/>
  <c r="R790" i="3"/>
  <c r="R750" i="3"/>
  <c r="R729" i="3"/>
  <c r="R673" i="3"/>
  <c r="R654" i="3"/>
  <c r="R619" i="3"/>
  <c r="R544" i="3"/>
  <c r="R487" i="3"/>
  <c r="R418" i="3"/>
  <c r="R284" i="3"/>
  <c r="R1420" i="3" s="1"/>
  <c r="R259" i="3"/>
  <c r="R264" i="3" s="1"/>
  <c r="R637" i="3"/>
  <c r="R563" i="3"/>
  <c r="R524" i="3"/>
  <c r="R506" i="3"/>
  <c r="R393" i="3"/>
  <c r="R356" i="3"/>
  <c r="R326" i="3"/>
  <c r="R543" i="3"/>
  <c r="R486" i="3"/>
  <c r="R464" i="3"/>
  <c r="R433" i="3"/>
  <c r="R306" i="3"/>
  <c r="R600" i="3"/>
  <c r="R582" i="3"/>
  <c r="R525" i="3"/>
  <c r="R505" i="3"/>
  <c r="R392" i="3"/>
  <c r="R341" i="3"/>
  <c r="R1421" i="3"/>
  <c r="R187" i="3"/>
  <c r="R1022" i="3" s="1"/>
  <c r="R157" i="3"/>
  <c r="R117" i="3"/>
  <c r="R116" i="3"/>
  <c r="R115" i="3"/>
  <c r="R16" i="3"/>
  <c r="R123" i="3"/>
  <c r="R258" i="3"/>
  <c r="R185" i="3"/>
  <c r="R1021" i="3" s="1"/>
  <c r="S17" i="3"/>
  <c r="R164" i="3"/>
  <c r="R126" i="3"/>
  <c r="R125" i="3"/>
  <c r="R124" i="3"/>
  <c r="R114" i="3"/>
  <c r="Q1465" i="3"/>
  <c r="Q279" i="3"/>
  <c r="Q1572" i="3" s="1"/>
  <c r="Q186" i="3"/>
  <c r="Q843" i="3"/>
  <c r="Q1123" i="3"/>
  <c r="Q1477" i="3"/>
  <c r="Q1490" i="3"/>
  <c r="Q1469" i="3"/>
  <c r="Q1488" i="3"/>
  <c r="Q1499" i="3"/>
  <c r="Q1543" i="3"/>
  <c r="Q1531" i="3"/>
  <c r="Q1473" i="3"/>
  <c r="Q1492" i="3"/>
  <c r="Q1500" i="3"/>
  <c r="Q1503" i="3"/>
  <c r="K1364" i="3"/>
  <c r="K1368" i="3" s="1"/>
  <c r="J1375" i="3"/>
  <c r="P1534" i="3"/>
  <c r="P190" i="3"/>
  <c r="Q190" i="3" s="1"/>
  <c r="K1424" i="3"/>
  <c r="K132" i="3"/>
  <c r="K158" i="3"/>
  <c r="P1494" i="3" l="1"/>
  <c r="R565" i="3"/>
  <c r="R869" i="3"/>
  <c r="R909" i="3"/>
  <c r="R1207" i="3"/>
  <c r="R675" i="3"/>
  <c r="R1434" i="3" s="1"/>
  <c r="Q1166" i="3"/>
  <c r="Q1514" i="3" s="1"/>
  <c r="R584" i="3"/>
  <c r="R1488" i="3" s="1"/>
  <c r="R1045" i="3"/>
  <c r="R1283" i="3"/>
  <c r="R1317" i="3" s="1"/>
  <c r="S1068" i="3"/>
  <c r="S236" i="3"/>
  <c r="S237" i="3"/>
  <c r="S242" i="3" s="1"/>
  <c r="S215" i="3"/>
  <c r="S220" i="3" s="1"/>
  <c r="S214" i="3"/>
  <c r="S219" i="3" s="1"/>
  <c r="Q1487" i="3"/>
  <c r="Q1230" i="3"/>
  <c r="Q1515" i="3" s="1"/>
  <c r="R810" i="3"/>
  <c r="L1309" i="3"/>
  <c r="L1313" i="3" s="1"/>
  <c r="S290" i="3"/>
  <c r="S1661" i="3"/>
  <c r="R843" i="3"/>
  <c r="R602" i="3"/>
  <c r="Q1493" i="3"/>
  <c r="Q1541" i="3"/>
  <c r="R545" i="3"/>
  <c r="R1486" i="3" s="1"/>
  <c r="Q1312" i="3"/>
  <c r="Q683" i="3"/>
  <c r="Q1251" i="3" s="1"/>
  <c r="P271" i="3"/>
  <c r="P1525" i="3" s="1"/>
  <c r="R526" i="3"/>
  <c r="R1485" i="3" s="1"/>
  <c r="R848" i="3"/>
  <c r="R989" i="3"/>
  <c r="R1506" i="3" s="1"/>
  <c r="R1228" i="3"/>
  <c r="R188" i="3"/>
  <c r="R1433" i="3"/>
  <c r="R949" i="3"/>
  <c r="R1504" i="3" s="1"/>
  <c r="R507" i="3"/>
  <c r="R260" i="3"/>
  <c r="R238" i="3"/>
  <c r="Q271" i="3"/>
  <c r="Q1525" i="3" s="1"/>
  <c r="R186" i="3"/>
  <c r="R394" i="3"/>
  <c r="R401" i="3" s="1"/>
  <c r="R1249" i="3" s="1"/>
  <c r="R656" i="3"/>
  <c r="R792" i="3"/>
  <c r="R731" i="3"/>
  <c r="R827" i="3"/>
  <c r="R1229" i="3"/>
  <c r="R1107" i="3"/>
  <c r="R1367" i="3"/>
  <c r="Q195" i="3"/>
  <c r="Q196" i="3" s="1"/>
  <c r="R243" i="3"/>
  <c r="R889" i="3"/>
  <c r="R1501" i="3" s="1"/>
  <c r="R1165" i="3"/>
  <c r="R1224" i="3"/>
  <c r="R1230" i="3" s="1"/>
  <c r="R1515" i="3" s="1"/>
  <c r="R1186" i="3"/>
  <c r="R1164" i="3"/>
  <c r="R1089" i="3"/>
  <c r="R1507" i="3" s="1"/>
  <c r="R1531" i="3"/>
  <c r="R682" i="3"/>
  <c r="R638" i="3"/>
  <c r="R969" i="3"/>
  <c r="Q1530" i="3"/>
  <c r="Q1533" i="3" s="1"/>
  <c r="R488" i="3"/>
  <c r="R681" i="3"/>
  <c r="R929" i="3"/>
  <c r="R1503" i="3" s="1"/>
  <c r="R620" i="3"/>
  <c r="R751" i="3"/>
  <c r="R711" i="3"/>
  <c r="R1496" i="3" s="1"/>
  <c r="R1123" i="3"/>
  <c r="R847" i="3"/>
  <c r="R772" i="3"/>
  <c r="R1499" i="3" s="1"/>
  <c r="R1144" i="3"/>
  <c r="R1412" i="3"/>
  <c r="R221" i="3"/>
  <c r="R1312" i="3"/>
  <c r="R1284" i="3"/>
  <c r="R1023" i="3"/>
  <c r="K167" i="3"/>
  <c r="R216" i="3"/>
  <c r="R194" i="3"/>
  <c r="R263" i="3"/>
  <c r="R269" i="3" s="1"/>
  <c r="R1476" i="3"/>
  <c r="R1500" i="3"/>
  <c r="R1479" i="3"/>
  <c r="R1512" i="3"/>
  <c r="R1513" i="3"/>
  <c r="L111" i="3"/>
  <c r="L118" i="3" s="1"/>
  <c r="L119" i="3" s="1"/>
  <c r="S1466" i="3"/>
  <c r="S1397" i="3"/>
  <c r="S1398" i="3" s="1"/>
  <c r="S1306" i="3"/>
  <c r="S1261" i="3"/>
  <c r="S1266" i="3" s="1"/>
  <c r="S1268" i="3" s="1"/>
  <c r="S1373" i="3"/>
  <c r="S1374" i="3" s="1"/>
  <c r="S1362" i="3"/>
  <c r="S1366" i="3"/>
  <c r="S1365" i="3"/>
  <c r="S1318" i="3"/>
  <c r="S1319" i="3" s="1"/>
  <c r="S1361" i="3"/>
  <c r="S1337" i="3"/>
  <c r="S1367" i="3" s="1"/>
  <c r="S1334" i="3"/>
  <c r="S1311" i="3"/>
  <c r="S1310" i="3"/>
  <c r="S1223" i="3"/>
  <c r="S1206" i="3"/>
  <c r="S1158" i="3"/>
  <c r="S1142" i="3"/>
  <c r="S1044" i="3"/>
  <c r="S1307" i="3"/>
  <c r="S1184" i="3"/>
  <c r="S1122" i="3"/>
  <c r="S1106" i="3"/>
  <c r="S1088" i="3"/>
  <c r="S1067" i="3"/>
  <c r="S987" i="3"/>
  <c r="S968" i="3"/>
  <c r="S1281" i="3"/>
  <c r="S1222" i="3"/>
  <c r="S1205" i="3"/>
  <c r="S1159" i="3"/>
  <c r="S1143" i="3"/>
  <c r="S1043" i="3"/>
  <c r="S1282" i="3"/>
  <c r="S1185" i="3"/>
  <c r="S1121" i="3"/>
  <c r="S1105" i="3"/>
  <c r="S1087" i="3"/>
  <c r="S988" i="3"/>
  <c r="S967" i="3"/>
  <c r="S842" i="3"/>
  <c r="S826" i="3"/>
  <c r="S809" i="3"/>
  <c r="S791" i="3"/>
  <c r="S749" i="3"/>
  <c r="S730" i="3"/>
  <c r="S674" i="3"/>
  <c r="S655" i="3"/>
  <c r="S618" i="3"/>
  <c r="S583" i="3"/>
  <c r="S947" i="3"/>
  <c r="S928" i="3"/>
  <c r="S907" i="3"/>
  <c r="S888" i="3"/>
  <c r="S867" i="3"/>
  <c r="S771" i="3"/>
  <c r="S710" i="3"/>
  <c r="S637" i="3"/>
  <c r="S600" i="3"/>
  <c r="S841" i="3"/>
  <c r="S825" i="3"/>
  <c r="S808" i="3"/>
  <c r="S790" i="3"/>
  <c r="S750" i="3"/>
  <c r="S729" i="3"/>
  <c r="S673" i="3"/>
  <c r="S948" i="3"/>
  <c r="S927" i="3"/>
  <c r="S929" i="3" s="1"/>
  <c r="S1503" i="3" s="1"/>
  <c r="S908" i="3"/>
  <c r="S887" i="3"/>
  <c r="S889" i="3" s="1"/>
  <c r="S868" i="3"/>
  <c r="S770" i="3"/>
  <c r="S709" i="3"/>
  <c r="S636" i="3"/>
  <c r="S601" i="3"/>
  <c r="S563" i="3"/>
  <c r="S565" i="3" s="1"/>
  <c r="S524" i="3"/>
  <c r="S506" i="3"/>
  <c r="S393" i="3"/>
  <c r="S356" i="3"/>
  <c r="S1472" i="3" s="1"/>
  <c r="S326" i="3"/>
  <c r="S543" i="3"/>
  <c r="S486" i="3"/>
  <c r="S464" i="3"/>
  <c r="S433" i="3"/>
  <c r="S306" i="3"/>
  <c r="S654" i="3"/>
  <c r="S619" i="3"/>
  <c r="S582" i="3"/>
  <c r="S564" i="3"/>
  <c r="S525" i="3"/>
  <c r="S505" i="3"/>
  <c r="S392" i="3"/>
  <c r="S341" i="3"/>
  <c r="S1421" i="3"/>
  <c r="S544" i="3"/>
  <c r="S487" i="3"/>
  <c r="S418" i="3"/>
  <c r="S284" i="3"/>
  <c r="S1420" i="3" s="1"/>
  <c r="S16" i="3"/>
  <c r="S114" i="3"/>
  <c r="S259" i="3"/>
  <c r="S264" i="3" s="1"/>
  <c r="S258" i="3"/>
  <c r="S263" i="3" s="1"/>
  <c r="S185" i="3"/>
  <c r="S1021" i="3" s="1"/>
  <c r="S123" i="3"/>
  <c r="T17" i="3"/>
  <c r="S164" i="3"/>
  <c r="S126" i="3"/>
  <c r="S125" i="3"/>
  <c r="S124" i="3"/>
  <c r="S187" i="3"/>
  <c r="S157" i="3"/>
  <c r="S117" i="3"/>
  <c r="S116" i="3"/>
  <c r="S115" i="3"/>
  <c r="R1372" i="3"/>
  <c r="R1484" i="3"/>
  <c r="R1489" i="3"/>
  <c r="R1490" i="3"/>
  <c r="R1483" i="3"/>
  <c r="R1498" i="3"/>
  <c r="R1541" i="3"/>
  <c r="K1510" i="3"/>
  <c r="K1238" i="3"/>
  <c r="K1252" i="3" s="1"/>
  <c r="K1436" i="3" s="1"/>
  <c r="J1422" i="3"/>
  <c r="J1524" i="3"/>
  <c r="J1536" i="3" s="1"/>
  <c r="Q1534" i="3"/>
  <c r="K1369" i="3"/>
  <c r="K1371" i="3" s="1"/>
  <c r="K1375" i="3" s="1"/>
  <c r="K1544" i="3" s="1"/>
  <c r="L1363" i="3"/>
  <c r="Q1474" i="3"/>
  <c r="J1544" i="3"/>
  <c r="R189" i="3"/>
  <c r="R190" i="3" s="1"/>
  <c r="R270" i="3"/>
  <c r="R1160" i="3"/>
  <c r="R1469" i="3"/>
  <c r="R1470" i="3"/>
  <c r="R1493" i="3"/>
  <c r="R1471" i="3"/>
  <c r="R1497" i="3"/>
  <c r="R1472" i="3"/>
  <c r="R1511" i="3"/>
  <c r="R1505" i="3"/>
  <c r="R1502" i="3"/>
  <c r="R1543" i="3"/>
  <c r="R1465" i="3"/>
  <c r="R279" i="3"/>
  <c r="R1572" i="3" s="1"/>
  <c r="R193" i="3"/>
  <c r="R1473" i="3"/>
  <c r="R1492" i="3"/>
  <c r="R1477" i="3"/>
  <c r="R1491" i="3"/>
  <c r="R1508" i="3"/>
  <c r="R1527" i="3"/>
  <c r="Q1494" i="3" l="1"/>
  <c r="S189" i="3"/>
  <c r="T1068" i="3"/>
  <c r="T236" i="3"/>
  <c r="T241" i="3" s="1"/>
  <c r="T237" i="3"/>
  <c r="T215" i="3"/>
  <c r="T220" i="3" s="1"/>
  <c r="T214" i="3"/>
  <c r="T219" i="3" s="1"/>
  <c r="M1308" i="3"/>
  <c r="L1314" i="3"/>
  <c r="L1316" i="3" s="1"/>
  <c r="L1320" i="3" s="1"/>
  <c r="L1542" i="3" s="1"/>
  <c r="T290" i="3"/>
  <c r="T1661" i="3"/>
  <c r="S656" i="3"/>
  <c r="S1045" i="3"/>
  <c r="R1487" i="3"/>
  <c r="R1494" i="3" s="1"/>
  <c r="R1166" i="3"/>
  <c r="R1514" i="3" s="1"/>
  <c r="R849" i="3"/>
  <c r="R1509" i="3" s="1"/>
  <c r="S1479" i="3"/>
  <c r="S1089" i="3"/>
  <c r="S1207" i="3"/>
  <c r="S507" i="3"/>
  <c r="S731" i="3"/>
  <c r="S1497" i="3" s="1"/>
  <c r="S827" i="3"/>
  <c r="S792" i="3"/>
  <c r="S1164" i="3"/>
  <c r="S394" i="3"/>
  <c r="S401" i="3" s="1"/>
  <c r="S1249" i="3" s="1"/>
  <c r="S1229" i="3"/>
  <c r="R1534" i="3"/>
  <c r="S869" i="3"/>
  <c r="S1500" i="3" s="1"/>
  <c r="S847" i="3"/>
  <c r="R683" i="3"/>
  <c r="R1251" i="3" s="1"/>
  <c r="S949" i="3"/>
  <c r="S1487" i="3"/>
  <c r="S488" i="3"/>
  <c r="S526" i="3"/>
  <c r="S711" i="3"/>
  <c r="S1496" i="3" s="1"/>
  <c r="S675" i="3"/>
  <c r="S1434" i="3" s="1"/>
  <c r="S810" i="3"/>
  <c r="S1069" i="3"/>
  <c r="S1513" i="3" s="1"/>
  <c r="S1186" i="3"/>
  <c r="S1508" i="3" s="1"/>
  <c r="S1160" i="3"/>
  <c r="S681" i="3"/>
  <c r="S545" i="3"/>
  <c r="S1486" i="3" s="1"/>
  <c r="S638" i="3"/>
  <c r="S1491" i="3" s="1"/>
  <c r="S682" i="3"/>
  <c r="S1283" i="3"/>
  <c r="S1317" i="3" s="1"/>
  <c r="S1144" i="3"/>
  <c r="S190" i="3"/>
  <c r="S909" i="3"/>
  <c r="S1502" i="3" s="1"/>
  <c r="S620" i="3"/>
  <c r="S751" i="3"/>
  <c r="S1228" i="3"/>
  <c r="S194" i="3"/>
  <c r="S584" i="3"/>
  <c r="S772" i="3"/>
  <c r="S602" i="3"/>
  <c r="S1489" i="3" s="1"/>
  <c r="S848" i="3"/>
  <c r="S849" i="3" s="1"/>
  <c r="S1509" i="3" s="1"/>
  <c r="S969" i="3"/>
  <c r="S1107" i="3"/>
  <c r="S1165" i="3"/>
  <c r="S1224" i="3"/>
  <c r="S989" i="3"/>
  <c r="S260" i="3"/>
  <c r="S238" i="3"/>
  <c r="S221" i="3"/>
  <c r="S1412" i="3"/>
  <c r="S265" i="3"/>
  <c r="S270" i="3"/>
  <c r="R1474" i="3"/>
  <c r="L1364" i="3"/>
  <c r="L1368" i="3" s="1"/>
  <c r="T1466" i="3"/>
  <c r="T1373" i="3"/>
  <c r="T1374" i="3" s="1"/>
  <c r="T1362" i="3"/>
  <c r="T1281" i="3"/>
  <c r="T1366" i="3"/>
  <c r="T1365" i="3"/>
  <c r="T1318" i="3"/>
  <c r="T1319" i="3" s="1"/>
  <c r="T1307" i="3"/>
  <c r="T1361" i="3"/>
  <c r="T1334" i="3"/>
  <c r="T1397" i="3"/>
  <c r="T1398" i="3" s="1"/>
  <c r="T1306" i="3"/>
  <c r="T1261" i="3"/>
  <c r="T1266" i="3" s="1"/>
  <c r="T1268" i="3" s="1"/>
  <c r="T1184" i="3"/>
  <c r="T1122" i="3"/>
  <c r="T1106" i="3"/>
  <c r="T1088" i="3"/>
  <c r="T1067" i="3"/>
  <c r="T987" i="3"/>
  <c r="T968" i="3"/>
  <c r="T1222" i="3"/>
  <c r="T1205" i="3"/>
  <c r="T1159" i="3"/>
  <c r="T1143" i="3"/>
  <c r="T1043" i="3"/>
  <c r="T1311" i="3"/>
  <c r="T1282" i="3"/>
  <c r="T1185" i="3"/>
  <c r="T1121" i="3"/>
  <c r="T1123" i="3" s="1"/>
  <c r="T1105" i="3"/>
  <c r="T1087" i="3"/>
  <c r="T1310" i="3"/>
  <c r="T1223" i="3"/>
  <c r="T1206" i="3"/>
  <c r="T1158" i="3"/>
  <c r="T1142" i="3"/>
  <c r="T1044" i="3"/>
  <c r="T988" i="3"/>
  <c r="T947" i="3"/>
  <c r="T928" i="3"/>
  <c r="T907" i="3"/>
  <c r="T888" i="3"/>
  <c r="T867" i="3"/>
  <c r="T771" i="3"/>
  <c r="T710" i="3"/>
  <c r="T637" i="3"/>
  <c r="T600" i="3"/>
  <c r="T841" i="3"/>
  <c r="T825" i="3"/>
  <c r="T808" i="3"/>
  <c r="T790" i="3"/>
  <c r="T750" i="3"/>
  <c r="T729" i="3"/>
  <c r="T673" i="3"/>
  <c r="T654" i="3"/>
  <c r="T619" i="3"/>
  <c r="T582" i="3"/>
  <c r="T967" i="3"/>
  <c r="T948" i="3"/>
  <c r="T927" i="3"/>
  <c r="T908" i="3"/>
  <c r="T887" i="3"/>
  <c r="T868" i="3"/>
  <c r="T770" i="3"/>
  <c r="T772" i="3" s="1"/>
  <c r="T709" i="3"/>
  <c r="T842" i="3"/>
  <c r="T826" i="3"/>
  <c r="T809" i="3"/>
  <c r="T791" i="3"/>
  <c r="T749" i="3"/>
  <c r="T730" i="3"/>
  <c r="T674" i="3"/>
  <c r="T655" i="3"/>
  <c r="T618" i="3"/>
  <c r="T583" i="3"/>
  <c r="T543" i="3"/>
  <c r="T486" i="3"/>
  <c r="T464" i="3"/>
  <c r="T433" i="3"/>
  <c r="T306" i="3"/>
  <c r="T1469" i="3" s="1"/>
  <c r="T258" i="3"/>
  <c r="T263" i="3" s="1"/>
  <c r="T636" i="3"/>
  <c r="T564" i="3"/>
  <c r="T525" i="3"/>
  <c r="T505" i="3"/>
  <c r="T392" i="3"/>
  <c r="T341" i="3"/>
  <c r="T1421" i="3"/>
  <c r="T544" i="3"/>
  <c r="T487" i="3"/>
  <c r="T418" i="3"/>
  <c r="T601" i="3"/>
  <c r="T563" i="3"/>
  <c r="T524" i="3"/>
  <c r="T506" i="3"/>
  <c r="T393" i="3"/>
  <c r="T356" i="3"/>
  <c r="T326" i="3"/>
  <c r="T1470" i="3" s="1"/>
  <c r="T284" i="3"/>
  <c r="T1420" i="3" s="1"/>
  <c r="T259" i="3"/>
  <c r="T185" i="3"/>
  <c r="T1021" i="3" s="1"/>
  <c r="T123" i="3"/>
  <c r="U17" i="3"/>
  <c r="T126" i="3"/>
  <c r="T125" i="3"/>
  <c r="T124" i="3"/>
  <c r="T114" i="3"/>
  <c r="T116" i="3"/>
  <c r="T187" i="3"/>
  <c r="T1022" i="3" s="1"/>
  <c r="T16" i="3"/>
  <c r="T117" i="3"/>
  <c r="T115" i="3"/>
  <c r="S216" i="3"/>
  <c r="S1465" i="3"/>
  <c r="S279" i="3"/>
  <c r="S1572" i="3" s="1"/>
  <c r="S241" i="3"/>
  <c r="S269" i="3" s="1"/>
  <c r="S843" i="3"/>
  <c r="S1123" i="3"/>
  <c r="S1022" i="3"/>
  <c r="S1023" i="3" s="1"/>
  <c r="S1511" i="3" s="1"/>
  <c r="S1483" i="3"/>
  <c r="S1476" i="3"/>
  <c r="S1477" i="3"/>
  <c r="S1471" i="3"/>
  <c r="S1499" i="3"/>
  <c r="S1504" i="3"/>
  <c r="S1505" i="3"/>
  <c r="S188" i="3"/>
  <c r="S1372" i="3"/>
  <c r="S1484" i="3"/>
  <c r="S1485" i="3"/>
  <c r="S1498" i="3"/>
  <c r="S1507" i="3"/>
  <c r="S1541" i="3"/>
  <c r="S1543" i="3"/>
  <c r="R1530" i="3"/>
  <c r="R1533" i="3" s="1"/>
  <c r="R265" i="3"/>
  <c r="R271" i="3"/>
  <c r="K1516" i="3"/>
  <c r="S193" i="3"/>
  <c r="S195" i="3" s="1"/>
  <c r="S186" i="3"/>
  <c r="S1338" i="3"/>
  <c r="T1335" i="3" s="1"/>
  <c r="T1337" i="3" s="1"/>
  <c r="S1469" i="3"/>
  <c r="S1488" i="3"/>
  <c r="S1506" i="3"/>
  <c r="S1512" i="3"/>
  <c r="S1527" i="3"/>
  <c r="L154" i="3"/>
  <c r="L1004" i="3"/>
  <c r="L155" i="3"/>
  <c r="L120" i="3"/>
  <c r="L131" i="3"/>
  <c r="L156" i="3"/>
  <c r="R195" i="3"/>
  <c r="J1426" i="3"/>
  <c r="S1492" i="3"/>
  <c r="S1470" i="3"/>
  <c r="S1493" i="3"/>
  <c r="S1490" i="3"/>
  <c r="S1501" i="3"/>
  <c r="S1531" i="3"/>
  <c r="K198" i="3"/>
  <c r="T1499" i="3" l="1"/>
  <c r="T711" i="3"/>
  <c r="T188" i="3"/>
  <c r="S1166" i="3"/>
  <c r="T889" i="3"/>
  <c r="T989" i="3"/>
  <c r="T565" i="3"/>
  <c r="T909" i="3"/>
  <c r="T929" i="3"/>
  <c r="T1503" i="3" s="1"/>
  <c r="U1068" i="3"/>
  <c r="U237" i="3"/>
  <c r="U215" i="3"/>
  <c r="U236" i="3"/>
  <c r="U241" i="3" s="1"/>
  <c r="U214" i="3"/>
  <c r="U219" i="3" s="1"/>
  <c r="S1230" i="3"/>
  <c r="S1515" i="3" s="1"/>
  <c r="M1309" i="3"/>
  <c r="M1313" i="3" s="1"/>
  <c r="U290" i="3"/>
  <c r="U1421" i="3" s="1"/>
  <c r="U1661" i="3"/>
  <c r="T507" i="3"/>
  <c r="J1443" i="3"/>
  <c r="T602" i="3"/>
  <c r="T186" i="3"/>
  <c r="T1472" i="3"/>
  <c r="T545" i="3"/>
  <c r="T1486" i="3" s="1"/>
  <c r="T1471" i="3"/>
  <c r="T1479" i="3"/>
  <c r="T751" i="3"/>
  <c r="T843" i="3"/>
  <c r="T1501" i="3"/>
  <c r="T1506" i="3"/>
  <c r="S1433" i="3"/>
  <c r="S1473" i="3"/>
  <c r="S1474" i="3" s="1"/>
  <c r="T1476" i="3"/>
  <c r="T1412" i="3"/>
  <c r="T638" i="3"/>
  <c r="T1491" i="3" s="1"/>
  <c r="T1165" i="3"/>
  <c r="T1283" i="3"/>
  <c r="T1317" i="3" s="1"/>
  <c r="T1089" i="3"/>
  <c r="T1144" i="3"/>
  <c r="S1284" i="3"/>
  <c r="T260" i="3"/>
  <c r="T394" i="3"/>
  <c r="T401" i="3" s="1"/>
  <c r="T1249" i="3" s="1"/>
  <c r="T584" i="3"/>
  <c r="T1488" i="3" s="1"/>
  <c r="T1107" i="3"/>
  <c r="T193" i="3"/>
  <c r="T264" i="3"/>
  <c r="T265" i="3" s="1"/>
  <c r="T526" i="3"/>
  <c r="T1485" i="3" s="1"/>
  <c r="T488" i="3"/>
  <c r="T1483" i="3" s="1"/>
  <c r="T1069" i="3"/>
  <c r="T1513" i="3" s="1"/>
  <c r="T1045" i="3"/>
  <c r="T1512" i="3" s="1"/>
  <c r="T1228" i="3"/>
  <c r="S683" i="3"/>
  <c r="S1251" i="3" s="1"/>
  <c r="T810" i="3"/>
  <c r="T848" i="3"/>
  <c r="T969" i="3"/>
  <c r="T1505" i="3" s="1"/>
  <c r="T656" i="3"/>
  <c r="T1492" i="3" s="1"/>
  <c r="T847" i="3"/>
  <c r="T1229" i="3"/>
  <c r="T1207" i="3"/>
  <c r="S1312" i="3"/>
  <c r="T675" i="3"/>
  <c r="T1434" i="3" s="1"/>
  <c r="T194" i="3"/>
  <c r="T682" i="3"/>
  <c r="T827" i="3"/>
  <c r="T731" i="3"/>
  <c r="T1497" i="3" s="1"/>
  <c r="T869" i="3"/>
  <c r="T949" i="3"/>
  <c r="T1504" i="3" s="1"/>
  <c r="T1164" i="3"/>
  <c r="T1186" i="3"/>
  <c r="T681" i="3"/>
  <c r="T238" i="3"/>
  <c r="T221" i="3"/>
  <c r="T242" i="3"/>
  <c r="T243" i="3" s="1"/>
  <c r="T269" i="3"/>
  <c r="S1514" i="3"/>
  <c r="T1543" i="3"/>
  <c r="T1372" i="3"/>
  <c r="T1367" i="3"/>
  <c r="T1023" i="3"/>
  <c r="T1511" i="3" s="1"/>
  <c r="T1433" i="3"/>
  <c r="T1487" i="3"/>
  <c r="L1424" i="3"/>
  <c r="L132" i="3"/>
  <c r="S1534" i="3"/>
  <c r="R1525" i="3"/>
  <c r="T1465" i="3"/>
  <c r="T279" i="3"/>
  <c r="T1572" i="3" s="1"/>
  <c r="U1466" i="3"/>
  <c r="U1366" i="3"/>
  <c r="U1365" i="3"/>
  <c r="U1318" i="3"/>
  <c r="U1319" i="3" s="1"/>
  <c r="U1307" i="3"/>
  <c r="U1282" i="3"/>
  <c r="U1361" i="3"/>
  <c r="U1334" i="3"/>
  <c r="U1311" i="3"/>
  <c r="U1310" i="3"/>
  <c r="U1397" i="3"/>
  <c r="U1398" i="3" s="1"/>
  <c r="U1373" i="3"/>
  <c r="U1374" i="3" s="1"/>
  <c r="U1362" i="3"/>
  <c r="U1222" i="3"/>
  <c r="U1205" i="3"/>
  <c r="U1159" i="3"/>
  <c r="U1143" i="3"/>
  <c r="U1043" i="3"/>
  <c r="U1306" i="3"/>
  <c r="U1281" i="3"/>
  <c r="U1185" i="3"/>
  <c r="U1121" i="3"/>
  <c r="U1105" i="3"/>
  <c r="U1087" i="3"/>
  <c r="U988" i="3"/>
  <c r="U967" i="3"/>
  <c r="U1223" i="3"/>
  <c r="U1206" i="3"/>
  <c r="U1158" i="3"/>
  <c r="U1142" i="3"/>
  <c r="U1044" i="3"/>
  <c r="U1261" i="3"/>
  <c r="U1266" i="3" s="1"/>
  <c r="U1268" i="3" s="1"/>
  <c r="U1184" i="3"/>
  <c r="U1122" i="3"/>
  <c r="U1106" i="3"/>
  <c r="U1088" i="3"/>
  <c r="U1067" i="3"/>
  <c r="U987" i="3"/>
  <c r="U968" i="3"/>
  <c r="U841" i="3"/>
  <c r="U825" i="3"/>
  <c r="U808" i="3"/>
  <c r="U790" i="3"/>
  <c r="U750" i="3"/>
  <c r="U729" i="3"/>
  <c r="U673" i="3"/>
  <c r="U654" i="3"/>
  <c r="U619" i="3"/>
  <c r="U582" i="3"/>
  <c r="U948" i="3"/>
  <c r="U927" i="3"/>
  <c r="U908" i="3"/>
  <c r="U887" i="3"/>
  <c r="U868" i="3"/>
  <c r="U770" i="3"/>
  <c r="U709" i="3"/>
  <c r="U636" i="3"/>
  <c r="U601" i="3"/>
  <c r="U842" i="3"/>
  <c r="U826" i="3"/>
  <c r="U809" i="3"/>
  <c r="U791" i="3"/>
  <c r="U749" i="3"/>
  <c r="U730" i="3"/>
  <c r="U674" i="3"/>
  <c r="U655" i="3"/>
  <c r="U947" i="3"/>
  <c r="U928" i="3"/>
  <c r="U907" i="3"/>
  <c r="U888" i="3"/>
  <c r="U867" i="3"/>
  <c r="U771" i="3"/>
  <c r="U710" i="3"/>
  <c r="U637" i="3"/>
  <c r="U600" i="3"/>
  <c r="U564" i="3"/>
  <c r="U525" i="3"/>
  <c r="U505" i="3"/>
  <c r="U392" i="3"/>
  <c r="U341" i="3"/>
  <c r="U1471" i="3" s="1"/>
  <c r="U618" i="3"/>
  <c r="U583" i="3"/>
  <c r="U544" i="3"/>
  <c r="U487" i="3"/>
  <c r="U418" i="3"/>
  <c r="U284" i="3"/>
  <c r="U1420" i="3" s="1"/>
  <c r="U563" i="3"/>
  <c r="U565" i="3" s="1"/>
  <c r="U524" i="3"/>
  <c r="U506" i="3"/>
  <c r="U393" i="3"/>
  <c r="U356" i="3"/>
  <c r="U326" i="3"/>
  <c r="U543" i="3"/>
  <c r="U486" i="3"/>
  <c r="U464" i="3"/>
  <c r="U433" i="3"/>
  <c r="U1477" i="3" s="1"/>
  <c r="U306" i="3"/>
  <c r="U258" i="3"/>
  <c r="U263" i="3" s="1"/>
  <c r="U126" i="3"/>
  <c r="U125" i="3"/>
  <c r="U124" i="3"/>
  <c r="U114" i="3"/>
  <c r="U16" i="3"/>
  <c r="U187" i="3"/>
  <c r="U1022" i="3" s="1"/>
  <c r="U117" i="3"/>
  <c r="U116" i="3"/>
  <c r="U115" i="3"/>
  <c r="U242" i="3"/>
  <c r="U259" i="3"/>
  <c r="U264" i="3" s="1"/>
  <c r="U185" i="3"/>
  <c r="U1021" i="3" s="1"/>
  <c r="U123" i="3"/>
  <c r="V17" i="3"/>
  <c r="T216" i="3"/>
  <c r="T620" i="3"/>
  <c r="T1490" i="3" s="1"/>
  <c r="T1160" i="3"/>
  <c r="T1224" i="3"/>
  <c r="T1484" i="3"/>
  <c r="T1502" i="3"/>
  <c r="T1489" i="3"/>
  <c r="T1498" i="3"/>
  <c r="T1507" i="3"/>
  <c r="T1508" i="3"/>
  <c r="S1530" i="3"/>
  <c r="S1533" i="3" s="1"/>
  <c r="R196" i="3"/>
  <c r="S196" i="3" s="1"/>
  <c r="T792" i="3"/>
  <c r="T1531" i="3"/>
  <c r="L1369" i="3"/>
  <c r="L1371" i="3" s="1"/>
  <c r="M1363" i="3"/>
  <c r="K1419" i="3"/>
  <c r="L1006" i="3"/>
  <c r="L1236" i="3"/>
  <c r="T189" i="3"/>
  <c r="T190" i="3" s="1"/>
  <c r="T1477" i="3"/>
  <c r="T1496" i="3"/>
  <c r="T1500" i="3"/>
  <c r="T1527" i="3"/>
  <c r="S271" i="3"/>
  <c r="S1525" i="3" s="1"/>
  <c r="L158" i="3"/>
  <c r="S1494" i="3"/>
  <c r="T1312" i="3"/>
  <c r="T1338" i="3"/>
  <c r="U1335" i="3" s="1"/>
  <c r="U1337" i="3" s="1"/>
  <c r="T1541" i="3"/>
  <c r="S243" i="3"/>
  <c r="T1530" i="3" l="1"/>
  <c r="T1533" i="3" s="1"/>
  <c r="U1470" i="3"/>
  <c r="T1473" i="3"/>
  <c r="T1474" i="3" s="1"/>
  <c r="V1068" i="3"/>
  <c r="V237" i="3"/>
  <c r="V242" i="3" s="1"/>
  <c r="V215" i="3"/>
  <c r="V236" i="3"/>
  <c r="V241" i="3" s="1"/>
  <c r="V214" i="3"/>
  <c r="V219" i="3" s="1"/>
  <c r="U1045" i="3"/>
  <c r="U1512" i="3" s="1"/>
  <c r="M1314" i="3"/>
  <c r="M1316" i="3" s="1"/>
  <c r="M1320" i="3" s="1"/>
  <c r="M1542" i="3" s="1"/>
  <c r="N1308" i="3"/>
  <c r="U1479" i="3"/>
  <c r="U1472" i="3"/>
  <c r="U1469" i="3"/>
  <c r="U1476" i="3"/>
  <c r="V290" i="3"/>
  <c r="V1661" i="3"/>
  <c r="T1230" i="3"/>
  <c r="T1515" i="3" s="1"/>
  <c r="U620" i="3"/>
  <c r="U1490" i="3" s="1"/>
  <c r="T1284" i="3"/>
  <c r="U526" i="3"/>
  <c r="U1485" i="3" s="1"/>
  <c r="U1144" i="3"/>
  <c r="T1166" i="3"/>
  <c r="T1514" i="3" s="1"/>
  <c r="U545" i="3"/>
  <c r="U1486" i="3" s="1"/>
  <c r="U1069" i="3"/>
  <c r="U1513" i="3" s="1"/>
  <c r="U869" i="3"/>
  <c r="U1500" i="3" s="1"/>
  <c r="U989" i="3"/>
  <c r="U929" i="3"/>
  <c r="U827" i="3"/>
  <c r="U711" i="3"/>
  <c r="U1496" i="3" s="1"/>
  <c r="U1186" i="3"/>
  <c r="U1508" i="3" s="1"/>
  <c r="T849" i="3"/>
  <c r="T1509" i="3" s="1"/>
  <c r="U1412" i="3"/>
  <c r="U1228" i="3"/>
  <c r="T195" i="3"/>
  <c r="T196" i="3" s="1"/>
  <c r="T270" i="3"/>
  <c r="T271" i="3" s="1"/>
  <c r="T1525" i="3" s="1"/>
  <c r="U488" i="3"/>
  <c r="U1483" i="3" s="1"/>
  <c r="U507" i="3"/>
  <c r="U1484" i="3" s="1"/>
  <c r="U394" i="3"/>
  <c r="U1473" i="3" s="1"/>
  <c r="U949" i="3"/>
  <c r="U1504" i="3" s="1"/>
  <c r="U751" i="3"/>
  <c r="U1498" i="3" s="1"/>
  <c r="U656" i="3"/>
  <c r="U1492" i="3" s="1"/>
  <c r="U792" i="3"/>
  <c r="U1229" i="3"/>
  <c r="U909" i="3"/>
  <c r="U1502" i="3" s="1"/>
  <c r="U731" i="3"/>
  <c r="U1497" i="3" s="1"/>
  <c r="U1207" i="3"/>
  <c r="T1493" i="3"/>
  <c r="T1494" i="3" s="1"/>
  <c r="U1160" i="3"/>
  <c r="U188" i="3"/>
  <c r="U682" i="3"/>
  <c r="U602" i="3"/>
  <c r="U1489" i="3" s="1"/>
  <c r="U810" i="3"/>
  <c r="U638" i="3"/>
  <c r="U1491" i="3" s="1"/>
  <c r="U889" i="3"/>
  <c r="U1501" i="3" s="1"/>
  <c r="U675" i="3"/>
  <c r="U1434" i="3" s="1"/>
  <c r="U847" i="3"/>
  <c r="U1164" i="3"/>
  <c r="U681" i="3"/>
  <c r="U848" i="3"/>
  <c r="U772" i="3"/>
  <c r="U1499" i="3" s="1"/>
  <c r="U1224" i="3"/>
  <c r="U1283" i="3"/>
  <c r="U1284" i="3" s="1"/>
  <c r="U1165" i="3"/>
  <c r="U969" i="3"/>
  <c r="U1505" i="3" s="1"/>
  <c r="U1107" i="3"/>
  <c r="T1534" i="3"/>
  <c r="U238" i="3"/>
  <c r="U216" i="3"/>
  <c r="U243" i="3"/>
  <c r="U1372" i="3"/>
  <c r="U1367" i="3"/>
  <c r="U1023" i="3"/>
  <c r="U1511" i="3" s="1"/>
  <c r="U265" i="3"/>
  <c r="U269" i="3"/>
  <c r="U1543" i="3"/>
  <c r="K1422" i="3"/>
  <c r="K1524" i="3"/>
  <c r="K1536" i="3" s="1"/>
  <c r="M1364" i="3"/>
  <c r="U189" i="3"/>
  <c r="U190" i="3" s="1"/>
  <c r="U220" i="3"/>
  <c r="U221" i="3" s="1"/>
  <c r="U194" i="3"/>
  <c r="U260" i="3"/>
  <c r="U1506" i="3"/>
  <c r="U1503" i="3"/>
  <c r="M111" i="3"/>
  <c r="L1510" i="3"/>
  <c r="L1238" i="3"/>
  <c r="L1252" i="3" s="1"/>
  <c r="L1436" i="3" s="1"/>
  <c r="L1375" i="3"/>
  <c r="L1544" i="3" s="1"/>
  <c r="U584" i="3"/>
  <c r="U843" i="3"/>
  <c r="T683" i="3"/>
  <c r="T1251" i="3" s="1"/>
  <c r="L167" i="3"/>
  <c r="V1466" i="3"/>
  <c r="V1361" i="3"/>
  <c r="V1334" i="3"/>
  <c r="V1311" i="3"/>
  <c r="V1310" i="3"/>
  <c r="V1397" i="3"/>
  <c r="V1398" i="3" s="1"/>
  <c r="V1306" i="3"/>
  <c r="V1373" i="3"/>
  <c r="V1374" i="3" s="1"/>
  <c r="V1362" i="3"/>
  <c r="V1366" i="3"/>
  <c r="V1365" i="3"/>
  <c r="V1318" i="3"/>
  <c r="V1319" i="3" s="1"/>
  <c r="V1307" i="3"/>
  <c r="V1281" i="3"/>
  <c r="V1185" i="3"/>
  <c r="V1121" i="3"/>
  <c r="V1105" i="3"/>
  <c r="V1087" i="3"/>
  <c r="V988" i="3"/>
  <c r="V967" i="3"/>
  <c r="V948" i="3"/>
  <c r="V1282" i="3"/>
  <c r="V1223" i="3"/>
  <c r="V1206" i="3"/>
  <c r="V1158" i="3"/>
  <c r="V1142" i="3"/>
  <c r="V1044" i="3"/>
  <c r="V1261" i="3"/>
  <c r="V1266" i="3" s="1"/>
  <c r="V1268" i="3" s="1"/>
  <c r="V1184" i="3"/>
  <c r="V1122" i="3"/>
  <c r="V1106" i="3"/>
  <c r="V1088" i="3"/>
  <c r="V1067" i="3"/>
  <c r="V1222" i="3"/>
  <c r="V1205" i="3"/>
  <c r="V1159" i="3"/>
  <c r="V1143" i="3"/>
  <c r="V1043" i="3"/>
  <c r="V927" i="3"/>
  <c r="V908" i="3"/>
  <c r="V887" i="3"/>
  <c r="V868" i="3"/>
  <c r="V770" i="3"/>
  <c r="V709" i="3"/>
  <c r="V636" i="3"/>
  <c r="V601" i="3"/>
  <c r="V564" i="3"/>
  <c r="V842" i="3"/>
  <c r="V826" i="3"/>
  <c r="V809" i="3"/>
  <c r="V791" i="3"/>
  <c r="V749" i="3"/>
  <c r="V730" i="3"/>
  <c r="V674" i="3"/>
  <c r="V655" i="3"/>
  <c r="V618" i="3"/>
  <c r="V583" i="3"/>
  <c r="V968" i="3"/>
  <c r="V947" i="3"/>
  <c r="V928" i="3"/>
  <c r="V907" i="3"/>
  <c r="V888" i="3"/>
  <c r="V867" i="3"/>
  <c r="V771" i="3"/>
  <c r="V710" i="3"/>
  <c r="V987" i="3"/>
  <c r="V841" i="3"/>
  <c r="V825" i="3"/>
  <c r="V808" i="3"/>
  <c r="V790" i="3"/>
  <c r="V750" i="3"/>
  <c r="V729" i="3"/>
  <c r="V673" i="3"/>
  <c r="V654" i="3"/>
  <c r="V619" i="3"/>
  <c r="V637" i="3"/>
  <c r="V544" i="3"/>
  <c r="V487" i="3"/>
  <c r="V418" i="3"/>
  <c r="V284" i="3"/>
  <c r="V1420" i="3" s="1"/>
  <c r="V259" i="3"/>
  <c r="V582" i="3"/>
  <c r="V563" i="3"/>
  <c r="V524" i="3"/>
  <c r="V506" i="3"/>
  <c r="V393" i="3"/>
  <c r="V356" i="3"/>
  <c r="V1472" i="3" s="1"/>
  <c r="V326" i="3"/>
  <c r="V600" i="3"/>
  <c r="V543" i="3"/>
  <c r="V486" i="3"/>
  <c r="V464" i="3"/>
  <c r="V433" i="3"/>
  <c r="V306" i="3"/>
  <c r="V525" i="3"/>
  <c r="V505" i="3"/>
  <c r="V392" i="3"/>
  <c r="V341" i="3"/>
  <c r="V1421" i="3"/>
  <c r="V187" i="3"/>
  <c r="V1022" i="3" s="1"/>
  <c r="V117" i="3"/>
  <c r="V116" i="3"/>
  <c r="V115" i="3"/>
  <c r="V16" i="3"/>
  <c r="W17" i="3"/>
  <c r="V185" i="3"/>
  <c r="V1021" i="3" s="1"/>
  <c r="V258" i="3"/>
  <c r="V263" i="3" s="1"/>
  <c r="V126" i="3"/>
  <c r="V125" i="3"/>
  <c r="V124" i="3"/>
  <c r="V114" i="3"/>
  <c r="V123" i="3"/>
  <c r="U1465" i="3"/>
  <c r="U279" i="3"/>
  <c r="U1089" i="3"/>
  <c r="U1507" i="3" s="1"/>
  <c r="U1123" i="3"/>
  <c r="U1166" i="3" s="1"/>
  <c r="U1514" i="3" s="1"/>
  <c r="U1531" i="3"/>
  <c r="U193" i="3"/>
  <c r="U186" i="3"/>
  <c r="U1338" i="3"/>
  <c r="V1335" i="3" s="1"/>
  <c r="V1337" i="3" s="1"/>
  <c r="U1527" i="3"/>
  <c r="U401" i="3" l="1"/>
  <c r="U1249" i="3" s="1"/>
  <c r="V565" i="3"/>
  <c r="V1487" i="3" s="1"/>
  <c r="W1068" i="3"/>
  <c r="W236" i="3"/>
  <c r="W241" i="3" s="1"/>
  <c r="W237" i="3"/>
  <c r="W242" i="3" s="1"/>
  <c r="W215" i="3"/>
  <c r="W220" i="3" s="1"/>
  <c r="W214" i="3"/>
  <c r="W219" i="3" s="1"/>
  <c r="U1474" i="3"/>
  <c r="N1309" i="3"/>
  <c r="N1313" i="3" s="1"/>
  <c r="W290" i="3"/>
  <c r="W1661" i="3"/>
  <c r="V602" i="3"/>
  <c r="V507" i="3"/>
  <c r="V488" i="3"/>
  <c r="V989" i="3"/>
  <c r="V1506" i="3" s="1"/>
  <c r="U1317" i="3"/>
  <c r="V394" i="3"/>
  <c r="V401" i="3" s="1"/>
  <c r="V1249" i="3" s="1"/>
  <c r="U1493" i="3"/>
  <c r="V1045" i="3"/>
  <c r="V1512" i="3" s="1"/>
  <c r="V1224" i="3"/>
  <c r="V545" i="3"/>
  <c r="V1486" i="3" s="1"/>
  <c r="V949" i="3"/>
  <c r="V1089" i="3"/>
  <c r="V1469" i="3"/>
  <c r="V1476" i="3"/>
  <c r="V1471" i="3"/>
  <c r="V1479" i="3"/>
  <c r="V1470" i="3"/>
  <c r="U849" i="3"/>
  <c r="U1509" i="3" s="1"/>
  <c r="V843" i="3"/>
  <c r="V869" i="3"/>
  <c r="V1500" i="3" s="1"/>
  <c r="V1107" i="3"/>
  <c r="V675" i="3"/>
  <c r="V1493" i="3" s="1"/>
  <c r="V810" i="3"/>
  <c r="V711" i="3"/>
  <c r="V909" i="3"/>
  <c r="V1502" i="3" s="1"/>
  <c r="V1069" i="3"/>
  <c r="V1513" i="3" s="1"/>
  <c r="V1186" i="3"/>
  <c r="V1508" i="3" s="1"/>
  <c r="V216" i="3"/>
  <c r="V238" i="3"/>
  <c r="V194" i="3"/>
  <c r="V638" i="3"/>
  <c r="V731" i="3"/>
  <c r="V1497" i="3" s="1"/>
  <c r="V772" i="3"/>
  <c r="V1499" i="3" s="1"/>
  <c r="V751" i="3"/>
  <c r="V1498" i="3" s="1"/>
  <c r="V1164" i="3"/>
  <c r="U1312" i="3"/>
  <c r="U1230" i="3"/>
  <c r="U1515" i="3" s="1"/>
  <c r="V260" i="3"/>
  <c r="V656" i="3"/>
  <c r="V1492" i="3" s="1"/>
  <c r="V889" i="3"/>
  <c r="V1501" i="3" s="1"/>
  <c r="V969" i="3"/>
  <c r="V1505" i="3" s="1"/>
  <c r="U1541" i="3"/>
  <c r="V1123" i="3"/>
  <c r="V526" i="3"/>
  <c r="V1485" i="3" s="1"/>
  <c r="V682" i="3"/>
  <c r="V827" i="3"/>
  <c r="V1165" i="3"/>
  <c r="V1229" i="3"/>
  <c r="V1283" i="3"/>
  <c r="V1312" i="3" s="1"/>
  <c r="V929" i="3"/>
  <c r="V1503" i="3" s="1"/>
  <c r="V681" i="3"/>
  <c r="V620" i="3"/>
  <c r="V1490" i="3" s="1"/>
  <c r="V792" i="3"/>
  <c r="V848" i="3"/>
  <c r="V1207" i="3"/>
  <c r="V1160" i="3"/>
  <c r="V186" i="3"/>
  <c r="V269" i="3"/>
  <c r="V243" i="3"/>
  <c r="V1023" i="3"/>
  <c r="V1511" i="3" s="1"/>
  <c r="V1412" i="3"/>
  <c r="V1543" i="3"/>
  <c r="V1367" i="3"/>
  <c r="V1372" i="3"/>
  <c r="U1534" i="3"/>
  <c r="V189" i="3"/>
  <c r="V190" i="3" s="1"/>
  <c r="V220" i="3"/>
  <c r="V221" i="3" s="1"/>
  <c r="V188" i="3"/>
  <c r="W1466" i="3"/>
  <c r="W1397" i="3"/>
  <c r="W1398" i="3" s="1"/>
  <c r="W1306" i="3"/>
  <c r="W1261" i="3"/>
  <c r="W1266" i="3" s="1"/>
  <c r="W1268" i="3" s="1"/>
  <c r="W1373" i="3"/>
  <c r="W1374" i="3" s="1"/>
  <c r="W1362" i="3"/>
  <c r="W1366" i="3"/>
  <c r="W1365" i="3"/>
  <c r="W1318" i="3"/>
  <c r="W1319" i="3" s="1"/>
  <c r="W1361" i="3"/>
  <c r="W1334" i="3"/>
  <c r="W1311" i="3"/>
  <c r="W1310" i="3"/>
  <c r="W1307" i="3"/>
  <c r="W1282" i="3"/>
  <c r="W1223" i="3"/>
  <c r="W1206" i="3"/>
  <c r="W1158" i="3"/>
  <c r="W1142" i="3"/>
  <c r="W1044" i="3"/>
  <c r="W1184" i="3"/>
  <c r="W1122" i="3"/>
  <c r="W1106" i="3"/>
  <c r="W1088" i="3"/>
  <c r="W1067" i="3"/>
  <c r="W987" i="3"/>
  <c r="W968" i="3"/>
  <c r="W1222" i="3"/>
  <c r="W1205" i="3"/>
  <c r="W1159" i="3"/>
  <c r="W1143" i="3"/>
  <c r="W1043" i="3"/>
  <c r="W1281" i="3"/>
  <c r="W1185" i="3"/>
  <c r="W1121" i="3"/>
  <c r="W1105" i="3"/>
  <c r="W1087" i="3"/>
  <c r="W988" i="3"/>
  <c r="W967" i="3"/>
  <c r="W948" i="3"/>
  <c r="W842" i="3"/>
  <c r="W826" i="3"/>
  <c r="W809" i="3"/>
  <c r="W791" i="3"/>
  <c r="W749" i="3"/>
  <c r="W730" i="3"/>
  <c r="W674" i="3"/>
  <c r="W655" i="3"/>
  <c r="W618" i="3"/>
  <c r="W583" i="3"/>
  <c r="W947" i="3"/>
  <c r="W928" i="3"/>
  <c r="W907" i="3"/>
  <c r="W888" i="3"/>
  <c r="W867" i="3"/>
  <c r="W771" i="3"/>
  <c r="W710" i="3"/>
  <c r="W637" i="3"/>
  <c r="W600" i="3"/>
  <c r="W841" i="3"/>
  <c r="W825" i="3"/>
  <c r="W808" i="3"/>
  <c r="W790" i="3"/>
  <c r="W750" i="3"/>
  <c r="W729" i="3"/>
  <c r="W673" i="3"/>
  <c r="W927" i="3"/>
  <c r="W908" i="3"/>
  <c r="W887" i="3"/>
  <c r="W868" i="3"/>
  <c r="W770" i="3"/>
  <c r="W709" i="3"/>
  <c r="W636" i="3"/>
  <c r="W601" i="3"/>
  <c r="W582" i="3"/>
  <c r="W563" i="3"/>
  <c r="W524" i="3"/>
  <c r="W506" i="3"/>
  <c r="W393" i="3"/>
  <c r="W356" i="3"/>
  <c r="W1472" i="3" s="1"/>
  <c r="W326" i="3"/>
  <c r="W654" i="3"/>
  <c r="W619" i="3"/>
  <c r="W543" i="3"/>
  <c r="W486" i="3"/>
  <c r="W464" i="3"/>
  <c r="W433" i="3"/>
  <c r="W1477" i="3" s="1"/>
  <c r="W306" i="3"/>
  <c r="W525" i="3"/>
  <c r="W505" i="3"/>
  <c r="W392" i="3"/>
  <c r="W341" i="3"/>
  <c r="W1421" i="3"/>
  <c r="W564" i="3"/>
  <c r="W544" i="3"/>
  <c r="W487" i="3"/>
  <c r="W418" i="3"/>
  <c r="W284" i="3"/>
  <c r="W1420" i="3" s="1"/>
  <c r="W16" i="3"/>
  <c r="X17" i="3"/>
  <c r="W185" i="3"/>
  <c r="W193" i="3" s="1"/>
  <c r="W123" i="3"/>
  <c r="W259" i="3"/>
  <c r="W264" i="3" s="1"/>
  <c r="W258" i="3"/>
  <c r="W263" i="3" s="1"/>
  <c r="W126" i="3"/>
  <c r="W125" i="3"/>
  <c r="W124" i="3"/>
  <c r="W114" i="3"/>
  <c r="W187" i="3"/>
  <c r="W117" i="3"/>
  <c r="W116" i="3"/>
  <c r="W115" i="3"/>
  <c r="V193" i="3"/>
  <c r="V264" i="3"/>
  <c r="V584" i="3"/>
  <c r="V1473" i="3"/>
  <c r="V1477" i="3"/>
  <c r="V1496" i="3"/>
  <c r="V1483" i="3"/>
  <c r="V1504" i="3"/>
  <c r="V1527" i="3"/>
  <c r="V1531" i="3"/>
  <c r="L198" i="3"/>
  <c r="U195" i="3"/>
  <c r="K1426" i="3"/>
  <c r="U1572" i="3"/>
  <c r="U1530" i="3"/>
  <c r="U1533" i="3" s="1"/>
  <c r="V847" i="3"/>
  <c r="V849" i="3" s="1"/>
  <c r="V1509" i="3" s="1"/>
  <c r="V1228" i="3"/>
  <c r="V1433" i="3"/>
  <c r="U1488" i="3"/>
  <c r="U683" i="3"/>
  <c r="U1251" i="3" s="1"/>
  <c r="U1487" i="3"/>
  <c r="U1433" i="3"/>
  <c r="V1465" i="3"/>
  <c r="V279" i="3"/>
  <c r="V1484" i="3"/>
  <c r="V1489" i="3"/>
  <c r="V1491" i="3"/>
  <c r="V1507" i="3"/>
  <c r="L1516" i="3"/>
  <c r="V1144" i="3"/>
  <c r="V1338" i="3"/>
  <c r="W1335" i="3" s="1"/>
  <c r="W1337" i="3" s="1"/>
  <c r="M118" i="3"/>
  <c r="M119" i="3" s="1"/>
  <c r="M127" i="3"/>
  <c r="M128" i="3" s="1"/>
  <c r="M1368" i="3"/>
  <c r="U270" i="3"/>
  <c r="U271" i="3" s="1"/>
  <c r="U1525" i="3" s="1"/>
  <c r="W1207" i="3" l="1"/>
  <c r="V1541" i="3"/>
  <c r="V1230" i="3"/>
  <c r="V1515" i="3" s="1"/>
  <c r="W565" i="3"/>
  <c r="W1433" i="3" s="1"/>
  <c r="W1283" i="3"/>
  <c r="X1068" i="3"/>
  <c r="X236" i="3"/>
  <c r="X237" i="3"/>
  <c r="X242" i="3" s="1"/>
  <c r="X215" i="3"/>
  <c r="X220" i="3" s="1"/>
  <c r="X214" i="3"/>
  <c r="X219" i="3" s="1"/>
  <c r="W1476" i="3"/>
  <c r="N1314" i="3"/>
  <c r="N1316" i="3" s="1"/>
  <c r="N1320" i="3" s="1"/>
  <c r="N1542" i="3" s="1"/>
  <c r="O1308" i="3"/>
  <c r="O1309" i="3" s="1"/>
  <c r="O1313" i="3" s="1"/>
  <c r="X290" i="3"/>
  <c r="X1421" i="3" s="1"/>
  <c r="X1661" i="3"/>
  <c r="K1443" i="3"/>
  <c r="W827" i="3"/>
  <c r="W186" i="3"/>
  <c r="V1434" i="3"/>
  <c r="W1479" i="3"/>
  <c r="V195" i="3"/>
  <c r="V1284" i="3"/>
  <c r="V1474" i="3"/>
  <c r="W675" i="3"/>
  <c r="W1434" i="3" s="1"/>
  <c r="W810" i="3"/>
  <c r="W394" i="3"/>
  <c r="W401" i="3" s="1"/>
  <c r="W1249" i="3" s="1"/>
  <c r="W843" i="3"/>
  <c r="W847" i="3"/>
  <c r="W1123" i="3"/>
  <c r="W792" i="3"/>
  <c r="W1089" i="3"/>
  <c r="W1507" i="3" s="1"/>
  <c r="W189" i="3"/>
  <c r="W190" i="3" s="1"/>
  <c r="W1471" i="3"/>
  <c r="W1469" i="3"/>
  <c r="W638" i="3"/>
  <c r="W1491" i="3" s="1"/>
  <c r="W889" i="3"/>
  <c r="W1501" i="3" s="1"/>
  <c r="W731" i="3"/>
  <c r="W1497" i="3" s="1"/>
  <c r="W848" i="3"/>
  <c r="V1317" i="3"/>
  <c r="W507" i="3"/>
  <c r="W1484" i="3" s="1"/>
  <c r="W656" i="3"/>
  <c r="W584" i="3"/>
  <c r="W1488" i="3" s="1"/>
  <c r="W772" i="3"/>
  <c r="W1499" i="3" s="1"/>
  <c r="W929" i="3"/>
  <c r="W1503" i="3" s="1"/>
  <c r="W602" i="3"/>
  <c r="W1489" i="3" s="1"/>
  <c r="W1229" i="3"/>
  <c r="V1166" i="3"/>
  <c r="V1514" i="3" s="1"/>
  <c r="W526" i="3"/>
  <c r="W1485" i="3" s="1"/>
  <c r="W488" i="3"/>
  <c r="W1483" i="3" s="1"/>
  <c r="W1160" i="3"/>
  <c r="W1144" i="3"/>
  <c r="U1494" i="3"/>
  <c r="W969" i="3"/>
  <c r="W1505" i="3" s="1"/>
  <c r="W1107" i="3"/>
  <c r="W1186" i="3"/>
  <c r="W1508" i="3" s="1"/>
  <c r="W545" i="3"/>
  <c r="W1486" i="3" s="1"/>
  <c r="W711" i="3"/>
  <c r="W1496" i="3" s="1"/>
  <c r="W909" i="3"/>
  <c r="W1502" i="3" s="1"/>
  <c r="W1045" i="3"/>
  <c r="W1512" i="3" s="1"/>
  <c r="W1224" i="3"/>
  <c r="W1230" i="3" s="1"/>
  <c r="W1515" i="3" s="1"/>
  <c r="W1412" i="3"/>
  <c r="W194" i="3"/>
  <c r="W195" i="3" s="1"/>
  <c r="W869" i="3"/>
  <c r="W1500" i="3" s="1"/>
  <c r="W949" i="3"/>
  <c r="W1504" i="3" s="1"/>
  <c r="W243" i="3"/>
  <c r="W681" i="3"/>
  <c r="W682" i="3"/>
  <c r="W620" i="3"/>
  <c r="W1490" i="3" s="1"/>
  <c r="W751" i="3"/>
  <c r="W1498" i="3" s="1"/>
  <c r="W989" i="3"/>
  <c r="W1506" i="3" s="1"/>
  <c r="W1228" i="3"/>
  <c r="W1069" i="3"/>
  <c r="W1513" i="3" s="1"/>
  <c r="W238" i="3"/>
  <c r="W1367" i="3"/>
  <c r="W1372" i="3"/>
  <c r="W269" i="3"/>
  <c r="W221" i="3"/>
  <c r="W270" i="3"/>
  <c r="W265" i="3"/>
  <c r="M155" i="3"/>
  <c r="M1004" i="3"/>
  <c r="M156" i="3"/>
  <c r="M120" i="3"/>
  <c r="M154" i="3"/>
  <c r="V1534" i="3"/>
  <c r="V270" i="3"/>
  <c r="V271" i="3" s="1"/>
  <c r="V1525" i="3" s="1"/>
  <c r="V265" i="3"/>
  <c r="W216" i="3"/>
  <c r="W188" i="3"/>
  <c r="W1021" i="3"/>
  <c r="W1470" i="3"/>
  <c r="W1543" i="3"/>
  <c r="V1572" i="3"/>
  <c r="V1530" i="3"/>
  <c r="V1533" i="3" s="1"/>
  <c r="W1164" i="3"/>
  <c r="W1022" i="3"/>
  <c r="W1312" i="3"/>
  <c r="W1487" i="3"/>
  <c r="W1541" i="3"/>
  <c r="M1369" i="3"/>
  <c r="M1371" i="3" s="1"/>
  <c r="N1363" i="3"/>
  <c r="M129" i="3"/>
  <c r="M161" i="3"/>
  <c r="M1005" i="3"/>
  <c r="M1237" i="3" s="1"/>
  <c r="M162" i="3"/>
  <c r="M163" i="3"/>
  <c r="M131" i="3"/>
  <c r="L1419" i="3"/>
  <c r="W260" i="3"/>
  <c r="X1466" i="3"/>
  <c r="X1373" i="3"/>
  <c r="X1374" i="3" s="1"/>
  <c r="X1362" i="3"/>
  <c r="X1281" i="3"/>
  <c r="X1366" i="3"/>
  <c r="X1365" i="3"/>
  <c r="X1318" i="3"/>
  <c r="X1319" i="3" s="1"/>
  <c r="X1307" i="3"/>
  <c r="X1361" i="3"/>
  <c r="X1334" i="3"/>
  <c r="X1397" i="3"/>
  <c r="X1398" i="3" s="1"/>
  <c r="X1306" i="3"/>
  <c r="X1184" i="3"/>
  <c r="X1122" i="3"/>
  <c r="X1106" i="3"/>
  <c r="X1088" i="3"/>
  <c r="X1067" i="3"/>
  <c r="X987" i="3"/>
  <c r="X968" i="3"/>
  <c r="X947" i="3"/>
  <c r="X1311" i="3"/>
  <c r="X1261" i="3"/>
  <c r="X1266" i="3" s="1"/>
  <c r="X1268" i="3" s="1"/>
  <c r="X1222" i="3"/>
  <c r="X1205" i="3"/>
  <c r="X1159" i="3"/>
  <c r="X1143" i="3"/>
  <c r="X1043" i="3"/>
  <c r="X1310" i="3"/>
  <c r="X1185" i="3"/>
  <c r="X1121" i="3"/>
  <c r="X1123" i="3" s="1"/>
  <c r="X1105" i="3"/>
  <c r="X1087" i="3"/>
  <c r="X1089" i="3" s="1"/>
  <c r="X1282" i="3"/>
  <c r="X1223" i="3"/>
  <c r="X1206" i="3"/>
  <c r="X1158" i="3"/>
  <c r="X1142" i="3"/>
  <c r="X1044" i="3"/>
  <c r="X928" i="3"/>
  <c r="X907" i="3"/>
  <c r="X888" i="3"/>
  <c r="X867" i="3"/>
  <c r="X771" i="3"/>
  <c r="X710" i="3"/>
  <c r="X637" i="3"/>
  <c r="X600" i="3"/>
  <c r="X967" i="3"/>
  <c r="X841" i="3"/>
  <c r="X825" i="3"/>
  <c r="X808" i="3"/>
  <c r="X790" i="3"/>
  <c r="X750" i="3"/>
  <c r="X729" i="3"/>
  <c r="X673" i="3"/>
  <c r="X654" i="3"/>
  <c r="X619" i="3"/>
  <c r="X582" i="3"/>
  <c r="X927" i="3"/>
  <c r="X908" i="3"/>
  <c r="X887" i="3"/>
  <c r="X868" i="3"/>
  <c r="X770" i="3"/>
  <c r="X709" i="3"/>
  <c r="X988" i="3"/>
  <c r="X948" i="3"/>
  <c r="X842" i="3"/>
  <c r="X826" i="3"/>
  <c r="X809" i="3"/>
  <c r="X791" i="3"/>
  <c r="X749" i="3"/>
  <c r="X730" i="3"/>
  <c r="X674" i="3"/>
  <c r="X655" i="3"/>
  <c r="X618" i="3"/>
  <c r="X583" i="3"/>
  <c r="X636" i="3"/>
  <c r="X543" i="3"/>
  <c r="X486" i="3"/>
  <c r="X464" i="3"/>
  <c r="X433" i="3"/>
  <c r="X306" i="3"/>
  <c r="X258" i="3"/>
  <c r="X263" i="3" s="1"/>
  <c r="X525" i="3"/>
  <c r="X505" i="3"/>
  <c r="X392" i="3"/>
  <c r="X341" i="3"/>
  <c r="X1471" i="3" s="1"/>
  <c r="X601" i="3"/>
  <c r="X564" i="3"/>
  <c r="X544" i="3"/>
  <c r="X487" i="3"/>
  <c r="X418" i="3"/>
  <c r="X563" i="3"/>
  <c r="X524" i="3"/>
  <c r="X506" i="3"/>
  <c r="X393" i="3"/>
  <c r="X356" i="3"/>
  <c r="X326" i="3"/>
  <c r="X241" i="3"/>
  <c r="X185" i="3"/>
  <c r="X1021" i="3" s="1"/>
  <c r="X123" i="3"/>
  <c r="Y17" i="3"/>
  <c r="X259" i="3"/>
  <c r="X126" i="3"/>
  <c r="X125" i="3"/>
  <c r="X124" i="3"/>
  <c r="X114" i="3"/>
  <c r="X115" i="3"/>
  <c r="X187" i="3"/>
  <c r="X1022" i="3" s="1"/>
  <c r="X117" i="3"/>
  <c r="X284" i="3"/>
  <c r="X1420" i="3" s="1"/>
  <c r="X16" i="3"/>
  <c r="X116" i="3"/>
  <c r="W1165" i="3"/>
  <c r="W1338" i="3"/>
  <c r="X1335" i="3" s="1"/>
  <c r="X1337" i="3" s="1"/>
  <c r="W1317" i="3"/>
  <c r="W1492" i="3"/>
  <c r="W1527" i="3"/>
  <c r="U196" i="3"/>
  <c r="V1488" i="3"/>
  <c r="V1494" i="3" s="1"/>
  <c r="V683" i="3"/>
  <c r="V1251" i="3" s="1"/>
  <c r="W1465" i="3"/>
  <c r="W279" i="3"/>
  <c r="W1572" i="3" s="1"/>
  <c r="W1531" i="3"/>
  <c r="W1284" i="3" l="1"/>
  <c r="X565" i="3"/>
  <c r="W1493" i="3"/>
  <c r="W1494" i="3" s="1"/>
  <c r="X1160" i="3"/>
  <c r="Y1068" i="3"/>
  <c r="Y237" i="3"/>
  <c r="Y215" i="3"/>
  <c r="Y220" i="3" s="1"/>
  <c r="Y236" i="3"/>
  <c r="Y241" i="3" s="1"/>
  <c r="Y214" i="3"/>
  <c r="Y219" i="3" s="1"/>
  <c r="W1473" i="3"/>
  <c r="W1474" i="3" s="1"/>
  <c r="P1308" i="3"/>
  <c r="O1314" i="3"/>
  <c r="O1316" i="3" s="1"/>
  <c r="O1320" i="3" s="1"/>
  <c r="O1542" i="3" s="1"/>
  <c r="Y290" i="3"/>
  <c r="Y1661" i="3"/>
  <c r="X1069" i="3"/>
  <c r="X1472" i="3"/>
  <c r="X1283" i="3"/>
  <c r="X1541" i="3" s="1"/>
  <c r="X193" i="3"/>
  <c r="X1487" i="3"/>
  <c r="X1479" i="3"/>
  <c r="W1166" i="3"/>
  <c r="W1514" i="3" s="1"/>
  <c r="X186" i="3"/>
  <c r="W683" i="3"/>
  <c r="W1251" i="3" s="1"/>
  <c r="X751" i="3"/>
  <c r="X1498" i="3" s="1"/>
  <c r="V196" i="3"/>
  <c r="W196" i="3" s="1"/>
  <c r="X620" i="3"/>
  <c r="X1490" i="3" s="1"/>
  <c r="X843" i="3"/>
  <c r="X638" i="3"/>
  <c r="X1491" i="3" s="1"/>
  <c r="W849" i="3"/>
  <c r="W1509" i="3" s="1"/>
  <c r="X989" i="3"/>
  <c r="X1506" i="3" s="1"/>
  <c r="X889" i="3"/>
  <c r="X1144" i="3"/>
  <c r="X526" i="3"/>
  <c r="X1485" i="3" s="1"/>
  <c r="X772" i="3"/>
  <c r="X1499" i="3" s="1"/>
  <c r="X929" i="3"/>
  <c r="X810" i="3"/>
  <c r="X1045" i="3"/>
  <c r="X1512" i="3" s="1"/>
  <c r="X260" i="3"/>
  <c r="X188" i="3"/>
  <c r="X1228" i="3"/>
  <c r="W1023" i="3"/>
  <c r="W1511" i="3" s="1"/>
  <c r="X1165" i="3"/>
  <c r="W271" i="3"/>
  <c r="W1525" i="3" s="1"/>
  <c r="X584" i="3"/>
  <c r="X1488" i="3" s="1"/>
  <c r="X189" i="3"/>
  <c r="X190" i="3" s="1"/>
  <c r="X602" i="3"/>
  <c r="X1489" i="3" s="1"/>
  <c r="X1224" i="3"/>
  <c r="X394" i="3"/>
  <c r="X401" i="3" s="1"/>
  <c r="X1249" i="3" s="1"/>
  <c r="X711" i="3"/>
  <c r="X909" i="3"/>
  <c r="X969" i="3"/>
  <c r="X1505" i="3" s="1"/>
  <c r="X1107" i="3"/>
  <c r="X1207" i="3"/>
  <c r="X507" i="3"/>
  <c r="X1484" i="3" s="1"/>
  <c r="X545" i="3"/>
  <c r="X1486" i="3" s="1"/>
  <c r="X848" i="3"/>
  <c r="X656" i="3"/>
  <c r="X847" i="3"/>
  <c r="X869" i="3"/>
  <c r="X1500" i="3" s="1"/>
  <c r="X1164" i="3"/>
  <c r="X949" i="3"/>
  <c r="X1186" i="3"/>
  <c r="X1508" i="3" s="1"/>
  <c r="X675" i="3"/>
  <c r="X1434" i="3" s="1"/>
  <c r="X827" i="3"/>
  <c r="X731" i="3"/>
  <c r="X682" i="3"/>
  <c r="X488" i="3"/>
  <c r="X1483" i="3" s="1"/>
  <c r="M158" i="3"/>
  <c r="X264" i="3"/>
  <c r="X270" i="3" s="1"/>
  <c r="X216" i="3"/>
  <c r="X269" i="3"/>
  <c r="X238" i="3"/>
  <c r="X243" i="3"/>
  <c r="X1023" i="3"/>
  <c r="X221" i="3"/>
  <c r="X1412" i="3"/>
  <c r="X1367" i="3"/>
  <c r="X1372" i="3"/>
  <c r="W1534" i="3"/>
  <c r="X194" i="3"/>
  <c r="X1229" i="3"/>
  <c r="X1476" i="3"/>
  <c r="X1433" i="3"/>
  <c r="X1527" i="3"/>
  <c r="X1543" i="3"/>
  <c r="L1422" i="3"/>
  <c r="L1524" i="3"/>
  <c r="L1536" i="3" s="1"/>
  <c r="M1424" i="3"/>
  <c r="M132" i="3"/>
  <c r="M165" i="3"/>
  <c r="M1375" i="3"/>
  <c r="M1544" i="3" s="1"/>
  <c r="Y1466" i="3"/>
  <c r="Y1366" i="3"/>
  <c r="Y1365" i="3"/>
  <c r="Y1318" i="3"/>
  <c r="Y1307" i="3"/>
  <c r="Y1282" i="3"/>
  <c r="Y1361" i="3"/>
  <c r="Y1334" i="3"/>
  <c r="Y1311" i="3"/>
  <c r="Y1310" i="3"/>
  <c r="Y1397" i="3"/>
  <c r="Y1398" i="3" s="1"/>
  <c r="Y1319" i="3"/>
  <c r="Y1373" i="3"/>
  <c r="Y1374" i="3" s="1"/>
  <c r="Y1362" i="3"/>
  <c r="Y1306" i="3"/>
  <c r="Y1261" i="3"/>
  <c r="Y1266" i="3" s="1"/>
  <c r="Y1268" i="3" s="1"/>
  <c r="Y1222" i="3"/>
  <c r="Y1205" i="3"/>
  <c r="Y1159" i="3"/>
  <c r="Y1143" i="3"/>
  <c r="Y1043" i="3"/>
  <c r="Y1185" i="3"/>
  <c r="Y1121" i="3"/>
  <c r="Y1105" i="3"/>
  <c r="Y1087" i="3"/>
  <c r="Y988" i="3"/>
  <c r="Y967" i="3"/>
  <c r="Y1281" i="3"/>
  <c r="Y1223" i="3"/>
  <c r="Y1206" i="3"/>
  <c r="Y1158" i="3"/>
  <c r="Y1142" i="3"/>
  <c r="Y1044" i="3"/>
  <c r="Y1184" i="3"/>
  <c r="Y1122" i="3"/>
  <c r="Y1106" i="3"/>
  <c r="Y1088" i="3"/>
  <c r="Y1067" i="3"/>
  <c r="Y987" i="3"/>
  <c r="Y968" i="3"/>
  <c r="Y947" i="3"/>
  <c r="Y841" i="3"/>
  <c r="Y825" i="3"/>
  <c r="Y808" i="3"/>
  <c r="Y790" i="3"/>
  <c r="Y750" i="3"/>
  <c r="Y729" i="3"/>
  <c r="Y673" i="3"/>
  <c r="Y654" i="3"/>
  <c r="Y619" i="3"/>
  <c r="Y582" i="3"/>
  <c r="Y927" i="3"/>
  <c r="Y908" i="3"/>
  <c r="Y887" i="3"/>
  <c r="Y868" i="3"/>
  <c r="Y770" i="3"/>
  <c r="Y709" i="3"/>
  <c r="Y636" i="3"/>
  <c r="Y601" i="3"/>
  <c r="Y948" i="3"/>
  <c r="Y842" i="3"/>
  <c r="Y826" i="3"/>
  <c r="Y809" i="3"/>
  <c r="Y791" i="3"/>
  <c r="Y749" i="3"/>
  <c r="Y730" i="3"/>
  <c r="Y674" i="3"/>
  <c r="Y655" i="3"/>
  <c r="Y928" i="3"/>
  <c r="Y907" i="3"/>
  <c r="Y888" i="3"/>
  <c r="Y867" i="3"/>
  <c r="Y771" i="3"/>
  <c r="Y710" i="3"/>
  <c r="Y637" i="3"/>
  <c r="Y600" i="3"/>
  <c r="Y618" i="3"/>
  <c r="Y583" i="3"/>
  <c r="Y525" i="3"/>
  <c r="Y505" i="3"/>
  <c r="Y392" i="3"/>
  <c r="Y341" i="3"/>
  <c r="Y1421" i="3"/>
  <c r="Y564" i="3"/>
  <c r="Y544" i="3"/>
  <c r="Y487" i="3"/>
  <c r="Y418" i="3"/>
  <c r="Y284" i="3"/>
  <c r="Y1420" i="3" s="1"/>
  <c r="Y563" i="3"/>
  <c r="Y524" i="3"/>
  <c r="Y506" i="3"/>
  <c r="Y393" i="3"/>
  <c r="Y356" i="3"/>
  <c r="Y326" i="3"/>
  <c r="Y543" i="3"/>
  <c r="Y486" i="3"/>
  <c r="Y464" i="3"/>
  <c r="Y433" i="3"/>
  <c r="Y306" i="3"/>
  <c r="Y259" i="3"/>
  <c r="Y264" i="3" s="1"/>
  <c r="Y126" i="3"/>
  <c r="Y125" i="3"/>
  <c r="Y124" i="3"/>
  <c r="Y114" i="3"/>
  <c r="Y258" i="3"/>
  <c r="Y263" i="3" s="1"/>
  <c r="Y187" i="3"/>
  <c r="Y194" i="3" s="1"/>
  <c r="Y117" i="3"/>
  <c r="Y116" i="3"/>
  <c r="Y115" i="3"/>
  <c r="Y185" i="3"/>
  <c r="Y123" i="3"/>
  <c r="Z17" i="3"/>
  <c r="Y16" i="3"/>
  <c r="X681" i="3"/>
  <c r="X1497" i="3"/>
  <c r="X1502" i="3"/>
  <c r="X1503" i="3"/>
  <c r="X1504" i="3"/>
  <c r="X1465" i="3"/>
  <c r="X279" i="3"/>
  <c r="X1572" i="3" s="1"/>
  <c r="X1338" i="3"/>
  <c r="Y1335" i="3" s="1"/>
  <c r="Y1337" i="3" s="1"/>
  <c r="X1469" i="3"/>
  <c r="X1470" i="3"/>
  <c r="X1513" i="3"/>
  <c r="X1507" i="3"/>
  <c r="X1531" i="3"/>
  <c r="M1006" i="3"/>
  <c r="M1236" i="3"/>
  <c r="X792" i="3"/>
  <c r="X1312" i="3"/>
  <c r="X1284" i="3"/>
  <c r="X1317" i="3"/>
  <c r="X1492" i="3"/>
  <c r="X1477" i="3"/>
  <c r="X1496" i="3"/>
  <c r="X1501" i="3"/>
  <c r="X1511" i="3"/>
  <c r="N1364" i="3"/>
  <c r="N1368" i="3" s="1"/>
  <c r="W1530" i="3"/>
  <c r="W1533" i="3" s="1"/>
  <c r="X1166" i="3" l="1"/>
  <c r="X1514" i="3" s="1"/>
  <c r="Y565" i="3"/>
  <c r="Z1068" i="3"/>
  <c r="Z237" i="3"/>
  <c r="Z242" i="3" s="1"/>
  <c r="Z215" i="3"/>
  <c r="Z220" i="3" s="1"/>
  <c r="Z236" i="3"/>
  <c r="Z241" i="3" s="1"/>
  <c r="Z214" i="3"/>
  <c r="Z219" i="3" s="1"/>
  <c r="X1493" i="3"/>
  <c r="X1494" i="3" s="1"/>
  <c r="P1309" i="3"/>
  <c r="P1313" i="3" s="1"/>
  <c r="Z290" i="3"/>
  <c r="Z1661" i="3"/>
  <c r="Y1470" i="3"/>
  <c r="X195" i="3"/>
  <c r="X196" i="3" s="1"/>
  <c r="Y488" i="3"/>
  <c r="X1473" i="3"/>
  <c r="X1474" i="3" s="1"/>
  <c r="Y1433" i="3"/>
  <c r="X849" i="3"/>
  <c r="X1509" i="3" s="1"/>
  <c r="Y526" i="3"/>
  <c r="Y1485" i="3" s="1"/>
  <c r="Y909" i="3"/>
  <c r="Y620" i="3"/>
  <c r="Y1069" i="3"/>
  <c r="Y1513" i="3" s="1"/>
  <c r="Y1186" i="3"/>
  <c r="Y602" i="3"/>
  <c r="Y869" i="3"/>
  <c r="Y1144" i="3"/>
  <c r="Y1089" i="3"/>
  <c r="Y1507" i="3" s="1"/>
  <c r="X1230" i="3"/>
  <c r="X1515" i="3" s="1"/>
  <c r="Y1207" i="3"/>
  <c r="X683" i="3"/>
  <c r="X1251" i="3" s="1"/>
  <c r="Y545" i="3"/>
  <c r="Y1486" i="3" s="1"/>
  <c r="Y889" i="3"/>
  <c r="Y1501" i="3" s="1"/>
  <c r="Y731" i="3"/>
  <c r="Y989" i="3"/>
  <c r="Y1506" i="3" s="1"/>
  <c r="Y1164" i="3"/>
  <c r="Y1224" i="3"/>
  <c r="X265" i="3"/>
  <c r="Y1472" i="3"/>
  <c r="Y656" i="3"/>
  <c r="Y1492" i="3" s="1"/>
  <c r="Y929" i="3"/>
  <c r="Y1503" i="3" s="1"/>
  <c r="Y675" i="3"/>
  <c r="Y1434" i="3" s="1"/>
  <c r="Y810" i="3"/>
  <c r="Y969" i="3"/>
  <c r="Y1505" i="3" s="1"/>
  <c r="Y1479" i="3"/>
  <c r="Y1487" i="3"/>
  <c r="Y1471" i="3"/>
  <c r="Y1045" i="3"/>
  <c r="Y1512" i="3" s="1"/>
  <c r="Y1123" i="3"/>
  <c r="Y188" i="3"/>
  <c r="Y772" i="3"/>
  <c r="Y1499" i="3" s="1"/>
  <c r="Y638" i="3"/>
  <c r="Y1491" i="3" s="1"/>
  <c r="Y1165" i="3"/>
  <c r="Y238" i="3"/>
  <c r="Y394" i="3"/>
  <c r="Y1473" i="3" s="1"/>
  <c r="Y711" i="3"/>
  <c r="Y827" i="3"/>
  <c r="Y1228" i="3"/>
  <c r="Y681" i="3"/>
  <c r="Y847" i="3"/>
  <c r="X1530" i="3"/>
  <c r="X1533" i="3" s="1"/>
  <c r="Y189" i="3"/>
  <c r="Y190" i="3" s="1"/>
  <c r="Y751" i="3"/>
  <c r="Y1498" i="3" s="1"/>
  <c r="Y848" i="3"/>
  <c r="Y584" i="3"/>
  <c r="Y1488" i="3" s="1"/>
  <c r="Y792" i="3"/>
  <c r="Y949" i="3"/>
  <c r="Y1504" i="3" s="1"/>
  <c r="Y1283" i="3"/>
  <c r="Y1312" i="3" s="1"/>
  <c r="Y1412" i="3"/>
  <c r="Y682" i="3"/>
  <c r="Y242" i="3"/>
  <c r="Y243" i="3" s="1"/>
  <c r="X271" i="3"/>
  <c r="X1525" i="3" s="1"/>
  <c r="Y260" i="3"/>
  <c r="Y221" i="3"/>
  <c r="Y269" i="3"/>
  <c r="Y1372" i="3"/>
  <c r="Y1367" i="3"/>
  <c r="N1369" i="3"/>
  <c r="N1371" i="3" s="1"/>
  <c r="N1375" i="3" s="1"/>
  <c r="N1544" i="3" s="1"/>
  <c r="O1363" i="3"/>
  <c r="Y265" i="3"/>
  <c r="Z1466" i="3"/>
  <c r="Z1361" i="3"/>
  <c r="Z1334" i="3"/>
  <c r="Z1311" i="3"/>
  <c r="Z1310" i="3"/>
  <c r="Z1397" i="3"/>
  <c r="Z1398" i="3" s="1"/>
  <c r="Z1306" i="3"/>
  <c r="Z1373" i="3"/>
  <c r="Z1374" i="3" s="1"/>
  <c r="Z1362" i="3"/>
  <c r="Z1366" i="3"/>
  <c r="Z1365" i="3"/>
  <c r="Z1318" i="3"/>
  <c r="Z1319" i="3" s="1"/>
  <c r="Z1307" i="3"/>
  <c r="Z1185" i="3"/>
  <c r="Z1121" i="3"/>
  <c r="Z1105" i="3"/>
  <c r="Z1087" i="3"/>
  <c r="Z988" i="3"/>
  <c r="Z967" i="3"/>
  <c r="Z948" i="3"/>
  <c r="Z1281" i="3"/>
  <c r="Z1223" i="3"/>
  <c r="Z1206" i="3"/>
  <c r="Z1158" i="3"/>
  <c r="Z1142" i="3"/>
  <c r="Z1044" i="3"/>
  <c r="Z1282" i="3"/>
  <c r="Z1184" i="3"/>
  <c r="Z1122" i="3"/>
  <c r="Z1106" i="3"/>
  <c r="Z1088" i="3"/>
  <c r="Z1067" i="3"/>
  <c r="Z1261" i="3"/>
  <c r="Z1266" i="3" s="1"/>
  <c r="Z1268" i="3" s="1"/>
  <c r="Z1222" i="3"/>
  <c r="Z1205" i="3"/>
  <c r="Z1159" i="3"/>
  <c r="Z1160" i="3" s="1"/>
  <c r="Z1143" i="3"/>
  <c r="Z1043" i="3"/>
  <c r="Z1045" i="3" s="1"/>
  <c r="Z927" i="3"/>
  <c r="Z908" i="3"/>
  <c r="Z887" i="3"/>
  <c r="Z868" i="3"/>
  <c r="Z770" i="3"/>
  <c r="Z709" i="3"/>
  <c r="Z636" i="3"/>
  <c r="Z601" i="3"/>
  <c r="Z564" i="3"/>
  <c r="Z968" i="3"/>
  <c r="Z842" i="3"/>
  <c r="Z826" i="3"/>
  <c r="Z809" i="3"/>
  <c r="Z791" i="3"/>
  <c r="Z749" i="3"/>
  <c r="Z730" i="3"/>
  <c r="Z674" i="3"/>
  <c r="Z655" i="3"/>
  <c r="Z618" i="3"/>
  <c r="Z583" i="3"/>
  <c r="Z987" i="3"/>
  <c r="Z928" i="3"/>
  <c r="Z907" i="3"/>
  <c r="Z888" i="3"/>
  <c r="Z867" i="3"/>
  <c r="Z771" i="3"/>
  <c r="Z710" i="3"/>
  <c r="Z947" i="3"/>
  <c r="Z841" i="3"/>
  <c r="Z825" i="3"/>
  <c r="Z808" i="3"/>
  <c r="Z790" i="3"/>
  <c r="Z750" i="3"/>
  <c r="Z729" i="3"/>
  <c r="Z673" i="3"/>
  <c r="Z654" i="3"/>
  <c r="Z619" i="3"/>
  <c r="Z544" i="3"/>
  <c r="Z487" i="3"/>
  <c r="Z418" i="3"/>
  <c r="Z284" i="3"/>
  <c r="Z1420" i="3" s="1"/>
  <c r="Z259" i="3"/>
  <c r="Z264" i="3" s="1"/>
  <c r="Z600" i="3"/>
  <c r="Z563" i="3"/>
  <c r="Z524" i="3"/>
  <c r="Z506" i="3"/>
  <c r="Z393" i="3"/>
  <c r="Z356" i="3"/>
  <c r="Z326" i="3"/>
  <c r="Z543" i="3"/>
  <c r="Z486" i="3"/>
  <c r="Z464" i="3"/>
  <c r="Z433" i="3"/>
  <c r="Z306" i="3"/>
  <c r="Z637" i="3"/>
  <c r="Z582" i="3"/>
  <c r="Z525" i="3"/>
  <c r="Z505" i="3"/>
  <c r="Z392" i="3"/>
  <c r="Z341" i="3"/>
  <c r="Z1421" i="3"/>
  <c r="Z258" i="3"/>
  <c r="Z263" i="3" s="1"/>
  <c r="Z187" i="3"/>
  <c r="Z1022" i="3" s="1"/>
  <c r="Z117" i="3"/>
  <c r="Z116" i="3"/>
  <c r="Z115" i="3"/>
  <c r="Z16" i="3"/>
  <c r="Z185" i="3"/>
  <c r="Z123" i="3"/>
  <c r="Z126" i="3"/>
  <c r="Z125" i="3"/>
  <c r="Z124" i="3"/>
  <c r="Z114" i="3"/>
  <c r="AA17" i="3"/>
  <c r="Y216" i="3"/>
  <c r="Y186" i="3"/>
  <c r="Y507" i="3"/>
  <c r="Y1484" i="3" s="1"/>
  <c r="Y1021" i="3"/>
  <c r="Y843" i="3"/>
  <c r="Y1229" i="3"/>
  <c r="Y1022" i="3"/>
  <c r="Y1477" i="3"/>
  <c r="Y1496" i="3"/>
  <c r="Y1490" i="3"/>
  <c r="Y1469" i="3"/>
  <c r="Y1527" i="3"/>
  <c r="Y1502" i="3"/>
  <c r="Y1543" i="3"/>
  <c r="M167" i="3"/>
  <c r="M198" i="3" s="1"/>
  <c r="M1419" i="3" s="1"/>
  <c r="L1426" i="3"/>
  <c r="Y193" i="3"/>
  <c r="Y195" i="3" s="1"/>
  <c r="Y1500" i="3"/>
  <c r="N111" i="3"/>
  <c r="M1510" i="3"/>
  <c r="M1238" i="3"/>
  <c r="M1252" i="3" s="1"/>
  <c r="M1436" i="3" s="1"/>
  <c r="Y1160" i="3"/>
  <c r="Y1338" i="3"/>
  <c r="Z1335" i="3" s="1"/>
  <c r="Z1337" i="3" s="1"/>
  <c r="Y1489" i="3"/>
  <c r="Y1483" i="3"/>
  <c r="Y1476" i="3"/>
  <c r="Y1531" i="3"/>
  <c r="Y1465" i="3"/>
  <c r="Y279" i="3"/>
  <c r="Y1572" i="3" s="1"/>
  <c r="Y1107" i="3"/>
  <c r="Y1497" i="3"/>
  <c r="Y1508" i="3"/>
  <c r="X1534" i="3"/>
  <c r="Z1207" i="3" l="1"/>
  <c r="Z565" i="3"/>
  <c r="Y1493" i="3"/>
  <c r="Y1494" i="3" s="1"/>
  <c r="Z1224" i="3"/>
  <c r="Z1230" i="3" s="1"/>
  <c r="Z1515" i="3" s="1"/>
  <c r="AA1068" i="3"/>
  <c r="AA236" i="3"/>
  <c r="AA241" i="3" s="1"/>
  <c r="AA237" i="3"/>
  <c r="AA242" i="3" s="1"/>
  <c r="AA215" i="3"/>
  <c r="AA220" i="3" s="1"/>
  <c r="AA214" i="3"/>
  <c r="AA219" i="3" s="1"/>
  <c r="Q1308" i="3"/>
  <c r="Q1309" i="3" s="1"/>
  <c r="Q1313" i="3" s="1"/>
  <c r="P1314" i="3"/>
  <c r="P1316" i="3" s="1"/>
  <c r="P1320" i="3" s="1"/>
  <c r="P1542" i="3" s="1"/>
  <c r="AA290" i="3"/>
  <c r="AA1661" i="3"/>
  <c r="L1443" i="3"/>
  <c r="Z731" i="3"/>
  <c r="Z827" i="3"/>
  <c r="Z602" i="3"/>
  <c r="Z1489" i="3" s="1"/>
  <c r="Z843" i="3"/>
  <c r="Z488" i="3"/>
  <c r="Z507" i="3"/>
  <c r="Y849" i="3"/>
  <c r="Y1509" i="3" s="1"/>
  <c r="Y1541" i="3"/>
  <c r="Z949" i="3"/>
  <c r="Z186" i="3"/>
  <c r="Y1230" i="3"/>
  <c r="Y1515" i="3" s="1"/>
  <c r="Z1123" i="3"/>
  <c r="Y1284" i="3"/>
  <c r="Z584" i="3"/>
  <c r="Z869" i="3"/>
  <c r="Z989" i="3"/>
  <c r="Z810" i="3"/>
  <c r="Z1089" i="3"/>
  <c r="Z1229" i="3"/>
  <c r="Y683" i="3"/>
  <c r="Y1251" i="3" s="1"/>
  <c r="Z1164" i="3"/>
  <c r="Y401" i="3"/>
  <c r="Y1249" i="3" s="1"/>
  <c r="Z394" i="3"/>
  <c r="Z401" i="3" s="1"/>
  <c r="Z1249" i="3" s="1"/>
  <c r="Z848" i="3"/>
  <c r="Y270" i="3"/>
  <c r="Y271" i="3" s="1"/>
  <c r="Y1525" i="3" s="1"/>
  <c r="Z929" i="3"/>
  <c r="Z1503" i="3" s="1"/>
  <c r="Z1069" i="3"/>
  <c r="Z1513" i="3" s="1"/>
  <c r="Z1186" i="3"/>
  <c r="Z1508" i="3" s="1"/>
  <c r="Z656" i="3"/>
  <c r="Z1492" i="3" s="1"/>
  <c r="Z792" i="3"/>
  <c r="Z711" i="3"/>
  <c r="Z969" i="3"/>
  <c r="Z1505" i="3" s="1"/>
  <c r="Z909" i="3"/>
  <c r="Z889" i="3"/>
  <c r="Z1501" i="3" s="1"/>
  <c r="Z194" i="3"/>
  <c r="Z1433" i="3"/>
  <c r="Z620" i="3"/>
  <c r="Z1490" i="3" s="1"/>
  <c r="Z751" i="3"/>
  <c r="Z1412" i="3"/>
  <c r="Y1317" i="3"/>
  <c r="Y1166" i="3"/>
  <c r="Y1514" i="3" s="1"/>
  <c r="Z772" i="3"/>
  <c r="Z1499" i="3" s="1"/>
  <c r="Z1283" i="3"/>
  <c r="Z1312" i="3" s="1"/>
  <c r="Z189" i="3"/>
  <c r="Z190" i="3" s="1"/>
  <c r="Z188" i="3"/>
  <c r="Z545" i="3"/>
  <c r="Z675" i="3"/>
  <c r="Z1434" i="3" s="1"/>
  <c r="Z1228" i="3"/>
  <c r="Z221" i="3"/>
  <c r="Z526" i="3"/>
  <c r="Z682" i="3"/>
  <c r="Z638" i="3"/>
  <c r="Z1491" i="3" s="1"/>
  <c r="Z1107" i="3"/>
  <c r="Y1474" i="3"/>
  <c r="Z216" i="3"/>
  <c r="Z243" i="3"/>
  <c r="Y196" i="3"/>
  <c r="Z1372" i="3"/>
  <c r="Z1367" i="3"/>
  <c r="Z269" i="3"/>
  <c r="Z265" i="3"/>
  <c r="Z270" i="3"/>
  <c r="M1422" i="3"/>
  <c r="M1426" i="3" s="1"/>
  <c r="M1443" i="3" s="1"/>
  <c r="M1524" i="3"/>
  <c r="M1536" i="3" s="1"/>
  <c r="Y1534" i="3"/>
  <c r="Y1023" i="3"/>
  <c r="Y1511" i="3" s="1"/>
  <c r="AA1466" i="3"/>
  <c r="AA1397" i="3"/>
  <c r="AA1398" i="3" s="1"/>
  <c r="AA1306" i="3"/>
  <c r="AA1261" i="3"/>
  <c r="AA1266" i="3" s="1"/>
  <c r="AA1268" i="3" s="1"/>
  <c r="AA1373" i="3"/>
  <c r="AA1374" i="3" s="1"/>
  <c r="AA1362" i="3"/>
  <c r="AA1366" i="3"/>
  <c r="AA1365" i="3"/>
  <c r="AA1318" i="3"/>
  <c r="AA1319" i="3" s="1"/>
  <c r="AA1361" i="3"/>
  <c r="AA1334" i="3"/>
  <c r="AA1311" i="3"/>
  <c r="AA1310" i="3"/>
  <c r="AA1281" i="3"/>
  <c r="AA1223" i="3"/>
  <c r="AA1206" i="3"/>
  <c r="AA1158" i="3"/>
  <c r="AA1142" i="3"/>
  <c r="AA1044" i="3"/>
  <c r="AA1282" i="3"/>
  <c r="AA1184" i="3"/>
  <c r="AA1122" i="3"/>
  <c r="AA1106" i="3"/>
  <c r="AA1088" i="3"/>
  <c r="AA1067" i="3"/>
  <c r="AA987" i="3"/>
  <c r="AA968" i="3"/>
  <c r="AA1222" i="3"/>
  <c r="AA1205" i="3"/>
  <c r="AA1159" i="3"/>
  <c r="AA1143" i="3"/>
  <c r="AA1043" i="3"/>
  <c r="AA1307" i="3"/>
  <c r="AA1185" i="3"/>
  <c r="AA1121" i="3"/>
  <c r="AA1105" i="3"/>
  <c r="AA1087" i="3"/>
  <c r="AA988" i="3"/>
  <c r="AA967" i="3"/>
  <c r="AA842" i="3"/>
  <c r="AA826" i="3"/>
  <c r="AA809" i="3"/>
  <c r="AA791" i="3"/>
  <c r="AA749" i="3"/>
  <c r="AA730" i="3"/>
  <c r="AA674" i="3"/>
  <c r="AA655" i="3"/>
  <c r="AA618" i="3"/>
  <c r="AA583" i="3"/>
  <c r="AA948" i="3"/>
  <c r="AA928" i="3"/>
  <c r="AA907" i="3"/>
  <c r="AA888" i="3"/>
  <c r="AA867" i="3"/>
  <c r="AA771" i="3"/>
  <c r="AA710" i="3"/>
  <c r="AA637" i="3"/>
  <c r="AA600" i="3"/>
  <c r="AA947" i="3"/>
  <c r="AA841" i="3"/>
  <c r="AA825" i="3"/>
  <c r="AA808" i="3"/>
  <c r="AA790" i="3"/>
  <c r="AA792" i="3" s="1"/>
  <c r="AA750" i="3"/>
  <c r="AA729" i="3"/>
  <c r="AA673" i="3"/>
  <c r="AA927" i="3"/>
  <c r="AA929" i="3" s="1"/>
  <c r="AA908" i="3"/>
  <c r="AA887" i="3"/>
  <c r="AA889" i="3" s="1"/>
  <c r="AA868" i="3"/>
  <c r="AA770" i="3"/>
  <c r="AA772" i="3" s="1"/>
  <c r="AA709" i="3"/>
  <c r="AA636" i="3"/>
  <c r="AA638" i="3" s="1"/>
  <c r="AA601" i="3"/>
  <c r="AA654" i="3"/>
  <c r="AA619" i="3"/>
  <c r="AA564" i="3"/>
  <c r="AA563" i="3"/>
  <c r="AA524" i="3"/>
  <c r="AA506" i="3"/>
  <c r="AA393" i="3"/>
  <c r="AA356" i="3"/>
  <c r="AA1472" i="3" s="1"/>
  <c r="AA326" i="3"/>
  <c r="AA543" i="3"/>
  <c r="AA486" i="3"/>
  <c r="AA464" i="3"/>
  <c r="AA433" i="3"/>
  <c r="AA306" i="3"/>
  <c r="AA582" i="3"/>
  <c r="AA525" i="3"/>
  <c r="AA505" i="3"/>
  <c r="AA392" i="3"/>
  <c r="AA341" i="3"/>
  <c r="AA1421" i="3"/>
  <c r="AA544" i="3"/>
  <c r="AA487" i="3"/>
  <c r="AA418" i="3"/>
  <c r="AA284" i="3"/>
  <c r="AA1420" i="3" s="1"/>
  <c r="AA16" i="3"/>
  <c r="AA114" i="3"/>
  <c r="AA185" i="3"/>
  <c r="AA1021" i="3" s="1"/>
  <c r="AA123" i="3"/>
  <c r="AB17" i="3"/>
  <c r="AA126" i="3"/>
  <c r="AA125" i="3"/>
  <c r="AA124" i="3"/>
  <c r="AA259" i="3"/>
  <c r="AA258" i="3"/>
  <c r="AA263" i="3" s="1"/>
  <c r="AA187" i="3"/>
  <c r="AA117" i="3"/>
  <c r="AA116" i="3"/>
  <c r="AA115" i="3"/>
  <c r="Z238" i="3"/>
  <c r="Z260" i="3"/>
  <c r="Z681" i="3"/>
  <c r="Z1165" i="3"/>
  <c r="Z1469" i="3"/>
  <c r="Z1488" i="3"/>
  <c r="Z1470" i="3"/>
  <c r="Z1471" i="3"/>
  <c r="Z1472" i="3"/>
  <c r="Z1502" i="3"/>
  <c r="Z1543" i="3"/>
  <c r="Z193" i="3"/>
  <c r="Z1338" i="3"/>
  <c r="AA1335" i="3" s="1"/>
  <c r="AA1337" i="3" s="1"/>
  <c r="Z1473" i="3"/>
  <c r="Z1500" i="3"/>
  <c r="Z1477" i="3"/>
  <c r="Z1496" i="3"/>
  <c r="Z1506" i="3"/>
  <c r="Z1527" i="3"/>
  <c r="Z1531" i="3"/>
  <c r="Y1530" i="3"/>
  <c r="Y1533" i="3" s="1"/>
  <c r="M1516" i="3"/>
  <c r="Z1465" i="3"/>
  <c r="Z279" i="3"/>
  <c r="Z1572" i="3" s="1"/>
  <c r="Z847" i="3"/>
  <c r="Z849" i="3" s="1"/>
  <c r="Z1509" i="3" s="1"/>
  <c r="Z1021" i="3"/>
  <c r="Z1023" i="3" s="1"/>
  <c r="Z1511" i="3" s="1"/>
  <c r="Z1476" i="3"/>
  <c r="Z1504" i="3"/>
  <c r="Z1485" i="3"/>
  <c r="Z1486" i="3"/>
  <c r="Z1479" i="3"/>
  <c r="Z1512" i="3"/>
  <c r="N118" i="3"/>
  <c r="N119" i="3" s="1"/>
  <c r="N127" i="3"/>
  <c r="N128" i="3" s="1"/>
  <c r="Z1144" i="3"/>
  <c r="Z1484" i="3"/>
  <c r="Z1497" i="3"/>
  <c r="Z1483" i="3"/>
  <c r="Z1507" i="3"/>
  <c r="Z1498" i="3"/>
  <c r="O1364" i="3"/>
  <c r="O1368" i="3" s="1"/>
  <c r="AA675" i="3" l="1"/>
  <c r="AA1434" i="3" s="1"/>
  <c r="AA731" i="3"/>
  <c r="AA1479" i="3"/>
  <c r="AA565" i="3"/>
  <c r="AA1433" i="3" s="1"/>
  <c r="AA810" i="3"/>
  <c r="AA827" i="3"/>
  <c r="AA656" i="3"/>
  <c r="AB1068" i="3"/>
  <c r="AB236" i="3"/>
  <c r="AB237" i="3"/>
  <c r="AB215" i="3"/>
  <c r="AB220" i="3" s="1"/>
  <c r="AB214" i="3"/>
  <c r="AB219" i="3" s="1"/>
  <c r="Z195" i="3"/>
  <c r="R1308" i="3"/>
  <c r="R1309" i="3" s="1"/>
  <c r="R1313" i="3" s="1"/>
  <c r="Q1314" i="3"/>
  <c r="Q1316" i="3" s="1"/>
  <c r="Q1320" i="3" s="1"/>
  <c r="Q1542" i="3" s="1"/>
  <c r="AA186" i="3"/>
  <c r="AB290" i="3"/>
  <c r="AB1661" i="3"/>
  <c r="Z1317" i="3"/>
  <c r="AA545" i="3"/>
  <c r="AA584" i="3"/>
  <c r="Z1541" i="3"/>
  <c r="AA189" i="3"/>
  <c r="AA190" i="3" s="1"/>
  <c r="Z1166" i="3"/>
  <c r="Z1514" i="3" s="1"/>
  <c r="Z1284" i="3"/>
  <c r="AA1089" i="3"/>
  <c r="AA1207" i="3"/>
  <c r="AA193" i="3"/>
  <c r="AA394" i="3"/>
  <c r="AA401" i="3" s="1"/>
  <c r="AA1249" i="3" s="1"/>
  <c r="AA989" i="3"/>
  <c r="AA1123" i="3"/>
  <c r="Z271" i="3"/>
  <c r="Z1525" i="3" s="1"/>
  <c r="AA949" i="3"/>
  <c r="AA1504" i="3" s="1"/>
  <c r="AA969" i="3"/>
  <c r="AA1107" i="3"/>
  <c r="AA1045" i="3"/>
  <c r="AA1283" i="3"/>
  <c r="AA1317" i="3" s="1"/>
  <c r="AA1229" i="3"/>
  <c r="AA488" i="3"/>
  <c r="AA1483" i="3" s="1"/>
  <c r="Z1493" i="3"/>
  <c r="AA526" i="3"/>
  <c r="AA1485" i="3" s="1"/>
  <c r="AA602" i="3"/>
  <c r="Z1487" i="3"/>
  <c r="AA711" i="3"/>
  <c r="AA909" i="3"/>
  <c r="AA1069" i="3"/>
  <c r="AA1513" i="3" s="1"/>
  <c r="Z683" i="3"/>
  <c r="Z1251" i="3" s="1"/>
  <c r="AA869" i="3"/>
  <c r="AA1500" i="3" s="1"/>
  <c r="AA1165" i="3"/>
  <c r="AA1186" i="3"/>
  <c r="AA1144" i="3"/>
  <c r="AA847" i="3"/>
  <c r="AA682" i="3"/>
  <c r="AA1160" i="3"/>
  <c r="AA620" i="3"/>
  <c r="AA1490" i="3" s="1"/>
  <c r="AA751" i="3"/>
  <c r="AA1498" i="3" s="1"/>
  <c r="AA507" i="3"/>
  <c r="AA1484" i="3" s="1"/>
  <c r="AA848" i="3"/>
  <c r="AA1228" i="3"/>
  <c r="Z1534" i="3"/>
  <c r="AA260" i="3"/>
  <c r="AA238" i="3"/>
  <c r="AA269" i="3"/>
  <c r="AA243" i="3"/>
  <c r="AA1372" i="3"/>
  <c r="AA1367" i="3"/>
  <c r="AA221" i="3"/>
  <c r="AA1412" i="3"/>
  <c r="O1369" i="3"/>
  <c r="O1371" i="3" s="1"/>
  <c r="O1375" i="3" s="1"/>
  <c r="O1544" i="3" s="1"/>
  <c r="P1363" i="3"/>
  <c r="N131" i="3"/>
  <c r="N129" i="3"/>
  <c r="N163" i="3"/>
  <c r="N1005" i="3"/>
  <c r="N1237" i="3" s="1"/>
  <c r="N162" i="3"/>
  <c r="N161" i="3"/>
  <c r="N155" i="3"/>
  <c r="N120" i="3"/>
  <c r="N1004" i="3"/>
  <c r="N154" i="3"/>
  <c r="N156" i="3"/>
  <c r="Z1530" i="3"/>
  <c r="Z1533" i="3" s="1"/>
  <c r="AA1465" i="3"/>
  <c r="AA279" i="3"/>
  <c r="AA1572" i="3" s="1"/>
  <c r="AA1224" i="3"/>
  <c r="AA1476" i="3"/>
  <c r="AA1470" i="3"/>
  <c r="AA1493" i="3"/>
  <c r="AA1505" i="3"/>
  <c r="AA1527" i="3"/>
  <c r="AB1466" i="3"/>
  <c r="AB1527" i="3" s="1"/>
  <c r="AB1373" i="3"/>
  <c r="AB1374" i="3" s="1"/>
  <c r="AB1362" i="3"/>
  <c r="AB1281" i="3"/>
  <c r="AB1366" i="3"/>
  <c r="AB1365" i="3"/>
  <c r="AB1318" i="3"/>
  <c r="AB1319" i="3" s="1"/>
  <c r="AB1307" i="3"/>
  <c r="AB1361" i="3"/>
  <c r="AB1334" i="3"/>
  <c r="AB1397" i="3"/>
  <c r="AB1398" i="3" s="1"/>
  <c r="AB1306" i="3"/>
  <c r="AB1311" i="3"/>
  <c r="AB1282" i="3"/>
  <c r="AB1184" i="3"/>
  <c r="AB1122" i="3"/>
  <c r="AB1106" i="3"/>
  <c r="AB1088" i="3"/>
  <c r="AB1067" i="3"/>
  <c r="AB987" i="3"/>
  <c r="AB968" i="3"/>
  <c r="AB947" i="3"/>
  <c r="AB1310" i="3"/>
  <c r="AB1222" i="3"/>
  <c r="AB1205" i="3"/>
  <c r="AB1159" i="3"/>
  <c r="AB1143" i="3"/>
  <c r="AB1043" i="3"/>
  <c r="AB1261" i="3"/>
  <c r="AB1266" i="3" s="1"/>
  <c r="AB1268" i="3" s="1"/>
  <c r="AB1185" i="3"/>
  <c r="AB1121" i="3"/>
  <c r="AB1105" i="3"/>
  <c r="AB1087" i="3"/>
  <c r="AB1223" i="3"/>
  <c r="AB1206" i="3"/>
  <c r="AB1158" i="3"/>
  <c r="AB1142" i="3"/>
  <c r="AB1044" i="3"/>
  <c r="AB967" i="3"/>
  <c r="AB948" i="3"/>
  <c r="AB928" i="3"/>
  <c r="AB907" i="3"/>
  <c r="AB888" i="3"/>
  <c r="AB867" i="3"/>
  <c r="AB771" i="3"/>
  <c r="AB710" i="3"/>
  <c r="AB637" i="3"/>
  <c r="AB600" i="3"/>
  <c r="AB841" i="3"/>
  <c r="AB825" i="3"/>
  <c r="AB808" i="3"/>
  <c r="AB790" i="3"/>
  <c r="AB750" i="3"/>
  <c r="AB729" i="3"/>
  <c r="AB673" i="3"/>
  <c r="AB654" i="3"/>
  <c r="AB619" i="3"/>
  <c r="AB582" i="3"/>
  <c r="AB988" i="3"/>
  <c r="AB927" i="3"/>
  <c r="AB908" i="3"/>
  <c r="AB887" i="3"/>
  <c r="AB868" i="3"/>
  <c r="AB770" i="3"/>
  <c r="AB709" i="3"/>
  <c r="AB842" i="3"/>
  <c r="AB826" i="3"/>
  <c r="AB809" i="3"/>
  <c r="AB791" i="3"/>
  <c r="AB749" i="3"/>
  <c r="AB730" i="3"/>
  <c r="AB674" i="3"/>
  <c r="AB655" i="3"/>
  <c r="AB618" i="3"/>
  <c r="AB583" i="3"/>
  <c r="AB543" i="3"/>
  <c r="AB486" i="3"/>
  <c r="AB464" i="3"/>
  <c r="AB433" i="3"/>
  <c r="AB306" i="3"/>
  <c r="AB258" i="3"/>
  <c r="AB263" i="3" s="1"/>
  <c r="AB601" i="3"/>
  <c r="AB525" i="3"/>
  <c r="AB505" i="3"/>
  <c r="AB392" i="3"/>
  <c r="AB341" i="3"/>
  <c r="AB544" i="3"/>
  <c r="AB487" i="3"/>
  <c r="AB418" i="3"/>
  <c r="AB1476" i="3" s="1"/>
  <c r="AB636" i="3"/>
  <c r="AB564" i="3"/>
  <c r="AB563" i="3"/>
  <c r="AB524" i="3"/>
  <c r="AB506" i="3"/>
  <c r="AB393" i="3"/>
  <c r="AB356" i="3"/>
  <c r="AB326" i="3"/>
  <c r="AB185" i="3"/>
  <c r="AB1021" i="3" s="1"/>
  <c r="AB123" i="3"/>
  <c r="AC17" i="3"/>
  <c r="AB117" i="3"/>
  <c r="AB115" i="3"/>
  <c r="AB241" i="3"/>
  <c r="AB126" i="3"/>
  <c r="AB125" i="3"/>
  <c r="AB124" i="3"/>
  <c r="AB114" i="3"/>
  <c r="AB284" i="3"/>
  <c r="AB259" i="3"/>
  <c r="AB264" i="3" s="1"/>
  <c r="AB187" i="3"/>
  <c r="AB116" i="3"/>
  <c r="AB16" i="3"/>
  <c r="AA216" i="3"/>
  <c r="AA188" i="3"/>
  <c r="AA681" i="3"/>
  <c r="AA1164" i="3"/>
  <c r="AA1499" i="3"/>
  <c r="AA1477" i="3"/>
  <c r="AA1496" i="3"/>
  <c r="AA1471" i="3"/>
  <c r="AA1502" i="3"/>
  <c r="AA1507" i="3"/>
  <c r="AA1508" i="3"/>
  <c r="AA1541" i="3"/>
  <c r="Z1474" i="3"/>
  <c r="AA843" i="3"/>
  <c r="AA1312" i="3"/>
  <c r="AA1284" i="3"/>
  <c r="AA1022" i="3"/>
  <c r="AA1023" i="3" s="1"/>
  <c r="AA1511" i="3" s="1"/>
  <c r="AA1338" i="3"/>
  <c r="AB1335" i="3" s="1"/>
  <c r="AB1337" i="3" s="1"/>
  <c r="AA1491" i="3"/>
  <c r="AA1469" i="3"/>
  <c r="AA1488" i="3"/>
  <c r="AA1503" i="3"/>
  <c r="AA1506" i="3"/>
  <c r="AA1512" i="3"/>
  <c r="AA1497" i="3"/>
  <c r="Z196" i="3"/>
  <c r="AA194" i="3"/>
  <c r="AA195" i="3" s="1"/>
  <c r="AA264" i="3"/>
  <c r="AA1473" i="3"/>
  <c r="AA1492" i="3"/>
  <c r="AA1489" i="3"/>
  <c r="AA1486" i="3"/>
  <c r="AA1501" i="3"/>
  <c r="AA1531" i="3"/>
  <c r="AA1543" i="3"/>
  <c r="AB565" i="3" l="1"/>
  <c r="AC1068" i="3"/>
  <c r="AC237" i="3"/>
  <c r="AC215" i="3"/>
  <c r="AC220" i="3" s="1"/>
  <c r="AC236" i="3"/>
  <c r="AC241" i="3" s="1"/>
  <c r="AC214" i="3"/>
  <c r="AC219" i="3" s="1"/>
  <c r="S1308" i="3"/>
  <c r="S1309" i="3" s="1"/>
  <c r="S1313" i="3" s="1"/>
  <c r="R1314" i="3"/>
  <c r="R1316" i="3" s="1"/>
  <c r="R1320" i="3" s="1"/>
  <c r="R1542" i="3" s="1"/>
  <c r="AC290" i="3"/>
  <c r="AC1661" i="3"/>
  <c r="AA1230" i="3"/>
  <c r="AA1515" i="3" s="1"/>
  <c r="AB193" i="3"/>
  <c r="AB186" i="3"/>
  <c r="AB1089" i="3"/>
  <c r="AB1507" i="3" s="1"/>
  <c r="AB711" i="3"/>
  <c r="AB1496" i="3" s="1"/>
  <c r="AB909" i="3"/>
  <c r="AB1502" i="3" s="1"/>
  <c r="AB1472" i="3"/>
  <c r="AB1207" i="3"/>
  <c r="AA1530" i="3"/>
  <c r="AA1533" i="3" s="1"/>
  <c r="AB1471" i="3"/>
  <c r="AB1479" i="3"/>
  <c r="AA1487" i="3"/>
  <c r="AA1494" i="3" s="1"/>
  <c r="AB1531" i="3"/>
  <c r="AB1534" i="3" s="1"/>
  <c r="AB1228" i="3"/>
  <c r="AB638" i="3"/>
  <c r="AB1491" i="3" s="1"/>
  <c r="AB1283" i="3"/>
  <c r="AB1317" i="3" s="1"/>
  <c r="AA849" i="3"/>
  <c r="AA1509" i="3" s="1"/>
  <c r="AB1045" i="3"/>
  <c r="AB1469" i="3"/>
  <c r="AB1123" i="3"/>
  <c r="AB731" i="3"/>
  <c r="AB1497" i="3" s="1"/>
  <c r="AB772" i="3"/>
  <c r="AB1499" i="3" s="1"/>
  <c r="AB929" i="3"/>
  <c r="AB620" i="3"/>
  <c r="AB1490" i="3" s="1"/>
  <c r="AB751" i="3"/>
  <c r="AB1498" i="3" s="1"/>
  <c r="AB889" i="3"/>
  <c r="AB1069" i="3"/>
  <c r="AB1513" i="3" s="1"/>
  <c r="AB1107" i="3"/>
  <c r="AB602" i="3"/>
  <c r="AB1489" i="3" s="1"/>
  <c r="AB810" i="3"/>
  <c r="AA683" i="3"/>
  <c r="AA1251" i="3" s="1"/>
  <c r="AB1186" i="3"/>
  <c r="AB1508" i="3" s="1"/>
  <c r="AB1144" i="3"/>
  <c r="AA1166" i="3"/>
  <c r="AA1514" i="3" s="1"/>
  <c r="Z1494" i="3"/>
  <c r="AB526" i="3"/>
  <c r="AB1485" i="3" s="1"/>
  <c r="AB507" i="3"/>
  <c r="AB1484" i="3" s="1"/>
  <c r="AB545" i="3"/>
  <c r="AB1486" i="3" s="1"/>
  <c r="AB989" i="3"/>
  <c r="AB1506" i="3" s="1"/>
  <c r="AB488" i="3"/>
  <c r="AB1483" i="3" s="1"/>
  <c r="AB675" i="3"/>
  <c r="AB1434" i="3" s="1"/>
  <c r="AB843" i="3"/>
  <c r="AB1165" i="3"/>
  <c r="AB656" i="3"/>
  <c r="N158" i="3"/>
  <c r="AB394" i="3"/>
  <c r="AB401" i="3" s="1"/>
  <c r="AB1249" i="3" s="1"/>
  <c r="AB827" i="3"/>
  <c r="AB1164" i="3"/>
  <c r="AB949" i="3"/>
  <c r="AB1504" i="3" s="1"/>
  <c r="AB189" i="3"/>
  <c r="AB190" i="3" s="1"/>
  <c r="AB1433" i="3"/>
  <c r="AB682" i="3"/>
  <c r="AB1477" i="3"/>
  <c r="AB848" i="3"/>
  <c r="AB792" i="3"/>
  <c r="AB1229" i="3"/>
  <c r="AB1224" i="3"/>
  <c r="AB969" i="3"/>
  <c r="AB1505" i="3" s="1"/>
  <c r="AB1412" i="3"/>
  <c r="AB584" i="3"/>
  <c r="AB1488" i="3" s="1"/>
  <c r="AB869" i="3"/>
  <c r="AB1500" i="3" s="1"/>
  <c r="AB260" i="3"/>
  <c r="AB238" i="3"/>
  <c r="AB265" i="3"/>
  <c r="AB221" i="3"/>
  <c r="AB269" i="3"/>
  <c r="AB1372" i="3"/>
  <c r="AB1367" i="3"/>
  <c r="AA265" i="3"/>
  <c r="AA270" i="3"/>
  <c r="AA271" i="3" s="1"/>
  <c r="AA1525" i="3" s="1"/>
  <c r="AB1465" i="3"/>
  <c r="AB279" i="3"/>
  <c r="AB1572" i="3" s="1"/>
  <c r="AB194" i="3"/>
  <c r="AA196" i="3"/>
  <c r="AA1474" i="3"/>
  <c r="AB188" i="3"/>
  <c r="AB681" i="3"/>
  <c r="AB1160" i="3"/>
  <c r="AB1420" i="3"/>
  <c r="AB1470" i="3"/>
  <c r="AB1503" i="3"/>
  <c r="AB1543" i="3"/>
  <c r="N1006" i="3"/>
  <c r="N1236" i="3"/>
  <c r="P1364" i="3"/>
  <c r="P1368" i="3" s="1"/>
  <c r="AB242" i="3"/>
  <c r="AB243" i="3" s="1"/>
  <c r="AB847" i="3"/>
  <c r="AB1421" i="3"/>
  <c r="AB1541" i="3"/>
  <c r="AC1466" i="3"/>
  <c r="AC1366" i="3"/>
  <c r="AC1365" i="3"/>
  <c r="AC1318" i="3"/>
  <c r="AC1307" i="3"/>
  <c r="AC1282" i="3"/>
  <c r="AC1361" i="3"/>
  <c r="AC1334" i="3"/>
  <c r="AC1311" i="3"/>
  <c r="AC1310" i="3"/>
  <c r="AC1397" i="3"/>
  <c r="AC1398" i="3" s="1"/>
  <c r="AC1319" i="3"/>
  <c r="AC1373" i="3"/>
  <c r="AC1374" i="3" s="1"/>
  <c r="AC1362" i="3"/>
  <c r="AC1222" i="3"/>
  <c r="AC1205" i="3"/>
  <c r="AC1159" i="3"/>
  <c r="AC1143" i="3"/>
  <c r="AC1043" i="3"/>
  <c r="AC1261" i="3"/>
  <c r="AC1266" i="3" s="1"/>
  <c r="AC1268" i="3" s="1"/>
  <c r="AC1185" i="3"/>
  <c r="AC1121" i="3"/>
  <c r="AC1105" i="3"/>
  <c r="AC1087" i="3"/>
  <c r="AC988" i="3"/>
  <c r="AC967" i="3"/>
  <c r="AC1223" i="3"/>
  <c r="AC1206" i="3"/>
  <c r="AC1158" i="3"/>
  <c r="AC1142" i="3"/>
  <c r="AC1044" i="3"/>
  <c r="AC1306" i="3"/>
  <c r="AC1281" i="3"/>
  <c r="AC1283" i="3" s="1"/>
  <c r="AC1317" i="3" s="1"/>
  <c r="AC1184" i="3"/>
  <c r="AC1122" i="3"/>
  <c r="AC1106" i="3"/>
  <c r="AC1088" i="3"/>
  <c r="AC1067" i="3"/>
  <c r="AC987" i="3"/>
  <c r="AC968" i="3"/>
  <c r="AC841" i="3"/>
  <c r="AC825" i="3"/>
  <c r="AC808" i="3"/>
  <c r="AC790" i="3"/>
  <c r="AC750" i="3"/>
  <c r="AC729" i="3"/>
  <c r="AC673" i="3"/>
  <c r="AC654" i="3"/>
  <c r="AC619" i="3"/>
  <c r="AC582" i="3"/>
  <c r="AC947" i="3"/>
  <c r="AC927" i="3"/>
  <c r="AC908" i="3"/>
  <c r="AC887" i="3"/>
  <c r="AC868" i="3"/>
  <c r="AC770" i="3"/>
  <c r="AC709" i="3"/>
  <c r="AC636" i="3"/>
  <c r="AC601" i="3"/>
  <c r="AC842" i="3"/>
  <c r="AC826" i="3"/>
  <c r="AC809" i="3"/>
  <c r="AC791" i="3"/>
  <c r="AC749" i="3"/>
  <c r="AC730" i="3"/>
  <c r="AC674" i="3"/>
  <c r="AC655" i="3"/>
  <c r="AC948" i="3"/>
  <c r="AC928" i="3"/>
  <c r="AC907" i="3"/>
  <c r="AC888" i="3"/>
  <c r="AC867" i="3"/>
  <c r="AC771" i="3"/>
  <c r="AC710" i="3"/>
  <c r="AC637" i="3"/>
  <c r="AC600" i="3"/>
  <c r="AC525" i="3"/>
  <c r="AC505" i="3"/>
  <c r="AC392" i="3"/>
  <c r="AC341" i="3"/>
  <c r="AC1421" i="3"/>
  <c r="AC544" i="3"/>
  <c r="AC487" i="3"/>
  <c r="AC418" i="3"/>
  <c r="AC284" i="3"/>
  <c r="AC1420" i="3" s="1"/>
  <c r="AC564" i="3"/>
  <c r="AC563" i="3"/>
  <c r="AC565" i="3" s="1"/>
  <c r="AC524" i="3"/>
  <c r="AC506" i="3"/>
  <c r="AC393" i="3"/>
  <c r="AC356" i="3"/>
  <c r="AC1472" i="3" s="1"/>
  <c r="AC326" i="3"/>
  <c r="AC618" i="3"/>
  <c r="AC583" i="3"/>
  <c r="AC543" i="3"/>
  <c r="AC486" i="3"/>
  <c r="AC464" i="3"/>
  <c r="AC433" i="3"/>
  <c r="AC306" i="3"/>
  <c r="AC126" i="3"/>
  <c r="AC125" i="3"/>
  <c r="AC124" i="3"/>
  <c r="AC114" i="3"/>
  <c r="AC259" i="3"/>
  <c r="AC264" i="3" s="1"/>
  <c r="AC187" i="3"/>
  <c r="AC194" i="3" s="1"/>
  <c r="AC117" i="3"/>
  <c r="AC116" i="3"/>
  <c r="AC115" i="3"/>
  <c r="AC16" i="3"/>
  <c r="AC258" i="3"/>
  <c r="AC263" i="3" s="1"/>
  <c r="AC185" i="3"/>
  <c r="AC1021" i="3" s="1"/>
  <c r="AC123" i="3"/>
  <c r="AD17" i="3"/>
  <c r="AB216" i="3"/>
  <c r="AB1022" i="3"/>
  <c r="AB1492" i="3"/>
  <c r="AB1501" i="3"/>
  <c r="AB1512" i="3"/>
  <c r="AA1534" i="3"/>
  <c r="N165" i="3"/>
  <c r="AB1312" i="3"/>
  <c r="AB1284" i="3"/>
  <c r="AB1338" i="3"/>
  <c r="AC1335" i="3" s="1"/>
  <c r="AC1337" i="3" s="1"/>
  <c r="N1424" i="3"/>
  <c r="N132" i="3"/>
  <c r="AB1473" i="3" l="1"/>
  <c r="AB1474" i="3" s="1"/>
  <c r="N167" i="3"/>
  <c r="N198" i="3" s="1"/>
  <c r="N1419" i="3" s="1"/>
  <c r="AB195" i="3"/>
  <c r="AD1068" i="3"/>
  <c r="AD237" i="3"/>
  <c r="AD215" i="3"/>
  <c r="AD220" i="3" s="1"/>
  <c r="AD236" i="3"/>
  <c r="AD241" i="3" s="1"/>
  <c r="AD214" i="3"/>
  <c r="AD219" i="3" s="1"/>
  <c r="T1308" i="3"/>
  <c r="T1309" i="3" s="1"/>
  <c r="T1313" i="3" s="1"/>
  <c r="S1314" i="3"/>
  <c r="S1316" i="3" s="1"/>
  <c r="S1320" i="3" s="1"/>
  <c r="S1542" i="3" s="1"/>
  <c r="AD290" i="3"/>
  <c r="AD1661" i="3"/>
  <c r="AB1230" i="3"/>
  <c r="AB1515" i="3" s="1"/>
  <c r="AC602" i="3"/>
  <c r="AB1493" i="3"/>
  <c r="AC751" i="3"/>
  <c r="AC1498" i="3" s="1"/>
  <c r="AC989" i="3"/>
  <c r="AC909" i="3"/>
  <c r="AC488" i="3"/>
  <c r="AC1483" i="3" s="1"/>
  <c r="AC810" i="3"/>
  <c r="AC1144" i="3"/>
  <c r="AC1479" i="3"/>
  <c r="AC1471" i="3"/>
  <c r="AC792" i="3"/>
  <c r="AB1166" i="3"/>
  <c r="AB1514" i="3" s="1"/>
  <c r="AB1487" i="3"/>
  <c r="AC1228" i="3"/>
  <c r="AC526" i="3"/>
  <c r="AC1485" i="3" s="1"/>
  <c r="AC1224" i="3"/>
  <c r="AC929" i="3"/>
  <c r="AB849" i="3"/>
  <c r="AB1509" i="3" s="1"/>
  <c r="AC545" i="3"/>
  <c r="AC1486" i="3" s="1"/>
  <c r="AC1207" i="3"/>
  <c r="AC1164" i="3"/>
  <c r="AC711" i="3"/>
  <c r="AC1496" i="3" s="1"/>
  <c r="AC584" i="3"/>
  <c r="AC827" i="3"/>
  <c r="AC1069" i="3"/>
  <c r="AC1513" i="3" s="1"/>
  <c r="AC1186" i="3"/>
  <c r="AC1508" i="3" s="1"/>
  <c r="AC1045" i="3"/>
  <c r="AC1512" i="3" s="1"/>
  <c r="AC238" i="3"/>
  <c r="AC681" i="3"/>
  <c r="AC394" i="3"/>
  <c r="AC401" i="3" s="1"/>
  <c r="AC1249" i="3" s="1"/>
  <c r="AC869" i="3"/>
  <c r="AC638" i="3"/>
  <c r="AC889" i="3"/>
  <c r="AC1501" i="3" s="1"/>
  <c r="AC949" i="3"/>
  <c r="AC1504" i="3" s="1"/>
  <c r="AC656" i="3"/>
  <c r="AC1492" i="3" s="1"/>
  <c r="AC969" i="3"/>
  <c r="AC1107" i="3"/>
  <c r="AC1412" i="3"/>
  <c r="AB683" i="3"/>
  <c r="AB1251" i="3" s="1"/>
  <c r="AC507" i="3"/>
  <c r="AC675" i="3"/>
  <c r="AC1493" i="3" s="1"/>
  <c r="AC847" i="3"/>
  <c r="AC1123" i="3"/>
  <c r="AC682" i="3"/>
  <c r="AC620" i="3"/>
  <c r="AC1470" i="3"/>
  <c r="AC848" i="3"/>
  <c r="AC772" i="3"/>
  <c r="AC1499" i="3" s="1"/>
  <c r="AC731" i="3"/>
  <c r="AC1497" i="3" s="1"/>
  <c r="AB1530" i="3"/>
  <c r="AB1533" i="3" s="1"/>
  <c r="AC1089" i="3"/>
  <c r="AC1507" i="3" s="1"/>
  <c r="AC1165" i="3"/>
  <c r="AC221" i="3"/>
  <c r="AC269" i="3"/>
  <c r="AC1372" i="3"/>
  <c r="AC1367" i="3"/>
  <c r="T1314" i="3"/>
  <c r="T1316" i="3" s="1"/>
  <c r="T1320" i="3" s="1"/>
  <c r="T1542" i="3" s="1"/>
  <c r="U1308" i="3"/>
  <c r="AC265" i="3"/>
  <c r="P1369" i="3"/>
  <c r="P1371" i="3" s="1"/>
  <c r="P1375" i="3" s="1"/>
  <c r="P1544" i="3" s="1"/>
  <c r="Q1363" i="3"/>
  <c r="AD1466" i="3"/>
  <c r="AD1361" i="3"/>
  <c r="AD1334" i="3"/>
  <c r="AD1311" i="3"/>
  <c r="AD1310" i="3"/>
  <c r="AD1397" i="3"/>
  <c r="AD1398" i="3" s="1"/>
  <c r="AD1306" i="3"/>
  <c r="AD1373" i="3"/>
  <c r="AD1374" i="3" s="1"/>
  <c r="AD1362" i="3"/>
  <c r="AD1366" i="3"/>
  <c r="AD1365" i="3"/>
  <c r="AD1318" i="3"/>
  <c r="AD1319" i="3" s="1"/>
  <c r="AD1307" i="3"/>
  <c r="AD1261" i="3"/>
  <c r="AD1266" i="3" s="1"/>
  <c r="AD1268" i="3" s="1"/>
  <c r="AD1185" i="3"/>
  <c r="AD1121" i="3"/>
  <c r="AD1105" i="3"/>
  <c r="AD1087" i="3"/>
  <c r="AD988" i="3"/>
  <c r="AD967" i="3"/>
  <c r="AD948" i="3"/>
  <c r="AD1223" i="3"/>
  <c r="AD1206" i="3"/>
  <c r="AD1158" i="3"/>
  <c r="AD1142" i="3"/>
  <c r="AD1044" i="3"/>
  <c r="AD1281" i="3"/>
  <c r="AD1184" i="3"/>
  <c r="AD1122" i="3"/>
  <c r="AD1106" i="3"/>
  <c r="AD1088" i="3"/>
  <c r="AD1067" i="3"/>
  <c r="AD1282" i="3"/>
  <c r="AD1222" i="3"/>
  <c r="AD1205" i="3"/>
  <c r="AD1159" i="3"/>
  <c r="AD1143" i="3"/>
  <c r="AD1043" i="3"/>
  <c r="AD968" i="3"/>
  <c r="AD947" i="3"/>
  <c r="AD927" i="3"/>
  <c r="AD908" i="3"/>
  <c r="AD887" i="3"/>
  <c r="AD868" i="3"/>
  <c r="AD770" i="3"/>
  <c r="AD709" i="3"/>
  <c r="AD636" i="3"/>
  <c r="AD601" i="3"/>
  <c r="AD564" i="3"/>
  <c r="AD987" i="3"/>
  <c r="AD842" i="3"/>
  <c r="AD826" i="3"/>
  <c r="AD809" i="3"/>
  <c r="AD791" i="3"/>
  <c r="AD749" i="3"/>
  <c r="AD730" i="3"/>
  <c r="AD674" i="3"/>
  <c r="AD655" i="3"/>
  <c r="AD618" i="3"/>
  <c r="AD583" i="3"/>
  <c r="AD928" i="3"/>
  <c r="AD929" i="3" s="1"/>
  <c r="AD907" i="3"/>
  <c r="AD888" i="3"/>
  <c r="AD867" i="3"/>
  <c r="AD771" i="3"/>
  <c r="AD710" i="3"/>
  <c r="AD841" i="3"/>
  <c r="AD843" i="3" s="1"/>
  <c r="AD825" i="3"/>
  <c r="AD827" i="3" s="1"/>
  <c r="AD808" i="3"/>
  <c r="AD810" i="3" s="1"/>
  <c r="AD790" i="3"/>
  <c r="AD792" i="3" s="1"/>
  <c r="AD750" i="3"/>
  <c r="AD751" i="3" s="1"/>
  <c r="AD729" i="3"/>
  <c r="AD673" i="3"/>
  <c r="AD675" i="3" s="1"/>
  <c r="AD1434" i="3" s="1"/>
  <c r="AD654" i="3"/>
  <c r="AD619" i="3"/>
  <c r="AD600" i="3"/>
  <c r="AD602" i="3" s="1"/>
  <c r="AD544" i="3"/>
  <c r="AD487" i="3"/>
  <c r="AD418" i="3"/>
  <c r="AD284" i="3"/>
  <c r="AD1420" i="3" s="1"/>
  <c r="AD259" i="3"/>
  <c r="AD582" i="3"/>
  <c r="AD563" i="3"/>
  <c r="AD565" i="3" s="1"/>
  <c r="AD524" i="3"/>
  <c r="AD506" i="3"/>
  <c r="AD393" i="3"/>
  <c r="AD356" i="3"/>
  <c r="AD326" i="3"/>
  <c r="AD637" i="3"/>
  <c r="AD543" i="3"/>
  <c r="AD486" i="3"/>
  <c r="AD464" i="3"/>
  <c r="AD433" i="3"/>
  <c r="AD306" i="3"/>
  <c r="AD525" i="3"/>
  <c r="AD505" i="3"/>
  <c r="AD392" i="3"/>
  <c r="AD341" i="3"/>
  <c r="AD1421" i="3"/>
  <c r="AD187" i="3"/>
  <c r="AD1022" i="3" s="1"/>
  <c r="AD117" i="3"/>
  <c r="AD116" i="3"/>
  <c r="AD115" i="3"/>
  <c r="AD258" i="3"/>
  <c r="AD263" i="3" s="1"/>
  <c r="AD16" i="3"/>
  <c r="AD123" i="3"/>
  <c r="AE17" i="3"/>
  <c r="AD126" i="3"/>
  <c r="AD125" i="3"/>
  <c r="AD124" i="3"/>
  <c r="AD114" i="3"/>
  <c r="AC216" i="3"/>
  <c r="AC242" i="3"/>
  <c r="AC243" i="3" s="1"/>
  <c r="AC186" i="3"/>
  <c r="AC1229" i="3"/>
  <c r="AC1160" i="3"/>
  <c r="AC1477" i="3"/>
  <c r="AC1490" i="3"/>
  <c r="AC1476" i="3"/>
  <c r="AC1506" i="3"/>
  <c r="AC1543" i="3"/>
  <c r="AC1541" i="3"/>
  <c r="AB196" i="3"/>
  <c r="AC843" i="3"/>
  <c r="AC1484" i="3"/>
  <c r="AC1500" i="3"/>
  <c r="AC1503" i="3"/>
  <c r="O111" i="3"/>
  <c r="AC189" i="3"/>
  <c r="AC190" i="3" s="1"/>
  <c r="AC188" i="3"/>
  <c r="AC260" i="3"/>
  <c r="AC193" i="3"/>
  <c r="AC195" i="3" s="1"/>
  <c r="AC1022" i="3"/>
  <c r="AC1023" i="3" s="1"/>
  <c r="AC1511" i="3" s="1"/>
  <c r="AC1489" i="3"/>
  <c r="AC1491" i="3"/>
  <c r="AC1505" i="3"/>
  <c r="AC1469" i="3"/>
  <c r="AC1488" i="3"/>
  <c r="AC1527" i="3"/>
  <c r="AC1531" i="3"/>
  <c r="AB1023" i="3"/>
  <c r="AB1511" i="3" s="1"/>
  <c r="AB270" i="3"/>
  <c r="AB271" i="3" s="1"/>
  <c r="AB1525" i="3" s="1"/>
  <c r="N1422" i="3"/>
  <c r="N1426" i="3" s="1"/>
  <c r="N1443" i="3" s="1"/>
  <c r="N1524" i="3"/>
  <c r="N1536" i="3" s="1"/>
  <c r="AC1465" i="3"/>
  <c r="AC279" i="3"/>
  <c r="AC1572" i="3" s="1"/>
  <c r="AC1312" i="3"/>
  <c r="AC1284" i="3"/>
  <c r="AC1338" i="3"/>
  <c r="AD1335" i="3" s="1"/>
  <c r="AD1337" i="3" s="1"/>
  <c r="AC1502" i="3"/>
  <c r="N1510" i="3"/>
  <c r="N1516" i="3" s="1"/>
  <c r="N1238" i="3"/>
  <c r="N1252" i="3" s="1"/>
  <c r="N1436" i="3" s="1"/>
  <c r="AC1166" i="3" l="1"/>
  <c r="AD869" i="3"/>
  <c r="AC683" i="3"/>
  <c r="AC1251" i="3" s="1"/>
  <c r="AE1068" i="3"/>
  <c r="AE236" i="3"/>
  <c r="AE241" i="3" s="1"/>
  <c r="AE237" i="3"/>
  <c r="AE242" i="3" s="1"/>
  <c r="AE215" i="3"/>
  <c r="AE214" i="3"/>
  <c r="AE219" i="3" s="1"/>
  <c r="AE290" i="3"/>
  <c r="AE1661" i="3"/>
  <c r="AC1230" i="3"/>
  <c r="AC1515" i="3" s="1"/>
  <c r="AD394" i="3"/>
  <c r="AD401" i="3" s="1"/>
  <c r="AD1249" i="3" s="1"/>
  <c r="AB1494" i="3"/>
  <c r="AD526" i="3"/>
  <c r="AD1089" i="3"/>
  <c r="AD989" i="3"/>
  <c r="AD1506" i="3" s="1"/>
  <c r="AD1229" i="3"/>
  <c r="AD1433" i="3"/>
  <c r="AC1434" i="3"/>
  <c r="AC1530" i="3"/>
  <c r="AC1533" i="3" s="1"/>
  <c r="AC1473" i="3"/>
  <c r="AC1474" i="3" s="1"/>
  <c r="AD1207" i="3"/>
  <c r="AD1107" i="3"/>
  <c r="AC849" i="3"/>
  <c r="AC1509" i="3" s="1"/>
  <c r="AD188" i="3"/>
  <c r="AD848" i="3"/>
  <c r="AD1045" i="3"/>
  <c r="AD1512" i="3" s="1"/>
  <c r="AD1228" i="3"/>
  <c r="AD1283" i="3"/>
  <c r="AD1284" i="3" s="1"/>
  <c r="AD238" i="3"/>
  <c r="AD545" i="3"/>
  <c r="AD1486" i="3" s="1"/>
  <c r="AD1069" i="3"/>
  <c r="AD1513" i="3" s="1"/>
  <c r="AD1186" i="3"/>
  <c r="AD1508" i="3" s="1"/>
  <c r="AD1144" i="3"/>
  <c r="AD620" i="3"/>
  <c r="AD1490" i="3" s="1"/>
  <c r="AD656" i="3"/>
  <c r="AD847" i="3"/>
  <c r="AD682" i="3"/>
  <c r="AD772" i="3"/>
  <c r="AD1499" i="3" s="1"/>
  <c r="AD1123" i="3"/>
  <c r="AD949" i="3"/>
  <c r="AD1504" i="3" s="1"/>
  <c r="AD681" i="3"/>
  <c r="AD1164" i="3"/>
  <c r="AD507" i="3"/>
  <c r="AD1484" i="3" s="1"/>
  <c r="AD488" i="3"/>
  <c r="AD1483" i="3" s="1"/>
  <c r="AD584" i="3"/>
  <c r="AD731" i="3"/>
  <c r="AD1497" i="3" s="1"/>
  <c r="AD909" i="3"/>
  <c r="AD638" i="3"/>
  <c r="AD1491" i="3" s="1"/>
  <c r="AD889" i="3"/>
  <c r="AD1501" i="3" s="1"/>
  <c r="AD969" i="3"/>
  <c r="AD1165" i="3"/>
  <c r="AD1224" i="3"/>
  <c r="AD711" i="3"/>
  <c r="AD1531" i="3"/>
  <c r="AC1534" i="3"/>
  <c r="AD269" i="3"/>
  <c r="AD260" i="3"/>
  <c r="AD221" i="3"/>
  <c r="AD1372" i="3"/>
  <c r="AD1367" i="3"/>
  <c r="AD1412" i="3"/>
  <c r="AD216" i="3"/>
  <c r="AD242" i="3"/>
  <c r="AD243" i="3" s="1"/>
  <c r="AD1465" i="3"/>
  <c r="AD279" i="3"/>
  <c r="AD1572" i="3" s="1"/>
  <c r="AD194" i="3"/>
  <c r="AD264" i="3"/>
  <c r="AD1338" i="3"/>
  <c r="AE1335" i="3" s="1"/>
  <c r="AE1337" i="3" s="1"/>
  <c r="AD1476" i="3"/>
  <c r="AD1485" i="3"/>
  <c r="AD1500" i="3"/>
  <c r="AD1471" i="3"/>
  <c r="AD1472" i="3"/>
  <c r="AD1487" i="3"/>
  <c r="AD1503" i="3"/>
  <c r="AC270" i="3"/>
  <c r="AC271" i="3" s="1"/>
  <c r="AC1525" i="3" s="1"/>
  <c r="O127" i="3"/>
  <c r="O128" i="3" s="1"/>
  <c r="O118" i="3"/>
  <c r="O119" i="3" s="1"/>
  <c r="AD1160" i="3"/>
  <c r="AD1489" i="3"/>
  <c r="AD1507" i="3"/>
  <c r="AD1541" i="3"/>
  <c r="U1309" i="3"/>
  <c r="U1313" i="3" s="1"/>
  <c r="AC1487" i="3"/>
  <c r="AC1494" i="3" s="1"/>
  <c r="AC1433" i="3"/>
  <c r="AC1514" i="3"/>
  <c r="AC196" i="3"/>
  <c r="AE1466" i="3"/>
  <c r="AE1397" i="3"/>
  <c r="AE1398" i="3" s="1"/>
  <c r="AE1306" i="3"/>
  <c r="AE1261" i="3"/>
  <c r="AE1266" i="3" s="1"/>
  <c r="AE1268" i="3" s="1"/>
  <c r="AE1424" i="3"/>
  <c r="AE1373" i="3"/>
  <c r="AE1374" i="3" s="1"/>
  <c r="AE1362" i="3"/>
  <c r="AE1366" i="3"/>
  <c r="AE1365" i="3"/>
  <c r="AE1318" i="3"/>
  <c r="AE1319" i="3" s="1"/>
  <c r="AE1361" i="3"/>
  <c r="AE1334" i="3"/>
  <c r="AE1311" i="3"/>
  <c r="AE1310" i="3"/>
  <c r="AE1223" i="3"/>
  <c r="AE1206" i="3"/>
  <c r="AE1158" i="3"/>
  <c r="AE1142" i="3"/>
  <c r="AE1044" i="3"/>
  <c r="AE1281" i="3"/>
  <c r="AE1184" i="3"/>
  <c r="AE1122" i="3"/>
  <c r="AE1106" i="3"/>
  <c r="AE1088" i="3"/>
  <c r="AE1067" i="3"/>
  <c r="AE987" i="3"/>
  <c r="AE968" i="3"/>
  <c r="AE1307" i="3"/>
  <c r="AE1282" i="3"/>
  <c r="AE1222" i="3"/>
  <c r="AE1205" i="3"/>
  <c r="AE1159" i="3"/>
  <c r="AE1143" i="3"/>
  <c r="AE1043" i="3"/>
  <c r="AE1185" i="3"/>
  <c r="AE1121" i="3"/>
  <c r="AE1105" i="3"/>
  <c r="AE1087" i="3"/>
  <c r="AE988" i="3"/>
  <c r="AE967" i="3"/>
  <c r="AE842" i="3"/>
  <c r="AE826" i="3"/>
  <c r="AE809" i="3"/>
  <c r="AE791" i="3"/>
  <c r="AE749" i="3"/>
  <c r="AE730" i="3"/>
  <c r="AE674" i="3"/>
  <c r="AE655" i="3"/>
  <c r="AE618" i="3"/>
  <c r="AE583" i="3"/>
  <c r="AE928" i="3"/>
  <c r="AE907" i="3"/>
  <c r="AE888" i="3"/>
  <c r="AE867" i="3"/>
  <c r="AE771" i="3"/>
  <c r="AE710" i="3"/>
  <c r="AE637" i="3"/>
  <c r="AE600" i="3"/>
  <c r="AE948" i="3"/>
  <c r="AE841" i="3"/>
  <c r="AE825" i="3"/>
  <c r="AE808" i="3"/>
  <c r="AE790" i="3"/>
  <c r="AE750" i="3"/>
  <c r="AE729" i="3"/>
  <c r="AE673" i="3"/>
  <c r="AE947" i="3"/>
  <c r="AE949" i="3" s="1"/>
  <c r="AE927" i="3"/>
  <c r="AE908" i="3"/>
  <c r="AE887" i="3"/>
  <c r="AE868" i="3"/>
  <c r="AE770" i="3"/>
  <c r="AE709" i="3"/>
  <c r="AE636" i="3"/>
  <c r="AE601" i="3"/>
  <c r="AE582" i="3"/>
  <c r="AE563" i="3"/>
  <c r="AE524" i="3"/>
  <c r="AE506" i="3"/>
  <c r="AE393" i="3"/>
  <c r="AE356" i="3"/>
  <c r="AE326" i="3"/>
  <c r="AE564" i="3"/>
  <c r="AE543" i="3"/>
  <c r="AE486" i="3"/>
  <c r="AE464" i="3"/>
  <c r="AE433" i="3"/>
  <c r="AE1477" i="3" s="1"/>
  <c r="AE306" i="3"/>
  <c r="AE525" i="3"/>
  <c r="AE505" i="3"/>
  <c r="AE392" i="3"/>
  <c r="AE341" i="3"/>
  <c r="AE1421" i="3"/>
  <c r="AE654" i="3"/>
  <c r="AE619" i="3"/>
  <c r="AE544" i="3"/>
  <c r="AE487" i="3"/>
  <c r="AE418" i="3"/>
  <c r="AE284" i="3"/>
  <c r="AE1420" i="3" s="1"/>
  <c r="AE259" i="3"/>
  <c r="AE264" i="3" s="1"/>
  <c r="AE258" i="3"/>
  <c r="AE263" i="3" s="1"/>
  <c r="AE16" i="3"/>
  <c r="AF17" i="3"/>
  <c r="AE185" i="3"/>
  <c r="AE1021" i="3" s="1"/>
  <c r="AE123" i="3"/>
  <c r="AE114" i="3"/>
  <c r="AE126" i="3"/>
  <c r="AE125" i="3"/>
  <c r="AE124" i="3"/>
  <c r="AE187" i="3"/>
  <c r="AE1022" i="3" s="1"/>
  <c r="AE117" i="3"/>
  <c r="AE116" i="3"/>
  <c r="AE115" i="3"/>
  <c r="AD1469" i="3"/>
  <c r="AD1488" i="3"/>
  <c r="AD1470" i="3"/>
  <c r="AD1493" i="3"/>
  <c r="AD1479" i="3"/>
  <c r="AD1505" i="3"/>
  <c r="AD1498" i="3"/>
  <c r="AD1543" i="3"/>
  <c r="AD1473" i="3"/>
  <c r="AD1492" i="3"/>
  <c r="AD1477" i="3"/>
  <c r="AD1496" i="3"/>
  <c r="AD1502" i="3"/>
  <c r="AD1527" i="3"/>
  <c r="Q1364" i="3"/>
  <c r="AE565" i="3" l="1"/>
  <c r="AE394" i="3"/>
  <c r="AD1230" i="3"/>
  <c r="AD1515" i="3" s="1"/>
  <c r="AF1068" i="3"/>
  <c r="AF236" i="3"/>
  <c r="AF241" i="3" s="1"/>
  <c r="AF237" i="3"/>
  <c r="AF242" i="3" s="1"/>
  <c r="AF215" i="3"/>
  <c r="AF220" i="3" s="1"/>
  <c r="AF214" i="3"/>
  <c r="AF219" i="3" s="1"/>
  <c r="AF290" i="3"/>
  <c r="AF1421" i="3" s="1"/>
  <c r="AF1661" i="3"/>
  <c r="AE656" i="3"/>
  <c r="AE1492" i="3" s="1"/>
  <c r="AE526" i="3"/>
  <c r="AE602" i="3"/>
  <c r="AE1489" i="3" s="1"/>
  <c r="AE792" i="3"/>
  <c r="AE711" i="3"/>
  <c r="AE1045" i="3"/>
  <c r="AE1512" i="3" s="1"/>
  <c r="AD1317" i="3"/>
  <c r="AE545" i="3"/>
  <c r="AE1123" i="3"/>
  <c r="AE193" i="3"/>
  <c r="AD1534" i="3"/>
  <c r="AE620" i="3"/>
  <c r="AE1490" i="3" s="1"/>
  <c r="AE1207" i="3"/>
  <c r="AE1144" i="3"/>
  <c r="AE731" i="3"/>
  <c r="AE1497" i="3" s="1"/>
  <c r="AE827" i="3"/>
  <c r="AD849" i="3"/>
  <c r="AD1509" i="3" s="1"/>
  <c r="AE488" i="3"/>
  <c r="AE1483" i="3" s="1"/>
  <c r="AE584" i="3"/>
  <c r="AE1488" i="3" s="1"/>
  <c r="AE1107" i="3"/>
  <c r="AE1283" i="3"/>
  <c r="AE1284" i="3" s="1"/>
  <c r="AE889" i="3"/>
  <c r="AE1501" i="3" s="1"/>
  <c r="AE810" i="3"/>
  <c r="AE969" i="3"/>
  <c r="AE1229" i="3"/>
  <c r="AD1312" i="3"/>
  <c r="AE1089" i="3"/>
  <c r="AE1507" i="3" s="1"/>
  <c r="AD1166" i="3"/>
  <c r="AD1514" i="3" s="1"/>
  <c r="AD683" i="3"/>
  <c r="AD1251" i="3" s="1"/>
  <c r="AE772" i="3"/>
  <c r="AE1499" i="3" s="1"/>
  <c r="AE843" i="3"/>
  <c r="AE1372" i="3"/>
  <c r="AE1338" i="3"/>
  <c r="AF1335" i="3" s="1"/>
  <c r="AF1337" i="3" s="1"/>
  <c r="AF1372" i="3" s="1"/>
  <c r="AE1479" i="3"/>
  <c r="AE1472" i="3"/>
  <c r="AE1433" i="3"/>
  <c r="AE1496" i="3"/>
  <c r="AE675" i="3"/>
  <c r="AE1434" i="3" s="1"/>
  <c r="AE989" i="3"/>
  <c r="AE1506" i="3" s="1"/>
  <c r="AE1476" i="3"/>
  <c r="AE1469" i="3"/>
  <c r="AE929" i="3"/>
  <c r="AE1503" i="3" s="1"/>
  <c r="AE751" i="3"/>
  <c r="AE909" i="3"/>
  <c r="AE1502" i="3" s="1"/>
  <c r="AE1160" i="3"/>
  <c r="AD1530" i="3"/>
  <c r="AD1533" i="3" s="1"/>
  <c r="AE638" i="3"/>
  <c r="AE1491" i="3" s="1"/>
  <c r="AE847" i="3"/>
  <c r="AE1186" i="3"/>
  <c r="AE1508" i="3" s="1"/>
  <c r="AE1023" i="3"/>
  <c r="AE1511" i="3" s="1"/>
  <c r="AE682" i="3"/>
  <c r="AE1165" i="3"/>
  <c r="AE1367" i="3"/>
  <c r="AE681" i="3"/>
  <c r="AE507" i="3"/>
  <c r="AE1484" i="3" s="1"/>
  <c r="AE1164" i="3"/>
  <c r="AE1228" i="3"/>
  <c r="AE194" i="3"/>
  <c r="AE869" i="3"/>
  <c r="AE1500" i="3" s="1"/>
  <c r="AE848" i="3"/>
  <c r="AE1069" i="3"/>
  <c r="AE1513" i="3" s="1"/>
  <c r="AE269" i="3"/>
  <c r="AE216" i="3"/>
  <c r="AE243" i="3"/>
  <c r="AE265" i="3"/>
  <c r="AE1473" i="3"/>
  <c r="AE401" i="3"/>
  <c r="AE1249" i="3" s="1"/>
  <c r="AE1317" i="3"/>
  <c r="AE1412" i="3"/>
  <c r="U1314" i="3"/>
  <c r="U1316" i="3" s="1"/>
  <c r="U1320" i="3" s="1"/>
  <c r="U1542" i="3" s="1"/>
  <c r="V1308" i="3"/>
  <c r="AD1494" i="3"/>
  <c r="AE189" i="3"/>
  <c r="AE220" i="3"/>
  <c r="AE221" i="3" s="1"/>
  <c r="AF1424" i="3"/>
  <c r="AF1466" i="3"/>
  <c r="AF1373" i="3"/>
  <c r="AF1374" i="3" s="1"/>
  <c r="AF1362" i="3"/>
  <c r="AF1281" i="3"/>
  <c r="AF1366" i="3"/>
  <c r="AF1365" i="3"/>
  <c r="AF1318" i="3"/>
  <c r="AF1319" i="3" s="1"/>
  <c r="AF1307" i="3"/>
  <c r="AF1361" i="3"/>
  <c r="AF1334" i="3"/>
  <c r="AF1397" i="3"/>
  <c r="AF1398" i="3" s="1"/>
  <c r="AF1306" i="3"/>
  <c r="AF1310" i="3"/>
  <c r="AF1184" i="3"/>
  <c r="AF1122" i="3"/>
  <c r="AF1106" i="3"/>
  <c r="AF1088" i="3"/>
  <c r="AF1067" i="3"/>
  <c r="AF987" i="3"/>
  <c r="AF968" i="3"/>
  <c r="AF947" i="3"/>
  <c r="AF1282" i="3"/>
  <c r="AF1222" i="3"/>
  <c r="AF1205" i="3"/>
  <c r="AF1159" i="3"/>
  <c r="AF1143" i="3"/>
  <c r="AF1043" i="3"/>
  <c r="AF1185" i="3"/>
  <c r="AF1121" i="3"/>
  <c r="AF1105" i="3"/>
  <c r="AF1087" i="3"/>
  <c r="AF1311" i="3"/>
  <c r="AF1261" i="3"/>
  <c r="AF1266" i="3" s="1"/>
  <c r="AF1268" i="3" s="1"/>
  <c r="AF1223" i="3"/>
  <c r="AF1206" i="3"/>
  <c r="AF1158" i="3"/>
  <c r="AF1142" i="3"/>
  <c r="AF1044" i="3"/>
  <c r="AF928" i="3"/>
  <c r="AF907" i="3"/>
  <c r="AF888" i="3"/>
  <c r="AF867" i="3"/>
  <c r="AF771" i="3"/>
  <c r="AF710" i="3"/>
  <c r="AF637" i="3"/>
  <c r="AF600" i="3"/>
  <c r="AF988" i="3"/>
  <c r="AF948" i="3"/>
  <c r="AF949" i="3" s="1"/>
  <c r="AF841" i="3"/>
  <c r="AF825" i="3"/>
  <c r="AF808" i="3"/>
  <c r="AF790" i="3"/>
  <c r="AF750" i="3"/>
  <c r="AF729" i="3"/>
  <c r="AF673" i="3"/>
  <c r="AF654" i="3"/>
  <c r="AF619" i="3"/>
  <c r="AF582" i="3"/>
  <c r="AF927" i="3"/>
  <c r="AF929" i="3" s="1"/>
  <c r="AF908" i="3"/>
  <c r="AF887" i="3"/>
  <c r="AF868" i="3"/>
  <c r="AF770" i="3"/>
  <c r="AF709" i="3"/>
  <c r="AF967" i="3"/>
  <c r="AF842" i="3"/>
  <c r="AF826" i="3"/>
  <c r="AF809" i="3"/>
  <c r="AF791" i="3"/>
  <c r="AF749" i="3"/>
  <c r="AF730" i="3"/>
  <c r="AF674" i="3"/>
  <c r="AF655" i="3"/>
  <c r="AF618" i="3"/>
  <c r="AF583" i="3"/>
  <c r="AF601" i="3"/>
  <c r="AF564" i="3"/>
  <c r="AF543" i="3"/>
  <c r="AF486" i="3"/>
  <c r="AF464" i="3"/>
  <c r="AF433" i="3"/>
  <c r="AF306" i="3"/>
  <c r="AF258" i="3"/>
  <c r="AF263" i="3" s="1"/>
  <c r="AF525" i="3"/>
  <c r="AF505" i="3"/>
  <c r="AF392" i="3"/>
  <c r="AF341" i="3"/>
  <c r="AF636" i="3"/>
  <c r="AF638" i="3" s="1"/>
  <c r="AF544" i="3"/>
  <c r="AF487" i="3"/>
  <c r="AF418" i="3"/>
  <c r="AF563" i="3"/>
  <c r="AF524" i="3"/>
  <c r="AF506" i="3"/>
  <c r="AF393" i="3"/>
  <c r="AF356" i="3"/>
  <c r="AF326" i="3"/>
  <c r="AF185" i="3"/>
  <c r="AF1021" i="3" s="1"/>
  <c r="AF123" i="3"/>
  <c r="AG17" i="3"/>
  <c r="AF116" i="3"/>
  <c r="AF115" i="3"/>
  <c r="AF284" i="3"/>
  <c r="AF1420" i="3" s="1"/>
  <c r="AF126" i="3"/>
  <c r="AF125" i="3"/>
  <c r="AF124" i="3"/>
  <c r="AF114" i="3"/>
  <c r="AF187" i="3"/>
  <c r="AF1022" i="3" s="1"/>
  <c r="AF259" i="3"/>
  <c r="AF16" i="3"/>
  <c r="AF117" i="3"/>
  <c r="AE1487" i="3"/>
  <c r="AE1485" i="3"/>
  <c r="AE1486" i="3"/>
  <c r="AE1541" i="3"/>
  <c r="AE1543" i="3"/>
  <c r="O1004" i="3"/>
  <c r="O154" i="3"/>
  <c r="O120" i="3"/>
  <c r="O155" i="3"/>
  <c r="O156" i="3"/>
  <c r="AE1465" i="3"/>
  <c r="AE279" i="3"/>
  <c r="AE1572" i="3" s="1"/>
  <c r="AE238" i="3"/>
  <c r="AE1527" i="3"/>
  <c r="O162" i="3"/>
  <c r="O1005" i="3"/>
  <c r="O1237" i="3" s="1"/>
  <c r="O129" i="3"/>
  <c r="O161" i="3"/>
  <c r="O131" i="3"/>
  <c r="O163" i="3"/>
  <c r="Q1368" i="3"/>
  <c r="AD1474" i="3"/>
  <c r="AE260" i="3"/>
  <c r="AE188" i="3"/>
  <c r="AE1224" i="3"/>
  <c r="AE1470" i="3"/>
  <c r="AE1471" i="3"/>
  <c r="AE1498" i="3"/>
  <c r="AE1531" i="3"/>
  <c r="AE1504" i="3"/>
  <c r="AE1505" i="3"/>
  <c r="AD270" i="3"/>
  <c r="AD271" i="3" s="1"/>
  <c r="AD1525" i="3" s="1"/>
  <c r="AD265" i="3"/>
  <c r="AF565" i="3" l="1"/>
  <c r="AF969" i="3"/>
  <c r="AE1312" i="3"/>
  <c r="AG1068" i="3"/>
  <c r="AG237" i="3"/>
  <c r="AG242" i="3" s="1"/>
  <c r="AG215" i="3"/>
  <c r="AG236" i="3"/>
  <c r="AG241" i="3" s="1"/>
  <c r="AG214" i="3"/>
  <c r="AG219" i="3" s="1"/>
  <c r="AF1089" i="3"/>
  <c r="AF1507" i="3" s="1"/>
  <c r="AE1230" i="3"/>
  <c r="AE1515" i="3" s="1"/>
  <c r="AE1493" i="3"/>
  <c r="AE1494" i="3" s="1"/>
  <c r="AE683" i="3"/>
  <c r="AE1251" i="3" s="1"/>
  <c r="AE195" i="3"/>
  <c r="AE1166" i="3"/>
  <c r="AE1514" i="3" s="1"/>
  <c r="AG290" i="3"/>
  <c r="AG1661" i="3"/>
  <c r="AF193" i="3"/>
  <c r="AF260" i="3"/>
  <c r="AE849" i="3"/>
  <c r="AE1509" i="3" s="1"/>
  <c r="AF188" i="3"/>
  <c r="AF620" i="3"/>
  <c r="AF1490" i="3" s="1"/>
  <c r="AF751" i="3"/>
  <c r="AF1498" i="3" s="1"/>
  <c r="AF1433" i="3"/>
  <c r="AF394" i="3"/>
  <c r="AF401" i="3" s="1"/>
  <c r="AF1249" i="3" s="1"/>
  <c r="AF675" i="3"/>
  <c r="AF1434" i="3" s="1"/>
  <c r="AF1045" i="3"/>
  <c r="AF1069" i="3"/>
  <c r="AF1513" i="3" s="1"/>
  <c r="AF1123" i="3"/>
  <c r="AF1491" i="3"/>
  <c r="AF194" i="3"/>
  <c r="AF656" i="3"/>
  <c r="AF1229" i="3"/>
  <c r="AF1186" i="3"/>
  <c r="AF1508" i="3" s="1"/>
  <c r="AF1165" i="3"/>
  <c r="AF827" i="3"/>
  <c r="AF602" i="3"/>
  <c r="O165" i="3"/>
  <c r="AF731" i="3"/>
  <c r="AF1497" i="3" s="1"/>
  <c r="AF711" i="3"/>
  <c r="AF909" i="3"/>
  <c r="AF1502" i="3" s="1"/>
  <c r="AF1144" i="3"/>
  <c r="AF1107" i="3"/>
  <c r="AF1228" i="3"/>
  <c r="AF792" i="3"/>
  <c r="AF1283" i="3"/>
  <c r="AF1317" i="3" s="1"/>
  <c r="O158" i="3"/>
  <c r="AE1530" i="3"/>
  <c r="AE1533" i="3" s="1"/>
  <c r="AF189" i="3"/>
  <c r="AF526" i="3"/>
  <c r="AF1485" i="3" s="1"/>
  <c r="AF507" i="3"/>
  <c r="AF1484" i="3" s="1"/>
  <c r="AF682" i="3"/>
  <c r="AF772" i="3"/>
  <c r="AF1499" i="3" s="1"/>
  <c r="AF843" i="3"/>
  <c r="AF869" i="3"/>
  <c r="AF848" i="3"/>
  <c r="AF1412" i="3"/>
  <c r="AF488" i="3"/>
  <c r="AF1483" i="3" s="1"/>
  <c r="AF889" i="3"/>
  <c r="AF1501" i="3" s="1"/>
  <c r="AF584" i="3"/>
  <c r="AF810" i="3"/>
  <c r="AF1164" i="3"/>
  <c r="AF1224" i="3"/>
  <c r="AF989" i="3"/>
  <c r="AF1543" i="3"/>
  <c r="AF545" i="3"/>
  <c r="AF1486" i="3" s="1"/>
  <c r="AF216" i="3"/>
  <c r="AF238" i="3"/>
  <c r="AF243" i="3"/>
  <c r="AE1474" i="3"/>
  <c r="AF264" i="3"/>
  <c r="AF270" i="3" s="1"/>
  <c r="AF269" i="3"/>
  <c r="AF1023" i="3"/>
  <c r="AF1511" i="3" s="1"/>
  <c r="AF221" i="3"/>
  <c r="Q1369" i="3"/>
  <c r="Q1371" i="3" s="1"/>
  <c r="R1363" i="3"/>
  <c r="O1424" i="3"/>
  <c r="O132" i="3"/>
  <c r="AE1534" i="3"/>
  <c r="AF681" i="3"/>
  <c r="AF1160" i="3"/>
  <c r="AF1338" i="3"/>
  <c r="AG1335" i="3" s="1"/>
  <c r="AG1337" i="3" s="1"/>
  <c r="AG1372" i="3" s="1"/>
  <c r="AF1471" i="3"/>
  <c r="AF1479" i="3"/>
  <c r="AF1476" i="3"/>
  <c r="AF1470" i="3"/>
  <c r="AF1503" i="3"/>
  <c r="AF1504" i="3"/>
  <c r="AG1466" i="3"/>
  <c r="AG1424" i="3"/>
  <c r="AG1366" i="3"/>
  <c r="AG1365" i="3"/>
  <c r="AG1318" i="3"/>
  <c r="AG1319" i="3" s="1"/>
  <c r="AG1307" i="3"/>
  <c r="AG1282" i="3"/>
  <c r="AG1361" i="3"/>
  <c r="AG1334" i="3"/>
  <c r="AG1311" i="3"/>
  <c r="AG1310" i="3"/>
  <c r="AG1397" i="3"/>
  <c r="AG1398" i="3" s="1"/>
  <c r="AG1373" i="3"/>
  <c r="AG1374" i="3" s="1"/>
  <c r="AG1362" i="3"/>
  <c r="AG1281" i="3"/>
  <c r="AG1222" i="3"/>
  <c r="AG1205" i="3"/>
  <c r="AG1159" i="3"/>
  <c r="AG1143" i="3"/>
  <c r="AG1043" i="3"/>
  <c r="AG1185" i="3"/>
  <c r="AG1121" i="3"/>
  <c r="AG1105" i="3"/>
  <c r="AG1087" i="3"/>
  <c r="AG988" i="3"/>
  <c r="AG967" i="3"/>
  <c r="AG1306" i="3"/>
  <c r="AG1261" i="3"/>
  <c r="AG1266" i="3" s="1"/>
  <c r="AG1268" i="3" s="1"/>
  <c r="AG1223" i="3"/>
  <c r="AG1206" i="3"/>
  <c r="AG1158" i="3"/>
  <c r="AG1142" i="3"/>
  <c r="AG1044" i="3"/>
  <c r="AG1184" i="3"/>
  <c r="AG1122" i="3"/>
  <c r="AG1106" i="3"/>
  <c r="AG1088" i="3"/>
  <c r="AG1067" i="3"/>
  <c r="AG987" i="3"/>
  <c r="AG968" i="3"/>
  <c r="AG948" i="3"/>
  <c r="AG841" i="3"/>
  <c r="AG825" i="3"/>
  <c r="AG808" i="3"/>
  <c r="AG790" i="3"/>
  <c r="AG750" i="3"/>
  <c r="AG729" i="3"/>
  <c r="AG673" i="3"/>
  <c r="AG654" i="3"/>
  <c r="AG619" i="3"/>
  <c r="AG582" i="3"/>
  <c r="AG927" i="3"/>
  <c r="AG908" i="3"/>
  <c r="AG887" i="3"/>
  <c r="AG868" i="3"/>
  <c r="AG770" i="3"/>
  <c r="AG709" i="3"/>
  <c r="AG636" i="3"/>
  <c r="AG601" i="3"/>
  <c r="AG947" i="3"/>
  <c r="AG842" i="3"/>
  <c r="AG826" i="3"/>
  <c r="AG809" i="3"/>
  <c r="AG791" i="3"/>
  <c r="AG749" i="3"/>
  <c r="AG730" i="3"/>
  <c r="AG674" i="3"/>
  <c r="AG655" i="3"/>
  <c r="AG928" i="3"/>
  <c r="AG907" i="3"/>
  <c r="AG888" i="3"/>
  <c r="AG867" i="3"/>
  <c r="AG771" i="3"/>
  <c r="AG710" i="3"/>
  <c r="AG637" i="3"/>
  <c r="AG600" i="3"/>
  <c r="AG525" i="3"/>
  <c r="AG505" i="3"/>
  <c r="AG392" i="3"/>
  <c r="AG341" i="3"/>
  <c r="AG1421" i="3"/>
  <c r="AG544" i="3"/>
  <c r="AG487" i="3"/>
  <c r="AG418" i="3"/>
  <c r="AG284" i="3"/>
  <c r="AG1420" i="3" s="1"/>
  <c r="AG618" i="3"/>
  <c r="AG583" i="3"/>
  <c r="AG563" i="3"/>
  <c r="AG565" i="3" s="1"/>
  <c r="AG524" i="3"/>
  <c r="AG506" i="3"/>
  <c r="AG393" i="3"/>
  <c r="AG356" i="3"/>
  <c r="AG326" i="3"/>
  <c r="AG564" i="3"/>
  <c r="AG543" i="3"/>
  <c r="AG486" i="3"/>
  <c r="AG464" i="3"/>
  <c r="AG433" i="3"/>
  <c r="AG306" i="3"/>
  <c r="AG126" i="3"/>
  <c r="AG125" i="3"/>
  <c r="AG124" i="3"/>
  <c r="AG114" i="3"/>
  <c r="AG187" i="3"/>
  <c r="AG1022" i="3" s="1"/>
  <c r="AG117" i="3"/>
  <c r="AG116" i="3"/>
  <c r="AG115" i="3"/>
  <c r="AG259" i="3"/>
  <c r="AG264" i="3" s="1"/>
  <c r="AG16" i="3"/>
  <c r="AG258" i="3"/>
  <c r="AG263" i="3" s="1"/>
  <c r="AG185" i="3"/>
  <c r="AG1021" i="3" s="1"/>
  <c r="AG123" i="3"/>
  <c r="AH17" i="3"/>
  <c r="AF847" i="3"/>
  <c r="AF849" i="3" s="1"/>
  <c r="AF1509" i="3" s="1"/>
  <c r="AF1477" i="3"/>
  <c r="AF1496" i="3"/>
  <c r="AF1531" i="3"/>
  <c r="O1006" i="3"/>
  <c r="O1236" i="3"/>
  <c r="AF1465" i="3"/>
  <c r="AF279" i="3"/>
  <c r="AF1572" i="3" s="1"/>
  <c r="AF1367" i="3"/>
  <c r="AF1472" i="3"/>
  <c r="AF1487" i="3"/>
  <c r="AF1506" i="3"/>
  <c r="AF1469" i="3"/>
  <c r="AF1488" i="3"/>
  <c r="AF1512" i="3"/>
  <c r="V1309" i="3"/>
  <c r="AF1207" i="3"/>
  <c r="AF1492" i="3"/>
  <c r="AF1489" i="3"/>
  <c r="AF1505" i="3"/>
  <c r="AF1500" i="3"/>
  <c r="AF1527" i="3"/>
  <c r="AE270" i="3"/>
  <c r="AE271" i="3" s="1"/>
  <c r="AE1525" i="3" s="1"/>
  <c r="AG1471" i="3" l="1"/>
  <c r="AG1470" i="3"/>
  <c r="AG1472" i="3"/>
  <c r="AH1068" i="3"/>
  <c r="AH237" i="3"/>
  <c r="AH242" i="3" s="1"/>
  <c r="AH215" i="3"/>
  <c r="AH220" i="3" s="1"/>
  <c r="AH236" i="3"/>
  <c r="AH241" i="3" s="1"/>
  <c r="AH214" i="3"/>
  <c r="AH219" i="3" s="1"/>
  <c r="AF1473" i="3"/>
  <c r="AF1474" i="3" s="1"/>
  <c r="AF1230" i="3"/>
  <c r="AF1515" i="3" s="1"/>
  <c r="AF195" i="3"/>
  <c r="AH290" i="3"/>
  <c r="AH1421" i="3" s="1"/>
  <c r="AH1661" i="3"/>
  <c r="AF1166" i="3"/>
  <c r="AF1514" i="3" s="1"/>
  <c r="AG1045" i="3"/>
  <c r="AG584" i="3"/>
  <c r="AG1488" i="3" s="1"/>
  <c r="AG1144" i="3"/>
  <c r="AF1493" i="3"/>
  <c r="AF1494" i="3" s="1"/>
  <c r="AG526" i="3"/>
  <c r="AG1485" i="3" s="1"/>
  <c r="AG602" i="3"/>
  <c r="AG1489" i="3" s="1"/>
  <c r="AG869" i="3"/>
  <c r="AG488" i="3"/>
  <c r="AG1483" i="3" s="1"/>
  <c r="AF1284" i="3"/>
  <c r="AG949" i="3"/>
  <c r="AG1504" i="3" s="1"/>
  <c r="AF1312" i="3"/>
  <c r="AG989" i="3"/>
  <c r="AG1506" i="3" s="1"/>
  <c r="AF1541" i="3"/>
  <c r="AG909" i="3"/>
  <c r="AG1502" i="3" s="1"/>
  <c r="AG1160" i="3"/>
  <c r="AG1069" i="3"/>
  <c r="AG1513" i="3" s="1"/>
  <c r="AG1186" i="3"/>
  <c r="AG810" i="3"/>
  <c r="AF683" i="3"/>
  <c r="AF1251" i="3" s="1"/>
  <c r="AG1164" i="3"/>
  <c r="AG1228" i="3"/>
  <c r="AG1207" i="3"/>
  <c r="AG1089" i="3"/>
  <c r="AG620" i="3"/>
  <c r="AG1490" i="3" s="1"/>
  <c r="AG1283" i="3"/>
  <c r="AG1317" i="3" s="1"/>
  <c r="AG1224" i="3"/>
  <c r="O167" i="3"/>
  <c r="O198" i="3" s="1"/>
  <c r="O1419" i="3" s="1"/>
  <c r="O1524" i="3" s="1"/>
  <c r="O1536" i="3" s="1"/>
  <c r="AG545" i="3"/>
  <c r="AG1486" i="3" s="1"/>
  <c r="AG1338" i="3"/>
  <c r="AH1335" i="3" s="1"/>
  <c r="AG1023" i="3"/>
  <c r="AG1511" i="3" s="1"/>
  <c r="AG188" i="3"/>
  <c r="AG1367" i="3"/>
  <c r="AG194" i="3"/>
  <c r="AG507" i="3"/>
  <c r="AG1484" i="3" s="1"/>
  <c r="AG394" i="3"/>
  <c r="AG1473" i="3" s="1"/>
  <c r="AG929" i="3"/>
  <c r="AG1503" i="3" s="1"/>
  <c r="AG751" i="3"/>
  <c r="AG843" i="3"/>
  <c r="AG216" i="3"/>
  <c r="AG189" i="3"/>
  <c r="AG193" i="3"/>
  <c r="AG195" i="3" s="1"/>
  <c r="AG1487" i="3"/>
  <c r="AG827" i="3"/>
  <c r="AG638" i="3"/>
  <c r="AG1491" i="3" s="1"/>
  <c r="AG889" i="3"/>
  <c r="AG731" i="3"/>
  <c r="AG1497" i="3" s="1"/>
  <c r="AG969" i="3"/>
  <c r="AG1107" i="3"/>
  <c r="AG711" i="3"/>
  <c r="AG1496" i="3" s="1"/>
  <c r="AG1165" i="3"/>
  <c r="AG1531" i="3"/>
  <c r="AG848" i="3"/>
  <c r="AG772" i="3"/>
  <c r="AG1499" i="3" s="1"/>
  <c r="AG656" i="3"/>
  <c r="AG1492" i="3" s="1"/>
  <c r="AG847" i="3"/>
  <c r="AF271" i="3"/>
  <c r="AF1525" i="3" s="1"/>
  <c r="AG401" i="3"/>
  <c r="AG1249" i="3" s="1"/>
  <c r="AG675" i="3"/>
  <c r="AG260" i="3"/>
  <c r="AF265" i="3"/>
  <c r="AF1534" i="3"/>
  <c r="AG220" i="3"/>
  <c r="AG221" i="3" s="1"/>
  <c r="AG243" i="3"/>
  <c r="AG269" i="3"/>
  <c r="AG265" i="3"/>
  <c r="AG1412" i="3"/>
  <c r="O1510" i="3"/>
  <c r="O1516" i="3" s="1"/>
  <c r="O1238" i="3"/>
  <c r="O1252" i="3" s="1"/>
  <c r="O1436" i="3" s="1"/>
  <c r="AG1229" i="3"/>
  <c r="AG1123" i="3"/>
  <c r="AG1477" i="3"/>
  <c r="AG1469" i="3"/>
  <c r="AG1505" i="3"/>
  <c r="AG1512" i="3"/>
  <c r="AG1543" i="3"/>
  <c r="AG681" i="3"/>
  <c r="AG792" i="3"/>
  <c r="AG1479" i="3"/>
  <c r="AG1500" i="3"/>
  <c r="R1364" i="3"/>
  <c r="R1368" i="3" s="1"/>
  <c r="V1313" i="3"/>
  <c r="AG238" i="3"/>
  <c r="AG682" i="3"/>
  <c r="AG1498" i="3"/>
  <c r="AG1476" i="3"/>
  <c r="AG1507" i="3"/>
  <c r="AH1466" i="3"/>
  <c r="AH1361" i="3"/>
  <c r="AH1337" i="3"/>
  <c r="AH1372" i="3" s="1"/>
  <c r="AH1334" i="3"/>
  <c r="AH1311" i="3"/>
  <c r="AH1310" i="3"/>
  <c r="AH1397" i="3"/>
  <c r="AH1398" i="3" s="1"/>
  <c r="AH1306" i="3"/>
  <c r="AH1373" i="3"/>
  <c r="AH1374" i="3" s="1"/>
  <c r="AH1362" i="3"/>
  <c r="AH1424" i="3"/>
  <c r="AH1366" i="3"/>
  <c r="AH1365" i="3"/>
  <c r="AH1318" i="3"/>
  <c r="AH1319" i="3" s="1"/>
  <c r="AH1307" i="3"/>
  <c r="AH1282" i="3"/>
  <c r="AH1185" i="3"/>
  <c r="AH1121" i="3"/>
  <c r="AH1105" i="3"/>
  <c r="AH1087" i="3"/>
  <c r="AH988" i="3"/>
  <c r="AH967" i="3"/>
  <c r="AH948" i="3"/>
  <c r="AH1261" i="3"/>
  <c r="AH1266" i="3" s="1"/>
  <c r="AH1268" i="3" s="1"/>
  <c r="AH1223" i="3"/>
  <c r="AH1206" i="3"/>
  <c r="AH1158" i="3"/>
  <c r="AH1142" i="3"/>
  <c r="AH1044" i="3"/>
  <c r="AH1184" i="3"/>
  <c r="AH1122" i="3"/>
  <c r="AH1106" i="3"/>
  <c r="AH1088" i="3"/>
  <c r="AH1067" i="3"/>
  <c r="AH1281" i="3"/>
  <c r="AH1222" i="3"/>
  <c r="AH1205" i="3"/>
  <c r="AH1159" i="3"/>
  <c r="AH1143" i="3"/>
  <c r="AH1043" i="3"/>
  <c r="AH987" i="3"/>
  <c r="AH927" i="3"/>
  <c r="AH908" i="3"/>
  <c r="AH887" i="3"/>
  <c r="AH868" i="3"/>
  <c r="AH770" i="3"/>
  <c r="AH709" i="3"/>
  <c r="AH636" i="3"/>
  <c r="AH601" i="3"/>
  <c r="AH564" i="3"/>
  <c r="AH947" i="3"/>
  <c r="AH842" i="3"/>
  <c r="AH826" i="3"/>
  <c r="AH809" i="3"/>
  <c r="AH791" i="3"/>
  <c r="AH749" i="3"/>
  <c r="AH730" i="3"/>
  <c r="AH674" i="3"/>
  <c r="AH655" i="3"/>
  <c r="AH618" i="3"/>
  <c r="AH583" i="3"/>
  <c r="AH928" i="3"/>
  <c r="AH907" i="3"/>
  <c r="AH888" i="3"/>
  <c r="AH867" i="3"/>
  <c r="AH771" i="3"/>
  <c r="AH710" i="3"/>
  <c r="AH968" i="3"/>
  <c r="AH841" i="3"/>
  <c r="AH825" i="3"/>
  <c r="AH808" i="3"/>
  <c r="AH790" i="3"/>
  <c r="AH750" i="3"/>
  <c r="AH729" i="3"/>
  <c r="AH673" i="3"/>
  <c r="AH654" i="3"/>
  <c r="AH619" i="3"/>
  <c r="AH544" i="3"/>
  <c r="AH487" i="3"/>
  <c r="AH418" i="3"/>
  <c r="AH1476" i="3" s="1"/>
  <c r="AH284" i="3"/>
  <c r="AH1420" i="3" s="1"/>
  <c r="AH259" i="3"/>
  <c r="AH637" i="3"/>
  <c r="AH563" i="3"/>
  <c r="AH524" i="3"/>
  <c r="AH506" i="3"/>
  <c r="AH393" i="3"/>
  <c r="AH356" i="3"/>
  <c r="AH326" i="3"/>
  <c r="AH543" i="3"/>
  <c r="AH486" i="3"/>
  <c r="AH464" i="3"/>
  <c r="AH433" i="3"/>
  <c r="AH306" i="3"/>
  <c r="AH600" i="3"/>
  <c r="AH582" i="3"/>
  <c r="AH525" i="3"/>
  <c r="AH505" i="3"/>
  <c r="AH392" i="3"/>
  <c r="AH341" i="3"/>
  <c r="AH187" i="3"/>
  <c r="AH1022" i="3" s="1"/>
  <c r="AH117" i="3"/>
  <c r="AH116" i="3"/>
  <c r="AH115" i="3"/>
  <c r="AH16" i="3"/>
  <c r="AH258" i="3"/>
  <c r="AH263" i="3" s="1"/>
  <c r="AH185" i="3"/>
  <c r="AH1021" i="3" s="1"/>
  <c r="AH123" i="3"/>
  <c r="AI17" i="3"/>
  <c r="AH126" i="3"/>
  <c r="AH125" i="3"/>
  <c r="AH124" i="3"/>
  <c r="AH114" i="3"/>
  <c r="AG1465" i="3"/>
  <c r="AG279" i="3"/>
  <c r="AG1572" i="3" s="1"/>
  <c r="AG1501" i="3"/>
  <c r="AG1508" i="3"/>
  <c r="AG1527" i="3"/>
  <c r="AF1530" i="3"/>
  <c r="AF1533" i="3" s="1"/>
  <c r="P111" i="3"/>
  <c r="Q1375" i="3"/>
  <c r="Q1544" i="3" s="1"/>
  <c r="AG1541" i="3" l="1"/>
  <c r="AG1284" i="3"/>
  <c r="AG1312" i="3"/>
  <c r="AH969" i="3"/>
  <c r="AH1471" i="3"/>
  <c r="AH565" i="3"/>
  <c r="AH1505" i="3"/>
  <c r="AH711" i="3"/>
  <c r="AI1068" i="3"/>
  <c r="AI236" i="3"/>
  <c r="AI237" i="3"/>
  <c r="AI242" i="3" s="1"/>
  <c r="AI215" i="3"/>
  <c r="AI220" i="3" s="1"/>
  <c r="AI214" i="3"/>
  <c r="AI219" i="3" s="1"/>
  <c r="AG683" i="3"/>
  <c r="AG1251" i="3" s="1"/>
  <c r="AI290" i="3"/>
  <c r="AI1661" i="3"/>
  <c r="AG1534" i="3"/>
  <c r="AH602" i="3"/>
  <c r="AH507" i="3"/>
  <c r="AH394" i="3"/>
  <c r="AH401" i="3" s="1"/>
  <c r="AH1249" i="3" s="1"/>
  <c r="AH1469" i="3"/>
  <c r="AG1433" i="3"/>
  <c r="AH1470" i="3"/>
  <c r="AH1186" i="3"/>
  <c r="AH1508" i="3" s="1"/>
  <c r="AH1479" i="3"/>
  <c r="AH1472" i="3"/>
  <c r="AH731" i="3"/>
  <c r="AH1497" i="3" s="1"/>
  <c r="AG1230" i="3"/>
  <c r="AG1515" i="3" s="1"/>
  <c r="AH584" i="3"/>
  <c r="AH1488" i="3" s="1"/>
  <c r="AH1045" i="3"/>
  <c r="AH1512" i="3" s="1"/>
  <c r="AG1166" i="3"/>
  <c r="AG1514" i="3" s="1"/>
  <c r="AG849" i="3"/>
  <c r="AG1509" i="3" s="1"/>
  <c r="AH488" i="3"/>
  <c r="AH656" i="3"/>
  <c r="AH751" i="3"/>
  <c r="AH526" i="3"/>
  <c r="AH1485" i="3" s="1"/>
  <c r="AG1434" i="3"/>
  <c r="AG1493" i="3"/>
  <c r="AG1494" i="3" s="1"/>
  <c r="O1422" i="3"/>
  <c r="O1426" i="3" s="1"/>
  <c r="O1443" i="3" s="1"/>
  <c r="AH989" i="3"/>
  <c r="AH1506" i="3" s="1"/>
  <c r="AH1089" i="3"/>
  <c r="AH1507" i="3" s="1"/>
  <c r="AH1107" i="3"/>
  <c r="AH545" i="3"/>
  <c r="AH1486" i="3" s="1"/>
  <c r="AH949" i="3"/>
  <c r="AH1504" i="3" s="1"/>
  <c r="AH1283" i="3"/>
  <c r="AH1317" i="3" s="1"/>
  <c r="AH1123" i="3"/>
  <c r="AH772" i="3"/>
  <c r="AH1499" i="3" s="1"/>
  <c r="AH238" i="3"/>
  <c r="AH675" i="3"/>
  <c r="AH1434" i="3" s="1"/>
  <c r="AH810" i="3"/>
  <c r="AH909" i="3"/>
  <c r="AH1502" i="3" s="1"/>
  <c r="AH1228" i="3"/>
  <c r="AH1229" i="3"/>
  <c r="AH1367" i="3"/>
  <c r="AH1023" i="3"/>
  <c r="AH1511" i="3" s="1"/>
  <c r="AH1433" i="3"/>
  <c r="AH869" i="3"/>
  <c r="AH1500" i="3" s="1"/>
  <c r="AH1164" i="3"/>
  <c r="AH638" i="3"/>
  <c r="AH1491" i="3" s="1"/>
  <c r="AH620" i="3"/>
  <c r="AH1490" i="3" s="1"/>
  <c r="AH792" i="3"/>
  <c r="AH889" i="3"/>
  <c r="AH1501" i="3" s="1"/>
  <c r="AH682" i="3"/>
  <c r="AH1207" i="3"/>
  <c r="AH1069" i="3"/>
  <c r="AH1513" i="3" s="1"/>
  <c r="AH1338" i="3"/>
  <c r="AI1335" i="3" s="1"/>
  <c r="AI1337" i="3" s="1"/>
  <c r="AI1367" i="3" s="1"/>
  <c r="AH243" i="3"/>
  <c r="AH827" i="3"/>
  <c r="AH848" i="3"/>
  <c r="AH1165" i="3"/>
  <c r="AH1160" i="3"/>
  <c r="AH847" i="3"/>
  <c r="AH929" i="3"/>
  <c r="AH1503" i="3" s="1"/>
  <c r="AH269" i="3"/>
  <c r="AH221" i="3"/>
  <c r="AH260" i="3"/>
  <c r="AG1474" i="3"/>
  <c r="AG270" i="3"/>
  <c r="AG271" i="3" s="1"/>
  <c r="AG1525" i="3" s="1"/>
  <c r="AH1412" i="3"/>
  <c r="AH194" i="3"/>
  <c r="AI1466" i="3"/>
  <c r="AI1397" i="3"/>
  <c r="AI1398" i="3" s="1"/>
  <c r="AI1306" i="3"/>
  <c r="AI1261" i="3"/>
  <c r="AI1266" i="3" s="1"/>
  <c r="AI1268" i="3" s="1"/>
  <c r="AI1373" i="3"/>
  <c r="AI1374" i="3" s="1"/>
  <c r="AI1362" i="3"/>
  <c r="AI1424" i="3"/>
  <c r="AI1366" i="3"/>
  <c r="AI1365" i="3"/>
  <c r="AI1318" i="3"/>
  <c r="AI1319" i="3" s="1"/>
  <c r="AI1361" i="3"/>
  <c r="AI1334" i="3"/>
  <c r="AI1311" i="3"/>
  <c r="AI1310" i="3"/>
  <c r="AI1223" i="3"/>
  <c r="AI1206" i="3"/>
  <c r="AI1158" i="3"/>
  <c r="AI1142" i="3"/>
  <c r="AI1044" i="3"/>
  <c r="AI1307" i="3"/>
  <c r="AI1184" i="3"/>
  <c r="AI1122" i="3"/>
  <c r="AI1106" i="3"/>
  <c r="AI1088" i="3"/>
  <c r="AI1067" i="3"/>
  <c r="AI987" i="3"/>
  <c r="AI968" i="3"/>
  <c r="AI1281" i="3"/>
  <c r="AI1222" i="3"/>
  <c r="AI1205" i="3"/>
  <c r="AI1159" i="3"/>
  <c r="AI1143" i="3"/>
  <c r="AI1043" i="3"/>
  <c r="AI1282" i="3"/>
  <c r="AI1185" i="3"/>
  <c r="AI1121" i="3"/>
  <c r="AI1105" i="3"/>
  <c r="AI1087" i="3"/>
  <c r="AI988" i="3"/>
  <c r="AI967" i="3"/>
  <c r="AI947" i="3"/>
  <c r="AI842" i="3"/>
  <c r="AI826" i="3"/>
  <c r="AI809" i="3"/>
  <c r="AI791" i="3"/>
  <c r="AI749" i="3"/>
  <c r="AI730" i="3"/>
  <c r="AI674" i="3"/>
  <c r="AI655" i="3"/>
  <c r="AI618" i="3"/>
  <c r="AI583" i="3"/>
  <c r="AI928" i="3"/>
  <c r="AI907" i="3"/>
  <c r="AI888" i="3"/>
  <c r="AI867" i="3"/>
  <c r="AI771" i="3"/>
  <c r="AI710" i="3"/>
  <c r="AI637" i="3"/>
  <c r="AI600" i="3"/>
  <c r="AI841" i="3"/>
  <c r="AI825" i="3"/>
  <c r="AI808" i="3"/>
  <c r="AI790" i="3"/>
  <c r="AI750" i="3"/>
  <c r="AI729" i="3"/>
  <c r="AI673" i="3"/>
  <c r="AI948" i="3"/>
  <c r="AI927" i="3"/>
  <c r="AI908" i="3"/>
  <c r="AI887" i="3"/>
  <c r="AI868" i="3"/>
  <c r="AI770" i="3"/>
  <c r="AI772" i="3" s="1"/>
  <c r="AI709" i="3"/>
  <c r="AI711" i="3" s="1"/>
  <c r="AI636" i="3"/>
  <c r="AI638" i="3" s="1"/>
  <c r="AI601" i="3"/>
  <c r="AI563" i="3"/>
  <c r="AI565" i="3" s="1"/>
  <c r="AI524" i="3"/>
  <c r="AI506" i="3"/>
  <c r="AI393" i="3"/>
  <c r="AI356" i="3"/>
  <c r="AI1472" i="3" s="1"/>
  <c r="AI326" i="3"/>
  <c r="AI543" i="3"/>
  <c r="AI486" i="3"/>
  <c r="AI464" i="3"/>
  <c r="AI433" i="3"/>
  <c r="AI306" i="3"/>
  <c r="AI654" i="3"/>
  <c r="AI619" i="3"/>
  <c r="AI582" i="3"/>
  <c r="AI564" i="3"/>
  <c r="AI525" i="3"/>
  <c r="AI505" i="3"/>
  <c r="AI392" i="3"/>
  <c r="AI341" i="3"/>
  <c r="AI1421" i="3"/>
  <c r="AI544" i="3"/>
  <c r="AI487" i="3"/>
  <c r="AI418" i="3"/>
  <c r="AI284" i="3"/>
  <c r="AI1420" i="3" s="1"/>
  <c r="AI16" i="3"/>
  <c r="AI259" i="3"/>
  <c r="AI264" i="3" s="1"/>
  <c r="AI258" i="3"/>
  <c r="AI263" i="3" s="1"/>
  <c r="AI185" i="3"/>
  <c r="AI1021" i="3" s="1"/>
  <c r="AI123" i="3"/>
  <c r="AJ17" i="3"/>
  <c r="AI126" i="3"/>
  <c r="AI125" i="3"/>
  <c r="AI124" i="3"/>
  <c r="AI187" i="3"/>
  <c r="AI1022" i="3" s="1"/>
  <c r="AI117" i="3"/>
  <c r="AI116" i="3"/>
  <c r="AI115" i="3"/>
  <c r="AI114" i="3"/>
  <c r="AH216" i="3"/>
  <c r="AH264" i="3"/>
  <c r="AH681" i="3"/>
  <c r="AH1484" i="3"/>
  <c r="AH1489" i="3"/>
  <c r="AH1483" i="3"/>
  <c r="AH1498" i="3"/>
  <c r="V1314" i="3"/>
  <c r="V1316" i="3" s="1"/>
  <c r="V1320" i="3" s="1"/>
  <c r="V1542" i="3" s="1"/>
  <c r="W1308" i="3"/>
  <c r="AH1543" i="3"/>
  <c r="R1369" i="3"/>
  <c r="R1371" i="3" s="1"/>
  <c r="R1375" i="3" s="1"/>
  <c r="R1544" i="3" s="1"/>
  <c r="S1363" i="3"/>
  <c r="AG1530" i="3"/>
  <c r="AG1533" i="3" s="1"/>
  <c r="P118" i="3"/>
  <c r="P119" i="3" s="1"/>
  <c r="P127" i="3"/>
  <c r="P128" i="3" s="1"/>
  <c r="AH189" i="3"/>
  <c r="AH188" i="3"/>
  <c r="AH193" i="3"/>
  <c r="AH843" i="3"/>
  <c r="AH1224" i="3"/>
  <c r="AH1492" i="3"/>
  <c r="AH1477" i="3"/>
  <c r="AH1496" i="3"/>
  <c r="AH1527" i="3"/>
  <c r="AH1531" i="3"/>
  <c r="AH1465" i="3"/>
  <c r="AH279" i="3"/>
  <c r="AH1572" i="3" s="1"/>
  <c r="AH1144" i="3"/>
  <c r="AH1166" i="3" s="1"/>
  <c r="AH1514" i="3" s="1"/>
  <c r="AJ1068" i="3" l="1"/>
  <c r="AJ236" i="3"/>
  <c r="AJ241" i="3" s="1"/>
  <c r="AJ237" i="3"/>
  <c r="AJ215" i="3"/>
  <c r="AJ214" i="3"/>
  <c r="AJ219" i="3" s="1"/>
  <c r="AH1493" i="3"/>
  <c r="AH1284" i="3"/>
  <c r="AH1541" i="3"/>
  <c r="AH1312" i="3"/>
  <c r="AI1479" i="3"/>
  <c r="AJ290" i="3"/>
  <c r="AJ1661" i="3"/>
  <c r="AH1230" i="3"/>
  <c r="AH1515" i="3" s="1"/>
  <c r="AH1473" i="3"/>
  <c r="AH1474" i="3" s="1"/>
  <c r="AH1487" i="3"/>
  <c r="AI507" i="3"/>
  <c r="AI620" i="3"/>
  <c r="AI584" i="3"/>
  <c r="AI1488" i="3" s="1"/>
  <c r="AI1165" i="3"/>
  <c r="AI731" i="3"/>
  <c r="AI1497" i="3" s="1"/>
  <c r="AI827" i="3"/>
  <c r="AI1207" i="3"/>
  <c r="AI1144" i="3"/>
  <c r="AI1045" i="3"/>
  <c r="AI656" i="3"/>
  <c r="AI969" i="3"/>
  <c r="AI1505" i="3" s="1"/>
  <c r="AH849" i="3"/>
  <c r="AH1509" i="3" s="1"/>
  <c r="AI1433" i="3"/>
  <c r="AI792" i="3"/>
  <c r="AI1224" i="3"/>
  <c r="AI1230" i="3" s="1"/>
  <c r="AI1515" i="3" s="1"/>
  <c r="AI1107" i="3"/>
  <c r="AH683" i="3"/>
  <c r="AH1251" i="3" s="1"/>
  <c r="AI238" i="3"/>
  <c r="AI1069" i="3"/>
  <c r="AI1513" i="3" s="1"/>
  <c r="AI869" i="3"/>
  <c r="AI1500" i="3" s="1"/>
  <c r="AI394" i="3"/>
  <c r="AI401" i="3" s="1"/>
  <c r="AI1249" i="3" s="1"/>
  <c r="AI889" i="3"/>
  <c r="AI675" i="3"/>
  <c r="AI1434" i="3" s="1"/>
  <c r="AI810" i="3"/>
  <c r="AI1123" i="3"/>
  <c r="AI848" i="3"/>
  <c r="AI526" i="3"/>
  <c r="AI1485" i="3" s="1"/>
  <c r="AI929" i="3"/>
  <c r="AI1503" i="3" s="1"/>
  <c r="AI751" i="3"/>
  <c r="AI847" i="3"/>
  <c r="AI849" i="3" s="1"/>
  <c r="AI1509" i="3" s="1"/>
  <c r="AI909" i="3"/>
  <c r="AI1502" i="3" s="1"/>
  <c r="AI1228" i="3"/>
  <c r="AI1229" i="3"/>
  <c r="AI260" i="3"/>
  <c r="AI989" i="3"/>
  <c r="AI1506" i="3" s="1"/>
  <c r="AI488" i="3"/>
  <c r="AI1483" i="3" s="1"/>
  <c r="AI1283" i="3"/>
  <c r="AI1317" i="3" s="1"/>
  <c r="AI1186" i="3"/>
  <c r="AI1508" i="3" s="1"/>
  <c r="AI1412" i="3"/>
  <c r="AI1531" i="3"/>
  <c r="AI188" i="3"/>
  <c r="AI193" i="3"/>
  <c r="AI189" i="3"/>
  <c r="AI545" i="3"/>
  <c r="AI602" i="3"/>
  <c r="AI949" i="3"/>
  <c r="AI1504" i="3" s="1"/>
  <c r="AI194" i="3"/>
  <c r="AI681" i="3"/>
  <c r="AI682" i="3"/>
  <c r="AI216" i="3"/>
  <c r="AH1534" i="3"/>
  <c r="AI265" i="3"/>
  <c r="AI1023" i="3"/>
  <c r="AI221" i="3"/>
  <c r="P1005" i="3"/>
  <c r="P1237" i="3" s="1"/>
  <c r="P163" i="3"/>
  <c r="P129" i="3"/>
  <c r="P162" i="3"/>
  <c r="P161" i="3"/>
  <c r="P131" i="3"/>
  <c r="AI1465" i="3"/>
  <c r="AI279" i="3"/>
  <c r="AI1572" i="3" s="1"/>
  <c r="AI270" i="3"/>
  <c r="AI241" i="3"/>
  <c r="AI243" i="3" s="1"/>
  <c r="AI843" i="3"/>
  <c r="AI1089" i="3"/>
  <c r="AI1507" i="3" s="1"/>
  <c r="AI1476" i="3"/>
  <c r="AI1477" i="3"/>
  <c r="AI1496" i="3"/>
  <c r="AI1471" i="3"/>
  <c r="AI1499" i="3"/>
  <c r="AI1543" i="3"/>
  <c r="S1364" i="3"/>
  <c r="S1368" i="3" s="1"/>
  <c r="AH270" i="3"/>
  <c r="AH271" i="3" s="1"/>
  <c r="AH1525" i="3" s="1"/>
  <c r="AH265" i="3"/>
  <c r="AJ1424" i="3"/>
  <c r="AJ1466" i="3"/>
  <c r="AJ1373" i="3"/>
  <c r="AJ1374" i="3" s="1"/>
  <c r="AJ1362" i="3"/>
  <c r="AJ1281" i="3"/>
  <c r="AJ1366" i="3"/>
  <c r="AJ1365" i="3"/>
  <c r="AJ1318" i="3"/>
  <c r="AJ1319" i="3" s="1"/>
  <c r="AJ1307" i="3"/>
  <c r="AJ1361" i="3"/>
  <c r="AJ1334" i="3"/>
  <c r="AJ1397" i="3"/>
  <c r="AJ1398" i="3" s="1"/>
  <c r="AJ1306" i="3"/>
  <c r="AJ1261" i="3"/>
  <c r="AJ1266" i="3" s="1"/>
  <c r="AJ1268" i="3" s="1"/>
  <c r="AJ1184" i="3"/>
  <c r="AJ1122" i="3"/>
  <c r="AJ1106" i="3"/>
  <c r="AJ1088" i="3"/>
  <c r="AJ1067" i="3"/>
  <c r="AJ987" i="3"/>
  <c r="AJ968" i="3"/>
  <c r="AJ947" i="3"/>
  <c r="AJ1222" i="3"/>
  <c r="AJ1205" i="3"/>
  <c r="AJ1159" i="3"/>
  <c r="AJ1143" i="3"/>
  <c r="AJ1043" i="3"/>
  <c r="AJ1311" i="3"/>
  <c r="AJ1282" i="3"/>
  <c r="AJ1283" i="3" s="1"/>
  <c r="AJ1185" i="3"/>
  <c r="AJ1121" i="3"/>
  <c r="AJ1105" i="3"/>
  <c r="AJ1087" i="3"/>
  <c r="AJ1310" i="3"/>
  <c r="AJ1223" i="3"/>
  <c r="AJ1206" i="3"/>
  <c r="AJ1158" i="3"/>
  <c r="AJ1142" i="3"/>
  <c r="AJ1044" i="3"/>
  <c r="AJ988" i="3"/>
  <c r="AJ928" i="3"/>
  <c r="AJ907" i="3"/>
  <c r="AJ888" i="3"/>
  <c r="AJ867" i="3"/>
  <c r="AJ771" i="3"/>
  <c r="AJ710" i="3"/>
  <c r="AJ637" i="3"/>
  <c r="AJ600" i="3"/>
  <c r="AJ841" i="3"/>
  <c r="AJ825" i="3"/>
  <c r="AJ808" i="3"/>
  <c r="AJ790" i="3"/>
  <c r="AJ750" i="3"/>
  <c r="AJ729" i="3"/>
  <c r="AJ673" i="3"/>
  <c r="AJ654" i="3"/>
  <c r="AJ619" i="3"/>
  <c r="AJ582" i="3"/>
  <c r="AJ967" i="3"/>
  <c r="AJ948" i="3"/>
  <c r="AJ927" i="3"/>
  <c r="AJ908" i="3"/>
  <c r="AJ909" i="3" s="1"/>
  <c r="AJ887" i="3"/>
  <c r="AJ868" i="3"/>
  <c r="AJ770" i="3"/>
  <c r="AJ709" i="3"/>
  <c r="AJ842" i="3"/>
  <c r="AJ826" i="3"/>
  <c r="AJ809" i="3"/>
  <c r="AJ791" i="3"/>
  <c r="AJ749" i="3"/>
  <c r="AJ730" i="3"/>
  <c r="AJ674" i="3"/>
  <c r="AJ655" i="3"/>
  <c r="AJ618" i="3"/>
  <c r="AJ583" i="3"/>
  <c r="AJ543" i="3"/>
  <c r="AJ486" i="3"/>
  <c r="AJ464" i="3"/>
  <c r="AJ433" i="3"/>
  <c r="AJ306" i="3"/>
  <c r="AJ1469" i="3" s="1"/>
  <c r="AJ258" i="3"/>
  <c r="AJ263" i="3" s="1"/>
  <c r="AJ636" i="3"/>
  <c r="AJ638" i="3" s="1"/>
  <c r="AJ1491" i="3" s="1"/>
  <c r="AJ564" i="3"/>
  <c r="AJ525" i="3"/>
  <c r="AJ505" i="3"/>
  <c r="AJ392" i="3"/>
  <c r="AJ341" i="3"/>
  <c r="AJ1471" i="3" s="1"/>
  <c r="AJ1421" i="3"/>
  <c r="AJ544" i="3"/>
  <c r="AJ487" i="3"/>
  <c r="AJ418" i="3"/>
  <c r="AJ601" i="3"/>
  <c r="AJ563" i="3"/>
  <c r="AJ565" i="3" s="1"/>
  <c r="AJ524" i="3"/>
  <c r="AJ506" i="3"/>
  <c r="AJ393" i="3"/>
  <c r="AJ356" i="3"/>
  <c r="AJ1472" i="3" s="1"/>
  <c r="AJ326" i="3"/>
  <c r="AJ284" i="3"/>
  <c r="AJ1420" i="3" s="1"/>
  <c r="AJ259" i="3"/>
  <c r="AJ185" i="3"/>
  <c r="AJ1021" i="3" s="1"/>
  <c r="AJ123" i="3"/>
  <c r="AK17" i="3"/>
  <c r="AJ126" i="3"/>
  <c r="AJ125" i="3"/>
  <c r="AJ124" i="3"/>
  <c r="AJ114" i="3"/>
  <c r="AJ117" i="3"/>
  <c r="AJ116" i="3"/>
  <c r="AJ115" i="3"/>
  <c r="AJ187" i="3"/>
  <c r="AJ1022" i="3" s="1"/>
  <c r="AJ16" i="3"/>
  <c r="AI1164" i="3"/>
  <c r="AI1160" i="3"/>
  <c r="AI1166" i="3" s="1"/>
  <c r="AI1514" i="3" s="1"/>
  <c r="AI1372" i="3"/>
  <c r="AI1484" i="3"/>
  <c r="AI1498" i="3"/>
  <c r="AI1527" i="3"/>
  <c r="P156" i="3"/>
  <c r="P120" i="3"/>
  <c r="P1004" i="3"/>
  <c r="P155" i="3"/>
  <c r="P154" i="3"/>
  <c r="W1309" i="3"/>
  <c r="W1313" i="3" s="1"/>
  <c r="AI1338" i="3"/>
  <c r="AJ1335" i="3" s="1"/>
  <c r="AJ1337" i="3" s="1"/>
  <c r="AI1491" i="3"/>
  <c r="AI1469" i="3"/>
  <c r="AI1489" i="3"/>
  <c r="AI1486" i="3"/>
  <c r="AI1511" i="3"/>
  <c r="AI1512" i="3"/>
  <c r="AH195" i="3"/>
  <c r="AH1530" i="3"/>
  <c r="AH1533" i="3" s="1"/>
  <c r="AI1492" i="3"/>
  <c r="AI1470" i="3"/>
  <c r="AI1490" i="3"/>
  <c r="AI1501" i="3"/>
  <c r="AJ711" i="3" l="1"/>
  <c r="AJ772" i="3"/>
  <c r="AJ1499" i="3" s="1"/>
  <c r="AJ889" i="3"/>
  <c r="AK1068" i="3"/>
  <c r="AK237" i="3"/>
  <c r="AK242" i="3" s="1"/>
  <c r="AK215" i="3"/>
  <c r="AK220" i="3" s="1"/>
  <c r="AK236" i="3"/>
  <c r="AK241" i="3" s="1"/>
  <c r="AK214" i="3"/>
  <c r="AK219" i="3" s="1"/>
  <c r="AH1494" i="3"/>
  <c r="AI1493" i="3"/>
  <c r="AK290" i="3"/>
  <c r="AK1661" i="3"/>
  <c r="AJ929" i="3"/>
  <c r="AJ1503" i="3" s="1"/>
  <c r="AJ507" i="3"/>
  <c r="AJ1484" i="3" s="1"/>
  <c r="AJ602" i="3"/>
  <c r="AI195" i="3"/>
  <c r="AJ545" i="3"/>
  <c r="AJ1486" i="3" s="1"/>
  <c r="AJ989" i="3"/>
  <c r="AJ1506" i="3" s="1"/>
  <c r="AJ188" i="3"/>
  <c r="AI1534" i="3"/>
  <c r="AI1473" i="3"/>
  <c r="AI1474" i="3" s="1"/>
  <c r="AJ1476" i="3"/>
  <c r="AJ1479" i="3"/>
  <c r="AJ1501" i="3"/>
  <c r="AI1487" i="3"/>
  <c r="AJ1089" i="3"/>
  <c r="AJ1507" i="3" s="1"/>
  <c r="AI1284" i="3"/>
  <c r="AJ1284" i="3" s="1"/>
  <c r="AI1530" i="3"/>
  <c r="AI1533" i="3" s="1"/>
  <c r="AI1541" i="3"/>
  <c r="AJ1470" i="3"/>
  <c r="AJ1144" i="3"/>
  <c r="AJ1123" i="3"/>
  <c r="AJ260" i="3"/>
  <c r="AJ620" i="3"/>
  <c r="AJ1490" i="3" s="1"/>
  <c r="AJ751" i="3"/>
  <c r="AJ843" i="3"/>
  <c r="AJ1160" i="3"/>
  <c r="AJ194" i="3"/>
  <c r="AJ526" i="3"/>
  <c r="AJ1485" i="3" s="1"/>
  <c r="AJ488" i="3"/>
  <c r="AJ1483" i="3" s="1"/>
  <c r="AJ969" i="3"/>
  <c r="AJ1505" i="3" s="1"/>
  <c r="AJ810" i="3"/>
  <c r="AJ1069" i="3"/>
  <c r="AJ1165" i="3"/>
  <c r="AI1312" i="3"/>
  <c r="AI683" i="3"/>
  <c r="AI1251" i="3" s="1"/>
  <c r="AJ584" i="3"/>
  <c r="AJ1488" i="3" s="1"/>
  <c r="AJ394" i="3"/>
  <c r="AJ401" i="3" s="1"/>
  <c r="AJ1249" i="3" s="1"/>
  <c r="AJ1229" i="3"/>
  <c r="AJ1107" i="3"/>
  <c r="AJ1207" i="3"/>
  <c r="P158" i="3"/>
  <c r="AJ1023" i="3"/>
  <c r="AJ1511" i="3" s="1"/>
  <c r="AJ682" i="3"/>
  <c r="AJ827" i="3"/>
  <c r="AJ731" i="3"/>
  <c r="AJ1497" i="3" s="1"/>
  <c r="AJ869" i="3"/>
  <c r="AJ1500" i="3" s="1"/>
  <c r="AJ1045" i="3"/>
  <c r="AJ1512" i="3" s="1"/>
  <c r="AJ1228" i="3"/>
  <c r="AJ949" i="3"/>
  <c r="AJ1504" i="3" s="1"/>
  <c r="AJ1186" i="3"/>
  <c r="AJ1508" i="3" s="1"/>
  <c r="AJ238" i="3"/>
  <c r="AJ848" i="3"/>
  <c r="AJ656" i="3"/>
  <c r="AJ1492" i="3" s="1"/>
  <c r="AJ847" i="3"/>
  <c r="AJ675" i="3"/>
  <c r="AJ1434" i="3" s="1"/>
  <c r="AJ264" i="3"/>
  <c r="AJ265" i="3" s="1"/>
  <c r="AJ216" i="3"/>
  <c r="AJ1367" i="3"/>
  <c r="AJ1372" i="3"/>
  <c r="AJ1487" i="3"/>
  <c r="AJ1433" i="3"/>
  <c r="AJ1412" i="3"/>
  <c r="AJ269" i="3"/>
  <c r="AJ1312" i="3"/>
  <c r="AJ1317" i="3"/>
  <c r="P1006" i="3"/>
  <c r="P1236" i="3"/>
  <c r="AJ1465" i="3"/>
  <c r="AJ279" i="3"/>
  <c r="AJ193" i="3"/>
  <c r="AJ242" i="3"/>
  <c r="AJ243" i="3" s="1"/>
  <c r="AJ189" i="3"/>
  <c r="AJ220" i="3"/>
  <c r="AJ221" i="3" s="1"/>
  <c r="AJ1477" i="3"/>
  <c r="AJ1496" i="3"/>
  <c r="AJ1527" i="3"/>
  <c r="AJ1531" i="3"/>
  <c r="P165" i="3"/>
  <c r="AJ681" i="3"/>
  <c r="AJ1164" i="3"/>
  <c r="AJ1338" i="3"/>
  <c r="AK1335" i="3" s="1"/>
  <c r="AK1337" i="3" s="1"/>
  <c r="AJ1543" i="3"/>
  <c r="S1369" i="3"/>
  <c r="S1371" i="3" s="1"/>
  <c r="S1375" i="3" s="1"/>
  <c r="S1544" i="3" s="1"/>
  <c r="T1363" i="3"/>
  <c r="AI269" i="3"/>
  <c r="AI271" i="3" s="1"/>
  <c r="AI1525" i="3" s="1"/>
  <c r="W1314" i="3"/>
  <c r="W1316" i="3" s="1"/>
  <c r="W1320" i="3" s="1"/>
  <c r="W1542" i="3" s="1"/>
  <c r="X1308" i="3"/>
  <c r="AK1466" i="3"/>
  <c r="AK1366" i="3"/>
  <c r="AK1365" i="3"/>
  <c r="AK1318" i="3"/>
  <c r="AK1319" i="3" s="1"/>
  <c r="AK1307" i="3"/>
  <c r="AK1282" i="3"/>
  <c r="AK1424" i="3"/>
  <c r="AK1361" i="3"/>
  <c r="AK1334" i="3"/>
  <c r="AK1311" i="3"/>
  <c r="AK1310" i="3"/>
  <c r="AK1397" i="3"/>
  <c r="AK1398" i="3" s="1"/>
  <c r="AK1373" i="3"/>
  <c r="AK1374" i="3" s="1"/>
  <c r="AK1362" i="3"/>
  <c r="AK1222" i="3"/>
  <c r="AK1205" i="3"/>
  <c r="AK1159" i="3"/>
  <c r="AK1143" i="3"/>
  <c r="AK1043" i="3"/>
  <c r="AK1306" i="3"/>
  <c r="AK1281" i="3"/>
  <c r="AK1185" i="3"/>
  <c r="AK1121" i="3"/>
  <c r="AK1105" i="3"/>
  <c r="AK1087" i="3"/>
  <c r="AK988" i="3"/>
  <c r="AK967" i="3"/>
  <c r="AK1223" i="3"/>
  <c r="AK1206" i="3"/>
  <c r="AK1158" i="3"/>
  <c r="AK1142" i="3"/>
  <c r="AK1044" i="3"/>
  <c r="AK1261" i="3"/>
  <c r="AK1266" i="3" s="1"/>
  <c r="AK1268" i="3" s="1"/>
  <c r="AK1184" i="3"/>
  <c r="AK1122" i="3"/>
  <c r="AK1106" i="3"/>
  <c r="AK1088" i="3"/>
  <c r="AK1067" i="3"/>
  <c r="AK987" i="3"/>
  <c r="AK968" i="3"/>
  <c r="AK841" i="3"/>
  <c r="AK825" i="3"/>
  <c r="AK808" i="3"/>
  <c r="AK790" i="3"/>
  <c r="AK750" i="3"/>
  <c r="AK729" i="3"/>
  <c r="AK673" i="3"/>
  <c r="AK654" i="3"/>
  <c r="AK619" i="3"/>
  <c r="AK582" i="3"/>
  <c r="AK948" i="3"/>
  <c r="AK927" i="3"/>
  <c r="AK908" i="3"/>
  <c r="AK887" i="3"/>
  <c r="AK868" i="3"/>
  <c r="AK770" i="3"/>
  <c r="AK709" i="3"/>
  <c r="AK636" i="3"/>
  <c r="AK601" i="3"/>
  <c r="AK842" i="3"/>
  <c r="AK826" i="3"/>
  <c r="AK809" i="3"/>
  <c r="AK791" i="3"/>
  <c r="AK749" i="3"/>
  <c r="AK730" i="3"/>
  <c r="AK674" i="3"/>
  <c r="AK655" i="3"/>
  <c r="AK947" i="3"/>
  <c r="AK928" i="3"/>
  <c r="AK907" i="3"/>
  <c r="AK888" i="3"/>
  <c r="AK867" i="3"/>
  <c r="AK771" i="3"/>
  <c r="AK710" i="3"/>
  <c r="AK637" i="3"/>
  <c r="AK600" i="3"/>
  <c r="AK564" i="3"/>
  <c r="AK525" i="3"/>
  <c r="AK505" i="3"/>
  <c r="AK392" i="3"/>
  <c r="AK341" i="3"/>
  <c r="AK1421" i="3"/>
  <c r="AK618" i="3"/>
  <c r="AK583" i="3"/>
  <c r="AK544" i="3"/>
  <c r="AK487" i="3"/>
  <c r="AK418" i="3"/>
  <c r="AK1476" i="3" s="1"/>
  <c r="AK284" i="3"/>
  <c r="AK1420" i="3" s="1"/>
  <c r="AK563" i="3"/>
  <c r="AK524" i="3"/>
  <c r="AK506" i="3"/>
  <c r="AK393" i="3"/>
  <c r="AK356" i="3"/>
  <c r="AK326" i="3"/>
  <c r="AK543" i="3"/>
  <c r="AK486" i="3"/>
  <c r="AK464" i="3"/>
  <c r="AK433" i="3"/>
  <c r="AK306" i="3"/>
  <c r="AK1469" i="3" s="1"/>
  <c r="AK258" i="3"/>
  <c r="AK263" i="3" s="1"/>
  <c r="AK126" i="3"/>
  <c r="AK125" i="3"/>
  <c r="AK124" i="3"/>
  <c r="AK114" i="3"/>
  <c r="AK16" i="3"/>
  <c r="AK187" i="3"/>
  <c r="AK117" i="3"/>
  <c r="AK116" i="3"/>
  <c r="AK115" i="3"/>
  <c r="AK259" i="3"/>
  <c r="AK264" i="3" s="1"/>
  <c r="AK185" i="3"/>
  <c r="AK1021" i="3" s="1"/>
  <c r="AK123" i="3"/>
  <c r="AL17" i="3"/>
  <c r="AJ1224" i="3"/>
  <c r="AJ1230" i="3" s="1"/>
  <c r="AJ1502" i="3"/>
  <c r="AJ1489" i="3"/>
  <c r="AJ1498" i="3"/>
  <c r="AJ1513" i="3"/>
  <c r="AJ1541" i="3"/>
  <c r="AJ792" i="3"/>
  <c r="P1424" i="3"/>
  <c r="P132" i="3"/>
  <c r="AK565" i="3" l="1"/>
  <c r="AJ1473" i="3"/>
  <c r="AJ1474" i="3" s="1"/>
  <c r="AL1068" i="3"/>
  <c r="AL237" i="3"/>
  <c r="AL242" i="3" s="1"/>
  <c r="AL215" i="3"/>
  <c r="AL220" i="3" s="1"/>
  <c r="AL236" i="3"/>
  <c r="AL214" i="3"/>
  <c r="AL219" i="3" s="1"/>
  <c r="AI1494" i="3"/>
  <c r="AK1477" i="3"/>
  <c r="AK1470" i="3"/>
  <c r="AK1479" i="3"/>
  <c r="AK1472" i="3"/>
  <c r="AK1471" i="3"/>
  <c r="AK526" i="3"/>
  <c r="AK1485" i="3" s="1"/>
  <c r="AL290" i="3"/>
  <c r="AL1661" i="3"/>
  <c r="AJ1166" i="3"/>
  <c r="AJ1514" i="3" s="1"/>
  <c r="AK869" i="3"/>
  <c r="AK620" i="3"/>
  <c r="AK1490" i="3" s="1"/>
  <c r="AK545" i="3"/>
  <c r="AK1486" i="3" s="1"/>
  <c r="AK949" i="3"/>
  <c r="AK1504" i="3" s="1"/>
  <c r="AK751" i="3"/>
  <c r="AK1498" i="3" s="1"/>
  <c r="AK656" i="3"/>
  <c r="AK1492" i="3" s="1"/>
  <c r="AK1224" i="3"/>
  <c r="AK1283" i="3"/>
  <c r="AJ849" i="3"/>
  <c r="AJ1509" i="3" s="1"/>
  <c r="AK909" i="3"/>
  <c r="AK1502" i="3" s="1"/>
  <c r="AK1207" i="3"/>
  <c r="AK1228" i="3"/>
  <c r="AJ195" i="3"/>
  <c r="AK1069" i="3"/>
  <c r="AK1513" i="3" s="1"/>
  <c r="AK1186" i="3"/>
  <c r="AK1508" i="3" s="1"/>
  <c r="AK1144" i="3"/>
  <c r="AK711" i="3"/>
  <c r="AK1496" i="3" s="1"/>
  <c r="AJ1493" i="3"/>
  <c r="AJ1494" i="3" s="1"/>
  <c r="P167" i="3"/>
  <c r="P198" i="3" s="1"/>
  <c r="P1419" i="3" s="1"/>
  <c r="P1524" i="3" s="1"/>
  <c r="P1536" i="3" s="1"/>
  <c r="AK675" i="3"/>
  <c r="AK1493" i="3" s="1"/>
  <c r="AK989" i="3"/>
  <c r="AK1506" i="3" s="1"/>
  <c r="AK1229" i="3"/>
  <c r="AJ683" i="3"/>
  <c r="AJ1251" i="3" s="1"/>
  <c r="AK929" i="3"/>
  <c r="AK1045" i="3"/>
  <c r="AK1512" i="3" s="1"/>
  <c r="AK1160" i="3"/>
  <c r="AK189" i="3"/>
  <c r="AK1543" i="3"/>
  <c r="AK221" i="3"/>
  <c r="AK488" i="3"/>
  <c r="AK1483" i="3" s="1"/>
  <c r="AK394" i="3"/>
  <c r="AK401" i="3" s="1"/>
  <c r="AK1249" i="3" s="1"/>
  <c r="AK507" i="3"/>
  <c r="AK848" i="3"/>
  <c r="AK772" i="3"/>
  <c r="AK1499" i="3" s="1"/>
  <c r="AK847" i="3"/>
  <c r="AK969" i="3"/>
  <c r="AK1505" i="3" s="1"/>
  <c r="AK1107" i="3"/>
  <c r="AK1338" i="3"/>
  <c r="AL1335" i="3" s="1"/>
  <c r="AL1337" i="3" s="1"/>
  <c r="AK792" i="3"/>
  <c r="AK1123" i="3"/>
  <c r="AK188" i="3"/>
  <c r="AK682" i="3"/>
  <c r="AK602" i="3"/>
  <c r="AK1489" i="3" s="1"/>
  <c r="AK731" i="3"/>
  <c r="AK1497" i="3" s="1"/>
  <c r="AK638" i="3"/>
  <c r="AK1491" i="3" s="1"/>
  <c r="AK889" i="3"/>
  <c r="AK1501" i="3" s="1"/>
  <c r="AK584" i="3"/>
  <c r="AK1488" i="3" s="1"/>
  <c r="AK810" i="3"/>
  <c r="AK1367" i="3"/>
  <c r="AK1412" i="3"/>
  <c r="AK827" i="3"/>
  <c r="AK1165" i="3"/>
  <c r="AK243" i="3"/>
  <c r="AK269" i="3"/>
  <c r="AJ1534" i="3"/>
  <c r="AK270" i="3"/>
  <c r="AK265" i="3"/>
  <c r="AK1487" i="3"/>
  <c r="AK1433" i="3"/>
  <c r="AK1312" i="3"/>
  <c r="AK1284" i="3"/>
  <c r="AK1317" i="3"/>
  <c r="Q111" i="3"/>
  <c r="AL1466" i="3"/>
  <c r="AL1424" i="3"/>
  <c r="AL1361" i="3"/>
  <c r="AL1334" i="3"/>
  <c r="AL1311" i="3"/>
  <c r="AL1310" i="3"/>
  <c r="AL1397" i="3"/>
  <c r="AL1398" i="3" s="1"/>
  <c r="AL1306" i="3"/>
  <c r="AL1373" i="3"/>
  <c r="AL1374" i="3" s="1"/>
  <c r="AL1362" i="3"/>
  <c r="AL1366" i="3"/>
  <c r="AL1365" i="3"/>
  <c r="AL1318" i="3"/>
  <c r="AL1319" i="3" s="1"/>
  <c r="AL1307" i="3"/>
  <c r="AL1281" i="3"/>
  <c r="AL1185" i="3"/>
  <c r="AL1121" i="3"/>
  <c r="AL1105" i="3"/>
  <c r="AL1087" i="3"/>
  <c r="AL988" i="3"/>
  <c r="AL967" i="3"/>
  <c r="AL948" i="3"/>
  <c r="AL1282" i="3"/>
  <c r="AL1223" i="3"/>
  <c r="AL1206" i="3"/>
  <c r="AL1158" i="3"/>
  <c r="AL1142" i="3"/>
  <c r="AL1044" i="3"/>
  <c r="AL1261" i="3"/>
  <c r="AL1266" i="3" s="1"/>
  <c r="AL1268" i="3" s="1"/>
  <c r="AL1184" i="3"/>
  <c r="AL1122" i="3"/>
  <c r="AL1106" i="3"/>
  <c r="AL1088" i="3"/>
  <c r="AL1067" i="3"/>
  <c r="AL1222" i="3"/>
  <c r="AL1205" i="3"/>
  <c r="AL1159" i="3"/>
  <c r="AL1143" i="3"/>
  <c r="AL1043" i="3"/>
  <c r="AL927" i="3"/>
  <c r="AL908" i="3"/>
  <c r="AL887" i="3"/>
  <c r="AL868" i="3"/>
  <c r="AL770" i="3"/>
  <c r="AL709" i="3"/>
  <c r="AL636" i="3"/>
  <c r="AL601" i="3"/>
  <c r="AL564" i="3"/>
  <c r="AL842" i="3"/>
  <c r="AL826" i="3"/>
  <c r="AL809" i="3"/>
  <c r="AL791" i="3"/>
  <c r="AL749" i="3"/>
  <c r="AL730" i="3"/>
  <c r="AL674" i="3"/>
  <c r="AL655" i="3"/>
  <c r="AL618" i="3"/>
  <c r="AL583" i="3"/>
  <c r="AL968" i="3"/>
  <c r="AL947" i="3"/>
  <c r="AL928" i="3"/>
  <c r="AL907" i="3"/>
  <c r="AL888" i="3"/>
  <c r="AL867" i="3"/>
  <c r="AL771" i="3"/>
  <c r="AL710" i="3"/>
  <c r="AL987" i="3"/>
  <c r="AL841" i="3"/>
  <c r="AL825" i="3"/>
  <c r="AL808" i="3"/>
  <c r="AL790" i="3"/>
  <c r="AL750" i="3"/>
  <c r="AL729" i="3"/>
  <c r="AL673" i="3"/>
  <c r="AL654" i="3"/>
  <c r="AL619" i="3"/>
  <c r="AL637" i="3"/>
  <c r="AL544" i="3"/>
  <c r="AL487" i="3"/>
  <c r="AL418" i="3"/>
  <c r="AL1476" i="3" s="1"/>
  <c r="AL284" i="3"/>
  <c r="AL1420" i="3" s="1"/>
  <c r="AL259" i="3"/>
  <c r="AL264" i="3" s="1"/>
  <c r="AL582" i="3"/>
  <c r="AL563" i="3"/>
  <c r="AL524" i="3"/>
  <c r="AL506" i="3"/>
  <c r="AL393" i="3"/>
  <c r="AL356" i="3"/>
  <c r="AL326" i="3"/>
  <c r="AL600" i="3"/>
  <c r="AL543" i="3"/>
  <c r="AL486" i="3"/>
  <c r="AL464" i="3"/>
  <c r="AL433" i="3"/>
  <c r="AL306" i="3"/>
  <c r="AL525" i="3"/>
  <c r="AL505" i="3"/>
  <c r="AL392" i="3"/>
  <c r="AL341" i="3"/>
  <c r="AL1421" i="3"/>
  <c r="AL187" i="3"/>
  <c r="AL194" i="3" s="1"/>
  <c r="AL117" i="3"/>
  <c r="AL116" i="3"/>
  <c r="AL115" i="3"/>
  <c r="AL123" i="3"/>
  <c r="AM17" i="3"/>
  <c r="AL16" i="3"/>
  <c r="AL185" i="3"/>
  <c r="AL193" i="3" s="1"/>
  <c r="AL258" i="3"/>
  <c r="AL263" i="3" s="1"/>
  <c r="AL126" i="3"/>
  <c r="AL125" i="3"/>
  <c r="AL124" i="3"/>
  <c r="AL114" i="3"/>
  <c r="AK216" i="3"/>
  <c r="AK238" i="3"/>
  <c r="AK193" i="3"/>
  <c r="AK681" i="3"/>
  <c r="AK1089" i="3"/>
  <c r="AK1507" i="3" s="1"/>
  <c r="AK1372" i="3"/>
  <c r="AK1473" i="3"/>
  <c r="AK1531" i="3"/>
  <c r="AJ1515" i="3"/>
  <c r="AK260" i="3"/>
  <c r="AK1022" i="3"/>
  <c r="AK1023" i="3" s="1"/>
  <c r="AK1511" i="3" s="1"/>
  <c r="AK1164" i="3"/>
  <c r="AK1527" i="3"/>
  <c r="X1309" i="3"/>
  <c r="X1313" i="3" s="1"/>
  <c r="AJ270" i="3"/>
  <c r="AJ271" i="3" s="1"/>
  <c r="AJ1525" i="3" s="1"/>
  <c r="AK194" i="3"/>
  <c r="AK843" i="3"/>
  <c r="AK1484" i="3"/>
  <c r="AK1500" i="3"/>
  <c r="AK1503" i="3"/>
  <c r="AK1541" i="3"/>
  <c r="T1364" i="3"/>
  <c r="T1368" i="3" s="1"/>
  <c r="AK1465" i="3"/>
  <c r="AK279" i="3"/>
  <c r="AJ1572" i="3"/>
  <c r="AJ1530" i="3"/>
  <c r="AJ1533" i="3" s="1"/>
  <c r="P1510" i="3"/>
  <c r="P1516" i="3" s="1"/>
  <c r="P1238" i="3"/>
  <c r="P1252" i="3" s="1"/>
  <c r="P1436" i="3" s="1"/>
  <c r="AL602" i="3" l="1"/>
  <c r="AL565" i="3"/>
  <c r="P1422" i="3"/>
  <c r="P1426" i="3" s="1"/>
  <c r="P1443" i="3" s="1"/>
  <c r="AK1434" i="3"/>
  <c r="AM1068" i="3"/>
  <c r="AM236" i="3"/>
  <c r="AM241" i="3" s="1"/>
  <c r="AM237" i="3"/>
  <c r="AM215" i="3"/>
  <c r="AM214" i="3"/>
  <c r="AM219" i="3" s="1"/>
  <c r="AK1474" i="3"/>
  <c r="AL1469" i="3"/>
  <c r="AM290" i="3"/>
  <c r="AM1661" i="3"/>
  <c r="AL1471" i="3"/>
  <c r="AL1470" i="3"/>
  <c r="AL1472" i="3"/>
  <c r="AK683" i="3"/>
  <c r="AK1251" i="3" s="1"/>
  <c r="AK849" i="3"/>
  <c r="AK1509" i="3" s="1"/>
  <c r="AL394" i="3"/>
  <c r="AL1473" i="3" s="1"/>
  <c r="AL989" i="3"/>
  <c r="AK1230" i="3"/>
  <c r="AK1515" i="3" s="1"/>
  <c r="AL711" i="3"/>
  <c r="AL909" i="3"/>
  <c r="AL1045" i="3"/>
  <c r="AL1512" i="3" s="1"/>
  <c r="AL675" i="3"/>
  <c r="AL1434" i="3" s="1"/>
  <c r="AL810" i="3"/>
  <c r="AL1069" i="3"/>
  <c r="AL1513" i="3" s="1"/>
  <c r="AK195" i="3"/>
  <c r="AL507" i="3"/>
  <c r="AL1484" i="3" s="1"/>
  <c r="AL488" i="3"/>
  <c r="AL1483" i="3" s="1"/>
  <c r="AL1089" i="3"/>
  <c r="AL1507" i="3" s="1"/>
  <c r="AK1166" i="3"/>
  <c r="AK1514" i="3" s="1"/>
  <c r="AL545" i="3"/>
  <c r="AL1486" i="3" s="1"/>
  <c r="AL847" i="3"/>
  <c r="AL869" i="3"/>
  <c r="AL1500" i="3" s="1"/>
  <c r="AL949" i="3"/>
  <c r="AL656" i="3"/>
  <c r="AL1492" i="3" s="1"/>
  <c r="AL889" i="3"/>
  <c r="AL1501" i="3" s="1"/>
  <c r="AL969" i="3"/>
  <c r="AL1107" i="3"/>
  <c r="AL1487" i="3"/>
  <c r="AL638" i="3"/>
  <c r="AL1491" i="3" s="1"/>
  <c r="AL731" i="3"/>
  <c r="AL1497" i="3" s="1"/>
  <c r="AL772" i="3"/>
  <c r="AL1499" i="3" s="1"/>
  <c r="AL1186" i="3"/>
  <c r="AL1508" i="3" s="1"/>
  <c r="AL1164" i="3"/>
  <c r="AL238" i="3"/>
  <c r="AL1228" i="3"/>
  <c r="AK271" i="3"/>
  <c r="AK1525" i="3" s="1"/>
  <c r="AL1123" i="3"/>
  <c r="AL751" i="3"/>
  <c r="AL1498" i="3" s="1"/>
  <c r="AL1372" i="3"/>
  <c r="AL1338" i="3"/>
  <c r="AM1335" i="3" s="1"/>
  <c r="AM1337" i="3" s="1"/>
  <c r="AM1372" i="3" s="1"/>
  <c r="AL1367" i="3"/>
  <c r="AL189" i="3"/>
  <c r="AL526" i="3"/>
  <c r="AL1485" i="3" s="1"/>
  <c r="AL827" i="3"/>
  <c r="AL682" i="3"/>
  <c r="AL1165" i="3"/>
  <c r="AL1229" i="3"/>
  <c r="AL1283" i="3"/>
  <c r="AL1317" i="3" s="1"/>
  <c r="AL929" i="3"/>
  <c r="AL1503" i="3" s="1"/>
  <c r="AK1494" i="3"/>
  <c r="AL681" i="3"/>
  <c r="AL620" i="3"/>
  <c r="AL1490" i="3" s="1"/>
  <c r="AL792" i="3"/>
  <c r="AL848" i="3"/>
  <c r="AL1207" i="3"/>
  <c r="AL1160" i="3"/>
  <c r="AL241" i="3"/>
  <c r="AL269" i="3" s="1"/>
  <c r="AL216" i="3"/>
  <c r="AL195" i="3"/>
  <c r="AL1412" i="3"/>
  <c r="AL265" i="3"/>
  <c r="AL270" i="3"/>
  <c r="AL221" i="3"/>
  <c r="AK1534" i="3"/>
  <c r="AL260" i="3"/>
  <c r="AL401" i="3"/>
  <c r="AL1249" i="3" s="1"/>
  <c r="AL1021" i="3"/>
  <c r="AL1489" i="3"/>
  <c r="Q127" i="3"/>
  <c r="Q128" i="3" s="1"/>
  <c r="Q118" i="3"/>
  <c r="Q119" i="3" s="1"/>
  <c r="AL1465" i="3"/>
  <c r="AL279" i="3"/>
  <c r="AL1572" i="3" s="1"/>
  <c r="AL1022" i="3"/>
  <c r="AL1144" i="3"/>
  <c r="AL1493" i="3"/>
  <c r="AL1479" i="3"/>
  <c r="AL1505" i="3"/>
  <c r="AL1543" i="3"/>
  <c r="AL1527" i="3"/>
  <c r="AL1531" i="3"/>
  <c r="AK1572" i="3"/>
  <c r="AK1530" i="3"/>
  <c r="AK1533" i="3" s="1"/>
  <c r="T1369" i="3"/>
  <c r="T1371" i="3" s="1"/>
  <c r="U1363" i="3"/>
  <c r="AL188" i="3"/>
  <c r="AM1466" i="3"/>
  <c r="AM1397" i="3"/>
  <c r="AM1398" i="3" s="1"/>
  <c r="AM1306" i="3"/>
  <c r="AM1261" i="3"/>
  <c r="AM1266" i="3" s="1"/>
  <c r="AM1268" i="3" s="1"/>
  <c r="AM1373" i="3"/>
  <c r="AM1374" i="3" s="1"/>
  <c r="AM1362" i="3"/>
  <c r="AM1366" i="3"/>
  <c r="AM1365" i="3"/>
  <c r="AM1318" i="3"/>
  <c r="AM1319" i="3" s="1"/>
  <c r="AM1424" i="3"/>
  <c r="AM1361" i="3"/>
  <c r="AM1334" i="3"/>
  <c r="AM1311" i="3"/>
  <c r="AM1310" i="3"/>
  <c r="AM1307" i="3"/>
  <c r="AM1282" i="3"/>
  <c r="AM1223" i="3"/>
  <c r="AM1206" i="3"/>
  <c r="AM1158" i="3"/>
  <c r="AM1142" i="3"/>
  <c r="AM1044" i="3"/>
  <c r="AM1184" i="3"/>
  <c r="AM1122" i="3"/>
  <c r="AM1106" i="3"/>
  <c r="AM1088" i="3"/>
  <c r="AM1067" i="3"/>
  <c r="AM987" i="3"/>
  <c r="AM968" i="3"/>
  <c r="AM1222" i="3"/>
  <c r="AM1205" i="3"/>
  <c r="AM1159" i="3"/>
  <c r="AM1143" i="3"/>
  <c r="AM1043" i="3"/>
  <c r="AM1281" i="3"/>
  <c r="AM1185" i="3"/>
  <c r="AM1121" i="3"/>
  <c r="AM1105" i="3"/>
  <c r="AM1087" i="3"/>
  <c r="AM988" i="3"/>
  <c r="AM967" i="3"/>
  <c r="AM948" i="3"/>
  <c r="AM842" i="3"/>
  <c r="AM826" i="3"/>
  <c r="AM809" i="3"/>
  <c r="AM791" i="3"/>
  <c r="AM749" i="3"/>
  <c r="AM730" i="3"/>
  <c r="AM674" i="3"/>
  <c r="AM655" i="3"/>
  <c r="AM618" i="3"/>
  <c r="AM583" i="3"/>
  <c r="AM947" i="3"/>
  <c r="AM928" i="3"/>
  <c r="AM907" i="3"/>
  <c r="AM888" i="3"/>
  <c r="AM867" i="3"/>
  <c r="AM771" i="3"/>
  <c r="AM710" i="3"/>
  <c r="AM637" i="3"/>
  <c r="AM600" i="3"/>
  <c r="AM841" i="3"/>
  <c r="AM825" i="3"/>
  <c r="AM808" i="3"/>
  <c r="AM790" i="3"/>
  <c r="AM750" i="3"/>
  <c r="AM729" i="3"/>
  <c r="AM673" i="3"/>
  <c r="AM927" i="3"/>
  <c r="AM908" i="3"/>
  <c r="AM887" i="3"/>
  <c r="AM868" i="3"/>
  <c r="AM770" i="3"/>
  <c r="AM709" i="3"/>
  <c r="AM636" i="3"/>
  <c r="AM601" i="3"/>
  <c r="AM582" i="3"/>
  <c r="AM563" i="3"/>
  <c r="AM524" i="3"/>
  <c r="AM506" i="3"/>
  <c r="AM393" i="3"/>
  <c r="AM356" i="3"/>
  <c r="AM326" i="3"/>
  <c r="AM654" i="3"/>
  <c r="AM619" i="3"/>
  <c r="AM543" i="3"/>
  <c r="AM486" i="3"/>
  <c r="AM464" i="3"/>
  <c r="AM433" i="3"/>
  <c r="AM306" i="3"/>
  <c r="AM525" i="3"/>
  <c r="AM505" i="3"/>
  <c r="AM392" i="3"/>
  <c r="AM341" i="3"/>
  <c r="AM1421" i="3"/>
  <c r="AM564" i="3"/>
  <c r="AM544" i="3"/>
  <c r="AM487" i="3"/>
  <c r="AM418" i="3"/>
  <c r="AM284" i="3"/>
  <c r="AM1420" i="3" s="1"/>
  <c r="AM16" i="3"/>
  <c r="AN17" i="3"/>
  <c r="AM114" i="3"/>
  <c r="AM185" i="3"/>
  <c r="AM1021" i="3" s="1"/>
  <c r="AM123" i="3"/>
  <c r="AM124" i="3"/>
  <c r="AM259" i="3"/>
  <c r="AM264" i="3" s="1"/>
  <c r="AM258" i="3"/>
  <c r="AM263" i="3" s="1"/>
  <c r="AM126" i="3"/>
  <c r="AM125" i="3"/>
  <c r="AM187" i="3"/>
  <c r="AM1022" i="3" s="1"/>
  <c r="AM117" i="3"/>
  <c r="AM116" i="3"/>
  <c r="AM115" i="3"/>
  <c r="AL584" i="3"/>
  <c r="AL843" i="3"/>
  <c r="AL1224" i="3"/>
  <c r="AL1477" i="3"/>
  <c r="AL1496" i="3"/>
  <c r="AL1504" i="3"/>
  <c r="AL1502" i="3"/>
  <c r="X1314" i="3"/>
  <c r="X1316" i="3" s="1"/>
  <c r="X1320" i="3" s="1"/>
  <c r="X1542" i="3" s="1"/>
  <c r="Y1308" i="3"/>
  <c r="AL1433" i="3"/>
  <c r="AL1506" i="3"/>
  <c r="AM1207" i="3" l="1"/>
  <c r="AL1530" i="3"/>
  <c r="AL1533" i="3" s="1"/>
  <c r="AM193" i="3"/>
  <c r="AM565" i="3"/>
  <c r="AM1433" i="3" s="1"/>
  <c r="AN1068" i="3"/>
  <c r="AN236" i="3"/>
  <c r="AN241" i="3" s="1"/>
  <c r="AN237" i="3"/>
  <c r="AN215" i="3"/>
  <c r="AN220" i="3" s="1"/>
  <c r="AN214" i="3"/>
  <c r="AN219" i="3" s="1"/>
  <c r="AN290" i="3"/>
  <c r="AN1661" i="3"/>
  <c r="AL1474" i="3"/>
  <c r="AL1541" i="3"/>
  <c r="AM711" i="3"/>
  <c r="AM989" i="3"/>
  <c r="AM1506" i="3" s="1"/>
  <c r="AM1123" i="3"/>
  <c r="AM1283" i="3"/>
  <c r="AM1317" i="3" s="1"/>
  <c r="AL1230" i="3"/>
  <c r="AL1515" i="3" s="1"/>
  <c r="AM675" i="3"/>
  <c r="AM1434" i="3" s="1"/>
  <c r="AM810" i="3"/>
  <c r="AM969" i="3"/>
  <c r="AM1505" i="3" s="1"/>
  <c r="AL1284" i="3"/>
  <c r="AL849" i="3"/>
  <c r="AL1509" i="3" s="1"/>
  <c r="AM731" i="3"/>
  <c r="AM1497" i="3" s="1"/>
  <c r="AM638" i="3"/>
  <c r="AM1491" i="3" s="1"/>
  <c r="AM889" i="3"/>
  <c r="AM792" i="3"/>
  <c r="AM949" i="3"/>
  <c r="AM1504" i="3" s="1"/>
  <c r="AM1107" i="3"/>
  <c r="AL1312" i="3"/>
  <c r="AM507" i="3"/>
  <c r="AM1484" i="3" s="1"/>
  <c r="AM656" i="3"/>
  <c r="AM1492" i="3" s="1"/>
  <c r="AM584" i="3"/>
  <c r="AM1488" i="3" s="1"/>
  <c r="AM772" i="3"/>
  <c r="AM929" i="3"/>
  <c r="AM1503" i="3" s="1"/>
  <c r="AM827" i="3"/>
  <c r="AM751" i="3"/>
  <c r="AM1069" i="3"/>
  <c r="AM1513" i="3" s="1"/>
  <c r="AM1089" i="3"/>
  <c r="AM1507" i="3" s="1"/>
  <c r="AM194" i="3"/>
  <c r="AM195" i="3" s="1"/>
  <c r="AM1023" i="3"/>
  <c r="AM1511" i="3" s="1"/>
  <c r="AM488" i="3"/>
  <c r="AM1483" i="3" s="1"/>
  <c r="AM843" i="3"/>
  <c r="AM1165" i="3"/>
  <c r="AM394" i="3"/>
  <c r="AM401" i="3" s="1"/>
  <c r="AM1249" i="3" s="1"/>
  <c r="AM1160" i="3"/>
  <c r="AM620" i="3"/>
  <c r="AM1490" i="3" s="1"/>
  <c r="AM188" i="3"/>
  <c r="AM545" i="3"/>
  <c r="AM1486" i="3" s="1"/>
  <c r="AM526" i="3"/>
  <c r="AM848" i="3"/>
  <c r="AM1045" i="3"/>
  <c r="AM1512" i="3" s="1"/>
  <c r="AM1228" i="3"/>
  <c r="AM1186" i="3"/>
  <c r="AM1508" i="3" s="1"/>
  <c r="AM1229" i="3"/>
  <c r="AM1338" i="3"/>
  <c r="AN1335" i="3" s="1"/>
  <c r="AN1337" i="3" s="1"/>
  <c r="AN1372" i="3" s="1"/>
  <c r="AL1166" i="3"/>
  <c r="AL1514" i="3" s="1"/>
  <c r="AM602" i="3"/>
  <c r="AM681" i="3"/>
  <c r="AM869" i="3"/>
  <c r="AM682" i="3"/>
  <c r="AM1144" i="3"/>
  <c r="AM909" i="3"/>
  <c r="AM1502" i="3" s="1"/>
  <c r="AM1367" i="3"/>
  <c r="AL243" i="3"/>
  <c r="AM238" i="3"/>
  <c r="AM269" i="3"/>
  <c r="AM260" i="3"/>
  <c r="AM216" i="3"/>
  <c r="AL1534" i="3"/>
  <c r="AM265" i="3"/>
  <c r="AM1412" i="3"/>
  <c r="AM1312" i="3"/>
  <c r="Y1309" i="3"/>
  <c r="AM189" i="3"/>
  <c r="AM220" i="3"/>
  <c r="AM221" i="3" s="1"/>
  <c r="AM242" i="3"/>
  <c r="AM243" i="3" s="1"/>
  <c r="AM1164" i="3"/>
  <c r="AM1472" i="3"/>
  <c r="AM1469" i="3"/>
  <c r="AM1477" i="3"/>
  <c r="AM1496" i="3"/>
  <c r="AM1471" i="3"/>
  <c r="AM1543" i="3"/>
  <c r="Q1004" i="3"/>
  <c r="Q156" i="3"/>
  <c r="Q120" i="3"/>
  <c r="Q154" i="3"/>
  <c r="Q155" i="3"/>
  <c r="AL271" i="3"/>
  <c r="AL1525" i="3" s="1"/>
  <c r="AN1424" i="3"/>
  <c r="AN1466" i="3"/>
  <c r="AN1527" i="3" s="1"/>
  <c r="AN1373" i="3"/>
  <c r="AN1374" i="3" s="1"/>
  <c r="AN1362" i="3"/>
  <c r="AN1281" i="3"/>
  <c r="AN1366" i="3"/>
  <c r="AN1365" i="3"/>
  <c r="AN1318" i="3"/>
  <c r="AN1319" i="3" s="1"/>
  <c r="AN1307" i="3"/>
  <c r="AN1361" i="3"/>
  <c r="AN1334" i="3"/>
  <c r="AN1397" i="3"/>
  <c r="AN1398" i="3" s="1"/>
  <c r="AN1306" i="3"/>
  <c r="AN1184" i="3"/>
  <c r="AN1122" i="3"/>
  <c r="AN1106" i="3"/>
  <c r="AN1088" i="3"/>
  <c r="AN1067" i="3"/>
  <c r="AN987" i="3"/>
  <c r="AN968" i="3"/>
  <c r="AN947" i="3"/>
  <c r="AN1311" i="3"/>
  <c r="AN1261" i="3"/>
  <c r="AN1266" i="3" s="1"/>
  <c r="AN1268" i="3" s="1"/>
  <c r="AN1222" i="3"/>
  <c r="AN1205" i="3"/>
  <c r="AN1159" i="3"/>
  <c r="AN1143" i="3"/>
  <c r="AN1043" i="3"/>
  <c r="AN1310" i="3"/>
  <c r="AN1185" i="3"/>
  <c r="AN1186" i="3" s="1"/>
  <c r="AN1121" i="3"/>
  <c r="AN1123" i="3" s="1"/>
  <c r="AN1105" i="3"/>
  <c r="AN1087" i="3"/>
  <c r="AN1089" i="3" s="1"/>
  <c r="AN1282" i="3"/>
  <c r="AN1223" i="3"/>
  <c r="AN1206" i="3"/>
  <c r="AN1158" i="3"/>
  <c r="AN1142" i="3"/>
  <c r="AN1044" i="3"/>
  <c r="AN928" i="3"/>
  <c r="AN907" i="3"/>
  <c r="AN888" i="3"/>
  <c r="AN867" i="3"/>
  <c r="AN771" i="3"/>
  <c r="AN710" i="3"/>
  <c r="AN637" i="3"/>
  <c r="AN600" i="3"/>
  <c r="AN967" i="3"/>
  <c r="AN841" i="3"/>
  <c r="AN825" i="3"/>
  <c r="AN808" i="3"/>
  <c r="AN790" i="3"/>
  <c r="AN750" i="3"/>
  <c r="AN729" i="3"/>
  <c r="AN673" i="3"/>
  <c r="AN654" i="3"/>
  <c r="AN619" i="3"/>
  <c r="AN582" i="3"/>
  <c r="AN927" i="3"/>
  <c r="AN908" i="3"/>
  <c r="AN887" i="3"/>
  <c r="AN868" i="3"/>
  <c r="AN770" i="3"/>
  <c r="AN709" i="3"/>
  <c r="AN988" i="3"/>
  <c r="AN948" i="3"/>
  <c r="AN842" i="3"/>
  <c r="AN826" i="3"/>
  <c r="AN809" i="3"/>
  <c r="AN791" i="3"/>
  <c r="AN749" i="3"/>
  <c r="AN730" i="3"/>
  <c r="AN674" i="3"/>
  <c r="AN655" i="3"/>
  <c r="AN618" i="3"/>
  <c r="AN583" i="3"/>
  <c r="AN636" i="3"/>
  <c r="AN543" i="3"/>
  <c r="AN486" i="3"/>
  <c r="AN464" i="3"/>
  <c r="AN1479" i="3" s="1"/>
  <c r="AN433" i="3"/>
  <c r="AN306" i="3"/>
  <c r="AN258" i="3"/>
  <c r="AN263" i="3" s="1"/>
  <c r="AN525" i="3"/>
  <c r="AN505" i="3"/>
  <c r="AN392" i="3"/>
  <c r="AN341" i="3"/>
  <c r="AN601" i="3"/>
  <c r="AN564" i="3"/>
  <c r="AN544" i="3"/>
  <c r="AN487" i="3"/>
  <c r="AN418" i="3"/>
  <c r="AN563" i="3"/>
  <c r="AN524" i="3"/>
  <c r="AN506" i="3"/>
  <c r="AN393" i="3"/>
  <c r="AN356" i="3"/>
  <c r="AN1472" i="3" s="1"/>
  <c r="AN326" i="3"/>
  <c r="AN185" i="3"/>
  <c r="AN1021" i="3" s="1"/>
  <c r="AN123" i="3"/>
  <c r="AO17" i="3"/>
  <c r="AN117" i="3"/>
  <c r="AN259" i="3"/>
  <c r="AN264" i="3" s="1"/>
  <c r="AN126" i="3"/>
  <c r="AN125" i="3"/>
  <c r="AN124" i="3"/>
  <c r="AN114" i="3"/>
  <c r="AN187" i="3"/>
  <c r="AN1022" i="3" s="1"/>
  <c r="AN284" i="3"/>
  <c r="AN16" i="3"/>
  <c r="AN116" i="3"/>
  <c r="AN115" i="3"/>
  <c r="AM847" i="3"/>
  <c r="AM849" i="3" s="1"/>
  <c r="AM1509" i="3" s="1"/>
  <c r="AM1473" i="3"/>
  <c r="AM1485" i="3"/>
  <c r="AM1499" i="3"/>
  <c r="AM1527" i="3"/>
  <c r="Q161" i="3"/>
  <c r="Q129" i="3"/>
  <c r="Q162" i="3"/>
  <c r="Q163" i="3"/>
  <c r="Q1005" i="3"/>
  <c r="Q1237" i="3" s="1"/>
  <c r="Q131" i="3"/>
  <c r="AL1023" i="3"/>
  <c r="AL1511" i="3" s="1"/>
  <c r="T1375" i="3"/>
  <c r="T1544" i="3" s="1"/>
  <c r="AL1488" i="3"/>
  <c r="AL1494" i="3" s="1"/>
  <c r="AL683" i="3"/>
  <c r="AL1251" i="3" s="1"/>
  <c r="AM1465" i="3"/>
  <c r="AM279" i="3"/>
  <c r="AM1572" i="3" s="1"/>
  <c r="AM1224" i="3"/>
  <c r="AM1230" i="3" s="1"/>
  <c r="AM1479" i="3"/>
  <c r="AM1476" i="3"/>
  <c r="AM1489" i="3"/>
  <c r="AM1500" i="3"/>
  <c r="AM1501" i="3"/>
  <c r="AM1531" i="3"/>
  <c r="U1364" i="3"/>
  <c r="AM1498" i="3"/>
  <c r="AM1470" i="3"/>
  <c r="AM1493" i="3"/>
  <c r="AM1541" i="3" l="1"/>
  <c r="AN565" i="3"/>
  <c r="AN620" i="3"/>
  <c r="AO1068" i="3"/>
  <c r="AO237" i="3"/>
  <c r="AO215" i="3"/>
  <c r="AO236" i="3"/>
  <c r="AO241" i="3" s="1"/>
  <c r="AO214" i="3"/>
  <c r="AO219" i="3" s="1"/>
  <c r="AN1045" i="3"/>
  <c r="AN1512" i="3" s="1"/>
  <c r="AN1507" i="3"/>
  <c r="AM1284" i="3"/>
  <c r="AO290" i="3"/>
  <c r="AO1661" i="3"/>
  <c r="AN751" i="3"/>
  <c r="AN1498" i="3" s="1"/>
  <c r="AN731" i="3"/>
  <c r="AN889" i="3"/>
  <c r="AM1166" i="3"/>
  <c r="AM1514" i="3" s="1"/>
  <c r="AN1471" i="3"/>
  <c r="AN772" i="3"/>
  <c r="AN1499" i="3" s="1"/>
  <c r="AN1469" i="3"/>
  <c r="AN1476" i="3"/>
  <c r="AN1490" i="3"/>
  <c r="AN929" i="3"/>
  <c r="AN1503" i="3" s="1"/>
  <c r="AN1531" i="3"/>
  <c r="AN1534" i="3" s="1"/>
  <c r="AN1470" i="3"/>
  <c r="AN1228" i="3"/>
  <c r="AN1367" i="3"/>
  <c r="AN1338" i="3"/>
  <c r="AO1335" i="3" s="1"/>
  <c r="AM683" i="3"/>
  <c r="AM1251" i="3" s="1"/>
  <c r="AN711" i="3"/>
  <c r="AN1496" i="3" s="1"/>
  <c r="AN656" i="3"/>
  <c r="AN1492" i="3" s="1"/>
  <c r="AN969" i="3"/>
  <c r="AN1505" i="3" s="1"/>
  <c r="AN488" i="3"/>
  <c r="AN1483" i="3" s="1"/>
  <c r="AN1107" i="3"/>
  <c r="AN584" i="3"/>
  <c r="AN1488" i="3" s="1"/>
  <c r="AN1144" i="3"/>
  <c r="AN1165" i="3"/>
  <c r="AN238" i="3"/>
  <c r="AN394" i="3"/>
  <c r="AN401" i="3" s="1"/>
  <c r="AN1249" i="3" s="1"/>
  <c r="AN545" i="3"/>
  <c r="AN1486" i="3" s="1"/>
  <c r="AN1164" i="3"/>
  <c r="AN675" i="3"/>
  <c r="AN1434" i="3" s="1"/>
  <c r="AN949" i="3"/>
  <c r="AN827" i="3"/>
  <c r="AN638" i="3"/>
  <c r="AN1491" i="3" s="1"/>
  <c r="AN1508" i="3"/>
  <c r="AN1224" i="3"/>
  <c r="AN1283" i="3"/>
  <c r="AN1284" i="3" s="1"/>
  <c r="AN843" i="3"/>
  <c r="AN909" i="3"/>
  <c r="AN989" i="3"/>
  <c r="AN1506" i="3" s="1"/>
  <c r="AN194" i="3"/>
  <c r="AN1023" i="3"/>
  <c r="AN526" i="3"/>
  <c r="AN1485" i="3" s="1"/>
  <c r="AN507" i="3"/>
  <c r="AN869" i="3"/>
  <c r="AN1500" i="3" s="1"/>
  <c r="AN792" i="3"/>
  <c r="AN1229" i="3"/>
  <c r="AN1069" i="3"/>
  <c r="AN1513" i="3" s="1"/>
  <c r="AM1487" i="3"/>
  <c r="AM1494" i="3" s="1"/>
  <c r="AN682" i="3"/>
  <c r="AN848" i="3"/>
  <c r="AN810" i="3"/>
  <c r="AN602" i="3"/>
  <c r="AN1489" i="3" s="1"/>
  <c r="AN1412" i="3"/>
  <c r="AN221" i="3"/>
  <c r="AN269" i="3"/>
  <c r="AM1534" i="3"/>
  <c r="AN260" i="3"/>
  <c r="AN265" i="3"/>
  <c r="AN1433" i="3"/>
  <c r="AN1487" i="3"/>
  <c r="AM1530" i="3"/>
  <c r="AM1533" i="3" s="1"/>
  <c r="AN242" i="3"/>
  <c r="AN243" i="3" s="1"/>
  <c r="AN193" i="3"/>
  <c r="AO1466" i="3"/>
  <c r="AO1366" i="3"/>
  <c r="AO1365" i="3"/>
  <c r="AO1318" i="3"/>
  <c r="AO1319" i="3" s="1"/>
  <c r="AO1307" i="3"/>
  <c r="AO1282" i="3"/>
  <c r="AO1361" i="3"/>
  <c r="AO1337" i="3"/>
  <c r="AO1372" i="3" s="1"/>
  <c r="AO1334" i="3"/>
  <c r="AO1311" i="3"/>
  <c r="AO1310" i="3"/>
  <c r="AO1424" i="3"/>
  <c r="AO1397" i="3"/>
  <c r="AO1398" i="3" s="1"/>
  <c r="AO1373" i="3"/>
  <c r="AO1374" i="3" s="1"/>
  <c r="AO1362" i="3"/>
  <c r="AO1306" i="3"/>
  <c r="AO1261" i="3"/>
  <c r="AO1266" i="3" s="1"/>
  <c r="AO1268" i="3" s="1"/>
  <c r="AO1222" i="3"/>
  <c r="AO1205" i="3"/>
  <c r="AO1159" i="3"/>
  <c r="AO1143" i="3"/>
  <c r="AO1043" i="3"/>
  <c r="AO1185" i="3"/>
  <c r="AO1121" i="3"/>
  <c r="AO1105" i="3"/>
  <c r="AO1087" i="3"/>
  <c r="AO988" i="3"/>
  <c r="AO967" i="3"/>
  <c r="AO1281" i="3"/>
  <c r="AO1223" i="3"/>
  <c r="AO1206" i="3"/>
  <c r="AO1158" i="3"/>
  <c r="AO1142" i="3"/>
  <c r="AO1044" i="3"/>
  <c r="AO1184" i="3"/>
  <c r="AO1122" i="3"/>
  <c r="AO1106" i="3"/>
  <c r="AO1088" i="3"/>
  <c r="AO1067" i="3"/>
  <c r="AO987" i="3"/>
  <c r="AO968" i="3"/>
  <c r="AO947" i="3"/>
  <c r="AO841" i="3"/>
  <c r="AO825" i="3"/>
  <c r="AO808" i="3"/>
  <c r="AO790" i="3"/>
  <c r="AO750" i="3"/>
  <c r="AO729" i="3"/>
  <c r="AO673" i="3"/>
  <c r="AO654" i="3"/>
  <c r="AO619" i="3"/>
  <c r="AO582" i="3"/>
  <c r="AO927" i="3"/>
  <c r="AO908" i="3"/>
  <c r="AO887" i="3"/>
  <c r="AO868" i="3"/>
  <c r="AO770" i="3"/>
  <c r="AO709" i="3"/>
  <c r="AO636" i="3"/>
  <c r="AO601" i="3"/>
  <c r="AO948" i="3"/>
  <c r="AO842" i="3"/>
  <c r="AO826" i="3"/>
  <c r="AO809" i="3"/>
  <c r="AO791" i="3"/>
  <c r="AO749" i="3"/>
  <c r="AO730" i="3"/>
  <c r="AO674" i="3"/>
  <c r="AO655" i="3"/>
  <c r="AO928" i="3"/>
  <c r="AO907" i="3"/>
  <c r="AO888" i="3"/>
  <c r="AO867" i="3"/>
  <c r="AO771" i="3"/>
  <c r="AO710" i="3"/>
  <c r="AO637" i="3"/>
  <c r="AO600" i="3"/>
  <c r="AO618" i="3"/>
  <c r="AO583" i="3"/>
  <c r="AO525" i="3"/>
  <c r="AO505" i="3"/>
  <c r="AO392" i="3"/>
  <c r="AO341" i="3"/>
  <c r="AO1471" i="3" s="1"/>
  <c r="AO1421" i="3"/>
  <c r="AO564" i="3"/>
  <c r="AO544" i="3"/>
  <c r="AO487" i="3"/>
  <c r="AO418" i="3"/>
  <c r="AO284" i="3"/>
  <c r="AO1420" i="3" s="1"/>
  <c r="AO563" i="3"/>
  <c r="AO524" i="3"/>
  <c r="AO506" i="3"/>
  <c r="AO393" i="3"/>
  <c r="AO356" i="3"/>
  <c r="AO326" i="3"/>
  <c r="AO543" i="3"/>
  <c r="AO486" i="3"/>
  <c r="AO464" i="3"/>
  <c r="AO433" i="3"/>
  <c r="AO306" i="3"/>
  <c r="AO259" i="3"/>
  <c r="AO264" i="3" s="1"/>
  <c r="AO126" i="3"/>
  <c r="AO125" i="3"/>
  <c r="AO124" i="3"/>
  <c r="AO114" i="3"/>
  <c r="AO258" i="3"/>
  <c r="AO263" i="3" s="1"/>
  <c r="AO187" i="3"/>
  <c r="AO194" i="3" s="1"/>
  <c r="AO117" i="3"/>
  <c r="AO116" i="3"/>
  <c r="AO115" i="3"/>
  <c r="AO16" i="3"/>
  <c r="AO185" i="3"/>
  <c r="AO1021" i="3" s="1"/>
  <c r="AO123" i="3"/>
  <c r="AP17" i="3"/>
  <c r="AN216" i="3"/>
  <c r="AN681" i="3"/>
  <c r="AN1160" i="3"/>
  <c r="AN1166" i="3" s="1"/>
  <c r="AN1514" i="3" s="1"/>
  <c r="AN1484" i="3"/>
  <c r="AN1497" i="3"/>
  <c r="AN1502" i="3"/>
  <c r="AN1504" i="3"/>
  <c r="AN1543" i="3"/>
  <c r="Q1006" i="3"/>
  <c r="Q1236" i="3"/>
  <c r="AM270" i="3"/>
  <c r="AM271" i="3" s="1"/>
  <c r="AM1525" i="3" s="1"/>
  <c r="AN1465" i="3"/>
  <c r="AN279" i="3"/>
  <c r="AN1572" i="3" s="1"/>
  <c r="AN847" i="3"/>
  <c r="AN1420" i="3"/>
  <c r="Q158" i="3"/>
  <c r="Q1424" i="3"/>
  <c r="Q132" i="3"/>
  <c r="U1368" i="3"/>
  <c r="AM1515" i="3"/>
  <c r="Q165" i="3"/>
  <c r="AN188" i="3"/>
  <c r="AN189" i="3"/>
  <c r="AN1477" i="3"/>
  <c r="AN1501" i="3"/>
  <c r="AN1511" i="3"/>
  <c r="Y1313" i="3"/>
  <c r="AN1207" i="3"/>
  <c r="AN1421" i="3"/>
  <c r="AM1474" i="3"/>
  <c r="AO1470" i="3" l="1"/>
  <c r="AN1312" i="3"/>
  <c r="AO565" i="3"/>
  <c r="AO1433" i="3" s="1"/>
  <c r="AN1230" i="3"/>
  <c r="AN1541" i="3"/>
  <c r="AP1068" i="3"/>
  <c r="AP237" i="3"/>
  <c r="AP242" i="3" s="1"/>
  <c r="AP215" i="3"/>
  <c r="AP220" i="3" s="1"/>
  <c r="AP236" i="3"/>
  <c r="AP241" i="3" s="1"/>
  <c r="AP214" i="3"/>
  <c r="AP290" i="3"/>
  <c r="AP1661" i="3"/>
  <c r="AN195" i="3"/>
  <c r="AN1317" i="3"/>
  <c r="AN1493" i="3"/>
  <c r="AN1494" i="3" s="1"/>
  <c r="AO1472" i="3"/>
  <c r="AO188" i="3"/>
  <c r="AO526" i="3"/>
  <c r="AO1485" i="3" s="1"/>
  <c r="AO620" i="3"/>
  <c r="AN1473" i="3"/>
  <c r="AN1474" i="3" s="1"/>
  <c r="AN849" i="3"/>
  <c r="AN1509" i="3" s="1"/>
  <c r="AO1479" i="3"/>
  <c r="AO602" i="3"/>
  <c r="AO1489" i="3" s="1"/>
  <c r="AO1283" i="3"/>
  <c r="AO1284" i="3" s="1"/>
  <c r="AO681" i="3"/>
  <c r="AO869" i="3"/>
  <c r="AO656" i="3"/>
  <c r="AO1492" i="3" s="1"/>
  <c r="AO772" i="3"/>
  <c r="AO969" i="3"/>
  <c r="AO1144" i="3"/>
  <c r="AO1089" i="3"/>
  <c r="AO1507" i="3" s="1"/>
  <c r="AO711" i="3"/>
  <c r="AO1496" i="3" s="1"/>
  <c r="AO909" i="3"/>
  <c r="AO1069" i="3"/>
  <c r="AO1513" i="3" s="1"/>
  <c r="AO1186" i="3"/>
  <c r="AO1508" i="3" s="1"/>
  <c r="AN683" i="3"/>
  <c r="AN1251" i="3" s="1"/>
  <c r="AO216" i="3"/>
  <c r="AO751" i="3"/>
  <c r="AO1498" i="3" s="1"/>
  <c r="AO1224" i="3"/>
  <c r="AO1228" i="3"/>
  <c r="AO638" i="3"/>
  <c r="AO1491" i="3" s="1"/>
  <c r="AO889" i="3"/>
  <c r="AO1501" i="3" s="1"/>
  <c r="AO675" i="3"/>
  <c r="AO1434" i="3" s="1"/>
  <c r="AO989" i="3"/>
  <c r="AO1123" i="3"/>
  <c r="AO238" i="3"/>
  <c r="AO731" i="3"/>
  <c r="AO1497" i="3" s="1"/>
  <c r="AO1045" i="3"/>
  <c r="AO1512" i="3" s="1"/>
  <c r="AO488" i="3"/>
  <c r="AO1483" i="3" s="1"/>
  <c r="AO848" i="3"/>
  <c r="AO1207" i="3"/>
  <c r="AO1367" i="3"/>
  <c r="Q167" i="3"/>
  <c r="Q198" i="3" s="1"/>
  <c r="Q1419" i="3" s="1"/>
  <c r="Q1422" i="3" s="1"/>
  <c r="Q1426" i="3" s="1"/>
  <c r="Q1443" i="3" s="1"/>
  <c r="AO682" i="3"/>
  <c r="AO810" i="3"/>
  <c r="AO1164" i="3"/>
  <c r="AO394" i="3"/>
  <c r="AO401" i="3" s="1"/>
  <c r="AO1249" i="3" s="1"/>
  <c r="AO827" i="3"/>
  <c r="AN1530" i="3"/>
  <c r="AN1533" i="3" s="1"/>
  <c r="AO507" i="3"/>
  <c r="AO1484" i="3" s="1"/>
  <c r="AO929" i="3"/>
  <c r="AO847" i="3"/>
  <c r="AO1165" i="3"/>
  <c r="AO584" i="3"/>
  <c r="AO1488" i="3" s="1"/>
  <c r="AO792" i="3"/>
  <c r="AO949" i="3"/>
  <c r="AO1504" i="3" s="1"/>
  <c r="AO242" i="3"/>
  <c r="AO243" i="3" s="1"/>
  <c r="AO269" i="3"/>
  <c r="AO265" i="3"/>
  <c r="AO1317" i="3"/>
  <c r="AO1412" i="3"/>
  <c r="AN1515" i="3"/>
  <c r="Q1510" i="3"/>
  <c r="Q1516" i="3" s="1"/>
  <c r="Q1238" i="3"/>
  <c r="Q1252" i="3" s="1"/>
  <c r="Q1436" i="3" s="1"/>
  <c r="AO1465" i="3"/>
  <c r="AO279" i="3"/>
  <c r="AO1572" i="3" s="1"/>
  <c r="U1369" i="3"/>
  <c r="U1371" i="3" s="1"/>
  <c r="V1363" i="3"/>
  <c r="AO189" i="3"/>
  <c r="AO220" i="3"/>
  <c r="AO221" i="3" s="1"/>
  <c r="AO260" i="3"/>
  <c r="AO545" i="3"/>
  <c r="AO1486" i="3" s="1"/>
  <c r="AO1160" i="3"/>
  <c r="AO1338" i="3"/>
  <c r="AP1335" i="3" s="1"/>
  <c r="AP1337" i="3" s="1"/>
  <c r="AO1505" i="3"/>
  <c r="AO1476" i="3"/>
  <c r="R111" i="3"/>
  <c r="AO1107" i="3"/>
  <c r="AO1543" i="3"/>
  <c r="Y1314" i="3"/>
  <c r="Y1316" i="3" s="1"/>
  <c r="Y1320" i="3" s="1"/>
  <c r="Y1542" i="3" s="1"/>
  <c r="Z1308" i="3"/>
  <c r="AP1466" i="3"/>
  <c r="AP1361" i="3"/>
  <c r="AP1334" i="3"/>
  <c r="AP1311" i="3"/>
  <c r="AP1310" i="3"/>
  <c r="AP1424" i="3"/>
  <c r="AP1397" i="3"/>
  <c r="AP1398" i="3" s="1"/>
  <c r="AP1306" i="3"/>
  <c r="AP1373" i="3"/>
  <c r="AP1374" i="3" s="1"/>
  <c r="AP1362" i="3"/>
  <c r="AP1366" i="3"/>
  <c r="AP1365" i="3"/>
  <c r="AP1318" i="3"/>
  <c r="AP1319" i="3" s="1"/>
  <c r="AP1307" i="3"/>
  <c r="AP1185" i="3"/>
  <c r="AP1121" i="3"/>
  <c r="AP1105" i="3"/>
  <c r="AP1087" i="3"/>
  <c r="AP988" i="3"/>
  <c r="AP967" i="3"/>
  <c r="AP948" i="3"/>
  <c r="AP1281" i="3"/>
  <c r="AP1223" i="3"/>
  <c r="AP1206" i="3"/>
  <c r="AP1158" i="3"/>
  <c r="AP1142" i="3"/>
  <c r="AP1044" i="3"/>
  <c r="AP1282" i="3"/>
  <c r="AP1184" i="3"/>
  <c r="AP1122" i="3"/>
  <c r="AP1106" i="3"/>
  <c r="AP1088" i="3"/>
  <c r="AP1067" i="3"/>
  <c r="AP1261" i="3"/>
  <c r="AP1266" i="3" s="1"/>
  <c r="AP1268" i="3" s="1"/>
  <c r="AP1222" i="3"/>
  <c r="AP1205" i="3"/>
  <c r="AP1159" i="3"/>
  <c r="AP1143" i="3"/>
  <c r="AP1043" i="3"/>
  <c r="AP927" i="3"/>
  <c r="AP908" i="3"/>
  <c r="AP887" i="3"/>
  <c r="AP868" i="3"/>
  <c r="AP770" i="3"/>
  <c r="AP709" i="3"/>
  <c r="AP636" i="3"/>
  <c r="AP601" i="3"/>
  <c r="AP564" i="3"/>
  <c r="AP968" i="3"/>
  <c r="AP842" i="3"/>
  <c r="AP826" i="3"/>
  <c r="AP809" i="3"/>
  <c r="AP791" i="3"/>
  <c r="AP749" i="3"/>
  <c r="AP730" i="3"/>
  <c r="AP674" i="3"/>
  <c r="AP655" i="3"/>
  <c r="AP618" i="3"/>
  <c r="AP583" i="3"/>
  <c r="AP987" i="3"/>
  <c r="AP928" i="3"/>
  <c r="AP907" i="3"/>
  <c r="AP888" i="3"/>
  <c r="AP867" i="3"/>
  <c r="AP771" i="3"/>
  <c r="AP710" i="3"/>
  <c r="AP947" i="3"/>
  <c r="AP841" i="3"/>
  <c r="AP825" i="3"/>
  <c r="AP808" i="3"/>
  <c r="AP790" i="3"/>
  <c r="AP750" i="3"/>
  <c r="AP729" i="3"/>
  <c r="AP673" i="3"/>
  <c r="AP654" i="3"/>
  <c r="AP619" i="3"/>
  <c r="AP544" i="3"/>
  <c r="AP487" i="3"/>
  <c r="AP418" i="3"/>
  <c r="AP284" i="3"/>
  <c r="AP1420" i="3" s="1"/>
  <c r="AP259" i="3"/>
  <c r="AP264" i="3" s="1"/>
  <c r="AP600" i="3"/>
  <c r="AP563" i="3"/>
  <c r="AP565" i="3" s="1"/>
  <c r="AP524" i="3"/>
  <c r="AP506" i="3"/>
  <c r="AP393" i="3"/>
  <c r="AP356" i="3"/>
  <c r="AP326" i="3"/>
  <c r="AP543" i="3"/>
  <c r="AP486" i="3"/>
  <c r="AP464" i="3"/>
  <c r="AP433" i="3"/>
  <c r="AP306" i="3"/>
  <c r="AP637" i="3"/>
  <c r="AP582" i="3"/>
  <c r="AP525" i="3"/>
  <c r="AP505" i="3"/>
  <c r="AP392" i="3"/>
  <c r="AP341" i="3"/>
  <c r="AP1421" i="3"/>
  <c r="AP258" i="3"/>
  <c r="AP219" i="3"/>
  <c r="AP187" i="3"/>
  <c r="AP1022" i="3" s="1"/>
  <c r="AP117" i="3"/>
  <c r="AP116" i="3"/>
  <c r="AP115" i="3"/>
  <c r="AP16" i="3"/>
  <c r="AP185" i="3"/>
  <c r="AP1021" i="3" s="1"/>
  <c r="AP123" i="3"/>
  <c r="AP126" i="3"/>
  <c r="AP125" i="3"/>
  <c r="AP124" i="3"/>
  <c r="AP114" i="3"/>
  <c r="AQ17" i="3"/>
  <c r="AO193" i="3"/>
  <c r="AO195" i="3" s="1"/>
  <c r="AO843" i="3"/>
  <c r="AO1229" i="3"/>
  <c r="AO1022" i="3"/>
  <c r="AO1023" i="3" s="1"/>
  <c r="AO1511" i="3" s="1"/>
  <c r="AO1477" i="3"/>
  <c r="AO1490" i="3"/>
  <c r="AO1469" i="3"/>
  <c r="AO1527" i="3"/>
  <c r="AO1502" i="3"/>
  <c r="AO1499" i="3"/>
  <c r="AO1531" i="3"/>
  <c r="AN270" i="3"/>
  <c r="AN271" i="3" s="1"/>
  <c r="AN1525" i="3" s="1"/>
  <c r="AO1473" i="3"/>
  <c r="AO1500" i="3"/>
  <c r="AO1506" i="3"/>
  <c r="AO1503" i="3"/>
  <c r="AP1470" i="3" l="1"/>
  <c r="AP1045" i="3"/>
  <c r="AP1207" i="3"/>
  <c r="AQ1068" i="3"/>
  <c r="AQ236" i="3"/>
  <c r="AQ241" i="3" s="1"/>
  <c r="AQ237" i="3"/>
  <c r="AQ215" i="3"/>
  <c r="AQ220" i="3" s="1"/>
  <c r="AQ214" i="3"/>
  <c r="AQ219" i="3" s="1"/>
  <c r="AO1487" i="3"/>
  <c r="AP1471" i="3"/>
  <c r="AP1472" i="3"/>
  <c r="AO1312" i="3"/>
  <c r="AP1469" i="3"/>
  <c r="AO1541" i="3"/>
  <c r="AQ290" i="3"/>
  <c r="AQ1661" i="3"/>
  <c r="AP1487" i="3"/>
  <c r="AP602" i="3"/>
  <c r="AP394" i="3"/>
  <c r="AP401" i="3" s="1"/>
  <c r="AP1249" i="3" s="1"/>
  <c r="AP843" i="3"/>
  <c r="AP488" i="3"/>
  <c r="AP1476" i="3"/>
  <c r="AP1512" i="3"/>
  <c r="AP1107" i="3"/>
  <c r="AP675" i="3"/>
  <c r="AP1434" i="3" s="1"/>
  <c r="AP507" i="3"/>
  <c r="AP929" i="3"/>
  <c r="AP1503" i="3" s="1"/>
  <c r="AP969" i="3"/>
  <c r="AP1505" i="3" s="1"/>
  <c r="AP731" i="3"/>
  <c r="AP1497" i="3" s="1"/>
  <c r="AP1069" i="3"/>
  <c r="AP1513" i="3" s="1"/>
  <c r="AP1186" i="3"/>
  <c r="AP1508" i="3" s="1"/>
  <c r="AP1089" i="3"/>
  <c r="Q1524" i="3"/>
  <c r="Q1536" i="3" s="1"/>
  <c r="AP1372" i="3"/>
  <c r="AP1367" i="3"/>
  <c r="AP909" i="3"/>
  <c r="AP869" i="3"/>
  <c r="AP656" i="3"/>
  <c r="AP1492" i="3" s="1"/>
  <c r="AO1493" i="3"/>
  <c r="AP526" i="3"/>
  <c r="AP1485" i="3" s="1"/>
  <c r="AP792" i="3"/>
  <c r="AP949" i="3"/>
  <c r="AP1504" i="3" s="1"/>
  <c r="AP989" i="3"/>
  <c r="AP1506" i="3" s="1"/>
  <c r="AO849" i="3"/>
  <c r="AO1509" i="3" s="1"/>
  <c r="AO1230" i="3"/>
  <c r="AO1515" i="3" s="1"/>
  <c r="AP545" i="3"/>
  <c r="AP1486" i="3" s="1"/>
  <c r="AP827" i="3"/>
  <c r="AP1123" i="3"/>
  <c r="AO1530" i="3"/>
  <c r="AO1533" i="3" s="1"/>
  <c r="AP238" i="3"/>
  <c r="AP1164" i="3"/>
  <c r="AP681" i="3"/>
  <c r="AP810" i="3"/>
  <c r="AP1228" i="3"/>
  <c r="AP1229" i="3"/>
  <c r="AP848" i="3"/>
  <c r="AP711" i="3"/>
  <c r="AP1496" i="3" s="1"/>
  <c r="AP1165" i="3"/>
  <c r="AP1531" i="3"/>
  <c r="AP772" i="3"/>
  <c r="AP1499" i="3" s="1"/>
  <c r="AP1144" i="3"/>
  <c r="AP1023" i="3"/>
  <c r="AP1511" i="3" s="1"/>
  <c r="AP682" i="3"/>
  <c r="AP1283" i="3"/>
  <c r="AP1312" i="3" s="1"/>
  <c r="AP620" i="3"/>
  <c r="AP1490" i="3" s="1"/>
  <c r="AP751" i="3"/>
  <c r="AP1498" i="3" s="1"/>
  <c r="AP638" i="3"/>
  <c r="AP889" i="3"/>
  <c r="AP221" i="3"/>
  <c r="AP260" i="3"/>
  <c r="AP1412" i="3"/>
  <c r="AP243" i="3"/>
  <c r="AP270" i="3"/>
  <c r="AQ1466" i="3"/>
  <c r="AQ1424" i="3"/>
  <c r="AQ1397" i="3"/>
  <c r="AQ1398" i="3" s="1"/>
  <c r="AQ1306" i="3"/>
  <c r="AQ1261" i="3"/>
  <c r="AQ1266" i="3" s="1"/>
  <c r="AQ1268" i="3" s="1"/>
  <c r="AQ1373" i="3"/>
  <c r="AQ1374" i="3" s="1"/>
  <c r="AQ1362" i="3"/>
  <c r="AQ1366" i="3"/>
  <c r="AQ1365" i="3"/>
  <c r="AQ1318" i="3"/>
  <c r="AQ1319" i="3" s="1"/>
  <c r="AQ1361" i="3"/>
  <c r="AQ1334" i="3"/>
  <c r="AQ1311" i="3"/>
  <c r="AQ1310" i="3"/>
  <c r="AQ1281" i="3"/>
  <c r="AQ1223" i="3"/>
  <c r="AQ1206" i="3"/>
  <c r="AQ1158" i="3"/>
  <c r="AQ1142" i="3"/>
  <c r="AQ1044" i="3"/>
  <c r="AQ1282" i="3"/>
  <c r="AQ1184" i="3"/>
  <c r="AQ1122" i="3"/>
  <c r="AQ1106" i="3"/>
  <c r="AQ1088" i="3"/>
  <c r="AQ1067" i="3"/>
  <c r="AQ987" i="3"/>
  <c r="AQ968" i="3"/>
  <c r="AQ1222" i="3"/>
  <c r="AQ1205" i="3"/>
  <c r="AQ1159" i="3"/>
  <c r="AQ1143" i="3"/>
  <c r="AQ1043" i="3"/>
  <c r="AQ1307" i="3"/>
  <c r="AQ1185" i="3"/>
  <c r="AQ1121" i="3"/>
  <c r="AQ1105" i="3"/>
  <c r="AQ1087" i="3"/>
  <c r="AQ988" i="3"/>
  <c r="AQ967" i="3"/>
  <c r="AQ842" i="3"/>
  <c r="AQ826" i="3"/>
  <c r="AQ809" i="3"/>
  <c r="AQ791" i="3"/>
  <c r="AQ749" i="3"/>
  <c r="AQ730" i="3"/>
  <c r="AQ674" i="3"/>
  <c r="AQ655" i="3"/>
  <c r="AQ618" i="3"/>
  <c r="AQ583" i="3"/>
  <c r="AQ948" i="3"/>
  <c r="AQ928" i="3"/>
  <c r="AQ907" i="3"/>
  <c r="AQ888" i="3"/>
  <c r="AQ867" i="3"/>
  <c r="AQ771" i="3"/>
  <c r="AQ710" i="3"/>
  <c r="AQ637" i="3"/>
  <c r="AQ600" i="3"/>
  <c r="AQ947" i="3"/>
  <c r="AQ841" i="3"/>
  <c r="AQ825" i="3"/>
  <c r="AQ808" i="3"/>
  <c r="AQ790" i="3"/>
  <c r="AQ750" i="3"/>
  <c r="AQ729" i="3"/>
  <c r="AQ673" i="3"/>
  <c r="AQ927" i="3"/>
  <c r="AQ908" i="3"/>
  <c r="AQ887" i="3"/>
  <c r="AQ868" i="3"/>
  <c r="AQ869" i="3" s="1"/>
  <c r="AQ770" i="3"/>
  <c r="AQ772" i="3" s="1"/>
  <c r="AQ709" i="3"/>
  <c r="AQ711" i="3" s="1"/>
  <c r="AQ636" i="3"/>
  <c r="AQ638" i="3" s="1"/>
  <c r="AQ601" i="3"/>
  <c r="AQ654" i="3"/>
  <c r="AQ619" i="3"/>
  <c r="AQ564" i="3"/>
  <c r="AQ563" i="3"/>
  <c r="AQ524" i="3"/>
  <c r="AQ506" i="3"/>
  <c r="AQ393" i="3"/>
  <c r="AQ356" i="3"/>
  <c r="AQ326" i="3"/>
  <c r="AQ543" i="3"/>
  <c r="AQ486" i="3"/>
  <c r="AQ464" i="3"/>
  <c r="AQ433" i="3"/>
  <c r="AQ306" i="3"/>
  <c r="AQ582" i="3"/>
  <c r="AQ525" i="3"/>
  <c r="AQ505" i="3"/>
  <c r="AQ392" i="3"/>
  <c r="AQ341" i="3"/>
  <c r="AQ1421" i="3"/>
  <c r="AQ544" i="3"/>
  <c r="AQ487" i="3"/>
  <c r="AQ418" i="3"/>
  <c r="AQ284" i="3"/>
  <c r="AQ1420" i="3" s="1"/>
  <c r="AQ16" i="3"/>
  <c r="AQ185" i="3"/>
  <c r="AQ1021" i="3" s="1"/>
  <c r="AQ123" i="3"/>
  <c r="AR17" i="3"/>
  <c r="AQ126" i="3"/>
  <c r="AQ125" i="3"/>
  <c r="AQ124" i="3"/>
  <c r="AQ114" i="3"/>
  <c r="AQ259" i="3"/>
  <c r="AQ258" i="3"/>
  <c r="AQ263" i="3" s="1"/>
  <c r="AQ187" i="3"/>
  <c r="AQ1022" i="3" s="1"/>
  <c r="AQ117" i="3"/>
  <c r="AQ116" i="3"/>
  <c r="AQ115" i="3"/>
  <c r="AP216" i="3"/>
  <c r="AP193" i="3"/>
  <c r="AP263" i="3"/>
  <c r="AP269" i="3" s="1"/>
  <c r="AP584" i="3"/>
  <c r="AP1224" i="3"/>
  <c r="AP1230" i="3" s="1"/>
  <c r="AP1515" i="3" s="1"/>
  <c r="AP1160" i="3"/>
  <c r="AP1166" i="3" s="1"/>
  <c r="AP1514" i="3" s="1"/>
  <c r="AP1338" i="3"/>
  <c r="AQ1335" i="3" s="1"/>
  <c r="AQ1337" i="3" s="1"/>
  <c r="AP1473" i="3"/>
  <c r="AP1500" i="3"/>
  <c r="AP1477" i="3"/>
  <c r="AP1491" i="3"/>
  <c r="AP1502" i="3"/>
  <c r="R127" i="3"/>
  <c r="R128" i="3" s="1"/>
  <c r="R118" i="3"/>
  <c r="R119" i="3" s="1"/>
  <c r="AO683" i="3"/>
  <c r="AO1251" i="3" s="1"/>
  <c r="AP194" i="3"/>
  <c r="AP847" i="3"/>
  <c r="AP1479" i="3"/>
  <c r="AO1166" i="3"/>
  <c r="U1375" i="3"/>
  <c r="U1544" i="3" s="1"/>
  <c r="AP1465" i="3"/>
  <c r="AP279" i="3"/>
  <c r="AP1572" i="3" s="1"/>
  <c r="AO1534" i="3"/>
  <c r="AO1474" i="3"/>
  <c r="AP189" i="3"/>
  <c r="AP188" i="3"/>
  <c r="AP1484" i="3"/>
  <c r="AP1489" i="3"/>
  <c r="AP1483" i="3"/>
  <c r="AP1507" i="3"/>
  <c r="AP1501" i="3"/>
  <c r="Z1309" i="3"/>
  <c r="Z1313" i="3" s="1"/>
  <c r="AP1433" i="3"/>
  <c r="AP1543" i="3"/>
  <c r="AP1527" i="3"/>
  <c r="V1364" i="3"/>
  <c r="AO270" i="3"/>
  <c r="AO271" i="3" s="1"/>
  <c r="AO1525" i="3" s="1"/>
  <c r="AQ889" i="3" l="1"/>
  <c r="AQ810" i="3"/>
  <c r="AQ565" i="3"/>
  <c r="AQ843" i="3"/>
  <c r="AQ507" i="3"/>
  <c r="AQ656" i="3"/>
  <c r="AQ394" i="3"/>
  <c r="AQ401" i="3" s="1"/>
  <c r="AQ1249" i="3" s="1"/>
  <c r="AR1068" i="3"/>
  <c r="AR236" i="3"/>
  <c r="AR241" i="3" s="1"/>
  <c r="AR237" i="3"/>
  <c r="AR242" i="3" s="1"/>
  <c r="AR215" i="3"/>
  <c r="AR220" i="3" s="1"/>
  <c r="AR214" i="3"/>
  <c r="AO1494" i="3"/>
  <c r="AP1493" i="3"/>
  <c r="AP1474" i="3"/>
  <c r="AR290" i="3"/>
  <c r="AR1661" i="3"/>
  <c r="AQ1479" i="3"/>
  <c r="AQ1476" i="3"/>
  <c r="AP195" i="3"/>
  <c r="AQ1469" i="3"/>
  <c r="AQ1491" i="3"/>
  <c r="AQ1470" i="3"/>
  <c r="AQ969" i="3"/>
  <c r="AQ1505" i="3" s="1"/>
  <c r="AQ1107" i="3"/>
  <c r="AQ1045" i="3"/>
  <c r="AQ1512" i="3" s="1"/>
  <c r="AQ1229" i="3"/>
  <c r="AQ1089" i="3"/>
  <c r="AQ1507" i="3" s="1"/>
  <c r="AQ1472" i="3"/>
  <c r="AQ989" i="3"/>
  <c r="AQ1506" i="3" s="1"/>
  <c r="AQ1123" i="3"/>
  <c r="AQ1283" i="3"/>
  <c r="AQ1317" i="3" s="1"/>
  <c r="AP849" i="3"/>
  <c r="AP1509" i="3" s="1"/>
  <c r="AQ1433" i="3"/>
  <c r="AQ848" i="3"/>
  <c r="AP1541" i="3"/>
  <c r="AQ1069" i="3"/>
  <c r="AQ1513" i="3" s="1"/>
  <c r="AP1534" i="3"/>
  <c r="AQ681" i="3"/>
  <c r="AQ929" i="3"/>
  <c r="AQ1503" i="3" s="1"/>
  <c r="AQ792" i="3"/>
  <c r="AQ909" i="3"/>
  <c r="AQ1502" i="3" s="1"/>
  <c r="AQ1207" i="3"/>
  <c r="AQ731" i="3"/>
  <c r="AQ1497" i="3" s="1"/>
  <c r="AQ827" i="3"/>
  <c r="AP1284" i="3"/>
  <c r="AQ260" i="3"/>
  <c r="AQ526" i="3"/>
  <c r="AQ1485" i="3" s="1"/>
  <c r="AQ1165" i="3"/>
  <c r="AQ545" i="3"/>
  <c r="AQ1486" i="3" s="1"/>
  <c r="AQ1228" i="3"/>
  <c r="AQ602" i="3"/>
  <c r="AQ1489" i="3" s="1"/>
  <c r="AQ238" i="3"/>
  <c r="AQ620" i="3"/>
  <c r="AQ1490" i="3" s="1"/>
  <c r="AQ751" i="3"/>
  <c r="AQ1498" i="3" s="1"/>
  <c r="AQ682" i="3"/>
  <c r="AQ1164" i="3"/>
  <c r="AP1317" i="3"/>
  <c r="AQ193" i="3"/>
  <c r="AQ189" i="3"/>
  <c r="AQ488" i="3"/>
  <c r="AQ1483" i="3" s="1"/>
  <c r="AQ675" i="3"/>
  <c r="AQ1493" i="3" s="1"/>
  <c r="AQ949" i="3"/>
  <c r="AQ1504" i="3" s="1"/>
  <c r="AQ1224" i="3"/>
  <c r="AQ1186" i="3"/>
  <c r="AQ1508" i="3" s="1"/>
  <c r="AQ1412" i="3"/>
  <c r="AQ847" i="3"/>
  <c r="AQ1144" i="3"/>
  <c r="AQ264" i="3"/>
  <c r="AQ265" i="3" s="1"/>
  <c r="AQ216" i="3"/>
  <c r="Z1314" i="3"/>
  <c r="Z1316" i="3" s="1"/>
  <c r="Z1320" i="3" s="1"/>
  <c r="Z1542" i="3" s="1"/>
  <c r="AA1308" i="3"/>
  <c r="AQ1023" i="3"/>
  <c r="AQ1511" i="3" s="1"/>
  <c r="AQ221" i="3"/>
  <c r="AQ1372" i="3"/>
  <c r="AQ1367" i="3"/>
  <c r="AQ269" i="3"/>
  <c r="AQ1434" i="3"/>
  <c r="AO1514" i="3"/>
  <c r="R162" i="3"/>
  <c r="R1005" i="3"/>
  <c r="R1237" i="3" s="1"/>
  <c r="R161" i="3"/>
  <c r="R131" i="3"/>
  <c r="R163" i="3"/>
  <c r="R129" i="3"/>
  <c r="AP1488" i="3"/>
  <c r="AP683" i="3"/>
  <c r="AP1251" i="3" s="1"/>
  <c r="AQ194" i="3"/>
  <c r="AQ242" i="3"/>
  <c r="AQ243" i="3" s="1"/>
  <c r="AQ1160" i="3"/>
  <c r="AQ1473" i="3"/>
  <c r="AQ1492" i="3"/>
  <c r="AQ1531" i="3"/>
  <c r="AQ1465" i="3"/>
  <c r="AQ279" i="3"/>
  <c r="AQ1572" i="3" s="1"/>
  <c r="AQ1543" i="3"/>
  <c r="AQ1527" i="3"/>
  <c r="AP265" i="3"/>
  <c r="V1368" i="3"/>
  <c r="AP1530" i="3"/>
  <c r="AP1533" i="3" s="1"/>
  <c r="AQ188" i="3"/>
  <c r="AQ584" i="3"/>
  <c r="AQ1487" i="3"/>
  <c r="AQ1484" i="3"/>
  <c r="AQ1499" i="3"/>
  <c r="AQ1477" i="3"/>
  <c r="AQ1496" i="3"/>
  <c r="AQ1471" i="3"/>
  <c r="R155" i="3"/>
  <c r="R120" i="3"/>
  <c r="R154" i="3"/>
  <c r="R156" i="3"/>
  <c r="R1004" i="3"/>
  <c r="AR1424" i="3"/>
  <c r="AR1466" i="3"/>
  <c r="AR1373" i="3"/>
  <c r="AR1374" i="3" s="1"/>
  <c r="AR1362" i="3"/>
  <c r="AR1281" i="3"/>
  <c r="AR1366" i="3"/>
  <c r="AR1365" i="3"/>
  <c r="AR1318" i="3"/>
  <c r="AR1319" i="3" s="1"/>
  <c r="AR1307" i="3"/>
  <c r="AR1361" i="3"/>
  <c r="AR1334" i="3"/>
  <c r="AR1397" i="3"/>
  <c r="AR1398" i="3" s="1"/>
  <c r="AR1306" i="3"/>
  <c r="AR1311" i="3"/>
  <c r="AR1282" i="3"/>
  <c r="AR1184" i="3"/>
  <c r="AR1122" i="3"/>
  <c r="AR1106" i="3"/>
  <c r="AR1088" i="3"/>
  <c r="AR1067" i="3"/>
  <c r="AR987" i="3"/>
  <c r="AR968" i="3"/>
  <c r="AR947" i="3"/>
  <c r="AR1310" i="3"/>
  <c r="AR1222" i="3"/>
  <c r="AR1205" i="3"/>
  <c r="AR1159" i="3"/>
  <c r="AR1143" i="3"/>
  <c r="AR1043" i="3"/>
  <c r="AR1261" i="3"/>
  <c r="AR1266" i="3" s="1"/>
  <c r="AR1268" i="3" s="1"/>
  <c r="AR1185" i="3"/>
  <c r="AR1121" i="3"/>
  <c r="AR1105" i="3"/>
  <c r="AR1087" i="3"/>
  <c r="AR1223" i="3"/>
  <c r="AR1206" i="3"/>
  <c r="AR1158" i="3"/>
  <c r="AR1142" i="3"/>
  <c r="AR1044" i="3"/>
  <c r="AR967" i="3"/>
  <c r="AR948" i="3"/>
  <c r="AR928" i="3"/>
  <c r="AR907" i="3"/>
  <c r="AR888" i="3"/>
  <c r="AR867" i="3"/>
  <c r="AR771" i="3"/>
  <c r="AR710" i="3"/>
  <c r="AR637" i="3"/>
  <c r="AR600" i="3"/>
  <c r="AR841" i="3"/>
  <c r="AR825" i="3"/>
  <c r="AR808" i="3"/>
  <c r="AR790" i="3"/>
  <c r="AR750" i="3"/>
  <c r="AR729" i="3"/>
  <c r="AR673" i="3"/>
  <c r="AR654" i="3"/>
  <c r="AR619" i="3"/>
  <c r="AR582" i="3"/>
  <c r="AR988" i="3"/>
  <c r="AR927" i="3"/>
  <c r="AR908" i="3"/>
  <c r="AR887" i="3"/>
  <c r="AR868" i="3"/>
  <c r="AR770" i="3"/>
  <c r="AR709" i="3"/>
  <c r="AR842" i="3"/>
  <c r="AR826" i="3"/>
  <c r="AR809" i="3"/>
  <c r="AR791" i="3"/>
  <c r="AR749" i="3"/>
  <c r="AR730" i="3"/>
  <c r="AR674" i="3"/>
  <c r="AR655" i="3"/>
  <c r="AR618" i="3"/>
  <c r="AR583" i="3"/>
  <c r="AR543" i="3"/>
  <c r="AR486" i="3"/>
  <c r="AR464" i="3"/>
  <c r="AR433" i="3"/>
  <c r="AR306" i="3"/>
  <c r="AR1469" i="3" s="1"/>
  <c r="AR258" i="3"/>
  <c r="AR263" i="3" s="1"/>
  <c r="AR601" i="3"/>
  <c r="AR525" i="3"/>
  <c r="AR505" i="3"/>
  <c r="AR392" i="3"/>
  <c r="AR341" i="3"/>
  <c r="AR1471" i="3" s="1"/>
  <c r="AR1421" i="3"/>
  <c r="AR544" i="3"/>
  <c r="AR487" i="3"/>
  <c r="AR418" i="3"/>
  <c r="AR636" i="3"/>
  <c r="AR564" i="3"/>
  <c r="AR563" i="3"/>
  <c r="AR565" i="3" s="1"/>
  <c r="AR524" i="3"/>
  <c r="AR506" i="3"/>
  <c r="AR393" i="3"/>
  <c r="AR356" i="3"/>
  <c r="AR326" i="3"/>
  <c r="AR185" i="3"/>
  <c r="AR1021" i="3" s="1"/>
  <c r="AR123" i="3"/>
  <c r="AS17" i="3"/>
  <c r="AR116" i="3"/>
  <c r="AR126" i="3"/>
  <c r="AR125" i="3"/>
  <c r="AR124" i="3"/>
  <c r="AR114" i="3"/>
  <c r="AR284" i="3"/>
  <c r="AR1420" i="3" s="1"/>
  <c r="AR259" i="3"/>
  <c r="AR264" i="3" s="1"/>
  <c r="AR187" i="3"/>
  <c r="AR194" i="3" s="1"/>
  <c r="AR117" i="3"/>
  <c r="AR115" i="3"/>
  <c r="AR16" i="3"/>
  <c r="AQ1312" i="3"/>
  <c r="AQ1338" i="3"/>
  <c r="AR1335" i="3" s="1"/>
  <c r="AR1337" i="3" s="1"/>
  <c r="AQ1500" i="3"/>
  <c r="AQ1501" i="3"/>
  <c r="AP271" i="3"/>
  <c r="AP1525" i="3" s="1"/>
  <c r="AS1068" i="3" l="1"/>
  <c r="AS237" i="3"/>
  <c r="AS242" i="3" s="1"/>
  <c r="AS215" i="3"/>
  <c r="AS220" i="3" s="1"/>
  <c r="AS236" i="3"/>
  <c r="AS214" i="3"/>
  <c r="AS219" i="3" s="1"/>
  <c r="AP1494" i="3"/>
  <c r="AS290" i="3"/>
  <c r="AS1661" i="3"/>
  <c r="AR1476" i="3"/>
  <c r="AR1477" i="3"/>
  <c r="AR488" i="3"/>
  <c r="AR1483" i="3" s="1"/>
  <c r="AR1479" i="3"/>
  <c r="AQ1541" i="3"/>
  <c r="AQ1284" i="3"/>
  <c r="AQ849" i="3"/>
  <c r="AQ1509" i="3" s="1"/>
  <c r="AR638" i="3"/>
  <c r="AR1491" i="3" s="1"/>
  <c r="AR1433" i="3"/>
  <c r="AR731" i="3"/>
  <c r="AR1497" i="3" s="1"/>
  <c r="AR1107" i="3"/>
  <c r="AR1228" i="3"/>
  <c r="AR1144" i="3"/>
  <c r="AQ195" i="3"/>
  <c r="AQ1230" i="3"/>
  <c r="AQ1515" i="3" s="1"/>
  <c r="AR620" i="3"/>
  <c r="AR1490" i="3" s="1"/>
  <c r="AR889" i="3"/>
  <c r="AR1045" i="3"/>
  <c r="AR1512" i="3" s="1"/>
  <c r="AR1123" i="3"/>
  <c r="AR675" i="3"/>
  <c r="AR1434" i="3" s="1"/>
  <c r="AR772" i="3"/>
  <c r="AR929" i="3"/>
  <c r="AR1503" i="3" s="1"/>
  <c r="AR656" i="3"/>
  <c r="AR1492" i="3" s="1"/>
  <c r="AR602" i="3"/>
  <c r="AR1489" i="3" s="1"/>
  <c r="AQ1166" i="3"/>
  <c r="AQ1514" i="3" s="1"/>
  <c r="AQ1534" i="3"/>
  <c r="AR394" i="3"/>
  <c r="AR401" i="3" s="1"/>
  <c r="AR1249" i="3" s="1"/>
  <c r="AR751" i="3"/>
  <c r="AR1498" i="3" s="1"/>
  <c r="AR810" i="3"/>
  <c r="AR869" i="3"/>
  <c r="AR1500" i="3" s="1"/>
  <c r="AR949" i="3"/>
  <c r="AR1160" i="3"/>
  <c r="AR1089" i="3"/>
  <c r="AR1507" i="3" s="1"/>
  <c r="AQ1530" i="3"/>
  <c r="AQ1533" i="3" s="1"/>
  <c r="AR193" i="3"/>
  <c r="AR195" i="3" s="1"/>
  <c r="AR545" i="3"/>
  <c r="AR711" i="3"/>
  <c r="AR1496" i="3" s="1"/>
  <c r="AR909" i="3"/>
  <c r="AR1502" i="3" s="1"/>
  <c r="AR1069" i="3"/>
  <c r="AR1513" i="3" s="1"/>
  <c r="AR1165" i="3"/>
  <c r="AR216" i="3"/>
  <c r="AR848" i="3"/>
  <c r="AR792" i="3"/>
  <c r="AR1186" i="3"/>
  <c r="AR1508" i="3" s="1"/>
  <c r="AR1224" i="3"/>
  <c r="AR989" i="3"/>
  <c r="AR1506" i="3" s="1"/>
  <c r="AR682" i="3"/>
  <c r="AR584" i="3"/>
  <c r="AR1488" i="3" s="1"/>
  <c r="AR1412" i="3"/>
  <c r="AR526" i="3"/>
  <c r="AR1485" i="3" s="1"/>
  <c r="AR507" i="3"/>
  <c r="AR827" i="3"/>
  <c r="AR969" i="3"/>
  <c r="AR1505" i="3" s="1"/>
  <c r="AR1229" i="3"/>
  <c r="AR1283" i="3"/>
  <c r="AR1317" i="3" s="1"/>
  <c r="R158" i="3"/>
  <c r="AR847" i="3"/>
  <c r="AQ1474" i="3"/>
  <c r="AQ270" i="3"/>
  <c r="AQ271" i="3" s="1"/>
  <c r="AQ1525" i="3" s="1"/>
  <c r="AR243" i="3"/>
  <c r="AR1372" i="3"/>
  <c r="AR1367" i="3"/>
  <c r="AR1543" i="3"/>
  <c r="AR265" i="3"/>
  <c r="AR270" i="3"/>
  <c r="AR188" i="3"/>
  <c r="AS1466" i="3"/>
  <c r="AS1366" i="3"/>
  <c r="AS1365" i="3"/>
  <c r="AS1318" i="3"/>
  <c r="AS1307" i="3"/>
  <c r="AS1282" i="3"/>
  <c r="AS1361" i="3"/>
  <c r="AS1334" i="3"/>
  <c r="AS1311" i="3"/>
  <c r="AS1310" i="3"/>
  <c r="AS1397" i="3"/>
  <c r="AS1398" i="3" s="1"/>
  <c r="AS1319" i="3"/>
  <c r="AS1424" i="3"/>
  <c r="AS1373" i="3"/>
  <c r="AS1374" i="3" s="1"/>
  <c r="AS1362" i="3"/>
  <c r="AS1222" i="3"/>
  <c r="AS1205" i="3"/>
  <c r="AS1159" i="3"/>
  <c r="AS1143" i="3"/>
  <c r="AS1043" i="3"/>
  <c r="AS1261" i="3"/>
  <c r="AS1266" i="3" s="1"/>
  <c r="AS1268" i="3" s="1"/>
  <c r="AS1185" i="3"/>
  <c r="AS1121" i="3"/>
  <c r="AS1105" i="3"/>
  <c r="AS1087" i="3"/>
  <c r="AS988" i="3"/>
  <c r="AS967" i="3"/>
  <c r="AS1223" i="3"/>
  <c r="AS1206" i="3"/>
  <c r="AS1158" i="3"/>
  <c r="AS1142" i="3"/>
  <c r="AS1044" i="3"/>
  <c r="AS1306" i="3"/>
  <c r="AS1281" i="3"/>
  <c r="AS1184" i="3"/>
  <c r="AS1122" i="3"/>
  <c r="AS1106" i="3"/>
  <c r="AS1088" i="3"/>
  <c r="AS1067" i="3"/>
  <c r="AS987" i="3"/>
  <c r="AS968" i="3"/>
  <c r="AS841" i="3"/>
  <c r="AS825" i="3"/>
  <c r="AS808" i="3"/>
  <c r="AS790" i="3"/>
  <c r="AS750" i="3"/>
  <c r="AS729" i="3"/>
  <c r="AS673" i="3"/>
  <c r="AS654" i="3"/>
  <c r="AS619" i="3"/>
  <c r="AS582" i="3"/>
  <c r="AS947" i="3"/>
  <c r="AS927" i="3"/>
  <c r="AS908" i="3"/>
  <c r="AS887" i="3"/>
  <c r="AS868" i="3"/>
  <c r="AS770" i="3"/>
  <c r="AS709" i="3"/>
  <c r="AS636" i="3"/>
  <c r="AS601" i="3"/>
  <c r="AS842" i="3"/>
  <c r="AS826" i="3"/>
  <c r="AS809" i="3"/>
  <c r="AS791" i="3"/>
  <c r="AS749" i="3"/>
  <c r="AS730" i="3"/>
  <c r="AS674" i="3"/>
  <c r="AS655" i="3"/>
  <c r="AS948" i="3"/>
  <c r="AS928" i="3"/>
  <c r="AS907" i="3"/>
  <c r="AS888" i="3"/>
  <c r="AS867" i="3"/>
  <c r="AS771" i="3"/>
  <c r="AS710" i="3"/>
  <c r="AS637" i="3"/>
  <c r="AS600" i="3"/>
  <c r="AS525" i="3"/>
  <c r="AS505" i="3"/>
  <c r="AS392" i="3"/>
  <c r="AS341" i="3"/>
  <c r="AS241" i="3"/>
  <c r="AS544" i="3"/>
  <c r="AS487" i="3"/>
  <c r="AS418" i="3"/>
  <c r="AS284" i="3"/>
  <c r="AS564" i="3"/>
  <c r="AS563" i="3"/>
  <c r="AS565" i="3" s="1"/>
  <c r="AS524" i="3"/>
  <c r="AS506" i="3"/>
  <c r="AS393" i="3"/>
  <c r="AS356" i="3"/>
  <c r="AS326" i="3"/>
  <c r="AS618" i="3"/>
  <c r="AS620" i="3" s="1"/>
  <c r="AS583" i="3"/>
  <c r="AS543" i="3"/>
  <c r="AS486" i="3"/>
  <c r="AS464" i="3"/>
  <c r="AS433" i="3"/>
  <c r="AS306" i="3"/>
  <c r="AS126" i="3"/>
  <c r="AS125" i="3"/>
  <c r="AS124" i="3"/>
  <c r="AS114" i="3"/>
  <c r="AS259" i="3"/>
  <c r="AS264" i="3" s="1"/>
  <c r="AS187" i="3"/>
  <c r="AS194" i="3" s="1"/>
  <c r="AS117" i="3"/>
  <c r="AS116" i="3"/>
  <c r="AS115" i="3"/>
  <c r="AS258" i="3"/>
  <c r="AS185" i="3"/>
  <c r="AS1021" i="3" s="1"/>
  <c r="AS123" i="3"/>
  <c r="AT17" i="3"/>
  <c r="AS16" i="3"/>
  <c r="AR219" i="3"/>
  <c r="AR269" i="3" s="1"/>
  <c r="AR1022" i="3"/>
  <c r="AR1164" i="3"/>
  <c r="AR1486" i="3"/>
  <c r="AR1472" i="3"/>
  <c r="AR1487" i="3"/>
  <c r="AR1501" i="3"/>
  <c r="R1424" i="3"/>
  <c r="R132" i="3"/>
  <c r="AR189" i="3"/>
  <c r="AR1207" i="3"/>
  <c r="AR1230" i="3" s="1"/>
  <c r="AR1338" i="3"/>
  <c r="AS1335" i="3" s="1"/>
  <c r="AS1337" i="3" s="1"/>
  <c r="AR1527" i="3"/>
  <c r="AR1531" i="3"/>
  <c r="R1006" i="3"/>
  <c r="R1236" i="3"/>
  <c r="R165" i="3"/>
  <c r="AR1465" i="3"/>
  <c r="AR279" i="3"/>
  <c r="AR1572" i="3" s="1"/>
  <c r="AR260" i="3"/>
  <c r="AR238" i="3"/>
  <c r="AR681" i="3"/>
  <c r="AR843" i="3"/>
  <c r="AR1484" i="3"/>
  <c r="AR1499" i="3"/>
  <c r="AR1470" i="3"/>
  <c r="AR1504" i="3"/>
  <c r="AA1309" i="3"/>
  <c r="AA1313" i="3" s="1"/>
  <c r="AQ1488" i="3"/>
  <c r="AQ1494" i="3" s="1"/>
  <c r="AQ683" i="3"/>
  <c r="AQ1251" i="3" s="1"/>
  <c r="V1369" i="3"/>
  <c r="V1371" i="3" s="1"/>
  <c r="W1363" i="3"/>
  <c r="AS1527" i="3" l="1"/>
  <c r="AT1068" i="3"/>
  <c r="AT237" i="3"/>
  <c r="AT215" i="3"/>
  <c r="AT220" i="3" s="1"/>
  <c r="AT236" i="3"/>
  <c r="AT241" i="3" s="1"/>
  <c r="AT214" i="3"/>
  <c r="AT219" i="3" s="1"/>
  <c r="AS1107" i="3"/>
  <c r="AT290" i="3"/>
  <c r="AT1421" i="3" s="1"/>
  <c r="AT1661" i="3"/>
  <c r="AR849" i="3"/>
  <c r="AR1509" i="3" s="1"/>
  <c r="AR1541" i="3"/>
  <c r="AR1493" i="3"/>
  <c r="AR1494" i="3" s="1"/>
  <c r="AS1069" i="3"/>
  <c r="AS1513" i="3" s="1"/>
  <c r="AS1186" i="3"/>
  <c r="AS1508" i="3" s="1"/>
  <c r="AS1469" i="3"/>
  <c r="AS638" i="3"/>
  <c r="AS1491" i="3" s="1"/>
  <c r="AS772" i="3"/>
  <c r="R167" i="3"/>
  <c r="R198" i="3" s="1"/>
  <c r="R1419" i="3" s="1"/>
  <c r="R1422" i="3" s="1"/>
  <c r="R1426" i="3" s="1"/>
  <c r="R1443" i="3" s="1"/>
  <c r="AR1284" i="3"/>
  <c r="AS711" i="3"/>
  <c r="AS1496" i="3" s="1"/>
  <c r="AS909" i="3"/>
  <c r="AS1502" i="3" s="1"/>
  <c r="AS869" i="3"/>
  <c r="AS1500" i="3" s="1"/>
  <c r="AS751" i="3"/>
  <c r="AS1498" i="3" s="1"/>
  <c r="AR1166" i="3"/>
  <c r="AR1514" i="3" s="1"/>
  <c r="AS1229" i="3"/>
  <c r="AS1477" i="3"/>
  <c r="AS1531" i="3"/>
  <c r="AR1473" i="3"/>
  <c r="AR1474" i="3" s="1"/>
  <c r="AS1479" i="3"/>
  <c r="AS1490" i="3"/>
  <c r="AS1470" i="3"/>
  <c r="AS1471" i="3"/>
  <c r="AS488" i="3"/>
  <c r="AS1483" i="3" s="1"/>
  <c r="AS1472" i="3"/>
  <c r="AS1476" i="3"/>
  <c r="AS1487" i="3"/>
  <c r="AS682" i="3"/>
  <c r="AS731" i="3"/>
  <c r="AS1497" i="3" s="1"/>
  <c r="AS602" i="3"/>
  <c r="AS1489" i="3" s="1"/>
  <c r="AS675" i="3"/>
  <c r="AS1493" i="3" s="1"/>
  <c r="AS1144" i="3"/>
  <c r="AS969" i="3"/>
  <c r="AS1505" i="3" s="1"/>
  <c r="AS1228" i="3"/>
  <c r="AS545" i="3"/>
  <c r="AS1486" i="3" s="1"/>
  <c r="AS394" i="3"/>
  <c r="AS401" i="3" s="1"/>
  <c r="AS1249" i="3" s="1"/>
  <c r="AS889" i="3"/>
  <c r="AS1501" i="3" s="1"/>
  <c r="AS1412" i="3"/>
  <c r="AR683" i="3"/>
  <c r="AR1251" i="3" s="1"/>
  <c r="AS243" i="3"/>
  <c r="AS260" i="3"/>
  <c r="AS263" i="3"/>
  <c r="AS265" i="3" s="1"/>
  <c r="AS507" i="3"/>
  <c r="AS1484" i="3" s="1"/>
  <c r="AS827" i="3"/>
  <c r="AS238" i="3"/>
  <c r="AS929" i="3"/>
  <c r="AS1503" i="3" s="1"/>
  <c r="AS1045" i="3"/>
  <c r="AS1512" i="3" s="1"/>
  <c r="AR1534" i="3"/>
  <c r="AS188" i="3"/>
  <c r="AS792" i="3"/>
  <c r="AS1160" i="3"/>
  <c r="AR1530" i="3"/>
  <c r="AR1533" i="3" s="1"/>
  <c r="AS189" i="3"/>
  <c r="AS949" i="3"/>
  <c r="AS1504" i="3" s="1"/>
  <c r="AS843" i="3"/>
  <c r="AS1089" i="3"/>
  <c r="AS1507" i="3" s="1"/>
  <c r="AS1207" i="3"/>
  <c r="AR1312" i="3"/>
  <c r="AS193" i="3"/>
  <c r="AS195" i="3" s="1"/>
  <c r="AS848" i="3"/>
  <c r="AS584" i="3"/>
  <c r="AS1488" i="3" s="1"/>
  <c r="AS526" i="3"/>
  <c r="AS1485" i="3" s="1"/>
  <c r="AS656" i="3"/>
  <c r="AS1492" i="3" s="1"/>
  <c r="AS810" i="3"/>
  <c r="AS989" i="3"/>
  <c r="AS1506" i="3" s="1"/>
  <c r="AS1165" i="3"/>
  <c r="AS1283" i="3"/>
  <c r="AS1284" i="3" s="1"/>
  <c r="AS681" i="3"/>
  <c r="AS1164" i="3"/>
  <c r="AS221" i="3"/>
  <c r="AS216" i="3"/>
  <c r="AR1515" i="3"/>
  <c r="AS270" i="3"/>
  <c r="AS1367" i="3"/>
  <c r="AS1372" i="3"/>
  <c r="AA1314" i="3"/>
  <c r="AA1316" i="3" s="1"/>
  <c r="AA1320" i="3" s="1"/>
  <c r="AA1542" i="3" s="1"/>
  <c r="AB1308" i="3"/>
  <c r="AT1466" i="3"/>
  <c r="AT1361" i="3"/>
  <c r="AT1334" i="3"/>
  <c r="AT1311" i="3"/>
  <c r="AT1310" i="3"/>
  <c r="AT1397" i="3"/>
  <c r="AT1398" i="3" s="1"/>
  <c r="D1330" i="3"/>
  <c r="AT1306" i="3"/>
  <c r="AT1424" i="3"/>
  <c r="AT1373" i="3"/>
  <c r="AT1374" i="3" s="1"/>
  <c r="AT1362" i="3"/>
  <c r="D1332" i="3"/>
  <c r="AT1366" i="3"/>
  <c r="AT1365" i="3"/>
  <c r="AT1318" i="3"/>
  <c r="AT1319" i="3" s="1"/>
  <c r="AT1307" i="3"/>
  <c r="AT1261" i="3"/>
  <c r="AT1266" i="3" s="1"/>
  <c r="AT1268" i="3" s="1"/>
  <c r="AT1185" i="3"/>
  <c r="AT1121" i="3"/>
  <c r="AT1105" i="3"/>
  <c r="AT1087" i="3"/>
  <c r="AT988" i="3"/>
  <c r="AT967" i="3"/>
  <c r="AT948" i="3"/>
  <c r="E1278" i="3"/>
  <c r="AT1223" i="3"/>
  <c r="AT1206" i="3"/>
  <c r="AT1158" i="3"/>
  <c r="AT1142" i="3"/>
  <c r="AT1044" i="3"/>
  <c r="AT1281" i="3"/>
  <c r="AT1184" i="3"/>
  <c r="AT1122" i="3"/>
  <c r="AT1106" i="3"/>
  <c r="AT1088" i="3"/>
  <c r="AT1067" i="3"/>
  <c r="AT1282" i="3"/>
  <c r="E1279" i="3"/>
  <c r="AT1222" i="3"/>
  <c r="AT1205" i="3"/>
  <c r="AT1159" i="3"/>
  <c r="AT1143" i="3"/>
  <c r="AT1043" i="3"/>
  <c r="AT968" i="3"/>
  <c r="AT947" i="3"/>
  <c r="AT927" i="3"/>
  <c r="AT908" i="3"/>
  <c r="AT887" i="3"/>
  <c r="AT868" i="3"/>
  <c r="AT770" i="3"/>
  <c r="AT709" i="3"/>
  <c r="AT636" i="3"/>
  <c r="AT601" i="3"/>
  <c r="AT564" i="3"/>
  <c r="AT987" i="3"/>
  <c r="AT842" i="3"/>
  <c r="AT826" i="3"/>
  <c r="AT809" i="3"/>
  <c r="AT791" i="3"/>
  <c r="AT749" i="3"/>
  <c r="AT730" i="3"/>
  <c r="AT674" i="3"/>
  <c r="AT655" i="3"/>
  <c r="AT618" i="3"/>
  <c r="AT583" i="3"/>
  <c r="AT928" i="3"/>
  <c r="AT907" i="3"/>
  <c r="AT888" i="3"/>
  <c r="AT867" i="3"/>
  <c r="AT771" i="3"/>
  <c r="AT710" i="3"/>
  <c r="AT711" i="3" s="1"/>
  <c r="AT841" i="3"/>
  <c r="AT843" i="3" s="1"/>
  <c r="AT825" i="3"/>
  <c r="AT827" i="3" s="1"/>
  <c r="AT808" i="3"/>
  <c r="AT810" i="3" s="1"/>
  <c r="AT790" i="3"/>
  <c r="AT792" i="3" s="1"/>
  <c r="AT750" i="3"/>
  <c r="AT729" i="3"/>
  <c r="AT731" i="3" s="1"/>
  <c r="AT673" i="3"/>
  <c r="AT675" i="3" s="1"/>
  <c r="AT1493" i="3" s="1"/>
  <c r="AT654" i="3"/>
  <c r="AT656" i="3" s="1"/>
  <c r="AT619" i="3"/>
  <c r="AT600" i="3"/>
  <c r="AT544" i="3"/>
  <c r="AT487" i="3"/>
  <c r="AT418" i="3"/>
  <c r="AT1476" i="3" s="1"/>
  <c r="AT284" i="3"/>
  <c r="AT1420" i="3" s="1"/>
  <c r="AT259" i="3"/>
  <c r="AT264" i="3" s="1"/>
  <c r="AT582" i="3"/>
  <c r="AT563" i="3"/>
  <c r="AT524" i="3"/>
  <c r="AT506" i="3"/>
  <c r="AT393" i="3"/>
  <c r="AT356" i="3"/>
  <c r="AT1472" i="3" s="1"/>
  <c r="AT326" i="3"/>
  <c r="AT637" i="3"/>
  <c r="AT638" i="3" s="1"/>
  <c r="AT543" i="3"/>
  <c r="AT486" i="3"/>
  <c r="AT464" i="3"/>
  <c r="AT1479" i="3" s="1"/>
  <c r="AT433" i="3"/>
  <c r="AT306" i="3"/>
  <c r="AT525" i="3"/>
  <c r="AT505" i="3"/>
  <c r="AT392" i="3"/>
  <c r="AT341" i="3"/>
  <c r="AT1471" i="3" s="1"/>
  <c r="AT187" i="3"/>
  <c r="AT1022" i="3" s="1"/>
  <c r="AT117" i="3"/>
  <c r="AT116" i="3"/>
  <c r="AT115" i="3"/>
  <c r="AU17" i="3"/>
  <c r="AT258" i="3"/>
  <c r="AT263" i="3" s="1"/>
  <c r="AT16" i="3"/>
  <c r="AT123" i="3"/>
  <c r="AT185" i="3"/>
  <c r="AT1021" i="3" s="1"/>
  <c r="AT126" i="3"/>
  <c r="AT125" i="3"/>
  <c r="AT124" i="3"/>
  <c r="AT114" i="3"/>
  <c r="D1351" i="3"/>
  <c r="D1296" i="3"/>
  <c r="D1353" i="3"/>
  <c r="D1298" i="3"/>
  <c r="W1364" i="3"/>
  <c r="W1368" i="3" s="1"/>
  <c r="AS1224" i="3"/>
  <c r="AS1421" i="3"/>
  <c r="AS1433" i="3"/>
  <c r="AR271" i="3"/>
  <c r="AR1525" i="3" s="1"/>
  <c r="V1375" i="3"/>
  <c r="V1544" i="3" s="1"/>
  <c r="AS847" i="3"/>
  <c r="AS1022" i="3"/>
  <c r="AS1123" i="3"/>
  <c r="AR221" i="3"/>
  <c r="R1510" i="3"/>
  <c r="R1516" i="3" s="1"/>
  <c r="R1238" i="3"/>
  <c r="R1252" i="3" s="1"/>
  <c r="R1436" i="3" s="1"/>
  <c r="S111" i="3"/>
  <c r="AS1465" i="3"/>
  <c r="AS279" i="3"/>
  <c r="AS1338" i="3"/>
  <c r="AT1335" i="3" s="1"/>
  <c r="AT1337" i="3" s="1"/>
  <c r="AS1499" i="3"/>
  <c r="AS1543" i="3"/>
  <c r="AR1023" i="3"/>
  <c r="AR1511" i="3" s="1"/>
  <c r="AS1420" i="3"/>
  <c r="AT1470" i="3" l="1"/>
  <c r="AT1497" i="3"/>
  <c r="AT869" i="3"/>
  <c r="AT1500" i="3" s="1"/>
  <c r="AT1469" i="3"/>
  <c r="AT565" i="3"/>
  <c r="AS1534" i="3"/>
  <c r="AS1434" i="3"/>
  <c r="AT909" i="3"/>
  <c r="AT1502" i="3" s="1"/>
  <c r="AU1068" i="3"/>
  <c r="AU236" i="3"/>
  <c r="AU241" i="3" s="1"/>
  <c r="AU237" i="3"/>
  <c r="AU242" i="3" s="1"/>
  <c r="AU215" i="3"/>
  <c r="AU220" i="3" s="1"/>
  <c r="AU214" i="3"/>
  <c r="AU219" i="3" s="1"/>
  <c r="AS1166" i="3"/>
  <c r="AS1514" i="3" s="1"/>
  <c r="AS849" i="3"/>
  <c r="AS1509" i="3" s="1"/>
  <c r="AS1312" i="3"/>
  <c r="AU290" i="3"/>
  <c r="AU1421" i="3" s="1"/>
  <c r="AU1661" i="3"/>
  <c r="AT772" i="3"/>
  <c r="AT1499" i="3" s="1"/>
  <c r="AT507" i="3"/>
  <c r="AT488" i="3"/>
  <c r="R1524" i="3"/>
  <c r="R1536" i="3" s="1"/>
  <c r="AS1473" i="3"/>
  <c r="AS1474" i="3" s="1"/>
  <c r="AT1069" i="3"/>
  <c r="AT1513" i="3" s="1"/>
  <c r="AT1186" i="3"/>
  <c r="AT1508" i="3" s="1"/>
  <c r="AS1230" i="3"/>
  <c r="AS1515" i="3" s="1"/>
  <c r="AT545" i="3"/>
  <c r="AT1486" i="3" s="1"/>
  <c r="AT394" i="3"/>
  <c r="AT401" i="3" s="1"/>
  <c r="AT1249" i="3" s="1"/>
  <c r="AT1144" i="3"/>
  <c r="AS1541" i="3"/>
  <c r="AT989" i="3"/>
  <c r="AS1317" i="3"/>
  <c r="AT848" i="3"/>
  <c r="AT188" i="3"/>
  <c r="AT1207" i="3"/>
  <c r="AT1160" i="3"/>
  <c r="AS683" i="3"/>
  <c r="AS1251" i="3" s="1"/>
  <c r="AS269" i="3"/>
  <c r="AS271" i="3" s="1"/>
  <c r="AS1525" i="3" s="1"/>
  <c r="AT189" i="3"/>
  <c r="AT1045" i="3"/>
  <c r="AT1512" i="3" s="1"/>
  <c r="AT1283" i="3"/>
  <c r="AT1317" i="3" s="1"/>
  <c r="AT949" i="3"/>
  <c r="AT1504" i="3" s="1"/>
  <c r="AT1089" i="3"/>
  <c r="AT1229" i="3"/>
  <c r="AT216" i="3"/>
  <c r="AT1023" i="3"/>
  <c r="AT1511" i="3" s="1"/>
  <c r="AT1412" i="3"/>
  <c r="AT602" i="3"/>
  <c r="AT1489" i="3" s="1"/>
  <c r="AT889" i="3"/>
  <c r="AT1501" i="3" s="1"/>
  <c r="AT1228" i="3"/>
  <c r="AT969" i="3"/>
  <c r="AT1505" i="3" s="1"/>
  <c r="AT1107" i="3"/>
  <c r="AT681" i="3"/>
  <c r="AT929" i="3"/>
  <c r="AT1503" i="3" s="1"/>
  <c r="AT1164" i="3"/>
  <c r="AT620" i="3"/>
  <c r="AT1490" i="3" s="1"/>
  <c r="AT751" i="3"/>
  <c r="AT1498" i="3" s="1"/>
  <c r="AT1165" i="3"/>
  <c r="AT1531" i="3"/>
  <c r="AT526" i="3"/>
  <c r="AT1485" i="3" s="1"/>
  <c r="AT682" i="3"/>
  <c r="AS1494" i="3"/>
  <c r="AT269" i="3"/>
  <c r="AT260" i="3"/>
  <c r="AT238" i="3"/>
  <c r="AT221" i="3"/>
  <c r="AT1433" i="3"/>
  <c r="AT1487" i="3"/>
  <c r="AT265" i="3"/>
  <c r="AT1372" i="3"/>
  <c r="AT1367" i="3"/>
  <c r="AS1572" i="3"/>
  <c r="AS1530" i="3"/>
  <c r="AS1533" i="3" s="1"/>
  <c r="C1951" i="3"/>
  <c r="AT1465" i="3"/>
  <c r="AT279" i="3"/>
  <c r="AT1572" i="3" s="1"/>
  <c r="AT193" i="3"/>
  <c r="AT584" i="3"/>
  <c r="AT1224" i="3"/>
  <c r="AT1492" i="3"/>
  <c r="AT1477" i="3"/>
  <c r="AT1496" i="3"/>
  <c r="AT1483" i="3"/>
  <c r="AS1023" i="3"/>
  <c r="AS1511" i="3" s="1"/>
  <c r="W1369" i="3"/>
  <c r="W1371" i="3" s="1"/>
  <c r="W1375" i="3" s="1"/>
  <c r="W1544" i="3" s="1"/>
  <c r="X1363" i="3"/>
  <c r="AT242" i="3"/>
  <c r="AU1466" i="3"/>
  <c r="AU1397" i="3"/>
  <c r="AU1398" i="3" s="1"/>
  <c r="AU1306" i="3"/>
  <c r="AU1261" i="3"/>
  <c r="AU1266" i="3" s="1"/>
  <c r="AU1268" i="3" s="1"/>
  <c r="AU1424" i="3"/>
  <c r="AU1373" i="3"/>
  <c r="AU1374" i="3" s="1"/>
  <c r="AU1362" i="3"/>
  <c r="AU1366" i="3"/>
  <c r="AU1365" i="3"/>
  <c r="AU1318" i="3"/>
  <c r="AU1319" i="3" s="1"/>
  <c r="AU1361" i="3"/>
  <c r="AU1334" i="3"/>
  <c r="AU1311" i="3"/>
  <c r="AU1310" i="3"/>
  <c r="AU1223" i="3"/>
  <c r="G1218" i="3"/>
  <c r="AU1206" i="3"/>
  <c r="G1201" i="3"/>
  <c r="AU1158" i="3"/>
  <c r="F1153" i="3"/>
  <c r="G1151" i="3"/>
  <c r="AU1142" i="3"/>
  <c r="F1137" i="3"/>
  <c r="G1135" i="3"/>
  <c r="F1114" i="3"/>
  <c r="F1098" i="3"/>
  <c r="F1080" i="3"/>
  <c r="G1062" i="3"/>
  <c r="AU1044" i="3"/>
  <c r="F960" i="3"/>
  <c r="AU1281" i="3"/>
  <c r="F1218" i="3"/>
  <c r="G1216" i="3"/>
  <c r="F1201" i="3"/>
  <c r="G1199" i="3"/>
  <c r="AU1184" i="3"/>
  <c r="F1179" i="3"/>
  <c r="F1151" i="3"/>
  <c r="F1135" i="3"/>
  <c r="AU1122" i="3"/>
  <c r="AU1106" i="3"/>
  <c r="AU1088" i="3"/>
  <c r="AU1067" i="3"/>
  <c r="F1062" i="3"/>
  <c r="G1060" i="3"/>
  <c r="G1038" i="3"/>
  <c r="AU987" i="3"/>
  <c r="F982" i="3"/>
  <c r="AU968" i="3"/>
  <c r="AU1307" i="3"/>
  <c r="AU1282" i="3"/>
  <c r="AU1222" i="3"/>
  <c r="D1218" i="3"/>
  <c r="F1216" i="3"/>
  <c r="AU1205" i="3"/>
  <c r="D1201" i="3"/>
  <c r="F1199" i="3"/>
  <c r="D1179" i="3"/>
  <c r="F1177" i="3"/>
  <c r="AU1159" i="3"/>
  <c r="D1151" i="3"/>
  <c r="AU1143" i="3"/>
  <c r="D1135" i="3"/>
  <c r="G1116" i="3"/>
  <c r="G1100" i="3"/>
  <c r="D1062" i="3"/>
  <c r="F1060" i="3"/>
  <c r="AU1043" i="3"/>
  <c r="F1038" i="3"/>
  <c r="G1036" i="3"/>
  <c r="AU1185" i="3"/>
  <c r="D1177" i="3"/>
  <c r="G1153" i="3"/>
  <c r="G1137" i="3"/>
  <c r="AU1121" i="3"/>
  <c r="F1116" i="3"/>
  <c r="G1114" i="3"/>
  <c r="AU1105" i="3"/>
  <c r="F1100" i="3"/>
  <c r="G1098" i="3"/>
  <c r="AU1087" i="3"/>
  <c r="F1082" i="3"/>
  <c r="D1060" i="3"/>
  <c r="D1038" i="3"/>
  <c r="F1036" i="3"/>
  <c r="AU988" i="3"/>
  <c r="D980" i="3"/>
  <c r="AU967" i="3"/>
  <c r="F962" i="3"/>
  <c r="F980" i="3"/>
  <c r="D922" i="3"/>
  <c r="F920" i="3"/>
  <c r="D882" i="3"/>
  <c r="F880" i="3"/>
  <c r="AU842" i="3"/>
  <c r="AU826" i="3"/>
  <c r="AU809" i="3"/>
  <c r="AU791" i="3"/>
  <c r="F763" i="3"/>
  <c r="AU749" i="3"/>
  <c r="F744" i="3"/>
  <c r="AU730" i="3"/>
  <c r="F702" i="3"/>
  <c r="AU674" i="3"/>
  <c r="AU655" i="3"/>
  <c r="F629" i="3"/>
  <c r="AU618" i="3"/>
  <c r="F613" i="3"/>
  <c r="AU583" i="3"/>
  <c r="D982" i="3"/>
  <c r="F942" i="3"/>
  <c r="AU928" i="3"/>
  <c r="AU907" i="3"/>
  <c r="F902" i="3"/>
  <c r="AU888" i="3"/>
  <c r="AU867" i="3"/>
  <c r="F862" i="3"/>
  <c r="AU771" i="3"/>
  <c r="F742" i="3"/>
  <c r="AU710" i="3"/>
  <c r="AU637" i="3"/>
  <c r="F611" i="3"/>
  <c r="AU600" i="3"/>
  <c r="F595" i="3"/>
  <c r="AU948" i="3"/>
  <c r="D942" i="3"/>
  <c r="F940" i="3"/>
  <c r="D902" i="3"/>
  <c r="F900" i="3"/>
  <c r="D862" i="3"/>
  <c r="F860" i="3"/>
  <c r="AU841" i="3"/>
  <c r="F836" i="3"/>
  <c r="AU825" i="3"/>
  <c r="F820" i="3"/>
  <c r="AU808" i="3"/>
  <c r="F803" i="3"/>
  <c r="AU790" i="3"/>
  <c r="F785" i="3"/>
  <c r="AU750" i="3"/>
  <c r="D742" i="3"/>
  <c r="AU729" i="3"/>
  <c r="F724" i="3"/>
  <c r="AU673" i="3"/>
  <c r="F668" i="3"/>
  <c r="AU947" i="3"/>
  <c r="AU927" i="3"/>
  <c r="F922" i="3"/>
  <c r="AU908" i="3"/>
  <c r="AU887" i="3"/>
  <c r="F882" i="3"/>
  <c r="AU868" i="3"/>
  <c r="F834" i="3"/>
  <c r="D820" i="3"/>
  <c r="F818" i="3"/>
  <c r="D803" i="3"/>
  <c r="F801" i="3"/>
  <c r="D785" i="3"/>
  <c r="F783" i="3"/>
  <c r="AU770" i="3"/>
  <c r="F765" i="3"/>
  <c r="D724" i="3"/>
  <c r="F722" i="3"/>
  <c r="AU709" i="3"/>
  <c r="F704" i="3"/>
  <c r="D668" i="3"/>
  <c r="F666" i="3"/>
  <c r="D649" i="3"/>
  <c r="F647" i="3"/>
  <c r="AU636" i="3"/>
  <c r="F631" i="3"/>
  <c r="AU601" i="3"/>
  <c r="D593" i="3"/>
  <c r="F649" i="3"/>
  <c r="AU582" i="3"/>
  <c r="AU563" i="3"/>
  <c r="F558" i="3"/>
  <c r="AU524" i="3"/>
  <c r="F519" i="3"/>
  <c r="AU506" i="3"/>
  <c r="D498" i="3"/>
  <c r="D444" i="3"/>
  <c r="D442" i="3"/>
  <c r="D414" i="3"/>
  <c r="D412" i="3"/>
  <c r="AU393" i="3"/>
  <c r="G388" i="3"/>
  <c r="F386" i="3"/>
  <c r="AU356" i="3"/>
  <c r="AU326" i="3"/>
  <c r="G253" i="3"/>
  <c r="D595" i="3"/>
  <c r="F593" i="3"/>
  <c r="AU564" i="3"/>
  <c r="F556" i="3"/>
  <c r="AU543" i="3"/>
  <c r="F538" i="3"/>
  <c r="F517" i="3"/>
  <c r="AU486" i="3"/>
  <c r="F481" i="3"/>
  <c r="AU464" i="3"/>
  <c r="AU433" i="3"/>
  <c r="F388" i="3"/>
  <c r="D352" i="3"/>
  <c r="D350" i="3"/>
  <c r="AU306" i="3"/>
  <c r="D611" i="3"/>
  <c r="F577" i="3"/>
  <c r="D556" i="3"/>
  <c r="D538" i="3"/>
  <c r="F536" i="3"/>
  <c r="AU525" i="3"/>
  <c r="D517" i="3"/>
  <c r="AU505" i="3"/>
  <c r="F500" i="3"/>
  <c r="D481" i="3"/>
  <c r="F479" i="3"/>
  <c r="D460" i="3"/>
  <c r="D458" i="3"/>
  <c r="D429" i="3"/>
  <c r="D427" i="3"/>
  <c r="AU392" i="3"/>
  <c r="AU341" i="3"/>
  <c r="AU654" i="3"/>
  <c r="AU619" i="3"/>
  <c r="AU620" i="3" s="1"/>
  <c r="D577" i="3"/>
  <c r="F575" i="3"/>
  <c r="AU544" i="3"/>
  <c r="F498" i="3"/>
  <c r="AU487" i="3"/>
  <c r="AU418" i="3"/>
  <c r="G386" i="3"/>
  <c r="D337" i="3"/>
  <c r="D335" i="3"/>
  <c r="D322" i="3"/>
  <c r="D320" i="3"/>
  <c r="D302" i="3"/>
  <c r="AU284" i="3"/>
  <c r="AU1420" i="3" s="1"/>
  <c r="AU259" i="3"/>
  <c r="AU258" i="3"/>
  <c r="AU263" i="3" s="1"/>
  <c r="G251" i="3"/>
  <c r="G231" i="3"/>
  <c r="D209" i="3"/>
  <c r="F207" i="3"/>
  <c r="AU16" i="3"/>
  <c r="AV17" i="3"/>
  <c r="AU124" i="3"/>
  <c r="AU114" i="3"/>
  <c r="G109" i="3"/>
  <c r="F253" i="3"/>
  <c r="F251" i="3"/>
  <c r="F231" i="3"/>
  <c r="G229" i="3"/>
  <c r="AU185" i="3"/>
  <c r="AU1021" i="3" s="1"/>
  <c r="AU123" i="3"/>
  <c r="D253" i="3"/>
  <c r="D251" i="3"/>
  <c r="D231" i="3"/>
  <c r="F229" i="3"/>
  <c r="G209" i="3"/>
  <c r="AU126" i="3"/>
  <c r="AU125" i="3"/>
  <c r="F209" i="3"/>
  <c r="G207" i="3"/>
  <c r="AU187" i="3"/>
  <c r="AU117" i="3"/>
  <c r="AU116" i="3"/>
  <c r="AU115" i="3"/>
  <c r="F109" i="3"/>
  <c r="D500" i="3"/>
  <c r="D631" i="3"/>
  <c r="D765" i="3"/>
  <c r="D629" i="3"/>
  <c r="D722" i="3"/>
  <c r="D834" i="3"/>
  <c r="D575" i="3"/>
  <c r="D860" i="3"/>
  <c r="D1100" i="3"/>
  <c r="D1080" i="3"/>
  <c r="D1216" i="3"/>
  <c r="D536" i="3"/>
  <c r="D920" i="3"/>
  <c r="D666" i="3"/>
  <c r="D763" i="3"/>
  <c r="D704" i="3"/>
  <c r="D900" i="3"/>
  <c r="D1036" i="3"/>
  <c r="D1137" i="3"/>
  <c r="D1082" i="3"/>
  <c r="D207" i="3"/>
  <c r="D229" i="3"/>
  <c r="D519" i="3"/>
  <c r="D613" i="3"/>
  <c r="D783" i="3"/>
  <c r="D744" i="3"/>
  <c r="D880" i="3"/>
  <c r="D940" i="3"/>
  <c r="D1116" i="3"/>
  <c r="D1114" i="3"/>
  <c r="D1098" i="3"/>
  <c r="D479" i="3"/>
  <c r="D702" i="3"/>
  <c r="D801" i="3"/>
  <c r="D818" i="3"/>
  <c r="D558" i="3"/>
  <c r="D647" i="3"/>
  <c r="D836" i="3"/>
  <c r="D960" i="3"/>
  <c r="D1153" i="3"/>
  <c r="D962" i="3"/>
  <c r="D1199" i="3"/>
  <c r="AT194" i="3"/>
  <c r="AT847" i="3"/>
  <c r="AT849" i="3" s="1"/>
  <c r="AT1509" i="3" s="1"/>
  <c r="AT1284" i="3"/>
  <c r="AT1338" i="3"/>
  <c r="AU1335" i="3" s="1"/>
  <c r="AU1337" i="3" s="1"/>
  <c r="AT1434" i="3"/>
  <c r="S127" i="3"/>
  <c r="S128" i="3" s="1"/>
  <c r="S118" i="3"/>
  <c r="S119" i="3" s="1"/>
  <c r="AT1123" i="3"/>
  <c r="AT1484" i="3"/>
  <c r="AT1491" i="3"/>
  <c r="AT1507" i="3"/>
  <c r="AT1506" i="3"/>
  <c r="AB1309" i="3"/>
  <c r="AB1313" i="3" s="1"/>
  <c r="AT1543" i="3"/>
  <c r="AT1527" i="3"/>
  <c r="AU1476" i="3" l="1"/>
  <c r="AU1469" i="3"/>
  <c r="AU1477" i="3"/>
  <c r="AU565" i="3"/>
  <c r="AU1487" i="3" s="1"/>
  <c r="AU969" i="3"/>
  <c r="AU1505" i="3" s="1"/>
  <c r="F1052" i="3"/>
  <c r="AV1068" i="3"/>
  <c r="AV236" i="3"/>
  <c r="AV241" i="3" s="1"/>
  <c r="AV237" i="3"/>
  <c r="AV242" i="3" s="1"/>
  <c r="AV215" i="3"/>
  <c r="AV220" i="3" s="1"/>
  <c r="AV214" i="3"/>
  <c r="AV219" i="3" s="1"/>
  <c r="AT195" i="3"/>
  <c r="AU929" i="3"/>
  <c r="AU1503" i="3" s="1"/>
  <c r="AV290" i="3"/>
  <c r="AV1661" i="3"/>
  <c r="AU188" i="3"/>
  <c r="AU656" i="3"/>
  <c r="AT1473" i="3"/>
  <c r="AT1474" i="3" s="1"/>
  <c r="AU810" i="3"/>
  <c r="AT1230" i="3"/>
  <c r="AT1515" i="3" s="1"/>
  <c r="AT1166" i="3"/>
  <c r="AT1514" i="3" s="1"/>
  <c r="AT1312" i="3"/>
  <c r="AT1541" i="3"/>
  <c r="AU488" i="3"/>
  <c r="AU1483" i="3" s="1"/>
  <c r="AU638" i="3"/>
  <c r="AU1491" i="3" s="1"/>
  <c r="AU193" i="3"/>
  <c r="AU1490" i="3"/>
  <c r="AU1472" i="3"/>
  <c r="AU827" i="3"/>
  <c r="AT1534" i="3"/>
  <c r="AU731" i="3"/>
  <c r="AU1497" i="3" s="1"/>
  <c r="AU848" i="3"/>
  <c r="AU1045" i="3"/>
  <c r="AU1228" i="3"/>
  <c r="AU711" i="3"/>
  <c r="AU1496" i="3" s="1"/>
  <c r="AU772" i="3"/>
  <c r="AU1499" i="3" s="1"/>
  <c r="AU675" i="3"/>
  <c r="AU1434" i="3" s="1"/>
  <c r="AU1107" i="3"/>
  <c r="AU526" i="3"/>
  <c r="AU1485" i="3" s="1"/>
  <c r="AU889" i="3"/>
  <c r="AU1501" i="3" s="1"/>
  <c r="AU949" i="3"/>
  <c r="AU1089" i="3"/>
  <c r="AU1507" i="3" s="1"/>
  <c r="AU1144" i="3"/>
  <c r="AU394" i="3"/>
  <c r="AU401" i="3" s="1"/>
  <c r="AU1249" i="3" s="1"/>
  <c r="AU507" i="3"/>
  <c r="AU1484" i="3" s="1"/>
  <c r="AU1207" i="3"/>
  <c r="AU1069" i="3"/>
  <c r="AU1513" i="3" s="1"/>
  <c r="AU847" i="3"/>
  <c r="AU849" i="3" s="1"/>
  <c r="AU1509" i="3" s="1"/>
  <c r="AU1160" i="3"/>
  <c r="AU1229" i="3"/>
  <c r="AU545" i="3"/>
  <c r="AU1486" i="3" s="1"/>
  <c r="AU681" i="3"/>
  <c r="AU602" i="3"/>
  <c r="AU1489" i="3" s="1"/>
  <c r="AU1283" i="3"/>
  <c r="AU1317" i="3" s="1"/>
  <c r="AU792" i="3"/>
  <c r="AU843" i="3"/>
  <c r="AU909" i="3"/>
  <c r="AU682" i="3"/>
  <c r="AU989" i="3"/>
  <c r="AU1506" i="3" s="1"/>
  <c r="AU1164" i="3"/>
  <c r="AU1165" i="3"/>
  <c r="AU1186" i="3"/>
  <c r="AU1508" i="3" s="1"/>
  <c r="AT1530" i="3"/>
  <c r="AT1533" i="3" s="1"/>
  <c r="AU189" i="3"/>
  <c r="AU869" i="3"/>
  <c r="AU1500" i="3" s="1"/>
  <c r="AU751" i="3"/>
  <c r="AU269" i="3"/>
  <c r="AU221" i="3"/>
  <c r="AU216" i="3"/>
  <c r="AU260" i="3"/>
  <c r="AU243" i="3"/>
  <c r="AU1412" i="3"/>
  <c r="AU1367" i="3"/>
  <c r="AU1372" i="3"/>
  <c r="AV1424" i="3"/>
  <c r="AV1466" i="3"/>
  <c r="AV1373" i="3"/>
  <c r="AV1374" i="3" s="1"/>
  <c r="AV1362" i="3"/>
  <c r="AV1281" i="3"/>
  <c r="AV1366" i="3"/>
  <c r="AV1365" i="3"/>
  <c r="AV1318" i="3"/>
  <c r="AV1319" i="3" s="1"/>
  <c r="AV1307" i="3"/>
  <c r="AV1361" i="3"/>
  <c r="AV1334" i="3"/>
  <c r="AV1397" i="3"/>
  <c r="AV1398" i="3" s="1"/>
  <c r="AV1306" i="3"/>
  <c r="AV1310" i="3"/>
  <c r="AV1184" i="3"/>
  <c r="AV1122" i="3"/>
  <c r="AV1106" i="3"/>
  <c r="AV1088" i="3"/>
  <c r="AV1067" i="3"/>
  <c r="AV987" i="3"/>
  <c r="AV968" i="3"/>
  <c r="AV947" i="3"/>
  <c r="AV1282" i="3"/>
  <c r="AV1222" i="3"/>
  <c r="AV1205" i="3"/>
  <c r="AV1159" i="3"/>
  <c r="AV1143" i="3"/>
  <c r="AV1043" i="3"/>
  <c r="AV1185" i="3"/>
  <c r="AV1121" i="3"/>
  <c r="AV1105" i="3"/>
  <c r="AV1087" i="3"/>
  <c r="AV1311" i="3"/>
  <c r="AV1261" i="3"/>
  <c r="AV1266" i="3" s="1"/>
  <c r="AV1268" i="3" s="1"/>
  <c r="AV1223" i="3"/>
  <c r="AV1206" i="3"/>
  <c r="AV1158" i="3"/>
  <c r="AV1142" i="3"/>
  <c r="AV1044" i="3"/>
  <c r="AV928" i="3"/>
  <c r="AV907" i="3"/>
  <c r="AV888" i="3"/>
  <c r="AV867" i="3"/>
  <c r="AV771" i="3"/>
  <c r="AV710" i="3"/>
  <c r="AV637" i="3"/>
  <c r="AV600" i="3"/>
  <c r="AV988" i="3"/>
  <c r="AV948" i="3"/>
  <c r="AV841" i="3"/>
  <c r="AV825" i="3"/>
  <c r="AV808" i="3"/>
  <c r="AV790" i="3"/>
  <c r="AV750" i="3"/>
  <c r="AV729" i="3"/>
  <c r="AV673" i="3"/>
  <c r="AV654" i="3"/>
  <c r="AV619" i="3"/>
  <c r="AV582" i="3"/>
  <c r="AV927" i="3"/>
  <c r="AV908" i="3"/>
  <c r="AV887" i="3"/>
  <c r="AV868" i="3"/>
  <c r="AV869" i="3" s="1"/>
  <c r="AV1500" i="3" s="1"/>
  <c r="AV770" i="3"/>
  <c r="AV709" i="3"/>
  <c r="AV711" i="3" s="1"/>
  <c r="AV967" i="3"/>
  <c r="AV842" i="3"/>
  <c r="AV826" i="3"/>
  <c r="AV809" i="3"/>
  <c r="AV791" i="3"/>
  <c r="AV749" i="3"/>
  <c r="AV730" i="3"/>
  <c r="AV674" i="3"/>
  <c r="AV655" i="3"/>
  <c r="AV618" i="3"/>
  <c r="AV583" i="3"/>
  <c r="AV601" i="3"/>
  <c r="AV564" i="3"/>
  <c r="AV543" i="3"/>
  <c r="AV486" i="3"/>
  <c r="AV464" i="3"/>
  <c r="AV1479" i="3" s="1"/>
  <c r="AV433" i="3"/>
  <c r="AV306" i="3"/>
  <c r="AV1469" i="3" s="1"/>
  <c r="AV258" i="3"/>
  <c r="AV263" i="3" s="1"/>
  <c r="AV525" i="3"/>
  <c r="AV505" i="3"/>
  <c r="AV392" i="3"/>
  <c r="AV341" i="3"/>
  <c r="AV1471" i="3" s="1"/>
  <c r="AV1421" i="3"/>
  <c r="AV636" i="3"/>
  <c r="AV638" i="3" s="1"/>
  <c r="AV1491" i="3" s="1"/>
  <c r="AV544" i="3"/>
  <c r="AV487" i="3"/>
  <c r="AV418" i="3"/>
  <c r="AV563" i="3"/>
  <c r="AV565" i="3" s="1"/>
  <c r="AV524" i="3"/>
  <c r="AV506" i="3"/>
  <c r="AV393" i="3"/>
  <c r="AV356" i="3"/>
  <c r="AV1472" i="3" s="1"/>
  <c r="AV326" i="3"/>
  <c r="AV1470" i="3" s="1"/>
  <c r="AV185" i="3"/>
  <c r="AV193" i="3" s="1"/>
  <c r="AV123" i="3"/>
  <c r="AW17" i="3"/>
  <c r="AV117" i="3"/>
  <c r="AV115" i="3"/>
  <c r="AV284" i="3"/>
  <c r="AV1420" i="3" s="1"/>
  <c r="AV126" i="3"/>
  <c r="AV125" i="3"/>
  <c r="AV124" i="3"/>
  <c r="AV114" i="3"/>
  <c r="AV116" i="3"/>
  <c r="AV187" i="3"/>
  <c r="AV194" i="3" s="1"/>
  <c r="AV259" i="3"/>
  <c r="AV16" i="3"/>
  <c r="AU584" i="3"/>
  <c r="AU238" i="3"/>
  <c r="AU1123" i="3"/>
  <c r="AU1166" i="3" s="1"/>
  <c r="AU1514" i="3" s="1"/>
  <c r="AU1224" i="3"/>
  <c r="AU1502" i="3"/>
  <c r="AU1512" i="3"/>
  <c r="AU1541" i="3"/>
  <c r="AU1543" i="3"/>
  <c r="AU1527" i="3"/>
  <c r="AU1465" i="3"/>
  <c r="AU279" i="3"/>
  <c r="AU1572" i="3" s="1"/>
  <c r="AU1022" i="3"/>
  <c r="AU1338" i="3"/>
  <c r="AV1335" i="3" s="1"/>
  <c r="AV1337" i="3" s="1"/>
  <c r="AT270" i="3"/>
  <c r="AT271" i="3" s="1"/>
  <c r="AT1525" i="3" s="1"/>
  <c r="AT243" i="3"/>
  <c r="AB1314" i="3"/>
  <c r="AB1316" i="3" s="1"/>
  <c r="AB1320" i="3" s="1"/>
  <c r="AB1542" i="3" s="1"/>
  <c r="AC1308" i="3"/>
  <c r="S154" i="3"/>
  <c r="S155" i="3"/>
  <c r="S156" i="3"/>
  <c r="S1004" i="3"/>
  <c r="S120" i="3"/>
  <c r="AU194" i="3"/>
  <c r="AU264" i="3"/>
  <c r="AU1479" i="3"/>
  <c r="AU1473" i="3"/>
  <c r="AU1492" i="3"/>
  <c r="AU1470" i="3"/>
  <c r="AU1471" i="3"/>
  <c r="AU1498" i="3"/>
  <c r="AU1504" i="3"/>
  <c r="AU1531" i="3"/>
  <c r="X1364" i="3"/>
  <c r="X1368" i="3" s="1"/>
  <c r="S1005" i="3"/>
  <c r="S1237" i="3" s="1"/>
  <c r="S131" i="3"/>
  <c r="S129" i="3"/>
  <c r="S162" i="3"/>
  <c r="S163" i="3"/>
  <c r="S161" i="3"/>
  <c r="AT1488" i="3"/>
  <c r="AT1494" i="3" s="1"/>
  <c r="AT683" i="3"/>
  <c r="AT1251" i="3" s="1"/>
  <c r="C1952" i="3"/>
  <c r="D1951" i="3"/>
  <c r="K1951" i="3"/>
  <c r="AC1951" i="3"/>
  <c r="AT1951" i="3"/>
  <c r="BY1951" i="3"/>
  <c r="F1951" i="3"/>
  <c r="Z1951" i="3"/>
  <c r="AQ1951" i="3"/>
  <c r="BV1951" i="3"/>
  <c r="M1951" i="3"/>
  <c r="AN1951" i="3"/>
  <c r="CH1951" i="3"/>
  <c r="S1951" i="3"/>
  <c r="AK1951" i="3"/>
  <c r="BA1951" i="3"/>
  <c r="CI1951" i="3"/>
  <c r="O1951" i="3"/>
  <c r="AG1951" i="3"/>
  <c r="AX1951" i="3"/>
  <c r="BK1951" i="3"/>
  <c r="AD1951" i="3"/>
  <c r="AU1951" i="3"/>
  <c r="BZ1951" i="3"/>
  <c r="AR1951" i="3"/>
  <c r="BW1951" i="3"/>
  <c r="H1951" i="3"/>
  <c r="X1951" i="3"/>
  <c r="AO1951" i="3"/>
  <c r="BX1951" i="3"/>
  <c r="AL1951" i="3"/>
  <c r="CF1951" i="3"/>
  <c r="L1951" i="3"/>
  <c r="AH1951" i="3"/>
  <c r="AY1951" i="3"/>
  <c r="BL1951" i="3"/>
  <c r="CB1951" i="3"/>
  <c r="AA1951" i="3"/>
  <c r="AV1951" i="3"/>
  <c r="CA1951" i="3"/>
  <c r="I1951" i="3"/>
  <c r="AB1951" i="3"/>
  <c r="AS1951" i="3"/>
  <c r="Y1951" i="3"/>
  <c r="AP1951" i="3"/>
  <c r="U1951" i="3"/>
  <c r="AM1951" i="3"/>
  <c r="BC1951" i="3"/>
  <c r="BP1951" i="3"/>
  <c r="CG1951" i="3"/>
  <c r="AE1951" i="3"/>
  <c r="AZ1951" i="3"/>
  <c r="BM1951" i="3"/>
  <c r="CD1951" i="3"/>
  <c r="N1951" i="3"/>
  <c r="AF1951" i="3"/>
  <c r="AW1951" i="3"/>
  <c r="CE1951" i="3"/>
  <c r="AU1433" i="3" l="1"/>
  <c r="AU1493" i="3"/>
  <c r="AV1144" i="3"/>
  <c r="AV1476" i="3"/>
  <c r="AV1160" i="3"/>
  <c r="AU195" i="3"/>
  <c r="AV772" i="3"/>
  <c r="AV1499" i="3" s="1"/>
  <c r="AU1230" i="3"/>
  <c r="AU1515" i="3" s="1"/>
  <c r="AW1068" i="3"/>
  <c r="AW237" i="3"/>
  <c r="AW242" i="3" s="1"/>
  <c r="AW215" i="3"/>
  <c r="AW236" i="3"/>
  <c r="AW241" i="3" s="1"/>
  <c r="AW214" i="3"/>
  <c r="AW219" i="3" s="1"/>
  <c r="AV526" i="3"/>
  <c r="AV1485" i="3" s="1"/>
  <c r="AW290" i="3"/>
  <c r="AW1661" i="3"/>
  <c r="AU1284" i="3"/>
  <c r="AV394" i="3"/>
  <c r="AV401" i="3" s="1"/>
  <c r="AV1249" i="3" s="1"/>
  <c r="AV969" i="3"/>
  <c r="AV507" i="3"/>
  <c r="AV488" i="3"/>
  <c r="AV1483" i="3" s="1"/>
  <c r="AV1107" i="3"/>
  <c r="AV260" i="3"/>
  <c r="AV843" i="3"/>
  <c r="AU1530" i="3"/>
  <c r="AU1533" i="3" s="1"/>
  <c r="AV1069" i="3"/>
  <c r="AV827" i="3"/>
  <c r="AV989" i="3"/>
  <c r="AV1506" i="3" s="1"/>
  <c r="AV1283" i="3"/>
  <c r="AV1317" i="3" s="1"/>
  <c r="AV221" i="3"/>
  <c r="AV889" i="3"/>
  <c r="AV1501" i="3" s="1"/>
  <c r="AV545" i="3"/>
  <c r="AV1486" i="3" s="1"/>
  <c r="AV848" i="3"/>
  <c r="AV810" i="3"/>
  <c r="AV188" i="3"/>
  <c r="AV584" i="3"/>
  <c r="AV1488" i="3" s="1"/>
  <c r="AV620" i="3"/>
  <c r="AV1490" i="3" s="1"/>
  <c r="AV751" i="3"/>
  <c r="AV1498" i="3" s="1"/>
  <c r="AV731" i="3"/>
  <c r="AV1497" i="3" s="1"/>
  <c r="AV909" i="3"/>
  <c r="AV1502" i="3" s="1"/>
  <c r="AV1229" i="3"/>
  <c r="AV1089" i="3"/>
  <c r="AV1507" i="3" s="1"/>
  <c r="AV1045" i="3"/>
  <c r="AV1228" i="3"/>
  <c r="AU1312" i="3"/>
  <c r="AV681" i="3"/>
  <c r="AV682" i="3"/>
  <c r="AV929" i="3"/>
  <c r="AV656" i="3"/>
  <c r="AV1492" i="3" s="1"/>
  <c r="AV847" i="3"/>
  <c r="AV602" i="3"/>
  <c r="AV1489" i="3" s="1"/>
  <c r="AV1164" i="3"/>
  <c r="AV1165" i="3"/>
  <c r="AV949" i="3"/>
  <c r="AV1186" i="3"/>
  <c r="AV1508" i="3" s="1"/>
  <c r="AV675" i="3"/>
  <c r="AV1493" i="3" s="1"/>
  <c r="AV1207" i="3"/>
  <c r="AU1474" i="3"/>
  <c r="AV238" i="3"/>
  <c r="AV264" i="3"/>
  <c r="AV270" i="3" s="1"/>
  <c r="AV243" i="3"/>
  <c r="AV1412" i="3"/>
  <c r="AV1543" i="3"/>
  <c r="AV195" i="3"/>
  <c r="AV269" i="3"/>
  <c r="AV1372" i="3"/>
  <c r="AV1367" i="3"/>
  <c r="AV1433" i="3"/>
  <c r="AV1487" i="3"/>
  <c r="X1369" i="3"/>
  <c r="X1371" i="3" s="1"/>
  <c r="Y1363" i="3"/>
  <c r="AI1951" i="3"/>
  <c r="C1953" i="3"/>
  <c r="D1952" i="3"/>
  <c r="I1952" i="3"/>
  <c r="AB1952" i="3"/>
  <c r="AS1952" i="3"/>
  <c r="Y1952" i="3"/>
  <c r="AP1952" i="3"/>
  <c r="U1952" i="3"/>
  <c r="AM1952" i="3"/>
  <c r="BC1952" i="3"/>
  <c r="BP1952" i="3"/>
  <c r="R1952" i="3"/>
  <c r="AR1952" i="3"/>
  <c r="BW1952" i="3"/>
  <c r="N1952" i="3"/>
  <c r="AF1952" i="3"/>
  <c r="AW1952" i="3"/>
  <c r="K1952" i="3"/>
  <c r="AC1952" i="3"/>
  <c r="AT1952" i="3"/>
  <c r="BY1952" i="3"/>
  <c r="F1952" i="3"/>
  <c r="Z1952" i="3"/>
  <c r="AQ1952" i="3"/>
  <c r="BV1952" i="3"/>
  <c r="AA1952" i="3"/>
  <c r="AV1952" i="3"/>
  <c r="CA1952" i="3"/>
  <c r="S1952" i="3"/>
  <c r="AK1952" i="3"/>
  <c r="BA1952" i="3"/>
  <c r="O1952" i="3"/>
  <c r="AG1952" i="3"/>
  <c r="AX1952" i="3"/>
  <c r="BK1952" i="3"/>
  <c r="AD1952" i="3"/>
  <c r="AU1952" i="3"/>
  <c r="BZ1952" i="3"/>
  <c r="AE1952" i="3"/>
  <c r="AZ1952" i="3"/>
  <c r="BM1952" i="3"/>
  <c r="H1952" i="3"/>
  <c r="X1952" i="3"/>
  <c r="AO1952" i="3"/>
  <c r="BX1952" i="3"/>
  <c r="AL1952" i="3"/>
  <c r="BB1952" i="3"/>
  <c r="L1952" i="3"/>
  <c r="AH1952" i="3"/>
  <c r="AY1952" i="3"/>
  <c r="BL1952" i="3"/>
  <c r="CB1952" i="3"/>
  <c r="M1952" i="3"/>
  <c r="AN1952" i="3"/>
  <c r="BD1952" i="3"/>
  <c r="F1057" i="3"/>
  <c r="D1052" i="3"/>
  <c r="AU265" i="3"/>
  <c r="AU270" i="3"/>
  <c r="AU271" i="3" s="1"/>
  <c r="AU1525" i="3" s="1"/>
  <c r="AC1309" i="3"/>
  <c r="AC1313" i="3" s="1"/>
  <c r="AU683" i="3"/>
  <c r="AU1251" i="3" s="1"/>
  <c r="AU1488" i="3"/>
  <c r="AU1494" i="3" s="1"/>
  <c r="AW1466" i="3"/>
  <c r="AW1527" i="3" s="1"/>
  <c r="AW1424" i="3"/>
  <c r="AW1366" i="3"/>
  <c r="AW1365" i="3"/>
  <c r="AW1318" i="3"/>
  <c r="AW1307" i="3"/>
  <c r="AW1282" i="3"/>
  <c r="AW1361" i="3"/>
  <c r="AW1334" i="3"/>
  <c r="AW1311" i="3"/>
  <c r="AW1310" i="3"/>
  <c r="AW1397" i="3"/>
  <c r="AW1398" i="3" s="1"/>
  <c r="AW1319" i="3"/>
  <c r="AW1373" i="3"/>
  <c r="AW1374" i="3" s="1"/>
  <c r="AW1362" i="3"/>
  <c r="AW1281" i="3"/>
  <c r="AW1222" i="3"/>
  <c r="AW1205" i="3"/>
  <c r="AW1159" i="3"/>
  <c r="AW1143" i="3"/>
  <c r="AW1043" i="3"/>
  <c r="AW1185" i="3"/>
  <c r="AW1121" i="3"/>
  <c r="AW1105" i="3"/>
  <c r="AW1087" i="3"/>
  <c r="AW988" i="3"/>
  <c r="AW967" i="3"/>
  <c r="AW1306" i="3"/>
  <c r="AW1261" i="3"/>
  <c r="AW1266" i="3" s="1"/>
  <c r="AW1268" i="3" s="1"/>
  <c r="AW1223" i="3"/>
  <c r="AW1206" i="3"/>
  <c r="AW1158" i="3"/>
  <c r="AW1142" i="3"/>
  <c r="AW1044" i="3"/>
  <c r="AW1184" i="3"/>
  <c r="AW1122" i="3"/>
  <c r="AW1106" i="3"/>
  <c r="AW1088" i="3"/>
  <c r="AW1067" i="3"/>
  <c r="AW987" i="3"/>
  <c r="AW968" i="3"/>
  <c r="AW948" i="3"/>
  <c r="AW841" i="3"/>
  <c r="AW825" i="3"/>
  <c r="AW808" i="3"/>
  <c r="AW790" i="3"/>
  <c r="AW750" i="3"/>
  <c r="AW729" i="3"/>
  <c r="AW673" i="3"/>
  <c r="AW654" i="3"/>
  <c r="AW619" i="3"/>
  <c r="AW582" i="3"/>
  <c r="AW927" i="3"/>
  <c r="AW908" i="3"/>
  <c r="AW887" i="3"/>
  <c r="AW868" i="3"/>
  <c r="AW770" i="3"/>
  <c r="AW709" i="3"/>
  <c r="AW636" i="3"/>
  <c r="AW601" i="3"/>
  <c r="AW947" i="3"/>
  <c r="AW842" i="3"/>
  <c r="AW826" i="3"/>
  <c r="AW809" i="3"/>
  <c r="AW791" i="3"/>
  <c r="AW749" i="3"/>
  <c r="AW730" i="3"/>
  <c r="AW674" i="3"/>
  <c r="AW655" i="3"/>
  <c r="AW928" i="3"/>
  <c r="AW907" i="3"/>
  <c r="AW888" i="3"/>
  <c r="AW867" i="3"/>
  <c r="AW771" i="3"/>
  <c r="AW710" i="3"/>
  <c r="AW637" i="3"/>
  <c r="AW600" i="3"/>
  <c r="AW525" i="3"/>
  <c r="AW505" i="3"/>
  <c r="AW392" i="3"/>
  <c r="AW341" i="3"/>
  <c r="AW544" i="3"/>
  <c r="AW487" i="3"/>
  <c r="AW418" i="3"/>
  <c r="AW284" i="3"/>
  <c r="AW1420" i="3" s="1"/>
  <c r="AW618" i="3"/>
  <c r="AW583" i="3"/>
  <c r="AW563" i="3"/>
  <c r="AW524" i="3"/>
  <c r="AW506" i="3"/>
  <c r="AW393" i="3"/>
  <c r="AW356" i="3"/>
  <c r="AW326" i="3"/>
  <c r="AW564" i="3"/>
  <c r="AW543" i="3"/>
  <c r="AW486" i="3"/>
  <c r="AW464" i="3"/>
  <c r="AW1479" i="3" s="1"/>
  <c r="AW433" i="3"/>
  <c r="AW1477" i="3" s="1"/>
  <c r="AW306" i="3"/>
  <c r="AW126" i="3"/>
  <c r="AW125" i="3"/>
  <c r="AW124" i="3"/>
  <c r="AW114" i="3"/>
  <c r="AW187" i="3"/>
  <c r="AW1022" i="3" s="1"/>
  <c r="AW117" i="3"/>
  <c r="AW116" i="3"/>
  <c r="AW115" i="3"/>
  <c r="AW259" i="3"/>
  <c r="AW264" i="3" s="1"/>
  <c r="AW16" i="3"/>
  <c r="AW258" i="3"/>
  <c r="AW263" i="3" s="1"/>
  <c r="AW185" i="3"/>
  <c r="AW1021" i="3" s="1"/>
  <c r="AW123" i="3"/>
  <c r="AX17" i="3"/>
  <c r="AV216" i="3"/>
  <c r="AV1021" i="3"/>
  <c r="AV1123" i="3"/>
  <c r="AV1166" i="3" s="1"/>
  <c r="AV1514" i="3" s="1"/>
  <c r="AV1224" i="3"/>
  <c r="AV1484" i="3"/>
  <c r="AV1477" i="3"/>
  <c r="AV1496" i="3"/>
  <c r="AV1513" i="3"/>
  <c r="AV1512" i="3"/>
  <c r="S158" i="3"/>
  <c r="AU1534" i="3"/>
  <c r="AV792" i="3"/>
  <c r="AV1022" i="3"/>
  <c r="AV1531" i="3"/>
  <c r="AU1023" i="3"/>
  <c r="AU1511" i="3" s="1"/>
  <c r="P1951" i="3"/>
  <c r="S165" i="3"/>
  <c r="S1424" i="3"/>
  <c r="S132" i="3"/>
  <c r="S1006" i="3"/>
  <c r="S1236" i="3"/>
  <c r="AV1465" i="3"/>
  <c r="AV279" i="3"/>
  <c r="AV189" i="3"/>
  <c r="AV1473" i="3"/>
  <c r="AV1474" i="3" s="1"/>
  <c r="AV1505" i="3"/>
  <c r="AV1503" i="3"/>
  <c r="AV1504" i="3"/>
  <c r="AV1527" i="3"/>
  <c r="X1375" i="3"/>
  <c r="X1544" i="3" s="1"/>
  <c r="AV1338" i="3"/>
  <c r="AW1335" i="3" s="1"/>
  <c r="AW1337" i="3" s="1"/>
  <c r="AW1476" i="3" l="1"/>
  <c r="AV1230" i="3"/>
  <c r="AW565" i="3"/>
  <c r="AW1433" i="3" s="1"/>
  <c r="AW1144" i="3"/>
  <c r="AX1068" i="3"/>
  <c r="AX237" i="3"/>
  <c r="AX242" i="3" s="1"/>
  <c r="AX215" i="3"/>
  <c r="AX236" i="3"/>
  <c r="AX241" i="3" s="1"/>
  <c r="AX214" i="3"/>
  <c r="AX219" i="3" s="1"/>
  <c r="AX290" i="3"/>
  <c r="AX1661" i="3"/>
  <c r="AV265" i="3"/>
  <c r="AV1434" i="3"/>
  <c r="AV1541" i="3"/>
  <c r="AW488" i="3"/>
  <c r="AW1483" i="3" s="1"/>
  <c r="AW909" i="3"/>
  <c r="AW1502" i="3" s="1"/>
  <c r="AW526" i="3"/>
  <c r="AW1485" i="3" s="1"/>
  <c r="AW1229" i="3"/>
  <c r="AW545" i="3"/>
  <c r="AW1486" i="3" s="1"/>
  <c r="AW620" i="3"/>
  <c r="AW1490" i="3" s="1"/>
  <c r="AW772" i="3"/>
  <c r="AW1283" i="3"/>
  <c r="AW1317" i="3" s="1"/>
  <c r="AV1284" i="3"/>
  <c r="AW638" i="3"/>
  <c r="AW1491" i="3" s="1"/>
  <c r="AW1123" i="3"/>
  <c r="AW1470" i="3"/>
  <c r="AW751" i="3"/>
  <c r="AW1498" i="3" s="1"/>
  <c r="AW731" i="3"/>
  <c r="AW1497" i="3" s="1"/>
  <c r="AW1469" i="3"/>
  <c r="AW1472" i="3"/>
  <c r="AW1471" i="3"/>
  <c r="AW869" i="3"/>
  <c r="AW1500" i="3" s="1"/>
  <c r="AW711" i="3"/>
  <c r="AW1496" i="3" s="1"/>
  <c r="AW969" i="3"/>
  <c r="AW1505" i="3" s="1"/>
  <c r="AV1312" i="3"/>
  <c r="AV849" i="3"/>
  <c r="AV1509" i="3" s="1"/>
  <c r="S167" i="3"/>
  <c r="S198" i="3" s="1"/>
  <c r="S1419" i="3" s="1"/>
  <c r="S1422" i="3" s="1"/>
  <c r="S1426" i="3" s="1"/>
  <c r="S1443" i="3" s="1"/>
  <c r="AV683" i="3"/>
  <c r="AV1251" i="3" s="1"/>
  <c r="AW1107" i="3"/>
  <c r="AW682" i="3"/>
  <c r="AW889" i="3"/>
  <c r="AW847" i="3"/>
  <c r="AW1069" i="3"/>
  <c r="AW1513" i="3" s="1"/>
  <c r="AW1186" i="3"/>
  <c r="AW1508" i="3" s="1"/>
  <c r="AW656" i="3"/>
  <c r="AW507" i="3"/>
  <c r="AW1484" i="3" s="1"/>
  <c r="AW675" i="3"/>
  <c r="AW1493" i="3" s="1"/>
  <c r="AW827" i="3"/>
  <c r="AW989" i="3"/>
  <c r="AW1506" i="3" s="1"/>
  <c r="AW1045" i="3"/>
  <c r="AW1512" i="3" s="1"/>
  <c r="AW1224" i="3"/>
  <c r="AW602" i="3"/>
  <c r="AW1489" i="3" s="1"/>
  <c r="AW929" i="3"/>
  <c r="AW1503" i="3" s="1"/>
  <c r="AW792" i="3"/>
  <c r="AW949" i="3"/>
  <c r="AW1504" i="3" s="1"/>
  <c r="AW1089" i="3"/>
  <c r="AW1507" i="3" s="1"/>
  <c r="AW1164" i="3"/>
  <c r="AW394" i="3"/>
  <c r="AW401" i="3" s="1"/>
  <c r="AW1249" i="3" s="1"/>
  <c r="AW848" i="3"/>
  <c r="AW584" i="3"/>
  <c r="AW1488" i="3" s="1"/>
  <c r="AW810" i="3"/>
  <c r="AW1207" i="3"/>
  <c r="AW1412" i="3"/>
  <c r="AV271" i="3"/>
  <c r="AV1525" i="3" s="1"/>
  <c r="AV1494" i="3"/>
  <c r="AW216" i="3"/>
  <c r="AW243" i="3"/>
  <c r="AW269" i="3"/>
  <c r="AW1372" i="3"/>
  <c r="AW1367" i="3"/>
  <c r="AW265" i="3"/>
  <c r="AW1023" i="3"/>
  <c r="AW1511" i="3" s="1"/>
  <c r="AC1314" i="3"/>
  <c r="AC1316" i="3" s="1"/>
  <c r="AD1308" i="3"/>
  <c r="AX1466" i="3"/>
  <c r="AX1361" i="3"/>
  <c r="AX1334" i="3"/>
  <c r="AX1311" i="3"/>
  <c r="AX1310" i="3"/>
  <c r="AX1397" i="3"/>
  <c r="AX1398" i="3" s="1"/>
  <c r="AX1306" i="3"/>
  <c r="AX1373" i="3"/>
  <c r="AX1374" i="3" s="1"/>
  <c r="AX1362" i="3"/>
  <c r="AX1424" i="3"/>
  <c r="AX1366" i="3"/>
  <c r="AX1365" i="3"/>
  <c r="AX1318" i="3"/>
  <c r="AX1319" i="3" s="1"/>
  <c r="AX1307" i="3"/>
  <c r="AX1282" i="3"/>
  <c r="AX1185" i="3"/>
  <c r="AX1121" i="3"/>
  <c r="AX1105" i="3"/>
  <c r="AX1087" i="3"/>
  <c r="AX988" i="3"/>
  <c r="AX967" i="3"/>
  <c r="AX948" i="3"/>
  <c r="AX1261" i="3"/>
  <c r="AX1266" i="3" s="1"/>
  <c r="AX1268" i="3" s="1"/>
  <c r="AX1223" i="3"/>
  <c r="AX1206" i="3"/>
  <c r="AX1158" i="3"/>
  <c r="AX1142" i="3"/>
  <c r="AX1044" i="3"/>
  <c r="AX1184" i="3"/>
  <c r="AX1122" i="3"/>
  <c r="AX1106" i="3"/>
  <c r="AX1088" i="3"/>
  <c r="AX1067" i="3"/>
  <c r="AX1281" i="3"/>
  <c r="AX1222" i="3"/>
  <c r="AX1205" i="3"/>
  <c r="AX1159" i="3"/>
  <c r="AX1143" i="3"/>
  <c r="AX1043" i="3"/>
  <c r="AX987" i="3"/>
  <c r="AX927" i="3"/>
  <c r="AX908" i="3"/>
  <c r="AX887" i="3"/>
  <c r="AX868" i="3"/>
  <c r="AX770" i="3"/>
  <c r="AX709" i="3"/>
  <c r="AX636" i="3"/>
  <c r="AX601" i="3"/>
  <c r="AX564" i="3"/>
  <c r="AX947" i="3"/>
  <c r="AX842" i="3"/>
  <c r="AX826" i="3"/>
  <c r="AX809" i="3"/>
  <c r="AX791" i="3"/>
  <c r="AX749" i="3"/>
  <c r="AX730" i="3"/>
  <c r="AX674" i="3"/>
  <c r="AX655" i="3"/>
  <c r="AX618" i="3"/>
  <c r="AX583" i="3"/>
  <c r="AX928" i="3"/>
  <c r="AX907" i="3"/>
  <c r="AX888" i="3"/>
  <c r="AX867" i="3"/>
  <c r="AX771" i="3"/>
  <c r="AX710" i="3"/>
  <c r="AX968" i="3"/>
  <c r="AX841" i="3"/>
  <c r="AX825" i="3"/>
  <c r="AX808" i="3"/>
  <c r="AX790" i="3"/>
  <c r="AX750" i="3"/>
  <c r="AX729" i="3"/>
  <c r="AX673" i="3"/>
  <c r="AX654" i="3"/>
  <c r="AX619" i="3"/>
  <c r="AX544" i="3"/>
  <c r="AX487" i="3"/>
  <c r="AX418" i="3"/>
  <c r="AX284" i="3"/>
  <c r="AX1420" i="3" s="1"/>
  <c r="AX259" i="3"/>
  <c r="AX264" i="3" s="1"/>
  <c r="AX637" i="3"/>
  <c r="AX563" i="3"/>
  <c r="AX524" i="3"/>
  <c r="AX506" i="3"/>
  <c r="AX393" i="3"/>
  <c r="AX356" i="3"/>
  <c r="AX326" i="3"/>
  <c r="AX543" i="3"/>
  <c r="AX486" i="3"/>
  <c r="AX464" i="3"/>
  <c r="AX433" i="3"/>
  <c r="AX306" i="3"/>
  <c r="AX600" i="3"/>
  <c r="AX582" i="3"/>
  <c r="AX525" i="3"/>
  <c r="AX505" i="3"/>
  <c r="AX392" i="3"/>
  <c r="AX341" i="3"/>
  <c r="AX1421" i="3"/>
  <c r="AX187" i="3"/>
  <c r="AX1022" i="3" s="1"/>
  <c r="AX117" i="3"/>
  <c r="AX116" i="3"/>
  <c r="AX115" i="3"/>
  <c r="AX16" i="3"/>
  <c r="AX258" i="3"/>
  <c r="AX263" i="3" s="1"/>
  <c r="AX185" i="3"/>
  <c r="AX1021" i="3" s="1"/>
  <c r="AX123" i="3"/>
  <c r="AY17" i="3"/>
  <c r="AX126" i="3"/>
  <c r="AX125" i="3"/>
  <c r="AX124" i="3"/>
  <c r="AX114" i="3"/>
  <c r="AV1534" i="3"/>
  <c r="S1510" i="3"/>
  <c r="S1516" i="3" s="1"/>
  <c r="S1238" i="3"/>
  <c r="S1252" i="3" s="1"/>
  <c r="S1436" i="3" s="1"/>
  <c r="AV1023" i="3"/>
  <c r="AV1511" i="3" s="1"/>
  <c r="AW189" i="3"/>
  <c r="AW220" i="3"/>
  <c r="AW221" i="3" s="1"/>
  <c r="AW260" i="3"/>
  <c r="AW238" i="3"/>
  <c r="AW681" i="3"/>
  <c r="AW1160" i="3"/>
  <c r="AW1166" i="3" s="1"/>
  <c r="AW1514" i="3" s="1"/>
  <c r="AW1421" i="3"/>
  <c r="AW1492" i="3"/>
  <c r="AW193" i="3"/>
  <c r="AW1165" i="3"/>
  <c r="AW1531" i="3"/>
  <c r="AW1534" i="3" s="1"/>
  <c r="AC1320" i="3"/>
  <c r="AC1542" i="3" s="1"/>
  <c r="AI1952" i="3"/>
  <c r="BE1952" i="3"/>
  <c r="P1952" i="3"/>
  <c r="Y1364" i="3"/>
  <c r="Y1368" i="3" s="1"/>
  <c r="AW1465" i="3"/>
  <c r="AW279" i="3"/>
  <c r="AW1572" i="3" s="1"/>
  <c r="AW188" i="3"/>
  <c r="AW194" i="3"/>
  <c r="AW843" i="3"/>
  <c r="AW1228" i="3"/>
  <c r="AW1338" i="3"/>
  <c r="AX1335" i="3" s="1"/>
  <c r="AX1337" i="3" s="1"/>
  <c r="AW1487" i="3"/>
  <c r="AW1501" i="3"/>
  <c r="AW1499" i="3"/>
  <c r="AW1543" i="3"/>
  <c r="F1244" i="3"/>
  <c r="F1193" i="3" s="1"/>
  <c r="F1194" i="3" s="1"/>
  <c r="F1196" i="3" s="1"/>
  <c r="F1241" i="3" s="1"/>
  <c r="F1067" i="3"/>
  <c r="D1057" i="3"/>
  <c r="D1244" i="3" s="1"/>
  <c r="AV1572" i="3"/>
  <c r="AV1530" i="3"/>
  <c r="AV1533" i="3" s="1"/>
  <c r="AV1515" i="3"/>
  <c r="T111" i="3"/>
  <c r="C1954" i="3"/>
  <c r="D1953" i="3"/>
  <c r="S1953" i="3"/>
  <c r="AN1953" i="3"/>
  <c r="BD1953" i="3"/>
  <c r="H1953" i="3"/>
  <c r="AB1953" i="3"/>
  <c r="AS1953" i="3"/>
  <c r="Y1953" i="3"/>
  <c r="AP1953" i="3"/>
  <c r="F1953" i="3"/>
  <c r="AQ1953" i="3"/>
  <c r="BV1953" i="3"/>
  <c r="M1953" i="3"/>
  <c r="AR1953" i="3"/>
  <c r="BW1953" i="3"/>
  <c r="I1953" i="3"/>
  <c r="AF1953" i="3"/>
  <c r="AW1953" i="3"/>
  <c r="AC1953" i="3"/>
  <c r="AT1953" i="3"/>
  <c r="BY1953" i="3"/>
  <c r="AD1953" i="3"/>
  <c r="AU1953" i="3"/>
  <c r="BZ1953" i="3"/>
  <c r="AA1953" i="3"/>
  <c r="AV1953" i="3"/>
  <c r="CA1953" i="3"/>
  <c r="N1953" i="3"/>
  <c r="AK1953" i="3"/>
  <c r="BA1953" i="3"/>
  <c r="K1953" i="3"/>
  <c r="AG1953" i="3"/>
  <c r="AX1953" i="3"/>
  <c r="BK1953" i="3"/>
  <c r="L1953" i="3"/>
  <c r="AH1953" i="3"/>
  <c r="AY1953" i="3"/>
  <c r="BL1953" i="3"/>
  <c r="CB1953" i="3"/>
  <c r="R1953" i="3"/>
  <c r="AE1953" i="3"/>
  <c r="AZ1953" i="3"/>
  <c r="BM1953" i="3"/>
  <c r="X1953" i="3"/>
  <c r="AO1953" i="3"/>
  <c r="BX1953" i="3"/>
  <c r="O1953" i="3"/>
  <c r="AL1953" i="3"/>
  <c r="BB1953" i="3"/>
  <c r="U1953" i="3"/>
  <c r="AM1953" i="3"/>
  <c r="BC1953" i="3"/>
  <c r="BP1953" i="3"/>
  <c r="Z1953" i="3"/>
  <c r="AX1283" i="3" l="1"/>
  <c r="AW1312" i="3"/>
  <c r="S1524" i="3"/>
  <c r="S1536" i="3" s="1"/>
  <c r="AX949" i="3"/>
  <c r="AX869" i="3"/>
  <c r="AX989" i="3"/>
  <c r="AW1541" i="3"/>
  <c r="AX565" i="3"/>
  <c r="AX1433" i="3" s="1"/>
  <c r="AX909" i="3"/>
  <c r="AX929" i="3"/>
  <c r="AY1068" i="3"/>
  <c r="AY236" i="3"/>
  <c r="AY237" i="3"/>
  <c r="AY242" i="3" s="1"/>
  <c r="AY215" i="3"/>
  <c r="AY220" i="3" s="1"/>
  <c r="AY214" i="3"/>
  <c r="AY219" i="3" s="1"/>
  <c r="AW1284" i="3"/>
  <c r="AX1284" i="3" s="1"/>
  <c r="AY290" i="3"/>
  <c r="AY1661" i="3"/>
  <c r="AX1069" i="3"/>
  <c r="AX1513" i="3" s="1"/>
  <c r="AW1473" i="3"/>
  <c r="AW1474" i="3" s="1"/>
  <c r="AW849" i="3"/>
  <c r="AW1509" i="3" s="1"/>
  <c r="AX843" i="3"/>
  <c r="AX1207" i="3"/>
  <c r="AX394" i="3"/>
  <c r="AX401" i="3" s="1"/>
  <c r="AX1249" i="3" s="1"/>
  <c r="AX545" i="3"/>
  <c r="AX675" i="3"/>
  <c r="AX1434" i="3" s="1"/>
  <c r="AX507" i="3"/>
  <c r="AW1434" i="3"/>
  <c r="AX602" i="3"/>
  <c r="AX1045" i="3"/>
  <c r="AX1512" i="3" s="1"/>
  <c r="AX193" i="3"/>
  <c r="AX731" i="3"/>
  <c r="AX1497" i="3" s="1"/>
  <c r="AX827" i="3"/>
  <c r="AW683" i="3"/>
  <c r="AW1251" i="3" s="1"/>
  <c r="AX656" i="3"/>
  <c r="AX216" i="3"/>
  <c r="AX847" i="3"/>
  <c r="AX848" i="3"/>
  <c r="AX711" i="3"/>
  <c r="AX188" i="3"/>
  <c r="AX810" i="3"/>
  <c r="AX1228" i="3"/>
  <c r="AW195" i="3"/>
  <c r="AX526" i="3"/>
  <c r="AX1485" i="3" s="1"/>
  <c r="AX682" i="3"/>
  <c r="AX1165" i="3"/>
  <c r="AX1224" i="3"/>
  <c r="AX1230" i="3" s="1"/>
  <c r="AX1515" i="3" s="1"/>
  <c r="AX1186" i="3"/>
  <c r="AX1508" i="3" s="1"/>
  <c r="AX1164" i="3"/>
  <c r="AX1089" i="3"/>
  <c r="AX1507" i="3" s="1"/>
  <c r="AX189" i="3"/>
  <c r="AX681" i="3"/>
  <c r="AX488" i="3"/>
  <c r="AX620" i="3"/>
  <c r="AX1490" i="3" s="1"/>
  <c r="AX751" i="3"/>
  <c r="AX638" i="3"/>
  <c r="AX1491" i="3" s="1"/>
  <c r="AX889" i="3"/>
  <c r="AX1229" i="3"/>
  <c r="AX969" i="3"/>
  <c r="AX1107" i="3"/>
  <c r="AW1230" i="3"/>
  <c r="AW1515" i="3" s="1"/>
  <c r="AX1123" i="3"/>
  <c r="AX792" i="3"/>
  <c r="AX772" i="3"/>
  <c r="AX1499" i="3" s="1"/>
  <c r="AX1144" i="3"/>
  <c r="AW1494" i="3"/>
  <c r="AX243" i="3"/>
  <c r="AX220" i="3"/>
  <c r="AX221" i="3" s="1"/>
  <c r="AX238" i="3"/>
  <c r="AX269" i="3"/>
  <c r="AX1372" i="3"/>
  <c r="AX1367" i="3"/>
  <c r="AX1312" i="3"/>
  <c r="AX1317" i="3"/>
  <c r="AX1412" i="3"/>
  <c r="AX1023" i="3"/>
  <c r="AX1511" i="3" s="1"/>
  <c r="AX265" i="3"/>
  <c r="C1955" i="3"/>
  <c r="D1954" i="3"/>
  <c r="F1954" i="3"/>
  <c r="BV1954" i="3"/>
  <c r="AD1954" i="3"/>
  <c r="AU1954" i="3"/>
  <c r="R1954" i="3"/>
  <c r="AR1954" i="3"/>
  <c r="CA1954" i="3"/>
  <c r="N1954" i="3"/>
  <c r="AF1954" i="3"/>
  <c r="AW1954" i="3"/>
  <c r="AP1954" i="3"/>
  <c r="H1954" i="3"/>
  <c r="BZ1954" i="3"/>
  <c r="BW1954" i="3"/>
  <c r="L1954" i="3"/>
  <c r="AH1954" i="3"/>
  <c r="AY1954" i="3"/>
  <c r="AA1954" i="3"/>
  <c r="AV1954" i="3"/>
  <c r="S1954" i="3"/>
  <c r="AK1954" i="3"/>
  <c r="BA1954" i="3"/>
  <c r="K1954" i="3"/>
  <c r="AC1954" i="3"/>
  <c r="AT1954" i="3"/>
  <c r="I1954" i="3"/>
  <c r="BL1954" i="3"/>
  <c r="CB1954" i="3"/>
  <c r="U1954" i="3"/>
  <c r="AM1954" i="3"/>
  <c r="BC1954" i="3"/>
  <c r="AE1954" i="3"/>
  <c r="AZ1954" i="3"/>
  <c r="X1954" i="3"/>
  <c r="AO1954" i="3"/>
  <c r="O1954" i="3"/>
  <c r="AG1954" i="3"/>
  <c r="AX1954" i="3"/>
  <c r="BK1954" i="3"/>
  <c r="BY1954" i="3"/>
  <c r="BP1954" i="3"/>
  <c r="BM1954" i="3"/>
  <c r="Z1954" i="3"/>
  <c r="AQ1954" i="3"/>
  <c r="M1954" i="3"/>
  <c r="AN1954" i="3"/>
  <c r="BD1954" i="3"/>
  <c r="AB1954" i="3"/>
  <c r="AS1954" i="3"/>
  <c r="BX1954" i="3"/>
  <c r="AL1954" i="3"/>
  <c r="BB1954" i="3"/>
  <c r="Y1954" i="3"/>
  <c r="T118" i="3"/>
  <c r="T119" i="3" s="1"/>
  <c r="T127" i="3"/>
  <c r="T128" i="3" s="1"/>
  <c r="F1205" i="3"/>
  <c r="AX1160" i="3"/>
  <c r="AX1338" i="3"/>
  <c r="AY1335" i="3" s="1"/>
  <c r="AY1337" i="3" s="1"/>
  <c r="AY1372" i="3" s="1"/>
  <c r="AX1469" i="3"/>
  <c r="AX1470" i="3"/>
  <c r="AX1471" i="3"/>
  <c r="AX1472" i="3"/>
  <c r="AX1487" i="3"/>
  <c r="AX1501" i="3"/>
  <c r="AX1498" i="3"/>
  <c r="AX1543" i="3"/>
  <c r="AX1527" i="3"/>
  <c r="AX1531" i="3"/>
  <c r="AX260" i="3"/>
  <c r="AX584" i="3"/>
  <c r="AX1492" i="3"/>
  <c r="AX1477" i="3"/>
  <c r="AX1496" i="3"/>
  <c r="AX1505" i="3"/>
  <c r="AX1502" i="3"/>
  <c r="AD1309" i="3"/>
  <c r="AD1313" i="3" s="1"/>
  <c r="AW270" i="3"/>
  <c r="AW271" i="3" s="1"/>
  <c r="AW1525" i="3" s="1"/>
  <c r="H1737" i="3"/>
  <c r="D1193" i="3"/>
  <c r="D1194" i="3" s="1"/>
  <c r="D1196" i="3" s="1"/>
  <c r="D1241" i="3" s="1"/>
  <c r="AW1530" i="3"/>
  <c r="AW1533" i="3" s="1"/>
  <c r="AX1465" i="3"/>
  <c r="AX279" i="3"/>
  <c r="AX1572" i="3" s="1"/>
  <c r="AX194" i="3"/>
  <c r="AX1476" i="3"/>
  <c r="AX1486" i="3"/>
  <c r="AX1500" i="3"/>
  <c r="AX1479" i="3"/>
  <c r="AX1503" i="3"/>
  <c r="AX1506" i="3"/>
  <c r="AX1541" i="3"/>
  <c r="AI1953" i="3"/>
  <c r="P1953" i="3"/>
  <c r="BE1953" i="3"/>
  <c r="F1069" i="3"/>
  <c r="Y1369" i="3"/>
  <c r="Y1371" i="3" s="1"/>
  <c r="Z1363" i="3"/>
  <c r="AY1466" i="3"/>
  <c r="AY1397" i="3"/>
  <c r="AY1398" i="3" s="1"/>
  <c r="AY1306" i="3"/>
  <c r="AY1261" i="3"/>
  <c r="AY1266" i="3" s="1"/>
  <c r="AY1268" i="3" s="1"/>
  <c r="AY1373" i="3"/>
  <c r="AY1374" i="3" s="1"/>
  <c r="AY1362" i="3"/>
  <c r="AY1424" i="3"/>
  <c r="AY1366" i="3"/>
  <c r="AY1365" i="3"/>
  <c r="AY1318" i="3"/>
  <c r="AY1319" i="3" s="1"/>
  <c r="AY1361" i="3"/>
  <c r="AY1334" i="3"/>
  <c r="AY1311" i="3"/>
  <c r="AY1310" i="3"/>
  <c r="AY1223" i="3"/>
  <c r="AY1206" i="3"/>
  <c r="AY1158" i="3"/>
  <c r="AY1142" i="3"/>
  <c r="AY1044" i="3"/>
  <c r="AY1307" i="3"/>
  <c r="AY1184" i="3"/>
  <c r="AY1122" i="3"/>
  <c r="AY1106" i="3"/>
  <c r="AY1088" i="3"/>
  <c r="AY1067" i="3"/>
  <c r="AY987" i="3"/>
  <c r="AY968" i="3"/>
  <c r="AY1281" i="3"/>
  <c r="AY1222" i="3"/>
  <c r="AY1205" i="3"/>
  <c r="AY1159" i="3"/>
  <c r="AY1143" i="3"/>
  <c r="AY1043" i="3"/>
  <c r="AY1282" i="3"/>
  <c r="AY1185" i="3"/>
  <c r="AY1121" i="3"/>
  <c r="AY1105" i="3"/>
  <c r="AY1087" i="3"/>
  <c r="AY988" i="3"/>
  <c r="AY967" i="3"/>
  <c r="AY947" i="3"/>
  <c r="AY842" i="3"/>
  <c r="AY826" i="3"/>
  <c r="AY809" i="3"/>
  <c r="AY791" i="3"/>
  <c r="AY749" i="3"/>
  <c r="AY730" i="3"/>
  <c r="AY674" i="3"/>
  <c r="AY655" i="3"/>
  <c r="AY618" i="3"/>
  <c r="AY583" i="3"/>
  <c r="AY928" i="3"/>
  <c r="AY907" i="3"/>
  <c r="AY888" i="3"/>
  <c r="AY867" i="3"/>
  <c r="AY771" i="3"/>
  <c r="AY710" i="3"/>
  <c r="AY637" i="3"/>
  <c r="AY600" i="3"/>
  <c r="AY841" i="3"/>
  <c r="AY825" i="3"/>
  <c r="AY808" i="3"/>
  <c r="AY790" i="3"/>
  <c r="AY750" i="3"/>
  <c r="AY729" i="3"/>
  <c r="AY673" i="3"/>
  <c r="AY948" i="3"/>
  <c r="AY927" i="3"/>
  <c r="AY908" i="3"/>
  <c r="AY887" i="3"/>
  <c r="AY868" i="3"/>
  <c r="AY770" i="3"/>
  <c r="AY709" i="3"/>
  <c r="AY711" i="3" s="1"/>
  <c r="AY1496" i="3" s="1"/>
  <c r="AY636" i="3"/>
  <c r="AY601" i="3"/>
  <c r="AY563" i="3"/>
  <c r="AY524" i="3"/>
  <c r="AY506" i="3"/>
  <c r="AY393" i="3"/>
  <c r="AY356" i="3"/>
  <c r="AY1472" i="3" s="1"/>
  <c r="AY326" i="3"/>
  <c r="AY1470" i="3" s="1"/>
  <c r="AY543" i="3"/>
  <c r="AY486" i="3"/>
  <c r="AY464" i="3"/>
  <c r="AY1479" i="3" s="1"/>
  <c r="AY433" i="3"/>
  <c r="AY306" i="3"/>
  <c r="AY654" i="3"/>
  <c r="AY619" i="3"/>
  <c r="AY582" i="3"/>
  <c r="AY564" i="3"/>
  <c r="AY525" i="3"/>
  <c r="AY505" i="3"/>
  <c r="AY392" i="3"/>
  <c r="AY341" i="3"/>
  <c r="AY1421" i="3"/>
  <c r="AY544" i="3"/>
  <c r="AY487" i="3"/>
  <c r="AY418" i="3"/>
  <c r="AY1476" i="3" s="1"/>
  <c r="AY284" i="3"/>
  <c r="AY1420" i="3" s="1"/>
  <c r="AY16" i="3"/>
  <c r="AZ17" i="3"/>
  <c r="AY259" i="3"/>
  <c r="AY264" i="3" s="1"/>
  <c r="AY258" i="3"/>
  <c r="AY263" i="3" s="1"/>
  <c r="AY185" i="3"/>
  <c r="AY1021" i="3" s="1"/>
  <c r="AY123" i="3"/>
  <c r="AY126" i="3"/>
  <c r="AY125" i="3"/>
  <c r="AY124" i="3"/>
  <c r="AY187" i="3"/>
  <c r="AY1022" i="3" s="1"/>
  <c r="AY117" i="3"/>
  <c r="AY116" i="3"/>
  <c r="AY115" i="3"/>
  <c r="AY114" i="3"/>
  <c r="AX1484" i="3"/>
  <c r="AX1489" i="3"/>
  <c r="AX1504" i="3"/>
  <c r="AX1483" i="3"/>
  <c r="AX1493" i="3" l="1"/>
  <c r="AX195" i="3"/>
  <c r="AY565" i="3"/>
  <c r="AY1487" i="3" s="1"/>
  <c r="AY1469" i="3"/>
  <c r="AZ1068" i="3"/>
  <c r="AZ236" i="3"/>
  <c r="AZ241" i="3" s="1"/>
  <c r="AZ237" i="3"/>
  <c r="AZ215" i="3"/>
  <c r="AZ214" i="3"/>
  <c r="AZ219" i="3" s="1"/>
  <c r="AZ290" i="3"/>
  <c r="AZ1661" i="3"/>
  <c r="AY488" i="3"/>
  <c r="AY1483" i="3" s="1"/>
  <c r="AX1473" i="3"/>
  <c r="AX1474" i="3" s="1"/>
  <c r="AY656" i="3"/>
  <c r="AY1492" i="3" s="1"/>
  <c r="AY792" i="3"/>
  <c r="AY751" i="3"/>
  <c r="AY843" i="3"/>
  <c r="AY969" i="3"/>
  <c r="AY1107" i="3"/>
  <c r="AY1045" i="3"/>
  <c r="AY507" i="3"/>
  <c r="AY731" i="3"/>
  <c r="AY1497" i="3" s="1"/>
  <c r="AY1186" i="3"/>
  <c r="AX683" i="3"/>
  <c r="AX1251" i="3" s="1"/>
  <c r="AY602" i="3"/>
  <c r="AY1489" i="3" s="1"/>
  <c r="AY1505" i="3"/>
  <c r="AX1166" i="3"/>
  <c r="AX1514" i="3" s="1"/>
  <c r="AY1089" i="3"/>
  <c r="AY1507" i="3" s="1"/>
  <c r="AY1283" i="3"/>
  <c r="AY1207" i="3"/>
  <c r="AX270" i="3"/>
  <c r="AX271" i="3" s="1"/>
  <c r="AX1525" i="3" s="1"/>
  <c r="AX849" i="3"/>
  <c r="AX1509" i="3" s="1"/>
  <c r="AY1123" i="3"/>
  <c r="AY772" i="3"/>
  <c r="AY1499" i="3" s="1"/>
  <c r="AY1543" i="3"/>
  <c r="AY545" i="3"/>
  <c r="AY1486" i="3" s="1"/>
  <c r="AY394" i="3"/>
  <c r="AY1473" i="3" s="1"/>
  <c r="AY638" i="3"/>
  <c r="AY1491" i="3" s="1"/>
  <c r="AY909" i="3"/>
  <c r="AY1502" i="3" s="1"/>
  <c r="AY1229" i="3"/>
  <c r="AY681" i="3"/>
  <c r="AY889" i="3"/>
  <c r="AY1501" i="3" s="1"/>
  <c r="AY810" i="3"/>
  <c r="AY869" i="3"/>
  <c r="AY620" i="3"/>
  <c r="AY1490" i="3" s="1"/>
  <c r="AY1412" i="3"/>
  <c r="AY194" i="3"/>
  <c r="AY265" i="3"/>
  <c r="AY929" i="3"/>
  <c r="AY1503" i="3" s="1"/>
  <c r="AY949" i="3"/>
  <c r="AY1504" i="3" s="1"/>
  <c r="AY1069" i="3"/>
  <c r="AY1160" i="3"/>
  <c r="AY1338" i="3"/>
  <c r="AZ1335" i="3" s="1"/>
  <c r="AZ1337" i="3" s="1"/>
  <c r="AZ1338" i="3" s="1"/>
  <c r="BA1335" i="3" s="1"/>
  <c r="AY1531" i="3"/>
  <c r="AY1471" i="3"/>
  <c r="AX1488" i="3"/>
  <c r="AX1494" i="3" s="1"/>
  <c r="AY1023" i="3"/>
  <c r="AY1511" i="3" s="1"/>
  <c r="AY193" i="3"/>
  <c r="AY675" i="3"/>
  <c r="AY1493" i="3" s="1"/>
  <c r="AY847" i="3"/>
  <c r="AY682" i="3"/>
  <c r="AY848" i="3"/>
  <c r="AY1144" i="3"/>
  <c r="AY1228" i="3"/>
  <c r="AY989" i="3"/>
  <c r="AY1506" i="3" s="1"/>
  <c r="AY1367" i="3"/>
  <c r="AY1477" i="3"/>
  <c r="AY526" i="3"/>
  <c r="AY1485" i="3" s="1"/>
  <c r="AY238" i="3"/>
  <c r="AY241" i="3"/>
  <c r="AY269" i="3" s="1"/>
  <c r="AY216" i="3"/>
  <c r="AY270" i="3"/>
  <c r="AY221" i="3"/>
  <c r="Z1364" i="3"/>
  <c r="Z1368" i="3" s="1"/>
  <c r="AD1314" i="3"/>
  <c r="AD1316" i="3" s="1"/>
  <c r="AD1320" i="3" s="1"/>
  <c r="AD1542" i="3" s="1"/>
  <c r="AE1308" i="3"/>
  <c r="C1956" i="3"/>
  <c r="D1955" i="3"/>
  <c r="AP1955" i="3"/>
  <c r="AM1955" i="3"/>
  <c r="BC1955" i="3"/>
  <c r="K1955" i="3"/>
  <c r="AC1955" i="3"/>
  <c r="BK1955" i="3"/>
  <c r="U1955" i="3"/>
  <c r="BV1955" i="3"/>
  <c r="AA1955" i="3"/>
  <c r="BW1955" i="3"/>
  <c r="H1955" i="3"/>
  <c r="AR1955" i="3"/>
  <c r="AT1955" i="3"/>
  <c r="AQ1955" i="3"/>
  <c r="O1955" i="3"/>
  <c r="AG1955" i="3"/>
  <c r="F1955" i="3"/>
  <c r="Z1955" i="3"/>
  <c r="BZ1955" i="3"/>
  <c r="AE1955" i="3"/>
  <c r="CA1955" i="3"/>
  <c r="AB1955" i="3"/>
  <c r="AV1955" i="3"/>
  <c r="AX1955" i="3"/>
  <c r="AU1955" i="3"/>
  <c r="AD1955" i="3"/>
  <c r="BL1955" i="3"/>
  <c r="CB1955" i="3"/>
  <c r="M1955" i="3"/>
  <c r="AN1955" i="3"/>
  <c r="BM1955" i="3"/>
  <c r="N1955" i="3"/>
  <c r="AF1955" i="3"/>
  <c r="AW1955" i="3"/>
  <c r="X1955" i="3"/>
  <c r="AS1955" i="3"/>
  <c r="AZ1955" i="3"/>
  <c r="AL1955" i="3"/>
  <c r="BB1955" i="3"/>
  <c r="AY1955" i="3"/>
  <c r="Y1955" i="3"/>
  <c r="BY1955" i="3"/>
  <c r="L1955" i="3"/>
  <c r="AH1955" i="3"/>
  <c r="BP1955" i="3"/>
  <c r="R1955" i="3"/>
  <c r="BD1955" i="3"/>
  <c r="S1955" i="3"/>
  <c r="AK1955" i="3"/>
  <c r="BA1955" i="3"/>
  <c r="AO1955" i="3"/>
  <c r="BX1955" i="3"/>
  <c r="I1955" i="3"/>
  <c r="AY188" i="3"/>
  <c r="AY584" i="3"/>
  <c r="AY1164" i="3"/>
  <c r="AY1224" i="3"/>
  <c r="AY1484" i="3"/>
  <c r="AY1498" i="3"/>
  <c r="AY1508" i="3"/>
  <c r="AY1541" i="3"/>
  <c r="AY1527" i="3"/>
  <c r="F1513" i="3"/>
  <c r="BB1951" i="3"/>
  <c r="AX1534" i="3"/>
  <c r="F1207" i="3"/>
  <c r="F1228" i="3"/>
  <c r="BE1954" i="3"/>
  <c r="AY260" i="3"/>
  <c r="AY189" i="3"/>
  <c r="AY827" i="3"/>
  <c r="AY1165" i="3"/>
  <c r="AY1312" i="3"/>
  <c r="AY1284" i="3"/>
  <c r="AY1317" i="3"/>
  <c r="AY1512" i="3"/>
  <c r="AY1513" i="3"/>
  <c r="AX1530" i="3"/>
  <c r="AX1533" i="3" s="1"/>
  <c r="Y1375" i="3"/>
  <c r="Y1544" i="3" s="1"/>
  <c r="T1005" i="3"/>
  <c r="T1237" i="3" s="1"/>
  <c r="T129" i="3"/>
  <c r="T131" i="3"/>
  <c r="T161" i="3"/>
  <c r="T163" i="3"/>
  <c r="T162" i="3"/>
  <c r="T164" i="3"/>
  <c r="P1954" i="3"/>
  <c r="AY1465" i="3"/>
  <c r="AY279" i="3"/>
  <c r="AY1572" i="3" s="1"/>
  <c r="AZ1424" i="3"/>
  <c r="AZ1466" i="3"/>
  <c r="AZ1373" i="3"/>
  <c r="AZ1374" i="3" s="1"/>
  <c r="AZ1362" i="3"/>
  <c r="AZ1281" i="3"/>
  <c r="AZ1366" i="3"/>
  <c r="AZ1365" i="3"/>
  <c r="AZ1318" i="3"/>
  <c r="AZ1319" i="3" s="1"/>
  <c r="AZ1307" i="3"/>
  <c r="AZ1361" i="3"/>
  <c r="AZ1334" i="3"/>
  <c r="AZ1397" i="3"/>
  <c r="AZ1398" i="3" s="1"/>
  <c r="AZ1306" i="3"/>
  <c r="AZ1261" i="3"/>
  <c r="AZ1266" i="3" s="1"/>
  <c r="AZ1268" i="3" s="1"/>
  <c r="AZ1184" i="3"/>
  <c r="AZ1122" i="3"/>
  <c r="AZ1106" i="3"/>
  <c r="AZ1088" i="3"/>
  <c r="AZ1067" i="3"/>
  <c r="AZ987" i="3"/>
  <c r="AZ968" i="3"/>
  <c r="AZ947" i="3"/>
  <c r="AZ1222" i="3"/>
  <c r="AZ1205" i="3"/>
  <c r="AZ1159" i="3"/>
  <c r="AZ1143" i="3"/>
  <c r="AZ1043" i="3"/>
  <c r="AZ1311" i="3"/>
  <c r="AZ1282" i="3"/>
  <c r="AZ1185" i="3"/>
  <c r="AZ1121" i="3"/>
  <c r="AZ1105" i="3"/>
  <c r="AZ1087" i="3"/>
  <c r="AZ1310" i="3"/>
  <c r="AZ1223" i="3"/>
  <c r="AZ1206" i="3"/>
  <c r="AZ1158" i="3"/>
  <c r="AZ1142" i="3"/>
  <c r="AZ1044" i="3"/>
  <c r="AZ988" i="3"/>
  <c r="AZ928" i="3"/>
  <c r="AZ907" i="3"/>
  <c r="AZ888" i="3"/>
  <c r="AZ867" i="3"/>
  <c r="AZ771" i="3"/>
  <c r="AZ710" i="3"/>
  <c r="AZ637" i="3"/>
  <c r="AZ600" i="3"/>
  <c r="AZ841" i="3"/>
  <c r="AZ825" i="3"/>
  <c r="AZ808" i="3"/>
  <c r="AZ790" i="3"/>
  <c r="AZ750" i="3"/>
  <c r="AZ729" i="3"/>
  <c r="AZ673" i="3"/>
  <c r="AZ654" i="3"/>
  <c r="AZ619" i="3"/>
  <c r="AZ582" i="3"/>
  <c r="AZ967" i="3"/>
  <c r="AZ948" i="3"/>
  <c r="AZ927" i="3"/>
  <c r="AZ908" i="3"/>
  <c r="AZ887" i="3"/>
  <c r="AZ868" i="3"/>
  <c r="AZ770" i="3"/>
  <c r="AZ709" i="3"/>
  <c r="AZ842" i="3"/>
  <c r="AZ826" i="3"/>
  <c r="AZ809" i="3"/>
  <c r="AZ791" i="3"/>
  <c r="AZ749" i="3"/>
  <c r="AZ730" i="3"/>
  <c r="AZ674" i="3"/>
  <c r="AZ655" i="3"/>
  <c r="AZ618" i="3"/>
  <c r="AZ583" i="3"/>
  <c r="AZ543" i="3"/>
  <c r="AZ486" i="3"/>
  <c r="AZ464" i="3"/>
  <c r="AZ433" i="3"/>
  <c r="AZ306" i="3"/>
  <c r="AZ258" i="3"/>
  <c r="AZ263" i="3" s="1"/>
  <c r="AZ636" i="3"/>
  <c r="AZ564" i="3"/>
  <c r="AZ525" i="3"/>
  <c r="AZ505" i="3"/>
  <c r="AZ392" i="3"/>
  <c r="AZ341" i="3"/>
  <c r="AZ1421" i="3"/>
  <c r="AZ544" i="3"/>
  <c r="AZ487" i="3"/>
  <c r="AZ418" i="3"/>
  <c r="AZ601" i="3"/>
  <c r="AZ563" i="3"/>
  <c r="AZ524" i="3"/>
  <c r="AZ506" i="3"/>
  <c r="AZ393" i="3"/>
  <c r="AZ356" i="3"/>
  <c r="AZ326" i="3"/>
  <c r="AZ284" i="3"/>
  <c r="AZ1420" i="3" s="1"/>
  <c r="AZ259" i="3"/>
  <c r="AZ264" i="3" s="1"/>
  <c r="AZ185" i="3"/>
  <c r="AZ1021" i="3" s="1"/>
  <c r="AZ123" i="3"/>
  <c r="BA17" i="3"/>
  <c r="AZ126" i="3"/>
  <c r="AZ125" i="3"/>
  <c r="AZ124" i="3"/>
  <c r="AZ114" i="3"/>
  <c r="AZ115" i="3"/>
  <c r="AZ187" i="3"/>
  <c r="AZ1022" i="3" s="1"/>
  <c r="AZ116" i="3"/>
  <c r="AZ16" i="3"/>
  <c r="AZ117" i="3"/>
  <c r="AY1500" i="3"/>
  <c r="T155" i="3"/>
  <c r="T120" i="3"/>
  <c r="T154" i="3"/>
  <c r="T1004" i="3"/>
  <c r="T156" i="3"/>
  <c r="T157" i="3"/>
  <c r="AI1954" i="3"/>
  <c r="AZ889" i="3" l="1"/>
  <c r="AZ565" i="3"/>
  <c r="AZ1487" i="3" s="1"/>
  <c r="AZ772" i="3"/>
  <c r="AZ638" i="3"/>
  <c r="BA1068" i="3"/>
  <c r="BA237" i="3"/>
  <c r="BA215" i="3"/>
  <c r="BA220" i="3" s="1"/>
  <c r="BA236" i="3"/>
  <c r="BA241" i="3" s="1"/>
  <c r="BA214" i="3"/>
  <c r="BA219" i="3" s="1"/>
  <c r="AY1534" i="3"/>
  <c r="BA290" i="3"/>
  <c r="BA1661" i="3"/>
  <c r="AY1230" i="3"/>
  <c r="AY1515" i="3" s="1"/>
  <c r="AY1433" i="3"/>
  <c r="AZ526" i="3"/>
  <c r="AZ1485" i="3" s="1"/>
  <c r="AZ1472" i="3"/>
  <c r="AY401" i="3"/>
  <c r="AY1249" i="3" s="1"/>
  <c r="AZ949" i="3"/>
  <c r="AZ1504" i="3" s="1"/>
  <c r="AZ969" i="3"/>
  <c r="AZ1505" i="3" s="1"/>
  <c r="AZ1107" i="3"/>
  <c r="AZ1144" i="3"/>
  <c r="AZ751" i="3"/>
  <c r="AZ1498" i="3" s="1"/>
  <c r="AZ1123" i="3"/>
  <c r="AZ731" i="3"/>
  <c r="AZ1224" i="3"/>
  <c r="AZ711" i="3"/>
  <c r="AZ848" i="3"/>
  <c r="AZ675" i="3"/>
  <c r="AZ1434" i="3" s="1"/>
  <c r="AZ1165" i="3"/>
  <c r="AZ1186" i="3"/>
  <c r="AZ1508" i="3" s="1"/>
  <c r="AZ1283" i="3"/>
  <c r="AZ1317" i="3" s="1"/>
  <c r="AY243" i="3"/>
  <c r="AZ260" i="3"/>
  <c r="AZ620" i="3"/>
  <c r="AZ1490" i="3" s="1"/>
  <c r="AZ584" i="3"/>
  <c r="AZ1488" i="3" s="1"/>
  <c r="AZ827" i="3"/>
  <c r="AZ1045" i="3"/>
  <c r="AY1474" i="3"/>
  <c r="AY1434" i="3"/>
  <c r="AZ545" i="3"/>
  <c r="AZ1486" i="3" s="1"/>
  <c r="AZ869" i="3"/>
  <c r="AZ656" i="3"/>
  <c r="AZ1492" i="3" s="1"/>
  <c r="AZ792" i="3"/>
  <c r="AZ193" i="3"/>
  <c r="AZ189" i="3"/>
  <c r="AZ507" i="3"/>
  <c r="AZ1484" i="3" s="1"/>
  <c r="AZ929" i="3"/>
  <c r="AZ1503" i="3" s="1"/>
  <c r="AZ810" i="3"/>
  <c r="AZ602" i="3"/>
  <c r="AZ1164" i="3"/>
  <c r="AZ1228" i="3"/>
  <c r="AZ989" i="3"/>
  <c r="AZ1506" i="3" s="1"/>
  <c r="AZ1543" i="3"/>
  <c r="T165" i="3"/>
  <c r="AY849" i="3"/>
  <c r="AY1509" i="3" s="1"/>
  <c r="AY1166" i="3"/>
  <c r="AY1514" i="3" s="1"/>
  <c r="AZ682" i="3"/>
  <c r="AZ1207" i="3"/>
  <c r="AZ1412" i="3"/>
  <c r="AZ188" i="3"/>
  <c r="AZ488" i="3"/>
  <c r="AZ843" i="3"/>
  <c r="AZ909" i="3"/>
  <c r="AZ1502" i="3" s="1"/>
  <c r="AZ1089" i="3"/>
  <c r="AY195" i="3"/>
  <c r="AZ394" i="3"/>
  <c r="AZ401" i="3" s="1"/>
  <c r="AZ1249" i="3" s="1"/>
  <c r="AZ216" i="3"/>
  <c r="AZ269" i="3"/>
  <c r="AZ220" i="3"/>
  <c r="AZ221" i="3" s="1"/>
  <c r="AY271" i="3"/>
  <c r="AY1525" i="3" s="1"/>
  <c r="AZ238" i="3"/>
  <c r="AZ1023" i="3"/>
  <c r="AZ1511" i="3" s="1"/>
  <c r="AZ1433" i="3"/>
  <c r="AZ1465" i="3"/>
  <c r="AZ279" i="3"/>
  <c r="AZ1572" i="3" s="1"/>
  <c r="AZ847" i="3"/>
  <c r="AY1488" i="3"/>
  <c r="AY1494" i="3" s="1"/>
  <c r="AY683" i="3"/>
  <c r="AY1251" i="3" s="1"/>
  <c r="BE1955" i="3"/>
  <c r="P1955" i="3"/>
  <c r="T1006" i="3"/>
  <c r="T1236" i="3"/>
  <c r="AZ194" i="3"/>
  <c r="AZ265" i="3"/>
  <c r="AZ1367" i="3"/>
  <c r="AZ1491" i="3"/>
  <c r="AZ1469" i="3"/>
  <c r="AZ1470" i="3"/>
  <c r="AZ1501" i="3"/>
  <c r="AZ1512" i="3"/>
  <c r="T1424" i="3"/>
  <c r="T132" i="3"/>
  <c r="AY1530" i="3"/>
  <c r="AY1533" i="3" s="1"/>
  <c r="C1957" i="3"/>
  <c r="D1956" i="3"/>
  <c r="N1956" i="3"/>
  <c r="AO1956" i="3"/>
  <c r="BX1956" i="3"/>
  <c r="AL1956" i="3"/>
  <c r="BB1956" i="3"/>
  <c r="F1956" i="3"/>
  <c r="AM1956" i="3"/>
  <c r="BC1956" i="3"/>
  <c r="BP1956" i="3"/>
  <c r="AA1956" i="3"/>
  <c r="BM1956" i="3"/>
  <c r="Z1956" i="3"/>
  <c r="AB1956" i="3"/>
  <c r="Y1956" i="3"/>
  <c r="S1956" i="3"/>
  <c r="AS1956" i="3"/>
  <c r="K1956" i="3"/>
  <c r="AP1956" i="3"/>
  <c r="AQ1956" i="3"/>
  <c r="BV1956" i="3"/>
  <c r="AD1956" i="3"/>
  <c r="AF1956" i="3"/>
  <c r="AC1956" i="3"/>
  <c r="H1956" i="3"/>
  <c r="X1956" i="3"/>
  <c r="AW1956" i="3"/>
  <c r="O1956" i="3"/>
  <c r="AT1956" i="3"/>
  <c r="BY1956" i="3"/>
  <c r="L1956" i="3"/>
  <c r="AU1956" i="3"/>
  <c r="BZ1956" i="3"/>
  <c r="M1956" i="3"/>
  <c r="AN1956" i="3"/>
  <c r="BD1956" i="3"/>
  <c r="AE1956" i="3"/>
  <c r="AH1956" i="3"/>
  <c r="AG1956" i="3"/>
  <c r="I1956" i="3"/>
  <c r="AK1956" i="3"/>
  <c r="BA1956" i="3"/>
  <c r="AX1956" i="3"/>
  <c r="BK1956" i="3"/>
  <c r="U1956" i="3"/>
  <c r="AY1956" i="3"/>
  <c r="BL1956" i="3"/>
  <c r="CB1956" i="3"/>
  <c r="R1956" i="3"/>
  <c r="AR1956" i="3"/>
  <c r="BW1956" i="3"/>
  <c r="AV1956" i="3"/>
  <c r="CA1956" i="3"/>
  <c r="AZ1956" i="3"/>
  <c r="Z1369" i="3"/>
  <c r="Z1371" i="3" s="1"/>
  <c r="AA1363" i="3"/>
  <c r="AZ1489" i="3"/>
  <c r="T158" i="3"/>
  <c r="AZ1229" i="3"/>
  <c r="AZ1372" i="3"/>
  <c r="AZ1479" i="3"/>
  <c r="AZ1477" i="3"/>
  <c r="AZ1496" i="3"/>
  <c r="AZ1500" i="3"/>
  <c r="AZ1527" i="3"/>
  <c r="AZ1531" i="3"/>
  <c r="F1236" i="3"/>
  <c r="AZ242" i="3"/>
  <c r="AZ243" i="3" s="1"/>
  <c r="BA1466" i="3"/>
  <c r="BA1366" i="3"/>
  <c r="BA1365" i="3"/>
  <c r="BA1318" i="3"/>
  <c r="BA1319" i="3" s="1"/>
  <c r="BA1307" i="3"/>
  <c r="BA1282" i="3"/>
  <c r="BA1424" i="3"/>
  <c r="BA1361" i="3"/>
  <c r="BA1337" i="3"/>
  <c r="BA1372" i="3" s="1"/>
  <c r="BA1334" i="3"/>
  <c r="BA1311" i="3"/>
  <c r="BA1310" i="3"/>
  <c r="BA1397" i="3"/>
  <c r="BA1398" i="3" s="1"/>
  <c r="BA1373" i="3"/>
  <c r="BA1374" i="3" s="1"/>
  <c r="BA1362" i="3"/>
  <c r="BA1222" i="3"/>
  <c r="BA1205" i="3"/>
  <c r="BA1159" i="3"/>
  <c r="BA1143" i="3"/>
  <c r="BA1043" i="3"/>
  <c r="BA1306" i="3"/>
  <c r="BA1281" i="3"/>
  <c r="BA1185" i="3"/>
  <c r="BA1121" i="3"/>
  <c r="BA1105" i="3"/>
  <c r="BA1087" i="3"/>
  <c r="BA988" i="3"/>
  <c r="BA967" i="3"/>
  <c r="BA1223" i="3"/>
  <c r="BA1206" i="3"/>
  <c r="BA1158" i="3"/>
  <c r="BA1142" i="3"/>
  <c r="BA1044" i="3"/>
  <c r="BA1261" i="3"/>
  <c r="BA1266" i="3" s="1"/>
  <c r="BA1268" i="3" s="1"/>
  <c r="BA1184" i="3"/>
  <c r="BA1122" i="3"/>
  <c r="BA1106" i="3"/>
  <c r="BA1088" i="3"/>
  <c r="BA1067" i="3"/>
  <c r="BA987" i="3"/>
  <c r="BA968" i="3"/>
  <c r="BA841" i="3"/>
  <c r="BA825" i="3"/>
  <c r="BA808" i="3"/>
  <c r="BA790" i="3"/>
  <c r="BA750" i="3"/>
  <c r="BA729" i="3"/>
  <c r="BA673" i="3"/>
  <c r="BA654" i="3"/>
  <c r="BA619" i="3"/>
  <c r="BA582" i="3"/>
  <c r="BA948" i="3"/>
  <c r="BA927" i="3"/>
  <c r="BA908" i="3"/>
  <c r="BA887" i="3"/>
  <c r="BA868" i="3"/>
  <c r="BA770" i="3"/>
  <c r="BA709" i="3"/>
  <c r="BA636" i="3"/>
  <c r="BA601" i="3"/>
  <c r="BA842" i="3"/>
  <c r="BA826" i="3"/>
  <c r="BA809" i="3"/>
  <c r="BA791" i="3"/>
  <c r="BA749" i="3"/>
  <c r="BA730" i="3"/>
  <c r="BA674" i="3"/>
  <c r="BA655" i="3"/>
  <c r="BA947" i="3"/>
  <c r="BA928" i="3"/>
  <c r="BA907" i="3"/>
  <c r="BA888" i="3"/>
  <c r="BA867" i="3"/>
  <c r="BA771" i="3"/>
  <c r="BA710" i="3"/>
  <c r="BA637" i="3"/>
  <c r="BA600" i="3"/>
  <c r="BA564" i="3"/>
  <c r="BA525" i="3"/>
  <c r="BA505" i="3"/>
  <c r="BA392" i="3"/>
  <c r="BA341" i="3"/>
  <c r="BA1471" i="3" s="1"/>
  <c r="BA1421" i="3"/>
  <c r="BA618" i="3"/>
  <c r="BA583" i="3"/>
  <c r="BA544" i="3"/>
  <c r="BA487" i="3"/>
  <c r="BA418" i="3"/>
  <c r="BA284" i="3"/>
  <c r="BA563" i="3"/>
  <c r="BA524" i="3"/>
  <c r="BA506" i="3"/>
  <c r="BA393" i="3"/>
  <c r="BA356" i="3"/>
  <c r="BA1472" i="3" s="1"/>
  <c r="BA326" i="3"/>
  <c r="BA1470" i="3" s="1"/>
  <c r="BA543" i="3"/>
  <c r="BA486" i="3"/>
  <c r="BA464" i="3"/>
  <c r="BA433" i="3"/>
  <c r="BA1477" i="3" s="1"/>
  <c r="BA306" i="3"/>
  <c r="BA1469" i="3" s="1"/>
  <c r="BA258" i="3"/>
  <c r="BA263" i="3" s="1"/>
  <c r="BA126" i="3"/>
  <c r="BA125" i="3"/>
  <c r="BA124" i="3"/>
  <c r="BA114" i="3"/>
  <c r="BA16" i="3"/>
  <c r="BA187" i="3"/>
  <c r="BA194" i="3" s="1"/>
  <c r="BA117" i="3"/>
  <c r="BA116" i="3"/>
  <c r="BA115" i="3"/>
  <c r="BA259" i="3"/>
  <c r="BA264" i="3" s="1"/>
  <c r="BA185" i="3"/>
  <c r="BA123" i="3"/>
  <c r="BB17" i="3"/>
  <c r="AZ681" i="3"/>
  <c r="AZ1160" i="3"/>
  <c r="AZ1069" i="3"/>
  <c r="AZ1471" i="3"/>
  <c r="AZ1499" i="3"/>
  <c r="AZ1483" i="3"/>
  <c r="AZ1476" i="3"/>
  <c r="AZ1497" i="3"/>
  <c r="AZ1507" i="3"/>
  <c r="AZ1530" i="3"/>
  <c r="AZ1533" i="3" s="1"/>
  <c r="F1230" i="3"/>
  <c r="AI1955" i="3"/>
  <c r="AE1309" i="3"/>
  <c r="AE1313" i="3" s="1"/>
  <c r="Z1375" i="3"/>
  <c r="Z1544" i="3" s="1"/>
  <c r="BA565" i="3" l="1"/>
  <c r="AZ1312" i="3"/>
  <c r="AZ1166" i="3"/>
  <c r="AZ1514" i="3" s="1"/>
  <c r="BB1068" i="3"/>
  <c r="BB237" i="3"/>
  <c r="BB242" i="3" s="1"/>
  <c r="BB215" i="3"/>
  <c r="BB236" i="3"/>
  <c r="BB241" i="3" s="1"/>
  <c r="BB214" i="3"/>
  <c r="BB219" i="3" s="1"/>
  <c r="BB290" i="3"/>
  <c r="BB1421" i="3" s="1"/>
  <c r="BB1661" i="3"/>
  <c r="AZ1230" i="3"/>
  <c r="AZ1515" i="3" s="1"/>
  <c r="T167" i="3"/>
  <c r="T198" i="3" s="1"/>
  <c r="T1419" i="3" s="1"/>
  <c r="BA394" i="3"/>
  <c r="BA401" i="3" s="1"/>
  <c r="BA1249" i="3" s="1"/>
  <c r="AZ195" i="3"/>
  <c r="BA507" i="3"/>
  <c r="BA1484" i="3" s="1"/>
  <c r="BA526" i="3"/>
  <c r="BA1485" i="3" s="1"/>
  <c r="AZ849" i="3"/>
  <c r="AZ1509" i="3" s="1"/>
  <c r="AZ1284" i="3"/>
  <c r="AZ1541" i="3"/>
  <c r="BA1144" i="3"/>
  <c r="BA1160" i="3"/>
  <c r="BA1531" i="3"/>
  <c r="BA1476" i="3"/>
  <c r="AZ1493" i="3"/>
  <c r="AZ1494" i="3" s="1"/>
  <c r="BA620" i="3"/>
  <c r="BA1490" i="3" s="1"/>
  <c r="BA584" i="3"/>
  <c r="BA1488" i="3" s="1"/>
  <c r="BA989" i="3"/>
  <c r="BA1506" i="3" s="1"/>
  <c r="BA488" i="3"/>
  <c r="BA1483" i="3" s="1"/>
  <c r="BA602" i="3"/>
  <c r="BA1489" i="3" s="1"/>
  <c r="BA869" i="3"/>
  <c r="BA1500" i="3" s="1"/>
  <c r="BA843" i="3"/>
  <c r="BA1045" i="3"/>
  <c r="BA1512" i="3" s="1"/>
  <c r="BA1224" i="3"/>
  <c r="BA545" i="3"/>
  <c r="BA1486" i="3" s="1"/>
  <c r="AZ1473" i="3"/>
  <c r="AZ1474" i="3" s="1"/>
  <c r="BA1069" i="3"/>
  <c r="BA1513" i="3" s="1"/>
  <c r="BA1186" i="3"/>
  <c r="BA1207" i="3"/>
  <c r="BA1228" i="3"/>
  <c r="BA1283" i="3"/>
  <c r="BA1312" i="3" s="1"/>
  <c r="BA889" i="3"/>
  <c r="BA1501" i="3" s="1"/>
  <c r="BA638" i="3"/>
  <c r="BA1491" i="3" s="1"/>
  <c r="BA848" i="3"/>
  <c r="BA675" i="3"/>
  <c r="BA1434" i="3" s="1"/>
  <c r="BA810" i="3"/>
  <c r="BA1412" i="3"/>
  <c r="AZ683" i="3"/>
  <c r="AZ1251" i="3" s="1"/>
  <c r="BA189" i="3"/>
  <c r="BA827" i="3"/>
  <c r="BA711" i="3"/>
  <c r="BA1496" i="3" s="1"/>
  <c r="BA772" i="3"/>
  <c r="BA1499" i="3" s="1"/>
  <c r="BA909" i="3"/>
  <c r="BA1502" i="3" s="1"/>
  <c r="BA929" i="3"/>
  <c r="BA1503" i="3" s="1"/>
  <c r="BA656" i="3"/>
  <c r="BA847" i="3"/>
  <c r="BA849" i="3" s="1"/>
  <c r="BA1509" i="3" s="1"/>
  <c r="BA969" i="3"/>
  <c r="BA1505" i="3" s="1"/>
  <c r="BA1107" i="3"/>
  <c r="BA1338" i="3"/>
  <c r="BB1335" i="3" s="1"/>
  <c r="BB1337" i="3" s="1"/>
  <c r="BB1338" i="3" s="1"/>
  <c r="BC1335" i="3" s="1"/>
  <c r="BA1123" i="3"/>
  <c r="BA681" i="3"/>
  <c r="BA949" i="3"/>
  <c r="BA1504" i="3" s="1"/>
  <c r="BA751" i="3"/>
  <c r="BA1498" i="3" s="1"/>
  <c r="BA731" i="3"/>
  <c r="BA1497" i="3" s="1"/>
  <c r="BA1367" i="3"/>
  <c r="BA1089" i="3"/>
  <c r="BA1507" i="3" s="1"/>
  <c r="BA1165" i="3"/>
  <c r="BA238" i="3"/>
  <c r="BA242" i="3"/>
  <c r="BA243" i="3" s="1"/>
  <c r="BA221" i="3"/>
  <c r="BA269" i="3"/>
  <c r="BA265" i="3"/>
  <c r="BA1487" i="3"/>
  <c r="BA1433" i="3"/>
  <c r="BB1466" i="3"/>
  <c r="BB1424" i="3"/>
  <c r="BB1361" i="3"/>
  <c r="BB1334" i="3"/>
  <c r="BB1311" i="3"/>
  <c r="BB1310" i="3"/>
  <c r="BB1397" i="3"/>
  <c r="BB1398" i="3" s="1"/>
  <c r="BB1306" i="3"/>
  <c r="BB1373" i="3"/>
  <c r="BB1374" i="3" s="1"/>
  <c r="BB1362" i="3"/>
  <c r="BB1366" i="3"/>
  <c r="BB1365" i="3"/>
  <c r="BB1318" i="3"/>
  <c r="BB1319" i="3" s="1"/>
  <c r="BB1307" i="3"/>
  <c r="BB1281" i="3"/>
  <c r="BB1185" i="3"/>
  <c r="BB1121" i="3"/>
  <c r="BB1105" i="3"/>
  <c r="BB1087" i="3"/>
  <c r="BB988" i="3"/>
  <c r="BB967" i="3"/>
  <c r="BB948" i="3"/>
  <c r="BB1282" i="3"/>
  <c r="BB1223" i="3"/>
  <c r="BB1206" i="3"/>
  <c r="BB1158" i="3"/>
  <c r="BB1142" i="3"/>
  <c r="BB1044" i="3"/>
  <c r="BB1261" i="3"/>
  <c r="BB1266" i="3" s="1"/>
  <c r="BB1268" i="3" s="1"/>
  <c r="BB1184" i="3"/>
  <c r="BB1122" i="3"/>
  <c r="BB1106" i="3"/>
  <c r="BB1088" i="3"/>
  <c r="BB1067" i="3"/>
  <c r="BB1222" i="3"/>
  <c r="BB1205" i="3"/>
  <c r="BB1159" i="3"/>
  <c r="BB1143" i="3"/>
  <c r="BB1043" i="3"/>
  <c r="BB927" i="3"/>
  <c r="BB908" i="3"/>
  <c r="BB887" i="3"/>
  <c r="BB868" i="3"/>
  <c r="BB770" i="3"/>
  <c r="BB709" i="3"/>
  <c r="BB636" i="3"/>
  <c r="BB601" i="3"/>
  <c r="BB564" i="3"/>
  <c r="BB842" i="3"/>
  <c r="BB826" i="3"/>
  <c r="BB809" i="3"/>
  <c r="BB791" i="3"/>
  <c r="BB749" i="3"/>
  <c r="BB730" i="3"/>
  <c r="BB674" i="3"/>
  <c r="BB655" i="3"/>
  <c r="BB618" i="3"/>
  <c r="BB583" i="3"/>
  <c r="BB968" i="3"/>
  <c r="BB947" i="3"/>
  <c r="BB928" i="3"/>
  <c r="BB907" i="3"/>
  <c r="BB888" i="3"/>
  <c r="BB867" i="3"/>
  <c r="BB771" i="3"/>
  <c r="BB710" i="3"/>
  <c r="BB987" i="3"/>
  <c r="BB841" i="3"/>
  <c r="BB825" i="3"/>
  <c r="BB808" i="3"/>
  <c r="BB790" i="3"/>
  <c r="BB750" i="3"/>
  <c r="BB729" i="3"/>
  <c r="BB673" i="3"/>
  <c r="BB654" i="3"/>
  <c r="BB619" i="3"/>
  <c r="BB637" i="3"/>
  <c r="BB544" i="3"/>
  <c r="BB487" i="3"/>
  <c r="BB418" i="3"/>
  <c r="BB284" i="3"/>
  <c r="BB1420" i="3" s="1"/>
  <c r="BB259" i="3"/>
  <c r="BB264" i="3" s="1"/>
  <c r="BB582" i="3"/>
  <c r="BB563" i="3"/>
  <c r="BB524" i="3"/>
  <c r="BB506" i="3"/>
  <c r="BB393" i="3"/>
  <c r="BB356" i="3"/>
  <c r="BB326" i="3"/>
  <c r="BB600" i="3"/>
  <c r="BB543" i="3"/>
  <c r="BB486" i="3"/>
  <c r="BB464" i="3"/>
  <c r="BB433" i="3"/>
  <c r="BB306" i="3"/>
  <c r="BB525" i="3"/>
  <c r="BB505" i="3"/>
  <c r="BB392" i="3"/>
  <c r="BB341" i="3"/>
  <c r="BB187" i="3"/>
  <c r="BB1022" i="3" s="1"/>
  <c r="BB117" i="3"/>
  <c r="BB116" i="3"/>
  <c r="BB115" i="3"/>
  <c r="BB16" i="3"/>
  <c r="BB185" i="3"/>
  <c r="BB193" i="3" s="1"/>
  <c r="BB123" i="3"/>
  <c r="BB258" i="3"/>
  <c r="BB263" i="3" s="1"/>
  <c r="BB126" i="3"/>
  <c r="BB125" i="3"/>
  <c r="BB124" i="3"/>
  <c r="BB114" i="3"/>
  <c r="BC17" i="3"/>
  <c r="BA216" i="3"/>
  <c r="BA1465" i="3"/>
  <c r="BA279" i="3"/>
  <c r="BA682" i="3"/>
  <c r="BA1229" i="3"/>
  <c r="BA1021" i="3"/>
  <c r="BA1479" i="3"/>
  <c r="BA1473" i="3"/>
  <c r="BA1474" i="3" s="1"/>
  <c r="BA1492" i="3"/>
  <c r="BA1508" i="3"/>
  <c r="BA1527" i="3"/>
  <c r="BA1543" i="3"/>
  <c r="AA1364" i="3"/>
  <c r="AA1368" i="3" s="1"/>
  <c r="AI1956" i="3"/>
  <c r="AE1314" i="3"/>
  <c r="AE1316" i="3" s="1"/>
  <c r="AE1320" i="3" s="1"/>
  <c r="AE1542" i="3" s="1"/>
  <c r="AF1308" i="3"/>
  <c r="BA193" i="3"/>
  <c r="BA195" i="3" s="1"/>
  <c r="BA260" i="3"/>
  <c r="BA1022" i="3"/>
  <c r="BA1164" i="3"/>
  <c r="BA1420" i="3"/>
  <c r="BE1956" i="3"/>
  <c r="U111" i="3"/>
  <c r="T1510" i="3"/>
  <c r="T1516" i="3" s="1"/>
  <c r="T1238" i="3"/>
  <c r="T1252" i="3" s="1"/>
  <c r="T1436" i="3" s="1"/>
  <c r="AZ270" i="3"/>
  <c r="AZ271" i="3" s="1"/>
  <c r="AZ1525" i="3" s="1"/>
  <c r="F1238" i="3"/>
  <c r="F1515" i="3"/>
  <c r="BD1951" i="3"/>
  <c r="AZ1513" i="3"/>
  <c r="BA188" i="3"/>
  <c r="AZ1534" i="3"/>
  <c r="P1956" i="3"/>
  <c r="T1422" i="3"/>
  <c r="T1426" i="3" s="1"/>
  <c r="T1443" i="3" s="1"/>
  <c r="T1524" i="3"/>
  <c r="T1536" i="3" s="1"/>
  <c r="BA792" i="3"/>
  <c r="C1958" i="3"/>
  <c r="D1957" i="3"/>
  <c r="X1957" i="3"/>
  <c r="O1957" i="3"/>
  <c r="AE1957" i="3"/>
  <c r="H1957" i="3"/>
  <c r="AT1957" i="3"/>
  <c r="Y1957" i="3"/>
  <c r="AM1957" i="3"/>
  <c r="BC1957" i="3"/>
  <c r="AW1957" i="3"/>
  <c r="BX1957" i="3"/>
  <c r="K1957" i="3"/>
  <c r="AO1957" i="3"/>
  <c r="BV1957" i="3"/>
  <c r="BZ1957" i="3"/>
  <c r="AG1957" i="3"/>
  <c r="AY1957" i="3"/>
  <c r="CA1957" i="3"/>
  <c r="F1957" i="3"/>
  <c r="AD1957" i="3"/>
  <c r="AH1957" i="3"/>
  <c r="AR1957" i="3"/>
  <c r="AZ1957" i="3"/>
  <c r="L1957" i="3"/>
  <c r="AA1957" i="3"/>
  <c r="R1957" i="3"/>
  <c r="AP1957" i="3"/>
  <c r="BP1957" i="3"/>
  <c r="AB1957" i="3"/>
  <c r="AC1957" i="3"/>
  <c r="AU1957" i="3"/>
  <c r="Z1957" i="3"/>
  <c r="AK1957" i="3"/>
  <c r="I1957" i="3"/>
  <c r="N1957" i="3"/>
  <c r="M1957" i="3"/>
  <c r="U1957" i="3"/>
  <c r="BK1957" i="3"/>
  <c r="BY1957" i="3"/>
  <c r="AL1957" i="3"/>
  <c r="AX1957" i="3"/>
  <c r="BB1957" i="3"/>
  <c r="BL1957" i="3"/>
  <c r="CB1957" i="3"/>
  <c r="AS1957" i="3"/>
  <c r="AQ1957" i="3"/>
  <c r="BM1957" i="3"/>
  <c r="BW1957" i="3"/>
  <c r="AF1957" i="3"/>
  <c r="AN1957" i="3"/>
  <c r="AV1957" i="3"/>
  <c r="BD1957" i="3"/>
  <c r="BA1957" i="3"/>
  <c r="S1957" i="3"/>
  <c r="BB565" i="3" l="1"/>
  <c r="BB216" i="3"/>
  <c r="BC1068" i="3"/>
  <c r="BC236" i="3"/>
  <c r="BC241" i="3" s="1"/>
  <c r="BC237" i="3"/>
  <c r="BC215" i="3"/>
  <c r="BC220" i="3" s="1"/>
  <c r="BC214" i="3"/>
  <c r="BC219" i="3" s="1"/>
  <c r="BC290" i="3"/>
  <c r="BC1421" i="3" s="1"/>
  <c r="BC1661" i="3"/>
  <c r="BA1534" i="3"/>
  <c r="BB545" i="3"/>
  <c r="BB507" i="3"/>
  <c r="BB949" i="3"/>
  <c r="BB1504" i="3" s="1"/>
  <c r="BB188" i="3"/>
  <c r="BB602" i="3"/>
  <c r="BA1230" i="3"/>
  <c r="BA1515" i="3" s="1"/>
  <c r="BA1166" i="3"/>
  <c r="BA1514" i="3" s="1"/>
  <c r="BB526" i="3"/>
  <c r="BB1485" i="3" s="1"/>
  <c r="BB843" i="3"/>
  <c r="BB675" i="3"/>
  <c r="BB1434" i="3" s="1"/>
  <c r="BB810" i="3"/>
  <c r="BB1186" i="3"/>
  <c r="BA1541" i="3"/>
  <c r="BB731" i="3"/>
  <c r="BB1497" i="3" s="1"/>
  <c r="BB827" i="3"/>
  <c r="BB656" i="3"/>
  <c r="BB1492" i="3" s="1"/>
  <c r="BB792" i="3"/>
  <c r="BB989" i="3"/>
  <c r="BA1493" i="3"/>
  <c r="BA1494" i="3" s="1"/>
  <c r="BA1317" i="3"/>
  <c r="BB394" i="3"/>
  <c r="BB401" i="3" s="1"/>
  <c r="BB1249" i="3" s="1"/>
  <c r="BB909" i="3"/>
  <c r="BB1502" i="3" s="1"/>
  <c r="BA683" i="3"/>
  <c r="BA1251" i="3" s="1"/>
  <c r="BA1284" i="3"/>
  <c r="BB1229" i="3"/>
  <c r="BB1045" i="3"/>
  <c r="BB1512" i="3" s="1"/>
  <c r="BB1224" i="3"/>
  <c r="BB929" i="3"/>
  <c r="BB1503" i="3" s="1"/>
  <c r="BB1207" i="3"/>
  <c r="BB1165" i="3"/>
  <c r="BB488" i="3"/>
  <c r="BB1483" i="3" s="1"/>
  <c r="BB1144" i="3"/>
  <c r="BB848" i="3"/>
  <c r="BB711" i="3"/>
  <c r="BB1496" i="3" s="1"/>
  <c r="BB969" i="3"/>
  <c r="BB1505" i="3" s="1"/>
  <c r="BB1107" i="3"/>
  <c r="BB681" i="3"/>
  <c r="BB847" i="3"/>
  <c r="BB1433" i="3"/>
  <c r="BB772" i="3"/>
  <c r="BB1499" i="3" s="1"/>
  <c r="BB1228" i="3"/>
  <c r="BB1164" i="3"/>
  <c r="BB1089" i="3"/>
  <c r="BB1507" i="3" s="1"/>
  <c r="BB1412" i="3"/>
  <c r="BB1283" i="3"/>
  <c r="BB1317" i="3" s="1"/>
  <c r="BB869" i="3"/>
  <c r="BB1500" i="3" s="1"/>
  <c r="BB682" i="3"/>
  <c r="BB638" i="3"/>
  <c r="BB1491" i="3" s="1"/>
  <c r="BB889" i="3"/>
  <c r="BB1069" i="3"/>
  <c r="BB1513" i="3" s="1"/>
  <c r="BB1123" i="3"/>
  <c r="BB620" i="3"/>
  <c r="BB1490" i="3" s="1"/>
  <c r="BB751" i="3"/>
  <c r="BB1498" i="3" s="1"/>
  <c r="BB260" i="3"/>
  <c r="BB269" i="3"/>
  <c r="BB243" i="3"/>
  <c r="BA270" i="3"/>
  <c r="BA271" i="3" s="1"/>
  <c r="BA1525" i="3" s="1"/>
  <c r="BB238" i="3"/>
  <c r="AA1369" i="3"/>
  <c r="AA1371" i="3" s="1"/>
  <c r="AA1375" i="3" s="1"/>
  <c r="AA1544" i="3" s="1"/>
  <c r="AB1363" i="3"/>
  <c r="P1957" i="3"/>
  <c r="BE1951" i="3"/>
  <c r="AF1309" i="3"/>
  <c r="AF1313" i="3" s="1"/>
  <c r="BB189" i="3"/>
  <c r="BB220" i="3"/>
  <c r="BB221" i="3" s="1"/>
  <c r="BB1465" i="3"/>
  <c r="BB279" i="3"/>
  <c r="BB1572" i="3" s="1"/>
  <c r="BB194" i="3"/>
  <c r="BB195" i="3" s="1"/>
  <c r="BB265" i="3"/>
  <c r="BB1160" i="3"/>
  <c r="BB1476" i="3"/>
  <c r="BB1471" i="3"/>
  <c r="BB1472" i="3"/>
  <c r="BB1508" i="3"/>
  <c r="BB1506" i="3"/>
  <c r="C1959" i="3"/>
  <c r="D1958" i="3"/>
  <c r="AN1958" i="3"/>
  <c r="BD1958" i="3"/>
  <c r="K1958" i="3"/>
  <c r="U1958" i="3"/>
  <c r="AW1958" i="3"/>
  <c r="M1958" i="3"/>
  <c r="BW1958" i="3"/>
  <c r="F1958" i="3"/>
  <c r="L1958" i="3"/>
  <c r="AF1958" i="3"/>
  <c r="BL1958" i="3"/>
  <c r="CB1958" i="3"/>
  <c r="AZ1958" i="3"/>
  <c r="S1958" i="3"/>
  <c r="AG1958" i="3"/>
  <c r="AQ1958" i="3"/>
  <c r="H1958" i="3"/>
  <c r="AK1958" i="3"/>
  <c r="BA1958" i="3"/>
  <c r="AE1958" i="3"/>
  <c r="AL1958" i="3"/>
  <c r="AP1958" i="3"/>
  <c r="BZ1958" i="3"/>
  <c r="AC1958" i="3"/>
  <c r="AM1958" i="3"/>
  <c r="BC1958" i="3"/>
  <c r="N1958" i="3"/>
  <c r="AH1958" i="3"/>
  <c r="CA1958" i="3"/>
  <c r="AS1958" i="3"/>
  <c r="BK1958" i="3"/>
  <c r="AV1958" i="3"/>
  <c r="AB1958" i="3"/>
  <c r="BB1958" i="3"/>
  <c r="BV1958" i="3"/>
  <c r="AY1958" i="3"/>
  <c r="BM1958" i="3"/>
  <c r="AD1958" i="3"/>
  <c r="AA1958" i="3"/>
  <c r="O1958" i="3"/>
  <c r="AO1958" i="3"/>
  <c r="BY1958" i="3"/>
  <c r="X1958" i="3"/>
  <c r="AT1958" i="3"/>
  <c r="AX1958" i="3"/>
  <c r="BP1958" i="3"/>
  <c r="R1958" i="3"/>
  <c r="Y1958" i="3"/>
  <c r="AU1958" i="3"/>
  <c r="I1958" i="3"/>
  <c r="Z1958" i="3"/>
  <c r="BX1958" i="3"/>
  <c r="AR1958" i="3"/>
  <c r="F1516" i="3"/>
  <c r="U127" i="3"/>
  <c r="U128" i="3" s="1"/>
  <c r="U118" i="3"/>
  <c r="U119" i="3" s="1"/>
  <c r="BA1023" i="3"/>
  <c r="BA1511" i="3" s="1"/>
  <c r="BB1021" i="3"/>
  <c r="BB1023" i="3" s="1"/>
  <c r="BB1372" i="3"/>
  <c r="BB1484" i="3"/>
  <c r="BB1489" i="3"/>
  <c r="BB1501" i="3"/>
  <c r="BE1957" i="3"/>
  <c r="F1252" i="3"/>
  <c r="BC1466" i="3"/>
  <c r="BC1397" i="3"/>
  <c r="BC1398" i="3" s="1"/>
  <c r="BC1306" i="3"/>
  <c r="BC1261" i="3"/>
  <c r="BC1266" i="3" s="1"/>
  <c r="BC1268" i="3" s="1"/>
  <c r="BC1373" i="3"/>
  <c r="BC1374" i="3" s="1"/>
  <c r="BC1362" i="3"/>
  <c r="BC1366" i="3"/>
  <c r="BC1365" i="3"/>
  <c r="BC1318" i="3"/>
  <c r="BC1319" i="3" s="1"/>
  <c r="BC1424" i="3"/>
  <c r="BC1361" i="3"/>
  <c r="BC1337" i="3"/>
  <c r="BC1334" i="3"/>
  <c r="BC1311" i="3"/>
  <c r="BC1310" i="3"/>
  <c r="BC1307" i="3"/>
  <c r="BC1282" i="3"/>
  <c r="BC1223" i="3"/>
  <c r="BC1206" i="3"/>
  <c r="BC1158" i="3"/>
  <c r="BC1142" i="3"/>
  <c r="BC1044" i="3"/>
  <c r="BC1184" i="3"/>
  <c r="BC1122" i="3"/>
  <c r="BC1106" i="3"/>
  <c r="BC1088" i="3"/>
  <c r="BC1067" i="3"/>
  <c r="BC987" i="3"/>
  <c r="BC968" i="3"/>
  <c r="BC1222" i="3"/>
  <c r="BC1224" i="3" s="1"/>
  <c r="BC1205" i="3"/>
  <c r="BC1159" i="3"/>
  <c r="BC1143" i="3"/>
  <c r="BC1043" i="3"/>
  <c r="BC1281" i="3"/>
  <c r="BC1185" i="3"/>
  <c r="BC1121" i="3"/>
  <c r="BC1105" i="3"/>
  <c r="BC1087" i="3"/>
  <c r="BC988" i="3"/>
  <c r="BC967" i="3"/>
  <c r="BC948" i="3"/>
  <c r="BC842" i="3"/>
  <c r="BC826" i="3"/>
  <c r="BC809" i="3"/>
  <c r="BC791" i="3"/>
  <c r="BC749" i="3"/>
  <c r="BC730" i="3"/>
  <c r="BC674" i="3"/>
  <c r="BC655" i="3"/>
  <c r="BC618" i="3"/>
  <c r="BC583" i="3"/>
  <c r="BC947" i="3"/>
  <c r="BC928" i="3"/>
  <c r="BC907" i="3"/>
  <c r="BC888" i="3"/>
  <c r="BC867" i="3"/>
  <c r="BC771" i="3"/>
  <c r="BC710" i="3"/>
  <c r="BC637" i="3"/>
  <c r="BC600" i="3"/>
  <c r="BC841" i="3"/>
  <c r="BC825" i="3"/>
  <c r="BC808" i="3"/>
  <c r="BC790" i="3"/>
  <c r="BC750" i="3"/>
  <c r="BC729" i="3"/>
  <c r="BC673" i="3"/>
  <c r="BC927" i="3"/>
  <c r="BC908" i="3"/>
  <c r="BC887" i="3"/>
  <c r="BC868" i="3"/>
  <c r="BC770" i="3"/>
  <c r="BC709" i="3"/>
  <c r="BC636" i="3"/>
  <c r="BC601" i="3"/>
  <c r="BC582" i="3"/>
  <c r="BC563" i="3"/>
  <c r="BC524" i="3"/>
  <c r="BC506" i="3"/>
  <c r="BC393" i="3"/>
  <c r="BC356" i="3"/>
  <c r="BC326" i="3"/>
  <c r="BC242" i="3"/>
  <c r="BC654" i="3"/>
  <c r="BC619" i="3"/>
  <c r="BC543" i="3"/>
  <c r="BC486" i="3"/>
  <c r="BC464" i="3"/>
  <c r="BC1479" i="3" s="1"/>
  <c r="BC433" i="3"/>
  <c r="BC306" i="3"/>
  <c r="BC525" i="3"/>
  <c r="BC505" i="3"/>
  <c r="BC392" i="3"/>
  <c r="BC341" i="3"/>
  <c r="BC564" i="3"/>
  <c r="BC544" i="3"/>
  <c r="BC487" i="3"/>
  <c r="BC418" i="3"/>
  <c r="BC284" i="3"/>
  <c r="BC1420" i="3" s="1"/>
  <c r="BC16" i="3"/>
  <c r="BC185" i="3"/>
  <c r="BC1021" i="3" s="1"/>
  <c r="BC123" i="3"/>
  <c r="BD17" i="3"/>
  <c r="BC114" i="3"/>
  <c r="BC259" i="3"/>
  <c r="BC264" i="3" s="1"/>
  <c r="BC258" i="3"/>
  <c r="BC263" i="3" s="1"/>
  <c r="BC126" i="3"/>
  <c r="BC125" i="3"/>
  <c r="BC124" i="3"/>
  <c r="BC187" i="3"/>
  <c r="BC1022" i="3" s="1"/>
  <c r="BC117" i="3"/>
  <c r="BC116" i="3"/>
  <c r="BC115" i="3"/>
  <c r="BB1367" i="3"/>
  <c r="BB1469" i="3"/>
  <c r="BB1470" i="3"/>
  <c r="BB1486" i="3"/>
  <c r="BB1479" i="3"/>
  <c r="BB1511" i="3"/>
  <c r="BB1543" i="3"/>
  <c r="BB1527" i="3"/>
  <c r="BB1531" i="3"/>
  <c r="AI1957" i="3"/>
  <c r="BA1572" i="3"/>
  <c r="BA1530" i="3"/>
  <c r="BA1533" i="3" s="1"/>
  <c r="BB584" i="3"/>
  <c r="BB1473" i="3"/>
  <c r="BB1477" i="3"/>
  <c r="BB1541" i="3" l="1"/>
  <c r="BC1045" i="3"/>
  <c r="BB1493" i="3"/>
  <c r="BC565" i="3"/>
  <c r="BC1160" i="3"/>
  <c r="BD1068" i="3"/>
  <c r="BD236" i="3"/>
  <c r="BD237" i="3"/>
  <c r="BD242" i="3" s="1"/>
  <c r="BD215" i="3"/>
  <c r="BD214" i="3"/>
  <c r="BD219" i="3" s="1"/>
  <c r="BD290" i="3"/>
  <c r="BD1661" i="3"/>
  <c r="BC507" i="3"/>
  <c r="BC656" i="3"/>
  <c r="BC1492" i="3" s="1"/>
  <c r="BB683" i="3"/>
  <c r="BB1251" i="3" s="1"/>
  <c r="BC1487" i="3"/>
  <c r="BC1471" i="3"/>
  <c r="BC1469" i="3"/>
  <c r="BB1487" i="3"/>
  <c r="BC1476" i="3"/>
  <c r="BC1477" i="3"/>
  <c r="BC1472" i="3"/>
  <c r="BC584" i="3"/>
  <c r="BC1488" i="3" s="1"/>
  <c r="BC772" i="3"/>
  <c r="BC1499" i="3" s="1"/>
  <c r="BC929" i="3"/>
  <c r="BC1503" i="3" s="1"/>
  <c r="BC792" i="3"/>
  <c r="BC949" i="3"/>
  <c r="BC1504" i="3" s="1"/>
  <c r="BB1166" i="3"/>
  <c r="BB1514" i="3" s="1"/>
  <c r="BB1230" i="3"/>
  <c r="BB1515" i="3" s="1"/>
  <c r="BC810" i="3"/>
  <c r="BC394" i="3"/>
  <c r="BC401" i="3" s="1"/>
  <c r="BC1249" i="3" s="1"/>
  <c r="BC711" i="3"/>
  <c r="BC1496" i="3" s="1"/>
  <c r="BC1283" i="3"/>
  <c r="BC1229" i="3"/>
  <c r="BB1284" i="3"/>
  <c r="BC969" i="3"/>
  <c r="BC1164" i="3"/>
  <c r="BC638" i="3"/>
  <c r="BC1491" i="3" s="1"/>
  <c r="BC889" i="3"/>
  <c r="BC1501" i="3" s="1"/>
  <c r="BC731" i="3"/>
  <c r="BC827" i="3"/>
  <c r="BC848" i="3"/>
  <c r="BC602" i="3"/>
  <c r="BC1489" i="3" s="1"/>
  <c r="BC1207" i="3"/>
  <c r="BC1230" i="3" s="1"/>
  <c r="BC1515" i="3" s="1"/>
  <c r="BB849" i="3"/>
  <c r="BB1509" i="3" s="1"/>
  <c r="BC545" i="3"/>
  <c r="BC1486" i="3" s="1"/>
  <c r="BC909" i="3"/>
  <c r="BC1502" i="3" s="1"/>
  <c r="BC1186" i="3"/>
  <c r="BC1508" i="3" s="1"/>
  <c r="BC1144" i="3"/>
  <c r="BC488" i="3"/>
  <c r="BC1483" i="3" s="1"/>
  <c r="BC526" i="3"/>
  <c r="BC1485" i="3" s="1"/>
  <c r="BB1534" i="3"/>
  <c r="BC989" i="3"/>
  <c r="BC1506" i="3" s="1"/>
  <c r="BC751" i="3"/>
  <c r="BC1498" i="3" s="1"/>
  <c r="BC1228" i="3"/>
  <c r="BC675" i="3"/>
  <c r="BC1434" i="3" s="1"/>
  <c r="BC1089" i="3"/>
  <c r="BC1507" i="3" s="1"/>
  <c r="BC1069" i="3"/>
  <c r="BC1513" i="3" s="1"/>
  <c r="BB1312" i="3"/>
  <c r="BC1023" i="3"/>
  <c r="BC1511" i="3" s="1"/>
  <c r="BC847" i="3"/>
  <c r="BC869" i="3"/>
  <c r="BC1500" i="3" s="1"/>
  <c r="BC193" i="3"/>
  <c r="BC682" i="3"/>
  <c r="BC681" i="3"/>
  <c r="BC843" i="3"/>
  <c r="BC1123" i="3"/>
  <c r="BC1543" i="3"/>
  <c r="BC1412" i="3"/>
  <c r="BC194" i="3"/>
  <c r="BC620" i="3"/>
  <c r="BC1490" i="3" s="1"/>
  <c r="BC270" i="3"/>
  <c r="BC221" i="3"/>
  <c r="BC269" i="3"/>
  <c r="BC243" i="3"/>
  <c r="BC265" i="3"/>
  <c r="BB1488" i="3"/>
  <c r="BC216" i="3"/>
  <c r="BB1474" i="3"/>
  <c r="BC260" i="3"/>
  <c r="BC1107" i="3"/>
  <c r="BC1165" i="3"/>
  <c r="BC1338" i="3"/>
  <c r="BD1335" i="3" s="1"/>
  <c r="BC1367" i="3"/>
  <c r="BC1433" i="3"/>
  <c r="BC1512" i="3"/>
  <c r="BC1497" i="3"/>
  <c r="BC1527" i="3"/>
  <c r="P1958" i="3"/>
  <c r="C1960" i="3"/>
  <c r="D1959" i="3"/>
  <c r="AE1959" i="3"/>
  <c r="AW1959" i="3"/>
  <c r="BY1959" i="3"/>
  <c r="L1959" i="3"/>
  <c r="AF1959" i="3"/>
  <c r="AX1959" i="3"/>
  <c r="M1959" i="3"/>
  <c r="S1959" i="3"/>
  <c r="Y1959" i="3"/>
  <c r="AM1959" i="3"/>
  <c r="AQ1959" i="3"/>
  <c r="BC1959" i="3"/>
  <c r="BM1959" i="3"/>
  <c r="H1959" i="3"/>
  <c r="O1959" i="3"/>
  <c r="AK1959" i="3"/>
  <c r="AS1959" i="3"/>
  <c r="BA1959" i="3"/>
  <c r="AB1959" i="3"/>
  <c r="AT1959" i="3"/>
  <c r="BZ1959" i="3"/>
  <c r="CA1959" i="3"/>
  <c r="N1959" i="3"/>
  <c r="AH1959" i="3"/>
  <c r="AR1959" i="3"/>
  <c r="K1959" i="3"/>
  <c r="AA1959" i="3"/>
  <c r="R1959" i="3"/>
  <c r="AP1959" i="3"/>
  <c r="BV1959" i="3"/>
  <c r="AG1959" i="3"/>
  <c r="AY1959" i="3"/>
  <c r="I1959" i="3"/>
  <c r="AD1959" i="3"/>
  <c r="AZ1959" i="3"/>
  <c r="U1959" i="3"/>
  <c r="AO1959" i="3"/>
  <c r="BK1959" i="3"/>
  <c r="F1959" i="3"/>
  <c r="X1959" i="3"/>
  <c r="AL1959" i="3"/>
  <c r="BB1959" i="3"/>
  <c r="BL1959" i="3"/>
  <c r="BP1959" i="3"/>
  <c r="CB1959" i="3"/>
  <c r="AC1959" i="3"/>
  <c r="AU1959" i="3"/>
  <c r="BW1959" i="3"/>
  <c r="Z1959" i="3"/>
  <c r="AN1959" i="3"/>
  <c r="AV1959" i="3"/>
  <c r="BD1959" i="3"/>
  <c r="BX1959" i="3"/>
  <c r="BB1530" i="3"/>
  <c r="BB1533" i="3" s="1"/>
  <c r="BB270" i="3"/>
  <c r="BB271" i="3" s="1"/>
  <c r="BB1525" i="3" s="1"/>
  <c r="BC1465" i="3"/>
  <c r="BC279" i="3"/>
  <c r="BC238" i="3"/>
  <c r="BC1531" i="3"/>
  <c r="BE1958" i="3"/>
  <c r="AB1364" i="3"/>
  <c r="AB1368" i="3" s="1"/>
  <c r="BC189" i="3"/>
  <c r="BC188" i="3"/>
  <c r="BC1484" i="3"/>
  <c r="BC1470" i="3"/>
  <c r="BC1505" i="3"/>
  <c r="F1436" i="3"/>
  <c r="F1438" i="3" s="1"/>
  <c r="U156" i="3"/>
  <c r="U157" i="3"/>
  <c r="U120" i="3"/>
  <c r="U154" i="3"/>
  <c r="U1004" i="3"/>
  <c r="U155" i="3"/>
  <c r="AI1958" i="3"/>
  <c r="BD1424" i="3"/>
  <c r="BD1466" i="3"/>
  <c r="BD1527" i="3" s="1"/>
  <c r="BD1373" i="3"/>
  <c r="BD1374" i="3" s="1"/>
  <c r="BD1362" i="3"/>
  <c r="BD1281" i="3"/>
  <c r="BD1366" i="3"/>
  <c r="BD1365" i="3"/>
  <c r="BD1318" i="3"/>
  <c r="BD1319" i="3" s="1"/>
  <c r="BD1307" i="3"/>
  <c r="BD1361" i="3"/>
  <c r="BD1337" i="3"/>
  <c r="BD1372" i="3" s="1"/>
  <c r="BD1334" i="3"/>
  <c r="BD1397" i="3"/>
  <c r="BD1398" i="3" s="1"/>
  <c r="BD1306" i="3"/>
  <c r="BD1184" i="3"/>
  <c r="BD1122" i="3"/>
  <c r="BD1106" i="3"/>
  <c r="BD1088" i="3"/>
  <c r="BD1067" i="3"/>
  <c r="BD987" i="3"/>
  <c r="BD968" i="3"/>
  <c r="BD947" i="3"/>
  <c r="BD1311" i="3"/>
  <c r="BD1261" i="3"/>
  <c r="BD1266" i="3" s="1"/>
  <c r="BD1268" i="3" s="1"/>
  <c r="BD1222" i="3"/>
  <c r="BD1205" i="3"/>
  <c r="BD1159" i="3"/>
  <c r="BD1143" i="3"/>
  <c r="BD1043" i="3"/>
  <c r="BD1310" i="3"/>
  <c r="BD1185" i="3"/>
  <c r="BD1121" i="3"/>
  <c r="BD1123" i="3" s="1"/>
  <c r="BD1105" i="3"/>
  <c r="BD1107" i="3" s="1"/>
  <c r="BD1087" i="3"/>
  <c r="BD1089" i="3" s="1"/>
  <c r="BD1507" i="3" s="1"/>
  <c r="BD1282" i="3"/>
  <c r="BD1223" i="3"/>
  <c r="BD1206" i="3"/>
  <c r="BD1158" i="3"/>
  <c r="BD1142" i="3"/>
  <c r="BD1044" i="3"/>
  <c r="BD928" i="3"/>
  <c r="BD907" i="3"/>
  <c r="BD888" i="3"/>
  <c r="BD867" i="3"/>
  <c r="BD771" i="3"/>
  <c r="BD710" i="3"/>
  <c r="BD637" i="3"/>
  <c r="BD600" i="3"/>
  <c r="BD967" i="3"/>
  <c r="BD841" i="3"/>
  <c r="BD825" i="3"/>
  <c r="BD808" i="3"/>
  <c r="BD790" i="3"/>
  <c r="BD750" i="3"/>
  <c r="BD729" i="3"/>
  <c r="BD673" i="3"/>
  <c r="BD654" i="3"/>
  <c r="BD619" i="3"/>
  <c r="BD582" i="3"/>
  <c r="BD927" i="3"/>
  <c r="BD908" i="3"/>
  <c r="BD887" i="3"/>
  <c r="BD868" i="3"/>
  <c r="BD770" i="3"/>
  <c r="BD709" i="3"/>
  <c r="BD988" i="3"/>
  <c r="BD948" i="3"/>
  <c r="BD842" i="3"/>
  <c r="BD826" i="3"/>
  <c r="BD809" i="3"/>
  <c r="BD791" i="3"/>
  <c r="BD749" i="3"/>
  <c r="BD730" i="3"/>
  <c r="BD674" i="3"/>
  <c r="BD655" i="3"/>
  <c r="BD618" i="3"/>
  <c r="BD583" i="3"/>
  <c r="BD636" i="3"/>
  <c r="BD543" i="3"/>
  <c r="BD486" i="3"/>
  <c r="BD464" i="3"/>
  <c r="BD1479" i="3" s="1"/>
  <c r="BD433" i="3"/>
  <c r="BD306" i="3"/>
  <c r="BD258" i="3"/>
  <c r="BD263" i="3" s="1"/>
  <c r="BD525" i="3"/>
  <c r="BD505" i="3"/>
  <c r="BD392" i="3"/>
  <c r="BD341" i="3"/>
  <c r="BD601" i="3"/>
  <c r="BD564" i="3"/>
  <c r="BD544" i="3"/>
  <c r="BD487" i="3"/>
  <c r="BD418" i="3"/>
  <c r="BD563" i="3"/>
  <c r="BD524" i="3"/>
  <c r="BD506" i="3"/>
  <c r="BD393" i="3"/>
  <c r="BD356" i="3"/>
  <c r="BD1472" i="3" s="1"/>
  <c r="BD326" i="3"/>
  <c r="BD1470" i="3" s="1"/>
  <c r="BD185" i="3"/>
  <c r="BD1021" i="3" s="1"/>
  <c r="BD123" i="3"/>
  <c r="BE17" i="3"/>
  <c r="BD116" i="3"/>
  <c r="BD259" i="3"/>
  <c r="BD126" i="3"/>
  <c r="BD125" i="3"/>
  <c r="BD124" i="3"/>
  <c r="BD114" i="3"/>
  <c r="BD117" i="3"/>
  <c r="BD187" i="3"/>
  <c r="BD1022" i="3" s="1"/>
  <c r="BD284" i="3"/>
  <c r="BD16" i="3"/>
  <c r="BD115" i="3"/>
  <c r="BC1372" i="3"/>
  <c r="U162" i="3"/>
  <c r="U1005" i="3"/>
  <c r="U1237" i="3" s="1"/>
  <c r="U129" i="3"/>
  <c r="U163" i="3"/>
  <c r="U161" i="3"/>
  <c r="U131" i="3"/>
  <c r="U164" i="3"/>
  <c r="AF1314" i="3"/>
  <c r="AF1316" i="3" s="1"/>
  <c r="AF1320" i="3" s="1"/>
  <c r="AF1542" i="3" s="1"/>
  <c r="AG1308" i="3"/>
  <c r="BD565" i="3" l="1"/>
  <c r="BC1493" i="3"/>
  <c r="BC1494" i="3" s="1"/>
  <c r="BE1068" i="3"/>
  <c r="BE237" i="3"/>
  <c r="BE215" i="3"/>
  <c r="BE220" i="3" s="1"/>
  <c r="BE236" i="3"/>
  <c r="BE241" i="3" s="1"/>
  <c r="BE214" i="3"/>
  <c r="BE219" i="3" s="1"/>
  <c r="BE290" i="3"/>
  <c r="BE1421" i="3" s="1"/>
  <c r="BE1661" i="3"/>
  <c r="BD711" i="3"/>
  <c r="BD1496" i="3" s="1"/>
  <c r="BD1476" i="3"/>
  <c r="BD1471" i="3"/>
  <c r="BD620" i="3"/>
  <c r="BD1490" i="3" s="1"/>
  <c r="BD751" i="3"/>
  <c r="BD1498" i="3" s="1"/>
  <c r="BC1473" i="3"/>
  <c r="BC1474" i="3" s="1"/>
  <c r="BD1531" i="3"/>
  <c r="BD1534" i="3" s="1"/>
  <c r="BD1469" i="3"/>
  <c r="BD1477" i="3"/>
  <c r="BB1494" i="3"/>
  <c r="BC1284" i="3"/>
  <c r="BC683" i="3"/>
  <c r="BC1251" i="3" s="1"/>
  <c r="BC1541" i="3"/>
  <c r="BD869" i="3"/>
  <c r="BD1500" i="3" s="1"/>
  <c r="BD969" i="3"/>
  <c r="BD1505" i="3" s="1"/>
  <c r="BD1229" i="3"/>
  <c r="BC1312" i="3"/>
  <c r="BD675" i="3"/>
  <c r="BD1434" i="3" s="1"/>
  <c r="BC1317" i="3"/>
  <c r="BC849" i="3"/>
  <c r="BC1509" i="3" s="1"/>
  <c r="BD545" i="3"/>
  <c r="BD1486" i="3" s="1"/>
  <c r="BD488" i="3"/>
  <c r="BD1483" i="3" s="1"/>
  <c r="BD772" i="3"/>
  <c r="BD1499" i="3" s="1"/>
  <c r="BD929" i="3"/>
  <c r="BD1045" i="3"/>
  <c r="BD1512" i="3" s="1"/>
  <c r="BD889" i="3"/>
  <c r="BD1501" i="3" s="1"/>
  <c r="BD656" i="3"/>
  <c r="BD1492" i="3" s="1"/>
  <c r="BD260" i="3"/>
  <c r="BD1165" i="3"/>
  <c r="BD1069" i="3"/>
  <c r="BD1513" i="3" s="1"/>
  <c r="BD264" i="3"/>
  <c r="BD265" i="3" s="1"/>
  <c r="BD949" i="3"/>
  <c r="BD394" i="3"/>
  <c r="BD1473" i="3" s="1"/>
  <c r="BD1144" i="3"/>
  <c r="BD1224" i="3"/>
  <c r="BD238" i="3"/>
  <c r="BD848" i="3"/>
  <c r="BD584" i="3"/>
  <c r="BD1488" i="3" s="1"/>
  <c r="BD810" i="3"/>
  <c r="BD602" i="3"/>
  <c r="BD1228" i="3"/>
  <c r="BD989" i="3"/>
  <c r="BD1506" i="3" s="1"/>
  <c r="BD1367" i="3"/>
  <c r="BD1338" i="3"/>
  <c r="BE1335" i="3" s="1"/>
  <c r="BE1337" i="3" s="1"/>
  <c r="BE1338" i="3" s="1"/>
  <c r="BF1335" i="3" s="1"/>
  <c r="BC1166" i="3"/>
  <c r="BC1514" i="3" s="1"/>
  <c r="BC271" i="3"/>
  <c r="BC1525" i="3" s="1"/>
  <c r="BC195" i="3"/>
  <c r="BD682" i="3"/>
  <c r="BD827" i="3"/>
  <c r="BD638" i="3"/>
  <c r="BD1491" i="3" s="1"/>
  <c r="BD194" i="3"/>
  <c r="BD526" i="3"/>
  <c r="BD1485" i="3" s="1"/>
  <c r="BD507" i="3"/>
  <c r="BD731" i="3"/>
  <c r="BD1497" i="3" s="1"/>
  <c r="BD847" i="3"/>
  <c r="BD909" i="3"/>
  <c r="BD1502" i="3" s="1"/>
  <c r="BD1160" i="3"/>
  <c r="BD1186" i="3"/>
  <c r="BD1508" i="3" s="1"/>
  <c r="BD1543" i="3"/>
  <c r="BD792" i="3"/>
  <c r="BD1283" i="3"/>
  <c r="BD1312" i="3" s="1"/>
  <c r="BD216" i="3"/>
  <c r="BD241" i="3"/>
  <c r="BD269" i="3" s="1"/>
  <c r="BD1023" i="3"/>
  <c r="BD1511" i="3" s="1"/>
  <c r="BD1412" i="3"/>
  <c r="BD1487" i="3"/>
  <c r="BD1433" i="3"/>
  <c r="U165" i="3"/>
  <c r="BD188" i="3"/>
  <c r="BD189" i="3"/>
  <c r="BD220" i="3"/>
  <c r="BD221" i="3" s="1"/>
  <c r="BD1164" i="3"/>
  <c r="G1438" i="3"/>
  <c r="H1438" i="3" s="1"/>
  <c r="I1438" i="3" s="1"/>
  <c r="J1438" i="3" s="1"/>
  <c r="K1438" i="3" s="1"/>
  <c r="L1438" i="3" s="1"/>
  <c r="M1438" i="3" s="1"/>
  <c r="N1438" i="3" s="1"/>
  <c r="O1438" i="3" s="1"/>
  <c r="P1438" i="3" s="1"/>
  <c r="Q1438" i="3" s="1"/>
  <c r="R1438" i="3" s="1"/>
  <c r="S1438" i="3" s="1"/>
  <c r="T1438" i="3" s="1"/>
  <c r="BC1572" i="3"/>
  <c r="BC1530" i="3"/>
  <c r="BC1533" i="3" s="1"/>
  <c r="BD1207" i="3"/>
  <c r="BD1421" i="3"/>
  <c r="AB1369" i="3"/>
  <c r="AB1371" i="3" s="1"/>
  <c r="AB1375" i="3" s="1"/>
  <c r="AB1544" i="3" s="1"/>
  <c r="AC1363" i="3"/>
  <c r="U1424" i="3"/>
  <c r="U132" i="3"/>
  <c r="AG1309" i="3"/>
  <c r="AG1313" i="3" s="1"/>
  <c r="BD193" i="3"/>
  <c r="BE1466" i="3"/>
  <c r="BE1366" i="3"/>
  <c r="BE1365" i="3"/>
  <c r="BE1318" i="3"/>
  <c r="BE1319" i="3" s="1"/>
  <c r="BE1307" i="3"/>
  <c r="BE1282" i="3"/>
  <c r="BE1361" i="3"/>
  <c r="BE1334" i="3"/>
  <c r="BE1311" i="3"/>
  <c r="BE1310" i="3"/>
  <c r="BE1424" i="3"/>
  <c r="BE1397" i="3"/>
  <c r="BE1398" i="3" s="1"/>
  <c r="BE1373" i="3"/>
  <c r="BE1374" i="3" s="1"/>
  <c r="BE1362" i="3"/>
  <c r="BE1306" i="3"/>
  <c r="BE1261" i="3"/>
  <c r="BE1266" i="3" s="1"/>
  <c r="BE1268" i="3" s="1"/>
  <c r="BE1222" i="3"/>
  <c r="BE1205" i="3"/>
  <c r="BE1159" i="3"/>
  <c r="BE1143" i="3"/>
  <c r="BE1043" i="3"/>
  <c r="BE1185" i="3"/>
  <c r="BE1121" i="3"/>
  <c r="BE1105" i="3"/>
  <c r="BE1087" i="3"/>
  <c r="BE988" i="3"/>
  <c r="BE967" i="3"/>
  <c r="BE1281" i="3"/>
  <c r="BE1223" i="3"/>
  <c r="BE1206" i="3"/>
  <c r="BE1158" i="3"/>
  <c r="BE1142" i="3"/>
  <c r="BE1044" i="3"/>
  <c r="BE1184" i="3"/>
  <c r="BE1122" i="3"/>
  <c r="BE1106" i="3"/>
  <c r="BE1088" i="3"/>
  <c r="BE1067" i="3"/>
  <c r="BE987" i="3"/>
  <c r="BE968" i="3"/>
  <c r="BE947" i="3"/>
  <c r="BE841" i="3"/>
  <c r="BE825" i="3"/>
  <c r="BE808" i="3"/>
  <c r="BE790" i="3"/>
  <c r="BE750" i="3"/>
  <c r="BE729" i="3"/>
  <c r="BE673" i="3"/>
  <c r="BE654" i="3"/>
  <c r="BE619" i="3"/>
  <c r="BE582" i="3"/>
  <c r="BE927" i="3"/>
  <c r="BE908" i="3"/>
  <c r="BE887" i="3"/>
  <c r="BE868" i="3"/>
  <c r="BE770" i="3"/>
  <c r="BE709" i="3"/>
  <c r="BE636" i="3"/>
  <c r="BE601" i="3"/>
  <c r="BE948" i="3"/>
  <c r="BE842" i="3"/>
  <c r="BE826" i="3"/>
  <c r="BE809" i="3"/>
  <c r="BE791" i="3"/>
  <c r="BE749" i="3"/>
  <c r="BE730" i="3"/>
  <c r="BE674" i="3"/>
  <c r="BE655" i="3"/>
  <c r="BE928" i="3"/>
  <c r="BE907" i="3"/>
  <c r="BE888" i="3"/>
  <c r="BE867" i="3"/>
  <c r="BE771" i="3"/>
  <c r="BE710" i="3"/>
  <c r="BE637" i="3"/>
  <c r="BE600" i="3"/>
  <c r="BE618" i="3"/>
  <c r="BE583" i="3"/>
  <c r="BE525" i="3"/>
  <c r="BE505" i="3"/>
  <c r="BE392" i="3"/>
  <c r="BE341" i="3"/>
  <c r="BE564" i="3"/>
  <c r="BE544" i="3"/>
  <c r="BE487" i="3"/>
  <c r="BE418" i="3"/>
  <c r="BE284" i="3"/>
  <c r="BE1420" i="3" s="1"/>
  <c r="BE563" i="3"/>
  <c r="BE524" i="3"/>
  <c r="BE506" i="3"/>
  <c r="BE393" i="3"/>
  <c r="BE356" i="3"/>
  <c r="BE326" i="3"/>
  <c r="BE543" i="3"/>
  <c r="BE486" i="3"/>
  <c r="BE464" i="3"/>
  <c r="BE433" i="3"/>
  <c r="BE306" i="3"/>
  <c r="BE259" i="3"/>
  <c r="BE126" i="3"/>
  <c r="BE125" i="3"/>
  <c r="BE124" i="3"/>
  <c r="BE114" i="3"/>
  <c r="BE258" i="3"/>
  <c r="BE263" i="3" s="1"/>
  <c r="BE187" i="3"/>
  <c r="BE194" i="3" s="1"/>
  <c r="BE117" i="3"/>
  <c r="BE116" i="3"/>
  <c r="BE115" i="3"/>
  <c r="BE16" i="3"/>
  <c r="BE185" i="3"/>
  <c r="BE1021" i="3" s="1"/>
  <c r="BE123" i="3"/>
  <c r="BF17" i="3"/>
  <c r="BD681" i="3"/>
  <c r="BD843" i="3"/>
  <c r="BD1484" i="3"/>
  <c r="BD1489" i="3"/>
  <c r="BD1503" i="3"/>
  <c r="BD1504" i="3"/>
  <c r="U1006" i="3"/>
  <c r="U1236" i="3"/>
  <c r="AI1959" i="3"/>
  <c r="P1959" i="3"/>
  <c r="C1961" i="3"/>
  <c r="D1960" i="3"/>
  <c r="AE1960" i="3"/>
  <c r="AO1960" i="3"/>
  <c r="AW1960" i="3"/>
  <c r="BY1960" i="3"/>
  <c r="L1960" i="3"/>
  <c r="X1960" i="3"/>
  <c r="AF1960" i="3"/>
  <c r="AT1960" i="3"/>
  <c r="AX1960" i="3"/>
  <c r="M1960" i="3"/>
  <c r="Y1960" i="3"/>
  <c r="AM1960" i="3"/>
  <c r="BC1960" i="3"/>
  <c r="K1960" i="3"/>
  <c r="O1960" i="3"/>
  <c r="BZ1960" i="3"/>
  <c r="S1960" i="3"/>
  <c r="CA1960" i="3"/>
  <c r="H1960" i="3"/>
  <c r="N1960" i="3"/>
  <c r="AH1960" i="3"/>
  <c r="AR1960" i="3"/>
  <c r="AA1960" i="3"/>
  <c r="AK1960" i="3"/>
  <c r="AS1960" i="3"/>
  <c r="BA1960" i="3"/>
  <c r="R1960" i="3"/>
  <c r="AB1960" i="3"/>
  <c r="AP1960" i="3"/>
  <c r="BP1960" i="3"/>
  <c r="BV1960" i="3"/>
  <c r="AC1960" i="3"/>
  <c r="AG1960" i="3"/>
  <c r="AY1960" i="3"/>
  <c r="Z1960" i="3"/>
  <c r="AD1960" i="3"/>
  <c r="AZ1960" i="3"/>
  <c r="BX1960" i="3"/>
  <c r="U1960" i="3"/>
  <c r="BK1960" i="3"/>
  <c r="F1960" i="3"/>
  <c r="AL1960" i="3"/>
  <c r="BB1960" i="3"/>
  <c r="BL1960" i="3"/>
  <c r="CB1960" i="3"/>
  <c r="AQ1960" i="3"/>
  <c r="AU1960" i="3"/>
  <c r="BM1960" i="3"/>
  <c r="BW1960" i="3"/>
  <c r="I1960" i="3"/>
  <c r="AN1960" i="3"/>
  <c r="AV1960" i="3"/>
  <c r="BD1960" i="3"/>
  <c r="BD1465" i="3"/>
  <c r="BD279" i="3"/>
  <c r="BD1572" i="3" s="1"/>
  <c r="BD1420" i="3"/>
  <c r="U158" i="3"/>
  <c r="BE1959" i="3"/>
  <c r="BC1534" i="3"/>
  <c r="BE565" i="3" l="1"/>
  <c r="BF1068" i="3"/>
  <c r="BF237" i="3"/>
  <c r="BF215" i="3"/>
  <c r="BF220" i="3" s="1"/>
  <c r="BF236" i="3"/>
  <c r="BF241" i="3" s="1"/>
  <c r="BF214" i="3"/>
  <c r="BF219" i="3" s="1"/>
  <c r="BF290" i="3"/>
  <c r="BF1661" i="3"/>
  <c r="BD1166" i="3"/>
  <c r="BD1514" i="3" s="1"/>
  <c r="BD1474" i="3"/>
  <c r="BE1477" i="3"/>
  <c r="BD1493" i="3"/>
  <c r="BD1494" i="3" s="1"/>
  <c r="BD849" i="3"/>
  <c r="BD1509" i="3" s="1"/>
  <c r="BE620" i="3"/>
  <c r="BE1490" i="3" s="1"/>
  <c r="BD401" i="3"/>
  <c r="BD1249" i="3" s="1"/>
  <c r="BE1283" i="3"/>
  <c r="BE1312" i="3" s="1"/>
  <c r="BD195" i="3"/>
  <c r="BE602" i="3"/>
  <c r="BE1489" i="3" s="1"/>
  <c r="BE869" i="3"/>
  <c r="BE1500" i="3" s="1"/>
  <c r="BD1317" i="3"/>
  <c r="BD1230" i="3"/>
  <c r="BD1515" i="3" s="1"/>
  <c r="BE909" i="3"/>
  <c r="BE827" i="3"/>
  <c r="BE1186" i="3"/>
  <c r="BE810" i="3"/>
  <c r="BE969" i="3"/>
  <c r="BE1505" i="3" s="1"/>
  <c r="BE1144" i="3"/>
  <c r="BD683" i="3"/>
  <c r="BD1251" i="3" s="1"/>
  <c r="BE1207" i="3"/>
  <c r="BE1228" i="3"/>
  <c r="BE526" i="3"/>
  <c r="BE1485" i="3" s="1"/>
  <c r="BE989" i="3"/>
  <c r="BE1506" i="3" s="1"/>
  <c r="BE1107" i="3"/>
  <c r="BE488" i="3"/>
  <c r="BE1483" i="3" s="1"/>
  <c r="BE1089" i="3"/>
  <c r="BE1507" i="3" s="1"/>
  <c r="BE507" i="3"/>
  <c r="BE929" i="3"/>
  <c r="BE1503" i="3" s="1"/>
  <c r="BE751" i="3"/>
  <c r="BE1498" i="3" s="1"/>
  <c r="BE843" i="3"/>
  <c r="BE656" i="3"/>
  <c r="BE1492" i="3" s="1"/>
  <c r="BE1045" i="3"/>
  <c r="BE1512" i="3" s="1"/>
  <c r="BE1229" i="3"/>
  <c r="BE584" i="3"/>
  <c r="BE1488" i="3" s="1"/>
  <c r="BE1165" i="3"/>
  <c r="BD1284" i="3"/>
  <c r="BE638" i="3"/>
  <c r="BE1491" i="3" s="1"/>
  <c r="BE889" i="3"/>
  <c r="BE1501" i="3" s="1"/>
  <c r="BE1069" i="3"/>
  <c r="BE1513" i="3" s="1"/>
  <c r="BE675" i="3"/>
  <c r="BE1434" i="3" s="1"/>
  <c r="BD1541" i="3"/>
  <c r="BE189" i="3"/>
  <c r="BE711" i="3"/>
  <c r="BE1496" i="3" s="1"/>
  <c r="BE731" i="3"/>
  <c r="BE1224" i="3"/>
  <c r="BE545" i="3"/>
  <c r="BE1486" i="3" s="1"/>
  <c r="BE682" i="3"/>
  <c r="BE848" i="3"/>
  <c r="BE949" i="3"/>
  <c r="BE1504" i="3" s="1"/>
  <c r="BE772" i="3"/>
  <c r="BE1499" i="3" s="1"/>
  <c r="BE1164" i="3"/>
  <c r="BE1367" i="3"/>
  <c r="BD270" i="3"/>
  <c r="BD271" i="3" s="1"/>
  <c r="BD1525" i="3" s="1"/>
  <c r="BD243" i="3"/>
  <c r="BE394" i="3"/>
  <c r="BE401" i="3" s="1"/>
  <c r="BE1249" i="3" s="1"/>
  <c r="BE847" i="3"/>
  <c r="BE849" i="3" s="1"/>
  <c r="BE1509" i="3" s="1"/>
  <c r="BE216" i="3"/>
  <c r="BE260" i="3"/>
  <c r="BE238" i="3"/>
  <c r="BE269" i="3"/>
  <c r="AG1314" i="3"/>
  <c r="AG1316" i="3" s="1"/>
  <c r="AG1320" i="3" s="1"/>
  <c r="AG1542" i="3" s="1"/>
  <c r="AH1308" i="3"/>
  <c r="BE221" i="3"/>
  <c r="BE1412" i="3"/>
  <c r="BE188" i="3"/>
  <c r="BE1465" i="3"/>
  <c r="BE279" i="3"/>
  <c r="BE1572" i="3" s="1"/>
  <c r="BE193" i="3"/>
  <c r="BE195" i="3" s="1"/>
  <c r="BE264" i="3"/>
  <c r="BE1022" i="3"/>
  <c r="BE1023" i="3" s="1"/>
  <c r="BE1511" i="3" s="1"/>
  <c r="BE1471" i="3"/>
  <c r="BE1479" i="3"/>
  <c r="BE1469" i="3"/>
  <c r="BE1527" i="3"/>
  <c r="BE1502" i="3"/>
  <c r="BE1531" i="3"/>
  <c r="BE1960" i="3"/>
  <c r="BE681" i="3"/>
  <c r="BE792" i="3"/>
  <c r="BE1123" i="3"/>
  <c r="BE1433" i="3"/>
  <c r="BE1372" i="3"/>
  <c r="P1960" i="3"/>
  <c r="AI1960" i="3"/>
  <c r="C1962" i="3"/>
  <c r="D1961" i="3"/>
  <c r="K1961" i="3"/>
  <c r="AO1961" i="3"/>
  <c r="AW1961" i="3"/>
  <c r="BA1961" i="3"/>
  <c r="X1961" i="3"/>
  <c r="AF1961" i="3"/>
  <c r="BV1961" i="3"/>
  <c r="BZ1961" i="3"/>
  <c r="S1961" i="3"/>
  <c r="AG1961" i="3"/>
  <c r="AY1961" i="3"/>
  <c r="CA1961" i="3"/>
  <c r="AD1961" i="3"/>
  <c r="AH1961" i="3"/>
  <c r="AR1961" i="3"/>
  <c r="AZ1961" i="3"/>
  <c r="AA1961" i="3"/>
  <c r="AK1961" i="3"/>
  <c r="R1961" i="3"/>
  <c r="AP1961" i="3"/>
  <c r="BP1961" i="3"/>
  <c r="AC1961" i="3"/>
  <c r="AU1961" i="3"/>
  <c r="H1961" i="3"/>
  <c r="N1961" i="3"/>
  <c r="Z1961" i="3"/>
  <c r="U1961" i="3"/>
  <c r="AS1961" i="3"/>
  <c r="BK1961" i="3"/>
  <c r="BY1961" i="3"/>
  <c r="AB1961" i="3"/>
  <c r="AL1961" i="3"/>
  <c r="AX1961" i="3"/>
  <c r="BB1961" i="3"/>
  <c r="BL1961" i="3"/>
  <c r="CB1961" i="3"/>
  <c r="AQ1961" i="3"/>
  <c r="BM1961" i="3"/>
  <c r="BW1961" i="3"/>
  <c r="AN1961" i="3"/>
  <c r="AV1961" i="3"/>
  <c r="BD1961" i="3"/>
  <c r="BX1961" i="3"/>
  <c r="O1961" i="3"/>
  <c r="AE1961" i="3"/>
  <c r="F1961" i="3"/>
  <c r="L1961" i="3"/>
  <c r="AT1961" i="3"/>
  <c r="M1961" i="3"/>
  <c r="Y1961" i="3"/>
  <c r="AM1961" i="3"/>
  <c r="BC1961" i="3"/>
  <c r="I1961" i="3"/>
  <c r="BD1530" i="3"/>
  <c r="BD1533" i="3" s="1"/>
  <c r="BE242" i="3"/>
  <c r="BE243" i="3" s="1"/>
  <c r="BE1160" i="3"/>
  <c r="BE1470" i="3"/>
  <c r="BE1472" i="3"/>
  <c r="BE1487" i="3"/>
  <c r="BE1476" i="3"/>
  <c r="V111" i="3"/>
  <c r="U1510" i="3"/>
  <c r="U1516" i="3" s="1"/>
  <c r="U1238" i="3"/>
  <c r="BF1466" i="3"/>
  <c r="BF1361" i="3"/>
  <c r="BF1337" i="3"/>
  <c r="BF1372" i="3" s="1"/>
  <c r="BF1334" i="3"/>
  <c r="BF1311" i="3"/>
  <c r="BF1310" i="3"/>
  <c r="BF1424" i="3"/>
  <c r="BF1397" i="3"/>
  <c r="BF1398" i="3" s="1"/>
  <c r="BF1306" i="3"/>
  <c r="BF1373" i="3"/>
  <c r="BF1374" i="3" s="1"/>
  <c r="BF1362" i="3"/>
  <c r="BF1366" i="3"/>
  <c r="BF1365" i="3"/>
  <c r="BF1318" i="3"/>
  <c r="BF1319" i="3" s="1"/>
  <c r="BF1307" i="3"/>
  <c r="BF1185" i="3"/>
  <c r="BF1121" i="3"/>
  <c r="BF1105" i="3"/>
  <c r="BF1087" i="3"/>
  <c r="BF988" i="3"/>
  <c r="BF967" i="3"/>
  <c r="BF948" i="3"/>
  <c r="BF1281" i="3"/>
  <c r="BF1223" i="3"/>
  <c r="BF1206" i="3"/>
  <c r="BF1158" i="3"/>
  <c r="BF1142" i="3"/>
  <c r="BF1044" i="3"/>
  <c r="BF1282" i="3"/>
  <c r="BF1184" i="3"/>
  <c r="BF1122" i="3"/>
  <c r="BF1106" i="3"/>
  <c r="BF1088" i="3"/>
  <c r="BF1067" i="3"/>
  <c r="BF1261" i="3"/>
  <c r="BF1266" i="3" s="1"/>
  <c r="BF1268" i="3" s="1"/>
  <c r="BF1222" i="3"/>
  <c r="BF1205" i="3"/>
  <c r="BF1159" i="3"/>
  <c r="BF1143" i="3"/>
  <c r="BF1043" i="3"/>
  <c r="BF927" i="3"/>
  <c r="BF908" i="3"/>
  <c r="BF887" i="3"/>
  <c r="BF868" i="3"/>
  <c r="BF770" i="3"/>
  <c r="BF709" i="3"/>
  <c r="BF636" i="3"/>
  <c r="BF601" i="3"/>
  <c r="BF564" i="3"/>
  <c r="BF968" i="3"/>
  <c r="BF842" i="3"/>
  <c r="BF826" i="3"/>
  <c r="BF809" i="3"/>
  <c r="BF791" i="3"/>
  <c r="BF749" i="3"/>
  <c r="BF730" i="3"/>
  <c r="BF674" i="3"/>
  <c r="BF655" i="3"/>
  <c r="BF618" i="3"/>
  <c r="BF583" i="3"/>
  <c r="BF987" i="3"/>
  <c r="BF928" i="3"/>
  <c r="BF907" i="3"/>
  <c r="BF888" i="3"/>
  <c r="BF867" i="3"/>
  <c r="BF771" i="3"/>
  <c r="BF710" i="3"/>
  <c r="BF947" i="3"/>
  <c r="BF841" i="3"/>
  <c r="BF825" i="3"/>
  <c r="BF808" i="3"/>
  <c r="BF790" i="3"/>
  <c r="BF750" i="3"/>
  <c r="BF729" i="3"/>
  <c r="BF673" i="3"/>
  <c r="BF654" i="3"/>
  <c r="BF619" i="3"/>
  <c r="BF544" i="3"/>
  <c r="BF487" i="3"/>
  <c r="BF418" i="3"/>
  <c r="BF284" i="3"/>
  <c r="BF1420" i="3" s="1"/>
  <c r="BF259" i="3"/>
  <c r="BF264" i="3" s="1"/>
  <c r="BF600" i="3"/>
  <c r="BF563" i="3"/>
  <c r="BF524" i="3"/>
  <c r="BF506" i="3"/>
  <c r="BF393" i="3"/>
  <c r="BF356" i="3"/>
  <c r="BF326" i="3"/>
  <c r="BF543" i="3"/>
  <c r="BF486" i="3"/>
  <c r="BF464" i="3"/>
  <c r="BF433" i="3"/>
  <c r="BF306" i="3"/>
  <c r="BF637" i="3"/>
  <c r="BF582" i="3"/>
  <c r="BF525" i="3"/>
  <c r="BF505" i="3"/>
  <c r="BF392" i="3"/>
  <c r="BF341" i="3"/>
  <c r="BF1421" i="3"/>
  <c r="BF258" i="3"/>
  <c r="BF263" i="3" s="1"/>
  <c r="BF187" i="3"/>
  <c r="BF194" i="3" s="1"/>
  <c r="BF117" i="3"/>
  <c r="BF116" i="3"/>
  <c r="BF115" i="3"/>
  <c r="BF16" i="3"/>
  <c r="BG17" i="3"/>
  <c r="BF242" i="3"/>
  <c r="BF185" i="3"/>
  <c r="BF1021" i="3" s="1"/>
  <c r="BF123" i="3"/>
  <c r="BF126" i="3"/>
  <c r="BF125" i="3"/>
  <c r="BF124" i="3"/>
  <c r="BF114" i="3"/>
  <c r="BE1484" i="3"/>
  <c r="BE1497" i="3"/>
  <c r="BE1508" i="3"/>
  <c r="BE1543" i="3"/>
  <c r="AC1364" i="3"/>
  <c r="U167" i="3"/>
  <c r="U198" i="3" s="1"/>
  <c r="U1419" i="3" s="1"/>
  <c r="BF565" i="3" l="1"/>
  <c r="BF1224" i="3"/>
  <c r="BF1207" i="3"/>
  <c r="BF1230" i="3" s="1"/>
  <c r="BF1515" i="3" s="1"/>
  <c r="BE1541" i="3"/>
  <c r="BF1045" i="3"/>
  <c r="BF1512" i="3" s="1"/>
  <c r="BE1317" i="3"/>
  <c r="BG1068" i="3"/>
  <c r="BG236" i="3"/>
  <c r="BG241" i="3" s="1"/>
  <c r="BG237" i="3"/>
  <c r="BG242" i="3" s="1"/>
  <c r="BG215" i="3"/>
  <c r="BG220" i="3" s="1"/>
  <c r="BG214" i="3"/>
  <c r="BG219" i="3" s="1"/>
  <c r="BE1493" i="3"/>
  <c r="BE1494" i="3" s="1"/>
  <c r="BG290" i="3"/>
  <c r="BG1661" i="3"/>
  <c r="BF1469" i="3"/>
  <c r="BF221" i="3"/>
  <c r="BF731" i="3"/>
  <c r="BF1497" i="3" s="1"/>
  <c r="BF827" i="3"/>
  <c r="BE1530" i="3"/>
  <c r="BE1533" i="3" s="1"/>
  <c r="BF1433" i="3"/>
  <c r="BF656" i="3"/>
  <c r="BF1492" i="3" s="1"/>
  <c r="BE1166" i="3"/>
  <c r="BE1514" i="3" s="1"/>
  <c r="BF394" i="3"/>
  <c r="BF401" i="3" s="1"/>
  <c r="BF1249" i="3" s="1"/>
  <c r="BF1477" i="3"/>
  <c r="BE1284" i="3"/>
  <c r="BF1476" i="3"/>
  <c r="BF584" i="3"/>
  <c r="BF1488" i="3" s="1"/>
  <c r="BF488" i="3"/>
  <c r="BF1483" i="3" s="1"/>
  <c r="BF602" i="3"/>
  <c r="BF1489" i="3" s="1"/>
  <c r="BF869" i="3"/>
  <c r="BF1500" i="3" s="1"/>
  <c r="BF989" i="3"/>
  <c r="BF507" i="3"/>
  <c r="BF1484" i="3" s="1"/>
  <c r="BF675" i="3"/>
  <c r="BF1434" i="3" s="1"/>
  <c r="BF949" i="3"/>
  <c r="BF1504" i="3" s="1"/>
  <c r="BF909" i="3"/>
  <c r="BF189" i="3"/>
  <c r="BE1230" i="3"/>
  <c r="BE1515" i="3" s="1"/>
  <c r="BF751" i="3"/>
  <c r="BF1498" i="3" s="1"/>
  <c r="BF526" i="3"/>
  <c r="BF1485" i="3" s="1"/>
  <c r="BF792" i="3"/>
  <c r="BF929" i="3"/>
  <c r="BF1503" i="3" s="1"/>
  <c r="BF1089" i="3"/>
  <c r="BF1507" i="3" s="1"/>
  <c r="BF1069" i="3"/>
  <c r="BF1513" i="3" s="1"/>
  <c r="BF1160" i="3"/>
  <c r="BE1473" i="3"/>
  <c r="BE1474" i="3" s="1"/>
  <c r="BF1107" i="3"/>
  <c r="BF1229" i="3"/>
  <c r="BF1123" i="3"/>
  <c r="BF1338" i="3"/>
  <c r="BG1335" i="3" s="1"/>
  <c r="BG1337" i="3" s="1"/>
  <c r="BG1367" i="3" s="1"/>
  <c r="BF620" i="3"/>
  <c r="BF1490" i="3" s="1"/>
  <c r="BF889" i="3"/>
  <c r="BF1501" i="3" s="1"/>
  <c r="BF1283" i="3"/>
  <c r="BF1317" i="3" s="1"/>
  <c r="BF1367" i="3"/>
  <c r="BF545" i="3"/>
  <c r="BF847" i="3"/>
  <c r="BF848" i="3"/>
  <c r="BF969" i="3"/>
  <c r="BF1505" i="3" s="1"/>
  <c r="BF711" i="3"/>
  <c r="BF1496" i="3" s="1"/>
  <c r="BF1165" i="3"/>
  <c r="BF772" i="3"/>
  <c r="BF1499" i="3" s="1"/>
  <c r="BF216" i="3"/>
  <c r="BF810" i="3"/>
  <c r="BF682" i="3"/>
  <c r="BF1186" i="3"/>
  <c r="BF1144" i="3"/>
  <c r="BE683" i="3"/>
  <c r="BE1251" i="3" s="1"/>
  <c r="BF638" i="3"/>
  <c r="BF1491" i="3" s="1"/>
  <c r="BF269" i="3"/>
  <c r="BF265" i="3"/>
  <c r="BF1412" i="3"/>
  <c r="BF243" i="3"/>
  <c r="BF270" i="3"/>
  <c r="BG1466" i="3"/>
  <c r="BG1424" i="3"/>
  <c r="BG1397" i="3"/>
  <c r="BG1398" i="3" s="1"/>
  <c r="BG1306" i="3"/>
  <c r="BG1261" i="3"/>
  <c r="BG1266" i="3" s="1"/>
  <c r="BG1268" i="3" s="1"/>
  <c r="BG1373" i="3"/>
  <c r="BG1374" i="3" s="1"/>
  <c r="BG1362" i="3"/>
  <c r="BG1366" i="3"/>
  <c r="BG1365" i="3"/>
  <c r="BG1318" i="3"/>
  <c r="BG1319" i="3" s="1"/>
  <c r="BG1361" i="3"/>
  <c r="BG1334" i="3"/>
  <c r="BG1311" i="3"/>
  <c r="BG1310" i="3"/>
  <c r="BG1281" i="3"/>
  <c r="BG1223" i="3"/>
  <c r="BG1206" i="3"/>
  <c r="BG1158" i="3"/>
  <c r="BG1142" i="3"/>
  <c r="BG1044" i="3"/>
  <c r="BG1282" i="3"/>
  <c r="BG1184" i="3"/>
  <c r="BG1122" i="3"/>
  <c r="BG1106" i="3"/>
  <c r="BG1088" i="3"/>
  <c r="BG1067" i="3"/>
  <c r="BG987" i="3"/>
  <c r="BG968" i="3"/>
  <c r="BG1222" i="3"/>
  <c r="BG1205" i="3"/>
  <c r="BG1159" i="3"/>
  <c r="BG1143" i="3"/>
  <c r="BG1043" i="3"/>
  <c r="BG1307" i="3"/>
  <c r="BG1185" i="3"/>
  <c r="BG1121" i="3"/>
  <c r="BG1105" i="3"/>
  <c r="BG1087" i="3"/>
  <c r="BG988" i="3"/>
  <c r="BG967" i="3"/>
  <c r="BG842" i="3"/>
  <c r="BG826" i="3"/>
  <c r="BG809" i="3"/>
  <c r="BG791" i="3"/>
  <c r="BG749" i="3"/>
  <c r="BG730" i="3"/>
  <c r="BG674" i="3"/>
  <c r="BG655" i="3"/>
  <c r="BG618" i="3"/>
  <c r="BG583" i="3"/>
  <c r="BG948" i="3"/>
  <c r="BG928" i="3"/>
  <c r="BG907" i="3"/>
  <c r="BG888" i="3"/>
  <c r="BG867" i="3"/>
  <c r="BG771" i="3"/>
  <c r="BG710" i="3"/>
  <c r="BG637" i="3"/>
  <c r="BG600" i="3"/>
  <c r="BG947" i="3"/>
  <c r="BG841" i="3"/>
  <c r="BG825" i="3"/>
  <c r="BG808" i="3"/>
  <c r="BG790" i="3"/>
  <c r="BG750" i="3"/>
  <c r="BG729" i="3"/>
  <c r="BG673" i="3"/>
  <c r="BG927" i="3"/>
  <c r="BG908" i="3"/>
  <c r="BG887" i="3"/>
  <c r="BG868" i="3"/>
  <c r="BG869" i="3" s="1"/>
  <c r="BG770" i="3"/>
  <c r="BG709" i="3"/>
  <c r="BG711" i="3" s="1"/>
  <c r="BG636" i="3"/>
  <c r="BG601" i="3"/>
  <c r="BG654" i="3"/>
  <c r="BG619" i="3"/>
  <c r="BG564" i="3"/>
  <c r="BG563" i="3"/>
  <c r="BG565" i="3" s="1"/>
  <c r="BG524" i="3"/>
  <c r="BG506" i="3"/>
  <c r="BG393" i="3"/>
  <c r="BG356" i="3"/>
  <c r="BG326" i="3"/>
  <c r="BG543" i="3"/>
  <c r="BG486" i="3"/>
  <c r="BG464" i="3"/>
  <c r="BG433" i="3"/>
  <c r="BG306" i="3"/>
  <c r="BG582" i="3"/>
  <c r="BG525" i="3"/>
  <c r="BG505" i="3"/>
  <c r="BG392" i="3"/>
  <c r="BG341" i="3"/>
  <c r="BG1421" i="3"/>
  <c r="BG544" i="3"/>
  <c r="BG487" i="3"/>
  <c r="BG418" i="3"/>
  <c r="BG284" i="3"/>
  <c r="BG1420" i="3" s="1"/>
  <c r="BG16" i="3"/>
  <c r="BH17" i="3"/>
  <c r="BG185" i="3"/>
  <c r="BG1021" i="3" s="1"/>
  <c r="BG123" i="3"/>
  <c r="BG126" i="3"/>
  <c r="BG125" i="3"/>
  <c r="BG124" i="3"/>
  <c r="BG114" i="3"/>
  <c r="BG259" i="3"/>
  <c r="BG258" i="3"/>
  <c r="BG263" i="3" s="1"/>
  <c r="BG187" i="3"/>
  <c r="BG117" i="3"/>
  <c r="BG116" i="3"/>
  <c r="BG115" i="3"/>
  <c r="BF1465" i="3"/>
  <c r="BF279" i="3"/>
  <c r="BF1572" i="3" s="1"/>
  <c r="BF238" i="3"/>
  <c r="BF188" i="3"/>
  <c r="BF1022" i="3"/>
  <c r="BF1023" i="3" s="1"/>
  <c r="BF1164" i="3"/>
  <c r="BF1470" i="3"/>
  <c r="BF1471" i="3"/>
  <c r="BF1472" i="3"/>
  <c r="BF1487" i="3"/>
  <c r="BE1961" i="3"/>
  <c r="P1961" i="3"/>
  <c r="BE270" i="3"/>
  <c r="BE271" i="3" s="1"/>
  <c r="BE1525" i="3" s="1"/>
  <c r="BE265" i="3"/>
  <c r="BF260" i="3"/>
  <c r="BF681" i="3"/>
  <c r="BF1228" i="3"/>
  <c r="BF1543" i="3"/>
  <c r="BF1527" i="3"/>
  <c r="BF1531" i="3"/>
  <c r="V118" i="3"/>
  <c r="V119" i="3" s="1"/>
  <c r="V127" i="3"/>
  <c r="V128" i="3" s="1"/>
  <c r="U1422" i="3"/>
  <c r="U1426" i="3" s="1"/>
  <c r="U1443" i="3" s="1"/>
  <c r="U1524" i="3"/>
  <c r="U1536" i="3" s="1"/>
  <c r="AC1368" i="3"/>
  <c r="BF193" i="3"/>
  <c r="BF195" i="3" s="1"/>
  <c r="BF843" i="3"/>
  <c r="BF1473" i="3"/>
  <c r="BF1486" i="3"/>
  <c r="BF1479" i="3"/>
  <c r="BF1508" i="3"/>
  <c r="BF1502" i="3"/>
  <c r="C1963" i="3"/>
  <c r="D1962" i="3"/>
  <c r="AK1962" i="3"/>
  <c r="BA1962" i="3"/>
  <c r="AL1962" i="3"/>
  <c r="AP1962" i="3"/>
  <c r="BZ1962" i="3"/>
  <c r="AC1962" i="3"/>
  <c r="AM1962" i="3"/>
  <c r="BC1962" i="3"/>
  <c r="N1962" i="3"/>
  <c r="AH1962" i="3"/>
  <c r="AR1962" i="3"/>
  <c r="AA1962" i="3"/>
  <c r="AS1962" i="3"/>
  <c r="BK1962" i="3"/>
  <c r="R1962" i="3"/>
  <c r="AB1962" i="3"/>
  <c r="BB1962" i="3"/>
  <c r="BV1962" i="3"/>
  <c r="AY1962" i="3"/>
  <c r="CA1962" i="3"/>
  <c r="AD1962" i="3"/>
  <c r="AZ1962" i="3"/>
  <c r="O1962" i="3"/>
  <c r="AO1962" i="3"/>
  <c r="BY1962" i="3"/>
  <c r="X1962" i="3"/>
  <c r="AT1962" i="3"/>
  <c r="AX1962" i="3"/>
  <c r="BP1962" i="3"/>
  <c r="Y1962" i="3"/>
  <c r="AU1962" i="3"/>
  <c r="BW1962" i="3"/>
  <c r="I1962" i="3"/>
  <c r="Z1962" i="3"/>
  <c r="AN1962" i="3"/>
  <c r="AV1962" i="3"/>
  <c r="BX1962" i="3"/>
  <c r="K1962" i="3"/>
  <c r="U1962" i="3"/>
  <c r="AE1962" i="3"/>
  <c r="AW1962" i="3"/>
  <c r="F1962" i="3"/>
  <c r="L1962" i="3"/>
  <c r="AF1962" i="3"/>
  <c r="BL1962" i="3"/>
  <c r="CB1962" i="3"/>
  <c r="M1962" i="3"/>
  <c r="S1962" i="3"/>
  <c r="AG1962" i="3"/>
  <c r="AQ1962" i="3"/>
  <c r="BM1962" i="3"/>
  <c r="H1962" i="3"/>
  <c r="BD1962" i="3"/>
  <c r="BE1534" i="3"/>
  <c r="BF1506" i="3"/>
  <c r="U1252" i="3"/>
  <c r="AI1961" i="3"/>
  <c r="AH1309" i="3"/>
  <c r="BG751" i="3" l="1"/>
  <c r="BG675" i="3"/>
  <c r="BG1434" i="3" s="1"/>
  <c r="BF1493" i="3"/>
  <c r="BF1494" i="3" s="1"/>
  <c r="BF271" i="3"/>
  <c r="BF1525" i="3" s="1"/>
  <c r="BG810" i="3"/>
  <c r="BG394" i="3"/>
  <c r="BG401" i="3" s="1"/>
  <c r="BG1249" i="3" s="1"/>
  <c r="BG620" i="3"/>
  <c r="BG843" i="3"/>
  <c r="BH1068" i="3"/>
  <c r="BH236" i="3"/>
  <c r="BH241" i="3" s="1"/>
  <c r="BH237" i="3"/>
  <c r="BH242" i="3" s="1"/>
  <c r="BH215" i="3"/>
  <c r="BH220" i="3" s="1"/>
  <c r="BH214" i="3"/>
  <c r="BH219" i="3" s="1"/>
  <c r="BH290" i="3"/>
  <c r="BH1661" i="3"/>
  <c r="BF1284" i="3"/>
  <c r="BF1312" i="3"/>
  <c r="BG507" i="3"/>
  <c r="BG1484" i="3" s="1"/>
  <c r="BF1530" i="3"/>
  <c r="BF1533" i="3" s="1"/>
  <c r="BG989" i="3"/>
  <c r="BG189" i="3"/>
  <c r="BG949" i="3"/>
  <c r="BG969" i="3"/>
  <c r="BG1505" i="3" s="1"/>
  <c r="BG1207" i="3"/>
  <c r="BF1166" i="3"/>
  <c r="BF1514" i="3" s="1"/>
  <c r="BG1283" i="3"/>
  <c r="BG1123" i="3"/>
  <c r="BF1541" i="3"/>
  <c r="BG1069" i="3"/>
  <c r="BG1513" i="3" s="1"/>
  <c r="BG848" i="3"/>
  <c r="BG1107" i="3"/>
  <c r="BG1045" i="3"/>
  <c r="BG1512" i="3" s="1"/>
  <c r="BG1433" i="3"/>
  <c r="BG1229" i="3"/>
  <c r="BG526" i="3"/>
  <c r="BG1485" i="3" s="1"/>
  <c r="BG656" i="3"/>
  <c r="BG772" i="3"/>
  <c r="BG1499" i="3" s="1"/>
  <c r="BG929" i="3"/>
  <c r="BG847" i="3"/>
  <c r="BG909" i="3"/>
  <c r="BG1502" i="3" s="1"/>
  <c r="BG1089" i="3"/>
  <c r="BG1165" i="3"/>
  <c r="BF683" i="3"/>
  <c r="BF1251" i="3" s="1"/>
  <c r="BG681" i="3"/>
  <c r="BG638" i="3"/>
  <c r="BG1491" i="3" s="1"/>
  <c r="BG889" i="3"/>
  <c r="BG1501" i="3" s="1"/>
  <c r="BG731" i="3"/>
  <c r="BG1497" i="3" s="1"/>
  <c r="BG827" i="3"/>
  <c r="BG1228" i="3"/>
  <c r="BG193" i="3"/>
  <c r="BG488" i="3"/>
  <c r="BG1483" i="3" s="1"/>
  <c r="BG792" i="3"/>
  <c r="BG1224" i="3"/>
  <c r="BG1186" i="3"/>
  <c r="BG1338" i="3"/>
  <c r="BH1335" i="3" s="1"/>
  <c r="BH1337" i="3" s="1"/>
  <c r="BH1372" i="3" s="1"/>
  <c r="BG194" i="3"/>
  <c r="BG545" i="3"/>
  <c r="BG602" i="3"/>
  <c r="BG1489" i="3" s="1"/>
  <c r="BG1144" i="3"/>
  <c r="BG1527" i="3"/>
  <c r="BF849" i="3"/>
  <c r="BF1509" i="3" s="1"/>
  <c r="BG682" i="3"/>
  <c r="BG1160" i="3"/>
  <c r="BF1534" i="3"/>
  <c r="BG260" i="3"/>
  <c r="BG221" i="3"/>
  <c r="AI1962" i="3"/>
  <c r="BF1474" i="3"/>
  <c r="BG264" i="3"/>
  <c r="BG265" i="3" s="1"/>
  <c r="BG269" i="3"/>
  <c r="BG243" i="3"/>
  <c r="BG1412" i="3"/>
  <c r="BF1511" i="3"/>
  <c r="BE1962" i="3"/>
  <c r="BG216" i="3"/>
  <c r="BG188" i="3"/>
  <c r="BG584" i="3"/>
  <c r="BG1488" i="3" s="1"/>
  <c r="BG238" i="3"/>
  <c r="BG1164" i="3"/>
  <c r="BG1022" i="3"/>
  <c r="BG1372" i="3"/>
  <c r="BG1472" i="3"/>
  <c r="BG1476" i="3"/>
  <c r="BG1477" i="3"/>
  <c r="BG1496" i="3"/>
  <c r="BG1471" i="3"/>
  <c r="V1005" i="3"/>
  <c r="V1237" i="3" s="1"/>
  <c r="V161" i="3"/>
  <c r="V163" i="3"/>
  <c r="V129" i="3"/>
  <c r="V131" i="3"/>
  <c r="V164" i="3"/>
  <c r="V162" i="3"/>
  <c r="BG1503" i="3"/>
  <c r="BG1506" i="3"/>
  <c r="BG1500" i="3"/>
  <c r="AH1313" i="3"/>
  <c r="U1436" i="3"/>
  <c r="U1438" i="3" s="1"/>
  <c r="P1962" i="3"/>
  <c r="C1964" i="3"/>
  <c r="D1963" i="3"/>
  <c r="O1963" i="3"/>
  <c r="AK1963" i="3"/>
  <c r="AS1963" i="3"/>
  <c r="BA1963" i="3"/>
  <c r="AB1963" i="3"/>
  <c r="AT1963" i="3"/>
  <c r="BZ1963" i="3"/>
  <c r="CA1963" i="3"/>
  <c r="N1963" i="3"/>
  <c r="AH1963" i="3"/>
  <c r="AR1963" i="3"/>
  <c r="K1963" i="3"/>
  <c r="AA1963" i="3"/>
  <c r="R1963" i="3"/>
  <c r="AP1963" i="3"/>
  <c r="BV1963" i="3"/>
  <c r="AG1963" i="3"/>
  <c r="AY1963" i="3"/>
  <c r="I1963" i="3"/>
  <c r="AD1963" i="3"/>
  <c r="AZ1963" i="3"/>
  <c r="U1963" i="3"/>
  <c r="AO1963" i="3"/>
  <c r="BK1963" i="3"/>
  <c r="F1963" i="3"/>
  <c r="X1963" i="3"/>
  <c r="AL1963" i="3"/>
  <c r="BB1963" i="3"/>
  <c r="BL1963" i="3"/>
  <c r="BP1963" i="3"/>
  <c r="CB1963" i="3"/>
  <c r="AC1963" i="3"/>
  <c r="AU1963" i="3"/>
  <c r="BW1963" i="3"/>
  <c r="Z1963" i="3"/>
  <c r="AN1963" i="3"/>
  <c r="AV1963" i="3"/>
  <c r="BD1963" i="3"/>
  <c r="BX1963" i="3"/>
  <c r="AE1963" i="3"/>
  <c r="AW1963" i="3"/>
  <c r="BY1963" i="3"/>
  <c r="L1963" i="3"/>
  <c r="AF1963" i="3"/>
  <c r="AX1963" i="3"/>
  <c r="M1963" i="3"/>
  <c r="S1963" i="3"/>
  <c r="Y1963" i="3"/>
  <c r="AM1963" i="3"/>
  <c r="AQ1963" i="3"/>
  <c r="BC1963" i="3"/>
  <c r="BM1963" i="3"/>
  <c r="H1963" i="3"/>
  <c r="V1004" i="3"/>
  <c r="V154" i="3"/>
  <c r="V155" i="3"/>
  <c r="V157" i="3"/>
  <c r="V120" i="3"/>
  <c r="V156" i="3"/>
  <c r="BH1424" i="3"/>
  <c r="BH1466" i="3"/>
  <c r="BH1373" i="3"/>
  <c r="BH1374" i="3" s="1"/>
  <c r="BH1362" i="3"/>
  <c r="BH1281" i="3"/>
  <c r="BH1366" i="3"/>
  <c r="BH1365" i="3"/>
  <c r="BH1318" i="3"/>
  <c r="BH1319" i="3" s="1"/>
  <c r="BH1307" i="3"/>
  <c r="BH1361" i="3"/>
  <c r="BH1334" i="3"/>
  <c r="BH1397" i="3"/>
  <c r="BH1398" i="3" s="1"/>
  <c r="BH1306" i="3"/>
  <c r="BH1311" i="3"/>
  <c r="BH1282" i="3"/>
  <c r="BH1184" i="3"/>
  <c r="BH1122" i="3"/>
  <c r="BH1106" i="3"/>
  <c r="BH1088" i="3"/>
  <c r="BH1067" i="3"/>
  <c r="BH987" i="3"/>
  <c r="BH968" i="3"/>
  <c r="BH947" i="3"/>
  <c r="BH1310" i="3"/>
  <c r="BH1222" i="3"/>
  <c r="BH1205" i="3"/>
  <c r="BH1159" i="3"/>
  <c r="BH1143" i="3"/>
  <c r="BH1043" i="3"/>
  <c r="BH1261" i="3"/>
  <c r="BH1266" i="3" s="1"/>
  <c r="BH1268" i="3" s="1"/>
  <c r="BH1185" i="3"/>
  <c r="BH1121" i="3"/>
  <c r="BH1105" i="3"/>
  <c r="BH1087" i="3"/>
  <c r="BH1223" i="3"/>
  <c r="BH1206" i="3"/>
  <c r="BH1158" i="3"/>
  <c r="BH1142" i="3"/>
  <c r="BH1044" i="3"/>
  <c r="BH967" i="3"/>
  <c r="BH948" i="3"/>
  <c r="BH928" i="3"/>
  <c r="BH907" i="3"/>
  <c r="BH888" i="3"/>
  <c r="BH867" i="3"/>
  <c r="BH771" i="3"/>
  <c r="BH710" i="3"/>
  <c r="BH637" i="3"/>
  <c r="BH600" i="3"/>
  <c r="BH563" i="3"/>
  <c r="BH841" i="3"/>
  <c r="BH825" i="3"/>
  <c r="BH808" i="3"/>
  <c r="BH790" i="3"/>
  <c r="BH750" i="3"/>
  <c r="BH729" i="3"/>
  <c r="BH673" i="3"/>
  <c r="BH654" i="3"/>
  <c r="BH619" i="3"/>
  <c r="BH582" i="3"/>
  <c r="BH988" i="3"/>
  <c r="BH927" i="3"/>
  <c r="BH929" i="3" s="1"/>
  <c r="BH908" i="3"/>
  <c r="BH909" i="3" s="1"/>
  <c r="BH887" i="3"/>
  <c r="BH868" i="3"/>
  <c r="BH770" i="3"/>
  <c r="BH709" i="3"/>
  <c r="BH842" i="3"/>
  <c r="BH826" i="3"/>
  <c r="BH809" i="3"/>
  <c r="BH791" i="3"/>
  <c r="BH749" i="3"/>
  <c r="BH730" i="3"/>
  <c r="BH674" i="3"/>
  <c r="BH655" i="3"/>
  <c r="BH618" i="3"/>
  <c r="BH583" i="3"/>
  <c r="BH543" i="3"/>
  <c r="BH486" i="3"/>
  <c r="BH464" i="3"/>
  <c r="BH433" i="3"/>
  <c r="BH306" i="3"/>
  <c r="BH258" i="3"/>
  <c r="BH263" i="3" s="1"/>
  <c r="BH601" i="3"/>
  <c r="BH525" i="3"/>
  <c r="BH505" i="3"/>
  <c r="BH392" i="3"/>
  <c r="BH341" i="3"/>
  <c r="BH1421" i="3"/>
  <c r="BH544" i="3"/>
  <c r="BH487" i="3"/>
  <c r="BH418" i="3"/>
  <c r="BH636" i="3"/>
  <c r="BH564" i="3"/>
  <c r="BH524" i="3"/>
  <c r="BH506" i="3"/>
  <c r="BH393" i="3"/>
  <c r="BH356" i="3"/>
  <c r="BH326" i="3"/>
  <c r="BH185" i="3"/>
  <c r="BH1021" i="3" s="1"/>
  <c r="BH123" i="3"/>
  <c r="BI17" i="3"/>
  <c r="BH126" i="3"/>
  <c r="BH125" i="3"/>
  <c r="BH124" i="3"/>
  <c r="BH114" i="3"/>
  <c r="BH284" i="3"/>
  <c r="BH1420" i="3" s="1"/>
  <c r="BH259" i="3"/>
  <c r="BH264" i="3" s="1"/>
  <c r="BH187" i="3"/>
  <c r="BH117" i="3"/>
  <c r="BH115" i="3"/>
  <c r="BH16" i="3"/>
  <c r="BH116" i="3"/>
  <c r="BG1479" i="3"/>
  <c r="BG1498" i="3"/>
  <c r="BG1469" i="3"/>
  <c r="BG1486" i="3"/>
  <c r="BG1504" i="3"/>
  <c r="BG1531" i="3"/>
  <c r="AC1369" i="3"/>
  <c r="AC1371" i="3" s="1"/>
  <c r="AD1363" i="3"/>
  <c r="BG1465" i="3"/>
  <c r="BG279" i="3"/>
  <c r="BG1572" i="3" s="1"/>
  <c r="BG1473" i="3"/>
  <c r="BG1492" i="3"/>
  <c r="BG1470" i="3"/>
  <c r="BG1493" i="3"/>
  <c r="BG1490" i="3"/>
  <c r="BG1507" i="3"/>
  <c r="BG1508" i="3"/>
  <c r="BG1543" i="3"/>
  <c r="BH889" i="3" l="1"/>
  <c r="BH772" i="3"/>
  <c r="BH565" i="3"/>
  <c r="BI1068" i="3"/>
  <c r="BI237" i="3"/>
  <c r="BI215" i="3"/>
  <c r="BI236" i="3"/>
  <c r="BI241" i="3" s="1"/>
  <c r="BI214" i="3"/>
  <c r="BI219" i="3" s="1"/>
  <c r="BG1487" i="3"/>
  <c r="BG1494" i="3" s="1"/>
  <c r="BH507" i="3"/>
  <c r="BI290" i="3"/>
  <c r="BI1661" i="3"/>
  <c r="BG1284" i="3"/>
  <c r="BG1312" i="3"/>
  <c r="BG1541" i="3"/>
  <c r="BG1317" i="3"/>
  <c r="BG1230" i="3"/>
  <c r="BG1515" i="3" s="1"/>
  <c r="BH969" i="3"/>
  <c r="BH394" i="3"/>
  <c r="BH401" i="3" s="1"/>
  <c r="BH1249" i="3" s="1"/>
  <c r="BH638" i="3"/>
  <c r="BH1491" i="3" s="1"/>
  <c r="BH1123" i="3"/>
  <c r="BH189" i="3"/>
  <c r="BH584" i="3"/>
  <c r="BH827" i="3"/>
  <c r="BH193" i="3"/>
  <c r="BH620" i="3"/>
  <c r="BH1490" i="3" s="1"/>
  <c r="BH1283" i="3"/>
  <c r="BH1317" i="3" s="1"/>
  <c r="BG849" i="3"/>
  <c r="BG1509" i="3" s="1"/>
  <c r="BH1433" i="3"/>
  <c r="BH751" i="3"/>
  <c r="BH1498" i="3" s="1"/>
  <c r="BH810" i="3"/>
  <c r="BH949" i="3"/>
  <c r="BH1504" i="3" s="1"/>
  <c r="BH1089" i="3"/>
  <c r="BH1507" i="3" s="1"/>
  <c r="BG1166" i="3"/>
  <c r="BG1514" i="3" s="1"/>
  <c r="BG1534" i="3"/>
  <c r="BH1224" i="3"/>
  <c r="BG270" i="3"/>
  <c r="BG271" i="3" s="1"/>
  <c r="BG1525" i="3" s="1"/>
  <c r="BH843" i="3"/>
  <c r="BH848" i="3"/>
  <c r="BH602" i="3"/>
  <c r="BH1489" i="3" s="1"/>
  <c r="BH1207" i="3"/>
  <c r="BH1107" i="3"/>
  <c r="BH1045" i="3"/>
  <c r="BH989" i="3"/>
  <c r="BH1506" i="3" s="1"/>
  <c r="BH681" i="3"/>
  <c r="BH711" i="3"/>
  <c r="BH1186" i="3"/>
  <c r="BH731" i="3"/>
  <c r="BH1497" i="3" s="1"/>
  <c r="BH188" i="3"/>
  <c r="BH869" i="3"/>
  <c r="BH1500" i="3" s="1"/>
  <c r="BH1144" i="3"/>
  <c r="BH1165" i="3"/>
  <c r="BH1069" i="3"/>
  <c r="BH1412" i="3"/>
  <c r="BH194" i="3"/>
  <c r="BH656" i="3"/>
  <c r="BH1492" i="3" s="1"/>
  <c r="BH847" i="3"/>
  <c r="BH1164" i="3"/>
  <c r="BG683" i="3"/>
  <c r="BG1251" i="3" s="1"/>
  <c r="BH526" i="3"/>
  <c r="BH1485" i="3" s="1"/>
  <c r="BH488" i="3"/>
  <c r="BH1483" i="3" s="1"/>
  <c r="BH675" i="3"/>
  <c r="BH1434" i="3" s="1"/>
  <c r="BH1228" i="3"/>
  <c r="BG195" i="3"/>
  <c r="BG1474" i="3"/>
  <c r="BH238" i="3"/>
  <c r="BH243" i="3"/>
  <c r="BH269" i="3"/>
  <c r="BH265" i="3"/>
  <c r="BH270" i="3"/>
  <c r="BH1312" i="3"/>
  <c r="BH1284" i="3"/>
  <c r="BH221" i="3"/>
  <c r="AC1375" i="3"/>
  <c r="AC1544" i="3" s="1"/>
  <c r="BH1465" i="3"/>
  <c r="BH279" i="3"/>
  <c r="BH1572" i="3" s="1"/>
  <c r="BH260" i="3"/>
  <c r="BH545" i="3"/>
  <c r="BH1486" i="3" s="1"/>
  <c r="BH682" i="3"/>
  <c r="BH1160" i="3"/>
  <c r="BH1338" i="3"/>
  <c r="BI1335" i="3" s="1"/>
  <c r="BI1337" i="3" s="1"/>
  <c r="BI1372" i="3" s="1"/>
  <c r="BH1471" i="3"/>
  <c r="BH1502" i="3"/>
  <c r="BH1479" i="3"/>
  <c r="BH1476" i="3"/>
  <c r="BH1470" i="3"/>
  <c r="BH1503" i="3"/>
  <c r="AI1963" i="3"/>
  <c r="P1963" i="3"/>
  <c r="C1965" i="3"/>
  <c r="D1964" i="3"/>
  <c r="K1964" i="3"/>
  <c r="O1964" i="3"/>
  <c r="BZ1964" i="3"/>
  <c r="S1964" i="3"/>
  <c r="CA1964" i="3"/>
  <c r="H1964" i="3"/>
  <c r="N1964" i="3"/>
  <c r="AH1964" i="3"/>
  <c r="AR1964" i="3"/>
  <c r="AA1964" i="3"/>
  <c r="AK1964" i="3"/>
  <c r="AS1964" i="3"/>
  <c r="BA1964" i="3"/>
  <c r="R1964" i="3"/>
  <c r="AB1964" i="3"/>
  <c r="AP1964" i="3"/>
  <c r="BP1964" i="3"/>
  <c r="BV1964" i="3"/>
  <c r="AC1964" i="3"/>
  <c r="AG1964" i="3"/>
  <c r="AY1964" i="3"/>
  <c r="Z1964" i="3"/>
  <c r="AD1964" i="3"/>
  <c r="AZ1964" i="3"/>
  <c r="BX1964" i="3"/>
  <c r="U1964" i="3"/>
  <c r="BK1964" i="3"/>
  <c r="F1964" i="3"/>
  <c r="AL1964" i="3"/>
  <c r="BB1964" i="3"/>
  <c r="BL1964" i="3"/>
  <c r="CB1964" i="3"/>
  <c r="AQ1964" i="3"/>
  <c r="AU1964" i="3"/>
  <c r="BM1964" i="3"/>
  <c r="BW1964" i="3"/>
  <c r="I1964" i="3"/>
  <c r="AN1964" i="3"/>
  <c r="AV1964" i="3"/>
  <c r="BD1964" i="3"/>
  <c r="AE1964" i="3"/>
  <c r="AO1964" i="3"/>
  <c r="AW1964" i="3"/>
  <c r="BY1964" i="3"/>
  <c r="L1964" i="3"/>
  <c r="X1964" i="3"/>
  <c r="AF1964" i="3"/>
  <c r="AT1964" i="3"/>
  <c r="AX1964" i="3"/>
  <c r="M1964" i="3"/>
  <c r="Y1964" i="3"/>
  <c r="AM1964" i="3"/>
  <c r="BC1964" i="3"/>
  <c r="BG1023" i="3"/>
  <c r="BG1511" i="3" s="1"/>
  <c r="BI1466" i="3"/>
  <c r="BI1366" i="3"/>
  <c r="BI1365" i="3"/>
  <c r="BI1318" i="3"/>
  <c r="BI1319" i="3" s="1"/>
  <c r="BI1307" i="3"/>
  <c r="BI1282" i="3"/>
  <c r="BI1361" i="3"/>
  <c r="BI1334" i="3"/>
  <c r="BI1311" i="3"/>
  <c r="BI1310" i="3"/>
  <c r="BI1397" i="3"/>
  <c r="BI1398" i="3" s="1"/>
  <c r="BI1424" i="3"/>
  <c r="BI1373" i="3"/>
  <c r="BI1374" i="3" s="1"/>
  <c r="BI1362" i="3"/>
  <c r="BI1222" i="3"/>
  <c r="BI1205" i="3"/>
  <c r="BI1159" i="3"/>
  <c r="BI1143" i="3"/>
  <c r="BI1043" i="3"/>
  <c r="BI1261" i="3"/>
  <c r="BI1266" i="3" s="1"/>
  <c r="BI1268" i="3" s="1"/>
  <c r="BI1185" i="3"/>
  <c r="BI1121" i="3"/>
  <c r="BI1105" i="3"/>
  <c r="BI1087" i="3"/>
  <c r="BI988" i="3"/>
  <c r="BI967" i="3"/>
  <c r="BI1223" i="3"/>
  <c r="BI1206" i="3"/>
  <c r="BI1158" i="3"/>
  <c r="BI1142" i="3"/>
  <c r="BI1044" i="3"/>
  <c r="BI1306" i="3"/>
  <c r="BI1281" i="3"/>
  <c r="BI1184" i="3"/>
  <c r="BI1122" i="3"/>
  <c r="BI1106" i="3"/>
  <c r="BI1088" i="3"/>
  <c r="BI1067" i="3"/>
  <c r="BI987" i="3"/>
  <c r="BI968" i="3"/>
  <c r="BI841" i="3"/>
  <c r="BI825" i="3"/>
  <c r="BI808" i="3"/>
  <c r="BI790" i="3"/>
  <c r="BI750" i="3"/>
  <c r="BI729" i="3"/>
  <c r="BI673" i="3"/>
  <c r="BI654" i="3"/>
  <c r="BI619" i="3"/>
  <c r="BI582" i="3"/>
  <c r="BI947" i="3"/>
  <c r="BI927" i="3"/>
  <c r="BI908" i="3"/>
  <c r="BI887" i="3"/>
  <c r="BI868" i="3"/>
  <c r="BI770" i="3"/>
  <c r="BI709" i="3"/>
  <c r="BI636" i="3"/>
  <c r="BI601" i="3"/>
  <c r="BI842" i="3"/>
  <c r="BI826" i="3"/>
  <c r="BI809" i="3"/>
  <c r="BI791" i="3"/>
  <c r="BI749" i="3"/>
  <c r="BI730" i="3"/>
  <c r="BI674" i="3"/>
  <c r="BI655" i="3"/>
  <c r="BI948" i="3"/>
  <c r="BI928" i="3"/>
  <c r="BI907" i="3"/>
  <c r="BI888" i="3"/>
  <c r="BI867" i="3"/>
  <c r="BI771" i="3"/>
  <c r="BI710" i="3"/>
  <c r="BI637" i="3"/>
  <c r="BI600" i="3"/>
  <c r="BI525" i="3"/>
  <c r="BI505" i="3"/>
  <c r="BI392" i="3"/>
  <c r="BI341" i="3"/>
  <c r="BI1421" i="3"/>
  <c r="BI544" i="3"/>
  <c r="BI487" i="3"/>
  <c r="BI418" i="3"/>
  <c r="BI284" i="3"/>
  <c r="BI1420" i="3" s="1"/>
  <c r="BI564" i="3"/>
  <c r="BI524" i="3"/>
  <c r="BI506" i="3"/>
  <c r="BI393" i="3"/>
  <c r="BI356" i="3"/>
  <c r="BI326" i="3"/>
  <c r="BI1470" i="3" s="1"/>
  <c r="BI618" i="3"/>
  <c r="BI583" i="3"/>
  <c r="BI563" i="3"/>
  <c r="BI565" i="3" s="1"/>
  <c r="BI543" i="3"/>
  <c r="BI486" i="3"/>
  <c r="BI464" i="3"/>
  <c r="BI433" i="3"/>
  <c r="BI306" i="3"/>
  <c r="BI126" i="3"/>
  <c r="BI125" i="3"/>
  <c r="BI124" i="3"/>
  <c r="BI114" i="3"/>
  <c r="BI259" i="3"/>
  <c r="BI264" i="3" s="1"/>
  <c r="BI187" i="3"/>
  <c r="BI1022" i="3" s="1"/>
  <c r="BI117" i="3"/>
  <c r="BI116" i="3"/>
  <c r="BI115" i="3"/>
  <c r="BI258" i="3"/>
  <c r="BI263" i="3" s="1"/>
  <c r="BI185" i="3"/>
  <c r="BI1021" i="3" s="1"/>
  <c r="BI123" i="3"/>
  <c r="BJ17" i="3"/>
  <c r="BI16" i="3"/>
  <c r="BH216" i="3"/>
  <c r="BH792" i="3"/>
  <c r="BH1229" i="3"/>
  <c r="BH1484" i="3"/>
  <c r="BH1477" i="3"/>
  <c r="BH1496" i="3"/>
  <c r="BH1513" i="3"/>
  <c r="BH1508" i="3"/>
  <c r="BH1541" i="3"/>
  <c r="BH1543" i="3"/>
  <c r="V158" i="3"/>
  <c r="BE1963" i="3"/>
  <c r="V165" i="3"/>
  <c r="AD1364" i="3"/>
  <c r="AD1368" i="3" s="1"/>
  <c r="BH1022" i="3"/>
  <c r="BH1023" i="3" s="1"/>
  <c r="BH1511" i="3" s="1"/>
  <c r="BH1367" i="3"/>
  <c r="BH1472" i="3"/>
  <c r="BH1499" i="3"/>
  <c r="BH1469" i="3"/>
  <c r="BH1488" i="3"/>
  <c r="BH1501" i="3"/>
  <c r="BH1512" i="3"/>
  <c r="V1006" i="3"/>
  <c r="V1236" i="3"/>
  <c r="V1424" i="3"/>
  <c r="V132" i="3"/>
  <c r="BG1530" i="3"/>
  <c r="BG1533" i="3" s="1"/>
  <c r="BH1473" i="3"/>
  <c r="BH1505" i="3"/>
  <c r="BH1527" i="3"/>
  <c r="BH1531" i="3"/>
  <c r="AH1314" i="3"/>
  <c r="AH1316" i="3" s="1"/>
  <c r="AH1320" i="3" s="1"/>
  <c r="AH1542" i="3" s="1"/>
  <c r="AI1308" i="3"/>
  <c r="BJ1068" i="3" l="1"/>
  <c r="BJ237" i="3"/>
  <c r="BJ215" i="3"/>
  <c r="BJ220" i="3" s="1"/>
  <c r="BJ236" i="3"/>
  <c r="BJ241" i="3" s="1"/>
  <c r="BJ214" i="3"/>
  <c r="BJ219" i="3" s="1"/>
  <c r="BJ290" i="3"/>
  <c r="BJ1661" i="3"/>
  <c r="BH195" i="3"/>
  <c r="BH849" i="3"/>
  <c r="BH1509" i="3" s="1"/>
  <c r="BH1487" i="3"/>
  <c r="BH1166" i="3"/>
  <c r="BI909" i="3"/>
  <c r="BI1502" i="3" s="1"/>
  <c r="BI1144" i="3"/>
  <c r="BI989" i="3"/>
  <c r="BI751" i="3"/>
  <c r="BI1498" i="3" s="1"/>
  <c r="BI1229" i="3"/>
  <c r="BI1224" i="3"/>
  <c r="BH1230" i="3"/>
  <c r="BH1515" i="3" s="1"/>
  <c r="BI675" i="3"/>
  <c r="BI1434" i="3" s="1"/>
  <c r="BI238" i="3"/>
  <c r="BI1433" i="3"/>
  <c r="BI827" i="3"/>
  <c r="BI1069" i="3"/>
  <c r="BI1186" i="3"/>
  <c r="BI1508" i="3" s="1"/>
  <c r="BH1493" i="3"/>
  <c r="BI602" i="3"/>
  <c r="BI1489" i="3" s="1"/>
  <c r="BI949" i="3"/>
  <c r="BI488" i="3"/>
  <c r="BI1483" i="3" s="1"/>
  <c r="BI620" i="3"/>
  <c r="BI1490" i="3" s="1"/>
  <c r="BI848" i="3"/>
  <c r="BI929" i="3"/>
  <c r="BH683" i="3"/>
  <c r="BH1251" i="3" s="1"/>
  <c r="BI242" i="3"/>
  <c r="BI243" i="3" s="1"/>
  <c r="BI1045" i="3"/>
  <c r="BI1512" i="3" s="1"/>
  <c r="BI656" i="3"/>
  <c r="BI1492" i="3" s="1"/>
  <c r="BI969" i="3"/>
  <c r="BI1505" i="3" s="1"/>
  <c r="BI1107" i="3"/>
  <c r="BI1023" i="3"/>
  <c r="BI1511" i="3" s="1"/>
  <c r="BI1283" i="3"/>
  <c r="BI1541" i="3" s="1"/>
  <c r="BI1160" i="3"/>
  <c r="BI188" i="3"/>
  <c r="BI1412" i="3"/>
  <c r="BI847" i="3"/>
  <c r="BI1123" i="3"/>
  <c r="BI526" i="3"/>
  <c r="BI1485" i="3" s="1"/>
  <c r="BI394" i="3"/>
  <c r="BI1473" i="3" s="1"/>
  <c r="BI869" i="3"/>
  <c r="BI731" i="3"/>
  <c r="BI1497" i="3" s="1"/>
  <c r="BI638" i="3"/>
  <c r="BI1491" i="3" s="1"/>
  <c r="BI889" i="3"/>
  <c r="BI1501" i="3" s="1"/>
  <c r="BI792" i="3"/>
  <c r="BI1228" i="3"/>
  <c r="BI1207" i="3"/>
  <c r="BI1367" i="3"/>
  <c r="BH271" i="3"/>
  <c r="BH1525" i="3" s="1"/>
  <c r="V167" i="3"/>
  <c r="V198" i="3" s="1"/>
  <c r="V1419" i="3" s="1"/>
  <c r="V1422" i="3" s="1"/>
  <c r="V1426" i="3" s="1"/>
  <c r="V1443" i="3" s="1"/>
  <c r="BI545" i="3"/>
  <c r="BI1486" i="3" s="1"/>
  <c r="BI682" i="3"/>
  <c r="BI507" i="3"/>
  <c r="BI711" i="3"/>
  <c r="BI1496" i="3" s="1"/>
  <c r="BI584" i="3"/>
  <c r="BI1488" i="3" s="1"/>
  <c r="BI810" i="3"/>
  <c r="BI1165" i="3"/>
  <c r="BH1530" i="3"/>
  <c r="BH1533" i="3" s="1"/>
  <c r="BI772" i="3"/>
  <c r="BI1499" i="3" s="1"/>
  <c r="BI216" i="3"/>
  <c r="BI269" i="3"/>
  <c r="BI260" i="3"/>
  <c r="BI1493" i="3"/>
  <c r="BI401" i="3"/>
  <c r="BI1249" i="3" s="1"/>
  <c r="BH1534" i="3"/>
  <c r="V1510" i="3"/>
  <c r="V1516" i="3" s="1"/>
  <c r="V1238" i="3"/>
  <c r="BI189" i="3"/>
  <c r="BI220" i="3"/>
  <c r="BI221" i="3" s="1"/>
  <c r="BI194" i="3"/>
  <c r="BI681" i="3"/>
  <c r="BI1089" i="3"/>
  <c r="BI1338" i="3"/>
  <c r="BJ1335" i="3" s="1"/>
  <c r="BJ1337" i="3" s="1"/>
  <c r="BJ1372" i="3" s="1"/>
  <c r="BI1477" i="3"/>
  <c r="BI1479" i="3"/>
  <c r="BI1469" i="3"/>
  <c r="BI1504" i="3"/>
  <c r="BI1527" i="3"/>
  <c r="BE1964" i="3"/>
  <c r="BH1514" i="3"/>
  <c r="BI1465" i="3"/>
  <c r="BI279" i="3"/>
  <c r="BI1572" i="3" s="1"/>
  <c r="BI1164" i="3"/>
  <c r="BI1543" i="3"/>
  <c r="P1964" i="3"/>
  <c r="AI1309" i="3"/>
  <c r="AI1313" i="3" s="1"/>
  <c r="AD1369" i="3"/>
  <c r="AD1371" i="3" s="1"/>
  <c r="AD1375" i="3" s="1"/>
  <c r="AD1544" i="3" s="1"/>
  <c r="AE1363" i="3"/>
  <c r="W111" i="3"/>
  <c r="BH1474" i="3"/>
  <c r="BJ1466" i="3"/>
  <c r="BJ1361" i="3"/>
  <c r="BJ1334" i="3"/>
  <c r="BJ1311" i="3"/>
  <c r="BJ1310" i="3"/>
  <c r="BJ1397" i="3"/>
  <c r="BJ1398" i="3" s="1"/>
  <c r="BJ1306" i="3"/>
  <c r="BJ1424" i="3"/>
  <c r="BJ1373" i="3"/>
  <c r="BJ1374" i="3" s="1"/>
  <c r="BJ1362" i="3"/>
  <c r="BJ1366" i="3"/>
  <c r="BJ1365" i="3"/>
  <c r="BJ1318" i="3"/>
  <c r="BJ1319" i="3" s="1"/>
  <c r="BJ1307" i="3"/>
  <c r="BJ1261" i="3"/>
  <c r="BJ1266" i="3" s="1"/>
  <c r="BJ1268" i="3" s="1"/>
  <c r="BJ1185" i="3"/>
  <c r="BJ1121" i="3"/>
  <c r="BJ1105" i="3"/>
  <c r="BJ1087" i="3"/>
  <c r="BJ988" i="3"/>
  <c r="BJ967" i="3"/>
  <c r="BJ948" i="3"/>
  <c r="BJ1223" i="3"/>
  <c r="BJ1206" i="3"/>
  <c r="BJ1158" i="3"/>
  <c r="BJ1142" i="3"/>
  <c r="BJ1044" i="3"/>
  <c r="BJ1281" i="3"/>
  <c r="BJ1184" i="3"/>
  <c r="BJ1122" i="3"/>
  <c r="BJ1106" i="3"/>
  <c r="BJ1088" i="3"/>
  <c r="BJ1067" i="3"/>
  <c r="BJ1282" i="3"/>
  <c r="BJ1222" i="3"/>
  <c r="BJ1205" i="3"/>
  <c r="BJ1159" i="3"/>
  <c r="BJ1143" i="3"/>
  <c r="BJ1043" i="3"/>
  <c r="BJ968" i="3"/>
  <c r="BJ947" i="3"/>
  <c r="BJ927" i="3"/>
  <c r="BJ908" i="3"/>
  <c r="BJ887" i="3"/>
  <c r="BJ868" i="3"/>
  <c r="BJ770" i="3"/>
  <c r="BJ709" i="3"/>
  <c r="BJ636" i="3"/>
  <c r="BJ601" i="3"/>
  <c r="BJ564" i="3"/>
  <c r="BJ987" i="3"/>
  <c r="BJ842" i="3"/>
  <c r="BJ826" i="3"/>
  <c r="BJ809" i="3"/>
  <c r="BJ791" i="3"/>
  <c r="BJ749" i="3"/>
  <c r="BJ730" i="3"/>
  <c r="BJ674" i="3"/>
  <c r="BJ655" i="3"/>
  <c r="BJ618" i="3"/>
  <c r="BJ583" i="3"/>
  <c r="BJ928" i="3"/>
  <c r="BJ929" i="3" s="1"/>
  <c r="BJ907" i="3"/>
  <c r="BJ909" i="3" s="1"/>
  <c r="BJ888" i="3"/>
  <c r="BJ867" i="3"/>
  <c r="BJ771" i="3"/>
  <c r="BJ710" i="3"/>
  <c r="BJ841" i="3"/>
  <c r="BJ843" i="3" s="1"/>
  <c r="BJ825" i="3"/>
  <c r="BJ827" i="3" s="1"/>
  <c r="BJ808" i="3"/>
  <c r="BJ810" i="3" s="1"/>
  <c r="BJ790" i="3"/>
  <c r="BJ792" i="3" s="1"/>
  <c r="BJ750" i="3"/>
  <c r="BJ729" i="3"/>
  <c r="BJ673" i="3"/>
  <c r="BJ654" i="3"/>
  <c r="BJ656" i="3" s="1"/>
  <c r="BJ619" i="3"/>
  <c r="BJ600" i="3"/>
  <c r="BJ602" i="3" s="1"/>
  <c r="BJ544" i="3"/>
  <c r="BJ487" i="3"/>
  <c r="BJ418" i="3"/>
  <c r="BJ284" i="3"/>
  <c r="BJ1420" i="3" s="1"/>
  <c r="BJ259" i="3"/>
  <c r="BJ264" i="3" s="1"/>
  <c r="BJ582" i="3"/>
  <c r="BJ524" i="3"/>
  <c r="BJ506" i="3"/>
  <c r="BJ393" i="3"/>
  <c r="BJ356" i="3"/>
  <c r="BJ326" i="3"/>
  <c r="BJ637" i="3"/>
  <c r="BJ563" i="3"/>
  <c r="BJ565" i="3" s="1"/>
  <c r="BJ543" i="3"/>
  <c r="BJ486" i="3"/>
  <c r="BJ464" i="3"/>
  <c r="BJ433" i="3"/>
  <c r="BJ1477" i="3" s="1"/>
  <c r="BJ306" i="3"/>
  <c r="BJ525" i="3"/>
  <c r="BJ505" i="3"/>
  <c r="BJ392" i="3"/>
  <c r="BJ341" i="3"/>
  <c r="BJ1421" i="3"/>
  <c r="BJ187" i="3"/>
  <c r="BJ194" i="3" s="1"/>
  <c r="BJ117" i="3"/>
  <c r="BJ116" i="3"/>
  <c r="BJ115" i="3"/>
  <c r="BJ16" i="3"/>
  <c r="BK17" i="3"/>
  <c r="BJ258" i="3"/>
  <c r="BJ263" i="3" s="1"/>
  <c r="BJ185" i="3"/>
  <c r="BJ1021" i="3" s="1"/>
  <c r="BJ123" i="3"/>
  <c r="BJ126" i="3"/>
  <c r="BJ125" i="3"/>
  <c r="BJ124" i="3"/>
  <c r="BJ114" i="3"/>
  <c r="BI265" i="3"/>
  <c r="BI843" i="3"/>
  <c r="BI1471" i="3"/>
  <c r="BI1472" i="3"/>
  <c r="BI1487" i="3"/>
  <c r="BI1476" i="3"/>
  <c r="BI1506" i="3"/>
  <c r="BI1503" i="3"/>
  <c r="BI1531" i="3"/>
  <c r="AI1964" i="3"/>
  <c r="BI193" i="3"/>
  <c r="BI1484" i="3"/>
  <c r="BI1500" i="3"/>
  <c r="BI1513" i="3"/>
  <c r="BI1507" i="3"/>
  <c r="C1966" i="3"/>
  <c r="D1965" i="3"/>
  <c r="AA1965" i="3"/>
  <c r="AK1965" i="3"/>
  <c r="R1965" i="3"/>
  <c r="AP1965" i="3"/>
  <c r="BP1965" i="3"/>
  <c r="AC1965" i="3"/>
  <c r="AU1965" i="3"/>
  <c r="H1965" i="3"/>
  <c r="N1965" i="3"/>
  <c r="Z1965" i="3"/>
  <c r="U1965" i="3"/>
  <c r="AS1965" i="3"/>
  <c r="BK1965" i="3"/>
  <c r="BY1965" i="3"/>
  <c r="AB1965" i="3"/>
  <c r="AL1965" i="3"/>
  <c r="AX1965" i="3"/>
  <c r="BB1965" i="3"/>
  <c r="BL1965" i="3"/>
  <c r="CB1965" i="3"/>
  <c r="AQ1965" i="3"/>
  <c r="BM1965" i="3"/>
  <c r="BW1965" i="3"/>
  <c r="AN1965" i="3"/>
  <c r="AV1965" i="3"/>
  <c r="BD1965" i="3"/>
  <c r="BX1965" i="3"/>
  <c r="O1965" i="3"/>
  <c r="AE1965" i="3"/>
  <c r="F1965" i="3"/>
  <c r="L1965" i="3"/>
  <c r="AT1965" i="3"/>
  <c r="M1965" i="3"/>
  <c r="Y1965" i="3"/>
  <c r="AM1965" i="3"/>
  <c r="BC1965" i="3"/>
  <c r="I1965" i="3"/>
  <c r="K1965" i="3"/>
  <c r="AO1965" i="3"/>
  <c r="AW1965" i="3"/>
  <c r="BA1965" i="3"/>
  <c r="X1965" i="3"/>
  <c r="AF1965" i="3"/>
  <c r="BV1965" i="3"/>
  <c r="BZ1965" i="3"/>
  <c r="S1965" i="3"/>
  <c r="AG1965" i="3"/>
  <c r="AY1965" i="3"/>
  <c r="CA1965" i="3"/>
  <c r="AD1965" i="3"/>
  <c r="AH1965" i="3"/>
  <c r="AR1965" i="3"/>
  <c r="AZ1965" i="3"/>
  <c r="BJ1207" i="3" l="1"/>
  <c r="BJ869" i="3"/>
  <c r="BK1068" i="3"/>
  <c r="BK236" i="3"/>
  <c r="BK237" i="3"/>
  <c r="BK242" i="3" s="1"/>
  <c r="BK215" i="3"/>
  <c r="BK220" i="3" s="1"/>
  <c r="BK214" i="3"/>
  <c r="BK219" i="3" s="1"/>
  <c r="BK290" i="3"/>
  <c r="BK1421" i="3" s="1"/>
  <c r="BK1661" i="3"/>
  <c r="BI849" i="3"/>
  <c r="BI1509" i="3" s="1"/>
  <c r="BJ1069" i="3"/>
  <c r="BJ1513" i="3" s="1"/>
  <c r="BJ1186" i="3"/>
  <c r="BH1494" i="3"/>
  <c r="BJ1492" i="3"/>
  <c r="BI1317" i="3"/>
  <c r="BI1312" i="3"/>
  <c r="BI1284" i="3"/>
  <c r="BJ507" i="3"/>
  <c r="V1524" i="3"/>
  <c r="V1536" i="3" s="1"/>
  <c r="BJ1433" i="3"/>
  <c r="BI1230" i="3"/>
  <c r="BI1515" i="3" s="1"/>
  <c r="BJ545" i="3"/>
  <c r="BJ1486" i="3" s="1"/>
  <c r="BJ394" i="3"/>
  <c r="BJ401" i="3" s="1"/>
  <c r="BJ1249" i="3" s="1"/>
  <c r="BI1166" i="3"/>
  <c r="BI1514" i="3" s="1"/>
  <c r="BJ1089" i="3"/>
  <c r="BJ1107" i="3"/>
  <c r="BI683" i="3"/>
  <c r="BI1251" i="3" s="1"/>
  <c r="BJ1045" i="3"/>
  <c r="BJ1512" i="3" s="1"/>
  <c r="BJ1123" i="3"/>
  <c r="BJ188" i="3"/>
  <c r="BJ1228" i="3"/>
  <c r="BJ731" i="3"/>
  <c r="BJ1497" i="3" s="1"/>
  <c r="BJ1144" i="3"/>
  <c r="BJ620" i="3"/>
  <c r="BJ1490" i="3" s="1"/>
  <c r="BJ969" i="3"/>
  <c r="BJ1505" i="3" s="1"/>
  <c r="BJ1229" i="3"/>
  <c r="BJ238" i="3"/>
  <c r="BJ189" i="3"/>
  <c r="BJ751" i="3"/>
  <c r="BJ1498" i="3" s="1"/>
  <c r="BJ989" i="3"/>
  <c r="BJ1506" i="3" s="1"/>
  <c r="BJ848" i="3"/>
  <c r="BJ488" i="3"/>
  <c r="BJ1483" i="3" s="1"/>
  <c r="BJ675" i="3"/>
  <c r="BJ1434" i="3" s="1"/>
  <c r="BJ1164" i="3"/>
  <c r="BJ1283" i="3"/>
  <c r="BJ1317" i="3" s="1"/>
  <c r="BJ526" i="3"/>
  <c r="BJ638" i="3"/>
  <c r="BJ889" i="3"/>
  <c r="BJ1501" i="3" s="1"/>
  <c r="BJ1165" i="3"/>
  <c r="BJ1224" i="3"/>
  <c r="BJ1230" i="3" s="1"/>
  <c r="BJ1338" i="3"/>
  <c r="BK1335" i="3" s="1"/>
  <c r="BK1337" i="3" s="1"/>
  <c r="BK1367" i="3" s="1"/>
  <c r="BJ193" i="3"/>
  <c r="BJ195" i="3" s="1"/>
  <c r="BJ681" i="3"/>
  <c r="BJ584" i="3"/>
  <c r="BJ847" i="3"/>
  <c r="BJ849" i="3" s="1"/>
  <c r="BJ711" i="3"/>
  <c r="BJ1496" i="3" s="1"/>
  <c r="BJ949" i="3"/>
  <c r="BJ1504" i="3" s="1"/>
  <c r="BJ1412" i="3"/>
  <c r="BJ1367" i="3"/>
  <c r="BJ682" i="3"/>
  <c r="BJ772" i="3"/>
  <c r="BJ1499" i="3" s="1"/>
  <c r="BJ221" i="3"/>
  <c r="BI1494" i="3"/>
  <c r="BJ216" i="3"/>
  <c r="BJ242" i="3"/>
  <c r="BJ243" i="3" s="1"/>
  <c r="BJ265" i="3"/>
  <c r="BJ269" i="3"/>
  <c r="C1967" i="3"/>
  <c r="D1966" i="3"/>
  <c r="AA1966" i="3"/>
  <c r="AS1966" i="3"/>
  <c r="BK1966" i="3"/>
  <c r="R1966" i="3"/>
  <c r="AB1966" i="3"/>
  <c r="BB1966" i="3"/>
  <c r="BV1966" i="3"/>
  <c r="AY1966" i="3"/>
  <c r="CA1966" i="3"/>
  <c r="AD1966" i="3"/>
  <c r="AZ1966" i="3"/>
  <c r="O1966" i="3"/>
  <c r="AO1966" i="3"/>
  <c r="BY1966" i="3"/>
  <c r="X1966" i="3"/>
  <c r="AT1966" i="3"/>
  <c r="AX1966" i="3"/>
  <c r="BP1966" i="3"/>
  <c r="Y1966" i="3"/>
  <c r="AU1966" i="3"/>
  <c r="BW1966" i="3"/>
  <c r="I1966" i="3"/>
  <c r="Z1966" i="3"/>
  <c r="AN1966" i="3"/>
  <c r="AV1966" i="3"/>
  <c r="BX1966" i="3"/>
  <c r="K1966" i="3"/>
  <c r="U1966" i="3"/>
  <c r="AE1966" i="3"/>
  <c r="AW1966" i="3"/>
  <c r="F1966" i="3"/>
  <c r="L1966" i="3"/>
  <c r="AF1966" i="3"/>
  <c r="BL1966" i="3"/>
  <c r="CB1966" i="3"/>
  <c r="M1966" i="3"/>
  <c r="S1966" i="3"/>
  <c r="AG1966" i="3"/>
  <c r="AQ1966" i="3"/>
  <c r="BM1966" i="3"/>
  <c r="H1966" i="3"/>
  <c r="BD1966" i="3"/>
  <c r="AK1966" i="3"/>
  <c r="BA1966" i="3"/>
  <c r="AL1966" i="3"/>
  <c r="AP1966" i="3"/>
  <c r="BZ1966" i="3"/>
  <c r="AC1966" i="3"/>
  <c r="AM1966" i="3"/>
  <c r="BC1966" i="3"/>
  <c r="N1966" i="3"/>
  <c r="AH1966" i="3"/>
  <c r="AR1966" i="3"/>
  <c r="BJ260" i="3"/>
  <c r="BJ1469" i="3"/>
  <c r="BJ1470" i="3"/>
  <c r="BJ1479" i="3"/>
  <c r="BJ1543" i="3"/>
  <c r="BJ1527" i="3"/>
  <c r="BJ1531" i="3"/>
  <c r="BI270" i="3"/>
  <c r="BI271" i="3" s="1"/>
  <c r="BI1525" i="3" s="1"/>
  <c r="AI1965" i="3"/>
  <c r="BE1965" i="3"/>
  <c r="BK1466" i="3"/>
  <c r="BK1397" i="3"/>
  <c r="BK1398" i="3" s="1"/>
  <c r="BK1306" i="3"/>
  <c r="BK1261" i="3"/>
  <c r="BK1266" i="3" s="1"/>
  <c r="BK1268" i="3" s="1"/>
  <c r="BK1424" i="3"/>
  <c r="BK1373" i="3"/>
  <c r="BK1374" i="3" s="1"/>
  <c r="BK1362" i="3"/>
  <c r="BK1366" i="3"/>
  <c r="BK1365" i="3"/>
  <c r="BK1318" i="3"/>
  <c r="BK1319" i="3" s="1"/>
  <c r="BK1361" i="3"/>
  <c r="BK1334" i="3"/>
  <c r="BK1311" i="3"/>
  <c r="BK1310" i="3"/>
  <c r="BK1223" i="3"/>
  <c r="BK1206" i="3"/>
  <c r="BK1158" i="3"/>
  <c r="BK1142" i="3"/>
  <c r="BK1044" i="3"/>
  <c r="BK1281" i="3"/>
  <c r="BK1184" i="3"/>
  <c r="BK1122" i="3"/>
  <c r="BK1106" i="3"/>
  <c r="BK1088" i="3"/>
  <c r="BK1067" i="3"/>
  <c r="BK987" i="3"/>
  <c r="BK968" i="3"/>
  <c r="BK1307" i="3"/>
  <c r="BK1282" i="3"/>
  <c r="BK1222" i="3"/>
  <c r="BK1205" i="3"/>
  <c r="BK1159" i="3"/>
  <c r="BK1143" i="3"/>
  <c r="BK1043" i="3"/>
  <c r="BK1185" i="3"/>
  <c r="BK1121" i="3"/>
  <c r="BK1105" i="3"/>
  <c r="BK1087" i="3"/>
  <c r="BK988" i="3"/>
  <c r="BK967" i="3"/>
  <c r="BK842" i="3"/>
  <c r="BK826" i="3"/>
  <c r="BK809" i="3"/>
  <c r="BK791" i="3"/>
  <c r="BK749" i="3"/>
  <c r="BK730" i="3"/>
  <c r="BK674" i="3"/>
  <c r="BK655" i="3"/>
  <c r="BK618" i="3"/>
  <c r="BK583" i="3"/>
  <c r="BK928" i="3"/>
  <c r="BK907" i="3"/>
  <c r="BK888" i="3"/>
  <c r="BK867" i="3"/>
  <c r="BK771" i="3"/>
  <c r="BK710" i="3"/>
  <c r="BK637" i="3"/>
  <c r="BK600" i="3"/>
  <c r="BK948" i="3"/>
  <c r="BK841" i="3"/>
  <c r="BK825" i="3"/>
  <c r="BK808" i="3"/>
  <c r="BK790" i="3"/>
  <c r="BK750" i="3"/>
  <c r="BK729" i="3"/>
  <c r="BK673" i="3"/>
  <c r="BK654" i="3"/>
  <c r="BK947" i="3"/>
  <c r="BK927" i="3"/>
  <c r="BK908" i="3"/>
  <c r="BK887" i="3"/>
  <c r="BK868" i="3"/>
  <c r="BK770" i="3"/>
  <c r="BK709" i="3"/>
  <c r="BK636" i="3"/>
  <c r="BK601" i="3"/>
  <c r="BK582" i="3"/>
  <c r="BK524" i="3"/>
  <c r="BK506" i="3"/>
  <c r="BK393" i="3"/>
  <c r="BK356" i="3"/>
  <c r="BK326" i="3"/>
  <c r="BK564" i="3"/>
  <c r="BK563" i="3"/>
  <c r="BK543" i="3"/>
  <c r="BK486" i="3"/>
  <c r="BK464" i="3"/>
  <c r="BK433" i="3"/>
  <c r="BK306" i="3"/>
  <c r="BK525" i="3"/>
  <c r="BK505" i="3"/>
  <c r="BK392" i="3"/>
  <c r="BK341" i="3"/>
  <c r="BK619" i="3"/>
  <c r="BK544" i="3"/>
  <c r="BK487" i="3"/>
  <c r="BK418" i="3"/>
  <c r="BK284" i="3"/>
  <c r="BK1420" i="3" s="1"/>
  <c r="BK259" i="3"/>
  <c r="BK264" i="3" s="1"/>
  <c r="BK258" i="3"/>
  <c r="BK263" i="3" s="1"/>
  <c r="BK16" i="3"/>
  <c r="BL17" i="3"/>
  <c r="BK114" i="3"/>
  <c r="BK185" i="3"/>
  <c r="BK1021" i="3" s="1"/>
  <c r="BK123" i="3"/>
  <c r="BK126" i="3"/>
  <c r="BK125" i="3"/>
  <c r="BK124" i="3"/>
  <c r="BK187" i="3"/>
  <c r="BK1022" i="3" s="1"/>
  <c r="BK117" i="3"/>
  <c r="BK116" i="3"/>
  <c r="BK115" i="3"/>
  <c r="BJ1022" i="3"/>
  <c r="BJ1515" i="3"/>
  <c r="BI1534" i="3"/>
  <c r="BI1474" i="3"/>
  <c r="P1965" i="3"/>
  <c r="BJ1465" i="3"/>
  <c r="BJ279" i="3"/>
  <c r="BJ1572" i="3" s="1"/>
  <c r="BJ1476" i="3"/>
  <c r="BJ1485" i="3"/>
  <c r="BJ1500" i="3"/>
  <c r="BJ1471" i="3"/>
  <c r="BJ1472" i="3"/>
  <c r="BJ1503" i="3"/>
  <c r="BJ1508" i="3"/>
  <c r="BJ1509" i="3"/>
  <c r="BJ1502" i="3"/>
  <c r="BJ1541" i="3"/>
  <c r="BJ1160" i="3"/>
  <c r="BJ1166" i="3" s="1"/>
  <c r="BJ1514" i="3" s="1"/>
  <c r="BJ1312" i="3"/>
  <c r="BJ1284" i="3"/>
  <c r="BJ1484" i="3"/>
  <c r="BJ1489" i="3"/>
  <c r="BJ1491" i="3"/>
  <c r="BJ1507" i="3"/>
  <c r="W127" i="3"/>
  <c r="W128" i="3" s="1"/>
  <c r="W118" i="3"/>
  <c r="W119" i="3" s="1"/>
  <c r="AE1364" i="3"/>
  <c r="AE1368" i="3" s="1"/>
  <c r="AI1314" i="3"/>
  <c r="AI1316" i="3" s="1"/>
  <c r="AI1320" i="3" s="1"/>
  <c r="AI1542" i="3" s="1"/>
  <c r="AJ1308" i="3"/>
  <c r="BI1530" i="3"/>
  <c r="BI1533" i="3" s="1"/>
  <c r="BI195" i="3"/>
  <c r="V1252" i="3"/>
  <c r="BK772" i="3" l="1"/>
  <c r="BK565" i="3"/>
  <c r="BL1068" i="3"/>
  <c r="BL236" i="3"/>
  <c r="BL241" i="3" s="1"/>
  <c r="BL237" i="3"/>
  <c r="BL242" i="3" s="1"/>
  <c r="BL215" i="3"/>
  <c r="BL220" i="3" s="1"/>
  <c r="BL214" i="3"/>
  <c r="BL219" i="3" s="1"/>
  <c r="BJ1493" i="3"/>
  <c r="BL290" i="3"/>
  <c r="BL1661" i="3"/>
  <c r="BK620" i="3"/>
  <c r="BK929" i="3"/>
  <c r="BK1045" i="3"/>
  <c r="BK675" i="3"/>
  <c r="BK1434" i="3" s="1"/>
  <c r="BK810" i="3"/>
  <c r="BK1207" i="3"/>
  <c r="BJ1473" i="3"/>
  <c r="BJ1474" i="3" s="1"/>
  <c r="BK638" i="3"/>
  <c r="BK889" i="3"/>
  <c r="BK1501" i="3" s="1"/>
  <c r="BK1123" i="3"/>
  <c r="BK1186" i="3"/>
  <c r="BK1229" i="3"/>
  <c r="BJ683" i="3"/>
  <c r="BJ1251" i="3" s="1"/>
  <c r="BK507" i="3"/>
  <c r="BK1484" i="3" s="1"/>
  <c r="BK751" i="3"/>
  <c r="BJ1488" i="3"/>
  <c r="BJ1487" i="3"/>
  <c r="BK969" i="3"/>
  <c r="BK656" i="3"/>
  <c r="BK792" i="3"/>
  <c r="BK394" i="3"/>
  <c r="BK401" i="3" s="1"/>
  <c r="BK1249" i="3" s="1"/>
  <c r="BK584" i="3"/>
  <c r="BK1488" i="3" s="1"/>
  <c r="BK731" i="3"/>
  <c r="BK827" i="3"/>
  <c r="BK848" i="3"/>
  <c r="BK949" i="3"/>
  <c r="BK1504" i="3" s="1"/>
  <c r="BK193" i="3"/>
  <c r="BK1412" i="3"/>
  <c r="BJ1534" i="3"/>
  <c r="BK189" i="3"/>
  <c r="BK1107" i="3"/>
  <c r="BK1165" i="3"/>
  <c r="BK602" i="3"/>
  <c r="BK1489" i="3" s="1"/>
  <c r="BK1089" i="3"/>
  <c r="BK1433" i="3"/>
  <c r="BK526" i="3"/>
  <c r="BK711" i="3"/>
  <c r="BK1496" i="3" s="1"/>
  <c r="BK909" i="3"/>
  <c r="BK1502" i="3" s="1"/>
  <c r="BK1228" i="3"/>
  <c r="BJ270" i="3"/>
  <c r="BJ271" i="3" s="1"/>
  <c r="BJ1525" i="3" s="1"/>
  <c r="BK238" i="3"/>
  <c r="BK488" i="3"/>
  <c r="BK1483" i="3" s="1"/>
  <c r="BK1144" i="3"/>
  <c r="BK545" i="3"/>
  <c r="BK681" i="3"/>
  <c r="BK1160" i="3"/>
  <c r="BK847" i="3"/>
  <c r="BK989" i="3"/>
  <c r="BK1283" i="3"/>
  <c r="BK1312" i="3" s="1"/>
  <c r="BK843" i="3"/>
  <c r="BK869" i="3"/>
  <c r="BK1500" i="3" s="1"/>
  <c r="BK682" i="3"/>
  <c r="BK1069" i="3"/>
  <c r="BK1513" i="3" s="1"/>
  <c r="BK260" i="3"/>
  <c r="BK216" i="3"/>
  <c r="BK265" i="3"/>
  <c r="BK270" i="3"/>
  <c r="BK1023" i="3"/>
  <c r="BK221" i="3"/>
  <c r="W162" i="3"/>
  <c r="W1005" i="3"/>
  <c r="W1237" i="3" s="1"/>
  <c r="W129" i="3"/>
  <c r="W131" i="3"/>
  <c r="W163" i="3"/>
  <c r="W164" i="3"/>
  <c r="W161" i="3"/>
  <c r="BJ1530" i="3"/>
  <c r="BJ1533" i="3" s="1"/>
  <c r="BK194" i="3"/>
  <c r="BK188" i="3"/>
  <c r="BK241" i="3"/>
  <c r="BK269" i="3" s="1"/>
  <c r="BK1224" i="3"/>
  <c r="BK1479" i="3"/>
  <c r="BK1476" i="3"/>
  <c r="BK1477" i="3"/>
  <c r="BK1471" i="3"/>
  <c r="BK1498" i="3"/>
  <c r="BK1531" i="3"/>
  <c r="P1966" i="3"/>
  <c r="C1968" i="3"/>
  <c r="D1967" i="3"/>
  <c r="K1967" i="3"/>
  <c r="AA1967" i="3"/>
  <c r="R1967" i="3"/>
  <c r="AP1967" i="3"/>
  <c r="BV1967" i="3"/>
  <c r="AG1967" i="3"/>
  <c r="AY1967" i="3"/>
  <c r="I1967" i="3"/>
  <c r="AD1967" i="3"/>
  <c r="AZ1967" i="3"/>
  <c r="U1967" i="3"/>
  <c r="AO1967" i="3"/>
  <c r="BK1967" i="3"/>
  <c r="F1967" i="3"/>
  <c r="X1967" i="3"/>
  <c r="AL1967" i="3"/>
  <c r="BB1967" i="3"/>
  <c r="BL1967" i="3"/>
  <c r="BP1967" i="3"/>
  <c r="CB1967" i="3"/>
  <c r="AC1967" i="3"/>
  <c r="AU1967" i="3"/>
  <c r="BW1967" i="3"/>
  <c r="Z1967" i="3"/>
  <c r="AN1967" i="3"/>
  <c r="AV1967" i="3"/>
  <c r="BD1967" i="3"/>
  <c r="BX1967" i="3"/>
  <c r="AE1967" i="3"/>
  <c r="AW1967" i="3"/>
  <c r="BY1967" i="3"/>
  <c r="L1967" i="3"/>
  <c r="AF1967" i="3"/>
  <c r="AX1967" i="3"/>
  <c r="M1967" i="3"/>
  <c r="S1967" i="3"/>
  <c r="Y1967" i="3"/>
  <c r="AM1967" i="3"/>
  <c r="AQ1967" i="3"/>
  <c r="BC1967" i="3"/>
  <c r="BM1967" i="3"/>
  <c r="H1967" i="3"/>
  <c r="O1967" i="3"/>
  <c r="AK1967" i="3"/>
  <c r="AS1967" i="3"/>
  <c r="BA1967" i="3"/>
  <c r="AB1967" i="3"/>
  <c r="AT1967" i="3"/>
  <c r="BZ1967" i="3"/>
  <c r="CA1967" i="3"/>
  <c r="N1967" i="3"/>
  <c r="AH1967" i="3"/>
  <c r="AR1967" i="3"/>
  <c r="V1436" i="3"/>
  <c r="V1438" i="3" s="1"/>
  <c r="BK1372" i="3"/>
  <c r="BK1485" i="3"/>
  <c r="BK1499" i="3"/>
  <c r="BK1503" i="3"/>
  <c r="BK1507" i="3"/>
  <c r="BK1508" i="3"/>
  <c r="BK1505" i="3"/>
  <c r="BJ1023" i="3"/>
  <c r="BJ1511" i="3" s="1"/>
  <c r="AE1369" i="3"/>
  <c r="AE1371" i="3" s="1"/>
  <c r="AE1375" i="3" s="1"/>
  <c r="AE1544" i="3" s="1"/>
  <c r="AF1363" i="3"/>
  <c r="AJ1309" i="3"/>
  <c r="AJ1313" i="3" s="1"/>
  <c r="BL1424" i="3"/>
  <c r="BL1466" i="3"/>
  <c r="BL1373" i="3"/>
  <c r="BL1374" i="3" s="1"/>
  <c r="BL1362" i="3"/>
  <c r="BL1281" i="3"/>
  <c r="BL1366" i="3"/>
  <c r="BL1365" i="3"/>
  <c r="BL1318" i="3"/>
  <c r="BL1319" i="3" s="1"/>
  <c r="BL1307" i="3"/>
  <c r="BL1361" i="3"/>
  <c r="BL1334" i="3"/>
  <c r="BL1397" i="3"/>
  <c r="BL1398" i="3" s="1"/>
  <c r="BL1306" i="3"/>
  <c r="BL1310" i="3"/>
  <c r="BL1184" i="3"/>
  <c r="BL1122" i="3"/>
  <c r="BL1106" i="3"/>
  <c r="BL1088" i="3"/>
  <c r="BL1067" i="3"/>
  <c r="BL987" i="3"/>
  <c r="BL968" i="3"/>
  <c r="BL947" i="3"/>
  <c r="BL1282" i="3"/>
  <c r="BL1222" i="3"/>
  <c r="BL1205" i="3"/>
  <c r="BL1159" i="3"/>
  <c r="BL1143" i="3"/>
  <c r="BL1043" i="3"/>
  <c r="BL1185" i="3"/>
  <c r="BL1121" i="3"/>
  <c r="BL1105" i="3"/>
  <c r="BL1087" i="3"/>
  <c r="BL1311" i="3"/>
  <c r="BL1261" i="3"/>
  <c r="BL1266" i="3" s="1"/>
  <c r="BL1268" i="3" s="1"/>
  <c r="BL1223" i="3"/>
  <c r="BL1206" i="3"/>
  <c r="BL1158" i="3"/>
  <c r="BL1142" i="3"/>
  <c r="BL1044" i="3"/>
  <c r="BL928" i="3"/>
  <c r="BL907" i="3"/>
  <c r="BL888" i="3"/>
  <c r="BL867" i="3"/>
  <c r="BL771" i="3"/>
  <c r="BL710" i="3"/>
  <c r="BL637" i="3"/>
  <c r="BL600" i="3"/>
  <c r="BL563" i="3"/>
  <c r="BL988" i="3"/>
  <c r="BL948" i="3"/>
  <c r="BL841" i="3"/>
  <c r="BL825" i="3"/>
  <c r="BL808" i="3"/>
  <c r="BL790" i="3"/>
  <c r="BL750" i="3"/>
  <c r="BL729" i="3"/>
  <c r="BL673" i="3"/>
  <c r="BL654" i="3"/>
  <c r="BL619" i="3"/>
  <c r="BL582" i="3"/>
  <c r="BL927" i="3"/>
  <c r="BL908" i="3"/>
  <c r="BL887" i="3"/>
  <c r="BL868" i="3"/>
  <c r="BL770" i="3"/>
  <c r="BL709" i="3"/>
  <c r="BL967" i="3"/>
  <c r="BL842" i="3"/>
  <c r="BL826" i="3"/>
  <c r="BL809" i="3"/>
  <c r="BL791" i="3"/>
  <c r="BL749" i="3"/>
  <c r="BL730" i="3"/>
  <c r="BL674" i="3"/>
  <c r="BL655" i="3"/>
  <c r="BL618" i="3"/>
  <c r="BL583" i="3"/>
  <c r="BL601" i="3"/>
  <c r="BL564" i="3"/>
  <c r="BL543" i="3"/>
  <c r="BL486" i="3"/>
  <c r="BL464" i="3"/>
  <c r="BL1479" i="3" s="1"/>
  <c r="BL433" i="3"/>
  <c r="BL306" i="3"/>
  <c r="BL258" i="3"/>
  <c r="BL263" i="3" s="1"/>
  <c r="BL525" i="3"/>
  <c r="BL505" i="3"/>
  <c r="BL392" i="3"/>
  <c r="BL341" i="3"/>
  <c r="BL1471" i="3" s="1"/>
  <c r="BL1421" i="3"/>
  <c r="BL636" i="3"/>
  <c r="BL544" i="3"/>
  <c r="BL487" i="3"/>
  <c r="BL418" i="3"/>
  <c r="BL524" i="3"/>
  <c r="BL506" i="3"/>
  <c r="BL393" i="3"/>
  <c r="BL356" i="3"/>
  <c r="BL1472" i="3" s="1"/>
  <c r="BL326" i="3"/>
  <c r="BL185" i="3"/>
  <c r="BL1021" i="3" s="1"/>
  <c r="BL123" i="3"/>
  <c r="BM17" i="3"/>
  <c r="BL117" i="3"/>
  <c r="BL115" i="3"/>
  <c r="BL284" i="3"/>
  <c r="BL1420" i="3" s="1"/>
  <c r="BL126" i="3"/>
  <c r="BL125" i="3"/>
  <c r="BL124" i="3"/>
  <c r="BL114" i="3"/>
  <c r="BL116" i="3"/>
  <c r="BL187" i="3"/>
  <c r="BL1022" i="3" s="1"/>
  <c r="BL259" i="3"/>
  <c r="BL264" i="3" s="1"/>
  <c r="BL16" i="3"/>
  <c r="BK1164" i="3"/>
  <c r="BK1338" i="3"/>
  <c r="BL1335" i="3" s="1"/>
  <c r="BL1337" i="3" s="1"/>
  <c r="BK1472" i="3"/>
  <c r="BK1487" i="3"/>
  <c r="BK1469" i="3"/>
  <c r="BK1486" i="3"/>
  <c r="BK1511" i="3"/>
  <c r="BK1512" i="3"/>
  <c r="BK1541" i="3"/>
  <c r="BK1543" i="3"/>
  <c r="BK1527" i="3"/>
  <c r="W155" i="3"/>
  <c r="W156" i="3"/>
  <c r="W154" i="3"/>
  <c r="W157" i="3"/>
  <c r="W120" i="3"/>
  <c r="W1004" i="3"/>
  <c r="BK1465" i="3"/>
  <c r="BK279" i="3"/>
  <c r="BK1572" i="3" s="1"/>
  <c r="BK1491" i="3"/>
  <c r="BK1492" i="3"/>
  <c r="BK1470" i="3"/>
  <c r="BK1493" i="3"/>
  <c r="BK1490" i="3"/>
  <c r="BK1506" i="3"/>
  <c r="BK1497" i="3"/>
  <c r="BE1966" i="3"/>
  <c r="AI1966" i="3"/>
  <c r="BL565" i="3" l="1"/>
  <c r="BM1068" i="3"/>
  <c r="BM237" i="3"/>
  <c r="BM242" i="3" s="1"/>
  <c r="BM215" i="3"/>
  <c r="BM220" i="3" s="1"/>
  <c r="BM236" i="3"/>
  <c r="BM241" i="3" s="1"/>
  <c r="BM214" i="3"/>
  <c r="BM219" i="3" s="1"/>
  <c r="BL1160" i="3"/>
  <c r="BM290" i="3"/>
  <c r="BM1421" i="3" s="1"/>
  <c r="BM1661" i="3"/>
  <c r="BK1230" i="3"/>
  <c r="BK1515" i="3" s="1"/>
  <c r="BJ1494" i="3"/>
  <c r="BK1473" i="3"/>
  <c r="BK1474" i="3" s="1"/>
  <c r="BL1089" i="3"/>
  <c r="BL1507" i="3" s="1"/>
  <c r="BL1283" i="3"/>
  <c r="BK195" i="3"/>
  <c r="BL731" i="3"/>
  <c r="BL1497" i="3" s="1"/>
  <c r="BL772" i="3"/>
  <c r="BL188" i="3"/>
  <c r="BL969" i="3"/>
  <c r="BL1505" i="3" s="1"/>
  <c r="BL889" i="3"/>
  <c r="BK849" i="3"/>
  <c r="BK1509" i="3" s="1"/>
  <c r="BL869" i="3"/>
  <c r="BL1229" i="3"/>
  <c r="BL194" i="3"/>
  <c r="BK1534" i="3"/>
  <c r="BL526" i="3"/>
  <c r="BL1485" i="3" s="1"/>
  <c r="BL638" i="3"/>
  <c r="BL1491" i="3" s="1"/>
  <c r="BL929" i="3"/>
  <c r="BL1503" i="3" s="1"/>
  <c r="BK1317" i="3"/>
  <c r="BL1228" i="3"/>
  <c r="BL989" i="3"/>
  <c r="BL1506" i="3" s="1"/>
  <c r="BL1069" i="3"/>
  <c r="BL1513" i="3" s="1"/>
  <c r="BL1123" i="3"/>
  <c r="BL620" i="3"/>
  <c r="BL193" i="3"/>
  <c r="BL675" i="3"/>
  <c r="BL1434" i="3" s="1"/>
  <c r="BL711" i="3"/>
  <c r="BL656" i="3"/>
  <c r="BL1492" i="3" s="1"/>
  <c r="BL792" i="3"/>
  <c r="BL1107" i="3"/>
  <c r="BL1165" i="3"/>
  <c r="BK1166" i="3"/>
  <c r="BK1514" i="3" s="1"/>
  <c r="BL751" i="3"/>
  <c r="BL1498" i="3" s="1"/>
  <c r="BL847" i="3"/>
  <c r="BL394" i="3"/>
  <c r="BL401" i="3" s="1"/>
  <c r="BL1249" i="3" s="1"/>
  <c r="BL488" i="3"/>
  <c r="BL1483" i="3" s="1"/>
  <c r="BL682" i="3"/>
  <c r="BL584" i="3"/>
  <c r="BL810" i="3"/>
  <c r="BL1207" i="3"/>
  <c r="BL1186" i="3"/>
  <c r="W165" i="3"/>
  <c r="BK1284" i="3"/>
  <c r="BL1284" i="3" s="1"/>
  <c r="BL189" i="3"/>
  <c r="BL507" i="3"/>
  <c r="BL545" i="3"/>
  <c r="BL1486" i="3" s="1"/>
  <c r="BL827" i="3"/>
  <c r="BL1487" i="3"/>
  <c r="BL909" i="3"/>
  <c r="BL1502" i="3" s="1"/>
  <c r="BL1144" i="3"/>
  <c r="BL1045" i="3"/>
  <c r="BL1512" i="3" s="1"/>
  <c r="BK683" i="3"/>
  <c r="BK1251" i="3" s="1"/>
  <c r="BL602" i="3"/>
  <c r="BL1489" i="3" s="1"/>
  <c r="BL848" i="3"/>
  <c r="BL949" i="3"/>
  <c r="BL1504" i="3" s="1"/>
  <c r="BL238" i="3"/>
  <c r="BL216" i="3"/>
  <c r="BK1494" i="3"/>
  <c r="BL270" i="3"/>
  <c r="BL260" i="3"/>
  <c r="BL1372" i="3"/>
  <c r="BL1367" i="3"/>
  <c r="BL269" i="3"/>
  <c r="BL243" i="3"/>
  <c r="BL1023" i="3"/>
  <c r="BL1511" i="3" s="1"/>
  <c r="BL221" i="3"/>
  <c r="BL1312" i="3"/>
  <c r="BL1317" i="3"/>
  <c r="BL1412" i="3"/>
  <c r="BL1543" i="3"/>
  <c r="W158" i="3"/>
  <c r="BL265" i="3"/>
  <c r="BL1224" i="3"/>
  <c r="BL1469" i="3"/>
  <c r="BL1488" i="3"/>
  <c r="BL1499" i="3"/>
  <c r="W1424" i="3"/>
  <c r="W132" i="3"/>
  <c r="BK243" i="3"/>
  <c r="W1006" i="3"/>
  <c r="W1236" i="3"/>
  <c r="BL1164" i="3"/>
  <c r="BL1501" i="3"/>
  <c r="BL1500" i="3"/>
  <c r="BL1531" i="3"/>
  <c r="AI1967" i="3"/>
  <c r="P1967" i="3"/>
  <c r="BK1530" i="3"/>
  <c r="BK1533" i="3" s="1"/>
  <c r="BL1465" i="3"/>
  <c r="BL279" i="3"/>
  <c r="BL1572" i="3" s="1"/>
  <c r="BL681" i="3"/>
  <c r="BL843" i="3"/>
  <c r="BL1490" i="3"/>
  <c r="BL1476" i="3"/>
  <c r="BL1470" i="3"/>
  <c r="BL1527" i="3"/>
  <c r="AF1364" i="3"/>
  <c r="AF1368" i="3" s="1"/>
  <c r="BK271" i="3"/>
  <c r="BK1525" i="3" s="1"/>
  <c r="BM1466" i="3"/>
  <c r="BM1424" i="3"/>
  <c r="BM1366" i="3"/>
  <c r="BM1365" i="3"/>
  <c r="BM1318" i="3"/>
  <c r="BM1319" i="3" s="1"/>
  <c r="BM1307" i="3"/>
  <c r="BM1282" i="3"/>
  <c r="BM1361" i="3"/>
  <c r="BM1334" i="3"/>
  <c r="BM1311" i="3"/>
  <c r="BM1310" i="3"/>
  <c r="BM1397" i="3"/>
  <c r="BM1398" i="3" s="1"/>
  <c r="BM1373" i="3"/>
  <c r="BM1374" i="3" s="1"/>
  <c r="BM1362" i="3"/>
  <c r="BM1281" i="3"/>
  <c r="BM1283" i="3" s="1"/>
  <c r="BM1222" i="3"/>
  <c r="BM1205" i="3"/>
  <c r="BM1159" i="3"/>
  <c r="BM1143" i="3"/>
  <c r="BM1043" i="3"/>
  <c r="BM1185" i="3"/>
  <c r="BM1121" i="3"/>
  <c r="BM1105" i="3"/>
  <c r="BM1087" i="3"/>
  <c r="BM988" i="3"/>
  <c r="BM967" i="3"/>
  <c r="BM1306" i="3"/>
  <c r="BM1261" i="3"/>
  <c r="BM1266" i="3" s="1"/>
  <c r="BM1268" i="3" s="1"/>
  <c r="BM1223" i="3"/>
  <c r="BM1206" i="3"/>
  <c r="BM1158" i="3"/>
  <c r="BM1142" i="3"/>
  <c r="BM1044" i="3"/>
  <c r="BM1184" i="3"/>
  <c r="BM1122" i="3"/>
  <c r="BM1106" i="3"/>
  <c r="BM1088" i="3"/>
  <c r="BM1067" i="3"/>
  <c r="BM987" i="3"/>
  <c r="BM968" i="3"/>
  <c r="BM948" i="3"/>
  <c r="BM841" i="3"/>
  <c r="BM825" i="3"/>
  <c r="BM808" i="3"/>
  <c r="BM790" i="3"/>
  <c r="BM750" i="3"/>
  <c r="BM729" i="3"/>
  <c r="BM673" i="3"/>
  <c r="BM654" i="3"/>
  <c r="BM619" i="3"/>
  <c r="BM582" i="3"/>
  <c r="BM927" i="3"/>
  <c r="BM908" i="3"/>
  <c r="BM887" i="3"/>
  <c r="BM868" i="3"/>
  <c r="BM770" i="3"/>
  <c r="BM709" i="3"/>
  <c r="BM636" i="3"/>
  <c r="BM601" i="3"/>
  <c r="BM947" i="3"/>
  <c r="BM842" i="3"/>
  <c r="BM826" i="3"/>
  <c r="BM809" i="3"/>
  <c r="BM791" i="3"/>
  <c r="BM749" i="3"/>
  <c r="BM730" i="3"/>
  <c r="BM674" i="3"/>
  <c r="BM655" i="3"/>
  <c r="BM928" i="3"/>
  <c r="BM907" i="3"/>
  <c r="BM888" i="3"/>
  <c r="BM867" i="3"/>
  <c r="BM771" i="3"/>
  <c r="BM710" i="3"/>
  <c r="BM637" i="3"/>
  <c r="BM600" i="3"/>
  <c r="BM563" i="3"/>
  <c r="BM525" i="3"/>
  <c r="BM505" i="3"/>
  <c r="BM392" i="3"/>
  <c r="BM341" i="3"/>
  <c r="BM544" i="3"/>
  <c r="BM487" i="3"/>
  <c r="BM418" i="3"/>
  <c r="BM284" i="3"/>
  <c r="BM1420" i="3" s="1"/>
  <c r="BM618" i="3"/>
  <c r="BM583" i="3"/>
  <c r="BM524" i="3"/>
  <c r="BM506" i="3"/>
  <c r="BM393" i="3"/>
  <c r="BM356" i="3"/>
  <c r="BM326" i="3"/>
  <c r="BM1470" i="3" s="1"/>
  <c r="BM564" i="3"/>
  <c r="BM543" i="3"/>
  <c r="BM545" i="3" s="1"/>
  <c r="BM486" i="3"/>
  <c r="BM488" i="3" s="1"/>
  <c r="BM1483" i="3" s="1"/>
  <c r="BM464" i="3"/>
  <c r="BM433" i="3"/>
  <c r="BM306" i="3"/>
  <c r="BM126" i="3"/>
  <c r="BM125" i="3"/>
  <c r="BM124" i="3"/>
  <c r="BM114" i="3"/>
  <c r="BM16" i="3"/>
  <c r="BM187" i="3"/>
  <c r="BM1022" i="3" s="1"/>
  <c r="BM117" i="3"/>
  <c r="BM116" i="3"/>
  <c r="BM115" i="3"/>
  <c r="BM259" i="3"/>
  <c r="BM264" i="3" s="1"/>
  <c r="BM258" i="3"/>
  <c r="BM185" i="3"/>
  <c r="BM1021" i="3" s="1"/>
  <c r="BM123" i="3"/>
  <c r="BN17" i="3"/>
  <c r="BL1338" i="3"/>
  <c r="BM1335" i="3" s="1"/>
  <c r="BM1337" i="3" s="1"/>
  <c r="BL1484" i="3"/>
  <c r="BL1477" i="3"/>
  <c r="BL1496" i="3"/>
  <c r="BL1508" i="3"/>
  <c r="BL1541" i="3"/>
  <c r="AJ1314" i="3"/>
  <c r="AJ1316" i="3" s="1"/>
  <c r="AJ1320" i="3" s="1"/>
  <c r="AJ1542" i="3" s="1"/>
  <c r="AK1308" i="3"/>
  <c r="BE1967" i="3"/>
  <c r="C1969" i="3"/>
  <c r="D1968" i="3"/>
  <c r="AA1968" i="3"/>
  <c r="AK1968" i="3"/>
  <c r="AS1968" i="3"/>
  <c r="BA1968" i="3"/>
  <c r="R1968" i="3"/>
  <c r="AB1968" i="3"/>
  <c r="AP1968" i="3"/>
  <c r="BP1968" i="3"/>
  <c r="AC1968" i="3"/>
  <c r="AG1968" i="3"/>
  <c r="AY1968" i="3"/>
  <c r="Z1968" i="3"/>
  <c r="AD1968" i="3"/>
  <c r="AZ1968" i="3"/>
  <c r="U1968" i="3"/>
  <c r="BK1968" i="3"/>
  <c r="AL1968" i="3"/>
  <c r="BB1968" i="3"/>
  <c r="BL1968" i="3"/>
  <c r="CB1968" i="3"/>
  <c r="AQ1968" i="3"/>
  <c r="AU1968" i="3"/>
  <c r="BM1968" i="3"/>
  <c r="BW1968" i="3"/>
  <c r="I1968" i="3"/>
  <c r="AN1968" i="3"/>
  <c r="AV1968" i="3"/>
  <c r="BD1968" i="3"/>
  <c r="AE1968" i="3"/>
  <c r="AO1968" i="3"/>
  <c r="AW1968" i="3"/>
  <c r="BY1968" i="3"/>
  <c r="L1968" i="3"/>
  <c r="X1968" i="3"/>
  <c r="AF1968" i="3"/>
  <c r="AT1968" i="3"/>
  <c r="AX1968" i="3"/>
  <c r="M1968" i="3"/>
  <c r="Y1968" i="3"/>
  <c r="AM1968" i="3"/>
  <c r="BC1968" i="3"/>
  <c r="K1968" i="3"/>
  <c r="O1968" i="3"/>
  <c r="BZ1968" i="3"/>
  <c r="S1968" i="3"/>
  <c r="CA1968" i="3"/>
  <c r="H1968" i="3"/>
  <c r="N1968" i="3"/>
  <c r="AH1968" i="3"/>
  <c r="AR1968" i="3"/>
  <c r="BL1493" i="3" l="1"/>
  <c r="BM565" i="3"/>
  <c r="BL1473" i="3"/>
  <c r="BL1474" i="3" s="1"/>
  <c r="BN1068" i="3"/>
  <c r="BN237" i="3"/>
  <c r="BN242" i="3" s="1"/>
  <c r="BN215" i="3"/>
  <c r="BN236" i="3"/>
  <c r="BN241" i="3" s="1"/>
  <c r="BN214" i="3"/>
  <c r="BN219" i="3" s="1"/>
  <c r="BN290" i="3"/>
  <c r="BN1661" i="3"/>
  <c r="BL195" i="3"/>
  <c r="BM1229" i="3"/>
  <c r="BM929" i="3"/>
  <c r="BL1433" i="3"/>
  <c r="BM989" i="3"/>
  <c r="BM1160" i="3"/>
  <c r="BL1530" i="3"/>
  <c r="BL1533" i="3" s="1"/>
  <c r="BM620" i="3"/>
  <c r="BM1490" i="3" s="1"/>
  <c r="W167" i="3"/>
  <c r="W198" i="3" s="1"/>
  <c r="BL849" i="3"/>
  <c r="BL1509" i="3" s="1"/>
  <c r="BM909" i="3"/>
  <c r="BM827" i="3"/>
  <c r="BM1069" i="3"/>
  <c r="BM1513" i="3" s="1"/>
  <c r="BM1186" i="3"/>
  <c r="BM1508" i="3" s="1"/>
  <c r="BL1166" i="3"/>
  <c r="BL1514" i="3" s="1"/>
  <c r="BM584" i="3"/>
  <c r="BL1230" i="3"/>
  <c r="BL1515" i="3" s="1"/>
  <c r="BM751" i="3"/>
  <c r="BM1498" i="3" s="1"/>
  <c r="BM1144" i="3"/>
  <c r="BM792" i="3"/>
  <c r="BM949" i="3"/>
  <c r="BM602" i="3"/>
  <c r="BM1489" i="3" s="1"/>
  <c r="BL1534" i="3"/>
  <c r="BM843" i="3"/>
  <c r="BM1207" i="3"/>
  <c r="BM1089" i="3"/>
  <c r="BL683" i="3"/>
  <c r="BL1251" i="3" s="1"/>
  <c r="BM238" i="3"/>
  <c r="BM638" i="3"/>
  <c r="BM1491" i="3" s="1"/>
  <c r="BM889" i="3"/>
  <c r="BM1501" i="3" s="1"/>
  <c r="BM810" i="3"/>
  <c r="BM1045" i="3"/>
  <c r="BL271" i="3"/>
  <c r="BL1525" i="3" s="1"/>
  <c r="BM260" i="3"/>
  <c r="BM394" i="3"/>
  <c r="BM401" i="3" s="1"/>
  <c r="BM1249" i="3" s="1"/>
  <c r="BM1224" i="3"/>
  <c r="BM243" i="3"/>
  <c r="BM507" i="3"/>
  <c r="BM869" i="3"/>
  <c r="BM1500" i="3" s="1"/>
  <c r="BM711" i="3"/>
  <c r="BM969" i="3"/>
  <c r="BM1107" i="3"/>
  <c r="BM1433" i="3"/>
  <c r="BM526" i="3"/>
  <c r="BM1485" i="3" s="1"/>
  <c r="BM848" i="3"/>
  <c r="BM772" i="3"/>
  <c r="BM656" i="3"/>
  <c r="BM1492" i="3" s="1"/>
  <c r="BM847" i="3"/>
  <c r="BM1228" i="3"/>
  <c r="BM1123" i="3"/>
  <c r="BM1165" i="3"/>
  <c r="BM675" i="3"/>
  <c r="BM1434" i="3" s="1"/>
  <c r="BM731" i="3"/>
  <c r="BM221" i="3"/>
  <c r="BM270" i="3"/>
  <c r="BM1412" i="3"/>
  <c r="BM1023" i="3"/>
  <c r="BM1312" i="3"/>
  <c r="BM1284" i="3"/>
  <c r="BM1317" i="3"/>
  <c r="BM1372" i="3"/>
  <c r="BM1367" i="3"/>
  <c r="P1968" i="3"/>
  <c r="AI1968" i="3"/>
  <c r="C1970" i="3"/>
  <c r="D1969" i="3"/>
  <c r="U1969" i="3"/>
  <c r="AS1969" i="3"/>
  <c r="BK1969" i="3"/>
  <c r="BY1969" i="3"/>
  <c r="AB1969" i="3"/>
  <c r="AL1969" i="3"/>
  <c r="AX1969" i="3"/>
  <c r="BB1969" i="3"/>
  <c r="BL1969" i="3"/>
  <c r="CB1969" i="3"/>
  <c r="AQ1969" i="3"/>
  <c r="BM1969" i="3"/>
  <c r="BW1969" i="3"/>
  <c r="AN1969" i="3"/>
  <c r="AV1969" i="3"/>
  <c r="BD1969" i="3"/>
  <c r="O1969" i="3"/>
  <c r="AE1969" i="3"/>
  <c r="L1969" i="3"/>
  <c r="AT1969" i="3"/>
  <c r="M1969" i="3"/>
  <c r="Y1969" i="3"/>
  <c r="AM1969" i="3"/>
  <c r="BC1969" i="3"/>
  <c r="I1969" i="3"/>
  <c r="K1969" i="3"/>
  <c r="AO1969" i="3"/>
  <c r="AW1969" i="3"/>
  <c r="BA1969" i="3"/>
  <c r="X1969" i="3"/>
  <c r="AF1969" i="3"/>
  <c r="BZ1969" i="3"/>
  <c r="S1969" i="3"/>
  <c r="AG1969" i="3"/>
  <c r="CA1969" i="3"/>
  <c r="AD1969" i="3"/>
  <c r="AH1969" i="3"/>
  <c r="AR1969" i="3"/>
  <c r="AZ1969" i="3"/>
  <c r="AA1969" i="3"/>
  <c r="AK1969" i="3"/>
  <c r="R1969" i="3"/>
  <c r="AP1969" i="3"/>
  <c r="BP1969" i="3"/>
  <c r="AC1969" i="3"/>
  <c r="AU1969" i="3"/>
  <c r="H1969" i="3"/>
  <c r="N1969" i="3"/>
  <c r="Z1969" i="3"/>
  <c r="AK1309" i="3"/>
  <c r="AK1313" i="3" s="1"/>
  <c r="BN1466" i="3"/>
  <c r="BN1361" i="3"/>
  <c r="BN1334" i="3"/>
  <c r="BN1311" i="3"/>
  <c r="BN1310" i="3"/>
  <c r="BN1397" i="3"/>
  <c r="BN1398" i="3" s="1"/>
  <c r="BN1306" i="3"/>
  <c r="BN1373" i="3"/>
  <c r="BN1374" i="3" s="1"/>
  <c r="BN1362" i="3"/>
  <c r="BN1424" i="3"/>
  <c r="BN1366" i="3"/>
  <c r="BN1365" i="3"/>
  <c r="BN1318" i="3"/>
  <c r="BN1319" i="3" s="1"/>
  <c r="BN1307" i="3"/>
  <c r="BN1282" i="3"/>
  <c r="BN1185" i="3"/>
  <c r="BN1121" i="3"/>
  <c r="BN1105" i="3"/>
  <c r="BN1087" i="3"/>
  <c r="BN988" i="3"/>
  <c r="BN967" i="3"/>
  <c r="BN948" i="3"/>
  <c r="BN1261" i="3"/>
  <c r="BN1266" i="3" s="1"/>
  <c r="BN1268" i="3" s="1"/>
  <c r="BN1223" i="3"/>
  <c r="BN1206" i="3"/>
  <c r="BN1158" i="3"/>
  <c r="BN1142" i="3"/>
  <c r="BN1044" i="3"/>
  <c r="BN1184" i="3"/>
  <c r="BN1122" i="3"/>
  <c r="BN1106" i="3"/>
  <c r="BN1088" i="3"/>
  <c r="BN1067" i="3"/>
  <c r="BN1281" i="3"/>
  <c r="BN1283" i="3" s="1"/>
  <c r="BN1222" i="3"/>
  <c r="BN1205" i="3"/>
  <c r="BN1159" i="3"/>
  <c r="BN1143" i="3"/>
  <c r="BN1043" i="3"/>
  <c r="BN987" i="3"/>
  <c r="BN927" i="3"/>
  <c r="BN908" i="3"/>
  <c r="BN887" i="3"/>
  <c r="BN868" i="3"/>
  <c r="BN770" i="3"/>
  <c r="BN709" i="3"/>
  <c r="BN636" i="3"/>
  <c r="BN601" i="3"/>
  <c r="BN564" i="3"/>
  <c r="BN947" i="3"/>
  <c r="BN842" i="3"/>
  <c r="BN826" i="3"/>
  <c r="BN809" i="3"/>
  <c r="BN791" i="3"/>
  <c r="BN749" i="3"/>
  <c r="BN730" i="3"/>
  <c r="BN674" i="3"/>
  <c r="BN655" i="3"/>
  <c r="BN618" i="3"/>
  <c r="BN583" i="3"/>
  <c r="BN928" i="3"/>
  <c r="BN907" i="3"/>
  <c r="BN888" i="3"/>
  <c r="BN867" i="3"/>
  <c r="BN771" i="3"/>
  <c r="BN710" i="3"/>
  <c r="BN968" i="3"/>
  <c r="BN841" i="3"/>
  <c r="BN825" i="3"/>
  <c r="BN808" i="3"/>
  <c r="BN790" i="3"/>
  <c r="BN750" i="3"/>
  <c r="BN729" i="3"/>
  <c r="BN673" i="3"/>
  <c r="BN654" i="3"/>
  <c r="BN619" i="3"/>
  <c r="BN544" i="3"/>
  <c r="BN487" i="3"/>
  <c r="BN418" i="3"/>
  <c r="BN284" i="3"/>
  <c r="BN1420" i="3" s="1"/>
  <c r="BN259" i="3"/>
  <c r="BN264" i="3" s="1"/>
  <c r="BN637" i="3"/>
  <c r="BN524" i="3"/>
  <c r="BN506" i="3"/>
  <c r="BN393" i="3"/>
  <c r="BN356" i="3"/>
  <c r="BN326" i="3"/>
  <c r="BN543" i="3"/>
  <c r="BN486" i="3"/>
  <c r="BN464" i="3"/>
  <c r="BN433" i="3"/>
  <c r="BN306" i="3"/>
  <c r="BN600" i="3"/>
  <c r="BN582" i="3"/>
  <c r="BN563" i="3"/>
  <c r="BN565" i="3" s="1"/>
  <c r="BN525" i="3"/>
  <c r="BN505" i="3"/>
  <c r="BN392" i="3"/>
  <c r="BN341" i="3"/>
  <c r="BN1471" i="3" s="1"/>
  <c r="BN187" i="3"/>
  <c r="BN1022" i="3" s="1"/>
  <c r="BN117" i="3"/>
  <c r="BN116" i="3"/>
  <c r="BN115" i="3"/>
  <c r="BN16" i="3"/>
  <c r="BN258" i="3"/>
  <c r="BN263" i="3" s="1"/>
  <c r="BN185" i="3"/>
  <c r="BN1021" i="3" s="1"/>
  <c r="BN123" i="3"/>
  <c r="BO17" i="3"/>
  <c r="BN126" i="3"/>
  <c r="BN125" i="3"/>
  <c r="BN124" i="3"/>
  <c r="BN114" i="3"/>
  <c r="BM216" i="3"/>
  <c r="BM1465" i="3"/>
  <c r="BM279" i="3"/>
  <c r="BM1572" i="3" s="1"/>
  <c r="BM263" i="3"/>
  <c r="BM269" i="3" s="1"/>
  <c r="BM1471" i="3"/>
  <c r="BM1497" i="3"/>
  <c r="BM1479" i="3"/>
  <c r="BM1469" i="3"/>
  <c r="BM1488" i="3"/>
  <c r="BM1505" i="3"/>
  <c r="BM1512" i="3"/>
  <c r="BM1506" i="3"/>
  <c r="BM1503" i="3"/>
  <c r="BM1541" i="3"/>
  <c r="BE1968" i="3"/>
  <c r="BM681" i="3"/>
  <c r="BM1164" i="3"/>
  <c r="BM1507" i="3"/>
  <c r="BL1494" i="3"/>
  <c r="BM189" i="3"/>
  <c r="BM193" i="3"/>
  <c r="BM682" i="3"/>
  <c r="BM1338" i="3"/>
  <c r="BN1335" i="3" s="1"/>
  <c r="BN1337" i="3" s="1"/>
  <c r="BM1477" i="3"/>
  <c r="BM1496" i="3"/>
  <c r="BM1486" i="3"/>
  <c r="BM1472" i="3"/>
  <c r="BM1487" i="3"/>
  <c r="BM1476" i="3"/>
  <c r="BM1504" i="3"/>
  <c r="BM1527" i="3"/>
  <c r="BM1511" i="3"/>
  <c r="BM1531" i="3"/>
  <c r="BM188" i="3"/>
  <c r="BM194" i="3"/>
  <c r="BM1484" i="3"/>
  <c r="BM1502" i="3"/>
  <c r="BM1499" i="3"/>
  <c r="BM1543" i="3"/>
  <c r="AF1369" i="3"/>
  <c r="AF1371" i="3" s="1"/>
  <c r="AG1363" i="3"/>
  <c r="W1510" i="3"/>
  <c r="W1516" i="3" s="1"/>
  <c r="W1238" i="3"/>
  <c r="X111" i="3"/>
  <c r="BN949" i="3" l="1"/>
  <c r="BN772" i="3"/>
  <c r="BN889" i="3"/>
  <c r="BO1622" i="3"/>
  <c r="BO1068" i="3"/>
  <c r="BO565" i="3"/>
  <c r="BO236" i="3"/>
  <c r="BO237" i="3"/>
  <c r="BO215" i="3"/>
  <c r="BO214" i="3"/>
  <c r="BN1433" i="3"/>
  <c r="BN394" i="3"/>
  <c r="BN638" i="3"/>
  <c r="BN1491" i="3" s="1"/>
  <c r="BN1186" i="3"/>
  <c r="BN1508" i="3" s="1"/>
  <c r="BM1530" i="3"/>
  <c r="BM1533" i="3" s="1"/>
  <c r="BO290" i="3"/>
  <c r="BO1673" i="3"/>
  <c r="BO1614" i="3"/>
  <c r="BO1661" i="3"/>
  <c r="BN1089" i="3"/>
  <c r="BM195" i="3"/>
  <c r="BN507" i="3"/>
  <c r="BN488" i="3"/>
  <c r="BN1483" i="3" s="1"/>
  <c r="BN188" i="3"/>
  <c r="BN1476" i="3"/>
  <c r="BN545" i="3"/>
  <c r="BN1486" i="3" s="1"/>
  <c r="BM1473" i="3"/>
  <c r="BM1474" i="3" s="1"/>
  <c r="BM1166" i="3"/>
  <c r="BM1514" i="3" s="1"/>
  <c r="BN1045" i="3"/>
  <c r="BN1207" i="3"/>
  <c r="BN675" i="3"/>
  <c r="BN1493" i="3" s="1"/>
  <c r="BN401" i="3"/>
  <c r="BN1249" i="3" s="1"/>
  <c r="BN1504" i="3"/>
  <c r="BN1469" i="3"/>
  <c r="BN1470" i="3"/>
  <c r="BN989" i="3"/>
  <c r="BM849" i="3"/>
  <c r="BM1509" i="3" s="1"/>
  <c r="BV1968" i="3"/>
  <c r="BM1230" i="3"/>
  <c r="BM1515" i="3" s="1"/>
  <c r="BN602" i="3"/>
  <c r="BN1489" i="3" s="1"/>
  <c r="BN731" i="3"/>
  <c r="BN1497" i="3" s="1"/>
  <c r="BN656" i="3"/>
  <c r="BN1492" i="3" s="1"/>
  <c r="BN792" i="3"/>
  <c r="BN969" i="3"/>
  <c r="BM1493" i="3"/>
  <c r="BM1494" i="3" s="1"/>
  <c r="W1419" i="3"/>
  <c r="BX1968" i="3"/>
  <c r="BO1520" i="3"/>
  <c r="BO1536" i="3"/>
  <c r="BO1533" i="3"/>
  <c r="BO1574" i="3"/>
  <c r="BN751" i="3"/>
  <c r="BN526" i="3"/>
  <c r="BN1485" i="3" s="1"/>
  <c r="BN620" i="3"/>
  <c r="BN1490" i="3" s="1"/>
  <c r="BN1107" i="3"/>
  <c r="BN843" i="3"/>
  <c r="BN1069" i="3"/>
  <c r="BN1513" i="3" s="1"/>
  <c r="BN1164" i="3"/>
  <c r="BN810" i="3"/>
  <c r="BN711" i="3"/>
  <c r="BN1496" i="3" s="1"/>
  <c r="BN909" i="3"/>
  <c r="BN1502" i="3" s="1"/>
  <c r="BN1228" i="3"/>
  <c r="BN1229" i="3"/>
  <c r="BN827" i="3"/>
  <c r="BN848" i="3"/>
  <c r="BN1165" i="3"/>
  <c r="BN1160" i="3"/>
  <c r="BN1412" i="3"/>
  <c r="BN243" i="3"/>
  <c r="BN869" i="3"/>
  <c r="BN1500" i="3" s="1"/>
  <c r="BN929" i="3"/>
  <c r="BN1503" i="3" s="1"/>
  <c r="BN1123" i="3"/>
  <c r="BM683" i="3"/>
  <c r="BM1251" i="3" s="1"/>
  <c r="BN682" i="3"/>
  <c r="BN194" i="3"/>
  <c r="BN681" i="3"/>
  <c r="BN1531" i="3"/>
  <c r="BN269" i="3"/>
  <c r="BN216" i="3"/>
  <c r="BN265" i="3"/>
  <c r="BN1023" i="3"/>
  <c r="BN1511" i="3" s="1"/>
  <c r="BN1372" i="3"/>
  <c r="BN1367" i="3"/>
  <c r="BN1312" i="3"/>
  <c r="BN1284" i="3"/>
  <c r="BN1317" i="3"/>
  <c r="W1252" i="3"/>
  <c r="BM1534" i="3"/>
  <c r="BN189" i="3"/>
  <c r="BN220" i="3"/>
  <c r="BN221" i="3" s="1"/>
  <c r="BN1465" i="3"/>
  <c r="BN279" i="3"/>
  <c r="BN1572" i="3" s="1"/>
  <c r="BN238" i="3"/>
  <c r="BN193" i="3"/>
  <c r="BN260" i="3"/>
  <c r="BN584" i="3"/>
  <c r="BN1224" i="3"/>
  <c r="BN1338" i="3"/>
  <c r="BO1335" i="3" s="1"/>
  <c r="BN1473" i="3"/>
  <c r="BN1477" i="3"/>
  <c r="BN1479" i="3"/>
  <c r="BN1499" i="3"/>
  <c r="BN1505" i="3"/>
  <c r="AG1364" i="3"/>
  <c r="BN847" i="3"/>
  <c r="BN1144" i="3"/>
  <c r="BN1506" i="3"/>
  <c r="BN1541" i="3"/>
  <c r="AK1314" i="3"/>
  <c r="AK1316" i="3" s="1"/>
  <c r="AL1308" i="3"/>
  <c r="AI1969" i="3"/>
  <c r="X127" i="3"/>
  <c r="X128" i="3" s="1"/>
  <c r="X118" i="3"/>
  <c r="X119" i="3" s="1"/>
  <c r="AF1375" i="3"/>
  <c r="AF1544" i="3" s="1"/>
  <c r="BO1668" i="3"/>
  <c r="BO1663" i="3"/>
  <c r="BO1670" i="3"/>
  <c r="BO1664" i="3"/>
  <c r="BO1645" i="3"/>
  <c r="BP1640" i="3" s="1"/>
  <c r="BO1642" i="3"/>
  <c r="BO1665" i="3"/>
  <c r="BP1659" i="3" s="1"/>
  <c r="BO1648" i="3"/>
  <c r="BO1643" i="3"/>
  <c r="BO1677" i="3"/>
  <c r="BO1662" i="3"/>
  <c r="BO1653" i="3"/>
  <c r="BO1650" i="3"/>
  <c r="BO1598" i="3"/>
  <c r="BO1590" i="3"/>
  <c r="BO1545" i="3"/>
  <c r="BO1538" i="3"/>
  <c r="BO1530" i="3"/>
  <c r="BO1527" i="3"/>
  <c r="BO1586" i="3"/>
  <c r="BO1552" i="3"/>
  <c r="BO1573" i="3" s="1"/>
  <c r="BO1544" i="3"/>
  <c r="BO1543" i="3"/>
  <c r="BO1644" i="3"/>
  <c r="BO1610" i="3"/>
  <c r="BO1602" i="3"/>
  <c r="BO1578" i="3"/>
  <c r="BO1554" i="3"/>
  <c r="BO1551" i="3"/>
  <c r="BO1571" i="3" s="1"/>
  <c r="BO1542" i="3"/>
  <c r="BO1534" i="3"/>
  <c r="BO1548" i="3"/>
  <c r="BO1546" i="3"/>
  <c r="BO1541" i="3"/>
  <c r="BO1531" i="3"/>
  <c r="BO1525" i="3"/>
  <c r="BO1518" i="3"/>
  <c r="BO1513" i="3"/>
  <c r="BO1509" i="3"/>
  <c r="BO1505" i="3"/>
  <c r="BO1501" i="3"/>
  <c r="BO1497" i="3"/>
  <c r="BO1524" i="3"/>
  <c r="BO1512" i="3"/>
  <c r="BO1508" i="3"/>
  <c r="BO1504" i="3"/>
  <c r="BO1500" i="3"/>
  <c r="BO1515" i="3"/>
  <c r="BO1511" i="3"/>
  <c r="BO1507" i="3"/>
  <c r="BO1516" i="3"/>
  <c r="BO1514" i="3"/>
  <c r="BO1510" i="3"/>
  <c r="BO1506" i="3"/>
  <c r="BO1502" i="3"/>
  <c r="BO1490" i="3"/>
  <c r="BO1486" i="3"/>
  <c r="BO1478" i="3"/>
  <c r="BO1471" i="3"/>
  <c r="BO1457" i="3"/>
  <c r="BO1444" i="3"/>
  <c r="BO1498" i="3"/>
  <c r="BO1496" i="3"/>
  <c r="BO1493" i="3"/>
  <c r="BO1489" i="3"/>
  <c r="BO1485" i="3"/>
  <c r="BO1477" i="3"/>
  <c r="BO1470" i="3"/>
  <c r="BO1458" i="3"/>
  <c r="BP1456" i="3"/>
  <c r="BO1447" i="3"/>
  <c r="BO1445" i="3"/>
  <c r="BO1436" i="3"/>
  <c r="BO1433" i="3"/>
  <c r="BO1494" i="3"/>
  <c r="BO1492" i="3"/>
  <c r="BO1488" i="3"/>
  <c r="BO1484" i="3"/>
  <c r="BO1476" i="3"/>
  <c r="BO1473" i="3"/>
  <c r="BO1469" i="3"/>
  <c r="BO1466" i="3"/>
  <c r="BO1459" i="3"/>
  <c r="BO1503" i="3"/>
  <c r="BO1499" i="3"/>
  <c r="BO1491" i="3"/>
  <c r="BO1487" i="3"/>
  <c r="BO1483" i="3"/>
  <c r="BO1479" i="3"/>
  <c r="BO1474" i="3"/>
  <c r="BO1472" i="3"/>
  <c r="BO1446" i="3"/>
  <c r="BP1442" i="3"/>
  <c r="BO1438" i="3"/>
  <c r="BO1434" i="3"/>
  <c r="BO1413" i="3"/>
  <c r="BO1411" i="3"/>
  <c r="BO1397" i="3"/>
  <c r="BO1393" i="3"/>
  <c r="BP1390" i="3"/>
  <c r="BO1375" i="3"/>
  <c r="BO1367" i="3"/>
  <c r="BO1363" i="3"/>
  <c r="BP1335" i="3"/>
  <c r="BO1319" i="3"/>
  <c r="BO1317" i="3"/>
  <c r="BO1314" i="3"/>
  <c r="BO1306" i="3"/>
  <c r="BO1261" i="3"/>
  <c r="BO1420" i="3"/>
  <c r="BO1414" i="3"/>
  <c r="BO1408" i="3"/>
  <c r="BO1406" i="3"/>
  <c r="BO1395" i="3"/>
  <c r="BO448" i="3" s="1"/>
  <c r="BO1373" i="3"/>
  <c r="BO1371" i="3"/>
  <c r="BO1362" i="3"/>
  <c r="BO1320" i="3"/>
  <c r="BO1308" i="3"/>
  <c r="BO1443" i="3"/>
  <c r="BO1424" i="3"/>
  <c r="BO1421" i="3"/>
  <c r="BO1412" i="3"/>
  <c r="BO1410" i="3"/>
  <c r="BO1398" i="3"/>
  <c r="BO1396" i="3"/>
  <c r="BO1391" i="3"/>
  <c r="BO1368" i="3"/>
  <c r="BO1366" i="3"/>
  <c r="BO1365" i="3"/>
  <c r="BO1364" i="3"/>
  <c r="BO1318" i="3"/>
  <c r="BO1316" i="3"/>
  <c r="BO1419" i="3"/>
  <c r="BO1407" i="3"/>
  <c r="BO1405" i="3"/>
  <c r="BO1399" i="3"/>
  <c r="BO1392" i="3"/>
  <c r="BO1374" i="3"/>
  <c r="BO1372" i="3"/>
  <c r="BO1369" i="3"/>
  <c r="BO1361" i="3"/>
  <c r="BO1338" i="3"/>
  <c r="BO1337" i="3"/>
  <c r="BO1334" i="3"/>
  <c r="BO1313" i="3"/>
  <c r="BO1311" i="3"/>
  <c r="BO1310" i="3"/>
  <c r="BO1309" i="3"/>
  <c r="BP1284" i="3"/>
  <c r="BO1283" i="3"/>
  <c r="BO1249" i="3"/>
  <c r="BO1223" i="3"/>
  <c r="BO1206" i="3"/>
  <c r="BO1160" i="3"/>
  <c r="BO1158" i="3"/>
  <c r="BO1144" i="3"/>
  <c r="BO1142" i="3"/>
  <c r="BO1044" i="3"/>
  <c r="BO1023" i="3"/>
  <c r="BO1022" i="3"/>
  <c r="BO1021" i="3"/>
  <c r="BO1307" i="3"/>
  <c r="BO1250" i="3"/>
  <c r="BO1230" i="3"/>
  <c r="BO1229" i="3"/>
  <c r="BO1228" i="3"/>
  <c r="BO1186" i="3"/>
  <c r="BO1184" i="3"/>
  <c r="BO1122" i="3"/>
  <c r="BO1106" i="3"/>
  <c r="BO1088" i="3"/>
  <c r="BO1069" i="3"/>
  <c r="BO1067" i="3"/>
  <c r="BO989" i="3"/>
  <c r="BO987" i="3"/>
  <c r="BO968" i="3"/>
  <c r="BO949" i="3"/>
  <c r="BO1281" i="3"/>
  <c r="BO1266" i="3"/>
  <c r="BO1254" i="3"/>
  <c r="BO1251" i="3"/>
  <c r="BO1224" i="3"/>
  <c r="BO1222" i="3"/>
  <c r="BO1207" i="3"/>
  <c r="BO1205" i="3"/>
  <c r="BO1159" i="3"/>
  <c r="BO1143" i="3"/>
  <c r="BO1045" i="3"/>
  <c r="BO1043" i="3"/>
  <c r="BO1282" i="3"/>
  <c r="BO1268" i="3"/>
  <c r="BO1238" i="3"/>
  <c r="BO1252" i="3" s="1"/>
  <c r="BO1237" i="3"/>
  <c r="BO1236" i="3"/>
  <c r="BO1185" i="3"/>
  <c r="BO1166" i="3"/>
  <c r="BO1165" i="3"/>
  <c r="BO1164" i="3"/>
  <c r="BO1123" i="3"/>
  <c r="BO1121" i="3"/>
  <c r="BO1107" i="3"/>
  <c r="BO1105" i="3"/>
  <c r="BO1089" i="3"/>
  <c r="BO1087" i="3"/>
  <c r="BO988" i="3"/>
  <c r="BO969" i="3"/>
  <c r="BO967" i="3"/>
  <c r="BO947" i="3"/>
  <c r="BO842" i="3"/>
  <c r="BO826" i="3"/>
  <c r="BO809" i="3"/>
  <c r="BO791" i="3"/>
  <c r="BO751" i="3"/>
  <c r="BO749" i="3"/>
  <c r="BO730" i="3"/>
  <c r="BO683" i="3"/>
  <c r="BO682" i="3"/>
  <c r="BO681" i="3"/>
  <c r="BO674" i="3"/>
  <c r="BO655" i="3"/>
  <c r="BO620" i="3"/>
  <c r="BO618" i="3"/>
  <c r="BO583" i="3"/>
  <c r="BO1005" i="3"/>
  <c r="BO928" i="3"/>
  <c r="BO909" i="3"/>
  <c r="BO907" i="3"/>
  <c r="BO888" i="3"/>
  <c r="BO869" i="3"/>
  <c r="BO867" i="3"/>
  <c r="BO771" i="3"/>
  <c r="BO710" i="3"/>
  <c r="BO637" i="3"/>
  <c r="BO602" i="3"/>
  <c r="BO600" i="3"/>
  <c r="BO848" i="3"/>
  <c r="BO847" i="3"/>
  <c r="BO843" i="3"/>
  <c r="BO841" i="3"/>
  <c r="BO827" i="3"/>
  <c r="BO825" i="3"/>
  <c r="BO810" i="3"/>
  <c r="BO808" i="3"/>
  <c r="BO792" i="3"/>
  <c r="BO790" i="3"/>
  <c r="BO750" i="3"/>
  <c r="BO731" i="3"/>
  <c r="BO729" i="3"/>
  <c r="BO675" i="3"/>
  <c r="BO673" i="3"/>
  <c r="BO656" i="3"/>
  <c r="BO654" i="3"/>
  <c r="BO1006" i="3"/>
  <c r="BO1004" i="3"/>
  <c r="BO948" i="3"/>
  <c r="BO929" i="3"/>
  <c r="BO927" i="3"/>
  <c r="BO908" i="3"/>
  <c r="BO889" i="3"/>
  <c r="BO887" i="3"/>
  <c r="BO868" i="3"/>
  <c r="BO849" i="3"/>
  <c r="BO772" i="3"/>
  <c r="BO770" i="3"/>
  <c r="BO711" i="3"/>
  <c r="BO709" i="3"/>
  <c r="BO638" i="3"/>
  <c r="BO636" i="3"/>
  <c r="BO601" i="3"/>
  <c r="BO584" i="3"/>
  <c r="BO526" i="3"/>
  <c r="BO524" i="3"/>
  <c r="BO506" i="3"/>
  <c r="BO393" i="3"/>
  <c r="BO356" i="3"/>
  <c r="BO326" i="3"/>
  <c r="BO243" i="3"/>
  <c r="BO242" i="3"/>
  <c r="BO241" i="3"/>
  <c r="BO238" i="3"/>
  <c r="BO545" i="3"/>
  <c r="BO543" i="3"/>
  <c r="BO488" i="3"/>
  <c r="BO486" i="3"/>
  <c r="BO467" i="3"/>
  <c r="BO464" i="3"/>
  <c r="BO433" i="3"/>
  <c r="BO306" i="3"/>
  <c r="BO619" i="3"/>
  <c r="BO582" i="3"/>
  <c r="BO564" i="3"/>
  <c r="BO563" i="3"/>
  <c r="BO525" i="3"/>
  <c r="BO507" i="3"/>
  <c r="BO505" i="3"/>
  <c r="BO394" i="3"/>
  <c r="BO392" i="3"/>
  <c r="BO341" i="3"/>
  <c r="BO544" i="3"/>
  <c r="BO487" i="3"/>
  <c r="BO418" i="3"/>
  <c r="BO401" i="3"/>
  <c r="BO284" i="3"/>
  <c r="BO265" i="3"/>
  <c r="BO264" i="3"/>
  <c r="BO270" i="3"/>
  <c r="BO196" i="3"/>
  <c r="BO188" i="3"/>
  <c r="BO162" i="3"/>
  <c r="BO154" i="3"/>
  <c r="BO131" i="3"/>
  <c r="BO111" i="3"/>
  <c r="BO16" i="3"/>
  <c r="BO259" i="3"/>
  <c r="BO258" i="3"/>
  <c r="BO221" i="3"/>
  <c r="BO220" i="3"/>
  <c r="BO219" i="3"/>
  <c r="BO216" i="3"/>
  <c r="BO189" i="3"/>
  <c r="BO185" i="3"/>
  <c r="BO163" i="3"/>
  <c r="BO155" i="3"/>
  <c r="BO132" i="3"/>
  <c r="BO123" i="3"/>
  <c r="BP17" i="3"/>
  <c r="BO114" i="3"/>
  <c r="BO269" i="3"/>
  <c r="BO260" i="3"/>
  <c r="BO198" i="3"/>
  <c r="BO190" i="3"/>
  <c r="BO186" i="3"/>
  <c r="BO167" i="3"/>
  <c r="BO165" i="3"/>
  <c r="BO164" i="3"/>
  <c r="BO156" i="3"/>
  <c r="BO129" i="3"/>
  <c r="BO128" i="3"/>
  <c r="BO127" i="3"/>
  <c r="BO126" i="3"/>
  <c r="BO125" i="3"/>
  <c r="BO124" i="3"/>
  <c r="BO271" i="3"/>
  <c r="BO263" i="3"/>
  <c r="BO195" i="3"/>
  <c r="BO194" i="3"/>
  <c r="BO193" i="3"/>
  <c r="BO161" i="3"/>
  <c r="BO158" i="3"/>
  <c r="BO157" i="3"/>
  <c r="BO120" i="3"/>
  <c r="BO119" i="3"/>
  <c r="BO118" i="3"/>
  <c r="BO117" i="3"/>
  <c r="BO116" i="3"/>
  <c r="BO115" i="3"/>
  <c r="BN1484" i="3"/>
  <c r="BN1472" i="3"/>
  <c r="BN1487" i="3"/>
  <c r="BN1507" i="3"/>
  <c r="BN1512" i="3"/>
  <c r="AK1320" i="3"/>
  <c r="AK1542" i="3" s="1"/>
  <c r="P1969" i="3"/>
  <c r="BM271" i="3"/>
  <c r="BM1525" i="3" s="1"/>
  <c r="BN1501" i="3"/>
  <c r="BN1498" i="3"/>
  <c r="BN1543" i="3"/>
  <c r="C1971" i="3"/>
  <c r="D1970" i="3"/>
  <c r="O1970" i="3"/>
  <c r="AO1970" i="3"/>
  <c r="BY1970" i="3"/>
  <c r="X1970" i="3"/>
  <c r="AT1970" i="3"/>
  <c r="AX1970" i="3"/>
  <c r="BP1970" i="3"/>
  <c r="Y1970" i="3"/>
  <c r="AU1970" i="3"/>
  <c r="BW1970" i="3"/>
  <c r="I1970" i="3"/>
  <c r="Z1970" i="3"/>
  <c r="AN1970" i="3"/>
  <c r="AV1970" i="3"/>
  <c r="K1970" i="3"/>
  <c r="U1970" i="3"/>
  <c r="AE1970" i="3"/>
  <c r="AW1970" i="3"/>
  <c r="L1970" i="3"/>
  <c r="AF1970" i="3"/>
  <c r="BL1970" i="3"/>
  <c r="CB1970" i="3"/>
  <c r="M1970" i="3"/>
  <c r="S1970" i="3"/>
  <c r="AG1970" i="3"/>
  <c r="AQ1970" i="3"/>
  <c r="BM1970" i="3"/>
  <c r="H1970" i="3"/>
  <c r="BD1970" i="3"/>
  <c r="AK1970" i="3"/>
  <c r="BA1970" i="3"/>
  <c r="AL1970" i="3"/>
  <c r="AP1970" i="3"/>
  <c r="BZ1970" i="3"/>
  <c r="AC1970" i="3"/>
  <c r="AM1970" i="3"/>
  <c r="BC1970" i="3"/>
  <c r="N1970" i="3"/>
  <c r="AH1970" i="3"/>
  <c r="AR1970" i="3"/>
  <c r="AA1970" i="3"/>
  <c r="AS1970" i="3"/>
  <c r="BK1970" i="3"/>
  <c r="R1970" i="3"/>
  <c r="AB1970" i="3"/>
  <c r="BB1970" i="3"/>
  <c r="CA1970" i="3"/>
  <c r="AD1970" i="3"/>
  <c r="AZ1970" i="3"/>
  <c r="BM265" i="3"/>
  <c r="BN1434" i="3" l="1"/>
  <c r="BN1230" i="3"/>
  <c r="BN1515" i="3" s="1"/>
  <c r="BO1422" i="3"/>
  <c r="BO1426" i="3" s="1"/>
  <c r="BP1622" i="3"/>
  <c r="BP1068" i="3"/>
  <c r="BP565" i="3"/>
  <c r="BP236" i="3"/>
  <c r="BP237" i="3"/>
  <c r="BP215" i="3"/>
  <c r="BP214" i="3"/>
  <c r="BP290" i="3"/>
  <c r="BP1673" i="3"/>
  <c r="BP1614" i="3"/>
  <c r="BP1661" i="3"/>
  <c r="BN1474" i="3"/>
  <c r="BN1166" i="3"/>
  <c r="BN1514" i="3" s="1"/>
  <c r="BN195" i="3"/>
  <c r="W1422" i="3"/>
  <c r="W1524" i="3"/>
  <c r="W1536" i="3" s="1"/>
  <c r="BP1520" i="3"/>
  <c r="BP1536" i="3"/>
  <c r="BP1533" i="3"/>
  <c r="BN849" i="3"/>
  <c r="BN1509" i="3" s="1"/>
  <c r="BN1530" i="3"/>
  <c r="BN1533" i="3" s="1"/>
  <c r="BP1574" i="3"/>
  <c r="P1970" i="3"/>
  <c r="BO1312" i="3"/>
  <c r="BO1284" i="3"/>
  <c r="BO1480" i="3"/>
  <c r="X1005" i="3"/>
  <c r="X1237" i="3" s="1"/>
  <c r="X162" i="3"/>
  <c r="X163" i="3"/>
  <c r="X129" i="3"/>
  <c r="X161" i="3"/>
  <c r="X131" i="3"/>
  <c r="X164" i="3"/>
  <c r="W1436" i="3"/>
  <c r="W1438" i="3" s="1"/>
  <c r="C1972" i="3"/>
  <c r="D1971" i="3"/>
  <c r="U1971" i="3"/>
  <c r="AO1971" i="3"/>
  <c r="BK1971" i="3"/>
  <c r="X1971" i="3"/>
  <c r="AL1971" i="3"/>
  <c r="BB1971" i="3"/>
  <c r="BL1971" i="3"/>
  <c r="BP1971" i="3"/>
  <c r="CB1971" i="3"/>
  <c r="AC1971" i="3"/>
  <c r="AU1971" i="3"/>
  <c r="BW1971" i="3"/>
  <c r="Z1971" i="3"/>
  <c r="AN1971" i="3"/>
  <c r="AV1971" i="3"/>
  <c r="BD1971" i="3"/>
  <c r="AE1971" i="3"/>
  <c r="AW1971" i="3"/>
  <c r="BY1971" i="3"/>
  <c r="L1971" i="3"/>
  <c r="AF1971" i="3"/>
  <c r="AX1971" i="3"/>
  <c r="M1971" i="3"/>
  <c r="S1971" i="3"/>
  <c r="Y1971" i="3"/>
  <c r="AM1971" i="3"/>
  <c r="AQ1971" i="3"/>
  <c r="BC1971" i="3"/>
  <c r="BM1971" i="3"/>
  <c r="H1971" i="3"/>
  <c r="O1971" i="3"/>
  <c r="AK1971" i="3"/>
  <c r="AS1971" i="3"/>
  <c r="BA1971" i="3"/>
  <c r="AB1971" i="3"/>
  <c r="AT1971" i="3"/>
  <c r="BZ1971" i="3"/>
  <c r="CA1971" i="3"/>
  <c r="N1971" i="3"/>
  <c r="AH1971" i="3"/>
  <c r="AR1971" i="3"/>
  <c r="K1971" i="3"/>
  <c r="AA1971" i="3"/>
  <c r="R1971" i="3"/>
  <c r="AP1971" i="3"/>
  <c r="AG1971" i="3"/>
  <c r="I1971" i="3"/>
  <c r="AD1971" i="3"/>
  <c r="AZ1971" i="3"/>
  <c r="BO1465" i="3"/>
  <c r="BO279" i="3"/>
  <c r="BO1572" i="3" s="1"/>
  <c r="AL1309" i="3"/>
  <c r="AL1313" i="3" s="1"/>
  <c r="BN1488" i="3"/>
  <c r="BN1494" i="3" s="1"/>
  <c r="BN683" i="3"/>
  <c r="BN1251" i="3" s="1"/>
  <c r="BN270" i="3"/>
  <c r="BN271" i="3" s="1"/>
  <c r="AI1970" i="3"/>
  <c r="BP1670" i="3"/>
  <c r="BP1664" i="3"/>
  <c r="BP1665" i="3"/>
  <c r="BQ1659" i="3" s="1"/>
  <c r="BP1648" i="3"/>
  <c r="BP1643" i="3"/>
  <c r="BP1677" i="3"/>
  <c r="BP1662" i="3"/>
  <c r="BP1653" i="3"/>
  <c r="BP1650" i="3"/>
  <c r="BP1668" i="3"/>
  <c r="BP1663" i="3"/>
  <c r="BP1644" i="3"/>
  <c r="BP1586" i="3"/>
  <c r="BP1552" i="3"/>
  <c r="BP1573" i="3" s="1"/>
  <c r="BP1544" i="3"/>
  <c r="BP1543" i="3"/>
  <c r="BP1645" i="3"/>
  <c r="BQ1640" i="3" s="1"/>
  <c r="BP1610" i="3"/>
  <c r="BP1602" i="3"/>
  <c r="BP1578" i="3"/>
  <c r="BP1554" i="3"/>
  <c r="BP1551" i="3"/>
  <c r="BP1571" i="3" s="1"/>
  <c r="BP1542" i="3"/>
  <c r="BP1534" i="3"/>
  <c r="BP1548" i="3"/>
  <c r="BP1546" i="3"/>
  <c r="BP1541" i="3"/>
  <c r="BP1531" i="3"/>
  <c r="BP1642" i="3"/>
  <c r="BP1598" i="3"/>
  <c r="BP1590" i="3"/>
  <c r="BP1545" i="3"/>
  <c r="BP1538" i="3"/>
  <c r="BP1530" i="3"/>
  <c r="BP1527" i="3"/>
  <c r="BP1524" i="3"/>
  <c r="BP1512" i="3"/>
  <c r="BP1508" i="3"/>
  <c r="BP1504" i="3"/>
  <c r="BP1500" i="3"/>
  <c r="BP1515" i="3"/>
  <c r="BP1511" i="3"/>
  <c r="BP1507" i="3"/>
  <c r="BP1503" i="3"/>
  <c r="BP1516" i="3"/>
  <c r="BP1514" i="3"/>
  <c r="BP1510" i="3"/>
  <c r="BP1525" i="3"/>
  <c r="BP1518" i="3"/>
  <c r="BP1513" i="3"/>
  <c r="BP1509" i="3"/>
  <c r="BP1505" i="3"/>
  <c r="BP1501" i="3"/>
  <c r="BP1498" i="3"/>
  <c r="BP1497" i="3"/>
  <c r="BP1496" i="3"/>
  <c r="BP1493" i="3"/>
  <c r="BP1489" i="3"/>
  <c r="BP1485" i="3"/>
  <c r="BP1477" i="3"/>
  <c r="BP1470" i="3"/>
  <c r="BP1458" i="3"/>
  <c r="BQ1456" i="3"/>
  <c r="BP1447" i="3"/>
  <c r="BP1445" i="3"/>
  <c r="BP1436" i="3"/>
  <c r="BP1433" i="3"/>
  <c r="BP1424" i="3"/>
  <c r="BP1506" i="3"/>
  <c r="BP1502" i="3"/>
  <c r="BP1494" i="3"/>
  <c r="BP1492" i="3"/>
  <c r="BP1488" i="3"/>
  <c r="BP1484" i="3"/>
  <c r="BP1476" i="3"/>
  <c r="BP1473" i="3"/>
  <c r="BP1469" i="3"/>
  <c r="BP1466" i="3"/>
  <c r="BP1459" i="3"/>
  <c r="BP1443" i="3"/>
  <c r="BP1499" i="3"/>
  <c r="BP1491" i="3"/>
  <c r="BP1487" i="3"/>
  <c r="BP1483" i="3"/>
  <c r="BP1479" i="3"/>
  <c r="BP1474" i="3"/>
  <c r="BP1472" i="3"/>
  <c r="BP1490" i="3"/>
  <c r="BP1486" i="3"/>
  <c r="BP1478" i="3"/>
  <c r="BP1471" i="3"/>
  <c r="BP1457" i="3"/>
  <c r="BP1444" i="3"/>
  <c r="BP1446" i="3"/>
  <c r="BP1434" i="3"/>
  <c r="BP1420" i="3"/>
  <c r="BP1414" i="3"/>
  <c r="BP1408" i="3"/>
  <c r="BP1406" i="3"/>
  <c r="BP1395" i="3"/>
  <c r="BP448" i="3" s="1"/>
  <c r="BP1373" i="3"/>
  <c r="BP1371" i="3"/>
  <c r="BP1362" i="3"/>
  <c r="BP1320" i="3"/>
  <c r="BP1308" i="3"/>
  <c r="BP1281" i="3"/>
  <c r="BP1266" i="3"/>
  <c r="BP1421" i="3"/>
  <c r="BP1412" i="3"/>
  <c r="BP1410" i="3"/>
  <c r="BP1398" i="3"/>
  <c r="BP1396" i="3"/>
  <c r="BP1391" i="3"/>
  <c r="BP1368" i="3"/>
  <c r="BP1366" i="3"/>
  <c r="BP1365" i="3"/>
  <c r="BP1364" i="3"/>
  <c r="BP1318" i="3"/>
  <c r="BP1316" i="3"/>
  <c r="BP1307" i="3"/>
  <c r="BQ1442" i="3"/>
  <c r="BP1419" i="3"/>
  <c r="BP1407" i="3"/>
  <c r="BP1405" i="3"/>
  <c r="BP1399" i="3"/>
  <c r="BP1392" i="3"/>
  <c r="BP1374" i="3"/>
  <c r="BP1372" i="3"/>
  <c r="BP1369" i="3"/>
  <c r="BP1361" i="3"/>
  <c r="BP1338" i="3"/>
  <c r="BP1337" i="3"/>
  <c r="BP1334" i="3"/>
  <c r="BP1438" i="3"/>
  <c r="BP1413" i="3"/>
  <c r="BP1411" i="3"/>
  <c r="BP1397" i="3"/>
  <c r="BP1393" i="3"/>
  <c r="BQ1390" i="3"/>
  <c r="BP1375" i="3"/>
  <c r="BP1367" i="3"/>
  <c r="BP1363" i="3"/>
  <c r="BQ1335" i="3"/>
  <c r="BP1319" i="3"/>
  <c r="BP1317" i="3"/>
  <c r="BP1314" i="3"/>
  <c r="BP1306" i="3"/>
  <c r="BP1309" i="3"/>
  <c r="BP1261" i="3"/>
  <c r="BP1250" i="3"/>
  <c r="BP1230" i="3"/>
  <c r="BP1229" i="3"/>
  <c r="BP1228" i="3"/>
  <c r="BP1186" i="3"/>
  <c r="BP1184" i="3"/>
  <c r="BP1122" i="3"/>
  <c r="BP1106" i="3"/>
  <c r="BP1088" i="3"/>
  <c r="BP1069" i="3"/>
  <c r="BP1067" i="3"/>
  <c r="BP989" i="3"/>
  <c r="BP987" i="3"/>
  <c r="BP968" i="3"/>
  <c r="BP949" i="3"/>
  <c r="BP947" i="3"/>
  <c r="BP1313" i="3"/>
  <c r="BQ1284" i="3"/>
  <c r="BP1254" i="3"/>
  <c r="BP1251" i="3"/>
  <c r="BP1224" i="3"/>
  <c r="BP1222" i="3"/>
  <c r="BP1207" i="3"/>
  <c r="BP1205" i="3"/>
  <c r="BP1159" i="3"/>
  <c r="BP1143" i="3"/>
  <c r="BP1045" i="3"/>
  <c r="BP1043" i="3"/>
  <c r="BP1006" i="3"/>
  <c r="BP1005" i="3"/>
  <c r="BP1004" i="3"/>
  <c r="BP1311" i="3"/>
  <c r="BP1283" i="3"/>
  <c r="BP1312" i="3" s="1"/>
  <c r="BP1282" i="3"/>
  <c r="BP1268" i="3"/>
  <c r="BP1238" i="3"/>
  <c r="BP1252" i="3" s="1"/>
  <c r="BP1237" i="3"/>
  <c r="BP1236" i="3"/>
  <c r="BP1185" i="3"/>
  <c r="BP1166" i="3"/>
  <c r="BP1165" i="3"/>
  <c r="BP1164" i="3"/>
  <c r="BP1123" i="3"/>
  <c r="BP1121" i="3"/>
  <c r="BP1107" i="3"/>
  <c r="BP1105" i="3"/>
  <c r="BP1089" i="3"/>
  <c r="BP1087" i="3"/>
  <c r="BP1310" i="3"/>
  <c r="BP1249" i="3"/>
  <c r="BP1223" i="3"/>
  <c r="BP1206" i="3"/>
  <c r="BP1160" i="3"/>
  <c r="BP1158" i="3"/>
  <c r="BP1144" i="3"/>
  <c r="BP1142" i="3"/>
  <c r="BP1044" i="3"/>
  <c r="BP1023" i="3"/>
  <c r="BP1022" i="3"/>
  <c r="BP1021" i="3"/>
  <c r="BP988" i="3"/>
  <c r="BP928" i="3"/>
  <c r="BP909" i="3"/>
  <c r="BP907" i="3"/>
  <c r="BP888" i="3"/>
  <c r="BP869" i="3"/>
  <c r="BP867" i="3"/>
  <c r="BP771" i="3"/>
  <c r="BP710" i="3"/>
  <c r="BP637" i="3"/>
  <c r="BP602" i="3"/>
  <c r="BP600" i="3"/>
  <c r="BP563" i="3"/>
  <c r="BP969" i="3"/>
  <c r="BP848" i="3"/>
  <c r="BP847" i="3"/>
  <c r="BP843" i="3"/>
  <c r="BP841" i="3"/>
  <c r="BP827" i="3"/>
  <c r="BP825" i="3"/>
  <c r="BP810" i="3"/>
  <c r="BP808" i="3"/>
  <c r="BP792" i="3"/>
  <c r="BP790" i="3"/>
  <c r="BP750" i="3"/>
  <c r="BP731" i="3"/>
  <c r="BP729" i="3"/>
  <c r="BP675" i="3"/>
  <c r="BP673" i="3"/>
  <c r="BP656" i="3"/>
  <c r="BP654" i="3"/>
  <c r="BP619" i="3"/>
  <c r="BP584" i="3"/>
  <c r="BP582" i="3"/>
  <c r="BP967" i="3"/>
  <c r="BP948" i="3"/>
  <c r="BP929" i="3"/>
  <c r="BP927" i="3"/>
  <c r="BP908" i="3"/>
  <c r="BP889" i="3"/>
  <c r="BP887" i="3"/>
  <c r="BP868" i="3"/>
  <c r="BP849" i="3"/>
  <c r="BP772" i="3"/>
  <c r="BP770" i="3"/>
  <c r="BP711" i="3"/>
  <c r="BP709" i="3"/>
  <c r="BP842" i="3"/>
  <c r="BP826" i="3"/>
  <c r="BP809" i="3"/>
  <c r="BP791" i="3"/>
  <c r="BP751" i="3"/>
  <c r="BP749" i="3"/>
  <c r="BP730" i="3"/>
  <c r="BP683" i="3"/>
  <c r="BP682" i="3"/>
  <c r="BP681" i="3"/>
  <c r="BP674" i="3"/>
  <c r="BP655" i="3"/>
  <c r="BP620" i="3"/>
  <c r="BP618" i="3"/>
  <c r="BP583" i="3"/>
  <c r="BP545" i="3"/>
  <c r="BP543" i="3"/>
  <c r="BP488" i="3"/>
  <c r="BP486" i="3"/>
  <c r="BP467" i="3"/>
  <c r="BP464" i="3"/>
  <c r="BP433" i="3"/>
  <c r="BP306" i="3"/>
  <c r="BP258" i="3"/>
  <c r="BP636" i="3"/>
  <c r="BP564" i="3"/>
  <c r="BP525" i="3"/>
  <c r="BP507" i="3"/>
  <c r="BP505" i="3"/>
  <c r="BP394" i="3"/>
  <c r="BP392" i="3"/>
  <c r="BP341" i="3"/>
  <c r="BP271" i="3"/>
  <c r="BP270" i="3"/>
  <c r="BP269" i="3"/>
  <c r="BP638" i="3"/>
  <c r="BP544" i="3"/>
  <c r="BP487" i="3"/>
  <c r="BP418" i="3"/>
  <c r="BP401" i="3"/>
  <c r="BP601" i="3"/>
  <c r="BP526" i="3"/>
  <c r="BP524" i="3"/>
  <c r="BP506" i="3"/>
  <c r="BP393" i="3"/>
  <c r="BP356" i="3"/>
  <c r="BP326" i="3"/>
  <c r="BP284" i="3"/>
  <c r="BP259" i="3"/>
  <c r="BP238" i="3"/>
  <c r="BP221" i="3"/>
  <c r="BP220" i="3"/>
  <c r="BP219" i="3"/>
  <c r="BP216" i="3"/>
  <c r="BP189" i="3"/>
  <c r="BP185" i="3"/>
  <c r="BP163" i="3"/>
  <c r="BP155" i="3"/>
  <c r="BP132" i="3"/>
  <c r="BP123" i="3"/>
  <c r="BQ17" i="3"/>
  <c r="BP120" i="3"/>
  <c r="BP116" i="3"/>
  <c r="BP265" i="3"/>
  <c r="BP260" i="3"/>
  <c r="BP241" i="3"/>
  <c r="BP198" i="3"/>
  <c r="BP190" i="3"/>
  <c r="BP186" i="3"/>
  <c r="BP167" i="3"/>
  <c r="BP165" i="3"/>
  <c r="BP164" i="3"/>
  <c r="BP156" i="3"/>
  <c r="BP129" i="3"/>
  <c r="BP128" i="3"/>
  <c r="BP127" i="3"/>
  <c r="BP126" i="3"/>
  <c r="BP125" i="3"/>
  <c r="BP124" i="3"/>
  <c r="BP114" i="3"/>
  <c r="BP119" i="3"/>
  <c r="BP115" i="3"/>
  <c r="BP263" i="3"/>
  <c r="BP242" i="3"/>
  <c r="BP195" i="3"/>
  <c r="BP194" i="3"/>
  <c r="BP193" i="3"/>
  <c r="BP161" i="3"/>
  <c r="BP158" i="3"/>
  <c r="BP157" i="3"/>
  <c r="BP264" i="3"/>
  <c r="BP243" i="3"/>
  <c r="BP196" i="3"/>
  <c r="BP188" i="3"/>
  <c r="BP162" i="3"/>
  <c r="BP154" i="3"/>
  <c r="BP131" i="3"/>
  <c r="BP111" i="3"/>
  <c r="BP16" i="3"/>
  <c r="BP118" i="3"/>
  <c r="BP117" i="3"/>
  <c r="X156" i="3"/>
  <c r="X120" i="3"/>
  <c r="X154" i="3"/>
  <c r="X1004" i="3"/>
  <c r="X155" i="3"/>
  <c r="X157" i="3"/>
  <c r="AG1368" i="3"/>
  <c r="BQ1622" i="3" l="1"/>
  <c r="BQ1068" i="3"/>
  <c r="BQ237" i="3"/>
  <c r="BQ215" i="3"/>
  <c r="BQ565" i="3"/>
  <c r="BQ236" i="3"/>
  <c r="BQ214" i="3"/>
  <c r="BN1525" i="3"/>
  <c r="BQ290" i="3"/>
  <c r="BQ1661" i="3"/>
  <c r="BQ1614" i="3"/>
  <c r="BQ1673" i="3"/>
  <c r="F1968" i="3"/>
  <c r="W1426" i="3"/>
  <c r="W1443" i="3" s="1"/>
  <c r="BQ1533" i="3"/>
  <c r="BQ1520" i="3"/>
  <c r="BQ1536" i="3"/>
  <c r="BQ1574" i="3"/>
  <c r="BP1422" i="3"/>
  <c r="BP1426" i="3" s="1"/>
  <c r="AL1314" i="3"/>
  <c r="AL1316" i="3" s="1"/>
  <c r="AM1308" i="3"/>
  <c r="BP1465" i="3"/>
  <c r="BP279" i="3"/>
  <c r="BP1572" i="3" s="1"/>
  <c r="BQ1665" i="3"/>
  <c r="BR1659" i="3" s="1"/>
  <c r="BQ1648" i="3"/>
  <c r="BQ1677" i="3"/>
  <c r="BQ1662" i="3"/>
  <c r="BQ1653" i="3"/>
  <c r="BQ1650" i="3"/>
  <c r="BQ1668" i="3"/>
  <c r="BQ1663" i="3"/>
  <c r="BQ1644" i="3"/>
  <c r="BQ1610" i="3"/>
  <c r="BQ1602" i="3"/>
  <c r="BQ1598" i="3"/>
  <c r="BQ1590" i="3"/>
  <c r="BQ1670" i="3"/>
  <c r="BQ1664" i="3"/>
  <c r="BQ1645" i="3"/>
  <c r="BR1640" i="3" s="1"/>
  <c r="BQ1642" i="3"/>
  <c r="BQ1578" i="3"/>
  <c r="BQ1554" i="3"/>
  <c r="BQ1551" i="3"/>
  <c r="BQ1571" i="3" s="1"/>
  <c r="BQ1542" i="3"/>
  <c r="BQ1534" i="3"/>
  <c r="BQ1548" i="3"/>
  <c r="BQ1546" i="3"/>
  <c r="BQ1541" i="3"/>
  <c r="BQ1531" i="3"/>
  <c r="BQ1643" i="3"/>
  <c r="BQ1545" i="3"/>
  <c r="BQ1538" i="3"/>
  <c r="BQ1586" i="3"/>
  <c r="BQ1552" i="3"/>
  <c r="BQ1573" i="3" s="1"/>
  <c r="BQ1544" i="3"/>
  <c r="BQ1543" i="3"/>
  <c r="BQ1527" i="3"/>
  <c r="BQ1515" i="3"/>
  <c r="BQ1511" i="3"/>
  <c r="BQ1507" i="3"/>
  <c r="BQ1503" i="3"/>
  <c r="BQ1499" i="3"/>
  <c r="BQ1516" i="3"/>
  <c r="BQ1514" i="3"/>
  <c r="BQ1510" i="3"/>
  <c r="BQ1506" i="3"/>
  <c r="BQ1502" i="3"/>
  <c r="BQ1525" i="3"/>
  <c r="BQ1518" i="3"/>
  <c r="BQ1513" i="3"/>
  <c r="BQ1509" i="3"/>
  <c r="BQ1530" i="3"/>
  <c r="BQ1524" i="3"/>
  <c r="BQ1512" i="3"/>
  <c r="BQ1508" i="3"/>
  <c r="BQ1504" i="3"/>
  <c r="BQ1500" i="3"/>
  <c r="BQ1494" i="3"/>
  <c r="BQ1492" i="3"/>
  <c r="BQ1488" i="3"/>
  <c r="BQ1484" i="3"/>
  <c r="BQ1476" i="3"/>
  <c r="BQ1473" i="3"/>
  <c r="BQ1469" i="3"/>
  <c r="BQ1466" i="3"/>
  <c r="BQ1459" i="3"/>
  <c r="BQ1443" i="3"/>
  <c r="BQ1421" i="3"/>
  <c r="BQ1491" i="3"/>
  <c r="BQ1487" i="3"/>
  <c r="BQ1483" i="3"/>
  <c r="BQ1479" i="3"/>
  <c r="BQ1474" i="3"/>
  <c r="BQ1472" i="3"/>
  <c r="BQ1446" i="3"/>
  <c r="BR1442" i="3"/>
  <c r="BQ1438" i="3"/>
  <c r="BQ1434" i="3"/>
  <c r="BQ1490" i="3"/>
  <c r="BQ1486" i="3"/>
  <c r="BQ1478" i="3"/>
  <c r="BQ1471" i="3"/>
  <c r="BQ1457" i="3"/>
  <c r="BQ1505" i="3"/>
  <c r="BQ1501" i="3"/>
  <c r="BQ1498" i="3"/>
  <c r="BQ1497" i="3"/>
  <c r="BQ1496" i="3"/>
  <c r="BQ1493" i="3"/>
  <c r="BQ1489" i="3"/>
  <c r="BQ1485" i="3"/>
  <c r="BQ1477" i="3"/>
  <c r="BQ1470" i="3"/>
  <c r="BQ1458" i="3"/>
  <c r="BR1456" i="3"/>
  <c r="BQ1447" i="3"/>
  <c r="BQ1445" i="3"/>
  <c r="BQ1436" i="3"/>
  <c r="BQ1433" i="3"/>
  <c r="BQ1412" i="3"/>
  <c r="BQ1410" i="3"/>
  <c r="BQ1398" i="3"/>
  <c r="BQ1396" i="3"/>
  <c r="BQ1391" i="3"/>
  <c r="BQ1368" i="3"/>
  <c r="BQ1366" i="3"/>
  <c r="BQ1365" i="3"/>
  <c r="BQ1364" i="3"/>
  <c r="BQ1318" i="3"/>
  <c r="BQ1316" i="3"/>
  <c r="BQ1307" i="3"/>
  <c r="BQ1282" i="3"/>
  <c r="BQ1268" i="3"/>
  <c r="BQ1254" i="3"/>
  <c r="BQ1444" i="3"/>
  <c r="BQ1424" i="3"/>
  <c r="BQ1419" i="3"/>
  <c r="BQ1407" i="3"/>
  <c r="BQ1405" i="3"/>
  <c r="BQ1399" i="3"/>
  <c r="BQ1392" i="3"/>
  <c r="BQ1374" i="3"/>
  <c r="BQ1372" i="3"/>
  <c r="BQ1369" i="3"/>
  <c r="BQ1361" i="3"/>
  <c r="BQ1338" i="3"/>
  <c r="BQ1337" i="3"/>
  <c r="BQ1334" i="3"/>
  <c r="BQ1313" i="3"/>
  <c r="BQ1311" i="3"/>
  <c r="BQ1310" i="3"/>
  <c r="BQ1309" i="3"/>
  <c r="BR1284" i="3"/>
  <c r="BQ1283" i="3"/>
  <c r="BQ1312" i="3" s="1"/>
  <c r="BQ1413" i="3"/>
  <c r="BQ1411" i="3"/>
  <c r="BQ1397" i="3"/>
  <c r="BQ1393" i="3"/>
  <c r="BR1390" i="3"/>
  <c r="BQ1375" i="3"/>
  <c r="BQ1367" i="3"/>
  <c r="BQ1363" i="3"/>
  <c r="BR1335" i="3"/>
  <c r="BQ1319" i="3"/>
  <c r="BQ1317" i="3"/>
  <c r="BQ1420" i="3"/>
  <c r="BQ1414" i="3"/>
  <c r="BQ1408" i="3"/>
  <c r="BQ1406" i="3"/>
  <c r="BQ1395" i="3"/>
  <c r="BQ448" i="3" s="1"/>
  <c r="BQ1373" i="3"/>
  <c r="BQ1371" i="3"/>
  <c r="BQ1362" i="3"/>
  <c r="BQ1320" i="3"/>
  <c r="BQ1308" i="3"/>
  <c r="BQ1314" i="3"/>
  <c r="BQ1251" i="3"/>
  <c r="BQ1224" i="3"/>
  <c r="BQ1222" i="3"/>
  <c r="BQ1207" i="3"/>
  <c r="BQ1205" i="3"/>
  <c r="BQ1159" i="3"/>
  <c r="BQ1143" i="3"/>
  <c r="BQ1045" i="3"/>
  <c r="BQ1043" i="3"/>
  <c r="BQ1006" i="3"/>
  <c r="BQ1005" i="3"/>
  <c r="BQ1004" i="3"/>
  <c r="BQ1306" i="3"/>
  <c r="BQ1281" i="3"/>
  <c r="BQ1266" i="3"/>
  <c r="BQ1238" i="3"/>
  <c r="BQ1252" i="3" s="1"/>
  <c r="BQ1237" i="3"/>
  <c r="BQ1236" i="3"/>
  <c r="BQ1185" i="3"/>
  <c r="BQ1166" i="3"/>
  <c r="BQ1165" i="3"/>
  <c r="BQ1164" i="3"/>
  <c r="BQ1123" i="3"/>
  <c r="BQ1121" i="3"/>
  <c r="BQ1107" i="3"/>
  <c r="BQ1105" i="3"/>
  <c r="BQ1089" i="3"/>
  <c r="BQ1087" i="3"/>
  <c r="BQ988" i="3"/>
  <c r="BQ969" i="3"/>
  <c r="BQ967" i="3"/>
  <c r="BQ1249" i="3"/>
  <c r="BQ1223" i="3"/>
  <c r="BQ1206" i="3"/>
  <c r="BQ1160" i="3"/>
  <c r="BQ1158" i="3"/>
  <c r="BQ1144" i="3"/>
  <c r="BQ1142" i="3"/>
  <c r="BQ1044" i="3"/>
  <c r="BQ1023" i="3"/>
  <c r="BQ1022" i="3"/>
  <c r="BQ1021" i="3"/>
  <c r="BQ1261" i="3"/>
  <c r="BQ1250" i="3"/>
  <c r="BQ1230" i="3"/>
  <c r="BQ1229" i="3"/>
  <c r="BQ1228" i="3"/>
  <c r="BQ1186" i="3"/>
  <c r="BQ1184" i="3"/>
  <c r="BQ1122" i="3"/>
  <c r="BQ1106" i="3"/>
  <c r="BQ1088" i="3"/>
  <c r="BQ1069" i="3"/>
  <c r="BQ1067" i="3"/>
  <c r="BQ989" i="3"/>
  <c r="BQ987" i="3"/>
  <c r="BQ968" i="3"/>
  <c r="BQ949" i="3"/>
  <c r="BQ848" i="3"/>
  <c r="BQ847" i="3"/>
  <c r="BQ843" i="3"/>
  <c r="BQ841" i="3"/>
  <c r="BQ827" i="3"/>
  <c r="BQ825" i="3"/>
  <c r="BQ810" i="3"/>
  <c r="BQ808" i="3"/>
  <c r="BQ792" i="3"/>
  <c r="BQ790" i="3"/>
  <c r="BQ750" i="3"/>
  <c r="BQ731" i="3"/>
  <c r="BQ729" i="3"/>
  <c r="BQ675" i="3"/>
  <c r="BQ673" i="3"/>
  <c r="BQ656" i="3"/>
  <c r="BQ654" i="3"/>
  <c r="BQ619" i="3"/>
  <c r="BQ584" i="3"/>
  <c r="BQ582" i="3"/>
  <c r="BQ948" i="3"/>
  <c r="BQ929" i="3"/>
  <c r="BQ927" i="3"/>
  <c r="BQ908" i="3"/>
  <c r="BQ889" i="3"/>
  <c r="BQ887" i="3"/>
  <c r="BQ868" i="3"/>
  <c r="BQ849" i="3"/>
  <c r="BQ772" i="3"/>
  <c r="BQ770" i="3"/>
  <c r="BQ711" i="3"/>
  <c r="BQ709" i="3"/>
  <c r="BQ638" i="3"/>
  <c r="BQ636" i="3"/>
  <c r="BQ601" i="3"/>
  <c r="BQ842" i="3"/>
  <c r="BQ826" i="3"/>
  <c r="BQ809" i="3"/>
  <c r="BQ791" i="3"/>
  <c r="BQ751" i="3"/>
  <c r="BQ749" i="3"/>
  <c r="BQ730" i="3"/>
  <c r="BQ683" i="3"/>
  <c r="BQ682" i="3"/>
  <c r="BQ681" i="3"/>
  <c r="BQ674" i="3"/>
  <c r="BQ655" i="3"/>
  <c r="BQ947" i="3"/>
  <c r="BQ928" i="3"/>
  <c r="BQ909" i="3"/>
  <c r="BQ907" i="3"/>
  <c r="BQ888" i="3"/>
  <c r="BQ869" i="3"/>
  <c r="BQ867" i="3"/>
  <c r="BQ771" i="3"/>
  <c r="BQ710" i="3"/>
  <c r="BQ637" i="3"/>
  <c r="BQ602" i="3"/>
  <c r="BQ600" i="3"/>
  <c r="BQ564" i="3"/>
  <c r="BQ525" i="3"/>
  <c r="BQ507" i="3"/>
  <c r="BQ505" i="3"/>
  <c r="BQ394" i="3"/>
  <c r="BQ392" i="3"/>
  <c r="BQ341" i="3"/>
  <c r="BQ271" i="3"/>
  <c r="BQ270" i="3"/>
  <c r="BQ269" i="3"/>
  <c r="BQ618" i="3"/>
  <c r="BQ583" i="3"/>
  <c r="BQ563" i="3"/>
  <c r="BQ544" i="3"/>
  <c r="BQ487" i="3"/>
  <c r="BQ418" i="3"/>
  <c r="BQ401" i="3"/>
  <c r="BQ284" i="3"/>
  <c r="BQ265" i="3"/>
  <c r="BQ264" i="3"/>
  <c r="BQ526" i="3"/>
  <c r="BQ524" i="3"/>
  <c r="BQ506" i="3"/>
  <c r="BQ393" i="3"/>
  <c r="BQ356" i="3"/>
  <c r="BQ326" i="3"/>
  <c r="BQ620" i="3"/>
  <c r="BQ545" i="3"/>
  <c r="BQ543" i="3"/>
  <c r="BQ488" i="3"/>
  <c r="BQ486" i="3"/>
  <c r="BQ467" i="3"/>
  <c r="BQ464" i="3"/>
  <c r="BQ433" i="3"/>
  <c r="BQ306" i="3"/>
  <c r="BQ260" i="3"/>
  <c r="BQ258" i="3"/>
  <c r="BQ241" i="3"/>
  <c r="BQ198" i="3"/>
  <c r="BQ190" i="3"/>
  <c r="BQ186" i="3"/>
  <c r="BQ167" i="3"/>
  <c r="BQ165" i="3"/>
  <c r="BQ164" i="3"/>
  <c r="BQ156" i="3"/>
  <c r="BQ129" i="3"/>
  <c r="BQ128" i="3"/>
  <c r="BQ127" i="3"/>
  <c r="BQ126" i="3"/>
  <c r="BQ125" i="3"/>
  <c r="BQ124" i="3"/>
  <c r="BQ114" i="3"/>
  <c r="BQ263" i="3"/>
  <c r="BQ242" i="3"/>
  <c r="BQ195" i="3"/>
  <c r="BQ194" i="3"/>
  <c r="BQ193" i="3"/>
  <c r="BQ161" i="3"/>
  <c r="BQ158" i="3"/>
  <c r="BQ157" i="3"/>
  <c r="BQ120" i="3"/>
  <c r="BQ119" i="3"/>
  <c r="BQ118" i="3"/>
  <c r="BQ117" i="3"/>
  <c r="BQ116" i="3"/>
  <c r="BQ115" i="3"/>
  <c r="BQ243" i="3"/>
  <c r="BQ196" i="3"/>
  <c r="BQ188" i="3"/>
  <c r="BQ162" i="3"/>
  <c r="BQ154" i="3"/>
  <c r="BQ131" i="3"/>
  <c r="BQ111" i="3"/>
  <c r="BQ16" i="3"/>
  <c r="BQ259" i="3"/>
  <c r="BQ238" i="3"/>
  <c r="BQ221" i="3"/>
  <c r="BQ220" i="3"/>
  <c r="BQ219" i="3"/>
  <c r="BQ216" i="3"/>
  <c r="BQ189" i="3"/>
  <c r="BQ185" i="3"/>
  <c r="BQ163" i="3"/>
  <c r="BQ155" i="3"/>
  <c r="BQ132" i="3"/>
  <c r="BQ123" i="3"/>
  <c r="BR17" i="3"/>
  <c r="AI1971" i="3"/>
  <c r="C1973" i="3"/>
  <c r="D1972" i="3"/>
  <c r="U1972" i="3"/>
  <c r="BK1972" i="3"/>
  <c r="AL1972" i="3"/>
  <c r="BB1972" i="3"/>
  <c r="BL1972" i="3"/>
  <c r="CB1972" i="3"/>
  <c r="AQ1972" i="3"/>
  <c r="AU1972" i="3"/>
  <c r="BM1972" i="3"/>
  <c r="BW1972" i="3"/>
  <c r="I1972" i="3"/>
  <c r="AN1972" i="3"/>
  <c r="AV1972" i="3"/>
  <c r="BD1972" i="3"/>
  <c r="AE1972" i="3"/>
  <c r="AO1972" i="3"/>
  <c r="AW1972" i="3"/>
  <c r="BY1972" i="3"/>
  <c r="L1972" i="3"/>
  <c r="X1972" i="3"/>
  <c r="AF1972" i="3"/>
  <c r="AT1972" i="3"/>
  <c r="AX1972" i="3"/>
  <c r="M1972" i="3"/>
  <c r="Y1972" i="3"/>
  <c r="AM1972" i="3"/>
  <c r="BC1972" i="3"/>
  <c r="K1972" i="3"/>
  <c r="O1972" i="3"/>
  <c r="BZ1972" i="3"/>
  <c r="S1972" i="3"/>
  <c r="CA1972" i="3"/>
  <c r="H1972" i="3"/>
  <c r="N1972" i="3"/>
  <c r="AH1972" i="3"/>
  <c r="AR1972" i="3"/>
  <c r="AA1972" i="3"/>
  <c r="AK1972" i="3"/>
  <c r="AS1972" i="3"/>
  <c r="BA1972" i="3"/>
  <c r="R1972" i="3"/>
  <c r="AB1972" i="3"/>
  <c r="AP1972" i="3"/>
  <c r="BP1972" i="3"/>
  <c r="AC1972" i="3"/>
  <c r="AG1972" i="3"/>
  <c r="Z1972" i="3"/>
  <c r="AD1972" i="3"/>
  <c r="AZ1972" i="3"/>
  <c r="P1971" i="3"/>
  <c r="X1424" i="3"/>
  <c r="X132" i="3"/>
  <c r="X1006" i="3"/>
  <c r="X1236" i="3"/>
  <c r="AG1369" i="3"/>
  <c r="AG1371" i="3" s="1"/>
  <c r="AH1363" i="3"/>
  <c r="X158" i="3"/>
  <c r="X165" i="3"/>
  <c r="BP1480" i="3"/>
  <c r="AL1320" i="3"/>
  <c r="AL1542" i="3" s="1"/>
  <c r="BR1622" i="3" l="1"/>
  <c r="BR1068" i="3"/>
  <c r="BR237" i="3"/>
  <c r="BR215" i="3"/>
  <c r="BR565" i="3"/>
  <c r="BR236" i="3"/>
  <c r="BR214" i="3"/>
  <c r="BR290" i="3"/>
  <c r="BR1614" i="3"/>
  <c r="BR1661" i="3"/>
  <c r="BR1673" i="3"/>
  <c r="BR1536" i="3"/>
  <c r="BR1533" i="3"/>
  <c r="BR1520" i="3"/>
  <c r="BR1574" i="3"/>
  <c r="X167" i="3"/>
  <c r="BV1969" i="3" s="1"/>
  <c r="AH1364" i="3"/>
  <c r="AH1368" i="3" s="1"/>
  <c r="X1510" i="3"/>
  <c r="X1516" i="3" s="1"/>
  <c r="X1238" i="3"/>
  <c r="AY1969" i="3"/>
  <c r="BE1969" i="3" s="1"/>
  <c r="P1972" i="3"/>
  <c r="AI1972" i="3"/>
  <c r="BQ1465" i="3"/>
  <c r="BQ279" i="3"/>
  <c r="BQ1572" i="3" s="1"/>
  <c r="BQ1422" i="3"/>
  <c r="BQ1426" i="3" s="1"/>
  <c r="AG1375" i="3"/>
  <c r="AG1544" i="3" s="1"/>
  <c r="Y111" i="3"/>
  <c r="C1974" i="3"/>
  <c r="D1973" i="3"/>
  <c r="O1973" i="3"/>
  <c r="AE1973" i="3"/>
  <c r="BY1973" i="3"/>
  <c r="L1973" i="3"/>
  <c r="AT1973" i="3"/>
  <c r="AX1973" i="3"/>
  <c r="BZ1973" i="3"/>
  <c r="M1973" i="3"/>
  <c r="Y1973" i="3"/>
  <c r="AM1973" i="3"/>
  <c r="BC1973" i="3"/>
  <c r="BM1973" i="3"/>
  <c r="I1973" i="3"/>
  <c r="BD1973" i="3"/>
  <c r="K1973" i="3"/>
  <c r="AO1973" i="3"/>
  <c r="AW1973" i="3"/>
  <c r="X1973" i="3"/>
  <c r="AF1973" i="3"/>
  <c r="S1973" i="3"/>
  <c r="AG1973" i="3"/>
  <c r="AD1973" i="3"/>
  <c r="AH1973" i="3"/>
  <c r="AR1973" i="3"/>
  <c r="AA1973" i="3"/>
  <c r="AK1973" i="3"/>
  <c r="BA1973" i="3"/>
  <c r="R1973" i="3"/>
  <c r="AP1973" i="3"/>
  <c r="BP1973" i="3"/>
  <c r="AC1973" i="3"/>
  <c r="AU1973" i="3"/>
  <c r="CA1973" i="3"/>
  <c r="H1973" i="3"/>
  <c r="N1973" i="3"/>
  <c r="Z1973" i="3"/>
  <c r="AZ1973" i="3"/>
  <c r="U1973" i="3"/>
  <c r="AS1973" i="3"/>
  <c r="BK1973" i="3"/>
  <c r="AB1973" i="3"/>
  <c r="AL1973" i="3"/>
  <c r="BB1973" i="3"/>
  <c r="BL1973" i="3"/>
  <c r="CB1973" i="3"/>
  <c r="AQ1973" i="3"/>
  <c r="BW1973" i="3"/>
  <c r="AN1973" i="3"/>
  <c r="AV1973" i="3"/>
  <c r="BR1677" i="3"/>
  <c r="BR1662" i="3"/>
  <c r="BR1653" i="3"/>
  <c r="BR1650" i="3"/>
  <c r="BR1668" i="3"/>
  <c r="BR1663" i="3"/>
  <c r="BR1644" i="3"/>
  <c r="BR1610" i="3"/>
  <c r="BR1602" i="3"/>
  <c r="BR1598" i="3"/>
  <c r="BR1590" i="3"/>
  <c r="BR1586" i="3"/>
  <c r="BR1670" i="3"/>
  <c r="BR1664" i="3"/>
  <c r="BR1645" i="3"/>
  <c r="BS1640" i="3" s="1"/>
  <c r="BR1642" i="3"/>
  <c r="BR1665" i="3"/>
  <c r="BS1659" i="3" s="1"/>
  <c r="BR1648" i="3"/>
  <c r="BR1643" i="3"/>
  <c r="BR1548" i="3"/>
  <c r="BR1546" i="3"/>
  <c r="BR1541" i="3"/>
  <c r="BR1531" i="3"/>
  <c r="BR1545" i="3"/>
  <c r="BR1538" i="3"/>
  <c r="BR1530" i="3"/>
  <c r="BR1527" i="3"/>
  <c r="BR1552" i="3"/>
  <c r="BR1573" i="3" s="1"/>
  <c r="BR1544" i="3"/>
  <c r="BR1543" i="3"/>
  <c r="BR1578" i="3"/>
  <c r="BR1554" i="3"/>
  <c r="BR1551" i="3"/>
  <c r="BR1571" i="3" s="1"/>
  <c r="BR1542" i="3"/>
  <c r="BR1534" i="3"/>
  <c r="BR1516" i="3"/>
  <c r="BR1514" i="3"/>
  <c r="BR1510" i="3"/>
  <c r="BR1506" i="3"/>
  <c r="BR1502" i="3"/>
  <c r="BR1498" i="3"/>
  <c r="BR1525" i="3"/>
  <c r="BR1518" i="3"/>
  <c r="BR1513" i="3"/>
  <c r="BR1509" i="3"/>
  <c r="BR1505" i="3"/>
  <c r="BR1501" i="3"/>
  <c r="BR1524" i="3"/>
  <c r="BR1512" i="3"/>
  <c r="BR1508" i="3"/>
  <c r="BR1515" i="3"/>
  <c r="BR1511" i="3"/>
  <c r="BR1507" i="3"/>
  <c r="BR1503" i="3"/>
  <c r="BR1499" i="3"/>
  <c r="BR1504" i="3"/>
  <c r="BR1500" i="3"/>
  <c r="BR1491" i="3"/>
  <c r="BR1487" i="3"/>
  <c r="BR1483" i="3"/>
  <c r="BR1479" i="3"/>
  <c r="BR1474" i="3"/>
  <c r="BR1472" i="3"/>
  <c r="BR1446" i="3"/>
  <c r="BS1442" i="3"/>
  <c r="BR1438" i="3"/>
  <c r="BR1434" i="3"/>
  <c r="BR1490" i="3"/>
  <c r="BR1486" i="3"/>
  <c r="BR1478" i="3"/>
  <c r="BR1471" i="3"/>
  <c r="BR1457" i="3"/>
  <c r="BR1444" i="3"/>
  <c r="BR1497" i="3"/>
  <c r="BR1496" i="3"/>
  <c r="BR1493" i="3"/>
  <c r="BR1489" i="3"/>
  <c r="BR1485" i="3"/>
  <c r="BR1477" i="3"/>
  <c r="BR1470" i="3"/>
  <c r="BR1458" i="3"/>
  <c r="BR1494" i="3"/>
  <c r="BR1492" i="3"/>
  <c r="BR1488" i="3"/>
  <c r="BR1484" i="3"/>
  <c r="BR1476" i="3"/>
  <c r="BR1473" i="3"/>
  <c r="BR1469" i="3"/>
  <c r="BR1466" i="3"/>
  <c r="BR1459" i="3"/>
  <c r="BR1443" i="3"/>
  <c r="BR1445" i="3"/>
  <c r="BR1424" i="3"/>
  <c r="BR1421" i="3"/>
  <c r="BR1419" i="3"/>
  <c r="BR1407" i="3"/>
  <c r="BR1405" i="3"/>
  <c r="BR1399" i="3"/>
  <c r="BR1392" i="3"/>
  <c r="BR1374" i="3"/>
  <c r="BR1372" i="3"/>
  <c r="BR1369" i="3"/>
  <c r="BR1361" i="3"/>
  <c r="BR1338" i="3"/>
  <c r="BR1337" i="3"/>
  <c r="BR1334" i="3"/>
  <c r="BR1313" i="3"/>
  <c r="BR1311" i="3"/>
  <c r="BR1310" i="3"/>
  <c r="BR1309" i="3"/>
  <c r="BS1284" i="3"/>
  <c r="BR1283" i="3"/>
  <c r="BR1312" i="3" s="1"/>
  <c r="BS1456" i="3"/>
  <c r="BR1413" i="3"/>
  <c r="BR1411" i="3"/>
  <c r="BR1397" i="3"/>
  <c r="BR1393" i="3"/>
  <c r="BS1390" i="3"/>
  <c r="BR1375" i="3"/>
  <c r="BR1367" i="3"/>
  <c r="BR1363" i="3"/>
  <c r="BS1335" i="3"/>
  <c r="BR1319" i="3"/>
  <c r="BR1317" i="3"/>
  <c r="BR1314" i="3"/>
  <c r="BR1306" i="3"/>
  <c r="BR1420" i="3"/>
  <c r="BR1414" i="3"/>
  <c r="BR1408" i="3"/>
  <c r="BR1406" i="3"/>
  <c r="BR1395" i="3"/>
  <c r="BR448" i="3" s="1"/>
  <c r="BR1373" i="3"/>
  <c r="BR1371" i="3"/>
  <c r="BR1362" i="3"/>
  <c r="BR1320" i="3"/>
  <c r="BR1447" i="3"/>
  <c r="BR1436" i="3"/>
  <c r="BR1433" i="3"/>
  <c r="BR1412" i="3"/>
  <c r="BR1410" i="3"/>
  <c r="BR1398" i="3"/>
  <c r="BR1396" i="3"/>
  <c r="BR1391" i="3"/>
  <c r="BR1368" i="3"/>
  <c r="BR1366" i="3"/>
  <c r="BR1365" i="3"/>
  <c r="BR1364" i="3"/>
  <c r="BR1318" i="3"/>
  <c r="BR1316" i="3"/>
  <c r="BR1307" i="3"/>
  <c r="BR1308" i="3"/>
  <c r="BR1281" i="3"/>
  <c r="BR1266" i="3"/>
  <c r="BR1254" i="3"/>
  <c r="BR1238" i="3"/>
  <c r="BR1252" i="3" s="1"/>
  <c r="BR1237" i="3"/>
  <c r="BR1236" i="3"/>
  <c r="BR1185" i="3"/>
  <c r="BR1166" i="3"/>
  <c r="BR1165" i="3"/>
  <c r="BR1164" i="3"/>
  <c r="BR1123" i="3"/>
  <c r="BR1121" i="3"/>
  <c r="BR1107" i="3"/>
  <c r="BR1105" i="3"/>
  <c r="BR1089" i="3"/>
  <c r="BR1087" i="3"/>
  <c r="BR988" i="3"/>
  <c r="BR969" i="3"/>
  <c r="BR967" i="3"/>
  <c r="BR948" i="3"/>
  <c r="BR1282" i="3"/>
  <c r="BR1268" i="3"/>
  <c r="BR1249" i="3"/>
  <c r="BR1223" i="3"/>
  <c r="BR1206" i="3"/>
  <c r="BR1160" i="3"/>
  <c r="BR1158" i="3"/>
  <c r="BR1144" i="3"/>
  <c r="BR1142" i="3"/>
  <c r="BR1044" i="3"/>
  <c r="BR1023" i="3"/>
  <c r="BR1022" i="3"/>
  <c r="BR1021" i="3"/>
  <c r="BR1261" i="3"/>
  <c r="BR1250" i="3"/>
  <c r="BR1230" i="3"/>
  <c r="BR1229" i="3"/>
  <c r="BR1228" i="3"/>
  <c r="BR1186" i="3"/>
  <c r="BR1184" i="3"/>
  <c r="BR1122" i="3"/>
  <c r="BR1106" i="3"/>
  <c r="BR1088" i="3"/>
  <c r="BR1069" i="3"/>
  <c r="BR1067" i="3"/>
  <c r="BR1251" i="3"/>
  <c r="BR1224" i="3"/>
  <c r="BR1222" i="3"/>
  <c r="BR1207" i="3"/>
  <c r="BR1205" i="3"/>
  <c r="BR1159" i="3"/>
  <c r="BR1143" i="3"/>
  <c r="BR1045" i="3"/>
  <c r="BR1043" i="3"/>
  <c r="BR1006" i="3"/>
  <c r="BR1005" i="3"/>
  <c r="BR1004" i="3"/>
  <c r="BR949" i="3"/>
  <c r="BR929" i="3"/>
  <c r="BR927" i="3"/>
  <c r="BR908" i="3"/>
  <c r="BR889" i="3"/>
  <c r="BR887" i="3"/>
  <c r="BR868" i="3"/>
  <c r="BR849" i="3"/>
  <c r="BR772" i="3"/>
  <c r="BR770" i="3"/>
  <c r="BR711" i="3"/>
  <c r="BR709" i="3"/>
  <c r="BR638" i="3"/>
  <c r="BR636" i="3"/>
  <c r="BR601" i="3"/>
  <c r="BR564" i="3"/>
  <c r="BR842" i="3"/>
  <c r="BR826" i="3"/>
  <c r="BR809" i="3"/>
  <c r="BR791" i="3"/>
  <c r="BR751" i="3"/>
  <c r="BR749" i="3"/>
  <c r="BR730" i="3"/>
  <c r="BR683" i="3"/>
  <c r="BR682" i="3"/>
  <c r="BR681" i="3"/>
  <c r="BR674" i="3"/>
  <c r="BR655" i="3"/>
  <c r="BR620" i="3"/>
  <c r="BR618" i="3"/>
  <c r="BR583" i="3"/>
  <c r="BR989" i="3"/>
  <c r="BR968" i="3"/>
  <c r="BR947" i="3"/>
  <c r="BR928" i="3"/>
  <c r="BR909" i="3"/>
  <c r="BR907" i="3"/>
  <c r="BR888" i="3"/>
  <c r="BR869" i="3"/>
  <c r="BR867" i="3"/>
  <c r="BR771" i="3"/>
  <c r="BR710" i="3"/>
  <c r="BR987" i="3"/>
  <c r="BR848" i="3"/>
  <c r="BR847" i="3"/>
  <c r="BR843" i="3"/>
  <c r="BR841" i="3"/>
  <c r="BR827" i="3"/>
  <c r="BR825" i="3"/>
  <c r="BR810" i="3"/>
  <c r="BR808" i="3"/>
  <c r="BR792" i="3"/>
  <c r="BR790" i="3"/>
  <c r="BR750" i="3"/>
  <c r="BR731" i="3"/>
  <c r="BR729" i="3"/>
  <c r="BR675" i="3"/>
  <c r="BR673" i="3"/>
  <c r="BR656" i="3"/>
  <c r="BR654" i="3"/>
  <c r="BR619" i="3"/>
  <c r="BR584" i="3"/>
  <c r="BR637" i="3"/>
  <c r="BR602" i="3"/>
  <c r="BR563" i="3"/>
  <c r="BR544" i="3"/>
  <c r="BR487" i="3"/>
  <c r="BR418" i="3"/>
  <c r="BR401" i="3"/>
  <c r="BR284" i="3"/>
  <c r="BR265" i="3"/>
  <c r="BR264" i="3"/>
  <c r="BR263" i="3"/>
  <c r="BR260" i="3"/>
  <c r="BR259" i="3"/>
  <c r="BR582" i="3"/>
  <c r="BR526" i="3"/>
  <c r="BR524" i="3"/>
  <c r="BR506" i="3"/>
  <c r="BR393" i="3"/>
  <c r="BR356" i="3"/>
  <c r="BR326" i="3"/>
  <c r="BR600" i="3"/>
  <c r="BR545" i="3"/>
  <c r="BR543" i="3"/>
  <c r="BR488" i="3"/>
  <c r="BR486" i="3"/>
  <c r="BR467" i="3"/>
  <c r="BR464" i="3"/>
  <c r="BR433" i="3"/>
  <c r="BR306" i="3"/>
  <c r="BR525" i="3"/>
  <c r="BR507" i="3"/>
  <c r="BR505" i="3"/>
  <c r="BR394" i="3"/>
  <c r="BR392" i="3"/>
  <c r="BR341" i="3"/>
  <c r="BR271" i="3"/>
  <c r="BR270" i="3"/>
  <c r="BR269" i="3"/>
  <c r="BR242" i="3"/>
  <c r="BR195" i="3"/>
  <c r="BR194" i="3"/>
  <c r="BR193" i="3"/>
  <c r="BR161" i="3"/>
  <c r="BR158" i="3"/>
  <c r="BR157" i="3"/>
  <c r="BR120" i="3"/>
  <c r="BR119" i="3"/>
  <c r="BR118" i="3"/>
  <c r="BR117" i="3"/>
  <c r="BR116" i="3"/>
  <c r="BR115" i="3"/>
  <c r="BR16" i="3"/>
  <c r="BR243" i="3"/>
  <c r="BR196" i="3"/>
  <c r="BR188" i="3"/>
  <c r="BR162" i="3"/>
  <c r="BR154" i="3"/>
  <c r="BR131" i="3"/>
  <c r="BR111" i="3"/>
  <c r="BR238" i="3"/>
  <c r="BR221" i="3"/>
  <c r="BR220" i="3"/>
  <c r="BR219" i="3"/>
  <c r="BR216" i="3"/>
  <c r="BR189" i="3"/>
  <c r="BR185" i="3"/>
  <c r="BR163" i="3"/>
  <c r="BR155" i="3"/>
  <c r="BR132" i="3"/>
  <c r="BR123" i="3"/>
  <c r="BR258" i="3"/>
  <c r="BR241" i="3"/>
  <c r="BR198" i="3"/>
  <c r="BR190" i="3"/>
  <c r="BR186" i="3"/>
  <c r="BR167" i="3"/>
  <c r="BR165" i="3"/>
  <c r="BR164" i="3"/>
  <c r="BR156" i="3"/>
  <c r="BR129" i="3"/>
  <c r="BR128" i="3"/>
  <c r="BR127" i="3"/>
  <c r="BR126" i="3"/>
  <c r="BR125" i="3"/>
  <c r="BR124" i="3"/>
  <c r="BR114" i="3"/>
  <c r="BS17" i="3"/>
  <c r="BQ1480" i="3"/>
  <c r="AM1309" i="3"/>
  <c r="BS1622" i="3" l="1"/>
  <c r="BS1068" i="3"/>
  <c r="BS565" i="3"/>
  <c r="BS236" i="3"/>
  <c r="BS237" i="3"/>
  <c r="BS215" i="3"/>
  <c r="BS214" i="3"/>
  <c r="BS290" i="3"/>
  <c r="BS1673" i="3"/>
  <c r="BS1614" i="3"/>
  <c r="BS1661" i="3"/>
  <c r="X198" i="3"/>
  <c r="X1419" i="3" s="1"/>
  <c r="BS1520" i="3"/>
  <c r="BS1536" i="3"/>
  <c r="BS1533" i="3"/>
  <c r="BS1574" i="3"/>
  <c r="BR1480" i="3"/>
  <c r="AH1369" i="3"/>
  <c r="AH1371" i="3" s="1"/>
  <c r="AI1363" i="3"/>
  <c r="BR1465" i="3"/>
  <c r="BR279" i="3"/>
  <c r="BR1572" i="3" s="1"/>
  <c r="BS1668" i="3"/>
  <c r="BS1663" i="3"/>
  <c r="BS1670" i="3"/>
  <c r="BS1664" i="3"/>
  <c r="BS1645" i="3"/>
  <c r="BT1640" i="3" s="1"/>
  <c r="BS1642" i="3"/>
  <c r="BS1665" i="3"/>
  <c r="BT1659" i="3" s="1"/>
  <c r="BS1648" i="3"/>
  <c r="BS1643" i="3"/>
  <c r="BS1677" i="3"/>
  <c r="BS1662" i="3"/>
  <c r="BS1653" i="3"/>
  <c r="BS1650" i="3"/>
  <c r="BS1610" i="3"/>
  <c r="BS1602" i="3"/>
  <c r="BS1545" i="3"/>
  <c r="BS1538" i="3"/>
  <c r="BS1530" i="3"/>
  <c r="BS1527" i="3"/>
  <c r="BS1644" i="3"/>
  <c r="BS1552" i="3"/>
  <c r="BS1573" i="3" s="1"/>
  <c r="BS1544" i="3"/>
  <c r="BS1543" i="3"/>
  <c r="BS1598" i="3"/>
  <c r="BS1590" i="3"/>
  <c r="BS1586" i="3"/>
  <c r="BS1578" i="3"/>
  <c r="BS1554" i="3"/>
  <c r="BS1551" i="3"/>
  <c r="BS1571" i="3" s="1"/>
  <c r="BS1542" i="3"/>
  <c r="BS1534" i="3"/>
  <c r="BS1548" i="3"/>
  <c r="BS1546" i="3"/>
  <c r="BS1541" i="3"/>
  <c r="BS1531" i="3"/>
  <c r="BS1525" i="3"/>
  <c r="BS1518" i="3"/>
  <c r="BS1513" i="3"/>
  <c r="BS1509" i="3"/>
  <c r="BS1505" i="3"/>
  <c r="BS1501" i="3"/>
  <c r="BS1497" i="3"/>
  <c r="BS1524" i="3"/>
  <c r="BS1512" i="3"/>
  <c r="BS1508" i="3"/>
  <c r="BS1504" i="3"/>
  <c r="BS1500" i="3"/>
  <c r="BS1515" i="3"/>
  <c r="BS1511" i="3"/>
  <c r="BS1507" i="3"/>
  <c r="BS1516" i="3"/>
  <c r="BS1514" i="3"/>
  <c r="BS1510" i="3"/>
  <c r="BS1506" i="3"/>
  <c r="BS1502" i="3"/>
  <c r="BS1490" i="3"/>
  <c r="BS1486" i="3"/>
  <c r="BS1478" i="3"/>
  <c r="BS1471" i="3"/>
  <c r="BS1457" i="3"/>
  <c r="BS1444" i="3"/>
  <c r="BS1499" i="3"/>
  <c r="BS1496" i="3"/>
  <c r="BS1493" i="3"/>
  <c r="BS1489" i="3"/>
  <c r="BS1485" i="3"/>
  <c r="BS1477" i="3"/>
  <c r="BS1470" i="3"/>
  <c r="BS1458" i="3"/>
  <c r="BT1456" i="3"/>
  <c r="BS1447" i="3"/>
  <c r="BS1445" i="3"/>
  <c r="BS1436" i="3"/>
  <c r="BS1433" i="3"/>
  <c r="BS1503" i="3"/>
  <c r="BS1498" i="3"/>
  <c r="BS1494" i="3"/>
  <c r="BS1492" i="3"/>
  <c r="BS1488" i="3"/>
  <c r="BS1484" i="3"/>
  <c r="BS1476" i="3"/>
  <c r="BS1473" i="3"/>
  <c r="BS1469" i="3"/>
  <c r="BS1466" i="3"/>
  <c r="BS1459" i="3"/>
  <c r="BS1491" i="3"/>
  <c r="BS1487" i="3"/>
  <c r="BS1483" i="3"/>
  <c r="BS1479" i="3"/>
  <c r="BS1474" i="3"/>
  <c r="BS1472" i="3"/>
  <c r="BS1446" i="3"/>
  <c r="BT1442" i="3"/>
  <c r="BS1438" i="3"/>
  <c r="BS1434" i="3"/>
  <c r="BS1413" i="3"/>
  <c r="BS1411" i="3"/>
  <c r="BS1397" i="3"/>
  <c r="BS1393" i="3"/>
  <c r="BT1390" i="3"/>
  <c r="BS1375" i="3"/>
  <c r="BS1367" i="3"/>
  <c r="BS1363" i="3"/>
  <c r="BT1335" i="3"/>
  <c r="BS1319" i="3"/>
  <c r="BS1317" i="3"/>
  <c r="BS1314" i="3"/>
  <c r="BS1306" i="3"/>
  <c r="BS1261" i="3"/>
  <c r="BS1443" i="3"/>
  <c r="BS1420" i="3"/>
  <c r="BS1414" i="3"/>
  <c r="BS1408" i="3"/>
  <c r="BS1406" i="3"/>
  <c r="BS1395" i="3"/>
  <c r="BS448" i="3" s="1"/>
  <c r="BS1373" i="3"/>
  <c r="BS1371" i="3"/>
  <c r="BS1362" i="3"/>
  <c r="BS1320" i="3"/>
  <c r="BS1308" i="3"/>
  <c r="BS1412" i="3"/>
  <c r="BS1410" i="3"/>
  <c r="BS1398" i="3"/>
  <c r="BS1396" i="3"/>
  <c r="BS1391" i="3"/>
  <c r="BS1368" i="3"/>
  <c r="BS1366" i="3"/>
  <c r="BS1365" i="3"/>
  <c r="BS1364" i="3"/>
  <c r="BS1318" i="3"/>
  <c r="BS1316" i="3"/>
  <c r="BS1424" i="3"/>
  <c r="BS1421" i="3"/>
  <c r="BS1419" i="3"/>
  <c r="BS1407" i="3"/>
  <c r="BS1405" i="3"/>
  <c r="BS1399" i="3"/>
  <c r="BS1392" i="3"/>
  <c r="BS1374" i="3"/>
  <c r="BS1372" i="3"/>
  <c r="BS1369" i="3"/>
  <c r="BS1361" i="3"/>
  <c r="BS1338" i="3"/>
  <c r="BS1337" i="3"/>
  <c r="BS1334" i="3"/>
  <c r="BS1313" i="3"/>
  <c r="BS1311" i="3"/>
  <c r="BS1310" i="3"/>
  <c r="BS1309" i="3"/>
  <c r="BT1284" i="3"/>
  <c r="BS1283" i="3"/>
  <c r="BS1312" i="3" s="1"/>
  <c r="BS1307" i="3"/>
  <c r="BS1282" i="3"/>
  <c r="BS1268" i="3"/>
  <c r="BS1249" i="3"/>
  <c r="BS1223" i="3"/>
  <c r="BS1206" i="3"/>
  <c r="BS1160" i="3"/>
  <c r="BS1158" i="3"/>
  <c r="BS1144" i="3"/>
  <c r="BS1142" i="3"/>
  <c r="BS1044" i="3"/>
  <c r="BS1023" i="3"/>
  <c r="BS1022" i="3"/>
  <c r="BS1021" i="3"/>
  <c r="BS1250" i="3"/>
  <c r="BS1230" i="3"/>
  <c r="BS1229" i="3"/>
  <c r="BS1228" i="3"/>
  <c r="BS1186" i="3"/>
  <c r="BS1184" i="3"/>
  <c r="BS1122" i="3"/>
  <c r="BS1106" i="3"/>
  <c r="BS1088" i="3"/>
  <c r="BS1069" i="3"/>
  <c r="BS1067" i="3"/>
  <c r="BS989" i="3"/>
  <c r="BS987" i="3"/>
  <c r="BS968" i="3"/>
  <c r="BS949" i="3"/>
  <c r="BS1251" i="3"/>
  <c r="BS1224" i="3"/>
  <c r="BS1222" i="3"/>
  <c r="BS1207" i="3"/>
  <c r="BS1205" i="3"/>
  <c r="BS1159" i="3"/>
  <c r="BS1143" i="3"/>
  <c r="BS1045" i="3"/>
  <c r="BS1043" i="3"/>
  <c r="BS1281" i="3"/>
  <c r="BS1266" i="3"/>
  <c r="BS1254" i="3"/>
  <c r="BS1238" i="3"/>
  <c r="BS1252" i="3" s="1"/>
  <c r="BS1237" i="3"/>
  <c r="BS1236" i="3"/>
  <c r="BS1185" i="3"/>
  <c r="BS1166" i="3"/>
  <c r="BS1165" i="3"/>
  <c r="BS1164" i="3"/>
  <c r="BS1123" i="3"/>
  <c r="BS1121" i="3"/>
  <c r="BS1107" i="3"/>
  <c r="BS1105" i="3"/>
  <c r="BS1089" i="3"/>
  <c r="BS1087" i="3"/>
  <c r="BS988" i="3"/>
  <c r="BS969" i="3"/>
  <c r="BS967" i="3"/>
  <c r="BS1005" i="3"/>
  <c r="BS948" i="3"/>
  <c r="BS842" i="3"/>
  <c r="BS826" i="3"/>
  <c r="BS809" i="3"/>
  <c r="BS791" i="3"/>
  <c r="BS751" i="3"/>
  <c r="BS749" i="3"/>
  <c r="BS730" i="3"/>
  <c r="BS683" i="3"/>
  <c r="BS682" i="3"/>
  <c r="BS681" i="3"/>
  <c r="BS674" i="3"/>
  <c r="BS655" i="3"/>
  <c r="BS620" i="3"/>
  <c r="BS618" i="3"/>
  <c r="BS583" i="3"/>
  <c r="BS947" i="3"/>
  <c r="BS928" i="3"/>
  <c r="BS909" i="3"/>
  <c r="BS907" i="3"/>
  <c r="BS888" i="3"/>
  <c r="BS869" i="3"/>
  <c r="BS867" i="3"/>
  <c r="BS771" i="3"/>
  <c r="BS710" i="3"/>
  <c r="BS637" i="3"/>
  <c r="BS602" i="3"/>
  <c r="BS600" i="3"/>
  <c r="BS1006" i="3"/>
  <c r="BS1004" i="3"/>
  <c r="BS848" i="3"/>
  <c r="BS847" i="3"/>
  <c r="BS843" i="3"/>
  <c r="BS841" i="3"/>
  <c r="BS827" i="3"/>
  <c r="BS825" i="3"/>
  <c r="BS810" i="3"/>
  <c r="BS808" i="3"/>
  <c r="BS792" i="3"/>
  <c r="BS790" i="3"/>
  <c r="BS750" i="3"/>
  <c r="BS731" i="3"/>
  <c r="BS729" i="3"/>
  <c r="BS675" i="3"/>
  <c r="BS673" i="3"/>
  <c r="BS656" i="3"/>
  <c r="BS654" i="3"/>
  <c r="BS929" i="3"/>
  <c r="BS927" i="3"/>
  <c r="BS908" i="3"/>
  <c r="BS889" i="3"/>
  <c r="BS887" i="3"/>
  <c r="BS868" i="3"/>
  <c r="BS849" i="3"/>
  <c r="BS772" i="3"/>
  <c r="BS770" i="3"/>
  <c r="BS711" i="3"/>
  <c r="BS709" i="3"/>
  <c r="BS638" i="3"/>
  <c r="BS636" i="3"/>
  <c r="BS601" i="3"/>
  <c r="BS582" i="3"/>
  <c r="BS526" i="3"/>
  <c r="BS524" i="3"/>
  <c r="BS506" i="3"/>
  <c r="BS393" i="3"/>
  <c r="BS356" i="3"/>
  <c r="BS326" i="3"/>
  <c r="BS243" i="3"/>
  <c r="BS242" i="3"/>
  <c r="BS241" i="3"/>
  <c r="BS238" i="3"/>
  <c r="BS619" i="3"/>
  <c r="BS545" i="3"/>
  <c r="BS543" i="3"/>
  <c r="BS488" i="3"/>
  <c r="BS486" i="3"/>
  <c r="BS467" i="3"/>
  <c r="BS464" i="3"/>
  <c r="BS433" i="3"/>
  <c r="BS306" i="3"/>
  <c r="BS525" i="3"/>
  <c r="BS507" i="3"/>
  <c r="BS505" i="3"/>
  <c r="BS394" i="3"/>
  <c r="BS392" i="3"/>
  <c r="BS341" i="3"/>
  <c r="BS584" i="3"/>
  <c r="BS564" i="3"/>
  <c r="BS563" i="3"/>
  <c r="BS544" i="3"/>
  <c r="BS487" i="3"/>
  <c r="BS418" i="3"/>
  <c r="BS401" i="3"/>
  <c r="BS284" i="3"/>
  <c r="BS265" i="3"/>
  <c r="BS264" i="3"/>
  <c r="BS263" i="3"/>
  <c r="BS196" i="3"/>
  <c r="BS188" i="3"/>
  <c r="BS162" i="3"/>
  <c r="BS154" i="3"/>
  <c r="BS131" i="3"/>
  <c r="BS111" i="3"/>
  <c r="BS16" i="3"/>
  <c r="BT17" i="3"/>
  <c r="BS269" i="3"/>
  <c r="BS221" i="3"/>
  <c r="BS220" i="3"/>
  <c r="BS219" i="3"/>
  <c r="BS216" i="3"/>
  <c r="BS189" i="3"/>
  <c r="BS185" i="3"/>
  <c r="BS163" i="3"/>
  <c r="BS155" i="3"/>
  <c r="BS132" i="3"/>
  <c r="BS123" i="3"/>
  <c r="BS271" i="3"/>
  <c r="BS259" i="3"/>
  <c r="BS258" i="3"/>
  <c r="BS198" i="3"/>
  <c r="BS190" i="3"/>
  <c r="BS186" i="3"/>
  <c r="BS167" i="3"/>
  <c r="BS165" i="3"/>
  <c r="BS164" i="3"/>
  <c r="BS156" i="3"/>
  <c r="BS129" i="3"/>
  <c r="BS128" i="3"/>
  <c r="BS127" i="3"/>
  <c r="BS126" i="3"/>
  <c r="BS125" i="3"/>
  <c r="BS124" i="3"/>
  <c r="BS270" i="3"/>
  <c r="BS260" i="3"/>
  <c r="BS195" i="3"/>
  <c r="BS194" i="3"/>
  <c r="BS193" i="3"/>
  <c r="BS161" i="3"/>
  <c r="BS158" i="3"/>
  <c r="BS157" i="3"/>
  <c r="BS120" i="3"/>
  <c r="BS119" i="3"/>
  <c r="BS118" i="3"/>
  <c r="BS117" i="3"/>
  <c r="BS116" i="3"/>
  <c r="BS115" i="3"/>
  <c r="BS114" i="3"/>
  <c r="AM1313" i="3"/>
  <c r="BR1422" i="3"/>
  <c r="BR1426" i="3" s="1"/>
  <c r="AI1973" i="3"/>
  <c r="P1973" i="3"/>
  <c r="C1975" i="3"/>
  <c r="D1974" i="3"/>
  <c r="K1974" i="3"/>
  <c r="U1974" i="3"/>
  <c r="L1974" i="3"/>
  <c r="AF1974" i="3"/>
  <c r="AP1974" i="3"/>
  <c r="BL1974" i="3"/>
  <c r="CB1974" i="3"/>
  <c r="AG1974" i="3"/>
  <c r="AQ1974" i="3"/>
  <c r="AH1974" i="3"/>
  <c r="AN1974" i="3"/>
  <c r="AV1974" i="3"/>
  <c r="BD1974" i="3"/>
  <c r="AE1974" i="3"/>
  <c r="AO1974" i="3"/>
  <c r="AW1974" i="3"/>
  <c r="X1974" i="3"/>
  <c r="AL1974" i="3"/>
  <c r="BZ1974" i="3"/>
  <c r="M1974" i="3"/>
  <c r="S1974" i="3"/>
  <c r="AC1974" i="3"/>
  <c r="AM1974" i="3"/>
  <c r="BC1974" i="3"/>
  <c r="BM1974" i="3"/>
  <c r="BW1974" i="3"/>
  <c r="N1974" i="3"/>
  <c r="AK1974" i="3"/>
  <c r="BK1974" i="3"/>
  <c r="AB1974" i="3"/>
  <c r="BB1974" i="3"/>
  <c r="Y1974" i="3"/>
  <c r="H1974" i="3"/>
  <c r="AD1974" i="3"/>
  <c r="AR1974" i="3"/>
  <c r="AZ1974" i="3"/>
  <c r="O1974" i="3"/>
  <c r="AA1974" i="3"/>
  <c r="AS1974" i="3"/>
  <c r="BA1974" i="3"/>
  <c r="BY1974" i="3"/>
  <c r="R1974" i="3"/>
  <c r="AT1974" i="3"/>
  <c r="AX1974" i="3"/>
  <c r="BP1974" i="3"/>
  <c r="AU1974" i="3"/>
  <c r="CA1974" i="3"/>
  <c r="I1974" i="3"/>
  <c r="Z1974" i="3"/>
  <c r="Y118" i="3"/>
  <c r="Y119" i="3" s="1"/>
  <c r="Y127" i="3"/>
  <c r="Y128" i="3" s="1"/>
  <c r="X1252" i="3"/>
  <c r="AH1375" i="3"/>
  <c r="AH1544" i="3" s="1"/>
  <c r="BT1622" i="3" l="1"/>
  <c r="BT1068" i="3"/>
  <c r="BT565" i="3"/>
  <c r="BT236" i="3"/>
  <c r="BT237" i="3"/>
  <c r="BT215" i="3"/>
  <c r="BT214" i="3"/>
  <c r="BT290" i="3"/>
  <c r="BT1661" i="3"/>
  <c r="BT1673" i="3"/>
  <c r="BT1614" i="3"/>
  <c r="BX1969" i="3"/>
  <c r="BS1422" i="3"/>
  <c r="BS1426" i="3" s="1"/>
  <c r="BT1520" i="3"/>
  <c r="BT1536" i="3"/>
  <c r="BT1533" i="3"/>
  <c r="BT1574" i="3"/>
  <c r="Y129" i="3"/>
  <c r="Y161" i="3"/>
  <c r="Y1005" i="3"/>
  <c r="Y1237" i="3" s="1"/>
  <c r="Y131" i="3"/>
  <c r="Y164" i="3"/>
  <c r="Y162" i="3"/>
  <c r="Y163" i="3"/>
  <c r="P1974" i="3"/>
  <c r="AM1314" i="3"/>
  <c r="AM1316" i="3" s="1"/>
  <c r="AM1320" i="3" s="1"/>
  <c r="AM1542" i="3" s="1"/>
  <c r="AN1308" i="3"/>
  <c r="BS1465" i="3"/>
  <c r="BS279" i="3"/>
  <c r="BS1572" i="3" s="1"/>
  <c r="BS1480" i="3"/>
  <c r="Y154" i="3"/>
  <c r="Y155" i="3"/>
  <c r="Y1004" i="3"/>
  <c r="Y157" i="3"/>
  <c r="Y156" i="3"/>
  <c r="Y120" i="3"/>
  <c r="X1422" i="3"/>
  <c r="X1524" i="3"/>
  <c r="X1536" i="3" s="1"/>
  <c r="AI1364" i="3"/>
  <c r="AI1368" i="3" s="1"/>
  <c r="AI1974" i="3"/>
  <c r="D1975" i="3"/>
  <c r="C1976" i="3"/>
  <c r="U1975" i="3"/>
  <c r="BY1975" i="3"/>
  <c r="AX1975" i="3"/>
  <c r="BL1975" i="3"/>
  <c r="BZ1975" i="3"/>
  <c r="CB1975" i="3"/>
  <c r="S1975" i="3"/>
  <c r="AQ1975" i="3"/>
  <c r="H1975" i="3"/>
  <c r="N1975" i="3"/>
  <c r="AN1975" i="3"/>
  <c r="AV1975" i="3"/>
  <c r="BD1975" i="3"/>
  <c r="O1975" i="3"/>
  <c r="AE1975" i="3"/>
  <c r="AK1975" i="3"/>
  <c r="AS1975" i="3"/>
  <c r="BA1975" i="3"/>
  <c r="L1975" i="3"/>
  <c r="AB1975" i="3"/>
  <c r="AP1975" i="3"/>
  <c r="AT1975" i="3"/>
  <c r="M1975" i="3"/>
  <c r="AM1975" i="3"/>
  <c r="BC1975" i="3"/>
  <c r="BM1975" i="3"/>
  <c r="AH1975" i="3"/>
  <c r="K1975" i="3"/>
  <c r="AL1975" i="3"/>
  <c r="BP1975" i="3"/>
  <c r="AG1975" i="3"/>
  <c r="I1975" i="3"/>
  <c r="AD1975" i="3"/>
  <c r="AR1975" i="3"/>
  <c r="AA1975" i="3"/>
  <c r="AO1975" i="3"/>
  <c r="AW1975" i="3"/>
  <c r="BK1975" i="3"/>
  <c r="R1975" i="3"/>
  <c r="X1975" i="3"/>
  <c r="AF1975" i="3"/>
  <c r="BB1975" i="3"/>
  <c r="Y1975" i="3"/>
  <c r="AC1975" i="3"/>
  <c r="AU1975" i="3"/>
  <c r="CA1975" i="3"/>
  <c r="Z1975" i="3"/>
  <c r="X1436" i="3"/>
  <c r="X1438" i="3" s="1"/>
  <c r="BT1670" i="3"/>
  <c r="BT1664" i="3"/>
  <c r="BT1665" i="3"/>
  <c r="BU1659" i="3" s="1"/>
  <c r="BT1648" i="3"/>
  <c r="BT1643" i="3"/>
  <c r="BT1677" i="3"/>
  <c r="BT1662" i="3"/>
  <c r="BT1653" i="3"/>
  <c r="BT1650" i="3"/>
  <c r="BT1668" i="3"/>
  <c r="BT1663" i="3"/>
  <c r="BT1644" i="3"/>
  <c r="BT1645" i="3"/>
  <c r="BU1640" i="3" s="1"/>
  <c r="BT1552" i="3"/>
  <c r="BT1573" i="3" s="1"/>
  <c r="BT1544" i="3"/>
  <c r="BT1543" i="3"/>
  <c r="BT1598" i="3"/>
  <c r="BT1590" i="3"/>
  <c r="BT1586" i="3"/>
  <c r="BT1578" i="3"/>
  <c r="BT1554" i="3"/>
  <c r="BT1551" i="3"/>
  <c r="BT1571" i="3" s="1"/>
  <c r="BT1542" i="3"/>
  <c r="BT1534" i="3"/>
  <c r="BT1642" i="3"/>
  <c r="BT1548" i="3"/>
  <c r="BT1546" i="3"/>
  <c r="BT1541" i="3"/>
  <c r="BT1531" i="3"/>
  <c r="BT1610" i="3"/>
  <c r="BT1602" i="3"/>
  <c r="BT1545" i="3"/>
  <c r="BT1538" i="3"/>
  <c r="BT1530" i="3"/>
  <c r="BT1527" i="3"/>
  <c r="BT1524" i="3"/>
  <c r="BT1512" i="3"/>
  <c r="BT1508" i="3"/>
  <c r="BT1504" i="3"/>
  <c r="BT1500" i="3"/>
  <c r="BT1515" i="3"/>
  <c r="BT1511" i="3"/>
  <c r="BT1507" i="3"/>
  <c r="BT1503" i="3"/>
  <c r="BT1516" i="3"/>
  <c r="BT1514" i="3"/>
  <c r="BT1510" i="3"/>
  <c r="BT1525" i="3"/>
  <c r="BT1518" i="3"/>
  <c r="BT1513" i="3"/>
  <c r="BT1509" i="3"/>
  <c r="BT1505" i="3"/>
  <c r="BT1501" i="3"/>
  <c r="BT1506" i="3"/>
  <c r="BT1502" i="3"/>
  <c r="BT1499" i="3"/>
  <c r="BT1496" i="3"/>
  <c r="BT1493" i="3"/>
  <c r="BT1489" i="3"/>
  <c r="BT1485" i="3"/>
  <c r="BT1477" i="3"/>
  <c r="BT1470" i="3"/>
  <c r="BT1458" i="3"/>
  <c r="BU1456" i="3"/>
  <c r="BT1447" i="3"/>
  <c r="BT1445" i="3"/>
  <c r="BT1436" i="3"/>
  <c r="BT1433" i="3"/>
  <c r="BT1424" i="3"/>
  <c r="BT1498" i="3"/>
  <c r="BT1497" i="3"/>
  <c r="BT1494" i="3"/>
  <c r="BT1492" i="3"/>
  <c r="BT1488" i="3"/>
  <c r="BT1484" i="3"/>
  <c r="BT1476" i="3"/>
  <c r="BT1473" i="3"/>
  <c r="BT1469" i="3"/>
  <c r="BT1466" i="3"/>
  <c r="BT1459" i="3"/>
  <c r="BT1443" i="3"/>
  <c r="BT1491" i="3"/>
  <c r="BT1487" i="3"/>
  <c r="BT1483" i="3"/>
  <c r="BT1479" i="3"/>
  <c r="BT1474" i="3"/>
  <c r="BT1472" i="3"/>
  <c r="BT1490" i="3"/>
  <c r="BT1486" i="3"/>
  <c r="BT1478" i="3"/>
  <c r="BT1471" i="3"/>
  <c r="BT1457" i="3"/>
  <c r="BT1444" i="3"/>
  <c r="BT1420" i="3"/>
  <c r="BT1414" i="3"/>
  <c r="BT1408" i="3"/>
  <c r="BT1406" i="3"/>
  <c r="BT1395" i="3"/>
  <c r="BT448" i="3" s="1"/>
  <c r="BT1373" i="3"/>
  <c r="BT1371" i="3"/>
  <c r="BT1362" i="3"/>
  <c r="BT1320" i="3"/>
  <c r="BT1308" i="3"/>
  <c r="BT1281" i="3"/>
  <c r="BT1266" i="3"/>
  <c r="BU1442" i="3"/>
  <c r="BT1412" i="3"/>
  <c r="BT1410" i="3"/>
  <c r="BT1398" i="3"/>
  <c r="BT1396" i="3"/>
  <c r="BT1391" i="3"/>
  <c r="BT1368" i="3"/>
  <c r="BT1366" i="3"/>
  <c r="BT1365" i="3"/>
  <c r="BT1364" i="3"/>
  <c r="BT1318" i="3"/>
  <c r="BT1316" i="3"/>
  <c r="BT1307" i="3"/>
  <c r="BT1438" i="3"/>
  <c r="BT1421" i="3"/>
  <c r="BT1419" i="3"/>
  <c r="BT1407" i="3"/>
  <c r="BT1405" i="3"/>
  <c r="BT1399" i="3"/>
  <c r="BT1392" i="3"/>
  <c r="BT1374" i="3"/>
  <c r="BT1372" i="3"/>
  <c r="BT1369" i="3"/>
  <c r="BT1361" i="3"/>
  <c r="BT1338" i="3"/>
  <c r="BT1337" i="3"/>
  <c r="BT1334" i="3"/>
  <c r="BT1446" i="3"/>
  <c r="BT1434" i="3"/>
  <c r="BT1413" i="3"/>
  <c r="BT1411" i="3"/>
  <c r="BT1397" i="3"/>
  <c r="BT1393" i="3"/>
  <c r="BU1390" i="3"/>
  <c r="BT1375" i="3"/>
  <c r="BT1367" i="3"/>
  <c r="BT1363" i="3"/>
  <c r="BU1335" i="3"/>
  <c r="BT1319" i="3"/>
  <c r="BT1317" i="3"/>
  <c r="BT1314" i="3"/>
  <c r="BT1306" i="3"/>
  <c r="BT1313" i="3"/>
  <c r="BU1284" i="3"/>
  <c r="BT1250" i="3"/>
  <c r="BT1230" i="3"/>
  <c r="BT1229" i="3"/>
  <c r="BT1228" i="3"/>
  <c r="BT1186" i="3"/>
  <c r="BT1184" i="3"/>
  <c r="BT1122" i="3"/>
  <c r="BT1106" i="3"/>
  <c r="BT1088" i="3"/>
  <c r="BT1069" i="3"/>
  <c r="BT1067" i="3"/>
  <c r="BT989" i="3"/>
  <c r="BT987" i="3"/>
  <c r="BT968" i="3"/>
  <c r="BT949" i="3"/>
  <c r="BT947" i="3"/>
  <c r="BT1311" i="3"/>
  <c r="BT1283" i="3"/>
  <c r="BT1312" i="3" s="1"/>
  <c r="BT1261" i="3"/>
  <c r="BT1251" i="3"/>
  <c r="BT1224" i="3"/>
  <c r="BT1222" i="3"/>
  <c r="BT1207" i="3"/>
  <c r="BT1205" i="3"/>
  <c r="BT1159" i="3"/>
  <c r="BT1143" i="3"/>
  <c r="BT1045" i="3"/>
  <c r="BT1043" i="3"/>
  <c r="BT1006" i="3"/>
  <c r="BT1005" i="3"/>
  <c r="BT1004" i="3"/>
  <c r="BT1310" i="3"/>
  <c r="BT1254" i="3"/>
  <c r="BT1238" i="3"/>
  <c r="BT1252" i="3" s="1"/>
  <c r="BT1237" i="3"/>
  <c r="BT1236" i="3"/>
  <c r="BT1185" i="3"/>
  <c r="BT1166" i="3"/>
  <c r="BT1165" i="3"/>
  <c r="BT1164" i="3"/>
  <c r="BT1123" i="3"/>
  <c r="BT1121" i="3"/>
  <c r="BT1107" i="3"/>
  <c r="BT1105" i="3"/>
  <c r="BT1089" i="3"/>
  <c r="BT1087" i="3"/>
  <c r="BT1309" i="3"/>
  <c r="BT1282" i="3"/>
  <c r="BT1268" i="3"/>
  <c r="BT1249" i="3"/>
  <c r="BT1223" i="3"/>
  <c r="BT1206" i="3"/>
  <c r="BT1160" i="3"/>
  <c r="BT1158" i="3"/>
  <c r="BT1144" i="3"/>
  <c r="BT1142" i="3"/>
  <c r="BT1044" i="3"/>
  <c r="BT1023" i="3"/>
  <c r="BT1022" i="3"/>
  <c r="BT1021" i="3"/>
  <c r="BT969" i="3"/>
  <c r="BT928" i="3"/>
  <c r="BT909" i="3"/>
  <c r="BT907" i="3"/>
  <c r="BT888" i="3"/>
  <c r="BT869" i="3"/>
  <c r="BT867" i="3"/>
  <c r="BT771" i="3"/>
  <c r="BT710" i="3"/>
  <c r="BT637" i="3"/>
  <c r="BT602" i="3"/>
  <c r="BT600" i="3"/>
  <c r="BT563" i="3"/>
  <c r="BT967" i="3"/>
  <c r="BT848" i="3"/>
  <c r="BT847" i="3"/>
  <c r="BT843" i="3"/>
  <c r="BT841" i="3"/>
  <c r="BT827" i="3"/>
  <c r="BT825" i="3"/>
  <c r="BT810" i="3"/>
  <c r="BT808" i="3"/>
  <c r="BT792" i="3"/>
  <c r="BT790" i="3"/>
  <c r="BT750" i="3"/>
  <c r="BT731" i="3"/>
  <c r="BT729" i="3"/>
  <c r="BT675" i="3"/>
  <c r="BT673" i="3"/>
  <c r="BT656" i="3"/>
  <c r="BT654" i="3"/>
  <c r="BT619" i="3"/>
  <c r="BT584" i="3"/>
  <c r="BT582" i="3"/>
  <c r="BT929" i="3"/>
  <c r="BT927" i="3"/>
  <c r="BT908" i="3"/>
  <c r="BT889" i="3"/>
  <c r="BT887" i="3"/>
  <c r="BT868" i="3"/>
  <c r="BT849" i="3"/>
  <c r="BT772" i="3"/>
  <c r="BT770" i="3"/>
  <c r="BT711" i="3"/>
  <c r="BT709" i="3"/>
  <c r="BT988" i="3"/>
  <c r="BT948" i="3"/>
  <c r="BT842" i="3"/>
  <c r="BT826" i="3"/>
  <c r="BT809" i="3"/>
  <c r="BT791" i="3"/>
  <c r="BT751" i="3"/>
  <c r="BT749" i="3"/>
  <c r="BT730" i="3"/>
  <c r="BT683" i="3"/>
  <c r="BT682" i="3"/>
  <c r="BT681" i="3"/>
  <c r="BT674" i="3"/>
  <c r="BT655" i="3"/>
  <c r="BT620" i="3"/>
  <c r="BT618" i="3"/>
  <c r="BT583" i="3"/>
  <c r="BT636" i="3"/>
  <c r="BT545" i="3"/>
  <c r="BT543" i="3"/>
  <c r="BT488" i="3"/>
  <c r="BT486" i="3"/>
  <c r="BT467" i="3"/>
  <c r="BT464" i="3"/>
  <c r="BT433" i="3"/>
  <c r="BT306" i="3"/>
  <c r="BT258" i="3"/>
  <c r="BT221" i="3"/>
  <c r="BT638" i="3"/>
  <c r="BT525" i="3"/>
  <c r="BT507" i="3"/>
  <c r="BT505" i="3"/>
  <c r="BT394" i="3"/>
  <c r="BT392" i="3"/>
  <c r="BT341" i="3"/>
  <c r="BT271" i="3"/>
  <c r="BT270" i="3"/>
  <c r="BT269" i="3"/>
  <c r="BT601" i="3"/>
  <c r="BT564" i="3"/>
  <c r="BT544" i="3"/>
  <c r="BT487" i="3"/>
  <c r="BT418" i="3"/>
  <c r="BT401" i="3"/>
  <c r="BT526" i="3"/>
  <c r="BT524" i="3"/>
  <c r="BT506" i="3"/>
  <c r="BT393" i="3"/>
  <c r="BT356" i="3"/>
  <c r="BT326" i="3"/>
  <c r="BT265" i="3"/>
  <c r="BT243" i="3"/>
  <c r="BT220" i="3"/>
  <c r="BT219" i="3"/>
  <c r="BT216" i="3"/>
  <c r="BT189" i="3"/>
  <c r="BT185" i="3"/>
  <c r="BT163" i="3"/>
  <c r="BT155" i="3"/>
  <c r="BT132" i="3"/>
  <c r="BT123" i="3"/>
  <c r="BU17" i="3"/>
  <c r="BT119" i="3"/>
  <c r="BT259" i="3"/>
  <c r="BT238" i="3"/>
  <c r="BT198" i="3"/>
  <c r="BT190" i="3"/>
  <c r="BT186" i="3"/>
  <c r="BT167" i="3"/>
  <c r="BT165" i="3"/>
  <c r="BT164" i="3"/>
  <c r="BT156" i="3"/>
  <c r="BT129" i="3"/>
  <c r="BT128" i="3"/>
  <c r="BT127" i="3"/>
  <c r="BT126" i="3"/>
  <c r="BT125" i="3"/>
  <c r="BT124" i="3"/>
  <c r="BT114" i="3"/>
  <c r="BT120" i="3"/>
  <c r="BT118" i="3"/>
  <c r="BT117" i="3"/>
  <c r="BT264" i="3"/>
  <c r="BT260" i="3"/>
  <c r="BT241" i="3"/>
  <c r="BT195" i="3"/>
  <c r="BT194" i="3"/>
  <c r="BT193" i="3"/>
  <c r="BT161" i="3"/>
  <c r="BT158" i="3"/>
  <c r="BT157" i="3"/>
  <c r="BT284" i="3"/>
  <c r="BT263" i="3"/>
  <c r="BT242" i="3"/>
  <c r="BT196" i="3"/>
  <c r="BT188" i="3"/>
  <c r="BT162" i="3"/>
  <c r="BT154" i="3"/>
  <c r="BT131" i="3"/>
  <c r="BT111" i="3"/>
  <c r="BT16" i="3"/>
  <c r="BT116" i="3"/>
  <c r="BT115" i="3"/>
  <c r="BU1622" i="3" l="1"/>
  <c r="BU1068" i="3"/>
  <c r="BU237" i="3"/>
  <c r="BU215" i="3"/>
  <c r="BU565" i="3"/>
  <c r="BU236" i="3"/>
  <c r="BU214" i="3"/>
  <c r="BU290" i="3"/>
  <c r="BU1661" i="3"/>
  <c r="BU1673" i="3"/>
  <c r="BU1614" i="3"/>
  <c r="BU1533" i="3"/>
  <c r="BU1520" i="3"/>
  <c r="BU1536" i="3"/>
  <c r="BU1574" i="3"/>
  <c r="BT1422" i="3"/>
  <c r="BT1426" i="3" s="1"/>
  <c r="AI1369" i="3"/>
  <c r="AI1371" i="3" s="1"/>
  <c r="AJ1363" i="3"/>
  <c r="BU1665" i="3"/>
  <c r="BV1659" i="3" s="1"/>
  <c r="BU1648" i="3"/>
  <c r="BU1677" i="3"/>
  <c r="BU1662" i="3"/>
  <c r="BU1653" i="3"/>
  <c r="BU1650" i="3"/>
  <c r="BU1668" i="3"/>
  <c r="BU1663" i="3"/>
  <c r="BU1644" i="3"/>
  <c r="BU1610" i="3"/>
  <c r="BU1602" i="3"/>
  <c r="BU1598" i="3"/>
  <c r="BU1590" i="3"/>
  <c r="BU1670" i="3"/>
  <c r="BU1664" i="3"/>
  <c r="BU1645" i="3"/>
  <c r="BV1640" i="3" s="1"/>
  <c r="BU1642" i="3"/>
  <c r="BU1586" i="3"/>
  <c r="BU1578" i="3"/>
  <c r="BU1554" i="3"/>
  <c r="BU1551" i="3"/>
  <c r="BU1571" i="3" s="1"/>
  <c r="BU1542" i="3"/>
  <c r="BU1534" i="3"/>
  <c r="BU1643" i="3"/>
  <c r="BU1548" i="3"/>
  <c r="BU1546" i="3"/>
  <c r="BU1541" i="3"/>
  <c r="BU1531" i="3"/>
  <c r="BU1545" i="3"/>
  <c r="BU1538" i="3"/>
  <c r="BU1552" i="3"/>
  <c r="BU1573" i="3" s="1"/>
  <c r="BU1544" i="3"/>
  <c r="BU1543" i="3"/>
  <c r="BU1515" i="3"/>
  <c r="BU1511" i="3"/>
  <c r="BU1507" i="3"/>
  <c r="BU1503" i="3"/>
  <c r="BU1499" i="3"/>
  <c r="BU1516" i="3"/>
  <c r="BU1514" i="3"/>
  <c r="BU1510" i="3"/>
  <c r="BU1506" i="3"/>
  <c r="BU1502" i="3"/>
  <c r="BU1530" i="3"/>
  <c r="BU1525" i="3"/>
  <c r="BU1518" i="3"/>
  <c r="BU1513" i="3"/>
  <c r="BU1509" i="3"/>
  <c r="BU1527" i="3"/>
  <c r="BU1524" i="3"/>
  <c r="BU1512" i="3"/>
  <c r="BU1508" i="3"/>
  <c r="BU1504" i="3"/>
  <c r="BU1500" i="3"/>
  <c r="BU1498" i="3"/>
  <c r="BU1497" i="3"/>
  <c r="BU1494" i="3"/>
  <c r="BU1492" i="3"/>
  <c r="BU1488" i="3"/>
  <c r="BU1484" i="3"/>
  <c r="BU1476" i="3"/>
  <c r="BU1473" i="3"/>
  <c r="BU1469" i="3"/>
  <c r="BU1466" i="3"/>
  <c r="BU1459" i="3"/>
  <c r="BU1443" i="3"/>
  <c r="BU1421" i="3"/>
  <c r="BU1491" i="3"/>
  <c r="BU1487" i="3"/>
  <c r="BU1483" i="3"/>
  <c r="BU1479" i="3"/>
  <c r="BU1474" i="3"/>
  <c r="BU1472" i="3"/>
  <c r="BU1446" i="3"/>
  <c r="BV1442" i="3"/>
  <c r="BU1438" i="3"/>
  <c r="BU1434" i="3"/>
  <c r="BU1505" i="3"/>
  <c r="BU1501" i="3"/>
  <c r="BU1490" i="3"/>
  <c r="BU1486" i="3"/>
  <c r="BU1478" i="3"/>
  <c r="BU1471" i="3"/>
  <c r="BU1457" i="3"/>
  <c r="BU1496" i="3"/>
  <c r="BU1493" i="3"/>
  <c r="BU1489" i="3"/>
  <c r="BU1485" i="3"/>
  <c r="BU1477" i="3"/>
  <c r="BU1470" i="3"/>
  <c r="BU1458" i="3"/>
  <c r="BV1456" i="3"/>
  <c r="BU1447" i="3"/>
  <c r="BU1445" i="3"/>
  <c r="BU1436" i="3"/>
  <c r="BU1444" i="3"/>
  <c r="BU1412" i="3"/>
  <c r="BU1410" i="3"/>
  <c r="BU1398" i="3"/>
  <c r="BU1396" i="3"/>
  <c r="BU1391" i="3"/>
  <c r="BU1368" i="3"/>
  <c r="BU1366" i="3"/>
  <c r="BU1365" i="3"/>
  <c r="BU1364" i="3"/>
  <c r="BU1318" i="3"/>
  <c r="BU1316" i="3"/>
  <c r="BU1307" i="3"/>
  <c r="BU1282" i="3"/>
  <c r="BU1268" i="3"/>
  <c r="BU1254" i="3"/>
  <c r="BU1419" i="3"/>
  <c r="BU1407" i="3"/>
  <c r="BU1405" i="3"/>
  <c r="BU1399" i="3"/>
  <c r="BU1392" i="3"/>
  <c r="BU1374" i="3"/>
  <c r="BU1372" i="3"/>
  <c r="BU1369" i="3"/>
  <c r="BU1361" i="3"/>
  <c r="BU1338" i="3"/>
  <c r="BU1337" i="3"/>
  <c r="BU1334" i="3"/>
  <c r="BU1313" i="3"/>
  <c r="BU1311" i="3"/>
  <c r="BU1310" i="3"/>
  <c r="BU1309" i="3"/>
  <c r="BV1284" i="3"/>
  <c r="BU1283" i="3"/>
  <c r="BU1312" i="3" s="1"/>
  <c r="BU1433" i="3"/>
  <c r="BU1424" i="3"/>
  <c r="BU1413" i="3"/>
  <c r="BU1411" i="3"/>
  <c r="BU1397" i="3"/>
  <c r="BU1393" i="3"/>
  <c r="BV1390" i="3"/>
  <c r="BU1375" i="3"/>
  <c r="BU1367" i="3"/>
  <c r="BU1363" i="3"/>
  <c r="BV1335" i="3"/>
  <c r="BU1319" i="3"/>
  <c r="BU1317" i="3"/>
  <c r="BU1420" i="3"/>
  <c r="BU1414" i="3"/>
  <c r="BU1408" i="3"/>
  <c r="BU1406" i="3"/>
  <c r="BU1395" i="3"/>
  <c r="BU448" i="3" s="1"/>
  <c r="BU1373" i="3"/>
  <c r="BU1371" i="3"/>
  <c r="BU1362" i="3"/>
  <c r="BU1320" i="3"/>
  <c r="BU1308" i="3"/>
  <c r="BU1306" i="3"/>
  <c r="BU1261" i="3"/>
  <c r="BU1251" i="3"/>
  <c r="BU1224" i="3"/>
  <c r="BU1222" i="3"/>
  <c r="BU1207" i="3"/>
  <c r="BU1205" i="3"/>
  <c r="BU1159" i="3"/>
  <c r="BU1143" i="3"/>
  <c r="BU1045" i="3"/>
  <c r="BU1043" i="3"/>
  <c r="BU1006" i="3"/>
  <c r="BU1005" i="3"/>
  <c r="BU1004" i="3"/>
  <c r="BU1238" i="3"/>
  <c r="BU1252" i="3" s="1"/>
  <c r="BU1237" i="3"/>
  <c r="BU1236" i="3"/>
  <c r="BU1185" i="3"/>
  <c r="BU1166" i="3"/>
  <c r="BU1165" i="3"/>
  <c r="BU1164" i="3"/>
  <c r="BU1123" i="3"/>
  <c r="BU1121" i="3"/>
  <c r="BU1107" i="3"/>
  <c r="BU1105" i="3"/>
  <c r="BU1089" i="3"/>
  <c r="BU1087" i="3"/>
  <c r="BU988" i="3"/>
  <c r="BU969" i="3"/>
  <c r="BU967" i="3"/>
  <c r="BU1281" i="3"/>
  <c r="BU1266" i="3"/>
  <c r="BU1249" i="3"/>
  <c r="BU1223" i="3"/>
  <c r="BU1206" i="3"/>
  <c r="BU1160" i="3"/>
  <c r="BU1158" i="3"/>
  <c r="BU1144" i="3"/>
  <c r="BU1142" i="3"/>
  <c r="BU1044" i="3"/>
  <c r="BU1023" i="3"/>
  <c r="BU1022" i="3"/>
  <c r="BU1021" i="3"/>
  <c r="BU1314" i="3"/>
  <c r="BU1250" i="3"/>
  <c r="BU1230" i="3"/>
  <c r="BU1229" i="3"/>
  <c r="BU1228" i="3"/>
  <c r="BU1186" i="3"/>
  <c r="BU1184" i="3"/>
  <c r="BU1122" i="3"/>
  <c r="BU1106" i="3"/>
  <c r="BU1088" i="3"/>
  <c r="BU1069" i="3"/>
  <c r="BU1067" i="3"/>
  <c r="BU989" i="3"/>
  <c r="BU987" i="3"/>
  <c r="BU968" i="3"/>
  <c r="BU949" i="3"/>
  <c r="BU947" i="3"/>
  <c r="BU848" i="3"/>
  <c r="BU847" i="3"/>
  <c r="BU843" i="3"/>
  <c r="BU841" i="3"/>
  <c r="BU827" i="3"/>
  <c r="BU825" i="3"/>
  <c r="BU810" i="3"/>
  <c r="BU808" i="3"/>
  <c r="BU792" i="3"/>
  <c r="BU790" i="3"/>
  <c r="BU750" i="3"/>
  <c r="BU731" i="3"/>
  <c r="BU729" i="3"/>
  <c r="BU675" i="3"/>
  <c r="BU673" i="3"/>
  <c r="BU656" i="3"/>
  <c r="BU654" i="3"/>
  <c r="BU619" i="3"/>
  <c r="BU584" i="3"/>
  <c r="BU582" i="3"/>
  <c r="BU929" i="3"/>
  <c r="BU927" i="3"/>
  <c r="BU908" i="3"/>
  <c r="BU889" i="3"/>
  <c r="BU887" i="3"/>
  <c r="BU868" i="3"/>
  <c r="BU849" i="3"/>
  <c r="BU772" i="3"/>
  <c r="BU770" i="3"/>
  <c r="BU711" i="3"/>
  <c r="BU709" i="3"/>
  <c r="BU638" i="3"/>
  <c r="BU636" i="3"/>
  <c r="BU601" i="3"/>
  <c r="BU948" i="3"/>
  <c r="BU842" i="3"/>
  <c r="BU826" i="3"/>
  <c r="BU809" i="3"/>
  <c r="BU791" i="3"/>
  <c r="BU751" i="3"/>
  <c r="BU749" i="3"/>
  <c r="BU730" i="3"/>
  <c r="BU683" i="3"/>
  <c r="BU682" i="3"/>
  <c r="BU681" i="3"/>
  <c r="BU674" i="3"/>
  <c r="BU655" i="3"/>
  <c r="BU928" i="3"/>
  <c r="BU909" i="3"/>
  <c r="BU907" i="3"/>
  <c r="BU888" i="3"/>
  <c r="BU869" i="3"/>
  <c r="BU867" i="3"/>
  <c r="BU771" i="3"/>
  <c r="BU710" i="3"/>
  <c r="BU637" i="3"/>
  <c r="BU602" i="3"/>
  <c r="BU600" i="3"/>
  <c r="BU618" i="3"/>
  <c r="BU583" i="3"/>
  <c r="BU525" i="3"/>
  <c r="BU507" i="3"/>
  <c r="BU505" i="3"/>
  <c r="BU394" i="3"/>
  <c r="BU392" i="3"/>
  <c r="BU341" i="3"/>
  <c r="BU271" i="3"/>
  <c r="BU270" i="3"/>
  <c r="BU269" i="3"/>
  <c r="BU564" i="3"/>
  <c r="BU544" i="3"/>
  <c r="BU487" i="3"/>
  <c r="BU418" i="3"/>
  <c r="BU401" i="3"/>
  <c r="BU284" i="3"/>
  <c r="BU265" i="3"/>
  <c r="BU264" i="3"/>
  <c r="BU620" i="3"/>
  <c r="BU563" i="3"/>
  <c r="BU526" i="3"/>
  <c r="BU524" i="3"/>
  <c r="BU506" i="3"/>
  <c r="BU393" i="3"/>
  <c r="BU356" i="3"/>
  <c r="BU326" i="3"/>
  <c r="BU545" i="3"/>
  <c r="BU543" i="3"/>
  <c r="BU488" i="3"/>
  <c r="BU486" i="3"/>
  <c r="BU467" i="3"/>
  <c r="BU464" i="3"/>
  <c r="BU433" i="3"/>
  <c r="BU306" i="3"/>
  <c r="BU259" i="3"/>
  <c r="BU238" i="3"/>
  <c r="BU221" i="3"/>
  <c r="BU198" i="3"/>
  <c r="BU190" i="3"/>
  <c r="BU186" i="3"/>
  <c r="BU167" i="3"/>
  <c r="BU165" i="3"/>
  <c r="BU164" i="3"/>
  <c r="BU156" i="3"/>
  <c r="BU129" i="3"/>
  <c r="BU128" i="3"/>
  <c r="BU127" i="3"/>
  <c r="BU126" i="3"/>
  <c r="BU125" i="3"/>
  <c r="BU124" i="3"/>
  <c r="BU114" i="3"/>
  <c r="BU111" i="3"/>
  <c r="BU260" i="3"/>
  <c r="BU258" i="3"/>
  <c r="BU241" i="3"/>
  <c r="BU195" i="3"/>
  <c r="BU194" i="3"/>
  <c r="BU193" i="3"/>
  <c r="BU161" i="3"/>
  <c r="BU158" i="3"/>
  <c r="BU157" i="3"/>
  <c r="BU120" i="3"/>
  <c r="BU119" i="3"/>
  <c r="BU118" i="3"/>
  <c r="BU117" i="3"/>
  <c r="BU116" i="3"/>
  <c r="BU115" i="3"/>
  <c r="BU16" i="3"/>
  <c r="BU263" i="3"/>
  <c r="BU242" i="3"/>
  <c r="BU196" i="3"/>
  <c r="BU188" i="3"/>
  <c r="BU162" i="3"/>
  <c r="BU154" i="3"/>
  <c r="BU131" i="3"/>
  <c r="BU243" i="3"/>
  <c r="BU220" i="3"/>
  <c r="BU219" i="3"/>
  <c r="BU216" i="3"/>
  <c r="BU189" i="3"/>
  <c r="BU185" i="3"/>
  <c r="BU163" i="3"/>
  <c r="BU155" i="3"/>
  <c r="BU132" i="3"/>
  <c r="BU123" i="3"/>
  <c r="BV17" i="3"/>
  <c r="BN1421" i="3"/>
  <c r="BN1527" i="3"/>
  <c r="BN1534" i="3" s="1"/>
  <c r="BT1465" i="3"/>
  <c r="BT279" i="3"/>
  <c r="BT1572" i="3" s="1"/>
  <c r="AN1309" i="3"/>
  <c r="AN1313" i="3" s="1"/>
  <c r="P1975" i="3"/>
  <c r="X1426" i="3"/>
  <c r="X1443" i="3" s="1"/>
  <c r="F1969" i="3"/>
  <c r="Y1006" i="3"/>
  <c r="Y1236" i="3"/>
  <c r="Y165" i="3"/>
  <c r="BT1480" i="3"/>
  <c r="AI1975" i="3"/>
  <c r="C1977" i="3"/>
  <c r="D1976" i="3"/>
  <c r="O1976" i="3"/>
  <c r="U1976" i="3"/>
  <c r="AE1976" i="3"/>
  <c r="AO1976" i="3"/>
  <c r="AW1976" i="3"/>
  <c r="X1976" i="3"/>
  <c r="AF1976" i="3"/>
  <c r="AT1976" i="3"/>
  <c r="AX1976" i="3"/>
  <c r="BL1976" i="3"/>
  <c r="BZ1976" i="3"/>
  <c r="CB1976" i="3"/>
  <c r="M1976" i="3"/>
  <c r="AQ1976" i="3"/>
  <c r="K1976" i="3"/>
  <c r="BA1976" i="3"/>
  <c r="L1976" i="3"/>
  <c r="AP1976" i="3"/>
  <c r="S1976" i="3"/>
  <c r="AG1976" i="3"/>
  <c r="AM1976" i="3"/>
  <c r="BC1976" i="3"/>
  <c r="CA1976" i="3"/>
  <c r="H1976" i="3"/>
  <c r="N1976" i="3"/>
  <c r="AH1976" i="3"/>
  <c r="AR1976" i="3"/>
  <c r="AZ1976" i="3"/>
  <c r="AA1976" i="3"/>
  <c r="AK1976" i="3"/>
  <c r="AS1976" i="3"/>
  <c r="R1976" i="3"/>
  <c r="AB1976" i="3"/>
  <c r="AL1976" i="3"/>
  <c r="BP1976" i="3"/>
  <c r="AC1976" i="3"/>
  <c r="AD1976" i="3"/>
  <c r="BK1976" i="3"/>
  <c r="BY1976" i="3"/>
  <c r="BB1976" i="3"/>
  <c r="Y1976" i="3"/>
  <c r="AU1976" i="3"/>
  <c r="BM1976" i="3"/>
  <c r="BW1976" i="3"/>
  <c r="I1976" i="3"/>
  <c r="Z1976" i="3"/>
  <c r="AN1976" i="3"/>
  <c r="AV1976" i="3"/>
  <c r="BD1976" i="3"/>
  <c r="AI1375" i="3"/>
  <c r="AI1544" i="3" s="1"/>
  <c r="Y158" i="3"/>
  <c r="Y1424" i="3"/>
  <c r="Y132" i="3"/>
  <c r="BV1622" i="3" l="1"/>
  <c r="BV1068" i="3"/>
  <c r="BV237" i="3"/>
  <c r="BV215" i="3"/>
  <c r="BV565" i="3"/>
  <c r="BV236" i="3"/>
  <c r="BV214" i="3"/>
  <c r="BV290" i="3"/>
  <c r="BV1614" i="3"/>
  <c r="BV1661" i="3"/>
  <c r="BV1673" i="3"/>
  <c r="BV1536" i="3"/>
  <c r="BV1533" i="3"/>
  <c r="BV1520" i="3"/>
  <c r="BV1574" i="3"/>
  <c r="AN1314" i="3"/>
  <c r="AN1316" i="3" s="1"/>
  <c r="AN1320" i="3" s="1"/>
  <c r="AN1542" i="3" s="1"/>
  <c r="AO1308" i="3"/>
  <c r="Z111" i="3"/>
  <c r="C1978" i="3"/>
  <c r="D1977" i="3"/>
  <c r="O1977" i="3"/>
  <c r="AE1977" i="3"/>
  <c r="AO1977" i="3"/>
  <c r="AW1977" i="3"/>
  <c r="X1977" i="3"/>
  <c r="AT1977" i="3"/>
  <c r="M1977" i="3"/>
  <c r="BM1977" i="3"/>
  <c r="BW1977" i="3"/>
  <c r="N1977" i="3"/>
  <c r="AD1977" i="3"/>
  <c r="K1977" i="3"/>
  <c r="AB1977" i="3"/>
  <c r="AP1977" i="3"/>
  <c r="BP1977" i="3"/>
  <c r="S1977" i="3"/>
  <c r="AG1977" i="3"/>
  <c r="AU1977" i="3"/>
  <c r="H1977" i="3"/>
  <c r="Z1977" i="3"/>
  <c r="AR1977" i="3"/>
  <c r="AZ1977" i="3"/>
  <c r="U1977" i="3"/>
  <c r="AA1977" i="3"/>
  <c r="AK1977" i="3"/>
  <c r="AS1977" i="3"/>
  <c r="BA1977" i="3"/>
  <c r="BK1977" i="3"/>
  <c r="R1977" i="3"/>
  <c r="AL1977" i="3"/>
  <c r="BB1977" i="3"/>
  <c r="BL1977" i="3"/>
  <c r="CB1977" i="3"/>
  <c r="AC1977" i="3"/>
  <c r="AQ1977" i="3"/>
  <c r="CA1977" i="3"/>
  <c r="I1977" i="3"/>
  <c r="BY1977" i="3"/>
  <c r="L1977" i="3"/>
  <c r="AF1977" i="3"/>
  <c r="AX1977" i="3"/>
  <c r="BZ1977" i="3"/>
  <c r="Y1977" i="3"/>
  <c r="AM1977" i="3"/>
  <c r="BC1977" i="3"/>
  <c r="AH1977" i="3"/>
  <c r="AN1977" i="3"/>
  <c r="AV1977" i="3"/>
  <c r="BD1977" i="3"/>
  <c r="BU1480" i="3"/>
  <c r="AJ1364" i="3"/>
  <c r="AJ1368" i="3" s="1"/>
  <c r="AI1976" i="3"/>
  <c r="Y1510" i="3"/>
  <c r="Y1516" i="3" s="1"/>
  <c r="Y1238" i="3"/>
  <c r="Y1252" i="3" s="1"/>
  <c r="Y1436" i="3" s="1"/>
  <c r="Y1438" i="3" s="1"/>
  <c r="AY1970" i="3"/>
  <c r="BE1970" i="3" s="1"/>
  <c r="P1976" i="3"/>
  <c r="Y167" i="3"/>
  <c r="BV1677" i="3"/>
  <c r="BV1662" i="3"/>
  <c r="BV1653" i="3"/>
  <c r="BV1650" i="3"/>
  <c r="BV1668" i="3"/>
  <c r="BV1663" i="3"/>
  <c r="BV1644" i="3"/>
  <c r="BV1610" i="3"/>
  <c r="BV1602" i="3"/>
  <c r="BV1598" i="3"/>
  <c r="BV1590" i="3"/>
  <c r="BV1586" i="3"/>
  <c r="BV1670" i="3"/>
  <c r="BV1664" i="3"/>
  <c r="BV1645" i="3"/>
  <c r="BW1640" i="3" s="1"/>
  <c r="BV1642" i="3"/>
  <c r="BV1665" i="3"/>
  <c r="BW1659" i="3" s="1"/>
  <c r="BV1648" i="3"/>
  <c r="BV1643" i="3"/>
  <c r="BV1548" i="3"/>
  <c r="BV1546" i="3"/>
  <c r="BV1541" i="3"/>
  <c r="BV1531" i="3"/>
  <c r="BV1545" i="3"/>
  <c r="BV1538" i="3"/>
  <c r="BV1530" i="3"/>
  <c r="BV1527" i="3"/>
  <c r="BV1552" i="3"/>
  <c r="BV1573" i="3" s="1"/>
  <c r="BV1544" i="3"/>
  <c r="BV1543" i="3"/>
  <c r="BV1578" i="3"/>
  <c r="BV1554" i="3"/>
  <c r="BV1551" i="3"/>
  <c r="BV1571" i="3" s="1"/>
  <c r="BV1542" i="3"/>
  <c r="BV1534" i="3"/>
  <c r="BV1516" i="3"/>
  <c r="BV1514" i="3"/>
  <c r="BV1510" i="3"/>
  <c r="BV1506" i="3"/>
  <c r="BV1502" i="3"/>
  <c r="BV1498" i="3"/>
  <c r="BV1525" i="3"/>
  <c r="BV1518" i="3"/>
  <c r="BV1513" i="3"/>
  <c r="BV1509" i="3"/>
  <c r="BV1505" i="3"/>
  <c r="BV1501" i="3"/>
  <c r="BV1524" i="3"/>
  <c r="BV1512" i="3"/>
  <c r="BV1508" i="3"/>
  <c r="BV1515" i="3"/>
  <c r="BV1511" i="3"/>
  <c r="BV1507" i="3"/>
  <c r="BV1503" i="3"/>
  <c r="BV1499" i="3"/>
  <c r="BV1491" i="3"/>
  <c r="BV1487" i="3"/>
  <c r="BV1483" i="3"/>
  <c r="BV1479" i="3"/>
  <c r="BV1474" i="3"/>
  <c r="BV1472" i="3"/>
  <c r="BV1446" i="3"/>
  <c r="BW1442" i="3"/>
  <c r="BV1438" i="3"/>
  <c r="BV1434" i="3"/>
  <c r="BV1490" i="3"/>
  <c r="BV1486" i="3"/>
  <c r="BV1478" i="3"/>
  <c r="BV1471" i="3"/>
  <c r="BV1457" i="3"/>
  <c r="BV1444" i="3"/>
  <c r="BV1496" i="3"/>
  <c r="BV1493" i="3"/>
  <c r="BV1489" i="3"/>
  <c r="BV1485" i="3"/>
  <c r="BV1477" i="3"/>
  <c r="BV1470" i="3"/>
  <c r="BV1458" i="3"/>
  <c r="BV1504" i="3"/>
  <c r="BV1500" i="3"/>
  <c r="BV1497" i="3"/>
  <c r="BV1494" i="3"/>
  <c r="BV1492" i="3"/>
  <c r="BV1488" i="3"/>
  <c r="BV1484" i="3"/>
  <c r="BV1476" i="3"/>
  <c r="BV1473" i="3"/>
  <c r="BV1469" i="3"/>
  <c r="BV1466" i="3"/>
  <c r="BV1459" i="3"/>
  <c r="BV1443" i="3"/>
  <c r="BW1456" i="3"/>
  <c r="BV1419" i="3"/>
  <c r="BV1407" i="3"/>
  <c r="BV1405" i="3"/>
  <c r="BV1399" i="3"/>
  <c r="BV1392" i="3"/>
  <c r="BV1374" i="3"/>
  <c r="BV1372" i="3"/>
  <c r="BV1369" i="3"/>
  <c r="BV1361" i="3"/>
  <c r="BV1338" i="3"/>
  <c r="BV1337" i="3"/>
  <c r="BV1334" i="3"/>
  <c r="BV1313" i="3"/>
  <c r="BV1311" i="3"/>
  <c r="BV1310" i="3"/>
  <c r="BV1309" i="3"/>
  <c r="BW1284" i="3"/>
  <c r="BV1283" i="3"/>
  <c r="BV1312" i="3" s="1"/>
  <c r="BV1433" i="3"/>
  <c r="BV1424" i="3"/>
  <c r="BV1421" i="3"/>
  <c r="BV1413" i="3"/>
  <c r="BV1411" i="3"/>
  <c r="BV1397" i="3"/>
  <c r="BV1393" i="3"/>
  <c r="BW1390" i="3"/>
  <c r="BV1375" i="3"/>
  <c r="BV1367" i="3"/>
  <c r="BV1363" i="3"/>
  <c r="BW1335" i="3"/>
  <c r="BV1319" i="3"/>
  <c r="BV1317" i="3"/>
  <c r="BV1314" i="3"/>
  <c r="BV1306" i="3"/>
  <c r="BV1447" i="3"/>
  <c r="BV1436" i="3"/>
  <c r="BV1420" i="3"/>
  <c r="BV1414" i="3"/>
  <c r="BV1408" i="3"/>
  <c r="BV1406" i="3"/>
  <c r="BV1395" i="3"/>
  <c r="BV448" i="3" s="1"/>
  <c r="BV1373" i="3"/>
  <c r="BV1371" i="3"/>
  <c r="BV1362" i="3"/>
  <c r="BV1320" i="3"/>
  <c r="BV1445" i="3"/>
  <c r="BV1412" i="3"/>
  <c r="BV1410" i="3"/>
  <c r="BV1398" i="3"/>
  <c r="BV1396" i="3"/>
  <c r="BV1391" i="3"/>
  <c r="BV1368" i="3"/>
  <c r="BV1366" i="3"/>
  <c r="BV1365" i="3"/>
  <c r="BV1364" i="3"/>
  <c r="BV1318" i="3"/>
  <c r="BV1316" i="3"/>
  <c r="BV1307" i="3"/>
  <c r="BV1238" i="3"/>
  <c r="BV1252" i="3" s="1"/>
  <c r="BV1237" i="3"/>
  <c r="BV1236" i="3"/>
  <c r="BV1185" i="3"/>
  <c r="BV1166" i="3"/>
  <c r="BV1165" i="3"/>
  <c r="BV1164" i="3"/>
  <c r="BV1123" i="3"/>
  <c r="BV1121" i="3"/>
  <c r="BV1107" i="3"/>
  <c r="BV1105" i="3"/>
  <c r="BV1089" i="3"/>
  <c r="BV1087" i="3"/>
  <c r="BV988" i="3"/>
  <c r="BV969" i="3"/>
  <c r="BV967" i="3"/>
  <c r="BV948" i="3"/>
  <c r="BV1281" i="3"/>
  <c r="BV1266" i="3"/>
  <c r="BV1254" i="3"/>
  <c r="BV1249" i="3"/>
  <c r="BV1223" i="3"/>
  <c r="BV1206" i="3"/>
  <c r="BV1160" i="3"/>
  <c r="BV1158" i="3"/>
  <c r="BV1144" i="3"/>
  <c r="BV1142" i="3"/>
  <c r="BV1044" i="3"/>
  <c r="BV1023" i="3"/>
  <c r="BV1022" i="3"/>
  <c r="BV1021" i="3"/>
  <c r="BV1282" i="3"/>
  <c r="BV1268" i="3"/>
  <c r="BV1250" i="3"/>
  <c r="BV1230" i="3"/>
  <c r="BV1229" i="3"/>
  <c r="BV1228" i="3"/>
  <c r="BV1186" i="3"/>
  <c r="BV1184" i="3"/>
  <c r="BV1122" i="3"/>
  <c r="BV1106" i="3"/>
  <c r="BV1088" i="3"/>
  <c r="BV1069" i="3"/>
  <c r="BV1067" i="3"/>
  <c r="BV1308" i="3"/>
  <c r="BV1261" i="3"/>
  <c r="BV1251" i="3"/>
  <c r="BV1224" i="3"/>
  <c r="BV1222" i="3"/>
  <c r="BV1207" i="3"/>
  <c r="BV1205" i="3"/>
  <c r="BV1159" i="3"/>
  <c r="BV1143" i="3"/>
  <c r="BV1045" i="3"/>
  <c r="BV1043" i="3"/>
  <c r="BV1006" i="3"/>
  <c r="BV1005" i="3"/>
  <c r="BV1004" i="3"/>
  <c r="BV929" i="3"/>
  <c r="BV927" i="3"/>
  <c r="BV908" i="3"/>
  <c r="BV889" i="3"/>
  <c r="BV887" i="3"/>
  <c r="BV868" i="3"/>
  <c r="BV849" i="3"/>
  <c r="BV772" i="3"/>
  <c r="BV770" i="3"/>
  <c r="BV711" i="3"/>
  <c r="BV709" i="3"/>
  <c r="BV638" i="3"/>
  <c r="BV636" i="3"/>
  <c r="BV601" i="3"/>
  <c r="BV564" i="3"/>
  <c r="BV989" i="3"/>
  <c r="BV968" i="3"/>
  <c r="BV842" i="3"/>
  <c r="BV826" i="3"/>
  <c r="BV809" i="3"/>
  <c r="BV791" i="3"/>
  <c r="BV751" i="3"/>
  <c r="BV749" i="3"/>
  <c r="BV730" i="3"/>
  <c r="BV683" i="3"/>
  <c r="BV682" i="3"/>
  <c r="BV681" i="3"/>
  <c r="BV674" i="3"/>
  <c r="BV655" i="3"/>
  <c r="BV620" i="3"/>
  <c r="BV618" i="3"/>
  <c r="BV583" i="3"/>
  <c r="BV987" i="3"/>
  <c r="BV928" i="3"/>
  <c r="BV909" i="3"/>
  <c r="BV907" i="3"/>
  <c r="BV888" i="3"/>
  <c r="BV869" i="3"/>
  <c r="BV867" i="3"/>
  <c r="BV771" i="3"/>
  <c r="BV710" i="3"/>
  <c r="BV949" i="3"/>
  <c r="BV947" i="3"/>
  <c r="BV848" i="3"/>
  <c r="BV847" i="3"/>
  <c r="BV843" i="3"/>
  <c r="BV841" i="3"/>
  <c r="BV827" i="3"/>
  <c r="BV825" i="3"/>
  <c r="BV810" i="3"/>
  <c r="BV808" i="3"/>
  <c r="BV792" i="3"/>
  <c r="BV790" i="3"/>
  <c r="BV750" i="3"/>
  <c r="BV731" i="3"/>
  <c r="BV729" i="3"/>
  <c r="BV675" i="3"/>
  <c r="BV673" i="3"/>
  <c r="BV656" i="3"/>
  <c r="BV654" i="3"/>
  <c r="BV619" i="3"/>
  <c r="BV584" i="3"/>
  <c r="BV582" i="3"/>
  <c r="BV544" i="3"/>
  <c r="BV487" i="3"/>
  <c r="BV418" i="3"/>
  <c r="BV401" i="3"/>
  <c r="BV284" i="3"/>
  <c r="BV265" i="3"/>
  <c r="BV264" i="3"/>
  <c r="BV263" i="3"/>
  <c r="BV260" i="3"/>
  <c r="BV259" i="3"/>
  <c r="BV600" i="3"/>
  <c r="BV563" i="3"/>
  <c r="BV526" i="3"/>
  <c r="BV524" i="3"/>
  <c r="BV506" i="3"/>
  <c r="BV393" i="3"/>
  <c r="BV356" i="3"/>
  <c r="BV326" i="3"/>
  <c r="BV545" i="3"/>
  <c r="BV543" i="3"/>
  <c r="BV488" i="3"/>
  <c r="BV486" i="3"/>
  <c r="BV467" i="3"/>
  <c r="BV464" i="3"/>
  <c r="BV433" i="3"/>
  <c r="BV306" i="3"/>
  <c r="BV637" i="3"/>
  <c r="BV602" i="3"/>
  <c r="BV525" i="3"/>
  <c r="BV507" i="3"/>
  <c r="BV505" i="3"/>
  <c r="BV394" i="3"/>
  <c r="BV392" i="3"/>
  <c r="BV341" i="3"/>
  <c r="BV271" i="3"/>
  <c r="BV270" i="3"/>
  <c r="BV269" i="3"/>
  <c r="BV258" i="3"/>
  <c r="BV241" i="3"/>
  <c r="BV195" i="3"/>
  <c r="BV194" i="3"/>
  <c r="BV193" i="3"/>
  <c r="BV161" i="3"/>
  <c r="BV158" i="3"/>
  <c r="BV157" i="3"/>
  <c r="BV120" i="3"/>
  <c r="BV119" i="3"/>
  <c r="BV118" i="3"/>
  <c r="BV117" i="3"/>
  <c r="BV116" i="3"/>
  <c r="BV115" i="3"/>
  <c r="BW17" i="3"/>
  <c r="BV242" i="3"/>
  <c r="BV196" i="3"/>
  <c r="BV188" i="3"/>
  <c r="BV162" i="3"/>
  <c r="BV154" i="3"/>
  <c r="BV131" i="3"/>
  <c r="BV111" i="3"/>
  <c r="BV16" i="3"/>
  <c r="BV243" i="3"/>
  <c r="BV220" i="3"/>
  <c r="BV219" i="3"/>
  <c r="BV216" i="3"/>
  <c r="BV189" i="3"/>
  <c r="BV185" i="3"/>
  <c r="BV163" i="3"/>
  <c r="BV155" i="3"/>
  <c r="BV132" i="3"/>
  <c r="BV123" i="3"/>
  <c r="BV238" i="3"/>
  <c r="BV221" i="3"/>
  <c r="BV198" i="3"/>
  <c r="BV190" i="3"/>
  <c r="BV186" i="3"/>
  <c r="BV167" i="3"/>
  <c r="BV165" i="3"/>
  <c r="BV164" i="3"/>
  <c r="BV156" i="3"/>
  <c r="BV129" i="3"/>
  <c r="BV128" i="3"/>
  <c r="BV127" i="3"/>
  <c r="BV126" i="3"/>
  <c r="BV125" i="3"/>
  <c r="BV124" i="3"/>
  <c r="BV114" i="3"/>
  <c r="BU1465" i="3"/>
  <c r="BU279" i="3"/>
  <c r="BU1572" i="3" s="1"/>
  <c r="BU1422" i="3"/>
  <c r="BU1426" i="3" s="1"/>
  <c r="BW1622" i="3" l="1"/>
  <c r="BW1068" i="3"/>
  <c r="BW565" i="3"/>
  <c r="BW236" i="3"/>
  <c r="BW237" i="3"/>
  <c r="BW215" i="3"/>
  <c r="BW214" i="3"/>
  <c r="BW290" i="3"/>
  <c r="BW1673" i="3"/>
  <c r="BW1614" i="3"/>
  <c r="BW1661" i="3"/>
  <c r="BW1520" i="3"/>
  <c r="BW1536" i="3"/>
  <c r="BW1533" i="3"/>
  <c r="BW1574" i="3"/>
  <c r="BV1480" i="3"/>
  <c r="AJ1369" i="3"/>
  <c r="AJ1371" i="3" s="1"/>
  <c r="AJ1375" i="3" s="1"/>
  <c r="AJ1544" i="3" s="1"/>
  <c r="AK1363" i="3"/>
  <c r="Z118" i="3"/>
  <c r="Z119" i="3" s="1"/>
  <c r="Z127" i="3"/>
  <c r="Z128" i="3" s="1"/>
  <c r="BV1465" i="3"/>
  <c r="BV279" i="3"/>
  <c r="BV1572" i="3" s="1"/>
  <c r="BW1668" i="3"/>
  <c r="BW1663" i="3"/>
  <c r="BW1670" i="3"/>
  <c r="BW1664" i="3"/>
  <c r="BW1645" i="3"/>
  <c r="BX1640" i="3" s="1"/>
  <c r="BW1642" i="3"/>
  <c r="BW1665" i="3"/>
  <c r="BX1659" i="3" s="1"/>
  <c r="BW1648" i="3"/>
  <c r="BW1643" i="3"/>
  <c r="BW1677" i="3"/>
  <c r="BW1662" i="3"/>
  <c r="BW1653" i="3"/>
  <c r="BW1650" i="3"/>
  <c r="BW1644" i="3"/>
  <c r="BW1598" i="3"/>
  <c r="BW1590" i="3"/>
  <c r="BW1545" i="3"/>
  <c r="BW1538" i="3"/>
  <c r="BW1530" i="3"/>
  <c r="BW1527" i="3"/>
  <c r="BW1552" i="3"/>
  <c r="BW1573" i="3" s="1"/>
  <c r="BW1544" i="3"/>
  <c r="BW1543" i="3"/>
  <c r="BW1610" i="3"/>
  <c r="BW1602" i="3"/>
  <c r="BW1578" i="3"/>
  <c r="BW1554" i="3"/>
  <c r="BW1551" i="3"/>
  <c r="BW1571" i="3" s="1"/>
  <c r="BW1542" i="3"/>
  <c r="BW1534" i="3"/>
  <c r="BW1586" i="3"/>
  <c r="BW1548" i="3"/>
  <c r="BW1546" i="3"/>
  <c r="BW1541" i="3"/>
  <c r="BW1531" i="3"/>
  <c r="BW1525" i="3"/>
  <c r="BW1518" i="3"/>
  <c r="BW1513" i="3"/>
  <c r="BW1509" i="3"/>
  <c r="BW1505" i="3"/>
  <c r="BW1501" i="3"/>
  <c r="BW1497" i="3"/>
  <c r="BW1524" i="3"/>
  <c r="BW1512" i="3"/>
  <c r="BW1508" i="3"/>
  <c r="BW1504" i="3"/>
  <c r="BW1500" i="3"/>
  <c r="BW1515" i="3"/>
  <c r="BW1511" i="3"/>
  <c r="BW1507" i="3"/>
  <c r="BW1516" i="3"/>
  <c r="BW1514" i="3"/>
  <c r="BW1510" i="3"/>
  <c r="BW1506" i="3"/>
  <c r="BW1502" i="3"/>
  <c r="BW1490" i="3"/>
  <c r="BW1486" i="3"/>
  <c r="BW1478" i="3"/>
  <c r="BW1471" i="3"/>
  <c r="BW1457" i="3"/>
  <c r="BW1444" i="3"/>
  <c r="BW1503" i="3"/>
  <c r="BW1496" i="3"/>
  <c r="BW1493" i="3"/>
  <c r="BW1489" i="3"/>
  <c r="BW1485" i="3"/>
  <c r="BW1477" i="3"/>
  <c r="BW1470" i="3"/>
  <c r="BW1458" i="3"/>
  <c r="BX1456" i="3"/>
  <c r="BW1447" i="3"/>
  <c r="BW1445" i="3"/>
  <c r="BW1436" i="3"/>
  <c r="BW1433" i="3"/>
  <c r="BW1494" i="3"/>
  <c r="BW1492" i="3"/>
  <c r="BW1488" i="3"/>
  <c r="BW1484" i="3"/>
  <c r="BW1476" i="3"/>
  <c r="BW1473" i="3"/>
  <c r="BW1469" i="3"/>
  <c r="BW1466" i="3"/>
  <c r="BW1459" i="3"/>
  <c r="BW1499" i="3"/>
  <c r="BW1498" i="3"/>
  <c r="BW1491" i="3"/>
  <c r="BW1487" i="3"/>
  <c r="BW1483" i="3"/>
  <c r="BW1479" i="3"/>
  <c r="BW1474" i="3"/>
  <c r="BW1472" i="3"/>
  <c r="BW1446" i="3"/>
  <c r="BX1442" i="3"/>
  <c r="BW1438" i="3"/>
  <c r="BW1434" i="3"/>
  <c r="BW1443" i="3"/>
  <c r="BW1424" i="3"/>
  <c r="BW1421" i="3"/>
  <c r="BW1413" i="3"/>
  <c r="BW1411" i="3"/>
  <c r="BW1397" i="3"/>
  <c r="BW1393" i="3"/>
  <c r="BX1390" i="3"/>
  <c r="BW1375" i="3"/>
  <c r="BW1367" i="3"/>
  <c r="BW1363" i="3"/>
  <c r="BX1335" i="3"/>
  <c r="BW1319" i="3"/>
  <c r="BW1317" i="3"/>
  <c r="BW1314" i="3"/>
  <c r="BW1306" i="3"/>
  <c r="BW1261" i="3"/>
  <c r="BW1420" i="3"/>
  <c r="BW1414" i="3"/>
  <c r="BW1408" i="3"/>
  <c r="BW1406" i="3"/>
  <c r="BW1395" i="3"/>
  <c r="BW448" i="3" s="1"/>
  <c r="BW1373" i="3"/>
  <c r="BW1371" i="3"/>
  <c r="BW1362" i="3"/>
  <c r="BW1320" i="3"/>
  <c r="BW1308" i="3"/>
  <c r="BW1412" i="3"/>
  <c r="BW1410" i="3"/>
  <c r="BW1398" i="3"/>
  <c r="BW1396" i="3"/>
  <c r="BW1391" i="3"/>
  <c r="BW1368" i="3"/>
  <c r="BW1366" i="3"/>
  <c r="BW1365" i="3"/>
  <c r="BW1364" i="3"/>
  <c r="BW1318" i="3"/>
  <c r="BW1316" i="3"/>
  <c r="BW1419" i="3"/>
  <c r="BW1407" i="3"/>
  <c r="BW1405" i="3"/>
  <c r="BW1399" i="3"/>
  <c r="BW1392" i="3"/>
  <c r="BW1374" i="3"/>
  <c r="BW1372" i="3"/>
  <c r="BW1369" i="3"/>
  <c r="BW1361" i="3"/>
  <c r="BW1338" i="3"/>
  <c r="BW1337" i="3"/>
  <c r="BW1334" i="3"/>
  <c r="BW1313" i="3"/>
  <c r="BW1311" i="3"/>
  <c r="BW1310" i="3"/>
  <c r="BW1309" i="3"/>
  <c r="BX1284" i="3"/>
  <c r="BW1283" i="3"/>
  <c r="BW1312" i="3" s="1"/>
  <c r="BW1281" i="3"/>
  <c r="BW1266" i="3"/>
  <c r="BW1254" i="3"/>
  <c r="BW1249" i="3"/>
  <c r="BW1223" i="3"/>
  <c r="BW1206" i="3"/>
  <c r="BW1160" i="3"/>
  <c r="BW1158" i="3"/>
  <c r="BW1144" i="3"/>
  <c r="BW1142" i="3"/>
  <c r="BW1044" i="3"/>
  <c r="BW1023" i="3"/>
  <c r="BW1022" i="3"/>
  <c r="BW1021" i="3"/>
  <c r="BW1282" i="3"/>
  <c r="BW1268" i="3"/>
  <c r="BW1250" i="3"/>
  <c r="BW1230" i="3"/>
  <c r="BW1229" i="3"/>
  <c r="BW1228" i="3"/>
  <c r="BW1186" i="3"/>
  <c r="BW1184" i="3"/>
  <c r="BW1122" i="3"/>
  <c r="BW1106" i="3"/>
  <c r="BW1088" i="3"/>
  <c r="BW1069" i="3"/>
  <c r="BW1067" i="3"/>
  <c r="BW989" i="3"/>
  <c r="BW987" i="3"/>
  <c r="BW968" i="3"/>
  <c r="BW949" i="3"/>
  <c r="BW1251" i="3"/>
  <c r="BW1224" i="3"/>
  <c r="BW1222" i="3"/>
  <c r="BW1207" i="3"/>
  <c r="BW1205" i="3"/>
  <c r="BW1159" i="3"/>
  <c r="BW1143" i="3"/>
  <c r="BW1045" i="3"/>
  <c r="BW1043" i="3"/>
  <c r="BW1307" i="3"/>
  <c r="BW1238" i="3"/>
  <c r="BW1252" i="3" s="1"/>
  <c r="BW1237" i="3"/>
  <c r="BW1236" i="3"/>
  <c r="BW1185" i="3"/>
  <c r="BW1166" i="3"/>
  <c r="BW1165" i="3"/>
  <c r="BW1164" i="3"/>
  <c r="BW1123" i="3"/>
  <c r="BW1121" i="3"/>
  <c r="BW1107" i="3"/>
  <c r="BW1105" i="3"/>
  <c r="BW1089" i="3"/>
  <c r="BW1087" i="3"/>
  <c r="BW988" i="3"/>
  <c r="BW969" i="3"/>
  <c r="BW967" i="3"/>
  <c r="BW842" i="3"/>
  <c r="BW826" i="3"/>
  <c r="BW809" i="3"/>
  <c r="BW791" i="3"/>
  <c r="BW751" i="3"/>
  <c r="BW749" i="3"/>
  <c r="BW730" i="3"/>
  <c r="BW683" i="3"/>
  <c r="BW682" i="3"/>
  <c r="BW681" i="3"/>
  <c r="BW674" i="3"/>
  <c r="BW655" i="3"/>
  <c r="BW620" i="3"/>
  <c r="BW618" i="3"/>
  <c r="BW583" i="3"/>
  <c r="BW1006" i="3"/>
  <c r="BW1004" i="3"/>
  <c r="BW948" i="3"/>
  <c r="BW928" i="3"/>
  <c r="BW909" i="3"/>
  <c r="BW907" i="3"/>
  <c r="BW888" i="3"/>
  <c r="BW869" i="3"/>
  <c r="BW867" i="3"/>
  <c r="BW771" i="3"/>
  <c r="BW710" i="3"/>
  <c r="BW637" i="3"/>
  <c r="BW602" i="3"/>
  <c r="BW600" i="3"/>
  <c r="BW947" i="3"/>
  <c r="BW848" i="3"/>
  <c r="BW847" i="3"/>
  <c r="BW843" i="3"/>
  <c r="BW841" i="3"/>
  <c r="BW827" i="3"/>
  <c r="BW825" i="3"/>
  <c r="BW810" i="3"/>
  <c r="BW808" i="3"/>
  <c r="BW792" i="3"/>
  <c r="BW790" i="3"/>
  <c r="BW750" i="3"/>
  <c r="BW731" i="3"/>
  <c r="BW729" i="3"/>
  <c r="BW675" i="3"/>
  <c r="BW673" i="3"/>
  <c r="BW656" i="3"/>
  <c r="BW654" i="3"/>
  <c r="BW1005" i="3"/>
  <c r="BW929" i="3"/>
  <c r="BW927" i="3"/>
  <c r="BW908" i="3"/>
  <c r="BW889" i="3"/>
  <c r="BW887" i="3"/>
  <c r="BW868" i="3"/>
  <c r="BW849" i="3"/>
  <c r="BW772" i="3"/>
  <c r="BW770" i="3"/>
  <c r="BW711" i="3"/>
  <c r="BW709" i="3"/>
  <c r="BW638" i="3"/>
  <c r="BW636" i="3"/>
  <c r="BW601" i="3"/>
  <c r="BW619" i="3"/>
  <c r="BW564" i="3"/>
  <c r="BW563" i="3"/>
  <c r="BW526" i="3"/>
  <c r="BW524" i="3"/>
  <c r="BW506" i="3"/>
  <c r="BW393" i="3"/>
  <c r="BW356" i="3"/>
  <c r="BW326" i="3"/>
  <c r="BW243" i="3"/>
  <c r="BW242" i="3"/>
  <c r="BW241" i="3"/>
  <c r="BW238" i="3"/>
  <c r="BW545" i="3"/>
  <c r="BW543" i="3"/>
  <c r="BW488" i="3"/>
  <c r="BW486" i="3"/>
  <c r="BW467" i="3"/>
  <c r="BW464" i="3"/>
  <c r="BW433" i="3"/>
  <c r="BW306" i="3"/>
  <c r="BW584" i="3"/>
  <c r="BW525" i="3"/>
  <c r="BW507" i="3"/>
  <c r="BW505" i="3"/>
  <c r="BW394" i="3"/>
  <c r="BW392" i="3"/>
  <c r="BW341" i="3"/>
  <c r="BW582" i="3"/>
  <c r="BW544" i="3"/>
  <c r="BW487" i="3"/>
  <c r="BW418" i="3"/>
  <c r="BW401" i="3"/>
  <c r="BW284" i="3"/>
  <c r="BW265" i="3"/>
  <c r="BW264" i="3"/>
  <c r="BW269" i="3"/>
  <c r="BW260" i="3"/>
  <c r="BW196" i="3"/>
  <c r="BW188" i="3"/>
  <c r="BW162" i="3"/>
  <c r="BW154" i="3"/>
  <c r="BW131" i="3"/>
  <c r="BW111" i="3"/>
  <c r="BW16" i="3"/>
  <c r="BW114" i="3"/>
  <c r="BW271" i="3"/>
  <c r="BW263" i="3"/>
  <c r="BW220" i="3"/>
  <c r="BW219" i="3"/>
  <c r="BW216" i="3"/>
  <c r="BW189" i="3"/>
  <c r="BW185" i="3"/>
  <c r="BW163" i="3"/>
  <c r="BW155" i="3"/>
  <c r="BW132" i="3"/>
  <c r="BW123" i="3"/>
  <c r="BX17" i="3"/>
  <c r="BW270" i="3"/>
  <c r="BW221" i="3"/>
  <c r="BW198" i="3"/>
  <c r="BW190" i="3"/>
  <c r="BW186" i="3"/>
  <c r="BW167" i="3"/>
  <c r="BW165" i="3"/>
  <c r="BW164" i="3"/>
  <c r="BW156" i="3"/>
  <c r="BW129" i="3"/>
  <c r="BW128" i="3"/>
  <c r="BW127" i="3"/>
  <c r="BW126" i="3"/>
  <c r="BW125" i="3"/>
  <c r="BW124" i="3"/>
  <c r="BW259" i="3"/>
  <c r="BW258" i="3"/>
  <c r="BW195" i="3"/>
  <c r="BW194" i="3"/>
  <c r="BW193" i="3"/>
  <c r="BW161" i="3"/>
  <c r="BW158" i="3"/>
  <c r="BW157" i="3"/>
  <c r="BW120" i="3"/>
  <c r="BW119" i="3"/>
  <c r="BW118" i="3"/>
  <c r="BW117" i="3"/>
  <c r="BW116" i="3"/>
  <c r="BW115" i="3"/>
  <c r="P1977" i="3"/>
  <c r="AO1309" i="3"/>
  <c r="AO1313" i="3" s="1"/>
  <c r="BV1422" i="3"/>
  <c r="BV1426" i="3" s="1"/>
  <c r="AI1977" i="3"/>
  <c r="C1979" i="3"/>
  <c r="D1978" i="3"/>
  <c r="AE1978" i="3"/>
  <c r="AO1978" i="3"/>
  <c r="AW1978" i="3"/>
  <c r="L1978" i="3"/>
  <c r="X1978" i="3"/>
  <c r="AL1978" i="3"/>
  <c r="BZ1978" i="3"/>
  <c r="M1978" i="3"/>
  <c r="S1978" i="3"/>
  <c r="AC1978" i="3"/>
  <c r="AM1978" i="3"/>
  <c r="BC1978" i="3"/>
  <c r="BM1978" i="3"/>
  <c r="BW1978" i="3"/>
  <c r="N1978" i="3"/>
  <c r="AH1978" i="3"/>
  <c r="AK1978" i="3"/>
  <c r="BK1978" i="3"/>
  <c r="AB1978" i="3"/>
  <c r="BB1978" i="3"/>
  <c r="Y1978" i="3"/>
  <c r="H1978" i="3"/>
  <c r="AD1978" i="3"/>
  <c r="AR1978" i="3"/>
  <c r="AZ1978" i="3"/>
  <c r="O1978" i="3"/>
  <c r="AA1978" i="3"/>
  <c r="AS1978" i="3"/>
  <c r="BA1978" i="3"/>
  <c r="BY1978" i="3"/>
  <c r="R1978" i="3"/>
  <c r="AT1978" i="3"/>
  <c r="AX1978" i="3"/>
  <c r="BP1978" i="3"/>
  <c r="AU1978" i="3"/>
  <c r="CA1978" i="3"/>
  <c r="I1978" i="3"/>
  <c r="Z1978" i="3"/>
  <c r="K1978" i="3"/>
  <c r="U1978" i="3"/>
  <c r="AF1978" i="3"/>
  <c r="AP1978" i="3"/>
  <c r="BL1978" i="3"/>
  <c r="CB1978" i="3"/>
  <c r="AG1978" i="3"/>
  <c r="AQ1978" i="3"/>
  <c r="AN1978" i="3"/>
  <c r="AV1978" i="3"/>
  <c r="BD1978" i="3"/>
  <c r="Y198" i="3"/>
  <c r="BV1970" i="3"/>
  <c r="BX1622" i="3" l="1"/>
  <c r="BX1068" i="3"/>
  <c r="BX565" i="3"/>
  <c r="BX236" i="3"/>
  <c r="BX237" i="3"/>
  <c r="BX215" i="3"/>
  <c r="BX214" i="3"/>
  <c r="BX290" i="3"/>
  <c r="BX1673" i="3"/>
  <c r="BX1614" i="3"/>
  <c r="BX1661" i="3"/>
  <c r="BX1520" i="3"/>
  <c r="BX1536" i="3"/>
  <c r="BX1533" i="3"/>
  <c r="BX1574" i="3"/>
  <c r="AO1314" i="3"/>
  <c r="AO1316" i="3" s="1"/>
  <c r="AP1308" i="3"/>
  <c r="AI1978" i="3"/>
  <c r="Y1419" i="3"/>
  <c r="BX1970" i="3"/>
  <c r="BW1422" i="3"/>
  <c r="BW1426" i="3" s="1"/>
  <c r="Z1004" i="3"/>
  <c r="Z157" i="3"/>
  <c r="Z154" i="3"/>
  <c r="Z120" i="3"/>
  <c r="Z155" i="3"/>
  <c r="Z156" i="3"/>
  <c r="AK1364" i="3"/>
  <c r="AK1368" i="3" s="1"/>
  <c r="C1980" i="3"/>
  <c r="D1979" i="3"/>
  <c r="K1979" i="3"/>
  <c r="AE1979" i="3"/>
  <c r="AK1979" i="3"/>
  <c r="AS1979" i="3"/>
  <c r="BA1979" i="3"/>
  <c r="L1979" i="3"/>
  <c r="AB1979" i="3"/>
  <c r="AP1979" i="3"/>
  <c r="M1979" i="3"/>
  <c r="AG1979" i="3"/>
  <c r="AM1979" i="3"/>
  <c r="BC1979" i="3"/>
  <c r="BM1979" i="3"/>
  <c r="BW1979" i="3"/>
  <c r="AH1979" i="3"/>
  <c r="AL1979" i="3"/>
  <c r="BP1979" i="3"/>
  <c r="AC1979" i="3"/>
  <c r="I1979" i="3"/>
  <c r="AD1979" i="3"/>
  <c r="AR1979" i="3"/>
  <c r="AZ1979" i="3"/>
  <c r="AA1979" i="3"/>
  <c r="AO1979" i="3"/>
  <c r="AW1979" i="3"/>
  <c r="BK1979" i="3"/>
  <c r="BY1979" i="3"/>
  <c r="R1979" i="3"/>
  <c r="X1979" i="3"/>
  <c r="AF1979" i="3"/>
  <c r="BB1979" i="3"/>
  <c r="Y1979" i="3"/>
  <c r="AU1979" i="3"/>
  <c r="CA1979" i="3"/>
  <c r="Z1979" i="3"/>
  <c r="O1979" i="3"/>
  <c r="U1979" i="3"/>
  <c r="AT1979" i="3"/>
  <c r="AX1979" i="3"/>
  <c r="BL1979" i="3"/>
  <c r="BZ1979" i="3"/>
  <c r="CB1979" i="3"/>
  <c r="S1979" i="3"/>
  <c r="AQ1979" i="3"/>
  <c r="H1979" i="3"/>
  <c r="N1979" i="3"/>
  <c r="AN1979" i="3"/>
  <c r="AV1979" i="3"/>
  <c r="BD1979" i="3"/>
  <c r="AO1320" i="3"/>
  <c r="AO1542" i="3" s="1"/>
  <c r="BW1465" i="3"/>
  <c r="BW279" i="3"/>
  <c r="BW1572" i="3" s="1"/>
  <c r="P1978" i="3"/>
  <c r="BX1670" i="3"/>
  <c r="BX1664" i="3"/>
  <c r="BX1665" i="3"/>
  <c r="BY1659" i="3" s="1"/>
  <c r="BX1648" i="3"/>
  <c r="BX1643" i="3"/>
  <c r="BX1677" i="3"/>
  <c r="BX1662" i="3"/>
  <c r="BX1653" i="3"/>
  <c r="BX1650" i="3"/>
  <c r="BX1668" i="3"/>
  <c r="BX1663" i="3"/>
  <c r="BX1644" i="3"/>
  <c r="BX1552" i="3"/>
  <c r="BX1573" i="3" s="1"/>
  <c r="BX1544" i="3"/>
  <c r="BX1543" i="3"/>
  <c r="BX1642" i="3"/>
  <c r="BX1610" i="3"/>
  <c r="BX1602" i="3"/>
  <c r="BX1578" i="3"/>
  <c r="BX1554" i="3"/>
  <c r="BX1551" i="3"/>
  <c r="BX1571" i="3" s="1"/>
  <c r="BX1542" i="3"/>
  <c r="BX1534" i="3"/>
  <c r="BX1586" i="3"/>
  <c r="BX1548" i="3"/>
  <c r="BX1546" i="3"/>
  <c r="BX1541" i="3"/>
  <c r="BX1531" i="3"/>
  <c r="BX1645" i="3"/>
  <c r="BY1640" i="3" s="1"/>
  <c r="BX1598" i="3"/>
  <c r="BX1590" i="3"/>
  <c r="BX1545" i="3"/>
  <c r="BX1538" i="3"/>
  <c r="BX1530" i="3"/>
  <c r="BX1527" i="3"/>
  <c r="BX1524" i="3"/>
  <c r="BX1512" i="3"/>
  <c r="BX1508" i="3"/>
  <c r="BX1504" i="3"/>
  <c r="BX1500" i="3"/>
  <c r="BX1515" i="3"/>
  <c r="BX1511" i="3"/>
  <c r="BX1507" i="3"/>
  <c r="BX1503" i="3"/>
  <c r="BX1516" i="3"/>
  <c r="BX1514" i="3"/>
  <c r="BX1510" i="3"/>
  <c r="BX1525" i="3"/>
  <c r="BX1518" i="3"/>
  <c r="BX1513" i="3"/>
  <c r="BX1509" i="3"/>
  <c r="BX1505" i="3"/>
  <c r="BX1501" i="3"/>
  <c r="BX1496" i="3"/>
  <c r="BX1493" i="3"/>
  <c r="BX1489" i="3"/>
  <c r="BX1485" i="3"/>
  <c r="BX1477" i="3"/>
  <c r="BX1470" i="3"/>
  <c r="BX1458" i="3"/>
  <c r="BY1456" i="3"/>
  <c r="BX1447" i="3"/>
  <c r="BX1445" i="3"/>
  <c r="BX1436" i="3"/>
  <c r="BX1433" i="3"/>
  <c r="BX1424" i="3"/>
  <c r="BX1494" i="3"/>
  <c r="BX1492" i="3"/>
  <c r="BX1488" i="3"/>
  <c r="BX1484" i="3"/>
  <c r="BX1476" i="3"/>
  <c r="BX1473" i="3"/>
  <c r="BX1469" i="3"/>
  <c r="BX1466" i="3"/>
  <c r="BX1459" i="3"/>
  <c r="BX1443" i="3"/>
  <c r="BX1499" i="3"/>
  <c r="BX1498" i="3"/>
  <c r="BX1497" i="3"/>
  <c r="BX1491" i="3"/>
  <c r="BX1487" i="3"/>
  <c r="BX1483" i="3"/>
  <c r="BX1479" i="3"/>
  <c r="BX1474" i="3"/>
  <c r="BX1472" i="3"/>
  <c r="BX1506" i="3"/>
  <c r="BX1502" i="3"/>
  <c r="BX1490" i="3"/>
  <c r="BX1486" i="3"/>
  <c r="BX1478" i="3"/>
  <c r="BX1471" i="3"/>
  <c r="BX1457" i="3"/>
  <c r="BX1444" i="3"/>
  <c r="BY1442" i="3"/>
  <c r="BX1420" i="3"/>
  <c r="BX1414" i="3"/>
  <c r="BX1408" i="3"/>
  <c r="BX1406" i="3"/>
  <c r="BX1395" i="3"/>
  <c r="BX448" i="3" s="1"/>
  <c r="BX1373" i="3"/>
  <c r="BX1371" i="3"/>
  <c r="BX1362" i="3"/>
  <c r="BX1320" i="3"/>
  <c r="BX1308" i="3"/>
  <c r="BX1281" i="3"/>
  <c r="BX1266" i="3"/>
  <c r="BX1438" i="3"/>
  <c r="BX1412" i="3"/>
  <c r="BX1410" i="3"/>
  <c r="BX1398" i="3"/>
  <c r="BX1396" i="3"/>
  <c r="BX1391" i="3"/>
  <c r="BX1368" i="3"/>
  <c r="BX1366" i="3"/>
  <c r="BX1365" i="3"/>
  <c r="BX1364" i="3"/>
  <c r="BX1318" i="3"/>
  <c r="BX1316" i="3"/>
  <c r="BX1307" i="3"/>
  <c r="BX1446" i="3"/>
  <c r="BX1434" i="3"/>
  <c r="BX1419" i="3"/>
  <c r="BX1407" i="3"/>
  <c r="BX1405" i="3"/>
  <c r="BX1399" i="3"/>
  <c r="BX1392" i="3"/>
  <c r="BX1374" i="3"/>
  <c r="BX1372" i="3"/>
  <c r="BX1369" i="3"/>
  <c r="BX1361" i="3"/>
  <c r="BX1338" i="3"/>
  <c r="BX1337" i="3"/>
  <c r="BX1334" i="3"/>
  <c r="BX1421" i="3"/>
  <c r="BX1413" i="3"/>
  <c r="BX1411" i="3"/>
  <c r="BX1397" i="3"/>
  <c r="BX1393" i="3"/>
  <c r="BY1390" i="3"/>
  <c r="BX1375" i="3"/>
  <c r="BX1367" i="3"/>
  <c r="BX1363" i="3"/>
  <c r="BY1335" i="3"/>
  <c r="BX1319" i="3"/>
  <c r="BX1317" i="3"/>
  <c r="BX1314" i="3"/>
  <c r="BX1306" i="3"/>
  <c r="BX1311" i="3"/>
  <c r="BX1283" i="3"/>
  <c r="BX1312" i="3" s="1"/>
  <c r="BX1282" i="3"/>
  <c r="BX1268" i="3"/>
  <c r="BX1250" i="3"/>
  <c r="BX1230" i="3"/>
  <c r="BX1229" i="3"/>
  <c r="BX1228" i="3"/>
  <c r="BX1186" i="3"/>
  <c r="BX1184" i="3"/>
  <c r="BX1122" i="3"/>
  <c r="BX1106" i="3"/>
  <c r="BX1088" i="3"/>
  <c r="BX1069" i="3"/>
  <c r="BX1067" i="3"/>
  <c r="BX989" i="3"/>
  <c r="BX987" i="3"/>
  <c r="BX968" i="3"/>
  <c r="BX949" i="3"/>
  <c r="BX947" i="3"/>
  <c r="BX1310" i="3"/>
  <c r="BX1251" i="3"/>
  <c r="BX1224" i="3"/>
  <c r="BX1222" i="3"/>
  <c r="BX1207" i="3"/>
  <c r="BX1205" i="3"/>
  <c r="BX1159" i="3"/>
  <c r="BX1143" i="3"/>
  <c r="BX1045" i="3"/>
  <c r="BX1043" i="3"/>
  <c r="BX1006" i="3"/>
  <c r="BX1005" i="3"/>
  <c r="BX1004" i="3"/>
  <c r="BX1309" i="3"/>
  <c r="BX1261" i="3"/>
  <c r="BX1238" i="3"/>
  <c r="BX1252" i="3" s="1"/>
  <c r="BX1237" i="3"/>
  <c r="BX1236" i="3"/>
  <c r="BX1185" i="3"/>
  <c r="BX1166" i="3"/>
  <c r="BX1165" i="3"/>
  <c r="BX1164" i="3"/>
  <c r="BX1123" i="3"/>
  <c r="BX1121" i="3"/>
  <c r="BX1107" i="3"/>
  <c r="BX1105" i="3"/>
  <c r="BX1089" i="3"/>
  <c r="BX1087" i="3"/>
  <c r="BX1313" i="3"/>
  <c r="BY1284" i="3"/>
  <c r="BX1254" i="3"/>
  <c r="BX1249" i="3"/>
  <c r="BX1223" i="3"/>
  <c r="BX1206" i="3"/>
  <c r="BX1160" i="3"/>
  <c r="BX1158" i="3"/>
  <c r="BX1144" i="3"/>
  <c r="BX1142" i="3"/>
  <c r="BX1044" i="3"/>
  <c r="BX1023" i="3"/>
  <c r="BX1022" i="3"/>
  <c r="BX1021" i="3"/>
  <c r="BX967" i="3"/>
  <c r="BX948" i="3"/>
  <c r="BX928" i="3"/>
  <c r="BX909" i="3"/>
  <c r="BX907" i="3"/>
  <c r="BX888" i="3"/>
  <c r="BX869" i="3"/>
  <c r="BX867" i="3"/>
  <c r="BX771" i="3"/>
  <c r="BX710" i="3"/>
  <c r="BX637" i="3"/>
  <c r="BX602" i="3"/>
  <c r="BX600" i="3"/>
  <c r="BX563" i="3"/>
  <c r="BX848" i="3"/>
  <c r="BX847" i="3"/>
  <c r="BX843" i="3"/>
  <c r="BX841" i="3"/>
  <c r="BX827" i="3"/>
  <c r="BX825" i="3"/>
  <c r="BX810" i="3"/>
  <c r="BX808" i="3"/>
  <c r="BX792" i="3"/>
  <c r="BX790" i="3"/>
  <c r="BX750" i="3"/>
  <c r="BX731" i="3"/>
  <c r="BX729" i="3"/>
  <c r="BX675" i="3"/>
  <c r="BX673" i="3"/>
  <c r="BX656" i="3"/>
  <c r="BX654" i="3"/>
  <c r="BX619" i="3"/>
  <c r="BX584" i="3"/>
  <c r="BX582" i="3"/>
  <c r="BX988" i="3"/>
  <c r="BX929" i="3"/>
  <c r="BX927" i="3"/>
  <c r="BX908" i="3"/>
  <c r="BX889" i="3"/>
  <c r="BX887" i="3"/>
  <c r="BX868" i="3"/>
  <c r="BX849" i="3"/>
  <c r="BX772" i="3"/>
  <c r="BX770" i="3"/>
  <c r="BX711" i="3"/>
  <c r="BX709" i="3"/>
  <c r="BX969" i="3"/>
  <c r="BX842" i="3"/>
  <c r="BX826" i="3"/>
  <c r="BX809" i="3"/>
  <c r="BX791" i="3"/>
  <c r="BX751" i="3"/>
  <c r="BX749" i="3"/>
  <c r="BX730" i="3"/>
  <c r="BX683" i="3"/>
  <c r="BX682" i="3"/>
  <c r="BX681" i="3"/>
  <c r="BX674" i="3"/>
  <c r="BX655" i="3"/>
  <c r="BX620" i="3"/>
  <c r="BX618" i="3"/>
  <c r="BX583" i="3"/>
  <c r="BX638" i="3"/>
  <c r="BX545" i="3"/>
  <c r="BX543" i="3"/>
  <c r="BX488" i="3"/>
  <c r="BX486" i="3"/>
  <c r="BX467" i="3"/>
  <c r="BX464" i="3"/>
  <c r="BX433" i="3"/>
  <c r="BX306" i="3"/>
  <c r="BX258" i="3"/>
  <c r="BX221" i="3"/>
  <c r="BX601" i="3"/>
  <c r="BX525" i="3"/>
  <c r="BX507" i="3"/>
  <c r="BX505" i="3"/>
  <c r="BX394" i="3"/>
  <c r="BX392" i="3"/>
  <c r="BX341" i="3"/>
  <c r="BX271" i="3"/>
  <c r="BX270" i="3"/>
  <c r="BX269" i="3"/>
  <c r="BX544" i="3"/>
  <c r="BX487" i="3"/>
  <c r="BX418" i="3"/>
  <c r="BX401" i="3"/>
  <c r="BX636" i="3"/>
  <c r="BX564" i="3"/>
  <c r="BX526" i="3"/>
  <c r="BX524" i="3"/>
  <c r="BX506" i="3"/>
  <c r="BX393" i="3"/>
  <c r="BX356" i="3"/>
  <c r="BX326" i="3"/>
  <c r="BX263" i="3"/>
  <c r="BX242" i="3"/>
  <c r="BX220" i="3"/>
  <c r="BX219" i="3"/>
  <c r="BX216" i="3"/>
  <c r="BX189" i="3"/>
  <c r="BX185" i="3"/>
  <c r="BX163" i="3"/>
  <c r="BX155" i="3"/>
  <c r="BX132" i="3"/>
  <c r="BX123" i="3"/>
  <c r="BY17" i="3"/>
  <c r="BX118" i="3"/>
  <c r="BX117" i="3"/>
  <c r="BX115" i="3"/>
  <c r="BX264" i="3"/>
  <c r="BX243" i="3"/>
  <c r="BX198" i="3"/>
  <c r="BX190" i="3"/>
  <c r="BX186" i="3"/>
  <c r="BX167" i="3"/>
  <c r="BX165" i="3"/>
  <c r="BX164" i="3"/>
  <c r="BX156" i="3"/>
  <c r="BX129" i="3"/>
  <c r="BX128" i="3"/>
  <c r="BX127" i="3"/>
  <c r="BX126" i="3"/>
  <c r="BX125" i="3"/>
  <c r="BX124" i="3"/>
  <c r="BX114" i="3"/>
  <c r="BX119" i="3"/>
  <c r="BX284" i="3"/>
  <c r="BX259" i="3"/>
  <c r="BX238" i="3"/>
  <c r="BX195" i="3"/>
  <c r="BX194" i="3"/>
  <c r="BX193" i="3"/>
  <c r="BX161" i="3"/>
  <c r="BX158" i="3"/>
  <c r="BX157" i="3"/>
  <c r="BX120" i="3"/>
  <c r="BX116" i="3"/>
  <c r="BX265" i="3"/>
  <c r="BX260" i="3"/>
  <c r="BX241" i="3"/>
  <c r="BX196" i="3"/>
  <c r="BX188" i="3"/>
  <c r="BX162" i="3"/>
  <c r="BX154" i="3"/>
  <c r="BX131" i="3"/>
  <c r="BX111" i="3"/>
  <c r="BX16" i="3"/>
  <c r="BW1480" i="3"/>
  <c r="Z161" i="3"/>
  <c r="Z129" i="3"/>
  <c r="Z162" i="3"/>
  <c r="Z163" i="3"/>
  <c r="Z164" i="3"/>
  <c r="Z1005" i="3"/>
  <c r="Z1237" i="3" s="1"/>
  <c r="Z131" i="3"/>
  <c r="BY1622" i="3" l="1"/>
  <c r="BY1068" i="3"/>
  <c r="BY237" i="3"/>
  <c r="BY215" i="3"/>
  <c r="BY565" i="3"/>
  <c r="BY236" i="3"/>
  <c r="BY214" i="3"/>
  <c r="BY290" i="3"/>
  <c r="BY1661" i="3"/>
  <c r="BY1614" i="3"/>
  <c r="BY1673" i="3"/>
  <c r="BY1533" i="3"/>
  <c r="BY1520" i="3"/>
  <c r="BY1536" i="3"/>
  <c r="BY1574" i="3"/>
  <c r="Z158" i="3"/>
  <c r="AK1369" i="3"/>
  <c r="AK1371" i="3" s="1"/>
  <c r="AL1363" i="3"/>
  <c r="Z165" i="3"/>
  <c r="BY1665" i="3"/>
  <c r="BZ1659" i="3" s="1"/>
  <c r="BY1648" i="3"/>
  <c r="BY1677" i="3"/>
  <c r="BY1662" i="3"/>
  <c r="BY1653" i="3"/>
  <c r="BY1650" i="3"/>
  <c r="BY1668" i="3"/>
  <c r="BY1663" i="3"/>
  <c r="BY1644" i="3"/>
  <c r="BY1610" i="3"/>
  <c r="BY1602" i="3"/>
  <c r="BY1598" i="3"/>
  <c r="BY1590" i="3"/>
  <c r="BY1670" i="3"/>
  <c r="BY1664" i="3"/>
  <c r="BY1645" i="3"/>
  <c r="BZ1640" i="3" s="1"/>
  <c r="BY1642" i="3"/>
  <c r="BY1643" i="3"/>
  <c r="BY1578" i="3"/>
  <c r="BY1554" i="3"/>
  <c r="BY1551" i="3"/>
  <c r="BY1571" i="3" s="1"/>
  <c r="BY1542" i="3"/>
  <c r="BY1534" i="3"/>
  <c r="BY1586" i="3"/>
  <c r="BY1548" i="3"/>
  <c r="BY1546" i="3"/>
  <c r="BY1541" i="3"/>
  <c r="BY1531" i="3"/>
  <c r="BY1545" i="3"/>
  <c r="BY1538" i="3"/>
  <c r="BY1552" i="3"/>
  <c r="BY1573" i="3" s="1"/>
  <c r="BY1544" i="3"/>
  <c r="BY1543" i="3"/>
  <c r="BY1515" i="3"/>
  <c r="BY1511" i="3"/>
  <c r="BY1507" i="3"/>
  <c r="BY1503" i="3"/>
  <c r="BY1499" i="3"/>
  <c r="BY1530" i="3"/>
  <c r="BY1516" i="3"/>
  <c r="BY1514" i="3"/>
  <c r="BY1510" i="3"/>
  <c r="BY1506" i="3"/>
  <c r="BY1502" i="3"/>
  <c r="BY1527" i="3"/>
  <c r="BY1525" i="3"/>
  <c r="BY1518" i="3"/>
  <c r="BY1513" i="3"/>
  <c r="BY1509" i="3"/>
  <c r="BY1524" i="3"/>
  <c r="BY1512" i="3"/>
  <c r="BY1508" i="3"/>
  <c r="BY1504" i="3"/>
  <c r="BY1500" i="3"/>
  <c r="BY1494" i="3"/>
  <c r="BY1492" i="3"/>
  <c r="BY1488" i="3"/>
  <c r="BY1484" i="3"/>
  <c r="BY1476" i="3"/>
  <c r="BY1473" i="3"/>
  <c r="BY1469" i="3"/>
  <c r="BY1466" i="3"/>
  <c r="BY1459" i="3"/>
  <c r="BY1443" i="3"/>
  <c r="BY1421" i="3"/>
  <c r="BY1505" i="3"/>
  <c r="BY1501" i="3"/>
  <c r="BY1498" i="3"/>
  <c r="BY1497" i="3"/>
  <c r="BY1491" i="3"/>
  <c r="BY1487" i="3"/>
  <c r="BY1483" i="3"/>
  <c r="BY1479" i="3"/>
  <c r="BY1474" i="3"/>
  <c r="BY1472" i="3"/>
  <c r="BY1446" i="3"/>
  <c r="BZ1442" i="3"/>
  <c r="BY1438" i="3"/>
  <c r="BY1434" i="3"/>
  <c r="BY1490" i="3"/>
  <c r="BY1486" i="3"/>
  <c r="BY1478" i="3"/>
  <c r="BY1471" i="3"/>
  <c r="BY1457" i="3"/>
  <c r="BY1496" i="3"/>
  <c r="BY1493" i="3"/>
  <c r="BY1489" i="3"/>
  <c r="BY1485" i="3"/>
  <c r="BY1477" i="3"/>
  <c r="BY1470" i="3"/>
  <c r="BY1458" i="3"/>
  <c r="BZ1456" i="3"/>
  <c r="BY1447" i="3"/>
  <c r="BY1445" i="3"/>
  <c r="BY1436" i="3"/>
  <c r="BY1433" i="3"/>
  <c r="BY1412" i="3"/>
  <c r="BY1410" i="3"/>
  <c r="BY1398" i="3"/>
  <c r="BY1396" i="3"/>
  <c r="BY1391" i="3"/>
  <c r="BY1368" i="3"/>
  <c r="BY1366" i="3"/>
  <c r="BY1365" i="3"/>
  <c r="BY1364" i="3"/>
  <c r="BY1318" i="3"/>
  <c r="BY1316" i="3"/>
  <c r="BY1307" i="3"/>
  <c r="BY1282" i="3"/>
  <c r="BY1268" i="3"/>
  <c r="BY1254" i="3"/>
  <c r="BY1419" i="3"/>
  <c r="BY1407" i="3"/>
  <c r="BY1405" i="3"/>
  <c r="BY1399" i="3"/>
  <c r="BY1392" i="3"/>
  <c r="BY1374" i="3"/>
  <c r="BY1372" i="3"/>
  <c r="BY1369" i="3"/>
  <c r="BY1361" i="3"/>
  <c r="BY1338" i="3"/>
  <c r="BY1337" i="3"/>
  <c r="BY1334" i="3"/>
  <c r="BY1313" i="3"/>
  <c r="BY1311" i="3"/>
  <c r="BY1310" i="3"/>
  <c r="BY1309" i="3"/>
  <c r="BZ1284" i="3"/>
  <c r="BY1283" i="3"/>
  <c r="BY1312" i="3" s="1"/>
  <c r="BY1413" i="3"/>
  <c r="BY1411" i="3"/>
  <c r="BY1397" i="3"/>
  <c r="BY1393" i="3"/>
  <c r="BZ1390" i="3"/>
  <c r="BY1375" i="3"/>
  <c r="BY1367" i="3"/>
  <c r="BY1363" i="3"/>
  <c r="BZ1335" i="3"/>
  <c r="BY1319" i="3"/>
  <c r="BY1317" i="3"/>
  <c r="BY1444" i="3"/>
  <c r="BY1424" i="3"/>
  <c r="BY1420" i="3"/>
  <c r="BY1414" i="3"/>
  <c r="BY1408" i="3"/>
  <c r="BY1406" i="3"/>
  <c r="BY1395" i="3"/>
  <c r="BY448" i="3" s="1"/>
  <c r="BY1373" i="3"/>
  <c r="BY1371" i="3"/>
  <c r="BY1362" i="3"/>
  <c r="BY1320" i="3"/>
  <c r="BY1308" i="3"/>
  <c r="BY1251" i="3"/>
  <c r="BY1224" i="3"/>
  <c r="BY1222" i="3"/>
  <c r="BY1207" i="3"/>
  <c r="BY1205" i="3"/>
  <c r="BY1159" i="3"/>
  <c r="BY1143" i="3"/>
  <c r="BY1045" i="3"/>
  <c r="BY1043" i="3"/>
  <c r="BY1006" i="3"/>
  <c r="BY1005" i="3"/>
  <c r="BY1004" i="3"/>
  <c r="BY1261" i="3"/>
  <c r="BY1238" i="3"/>
  <c r="BY1252" i="3" s="1"/>
  <c r="BY1237" i="3"/>
  <c r="BY1236" i="3"/>
  <c r="BY1185" i="3"/>
  <c r="BY1166" i="3"/>
  <c r="BY1165" i="3"/>
  <c r="BY1164" i="3"/>
  <c r="BY1123" i="3"/>
  <c r="BY1121" i="3"/>
  <c r="BY1107" i="3"/>
  <c r="BY1105" i="3"/>
  <c r="BY1089" i="3"/>
  <c r="BY1087" i="3"/>
  <c r="BY988" i="3"/>
  <c r="BY969" i="3"/>
  <c r="BY967" i="3"/>
  <c r="BY1314" i="3"/>
  <c r="BY1249" i="3"/>
  <c r="BY1223" i="3"/>
  <c r="BY1206" i="3"/>
  <c r="BY1160" i="3"/>
  <c r="BY1158" i="3"/>
  <c r="BY1144" i="3"/>
  <c r="BY1142" i="3"/>
  <c r="BY1044" i="3"/>
  <c r="BY1023" i="3"/>
  <c r="BY1022" i="3"/>
  <c r="BY1021" i="3"/>
  <c r="BY1306" i="3"/>
  <c r="BY1281" i="3"/>
  <c r="BY1266" i="3"/>
  <c r="BY1250" i="3"/>
  <c r="BY1230" i="3"/>
  <c r="BY1229" i="3"/>
  <c r="BY1228" i="3"/>
  <c r="BY1186" i="3"/>
  <c r="BY1184" i="3"/>
  <c r="BY1122" i="3"/>
  <c r="BY1106" i="3"/>
  <c r="BY1088" i="3"/>
  <c r="BY1069" i="3"/>
  <c r="BY1067" i="3"/>
  <c r="BY989" i="3"/>
  <c r="BY987" i="3"/>
  <c r="BY968" i="3"/>
  <c r="BY949" i="3"/>
  <c r="BY848" i="3"/>
  <c r="BY847" i="3"/>
  <c r="BY843" i="3"/>
  <c r="BY841" i="3"/>
  <c r="BY827" i="3"/>
  <c r="BY825" i="3"/>
  <c r="BY810" i="3"/>
  <c r="BY808" i="3"/>
  <c r="BY792" i="3"/>
  <c r="BY790" i="3"/>
  <c r="BY750" i="3"/>
  <c r="BY731" i="3"/>
  <c r="BY729" i="3"/>
  <c r="BY675" i="3"/>
  <c r="BY673" i="3"/>
  <c r="BY656" i="3"/>
  <c r="BY654" i="3"/>
  <c r="BY619" i="3"/>
  <c r="BY584" i="3"/>
  <c r="BY582" i="3"/>
  <c r="BY947" i="3"/>
  <c r="BY929" i="3"/>
  <c r="BY927" i="3"/>
  <c r="BY908" i="3"/>
  <c r="BY889" i="3"/>
  <c r="BY887" i="3"/>
  <c r="BY868" i="3"/>
  <c r="BY849" i="3"/>
  <c r="BY772" i="3"/>
  <c r="BY770" i="3"/>
  <c r="BY711" i="3"/>
  <c r="BY709" i="3"/>
  <c r="BY638" i="3"/>
  <c r="BY636" i="3"/>
  <c r="BY601" i="3"/>
  <c r="BY842" i="3"/>
  <c r="BY826" i="3"/>
  <c r="BY809" i="3"/>
  <c r="BY791" i="3"/>
  <c r="BY751" i="3"/>
  <c r="BY749" i="3"/>
  <c r="BY730" i="3"/>
  <c r="BY683" i="3"/>
  <c r="BY682" i="3"/>
  <c r="BY681" i="3"/>
  <c r="BY674" i="3"/>
  <c r="BY655" i="3"/>
  <c r="BY948" i="3"/>
  <c r="BY928" i="3"/>
  <c r="BY909" i="3"/>
  <c r="BY907" i="3"/>
  <c r="BY888" i="3"/>
  <c r="BY869" i="3"/>
  <c r="BY867" i="3"/>
  <c r="BY771" i="3"/>
  <c r="BY710" i="3"/>
  <c r="BY637" i="3"/>
  <c r="BY602" i="3"/>
  <c r="BY600" i="3"/>
  <c r="BY525" i="3"/>
  <c r="BY507" i="3"/>
  <c r="BY505" i="3"/>
  <c r="BY394" i="3"/>
  <c r="BY392" i="3"/>
  <c r="BY341" i="3"/>
  <c r="BY271" i="3"/>
  <c r="BY270" i="3"/>
  <c r="BY269" i="3"/>
  <c r="BY620" i="3"/>
  <c r="BY544" i="3"/>
  <c r="BY487" i="3"/>
  <c r="BY418" i="3"/>
  <c r="BY401" i="3"/>
  <c r="BY284" i="3"/>
  <c r="BY265" i="3"/>
  <c r="BY264" i="3"/>
  <c r="BY564" i="3"/>
  <c r="BY526" i="3"/>
  <c r="BY524" i="3"/>
  <c r="BY506" i="3"/>
  <c r="BY393" i="3"/>
  <c r="BY356" i="3"/>
  <c r="BY326" i="3"/>
  <c r="BY618" i="3"/>
  <c r="BY583" i="3"/>
  <c r="BY563" i="3"/>
  <c r="BY545" i="3"/>
  <c r="BY543" i="3"/>
  <c r="BY488" i="3"/>
  <c r="BY486" i="3"/>
  <c r="BY467" i="3"/>
  <c r="BY464" i="3"/>
  <c r="BY433" i="3"/>
  <c r="BY306" i="3"/>
  <c r="BY243" i="3"/>
  <c r="BY198" i="3"/>
  <c r="BY190" i="3"/>
  <c r="BY186" i="3"/>
  <c r="BY167" i="3"/>
  <c r="BY165" i="3"/>
  <c r="BY164" i="3"/>
  <c r="BY156" i="3"/>
  <c r="BY129" i="3"/>
  <c r="BY128" i="3"/>
  <c r="BY127" i="3"/>
  <c r="BY126" i="3"/>
  <c r="BY125" i="3"/>
  <c r="BY124" i="3"/>
  <c r="BY114" i="3"/>
  <c r="BY259" i="3"/>
  <c r="BY238" i="3"/>
  <c r="BY221" i="3"/>
  <c r="BY195" i="3"/>
  <c r="BY194" i="3"/>
  <c r="BY193" i="3"/>
  <c r="BY161" i="3"/>
  <c r="BY158" i="3"/>
  <c r="BY157" i="3"/>
  <c r="BY120" i="3"/>
  <c r="BY119" i="3"/>
  <c r="BY118" i="3"/>
  <c r="BY117" i="3"/>
  <c r="BY116" i="3"/>
  <c r="BY115" i="3"/>
  <c r="BY111" i="3"/>
  <c r="BY260" i="3"/>
  <c r="BY258" i="3"/>
  <c r="BY241" i="3"/>
  <c r="BY196" i="3"/>
  <c r="BY188" i="3"/>
  <c r="BY162" i="3"/>
  <c r="BY154" i="3"/>
  <c r="BY131" i="3"/>
  <c r="BY263" i="3"/>
  <c r="BY242" i="3"/>
  <c r="BY220" i="3"/>
  <c r="BY219" i="3"/>
  <c r="BY216" i="3"/>
  <c r="BY189" i="3"/>
  <c r="BY185" i="3"/>
  <c r="BY163" i="3"/>
  <c r="BY155" i="3"/>
  <c r="BY132" i="3"/>
  <c r="BY123" i="3"/>
  <c r="BZ17" i="3"/>
  <c r="BY16" i="3"/>
  <c r="BX1422" i="3"/>
  <c r="BX1426" i="3" s="1"/>
  <c r="P1979" i="3"/>
  <c r="Z1006" i="3"/>
  <c r="Z1236" i="3"/>
  <c r="Y1422" i="3"/>
  <c r="Y1524" i="3"/>
  <c r="Y1536" i="3" s="1"/>
  <c r="Z1424" i="3"/>
  <c r="Z132" i="3"/>
  <c r="BX1465" i="3"/>
  <c r="BX279" i="3"/>
  <c r="BX1572" i="3" s="1"/>
  <c r="AP1309" i="3"/>
  <c r="AP1313" i="3" s="1"/>
  <c r="BX1480" i="3"/>
  <c r="AI1979" i="3"/>
  <c r="C1981" i="3"/>
  <c r="D1980" i="3"/>
  <c r="K1980" i="3"/>
  <c r="L1980" i="3"/>
  <c r="AB1980" i="3"/>
  <c r="AP1980" i="3"/>
  <c r="S1980" i="3"/>
  <c r="AG1980" i="3"/>
  <c r="AM1980" i="3"/>
  <c r="BC1980" i="3"/>
  <c r="CA1980" i="3"/>
  <c r="H1980" i="3"/>
  <c r="N1980" i="3"/>
  <c r="AH1980" i="3"/>
  <c r="AR1980" i="3"/>
  <c r="AZ1980" i="3"/>
  <c r="AA1980" i="3"/>
  <c r="AK1980" i="3"/>
  <c r="AS1980" i="3"/>
  <c r="BA1980" i="3"/>
  <c r="R1980" i="3"/>
  <c r="AL1980" i="3"/>
  <c r="BP1980" i="3"/>
  <c r="AC1980" i="3"/>
  <c r="I1980" i="3"/>
  <c r="AD1980" i="3"/>
  <c r="BK1980" i="3"/>
  <c r="BY1980" i="3"/>
  <c r="BB1980" i="3"/>
  <c r="Y1980" i="3"/>
  <c r="AU1980" i="3"/>
  <c r="BM1980" i="3"/>
  <c r="BW1980" i="3"/>
  <c r="Z1980" i="3"/>
  <c r="AN1980" i="3"/>
  <c r="AV1980" i="3"/>
  <c r="BD1980" i="3"/>
  <c r="O1980" i="3"/>
  <c r="U1980" i="3"/>
  <c r="AE1980" i="3"/>
  <c r="AO1980" i="3"/>
  <c r="AW1980" i="3"/>
  <c r="X1980" i="3"/>
  <c r="AF1980" i="3"/>
  <c r="AT1980" i="3"/>
  <c r="AX1980" i="3"/>
  <c r="BL1980" i="3"/>
  <c r="BZ1980" i="3"/>
  <c r="CB1980" i="3"/>
  <c r="M1980" i="3"/>
  <c r="AQ1980" i="3"/>
  <c r="AK1375" i="3"/>
  <c r="AK1544" i="3" s="1"/>
  <c r="BZ1622" i="3" l="1"/>
  <c r="BZ1068" i="3"/>
  <c r="BZ237" i="3"/>
  <c r="BZ215" i="3"/>
  <c r="BZ565" i="3"/>
  <c r="BZ236" i="3"/>
  <c r="BZ214" i="3"/>
  <c r="BZ290" i="3"/>
  <c r="BZ1614" i="3"/>
  <c r="BZ1661" i="3"/>
  <c r="BZ1673" i="3"/>
  <c r="BZ1536" i="3"/>
  <c r="BZ1533" i="3"/>
  <c r="BZ1520" i="3"/>
  <c r="BZ1574" i="3"/>
  <c r="Z167" i="3"/>
  <c r="BV1971" i="3" s="1"/>
  <c r="BY1422" i="3"/>
  <c r="BY1426" i="3" s="1"/>
  <c r="AI1980" i="3"/>
  <c r="Y1426" i="3"/>
  <c r="Y1443" i="3" s="1"/>
  <c r="F1970" i="3"/>
  <c r="AL1364" i="3"/>
  <c r="AL1368" i="3" s="1"/>
  <c r="P1980" i="3"/>
  <c r="AA111" i="3"/>
  <c r="BY1465" i="3"/>
  <c r="BY279" i="3"/>
  <c r="BY1572" i="3" s="1"/>
  <c r="Z1510" i="3"/>
  <c r="Z1516" i="3" s="1"/>
  <c r="Z1238" i="3"/>
  <c r="Z1252" i="3" s="1"/>
  <c r="Z1436" i="3" s="1"/>
  <c r="Z1438" i="3" s="1"/>
  <c r="AY1971" i="3"/>
  <c r="BE1971" i="3" s="1"/>
  <c r="BZ1677" i="3"/>
  <c r="BZ1662" i="3"/>
  <c r="BZ1653" i="3"/>
  <c r="BZ1650" i="3"/>
  <c r="BZ1668" i="3"/>
  <c r="BZ1663" i="3"/>
  <c r="BZ1644" i="3"/>
  <c r="BZ1610" i="3"/>
  <c r="BZ1602" i="3"/>
  <c r="BZ1598" i="3"/>
  <c r="BZ1590" i="3"/>
  <c r="BZ1586" i="3"/>
  <c r="BZ1670" i="3"/>
  <c r="BZ1664" i="3"/>
  <c r="BZ1645" i="3"/>
  <c r="CA1640" i="3" s="1"/>
  <c r="BZ1642" i="3"/>
  <c r="BZ1665" i="3"/>
  <c r="CA1659" i="3" s="1"/>
  <c r="BZ1648" i="3"/>
  <c r="BZ1643" i="3"/>
  <c r="BZ1548" i="3"/>
  <c r="BZ1546" i="3"/>
  <c r="BZ1541" i="3"/>
  <c r="BZ1531" i="3"/>
  <c r="BZ1545" i="3"/>
  <c r="BZ1538" i="3"/>
  <c r="BZ1530" i="3"/>
  <c r="BZ1527" i="3"/>
  <c r="BZ1552" i="3"/>
  <c r="BZ1573" i="3" s="1"/>
  <c r="BZ1544" i="3"/>
  <c r="BZ1543" i="3"/>
  <c r="BZ1578" i="3"/>
  <c r="BZ1554" i="3"/>
  <c r="BZ1551" i="3"/>
  <c r="BZ1571" i="3" s="1"/>
  <c r="BZ1542" i="3"/>
  <c r="BZ1534" i="3"/>
  <c r="BZ1516" i="3"/>
  <c r="BZ1514" i="3"/>
  <c r="BZ1510" i="3"/>
  <c r="BZ1506" i="3"/>
  <c r="BZ1502" i="3"/>
  <c r="BZ1498" i="3"/>
  <c r="BZ1525" i="3"/>
  <c r="BZ1518" i="3"/>
  <c r="BZ1513" i="3"/>
  <c r="BZ1509" i="3"/>
  <c r="BZ1505" i="3"/>
  <c r="BZ1501" i="3"/>
  <c r="BZ1524" i="3"/>
  <c r="BZ1512" i="3"/>
  <c r="BZ1508" i="3"/>
  <c r="BZ1515" i="3"/>
  <c r="BZ1511" i="3"/>
  <c r="BZ1507" i="3"/>
  <c r="BZ1503" i="3"/>
  <c r="BZ1499" i="3"/>
  <c r="BZ1497" i="3"/>
  <c r="BZ1491" i="3"/>
  <c r="BZ1487" i="3"/>
  <c r="BZ1483" i="3"/>
  <c r="BZ1479" i="3"/>
  <c r="BZ1474" i="3"/>
  <c r="BZ1472" i="3"/>
  <c r="BZ1446" i="3"/>
  <c r="CA1442" i="3"/>
  <c r="BZ1438" i="3"/>
  <c r="BZ1434" i="3"/>
  <c r="BZ1490" i="3"/>
  <c r="BZ1486" i="3"/>
  <c r="BZ1478" i="3"/>
  <c r="BZ1471" i="3"/>
  <c r="BZ1457" i="3"/>
  <c r="BZ1444" i="3"/>
  <c r="BZ1504" i="3"/>
  <c r="BZ1500" i="3"/>
  <c r="BZ1496" i="3"/>
  <c r="BZ1493" i="3"/>
  <c r="BZ1489" i="3"/>
  <c r="BZ1485" i="3"/>
  <c r="BZ1477" i="3"/>
  <c r="BZ1470" i="3"/>
  <c r="BZ1458" i="3"/>
  <c r="BZ1494" i="3"/>
  <c r="BZ1492" i="3"/>
  <c r="BZ1488" i="3"/>
  <c r="BZ1484" i="3"/>
  <c r="BZ1476" i="3"/>
  <c r="BZ1473" i="3"/>
  <c r="BZ1469" i="3"/>
  <c r="BZ1466" i="3"/>
  <c r="BZ1459" i="3"/>
  <c r="BZ1443" i="3"/>
  <c r="BZ1419" i="3"/>
  <c r="BZ1407" i="3"/>
  <c r="BZ1405" i="3"/>
  <c r="BZ1399" i="3"/>
  <c r="BZ1392" i="3"/>
  <c r="BZ1374" i="3"/>
  <c r="BZ1372" i="3"/>
  <c r="BZ1369" i="3"/>
  <c r="BZ1361" i="3"/>
  <c r="BZ1338" i="3"/>
  <c r="BZ1337" i="3"/>
  <c r="BZ1334" i="3"/>
  <c r="BZ1313" i="3"/>
  <c r="BZ1311" i="3"/>
  <c r="BZ1310" i="3"/>
  <c r="BZ1309" i="3"/>
  <c r="CA1284" i="3"/>
  <c r="BZ1283" i="3"/>
  <c r="BZ1312" i="3" s="1"/>
  <c r="BZ1447" i="3"/>
  <c r="BZ1436" i="3"/>
  <c r="BZ1413" i="3"/>
  <c r="BZ1411" i="3"/>
  <c r="BZ1397" i="3"/>
  <c r="BZ1393" i="3"/>
  <c r="CA1390" i="3"/>
  <c r="BZ1375" i="3"/>
  <c r="BZ1367" i="3"/>
  <c r="BZ1363" i="3"/>
  <c r="CA1335" i="3"/>
  <c r="BZ1319" i="3"/>
  <c r="BZ1317" i="3"/>
  <c r="BZ1314" i="3"/>
  <c r="BZ1306" i="3"/>
  <c r="BZ1445" i="3"/>
  <c r="BZ1424" i="3"/>
  <c r="BZ1421" i="3"/>
  <c r="BZ1420" i="3"/>
  <c r="BZ1414" i="3"/>
  <c r="BZ1408" i="3"/>
  <c r="BZ1406" i="3"/>
  <c r="BZ1395" i="3"/>
  <c r="BZ448" i="3" s="1"/>
  <c r="BZ1373" i="3"/>
  <c r="BZ1371" i="3"/>
  <c r="BZ1362" i="3"/>
  <c r="BZ1320" i="3"/>
  <c r="CA1456" i="3"/>
  <c r="BZ1433" i="3"/>
  <c r="BZ1412" i="3"/>
  <c r="BZ1410" i="3"/>
  <c r="BZ1398" i="3"/>
  <c r="BZ1396" i="3"/>
  <c r="BZ1391" i="3"/>
  <c r="BZ1368" i="3"/>
  <c r="BZ1366" i="3"/>
  <c r="BZ1365" i="3"/>
  <c r="BZ1364" i="3"/>
  <c r="BZ1318" i="3"/>
  <c r="BZ1316" i="3"/>
  <c r="BZ1307" i="3"/>
  <c r="BZ1261" i="3"/>
  <c r="BZ1238" i="3"/>
  <c r="BZ1252" i="3" s="1"/>
  <c r="BZ1237" i="3"/>
  <c r="BZ1236" i="3"/>
  <c r="BZ1185" i="3"/>
  <c r="BZ1166" i="3"/>
  <c r="BZ1165" i="3"/>
  <c r="BZ1164" i="3"/>
  <c r="BZ1123" i="3"/>
  <c r="BZ1121" i="3"/>
  <c r="BZ1107" i="3"/>
  <c r="BZ1105" i="3"/>
  <c r="BZ1089" i="3"/>
  <c r="BZ1087" i="3"/>
  <c r="BZ988" i="3"/>
  <c r="BZ969" i="3"/>
  <c r="BZ967" i="3"/>
  <c r="BZ948" i="3"/>
  <c r="BZ1249" i="3"/>
  <c r="BZ1223" i="3"/>
  <c r="BZ1206" i="3"/>
  <c r="BZ1160" i="3"/>
  <c r="BZ1158" i="3"/>
  <c r="BZ1144" i="3"/>
  <c r="BZ1142" i="3"/>
  <c r="BZ1044" i="3"/>
  <c r="BZ1023" i="3"/>
  <c r="BZ1022" i="3"/>
  <c r="BZ1021" i="3"/>
  <c r="BZ1308" i="3"/>
  <c r="BZ1281" i="3"/>
  <c r="BZ1266" i="3"/>
  <c r="BZ1254" i="3"/>
  <c r="BZ1250" i="3"/>
  <c r="BZ1230" i="3"/>
  <c r="BZ1229" i="3"/>
  <c r="BZ1228" i="3"/>
  <c r="BZ1186" i="3"/>
  <c r="BZ1184" i="3"/>
  <c r="BZ1122" i="3"/>
  <c r="BZ1106" i="3"/>
  <c r="BZ1088" i="3"/>
  <c r="BZ1069" i="3"/>
  <c r="BZ1067" i="3"/>
  <c r="BZ1282" i="3"/>
  <c r="BZ1268" i="3"/>
  <c r="BZ1251" i="3"/>
  <c r="BZ1224" i="3"/>
  <c r="BZ1222" i="3"/>
  <c r="BZ1207" i="3"/>
  <c r="BZ1205" i="3"/>
  <c r="BZ1159" i="3"/>
  <c r="BZ1143" i="3"/>
  <c r="BZ1045" i="3"/>
  <c r="BZ1043" i="3"/>
  <c r="BZ1006" i="3"/>
  <c r="BZ1005" i="3"/>
  <c r="BZ1004" i="3"/>
  <c r="BZ989" i="3"/>
  <c r="BZ968" i="3"/>
  <c r="BZ947" i="3"/>
  <c r="BZ929" i="3"/>
  <c r="BZ927" i="3"/>
  <c r="BZ908" i="3"/>
  <c r="BZ889" i="3"/>
  <c r="BZ887" i="3"/>
  <c r="BZ868" i="3"/>
  <c r="BZ849" i="3"/>
  <c r="BZ772" i="3"/>
  <c r="BZ770" i="3"/>
  <c r="BZ711" i="3"/>
  <c r="BZ709" i="3"/>
  <c r="BZ638" i="3"/>
  <c r="BZ636" i="3"/>
  <c r="BZ601" i="3"/>
  <c r="BZ564" i="3"/>
  <c r="BZ987" i="3"/>
  <c r="BZ842" i="3"/>
  <c r="BZ826" i="3"/>
  <c r="BZ809" i="3"/>
  <c r="BZ791" i="3"/>
  <c r="BZ751" i="3"/>
  <c r="BZ749" i="3"/>
  <c r="BZ730" i="3"/>
  <c r="BZ683" i="3"/>
  <c r="BZ682" i="3"/>
  <c r="BZ681" i="3"/>
  <c r="BZ674" i="3"/>
  <c r="BZ655" i="3"/>
  <c r="BZ620" i="3"/>
  <c r="BZ618" i="3"/>
  <c r="BZ583" i="3"/>
  <c r="BZ949" i="3"/>
  <c r="BZ928" i="3"/>
  <c r="BZ909" i="3"/>
  <c r="BZ907" i="3"/>
  <c r="BZ888" i="3"/>
  <c r="BZ869" i="3"/>
  <c r="BZ867" i="3"/>
  <c r="BZ771" i="3"/>
  <c r="BZ710" i="3"/>
  <c r="BZ848" i="3"/>
  <c r="BZ847" i="3"/>
  <c r="BZ843" i="3"/>
  <c r="BZ841" i="3"/>
  <c r="BZ827" i="3"/>
  <c r="BZ825" i="3"/>
  <c r="BZ810" i="3"/>
  <c r="BZ808" i="3"/>
  <c r="BZ792" i="3"/>
  <c r="BZ790" i="3"/>
  <c r="BZ750" i="3"/>
  <c r="BZ731" i="3"/>
  <c r="BZ729" i="3"/>
  <c r="BZ675" i="3"/>
  <c r="BZ673" i="3"/>
  <c r="BZ656" i="3"/>
  <c r="BZ654" i="3"/>
  <c r="BZ619" i="3"/>
  <c r="BZ584" i="3"/>
  <c r="BZ582" i="3"/>
  <c r="BZ600" i="3"/>
  <c r="BZ544" i="3"/>
  <c r="BZ487" i="3"/>
  <c r="BZ418" i="3"/>
  <c r="BZ401" i="3"/>
  <c r="BZ284" i="3"/>
  <c r="BZ265" i="3"/>
  <c r="BZ264" i="3"/>
  <c r="BZ263" i="3"/>
  <c r="BZ260" i="3"/>
  <c r="BZ259" i="3"/>
  <c r="BZ526" i="3"/>
  <c r="BZ524" i="3"/>
  <c r="BZ506" i="3"/>
  <c r="BZ393" i="3"/>
  <c r="BZ356" i="3"/>
  <c r="BZ326" i="3"/>
  <c r="BZ637" i="3"/>
  <c r="BZ602" i="3"/>
  <c r="BZ563" i="3"/>
  <c r="BZ545" i="3"/>
  <c r="BZ543" i="3"/>
  <c r="BZ488" i="3"/>
  <c r="BZ486" i="3"/>
  <c r="BZ467" i="3"/>
  <c r="BZ464" i="3"/>
  <c r="BZ433" i="3"/>
  <c r="BZ306" i="3"/>
  <c r="BZ525" i="3"/>
  <c r="BZ507" i="3"/>
  <c r="BZ505" i="3"/>
  <c r="BZ394" i="3"/>
  <c r="BZ392" i="3"/>
  <c r="BZ341" i="3"/>
  <c r="BZ271" i="3"/>
  <c r="BZ270" i="3"/>
  <c r="BZ269" i="3"/>
  <c r="BZ238" i="3"/>
  <c r="BZ221" i="3"/>
  <c r="BZ195" i="3"/>
  <c r="BZ194" i="3"/>
  <c r="BZ193" i="3"/>
  <c r="BZ161" i="3"/>
  <c r="BZ158" i="3"/>
  <c r="BZ157" i="3"/>
  <c r="BZ120" i="3"/>
  <c r="BZ119" i="3"/>
  <c r="BZ118" i="3"/>
  <c r="BZ117" i="3"/>
  <c r="BZ116" i="3"/>
  <c r="BZ115" i="3"/>
  <c r="BZ16" i="3"/>
  <c r="BZ258" i="3"/>
  <c r="BZ241" i="3"/>
  <c r="BZ196" i="3"/>
  <c r="BZ188" i="3"/>
  <c r="BZ162" i="3"/>
  <c r="BZ154" i="3"/>
  <c r="BZ131" i="3"/>
  <c r="BZ111" i="3"/>
  <c r="BZ242" i="3"/>
  <c r="BZ220" i="3"/>
  <c r="BZ219" i="3"/>
  <c r="BZ216" i="3"/>
  <c r="BZ189" i="3"/>
  <c r="BZ185" i="3"/>
  <c r="BZ163" i="3"/>
  <c r="BZ155" i="3"/>
  <c r="BZ132" i="3"/>
  <c r="BZ123" i="3"/>
  <c r="CA17" i="3"/>
  <c r="BZ243" i="3"/>
  <c r="BZ198" i="3"/>
  <c r="BZ190" i="3"/>
  <c r="BZ186" i="3"/>
  <c r="BZ167" i="3"/>
  <c r="BZ165" i="3"/>
  <c r="BZ164" i="3"/>
  <c r="BZ156" i="3"/>
  <c r="BZ129" i="3"/>
  <c r="BZ128" i="3"/>
  <c r="BZ127" i="3"/>
  <c r="BZ126" i="3"/>
  <c r="BZ125" i="3"/>
  <c r="BZ124" i="3"/>
  <c r="BZ114" i="3"/>
  <c r="BY1480" i="3"/>
  <c r="C1982" i="3"/>
  <c r="D1981" i="3"/>
  <c r="K1981" i="3"/>
  <c r="AB1981" i="3"/>
  <c r="AP1981" i="3"/>
  <c r="BP1981" i="3"/>
  <c r="S1981" i="3"/>
  <c r="AG1981" i="3"/>
  <c r="AU1981" i="3"/>
  <c r="H1981" i="3"/>
  <c r="Z1981" i="3"/>
  <c r="AR1981" i="3"/>
  <c r="AZ1981" i="3"/>
  <c r="U1981" i="3"/>
  <c r="AA1981" i="3"/>
  <c r="AK1981" i="3"/>
  <c r="AS1981" i="3"/>
  <c r="BA1981" i="3"/>
  <c r="BK1981" i="3"/>
  <c r="R1981" i="3"/>
  <c r="AL1981" i="3"/>
  <c r="BB1981" i="3"/>
  <c r="BL1981" i="3"/>
  <c r="CB1981" i="3"/>
  <c r="AC1981" i="3"/>
  <c r="AQ1981" i="3"/>
  <c r="CA1981" i="3"/>
  <c r="I1981" i="3"/>
  <c r="BY1981" i="3"/>
  <c r="L1981" i="3"/>
  <c r="AF1981" i="3"/>
  <c r="AX1981" i="3"/>
  <c r="BZ1981" i="3"/>
  <c r="Y1981" i="3"/>
  <c r="AM1981" i="3"/>
  <c r="BC1981" i="3"/>
  <c r="AH1981" i="3"/>
  <c r="AN1981" i="3"/>
  <c r="AV1981" i="3"/>
  <c r="BD1981" i="3"/>
  <c r="O1981" i="3"/>
  <c r="AE1981" i="3"/>
  <c r="AO1981" i="3"/>
  <c r="AW1981" i="3"/>
  <c r="X1981" i="3"/>
  <c r="AT1981" i="3"/>
  <c r="M1981" i="3"/>
  <c r="BM1981" i="3"/>
  <c r="BW1981" i="3"/>
  <c r="N1981" i="3"/>
  <c r="AD1981" i="3"/>
  <c r="AP1314" i="3"/>
  <c r="AP1316" i="3" s="1"/>
  <c r="AP1320" i="3" s="1"/>
  <c r="AP1542" i="3" s="1"/>
  <c r="AQ1308" i="3"/>
  <c r="Z198" i="3"/>
  <c r="CA1622" i="3" l="1"/>
  <c r="CA1068" i="3"/>
  <c r="CA565" i="3"/>
  <c r="CA236" i="3"/>
  <c r="CA237" i="3"/>
  <c r="CA215" i="3"/>
  <c r="CA214" i="3"/>
  <c r="CA290" i="3"/>
  <c r="CA1673" i="3"/>
  <c r="CA1614" i="3"/>
  <c r="CA1661" i="3"/>
  <c r="CA1520" i="3"/>
  <c r="CA1536" i="3"/>
  <c r="CA1533" i="3"/>
  <c r="CA1574" i="3"/>
  <c r="AL1369" i="3"/>
  <c r="AL1371" i="3" s="1"/>
  <c r="AM1363" i="3"/>
  <c r="Z1419" i="3"/>
  <c r="BX1971" i="3"/>
  <c r="AI1981" i="3"/>
  <c r="C1983" i="3"/>
  <c r="D1982" i="3"/>
  <c r="AK1982" i="3"/>
  <c r="BK1982" i="3"/>
  <c r="AB1982" i="3"/>
  <c r="BB1982" i="3"/>
  <c r="Y1982" i="3"/>
  <c r="H1982" i="3"/>
  <c r="AD1982" i="3"/>
  <c r="AR1982" i="3"/>
  <c r="AZ1982" i="3"/>
  <c r="O1982" i="3"/>
  <c r="AA1982" i="3"/>
  <c r="AS1982" i="3"/>
  <c r="BA1982" i="3"/>
  <c r="BY1982" i="3"/>
  <c r="R1982" i="3"/>
  <c r="AT1982" i="3"/>
  <c r="AX1982" i="3"/>
  <c r="BP1982" i="3"/>
  <c r="AU1982" i="3"/>
  <c r="CA1982" i="3"/>
  <c r="I1982" i="3"/>
  <c r="Z1982" i="3"/>
  <c r="K1982" i="3"/>
  <c r="U1982" i="3"/>
  <c r="AF1982" i="3"/>
  <c r="AP1982" i="3"/>
  <c r="BL1982" i="3"/>
  <c r="CB1982" i="3"/>
  <c r="AG1982" i="3"/>
  <c r="AQ1982" i="3"/>
  <c r="AN1982" i="3"/>
  <c r="AV1982" i="3"/>
  <c r="BD1982" i="3"/>
  <c r="AE1982" i="3"/>
  <c r="AO1982" i="3"/>
  <c r="AW1982" i="3"/>
  <c r="L1982" i="3"/>
  <c r="X1982" i="3"/>
  <c r="AL1982" i="3"/>
  <c r="BZ1982" i="3"/>
  <c r="M1982" i="3"/>
  <c r="S1982" i="3"/>
  <c r="AC1982" i="3"/>
  <c r="AM1982" i="3"/>
  <c r="BC1982" i="3"/>
  <c r="BM1982" i="3"/>
  <c r="BW1982" i="3"/>
  <c r="N1982" i="3"/>
  <c r="AH1982" i="3"/>
  <c r="CA1668" i="3"/>
  <c r="CA1663" i="3"/>
  <c r="CA1670" i="3"/>
  <c r="CA1664" i="3"/>
  <c r="CA1645" i="3"/>
  <c r="CB1640" i="3" s="1"/>
  <c r="CA1642" i="3"/>
  <c r="CA1665" i="3"/>
  <c r="CB1659" i="3" s="1"/>
  <c r="CA1648" i="3"/>
  <c r="CA1643" i="3"/>
  <c r="CA1677" i="3"/>
  <c r="CA1662" i="3"/>
  <c r="CA1653" i="3"/>
  <c r="CA1650" i="3"/>
  <c r="CA1610" i="3"/>
  <c r="CA1602" i="3"/>
  <c r="CA1586" i="3"/>
  <c r="CA1545" i="3"/>
  <c r="CA1538" i="3"/>
  <c r="CA1530" i="3"/>
  <c r="CA1527" i="3"/>
  <c r="CA1552" i="3"/>
  <c r="CA1573" i="3" s="1"/>
  <c r="CA1544" i="3"/>
  <c r="CA1543" i="3"/>
  <c r="CA1598" i="3"/>
  <c r="CA1590" i="3"/>
  <c r="CA1578" i="3"/>
  <c r="CA1554" i="3"/>
  <c r="CA1551" i="3"/>
  <c r="CA1571" i="3" s="1"/>
  <c r="CA1542" i="3"/>
  <c r="CA1534" i="3"/>
  <c r="CA1644" i="3"/>
  <c r="CA1548" i="3"/>
  <c r="CA1546" i="3"/>
  <c r="CA1541" i="3"/>
  <c r="CA1531" i="3"/>
  <c r="CA1525" i="3"/>
  <c r="CA1518" i="3"/>
  <c r="CA1513" i="3"/>
  <c r="CA1509" i="3"/>
  <c r="CA1505" i="3"/>
  <c r="CA1501" i="3"/>
  <c r="CA1497" i="3"/>
  <c r="CA1524" i="3"/>
  <c r="CA1512" i="3"/>
  <c r="CA1508" i="3"/>
  <c r="CA1504" i="3"/>
  <c r="CA1500" i="3"/>
  <c r="CA1515" i="3"/>
  <c r="CA1511" i="3"/>
  <c r="CA1507" i="3"/>
  <c r="CA1516" i="3"/>
  <c r="CA1514" i="3"/>
  <c r="CA1510" i="3"/>
  <c r="CA1506" i="3"/>
  <c r="CA1502" i="3"/>
  <c r="CA1503" i="3"/>
  <c r="CA1498" i="3"/>
  <c r="CA1490" i="3"/>
  <c r="CA1486" i="3"/>
  <c r="CA1478" i="3"/>
  <c r="CA1471" i="3"/>
  <c r="CA1457" i="3"/>
  <c r="CA1444" i="3"/>
  <c r="CA1499" i="3"/>
  <c r="CA1496" i="3"/>
  <c r="CA1493" i="3"/>
  <c r="CA1489" i="3"/>
  <c r="CA1485" i="3"/>
  <c r="CA1477" i="3"/>
  <c r="CA1470" i="3"/>
  <c r="CA1458" i="3"/>
  <c r="CB1456" i="3"/>
  <c r="CA1447" i="3"/>
  <c r="CA1445" i="3"/>
  <c r="CA1436" i="3"/>
  <c r="CA1433" i="3"/>
  <c r="CA1494" i="3"/>
  <c r="CA1492" i="3"/>
  <c r="CA1488" i="3"/>
  <c r="CA1484" i="3"/>
  <c r="CA1476" i="3"/>
  <c r="CA1473" i="3"/>
  <c r="CA1469" i="3"/>
  <c r="CA1466" i="3"/>
  <c r="CA1459" i="3"/>
  <c r="CA1491" i="3"/>
  <c r="CA1487" i="3"/>
  <c r="CA1483" i="3"/>
  <c r="CA1479" i="3"/>
  <c r="CA1474" i="3"/>
  <c r="CA1472" i="3"/>
  <c r="CA1446" i="3"/>
  <c r="CB1442" i="3"/>
  <c r="CA1438" i="3"/>
  <c r="CA1434" i="3"/>
  <c r="CA1413" i="3"/>
  <c r="CA1411" i="3"/>
  <c r="CA1397" i="3"/>
  <c r="CA1393" i="3"/>
  <c r="CB1390" i="3"/>
  <c r="CA1375" i="3"/>
  <c r="CA1367" i="3"/>
  <c r="CA1363" i="3"/>
  <c r="CB1335" i="3"/>
  <c r="CA1319" i="3"/>
  <c r="CA1317" i="3"/>
  <c r="CA1314" i="3"/>
  <c r="CA1306" i="3"/>
  <c r="CA1261" i="3"/>
  <c r="CA1424" i="3"/>
  <c r="CA1421" i="3"/>
  <c r="CA1420" i="3"/>
  <c r="CA1414" i="3"/>
  <c r="CA1408" i="3"/>
  <c r="CA1406" i="3"/>
  <c r="CA1395" i="3"/>
  <c r="CA448" i="3" s="1"/>
  <c r="CA1373" i="3"/>
  <c r="CA1371" i="3"/>
  <c r="CA1362" i="3"/>
  <c r="CA1320" i="3"/>
  <c r="CA1308" i="3"/>
  <c r="CA1412" i="3"/>
  <c r="CA1410" i="3"/>
  <c r="CA1398" i="3"/>
  <c r="CA1396" i="3"/>
  <c r="CA1391" i="3"/>
  <c r="CA1368" i="3"/>
  <c r="CA1366" i="3"/>
  <c r="CA1365" i="3"/>
  <c r="CA1364" i="3"/>
  <c r="CA1318" i="3"/>
  <c r="CA1316" i="3"/>
  <c r="CA1443" i="3"/>
  <c r="CA1419" i="3"/>
  <c r="CA1407" i="3"/>
  <c r="CA1405" i="3"/>
  <c r="CA1399" i="3"/>
  <c r="CA1392" i="3"/>
  <c r="CA1374" i="3"/>
  <c r="CA1372" i="3"/>
  <c r="CA1369" i="3"/>
  <c r="CA1361" i="3"/>
  <c r="CA1338" i="3"/>
  <c r="CA1337" i="3"/>
  <c r="CA1334" i="3"/>
  <c r="CA1313" i="3"/>
  <c r="CA1311" i="3"/>
  <c r="CA1310" i="3"/>
  <c r="CA1309" i="3"/>
  <c r="CB1284" i="3"/>
  <c r="CA1283" i="3"/>
  <c r="CA1312" i="3" s="1"/>
  <c r="CA1249" i="3"/>
  <c r="CA1223" i="3"/>
  <c r="CA1206" i="3"/>
  <c r="CA1160" i="3"/>
  <c r="CA1158" i="3"/>
  <c r="CA1144" i="3"/>
  <c r="CA1142" i="3"/>
  <c r="CA1044" i="3"/>
  <c r="CA1023" i="3"/>
  <c r="CA1022" i="3"/>
  <c r="CA1021" i="3"/>
  <c r="CA1281" i="3"/>
  <c r="CA1266" i="3"/>
  <c r="CA1254" i="3"/>
  <c r="CA1250" i="3"/>
  <c r="CA1230" i="3"/>
  <c r="CA1229" i="3"/>
  <c r="CA1228" i="3"/>
  <c r="CA1186" i="3"/>
  <c r="CA1184" i="3"/>
  <c r="CA1122" i="3"/>
  <c r="CA1106" i="3"/>
  <c r="CA1088" i="3"/>
  <c r="CA1069" i="3"/>
  <c r="CA1067" i="3"/>
  <c r="CA989" i="3"/>
  <c r="CA987" i="3"/>
  <c r="CA968" i="3"/>
  <c r="CA949" i="3"/>
  <c r="CA1307" i="3"/>
  <c r="CA1282" i="3"/>
  <c r="CA1268" i="3"/>
  <c r="CA1251" i="3"/>
  <c r="CA1224" i="3"/>
  <c r="CA1222" i="3"/>
  <c r="CA1207" i="3"/>
  <c r="CA1205" i="3"/>
  <c r="CA1159" i="3"/>
  <c r="CA1143" i="3"/>
  <c r="CA1045" i="3"/>
  <c r="CA1043" i="3"/>
  <c r="CA1238" i="3"/>
  <c r="CA1252" i="3" s="1"/>
  <c r="CA1237" i="3"/>
  <c r="CA1236" i="3"/>
  <c r="CA1185" i="3"/>
  <c r="CA1166" i="3"/>
  <c r="CA1165" i="3"/>
  <c r="CA1164" i="3"/>
  <c r="CA1123" i="3"/>
  <c r="CA1121" i="3"/>
  <c r="CA1107" i="3"/>
  <c r="CA1105" i="3"/>
  <c r="CA1089" i="3"/>
  <c r="CA1087" i="3"/>
  <c r="CA988" i="3"/>
  <c r="CA969" i="3"/>
  <c r="CA967" i="3"/>
  <c r="CA1006" i="3"/>
  <c r="CA1004" i="3"/>
  <c r="CA842" i="3"/>
  <c r="CA826" i="3"/>
  <c r="CA809" i="3"/>
  <c r="CA791" i="3"/>
  <c r="CA751" i="3"/>
  <c r="CA749" i="3"/>
  <c r="CA730" i="3"/>
  <c r="CA683" i="3"/>
  <c r="CA682" i="3"/>
  <c r="CA681" i="3"/>
  <c r="CA674" i="3"/>
  <c r="CA655" i="3"/>
  <c r="CA620" i="3"/>
  <c r="CA618" i="3"/>
  <c r="CA583" i="3"/>
  <c r="CA928" i="3"/>
  <c r="CA909" i="3"/>
  <c r="CA907" i="3"/>
  <c r="CA888" i="3"/>
  <c r="CA869" i="3"/>
  <c r="CA867" i="3"/>
  <c r="CA771" i="3"/>
  <c r="CA710" i="3"/>
  <c r="CA637" i="3"/>
  <c r="CA602" i="3"/>
  <c r="CA600" i="3"/>
  <c r="CA1005" i="3"/>
  <c r="CA948" i="3"/>
  <c r="CA848" i="3"/>
  <c r="CA847" i="3"/>
  <c r="CA843" i="3"/>
  <c r="CA841" i="3"/>
  <c r="CA827" i="3"/>
  <c r="CA825" i="3"/>
  <c r="CA810" i="3"/>
  <c r="CA808" i="3"/>
  <c r="CA792" i="3"/>
  <c r="CA790" i="3"/>
  <c r="CA750" i="3"/>
  <c r="CA731" i="3"/>
  <c r="CA729" i="3"/>
  <c r="CA675" i="3"/>
  <c r="CA673" i="3"/>
  <c r="CA656" i="3"/>
  <c r="CA654" i="3"/>
  <c r="CA947" i="3"/>
  <c r="CA929" i="3"/>
  <c r="CA927" i="3"/>
  <c r="CA908" i="3"/>
  <c r="CA889" i="3"/>
  <c r="CA887" i="3"/>
  <c r="CA868" i="3"/>
  <c r="CA849" i="3"/>
  <c r="CA772" i="3"/>
  <c r="CA770" i="3"/>
  <c r="CA711" i="3"/>
  <c r="CA709" i="3"/>
  <c r="CA638" i="3"/>
  <c r="CA636" i="3"/>
  <c r="CA601" i="3"/>
  <c r="CA526" i="3"/>
  <c r="CA524" i="3"/>
  <c r="CA506" i="3"/>
  <c r="CA393" i="3"/>
  <c r="CA356" i="3"/>
  <c r="CA326" i="3"/>
  <c r="CA243" i="3"/>
  <c r="CA242" i="3"/>
  <c r="CA241" i="3"/>
  <c r="CA238" i="3"/>
  <c r="CA584" i="3"/>
  <c r="CA564" i="3"/>
  <c r="CA563" i="3"/>
  <c r="CA545" i="3"/>
  <c r="CA543" i="3"/>
  <c r="CA488" i="3"/>
  <c r="CA486" i="3"/>
  <c r="CA467" i="3"/>
  <c r="CA464" i="3"/>
  <c r="CA433" i="3"/>
  <c r="CA306" i="3"/>
  <c r="CA582" i="3"/>
  <c r="CA525" i="3"/>
  <c r="CA507" i="3"/>
  <c r="CA505" i="3"/>
  <c r="CA394" i="3"/>
  <c r="CA392" i="3"/>
  <c r="CA341" i="3"/>
  <c r="CA619" i="3"/>
  <c r="CA544" i="3"/>
  <c r="CA487" i="3"/>
  <c r="CA418" i="3"/>
  <c r="CA401" i="3"/>
  <c r="CA284" i="3"/>
  <c r="CA265" i="3"/>
  <c r="CA264" i="3"/>
  <c r="CA271" i="3"/>
  <c r="CA259" i="3"/>
  <c r="CA258" i="3"/>
  <c r="CA196" i="3"/>
  <c r="CA188" i="3"/>
  <c r="CA162" i="3"/>
  <c r="CA154" i="3"/>
  <c r="CA131" i="3"/>
  <c r="CA111" i="3"/>
  <c r="CA16" i="3"/>
  <c r="CB17" i="3"/>
  <c r="CA270" i="3"/>
  <c r="CA260" i="3"/>
  <c r="CA220" i="3"/>
  <c r="CA219" i="3"/>
  <c r="CA216" i="3"/>
  <c r="CA189" i="3"/>
  <c r="CA185" i="3"/>
  <c r="CA163" i="3"/>
  <c r="CA155" i="3"/>
  <c r="CA132" i="3"/>
  <c r="CA123" i="3"/>
  <c r="CA263" i="3"/>
  <c r="CA198" i="3"/>
  <c r="CA190" i="3"/>
  <c r="CA186" i="3"/>
  <c r="CA167" i="3"/>
  <c r="CA165" i="3"/>
  <c r="CA164" i="3"/>
  <c r="CA156" i="3"/>
  <c r="CA129" i="3"/>
  <c r="CA128" i="3"/>
  <c r="CA127" i="3"/>
  <c r="CA126" i="3"/>
  <c r="CA125" i="3"/>
  <c r="CA124" i="3"/>
  <c r="CA114" i="3"/>
  <c r="CA269" i="3"/>
  <c r="CA221" i="3"/>
  <c r="CA195" i="3"/>
  <c r="CA194" i="3"/>
  <c r="CA193" i="3"/>
  <c r="CA161" i="3"/>
  <c r="CA158" i="3"/>
  <c r="CA157" i="3"/>
  <c r="CA120" i="3"/>
  <c r="CA119" i="3"/>
  <c r="CA118" i="3"/>
  <c r="CA117" i="3"/>
  <c r="CA116" i="3"/>
  <c r="CA115" i="3"/>
  <c r="BZ1422" i="3"/>
  <c r="BZ1426" i="3" s="1"/>
  <c r="BZ1465" i="3"/>
  <c r="BZ279" i="3"/>
  <c r="BZ1572" i="3" s="1"/>
  <c r="AL1375" i="3"/>
  <c r="AL1544" i="3" s="1"/>
  <c r="AQ1309" i="3"/>
  <c r="AQ1313" i="3" s="1"/>
  <c r="P1981" i="3"/>
  <c r="BZ1480" i="3"/>
  <c r="AA118" i="3"/>
  <c r="AA119" i="3" s="1"/>
  <c r="AA127" i="3"/>
  <c r="AA128" i="3" s="1"/>
  <c r="CB1622" i="3" l="1"/>
  <c r="CB1068" i="3"/>
  <c r="CB565" i="3"/>
  <c r="CB236" i="3"/>
  <c r="CB237" i="3"/>
  <c r="CB215" i="3"/>
  <c r="CB214" i="3"/>
  <c r="CB290" i="3"/>
  <c r="CB1661" i="3"/>
  <c r="CB1673" i="3"/>
  <c r="CB1614" i="3"/>
  <c r="CB1520" i="3"/>
  <c r="CB1536" i="3"/>
  <c r="CB1533" i="3"/>
  <c r="CB1574" i="3"/>
  <c r="AI1982" i="3"/>
  <c r="AQ1314" i="3"/>
  <c r="AQ1316" i="3" s="1"/>
  <c r="AR1308" i="3"/>
  <c r="AA154" i="3"/>
  <c r="AA156" i="3"/>
  <c r="AA1004" i="3"/>
  <c r="AA157" i="3"/>
  <c r="AA120" i="3"/>
  <c r="AA155" i="3"/>
  <c r="AM1364" i="3"/>
  <c r="AM1368" i="3" s="1"/>
  <c r="CB1670" i="3"/>
  <c r="CB1664" i="3"/>
  <c r="CB1665" i="3"/>
  <c r="CC1659" i="3" s="1"/>
  <c r="CB1648" i="3"/>
  <c r="CB1643" i="3"/>
  <c r="CB1677" i="3"/>
  <c r="CB1662" i="3"/>
  <c r="CB1653" i="3"/>
  <c r="CB1650" i="3"/>
  <c r="CB1668" i="3"/>
  <c r="CB1663" i="3"/>
  <c r="CB1644" i="3"/>
  <c r="CB1642" i="3"/>
  <c r="CB1552" i="3"/>
  <c r="CB1573" i="3" s="1"/>
  <c r="CB1544" i="3"/>
  <c r="CB1543" i="3"/>
  <c r="CB1598" i="3"/>
  <c r="CB1590" i="3"/>
  <c r="CB1578" i="3"/>
  <c r="CB1554" i="3"/>
  <c r="CB1551" i="3"/>
  <c r="CB1571" i="3" s="1"/>
  <c r="CB1542" i="3"/>
  <c r="CB1534" i="3"/>
  <c r="CB1645" i="3"/>
  <c r="CC1640" i="3" s="1"/>
  <c r="CB1548" i="3"/>
  <c r="CB1546" i="3"/>
  <c r="CB1541" i="3"/>
  <c r="CB1531" i="3"/>
  <c r="CB1610" i="3"/>
  <c r="CB1602" i="3"/>
  <c r="CB1586" i="3"/>
  <c r="CB1545" i="3"/>
  <c r="CB1538" i="3"/>
  <c r="CB1530" i="3"/>
  <c r="CB1527" i="3"/>
  <c r="CB1524" i="3"/>
  <c r="CB1512" i="3"/>
  <c r="CB1508" i="3"/>
  <c r="CB1504" i="3"/>
  <c r="CB1500" i="3"/>
  <c r="CB1515" i="3"/>
  <c r="CB1511" i="3"/>
  <c r="CB1507" i="3"/>
  <c r="CB1503" i="3"/>
  <c r="CB1516" i="3"/>
  <c r="CB1514" i="3"/>
  <c r="CB1510" i="3"/>
  <c r="CB1525" i="3"/>
  <c r="CB1518" i="3"/>
  <c r="CB1513" i="3"/>
  <c r="CB1509" i="3"/>
  <c r="CB1505" i="3"/>
  <c r="CB1501" i="3"/>
  <c r="CB1499" i="3"/>
  <c r="CB1496" i="3"/>
  <c r="CB1493" i="3"/>
  <c r="CB1489" i="3"/>
  <c r="CB1485" i="3"/>
  <c r="CB1477" i="3"/>
  <c r="CB1470" i="3"/>
  <c r="CB1458" i="3"/>
  <c r="CC1456" i="3"/>
  <c r="CB1447" i="3"/>
  <c r="CB1445" i="3"/>
  <c r="CB1436" i="3"/>
  <c r="CB1433" i="3"/>
  <c r="CB1424" i="3"/>
  <c r="CB1494" i="3"/>
  <c r="CB1492" i="3"/>
  <c r="CB1488" i="3"/>
  <c r="CB1484" i="3"/>
  <c r="CB1476" i="3"/>
  <c r="CB1473" i="3"/>
  <c r="CB1469" i="3"/>
  <c r="CB1466" i="3"/>
  <c r="CB1459" i="3"/>
  <c r="CB1443" i="3"/>
  <c r="CB1506" i="3"/>
  <c r="CB1502" i="3"/>
  <c r="CB1491" i="3"/>
  <c r="CB1487" i="3"/>
  <c r="CB1483" i="3"/>
  <c r="CB1479" i="3"/>
  <c r="CB1474" i="3"/>
  <c r="CB1472" i="3"/>
  <c r="CB1498" i="3"/>
  <c r="CB1497" i="3"/>
  <c r="CB1490" i="3"/>
  <c r="CB1486" i="3"/>
  <c r="CB1478" i="3"/>
  <c r="CB1471" i="3"/>
  <c r="CB1457" i="3"/>
  <c r="CB1444" i="3"/>
  <c r="CB1438" i="3"/>
  <c r="CB1421" i="3"/>
  <c r="CB1420" i="3"/>
  <c r="CB1414" i="3"/>
  <c r="CB1408" i="3"/>
  <c r="CB1406" i="3"/>
  <c r="CB1395" i="3"/>
  <c r="CB448" i="3" s="1"/>
  <c r="CB1373" i="3"/>
  <c r="CB1371" i="3"/>
  <c r="CB1362" i="3"/>
  <c r="CB1320" i="3"/>
  <c r="CB1308" i="3"/>
  <c r="CB1281" i="3"/>
  <c r="CB1266" i="3"/>
  <c r="CB1446" i="3"/>
  <c r="CB1434" i="3"/>
  <c r="CB1412" i="3"/>
  <c r="CB1410" i="3"/>
  <c r="CB1398" i="3"/>
  <c r="CB1396" i="3"/>
  <c r="CB1391" i="3"/>
  <c r="CB1368" i="3"/>
  <c r="CB1366" i="3"/>
  <c r="CB1365" i="3"/>
  <c r="CB1364" i="3"/>
  <c r="CB1318" i="3"/>
  <c r="CB1316" i="3"/>
  <c r="CB1307" i="3"/>
  <c r="CB1419" i="3"/>
  <c r="CB1407" i="3"/>
  <c r="CB1405" i="3"/>
  <c r="CB1399" i="3"/>
  <c r="CB1392" i="3"/>
  <c r="CB1374" i="3"/>
  <c r="CB1372" i="3"/>
  <c r="CB1369" i="3"/>
  <c r="CB1361" i="3"/>
  <c r="CB1338" i="3"/>
  <c r="CB1337" i="3"/>
  <c r="CB1334" i="3"/>
  <c r="CC1442" i="3"/>
  <c r="CB1413" i="3"/>
  <c r="CB1411" i="3"/>
  <c r="CB1397" i="3"/>
  <c r="CB1393" i="3"/>
  <c r="CC1390" i="3"/>
  <c r="CB1375" i="3"/>
  <c r="CB1367" i="3"/>
  <c r="CB1363" i="3"/>
  <c r="CC1335" i="3"/>
  <c r="CB1319" i="3"/>
  <c r="CB1317" i="3"/>
  <c r="CB1314" i="3"/>
  <c r="CB1306" i="3"/>
  <c r="CB1310" i="3"/>
  <c r="CB1254" i="3"/>
  <c r="CB1250" i="3"/>
  <c r="CB1230" i="3"/>
  <c r="CB1229" i="3"/>
  <c r="CB1228" i="3"/>
  <c r="CB1186" i="3"/>
  <c r="CB1184" i="3"/>
  <c r="CB1122" i="3"/>
  <c r="CB1106" i="3"/>
  <c r="CB1088" i="3"/>
  <c r="CB1069" i="3"/>
  <c r="CB1067" i="3"/>
  <c r="CB989" i="3"/>
  <c r="CB987" i="3"/>
  <c r="CB968" i="3"/>
  <c r="CB949" i="3"/>
  <c r="CB947" i="3"/>
  <c r="CB1309" i="3"/>
  <c r="CB1282" i="3"/>
  <c r="CB1268" i="3"/>
  <c r="CB1251" i="3"/>
  <c r="CB1224" i="3"/>
  <c r="CB1222" i="3"/>
  <c r="CB1207" i="3"/>
  <c r="CB1205" i="3"/>
  <c r="CB1159" i="3"/>
  <c r="CB1143" i="3"/>
  <c r="CB1045" i="3"/>
  <c r="CB1043" i="3"/>
  <c r="CB1006" i="3"/>
  <c r="CB1005" i="3"/>
  <c r="CB1004" i="3"/>
  <c r="CB1313" i="3"/>
  <c r="CC1284" i="3"/>
  <c r="CB1238" i="3"/>
  <c r="CB1252" i="3" s="1"/>
  <c r="CB1237" i="3"/>
  <c r="CB1236" i="3"/>
  <c r="CB1185" i="3"/>
  <c r="CB1166" i="3"/>
  <c r="CB1165" i="3"/>
  <c r="CB1164" i="3"/>
  <c r="CB1123" i="3"/>
  <c r="CB1121" i="3"/>
  <c r="CB1107" i="3"/>
  <c r="CB1105" i="3"/>
  <c r="CB1089" i="3"/>
  <c r="CB1087" i="3"/>
  <c r="CB1311" i="3"/>
  <c r="CB1283" i="3"/>
  <c r="CB1312" i="3" s="1"/>
  <c r="CB1261" i="3"/>
  <c r="CB1249" i="3"/>
  <c r="CB1223" i="3"/>
  <c r="CB1206" i="3"/>
  <c r="CB1160" i="3"/>
  <c r="CB1158" i="3"/>
  <c r="CB1144" i="3"/>
  <c r="CB1142" i="3"/>
  <c r="CB1044" i="3"/>
  <c r="CB1023" i="3"/>
  <c r="CB1022" i="3"/>
  <c r="CB1021" i="3"/>
  <c r="CB928" i="3"/>
  <c r="CB909" i="3"/>
  <c r="CB907" i="3"/>
  <c r="CB888" i="3"/>
  <c r="CB869" i="3"/>
  <c r="CB867" i="3"/>
  <c r="CB771" i="3"/>
  <c r="CB710" i="3"/>
  <c r="CB637" i="3"/>
  <c r="CB602" i="3"/>
  <c r="CB600" i="3"/>
  <c r="CB563" i="3"/>
  <c r="CB988" i="3"/>
  <c r="CB948" i="3"/>
  <c r="CB848" i="3"/>
  <c r="CB847" i="3"/>
  <c r="CB843" i="3"/>
  <c r="CB841" i="3"/>
  <c r="CB827" i="3"/>
  <c r="CB825" i="3"/>
  <c r="CB810" i="3"/>
  <c r="CB808" i="3"/>
  <c r="CB792" i="3"/>
  <c r="CB790" i="3"/>
  <c r="CB750" i="3"/>
  <c r="CB731" i="3"/>
  <c r="CB729" i="3"/>
  <c r="CB675" i="3"/>
  <c r="CB673" i="3"/>
  <c r="CB656" i="3"/>
  <c r="CB654" i="3"/>
  <c r="CB619" i="3"/>
  <c r="CB584" i="3"/>
  <c r="CB582" i="3"/>
  <c r="CB969" i="3"/>
  <c r="CB929" i="3"/>
  <c r="CB927" i="3"/>
  <c r="CB908" i="3"/>
  <c r="CB889" i="3"/>
  <c r="CB887" i="3"/>
  <c r="CB868" i="3"/>
  <c r="CB849" i="3"/>
  <c r="CB772" i="3"/>
  <c r="CB770" i="3"/>
  <c r="CB711" i="3"/>
  <c r="CB709" i="3"/>
  <c r="CB967" i="3"/>
  <c r="CB842" i="3"/>
  <c r="CB826" i="3"/>
  <c r="CB809" i="3"/>
  <c r="CB791" i="3"/>
  <c r="CB751" i="3"/>
  <c r="CB749" i="3"/>
  <c r="CB730" i="3"/>
  <c r="CB683" i="3"/>
  <c r="CB682" i="3"/>
  <c r="CB681" i="3"/>
  <c r="CB674" i="3"/>
  <c r="CB655" i="3"/>
  <c r="CB620" i="3"/>
  <c r="CB618" i="3"/>
  <c r="CB583" i="3"/>
  <c r="CB601" i="3"/>
  <c r="CB564" i="3"/>
  <c r="CB545" i="3"/>
  <c r="CB543" i="3"/>
  <c r="CB488" i="3"/>
  <c r="CB486" i="3"/>
  <c r="CB467" i="3"/>
  <c r="CB464" i="3"/>
  <c r="CB433" i="3"/>
  <c r="CB306" i="3"/>
  <c r="CB258" i="3"/>
  <c r="CB221" i="3"/>
  <c r="CB525" i="3"/>
  <c r="CB507" i="3"/>
  <c r="CB505" i="3"/>
  <c r="CB394" i="3"/>
  <c r="CB392" i="3"/>
  <c r="CB341" i="3"/>
  <c r="CB271" i="3"/>
  <c r="CB270" i="3"/>
  <c r="CB269" i="3"/>
  <c r="CB636" i="3"/>
  <c r="CB544" i="3"/>
  <c r="CB487" i="3"/>
  <c r="CB418" i="3"/>
  <c r="CB401" i="3"/>
  <c r="CB638" i="3"/>
  <c r="CB526" i="3"/>
  <c r="CB524" i="3"/>
  <c r="CB506" i="3"/>
  <c r="CB393" i="3"/>
  <c r="CB356" i="3"/>
  <c r="CB326" i="3"/>
  <c r="CB264" i="3"/>
  <c r="CB260" i="3"/>
  <c r="CB241" i="3"/>
  <c r="CB220" i="3"/>
  <c r="CB219" i="3"/>
  <c r="CB216" i="3"/>
  <c r="CB189" i="3"/>
  <c r="CB185" i="3"/>
  <c r="CB163" i="3"/>
  <c r="CB155" i="3"/>
  <c r="CB132" i="3"/>
  <c r="CB123" i="3"/>
  <c r="CC17" i="3"/>
  <c r="CB120" i="3"/>
  <c r="CB116" i="3"/>
  <c r="CB284" i="3"/>
  <c r="CB263" i="3"/>
  <c r="CB242" i="3"/>
  <c r="CB198" i="3"/>
  <c r="CB190" i="3"/>
  <c r="CB186" i="3"/>
  <c r="CB167" i="3"/>
  <c r="CB165" i="3"/>
  <c r="CB164" i="3"/>
  <c r="CB156" i="3"/>
  <c r="CB129" i="3"/>
  <c r="CB128" i="3"/>
  <c r="CB127" i="3"/>
  <c r="CB126" i="3"/>
  <c r="CB125" i="3"/>
  <c r="CB124" i="3"/>
  <c r="CB114" i="3"/>
  <c r="CB118" i="3"/>
  <c r="CB265" i="3"/>
  <c r="CB243" i="3"/>
  <c r="CB195" i="3"/>
  <c r="CB194" i="3"/>
  <c r="CB193" i="3"/>
  <c r="CB161" i="3"/>
  <c r="CB158" i="3"/>
  <c r="CB157" i="3"/>
  <c r="CB119" i="3"/>
  <c r="CB115" i="3"/>
  <c r="CB259" i="3"/>
  <c r="CB238" i="3"/>
  <c r="CB196" i="3"/>
  <c r="CB188" i="3"/>
  <c r="CB162" i="3"/>
  <c r="CB154" i="3"/>
  <c r="CB131" i="3"/>
  <c r="CB111" i="3"/>
  <c r="CB16" i="3"/>
  <c r="CB117" i="3"/>
  <c r="AA131" i="3"/>
  <c r="AA129" i="3"/>
  <c r="AA163" i="3"/>
  <c r="AA1005" i="3"/>
  <c r="AA1237" i="3" s="1"/>
  <c r="AA162" i="3"/>
  <c r="AA164" i="3"/>
  <c r="AA161" i="3"/>
  <c r="CA1465" i="3"/>
  <c r="CA279" i="3"/>
  <c r="CA1572" i="3" s="1"/>
  <c r="CA1422" i="3"/>
  <c r="CA1426" i="3" s="1"/>
  <c r="P1982" i="3"/>
  <c r="C1984" i="3"/>
  <c r="D1983" i="3"/>
  <c r="AL1983" i="3"/>
  <c r="BP1983" i="3"/>
  <c r="AC1983" i="3"/>
  <c r="I1983" i="3"/>
  <c r="AD1983" i="3"/>
  <c r="AR1983" i="3"/>
  <c r="AZ1983" i="3"/>
  <c r="AA1983" i="3"/>
  <c r="AO1983" i="3"/>
  <c r="AW1983" i="3"/>
  <c r="BK1983" i="3"/>
  <c r="BY1983" i="3"/>
  <c r="R1983" i="3"/>
  <c r="X1983" i="3"/>
  <c r="AF1983" i="3"/>
  <c r="BB1983" i="3"/>
  <c r="Y1983" i="3"/>
  <c r="AU1983" i="3"/>
  <c r="CA1983" i="3"/>
  <c r="Z1983" i="3"/>
  <c r="O1983" i="3"/>
  <c r="U1983" i="3"/>
  <c r="AT1983" i="3"/>
  <c r="AX1983" i="3"/>
  <c r="BL1983" i="3"/>
  <c r="BZ1983" i="3"/>
  <c r="CB1983" i="3"/>
  <c r="S1983" i="3"/>
  <c r="AQ1983" i="3"/>
  <c r="H1983" i="3"/>
  <c r="N1983" i="3"/>
  <c r="AN1983" i="3"/>
  <c r="AV1983" i="3"/>
  <c r="BD1983" i="3"/>
  <c r="K1983" i="3"/>
  <c r="AE1983" i="3"/>
  <c r="AK1983" i="3"/>
  <c r="AS1983" i="3"/>
  <c r="BA1983" i="3"/>
  <c r="L1983" i="3"/>
  <c r="AB1983" i="3"/>
  <c r="AP1983" i="3"/>
  <c r="M1983" i="3"/>
  <c r="AG1983" i="3"/>
  <c r="AM1983" i="3"/>
  <c r="BC1983" i="3"/>
  <c r="BM1983" i="3"/>
  <c r="BW1983" i="3"/>
  <c r="AH1983" i="3"/>
  <c r="Z1422" i="3"/>
  <c r="Z1524" i="3"/>
  <c r="Z1536" i="3" s="1"/>
  <c r="AQ1320" i="3"/>
  <c r="AQ1542" i="3" s="1"/>
  <c r="CA1480" i="3"/>
  <c r="CC1622" i="3" l="1"/>
  <c r="CC1068" i="3"/>
  <c r="CC237" i="3"/>
  <c r="CC215" i="3"/>
  <c r="CC565" i="3"/>
  <c r="CC236" i="3"/>
  <c r="CC214" i="3"/>
  <c r="CC290" i="3"/>
  <c r="CC1661" i="3"/>
  <c r="CC1673" i="3"/>
  <c r="CC1614" i="3"/>
  <c r="CC1533" i="3"/>
  <c r="CC1520" i="3"/>
  <c r="CC1536" i="3"/>
  <c r="CC1574" i="3"/>
  <c r="AA165" i="3"/>
  <c r="AI1983" i="3"/>
  <c r="CB1422" i="3"/>
  <c r="CB1426" i="3" s="1"/>
  <c r="AA158" i="3"/>
  <c r="AA1424" i="3"/>
  <c r="AA132" i="3"/>
  <c r="AM1369" i="3"/>
  <c r="AM1371" i="3" s="1"/>
  <c r="AM1375" i="3" s="1"/>
  <c r="AM1544" i="3" s="1"/>
  <c r="AN1363" i="3"/>
  <c r="Z1426" i="3"/>
  <c r="Z1443" i="3" s="1"/>
  <c r="F1971" i="3"/>
  <c r="CB1480" i="3"/>
  <c r="AA1006" i="3"/>
  <c r="AA1236" i="3"/>
  <c r="AR1309" i="3"/>
  <c r="AR1313" i="3" s="1"/>
  <c r="P1983" i="3"/>
  <c r="C1985" i="3"/>
  <c r="D1984" i="3"/>
  <c r="AA1984" i="3"/>
  <c r="AK1984" i="3"/>
  <c r="AS1984" i="3"/>
  <c r="BA1984" i="3"/>
  <c r="R1984" i="3"/>
  <c r="AL1984" i="3"/>
  <c r="BP1984" i="3"/>
  <c r="AC1984" i="3"/>
  <c r="I1984" i="3"/>
  <c r="AD1984" i="3"/>
  <c r="BK1984" i="3"/>
  <c r="BY1984" i="3"/>
  <c r="BB1984" i="3"/>
  <c r="Y1984" i="3"/>
  <c r="AU1984" i="3"/>
  <c r="BW1984" i="3"/>
  <c r="Z1984" i="3"/>
  <c r="AN1984" i="3"/>
  <c r="AV1984" i="3"/>
  <c r="BD1984" i="3"/>
  <c r="O1984" i="3"/>
  <c r="U1984" i="3"/>
  <c r="AE1984" i="3"/>
  <c r="AO1984" i="3"/>
  <c r="AW1984" i="3"/>
  <c r="X1984" i="3"/>
  <c r="AF1984" i="3"/>
  <c r="AT1984" i="3"/>
  <c r="AX1984" i="3"/>
  <c r="BL1984" i="3"/>
  <c r="BZ1984" i="3"/>
  <c r="CB1984" i="3"/>
  <c r="M1984" i="3"/>
  <c r="AQ1984" i="3"/>
  <c r="K1984" i="3"/>
  <c r="L1984" i="3"/>
  <c r="AB1984" i="3"/>
  <c r="AP1984" i="3"/>
  <c r="S1984" i="3"/>
  <c r="AG1984" i="3"/>
  <c r="AM1984" i="3"/>
  <c r="BC1984" i="3"/>
  <c r="CA1984" i="3"/>
  <c r="H1984" i="3"/>
  <c r="N1984" i="3"/>
  <c r="AH1984" i="3"/>
  <c r="AR1984" i="3"/>
  <c r="AZ1984" i="3"/>
  <c r="CB1465" i="3"/>
  <c r="CB279" i="3"/>
  <c r="CB1572" i="3" s="1"/>
  <c r="CC1665" i="3"/>
  <c r="CD1659" i="3" s="1"/>
  <c r="CC1648" i="3"/>
  <c r="CC1677" i="3"/>
  <c r="CC1662" i="3"/>
  <c r="CC1653" i="3"/>
  <c r="CC1650" i="3"/>
  <c r="CC1668" i="3"/>
  <c r="CC1663" i="3"/>
  <c r="CC1644" i="3"/>
  <c r="CC1610" i="3"/>
  <c r="CC1602" i="3"/>
  <c r="CC1598" i="3"/>
  <c r="CC1590" i="3"/>
  <c r="CC1670" i="3"/>
  <c r="CC1664" i="3"/>
  <c r="CC1645" i="3"/>
  <c r="CD1640" i="3" s="1"/>
  <c r="CC1642" i="3"/>
  <c r="CC1578" i="3"/>
  <c r="CC1554" i="3"/>
  <c r="CC1551" i="3"/>
  <c r="CC1571" i="3" s="1"/>
  <c r="CC1542" i="3"/>
  <c r="CC1534" i="3"/>
  <c r="CC1548" i="3"/>
  <c r="CC1546" i="3"/>
  <c r="CC1541" i="3"/>
  <c r="CC1531" i="3"/>
  <c r="CC1586" i="3"/>
  <c r="CC1545" i="3"/>
  <c r="CC1538" i="3"/>
  <c r="CC1643" i="3"/>
  <c r="CC1552" i="3"/>
  <c r="CC1573" i="3" s="1"/>
  <c r="CC1544" i="3"/>
  <c r="CC1543" i="3"/>
  <c r="CC1530" i="3"/>
  <c r="CC1515" i="3"/>
  <c r="CC1511" i="3"/>
  <c r="CC1507" i="3"/>
  <c r="CC1503" i="3"/>
  <c r="CC1499" i="3"/>
  <c r="CC1527" i="3"/>
  <c r="CC1516" i="3"/>
  <c r="CC1514" i="3"/>
  <c r="CC1510" i="3"/>
  <c r="CC1506" i="3"/>
  <c r="CC1502" i="3"/>
  <c r="CC1525" i="3"/>
  <c r="CC1518" i="3"/>
  <c r="CC1513" i="3"/>
  <c r="CC1509" i="3"/>
  <c r="CC1524" i="3"/>
  <c r="CC1512" i="3"/>
  <c r="CC1508" i="3"/>
  <c r="CC1504" i="3"/>
  <c r="CC1500" i="3"/>
  <c r="CC1505" i="3"/>
  <c r="CC1501" i="3"/>
  <c r="CC1494" i="3"/>
  <c r="CC1492" i="3"/>
  <c r="CC1488" i="3"/>
  <c r="CC1484" i="3"/>
  <c r="CC1476" i="3"/>
  <c r="CC1473" i="3"/>
  <c r="CC1469" i="3"/>
  <c r="CC1466" i="3"/>
  <c r="CC1459" i="3"/>
  <c r="CC1443" i="3"/>
  <c r="CC1421" i="3"/>
  <c r="CC1491" i="3"/>
  <c r="CC1487" i="3"/>
  <c r="CC1483" i="3"/>
  <c r="CC1479" i="3"/>
  <c r="CC1474" i="3"/>
  <c r="CC1472" i="3"/>
  <c r="CC1446" i="3"/>
  <c r="CD1442" i="3"/>
  <c r="CC1438" i="3"/>
  <c r="CC1434" i="3"/>
  <c r="CC1498" i="3"/>
  <c r="CC1497" i="3"/>
  <c r="CC1490" i="3"/>
  <c r="CC1486" i="3"/>
  <c r="CC1478" i="3"/>
  <c r="CC1471" i="3"/>
  <c r="CC1457" i="3"/>
  <c r="CC1496" i="3"/>
  <c r="CC1493" i="3"/>
  <c r="CC1489" i="3"/>
  <c r="CC1485" i="3"/>
  <c r="CC1477" i="3"/>
  <c r="CC1470" i="3"/>
  <c r="CC1458" i="3"/>
  <c r="CD1456" i="3"/>
  <c r="CC1447" i="3"/>
  <c r="CC1445" i="3"/>
  <c r="CC1436" i="3"/>
  <c r="CC1424" i="3"/>
  <c r="CC1412" i="3"/>
  <c r="CC1410" i="3"/>
  <c r="CC1398" i="3"/>
  <c r="CC1396" i="3"/>
  <c r="CC1391" i="3"/>
  <c r="CC1368" i="3"/>
  <c r="CC1366" i="3"/>
  <c r="CC1365" i="3"/>
  <c r="CC1364" i="3"/>
  <c r="CC1318" i="3"/>
  <c r="CC1316" i="3"/>
  <c r="CC1307" i="3"/>
  <c r="CC1282" i="3"/>
  <c r="CC1268" i="3"/>
  <c r="CC1254" i="3"/>
  <c r="CC1419" i="3"/>
  <c r="CC1407" i="3"/>
  <c r="CC1405" i="3"/>
  <c r="CC1399" i="3"/>
  <c r="CC1392" i="3"/>
  <c r="CC1374" i="3"/>
  <c r="CC1372" i="3"/>
  <c r="CC1369" i="3"/>
  <c r="CC1361" i="3"/>
  <c r="CC1338" i="3"/>
  <c r="CC1337" i="3"/>
  <c r="CC1334" i="3"/>
  <c r="CC1313" i="3"/>
  <c r="CC1311" i="3"/>
  <c r="CC1310" i="3"/>
  <c r="CC1309" i="3"/>
  <c r="CD1284" i="3"/>
  <c r="CC1283" i="3"/>
  <c r="CC1312" i="3" s="1"/>
  <c r="CC1444" i="3"/>
  <c r="CC1433" i="3"/>
  <c r="CC1413" i="3"/>
  <c r="CC1411" i="3"/>
  <c r="CC1397" i="3"/>
  <c r="CC1393" i="3"/>
  <c r="CD1390" i="3"/>
  <c r="CC1375" i="3"/>
  <c r="CC1367" i="3"/>
  <c r="CC1363" i="3"/>
  <c r="CD1335" i="3"/>
  <c r="CC1319" i="3"/>
  <c r="CC1317" i="3"/>
  <c r="CC1420" i="3"/>
  <c r="CC1414" i="3"/>
  <c r="CC1408" i="3"/>
  <c r="CC1406" i="3"/>
  <c r="CC1395" i="3"/>
  <c r="CC448" i="3" s="1"/>
  <c r="CC1373" i="3"/>
  <c r="CC1371" i="3"/>
  <c r="CC1362" i="3"/>
  <c r="CC1320" i="3"/>
  <c r="CC1308" i="3"/>
  <c r="CC1281" i="3"/>
  <c r="CC1266" i="3"/>
  <c r="CC1251" i="3"/>
  <c r="CC1224" i="3"/>
  <c r="CC1222" i="3"/>
  <c r="CC1207" i="3"/>
  <c r="CC1205" i="3"/>
  <c r="CC1159" i="3"/>
  <c r="CC1143" i="3"/>
  <c r="CC1045" i="3"/>
  <c r="CC1043" i="3"/>
  <c r="CC1006" i="3"/>
  <c r="CC1005" i="3"/>
  <c r="CC1004" i="3"/>
  <c r="CC1314" i="3"/>
  <c r="CC1238" i="3"/>
  <c r="CC1252" i="3" s="1"/>
  <c r="CC1237" i="3"/>
  <c r="CC1236" i="3"/>
  <c r="CC1185" i="3"/>
  <c r="CC1166" i="3"/>
  <c r="CC1165" i="3"/>
  <c r="CC1164" i="3"/>
  <c r="CC1123" i="3"/>
  <c r="CC1121" i="3"/>
  <c r="CC1107" i="3"/>
  <c r="CC1105" i="3"/>
  <c r="CC1089" i="3"/>
  <c r="CC1087" i="3"/>
  <c r="CC988" i="3"/>
  <c r="CC969" i="3"/>
  <c r="CC967" i="3"/>
  <c r="CC1306" i="3"/>
  <c r="CC1261" i="3"/>
  <c r="CC1249" i="3"/>
  <c r="CC1223" i="3"/>
  <c r="CC1206" i="3"/>
  <c r="CC1160" i="3"/>
  <c r="CC1158" i="3"/>
  <c r="CC1144" i="3"/>
  <c r="CC1142" i="3"/>
  <c r="CC1044" i="3"/>
  <c r="CC1023" i="3"/>
  <c r="CC1022" i="3"/>
  <c r="CC1021" i="3"/>
  <c r="CC1250" i="3"/>
  <c r="CC1230" i="3"/>
  <c r="CC1229" i="3"/>
  <c r="CC1228" i="3"/>
  <c r="CC1186" i="3"/>
  <c r="CC1184" i="3"/>
  <c r="CC1122" i="3"/>
  <c r="CC1106" i="3"/>
  <c r="CC1088" i="3"/>
  <c r="CC1069" i="3"/>
  <c r="CC1067" i="3"/>
  <c r="CC989" i="3"/>
  <c r="CC987" i="3"/>
  <c r="CC968" i="3"/>
  <c r="CC949" i="3"/>
  <c r="CC948" i="3"/>
  <c r="CC848" i="3"/>
  <c r="CC847" i="3"/>
  <c r="CC843" i="3"/>
  <c r="CC841" i="3"/>
  <c r="CC827" i="3"/>
  <c r="CC825" i="3"/>
  <c r="CC810" i="3"/>
  <c r="CC808" i="3"/>
  <c r="CC792" i="3"/>
  <c r="CC790" i="3"/>
  <c r="CC750" i="3"/>
  <c r="CC731" i="3"/>
  <c r="CC729" i="3"/>
  <c r="CC675" i="3"/>
  <c r="CC673" i="3"/>
  <c r="CC656" i="3"/>
  <c r="CC654" i="3"/>
  <c r="CC619" i="3"/>
  <c r="CC584" i="3"/>
  <c r="CC582" i="3"/>
  <c r="CC929" i="3"/>
  <c r="CC927" i="3"/>
  <c r="CC908" i="3"/>
  <c r="CC889" i="3"/>
  <c r="CC887" i="3"/>
  <c r="CC868" i="3"/>
  <c r="CC849" i="3"/>
  <c r="CC772" i="3"/>
  <c r="CC770" i="3"/>
  <c r="CC711" i="3"/>
  <c r="CC709" i="3"/>
  <c r="CC638" i="3"/>
  <c r="CC636" i="3"/>
  <c r="CC601" i="3"/>
  <c r="CC947" i="3"/>
  <c r="CC842" i="3"/>
  <c r="CC826" i="3"/>
  <c r="CC809" i="3"/>
  <c r="CC791" i="3"/>
  <c r="CC751" i="3"/>
  <c r="CC749" i="3"/>
  <c r="CC730" i="3"/>
  <c r="CC683" i="3"/>
  <c r="CC682" i="3"/>
  <c r="CC681" i="3"/>
  <c r="CC674" i="3"/>
  <c r="CC655" i="3"/>
  <c r="CC928" i="3"/>
  <c r="CC909" i="3"/>
  <c r="CC907" i="3"/>
  <c r="CC888" i="3"/>
  <c r="CC869" i="3"/>
  <c r="CC867" i="3"/>
  <c r="CC771" i="3"/>
  <c r="CC710" i="3"/>
  <c r="CC637" i="3"/>
  <c r="CC602" i="3"/>
  <c r="CC600" i="3"/>
  <c r="CC620" i="3"/>
  <c r="CC563" i="3"/>
  <c r="CC525" i="3"/>
  <c r="CC507" i="3"/>
  <c r="CC505" i="3"/>
  <c r="CC394" i="3"/>
  <c r="CC392" i="3"/>
  <c r="CC341" i="3"/>
  <c r="CC271" i="3"/>
  <c r="CC270" i="3"/>
  <c r="CC269" i="3"/>
  <c r="CC544" i="3"/>
  <c r="CC487" i="3"/>
  <c r="CC418" i="3"/>
  <c r="CC401" i="3"/>
  <c r="CC284" i="3"/>
  <c r="CC265" i="3"/>
  <c r="CC264" i="3"/>
  <c r="CC263" i="3"/>
  <c r="CC618" i="3"/>
  <c r="CC583" i="3"/>
  <c r="CC526" i="3"/>
  <c r="CC524" i="3"/>
  <c r="CC506" i="3"/>
  <c r="CC393" i="3"/>
  <c r="CC356" i="3"/>
  <c r="CC326" i="3"/>
  <c r="CC564" i="3"/>
  <c r="CC545" i="3"/>
  <c r="CC543" i="3"/>
  <c r="CC488" i="3"/>
  <c r="CC486" i="3"/>
  <c r="CC467" i="3"/>
  <c r="CC464" i="3"/>
  <c r="CC433" i="3"/>
  <c r="CC306" i="3"/>
  <c r="CC242" i="3"/>
  <c r="CC198" i="3"/>
  <c r="CC190" i="3"/>
  <c r="CC186" i="3"/>
  <c r="CC167" i="3"/>
  <c r="CC165" i="3"/>
  <c r="CC164" i="3"/>
  <c r="CC156" i="3"/>
  <c r="CC129" i="3"/>
  <c r="CC128" i="3"/>
  <c r="CC127" i="3"/>
  <c r="CC126" i="3"/>
  <c r="CC125" i="3"/>
  <c r="CC124" i="3"/>
  <c r="CC114" i="3"/>
  <c r="CC16" i="3"/>
  <c r="CC243" i="3"/>
  <c r="CC195" i="3"/>
  <c r="CC194" i="3"/>
  <c r="CC193" i="3"/>
  <c r="CC161" i="3"/>
  <c r="CC158" i="3"/>
  <c r="CC157" i="3"/>
  <c r="CC120" i="3"/>
  <c r="CC119" i="3"/>
  <c r="CC118" i="3"/>
  <c r="CC117" i="3"/>
  <c r="CC116" i="3"/>
  <c r="CC115" i="3"/>
  <c r="CC259" i="3"/>
  <c r="CC238" i="3"/>
  <c r="CC221" i="3"/>
  <c r="CC196" i="3"/>
  <c r="CC188" i="3"/>
  <c r="CC162" i="3"/>
  <c r="CC154" i="3"/>
  <c r="CC131" i="3"/>
  <c r="CC260" i="3"/>
  <c r="CC258" i="3"/>
  <c r="CC241" i="3"/>
  <c r="CC220" i="3"/>
  <c r="CC219" i="3"/>
  <c r="CC216" i="3"/>
  <c r="CC189" i="3"/>
  <c r="CC185" i="3"/>
  <c r="CC163" i="3"/>
  <c r="CC155" i="3"/>
  <c r="CC132" i="3"/>
  <c r="CC123" i="3"/>
  <c r="CD17" i="3"/>
  <c r="CC111" i="3"/>
  <c r="CD1622" i="3" l="1"/>
  <c r="CD1068" i="3"/>
  <c r="CD237" i="3"/>
  <c r="CD215" i="3"/>
  <c r="CD565" i="3"/>
  <c r="CD236" i="3"/>
  <c r="CD214" i="3"/>
  <c r="CD290" i="3"/>
  <c r="CD1614" i="3"/>
  <c r="CD1673" i="3"/>
  <c r="CD1661" i="3"/>
  <c r="AA167" i="3"/>
  <c r="BV1972" i="3" s="1"/>
  <c r="BM1984" i="3"/>
  <c r="CD1536" i="3"/>
  <c r="CD1533" i="3"/>
  <c r="CD1520" i="3"/>
  <c r="CD1574" i="3"/>
  <c r="CC1422" i="3"/>
  <c r="CC1426" i="3" s="1"/>
  <c r="AR1314" i="3"/>
  <c r="AR1316" i="3" s="1"/>
  <c r="AR1320" i="3" s="1"/>
  <c r="AR1542" i="3" s="1"/>
  <c r="AS1308" i="3"/>
  <c r="CD1677" i="3"/>
  <c r="CD1662" i="3"/>
  <c r="CD1653" i="3"/>
  <c r="CD1650" i="3"/>
  <c r="CD1668" i="3"/>
  <c r="CD1663" i="3"/>
  <c r="CD1644" i="3"/>
  <c r="CD1610" i="3"/>
  <c r="CD1602" i="3"/>
  <c r="CD1598" i="3"/>
  <c r="CD1590" i="3"/>
  <c r="CD1586" i="3"/>
  <c r="CD1670" i="3"/>
  <c r="CD1664" i="3"/>
  <c r="CD1645" i="3"/>
  <c r="CE1640" i="3" s="1"/>
  <c r="CD1642" i="3"/>
  <c r="CD1665" i="3"/>
  <c r="CE1659" i="3" s="1"/>
  <c r="CD1648" i="3"/>
  <c r="CD1643" i="3"/>
  <c r="CD1548" i="3"/>
  <c r="CD1546" i="3"/>
  <c r="CD1541" i="3"/>
  <c r="CD1531" i="3"/>
  <c r="CD1545" i="3"/>
  <c r="CD1538" i="3"/>
  <c r="CD1530" i="3"/>
  <c r="CD1527" i="3"/>
  <c r="CD1552" i="3"/>
  <c r="CD1573" i="3" s="1"/>
  <c r="CD1544" i="3"/>
  <c r="CD1543" i="3"/>
  <c r="CD1578" i="3"/>
  <c r="CD1554" i="3"/>
  <c r="CD1551" i="3"/>
  <c r="CD1571" i="3" s="1"/>
  <c r="CD1542" i="3"/>
  <c r="CD1534" i="3"/>
  <c r="CD1516" i="3"/>
  <c r="CD1514" i="3"/>
  <c r="CD1510" i="3"/>
  <c r="CD1506" i="3"/>
  <c r="CD1502" i="3"/>
  <c r="CD1498" i="3"/>
  <c r="CD1525" i="3"/>
  <c r="CD1518" i="3"/>
  <c r="CD1513" i="3"/>
  <c r="CD1509" i="3"/>
  <c r="CD1505" i="3"/>
  <c r="CD1501" i="3"/>
  <c r="CD1524" i="3"/>
  <c r="CD1512" i="3"/>
  <c r="CD1508" i="3"/>
  <c r="CD1515" i="3"/>
  <c r="CD1511" i="3"/>
  <c r="CD1507" i="3"/>
  <c r="CD1503" i="3"/>
  <c r="CD1499" i="3"/>
  <c r="CD1491" i="3"/>
  <c r="CD1487" i="3"/>
  <c r="CD1483" i="3"/>
  <c r="CD1479" i="3"/>
  <c r="CD1474" i="3"/>
  <c r="CD1472" i="3"/>
  <c r="CD1446" i="3"/>
  <c r="CE1442" i="3"/>
  <c r="CD1438" i="3"/>
  <c r="CD1434" i="3"/>
  <c r="CD1504" i="3"/>
  <c r="CD1500" i="3"/>
  <c r="CD1497" i="3"/>
  <c r="CD1490" i="3"/>
  <c r="CD1486" i="3"/>
  <c r="CD1478" i="3"/>
  <c r="CD1471" i="3"/>
  <c r="CD1457" i="3"/>
  <c r="CD1444" i="3"/>
  <c r="CD1496" i="3"/>
  <c r="CD1493" i="3"/>
  <c r="CD1489" i="3"/>
  <c r="CD1485" i="3"/>
  <c r="CD1477" i="3"/>
  <c r="CD1470" i="3"/>
  <c r="CD1458" i="3"/>
  <c r="CD1494" i="3"/>
  <c r="CD1492" i="3"/>
  <c r="CD1488" i="3"/>
  <c r="CD1484" i="3"/>
  <c r="CD1476" i="3"/>
  <c r="CD1473" i="3"/>
  <c r="CD1469" i="3"/>
  <c r="CD1466" i="3"/>
  <c r="CD1459" i="3"/>
  <c r="CD1443" i="3"/>
  <c r="CD1447" i="3"/>
  <c r="CD1436" i="3"/>
  <c r="CD1419" i="3"/>
  <c r="CD1407" i="3"/>
  <c r="CD1405" i="3"/>
  <c r="CD1399" i="3"/>
  <c r="CD1392" i="3"/>
  <c r="CD1374" i="3"/>
  <c r="CD1372" i="3"/>
  <c r="CD1369" i="3"/>
  <c r="CD1361" i="3"/>
  <c r="CD1338" i="3"/>
  <c r="CD1337" i="3"/>
  <c r="CD1334" i="3"/>
  <c r="CD1313" i="3"/>
  <c r="CD1311" i="3"/>
  <c r="CD1310" i="3"/>
  <c r="CD1309" i="3"/>
  <c r="CE1284" i="3"/>
  <c r="CD1283" i="3"/>
  <c r="CD1312" i="3" s="1"/>
  <c r="CD1445" i="3"/>
  <c r="CD1433" i="3"/>
  <c r="CD1413" i="3"/>
  <c r="CD1411" i="3"/>
  <c r="CD1397" i="3"/>
  <c r="CD1393" i="3"/>
  <c r="CE1390" i="3"/>
  <c r="CD1375" i="3"/>
  <c r="CD1367" i="3"/>
  <c r="CD1363" i="3"/>
  <c r="CE1335" i="3"/>
  <c r="CD1319" i="3"/>
  <c r="CD1317" i="3"/>
  <c r="CD1314" i="3"/>
  <c r="CD1306" i="3"/>
  <c r="CE1456" i="3"/>
  <c r="CD1420" i="3"/>
  <c r="CD1414" i="3"/>
  <c r="CD1408" i="3"/>
  <c r="CD1406" i="3"/>
  <c r="CD1395" i="3"/>
  <c r="CD448" i="3" s="1"/>
  <c r="CD1373" i="3"/>
  <c r="CD1371" i="3"/>
  <c r="CD1362" i="3"/>
  <c r="CD1320" i="3"/>
  <c r="CD1424" i="3"/>
  <c r="CD1421" i="3"/>
  <c r="CD1412" i="3"/>
  <c r="CD1410" i="3"/>
  <c r="CD1398" i="3"/>
  <c r="CD1396" i="3"/>
  <c r="CD1391" i="3"/>
  <c r="CD1368" i="3"/>
  <c r="CD1366" i="3"/>
  <c r="CD1365" i="3"/>
  <c r="CD1364" i="3"/>
  <c r="CD1318" i="3"/>
  <c r="CD1316" i="3"/>
  <c r="CD1307" i="3"/>
  <c r="CD1282" i="3"/>
  <c r="CD1268" i="3"/>
  <c r="CD1238" i="3"/>
  <c r="CD1252" i="3" s="1"/>
  <c r="CD1237" i="3"/>
  <c r="CD1236" i="3"/>
  <c r="CD1185" i="3"/>
  <c r="CD1166" i="3"/>
  <c r="CD1165" i="3"/>
  <c r="CD1164" i="3"/>
  <c r="CD1123" i="3"/>
  <c r="CD1121" i="3"/>
  <c r="CD1107" i="3"/>
  <c r="CD1105" i="3"/>
  <c r="CD1089" i="3"/>
  <c r="CD1087" i="3"/>
  <c r="CD988" i="3"/>
  <c r="CD969" i="3"/>
  <c r="CD967" i="3"/>
  <c r="CD948" i="3"/>
  <c r="CD1308" i="3"/>
  <c r="CD1261" i="3"/>
  <c r="CD1249" i="3"/>
  <c r="CD1223" i="3"/>
  <c r="CD1206" i="3"/>
  <c r="CD1160" i="3"/>
  <c r="CD1158" i="3"/>
  <c r="CD1144" i="3"/>
  <c r="CD1142" i="3"/>
  <c r="CD1044" i="3"/>
  <c r="CD1023" i="3"/>
  <c r="CD1022" i="3"/>
  <c r="CD1021" i="3"/>
  <c r="CD1250" i="3"/>
  <c r="CD1230" i="3"/>
  <c r="CD1229" i="3"/>
  <c r="CD1228" i="3"/>
  <c r="CD1186" i="3"/>
  <c r="CD1184" i="3"/>
  <c r="CD1122" i="3"/>
  <c r="CD1106" i="3"/>
  <c r="CD1088" i="3"/>
  <c r="CD1069" i="3"/>
  <c r="CD1067" i="3"/>
  <c r="CD1281" i="3"/>
  <c r="CD1266" i="3"/>
  <c r="CD1254" i="3"/>
  <c r="CD1251" i="3"/>
  <c r="CD1224" i="3"/>
  <c r="CD1222" i="3"/>
  <c r="CD1207" i="3"/>
  <c r="CD1205" i="3"/>
  <c r="CD1159" i="3"/>
  <c r="CD1143" i="3"/>
  <c r="CD1045" i="3"/>
  <c r="CD1043" i="3"/>
  <c r="CD1006" i="3"/>
  <c r="CD1005" i="3"/>
  <c r="CD1004" i="3"/>
  <c r="CD987" i="3"/>
  <c r="CD929" i="3"/>
  <c r="CD927" i="3"/>
  <c r="CD908" i="3"/>
  <c r="CD889" i="3"/>
  <c r="CD887" i="3"/>
  <c r="CD868" i="3"/>
  <c r="CD849" i="3"/>
  <c r="CD772" i="3"/>
  <c r="CD770" i="3"/>
  <c r="CD711" i="3"/>
  <c r="CD709" i="3"/>
  <c r="CD638" i="3"/>
  <c r="CD636" i="3"/>
  <c r="CD601" i="3"/>
  <c r="CD564" i="3"/>
  <c r="CD949" i="3"/>
  <c r="CD947" i="3"/>
  <c r="CD842" i="3"/>
  <c r="CD826" i="3"/>
  <c r="CD809" i="3"/>
  <c r="CD791" i="3"/>
  <c r="CD751" i="3"/>
  <c r="CD749" i="3"/>
  <c r="CD730" i="3"/>
  <c r="CD683" i="3"/>
  <c r="CD682" i="3"/>
  <c r="CD681" i="3"/>
  <c r="CD674" i="3"/>
  <c r="CD655" i="3"/>
  <c r="CD620" i="3"/>
  <c r="CD618" i="3"/>
  <c r="CD583" i="3"/>
  <c r="CD928" i="3"/>
  <c r="CD909" i="3"/>
  <c r="CD907" i="3"/>
  <c r="CD888" i="3"/>
  <c r="CD869" i="3"/>
  <c r="CD867" i="3"/>
  <c r="CD771" i="3"/>
  <c r="CD710" i="3"/>
  <c r="CD989" i="3"/>
  <c r="CD968" i="3"/>
  <c r="CD848" i="3"/>
  <c r="CD847" i="3"/>
  <c r="CD843" i="3"/>
  <c r="CD841" i="3"/>
  <c r="CD827" i="3"/>
  <c r="CD825" i="3"/>
  <c r="CD810" i="3"/>
  <c r="CD808" i="3"/>
  <c r="CD792" i="3"/>
  <c r="CD790" i="3"/>
  <c r="CD750" i="3"/>
  <c r="CD731" i="3"/>
  <c r="CD729" i="3"/>
  <c r="CD675" i="3"/>
  <c r="CD673" i="3"/>
  <c r="CD656" i="3"/>
  <c r="CD654" i="3"/>
  <c r="CD619" i="3"/>
  <c r="CD584" i="3"/>
  <c r="CD582" i="3"/>
  <c r="CD544" i="3"/>
  <c r="CD487" i="3"/>
  <c r="CD418" i="3"/>
  <c r="CD401" i="3"/>
  <c r="CD284" i="3"/>
  <c r="CD265" i="3"/>
  <c r="CD264" i="3"/>
  <c r="CD263" i="3"/>
  <c r="CD260" i="3"/>
  <c r="CD259" i="3"/>
  <c r="CD637" i="3"/>
  <c r="CD602" i="3"/>
  <c r="CD526" i="3"/>
  <c r="CD524" i="3"/>
  <c r="CD506" i="3"/>
  <c r="CD393" i="3"/>
  <c r="CD356" i="3"/>
  <c r="CD326" i="3"/>
  <c r="CD545" i="3"/>
  <c r="CD543" i="3"/>
  <c r="CD488" i="3"/>
  <c r="CD486" i="3"/>
  <c r="CD467" i="3"/>
  <c r="CD464" i="3"/>
  <c r="CD433" i="3"/>
  <c r="CD306" i="3"/>
  <c r="CD600" i="3"/>
  <c r="CD563" i="3"/>
  <c r="CD525" i="3"/>
  <c r="CD507" i="3"/>
  <c r="CD505" i="3"/>
  <c r="CD394" i="3"/>
  <c r="CD392" i="3"/>
  <c r="CD341" i="3"/>
  <c r="CD271" i="3"/>
  <c r="CD270" i="3"/>
  <c r="CD269" i="3"/>
  <c r="CD243" i="3"/>
  <c r="CD195" i="3"/>
  <c r="CD194" i="3"/>
  <c r="CD193" i="3"/>
  <c r="CD161" i="3"/>
  <c r="CD158" i="3"/>
  <c r="CD157" i="3"/>
  <c r="CD120" i="3"/>
  <c r="CD119" i="3"/>
  <c r="CD118" i="3"/>
  <c r="CD117" i="3"/>
  <c r="CD116" i="3"/>
  <c r="CD115" i="3"/>
  <c r="CD238" i="3"/>
  <c r="CD221" i="3"/>
  <c r="CD196" i="3"/>
  <c r="CD188" i="3"/>
  <c r="CD162" i="3"/>
  <c r="CD154" i="3"/>
  <c r="CD131" i="3"/>
  <c r="CD111" i="3"/>
  <c r="CD16" i="3"/>
  <c r="CD258" i="3"/>
  <c r="CD241" i="3"/>
  <c r="CD220" i="3"/>
  <c r="CD219" i="3"/>
  <c r="CD216" i="3"/>
  <c r="CD189" i="3"/>
  <c r="CD185" i="3"/>
  <c r="CD163" i="3"/>
  <c r="CD155" i="3"/>
  <c r="CD132" i="3"/>
  <c r="CD123" i="3"/>
  <c r="CD242" i="3"/>
  <c r="CD198" i="3"/>
  <c r="CD190" i="3"/>
  <c r="CD186" i="3"/>
  <c r="CD167" i="3"/>
  <c r="CD165" i="3"/>
  <c r="CD164" i="3"/>
  <c r="CD156" i="3"/>
  <c r="CD129" i="3"/>
  <c r="CD128" i="3"/>
  <c r="CD127" i="3"/>
  <c r="CD126" i="3"/>
  <c r="CD125" i="3"/>
  <c r="CD124" i="3"/>
  <c r="CD114" i="3"/>
  <c r="CE17" i="3"/>
  <c r="CC1465" i="3"/>
  <c r="CC279" i="3"/>
  <c r="CC1572" i="3" s="1"/>
  <c r="AA198" i="3"/>
  <c r="AI1984" i="3"/>
  <c r="P1984" i="3"/>
  <c r="C1986" i="3"/>
  <c r="D1985" i="3"/>
  <c r="U1985" i="3"/>
  <c r="AA1985" i="3"/>
  <c r="AK1985" i="3"/>
  <c r="AS1985" i="3"/>
  <c r="BA1985" i="3"/>
  <c r="BK1985" i="3"/>
  <c r="R1985" i="3"/>
  <c r="AL1985" i="3"/>
  <c r="BB1985" i="3"/>
  <c r="BL1985" i="3"/>
  <c r="CB1985" i="3"/>
  <c r="AC1985" i="3"/>
  <c r="AQ1985" i="3"/>
  <c r="CA1985" i="3"/>
  <c r="I1985" i="3"/>
  <c r="BY1985" i="3"/>
  <c r="L1985" i="3"/>
  <c r="AF1985" i="3"/>
  <c r="AX1985" i="3"/>
  <c r="BZ1985" i="3"/>
  <c r="Y1985" i="3"/>
  <c r="AM1985" i="3"/>
  <c r="BC1985" i="3"/>
  <c r="AH1985" i="3"/>
  <c r="AN1985" i="3"/>
  <c r="AV1985" i="3"/>
  <c r="BD1985" i="3"/>
  <c r="O1985" i="3"/>
  <c r="AE1985" i="3"/>
  <c r="AO1985" i="3"/>
  <c r="AW1985" i="3"/>
  <c r="X1985" i="3"/>
  <c r="AT1985" i="3"/>
  <c r="M1985" i="3"/>
  <c r="BW1985" i="3"/>
  <c r="N1985" i="3"/>
  <c r="AD1985" i="3"/>
  <c r="K1985" i="3"/>
  <c r="AB1985" i="3"/>
  <c r="AP1985" i="3"/>
  <c r="BP1985" i="3"/>
  <c r="S1985" i="3"/>
  <c r="AG1985" i="3"/>
  <c r="AU1985" i="3"/>
  <c r="H1985" i="3"/>
  <c r="Z1985" i="3"/>
  <c r="AR1985" i="3"/>
  <c r="AZ1985" i="3"/>
  <c r="CC1480" i="3"/>
  <c r="AB111" i="3"/>
  <c r="AA1510" i="3"/>
  <c r="AA1516" i="3" s="1"/>
  <c r="AA1238" i="3"/>
  <c r="AA1252" i="3" s="1"/>
  <c r="AA1436" i="3" s="1"/>
  <c r="AA1438" i="3" s="1"/>
  <c r="AY1972" i="3"/>
  <c r="BE1972" i="3" s="1"/>
  <c r="AN1364" i="3"/>
  <c r="CE1622" i="3" l="1"/>
  <c r="CE1068" i="3"/>
  <c r="CE565" i="3"/>
  <c r="CE236" i="3"/>
  <c r="CE237" i="3"/>
  <c r="CE215" i="3"/>
  <c r="CE214" i="3"/>
  <c r="CE290" i="3"/>
  <c r="CE1673" i="3"/>
  <c r="CE1614" i="3"/>
  <c r="CE1661" i="3"/>
  <c r="CE1520" i="3"/>
  <c r="CE1536" i="3"/>
  <c r="CE1533" i="3"/>
  <c r="CE1574" i="3"/>
  <c r="CD1480" i="3"/>
  <c r="AN1368" i="3"/>
  <c r="AI1985" i="3"/>
  <c r="CD1422" i="3"/>
  <c r="CD1426" i="3" s="1"/>
  <c r="AS1309" i="3"/>
  <c r="AS1313" i="3" s="1"/>
  <c r="C1987" i="3"/>
  <c r="D1986" i="3"/>
  <c r="O1986" i="3"/>
  <c r="AA1986" i="3"/>
  <c r="AS1986" i="3"/>
  <c r="BA1986" i="3"/>
  <c r="BY1986" i="3"/>
  <c r="R1986" i="3"/>
  <c r="AT1986" i="3"/>
  <c r="AX1986" i="3"/>
  <c r="BP1986" i="3"/>
  <c r="AU1986" i="3"/>
  <c r="CA1986" i="3"/>
  <c r="I1986" i="3"/>
  <c r="Z1986" i="3"/>
  <c r="K1986" i="3"/>
  <c r="U1986" i="3"/>
  <c r="AF1986" i="3"/>
  <c r="AP1986" i="3"/>
  <c r="BL1986" i="3"/>
  <c r="CB1986" i="3"/>
  <c r="AG1986" i="3"/>
  <c r="AQ1986" i="3"/>
  <c r="AN1986" i="3"/>
  <c r="AV1986" i="3"/>
  <c r="BD1986" i="3"/>
  <c r="AE1986" i="3"/>
  <c r="AO1986" i="3"/>
  <c r="AW1986" i="3"/>
  <c r="L1986" i="3"/>
  <c r="X1986" i="3"/>
  <c r="AL1986" i="3"/>
  <c r="BZ1986" i="3"/>
  <c r="M1986" i="3"/>
  <c r="S1986" i="3"/>
  <c r="AC1986" i="3"/>
  <c r="AM1986" i="3"/>
  <c r="BC1986" i="3"/>
  <c r="BW1986" i="3"/>
  <c r="N1986" i="3"/>
  <c r="AH1986" i="3"/>
  <c r="AK1986" i="3"/>
  <c r="BK1986" i="3"/>
  <c r="AB1986" i="3"/>
  <c r="BB1986" i="3"/>
  <c r="Y1986" i="3"/>
  <c r="H1986" i="3"/>
  <c r="AD1986" i="3"/>
  <c r="AR1986" i="3"/>
  <c r="AZ1986" i="3"/>
  <c r="AA1419" i="3"/>
  <c r="BX1972" i="3"/>
  <c r="AB118" i="3"/>
  <c r="AB119" i="3" s="1"/>
  <c r="AB127" i="3"/>
  <c r="AB128" i="3" s="1"/>
  <c r="P1985" i="3"/>
  <c r="CE1668" i="3"/>
  <c r="CE1663" i="3"/>
  <c r="CE1670" i="3"/>
  <c r="CE1664" i="3"/>
  <c r="CE1645" i="3"/>
  <c r="CF1640" i="3" s="1"/>
  <c r="CE1642" i="3"/>
  <c r="CE1665" i="3"/>
  <c r="CF1659" i="3" s="1"/>
  <c r="CE1648" i="3"/>
  <c r="CE1643" i="3"/>
  <c r="CE1677" i="3"/>
  <c r="CE1662" i="3"/>
  <c r="CE1653" i="3"/>
  <c r="CE1650" i="3"/>
  <c r="CE1598" i="3"/>
  <c r="CE1590" i="3"/>
  <c r="CE1545" i="3"/>
  <c r="CE1538" i="3"/>
  <c r="CE1530" i="3"/>
  <c r="CE1527" i="3"/>
  <c r="CE1586" i="3"/>
  <c r="CE1552" i="3"/>
  <c r="CE1573" i="3" s="1"/>
  <c r="CE1544" i="3"/>
  <c r="CE1543" i="3"/>
  <c r="CE1644" i="3"/>
  <c r="CE1610" i="3"/>
  <c r="CE1602" i="3"/>
  <c r="CE1578" i="3"/>
  <c r="CE1554" i="3"/>
  <c r="CE1551" i="3"/>
  <c r="CE1571" i="3" s="1"/>
  <c r="CE1542" i="3"/>
  <c r="CE1534" i="3"/>
  <c r="CE1548" i="3"/>
  <c r="CE1546" i="3"/>
  <c r="CE1541" i="3"/>
  <c r="CE1531" i="3"/>
  <c r="CE1525" i="3"/>
  <c r="CE1518" i="3"/>
  <c r="CE1513" i="3"/>
  <c r="CE1509" i="3"/>
  <c r="CE1505" i="3"/>
  <c r="CE1501" i="3"/>
  <c r="CE1497" i="3"/>
  <c r="CE1524" i="3"/>
  <c r="CE1512" i="3"/>
  <c r="CE1508" i="3"/>
  <c r="CE1504" i="3"/>
  <c r="CE1500" i="3"/>
  <c r="CE1515" i="3"/>
  <c r="CE1511" i="3"/>
  <c r="CE1507" i="3"/>
  <c r="CE1516" i="3"/>
  <c r="CE1514" i="3"/>
  <c r="CE1510" i="3"/>
  <c r="CE1506" i="3"/>
  <c r="CE1502" i="3"/>
  <c r="CE1490" i="3"/>
  <c r="CE1486" i="3"/>
  <c r="CE1478" i="3"/>
  <c r="CE1471" i="3"/>
  <c r="CE1457" i="3"/>
  <c r="CE1444" i="3"/>
  <c r="CE1498" i="3"/>
  <c r="CE1496" i="3"/>
  <c r="CE1493" i="3"/>
  <c r="CE1489" i="3"/>
  <c r="CE1485" i="3"/>
  <c r="CE1477" i="3"/>
  <c r="CE1470" i="3"/>
  <c r="CE1458" i="3"/>
  <c r="CF1456" i="3"/>
  <c r="CE1447" i="3"/>
  <c r="CE1445" i="3"/>
  <c r="CE1436" i="3"/>
  <c r="CE1433" i="3"/>
  <c r="CE1424" i="3"/>
  <c r="CE1494" i="3"/>
  <c r="CE1492" i="3"/>
  <c r="CE1488" i="3"/>
  <c r="CE1484" i="3"/>
  <c r="CE1476" i="3"/>
  <c r="CE1473" i="3"/>
  <c r="CE1469" i="3"/>
  <c r="CE1466" i="3"/>
  <c r="CE1459" i="3"/>
  <c r="CE1503" i="3"/>
  <c r="CE1499" i="3"/>
  <c r="CE1491" i="3"/>
  <c r="CE1487" i="3"/>
  <c r="CE1483" i="3"/>
  <c r="CE1479" i="3"/>
  <c r="CE1474" i="3"/>
  <c r="CE1472" i="3"/>
  <c r="CE1446" i="3"/>
  <c r="CF1442" i="3"/>
  <c r="CE1438" i="3"/>
  <c r="CE1434" i="3"/>
  <c r="CE1413" i="3"/>
  <c r="CE1411" i="3"/>
  <c r="CE1397" i="3"/>
  <c r="CE1393" i="3"/>
  <c r="CF1390" i="3"/>
  <c r="CE1375" i="3"/>
  <c r="CE1367" i="3"/>
  <c r="CE1363" i="3"/>
  <c r="CF1335" i="3"/>
  <c r="CE1319" i="3"/>
  <c r="CE1317" i="3"/>
  <c r="CE1314" i="3"/>
  <c r="CE1306" i="3"/>
  <c r="CE1261" i="3"/>
  <c r="CE1420" i="3"/>
  <c r="CE1414" i="3"/>
  <c r="CE1408" i="3"/>
  <c r="CE1406" i="3"/>
  <c r="CE1395" i="3"/>
  <c r="CE448" i="3" s="1"/>
  <c r="CE1373" i="3"/>
  <c r="CE1371" i="3"/>
  <c r="CE1362" i="3"/>
  <c r="CE1320" i="3"/>
  <c r="CE1308" i="3"/>
  <c r="CE1443" i="3"/>
  <c r="CE1421" i="3"/>
  <c r="CE1412" i="3"/>
  <c r="CE1410" i="3"/>
  <c r="CE1398" i="3"/>
  <c r="CE1396" i="3"/>
  <c r="CE1391" i="3"/>
  <c r="CE1368" i="3"/>
  <c r="CE1366" i="3"/>
  <c r="CE1365" i="3"/>
  <c r="CE1364" i="3"/>
  <c r="CE1318" i="3"/>
  <c r="CE1316" i="3"/>
  <c r="CE1419" i="3"/>
  <c r="CE1407" i="3"/>
  <c r="CE1405" i="3"/>
  <c r="CE1399" i="3"/>
  <c r="CE1392" i="3"/>
  <c r="CE1374" i="3"/>
  <c r="CE1372" i="3"/>
  <c r="CE1369" i="3"/>
  <c r="CE1361" i="3"/>
  <c r="CE1338" i="3"/>
  <c r="CE1337" i="3"/>
  <c r="CE1334" i="3"/>
  <c r="CE1313" i="3"/>
  <c r="CE1311" i="3"/>
  <c r="CE1310" i="3"/>
  <c r="CE1309" i="3"/>
  <c r="CF1284" i="3"/>
  <c r="CE1283" i="3"/>
  <c r="CE1312" i="3" s="1"/>
  <c r="CE1249" i="3"/>
  <c r="CE1223" i="3"/>
  <c r="CE1206" i="3"/>
  <c r="CE1160" i="3"/>
  <c r="CE1158" i="3"/>
  <c r="CE1144" i="3"/>
  <c r="CE1142" i="3"/>
  <c r="CE1044" i="3"/>
  <c r="CE1023" i="3"/>
  <c r="CE1022" i="3"/>
  <c r="CE1021" i="3"/>
  <c r="CE1307" i="3"/>
  <c r="CE1250" i="3"/>
  <c r="CE1230" i="3"/>
  <c r="CE1229" i="3"/>
  <c r="CE1228" i="3"/>
  <c r="CE1186" i="3"/>
  <c r="CE1184" i="3"/>
  <c r="CE1122" i="3"/>
  <c r="CE1106" i="3"/>
  <c r="CE1088" i="3"/>
  <c r="CE1069" i="3"/>
  <c r="CE1067" i="3"/>
  <c r="CE989" i="3"/>
  <c r="CE987" i="3"/>
  <c r="CE968" i="3"/>
  <c r="CE949" i="3"/>
  <c r="CE1281" i="3"/>
  <c r="CE1266" i="3"/>
  <c r="CE1254" i="3"/>
  <c r="CE1251" i="3"/>
  <c r="CE1224" i="3"/>
  <c r="CE1222" i="3"/>
  <c r="CE1207" i="3"/>
  <c r="CE1205" i="3"/>
  <c r="CE1159" i="3"/>
  <c r="CE1143" i="3"/>
  <c r="CE1045" i="3"/>
  <c r="CE1043" i="3"/>
  <c r="CE1282" i="3"/>
  <c r="CE1268" i="3"/>
  <c r="CE1238" i="3"/>
  <c r="CE1252" i="3" s="1"/>
  <c r="CE1237" i="3"/>
  <c r="CE1236" i="3"/>
  <c r="CE1185" i="3"/>
  <c r="CE1166" i="3"/>
  <c r="CE1165" i="3"/>
  <c r="CE1164" i="3"/>
  <c r="CE1123" i="3"/>
  <c r="CE1121" i="3"/>
  <c r="CE1107" i="3"/>
  <c r="CE1105" i="3"/>
  <c r="CE1089" i="3"/>
  <c r="CE1087" i="3"/>
  <c r="CE988" i="3"/>
  <c r="CE969" i="3"/>
  <c r="CE967" i="3"/>
  <c r="CE947" i="3"/>
  <c r="CE842" i="3"/>
  <c r="CE826" i="3"/>
  <c r="CE809" i="3"/>
  <c r="CE791" i="3"/>
  <c r="CE751" i="3"/>
  <c r="CE749" i="3"/>
  <c r="CE730" i="3"/>
  <c r="CE683" i="3"/>
  <c r="CE682" i="3"/>
  <c r="CE681" i="3"/>
  <c r="CE674" i="3"/>
  <c r="CE655" i="3"/>
  <c r="CE620" i="3"/>
  <c r="CE618" i="3"/>
  <c r="CE583" i="3"/>
  <c r="CE1005" i="3"/>
  <c r="CE928" i="3"/>
  <c r="CE909" i="3"/>
  <c r="CE907" i="3"/>
  <c r="CE888" i="3"/>
  <c r="CE869" i="3"/>
  <c r="CE867" i="3"/>
  <c r="CE771" i="3"/>
  <c r="CE710" i="3"/>
  <c r="CE637" i="3"/>
  <c r="CE602" i="3"/>
  <c r="CE600" i="3"/>
  <c r="CE848" i="3"/>
  <c r="CE847" i="3"/>
  <c r="CE843" i="3"/>
  <c r="CE841" i="3"/>
  <c r="CE827" i="3"/>
  <c r="CE825" i="3"/>
  <c r="CE810" i="3"/>
  <c r="CE808" i="3"/>
  <c r="CE792" i="3"/>
  <c r="CE790" i="3"/>
  <c r="CE750" i="3"/>
  <c r="CE731" i="3"/>
  <c r="CE729" i="3"/>
  <c r="CE675" i="3"/>
  <c r="CE673" i="3"/>
  <c r="CE656" i="3"/>
  <c r="CE654" i="3"/>
  <c r="CE1006" i="3"/>
  <c r="CE1004" i="3"/>
  <c r="CE948" i="3"/>
  <c r="CE929" i="3"/>
  <c r="CE927" i="3"/>
  <c r="CE908" i="3"/>
  <c r="CE889" i="3"/>
  <c r="CE887" i="3"/>
  <c r="CE868" i="3"/>
  <c r="CE849" i="3"/>
  <c r="CE772" i="3"/>
  <c r="CE770" i="3"/>
  <c r="CE711" i="3"/>
  <c r="CE709" i="3"/>
  <c r="CE638" i="3"/>
  <c r="CE636" i="3"/>
  <c r="CE601" i="3"/>
  <c r="CE584" i="3"/>
  <c r="CE526" i="3"/>
  <c r="CE524" i="3"/>
  <c r="CE506" i="3"/>
  <c r="CE393" i="3"/>
  <c r="CE356" i="3"/>
  <c r="CE326" i="3"/>
  <c r="CE243" i="3"/>
  <c r="CE242" i="3"/>
  <c r="CE241" i="3"/>
  <c r="CE238" i="3"/>
  <c r="CE582" i="3"/>
  <c r="CE545" i="3"/>
  <c r="CE543" i="3"/>
  <c r="CE488" i="3"/>
  <c r="CE486" i="3"/>
  <c r="CE467" i="3"/>
  <c r="CE464" i="3"/>
  <c r="CE433" i="3"/>
  <c r="CE306" i="3"/>
  <c r="CE619" i="3"/>
  <c r="CE564" i="3"/>
  <c r="CE563" i="3"/>
  <c r="CE525" i="3"/>
  <c r="CE507" i="3"/>
  <c r="CE505" i="3"/>
  <c r="CE394" i="3"/>
  <c r="CE392" i="3"/>
  <c r="CE341" i="3"/>
  <c r="CE544" i="3"/>
  <c r="CE487" i="3"/>
  <c r="CE418" i="3"/>
  <c r="CE401" i="3"/>
  <c r="CE284" i="3"/>
  <c r="CE265" i="3"/>
  <c r="CE264" i="3"/>
  <c r="CE270" i="3"/>
  <c r="CE263" i="3"/>
  <c r="CE221" i="3"/>
  <c r="CE196" i="3"/>
  <c r="CE188" i="3"/>
  <c r="CE162" i="3"/>
  <c r="CE154" i="3"/>
  <c r="CE131" i="3"/>
  <c r="CE111" i="3"/>
  <c r="CE16" i="3"/>
  <c r="CE114" i="3"/>
  <c r="CE259" i="3"/>
  <c r="CE258" i="3"/>
  <c r="CE220" i="3"/>
  <c r="CE219" i="3"/>
  <c r="CE216" i="3"/>
  <c r="CE189" i="3"/>
  <c r="CE185" i="3"/>
  <c r="CE163" i="3"/>
  <c r="CE155" i="3"/>
  <c r="CE132" i="3"/>
  <c r="CE123" i="3"/>
  <c r="CF17" i="3"/>
  <c r="CE269" i="3"/>
  <c r="CE260" i="3"/>
  <c r="CE198" i="3"/>
  <c r="CE190" i="3"/>
  <c r="CE186" i="3"/>
  <c r="CE167" i="3"/>
  <c r="CE165" i="3"/>
  <c r="CE164" i="3"/>
  <c r="CE156" i="3"/>
  <c r="CE129" i="3"/>
  <c r="CE128" i="3"/>
  <c r="CE127" i="3"/>
  <c r="CE126" i="3"/>
  <c r="CE125" i="3"/>
  <c r="CE124" i="3"/>
  <c r="CE271" i="3"/>
  <c r="CE195" i="3"/>
  <c r="CE194" i="3"/>
  <c r="CE193" i="3"/>
  <c r="CE161" i="3"/>
  <c r="CE158" i="3"/>
  <c r="CE157" i="3"/>
  <c r="CE120" i="3"/>
  <c r="CE119" i="3"/>
  <c r="CE118" i="3"/>
  <c r="CE117" i="3"/>
  <c r="CE116" i="3"/>
  <c r="CE115" i="3"/>
  <c r="CD1465" i="3"/>
  <c r="CD279" i="3"/>
  <c r="CD1572" i="3" s="1"/>
  <c r="CF1622" i="3" l="1"/>
  <c r="CF1068" i="3"/>
  <c r="CF565" i="3"/>
  <c r="CF236" i="3"/>
  <c r="CF237" i="3"/>
  <c r="CF215" i="3"/>
  <c r="CF214" i="3"/>
  <c r="CF290" i="3"/>
  <c r="CF1673" i="3"/>
  <c r="CF1614" i="3"/>
  <c r="CF1661" i="3"/>
  <c r="CF1520" i="3"/>
  <c r="CF1536" i="3"/>
  <c r="CF1533" i="3"/>
  <c r="CF1574" i="3"/>
  <c r="CE1422" i="3"/>
  <c r="CE1426" i="3" s="1"/>
  <c r="AA1422" i="3"/>
  <c r="AA1524" i="3"/>
  <c r="AA1536" i="3" s="1"/>
  <c r="AN1369" i="3"/>
  <c r="AN1371" i="3" s="1"/>
  <c r="AO1363" i="3"/>
  <c r="CF1670" i="3"/>
  <c r="CF1664" i="3"/>
  <c r="CF1665" i="3"/>
  <c r="CG1659" i="3" s="1"/>
  <c r="CF1648" i="3"/>
  <c r="CF1643" i="3"/>
  <c r="CF1677" i="3"/>
  <c r="CF1662" i="3"/>
  <c r="CF1653" i="3"/>
  <c r="CF1650" i="3"/>
  <c r="CF1668" i="3"/>
  <c r="CF1663" i="3"/>
  <c r="CF1644" i="3"/>
  <c r="CF1586" i="3"/>
  <c r="CF1552" i="3"/>
  <c r="CF1573" i="3" s="1"/>
  <c r="CF1544" i="3"/>
  <c r="CF1543" i="3"/>
  <c r="CF1645" i="3"/>
  <c r="CG1640" i="3" s="1"/>
  <c r="CF1610" i="3"/>
  <c r="CF1602" i="3"/>
  <c r="CF1578" i="3"/>
  <c r="CF1554" i="3"/>
  <c r="CF1551" i="3"/>
  <c r="CF1571" i="3" s="1"/>
  <c r="CF1542" i="3"/>
  <c r="CF1534" i="3"/>
  <c r="CF1548" i="3"/>
  <c r="CF1546" i="3"/>
  <c r="CF1541" i="3"/>
  <c r="CF1531" i="3"/>
  <c r="CF1642" i="3"/>
  <c r="CF1598" i="3"/>
  <c r="CF1590" i="3"/>
  <c r="CF1545" i="3"/>
  <c r="CF1538" i="3"/>
  <c r="CF1530" i="3"/>
  <c r="CF1527" i="3"/>
  <c r="CF1524" i="3"/>
  <c r="CF1512" i="3"/>
  <c r="CF1508" i="3"/>
  <c r="CF1504" i="3"/>
  <c r="CF1500" i="3"/>
  <c r="CF1515" i="3"/>
  <c r="CF1511" i="3"/>
  <c r="CF1507" i="3"/>
  <c r="CF1503" i="3"/>
  <c r="CF1499" i="3"/>
  <c r="CF1516" i="3"/>
  <c r="CF1514" i="3"/>
  <c r="CF1510" i="3"/>
  <c r="CF1525" i="3"/>
  <c r="CF1518" i="3"/>
  <c r="CF1513" i="3"/>
  <c r="CF1509" i="3"/>
  <c r="CF1505" i="3"/>
  <c r="CF1501" i="3"/>
  <c r="CF1498" i="3"/>
  <c r="CF1497" i="3"/>
  <c r="CF1496" i="3"/>
  <c r="CF1493" i="3"/>
  <c r="CF1489" i="3"/>
  <c r="CF1485" i="3"/>
  <c r="CF1477" i="3"/>
  <c r="CF1470" i="3"/>
  <c r="CF1458" i="3"/>
  <c r="CG1456" i="3"/>
  <c r="CF1447" i="3"/>
  <c r="CF1445" i="3"/>
  <c r="CF1436" i="3"/>
  <c r="CF1433" i="3"/>
  <c r="CF1424" i="3"/>
  <c r="CF1506" i="3"/>
  <c r="CF1502" i="3"/>
  <c r="CF1494" i="3"/>
  <c r="CF1492" i="3"/>
  <c r="CF1488" i="3"/>
  <c r="CF1484" i="3"/>
  <c r="CF1476" i="3"/>
  <c r="CF1473" i="3"/>
  <c r="CF1469" i="3"/>
  <c r="CF1466" i="3"/>
  <c r="CF1459" i="3"/>
  <c r="CF1443" i="3"/>
  <c r="CF1491" i="3"/>
  <c r="CF1487" i="3"/>
  <c r="CF1483" i="3"/>
  <c r="CF1479" i="3"/>
  <c r="CF1474" i="3"/>
  <c r="CF1472" i="3"/>
  <c r="CF1490" i="3"/>
  <c r="CF1486" i="3"/>
  <c r="CF1478" i="3"/>
  <c r="CF1471" i="3"/>
  <c r="CF1457" i="3"/>
  <c r="CF1444" i="3"/>
  <c r="CF1446" i="3"/>
  <c r="CF1434" i="3"/>
  <c r="CF1420" i="3"/>
  <c r="CF1414" i="3"/>
  <c r="CF1408" i="3"/>
  <c r="CF1406" i="3"/>
  <c r="CF1395" i="3"/>
  <c r="CF448" i="3" s="1"/>
  <c r="CF1373" i="3"/>
  <c r="CF1371" i="3"/>
  <c r="CF1362" i="3"/>
  <c r="CF1320" i="3"/>
  <c r="CF1308" i="3"/>
  <c r="CF1281" i="3"/>
  <c r="CF1266" i="3"/>
  <c r="CF1421" i="3"/>
  <c r="CF1412" i="3"/>
  <c r="CF1410" i="3"/>
  <c r="CF1398" i="3"/>
  <c r="CF1396" i="3"/>
  <c r="CF1391" i="3"/>
  <c r="CF1368" i="3"/>
  <c r="CF1366" i="3"/>
  <c r="CF1365" i="3"/>
  <c r="CF1364" i="3"/>
  <c r="CF1318" i="3"/>
  <c r="CF1316" i="3"/>
  <c r="CF1307" i="3"/>
  <c r="CG1442" i="3"/>
  <c r="CF1419" i="3"/>
  <c r="CF1407" i="3"/>
  <c r="CF1405" i="3"/>
  <c r="CF1399" i="3"/>
  <c r="CF1392" i="3"/>
  <c r="CF1374" i="3"/>
  <c r="CF1372" i="3"/>
  <c r="CF1369" i="3"/>
  <c r="CF1361" i="3"/>
  <c r="CF1338" i="3"/>
  <c r="CF1337" i="3"/>
  <c r="CF1334" i="3"/>
  <c r="CF1438" i="3"/>
  <c r="CF1413" i="3"/>
  <c r="CF1411" i="3"/>
  <c r="CF1397" i="3"/>
  <c r="CF1393" i="3"/>
  <c r="CG1390" i="3"/>
  <c r="CF1375" i="3"/>
  <c r="CF1367" i="3"/>
  <c r="CF1363" i="3"/>
  <c r="CG1335" i="3"/>
  <c r="CF1319" i="3"/>
  <c r="CF1317" i="3"/>
  <c r="CF1314" i="3"/>
  <c r="CF1306" i="3"/>
  <c r="CF1309" i="3"/>
  <c r="CF1261" i="3"/>
  <c r="CF1250" i="3"/>
  <c r="CF1230" i="3"/>
  <c r="CF1229" i="3"/>
  <c r="CF1228" i="3"/>
  <c r="CF1186" i="3"/>
  <c r="CF1184" i="3"/>
  <c r="CF1122" i="3"/>
  <c r="CF1106" i="3"/>
  <c r="CF1088" i="3"/>
  <c r="CF1069" i="3"/>
  <c r="CF1067" i="3"/>
  <c r="CF989" i="3"/>
  <c r="CF987" i="3"/>
  <c r="CF968" i="3"/>
  <c r="CF949" i="3"/>
  <c r="CF947" i="3"/>
  <c r="CF1313" i="3"/>
  <c r="CG1284" i="3"/>
  <c r="CF1254" i="3"/>
  <c r="CF1251" i="3"/>
  <c r="CF1224" i="3"/>
  <c r="CF1222" i="3"/>
  <c r="CF1207" i="3"/>
  <c r="CF1205" i="3"/>
  <c r="CF1159" i="3"/>
  <c r="CF1143" i="3"/>
  <c r="CF1045" i="3"/>
  <c r="CF1043" i="3"/>
  <c r="CF1006" i="3"/>
  <c r="CF1005" i="3"/>
  <c r="CF1004" i="3"/>
  <c r="CF1311" i="3"/>
  <c r="CF1283" i="3"/>
  <c r="CF1312" i="3" s="1"/>
  <c r="CF1282" i="3"/>
  <c r="CF1268" i="3"/>
  <c r="CF1238" i="3"/>
  <c r="CF1252" i="3" s="1"/>
  <c r="CF1237" i="3"/>
  <c r="CF1236" i="3"/>
  <c r="CF1185" i="3"/>
  <c r="CF1166" i="3"/>
  <c r="CF1165" i="3"/>
  <c r="CF1164" i="3"/>
  <c r="CF1123" i="3"/>
  <c r="CF1121" i="3"/>
  <c r="CF1107" i="3"/>
  <c r="CF1105" i="3"/>
  <c r="CF1089" i="3"/>
  <c r="CF1087" i="3"/>
  <c r="CF1310" i="3"/>
  <c r="CF1249" i="3"/>
  <c r="CF1223" i="3"/>
  <c r="CF1206" i="3"/>
  <c r="CF1160" i="3"/>
  <c r="CF1158" i="3"/>
  <c r="CF1144" i="3"/>
  <c r="CF1142" i="3"/>
  <c r="CF1044" i="3"/>
  <c r="CF1023" i="3"/>
  <c r="CF1022" i="3"/>
  <c r="CF1021" i="3"/>
  <c r="CF988" i="3"/>
  <c r="CF928" i="3"/>
  <c r="CF909" i="3"/>
  <c r="CF907" i="3"/>
  <c r="CF888" i="3"/>
  <c r="CF869" i="3"/>
  <c r="CF867" i="3"/>
  <c r="CF771" i="3"/>
  <c r="CF710" i="3"/>
  <c r="CF637" i="3"/>
  <c r="CF602" i="3"/>
  <c r="CF600" i="3"/>
  <c r="CF563" i="3"/>
  <c r="CF969" i="3"/>
  <c r="CF848" i="3"/>
  <c r="CF847" i="3"/>
  <c r="CF843" i="3"/>
  <c r="CF841" i="3"/>
  <c r="CF827" i="3"/>
  <c r="CF825" i="3"/>
  <c r="CF810" i="3"/>
  <c r="CF808" i="3"/>
  <c r="CF792" i="3"/>
  <c r="CF790" i="3"/>
  <c r="CF750" i="3"/>
  <c r="CF731" i="3"/>
  <c r="CF729" i="3"/>
  <c r="CF675" i="3"/>
  <c r="CF673" i="3"/>
  <c r="CF656" i="3"/>
  <c r="CF654" i="3"/>
  <c r="CF619" i="3"/>
  <c r="CF584" i="3"/>
  <c r="CF582" i="3"/>
  <c r="CF967" i="3"/>
  <c r="CF948" i="3"/>
  <c r="CF929" i="3"/>
  <c r="CF927" i="3"/>
  <c r="CF908" i="3"/>
  <c r="CF889" i="3"/>
  <c r="CF887" i="3"/>
  <c r="CF868" i="3"/>
  <c r="CF849" i="3"/>
  <c r="CF772" i="3"/>
  <c r="CF770" i="3"/>
  <c r="CF711" i="3"/>
  <c r="CF709" i="3"/>
  <c r="CF842" i="3"/>
  <c r="CF826" i="3"/>
  <c r="CF809" i="3"/>
  <c r="CF791" i="3"/>
  <c r="CF751" i="3"/>
  <c r="CF749" i="3"/>
  <c r="CF730" i="3"/>
  <c r="CF683" i="3"/>
  <c r="CF682" i="3"/>
  <c r="CF681" i="3"/>
  <c r="CF674" i="3"/>
  <c r="CF655" i="3"/>
  <c r="CF620" i="3"/>
  <c r="CF618" i="3"/>
  <c r="CF583" i="3"/>
  <c r="CF545" i="3"/>
  <c r="CF543" i="3"/>
  <c r="CF488" i="3"/>
  <c r="CF486" i="3"/>
  <c r="CF467" i="3"/>
  <c r="CF464" i="3"/>
  <c r="CF433" i="3"/>
  <c r="CF306" i="3"/>
  <c r="CF258" i="3"/>
  <c r="CF221" i="3"/>
  <c r="CF636" i="3"/>
  <c r="CF564" i="3"/>
  <c r="CF525" i="3"/>
  <c r="CF507" i="3"/>
  <c r="CF505" i="3"/>
  <c r="CF394" i="3"/>
  <c r="CF392" i="3"/>
  <c r="CF341" i="3"/>
  <c r="CF271" i="3"/>
  <c r="CF270" i="3"/>
  <c r="CF269" i="3"/>
  <c r="CF638" i="3"/>
  <c r="CF544" i="3"/>
  <c r="CF487" i="3"/>
  <c r="CF418" i="3"/>
  <c r="CF401" i="3"/>
  <c r="CF601" i="3"/>
  <c r="CF526" i="3"/>
  <c r="CF524" i="3"/>
  <c r="CF506" i="3"/>
  <c r="CF393" i="3"/>
  <c r="CF356" i="3"/>
  <c r="CF326" i="3"/>
  <c r="CF284" i="3"/>
  <c r="CF259" i="3"/>
  <c r="CF238" i="3"/>
  <c r="CF220" i="3"/>
  <c r="CF219" i="3"/>
  <c r="CF216" i="3"/>
  <c r="CF189" i="3"/>
  <c r="CF185" i="3"/>
  <c r="CF163" i="3"/>
  <c r="CF155" i="3"/>
  <c r="CF132" i="3"/>
  <c r="CF123" i="3"/>
  <c r="CG17" i="3"/>
  <c r="CF118" i="3"/>
  <c r="CF117" i="3"/>
  <c r="CF115" i="3"/>
  <c r="CF265" i="3"/>
  <c r="CF260" i="3"/>
  <c r="CF241" i="3"/>
  <c r="CF198" i="3"/>
  <c r="CF190" i="3"/>
  <c r="CF186" i="3"/>
  <c r="CF167" i="3"/>
  <c r="CF165" i="3"/>
  <c r="CF164" i="3"/>
  <c r="CF156" i="3"/>
  <c r="CF129" i="3"/>
  <c r="CF128" i="3"/>
  <c r="CF127" i="3"/>
  <c r="CF126" i="3"/>
  <c r="CF125" i="3"/>
  <c r="CF124" i="3"/>
  <c r="CF114" i="3"/>
  <c r="CF120" i="3"/>
  <c r="CF119" i="3"/>
  <c r="CF242" i="3"/>
  <c r="CF195" i="3"/>
  <c r="CF194" i="3"/>
  <c r="CF193" i="3"/>
  <c r="CF161" i="3"/>
  <c r="CF158" i="3"/>
  <c r="CF157" i="3"/>
  <c r="CF264" i="3"/>
  <c r="CF263" i="3"/>
  <c r="CF243" i="3"/>
  <c r="CF196" i="3"/>
  <c r="CF188" i="3"/>
  <c r="CF162" i="3"/>
  <c r="CF154" i="3"/>
  <c r="CF131" i="3"/>
  <c r="CF111" i="3"/>
  <c r="CF16" i="3"/>
  <c r="CF116" i="3"/>
  <c r="CE1480" i="3"/>
  <c r="AB162" i="3"/>
  <c r="AB164" i="3"/>
  <c r="AB131" i="3"/>
  <c r="AB163" i="3"/>
  <c r="AB1005" i="3"/>
  <c r="AB1237" i="3" s="1"/>
  <c r="AB129" i="3"/>
  <c r="AB161" i="3"/>
  <c r="AI1986" i="3"/>
  <c r="C1988" i="3"/>
  <c r="D1987" i="3"/>
  <c r="AA1987" i="3"/>
  <c r="AO1987" i="3"/>
  <c r="AW1987" i="3"/>
  <c r="BK1987" i="3"/>
  <c r="BY1987" i="3"/>
  <c r="R1987" i="3"/>
  <c r="X1987" i="3"/>
  <c r="AF1987" i="3"/>
  <c r="BB1987" i="3"/>
  <c r="Y1987" i="3"/>
  <c r="AU1987" i="3"/>
  <c r="CA1987" i="3"/>
  <c r="Z1987" i="3"/>
  <c r="O1987" i="3"/>
  <c r="U1987" i="3"/>
  <c r="AT1987" i="3"/>
  <c r="AX1987" i="3"/>
  <c r="BL1987" i="3"/>
  <c r="BZ1987" i="3"/>
  <c r="CB1987" i="3"/>
  <c r="S1987" i="3"/>
  <c r="AQ1987" i="3"/>
  <c r="H1987" i="3"/>
  <c r="N1987" i="3"/>
  <c r="AN1987" i="3"/>
  <c r="AV1987" i="3"/>
  <c r="BD1987" i="3"/>
  <c r="K1987" i="3"/>
  <c r="AE1987" i="3"/>
  <c r="AK1987" i="3"/>
  <c r="AS1987" i="3"/>
  <c r="BA1987" i="3"/>
  <c r="L1987" i="3"/>
  <c r="AB1987" i="3"/>
  <c r="AP1987" i="3"/>
  <c r="M1987" i="3"/>
  <c r="AG1987" i="3"/>
  <c r="AM1987" i="3"/>
  <c r="BC1987" i="3"/>
  <c r="BW1987" i="3"/>
  <c r="AH1987" i="3"/>
  <c r="AL1987" i="3"/>
  <c r="BP1987" i="3"/>
  <c r="AC1987" i="3"/>
  <c r="I1987" i="3"/>
  <c r="AD1987" i="3"/>
  <c r="AR1987" i="3"/>
  <c r="AZ1987" i="3"/>
  <c r="AS1314" i="3"/>
  <c r="AS1316" i="3" s="1"/>
  <c r="AS1320" i="3" s="1"/>
  <c r="AS1542" i="3" s="1"/>
  <c r="AT1308" i="3"/>
  <c r="CE1465" i="3"/>
  <c r="CE279" i="3"/>
  <c r="CE1572" i="3" s="1"/>
  <c r="AB1004" i="3"/>
  <c r="AB157" i="3"/>
  <c r="AB154" i="3"/>
  <c r="AB156" i="3"/>
  <c r="AB155" i="3"/>
  <c r="AB120" i="3"/>
  <c r="P1986" i="3"/>
  <c r="CG1622" i="3" l="1"/>
  <c r="CG1068" i="3"/>
  <c r="CG237" i="3"/>
  <c r="CG215" i="3"/>
  <c r="CG565" i="3"/>
  <c r="CG236" i="3"/>
  <c r="CG214" i="3"/>
  <c r="CG290" i="3"/>
  <c r="CG1661" i="3"/>
  <c r="CG1614" i="3"/>
  <c r="CG1673" i="3"/>
  <c r="CG1533" i="3"/>
  <c r="CG1520" i="3"/>
  <c r="CG1536" i="3"/>
  <c r="CG1574" i="3"/>
  <c r="AB165" i="3"/>
  <c r="CF1422" i="3"/>
  <c r="CF1426" i="3" s="1"/>
  <c r="AB1006" i="3"/>
  <c r="AB1236" i="3"/>
  <c r="AT1309" i="3"/>
  <c r="AT1313" i="3" s="1"/>
  <c r="AI1987" i="3"/>
  <c r="AN1375" i="3"/>
  <c r="AB1424" i="3"/>
  <c r="AB132" i="3"/>
  <c r="CF1480" i="3"/>
  <c r="AB158" i="3"/>
  <c r="C1989" i="3"/>
  <c r="D1988" i="3"/>
  <c r="BK1988" i="3"/>
  <c r="BB1988" i="3"/>
  <c r="Y1988" i="3"/>
  <c r="AU1988" i="3"/>
  <c r="CA1988" i="3"/>
  <c r="Z1988" i="3"/>
  <c r="AN1988" i="3"/>
  <c r="AV1988" i="3"/>
  <c r="BD1988" i="3"/>
  <c r="O1988" i="3"/>
  <c r="U1988" i="3"/>
  <c r="AE1988" i="3"/>
  <c r="AO1988" i="3"/>
  <c r="AW1988" i="3"/>
  <c r="X1988" i="3"/>
  <c r="AF1988" i="3"/>
  <c r="AT1988" i="3"/>
  <c r="AX1988" i="3"/>
  <c r="BL1988" i="3"/>
  <c r="BZ1988" i="3"/>
  <c r="CB1988" i="3"/>
  <c r="M1988" i="3"/>
  <c r="AQ1988" i="3"/>
  <c r="K1988" i="3"/>
  <c r="L1988" i="3"/>
  <c r="AB1988" i="3"/>
  <c r="AP1988" i="3"/>
  <c r="S1988" i="3"/>
  <c r="AG1988" i="3"/>
  <c r="AM1988" i="3"/>
  <c r="BC1988" i="3"/>
  <c r="BW1988" i="3"/>
  <c r="H1988" i="3"/>
  <c r="N1988" i="3"/>
  <c r="AH1988" i="3"/>
  <c r="AR1988" i="3"/>
  <c r="AZ1988" i="3"/>
  <c r="AA1988" i="3"/>
  <c r="AK1988" i="3"/>
  <c r="AS1988" i="3"/>
  <c r="BA1988" i="3"/>
  <c r="BY1988" i="3"/>
  <c r="R1988" i="3"/>
  <c r="AL1988" i="3"/>
  <c r="BP1988" i="3"/>
  <c r="AC1988" i="3"/>
  <c r="I1988" i="3"/>
  <c r="AD1988" i="3"/>
  <c r="CF1465" i="3"/>
  <c r="CF279" i="3"/>
  <c r="CF1572" i="3" s="1"/>
  <c r="AA1426" i="3"/>
  <c r="AA1443" i="3" s="1"/>
  <c r="F1972" i="3"/>
  <c r="P1987" i="3"/>
  <c r="CG1665" i="3"/>
  <c r="CH1659" i="3" s="1"/>
  <c r="CG1648" i="3"/>
  <c r="CG1677" i="3"/>
  <c r="CG1662" i="3"/>
  <c r="CG1653" i="3"/>
  <c r="CG1650" i="3"/>
  <c r="CG1668" i="3"/>
  <c r="CG1663" i="3"/>
  <c r="CG1644" i="3"/>
  <c r="CG1610" i="3"/>
  <c r="CG1602" i="3"/>
  <c r="CG1598" i="3"/>
  <c r="CG1590" i="3"/>
  <c r="CG1670" i="3"/>
  <c r="CG1664" i="3"/>
  <c r="CG1645" i="3"/>
  <c r="CH1640" i="3" s="1"/>
  <c r="CG1642" i="3"/>
  <c r="CG1578" i="3"/>
  <c r="CG1554" i="3"/>
  <c r="CG1551" i="3"/>
  <c r="CG1571" i="3" s="1"/>
  <c r="CG1542" i="3"/>
  <c r="CG1534" i="3"/>
  <c r="CG1548" i="3"/>
  <c r="CG1546" i="3"/>
  <c r="CG1541" i="3"/>
  <c r="CG1531" i="3"/>
  <c r="CG1643" i="3"/>
  <c r="CG1545" i="3"/>
  <c r="CG1538" i="3"/>
  <c r="CG1586" i="3"/>
  <c r="CG1552" i="3"/>
  <c r="CG1573" i="3" s="1"/>
  <c r="CG1544" i="3"/>
  <c r="CG1543" i="3"/>
  <c r="CG1527" i="3"/>
  <c r="CG1515" i="3"/>
  <c r="CG1511" i="3"/>
  <c r="CG1507" i="3"/>
  <c r="CG1503" i="3"/>
  <c r="CG1499" i="3"/>
  <c r="CG1516" i="3"/>
  <c r="CG1514" i="3"/>
  <c r="CG1510" i="3"/>
  <c r="CG1506" i="3"/>
  <c r="CG1502" i="3"/>
  <c r="CG1525" i="3"/>
  <c r="CG1518" i="3"/>
  <c r="CG1513" i="3"/>
  <c r="CG1509" i="3"/>
  <c r="CG1530" i="3"/>
  <c r="CG1524" i="3"/>
  <c r="CG1512" i="3"/>
  <c r="CG1508" i="3"/>
  <c r="CG1504" i="3"/>
  <c r="CG1500" i="3"/>
  <c r="CG1494" i="3"/>
  <c r="CG1492" i="3"/>
  <c r="CG1488" i="3"/>
  <c r="CG1484" i="3"/>
  <c r="CG1476" i="3"/>
  <c r="CG1473" i="3"/>
  <c r="CG1469" i="3"/>
  <c r="CG1466" i="3"/>
  <c r="CG1459" i="3"/>
  <c r="CG1443" i="3"/>
  <c r="CG1421" i="3"/>
  <c r="CG1491" i="3"/>
  <c r="CG1487" i="3"/>
  <c r="CG1483" i="3"/>
  <c r="CG1479" i="3"/>
  <c r="CG1474" i="3"/>
  <c r="CG1472" i="3"/>
  <c r="CG1446" i="3"/>
  <c r="CH1442" i="3"/>
  <c r="CG1438" i="3"/>
  <c r="CG1434" i="3"/>
  <c r="CG1490" i="3"/>
  <c r="CG1486" i="3"/>
  <c r="CG1478" i="3"/>
  <c r="CG1471" i="3"/>
  <c r="CG1457" i="3"/>
  <c r="CG1505" i="3"/>
  <c r="CG1501" i="3"/>
  <c r="CG1498" i="3"/>
  <c r="CG1497" i="3"/>
  <c r="CG1496" i="3"/>
  <c r="CG1493" i="3"/>
  <c r="CG1489" i="3"/>
  <c r="CG1485" i="3"/>
  <c r="CG1477" i="3"/>
  <c r="CG1470" i="3"/>
  <c r="CG1458" i="3"/>
  <c r="CH1456" i="3"/>
  <c r="CG1447" i="3"/>
  <c r="CG1445" i="3"/>
  <c r="CG1436" i="3"/>
  <c r="CG1433" i="3"/>
  <c r="CG1412" i="3"/>
  <c r="CG1410" i="3"/>
  <c r="CG1398" i="3"/>
  <c r="CG1396" i="3"/>
  <c r="CG1391" i="3"/>
  <c r="CG1368" i="3"/>
  <c r="CG1366" i="3"/>
  <c r="CG1365" i="3"/>
  <c r="CG1364" i="3"/>
  <c r="CG1318" i="3"/>
  <c r="CG1316" i="3"/>
  <c r="CG1307" i="3"/>
  <c r="CG1282" i="3"/>
  <c r="CG1268" i="3"/>
  <c r="CG1254" i="3"/>
  <c r="CG1444" i="3"/>
  <c r="CG1419" i="3"/>
  <c r="CG1407" i="3"/>
  <c r="CG1405" i="3"/>
  <c r="CG1399" i="3"/>
  <c r="CG1392" i="3"/>
  <c r="CG1374" i="3"/>
  <c r="CG1372" i="3"/>
  <c r="CG1369" i="3"/>
  <c r="CG1361" i="3"/>
  <c r="CG1338" i="3"/>
  <c r="CG1337" i="3"/>
  <c r="CG1334" i="3"/>
  <c r="CG1313" i="3"/>
  <c r="CG1311" i="3"/>
  <c r="CG1310" i="3"/>
  <c r="CG1309" i="3"/>
  <c r="CH1284" i="3"/>
  <c r="CG1283" i="3"/>
  <c r="CG1312" i="3" s="1"/>
  <c r="CG1424" i="3"/>
  <c r="CG1413" i="3"/>
  <c r="CG1411" i="3"/>
  <c r="CG1397" i="3"/>
  <c r="CG1393" i="3"/>
  <c r="CH1390" i="3"/>
  <c r="CG1375" i="3"/>
  <c r="CG1367" i="3"/>
  <c r="CG1363" i="3"/>
  <c r="CH1335" i="3"/>
  <c r="CG1319" i="3"/>
  <c r="CG1317" i="3"/>
  <c r="CG1420" i="3"/>
  <c r="CG1414" i="3"/>
  <c r="CG1408" i="3"/>
  <c r="CG1406" i="3"/>
  <c r="CG1395" i="3"/>
  <c r="CG448" i="3" s="1"/>
  <c r="CG1373" i="3"/>
  <c r="CG1371" i="3"/>
  <c r="CG1362" i="3"/>
  <c r="CG1320" i="3"/>
  <c r="CG1308" i="3"/>
  <c r="CG1314" i="3"/>
  <c r="CG1251" i="3"/>
  <c r="CG1224" i="3"/>
  <c r="CG1222" i="3"/>
  <c r="CG1207" i="3"/>
  <c r="CG1205" i="3"/>
  <c r="CG1159" i="3"/>
  <c r="CG1143" i="3"/>
  <c r="CG1045" i="3"/>
  <c r="CG1043" i="3"/>
  <c r="CG1006" i="3"/>
  <c r="CG1005" i="3"/>
  <c r="CG1004" i="3"/>
  <c r="CG1306" i="3"/>
  <c r="CG1281" i="3"/>
  <c r="CG1266" i="3"/>
  <c r="CG1238" i="3"/>
  <c r="CG1252" i="3" s="1"/>
  <c r="CG1237" i="3"/>
  <c r="CG1236" i="3"/>
  <c r="CG1185" i="3"/>
  <c r="CG1166" i="3"/>
  <c r="CG1165" i="3"/>
  <c r="CG1164" i="3"/>
  <c r="CG1123" i="3"/>
  <c r="CG1121" i="3"/>
  <c r="CG1107" i="3"/>
  <c r="CG1105" i="3"/>
  <c r="CG1089" i="3"/>
  <c r="CG1087" i="3"/>
  <c r="CG988" i="3"/>
  <c r="CG969" i="3"/>
  <c r="CG967" i="3"/>
  <c r="CG1249" i="3"/>
  <c r="CG1223" i="3"/>
  <c r="CG1206" i="3"/>
  <c r="CG1160" i="3"/>
  <c r="CG1158" i="3"/>
  <c r="CG1144" i="3"/>
  <c r="CG1142" i="3"/>
  <c r="CG1044" i="3"/>
  <c r="CG1023" i="3"/>
  <c r="CG1022" i="3"/>
  <c r="CG1021" i="3"/>
  <c r="CG1261" i="3"/>
  <c r="CG1250" i="3"/>
  <c r="CG1230" i="3"/>
  <c r="CG1229" i="3"/>
  <c r="CG1228" i="3"/>
  <c r="CG1186" i="3"/>
  <c r="CG1184" i="3"/>
  <c r="CG1122" i="3"/>
  <c r="CG1106" i="3"/>
  <c r="CG1088" i="3"/>
  <c r="CG1069" i="3"/>
  <c r="CG1067" i="3"/>
  <c r="CG989" i="3"/>
  <c r="CG987" i="3"/>
  <c r="CG968" i="3"/>
  <c r="CG949" i="3"/>
  <c r="CG848" i="3"/>
  <c r="CG847" i="3"/>
  <c r="CG843" i="3"/>
  <c r="CG841" i="3"/>
  <c r="CG827" i="3"/>
  <c r="CG825" i="3"/>
  <c r="CG810" i="3"/>
  <c r="CG808" i="3"/>
  <c r="CG792" i="3"/>
  <c r="CG790" i="3"/>
  <c r="CG750" i="3"/>
  <c r="CG731" i="3"/>
  <c r="CG729" i="3"/>
  <c r="CG675" i="3"/>
  <c r="CG673" i="3"/>
  <c r="CG656" i="3"/>
  <c r="CG654" i="3"/>
  <c r="CG619" i="3"/>
  <c r="CG584" i="3"/>
  <c r="CG582" i="3"/>
  <c r="CG948" i="3"/>
  <c r="CG929" i="3"/>
  <c r="CG927" i="3"/>
  <c r="CG908" i="3"/>
  <c r="CG889" i="3"/>
  <c r="CG887" i="3"/>
  <c r="CG868" i="3"/>
  <c r="CG849" i="3"/>
  <c r="CG772" i="3"/>
  <c r="CG770" i="3"/>
  <c r="CG711" i="3"/>
  <c r="CG709" i="3"/>
  <c r="CG638" i="3"/>
  <c r="CG636" i="3"/>
  <c r="CG601" i="3"/>
  <c r="CG842" i="3"/>
  <c r="CG826" i="3"/>
  <c r="CG809" i="3"/>
  <c r="CG791" i="3"/>
  <c r="CG751" i="3"/>
  <c r="CG749" i="3"/>
  <c r="CG730" i="3"/>
  <c r="CG683" i="3"/>
  <c r="CG682" i="3"/>
  <c r="CG681" i="3"/>
  <c r="CG674" i="3"/>
  <c r="CG655" i="3"/>
  <c r="CG947" i="3"/>
  <c r="CG928" i="3"/>
  <c r="CG909" i="3"/>
  <c r="CG907" i="3"/>
  <c r="CG888" i="3"/>
  <c r="CG869" i="3"/>
  <c r="CG867" i="3"/>
  <c r="CG771" i="3"/>
  <c r="CG710" i="3"/>
  <c r="CG637" i="3"/>
  <c r="CG602" i="3"/>
  <c r="CG600" i="3"/>
  <c r="CG564" i="3"/>
  <c r="CG525" i="3"/>
  <c r="CG507" i="3"/>
  <c r="CG505" i="3"/>
  <c r="CG394" i="3"/>
  <c r="CG392" i="3"/>
  <c r="CG341" i="3"/>
  <c r="CG271" i="3"/>
  <c r="CG270" i="3"/>
  <c r="CG269" i="3"/>
  <c r="CG618" i="3"/>
  <c r="CG583" i="3"/>
  <c r="CG563" i="3"/>
  <c r="CG544" i="3"/>
  <c r="CG487" i="3"/>
  <c r="CG418" i="3"/>
  <c r="CG401" i="3"/>
  <c r="CG284" i="3"/>
  <c r="CG265" i="3"/>
  <c r="CG264" i="3"/>
  <c r="CG263" i="3"/>
  <c r="CG526" i="3"/>
  <c r="CG524" i="3"/>
  <c r="CG506" i="3"/>
  <c r="CG393" i="3"/>
  <c r="CG356" i="3"/>
  <c r="CG326" i="3"/>
  <c r="CG620" i="3"/>
  <c r="CG545" i="3"/>
  <c r="CG543" i="3"/>
  <c r="CG488" i="3"/>
  <c r="CG486" i="3"/>
  <c r="CG467" i="3"/>
  <c r="CG464" i="3"/>
  <c r="CG433" i="3"/>
  <c r="CG306" i="3"/>
  <c r="CG260" i="3"/>
  <c r="CG258" i="3"/>
  <c r="CG241" i="3"/>
  <c r="CG198" i="3"/>
  <c r="CG190" i="3"/>
  <c r="CG186" i="3"/>
  <c r="CG167" i="3"/>
  <c r="CG165" i="3"/>
  <c r="CG164" i="3"/>
  <c r="CG156" i="3"/>
  <c r="CG129" i="3"/>
  <c r="CG128" i="3"/>
  <c r="CG127" i="3"/>
  <c r="CG126" i="3"/>
  <c r="CG125" i="3"/>
  <c r="CG124" i="3"/>
  <c r="CG114" i="3"/>
  <c r="CG111" i="3"/>
  <c r="CG242" i="3"/>
  <c r="CG195" i="3"/>
  <c r="CG194" i="3"/>
  <c r="CG193" i="3"/>
  <c r="CG161" i="3"/>
  <c r="CG158" i="3"/>
  <c r="CG157" i="3"/>
  <c r="CG120" i="3"/>
  <c r="CG119" i="3"/>
  <c r="CG118" i="3"/>
  <c r="CG117" i="3"/>
  <c r="CG116" i="3"/>
  <c r="CG115" i="3"/>
  <c r="CG243" i="3"/>
  <c r="CG196" i="3"/>
  <c r="CG188" i="3"/>
  <c r="CG162" i="3"/>
  <c r="CG154" i="3"/>
  <c r="CG131" i="3"/>
  <c r="CG16" i="3"/>
  <c r="CG259" i="3"/>
  <c r="CG238" i="3"/>
  <c r="CG221" i="3"/>
  <c r="CG220" i="3"/>
  <c r="CG219" i="3"/>
  <c r="CG216" i="3"/>
  <c r="CG189" i="3"/>
  <c r="CG185" i="3"/>
  <c r="CG163" i="3"/>
  <c r="CG155" i="3"/>
  <c r="CG132" i="3"/>
  <c r="CG123" i="3"/>
  <c r="CH17" i="3"/>
  <c r="AO1364" i="3"/>
  <c r="AO1368" i="3" s="1"/>
  <c r="AB167" i="3" l="1"/>
  <c r="CH1622" i="3"/>
  <c r="CH1068" i="3"/>
  <c r="CH237" i="3"/>
  <c r="CH215" i="3"/>
  <c r="CH565" i="3"/>
  <c r="CH236" i="3"/>
  <c r="CH214" i="3"/>
  <c r="CH290" i="3"/>
  <c r="CH1614" i="3"/>
  <c r="CH1661" i="3"/>
  <c r="CH1673" i="3"/>
  <c r="CH1536" i="3"/>
  <c r="CH1533" i="3"/>
  <c r="CH1520" i="3"/>
  <c r="CH1574" i="3"/>
  <c r="AT1314" i="3"/>
  <c r="AT1316" i="3" s="1"/>
  <c r="AU1308" i="3"/>
  <c r="AO1369" i="3"/>
  <c r="AO1371" i="3" s="1"/>
  <c r="AO1375" i="3" s="1"/>
  <c r="AP1363" i="3"/>
  <c r="AB198" i="3"/>
  <c r="BV1973" i="3"/>
  <c r="CG1480" i="3"/>
  <c r="C1990" i="3"/>
  <c r="D1989" i="3"/>
  <c r="AS1989" i="3"/>
  <c r="BA1989" i="3"/>
  <c r="BK1989" i="3"/>
  <c r="AF1989" i="3"/>
  <c r="AL1989" i="3"/>
  <c r="BB1989" i="3"/>
  <c r="BP1989" i="3"/>
  <c r="AC1989" i="3"/>
  <c r="AU1989" i="3"/>
  <c r="Z1989" i="3"/>
  <c r="AN1989" i="3"/>
  <c r="AV1989" i="3"/>
  <c r="BD1989" i="3"/>
  <c r="U1989" i="3"/>
  <c r="AE1989" i="3"/>
  <c r="AO1989" i="3"/>
  <c r="X1989" i="3"/>
  <c r="AB1989" i="3"/>
  <c r="AX1989" i="3"/>
  <c r="BL1989" i="3"/>
  <c r="M1989" i="3"/>
  <c r="Y1989" i="3"/>
  <c r="AQ1989" i="3"/>
  <c r="BW1989" i="3"/>
  <c r="N1989" i="3"/>
  <c r="O1989" i="3"/>
  <c r="AW1989" i="3"/>
  <c r="BY1989" i="3"/>
  <c r="L1989" i="3"/>
  <c r="AT1989" i="3"/>
  <c r="CB1989" i="3"/>
  <c r="S1989" i="3"/>
  <c r="AM1989" i="3"/>
  <c r="BC1989" i="3"/>
  <c r="H1989" i="3"/>
  <c r="I1989" i="3"/>
  <c r="AH1989" i="3"/>
  <c r="AR1989" i="3"/>
  <c r="AZ1989" i="3"/>
  <c r="K1989" i="3"/>
  <c r="AA1989" i="3"/>
  <c r="AK1989" i="3"/>
  <c r="R1989" i="3"/>
  <c r="AP1989" i="3"/>
  <c r="BZ1989" i="3"/>
  <c r="AG1989" i="3"/>
  <c r="CA1989" i="3"/>
  <c r="AD1989" i="3"/>
  <c r="AB1510" i="3"/>
  <c r="AB1516" i="3" s="1"/>
  <c r="AB1238" i="3"/>
  <c r="AB1252" i="3" s="1"/>
  <c r="AB1436" i="3" s="1"/>
  <c r="AB1438" i="3" s="1"/>
  <c r="AY1973" i="3"/>
  <c r="BE1973" i="3" s="1"/>
  <c r="CG1465" i="3"/>
  <c r="CG279" i="3"/>
  <c r="CG1572" i="3" s="1"/>
  <c r="CG1422" i="3"/>
  <c r="CG1426" i="3" s="1"/>
  <c r="P1988" i="3"/>
  <c r="AI1988" i="3"/>
  <c r="AC111" i="3"/>
  <c r="CH1677" i="3"/>
  <c r="CH1662" i="3"/>
  <c r="CH1653" i="3"/>
  <c r="CH1650" i="3"/>
  <c r="CH1668" i="3"/>
  <c r="CH1663" i="3"/>
  <c r="CH1644" i="3"/>
  <c r="CH1610" i="3"/>
  <c r="CH1602" i="3"/>
  <c r="CH1598" i="3"/>
  <c r="CH1590" i="3"/>
  <c r="CH1586" i="3"/>
  <c r="CH1670" i="3"/>
  <c r="CH1664" i="3"/>
  <c r="CH1645" i="3"/>
  <c r="CI1640" i="3" s="1"/>
  <c r="CH1642" i="3"/>
  <c r="CH1665" i="3"/>
  <c r="CI1659" i="3" s="1"/>
  <c r="CH1648" i="3"/>
  <c r="CH1643" i="3"/>
  <c r="CH1548" i="3"/>
  <c r="CH1546" i="3"/>
  <c r="CH1541" i="3"/>
  <c r="CH1531" i="3"/>
  <c r="CH1545" i="3"/>
  <c r="CH1538" i="3"/>
  <c r="CH1530" i="3"/>
  <c r="CH1527" i="3"/>
  <c r="CH1552" i="3"/>
  <c r="CH1573" i="3" s="1"/>
  <c r="CH1544" i="3"/>
  <c r="CH1543" i="3"/>
  <c r="CH1578" i="3"/>
  <c r="CH1554" i="3"/>
  <c r="CH1551" i="3"/>
  <c r="CH1571" i="3" s="1"/>
  <c r="CH1542" i="3"/>
  <c r="CH1534" i="3"/>
  <c r="CH1516" i="3"/>
  <c r="CH1514" i="3"/>
  <c r="CH1510" i="3"/>
  <c r="CH1506" i="3"/>
  <c r="CH1502" i="3"/>
  <c r="CH1498" i="3"/>
  <c r="CH1525" i="3"/>
  <c r="CH1518" i="3"/>
  <c r="CH1513" i="3"/>
  <c r="CH1509" i="3"/>
  <c r="CH1505" i="3"/>
  <c r="CH1501" i="3"/>
  <c r="CH1524" i="3"/>
  <c r="CH1512" i="3"/>
  <c r="CH1508" i="3"/>
  <c r="CH1515" i="3"/>
  <c r="CH1511" i="3"/>
  <c r="CH1507" i="3"/>
  <c r="CH1503" i="3"/>
  <c r="CH1499" i="3"/>
  <c r="CH1504" i="3"/>
  <c r="CH1500" i="3"/>
  <c r="CH1491" i="3"/>
  <c r="CH1487" i="3"/>
  <c r="CH1483" i="3"/>
  <c r="CH1479" i="3"/>
  <c r="CH1474" i="3"/>
  <c r="CH1472" i="3"/>
  <c r="CH1446" i="3"/>
  <c r="CI1442" i="3"/>
  <c r="CH1438" i="3"/>
  <c r="CH1434" i="3"/>
  <c r="CH1490" i="3"/>
  <c r="CH1486" i="3"/>
  <c r="CH1478" i="3"/>
  <c r="CH1471" i="3"/>
  <c r="CH1457" i="3"/>
  <c r="CH1444" i="3"/>
  <c r="CH1497" i="3"/>
  <c r="CH1496" i="3"/>
  <c r="CH1493" i="3"/>
  <c r="CH1489" i="3"/>
  <c r="CH1485" i="3"/>
  <c r="CH1477" i="3"/>
  <c r="CH1470" i="3"/>
  <c r="CH1458" i="3"/>
  <c r="CH1494" i="3"/>
  <c r="CH1492" i="3"/>
  <c r="CH1488" i="3"/>
  <c r="CH1484" i="3"/>
  <c r="CH1476" i="3"/>
  <c r="CH1473" i="3"/>
  <c r="CH1469" i="3"/>
  <c r="CH1466" i="3"/>
  <c r="CH1459" i="3"/>
  <c r="CH1443" i="3"/>
  <c r="CH1445" i="3"/>
  <c r="CH1421" i="3"/>
  <c r="CH1419" i="3"/>
  <c r="CH1407" i="3"/>
  <c r="CH1405" i="3"/>
  <c r="CH1399" i="3"/>
  <c r="CH1392" i="3"/>
  <c r="CH1374" i="3"/>
  <c r="CH1372" i="3"/>
  <c r="CH1369" i="3"/>
  <c r="CH1361" i="3"/>
  <c r="CH1338" i="3"/>
  <c r="CH1337" i="3"/>
  <c r="CH1334" i="3"/>
  <c r="CH1313" i="3"/>
  <c r="CH1311" i="3"/>
  <c r="CH1310" i="3"/>
  <c r="CH1309" i="3"/>
  <c r="CI1284" i="3"/>
  <c r="CH1283" i="3"/>
  <c r="CH1312" i="3" s="1"/>
  <c r="CI1456" i="3"/>
  <c r="CH1424" i="3"/>
  <c r="CH1413" i="3"/>
  <c r="CH1411" i="3"/>
  <c r="CH1397" i="3"/>
  <c r="CH1393" i="3"/>
  <c r="CI1390" i="3"/>
  <c r="CH1375" i="3"/>
  <c r="CH1367" i="3"/>
  <c r="CH1363" i="3"/>
  <c r="CI1335" i="3"/>
  <c r="CH1319" i="3"/>
  <c r="CH1317" i="3"/>
  <c r="CH1314" i="3"/>
  <c r="CH1306" i="3"/>
  <c r="CH1420" i="3"/>
  <c r="CH1414" i="3"/>
  <c r="CH1408" i="3"/>
  <c r="CH1406" i="3"/>
  <c r="CH1395" i="3"/>
  <c r="CH448" i="3" s="1"/>
  <c r="CH1373" i="3"/>
  <c r="CH1371" i="3"/>
  <c r="CH1362" i="3"/>
  <c r="CH1320" i="3"/>
  <c r="CH1447" i="3"/>
  <c r="CH1436" i="3"/>
  <c r="CH1433" i="3"/>
  <c r="CH1412" i="3"/>
  <c r="CH1410" i="3"/>
  <c r="CH1398" i="3"/>
  <c r="CH1396" i="3"/>
  <c r="CH1391" i="3"/>
  <c r="CH1368" i="3"/>
  <c r="CH1366" i="3"/>
  <c r="CH1365" i="3"/>
  <c r="CH1364" i="3"/>
  <c r="CH1318" i="3"/>
  <c r="CH1316" i="3"/>
  <c r="CH1307" i="3"/>
  <c r="CH1308" i="3"/>
  <c r="CH1281" i="3"/>
  <c r="CH1266" i="3"/>
  <c r="CH1254" i="3"/>
  <c r="CH1238" i="3"/>
  <c r="CH1252" i="3" s="1"/>
  <c r="CH1237" i="3"/>
  <c r="CH1236" i="3"/>
  <c r="CH1185" i="3"/>
  <c r="CH1166" i="3"/>
  <c r="CH1165" i="3"/>
  <c r="CH1164" i="3"/>
  <c r="CH1123" i="3"/>
  <c r="CH1121" i="3"/>
  <c r="CH1107" i="3"/>
  <c r="CH1105" i="3"/>
  <c r="CH1089" i="3"/>
  <c r="CH1087" i="3"/>
  <c r="CH988" i="3"/>
  <c r="CH969" i="3"/>
  <c r="CH967" i="3"/>
  <c r="CH948" i="3"/>
  <c r="CH1282" i="3"/>
  <c r="CH1268" i="3"/>
  <c r="CH1249" i="3"/>
  <c r="CH1223" i="3"/>
  <c r="CH1206" i="3"/>
  <c r="CH1160" i="3"/>
  <c r="CH1158" i="3"/>
  <c r="CH1144" i="3"/>
  <c r="CH1142" i="3"/>
  <c r="CH1044" i="3"/>
  <c r="CH1023" i="3"/>
  <c r="CH1022" i="3"/>
  <c r="CH1021" i="3"/>
  <c r="CH1261" i="3"/>
  <c r="CH1250" i="3"/>
  <c r="CH1230" i="3"/>
  <c r="CH1229" i="3"/>
  <c r="CH1228" i="3"/>
  <c r="CH1186" i="3"/>
  <c r="CH1184" i="3"/>
  <c r="CH1122" i="3"/>
  <c r="CH1106" i="3"/>
  <c r="CH1088" i="3"/>
  <c r="CH1069" i="3"/>
  <c r="CH1067" i="3"/>
  <c r="CH1251" i="3"/>
  <c r="CH1224" i="3"/>
  <c r="CH1222" i="3"/>
  <c r="CH1207" i="3"/>
  <c r="CH1205" i="3"/>
  <c r="CH1159" i="3"/>
  <c r="CH1143" i="3"/>
  <c r="CH1045" i="3"/>
  <c r="CH1043" i="3"/>
  <c r="CH1006" i="3"/>
  <c r="CH1005" i="3"/>
  <c r="CH1004" i="3"/>
  <c r="CH949" i="3"/>
  <c r="CH929" i="3"/>
  <c r="CH927" i="3"/>
  <c r="CH908" i="3"/>
  <c r="CH889" i="3"/>
  <c r="CH887" i="3"/>
  <c r="CH868" i="3"/>
  <c r="CH849" i="3"/>
  <c r="CH772" i="3"/>
  <c r="CH770" i="3"/>
  <c r="CH711" i="3"/>
  <c r="CH709" i="3"/>
  <c r="CH638" i="3"/>
  <c r="CH636" i="3"/>
  <c r="CH601" i="3"/>
  <c r="CH564" i="3"/>
  <c r="CH842" i="3"/>
  <c r="CH826" i="3"/>
  <c r="CH809" i="3"/>
  <c r="CH791" i="3"/>
  <c r="CH751" i="3"/>
  <c r="CH749" i="3"/>
  <c r="CH730" i="3"/>
  <c r="CH683" i="3"/>
  <c r="CH682" i="3"/>
  <c r="CH681" i="3"/>
  <c r="CH674" i="3"/>
  <c r="CH655" i="3"/>
  <c r="CH620" i="3"/>
  <c r="CH618" i="3"/>
  <c r="CH583" i="3"/>
  <c r="CH989" i="3"/>
  <c r="CH968" i="3"/>
  <c r="CH947" i="3"/>
  <c r="CH928" i="3"/>
  <c r="CH909" i="3"/>
  <c r="CH907" i="3"/>
  <c r="CH888" i="3"/>
  <c r="CH869" i="3"/>
  <c r="CH867" i="3"/>
  <c r="CH771" i="3"/>
  <c r="CH710" i="3"/>
  <c r="CH987" i="3"/>
  <c r="CH848" i="3"/>
  <c r="CH847" i="3"/>
  <c r="CH843" i="3"/>
  <c r="CH841" i="3"/>
  <c r="CH827" i="3"/>
  <c r="CH825" i="3"/>
  <c r="CH810" i="3"/>
  <c r="CH808" i="3"/>
  <c r="CH792" i="3"/>
  <c r="CH790" i="3"/>
  <c r="CH750" i="3"/>
  <c r="CH731" i="3"/>
  <c r="CH729" i="3"/>
  <c r="CH675" i="3"/>
  <c r="CH673" i="3"/>
  <c r="CH656" i="3"/>
  <c r="CH654" i="3"/>
  <c r="CH619" i="3"/>
  <c r="CH584" i="3"/>
  <c r="CH582" i="3"/>
  <c r="CH637" i="3"/>
  <c r="CH602" i="3"/>
  <c r="CH563" i="3"/>
  <c r="CH544" i="3"/>
  <c r="CH487" i="3"/>
  <c r="CH418" i="3"/>
  <c r="CH401" i="3"/>
  <c r="CH284" i="3"/>
  <c r="CH265" i="3"/>
  <c r="CH264" i="3"/>
  <c r="CH263" i="3"/>
  <c r="CH260" i="3"/>
  <c r="CH259" i="3"/>
  <c r="CH526" i="3"/>
  <c r="CH524" i="3"/>
  <c r="CH506" i="3"/>
  <c r="CH393" i="3"/>
  <c r="CH356" i="3"/>
  <c r="CH326" i="3"/>
  <c r="CH600" i="3"/>
  <c r="CH545" i="3"/>
  <c r="CH543" i="3"/>
  <c r="CH488" i="3"/>
  <c r="CH486" i="3"/>
  <c r="CH467" i="3"/>
  <c r="CH464" i="3"/>
  <c r="CH433" i="3"/>
  <c r="CH306" i="3"/>
  <c r="CH525" i="3"/>
  <c r="CH507" i="3"/>
  <c r="CH505" i="3"/>
  <c r="CH394" i="3"/>
  <c r="CH392" i="3"/>
  <c r="CH341" i="3"/>
  <c r="CH271" i="3"/>
  <c r="CH270" i="3"/>
  <c r="CH269" i="3"/>
  <c r="CH242" i="3"/>
  <c r="CH195" i="3"/>
  <c r="CH194" i="3"/>
  <c r="CH193" i="3"/>
  <c r="CH161" i="3"/>
  <c r="CH158" i="3"/>
  <c r="CH157" i="3"/>
  <c r="CH120" i="3"/>
  <c r="CH119" i="3"/>
  <c r="CH118" i="3"/>
  <c r="CH117" i="3"/>
  <c r="CH116" i="3"/>
  <c r="CH115" i="3"/>
  <c r="CH16" i="3"/>
  <c r="CH243" i="3"/>
  <c r="CH196" i="3"/>
  <c r="CH188" i="3"/>
  <c r="CH162" i="3"/>
  <c r="CH154" i="3"/>
  <c r="CH131" i="3"/>
  <c r="CH111" i="3"/>
  <c r="CH238" i="3"/>
  <c r="CH221" i="3"/>
  <c r="CH220" i="3"/>
  <c r="CH219" i="3"/>
  <c r="CH216" i="3"/>
  <c r="CH189" i="3"/>
  <c r="CH185" i="3"/>
  <c r="CH163" i="3"/>
  <c r="CH155" i="3"/>
  <c r="CH132" i="3"/>
  <c r="CH123" i="3"/>
  <c r="CI17" i="3"/>
  <c r="CH258" i="3"/>
  <c r="CH241" i="3"/>
  <c r="CH198" i="3"/>
  <c r="CH190" i="3"/>
  <c r="CH186" i="3"/>
  <c r="CH167" i="3"/>
  <c r="CH165" i="3"/>
  <c r="CH164" i="3"/>
  <c r="CH156" i="3"/>
  <c r="CH129" i="3"/>
  <c r="CH128" i="3"/>
  <c r="CH127" i="3"/>
  <c r="CH126" i="3"/>
  <c r="CH125" i="3"/>
  <c r="CH124" i="3"/>
  <c r="CH114" i="3"/>
  <c r="AN1544" i="3"/>
  <c r="BM1985" i="3"/>
  <c r="AT1320" i="3"/>
  <c r="AT1542" i="3" s="1"/>
  <c r="CI1622" i="3" l="1"/>
  <c r="CI1068" i="3"/>
  <c r="CI565" i="3"/>
  <c r="CJ565" i="3" s="1"/>
  <c r="CI236" i="3"/>
  <c r="CJ236" i="3" s="1"/>
  <c r="CI237" i="3"/>
  <c r="CJ237" i="3" s="1"/>
  <c r="CI215" i="3"/>
  <c r="CJ215" i="3" s="1"/>
  <c r="CI214" i="3"/>
  <c r="CJ214" i="3" s="1"/>
  <c r="CI290" i="3"/>
  <c r="CI1673" i="3"/>
  <c r="CI1614" i="3"/>
  <c r="CI1661" i="3"/>
  <c r="CJ1661" i="3" s="1"/>
  <c r="CI1520" i="3"/>
  <c r="CI1536" i="3"/>
  <c r="CI1533" i="3"/>
  <c r="CJ1533" i="3" s="1"/>
  <c r="CI1574" i="3"/>
  <c r="CI1668" i="3"/>
  <c r="CI1663" i="3"/>
  <c r="CI1670" i="3"/>
  <c r="CI1664" i="3"/>
  <c r="CI1645" i="3"/>
  <c r="CI1642" i="3"/>
  <c r="CI1665" i="3"/>
  <c r="CI1648" i="3"/>
  <c r="CI1643" i="3"/>
  <c r="CI1677" i="3"/>
  <c r="CI1662" i="3"/>
  <c r="CI1653" i="3"/>
  <c r="CI1650" i="3"/>
  <c r="CI1610" i="3"/>
  <c r="CI1602" i="3"/>
  <c r="CI1545" i="3"/>
  <c r="CI1538" i="3"/>
  <c r="CI1530" i="3"/>
  <c r="CJ1530" i="3" s="1"/>
  <c r="CI1527" i="3"/>
  <c r="CI1644" i="3"/>
  <c r="CI1552" i="3"/>
  <c r="CI1573" i="3" s="1"/>
  <c r="CI1544" i="3"/>
  <c r="CI1543" i="3"/>
  <c r="CI1598" i="3"/>
  <c r="CI1590" i="3"/>
  <c r="CI1586" i="3"/>
  <c r="CI1578" i="3"/>
  <c r="CI1554" i="3"/>
  <c r="CI1551" i="3"/>
  <c r="CI1571" i="3" s="1"/>
  <c r="CI1542" i="3"/>
  <c r="CI1534" i="3"/>
  <c r="CJ1534" i="3" s="1"/>
  <c r="CI1548" i="3"/>
  <c r="CI1546" i="3"/>
  <c r="CI1541" i="3"/>
  <c r="CJ1541" i="3" s="1"/>
  <c r="CI1531" i="3"/>
  <c r="CI1525" i="3"/>
  <c r="CJ1525" i="3" s="1"/>
  <c r="CI1518" i="3"/>
  <c r="CI1513" i="3"/>
  <c r="CJ1513" i="3" s="1"/>
  <c r="CI1509" i="3"/>
  <c r="CJ1509" i="3" s="1"/>
  <c r="CI1505" i="3"/>
  <c r="CJ1505" i="3" s="1"/>
  <c r="CI1501" i="3"/>
  <c r="CJ1501" i="3" s="1"/>
  <c r="CI1497" i="3"/>
  <c r="CJ1497" i="3" s="1"/>
  <c r="CI1524" i="3"/>
  <c r="CI1512" i="3"/>
  <c r="CJ1512" i="3" s="1"/>
  <c r="CI1508" i="3"/>
  <c r="CJ1508" i="3" s="1"/>
  <c r="CI1504" i="3"/>
  <c r="CJ1504" i="3" s="1"/>
  <c r="CI1500" i="3"/>
  <c r="CJ1500" i="3" s="1"/>
  <c r="CI1515" i="3"/>
  <c r="CJ1515" i="3" s="1"/>
  <c r="CI1511" i="3"/>
  <c r="CI1507" i="3"/>
  <c r="CJ1507" i="3" s="1"/>
  <c r="CI1516" i="3"/>
  <c r="CI1514" i="3"/>
  <c r="CJ1514" i="3" s="1"/>
  <c r="CI1510" i="3"/>
  <c r="CI1506" i="3"/>
  <c r="CJ1506" i="3" s="1"/>
  <c r="CI1502" i="3"/>
  <c r="CJ1502" i="3" s="1"/>
  <c r="CI1490" i="3"/>
  <c r="CJ1490" i="3" s="1"/>
  <c r="CI1486" i="3"/>
  <c r="CJ1486" i="3" s="1"/>
  <c r="CI1478" i="3"/>
  <c r="CI1471" i="3"/>
  <c r="CJ1471" i="3" s="1"/>
  <c r="CI1457" i="3"/>
  <c r="CI1444" i="3"/>
  <c r="CI1496" i="3"/>
  <c r="CJ1496" i="3" s="1"/>
  <c r="CI1493" i="3"/>
  <c r="CJ1493" i="3" s="1"/>
  <c r="CI1489" i="3"/>
  <c r="CJ1489" i="3" s="1"/>
  <c r="CI1485" i="3"/>
  <c r="CJ1485" i="3" s="1"/>
  <c r="CI1477" i="3"/>
  <c r="CJ1477" i="3" s="1"/>
  <c r="CI1470" i="3"/>
  <c r="CJ1470" i="3" s="1"/>
  <c r="CI1458" i="3"/>
  <c r="CI1447" i="3"/>
  <c r="CI1445" i="3"/>
  <c r="CI1436" i="3"/>
  <c r="CI1433" i="3"/>
  <c r="CI1424" i="3"/>
  <c r="CI1503" i="3"/>
  <c r="CJ1503" i="3" s="1"/>
  <c r="CI1499" i="3"/>
  <c r="CJ1499" i="3" s="1"/>
  <c r="CI1498" i="3"/>
  <c r="CJ1498" i="3" s="1"/>
  <c r="CI1494" i="3"/>
  <c r="CJ1494" i="3" s="1"/>
  <c r="H1563" i="3" s="1"/>
  <c r="G1724" i="3" s="1"/>
  <c r="CI1492" i="3"/>
  <c r="CJ1492" i="3" s="1"/>
  <c r="CI1488" i="3"/>
  <c r="CJ1488" i="3" s="1"/>
  <c r="CI1484" i="3"/>
  <c r="CJ1484" i="3" s="1"/>
  <c r="CI1476" i="3"/>
  <c r="CI1473" i="3"/>
  <c r="CJ1473" i="3" s="1"/>
  <c r="CI1469" i="3"/>
  <c r="CJ1469" i="3" s="1"/>
  <c r="CI1466" i="3"/>
  <c r="CI1459" i="3"/>
  <c r="CI1491" i="3"/>
  <c r="CJ1491" i="3" s="1"/>
  <c r="CI1487" i="3"/>
  <c r="CJ1487" i="3" s="1"/>
  <c r="CI1483" i="3"/>
  <c r="CJ1483" i="3" s="1"/>
  <c r="CI1479" i="3"/>
  <c r="CJ1479" i="3" s="1"/>
  <c r="CI1474" i="3"/>
  <c r="CJ1474" i="3" s="1"/>
  <c r="H1561" i="3" s="1"/>
  <c r="CI1472" i="3"/>
  <c r="CJ1472" i="3" s="1"/>
  <c r="CI1446" i="3"/>
  <c r="CI1438" i="3"/>
  <c r="CI1434" i="3"/>
  <c r="CI1413" i="3"/>
  <c r="CI1411" i="3"/>
  <c r="CI1397" i="3"/>
  <c r="CI1393" i="3"/>
  <c r="CI1375" i="3"/>
  <c r="CI1367" i="3"/>
  <c r="CI1363" i="3"/>
  <c r="CI1319" i="3"/>
  <c r="CI1317" i="3"/>
  <c r="CI1314" i="3"/>
  <c r="CI1306" i="3"/>
  <c r="CI1261" i="3"/>
  <c r="CI1443" i="3"/>
  <c r="CI1420" i="3"/>
  <c r="CI1414" i="3"/>
  <c r="CI1408" i="3"/>
  <c r="CI1406" i="3"/>
  <c r="CI1395" i="3"/>
  <c r="CI448" i="3" s="1"/>
  <c r="CI1373" i="3"/>
  <c r="CI1371" i="3"/>
  <c r="CI1362" i="3"/>
  <c r="CI1320" i="3"/>
  <c r="CI1308" i="3"/>
  <c r="CI1412" i="3"/>
  <c r="CI1410" i="3"/>
  <c r="CI1398" i="3"/>
  <c r="CI1396" i="3"/>
  <c r="CI1391" i="3"/>
  <c r="CI1368" i="3"/>
  <c r="CI1366" i="3"/>
  <c r="CI1365" i="3"/>
  <c r="CI1364" i="3"/>
  <c r="CI1318" i="3"/>
  <c r="CI1316" i="3"/>
  <c r="CI1421" i="3"/>
  <c r="CI1419" i="3"/>
  <c r="CI1407" i="3"/>
  <c r="CI1405" i="3"/>
  <c r="CI1399" i="3"/>
  <c r="CI1392" i="3"/>
  <c r="CI1374" i="3"/>
  <c r="CI1372" i="3"/>
  <c r="CI1369" i="3"/>
  <c r="CI1361" i="3"/>
  <c r="CI1338" i="3"/>
  <c r="CI1337" i="3"/>
  <c r="CJ1337" i="3" s="1"/>
  <c r="CI1334" i="3"/>
  <c r="CI1313" i="3"/>
  <c r="CI1311" i="3"/>
  <c r="CI1310" i="3"/>
  <c r="CI1309" i="3"/>
  <c r="CI1283" i="3"/>
  <c r="CI1307" i="3"/>
  <c r="CI1282" i="3"/>
  <c r="CI1268" i="3"/>
  <c r="CI1249" i="3"/>
  <c r="CJ1249" i="3" s="1"/>
  <c r="CI1223" i="3"/>
  <c r="CJ1223" i="3" s="1"/>
  <c r="CI1206" i="3"/>
  <c r="CJ1206" i="3" s="1"/>
  <c r="CI1160" i="3"/>
  <c r="CJ1160" i="3" s="1"/>
  <c r="CI1158" i="3"/>
  <c r="CJ1158" i="3" s="1"/>
  <c r="CI1144" i="3"/>
  <c r="CJ1144" i="3" s="1"/>
  <c r="CI1142" i="3"/>
  <c r="CJ1142" i="3" s="1"/>
  <c r="CI1044" i="3"/>
  <c r="CJ1044" i="3" s="1"/>
  <c r="CI1023" i="3"/>
  <c r="CI1022" i="3"/>
  <c r="CJ1022" i="3" s="1"/>
  <c r="CI1021" i="3"/>
  <c r="CI1250" i="3"/>
  <c r="CI1230" i="3"/>
  <c r="CJ1230" i="3" s="1"/>
  <c r="CI1229" i="3"/>
  <c r="CJ1229" i="3" s="1"/>
  <c r="CI1228" i="3"/>
  <c r="CJ1228" i="3" s="1"/>
  <c r="CI1186" i="3"/>
  <c r="CJ1186" i="3" s="1"/>
  <c r="CI1184" i="3"/>
  <c r="CJ1184" i="3" s="1"/>
  <c r="CI1122" i="3"/>
  <c r="CJ1122" i="3" s="1"/>
  <c r="CI1106" i="3"/>
  <c r="CJ1106" i="3" s="1"/>
  <c r="CI1088" i="3"/>
  <c r="CJ1088" i="3" s="1"/>
  <c r="CI1069" i="3"/>
  <c r="CJ1069" i="3" s="1"/>
  <c r="CI1067" i="3"/>
  <c r="CJ1067" i="3" s="1"/>
  <c r="CI989" i="3"/>
  <c r="CJ989" i="3" s="1"/>
  <c r="CI987" i="3"/>
  <c r="CJ987" i="3" s="1"/>
  <c r="CI968" i="3"/>
  <c r="CJ968" i="3" s="1"/>
  <c r="CI949" i="3"/>
  <c r="CJ949" i="3" s="1"/>
  <c r="CI1251" i="3"/>
  <c r="CJ1251" i="3" s="1"/>
  <c r="CI1224" i="3"/>
  <c r="CJ1224" i="3" s="1"/>
  <c r="CI1222" i="3"/>
  <c r="CJ1222" i="3" s="1"/>
  <c r="CI1207" i="3"/>
  <c r="CJ1207" i="3" s="1"/>
  <c r="CI1205" i="3"/>
  <c r="CJ1205" i="3" s="1"/>
  <c r="CI1159" i="3"/>
  <c r="CJ1159" i="3" s="1"/>
  <c r="CI1143" i="3"/>
  <c r="CJ1143" i="3" s="1"/>
  <c r="CI1045" i="3"/>
  <c r="CJ1045" i="3" s="1"/>
  <c r="CI1043" i="3"/>
  <c r="CJ1043" i="3" s="1"/>
  <c r="CI1281" i="3"/>
  <c r="CI1266" i="3"/>
  <c r="CI1254" i="3"/>
  <c r="CI1238" i="3"/>
  <c r="CI1237" i="3"/>
  <c r="CI1236" i="3"/>
  <c r="CI1185" i="3"/>
  <c r="CJ1185" i="3" s="1"/>
  <c r="CI1166" i="3"/>
  <c r="CJ1166" i="3" s="1"/>
  <c r="CI1165" i="3"/>
  <c r="CJ1165" i="3" s="1"/>
  <c r="CI1164" i="3"/>
  <c r="CJ1164" i="3" s="1"/>
  <c r="CI1123" i="3"/>
  <c r="CJ1123" i="3" s="1"/>
  <c r="CI1121" i="3"/>
  <c r="CJ1121" i="3" s="1"/>
  <c r="CI1107" i="3"/>
  <c r="CJ1107" i="3" s="1"/>
  <c r="CI1105" i="3"/>
  <c r="CJ1105" i="3" s="1"/>
  <c r="CI1089" i="3"/>
  <c r="CJ1089" i="3" s="1"/>
  <c r="CI1087" i="3"/>
  <c r="CJ1087" i="3" s="1"/>
  <c r="CJ1068" i="3"/>
  <c r="CI988" i="3"/>
  <c r="CJ988" i="3" s="1"/>
  <c r="CI969" i="3"/>
  <c r="CJ969" i="3" s="1"/>
  <c r="CI967" i="3"/>
  <c r="CJ967" i="3" s="1"/>
  <c r="CI1005" i="3"/>
  <c r="CI948" i="3"/>
  <c r="CJ948" i="3" s="1"/>
  <c r="CI842" i="3"/>
  <c r="CJ842" i="3" s="1"/>
  <c r="CI826" i="3"/>
  <c r="CJ826" i="3" s="1"/>
  <c r="CI809" i="3"/>
  <c r="CJ809" i="3" s="1"/>
  <c r="CI791" i="3"/>
  <c r="CJ791" i="3" s="1"/>
  <c r="CI751" i="3"/>
  <c r="CJ751" i="3" s="1"/>
  <c r="CI749" i="3"/>
  <c r="CJ749" i="3" s="1"/>
  <c r="CI730" i="3"/>
  <c r="CJ730" i="3" s="1"/>
  <c r="CI683" i="3"/>
  <c r="CJ683" i="3" s="1"/>
  <c r="CI682" i="3"/>
  <c r="CJ682" i="3" s="1"/>
  <c r="CI681" i="3"/>
  <c r="CJ681" i="3" s="1"/>
  <c r="CI674" i="3"/>
  <c r="CJ674" i="3" s="1"/>
  <c r="CI655" i="3"/>
  <c r="CJ655" i="3" s="1"/>
  <c r="CI620" i="3"/>
  <c r="CJ620" i="3" s="1"/>
  <c r="CI618" i="3"/>
  <c r="CJ618" i="3" s="1"/>
  <c r="CI583" i="3"/>
  <c r="CJ583" i="3" s="1"/>
  <c r="CI947" i="3"/>
  <c r="CJ947" i="3" s="1"/>
  <c r="CI928" i="3"/>
  <c r="CJ928" i="3" s="1"/>
  <c r="CI909" i="3"/>
  <c r="CJ909" i="3" s="1"/>
  <c r="CI907" i="3"/>
  <c r="CJ907" i="3" s="1"/>
  <c r="CI888" i="3"/>
  <c r="CJ888" i="3" s="1"/>
  <c r="CI869" i="3"/>
  <c r="CJ869" i="3" s="1"/>
  <c r="CI867" i="3"/>
  <c r="CJ867" i="3" s="1"/>
  <c r="CI771" i="3"/>
  <c r="CJ771" i="3" s="1"/>
  <c r="CI710" i="3"/>
  <c r="CJ710" i="3" s="1"/>
  <c r="CI637" i="3"/>
  <c r="CJ637" i="3" s="1"/>
  <c r="CI602" i="3"/>
  <c r="CJ602" i="3" s="1"/>
  <c r="CI600" i="3"/>
  <c r="CJ600" i="3" s="1"/>
  <c r="CI1006" i="3"/>
  <c r="CI1004" i="3"/>
  <c r="CI848" i="3"/>
  <c r="CJ848" i="3" s="1"/>
  <c r="CI847" i="3"/>
  <c r="CJ847" i="3" s="1"/>
  <c r="CI843" i="3"/>
  <c r="CJ843" i="3" s="1"/>
  <c r="CI841" i="3"/>
  <c r="CJ841" i="3" s="1"/>
  <c r="CI827" i="3"/>
  <c r="CJ827" i="3" s="1"/>
  <c r="CI825" i="3"/>
  <c r="CJ825" i="3" s="1"/>
  <c r="CI810" i="3"/>
  <c r="CJ810" i="3" s="1"/>
  <c r="CI808" i="3"/>
  <c r="CJ808" i="3" s="1"/>
  <c r="CI792" i="3"/>
  <c r="CJ792" i="3" s="1"/>
  <c r="CI790" i="3"/>
  <c r="CJ790" i="3" s="1"/>
  <c r="CI750" i="3"/>
  <c r="CJ750" i="3" s="1"/>
  <c r="CI731" i="3"/>
  <c r="CJ731" i="3" s="1"/>
  <c r="CI729" i="3"/>
  <c r="CJ729" i="3" s="1"/>
  <c r="CI675" i="3"/>
  <c r="CJ675" i="3" s="1"/>
  <c r="CI673" i="3"/>
  <c r="CJ673" i="3" s="1"/>
  <c r="CI656" i="3"/>
  <c r="CJ656" i="3" s="1"/>
  <c r="CI654" i="3"/>
  <c r="CJ654" i="3" s="1"/>
  <c r="CI929" i="3"/>
  <c r="CJ929" i="3" s="1"/>
  <c r="CI927" i="3"/>
  <c r="CJ927" i="3" s="1"/>
  <c r="CI908" i="3"/>
  <c r="CJ908" i="3" s="1"/>
  <c r="CI889" i="3"/>
  <c r="CJ889" i="3" s="1"/>
  <c r="CI887" i="3"/>
  <c r="CJ887" i="3" s="1"/>
  <c r="CI868" i="3"/>
  <c r="CJ868" i="3" s="1"/>
  <c r="CI849" i="3"/>
  <c r="CJ849" i="3" s="1"/>
  <c r="CI772" i="3"/>
  <c r="CJ772" i="3" s="1"/>
  <c r="CI770" i="3"/>
  <c r="CJ770" i="3" s="1"/>
  <c r="CI711" i="3"/>
  <c r="CJ711" i="3" s="1"/>
  <c r="CI709" i="3"/>
  <c r="CJ709" i="3" s="1"/>
  <c r="CI638" i="3"/>
  <c r="CJ638" i="3" s="1"/>
  <c r="CI636" i="3"/>
  <c r="CJ636" i="3" s="1"/>
  <c r="CI601" i="3"/>
  <c r="CJ601" i="3" s="1"/>
  <c r="CI582" i="3"/>
  <c r="CJ582" i="3" s="1"/>
  <c r="CI526" i="3"/>
  <c r="CJ526" i="3" s="1"/>
  <c r="CI524" i="3"/>
  <c r="CJ524" i="3" s="1"/>
  <c r="CI506" i="3"/>
  <c r="CJ506" i="3" s="1"/>
  <c r="CI393" i="3"/>
  <c r="CJ393" i="3" s="1"/>
  <c r="CI356" i="3"/>
  <c r="CJ356" i="3" s="1"/>
  <c r="CI326" i="3"/>
  <c r="CJ326" i="3" s="1"/>
  <c r="CI243" i="3"/>
  <c r="CI242" i="3"/>
  <c r="CJ242" i="3" s="1"/>
  <c r="CI241" i="3"/>
  <c r="CJ241" i="3" s="1"/>
  <c r="CI238" i="3"/>
  <c r="CJ238" i="3" s="1"/>
  <c r="CI619" i="3"/>
  <c r="CJ619" i="3" s="1"/>
  <c r="CI545" i="3"/>
  <c r="CJ545" i="3" s="1"/>
  <c r="CI543" i="3"/>
  <c r="CJ543" i="3" s="1"/>
  <c r="CI488" i="3"/>
  <c r="CJ488" i="3" s="1"/>
  <c r="CI486" i="3"/>
  <c r="CJ486" i="3" s="1"/>
  <c r="CI467" i="3"/>
  <c r="CI464" i="3"/>
  <c r="CJ464" i="3" s="1"/>
  <c r="CI433" i="3"/>
  <c r="CJ433" i="3" s="1"/>
  <c r="CI306" i="3"/>
  <c r="CJ306" i="3" s="1"/>
  <c r="CI525" i="3"/>
  <c r="CJ525" i="3" s="1"/>
  <c r="CI507" i="3"/>
  <c r="CJ507" i="3" s="1"/>
  <c r="CI505" i="3"/>
  <c r="CJ505" i="3" s="1"/>
  <c r="CI394" i="3"/>
  <c r="CJ394" i="3" s="1"/>
  <c r="CI392" i="3"/>
  <c r="CJ392" i="3" s="1"/>
  <c r="CI341" i="3"/>
  <c r="CJ341" i="3" s="1"/>
  <c r="CJ290" i="3"/>
  <c r="P1730" i="3" s="1"/>
  <c r="CI584" i="3"/>
  <c r="CJ584" i="3" s="1"/>
  <c r="CI564" i="3"/>
  <c r="CJ564" i="3" s="1"/>
  <c r="CI563" i="3"/>
  <c r="CJ563" i="3" s="1"/>
  <c r="CI544" i="3"/>
  <c r="CJ544" i="3" s="1"/>
  <c r="CI487" i="3"/>
  <c r="CJ487" i="3" s="1"/>
  <c r="CI418" i="3"/>
  <c r="CI401" i="3"/>
  <c r="CJ401" i="3" s="1"/>
  <c r="CI284" i="3"/>
  <c r="CJ284" i="3" s="1"/>
  <c r="P1731" i="3" s="1"/>
  <c r="CI265" i="3"/>
  <c r="CI264" i="3"/>
  <c r="CJ264" i="3" s="1"/>
  <c r="CI196" i="3"/>
  <c r="CI188" i="3"/>
  <c r="CI162" i="3"/>
  <c r="CI154" i="3"/>
  <c r="CI131" i="3"/>
  <c r="CI111" i="3"/>
  <c r="CI16" i="3"/>
  <c r="CI269" i="3"/>
  <c r="CJ269" i="3" s="1"/>
  <c r="CI221" i="3"/>
  <c r="CI220" i="3"/>
  <c r="CJ220" i="3" s="1"/>
  <c r="CI219" i="3"/>
  <c r="CJ219" i="3" s="1"/>
  <c r="CI216" i="3"/>
  <c r="CJ216" i="3" s="1"/>
  <c r="CI189" i="3"/>
  <c r="CI185" i="3"/>
  <c r="CI163" i="3"/>
  <c r="CI155" i="3"/>
  <c r="CI132" i="3"/>
  <c r="CI123" i="3"/>
  <c r="CI114" i="3"/>
  <c r="CI271" i="3"/>
  <c r="CI263" i="3"/>
  <c r="CJ263" i="3" s="1"/>
  <c r="CI259" i="3"/>
  <c r="CJ259" i="3" s="1"/>
  <c r="CI258" i="3"/>
  <c r="CJ258" i="3" s="1"/>
  <c r="CI198" i="3"/>
  <c r="CI190" i="3"/>
  <c r="CI186" i="3"/>
  <c r="CI167" i="3"/>
  <c r="CI165" i="3"/>
  <c r="CI164" i="3"/>
  <c r="CI156" i="3"/>
  <c r="CI129" i="3"/>
  <c r="CI128" i="3"/>
  <c r="CI127" i="3"/>
  <c r="CI126" i="3"/>
  <c r="CJ126" i="3" s="1"/>
  <c r="CI125" i="3"/>
  <c r="CJ125" i="3" s="1"/>
  <c r="CI124" i="3"/>
  <c r="CJ124" i="3" s="1"/>
  <c r="CI270" i="3"/>
  <c r="CJ270" i="3" s="1"/>
  <c r="CI260" i="3"/>
  <c r="CJ260" i="3" s="1"/>
  <c r="CI195" i="3"/>
  <c r="CI194" i="3"/>
  <c r="CJ194" i="3" s="1"/>
  <c r="CI193" i="3"/>
  <c r="CI161" i="3"/>
  <c r="CI158" i="3"/>
  <c r="CI157" i="3"/>
  <c r="CI120" i="3"/>
  <c r="CI119" i="3"/>
  <c r="CI118" i="3"/>
  <c r="CI117" i="3"/>
  <c r="CJ117" i="3" s="1"/>
  <c r="CI116" i="3"/>
  <c r="CJ116" i="3" s="1"/>
  <c r="CI115" i="3"/>
  <c r="CJ115" i="3" s="1"/>
  <c r="C1991" i="3"/>
  <c r="D1990" i="3"/>
  <c r="U1990" i="3"/>
  <c r="AK1990" i="3"/>
  <c r="AS1990" i="3"/>
  <c r="BA1990" i="3"/>
  <c r="BK1990" i="3"/>
  <c r="AB1990" i="3"/>
  <c r="AL1990" i="3"/>
  <c r="BB1990" i="3"/>
  <c r="BL1990" i="3"/>
  <c r="CB1990" i="3"/>
  <c r="AC1990" i="3"/>
  <c r="AQ1990" i="3"/>
  <c r="AN1990" i="3"/>
  <c r="AV1990" i="3"/>
  <c r="BD1990" i="3"/>
  <c r="AE1990" i="3"/>
  <c r="L1990" i="3"/>
  <c r="AX1990" i="3"/>
  <c r="BZ1990" i="3"/>
  <c r="M1990" i="3"/>
  <c r="Y1990" i="3"/>
  <c r="AM1990" i="3"/>
  <c r="BC1990" i="3"/>
  <c r="BW1990" i="3"/>
  <c r="I1990" i="3"/>
  <c r="AH1990" i="3"/>
  <c r="O1990" i="3"/>
  <c r="AO1990" i="3"/>
  <c r="AW1990" i="3"/>
  <c r="BY1990" i="3"/>
  <c r="X1990" i="3"/>
  <c r="AF1990" i="3"/>
  <c r="AT1990" i="3"/>
  <c r="S1990" i="3"/>
  <c r="N1990" i="3"/>
  <c r="AD1990" i="3"/>
  <c r="AR1990" i="3"/>
  <c r="AZ1990" i="3"/>
  <c r="K1990" i="3"/>
  <c r="AA1990" i="3"/>
  <c r="R1990" i="3"/>
  <c r="AP1990" i="3"/>
  <c r="BP1990" i="3"/>
  <c r="AG1990" i="3"/>
  <c r="AU1990" i="3"/>
  <c r="CA1990" i="3"/>
  <c r="H1990" i="3"/>
  <c r="Z1990" i="3"/>
  <c r="AI1989" i="3"/>
  <c r="AB1419" i="3"/>
  <c r="BX1973" i="3"/>
  <c r="CH1465" i="3"/>
  <c r="CH279" i="3"/>
  <c r="CH1572" i="3" s="1"/>
  <c r="CH1422" i="3"/>
  <c r="CH1426" i="3" s="1"/>
  <c r="CH1480" i="3"/>
  <c r="AC127" i="3"/>
  <c r="AC128" i="3" s="1"/>
  <c r="AC118" i="3"/>
  <c r="AC119" i="3" s="1"/>
  <c r="P1989" i="3"/>
  <c r="AP1364" i="3"/>
  <c r="AU1309" i="3"/>
  <c r="AU1313" i="3" s="1"/>
  <c r="AO1544" i="3"/>
  <c r="BM1986" i="3"/>
  <c r="CJ271" i="3" l="1"/>
  <c r="F1760" i="3"/>
  <c r="AU1314" i="3"/>
  <c r="AU1316" i="3" s="1"/>
  <c r="AU1320" i="3" s="1"/>
  <c r="AV1308" i="3"/>
  <c r="AC1004" i="3"/>
  <c r="AC155" i="3"/>
  <c r="AC157" i="3"/>
  <c r="AC120" i="3"/>
  <c r="AC156" i="3"/>
  <c r="AC154" i="3"/>
  <c r="CJ243" i="3"/>
  <c r="F1758" i="3"/>
  <c r="CI1252" i="3"/>
  <c r="C1992" i="3"/>
  <c r="D1991" i="3"/>
  <c r="U1991" i="3"/>
  <c r="AK1991" i="3"/>
  <c r="AS1991" i="3"/>
  <c r="BA1991" i="3"/>
  <c r="BY1991" i="3"/>
  <c r="AB1991" i="3"/>
  <c r="AX1991" i="3"/>
  <c r="BL1991" i="3"/>
  <c r="CB1991" i="3"/>
  <c r="Y1991" i="3"/>
  <c r="AQ1991" i="3"/>
  <c r="AN1991" i="3"/>
  <c r="AV1991" i="3"/>
  <c r="BD1991" i="3"/>
  <c r="O1991" i="3"/>
  <c r="AE1991" i="3"/>
  <c r="L1991" i="3"/>
  <c r="X1991" i="3"/>
  <c r="AT1991" i="3"/>
  <c r="BZ1991" i="3"/>
  <c r="M1991" i="3"/>
  <c r="AM1991" i="3"/>
  <c r="BC1991" i="3"/>
  <c r="BW1991" i="3"/>
  <c r="I1991" i="3"/>
  <c r="AH1991" i="3"/>
  <c r="K1991" i="3"/>
  <c r="AO1991" i="3"/>
  <c r="AW1991" i="3"/>
  <c r="AF1991" i="3"/>
  <c r="AP1991" i="3"/>
  <c r="S1991" i="3"/>
  <c r="AG1991" i="3"/>
  <c r="H1991" i="3"/>
  <c r="N1991" i="3"/>
  <c r="AD1991" i="3"/>
  <c r="AR1991" i="3"/>
  <c r="AZ1991" i="3"/>
  <c r="AA1991" i="3"/>
  <c r="BK1991" i="3"/>
  <c r="R1991" i="3"/>
  <c r="AL1991" i="3"/>
  <c r="BB1991" i="3"/>
  <c r="BP1991" i="3"/>
  <c r="AC1991" i="3"/>
  <c r="AU1991" i="3"/>
  <c r="CA1991" i="3"/>
  <c r="Z1991" i="3"/>
  <c r="AB1422" i="3"/>
  <c r="AB1524" i="3"/>
  <c r="AB1536" i="3" s="1"/>
  <c r="AI1990" i="3"/>
  <c r="CI1465" i="3"/>
  <c r="CI279" i="3"/>
  <c r="CI1312" i="3"/>
  <c r="CJ1283" i="3"/>
  <c r="M1708" i="3" s="1"/>
  <c r="CI1422" i="3"/>
  <c r="G1722" i="3"/>
  <c r="AC129" i="3"/>
  <c r="AC162" i="3"/>
  <c r="AC164" i="3"/>
  <c r="AC1005" i="3"/>
  <c r="AC1237" i="3" s="1"/>
  <c r="AC161" i="3"/>
  <c r="AC163" i="3"/>
  <c r="AC131" i="3"/>
  <c r="AP1368" i="3"/>
  <c r="P1990" i="3"/>
  <c r="CJ221" i="3"/>
  <c r="F1757" i="3"/>
  <c r="F1759" i="3"/>
  <c r="CJ265" i="3"/>
  <c r="CI1480" i="3"/>
  <c r="AC165" i="3" l="1"/>
  <c r="AC158" i="3"/>
  <c r="AU1542" i="3"/>
  <c r="CI1426" i="3"/>
  <c r="CI1572" i="3"/>
  <c r="F1753" i="3"/>
  <c r="CJ279" i="3"/>
  <c r="P1732" i="3" s="1"/>
  <c r="P1733" i="3" s="1"/>
  <c r="P1991" i="3"/>
  <c r="AI1991" i="3"/>
  <c r="AC1006" i="3"/>
  <c r="AC1236" i="3"/>
  <c r="C1993" i="3"/>
  <c r="D1992" i="3"/>
  <c r="U1992" i="3"/>
  <c r="AO1992" i="3"/>
  <c r="X1992" i="3"/>
  <c r="AF1992" i="3"/>
  <c r="AX1992" i="3"/>
  <c r="BL1992" i="3"/>
  <c r="Y1992" i="3"/>
  <c r="AQ1992" i="3"/>
  <c r="AN1992" i="3"/>
  <c r="AV1992" i="3"/>
  <c r="BD1992" i="3"/>
  <c r="O1992" i="3"/>
  <c r="AE1992" i="3"/>
  <c r="AW1992" i="3"/>
  <c r="BY1992" i="3"/>
  <c r="L1992" i="3"/>
  <c r="AT1992" i="3"/>
  <c r="CB1992" i="3"/>
  <c r="M1992" i="3"/>
  <c r="S1992" i="3"/>
  <c r="AM1992" i="3"/>
  <c r="BC1992" i="3"/>
  <c r="BW1992" i="3"/>
  <c r="H1992" i="3"/>
  <c r="N1992" i="3"/>
  <c r="AH1992" i="3"/>
  <c r="K1992" i="3"/>
  <c r="AK1992" i="3"/>
  <c r="AB1992" i="3"/>
  <c r="AP1992" i="3"/>
  <c r="BZ1992" i="3"/>
  <c r="AG1992" i="3"/>
  <c r="AD1992" i="3"/>
  <c r="AR1992" i="3"/>
  <c r="AZ1992" i="3"/>
  <c r="AA1992" i="3"/>
  <c r="AS1992" i="3"/>
  <c r="BA1992" i="3"/>
  <c r="BK1992" i="3"/>
  <c r="R1992" i="3"/>
  <c r="AL1992" i="3"/>
  <c r="BB1992" i="3"/>
  <c r="BP1992" i="3"/>
  <c r="AC1992" i="3"/>
  <c r="AU1992" i="3"/>
  <c r="CA1992" i="3"/>
  <c r="I1992" i="3"/>
  <c r="Z1992" i="3"/>
  <c r="AV1309" i="3"/>
  <c r="AV1313" i="3" s="1"/>
  <c r="AP1369" i="3"/>
  <c r="AP1371" i="3" s="1"/>
  <c r="AQ1363" i="3"/>
  <c r="AC1424" i="3"/>
  <c r="AD1424" i="3" s="1"/>
  <c r="AC132" i="3"/>
  <c r="AB1426" i="3"/>
  <c r="AB1443" i="3" s="1"/>
  <c r="F1973" i="3"/>
  <c r="AC167" i="3" l="1"/>
  <c r="AP1375" i="3"/>
  <c r="AV1314" i="3"/>
  <c r="AV1316" i="3" s="1"/>
  <c r="AV1320" i="3" s="1"/>
  <c r="BL1993" i="3" s="1"/>
  <c r="AW1308" i="3"/>
  <c r="AC1510" i="3"/>
  <c r="AC1238" i="3"/>
  <c r="AY1974" i="3"/>
  <c r="BE1974" i="3" s="1"/>
  <c r="P1992" i="3"/>
  <c r="C1994" i="3"/>
  <c r="D1993" i="3"/>
  <c r="U1993" i="3"/>
  <c r="AE1993" i="3"/>
  <c r="AX1993" i="3"/>
  <c r="M1993" i="3"/>
  <c r="Y1993" i="3"/>
  <c r="AQ1993" i="3"/>
  <c r="BW1993" i="3"/>
  <c r="I1993" i="3"/>
  <c r="O1993" i="3"/>
  <c r="AO1993" i="3"/>
  <c r="AW1993" i="3"/>
  <c r="BY1993" i="3"/>
  <c r="L1993" i="3"/>
  <c r="X1993" i="3"/>
  <c r="AF1993" i="3"/>
  <c r="AT1993" i="3"/>
  <c r="CB1993" i="3"/>
  <c r="AM1993" i="3"/>
  <c r="BC1993" i="3"/>
  <c r="N1993" i="3"/>
  <c r="AH1993" i="3"/>
  <c r="AR1993" i="3"/>
  <c r="AZ1993" i="3"/>
  <c r="K1993" i="3"/>
  <c r="AA1993" i="3"/>
  <c r="R1993" i="3"/>
  <c r="AP1993" i="3"/>
  <c r="BZ1993" i="3"/>
  <c r="S1993" i="3"/>
  <c r="AG1993" i="3"/>
  <c r="CA1993" i="3"/>
  <c r="H1993" i="3"/>
  <c r="AD1993" i="3"/>
  <c r="AK1993" i="3"/>
  <c r="AS1993" i="3"/>
  <c r="BA1993" i="3"/>
  <c r="BK1993" i="3"/>
  <c r="AB1993" i="3"/>
  <c r="AL1993" i="3"/>
  <c r="BB1993" i="3"/>
  <c r="BP1993" i="3"/>
  <c r="AC1993" i="3"/>
  <c r="AU1993" i="3"/>
  <c r="Z1993" i="3"/>
  <c r="AN1993" i="3"/>
  <c r="AV1993" i="3"/>
  <c r="BD1993" i="3"/>
  <c r="AQ1364" i="3"/>
  <c r="AQ1368" i="3" s="1"/>
  <c r="G1753" i="3"/>
  <c r="G1754" i="3" s="1"/>
  <c r="F1754" i="3"/>
  <c r="AD111" i="3"/>
  <c r="AI1992" i="3"/>
  <c r="BV1974" i="3" l="1"/>
  <c r="AC198" i="3"/>
  <c r="AQ1369" i="3"/>
  <c r="AQ1371" i="3" s="1"/>
  <c r="AQ1375" i="3" s="1"/>
  <c r="AR1363" i="3"/>
  <c r="AD127" i="3"/>
  <c r="AD118" i="3"/>
  <c r="AC1252" i="3"/>
  <c r="AW1309" i="3"/>
  <c r="AC1516" i="3"/>
  <c r="AV1542" i="3"/>
  <c r="AI1993" i="3"/>
  <c r="C1995" i="3"/>
  <c r="D1994" i="3"/>
  <c r="AE1994" i="3"/>
  <c r="L1994" i="3"/>
  <c r="AX1994" i="3"/>
  <c r="BZ1994" i="3"/>
  <c r="M1994" i="3"/>
  <c r="Y1994" i="3"/>
  <c r="AM1994" i="3"/>
  <c r="BC1994" i="3"/>
  <c r="BW1994" i="3"/>
  <c r="I1994" i="3"/>
  <c r="AH1994" i="3"/>
  <c r="O1994" i="3"/>
  <c r="AO1994" i="3"/>
  <c r="AW1994" i="3"/>
  <c r="BY1994" i="3"/>
  <c r="X1994" i="3"/>
  <c r="AF1994" i="3"/>
  <c r="AT1994" i="3"/>
  <c r="S1994" i="3"/>
  <c r="N1994" i="3"/>
  <c r="AD1994" i="3"/>
  <c r="AR1994" i="3"/>
  <c r="AZ1994" i="3"/>
  <c r="K1994" i="3"/>
  <c r="AA1994" i="3"/>
  <c r="R1994" i="3"/>
  <c r="AP1994" i="3"/>
  <c r="BP1994" i="3"/>
  <c r="AG1994" i="3"/>
  <c r="AU1994" i="3"/>
  <c r="CA1994" i="3"/>
  <c r="H1994" i="3"/>
  <c r="Z1994" i="3"/>
  <c r="U1994" i="3"/>
  <c r="AK1994" i="3"/>
  <c r="AS1994" i="3"/>
  <c r="BA1994" i="3"/>
  <c r="BK1994" i="3"/>
  <c r="AB1994" i="3"/>
  <c r="AL1994" i="3"/>
  <c r="BB1994" i="3"/>
  <c r="CB1994" i="3"/>
  <c r="AC1994" i="3"/>
  <c r="AQ1994" i="3"/>
  <c r="AN1994" i="3"/>
  <c r="AV1994" i="3"/>
  <c r="BD1994" i="3"/>
  <c r="AP1544" i="3"/>
  <c r="BM1987" i="3"/>
  <c r="P1993" i="3"/>
  <c r="BX1974" i="3" l="1"/>
  <c r="AC1419" i="3"/>
  <c r="P1994" i="3"/>
  <c r="C1996" i="3"/>
  <c r="D1995" i="3"/>
  <c r="O1995" i="3"/>
  <c r="AE1995" i="3"/>
  <c r="L1995" i="3"/>
  <c r="X1995" i="3"/>
  <c r="AT1995" i="3"/>
  <c r="BZ1995" i="3"/>
  <c r="M1995" i="3"/>
  <c r="AM1995" i="3"/>
  <c r="BC1995" i="3"/>
  <c r="BW1995" i="3"/>
  <c r="I1995" i="3"/>
  <c r="AH1995" i="3"/>
  <c r="K1995" i="3"/>
  <c r="AO1995" i="3"/>
  <c r="AW1995" i="3"/>
  <c r="AF1995" i="3"/>
  <c r="AP1995" i="3"/>
  <c r="S1995" i="3"/>
  <c r="AG1995" i="3"/>
  <c r="H1995" i="3"/>
  <c r="N1995" i="3"/>
  <c r="AD1995" i="3"/>
  <c r="AR1995" i="3"/>
  <c r="AZ1995" i="3"/>
  <c r="AA1995" i="3"/>
  <c r="BK1995" i="3"/>
  <c r="R1995" i="3"/>
  <c r="AL1995" i="3"/>
  <c r="BB1995" i="3"/>
  <c r="BP1995" i="3"/>
  <c r="AC1995" i="3"/>
  <c r="AU1995" i="3"/>
  <c r="CA1995" i="3"/>
  <c r="Z1995" i="3"/>
  <c r="U1995" i="3"/>
  <c r="AK1995" i="3"/>
  <c r="AS1995" i="3"/>
  <c r="BA1995" i="3"/>
  <c r="BY1995" i="3"/>
  <c r="AB1995" i="3"/>
  <c r="AX1995" i="3"/>
  <c r="CB1995" i="3"/>
  <c r="Y1995" i="3"/>
  <c r="AQ1995" i="3"/>
  <c r="AN1995" i="3"/>
  <c r="AV1995" i="3"/>
  <c r="BD1995" i="3"/>
  <c r="AD119" i="3"/>
  <c r="AR1364" i="3"/>
  <c r="AR1368" i="3" s="1"/>
  <c r="AQ1544" i="3"/>
  <c r="BM1988" i="3"/>
  <c r="AD128" i="3"/>
  <c r="AI1994" i="3"/>
  <c r="AW1313" i="3"/>
  <c r="AC1436" i="3"/>
  <c r="AC1524" i="3" l="1"/>
  <c r="AC1536" i="3" s="1"/>
  <c r="AC1422" i="3"/>
  <c r="AR1369" i="3"/>
  <c r="AR1371" i="3" s="1"/>
  <c r="AR1375" i="3" s="1"/>
  <c r="AS1363" i="3"/>
  <c r="P1995" i="3"/>
  <c r="AI1995" i="3"/>
  <c r="C1997" i="3"/>
  <c r="D1996" i="3"/>
  <c r="O1996" i="3"/>
  <c r="AE1996" i="3"/>
  <c r="AW1996" i="3"/>
  <c r="BY1996" i="3"/>
  <c r="L1996" i="3"/>
  <c r="AT1996" i="3"/>
  <c r="CB1996" i="3"/>
  <c r="M1996" i="3"/>
  <c r="S1996" i="3"/>
  <c r="AM1996" i="3"/>
  <c r="BC1996" i="3"/>
  <c r="BW1996" i="3"/>
  <c r="H1996" i="3"/>
  <c r="N1996" i="3"/>
  <c r="AH1996" i="3"/>
  <c r="K1996" i="3"/>
  <c r="AK1996" i="3"/>
  <c r="AB1996" i="3"/>
  <c r="AP1996" i="3"/>
  <c r="BZ1996" i="3"/>
  <c r="AG1996" i="3"/>
  <c r="AD1996" i="3"/>
  <c r="AR1996" i="3"/>
  <c r="AZ1996" i="3"/>
  <c r="AA1996" i="3"/>
  <c r="AS1996" i="3"/>
  <c r="BA1996" i="3"/>
  <c r="BK1996" i="3"/>
  <c r="R1996" i="3"/>
  <c r="AL1996" i="3"/>
  <c r="BB1996" i="3"/>
  <c r="BP1996" i="3"/>
  <c r="AC1996" i="3"/>
  <c r="AU1996" i="3"/>
  <c r="CA1996" i="3"/>
  <c r="I1996" i="3"/>
  <c r="Z1996" i="3"/>
  <c r="U1996" i="3"/>
  <c r="AO1996" i="3"/>
  <c r="X1996" i="3"/>
  <c r="AF1996" i="3"/>
  <c r="AX1996" i="3"/>
  <c r="Y1996" i="3"/>
  <c r="AQ1996" i="3"/>
  <c r="AN1996" i="3"/>
  <c r="AV1996" i="3"/>
  <c r="BD1996" i="3"/>
  <c r="AD1005" i="3"/>
  <c r="AD131" i="3"/>
  <c r="AD132" i="3" s="1"/>
  <c r="AD164" i="3"/>
  <c r="AD161" i="3"/>
  <c r="AD162" i="3"/>
  <c r="AD163" i="3"/>
  <c r="AD129" i="3"/>
  <c r="AC1438" i="3"/>
  <c r="AW1314" i="3"/>
  <c r="AW1316" i="3" s="1"/>
  <c r="AW1320" i="3" s="1"/>
  <c r="AX1308" i="3"/>
  <c r="AD157" i="3"/>
  <c r="AD154" i="3"/>
  <c r="AD155" i="3"/>
  <c r="AD120" i="3"/>
  <c r="AD1004" i="3"/>
  <c r="AD156" i="3"/>
  <c r="AD185" i="3"/>
  <c r="F1974" i="3" l="1"/>
  <c r="AC1426" i="3"/>
  <c r="AR1544" i="3"/>
  <c r="BM1989" i="3"/>
  <c r="AD158" i="3"/>
  <c r="AD193" i="3"/>
  <c r="AD1021" i="3"/>
  <c r="AD189" i="3"/>
  <c r="AD186" i="3"/>
  <c r="AE186" i="3" s="1"/>
  <c r="AF186" i="3" s="1"/>
  <c r="AG186" i="3" s="1"/>
  <c r="AH186" i="3" s="1"/>
  <c r="AI186" i="3" s="1"/>
  <c r="AJ186" i="3" s="1"/>
  <c r="AK186" i="3" s="1"/>
  <c r="AL186" i="3" s="1"/>
  <c r="AM186" i="3" s="1"/>
  <c r="AN186" i="3" s="1"/>
  <c r="AO186" i="3" s="1"/>
  <c r="AP186" i="3" s="1"/>
  <c r="AQ186" i="3" s="1"/>
  <c r="AR186" i="3" s="1"/>
  <c r="AS186" i="3" s="1"/>
  <c r="AT186" i="3" s="1"/>
  <c r="AU186" i="3" s="1"/>
  <c r="AV186" i="3" s="1"/>
  <c r="AW186" i="3" s="1"/>
  <c r="AX186" i="3" s="1"/>
  <c r="AY186" i="3" s="1"/>
  <c r="AZ186" i="3" s="1"/>
  <c r="BA186" i="3" s="1"/>
  <c r="BB186" i="3" s="1"/>
  <c r="BC186" i="3" s="1"/>
  <c r="BD186" i="3" s="1"/>
  <c r="BE186" i="3" s="1"/>
  <c r="BF186" i="3" s="1"/>
  <c r="BG186" i="3" s="1"/>
  <c r="BH186" i="3" s="1"/>
  <c r="BI186" i="3" s="1"/>
  <c r="BJ186" i="3" s="1"/>
  <c r="BK186" i="3" s="1"/>
  <c r="BL186" i="3" s="1"/>
  <c r="BM186" i="3" s="1"/>
  <c r="BN186" i="3" s="1"/>
  <c r="CJ185" i="3"/>
  <c r="AX1309" i="3"/>
  <c r="AX1313" i="3" s="1"/>
  <c r="AE111" i="3"/>
  <c r="AS1364" i="3"/>
  <c r="AS1368" i="3" s="1"/>
  <c r="AW1542" i="3"/>
  <c r="BL1994" i="3"/>
  <c r="AD1006" i="3"/>
  <c r="AD1237" i="3"/>
  <c r="AI1996" i="3"/>
  <c r="AD165" i="3"/>
  <c r="P1996" i="3"/>
  <c r="C1998" i="3"/>
  <c r="D1997" i="3"/>
  <c r="O1997" i="3"/>
  <c r="AO1997" i="3"/>
  <c r="AW1997" i="3"/>
  <c r="BY1997" i="3"/>
  <c r="L1997" i="3"/>
  <c r="X1997" i="3"/>
  <c r="AF1997" i="3"/>
  <c r="AT1997" i="3"/>
  <c r="CB1997" i="3"/>
  <c r="AM1997" i="3"/>
  <c r="BC1997" i="3"/>
  <c r="N1997" i="3"/>
  <c r="AH1997" i="3"/>
  <c r="AR1997" i="3"/>
  <c r="AZ1997" i="3"/>
  <c r="K1997" i="3"/>
  <c r="AA1997" i="3"/>
  <c r="R1997" i="3"/>
  <c r="AP1997" i="3"/>
  <c r="BZ1997" i="3"/>
  <c r="S1997" i="3"/>
  <c r="AG1997" i="3"/>
  <c r="CA1997" i="3"/>
  <c r="H1997" i="3"/>
  <c r="AD1997" i="3"/>
  <c r="AK1997" i="3"/>
  <c r="AS1997" i="3"/>
  <c r="BA1997" i="3"/>
  <c r="BK1997" i="3"/>
  <c r="AB1997" i="3"/>
  <c r="AL1997" i="3"/>
  <c r="BB1997" i="3"/>
  <c r="BP1997" i="3"/>
  <c r="AC1997" i="3"/>
  <c r="AU1997" i="3"/>
  <c r="Z1997" i="3"/>
  <c r="AN1997" i="3"/>
  <c r="AV1997" i="3"/>
  <c r="BD1997" i="3"/>
  <c r="U1997" i="3"/>
  <c r="AE1997" i="3"/>
  <c r="AX1997" i="3"/>
  <c r="M1997" i="3"/>
  <c r="Y1997" i="3"/>
  <c r="AQ1997" i="3"/>
  <c r="BW1997" i="3"/>
  <c r="I1997" i="3"/>
  <c r="AC1443" i="3" l="1"/>
  <c r="C1999" i="3"/>
  <c r="D1998" i="3"/>
  <c r="O1998" i="3"/>
  <c r="AO1998" i="3"/>
  <c r="AW1998" i="3"/>
  <c r="BY1998" i="3"/>
  <c r="X1998" i="3"/>
  <c r="AF1998" i="3"/>
  <c r="AT1998" i="3"/>
  <c r="S1998" i="3"/>
  <c r="N1998" i="3"/>
  <c r="AD1998" i="3"/>
  <c r="AR1998" i="3"/>
  <c r="AZ1998" i="3"/>
  <c r="K1998" i="3"/>
  <c r="AA1998" i="3"/>
  <c r="R1998" i="3"/>
  <c r="AP1998" i="3"/>
  <c r="BP1998" i="3"/>
  <c r="AG1998" i="3"/>
  <c r="AU1998" i="3"/>
  <c r="CA1998" i="3"/>
  <c r="H1998" i="3"/>
  <c r="Z1998" i="3"/>
  <c r="U1998" i="3"/>
  <c r="AK1998" i="3"/>
  <c r="AS1998" i="3"/>
  <c r="BA1998" i="3"/>
  <c r="BK1998" i="3"/>
  <c r="AB1998" i="3"/>
  <c r="AL1998" i="3"/>
  <c r="BB1998" i="3"/>
  <c r="CB1998" i="3"/>
  <c r="AC1998" i="3"/>
  <c r="AQ1998" i="3"/>
  <c r="AN1998" i="3"/>
  <c r="AV1998" i="3"/>
  <c r="BD1998" i="3"/>
  <c r="AE1998" i="3"/>
  <c r="L1998" i="3"/>
  <c r="AX1998" i="3"/>
  <c r="BZ1998" i="3"/>
  <c r="M1998" i="3"/>
  <c r="Y1998" i="3"/>
  <c r="AM1998" i="3"/>
  <c r="BC1998" i="3"/>
  <c r="BW1998" i="3"/>
  <c r="I1998" i="3"/>
  <c r="AH1998" i="3"/>
  <c r="AD1023" i="3"/>
  <c r="AD1236" i="3"/>
  <c r="CJ1021" i="3"/>
  <c r="AD167" i="3"/>
  <c r="AD195" i="3"/>
  <c r="CJ193" i="3"/>
  <c r="AI1997" i="3"/>
  <c r="AD1510" i="3"/>
  <c r="AY1975" i="3"/>
  <c r="AE127" i="3"/>
  <c r="AE118" i="3"/>
  <c r="AX1314" i="3"/>
  <c r="AX1316" i="3" s="1"/>
  <c r="AX1320" i="3" s="1"/>
  <c r="AY1308" i="3"/>
  <c r="P1997" i="3"/>
  <c r="AS1369" i="3"/>
  <c r="AS1371" i="3" s="1"/>
  <c r="AS1375" i="3" s="1"/>
  <c r="AT1363" i="3"/>
  <c r="AD190" i="3"/>
  <c r="AE190" i="3" s="1"/>
  <c r="AF190" i="3" s="1"/>
  <c r="AG190" i="3" s="1"/>
  <c r="AH190" i="3" s="1"/>
  <c r="AI190" i="3" s="1"/>
  <c r="AJ190" i="3" s="1"/>
  <c r="AK190" i="3" s="1"/>
  <c r="AL190" i="3" s="1"/>
  <c r="AM190" i="3" s="1"/>
  <c r="AN190" i="3" s="1"/>
  <c r="AO190" i="3" s="1"/>
  <c r="AP190" i="3" s="1"/>
  <c r="AQ190" i="3" s="1"/>
  <c r="AR190" i="3" s="1"/>
  <c r="AS190" i="3" s="1"/>
  <c r="AT190" i="3" s="1"/>
  <c r="AU190" i="3" s="1"/>
  <c r="AV190" i="3" s="1"/>
  <c r="AW190" i="3" s="1"/>
  <c r="AX190" i="3" s="1"/>
  <c r="AY190" i="3" s="1"/>
  <c r="AZ190" i="3" s="1"/>
  <c r="BA190" i="3" s="1"/>
  <c r="BB190" i="3" s="1"/>
  <c r="BC190" i="3" s="1"/>
  <c r="BD190" i="3" s="1"/>
  <c r="BE190" i="3" s="1"/>
  <c r="BF190" i="3" s="1"/>
  <c r="BG190" i="3" s="1"/>
  <c r="BH190" i="3" s="1"/>
  <c r="BI190" i="3" s="1"/>
  <c r="BJ190" i="3" s="1"/>
  <c r="BK190" i="3" s="1"/>
  <c r="BL190" i="3" s="1"/>
  <c r="BM190" i="3" s="1"/>
  <c r="BN190" i="3" s="1"/>
  <c r="CJ189" i="3"/>
  <c r="AX1542" i="3" l="1"/>
  <c r="BL1995" i="3"/>
  <c r="AE119" i="3"/>
  <c r="AE128" i="3"/>
  <c r="AD198" i="3"/>
  <c r="AD196" i="3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W1975" i="3"/>
  <c r="F1748" i="3"/>
  <c r="CJ195" i="3"/>
  <c r="AS1544" i="3"/>
  <c r="BM1990" i="3"/>
  <c r="AY1309" i="3"/>
  <c r="AY1313" i="3" s="1"/>
  <c r="BV1975" i="3"/>
  <c r="AI1998" i="3"/>
  <c r="C2000" i="3"/>
  <c r="D1999" i="3"/>
  <c r="K1999" i="3"/>
  <c r="AO1999" i="3"/>
  <c r="AW1999" i="3"/>
  <c r="AF1999" i="3"/>
  <c r="AP1999" i="3"/>
  <c r="S1999" i="3"/>
  <c r="AG1999" i="3"/>
  <c r="H1999" i="3"/>
  <c r="N1999" i="3"/>
  <c r="AD1999" i="3"/>
  <c r="AR1999" i="3"/>
  <c r="AZ1999" i="3"/>
  <c r="AA1999" i="3"/>
  <c r="BK1999" i="3"/>
  <c r="R1999" i="3"/>
  <c r="AL1999" i="3"/>
  <c r="BB1999" i="3"/>
  <c r="BP1999" i="3"/>
  <c r="AC1999" i="3"/>
  <c r="AU1999" i="3"/>
  <c r="CA1999" i="3"/>
  <c r="Z1999" i="3"/>
  <c r="U1999" i="3"/>
  <c r="AK1999" i="3"/>
  <c r="AS1999" i="3"/>
  <c r="BA1999" i="3"/>
  <c r="BY1999" i="3"/>
  <c r="AB1999" i="3"/>
  <c r="AX1999" i="3"/>
  <c r="CB1999" i="3"/>
  <c r="Y1999" i="3"/>
  <c r="AQ1999" i="3"/>
  <c r="AN1999" i="3"/>
  <c r="AV1999" i="3"/>
  <c r="BD1999" i="3"/>
  <c r="O1999" i="3"/>
  <c r="AE1999" i="3"/>
  <c r="L1999" i="3"/>
  <c r="X1999" i="3"/>
  <c r="AT1999" i="3"/>
  <c r="BZ1999" i="3"/>
  <c r="M1999" i="3"/>
  <c r="AM1999" i="3"/>
  <c r="BC1999" i="3"/>
  <c r="BW1999" i="3"/>
  <c r="I1999" i="3"/>
  <c r="AH1999" i="3"/>
  <c r="AT1364" i="3"/>
  <c r="AD1511" i="3"/>
  <c r="CJ1511" i="3" s="1"/>
  <c r="AD1238" i="3"/>
  <c r="AZ1975" i="3"/>
  <c r="BE1975" i="3" s="1"/>
  <c r="CJ1023" i="3"/>
  <c r="P1998" i="3"/>
  <c r="AI1999" i="3" l="1"/>
  <c r="AY1314" i="3"/>
  <c r="AY1316" i="3" s="1"/>
  <c r="AZ1308" i="3"/>
  <c r="AD1252" i="3"/>
  <c r="C2001" i="3"/>
  <c r="D2000" i="3"/>
  <c r="K2000" i="3"/>
  <c r="AK2000" i="3"/>
  <c r="AB2000" i="3"/>
  <c r="AP2000" i="3"/>
  <c r="BZ2000" i="3"/>
  <c r="AG2000" i="3"/>
  <c r="AD2000" i="3"/>
  <c r="AR2000" i="3"/>
  <c r="AZ2000" i="3"/>
  <c r="AA2000" i="3"/>
  <c r="AS2000" i="3"/>
  <c r="BA2000" i="3"/>
  <c r="BK2000" i="3"/>
  <c r="R2000" i="3"/>
  <c r="AL2000" i="3"/>
  <c r="BB2000" i="3"/>
  <c r="BP2000" i="3"/>
  <c r="AC2000" i="3"/>
  <c r="AU2000" i="3"/>
  <c r="CA2000" i="3"/>
  <c r="I2000" i="3"/>
  <c r="Z2000" i="3"/>
  <c r="U2000" i="3"/>
  <c r="AO2000" i="3"/>
  <c r="X2000" i="3"/>
  <c r="AF2000" i="3"/>
  <c r="AX2000" i="3"/>
  <c r="Y2000" i="3"/>
  <c r="AQ2000" i="3"/>
  <c r="AN2000" i="3"/>
  <c r="AV2000" i="3"/>
  <c r="BD2000" i="3"/>
  <c r="O2000" i="3"/>
  <c r="AE2000" i="3"/>
  <c r="AW2000" i="3"/>
  <c r="BY2000" i="3"/>
  <c r="L2000" i="3"/>
  <c r="AT2000" i="3"/>
  <c r="CB2000" i="3"/>
  <c r="M2000" i="3"/>
  <c r="S2000" i="3"/>
  <c r="AM2000" i="3"/>
  <c r="BC2000" i="3"/>
  <c r="BW2000" i="3"/>
  <c r="H2000" i="3"/>
  <c r="N2000" i="3"/>
  <c r="AH2000" i="3"/>
  <c r="AD1419" i="3"/>
  <c r="BX1975" i="3"/>
  <c r="H1748" i="3"/>
  <c r="G1748" i="3"/>
  <c r="AD1516" i="3"/>
  <c r="AT1368" i="3"/>
  <c r="P1999" i="3"/>
  <c r="AE131" i="3"/>
  <c r="AE132" i="3" s="1"/>
  <c r="AE161" i="3"/>
  <c r="AE163" i="3"/>
  <c r="AE164" i="3"/>
  <c r="AE1005" i="3"/>
  <c r="AE162" i="3"/>
  <c r="AE129" i="3"/>
  <c r="AY1320" i="3"/>
  <c r="AE155" i="3"/>
  <c r="AE156" i="3"/>
  <c r="AE157" i="3"/>
  <c r="AE1004" i="3"/>
  <c r="AE154" i="3"/>
  <c r="AE120" i="3"/>
  <c r="AY1542" i="3" l="1"/>
  <c r="BL1996" i="3"/>
  <c r="AE158" i="3"/>
  <c r="AE165" i="3"/>
  <c r="P2000" i="3"/>
  <c r="AF111" i="3"/>
  <c r="AD1436" i="3"/>
  <c r="AE1006" i="3"/>
  <c r="AE1236" i="3"/>
  <c r="AE1237" i="3"/>
  <c r="AT1369" i="3"/>
  <c r="AT1371" i="3" s="1"/>
  <c r="AU1363" i="3"/>
  <c r="AD1422" i="3"/>
  <c r="AD1524" i="3"/>
  <c r="AD1536" i="3" s="1"/>
  <c r="C2002" i="3"/>
  <c r="D2001" i="3"/>
  <c r="K2001" i="3"/>
  <c r="AA2001" i="3"/>
  <c r="R2001" i="3"/>
  <c r="AP2001" i="3"/>
  <c r="BZ2001" i="3"/>
  <c r="S2001" i="3"/>
  <c r="AG2001" i="3"/>
  <c r="CA2001" i="3"/>
  <c r="H2001" i="3"/>
  <c r="AD2001" i="3"/>
  <c r="AK2001" i="3"/>
  <c r="AS2001" i="3"/>
  <c r="BA2001" i="3"/>
  <c r="BK2001" i="3"/>
  <c r="AB2001" i="3"/>
  <c r="AL2001" i="3"/>
  <c r="BB2001" i="3"/>
  <c r="BP2001" i="3"/>
  <c r="AC2001" i="3"/>
  <c r="AU2001" i="3"/>
  <c r="Z2001" i="3"/>
  <c r="AN2001" i="3"/>
  <c r="AV2001" i="3"/>
  <c r="BD2001" i="3"/>
  <c r="U2001" i="3"/>
  <c r="AE2001" i="3"/>
  <c r="AX2001" i="3"/>
  <c r="M2001" i="3"/>
  <c r="Y2001" i="3"/>
  <c r="AQ2001" i="3"/>
  <c r="BW2001" i="3"/>
  <c r="I2001" i="3"/>
  <c r="O2001" i="3"/>
  <c r="AO2001" i="3"/>
  <c r="AW2001" i="3"/>
  <c r="BY2001" i="3"/>
  <c r="L2001" i="3"/>
  <c r="X2001" i="3"/>
  <c r="AF2001" i="3"/>
  <c r="AT2001" i="3"/>
  <c r="CB2001" i="3"/>
  <c r="AM2001" i="3"/>
  <c r="BC2001" i="3"/>
  <c r="N2001" i="3"/>
  <c r="AH2001" i="3"/>
  <c r="AR2001" i="3"/>
  <c r="AZ2001" i="3"/>
  <c r="AZ1309" i="3"/>
  <c r="AZ1313" i="3" s="1"/>
  <c r="AI2000" i="3"/>
  <c r="AZ1314" i="3" l="1"/>
  <c r="AZ1316" i="3" s="1"/>
  <c r="AZ1320" i="3" s="1"/>
  <c r="BA1308" i="3"/>
  <c r="AD1438" i="3"/>
  <c r="AE167" i="3"/>
  <c r="C2003" i="3"/>
  <c r="D2002" i="3"/>
  <c r="K2002" i="3"/>
  <c r="AA2002" i="3"/>
  <c r="R2002" i="3"/>
  <c r="AP2002" i="3"/>
  <c r="BP2002" i="3"/>
  <c r="AG2002" i="3"/>
  <c r="AU2002" i="3"/>
  <c r="CA2002" i="3"/>
  <c r="H2002" i="3"/>
  <c r="Z2002" i="3"/>
  <c r="U2002" i="3"/>
  <c r="AK2002" i="3"/>
  <c r="AS2002" i="3"/>
  <c r="BA2002" i="3"/>
  <c r="BK2002" i="3"/>
  <c r="AB2002" i="3"/>
  <c r="AL2002" i="3"/>
  <c r="BB2002" i="3"/>
  <c r="CB2002" i="3"/>
  <c r="AC2002" i="3"/>
  <c r="AQ2002" i="3"/>
  <c r="AN2002" i="3"/>
  <c r="AV2002" i="3"/>
  <c r="BD2002" i="3"/>
  <c r="AE2002" i="3"/>
  <c r="L2002" i="3"/>
  <c r="AX2002" i="3"/>
  <c r="BZ2002" i="3"/>
  <c r="M2002" i="3"/>
  <c r="Y2002" i="3"/>
  <c r="AM2002" i="3"/>
  <c r="BC2002" i="3"/>
  <c r="BW2002" i="3"/>
  <c r="I2002" i="3"/>
  <c r="AH2002" i="3"/>
  <c r="O2002" i="3"/>
  <c r="AO2002" i="3"/>
  <c r="AW2002" i="3"/>
  <c r="BY2002" i="3"/>
  <c r="X2002" i="3"/>
  <c r="AF2002" i="3"/>
  <c r="AT2002" i="3"/>
  <c r="S2002" i="3"/>
  <c r="N2002" i="3"/>
  <c r="AD2002" i="3"/>
  <c r="AR2002" i="3"/>
  <c r="AZ2002" i="3"/>
  <c r="AT1375" i="3"/>
  <c r="AF127" i="3"/>
  <c r="AF118" i="3"/>
  <c r="AD1426" i="3"/>
  <c r="AD1443" i="3" s="1"/>
  <c r="F1975" i="3"/>
  <c r="AE1510" i="3"/>
  <c r="AE1238" i="3"/>
  <c r="AY1976" i="3"/>
  <c r="BE1976" i="3" s="1"/>
  <c r="AI2001" i="3"/>
  <c r="P2001" i="3"/>
  <c r="AU1364" i="3"/>
  <c r="AU1368" i="3" s="1"/>
  <c r="AZ1542" i="3" l="1"/>
  <c r="BL1997" i="3"/>
  <c r="AE1252" i="3"/>
  <c r="AT1544" i="3"/>
  <c r="BM1991" i="3"/>
  <c r="C2004" i="3"/>
  <c r="D2003" i="3"/>
  <c r="AA2003" i="3"/>
  <c r="BK2003" i="3"/>
  <c r="R2003" i="3"/>
  <c r="AL2003" i="3"/>
  <c r="BB2003" i="3"/>
  <c r="BP2003" i="3"/>
  <c r="AC2003" i="3"/>
  <c r="AU2003" i="3"/>
  <c r="CA2003" i="3"/>
  <c r="Z2003" i="3"/>
  <c r="U2003" i="3"/>
  <c r="AK2003" i="3"/>
  <c r="AS2003" i="3"/>
  <c r="BA2003" i="3"/>
  <c r="AB2003" i="3"/>
  <c r="AX2003" i="3"/>
  <c r="Y2003" i="3"/>
  <c r="AQ2003" i="3"/>
  <c r="AN2003" i="3"/>
  <c r="AV2003" i="3"/>
  <c r="BD2003" i="3"/>
  <c r="O2003" i="3"/>
  <c r="AE2003" i="3"/>
  <c r="BY2003" i="3"/>
  <c r="L2003" i="3"/>
  <c r="X2003" i="3"/>
  <c r="AT2003" i="3"/>
  <c r="CB2003" i="3"/>
  <c r="M2003" i="3"/>
  <c r="AM2003" i="3"/>
  <c r="BC2003" i="3"/>
  <c r="BW2003" i="3"/>
  <c r="I2003" i="3"/>
  <c r="AH2003" i="3"/>
  <c r="K2003" i="3"/>
  <c r="AO2003" i="3"/>
  <c r="AW2003" i="3"/>
  <c r="AF2003" i="3"/>
  <c r="AP2003" i="3"/>
  <c r="BZ2003" i="3"/>
  <c r="S2003" i="3"/>
  <c r="AG2003" i="3"/>
  <c r="H2003" i="3"/>
  <c r="N2003" i="3"/>
  <c r="AD2003" i="3"/>
  <c r="AR2003" i="3"/>
  <c r="AZ2003" i="3"/>
  <c r="AE1516" i="3"/>
  <c r="AE198" i="3"/>
  <c r="BV1976" i="3"/>
  <c r="AF119" i="3"/>
  <c r="AI2002" i="3"/>
  <c r="P2002" i="3"/>
  <c r="BA1309" i="3"/>
  <c r="BA1313" i="3" s="1"/>
  <c r="AU1369" i="3"/>
  <c r="AU1371" i="3" s="1"/>
  <c r="AV1363" i="3"/>
  <c r="AF128" i="3"/>
  <c r="AF1004" i="3" l="1"/>
  <c r="AF156" i="3"/>
  <c r="AF120" i="3"/>
  <c r="AF157" i="3"/>
  <c r="AF154" i="3"/>
  <c r="AF155" i="3"/>
  <c r="AE1419" i="3"/>
  <c r="BX1976" i="3"/>
  <c r="AF161" i="3"/>
  <c r="AF164" i="3"/>
  <c r="AF162" i="3"/>
  <c r="AF163" i="3"/>
  <c r="AF1005" i="3"/>
  <c r="AF129" i="3"/>
  <c r="AF131" i="3"/>
  <c r="AF132" i="3" s="1"/>
  <c r="AI2003" i="3"/>
  <c r="C2005" i="3"/>
  <c r="D2004" i="3"/>
  <c r="K2004" i="3"/>
  <c r="AO2004" i="3"/>
  <c r="AW2004" i="3"/>
  <c r="AB2004" i="3"/>
  <c r="AF2004" i="3"/>
  <c r="AT2004" i="3"/>
  <c r="BP2004" i="3"/>
  <c r="AU2004" i="3"/>
  <c r="Z2004" i="3"/>
  <c r="U2004" i="3"/>
  <c r="AA2004" i="3"/>
  <c r="AK2004" i="3"/>
  <c r="AS2004" i="3"/>
  <c r="BA2004" i="3"/>
  <c r="R2004" i="3"/>
  <c r="AP2004" i="3"/>
  <c r="AG2004" i="3"/>
  <c r="AQ2004" i="3"/>
  <c r="I2004" i="3"/>
  <c r="BK2004" i="3"/>
  <c r="L2004" i="3"/>
  <c r="X2004" i="3"/>
  <c r="AL2004" i="3"/>
  <c r="BB2004" i="3"/>
  <c r="CB2004" i="3"/>
  <c r="Y2004" i="3"/>
  <c r="AC2004" i="3"/>
  <c r="AM2004" i="3"/>
  <c r="BC2004" i="3"/>
  <c r="BW2004" i="3"/>
  <c r="N2004" i="3"/>
  <c r="AH2004" i="3"/>
  <c r="AN2004" i="3"/>
  <c r="AV2004" i="3"/>
  <c r="BD2004" i="3"/>
  <c r="O2004" i="3"/>
  <c r="AE2004" i="3"/>
  <c r="BY2004" i="3"/>
  <c r="AX2004" i="3"/>
  <c r="BZ2004" i="3"/>
  <c r="M2004" i="3"/>
  <c r="S2004" i="3"/>
  <c r="CA2004" i="3"/>
  <c r="H2004" i="3"/>
  <c r="AD2004" i="3"/>
  <c r="AR2004" i="3"/>
  <c r="AZ2004" i="3"/>
  <c r="AE1436" i="3"/>
  <c r="AU1375" i="3"/>
  <c r="BA1314" i="3"/>
  <c r="BA1316" i="3" s="1"/>
  <c r="BA1320" i="3" s="1"/>
  <c r="BB1308" i="3"/>
  <c r="P2003" i="3"/>
  <c r="AV1364" i="3"/>
  <c r="AV1368" i="3" s="1"/>
  <c r="AV1369" i="3" l="1"/>
  <c r="AV1371" i="3" s="1"/>
  <c r="AW1363" i="3"/>
  <c r="BB1309" i="3"/>
  <c r="BB1313" i="3" s="1"/>
  <c r="C2006" i="3"/>
  <c r="D2005" i="3"/>
  <c r="AA2005" i="3"/>
  <c r="AO2005" i="3"/>
  <c r="AW2005" i="3"/>
  <c r="BK2005" i="3"/>
  <c r="R2005" i="3"/>
  <c r="AF2005" i="3"/>
  <c r="AL2005" i="3"/>
  <c r="BB2005" i="3"/>
  <c r="S2005" i="3"/>
  <c r="AC2005" i="3"/>
  <c r="AQ2005" i="3"/>
  <c r="AU2005" i="3"/>
  <c r="H2005" i="3"/>
  <c r="N2005" i="3"/>
  <c r="U2005" i="3"/>
  <c r="AK2005" i="3"/>
  <c r="AS2005" i="3"/>
  <c r="BA2005" i="3"/>
  <c r="BY2005" i="3"/>
  <c r="AB2005" i="3"/>
  <c r="AX2005" i="3"/>
  <c r="Y2005" i="3"/>
  <c r="AH2005" i="3"/>
  <c r="O2005" i="3"/>
  <c r="L2005" i="3"/>
  <c r="AT2005" i="3"/>
  <c r="BZ2005" i="3"/>
  <c r="CB2005" i="3"/>
  <c r="AM2005" i="3"/>
  <c r="BC2005" i="3"/>
  <c r="BW2005" i="3"/>
  <c r="CA2005" i="3"/>
  <c r="I2005" i="3"/>
  <c r="AN2005" i="3"/>
  <c r="AR2005" i="3"/>
  <c r="AV2005" i="3"/>
  <c r="AZ2005" i="3"/>
  <c r="BD2005" i="3"/>
  <c r="K2005" i="3"/>
  <c r="AE2005" i="3"/>
  <c r="X2005" i="3"/>
  <c r="AP2005" i="3"/>
  <c r="BP2005" i="3"/>
  <c r="M2005" i="3"/>
  <c r="AG2005" i="3"/>
  <c r="Z2005" i="3"/>
  <c r="AD2005" i="3"/>
  <c r="AG111" i="3"/>
  <c r="BA1542" i="3"/>
  <c r="BL1998" i="3"/>
  <c r="AU1544" i="3"/>
  <c r="BM1992" i="3"/>
  <c r="AI2004" i="3"/>
  <c r="P2004" i="3"/>
  <c r="AF1237" i="3"/>
  <c r="AF165" i="3"/>
  <c r="AF158" i="3"/>
  <c r="AF1006" i="3"/>
  <c r="AF1236" i="3"/>
  <c r="AV1375" i="3"/>
  <c r="AE1438" i="3"/>
  <c r="AE1422" i="3"/>
  <c r="AE1524" i="3"/>
  <c r="AE1536" i="3" s="1"/>
  <c r="AE1426" i="3" l="1"/>
  <c r="F1976" i="3"/>
  <c r="AF1510" i="3"/>
  <c r="AF1516" i="3" s="1"/>
  <c r="AF1238" i="3"/>
  <c r="AY1977" i="3"/>
  <c r="BE1977" i="3" s="1"/>
  <c r="AF167" i="3"/>
  <c r="P2005" i="3"/>
  <c r="BB1314" i="3"/>
  <c r="BB1316" i="3" s="1"/>
  <c r="BB1320" i="3" s="1"/>
  <c r="BC1308" i="3"/>
  <c r="AV1544" i="3"/>
  <c r="BM1993" i="3"/>
  <c r="C2007" i="3"/>
  <c r="D2006" i="3"/>
  <c r="AA2006" i="3"/>
  <c r="AK2006" i="3"/>
  <c r="AS2006" i="3"/>
  <c r="BA2006" i="3"/>
  <c r="BK2006" i="3"/>
  <c r="R2006" i="3"/>
  <c r="AL2006" i="3"/>
  <c r="BB2006" i="3"/>
  <c r="AC2006" i="3"/>
  <c r="AQ2006" i="3"/>
  <c r="AU2006" i="3"/>
  <c r="I2006" i="3"/>
  <c r="U2006" i="3"/>
  <c r="BY2006" i="3"/>
  <c r="X2006" i="3"/>
  <c r="AX2006" i="3"/>
  <c r="Y2006" i="3"/>
  <c r="BW2006" i="3"/>
  <c r="AH2006" i="3"/>
  <c r="AN2006" i="3"/>
  <c r="AV2006" i="3"/>
  <c r="BD2006" i="3"/>
  <c r="O2006" i="3"/>
  <c r="AE2006" i="3"/>
  <c r="AO2006" i="3"/>
  <c r="AW2006" i="3"/>
  <c r="L2006" i="3"/>
  <c r="AF2006" i="3"/>
  <c r="AT2006" i="3"/>
  <c r="BZ2006" i="3"/>
  <c r="CB2006" i="3"/>
  <c r="S2006" i="3"/>
  <c r="AM2006" i="3"/>
  <c r="BC2006" i="3"/>
  <c r="CA2006" i="3"/>
  <c r="H2006" i="3"/>
  <c r="N2006" i="3"/>
  <c r="AD2006" i="3"/>
  <c r="AR2006" i="3"/>
  <c r="AZ2006" i="3"/>
  <c r="K2006" i="3"/>
  <c r="AB2006" i="3"/>
  <c r="AP2006" i="3"/>
  <c r="BP2006" i="3"/>
  <c r="M2006" i="3"/>
  <c r="AG2006" i="3"/>
  <c r="Z2006" i="3"/>
  <c r="AW1364" i="3"/>
  <c r="AW1368" i="3" s="1"/>
  <c r="AG127" i="3"/>
  <c r="AG128" i="3" s="1"/>
  <c r="AG118" i="3"/>
  <c r="AG119" i="3" s="1"/>
  <c r="AI2005" i="3"/>
  <c r="AE1443" i="3" l="1"/>
  <c r="AW1369" i="3"/>
  <c r="AW1371" i="3" s="1"/>
  <c r="AW1375" i="3" s="1"/>
  <c r="AX1363" i="3"/>
  <c r="BB1542" i="3"/>
  <c r="BL1999" i="3"/>
  <c r="AF198" i="3"/>
  <c r="BV1977" i="3"/>
  <c r="AG157" i="3"/>
  <c r="AG120" i="3"/>
  <c r="AG154" i="3"/>
  <c r="AG155" i="3"/>
  <c r="AG1004" i="3"/>
  <c r="AG156" i="3"/>
  <c r="C2008" i="3"/>
  <c r="D2007" i="3"/>
  <c r="U2007" i="3"/>
  <c r="AA2007" i="3"/>
  <c r="R2007" i="3"/>
  <c r="AP2007" i="3"/>
  <c r="BP2007" i="3"/>
  <c r="AG2007" i="3"/>
  <c r="AU2007" i="3"/>
  <c r="I2007" i="3"/>
  <c r="AK2007" i="3"/>
  <c r="AS2007" i="3"/>
  <c r="BA2007" i="3"/>
  <c r="BK2007" i="3"/>
  <c r="L2007" i="3"/>
  <c r="X2007" i="3"/>
  <c r="AL2007" i="3"/>
  <c r="BB2007" i="3"/>
  <c r="CB2007" i="3"/>
  <c r="Y2007" i="3"/>
  <c r="AC2007" i="3"/>
  <c r="AQ2007" i="3"/>
  <c r="BW2007" i="3"/>
  <c r="AN2007" i="3"/>
  <c r="AV2007" i="3"/>
  <c r="BD2007" i="3"/>
  <c r="O2007" i="3"/>
  <c r="AE2007" i="3"/>
  <c r="BY2007" i="3"/>
  <c r="AX2007" i="3"/>
  <c r="BZ2007" i="3"/>
  <c r="M2007" i="3"/>
  <c r="S2007" i="3"/>
  <c r="AM2007" i="3"/>
  <c r="BC2007" i="3"/>
  <c r="H2007" i="3"/>
  <c r="N2007" i="3"/>
  <c r="AD2007" i="3"/>
  <c r="AH2007" i="3"/>
  <c r="K2007" i="3"/>
  <c r="AO2007" i="3"/>
  <c r="AW2007" i="3"/>
  <c r="AB2007" i="3"/>
  <c r="AF2007" i="3"/>
  <c r="AT2007" i="3"/>
  <c r="CA2007" i="3"/>
  <c r="Z2007" i="3"/>
  <c r="AR2007" i="3"/>
  <c r="AZ2007" i="3"/>
  <c r="BC1309" i="3"/>
  <c r="BC1313" i="3" s="1"/>
  <c r="AG129" i="3"/>
  <c r="AG162" i="3"/>
  <c r="AG163" i="3"/>
  <c r="AG1005" i="3"/>
  <c r="AG1237" i="3" s="1"/>
  <c r="AG164" i="3"/>
  <c r="AG161" i="3"/>
  <c r="AG131" i="3"/>
  <c r="AG132" i="3" s="1"/>
  <c r="P2006" i="3"/>
  <c r="AI2006" i="3"/>
  <c r="AF1252" i="3"/>
  <c r="AF1436" i="3" s="1"/>
  <c r="AF1438" i="3" s="1"/>
  <c r="BC1314" i="3" l="1"/>
  <c r="BC1316" i="3" s="1"/>
  <c r="BC1320" i="3" s="1"/>
  <c r="BD1308" i="3"/>
  <c r="AG165" i="3"/>
  <c r="AG1006" i="3"/>
  <c r="AG1236" i="3"/>
  <c r="P2007" i="3"/>
  <c r="AI2007" i="3"/>
  <c r="C2009" i="3"/>
  <c r="D2008" i="3"/>
  <c r="U2008" i="3"/>
  <c r="AA2008" i="3"/>
  <c r="AK2008" i="3"/>
  <c r="AS2008" i="3"/>
  <c r="BA2008" i="3"/>
  <c r="R2008" i="3"/>
  <c r="AB2008" i="3"/>
  <c r="AP2008" i="3"/>
  <c r="AG2008" i="3"/>
  <c r="AQ2008" i="3"/>
  <c r="BK2008" i="3"/>
  <c r="L2008" i="3"/>
  <c r="AL2008" i="3"/>
  <c r="BB2008" i="3"/>
  <c r="CB2008" i="3"/>
  <c r="Y2008" i="3"/>
  <c r="AC2008" i="3"/>
  <c r="AM2008" i="3"/>
  <c r="BC2008" i="3"/>
  <c r="BW2008" i="3"/>
  <c r="I2008" i="3"/>
  <c r="AH2008" i="3"/>
  <c r="AN2008" i="3"/>
  <c r="AV2008" i="3"/>
  <c r="BD2008" i="3"/>
  <c r="O2008" i="3"/>
  <c r="AE2008" i="3"/>
  <c r="BY2008" i="3"/>
  <c r="X2008" i="3"/>
  <c r="AX2008" i="3"/>
  <c r="BZ2008" i="3"/>
  <c r="M2008" i="3"/>
  <c r="CA2008" i="3"/>
  <c r="AD2008" i="3"/>
  <c r="AR2008" i="3"/>
  <c r="AZ2008" i="3"/>
  <c r="K2008" i="3"/>
  <c r="AO2008" i="3"/>
  <c r="AW2008" i="3"/>
  <c r="AF2008" i="3"/>
  <c r="AT2008" i="3"/>
  <c r="BP2008" i="3"/>
  <c r="S2008" i="3"/>
  <c r="AU2008" i="3"/>
  <c r="H2008" i="3"/>
  <c r="N2008" i="3"/>
  <c r="Z2008" i="3"/>
  <c r="AX1364" i="3"/>
  <c r="AX1368" i="3" s="1"/>
  <c r="AG158" i="3"/>
  <c r="AW1544" i="3"/>
  <c r="BM1994" i="3"/>
  <c r="AH111" i="3"/>
  <c r="AF1419" i="3"/>
  <c r="BX1977" i="3"/>
  <c r="F114" i="2"/>
  <c r="AF1422" i="3" l="1"/>
  <c r="AF1524" i="3"/>
  <c r="AF1536" i="3" s="1"/>
  <c r="C2010" i="3"/>
  <c r="D2009" i="3"/>
  <c r="U2009" i="3"/>
  <c r="AK2009" i="3"/>
  <c r="AS2009" i="3"/>
  <c r="BA2009" i="3"/>
  <c r="BY2009" i="3"/>
  <c r="AB2009" i="3"/>
  <c r="AX2009" i="3"/>
  <c r="Y2009" i="3"/>
  <c r="AH2009" i="3"/>
  <c r="O2009" i="3"/>
  <c r="L2009" i="3"/>
  <c r="AT2009" i="3"/>
  <c r="BZ2009" i="3"/>
  <c r="CB2009" i="3"/>
  <c r="AM2009" i="3"/>
  <c r="BC2009" i="3"/>
  <c r="BW2009" i="3"/>
  <c r="CA2009" i="3"/>
  <c r="I2009" i="3"/>
  <c r="AN2009" i="3"/>
  <c r="AR2009" i="3"/>
  <c r="AV2009" i="3"/>
  <c r="AZ2009" i="3"/>
  <c r="BD2009" i="3"/>
  <c r="K2009" i="3"/>
  <c r="AE2009" i="3"/>
  <c r="X2009" i="3"/>
  <c r="AP2009" i="3"/>
  <c r="BP2009" i="3"/>
  <c r="M2009" i="3"/>
  <c r="AG2009" i="3"/>
  <c r="Z2009" i="3"/>
  <c r="AD2009" i="3"/>
  <c r="AA2009" i="3"/>
  <c r="AO2009" i="3"/>
  <c r="AW2009" i="3"/>
  <c r="BK2009" i="3"/>
  <c r="R2009" i="3"/>
  <c r="AF2009" i="3"/>
  <c r="AL2009" i="3"/>
  <c r="BB2009" i="3"/>
  <c r="S2009" i="3"/>
  <c r="AC2009" i="3"/>
  <c r="AQ2009" i="3"/>
  <c r="AU2009" i="3"/>
  <c r="H2009" i="3"/>
  <c r="N2009" i="3"/>
  <c r="BC1542" i="3"/>
  <c r="BL2000" i="3"/>
  <c r="AX1369" i="3"/>
  <c r="AX1371" i="3" s="1"/>
  <c r="AX1375" i="3" s="1"/>
  <c r="AY1363" i="3"/>
  <c r="AG167" i="3"/>
  <c r="AH127" i="3"/>
  <c r="AH128" i="3" s="1"/>
  <c r="AH118" i="3"/>
  <c r="AH119" i="3" s="1"/>
  <c r="AG1510" i="3"/>
  <c r="AG1516" i="3" s="1"/>
  <c r="AG1238" i="3"/>
  <c r="AG1252" i="3" s="1"/>
  <c r="AG1436" i="3" s="1"/>
  <c r="AG1438" i="3" s="1"/>
  <c r="AY1978" i="3"/>
  <c r="BE1978" i="3" s="1"/>
  <c r="BD1309" i="3"/>
  <c r="P2008" i="3"/>
  <c r="AI2008" i="3"/>
  <c r="BD1313" i="3" l="1"/>
  <c r="C2011" i="3"/>
  <c r="D2010" i="3"/>
  <c r="U2010" i="3"/>
  <c r="BY2010" i="3"/>
  <c r="X2010" i="3"/>
  <c r="AX2010" i="3"/>
  <c r="Y2010" i="3"/>
  <c r="BW2010" i="3"/>
  <c r="AH2010" i="3"/>
  <c r="AN2010" i="3"/>
  <c r="AV2010" i="3"/>
  <c r="BD2010" i="3"/>
  <c r="O2010" i="3"/>
  <c r="AE2010" i="3"/>
  <c r="AO2010" i="3"/>
  <c r="AW2010" i="3"/>
  <c r="L2010" i="3"/>
  <c r="AF2010" i="3"/>
  <c r="AT2010" i="3"/>
  <c r="BZ2010" i="3"/>
  <c r="CB2010" i="3"/>
  <c r="S2010" i="3"/>
  <c r="AM2010" i="3"/>
  <c r="BC2010" i="3"/>
  <c r="CA2010" i="3"/>
  <c r="H2010" i="3"/>
  <c r="N2010" i="3"/>
  <c r="AD2010" i="3"/>
  <c r="AR2010" i="3"/>
  <c r="AZ2010" i="3"/>
  <c r="K2010" i="3"/>
  <c r="AB2010" i="3"/>
  <c r="AP2010" i="3"/>
  <c r="BP2010" i="3"/>
  <c r="M2010" i="3"/>
  <c r="AG2010" i="3"/>
  <c r="Z2010" i="3"/>
  <c r="AA2010" i="3"/>
  <c r="AK2010" i="3"/>
  <c r="AS2010" i="3"/>
  <c r="BA2010" i="3"/>
  <c r="BK2010" i="3"/>
  <c r="R2010" i="3"/>
  <c r="AL2010" i="3"/>
  <c r="BB2010" i="3"/>
  <c r="AC2010" i="3"/>
  <c r="AQ2010" i="3"/>
  <c r="AU2010" i="3"/>
  <c r="I2010" i="3"/>
  <c r="AH155" i="3"/>
  <c r="AH157" i="3"/>
  <c r="AH120" i="3"/>
  <c r="AH1004" i="3"/>
  <c r="AH154" i="3"/>
  <c r="AH156" i="3"/>
  <c r="AG198" i="3"/>
  <c r="BV1978" i="3"/>
  <c r="AX1544" i="3"/>
  <c r="BM1995" i="3"/>
  <c r="AH129" i="3"/>
  <c r="AH162" i="3"/>
  <c r="AH1005" i="3"/>
  <c r="AH1237" i="3" s="1"/>
  <c r="AH164" i="3"/>
  <c r="AH161" i="3"/>
  <c r="AH163" i="3"/>
  <c r="AH131" i="3"/>
  <c r="AH132" i="3" s="1"/>
  <c r="AY1364" i="3"/>
  <c r="AY1368" i="3" s="1"/>
  <c r="AI2009" i="3"/>
  <c r="P2009" i="3"/>
  <c r="AF1426" i="3"/>
  <c r="AF1443" i="3" s="1"/>
  <c r="F1977" i="3"/>
  <c r="D794" i="2"/>
  <c r="G1917" i="2" s="1"/>
  <c r="AH158" i="3" l="1"/>
  <c r="AH165" i="3"/>
  <c r="AH1006" i="3"/>
  <c r="AH1236" i="3"/>
  <c r="C2012" i="3"/>
  <c r="D2011" i="3"/>
  <c r="AK2011" i="3"/>
  <c r="AS2011" i="3"/>
  <c r="BA2011" i="3"/>
  <c r="BK2011" i="3"/>
  <c r="L2011" i="3"/>
  <c r="X2011" i="3"/>
  <c r="AL2011" i="3"/>
  <c r="BB2011" i="3"/>
  <c r="CB2011" i="3"/>
  <c r="Y2011" i="3"/>
  <c r="AC2011" i="3"/>
  <c r="AQ2011" i="3"/>
  <c r="BW2011" i="3"/>
  <c r="AN2011" i="3"/>
  <c r="AV2011" i="3"/>
  <c r="BD2011" i="3"/>
  <c r="O2011" i="3"/>
  <c r="AE2011" i="3"/>
  <c r="BY2011" i="3"/>
  <c r="AX2011" i="3"/>
  <c r="BZ2011" i="3"/>
  <c r="M2011" i="3"/>
  <c r="S2011" i="3"/>
  <c r="AM2011" i="3"/>
  <c r="BC2011" i="3"/>
  <c r="H2011" i="3"/>
  <c r="N2011" i="3"/>
  <c r="AD2011" i="3"/>
  <c r="AH2011" i="3"/>
  <c r="K2011" i="3"/>
  <c r="AO2011" i="3"/>
  <c r="AW2011" i="3"/>
  <c r="AB2011" i="3"/>
  <c r="AF2011" i="3"/>
  <c r="AT2011" i="3"/>
  <c r="CA2011" i="3"/>
  <c r="Z2011" i="3"/>
  <c r="AR2011" i="3"/>
  <c r="AZ2011" i="3"/>
  <c r="U2011" i="3"/>
  <c r="AA2011" i="3"/>
  <c r="R2011" i="3"/>
  <c r="AP2011" i="3"/>
  <c r="BP2011" i="3"/>
  <c r="AG2011" i="3"/>
  <c r="AU2011" i="3"/>
  <c r="I2011" i="3"/>
  <c r="AG1419" i="3"/>
  <c r="BX1978" i="3"/>
  <c r="AI111" i="3"/>
  <c r="BD1314" i="3"/>
  <c r="BD1316" i="3" s="1"/>
  <c r="BD1320" i="3" s="1"/>
  <c r="BE1308" i="3"/>
  <c r="AY1369" i="3"/>
  <c r="AY1371" i="3" s="1"/>
  <c r="AY1375" i="3" s="1"/>
  <c r="AZ1363" i="3"/>
  <c r="P2010" i="3"/>
  <c r="AI2010" i="3"/>
  <c r="F2115" i="2"/>
  <c r="F2116" i="2" s="1"/>
  <c r="G2115" i="2"/>
  <c r="G2116" i="2" s="1"/>
  <c r="H2115" i="2"/>
  <c r="I2115" i="2"/>
  <c r="J2115" i="2"/>
  <c r="K2115" i="2"/>
  <c r="L2115" i="2"/>
  <c r="N2115" i="2"/>
  <c r="O2115" i="2"/>
  <c r="P2115" i="2"/>
  <c r="Q2115" i="2"/>
  <c r="R2115" i="2"/>
  <c r="U2115" i="2"/>
  <c r="V2115" i="2"/>
  <c r="W2115" i="2"/>
  <c r="X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A2116" i="2" s="1"/>
  <c r="BB2115" i="2"/>
  <c r="BC2115" i="2"/>
  <c r="BD2115" i="2"/>
  <c r="BE2115" i="2"/>
  <c r="BF2115" i="2"/>
  <c r="BG2115" i="2"/>
  <c r="BJ2115" i="2"/>
  <c r="BK2115" i="2"/>
  <c r="BL2115" i="2"/>
  <c r="BM2115" i="2"/>
  <c r="BN2115" i="2"/>
  <c r="BO2115" i="2"/>
  <c r="BP2115" i="2"/>
  <c r="BP2116" i="2" s="1"/>
  <c r="BQ2115" i="2"/>
  <c r="BQ2116" i="2" s="1"/>
  <c r="BX2115" i="2"/>
  <c r="BY2115" i="2"/>
  <c r="BZ2115" i="2"/>
  <c r="CA2115" i="2"/>
  <c r="DD2115" i="2"/>
  <c r="DE2115" i="2"/>
  <c r="DE2116" i="2" s="1"/>
  <c r="DF2115" i="2"/>
  <c r="DF2116" i="2" s="1"/>
  <c r="DH2115" i="2"/>
  <c r="DH2116" i="2" s="1"/>
  <c r="DI2115" i="2"/>
  <c r="DI2116" i="2" s="1"/>
  <c r="DN2115" i="2"/>
  <c r="DO2115" i="2"/>
  <c r="DP2115" i="2"/>
  <c r="DQ2115" i="2"/>
  <c r="DR2115" i="2"/>
  <c r="DS2115" i="2"/>
  <c r="DS2116" i="2" s="1"/>
  <c r="DT2115" i="2"/>
  <c r="DT2116" i="2" s="1"/>
  <c r="DU2115" i="2"/>
  <c r="DU2116" i="2" s="1"/>
  <c r="DV2115" i="2"/>
  <c r="DV2116" i="2" s="1"/>
  <c r="DX2115" i="2"/>
  <c r="DX2116" i="2" s="1"/>
  <c r="DY2115" i="2"/>
  <c r="DZ2115" i="2"/>
  <c r="DZ2116" i="2" s="1"/>
  <c r="EA2115" i="2"/>
  <c r="EA2116" i="2" s="1"/>
  <c r="EB2115" i="2"/>
  <c r="EB2116" i="2" s="1"/>
  <c r="EC2115" i="2"/>
  <c r="EC2116" i="2" s="1"/>
  <c r="DP2116" i="2"/>
  <c r="DY2116" i="2"/>
  <c r="G1928" i="2"/>
  <c r="F1928" i="2" s="1"/>
  <c r="I1928" i="2"/>
  <c r="J1928" i="2" s="1"/>
  <c r="E1930" i="2"/>
  <c r="E1929" i="2" s="1"/>
  <c r="E1932" i="2"/>
  <c r="E1933" i="2" s="1"/>
  <c r="G1942" i="2"/>
  <c r="F1942" i="2" s="1"/>
  <c r="I1942" i="2"/>
  <c r="J1942" i="2" s="1"/>
  <c r="E1944" i="2"/>
  <c r="E1943" i="2" s="1"/>
  <c r="E1946" i="2"/>
  <c r="E1947" i="2" s="1"/>
  <c r="G1956" i="2"/>
  <c r="F1956" i="2" s="1"/>
  <c r="I1956" i="2"/>
  <c r="J1956" i="2" s="1"/>
  <c r="E1958" i="2"/>
  <c r="E1957" i="2" s="1"/>
  <c r="E1960" i="2"/>
  <c r="E1961" i="2" s="1"/>
  <c r="E1828" i="2"/>
  <c r="N1828" i="2"/>
  <c r="O1828" i="2"/>
  <c r="P1828" i="2"/>
  <c r="E1829" i="2"/>
  <c r="M1842" i="2"/>
  <c r="N1842" i="2"/>
  <c r="O1842" i="2"/>
  <c r="P1842" i="2"/>
  <c r="F1843" i="2"/>
  <c r="M1843" i="2"/>
  <c r="N1843" i="2"/>
  <c r="O1843" i="2"/>
  <c r="P1843" i="2"/>
  <c r="H1844" i="2"/>
  <c r="O1848" i="2"/>
  <c r="M1849" i="2"/>
  <c r="O1849" i="2"/>
  <c r="O1850" i="2"/>
  <c r="G1856" i="2"/>
  <c r="G1864" i="2"/>
  <c r="L1869" i="2"/>
  <c r="L1870" i="2"/>
  <c r="L1871" i="2"/>
  <c r="L1872" i="2"/>
  <c r="L1873" i="2"/>
  <c r="L1874" i="2"/>
  <c r="M1897" i="2"/>
  <c r="M1898" i="2"/>
  <c r="AH167" i="3" l="1"/>
  <c r="AY1544" i="3"/>
  <c r="BM1996" i="3"/>
  <c r="BE1309" i="3"/>
  <c r="BE1313" i="3" s="1"/>
  <c r="AI127" i="3"/>
  <c r="AI128" i="3" s="1"/>
  <c r="AI118" i="3"/>
  <c r="AI119" i="3" s="1"/>
  <c r="AG1422" i="3"/>
  <c r="AG1524" i="3"/>
  <c r="AG1536" i="3" s="1"/>
  <c r="P2011" i="3"/>
  <c r="AI2011" i="3"/>
  <c r="AZ1364" i="3"/>
  <c r="AZ1368" i="3" s="1"/>
  <c r="BD1542" i="3"/>
  <c r="BL2001" i="3"/>
  <c r="C2013" i="3"/>
  <c r="D2012" i="3"/>
  <c r="BK2012" i="3"/>
  <c r="F2012" i="3"/>
  <c r="BG2012" i="3" s="1"/>
  <c r="L2012" i="3"/>
  <c r="AL2012" i="3"/>
  <c r="BB2012" i="3"/>
  <c r="CB2012" i="3"/>
  <c r="Y2012" i="3"/>
  <c r="AC2012" i="3"/>
  <c r="AM2012" i="3"/>
  <c r="BC2012" i="3"/>
  <c r="BM2012" i="3"/>
  <c r="BW2012" i="3"/>
  <c r="CD2012" i="3"/>
  <c r="I2012" i="3"/>
  <c r="T2012" i="3"/>
  <c r="AH2012" i="3"/>
  <c r="AN2012" i="3"/>
  <c r="AV2012" i="3"/>
  <c r="BD2012" i="3"/>
  <c r="BS2012" i="3"/>
  <c r="BX2012" i="3"/>
  <c r="CE2012" i="3"/>
  <c r="O2012" i="3"/>
  <c r="AE2012" i="3"/>
  <c r="BY2012" i="3"/>
  <c r="X2012" i="3"/>
  <c r="AI2012" i="3" s="1"/>
  <c r="AX2012" i="3"/>
  <c r="BV2012" i="3"/>
  <c r="BZ2012" i="3"/>
  <c r="M2012" i="3"/>
  <c r="AY2012" i="3"/>
  <c r="BQ2012" i="3"/>
  <c r="CA2012" i="3"/>
  <c r="CH2012" i="3"/>
  <c r="AD2012" i="3"/>
  <c r="AR2012" i="3"/>
  <c r="AZ2012" i="3"/>
  <c r="CI2012" i="3"/>
  <c r="K2012" i="3"/>
  <c r="BH2012" i="3" s="1"/>
  <c r="AO2012" i="3"/>
  <c r="AW2012" i="3"/>
  <c r="BT2012" i="3"/>
  <c r="AF2012" i="3"/>
  <c r="AT2012" i="3"/>
  <c r="BP2012" i="3"/>
  <c r="S2012" i="3"/>
  <c r="AU2012" i="3"/>
  <c r="H2012" i="3"/>
  <c r="N2012" i="3"/>
  <c r="Z2012" i="3"/>
  <c r="U2012" i="3"/>
  <c r="AA2012" i="3"/>
  <c r="AK2012" i="3"/>
  <c r="BE2012" i="3" s="1"/>
  <c r="AS2012" i="3"/>
  <c r="BA2012" i="3"/>
  <c r="BO2012" i="3"/>
  <c r="CF2012" i="3"/>
  <c r="R2012" i="3"/>
  <c r="V2012" i="3" s="1"/>
  <c r="AB2012" i="3"/>
  <c r="AP2012" i="3"/>
  <c r="BL2012" i="3"/>
  <c r="CG2012" i="3"/>
  <c r="G2012" i="3"/>
  <c r="AG2012" i="3"/>
  <c r="AQ2012" i="3"/>
  <c r="BN2012" i="3"/>
  <c r="AH1510" i="3"/>
  <c r="AH1516" i="3" s="1"/>
  <c r="AH1238" i="3"/>
  <c r="AH1252" i="3" s="1"/>
  <c r="AH1436" i="3" s="1"/>
  <c r="AH1438" i="3" s="1"/>
  <c r="AY1979" i="3"/>
  <c r="BE1979" i="3" s="1"/>
  <c r="M1844" i="2"/>
  <c r="D1665" i="2"/>
  <c r="D1678" i="2"/>
  <c r="C1678" i="2" s="1"/>
  <c r="D1674" i="2"/>
  <c r="C1674" i="2" s="1"/>
  <c r="BV1979" i="3" l="1"/>
  <c r="AH198" i="3"/>
  <c r="C2014" i="3"/>
  <c r="D2013" i="3"/>
  <c r="O2013" i="3"/>
  <c r="BT2013" i="3"/>
  <c r="F2013" i="3"/>
  <c r="BG2013" i="3" s="1"/>
  <c r="L2013" i="3"/>
  <c r="AT2013" i="3"/>
  <c r="BZ2013" i="3"/>
  <c r="CB2013" i="3"/>
  <c r="AM2013" i="3"/>
  <c r="AY2013" i="3"/>
  <c r="BC2013" i="3"/>
  <c r="BM2013" i="3"/>
  <c r="BQ2013" i="3"/>
  <c r="BW2013" i="3"/>
  <c r="CA2013" i="3"/>
  <c r="CD2013" i="3"/>
  <c r="CH2013" i="3"/>
  <c r="I2013" i="3"/>
  <c r="AN2013" i="3"/>
  <c r="AR2013" i="3"/>
  <c r="AV2013" i="3"/>
  <c r="AZ2013" i="3"/>
  <c r="BD2013" i="3"/>
  <c r="BS2013" i="3"/>
  <c r="BX2013" i="3"/>
  <c r="CE2013" i="3"/>
  <c r="K2013" i="3"/>
  <c r="BH2013" i="3" s="1"/>
  <c r="AE2013" i="3"/>
  <c r="BO2013" i="3"/>
  <c r="CF2013" i="3"/>
  <c r="X2013" i="3"/>
  <c r="AI2013" i="3" s="1"/>
  <c r="AP2013" i="3"/>
  <c r="BP2013" i="3"/>
  <c r="BV2013" i="3"/>
  <c r="M2013" i="3"/>
  <c r="AG2013" i="3"/>
  <c r="Z2013" i="3"/>
  <c r="AD2013" i="3"/>
  <c r="CI2013" i="3"/>
  <c r="AA2013" i="3"/>
  <c r="AO2013" i="3"/>
  <c r="AW2013" i="3"/>
  <c r="BK2013" i="3"/>
  <c r="R2013" i="3"/>
  <c r="V2013" i="3" s="1"/>
  <c r="AF2013" i="3"/>
  <c r="AL2013" i="3"/>
  <c r="BB2013" i="3"/>
  <c r="CG2013" i="3"/>
  <c r="S2013" i="3"/>
  <c r="AC2013" i="3"/>
  <c r="AQ2013" i="3"/>
  <c r="AU2013" i="3"/>
  <c r="H2013" i="3"/>
  <c r="N2013" i="3"/>
  <c r="U2013" i="3"/>
  <c r="AK2013" i="3"/>
  <c r="BE2013" i="3" s="1"/>
  <c r="AS2013" i="3"/>
  <c r="BA2013" i="3"/>
  <c r="BY2013" i="3"/>
  <c r="AB2013" i="3"/>
  <c r="AX2013" i="3"/>
  <c r="BL2013" i="3"/>
  <c r="G2013" i="3"/>
  <c r="Y2013" i="3"/>
  <c r="T2013" i="3"/>
  <c r="AH2013" i="3"/>
  <c r="BN2013" i="3"/>
  <c r="AG1426" i="3"/>
  <c r="AG1443" i="3" s="1"/>
  <c r="F1978" i="3"/>
  <c r="BE1314" i="3"/>
  <c r="BE1316" i="3" s="1"/>
  <c r="BE1320" i="3" s="1"/>
  <c r="BF1308" i="3"/>
  <c r="BI2012" i="3"/>
  <c r="P2012" i="3"/>
  <c r="AZ1369" i="3"/>
  <c r="AZ1371" i="3" s="1"/>
  <c r="BA1363" i="3"/>
  <c r="AI154" i="3"/>
  <c r="AI156" i="3"/>
  <c r="AI157" i="3"/>
  <c r="AI120" i="3"/>
  <c r="AI1004" i="3"/>
  <c r="AI155" i="3"/>
  <c r="AI1005" i="3"/>
  <c r="AI1237" i="3" s="1"/>
  <c r="AI131" i="3"/>
  <c r="AI132" i="3" s="1"/>
  <c r="AI129" i="3"/>
  <c r="AI163" i="3"/>
  <c r="AI161" i="3"/>
  <c r="AI162" i="3"/>
  <c r="AI164" i="3"/>
  <c r="C430" i="2"/>
  <c r="C442" i="2"/>
  <c r="C460" i="2"/>
  <c r="C475" i="2"/>
  <c r="C490" i="2"/>
  <c r="C536" i="2"/>
  <c r="C552" i="2"/>
  <c r="C567" i="2"/>
  <c r="C582" i="2"/>
  <c r="C790" i="2"/>
  <c r="C772" i="2"/>
  <c r="C754" i="2"/>
  <c r="C736" i="2"/>
  <c r="C718" i="2"/>
  <c r="C699" i="2"/>
  <c r="C679" i="2"/>
  <c r="C660" i="2"/>
  <c r="C641" i="2"/>
  <c r="C622" i="2"/>
  <c r="C603" i="2"/>
  <c r="C816" i="2"/>
  <c r="C811" i="2"/>
  <c r="C809" i="2"/>
  <c r="D301" i="2"/>
  <c r="C1515" i="2"/>
  <c r="C1514" i="2"/>
  <c r="E1513" i="2"/>
  <c r="P1850" i="2" s="1"/>
  <c r="AI165" i="3" l="1"/>
  <c r="BX1979" i="3"/>
  <c r="AH1419" i="3"/>
  <c r="BE1542" i="3"/>
  <c r="BL2002" i="3"/>
  <c r="BF1309" i="3"/>
  <c r="BF1313" i="3" s="1"/>
  <c r="C2015" i="3"/>
  <c r="D2014" i="3"/>
  <c r="O2014" i="3"/>
  <c r="AE2014" i="3"/>
  <c r="AO2014" i="3"/>
  <c r="AW2014" i="3"/>
  <c r="BT2014" i="3"/>
  <c r="F2014" i="3"/>
  <c r="BG2014" i="3" s="1"/>
  <c r="L2014" i="3"/>
  <c r="AF2014" i="3"/>
  <c r="AT2014" i="3"/>
  <c r="BZ2014" i="3"/>
  <c r="CB2014" i="3"/>
  <c r="S2014" i="3"/>
  <c r="AM2014" i="3"/>
  <c r="AY2014" i="3"/>
  <c r="BC2014" i="3"/>
  <c r="BQ2014" i="3"/>
  <c r="CA2014" i="3"/>
  <c r="CH2014" i="3"/>
  <c r="H2014" i="3"/>
  <c r="N2014" i="3"/>
  <c r="AD2014" i="3"/>
  <c r="AR2014" i="3"/>
  <c r="AZ2014" i="3"/>
  <c r="CI2014" i="3"/>
  <c r="K2014" i="3"/>
  <c r="BH2014" i="3" s="1"/>
  <c r="BO2014" i="3"/>
  <c r="CF2014" i="3"/>
  <c r="AB2014" i="3"/>
  <c r="AP2014" i="3"/>
  <c r="BP2014" i="3"/>
  <c r="BV2014" i="3"/>
  <c r="M2014" i="3"/>
  <c r="AG2014" i="3"/>
  <c r="Z2014" i="3"/>
  <c r="BN2014" i="3"/>
  <c r="AA2014" i="3"/>
  <c r="AK2014" i="3"/>
  <c r="BE2014" i="3" s="1"/>
  <c r="AS2014" i="3"/>
  <c r="BA2014" i="3"/>
  <c r="BK2014" i="3"/>
  <c r="R2014" i="3"/>
  <c r="V2014" i="3" s="1"/>
  <c r="AL2014" i="3"/>
  <c r="BB2014" i="3"/>
  <c r="CG2014" i="3"/>
  <c r="AC2014" i="3"/>
  <c r="AQ2014" i="3"/>
  <c r="AU2014" i="3"/>
  <c r="I2014" i="3"/>
  <c r="BX2014" i="3"/>
  <c r="CE2014" i="3"/>
  <c r="U2014" i="3"/>
  <c r="BY2014" i="3"/>
  <c r="X2014" i="3"/>
  <c r="AI2014" i="3" s="1"/>
  <c r="AX2014" i="3"/>
  <c r="BL2014" i="3"/>
  <c r="G2014" i="3"/>
  <c r="Y2014" i="3"/>
  <c r="BM2014" i="3"/>
  <c r="BW2014" i="3"/>
  <c r="CD2014" i="3"/>
  <c r="T2014" i="3"/>
  <c r="AH2014" i="3"/>
  <c r="AN2014" i="3"/>
  <c r="AV2014" i="3"/>
  <c r="BD2014" i="3"/>
  <c r="BS2014" i="3"/>
  <c r="AI1006" i="3"/>
  <c r="AI1236" i="3"/>
  <c r="AI158" i="3"/>
  <c r="AI167" i="3" s="1"/>
  <c r="AZ1375" i="3"/>
  <c r="AJ111" i="3"/>
  <c r="BA1364" i="3"/>
  <c r="BI2013" i="3"/>
  <c r="P2013" i="3"/>
  <c r="C1304" i="2"/>
  <c r="C1207" i="2"/>
  <c r="C1107" i="2"/>
  <c r="C1087" i="2"/>
  <c r="C1067" i="2"/>
  <c r="C1047" i="2"/>
  <c r="C1027" i="2"/>
  <c r="C1007" i="2"/>
  <c r="C987" i="2"/>
  <c r="C910" i="2"/>
  <c r="C889" i="2"/>
  <c r="AH1422" i="3" l="1"/>
  <c r="AH1524" i="3"/>
  <c r="AH1536" i="3" s="1"/>
  <c r="AI198" i="3"/>
  <c r="BV1980" i="3"/>
  <c r="BF1314" i="3"/>
  <c r="BF1316" i="3" s="1"/>
  <c r="BF1320" i="3" s="1"/>
  <c r="BG1308" i="3"/>
  <c r="C2016" i="3"/>
  <c r="D2015" i="3"/>
  <c r="O2015" i="3"/>
  <c r="AE2015" i="3"/>
  <c r="BY2015" i="3"/>
  <c r="AX2015" i="3"/>
  <c r="BZ2015" i="3"/>
  <c r="M2015" i="3"/>
  <c r="S2015" i="3"/>
  <c r="AM2015" i="3"/>
  <c r="BC2015" i="3"/>
  <c r="H2015" i="3"/>
  <c r="N2015" i="3"/>
  <c r="AD2015" i="3"/>
  <c r="AH2015" i="3"/>
  <c r="BS2015" i="3"/>
  <c r="K2015" i="3"/>
  <c r="BH2015" i="3" s="1"/>
  <c r="AO2015" i="3"/>
  <c r="AW2015" i="3"/>
  <c r="BT2015" i="3"/>
  <c r="AB2015" i="3"/>
  <c r="AF2015" i="3"/>
  <c r="AT2015" i="3"/>
  <c r="BV2015" i="3"/>
  <c r="AY2015" i="3"/>
  <c r="BQ2015" i="3"/>
  <c r="CA2015" i="3"/>
  <c r="CH2015" i="3"/>
  <c r="Z2015" i="3"/>
  <c r="AR2015" i="3"/>
  <c r="AZ2015" i="3"/>
  <c r="CI2015" i="3"/>
  <c r="U2015" i="3"/>
  <c r="AA2015" i="3"/>
  <c r="BO2015" i="3"/>
  <c r="CF2015" i="3"/>
  <c r="R2015" i="3"/>
  <c r="V2015" i="3" s="1"/>
  <c r="AP2015" i="3"/>
  <c r="BP2015" i="3"/>
  <c r="CG2015" i="3"/>
  <c r="G2015" i="3"/>
  <c r="AG2015" i="3"/>
  <c r="AU2015" i="3"/>
  <c r="I2015" i="3"/>
  <c r="BN2015" i="3"/>
  <c r="AK2015" i="3"/>
  <c r="BE2015" i="3" s="1"/>
  <c r="AS2015" i="3"/>
  <c r="BA2015" i="3"/>
  <c r="BK2015" i="3"/>
  <c r="F2015" i="3"/>
  <c r="BG2015" i="3" s="1"/>
  <c r="L2015" i="3"/>
  <c r="X2015" i="3"/>
  <c r="AI2015" i="3" s="1"/>
  <c r="AL2015" i="3"/>
  <c r="BB2015" i="3"/>
  <c r="BL2015" i="3"/>
  <c r="CB2015" i="3"/>
  <c r="Y2015" i="3"/>
  <c r="AC2015" i="3"/>
  <c r="AQ2015" i="3"/>
  <c r="BM2015" i="3"/>
  <c r="BW2015" i="3"/>
  <c r="CD2015" i="3"/>
  <c r="T2015" i="3"/>
  <c r="AN2015" i="3"/>
  <c r="AV2015" i="3"/>
  <c r="BD2015" i="3"/>
  <c r="BX2015" i="3"/>
  <c r="CE2015" i="3"/>
  <c r="AJ127" i="3"/>
  <c r="AJ128" i="3" s="1"/>
  <c r="AJ118" i="3"/>
  <c r="AJ119" i="3" s="1"/>
  <c r="BA1368" i="3"/>
  <c r="AZ1544" i="3"/>
  <c r="BM1997" i="3"/>
  <c r="BI2014" i="3"/>
  <c r="P2014" i="3"/>
  <c r="AI1510" i="3"/>
  <c r="AI1516" i="3" s="1"/>
  <c r="AI1238" i="3"/>
  <c r="AI1252" i="3" s="1"/>
  <c r="AI1436" i="3" s="1"/>
  <c r="AI1438" i="3" s="1"/>
  <c r="AY1980" i="3"/>
  <c r="BE1980" i="3" s="1"/>
  <c r="I1773" i="2"/>
  <c r="G1773" i="2"/>
  <c r="D1699" i="2"/>
  <c r="D1698" i="2"/>
  <c r="D1691" i="2"/>
  <c r="D1689" i="2"/>
  <c r="D1688" i="2"/>
  <c r="D1693" i="2"/>
  <c r="D1692" i="2"/>
  <c r="D1690" i="2"/>
  <c r="D1677" i="2"/>
  <c r="D1671" i="2"/>
  <c r="D1670" i="2"/>
  <c r="D1669" i="2"/>
  <c r="D1666" i="2"/>
  <c r="D1658" i="2"/>
  <c r="D1657" i="2"/>
  <c r="D1656" i="2"/>
  <c r="D1655" i="2"/>
  <c r="D1654" i="2"/>
  <c r="D1653" i="2"/>
  <c r="D1652" i="2"/>
  <c r="D1651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4" i="2"/>
  <c r="D1623" i="2"/>
  <c r="D1622" i="2"/>
  <c r="D1621" i="2"/>
  <c r="D1620" i="2"/>
  <c r="D1619" i="2"/>
  <c r="D1618" i="2"/>
  <c r="D1617" i="2"/>
  <c r="D1616" i="2"/>
  <c r="D1615" i="2"/>
  <c r="D1614" i="2"/>
  <c r="D1610" i="2"/>
  <c r="D1609" i="2"/>
  <c r="D1608" i="2"/>
  <c r="D1607" i="2"/>
  <c r="D1604" i="2"/>
  <c r="D1603" i="2"/>
  <c r="D1602" i="2"/>
  <c r="AH1426" i="3" l="1"/>
  <c r="AH1443" i="3" s="1"/>
  <c r="F1979" i="3"/>
  <c r="BF1542" i="3"/>
  <c r="BL2003" i="3"/>
  <c r="C2017" i="3"/>
  <c r="D2016" i="3"/>
  <c r="O2016" i="3"/>
  <c r="AE2016" i="3"/>
  <c r="BY2016" i="3"/>
  <c r="X2016" i="3"/>
  <c r="AI2016" i="3" s="1"/>
  <c r="AX2016" i="3"/>
  <c r="BV2016" i="3"/>
  <c r="BZ2016" i="3"/>
  <c r="M2016" i="3"/>
  <c r="AY2016" i="3"/>
  <c r="BQ2016" i="3"/>
  <c r="CA2016" i="3"/>
  <c r="CH2016" i="3"/>
  <c r="AD2016" i="3"/>
  <c r="AR2016" i="3"/>
  <c r="AZ2016" i="3"/>
  <c r="CI2016" i="3"/>
  <c r="K2016" i="3"/>
  <c r="BH2016" i="3" s="1"/>
  <c r="AO2016" i="3"/>
  <c r="AW2016" i="3"/>
  <c r="BT2016" i="3"/>
  <c r="AF2016" i="3"/>
  <c r="AT2016" i="3"/>
  <c r="BP2016" i="3"/>
  <c r="S2016" i="3"/>
  <c r="AU2016" i="3"/>
  <c r="H2016" i="3"/>
  <c r="N2016" i="3"/>
  <c r="Z2016" i="3"/>
  <c r="U2016" i="3"/>
  <c r="AA2016" i="3"/>
  <c r="AK2016" i="3"/>
  <c r="BE2016" i="3" s="1"/>
  <c r="AS2016" i="3"/>
  <c r="BA2016" i="3"/>
  <c r="BO2016" i="3"/>
  <c r="CF2016" i="3"/>
  <c r="R2016" i="3"/>
  <c r="V2016" i="3" s="1"/>
  <c r="AB2016" i="3"/>
  <c r="AP2016" i="3"/>
  <c r="BL2016" i="3"/>
  <c r="CG2016" i="3"/>
  <c r="G2016" i="3"/>
  <c r="AG2016" i="3"/>
  <c r="AQ2016" i="3"/>
  <c r="BN2016" i="3"/>
  <c r="BK2016" i="3"/>
  <c r="F2016" i="3"/>
  <c r="BG2016" i="3" s="1"/>
  <c r="L2016" i="3"/>
  <c r="AL2016" i="3"/>
  <c r="BB2016" i="3"/>
  <c r="CB2016" i="3"/>
  <c r="Y2016" i="3"/>
  <c r="AC2016" i="3"/>
  <c r="AM2016" i="3"/>
  <c r="BC2016" i="3"/>
  <c r="BM2016" i="3"/>
  <c r="BW2016" i="3"/>
  <c r="CD2016" i="3"/>
  <c r="I2016" i="3"/>
  <c r="T2016" i="3"/>
  <c r="AH2016" i="3"/>
  <c r="AN2016" i="3"/>
  <c r="AV2016" i="3"/>
  <c r="BD2016" i="3"/>
  <c r="BS2016" i="3"/>
  <c r="BX2016" i="3"/>
  <c r="CE2016" i="3"/>
  <c r="BG1309" i="3"/>
  <c r="BG1313" i="3" s="1"/>
  <c r="BA1369" i="3"/>
  <c r="BA1371" i="3" s="1"/>
  <c r="BB1363" i="3"/>
  <c r="P2015" i="3"/>
  <c r="BI2015" i="3"/>
  <c r="AJ120" i="3"/>
  <c r="AJ156" i="3"/>
  <c r="AJ155" i="3"/>
  <c r="AJ1004" i="3"/>
  <c r="AJ157" i="3"/>
  <c r="AJ154" i="3"/>
  <c r="AJ164" i="3"/>
  <c r="AJ163" i="3"/>
  <c r="AJ161" i="3"/>
  <c r="AJ131" i="3"/>
  <c r="AJ132" i="3" s="1"/>
  <c r="AJ1005" i="3"/>
  <c r="AJ1237" i="3" s="1"/>
  <c r="AJ129" i="3"/>
  <c r="AJ162" i="3"/>
  <c r="AI1419" i="3"/>
  <c r="BX1980" i="3"/>
  <c r="D1601" i="2"/>
  <c r="D1600" i="2"/>
  <c r="AJ1006" i="3" l="1"/>
  <c r="AJ1236" i="3"/>
  <c r="BA1375" i="3"/>
  <c r="AI1422" i="3"/>
  <c r="AI1524" i="3"/>
  <c r="AI1536" i="3" s="1"/>
  <c r="BG1314" i="3"/>
  <c r="BG1316" i="3" s="1"/>
  <c r="BG1320" i="3" s="1"/>
  <c r="BH1308" i="3"/>
  <c r="BI2016" i="3"/>
  <c r="P2016" i="3"/>
  <c r="AK111" i="3"/>
  <c r="AJ165" i="3"/>
  <c r="AJ158" i="3"/>
  <c r="BB1364" i="3"/>
  <c r="BB1368" i="3" s="1"/>
  <c r="C2018" i="3"/>
  <c r="D2017" i="3"/>
  <c r="K2017" i="3"/>
  <c r="BH2017" i="3" s="1"/>
  <c r="AE2017" i="3"/>
  <c r="BO2017" i="3"/>
  <c r="CF2017" i="3"/>
  <c r="X2017" i="3"/>
  <c r="AI2017" i="3" s="1"/>
  <c r="AP2017" i="3"/>
  <c r="BP2017" i="3"/>
  <c r="BV2017" i="3"/>
  <c r="M2017" i="3"/>
  <c r="AG2017" i="3"/>
  <c r="Z2017" i="3"/>
  <c r="AD2017" i="3"/>
  <c r="CI2017" i="3"/>
  <c r="AA2017" i="3"/>
  <c r="AO2017" i="3"/>
  <c r="AW2017" i="3"/>
  <c r="BK2017" i="3"/>
  <c r="R2017" i="3"/>
  <c r="V2017" i="3" s="1"/>
  <c r="AF2017" i="3"/>
  <c r="AL2017" i="3"/>
  <c r="BB2017" i="3"/>
  <c r="CG2017" i="3"/>
  <c r="S2017" i="3"/>
  <c r="AC2017" i="3"/>
  <c r="AQ2017" i="3"/>
  <c r="AU2017" i="3"/>
  <c r="H2017" i="3"/>
  <c r="N2017" i="3"/>
  <c r="U2017" i="3"/>
  <c r="AK2017" i="3"/>
  <c r="BE2017" i="3" s="1"/>
  <c r="AS2017" i="3"/>
  <c r="BA2017" i="3"/>
  <c r="BY2017" i="3"/>
  <c r="AB2017" i="3"/>
  <c r="AX2017" i="3"/>
  <c r="BL2017" i="3"/>
  <c r="G2017" i="3"/>
  <c r="Y2017" i="3"/>
  <c r="T2017" i="3"/>
  <c r="AH2017" i="3"/>
  <c r="BN2017" i="3"/>
  <c r="O2017" i="3"/>
  <c r="BT2017" i="3"/>
  <c r="F2017" i="3"/>
  <c r="BG2017" i="3" s="1"/>
  <c r="L2017" i="3"/>
  <c r="AT2017" i="3"/>
  <c r="BZ2017" i="3"/>
  <c r="CB2017" i="3"/>
  <c r="AM2017" i="3"/>
  <c r="AY2017" i="3"/>
  <c r="BC2017" i="3"/>
  <c r="BM2017" i="3"/>
  <c r="BQ2017" i="3"/>
  <c r="BW2017" i="3"/>
  <c r="CA2017" i="3"/>
  <c r="CD2017" i="3"/>
  <c r="CH2017" i="3"/>
  <c r="I2017" i="3"/>
  <c r="AN2017" i="3"/>
  <c r="AR2017" i="3"/>
  <c r="AV2017" i="3"/>
  <c r="AZ2017" i="3"/>
  <c r="BD2017" i="3"/>
  <c r="BS2017" i="3"/>
  <c r="BX2017" i="3"/>
  <c r="CE2017" i="3"/>
  <c r="D1755" i="2"/>
  <c r="N1827" i="2" s="1"/>
  <c r="D1743" i="2"/>
  <c r="O1827" i="2" s="1"/>
  <c r="E8" i="2"/>
  <c r="F8" i="2" s="1"/>
  <c r="E9" i="2"/>
  <c r="F9" i="2" s="1"/>
  <c r="G9" i="2" s="1"/>
  <c r="E10" i="2"/>
  <c r="F10" i="2" s="1"/>
  <c r="E12" i="2"/>
  <c r="F12" i="2" s="1"/>
  <c r="G12" i="2" s="1"/>
  <c r="E13" i="2"/>
  <c r="F13" i="2" s="1"/>
  <c r="D25" i="2"/>
  <c r="D26" i="2"/>
  <c r="C27" i="2"/>
  <c r="F27" i="2"/>
  <c r="G27" i="2"/>
  <c r="G38" i="2" s="1"/>
  <c r="G607" i="2" s="1"/>
  <c r="F32" i="2"/>
  <c r="G32" i="2"/>
  <c r="F33" i="2"/>
  <c r="G33" i="2"/>
  <c r="C34" i="2"/>
  <c r="D37" i="2"/>
  <c r="C42" i="2"/>
  <c r="F42" i="2"/>
  <c r="G42" i="2"/>
  <c r="G46" i="2" s="1"/>
  <c r="D45" i="2"/>
  <c r="C46" i="2"/>
  <c r="D51" i="2"/>
  <c r="F1842" i="2" s="1"/>
  <c r="G52" i="2"/>
  <c r="G177" i="2" s="1"/>
  <c r="G178" i="2" s="1"/>
  <c r="D57" i="2"/>
  <c r="D58" i="2"/>
  <c r="D59" i="2"/>
  <c r="F66" i="2"/>
  <c r="F67" i="2"/>
  <c r="F69" i="2" s="1"/>
  <c r="G73" i="2"/>
  <c r="F86" i="2"/>
  <c r="F88" i="2" s="1"/>
  <c r="F99" i="2"/>
  <c r="G99" i="2"/>
  <c r="F101" i="2"/>
  <c r="F103" i="2"/>
  <c r="F105" i="2"/>
  <c r="C109" i="2"/>
  <c r="F109" i="2"/>
  <c r="F110" i="2"/>
  <c r="G110" i="2"/>
  <c r="G107" i="2" s="1"/>
  <c r="C111" i="2"/>
  <c r="D112" i="2"/>
  <c r="D118" i="2"/>
  <c r="D119" i="2" s="1"/>
  <c r="D121" i="2"/>
  <c r="C122" i="2"/>
  <c r="C123" i="2"/>
  <c r="D127" i="2"/>
  <c r="D130" i="2" s="1"/>
  <c r="C132" i="2"/>
  <c r="DO134" i="2"/>
  <c r="DO135" i="2"/>
  <c r="C156" i="2"/>
  <c r="C161" i="2" s="1"/>
  <c r="C163" i="2"/>
  <c r="C168" i="2" s="1"/>
  <c r="C170" i="2"/>
  <c r="DN2116" i="2" s="1"/>
  <c r="F175" i="2"/>
  <c r="D182" i="2"/>
  <c r="E184" i="2"/>
  <c r="C196" i="2"/>
  <c r="C197" i="2" s="1"/>
  <c r="C198" i="2"/>
  <c r="DO2116" i="2" s="1"/>
  <c r="C205" i="2"/>
  <c r="F207" i="2"/>
  <c r="F208" i="2" s="1"/>
  <c r="G207" i="2"/>
  <c r="G208" i="2" s="1"/>
  <c r="D209" i="2"/>
  <c r="D211" i="2"/>
  <c r="E214" i="2"/>
  <c r="D217" i="2"/>
  <c r="E217" i="2"/>
  <c r="D218" i="2"/>
  <c r="E218" i="2"/>
  <c r="C227" i="2"/>
  <c r="F229" i="2"/>
  <c r="F230" i="2" s="1"/>
  <c r="G229" i="2"/>
  <c r="G230" i="2" s="1"/>
  <c r="D230" i="2"/>
  <c r="H1847" i="2" s="1"/>
  <c r="D231" i="2"/>
  <c r="D233" i="2"/>
  <c r="C236" i="2"/>
  <c r="E236" i="2"/>
  <c r="D239" i="2"/>
  <c r="E239" i="2"/>
  <c r="D240" i="2"/>
  <c r="E240" i="2"/>
  <c r="C241" i="2"/>
  <c r="C249" i="2"/>
  <c r="C250" i="2" s="1"/>
  <c r="F251" i="2"/>
  <c r="F252" i="2" s="1"/>
  <c r="G251" i="2"/>
  <c r="G252" i="2" s="1"/>
  <c r="D253" i="2"/>
  <c r="D255" i="2"/>
  <c r="C258" i="2"/>
  <c r="E258" i="2"/>
  <c r="D261" i="2"/>
  <c r="E261" i="2"/>
  <c r="D262" i="2"/>
  <c r="E262" i="2"/>
  <c r="C263" i="2"/>
  <c r="C268" i="2"/>
  <c r="C271" i="2"/>
  <c r="C274" i="2" s="1"/>
  <c r="C272" i="2"/>
  <c r="C273" i="2"/>
  <c r="C282" i="2"/>
  <c r="D313" i="2"/>
  <c r="F317" i="2" s="1"/>
  <c r="C321" i="2"/>
  <c r="C327" i="2" s="1"/>
  <c r="C333" i="2"/>
  <c r="C339" i="2" s="1"/>
  <c r="C345" i="2"/>
  <c r="D367" i="2"/>
  <c r="C371" i="2"/>
  <c r="BJ2116" i="2" s="1"/>
  <c r="C379" i="2"/>
  <c r="BK2116" i="2" s="1"/>
  <c r="C387" i="2"/>
  <c r="BL2116" i="2" s="1"/>
  <c r="C395" i="2"/>
  <c r="BM2116" i="2" s="1"/>
  <c r="C403" i="2"/>
  <c r="BN2116" i="2" s="1"/>
  <c r="C411" i="2"/>
  <c r="BO2116" i="2" s="1"/>
  <c r="F435" i="2"/>
  <c r="G435" i="2"/>
  <c r="F437" i="2"/>
  <c r="C439" i="2"/>
  <c r="N2116" i="2" s="1"/>
  <c r="D448" i="2"/>
  <c r="C450" i="2"/>
  <c r="F451" i="2"/>
  <c r="G451" i="2"/>
  <c r="C452" i="2"/>
  <c r="F453" i="2"/>
  <c r="G453" i="2"/>
  <c r="F455" i="2"/>
  <c r="G455" i="2"/>
  <c r="C457" i="2"/>
  <c r="O2116" i="2" s="1"/>
  <c r="C465" i="2"/>
  <c r="F466" i="2"/>
  <c r="G466" i="2"/>
  <c r="C467" i="2"/>
  <c r="F468" i="2"/>
  <c r="G468" i="2"/>
  <c r="C472" i="2"/>
  <c r="P2116" i="2" s="1"/>
  <c r="C480" i="2"/>
  <c r="F481" i="2"/>
  <c r="G481" i="2"/>
  <c r="C482" i="2"/>
  <c r="F483" i="2"/>
  <c r="G483" i="2"/>
  <c r="C487" i="2"/>
  <c r="Q2116" i="2" s="1"/>
  <c r="F493" i="2"/>
  <c r="F496" i="2" s="1"/>
  <c r="F498" i="2" s="1"/>
  <c r="G493" i="2"/>
  <c r="G501" i="2" s="1"/>
  <c r="G503" i="2" s="1"/>
  <c r="F505" i="2"/>
  <c r="G505" i="2"/>
  <c r="D510" i="2"/>
  <c r="D511" i="2"/>
  <c r="D512" i="2"/>
  <c r="D513" i="2"/>
  <c r="C514" i="2"/>
  <c r="C516" i="2"/>
  <c r="C518" i="2"/>
  <c r="E521" i="2"/>
  <c r="C523" i="2"/>
  <c r="D523" i="2"/>
  <c r="E523" i="2"/>
  <c r="C524" i="2"/>
  <c r="D524" i="2"/>
  <c r="E524" i="2"/>
  <c r="C525" i="2"/>
  <c r="R2116" i="2" s="1"/>
  <c r="D525" i="2"/>
  <c r="E525" i="2"/>
  <c r="C532" i="2"/>
  <c r="C542" i="2"/>
  <c r="F543" i="2"/>
  <c r="G543" i="2"/>
  <c r="C544" i="2"/>
  <c r="F545" i="2"/>
  <c r="G545" i="2"/>
  <c r="C549" i="2"/>
  <c r="U2116" i="2" s="1"/>
  <c r="C557" i="2"/>
  <c r="F558" i="2"/>
  <c r="G558" i="2"/>
  <c r="C559" i="2"/>
  <c r="F560" i="2"/>
  <c r="G560" i="2"/>
  <c r="C564" i="2"/>
  <c r="V2116" i="2" s="1"/>
  <c r="C572" i="2"/>
  <c r="F573" i="2"/>
  <c r="G573" i="2"/>
  <c r="C574" i="2"/>
  <c r="F575" i="2"/>
  <c r="G575" i="2"/>
  <c r="C579" i="2"/>
  <c r="W2116" i="2" s="1"/>
  <c r="C588" i="2"/>
  <c r="F589" i="2"/>
  <c r="G589" i="2"/>
  <c r="C590" i="2"/>
  <c r="F591" i="2"/>
  <c r="G591" i="2"/>
  <c r="C595" i="2"/>
  <c r="X2116" i="2" s="1"/>
  <c r="C598" i="2"/>
  <c r="C606" i="2"/>
  <c r="C609" i="2"/>
  <c r="D609" i="2"/>
  <c r="D619" i="2" s="1"/>
  <c r="G610" i="2"/>
  <c r="C611" i="2"/>
  <c r="D611" i="2"/>
  <c r="E619" i="2" s="1"/>
  <c r="G612" i="2"/>
  <c r="E614" i="2"/>
  <c r="E615" i="2"/>
  <c r="C617" i="2"/>
  <c r="D617" i="2"/>
  <c r="E617" i="2"/>
  <c r="C618" i="2"/>
  <c r="D618" i="2"/>
  <c r="E618" i="2"/>
  <c r="C619" i="2"/>
  <c r="AA2116" i="2" s="1"/>
  <c r="C625" i="2"/>
  <c r="C628" i="2"/>
  <c r="D628" i="2"/>
  <c r="D638" i="2" s="1"/>
  <c r="G629" i="2"/>
  <c r="C630" i="2"/>
  <c r="D630" i="2"/>
  <c r="G631" i="2"/>
  <c r="E633" i="2"/>
  <c r="E634" i="2"/>
  <c r="C636" i="2"/>
  <c r="D636" i="2"/>
  <c r="E636" i="2"/>
  <c r="C637" i="2"/>
  <c r="D637" i="2"/>
  <c r="E637" i="2"/>
  <c r="C638" i="2"/>
  <c r="AB2116" i="2" s="1"/>
  <c r="F645" i="2"/>
  <c r="G645" i="2"/>
  <c r="C647" i="2"/>
  <c r="D647" i="2"/>
  <c r="D657" i="2" s="1"/>
  <c r="G648" i="2"/>
  <c r="C649" i="2"/>
  <c r="D649" i="2"/>
  <c r="G650" i="2"/>
  <c r="E652" i="2"/>
  <c r="E653" i="2"/>
  <c r="C655" i="2"/>
  <c r="D655" i="2"/>
  <c r="E655" i="2"/>
  <c r="C656" i="2"/>
  <c r="D656" i="2"/>
  <c r="E656" i="2"/>
  <c r="C657" i="2"/>
  <c r="AC2116" i="2" s="1"/>
  <c r="C663" i="2"/>
  <c r="F664" i="2"/>
  <c r="G664" i="2"/>
  <c r="C666" i="2"/>
  <c r="D666" i="2"/>
  <c r="G667" i="2"/>
  <c r="C668" i="2"/>
  <c r="D668" i="2"/>
  <c r="E676" i="2" s="1"/>
  <c r="G669" i="2"/>
  <c r="E671" i="2"/>
  <c r="E672" i="2"/>
  <c r="C674" i="2"/>
  <c r="D674" i="2"/>
  <c r="E674" i="2"/>
  <c r="C675" i="2"/>
  <c r="D675" i="2"/>
  <c r="E675" i="2"/>
  <c r="C676" i="2"/>
  <c r="AD2116" i="2" s="1"/>
  <c r="C682" i="2"/>
  <c r="F683" i="2"/>
  <c r="G683" i="2"/>
  <c r="C686" i="2"/>
  <c r="D686" i="2"/>
  <c r="D696" i="2" s="1"/>
  <c r="G687" i="2"/>
  <c r="C688" i="2"/>
  <c r="D688" i="2"/>
  <c r="E696" i="2" s="1"/>
  <c r="G689" i="2"/>
  <c r="E691" i="2"/>
  <c r="E692" i="2"/>
  <c r="C694" i="2"/>
  <c r="D694" i="2"/>
  <c r="E694" i="2"/>
  <c r="C695" i="2"/>
  <c r="D695" i="2"/>
  <c r="E695" i="2"/>
  <c r="C696" i="2"/>
  <c r="AE2116" i="2" s="1"/>
  <c r="C702" i="2"/>
  <c r="C705" i="2"/>
  <c r="D705" i="2"/>
  <c r="D715" i="2" s="1"/>
  <c r="G706" i="2"/>
  <c r="C707" i="2"/>
  <c r="D707" i="2"/>
  <c r="G708" i="2"/>
  <c r="E710" i="2"/>
  <c r="E711" i="2"/>
  <c r="C713" i="2"/>
  <c r="D713" i="2"/>
  <c r="E713" i="2"/>
  <c r="C714" i="2"/>
  <c r="D714" i="2"/>
  <c r="E714" i="2"/>
  <c r="C715" i="2"/>
  <c r="AF2116" i="2" s="1"/>
  <c r="C721" i="2"/>
  <c r="D721" i="2"/>
  <c r="C723" i="2"/>
  <c r="D723" i="2"/>
  <c r="D733" i="2" s="1"/>
  <c r="G724" i="2"/>
  <c r="C725" i="2"/>
  <c r="D725" i="2"/>
  <c r="E733" i="2" s="1"/>
  <c r="G726" i="2"/>
  <c r="E728" i="2"/>
  <c r="E729" i="2"/>
  <c r="C731" i="2"/>
  <c r="D731" i="2"/>
  <c r="E731" i="2"/>
  <c r="C732" i="2"/>
  <c r="D732" i="2"/>
  <c r="E732" i="2"/>
  <c r="C733" i="2"/>
  <c r="AG2116" i="2" s="1"/>
  <c r="C739" i="2"/>
  <c r="D739" i="2"/>
  <c r="C741" i="2"/>
  <c r="D741" i="2"/>
  <c r="D751" i="2" s="1"/>
  <c r="G742" i="2"/>
  <c r="C743" i="2"/>
  <c r="D743" i="2"/>
  <c r="E751" i="2" s="1"/>
  <c r="G744" i="2"/>
  <c r="E746" i="2"/>
  <c r="E747" i="2"/>
  <c r="C749" i="2"/>
  <c r="D749" i="2"/>
  <c r="E749" i="2"/>
  <c r="C750" i="2"/>
  <c r="D750" i="2"/>
  <c r="E750" i="2"/>
  <c r="C751" i="2"/>
  <c r="AH2116" i="2" s="1"/>
  <c r="C757" i="2"/>
  <c r="D757" i="2"/>
  <c r="C759" i="2"/>
  <c r="D759" i="2"/>
  <c r="G760" i="2"/>
  <c r="C761" i="2"/>
  <c r="D761" i="2"/>
  <c r="E769" i="2" s="1"/>
  <c r="G762" i="2"/>
  <c r="E764" i="2"/>
  <c r="E765" i="2"/>
  <c r="C767" i="2"/>
  <c r="D767" i="2"/>
  <c r="E767" i="2"/>
  <c r="C768" i="2"/>
  <c r="D768" i="2"/>
  <c r="E768" i="2"/>
  <c r="C769" i="2"/>
  <c r="AI2116" i="2" s="1"/>
  <c r="C775" i="2"/>
  <c r="D775" i="2"/>
  <c r="C777" i="2"/>
  <c r="D777" i="2"/>
  <c r="D787" i="2" s="1"/>
  <c r="G778" i="2"/>
  <c r="C779" i="2"/>
  <c r="D779" i="2"/>
  <c r="G780" i="2"/>
  <c r="E782" i="2"/>
  <c r="E783" i="2"/>
  <c r="C785" i="2"/>
  <c r="D785" i="2"/>
  <c r="E785" i="2"/>
  <c r="C786" i="2"/>
  <c r="D786" i="2"/>
  <c r="E786" i="2"/>
  <c r="C787" i="2"/>
  <c r="AJ2116" i="2" s="1"/>
  <c r="C793" i="2"/>
  <c r="G793" i="2"/>
  <c r="G817" i="2" s="1"/>
  <c r="G1323" i="2" s="1"/>
  <c r="F793" i="2"/>
  <c r="C796" i="2"/>
  <c r="D796" i="2"/>
  <c r="D806" i="2" s="1"/>
  <c r="G797" i="2"/>
  <c r="C798" i="2"/>
  <c r="D798" i="2"/>
  <c r="E806" i="2" s="1"/>
  <c r="G799" i="2"/>
  <c r="E801" i="2"/>
  <c r="E802" i="2"/>
  <c r="C804" i="2"/>
  <c r="D804" i="2"/>
  <c r="E804" i="2"/>
  <c r="C805" i="2"/>
  <c r="D805" i="2"/>
  <c r="E805" i="2"/>
  <c r="C806" i="2"/>
  <c r="AK2116" i="2" s="1"/>
  <c r="C823" i="2"/>
  <c r="C829" i="2" s="1"/>
  <c r="F826" i="2"/>
  <c r="F828" i="2" s="1"/>
  <c r="F830" i="2" s="1"/>
  <c r="G826" i="2"/>
  <c r="G828" i="2" s="1"/>
  <c r="G830" i="2" s="1"/>
  <c r="C828" i="2"/>
  <c r="D829" i="2"/>
  <c r="F842" i="2" s="1"/>
  <c r="C832" i="2"/>
  <c r="D832" i="2"/>
  <c r="G833" i="2"/>
  <c r="C834" i="2"/>
  <c r="D834" i="2"/>
  <c r="E842" i="2" s="1"/>
  <c r="G835" i="2"/>
  <c r="E837" i="2"/>
  <c r="E838" i="2"/>
  <c r="C840" i="2"/>
  <c r="D840" i="2"/>
  <c r="E840" i="2"/>
  <c r="F840" i="2"/>
  <c r="C841" i="2"/>
  <c r="D841" i="2"/>
  <c r="E841" i="2"/>
  <c r="F841" i="2"/>
  <c r="C842" i="2"/>
  <c r="AN2116" i="2" s="1"/>
  <c r="C845" i="2"/>
  <c r="C849" i="2" s="1"/>
  <c r="D848" i="2"/>
  <c r="D849" i="2"/>
  <c r="F850" i="2"/>
  <c r="G850" i="2"/>
  <c r="C852" i="2"/>
  <c r="D852" i="2"/>
  <c r="G853" i="2"/>
  <c r="C854" i="2"/>
  <c r="D854" i="2"/>
  <c r="E862" i="2" s="1"/>
  <c r="G855" i="2"/>
  <c r="E857" i="2"/>
  <c r="E858" i="2"/>
  <c r="C860" i="2"/>
  <c r="D860" i="2"/>
  <c r="E860" i="2"/>
  <c r="F860" i="2"/>
  <c r="C861" i="2"/>
  <c r="D861" i="2"/>
  <c r="E861" i="2"/>
  <c r="F861" i="2"/>
  <c r="C862" i="2"/>
  <c r="AO2116" i="2" s="1"/>
  <c r="C865" i="2"/>
  <c r="C869" i="2" s="1"/>
  <c r="C868" i="2"/>
  <c r="D868" i="2"/>
  <c r="D869" i="2"/>
  <c r="F870" i="2"/>
  <c r="G870" i="2"/>
  <c r="C872" i="2"/>
  <c r="D872" i="2"/>
  <c r="D882" i="2" s="1"/>
  <c r="G873" i="2"/>
  <c r="C874" i="2"/>
  <c r="D874" i="2"/>
  <c r="E882" i="2" s="1"/>
  <c r="G875" i="2"/>
  <c r="E877" i="2"/>
  <c r="E878" i="2"/>
  <c r="C880" i="2"/>
  <c r="D880" i="2"/>
  <c r="E880" i="2"/>
  <c r="F880" i="2"/>
  <c r="C881" i="2"/>
  <c r="D881" i="2"/>
  <c r="E881" i="2"/>
  <c r="F881" i="2"/>
  <c r="C882" i="2"/>
  <c r="AP2116" i="2" s="1"/>
  <c r="C887" i="2"/>
  <c r="C888" i="2" s="1"/>
  <c r="D888" i="2"/>
  <c r="D889" i="2"/>
  <c r="D890" i="2"/>
  <c r="F890" i="2"/>
  <c r="F901" i="2" s="1"/>
  <c r="G890" i="2"/>
  <c r="F891" i="2"/>
  <c r="D893" i="2"/>
  <c r="D903" i="2" s="1"/>
  <c r="G894" i="2"/>
  <c r="D895" i="2"/>
  <c r="E903" i="2" s="1"/>
  <c r="G896" i="2"/>
  <c r="E898" i="2"/>
  <c r="E899" i="2"/>
  <c r="D901" i="2"/>
  <c r="E901" i="2"/>
  <c r="D902" i="2"/>
  <c r="E902" i="2"/>
  <c r="C909" i="2"/>
  <c r="D909" i="2"/>
  <c r="D910" i="2"/>
  <c r="F911" i="2"/>
  <c r="G911" i="2"/>
  <c r="C913" i="2"/>
  <c r="D913" i="2"/>
  <c r="D923" i="2" s="1"/>
  <c r="G914" i="2"/>
  <c r="C915" i="2"/>
  <c r="D915" i="2"/>
  <c r="E923" i="2" s="1"/>
  <c r="G916" i="2"/>
  <c r="E918" i="2"/>
  <c r="E919" i="2"/>
  <c r="C921" i="2"/>
  <c r="D921" i="2"/>
  <c r="E921" i="2"/>
  <c r="F921" i="2"/>
  <c r="C922" i="2"/>
  <c r="D922" i="2"/>
  <c r="E922" i="2"/>
  <c r="F922" i="2"/>
  <c r="C923" i="2"/>
  <c r="F928" i="2"/>
  <c r="F929" i="2" s="1"/>
  <c r="G928" i="2"/>
  <c r="G929" i="2" s="1"/>
  <c r="C929" i="2"/>
  <c r="C931" i="2"/>
  <c r="D931" i="2"/>
  <c r="G932" i="2"/>
  <c r="C933" i="2"/>
  <c r="D933" i="2"/>
  <c r="E941" i="2" s="1"/>
  <c r="G934" i="2"/>
  <c r="E936" i="2"/>
  <c r="E937" i="2"/>
  <c r="C939" i="2"/>
  <c r="D939" i="2"/>
  <c r="E939" i="2"/>
  <c r="C940" i="2"/>
  <c r="D940" i="2"/>
  <c r="E940" i="2"/>
  <c r="C941" i="2"/>
  <c r="C945" i="2"/>
  <c r="D945" i="2"/>
  <c r="D948" i="2"/>
  <c r="D958" i="2" s="1"/>
  <c r="G949" i="2"/>
  <c r="D950" i="2"/>
  <c r="G951" i="2"/>
  <c r="E953" i="2"/>
  <c r="E954" i="2"/>
  <c r="C956" i="2"/>
  <c r="D956" i="2"/>
  <c r="E956" i="2"/>
  <c r="C957" i="2"/>
  <c r="D957" i="2"/>
  <c r="E957" i="2"/>
  <c r="C958" i="2"/>
  <c r="C962" i="2"/>
  <c r="D962" i="2"/>
  <c r="C964" i="2"/>
  <c r="D964" i="2"/>
  <c r="D974" i="2" s="1"/>
  <c r="G965" i="2"/>
  <c r="C966" i="2"/>
  <c r="D966" i="2"/>
  <c r="E974" i="2" s="1"/>
  <c r="G967" i="2"/>
  <c r="E969" i="2"/>
  <c r="E970" i="2"/>
  <c r="C972" i="2"/>
  <c r="D972" i="2"/>
  <c r="E972" i="2"/>
  <c r="C973" i="2"/>
  <c r="D973" i="2"/>
  <c r="E973" i="2"/>
  <c r="C974" i="2"/>
  <c r="C978" i="2"/>
  <c r="C979" i="2"/>
  <c r="C985" i="2"/>
  <c r="C986" i="2" s="1"/>
  <c r="D986" i="2"/>
  <c r="D987" i="2"/>
  <c r="F988" i="2"/>
  <c r="G988" i="2"/>
  <c r="D990" i="2"/>
  <c r="D1000" i="2" s="1"/>
  <c r="G991" i="2"/>
  <c r="D992" i="2"/>
  <c r="E1000" i="2" s="1"/>
  <c r="G993" i="2"/>
  <c r="E995" i="2"/>
  <c r="E996" i="2"/>
  <c r="D998" i="2"/>
  <c r="E998" i="2"/>
  <c r="F998" i="2"/>
  <c r="D999" i="2"/>
  <c r="E999" i="2"/>
  <c r="F999" i="2"/>
  <c r="C1005" i="2"/>
  <c r="C1006" i="2" s="1"/>
  <c r="D1006" i="2"/>
  <c r="D1007" i="2"/>
  <c r="F1008" i="2"/>
  <c r="G1008" i="2"/>
  <c r="D1010" i="2"/>
  <c r="D1020" i="2" s="1"/>
  <c r="G1011" i="2"/>
  <c r="D1012" i="2"/>
  <c r="G1013" i="2"/>
  <c r="E1015" i="2"/>
  <c r="E1016" i="2"/>
  <c r="D1018" i="2"/>
  <c r="E1018" i="2"/>
  <c r="F1018" i="2"/>
  <c r="D1019" i="2"/>
  <c r="E1019" i="2"/>
  <c r="F1019" i="2"/>
  <c r="C1025" i="2"/>
  <c r="C1026" i="2" s="1"/>
  <c r="D1026" i="2"/>
  <c r="D1027" i="2"/>
  <c r="F1028" i="2"/>
  <c r="G1028" i="2"/>
  <c r="D1030" i="2"/>
  <c r="G1031" i="2"/>
  <c r="D1032" i="2"/>
  <c r="E1040" i="2" s="1"/>
  <c r="G1033" i="2"/>
  <c r="E1035" i="2"/>
  <c r="E1036" i="2"/>
  <c r="D1038" i="2"/>
  <c r="E1038" i="2"/>
  <c r="F1038" i="2"/>
  <c r="D1039" i="2"/>
  <c r="E1039" i="2"/>
  <c r="F1039" i="2"/>
  <c r="C1045" i="2"/>
  <c r="C1050" i="2" s="1"/>
  <c r="D1046" i="2"/>
  <c r="D1047" i="2"/>
  <c r="F1048" i="2"/>
  <c r="G1048" i="2"/>
  <c r="D1050" i="2"/>
  <c r="D1060" i="2" s="1"/>
  <c r="G1051" i="2"/>
  <c r="D1052" i="2"/>
  <c r="E1060" i="2" s="1"/>
  <c r="G1053" i="2"/>
  <c r="E1055" i="2"/>
  <c r="E1056" i="2"/>
  <c r="D1058" i="2"/>
  <c r="E1058" i="2"/>
  <c r="F1058" i="2"/>
  <c r="D1059" i="2"/>
  <c r="E1059" i="2"/>
  <c r="F1059" i="2"/>
  <c r="C1065" i="2"/>
  <c r="C1066" i="2" s="1"/>
  <c r="D1066" i="2"/>
  <c r="D1067" i="2"/>
  <c r="F1068" i="2"/>
  <c r="G1068" i="2"/>
  <c r="D1070" i="2"/>
  <c r="D1080" i="2" s="1"/>
  <c r="G1071" i="2"/>
  <c r="D1072" i="2"/>
  <c r="E1080" i="2" s="1"/>
  <c r="G1073" i="2"/>
  <c r="E1075" i="2"/>
  <c r="E1076" i="2"/>
  <c r="D1078" i="2"/>
  <c r="E1078" i="2"/>
  <c r="F1078" i="2"/>
  <c r="C1079" i="2"/>
  <c r="D1079" i="2"/>
  <c r="E1079" i="2"/>
  <c r="F1079" i="2"/>
  <c r="C1085" i="2"/>
  <c r="C1090" i="2" s="1"/>
  <c r="D1086" i="2"/>
  <c r="D1087" i="2"/>
  <c r="F1088" i="2"/>
  <c r="G1088" i="2"/>
  <c r="D1090" i="2"/>
  <c r="D1100" i="2" s="1"/>
  <c r="G1091" i="2"/>
  <c r="D1092" i="2"/>
  <c r="G1093" i="2"/>
  <c r="E1095" i="2"/>
  <c r="E1096" i="2"/>
  <c r="D1098" i="2"/>
  <c r="E1098" i="2"/>
  <c r="F1098" i="2"/>
  <c r="D1099" i="2"/>
  <c r="E1099" i="2"/>
  <c r="F1099" i="2"/>
  <c r="C1105" i="2"/>
  <c r="C1112" i="2" s="1"/>
  <c r="D1106" i="2"/>
  <c r="D1107" i="2"/>
  <c r="F1108" i="2"/>
  <c r="G1108" i="2"/>
  <c r="D1110" i="2"/>
  <c r="D1120" i="2" s="1"/>
  <c r="G1111" i="2"/>
  <c r="D1112" i="2"/>
  <c r="E1120" i="2" s="1"/>
  <c r="G1113" i="2"/>
  <c r="E1115" i="2"/>
  <c r="E1116" i="2"/>
  <c r="D1118" i="2"/>
  <c r="E1118" i="2"/>
  <c r="F1118" i="2"/>
  <c r="D1119" i="2"/>
  <c r="E1119" i="2"/>
  <c r="F1119" i="2"/>
  <c r="F1127" i="2"/>
  <c r="G1127" i="2"/>
  <c r="C1130" i="2"/>
  <c r="E1132" i="2"/>
  <c r="E1133" i="2"/>
  <c r="C1135" i="2"/>
  <c r="C1136" i="2"/>
  <c r="C1137" i="2"/>
  <c r="BB2116" i="2" s="1"/>
  <c r="D1143" i="2"/>
  <c r="F1144" i="2"/>
  <c r="F1147" i="2" s="1"/>
  <c r="G1144" i="2"/>
  <c r="G1147" i="2" s="1"/>
  <c r="C1147" i="2"/>
  <c r="E1149" i="2"/>
  <c r="E1150" i="2"/>
  <c r="C1152" i="2"/>
  <c r="C1153" i="2"/>
  <c r="C1154" i="2"/>
  <c r="BC2116" i="2" s="1"/>
  <c r="C1164" i="2"/>
  <c r="C1166" i="2"/>
  <c r="D1166" i="2"/>
  <c r="C1168" i="2"/>
  <c r="D1168" i="2"/>
  <c r="E1176" i="2" s="1"/>
  <c r="E1171" i="2"/>
  <c r="E1172" i="2"/>
  <c r="C1174" i="2"/>
  <c r="D1174" i="2"/>
  <c r="E1174" i="2"/>
  <c r="C1175" i="2"/>
  <c r="D1175" i="2"/>
  <c r="E1175" i="2"/>
  <c r="C1176" i="2"/>
  <c r="BD2116" i="2" s="1"/>
  <c r="C1188" i="2"/>
  <c r="C1190" i="2"/>
  <c r="D1190" i="2"/>
  <c r="C1192" i="2"/>
  <c r="D1192" i="2"/>
  <c r="E1200" i="2" s="1"/>
  <c r="E1195" i="2"/>
  <c r="E1196" i="2"/>
  <c r="C1198" i="2"/>
  <c r="D1198" i="2"/>
  <c r="E1198" i="2"/>
  <c r="C1199" i="2"/>
  <c r="D1199" i="2"/>
  <c r="E1199" i="2"/>
  <c r="C1200" i="2"/>
  <c r="BE2116" i="2" s="1"/>
  <c r="C1205" i="2"/>
  <c r="D1206" i="2"/>
  <c r="D1207" i="2"/>
  <c r="F1208" i="2"/>
  <c r="G1208" i="2"/>
  <c r="D1210" i="2"/>
  <c r="D1220" i="2" s="1"/>
  <c r="G1211" i="2"/>
  <c r="D1212" i="2"/>
  <c r="E1220" i="2" s="1"/>
  <c r="G1213" i="2"/>
  <c r="E1215" i="2"/>
  <c r="E1216" i="2"/>
  <c r="D1218" i="2"/>
  <c r="E1218" i="2"/>
  <c r="F1218" i="2"/>
  <c r="D1219" i="2"/>
  <c r="E1219" i="2"/>
  <c r="F1219" i="2"/>
  <c r="C1226" i="2"/>
  <c r="D1226" i="2"/>
  <c r="C1228" i="2"/>
  <c r="D1228" i="2"/>
  <c r="C1230" i="2"/>
  <c r="D1230" i="2"/>
  <c r="E1238" i="2" s="1"/>
  <c r="E1233" i="2"/>
  <c r="E1234" i="2"/>
  <c r="C1236" i="2"/>
  <c r="D1236" i="2"/>
  <c r="E1236" i="2"/>
  <c r="C1237" i="2"/>
  <c r="D1237" i="2"/>
  <c r="E1237" i="2"/>
  <c r="C1238" i="2"/>
  <c r="C1242" i="2"/>
  <c r="D1242" i="2"/>
  <c r="C1244" i="2"/>
  <c r="D1244" i="2"/>
  <c r="D1254" i="2" s="1"/>
  <c r="C1246" i="2"/>
  <c r="D1246" i="2"/>
  <c r="E1249" i="2"/>
  <c r="E1250" i="2"/>
  <c r="C1252" i="2"/>
  <c r="D1252" i="2"/>
  <c r="E1252" i="2"/>
  <c r="C1253" i="2"/>
  <c r="D1253" i="2"/>
  <c r="E1253" i="2"/>
  <c r="C1254" i="2"/>
  <c r="F1259" i="2"/>
  <c r="F1263" i="2" s="1"/>
  <c r="G1259" i="2"/>
  <c r="G1263" i="2" s="1"/>
  <c r="C1265" i="2"/>
  <c r="D1265" i="2"/>
  <c r="D1275" i="2" s="1"/>
  <c r="C1267" i="2"/>
  <c r="D1267" i="2"/>
  <c r="E1275" i="2" s="1"/>
  <c r="E1270" i="2"/>
  <c r="E1271" i="2"/>
  <c r="C1273" i="2"/>
  <c r="D1273" i="2"/>
  <c r="E1273" i="2"/>
  <c r="C1274" i="2"/>
  <c r="D1274" i="2"/>
  <c r="E1274" i="2"/>
  <c r="C1275" i="2"/>
  <c r="C1279" i="2"/>
  <c r="D1279" i="2"/>
  <c r="C1281" i="2"/>
  <c r="D1281" i="2"/>
  <c r="C1283" i="2"/>
  <c r="D1283" i="2"/>
  <c r="E1291" i="2" s="1"/>
  <c r="E1286" i="2"/>
  <c r="E1287" i="2"/>
  <c r="C1289" i="2"/>
  <c r="D1289" i="2"/>
  <c r="E1289" i="2"/>
  <c r="C1290" i="2"/>
  <c r="D1290" i="2"/>
  <c r="E1290" i="2"/>
  <c r="C1291" i="2"/>
  <c r="C1294" i="2"/>
  <c r="C1295" i="2" s="1"/>
  <c r="C1302" i="2"/>
  <c r="C1309" i="2" s="1"/>
  <c r="D1303" i="2"/>
  <c r="D1304" i="2"/>
  <c r="F1305" i="2"/>
  <c r="G1305" i="2"/>
  <c r="D1307" i="2"/>
  <c r="D1317" i="2" s="1"/>
  <c r="G1308" i="2"/>
  <c r="D1309" i="2"/>
  <c r="E1317" i="2" s="1"/>
  <c r="G1310" i="2"/>
  <c r="E1312" i="2"/>
  <c r="E1313" i="2"/>
  <c r="D1315" i="2"/>
  <c r="E1315" i="2"/>
  <c r="F1315" i="2"/>
  <c r="D1316" i="2"/>
  <c r="E1316" i="2"/>
  <c r="F1316" i="2"/>
  <c r="C1323" i="2"/>
  <c r="C1329" i="2"/>
  <c r="D1329" i="2"/>
  <c r="D1338" i="2" s="1"/>
  <c r="C1331" i="2"/>
  <c r="D1331" i="2"/>
  <c r="E1338" i="2" s="1"/>
  <c r="E1334" i="2"/>
  <c r="C1336" i="2"/>
  <c r="D1336" i="2"/>
  <c r="E1336" i="2"/>
  <c r="C1337" i="2"/>
  <c r="D1337" i="2"/>
  <c r="E1337" i="2"/>
  <c r="C1338" i="2"/>
  <c r="C1342" i="2"/>
  <c r="C1346" i="2"/>
  <c r="D1346" i="2"/>
  <c r="D1355" i="2" s="1"/>
  <c r="C1348" i="2"/>
  <c r="D1348" i="2"/>
  <c r="E1355" i="2" s="1"/>
  <c r="E1351" i="2"/>
  <c r="C1353" i="2"/>
  <c r="D1353" i="2"/>
  <c r="E1353" i="2"/>
  <c r="C1354" i="2"/>
  <c r="D1354" i="2"/>
  <c r="E1354" i="2"/>
  <c r="C1355" i="2"/>
  <c r="C1358" i="2"/>
  <c r="C1359" i="2"/>
  <c r="C1360" i="2"/>
  <c r="C1361" i="2"/>
  <c r="BG2116" i="2" s="1"/>
  <c r="C1364" i="2"/>
  <c r="C1366" i="2"/>
  <c r="C1368" i="2" s="1"/>
  <c r="C1371" i="2"/>
  <c r="C1375" i="2"/>
  <c r="C1324" i="2" s="1"/>
  <c r="C1397" i="2"/>
  <c r="C1398" i="2"/>
  <c r="C1404" i="2"/>
  <c r="C1414" i="2" s="1"/>
  <c r="BX2116" i="2" s="1"/>
  <c r="C1408" i="2"/>
  <c r="C1411" i="2"/>
  <c r="D1412" i="2"/>
  <c r="D1413" i="2"/>
  <c r="C1417" i="2"/>
  <c r="C1436" i="2" s="1"/>
  <c r="C1419" i="2"/>
  <c r="E1420" i="2"/>
  <c r="P1848" i="2" s="1"/>
  <c r="E1421" i="2"/>
  <c r="C1422" i="2"/>
  <c r="C1423" i="2"/>
  <c r="C1451" i="2"/>
  <c r="BY2116" i="2" s="1"/>
  <c r="C1456" i="2"/>
  <c r="C1468" i="2" s="1"/>
  <c r="C1460" i="2"/>
  <c r="G1461" i="2"/>
  <c r="C1462" i="2"/>
  <c r="G1463" i="2"/>
  <c r="F1466" i="2"/>
  <c r="C1467" i="2"/>
  <c r="D1468" i="2"/>
  <c r="D1481" i="2" s="1"/>
  <c r="D1492" i="2" s="1"/>
  <c r="E1468" i="2"/>
  <c r="C1469" i="2"/>
  <c r="C1472" i="2"/>
  <c r="C1474" i="2"/>
  <c r="E1475" i="2"/>
  <c r="P1849" i="2" s="1"/>
  <c r="E1476" i="2"/>
  <c r="C1477" i="2"/>
  <c r="C1478" i="2"/>
  <c r="C1491" i="2"/>
  <c r="C1506" i="2"/>
  <c r="D1516" i="2"/>
  <c r="C1521" i="2"/>
  <c r="C1522" i="2"/>
  <c r="CA2116" i="2" s="1"/>
  <c r="C1523" i="2"/>
  <c r="C1524" i="2"/>
  <c r="C1530" i="2"/>
  <c r="C1535" i="2"/>
  <c r="D1585" i="2"/>
  <c r="C1600" i="2"/>
  <c r="C1601" i="2"/>
  <c r="C1602" i="2"/>
  <c r="C1603" i="2"/>
  <c r="C1604" i="2"/>
  <c r="C1607" i="2"/>
  <c r="C1608" i="2"/>
  <c r="C1609" i="2"/>
  <c r="C1610" i="2"/>
  <c r="C1614" i="2"/>
  <c r="C1615" i="2"/>
  <c r="C1616" i="2"/>
  <c r="C1617" i="2"/>
  <c r="C1618" i="2"/>
  <c r="C1619" i="2"/>
  <c r="C1620" i="2"/>
  <c r="C1621" i="2"/>
  <c r="C1622" i="2"/>
  <c r="C1623" i="2"/>
  <c r="C1624" i="2"/>
  <c r="C1627" i="2"/>
  <c r="C1628" i="2"/>
  <c r="C1629" i="2"/>
  <c r="C1640" i="2"/>
  <c r="C1641" i="2"/>
  <c r="C1642" i="2"/>
  <c r="C1643" i="2"/>
  <c r="C1644" i="2"/>
  <c r="C1646" i="2"/>
  <c r="C1651" i="2"/>
  <c r="C1652" i="2"/>
  <c r="C1653" i="2"/>
  <c r="C1654" i="2"/>
  <c r="C1655" i="2"/>
  <c r="C1656" i="2"/>
  <c r="C1657" i="2"/>
  <c r="C1658" i="2"/>
  <c r="C1665" i="2"/>
  <c r="C1677" i="2"/>
  <c r="C1688" i="2"/>
  <c r="C1689" i="2"/>
  <c r="C1690" i="2"/>
  <c r="C1692" i="2"/>
  <c r="DO1694" i="2"/>
  <c r="C1698" i="2"/>
  <c r="C1699" i="2"/>
  <c r="D1731" i="2"/>
  <c r="P1827" i="2" s="1"/>
  <c r="F1734" i="2"/>
  <c r="F1746" i="2"/>
  <c r="F1758" i="2"/>
  <c r="E1773" i="2"/>
  <c r="F1773" i="2"/>
  <c r="F1780" i="2"/>
  <c r="DO1799" i="2"/>
  <c r="D1800" i="2"/>
  <c r="DO1800" i="2"/>
  <c r="E11" i="2"/>
  <c r="C240" i="2" l="1"/>
  <c r="C228" i="2"/>
  <c r="C211" i="2"/>
  <c r="C206" i="2"/>
  <c r="D1426" i="2"/>
  <c r="F107" i="2"/>
  <c r="F16" i="2"/>
  <c r="F62" i="2"/>
  <c r="F72" i="2"/>
  <c r="F318" i="2"/>
  <c r="C187" i="2"/>
  <c r="F420" i="2"/>
  <c r="D1799" i="2"/>
  <c r="D1780" i="2"/>
  <c r="C2019" i="3"/>
  <c r="D2018" i="3"/>
  <c r="K2018" i="3"/>
  <c r="BH2018" i="3" s="1"/>
  <c r="AO2018" i="3"/>
  <c r="AW2018" i="3"/>
  <c r="BT2018" i="3"/>
  <c r="AB2018" i="3"/>
  <c r="AF2018" i="3"/>
  <c r="AT2018" i="3"/>
  <c r="M2018" i="3"/>
  <c r="AU2018" i="3"/>
  <c r="BQ2018" i="3"/>
  <c r="CA2018" i="3"/>
  <c r="CH2018" i="3"/>
  <c r="Z2018" i="3"/>
  <c r="AR2018" i="3"/>
  <c r="AZ2018" i="3"/>
  <c r="CI2018" i="3"/>
  <c r="AA2018" i="3"/>
  <c r="BO2018" i="3"/>
  <c r="CF2018" i="3"/>
  <c r="R2018" i="3"/>
  <c r="V2018" i="3" s="1"/>
  <c r="AP2018" i="3"/>
  <c r="BL2018" i="3"/>
  <c r="CB2018" i="3"/>
  <c r="AG2018" i="3"/>
  <c r="I2018" i="3"/>
  <c r="BN2018" i="3"/>
  <c r="U2018" i="3"/>
  <c r="AK2018" i="3"/>
  <c r="BE2018" i="3" s="1"/>
  <c r="AS2018" i="3"/>
  <c r="BA2018" i="3"/>
  <c r="BK2018" i="3"/>
  <c r="X2018" i="3"/>
  <c r="AI2018" i="3" s="1"/>
  <c r="AL2018" i="3"/>
  <c r="BB2018" i="3"/>
  <c r="BP2018" i="3"/>
  <c r="BV2018" i="3"/>
  <c r="BZ2018" i="3"/>
  <c r="G2018" i="3"/>
  <c r="Y2018" i="3"/>
  <c r="AC2018" i="3"/>
  <c r="AM2018" i="3"/>
  <c r="BC2018" i="3"/>
  <c r="BM2018" i="3"/>
  <c r="BW2018" i="3"/>
  <c r="CD2018" i="3"/>
  <c r="T2018" i="3"/>
  <c r="AH2018" i="3"/>
  <c r="AN2018" i="3"/>
  <c r="AV2018" i="3"/>
  <c r="BD2018" i="3"/>
  <c r="BX2018" i="3"/>
  <c r="CE2018" i="3"/>
  <c r="O2018" i="3"/>
  <c r="AE2018" i="3"/>
  <c r="BY2018" i="3"/>
  <c r="F2018" i="3"/>
  <c r="BG2018" i="3" s="1"/>
  <c r="L2018" i="3"/>
  <c r="AX2018" i="3"/>
  <c r="CG2018" i="3"/>
  <c r="S2018" i="3"/>
  <c r="AQ2018" i="3"/>
  <c r="AY2018" i="3"/>
  <c r="H2018" i="3"/>
  <c r="N2018" i="3"/>
  <c r="AD2018" i="3"/>
  <c r="BS2018" i="3"/>
  <c r="BH1309" i="3"/>
  <c r="BH1313" i="3" s="1"/>
  <c r="BA1544" i="3"/>
  <c r="BM1998" i="3"/>
  <c r="BG1542" i="3"/>
  <c r="BL2004" i="3"/>
  <c r="BI2017" i="3"/>
  <c r="P2017" i="3"/>
  <c r="AJ167" i="3"/>
  <c r="BB1369" i="3"/>
  <c r="BB1371" i="3" s="1"/>
  <c r="BC1363" i="3"/>
  <c r="AK127" i="3"/>
  <c r="AK128" i="3" s="1"/>
  <c r="AK118" i="3"/>
  <c r="AK119" i="3" s="1"/>
  <c r="AI1426" i="3"/>
  <c r="AI1443" i="3" s="1"/>
  <c r="F1980" i="3"/>
  <c r="AJ1510" i="3"/>
  <c r="AJ1516" i="3" s="1"/>
  <c r="AJ1238" i="3"/>
  <c r="AJ1252" i="3" s="1"/>
  <c r="AJ1436" i="3" s="1"/>
  <c r="AJ1438" i="3" s="1"/>
  <c r="AY1981" i="3"/>
  <c r="BE1981" i="3" s="1"/>
  <c r="D120" i="2"/>
  <c r="H1903" i="2"/>
  <c r="F1847" i="2"/>
  <c r="D42" i="2"/>
  <c r="G1844" i="2" s="1"/>
  <c r="C1693" i="2"/>
  <c r="DD2116" i="2"/>
  <c r="C1691" i="2"/>
  <c r="BZ2116" i="2"/>
  <c r="F1846" i="2"/>
  <c r="H1902" i="2"/>
  <c r="H2116" i="2"/>
  <c r="DQ2116" i="2"/>
  <c r="L2116" i="2"/>
  <c r="DR2116" i="2"/>
  <c r="H1904" i="2"/>
  <c r="F1848" i="2"/>
  <c r="N1848" i="2"/>
  <c r="N1849" i="2"/>
  <c r="F104" i="2"/>
  <c r="F106" i="2"/>
  <c r="F102" i="2"/>
  <c r="G108" i="2"/>
  <c r="G104" i="2"/>
  <c r="G106" i="2"/>
  <c r="G102" i="2"/>
  <c r="C1059" i="2"/>
  <c r="C1119" i="2"/>
  <c r="C1098" i="2"/>
  <c r="C1030" i="2"/>
  <c r="C1092" i="2"/>
  <c r="C895" i="2"/>
  <c r="G506" i="2"/>
  <c r="G508" i="2" s="1"/>
  <c r="C1039" i="2"/>
  <c r="C999" i="2"/>
  <c r="C901" i="2"/>
  <c r="F282" i="2"/>
  <c r="C246" i="2"/>
  <c r="F34" i="2"/>
  <c r="F52" i="2" s="1"/>
  <c r="F177" i="2" s="1"/>
  <c r="D177" i="2" s="1"/>
  <c r="C224" i="2"/>
  <c r="C1070" i="2"/>
  <c r="C340" i="2"/>
  <c r="C245" i="2"/>
  <c r="F84" i="2"/>
  <c r="C267" i="2"/>
  <c r="C223" i="2"/>
  <c r="C1367" i="2"/>
  <c r="C1316" i="2"/>
  <c r="D1305" i="2"/>
  <c r="C1110" i="2"/>
  <c r="C1100" i="2"/>
  <c r="C1020" i="2"/>
  <c r="D911" i="2"/>
  <c r="D870" i="2"/>
  <c r="G496" i="2"/>
  <c r="G498" i="2" s="1"/>
  <c r="C261" i="2"/>
  <c r="C255" i="2"/>
  <c r="C233" i="2"/>
  <c r="D1147" i="2"/>
  <c r="G703" i="2"/>
  <c r="G626" i="2"/>
  <c r="G684" i="2"/>
  <c r="C1666" i="2"/>
  <c r="D929" i="2"/>
  <c r="D252" i="2"/>
  <c r="H1848" i="2" s="1"/>
  <c r="D128" i="2"/>
  <c r="D1441" i="2"/>
  <c r="C1307" i="2"/>
  <c r="C990" i="2"/>
  <c r="D891" i="2"/>
  <c r="C328" i="2"/>
  <c r="I2116" i="2" s="1"/>
  <c r="C1018" i="2"/>
  <c r="D850" i="2"/>
  <c r="D1127" i="2"/>
  <c r="D1108" i="2"/>
  <c r="D1068" i="2"/>
  <c r="D1028" i="2"/>
  <c r="F501" i="2"/>
  <c r="F503" i="2" s="1"/>
  <c r="D503" i="2" s="1"/>
  <c r="D493" i="2"/>
  <c r="D129" i="2"/>
  <c r="D33" i="2"/>
  <c r="G151" i="2"/>
  <c r="G180" i="2"/>
  <c r="D1088" i="2"/>
  <c r="C266" i="2"/>
  <c r="C262" i="2"/>
  <c r="C251" i="2"/>
  <c r="C229" i="2"/>
  <c r="C222" i="2"/>
  <c r="C218" i="2"/>
  <c r="C1369" i="2"/>
  <c r="C1315" i="2"/>
  <c r="C1303" i="2"/>
  <c r="C1296" i="2"/>
  <c r="C1118" i="2"/>
  <c r="C1106" i="2"/>
  <c r="C1099" i="2"/>
  <c r="C1086" i="2"/>
  <c r="C1080" i="2"/>
  <c r="AV2116" i="2" s="1"/>
  <c r="C1072" i="2"/>
  <c r="C1040" i="2"/>
  <c r="AT2116" i="2" s="1"/>
  <c r="C1032" i="2"/>
  <c r="C1010" i="2"/>
  <c r="C998" i="2"/>
  <c r="C893" i="2"/>
  <c r="C253" i="2"/>
  <c r="C252" i="2"/>
  <c r="C219" i="2"/>
  <c r="C207" i="2"/>
  <c r="D1048" i="2"/>
  <c r="C1012" i="2"/>
  <c r="D1008" i="2"/>
  <c r="C1317" i="2"/>
  <c r="AZ2116" i="2" s="1"/>
  <c r="C1297" i="2"/>
  <c r="BF2116" i="2" s="1"/>
  <c r="D1263" i="2"/>
  <c r="D1208" i="2"/>
  <c r="C1120" i="2"/>
  <c r="AX2116" i="2" s="1"/>
  <c r="C1078" i="2"/>
  <c r="C1038" i="2"/>
  <c r="C1019" i="2"/>
  <c r="C1000" i="2"/>
  <c r="AR2116" i="2" s="1"/>
  <c r="C992" i="2"/>
  <c r="D988" i="2"/>
  <c r="C903" i="2"/>
  <c r="C902" i="2"/>
  <c r="G818" i="2"/>
  <c r="G1342" i="2" s="1"/>
  <c r="G1344" i="2" s="1"/>
  <c r="F1596" i="2"/>
  <c r="D11" i="2"/>
  <c r="D1496" i="2"/>
  <c r="D1497" i="2"/>
  <c r="D1483" i="2"/>
  <c r="D842" i="2"/>
  <c r="C1206" i="2"/>
  <c r="C1212" i="2"/>
  <c r="C1218" i="2"/>
  <c r="C1220" i="2"/>
  <c r="AY2116" i="2" s="1"/>
  <c r="C1210" i="2"/>
  <c r="C1219" i="2"/>
  <c r="D1176" i="2"/>
  <c r="D1291" i="2"/>
  <c r="E1254" i="2"/>
  <c r="D1238" i="2"/>
  <c r="D1200" i="2"/>
  <c r="D1144" i="2"/>
  <c r="C1046" i="2"/>
  <c r="C1052" i="2"/>
  <c r="C1058" i="2"/>
  <c r="C1060" i="2"/>
  <c r="AU2116" i="2" s="1"/>
  <c r="E958" i="2"/>
  <c r="E1100" i="2"/>
  <c r="C948" i="2"/>
  <c r="C950" i="2"/>
  <c r="D941" i="2"/>
  <c r="D862" i="2"/>
  <c r="D828" i="2"/>
  <c r="D830" i="2" s="1"/>
  <c r="C812" i="2"/>
  <c r="C813" i="2"/>
  <c r="C814" i="2"/>
  <c r="D769" i="2"/>
  <c r="F817" i="2"/>
  <c r="F1323" i="2" s="1"/>
  <c r="F818" i="2"/>
  <c r="F1342" i="2" s="1"/>
  <c r="F1344" i="2" s="1"/>
  <c r="D1040" i="2"/>
  <c r="E1020" i="2"/>
  <c r="G891" i="2"/>
  <c r="F902" i="2"/>
  <c r="D676" i="2"/>
  <c r="E787" i="2"/>
  <c r="E715" i="2"/>
  <c r="E657" i="2"/>
  <c r="D702" i="2"/>
  <c r="E638" i="2"/>
  <c r="G514" i="2"/>
  <c r="G529" i="2" s="1"/>
  <c r="C351" i="2"/>
  <c r="C352" i="2"/>
  <c r="D498" i="2"/>
  <c r="F506" i="2"/>
  <c r="F508" i="2" s="1"/>
  <c r="D208" i="2"/>
  <c r="H1846" i="2" s="1"/>
  <c r="C244" i="2"/>
  <c r="C239" i="2"/>
  <c r="C231" i="2"/>
  <c r="C230" i="2"/>
  <c r="C214" i="2"/>
  <c r="D176" i="2"/>
  <c r="G1916" i="2" s="1"/>
  <c r="C208" i="2"/>
  <c r="C209" i="2"/>
  <c r="C217" i="2"/>
  <c r="G150" i="2"/>
  <c r="G149" i="2"/>
  <c r="G152" i="2"/>
  <c r="D104" i="2"/>
  <c r="F53" i="2"/>
  <c r="G53" i="2"/>
  <c r="F38" i="2"/>
  <c r="D27" i="2"/>
  <c r="G64" i="2"/>
  <c r="G70" i="2" s="1"/>
  <c r="G76" i="2"/>
  <c r="G78" i="2" s="1"/>
  <c r="D32" i="2"/>
  <c r="G34" i="2"/>
  <c r="G48" i="2" s="1"/>
  <c r="F11" i="2"/>
  <c r="F17" i="2"/>
  <c r="F360" i="2" s="1"/>
  <c r="F83" i="2"/>
  <c r="F46" i="2"/>
  <c r="CH282" i="2" l="1"/>
  <c r="CH1719" i="2" s="1"/>
  <c r="CP282" i="2"/>
  <c r="CP1719" i="2" s="1"/>
  <c r="CX282" i="2"/>
  <c r="CX1719" i="2" s="1"/>
  <c r="CI282" i="2"/>
  <c r="CI1719" i="2" s="1"/>
  <c r="CQ282" i="2"/>
  <c r="CQ1719" i="2" s="1"/>
  <c r="CY282" i="2"/>
  <c r="CY1719" i="2" s="1"/>
  <c r="CB282" i="2"/>
  <c r="CB1719" i="2" s="1"/>
  <c r="CJ282" i="2"/>
  <c r="CJ1719" i="2" s="1"/>
  <c r="CR282" i="2"/>
  <c r="CR1719" i="2" s="1"/>
  <c r="CZ282" i="2"/>
  <c r="CZ1719" i="2" s="1"/>
  <c r="CC282" i="2"/>
  <c r="CC1719" i="2" s="1"/>
  <c r="CK282" i="2"/>
  <c r="CK1719" i="2" s="1"/>
  <c r="CS282" i="2"/>
  <c r="CS1719" i="2" s="1"/>
  <c r="DA282" i="2"/>
  <c r="DA1719" i="2" s="1"/>
  <c r="CD282" i="2"/>
  <c r="CD1719" i="2" s="1"/>
  <c r="CL282" i="2"/>
  <c r="CL1719" i="2" s="1"/>
  <c r="CT282" i="2"/>
  <c r="CT1719" i="2" s="1"/>
  <c r="DB282" i="2"/>
  <c r="DB1719" i="2" s="1"/>
  <c r="CE282" i="2"/>
  <c r="CE1719" i="2" s="1"/>
  <c r="CM282" i="2"/>
  <c r="CM1719" i="2" s="1"/>
  <c r="CU282" i="2"/>
  <c r="CU1719" i="2" s="1"/>
  <c r="DC282" i="2"/>
  <c r="DC1719" i="2" s="1"/>
  <c r="DK282" i="2"/>
  <c r="DK1719" i="2" s="1"/>
  <c r="CF282" i="2"/>
  <c r="CF1719" i="2" s="1"/>
  <c r="CN282" i="2"/>
  <c r="CN1719" i="2" s="1"/>
  <c r="CV282" i="2"/>
  <c r="CV1719" i="2" s="1"/>
  <c r="DL282" i="2"/>
  <c r="DL1719" i="2" s="1"/>
  <c r="CW282" i="2"/>
  <c r="CW1719" i="2" s="1"/>
  <c r="DM282" i="2"/>
  <c r="DM1719" i="2" s="1"/>
  <c r="CG282" i="2"/>
  <c r="CG1719" i="2" s="1"/>
  <c r="CO282" i="2"/>
  <c r="CO1719" i="2" s="1"/>
  <c r="D106" i="2"/>
  <c r="F1468" i="2"/>
  <c r="F1469" i="2" s="1"/>
  <c r="G1466" i="2" s="1"/>
  <c r="F188" i="2"/>
  <c r="D682" i="2"/>
  <c r="D663" i="2"/>
  <c r="F339" i="2"/>
  <c r="D644" i="2"/>
  <c r="F1536" i="2"/>
  <c r="BH1314" i="3"/>
  <c r="BH1316" i="3" s="1"/>
  <c r="BH1320" i="3" s="1"/>
  <c r="BI1308" i="3"/>
  <c r="P2018" i="3"/>
  <c r="BI2018" i="3"/>
  <c r="AK1004" i="3"/>
  <c r="AK154" i="3"/>
  <c r="AK155" i="3"/>
  <c r="AK156" i="3"/>
  <c r="AK157" i="3"/>
  <c r="AK120" i="3"/>
  <c r="BB1375" i="3"/>
  <c r="AK161" i="3"/>
  <c r="AK131" i="3"/>
  <c r="AK132" i="3" s="1"/>
  <c r="AK164" i="3"/>
  <c r="AK1005" i="3"/>
  <c r="AK1237" i="3" s="1"/>
  <c r="AK162" i="3"/>
  <c r="AK163" i="3"/>
  <c r="AK129" i="3"/>
  <c r="C2020" i="3"/>
  <c r="D2019" i="3"/>
  <c r="O2019" i="3"/>
  <c r="BK2019" i="3"/>
  <c r="BY2019" i="3"/>
  <c r="AL2019" i="3"/>
  <c r="AX2019" i="3"/>
  <c r="BP2019" i="3"/>
  <c r="BV2019" i="3"/>
  <c r="S2019" i="3"/>
  <c r="H2019" i="3"/>
  <c r="N2019" i="3"/>
  <c r="T2019" i="3"/>
  <c r="Z2019" i="3"/>
  <c r="BN2019" i="3"/>
  <c r="U2019" i="3"/>
  <c r="AA2019" i="3"/>
  <c r="AK2019" i="3"/>
  <c r="BE2019" i="3" s="1"/>
  <c r="AS2019" i="3"/>
  <c r="BA2019" i="3"/>
  <c r="R2019" i="3"/>
  <c r="V2019" i="3" s="1"/>
  <c r="AB2019" i="3"/>
  <c r="CG2019" i="3"/>
  <c r="G2019" i="3"/>
  <c r="Y2019" i="3"/>
  <c r="AQ2019" i="3"/>
  <c r="AU2019" i="3"/>
  <c r="BX2019" i="3"/>
  <c r="CE2019" i="3"/>
  <c r="K2019" i="3"/>
  <c r="BH2019" i="3" s="1"/>
  <c r="BT2019" i="3"/>
  <c r="F2019" i="3"/>
  <c r="BG2019" i="3" s="1"/>
  <c r="L2019" i="3"/>
  <c r="AT2019" i="3"/>
  <c r="BL2019" i="3"/>
  <c r="AG2019" i="3"/>
  <c r="BM2019" i="3"/>
  <c r="BW2019" i="3"/>
  <c r="CD2019" i="3"/>
  <c r="I2019" i="3"/>
  <c r="AH2019" i="3"/>
  <c r="AN2019" i="3"/>
  <c r="AV2019" i="3"/>
  <c r="BD2019" i="3"/>
  <c r="BS2019" i="3"/>
  <c r="AE2019" i="3"/>
  <c r="AO2019" i="3"/>
  <c r="AW2019" i="3"/>
  <c r="BO2019" i="3"/>
  <c r="CF2019" i="3"/>
  <c r="X2019" i="3"/>
  <c r="AI2019" i="3" s="1"/>
  <c r="AF2019" i="3"/>
  <c r="AP2019" i="3"/>
  <c r="BB2019" i="3"/>
  <c r="BZ2019" i="3"/>
  <c r="CB2019" i="3"/>
  <c r="M2019" i="3"/>
  <c r="AC2019" i="3"/>
  <c r="AM2019" i="3"/>
  <c r="AY2019" i="3"/>
  <c r="BC2019" i="3"/>
  <c r="BQ2019" i="3"/>
  <c r="CA2019" i="3"/>
  <c r="CH2019" i="3"/>
  <c r="AD2019" i="3"/>
  <c r="AR2019" i="3"/>
  <c r="AZ2019" i="3"/>
  <c r="CI2019" i="3"/>
  <c r="BC1364" i="3"/>
  <c r="BC1368" i="3" s="1"/>
  <c r="AJ198" i="3"/>
  <c r="BV1981" i="3"/>
  <c r="C1630" i="2"/>
  <c r="AQ2116" i="2"/>
  <c r="C1632" i="2"/>
  <c r="AS2116" i="2"/>
  <c r="C1671" i="2"/>
  <c r="K2116" i="2"/>
  <c r="C1636" i="2"/>
  <c r="AW2116" i="2"/>
  <c r="F108" i="2"/>
  <c r="D108" i="2" s="1"/>
  <c r="C1670" i="2"/>
  <c r="J2116" i="2"/>
  <c r="H1905" i="2"/>
  <c r="D102" i="2"/>
  <c r="F178" i="2"/>
  <c r="F149" i="2" s="1"/>
  <c r="D1437" i="2"/>
  <c r="F1719" i="2"/>
  <c r="G1186" i="2"/>
  <c r="F130" i="2"/>
  <c r="F121" i="2"/>
  <c r="D1442" i="2"/>
  <c r="F1397" i="2"/>
  <c r="F1317" i="2"/>
  <c r="F1220" i="2"/>
  <c r="D1428" i="2"/>
  <c r="F703" i="2"/>
  <c r="F626" i="2"/>
  <c r="F684" i="2"/>
  <c r="C1635" i="2"/>
  <c r="C1669" i="2"/>
  <c r="C1639" i="2"/>
  <c r="C1633" i="2"/>
  <c r="C1634" i="2"/>
  <c r="D53" i="2"/>
  <c r="C1637" i="2"/>
  <c r="C1638" i="2"/>
  <c r="C1631" i="2"/>
  <c r="C1645" i="2"/>
  <c r="F1801" i="2"/>
  <c r="F1802" i="2" s="1"/>
  <c r="F1495" i="2"/>
  <c r="F1413" i="2"/>
  <c r="F1412" i="2"/>
  <c r="C190" i="2"/>
  <c r="C192" i="2"/>
  <c r="C188" i="2"/>
  <c r="G17" i="2"/>
  <c r="F118" i="2"/>
  <c r="F119" i="2"/>
  <c r="F117" i="2"/>
  <c r="F120" i="2"/>
  <c r="F126" i="2"/>
  <c r="F128" i="2"/>
  <c r="F129" i="2"/>
  <c r="F127" i="2"/>
  <c r="F159" i="2"/>
  <c r="F158" i="2"/>
  <c r="F166" i="2"/>
  <c r="F165" i="2"/>
  <c r="F167" i="2"/>
  <c r="F261" i="2"/>
  <c r="F266" i="2" s="1"/>
  <c r="F262" i="2"/>
  <c r="F295" i="2"/>
  <c r="F296" i="2" s="1"/>
  <c r="F304" i="2"/>
  <c r="F160" i="2"/>
  <c r="F287" i="2"/>
  <c r="F1551" i="2" s="1"/>
  <c r="F294" i="2"/>
  <c r="F351" i="2"/>
  <c r="F327" i="2"/>
  <c r="F378" i="2"/>
  <c r="F410" i="2"/>
  <c r="D433" i="2"/>
  <c r="F439" i="2" s="1"/>
  <c r="D555" i="2"/>
  <c r="F564" i="2" s="1"/>
  <c r="D585" i="2"/>
  <c r="F595" i="2" s="1"/>
  <c r="F370" i="2"/>
  <c r="F394" i="2"/>
  <c r="D478" i="2"/>
  <c r="F487" i="2" s="1"/>
  <c r="F523" i="2"/>
  <c r="D447" i="2"/>
  <c r="D570" i="2"/>
  <c r="F386" i="2"/>
  <c r="F524" i="2"/>
  <c r="F618" i="2"/>
  <c r="F637" i="2"/>
  <c r="F656" i="2"/>
  <c r="F694" i="2"/>
  <c r="F714" i="2"/>
  <c r="F731" i="2"/>
  <c r="F786" i="2"/>
  <c r="F402" i="2"/>
  <c r="F617" i="2"/>
  <c r="F619" i="2" s="1"/>
  <c r="F636" i="2"/>
  <c r="F638" i="2" s="1"/>
  <c r="F655" i="2"/>
  <c r="F675" i="2"/>
  <c r="F713" i="2"/>
  <c r="F715" i="2" s="1"/>
  <c r="F674" i="2"/>
  <c r="F750" i="2"/>
  <c r="F767" i="2"/>
  <c r="D606" i="2"/>
  <c r="F805" i="2"/>
  <c r="F862" i="2"/>
  <c r="F957" i="2"/>
  <c r="F972" i="2"/>
  <c r="F1040" i="2"/>
  <c r="F1120" i="2"/>
  <c r="D625" i="2"/>
  <c r="F695" i="2"/>
  <c r="F768" i="2"/>
  <c r="F882" i="2"/>
  <c r="F903" i="2"/>
  <c r="F923" i="2"/>
  <c r="F940" i="2"/>
  <c r="F956" i="2"/>
  <c r="F958" i="2" s="1"/>
  <c r="F1060" i="2"/>
  <c r="D463" i="2"/>
  <c r="F472" i="2" s="1"/>
  <c r="F804" i="2"/>
  <c r="F939" i="2"/>
  <c r="F1000" i="2"/>
  <c r="F1080" i="2"/>
  <c r="F1253" i="2"/>
  <c r="F1354" i="2"/>
  <c r="F1552" i="2"/>
  <c r="F749" i="2"/>
  <c r="F785" i="2"/>
  <c r="D1187" i="2"/>
  <c r="F1237" i="2"/>
  <c r="F1252" i="2"/>
  <c r="F1290" i="2"/>
  <c r="F1020" i="2"/>
  <c r="F1236" i="2"/>
  <c r="F1274" i="2"/>
  <c r="F1289" i="2"/>
  <c r="F1449" i="2"/>
  <c r="F1450" i="2" s="1"/>
  <c r="F1465" i="2"/>
  <c r="F732" i="2"/>
  <c r="F973" i="2"/>
  <c r="F1100" i="2"/>
  <c r="F1273" i="2"/>
  <c r="F1353" i="2"/>
  <c r="F1504" i="2"/>
  <c r="F1505" i="2" s="1"/>
  <c r="F1399" i="2"/>
  <c r="F1440" i="2"/>
  <c r="F1493" i="2"/>
  <c r="F1528" i="2"/>
  <c r="F1529" i="2" s="1"/>
  <c r="F1597" i="2"/>
  <c r="F1438" i="2"/>
  <c r="F1781" i="2"/>
  <c r="F1782" i="2" s="1"/>
  <c r="F1783" i="2" s="1"/>
  <c r="D34" i="2"/>
  <c r="G148" i="2"/>
  <c r="D38" i="2"/>
  <c r="F607" i="2"/>
  <c r="D508" i="2"/>
  <c r="F514" i="2"/>
  <c r="E1492" i="2"/>
  <c r="F1492" i="2" s="1"/>
  <c r="D1485" i="2"/>
  <c r="E1496" i="2"/>
  <c r="F1496" i="2" s="1"/>
  <c r="E1497" i="2"/>
  <c r="D46" i="2"/>
  <c r="F48" i="2"/>
  <c r="D48" i="2" s="1"/>
  <c r="F64" i="2"/>
  <c r="F76" i="2"/>
  <c r="D76" i="2" s="1"/>
  <c r="G1842" i="2" l="1"/>
  <c r="D52" i="2"/>
  <c r="F787" i="2"/>
  <c r="D793" i="2"/>
  <c r="D817" i="2" s="1"/>
  <c r="G1183" i="2" s="1"/>
  <c r="G1188" i="2" s="1"/>
  <c r="F1199" i="2" s="1"/>
  <c r="F696" i="2"/>
  <c r="G188" i="2"/>
  <c r="G1199" i="2"/>
  <c r="G240" i="2"/>
  <c r="G245" i="2" s="1"/>
  <c r="G339" i="2"/>
  <c r="G239" i="2"/>
  <c r="G218" i="2"/>
  <c r="G217" i="2"/>
  <c r="G222" i="2" s="1"/>
  <c r="G595" i="2"/>
  <c r="G549" i="2"/>
  <c r="G420" i="2"/>
  <c r="G318" i="2"/>
  <c r="AK158" i="3"/>
  <c r="AJ1419" i="3"/>
  <c r="BX1981" i="3"/>
  <c r="AK165" i="3"/>
  <c r="BH1542" i="3"/>
  <c r="BL2005" i="3"/>
  <c r="BC1369" i="3"/>
  <c r="BC1371" i="3" s="1"/>
  <c r="BC1375" i="3" s="1"/>
  <c r="BD1363" i="3"/>
  <c r="C2021" i="3"/>
  <c r="D2020" i="3"/>
  <c r="K2020" i="3"/>
  <c r="BH2020" i="3" s="1"/>
  <c r="AA2020" i="3"/>
  <c r="AO2020" i="3"/>
  <c r="BT2020" i="3"/>
  <c r="R2020" i="3"/>
  <c r="V2020" i="3" s="1"/>
  <c r="AT2020" i="3"/>
  <c r="BB2020" i="3"/>
  <c r="G2020" i="3"/>
  <c r="AC2020" i="3"/>
  <c r="AG2020" i="3"/>
  <c r="AQ2020" i="3"/>
  <c r="AU2020" i="3"/>
  <c r="H2020" i="3"/>
  <c r="I2020" i="3"/>
  <c r="BS2020" i="3"/>
  <c r="CI2020" i="3"/>
  <c r="AW2020" i="3"/>
  <c r="BK2020" i="3"/>
  <c r="BO2020" i="3"/>
  <c r="CF2020" i="3"/>
  <c r="AF2020" i="3"/>
  <c r="AL2020" i="3"/>
  <c r="AP2020" i="3"/>
  <c r="BZ2020" i="3"/>
  <c r="CB2020" i="3"/>
  <c r="Y2020" i="3"/>
  <c r="BM2020" i="3"/>
  <c r="BW2020" i="3"/>
  <c r="CD2020" i="3"/>
  <c r="T2020" i="3"/>
  <c r="AN2020" i="3"/>
  <c r="AV2020" i="3"/>
  <c r="BD2020" i="3"/>
  <c r="BN2020" i="3"/>
  <c r="O2020" i="3"/>
  <c r="U2020" i="3"/>
  <c r="AE2020" i="3"/>
  <c r="AK2020" i="3"/>
  <c r="BE2020" i="3" s="1"/>
  <c r="AS2020" i="3"/>
  <c r="BA2020" i="3"/>
  <c r="BY2020" i="3"/>
  <c r="F2020" i="3"/>
  <c r="BG2020" i="3" s="1"/>
  <c r="L2020" i="3"/>
  <c r="AB2020" i="3"/>
  <c r="AX2020" i="3"/>
  <c r="BL2020" i="3"/>
  <c r="BV2020" i="3"/>
  <c r="M2020" i="3"/>
  <c r="S2020" i="3"/>
  <c r="AY2020" i="3"/>
  <c r="BC2020" i="3"/>
  <c r="N2020" i="3"/>
  <c r="AH2020" i="3"/>
  <c r="CE2020" i="3"/>
  <c r="X2020" i="3"/>
  <c r="AI2020" i="3" s="1"/>
  <c r="BP2020" i="3"/>
  <c r="CG2020" i="3"/>
  <c r="AM2020" i="3"/>
  <c r="BQ2020" i="3"/>
  <c r="CA2020" i="3"/>
  <c r="CH2020" i="3"/>
  <c r="Z2020" i="3"/>
  <c r="AD2020" i="3"/>
  <c r="AR2020" i="3"/>
  <c r="AZ2020" i="3"/>
  <c r="BX2020" i="3"/>
  <c r="BI2019" i="3"/>
  <c r="P2019" i="3"/>
  <c r="AK1006" i="3"/>
  <c r="AK1236" i="3"/>
  <c r="BI1309" i="3"/>
  <c r="BI1313" i="3" s="1"/>
  <c r="AL111" i="3"/>
  <c r="BB1544" i="3"/>
  <c r="BM1999" i="3"/>
  <c r="F151" i="2"/>
  <c r="D151" i="2" s="1"/>
  <c r="F150" i="2"/>
  <c r="D150" i="2" s="1"/>
  <c r="D178" i="2"/>
  <c r="H1842" i="2" s="1"/>
  <c r="F152" i="2"/>
  <c r="D152" i="2" s="1"/>
  <c r="F180" i="2"/>
  <c r="D180" i="2" s="1"/>
  <c r="P1883" i="2" s="1"/>
  <c r="F1674" i="2"/>
  <c r="F1678" i="2"/>
  <c r="F1637" i="2"/>
  <c r="F1152" i="2"/>
  <c r="G130" i="2"/>
  <c r="G121" i="2"/>
  <c r="F1627" i="2"/>
  <c r="F1658" i="2"/>
  <c r="F1254" i="2"/>
  <c r="F1629" i="2"/>
  <c r="F1414" i="2"/>
  <c r="F1415" i="2" s="1"/>
  <c r="E1442" i="2"/>
  <c r="F1442" i="2" s="1"/>
  <c r="D1430" i="2"/>
  <c r="E1437" i="2"/>
  <c r="F1437" i="2" s="1"/>
  <c r="E1441" i="2"/>
  <c r="F1441" i="2" s="1"/>
  <c r="F1633" i="2"/>
  <c r="F1690" i="2"/>
  <c r="F189" i="2"/>
  <c r="F1635" i="2"/>
  <c r="F1639" i="2"/>
  <c r="F1631" i="2"/>
  <c r="F1630" i="2"/>
  <c r="G308" i="2"/>
  <c r="F1636" i="2"/>
  <c r="F1632" i="2"/>
  <c r="F1677" i="2"/>
  <c r="F1614" i="2"/>
  <c r="F1628" i="2"/>
  <c r="F1497" i="2"/>
  <c r="F306" i="2"/>
  <c r="F1618" i="2"/>
  <c r="F1608" i="2"/>
  <c r="F1610" i="2"/>
  <c r="F1498" i="2"/>
  <c r="F1499" i="2" s="1"/>
  <c r="F1500" i="2" s="1"/>
  <c r="F1502" i="2" s="1"/>
  <c r="F1615" i="2"/>
  <c r="F1355" i="2"/>
  <c r="F1291" i="2"/>
  <c r="F122" i="2"/>
  <c r="F123" i="2" s="1"/>
  <c r="F1296" i="2"/>
  <c r="F806" i="2"/>
  <c r="F1565" i="2" s="1"/>
  <c r="G1497" i="2"/>
  <c r="G1413" i="2"/>
  <c r="G1412" i="2"/>
  <c r="F1543" i="2"/>
  <c r="F1784" i="2"/>
  <c r="F1603" i="2"/>
  <c r="F1602" i="2"/>
  <c r="F1803" i="2"/>
  <c r="F1816" i="2" s="1"/>
  <c r="G1126" i="2"/>
  <c r="G1130" i="2" s="1"/>
  <c r="G179" i="2"/>
  <c r="F1638" i="2"/>
  <c r="F1623" i="2"/>
  <c r="F978" i="2"/>
  <c r="F70" i="2"/>
  <c r="F73" i="2"/>
  <c r="F1443" i="2"/>
  <c r="F1634" i="2"/>
  <c r="F1619" i="2"/>
  <c r="F1600" i="2"/>
  <c r="F1295" i="2"/>
  <c r="G54" i="2"/>
  <c r="G1161" i="2" s="1"/>
  <c r="G1162" i="2" s="1"/>
  <c r="G1164" i="2" s="1"/>
  <c r="D54" i="2"/>
  <c r="F54" i="2"/>
  <c r="F1161" i="2" s="1"/>
  <c r="F1162" i="2" s="1"/>
  <c r="F1164" i="2" s="1"/>
  <c r="F1174" i="2" s="1"/>
  <c r="F457" i="2"/>
  <c r="F267" i="2"/>
  <c r="F1275" i="2"/>
  <c r="F751" i="2"/>
  <c r="F813" i="2"/>
  <c r="F769" i="2"/>
  <c r="F676" i="2"/>
  <c r="D514" i="2"/>
  <c r="F529" i="2"/>
  <c r="D529" i="2" s="1"/>
  <c r="H1872" i="2" s="1"/>
  <c r="D149" i="2"/>
  <c r="F1503" i="2"/>
  <c r="F1238" i="2"/>
  <c r="F974" i="2"/>
  <c r="F979" i="2"/>
  <c r="F812" i="2"/>
  <c r="F657" i="2"/>
  <c r="F1616" i="2" s="1"/>
  <c r="F941" i="2"/>
  <c r="D607" i="2"/>
  <c r="F733" i="2"/>
  <c r="F525" i="2"/>
  <c r="F263" i="2"/>
  <c r="F131" i="2"/>
  <c r="G16" i="2"/>
  <c r="G282" i="2" s="1"/>
  <c r="H17" i="2"/>
  <c r="G118" i="2"/>
  <c r="G119" i="2"/>
  <c r="G120" i="2"/>
  <c r="G117" i="2"/>
  <c r="G127" i="2"/>
  <c r="G126" i="2"/>
  <c r="G129" i="2"/>
  <c r="G159" i="2"/>
  <c r="G160" i="2"/>
  <c r="G167" i="2"/>
  <c r="G166" i="2"/>
  <c r="G128" i="2"/>
  <c r="G165" i="2"/>
  <c r="G158" i="2"/>
  <c r="G190" i="2"/>
  <c r="G262" i="2"/>
  <c r="G360" i="2"/>
  <c r="G1552" i="2" s="1"/>
  <c r="G370" i="2"/>
  <c r="G287" i="2"/>
  <c r="G1551" i="2" s="1"/>
  <c r="G351" i="2"/>
  <c r="G304" i="2"/>
  <c r="G386" i="2"/>
  <c r="G261" i="2"/>
  <c r="G294" i="2"/>
  <c r="G293" i="2" s="1"/>
  <c r="G327" i="2"/>
  <c r="G402" i="2"/>
  <c r="G439" i="2"/>
  <c r="G524" i="2"/>
  <c r="G564" i="2"/>
  <c r="G410" i="2"/>
  <c r="G418" i="2"/>
  <c r="G457" i="2"/>
  <c r="G487" i="2"/>
  <c r="G394" i="2"/>
  <c r="G523" i="2"/>
  <c r="G525" i="2" s="1"/>
  <c r="G472" i="2"/>
  <c r="G695" i="2"/>
  <c r="G732" i="2"/>
  <c r="G749" i="2"/>
  <c r="G378" i="2"/>
  <c r="G618" i="2"/>
  <c r="G637" i="2"/>
  <c r="G656" i="2"/>
  <c r="G694" i="2"/>
  <c r="G714" i="2"/>
  <c r="G731" i="2"/>
  <c r="G617" i="2"/>
  <c r="G636" i="2"/>
  <c r="G655" i="2"/>
  <c r="G675" i="2"/>
  <c r="G713" i="2"/>
  <c r="G768" i="2"/>
  <c r="G785" i="2"/>
  <c r="G804" i="2"/>
  <c r="G750" i="2"/>
  <c r="G767" i="2"/>
  <c r="G769" i="2" s="1"/>
  <c r="G880" i="2"/>
  <c r="G901" i="2"/>
  <c r="G921" i="2"/>
  <c r="G973" i="2"/>
  <c r="G999" i="2"/>
  <c r="G1058" i="2"/>
  <c r="G1079" i="2"/>
  <c r="G786" i="2"/>
  <c r="G805" i="2"/>
  <c r="G957" i="2"/>
  <c r="G972" i="2"/>
  <c r="G998" i="2"/>
  <c r="G1019" i="2"/>
  <c r="G1078" i="2"/>
  <c r="G1099" i="2"/>
  <c r="G674" i="2"/>
  <c r="G841" i="2"/>
  <c r="G861" i="2"/>
  <c r="G940" i="2"/>
  <c r="G956" i="2"/>
  <c r="G1018" i="2"/>
  <c r="G1039" i="2"/>
  <c r="G1098" i="2"/>
  <c r="G881" i="2"/>
  <c r="G922" i="2"/>
  <c r="G939" i="2"/>
  <c r="G1038" i="2"/>
  <c r="G1218" i="2"/>
  <c r="G1273" i="2"/>
  <c r="G1316" i="2"/>
  <c r="G860" i="2"/>
  <c r="G902" i="2"/>
  <c r="G1059" i="2"/>
  <c r="G1118" i="2"/>
  <c r="G1253" i="2"/>
  <c r="G1315" i="2"/>
  <c r="G1119" i="2"/>
  <c r="G1175" i="2"/>
  <c r="G1237" i="2"/>
  <c r="G1252" i="2"/>
  <c r="G1290" i="2"/>
  <c r="G1337" i="2"/>
  <c r="G1353" i="2"/>
  <c r="G1289" i="2"/>
  <c r="G1392" i="2"/>
  <c r="G1438" i="2"/>
  <c r="G1493" i="2"/>
  <c r="G1528" i="2"/>
  <c r="G1529" i="2" s="1"/>
  <c r="G1174" i="2"/>
  <c r="G1449" i="2"/>
  <c r="G1450" i="2" s="1"/>
  <c r="G1465" i="2"/>
  <c r="G1198" i="2"/>
  <c r="G1219" i="2"/>
  <c r="G1274" i="2"/>
  <c r="G1336" i="2"/>
  <c r="G1437" i="2"/>
  <c r="G1468" i="2"/>
  <c r="G1498" i="2" s="1"/>
  <c r="G1492" i="2"/>
  <c r="G1504" i="2"/>
  <c r="G1505" i="2" s="1"/>
  <c r="G1597" i="2"/>
  <c r="G840" i="2"/>
  <c r="G1236" i="2"/>
  <c r="G1496" i="2"/>
  <c r="G1441" i="2"/>
  <c r="G1354" i="2"/>
  <c r="D818" i="2" l="1"/>
  <c r="D1342" i="2" s="1"/>
  <c r="D1344" i="2" s="1"/>
  <c r="D1323" i="2"/>
  <c r="G1442" i="2"/>
  <c r="H1875" i="2"/>
  <c r="G696" i="2"/>
  <c r="F333" i="2"/>
  <c r="F321" i="2"/>
  <c r="H1199" i="2"/>
  <c r="H188" i="2"/>
  <c r="H1442" i="2"/>
  <c r="H339" i="2"/>
  <c r="H239" i="2"/>
  <c r="H244" i="2" s="1"/>
  <c r="H240" i="2"/>
  <c r="H218" i="2"/>
  <c r="H217" i="2"/>
  <c r="H595" i="2"/>
  <c r="H549" i="2"/>
  <c r="H318" i="2"/>
  <c r="H420" i="2"/>
  <c r="F1186" i="2"/>
  <c r="D1186" i="2" s="1"/>
  <c r="F217" i="2"/>
  <c r="F222" i="2" s="1"/>
  <c r="F239" i="2"/>
  <c r="F244" i="2" s="1"/>
  <c r="G331" i="2"/>
  <c r="G343" i="2"/>
  <c r="F1787" i="2"/>
  <c r="F1807" i="2"/>
  <c r="AK167" i="3"/>
  <c r="AK198" i="3" s="1"/>
  <c r="BD1364" i="3"/>
  <c r="BD1368" i="3" s="1"/>
  <c r="AL118" i="3"/>
  <c r="AL119" i="3" s="1"/>
  <c r="AL127" i="3"/>
  <c r="AL128" i="3" s="1"/>
  <c r="P2020" i="3"/>
  <c r="BI2020" i="3"/>
  <c r="AK1510" i="3"/>
  <c r="AK1516" i="3" s="1"/>
  <c r="AK1238" i="3"/>
  <c r="AK1252" i="3" s="1"/>
  <c r="AK1436" i="3" s="1"/>
  <c r="AK1438" i="3" s="1"/>
  <c r="AY1982" i="3"/>
  <c r="BE1982" i="3" s="1"/>
  <c r="BC1544" i="3"/>
  <c r="BM2000" i="3"/>
  <c r="BI1314" i="3"/>
  <c r="BI1316" i="3" s="1"/>
  <c r="BI1320" i="3" s="1"/>
  <c r="BJ1308" i="3"/>
  <c r="C2022" i="3"/>
  <c r="D2021" i="3"/>
  <c r="AE2021" i="3"/>
  <c r="AK2021" i="3"/>
  <c r="BE2021" i="3" s="1"/>
  <c r="AS2021" i="3"/>
  <c r="AW2021" i="3"/>
  <c r="AB2021" i="3"/>
  <c r="AF2021" i="3"/>
  <c r="BV2021" i="3"/>
  <c r="M2021" i="3"/>
  <c r="S2021" i="3"/>
  <c r="AY2021" i="3"/>
  <c r="BM2021" i="3"/>
  <c r="BW2021" i="3"/>
  <c r="CD2021" i="3"/>
  <c r="Z2021" i="3"/>
  <c r="AN2021" i="3"/>
  <c r="BD2021" i="3"/>
  <c r="BN2021" i="3"/>
  <c r="O2021" i="3"/>
  <c r="U2021" i="3"/>
  <c r="BA2021" i="3"/>
  <c r="BY2021" i="3"/>
  <c r="F2021" i="3"/>
  <c r="BG2021" i="3" s="1"/>
  <c r="AX2021" i="3"/>
  <c r="BP2021" i="3"/>
  <c r="CG2021" i="3"/>
  <c r="AU2021" i="3"/>
  <c r="CA2021" i="3"/>
  <c r="N2021" i="3"/>
  <c r="CE2021" i="3"/>
  <c r="L2021" i="3"/>
  <c r="R2021" i="3"/>
  <c r="V2021" i="3" s="1"/>
  <c r="X2021" i="3"/>
  <c r="AI2021" i="3" s="1"/>
  <c r="BL2021" i="3"/>
  <c r="CB2021" i="3"/>
  <c r="AG2021" i="3"/>
  <c r="AQ2021" i="3"/>
  <c r="BQ2021" i="3"/>
  <c r="CH2021" i="3"/>
  <c r="I2021" i="3"/>
  <c r="AR2021" i="3"/>
  <c r="AZ2021" i="3"/>
  <c r="BS2021" i="3"/>
  <c r="BX2021" i="3"/>
  <c r="CI2021" i="3"/>
  <c r="K2021" i="3"/>
  <c r="BH2021" i="3" s="1"/>
  <c r="AA2021" i="3"/>
  <c r="AO2021" i="3"/>
  <c r="BK2021" i="3"/>
  <c r="BO2021" i="3"/>
  <c r="BT2021" i="3"/>
  <c r="CF2021" i="3"/>
  <c r="AL2021" i="3"/>
  <c r="AP2021" i="3"/>
  <c r="AT2021" i="3"/>
  <c r="BB2021" i="3"/>
  <c r="BZ2021" i="3"/>
  <c r="G2021" i="3"/>
  <c r="Y2021" i="3"/>
  <c r="AC2021" i="3"/>
  <c r="AM2021" i="3"/>
  <c r="BC2021" i="3"/>
  <c r="H2021" i="3"/>
  <c r="T2021" i="3"/>
  <c r="AD2021" i="3"/>
  <c r="AH2021" i="3"/>
  <c r="AV2021" i="3"/>
  <c r="AJ1422" i="3"/>
  <c r="AJ1524" i="3"/>
  <c r="AJ1536" i="3" s="1"/>
  <c r="F148" i="2"/>
  <c r="F179" i="2" s="1"/>
  <c r="D179" i="2" s="1"/>
  <c r="F1681" i="2"/>
  <c r="G1674" i="2"/>
  <c r="G1678" i="2"/>
  <c r="G189" i="2"/>
  <c r="F1688" i="2"/>
  <c r="F1448" i="2"/>
  <c r="G1275" i="2"/>
  <c r="G958" i="2"/>
  <c r="H130" i="2"/>
  <c r="H121" i="2"/>
  <c r="G903" i="2"/>
  <c r="G1630" i="2" s="1"/>
  <c r="F1564" i="2"/>
  <c r="G197" i="2"/>
  <c r="G317" i="2"/>
  <c r="G1414" i="2"/>
  <c r="G1494" i="2"/>
  <c r="G1495" i="2" s="1"/>
  <c r="G1200" i="2"/>
  <c r="G1644" i="2" s="1"/>
  <c r="G1397" i="2"/>
  <c r="G1399" i="2" s="1"/>
  <c r="G1153" i="2"/>
  <c r="F310" i="2"/>
  <c r="F345" i="2" s="1"/>
  <c r="H308" i="2"/>
  <c r="G1000" i="2"/>
  <c r="G1631" i="2" s="1"/>
  <c r="G657" i="2"/>
  <c r="G1616" i="2" s="1"/>
  <c r="G813" i="2"/>
  <c r="F1624" i="2"/>
  <c r="G122" i="2"/>
  <c r="G123" i="2" s="1"/>
  <c r="F157" i="2"/>
  <c r="F161" i="2" s="1"/>
  <c r="G1080" i="2"/>
  <c r="G1635" i="2" s="1"/>
  <c r="G733" i="2"/>
  <c r="G1620" i="2" s="1"/>
  <c r="G862" i="2"/>
  <c r="G1628" i="2" s="1"/>
  <c r="G882" i="2"/>
  <c r="G1629" i="2" s="1"/>
  <c r="G532" i="2"/>
  <c r="G1380" i="2" s="1"/>
  <c r="G1254" i="2"/>
  <c r="G974" i="2"/>
  <c r="G1220" i="2"/>
  <c r="G1638" i="2" s="1"/>
  <c r="G1607" i="2"/>
  <c r="G1360" i="2"/>
  <c r="G1152" i="2"/>
  <c r="G1338" i="2"/>
  <c r="G812" i="2"/>
  <c r="G1295" i="2"/>
  <c r="G1658" i="2"/>
  <c r="G1120" i="2"/>
  <c r="G1637" i="2" s="1"/>
  <c r="G1020" i="2"/>
  <c r="G1632" i="2" s="1"/>
  <c r="G1608" i="2"/>
  <c r="G1176" i="2"/>
  <c r="G1643" i="2" s="1"/>
  <c r="G1291" i="2"/>
  <c r="G941" i="2"/>
  <c r="G1317" i="2"/>
  <c r="G1639" i="2" s="1"/>
  <c r="G1060" i="2"/>
  <c r="G1634" i="2" s="1"/>
  <c r="G715" i="2"/>
  <c r="G1619" i="2" s="1"/>
  <c r="H1497" i="2"/>
  <c r="H1413" i="2"/>
  <c r="H1412" i="2"/>
  <c r="G806" i="2"/>
  <c r="G1565" i="2" s="1"/>
  <c r="G1543" i="2"/>
  <c r="G241" i="2"/>
  <c r="G263" i="2"/>
  <c r="G219" i="2"/>
  <c r="F1809" i="2"/>
  <c r="F1789" i="2"/>
  <c r="G1601" i="2"/>
  <c r="G1604" i="2"/>
  <c r="G1610" i="2"/>
  <c r="G1238" i="2"/>
  <c r="G923" i="2"/>
  <c r="G978" i="2"/>
  <c r="G1618" i="2"/>
  <c r="G638" i="2"/>
  <c r="G223" i="2"/>
  <c r="G224" i="2" s="1"/>
  <c r="G267" i="2"/>
  <c r="G192" i="2"/>
  <c r="G131" i="2"/>
  <c r="F1444" i="2"/>
  <c r="F1804" i="2"/>
  <c r="G1798" i="2" s="1"/>
  <c r="G1801" i="2" s="1"/>
  <c r="G1602" i="2"/>
  <c r="G1690" i="2"/>
  <c r="G1600" i="2"/>
  <c r="G1622" i="2"/>
  <c r="G1469" i="2"/>
  <c r="H1466" i="2" s="1"/>
  <c r="H1468" i="2" s="1"/>
  <c r="H1498" i="2" s="1"/>
  <c r="G1296" i="2"/>
  <c r="G1355" i="2"/>
  <c r="G979" i="2"/>
  <c r="G1040" i="2"/>
  <c r="G1633" i="2" s="1"/>
  <c r="G842" i="2"/>
  <c r="G1100" i="2"/>
  <c r="G751" i="2"/>
  <c r="G1621" i="2" s="1"/>
  <c r="G619" i="2"/>
  <c r="G1614" i="2" s="1"/>
  <c r="G266" i="2"/>
  <c r="I17" i="2"/>
  <c r="H16" i="2"/>
  <c r="H282" i="2" s="1"/>
  <c r="H117" i="2"/>
  <c r="H118" i="2"/>
  <c r="H120" i="2"/>
  <c r="H126" i="2"/>
  <c r="H128" i="2"/>
  <c r="H129" i="2"/>
  <c r="H119" i="2"/>
  <c r="H127" i="2"/>
  <c r="H158" i="2"/>
  <c r="H160" i="2"/>
  <c r="H166" i="2"/>
  <c r="H190" i="2"/>
  <c r="H197" i="2" s="1"/>
  <c r="H165" i="2"/>
  <c r="H159" i="2"/>
  <c r="H223" i="2"/>
  <c r="H167" i="2"/>
  <c r="H261" i="2"/>
  <c r="H287" i="2"/>
  <c r="H294" i="2"/>
  <c r="H293" i="2" s="1"/>
  <c r="H262" i="2"/>
  <c r="H304" i="2"/>
  <c r="H327" i="2"/>
  <c r="H378" i="2"/>
  <c r="H360" i="2"/>
  <c r="H1552" i="2" s="1"/>
  <c r="H370" i="2"/>
  <c r="H351" i="2"/>
  <c r="H394" i="2"/>
  <c r="H386" i="2"/>
  <c r="H472" i="2"/>
  <c r="H402" i="2"/>
  <c r="H439" i="2"/>
  <c r="H524" i="2"/>
  <c r="H564" i="2"/>
  <c r="H410" i="2"/>
  <c r="H418" i="2"/>
  <c r="H457" i="2"/>
  <c r="H487" i="2"/>
  <c r="H523" i="2"/>
  <c r="H674" i="2"/>
  <c r="H750" i="2"/>
  <c r="H767" i="2"/>
  <c r="H695" i="2"/>
  <c r="H732" i="2"/>
  <c r="H749" i="2"/>
  <c r="H618" i="2"/>
  <c r="H637" i="2"/>
  <c r="H656" i="2"/>
  <c r="H694" i="2"/>
  <c r="H714" i="2"/>
  <c r="H731" i="2"/>
  <c r="H786" i="2"/>
  <c r="H636" i="2"/>
  <c r="H785" i="2"/>
  <c r="H840" i="2"/>
  <c r="H860" i="2"/>
  <c r="H881" i="2"/>
  <c r="H902" i="2"/>
  <c r="H922" i="2"/>
  <c r="H939" i="2"/>
  <c r="H1038" i="2"/>
  <c r="H1059" i="2"/>
  <c r="H1118" i="2"/>
  <c r="H655" i="2"/>
  <c r="H657" i="2" s="1"/>
  <c r="H880" i="2"/>
  <c r="H882" i="2" s="1"/>
  <c r="H901" i="2"/>
  <c r="H903" i="2" s="1"/>
  <c r="H921" i="2"/>
  <c r="H973" i="2"/>
  <c r="H999" i="2"/>
  <c r="H1058" i="2"/>
  <c r="H1060" i="2" s="1"/>
  <c r="H1079" i="2"/>
  <c r="H617" i="2"/>
  <c r="H713" i="2"/>
  <c r="H768" i="2"/>
  <c r="H805" i="2"/>
  <c r="H957" i="2"/>
  <c r="H972" i="2"/>
  <c r="H998" i="2"/>
  <c r="H1019" i="2"/>
  <c r="H1078" i="2"/>
  <c r="H1099" i="2"/>
  <c r="H675" i="2"/>
  <c r="H804" i="2"/>
  <c r="H806" i="2" s="1"/>
  <c r="H1174" i="2"/>
  <c r="H1198" i="2"/>
  <c r="H1219" i="2"/>
  <c r="H1236" i="2"/>
  <c r="H1274" i="2"/>
  <c r="H1289" i="2"/>
  <c r="H1336" i="2"/>
  <c r="H841" i="2"/>
  <c r="H940" i="2"/>
  <c r="H1018" i="2"/>
  <c r="H1218" i="2"/>
  <c r="H1273" i="2"/>
  <c r="H1316" i="2"/>
  <c r="H956" i="2"/>
  <c r="H1039" i="2"/>
  <c r="H1098" i="2"/>
  <c r="H1253" i="2"/>
  <c r="H1315" i="2"/>
  <c r="H1354" i="2"/>
  <c r="H1152" i="2"/>
  <c r="H1237" i="2"/>
  <c r="H1337" i="2"/>
  <c r="H1441" i="2"/>
  <c r="H1496" i="2"/>
  <c r="H861" i="2"/>
  <c r="H1252" i="2"/>
  <c r="H1290" i="2"/>
  <c r="H1392" i="2"/>
  <c r="H1438" i="2"/>
  <c r="H1493" i="2"/>
  <c r="H1175" i="2"/>
  <c r="H1353" i="2"/>
  <c r="H1449" i="2"/>
  <c r="H1450" i="2" s="1"/>
  <c r="H1465" i="2"/>
  <c r="H1492" i="2"/>
  <c r="H1551" i="2"/>
  <c r="H1437" i="2"/>
  <c r="H1504" i="2"/>
  <c r="H1505" i="2" s="1"/>
  <c r="H1528" i="2"/>
  <c r="H1529" i="2" s="1"/>
  <c r="H1597" i="2"/>
  <c r="H1119" i="2"/>
  <c r="F132" i="2"/>
  <c r="F190" i="2"/>
  <c r="F134" i="2"/>
  <c r="F1555" i="2" s="1"/>
  <c r="F164" i="2"/>
  <c r="F1617" i="2"/>
  <c r="F1621" i="2"/>
  <c r="F268" i="2"/>
  <c r="F1506" i="2"/>
  <c r="G1603" i="2"/>
  <c r="G1503" i="2"/>
  <c r="G1359" i="2"/>
  <c r="G787" i="2"/>
  <c r="G244" i="2"/>
  <c r="G246" i="2" s="1"/>
  <c r="F532" i="2"/>
  <c r="F1622" i="2"/>
  <c r="G1375" i="2"/>
  <c r="G1324" i="2" s="1"/>
  <c r="G1325" i="2" s="1"/>
  <c r="G1327" i="2" s="1"/>
  <c r="G1372" i="2" s="1"/>
  <c r="D1164" i="2"/>
  <c r="F1175" i="2"/>
  <c r="F1176" i="2" s="1"/>
  <c r="F78" i="2"/>
  <c r="D78" i="2" s="1"/>
  <c r="D73" i="2"/>
  <c r="F1136" i="2"/>
  <c r="F814" i="2"/>
  <c r="G676" i="2"/>
  <c r="G1617" i="2" s="1"/>
  <c r="G1596" i="2"/>
  <c r="G295" i="2"/>
  <c r="G296" i="2" s="1"/>
  <c r="G306" i="2" s="1"/>
  <c r="G333" i="2" s="1"/>
  <c r="G340" i="2" s="1"/>
  <c r="G1670" i="2" s="1"/>
  <c r="F1620" i="2"/>
  <c r="F1601" i="2"/>
  <c r="F980" i="2"/>
  <c r="F1604" i="2"/>
  <c r="F340" i="2"/>
  <c r="F1297" i="2"/>
  <c r="G1779" i="2"/>
  <c r="F1126" i="2" l="1"/>
  <c r="F1130" i="2" s="1"/>
  <c r="D1130" i="2" s="1"/>
  <c r="G1443" i="2"/>
  <c r="G1415" i="2"/>
  <c r="H696" i="2"/>
  <c r="I420" i="2"/>
  <c r="I318" i="2"/>
  <c r="I1442" i="2"/>
  <c r="I1199" i="2"/>
  <c r="I188" i="2"/>
  <c r="I339" i="2"/>
  <c r="I239" i="2"/>
  <c r="I244" i="2" s="1"/>
  <c r="I240" i="2"/>
  <c r="I217" i="2"/>
  <c r="I222" i="2" s="1"/>
  <c r="I218" i="2"/>
  <c r="I549" i="2"/>
  <c r="I595" i="2"/>
  <c r="F197" i="2"/>
  <c r="F272" i="2"/>
  <c r="G321" i="2"/>
  <c r="H343" i="2"/>
  <c r="H331" i="2"/>
  <c r="BV1982" i="3"/>
  <c r="BD1369" i="3"/>
  <c r="BD1371" i="3" s="1"/>
  <c r="BE1363" i="3"/>
  <c r="AJ1426" i="3"/>
  <c r="AJ1443" i="3" s="1"/>
  <c r="F1981" i="3"/>
  <c r="AL131" i="3"/>
  <c r="AL132" i="3" s="1"/>
  <c r="AL163" i="3"/>
  <c r="AL129" i="3"/>
  <c r="AL1005" i="3"/>
  <c r="AL1237" i="3" s="1"/>
  <c r="AL162" i="3"/>
  <c r="AL164" i="3"/>
  <c r="AL161" i="3"/>
  <c r="C2023" i="3"/>
  <c r="D2022" i="3"/>
  <c r="K2022" i="3"/>
  <c r="BH2022" i="3" s="1"/>
  <c r="U2022" i="3"/>
  <c r="BA2022" i="3"/>
  <c r="BO2022" i="3"/>
  <c r="CF2022" i="3"/>
  <c r="F2022" i="3"/>
  <c r="BG2022" i="3" s="1"/>
  <c r="R2022" i="3"/>
  <c r="V2022" i="3" s="1"/>
  <c r="AP2022" i="3"/>
  <c r="BL2022" i="3"/>
  <c r="CB2022" i="3"/>
  <c r="AG2022" i="3"/>
  <c r="BQ2022" i="3"/>
  <c r="CA2022" i="3"/>
  <c r="I2022" i="3"/>
  <c r="AR2022" i="3"/>
  <c r="BS2022" i="3"/>
  <c r="BX2022" i="3"/>
  <c r="CE2022" i="3"/>
  <c r="AO2022" i="3"/>
  <c r="AW2022" i="3"/>
  <c r="BK2022" i="3"/>
  <c r="L2022" i="3"/>
  <c r="X2022" i="3"/>
  <c r="AI2022" i="3" s="1"/>
  <c r="AF2022" i="3"/>
  <c r="AL2022" i="3"/>
  <c r="BB2022" i="3"/>
  <c r="BP2022" i="3"/>
  <c r="BV2022" i="3"/>
  <c r="BZ2022" i="3"/>
  <c r="AC2022" i="3"/>
  <c r="AM2022" i="3"/>
  <c r="BC2022" i="3"/>
  <c r="CH2022" i="3"/>
  <c r="AH2022" i="3"/>
  <c r="AV2022" i="3"/>
  <c r="AZ2022" i="3"/>
  <c r="CI2022" i="3"/>
  <c r="AA2022" i="3"/>
  <c r="AE2022" i="3"/>
  <c r="AS2022" i="3"/>
  <c r="BY2022" i="3"/>
  <c r="AX2022" i="3"/>
  <c r="CG2022" i="3"/>
  <c r="G2022" i="3"/>
  <c r="M2022" i="3"/>
  <c r="Y2022" i="3"/>
  <c r="AQ2022" i="3"/>
  <c r="AY2022" i="3"/>
  <c r="BM2022" i="3"/>
  <c r="CD2022" i="3"/>
  <c r="H2022" i="3"/>
  <c r="N2022" i="3"/>
  <c r="T2022" i="3"/>
  <c r="Z2022" i="3"/>
  <c r="AD2022" i="3"/>
  <c r="AN2022" i="3"/>
  <c r="BD2022" i="3"/>
  <c r="O2022" i="3"/>
  <c r="AK2022" i="3"/>
  <c r="BE2022" i="3" s="1"/>
  <c r="BT2022" i="3"/>
  <c r="AB2022" i="3"/>
  <c r="AT2022" i="3"/>
  <c r="S2022" i="3"/>
  <c r="AU2022" i="3"/>
  <c r="BW2022" i="3"/>
  <c r="BN2022" i="3"/>
  <c r="AK1419" i="3"/>
  <c r="BX1982" i="3"/>
  <c r="AL157" i="3"/>
  <c r="AL155" i="3"/>
  <c r="AL120" i="3"/>
  <c r="AL1004" i="3"/>
  <c r="AL154" i="3"/>
  <c r="AL156" i="3"/>
  <c r="BD1375" i="3"/>
  <c r="BI2021" i="3"/>
  <c r="P2021" i="3"/>
  <c r="BJ1309" i="3"/>
  <c r="BJ1313" i="3" s="1"/>
  <c r="BI1542" i="3"/>
  <c r="BL2006" i="3"/>
  <c r="H1674" i="2"/>
  <c r="H189" i="2"/>
  <c r="I189" i="2" s="1"/>
  <c r="G1681" i="2"/>
  <c r="H1678" i="2"/>
  <c r="G1448" i="2"/>
  <c r="G1688" i="2"/>
  <c r="G157" i="2"/>
  <c r="G161" i="2" s="1"/>
  <c r="H751" i="2"/>
  <c r="H1621" i="2" s="1"/>
  <c r="H317" i="2"/>
  <c r="I130" i="2"/>
  <c r="I121" i="2"/>
  <c r="G1154" i="2"/>
  <c r="G1642" i="2" s="1"/>
  <c r="H1600" i="2"/>
  <c r="H619" i="2"/>
  <c r="H1614" i="2" s="1"/>
  <c r="H1414" i="2"/>
  <c r="H1176" i="2"/>
  <c r="H1643" i="2" s="1"/>
  <c r="H1275" i="2"/>
  <c r="H1397" i="2"/>
  <c r="H1020" i="2"/>
  <c r="H1632" i="2" s="1"/>
  <c r="H1000" i="2"/>
  <c r="H1631" i="2" s="1"/>
  <c r="G1624" i="2"/>
  <c r="H1040" i="2"/>
  <c r="H1633" i="2" s="1"/>
  <c r="G1297" i="2"/>
  <c r="G1645" i="2" s="1"/>
  <c r="I308" i="2"/>
  <c r="G310" i="2"/>
  <c r="G328" i="2" s="1"/>
  <c r="G1669" i="2" s="1"/>
  <c r="H525" i="2"/>
  <c r="H532" i="2" s="1"/>
  <c r="H1380" i="2" s="1"/>
  <c r="H715" i="2"/>
  <c r="H1619" i="2" s="1"/>
  <c r="H979" i="2"/>
  <c r="H1630" i="2"/>
  <c r="H1601" i="2"/>
  <c r="H813" i="2"/>
  <c r="H1602" i="2"/>
  <c r="H1153" i="2"/>
  <c r="H1154" i="2" s="1"/>
  <c r="H1642" i="2" s="1"/>
  <c r="H1120" i="2"/>
  <c r="H1637" i="2" s="1"/>
  <c r="H1220" i="2"/>
  <c r="H1638" i="2" s="1"/>
  <c r="H733" i="2"/>
  <c r="H1620" i="2" s="1"/>
  <c r="H1254" i="2"/>
  <c r="H1690" i="2"/>
  <c r="H941" i="2"/>
  <c r="H862" i="2"/>
  <c r="H196" i="2"/>
  <c r="H198" i="2" s="1"/>
  <c r="I1497" i="2"/>
  <c r="I1413" i="2"/>
  <c r="I1412" i="2"/>
  <c r="H1317" i="2"/>
  <c r="H1639" i="2" s="1"/>
  <c r="H638" i="2"/>
  <c r="H1615" i="2" s="1"/>
  <c r="H192" i="2"/>
  <c r="H122" i="2"/>
  <c r="H157" i="2" s="1"/>
  <c r="H161" i="2" s="1"/>
  <c r="H241" i="2"/>
  <c r="H1338" i="2"/>
  <c r="H812" i="2"/>
  <c r="H245" i="2"/>
  <c r="H246" i="2" s="1"/>
  <c r="F1625" i="2"/>
  <c r="H219" i="2"/>
  <c r="H1543" i="2"/>
  <c r="H1624" i="2"/>
  <c r="H1565" i="2"/>
  <c r="H1634" i="2"/>
  <c r="F1643" i="2"/>
  <c r="H1448" i="2"/>
  <c r="H1616" i="2"/>
  <c r="F1337" i="2"/>
  <c r="F1382" i="2"/>
  <c r="F168" i="2"/>
  <c r="H1608" i="2"/>
  <c r="H1469" i="2"/>
  <c r="I1466" i="2" s="1"/>
  <c r="I1468" i="2" s="1"/>
  <c r="I1469" i="2" s="1"/>
  <c r="J1466" i="2" s="1"/>
  <c r="H1607" i="2"/>
  <c r="H1629" i="2"/>
  <c r="H1610" i="2"/>
  <c r="H1658" i="2"/>
  <c r="H1295" i="2"/>
  <c r="H923" i="2"/>
  <c r="H1360" i="2"/>
  <c r="H787" i="2"/>
  <c r="H1623" i="2" s="1"/>
  <c r="H1100" i="2"/>
  <c r="H1636" i="2" s="1"/>
  <c r="H769" i="2"/>
  <c r="H1622" i="2" s="1"/>
  <c r="H676" i="2"/>
  <c r="H1617" i="2" s="1"/>
  <c r="H267" i="2"/>
  <c r="H1596" i="2"/>
  <c r="H295" i="2"/>
  <c r="H296" i="2" s="1"/>
  <c r="H306" i="2" s="1"/>
  <c r="G1802" i="2"/>
  <c r="F196" i="2"/>
  <c r="F198" i="2" s="1"/>
  <c r="G196" i="2"/>
  <c r="G198" i="2" s="1"/>
  <c r="G1564" i="2"/>
  <c r="G1719" i="2"/>
  <c r="G1677" i="2"/>
  <c r="F1645" i="2"/>
  <c r="G1781" i="2"/>
  <c r="G1782" i="2" s="1"/>
  <c r="F1670" i="2"/>
  <c r="F1640" i="2"/>
  <c r="F1691" i="2"/>
  <c r="F135" i="2"/>
  <c r="G114" i="2" s="1"/>
  <c r="H1503" i="2"/>
  <c r="H1359" i="2"/>
  <c r="H1238" i="2"/>
  <c r="H978" i="2"/>
  <c r="H1080" i="2"/>
  <c r="H974" i="2"/>
  <c r="H266" i="2"/>
  <c r="H222" i="2"/>
  <c r="H131" i="2"/>
  <c r="J17" i="2"/>
  <c r="I16" i="2"/>
  <c r="I282" i="2" s="1"/>
  <c r="I117" i="2"/>
  <c r="I118" i="2"/>
  <c r="I119" i="2"/>
  <c r="I120" i="2"/>
  <c r="I127" i="2"/>
  <c r="I128" i="2"/>
  <c r="I129" i="2"/>
  <c r="I126" i="2"/>
  <c r="I159" i="2"/>
  <c r="I160" i="2"/>
  <c r="I167" i="2"/>
  <c r="I190" i="2"/>
  <c r="I1153" i="2" s="1"/>
  <c r="I166" i="2"/>
  <c r="I261" i="2"/>
  <c r="I266" i="2" s="1"/>
  <c r="I287" i="2"/>
  <c r="I1551" i="2" s="1"/>
  <c r="I294" i="2"/>
  <c r="I293" i="2" s="1"/>
  <c r="I386" i="2"/>
  <c r="I327" i="2"/>
  <c r="I262" i="2"/>
  <c r="I267" i="2" s="1"/>
  <c r="I360" i="2"/>
  <c r="I1552" i="2" s="1"/>
  <c r="I370" i="2"/>
  <c r="I402" i="2"/>
  <c r="I378" i="2"/>
  <c r="I523" i="2"/>
  <c r="I351" i="2"/>
  <c r="I472" i="2"/>
  <c r="I439" i="2"/>
  <c r="I524" i="2"/>
  <c r="I564" i="2"/>
  <c r="I617" i="2"/>
  <c r="I636" i="2"/>
  <c r="I655" i="2"/>
  <c r="I675" i="2"/>
  <c r="I713" i="2"/>
  <c r="I768" i="2"/>
  <c r="I785" i="2"/>
  <c r="I394" i="2"/>
  <c r="I674" i="2"/>
  <c r="I750" i="2"/>
  <c r="I304" i="2"/>
  <c r="I695" i="2"/>
  <c r="I732" i="2"/>
  <c r="I749" i="2"/>
  <c r="I751" i="2" s="1"/>
  <c r="I410" i="2"/>
  <c r="I487" i="2"/>
  <c r="I804" i="2"/>
  <c r="I841" i="2"/>
  <c r="I861" i="2"/>
  <c r="I940" i="2"/>
  <c r="I956" i="2"/>
  <c r="I1018" i="2"/>
  <c r="I1039" i="2"/>
  <c r="I1098" i="2"/>
  <c r="I1119" i="2"/>
  <c r="I457" i="2"/>
  <c r="I637" i="2"/>
  <c r="I694" i="2"/>
  <c r="I696" i="2" s="1"/>
  <c r="I767" i="2"/>
  <c r="I840" i="2"/>
  <c r="I842" i="2" s="1"/>
  <c r="I860" i="2"/>
  <c r="I862" i="2" s="1"/>
  <c r="I881" i="2"/>
  <c r="I902" i="2"/>
  <c r="I922" i="2"/>
  <c r="I939" i="2"/>
  <c r="I1038" i="2"/>
  <c r="I1059" i="2"/>
  <c r="I1118" i="2"/>
  <c r="I418" i="2"/>
  <c r="I656" i="2"/>
  <c r="I786" i="2"/>
  <c r="I880" i="2"/>
  <c r="I901" i="2"/>
  <c r="I921" i="2"/>
  <c r="I973" i="2"/>
  <c r="I999" i="2"/>
  <c r="I1058" i="2"/>
  <c r="I1079" i="2"/>
  <c r="I805" i="2"/>
  <c r="I1099" i="2"/>
  <c r="I1175" i="2"/>
  <c r="I1237" i="2"/>
  <c r="I1252" i="2"/>
  <c r="I1290" i="2"/>
  <c r="I1337" i="2"/>
  <c r="I1353" i="2"/>
  <c r="I714" i="2"/>
  <c r="I1174" i="2"/>
  <c r="I1198" i="2"/>
  <c r="I1219" i="2"/>
  <c r="I1236" i="2"/>
  <c r="I1274" i="2"/>
  <c r="I1289" i="2"/>
  <c r="I731" i="2"/>
  <c r="I998" i="2"/>
  <c r="I1218" i="2"/>
  <c r="I1273" i="2"/>
  <c r="I1316" i="2"/>
  <c r="I972" i="2"/>
  <c r="I1354" i="2"/>
  <c r="I1437" i="2"/>
  <c r="I1492" i="2"/>
  <c r="I1504" i="2"/>
  <c r="I1505" i="2" s="1"/>
  <c r="I1315" i="2"/>
  <c r="I1441" i="2"/>
  <c r="I1496" i="2"/>
  <c r="I618" i="2"/>
  <c r="I1253" i="2"/>
  <c r="I1392" i="2"/>
  <c r="I1438" i="2"/>
  <c r="I1493" i="2"/>
  <c r="I1528" i="2"/>
  <c r="I1529" i="2" s="1"/>
  <c r="I1019" i="2"/>
  <c r="I1449" i="2"/>
  <c r="I1450" i="2" s="1"/>
  <c r="I1078" i="2"/>
  <c r="I1336" i="2"/>
  <c r="I957" i="2"/>
  <c r="I1465" i="2"/>
  <c r="I1597" i="2"/>
  <c r="F1605" i="2"/>
  <c r="G268" i="2"/>
  <c r="G273" i="2"/>
  <c r="G980" i="2"/>
  <c r="G1640" i="2" s="1"/>
  <c r="G1623" i="2"/>
  <c r="G1636" i="2"/>
  <c r="F1380" i="2"/>
  <c r="F192" i="2"/>
  <c r="F191" i="2"/>
  <c r="G191" i="2" s="1"/>
  <c r="H191" i="2" s="1"/>
  <c r="F1153" i="2"/>
  <c r="H1603" i="2"/>
  <c r="H1355" i="2"/>
  <c r="H1296" i="2"/>
  <c r="H1200" i="2"/>
  <c r="H1644" i="2" s="1"/>
  <c r="H842" i="2"/>
  <c r="H958" i="2"/>
  <c r="H263" i="2"/>
  <c r="G272" i="2"/>
  <c r="G1627" i="2"/>
  <c r="F352" i="2"/>
  <c r="G1615" i="2"/>
  <c r="G814" i="2"/>
  <c r="G1382" i="2" s="1"/>
  <c r="H1628" i="2"/>
  <c r="H1291" i="2"/>
  <c r="H1564" i="2"/>
  <c r="G1361" i="2"/>
  <c r="G1605" i="2"/>
  <c r="F1445" i="2"/>
  <c r="F1447" i="2" s="1"/>
  <c r="G1439" i="2"/>
  <c r="G134" i="2"/>
  <c r="G1555" i="2" s="1"/>
  <c r="G164" i="2"/>
  <c r="G168" i="2" s="1"/>
  <c r="G1136" i="2"/>
  <c r="G132" i="2"/>
  <c r="G1499" i="2"/>
  <c r="G1135" i="2" l="1"/>
  <c r="F1135" i="2"/>
  <c r="H1443" i="2"/>
  <c r="H1415" i="2"/>
  <c r="I733" i="2"/>
  <c r="H321" i="2"/>
  <c r="F218" i="2"/>
  <c r="F219" i="2" s="1"/>
  <c r="F240" i="2"/>
  <c r="F241" i="2" s="1"/>
  <c r="J318" i="2"/>
  <c r="J1442" i="2"/>
  <c r="J1199" i="2"/>
  <c r="J188" i="2"/>
  <c r="J240" i="2"/>
  <c r="J339" i="2"/>
  <c r="J239" i="2"/>
  <c r="J244" i="2" s="1"/>
  <c r="J217" i="2"/>
  <c r="J222" i="2" s="1"/>
  <c r="J218" i="2"/>
  <c r="J223" i="2" s="1"/>
  <c r="J595" i="2"/>
  <c r="J549" i="2"/>
  <c r="J420" i="2"/>
  <c r="I331" i="2"/>
  <c r="I343" i="2"/>
  <c r="AL158" i="3"/>
  <c r="AL165" i="3"/>
  <c r="BJ1314" i="3"/>
  <c r="BJ1316" i="3" s="1"/>
  <c r="BJ1320" i="3" s="1"/>
  <c r="BK1308" i="3"/>
  <c r="AL1006" i="3"/>
  <c r="AL1236" i="3"/>
  <c r="BI2022" i="3"/>
  <c r="P2022" i="3"/>
  <c r="BD1544" i="3"/>
  <c r="BM2001" i="3"/>
  <c r="AK1422" i="3"/>
  <c r="AK1524" i="3"/>
  <c r="AK1536" i="3" s="1"/>
  <c r="AM111" i="3"/>
  <c r="C2024" i="3"/>
  <c r="D2023" i="3"/>
  <c r="AA2023" i="3"/>
  <c r="AK2023" i="3"/>
  <c r="BE2023" i="3" s="1"/>
  <c r="AS2023" i="3"/>
  <c r="BA2023" i="3"/>
  <c r="AB2023" i="3"/>
  <c r="BP2023" i="3"/>
  <c r="G2023" i="3"/>
  <c r="Y2023" i="3"/>
  <c r="AM2023" i="3"/>
  <c r="AY2023" i="3"/>
  <c r="AD2023" i="3"/>
  <c r="AH2023" i="3"/>
  <c r="AN2023" i="3"/>
  <c r="AV2023" i="3"/>
  <c r="BX2023" i="3"/>
  <c r="CE2023" i="3"/>
  <c r="K2023" i="3"/>
  <c r="BH2023" i="3" s="1"/>
  <c r="AE2023" i="3"/>
  <c r="BT2023" i="3"/>
  <c r="AT2023" i="3"/>
  <c r="CG2023" i="3"/>
  <c r="M2023" i="3"/>
  <c r="AG2023" i="3"/>
  <c r="AQ2023" i="3"/>
  <c r="AU2023" i="3"/>
  <c r="BM2023" i="3"/>
  <c r="CD2023" i="3"/>
  <c r="I2023" i="3"/>
  <c r="Z2023" i="3"/>
  <c r="BD2023" i="3"/>
  <c r="BS2023" i="3"/>
  <c r="AO2023" i="3"/>
  <c r="AW2023" i="3"/>
  <c r="BO2023" i="3"/>
  <c r="CF2023" i="3"/>
  <c r="R2023" i="3"/>
  <c r="V2023" i="3" s="1"/>
  <c r="X2023" i="3"/>
  <c r="AI2023" i="3" s="1"/>
  <c r="AF2023" i="3"/>
  <c r="AP2023" i="3"/>
  <c r="BB2023" i="3"/>
  <c r="CB2023" i="3"/>
  <c r="AC2023" i="3"/>
  <c r="BQ2023" i="3"/>
  <c r="BW2023" i="3"/>
  <c r="CA2023" i="3"/>
  <c r="CI2023" i="3"/>
  <c r="O2023" i="3"/>
  <c r="U2023" i="3"/>
  <c r="BK2023" i="3"/>
  <c r="BY2023" i="3"/>
  <c r="F2023" i="3"/>
  <c r="BG2023" i="3" s="1"/>
  <c r="L2023" i="3"/>
  <c r="AL2023" i="3"/>
  <c r="AX2023" i="3"/>
  <c r="BL2023" i="3"/>
  <c r="BV2023" i="3"/>
  <c r="BZ2023" i="3"/>
  <c r="S2023" i="3"/>
  <c r="BC2023" i="3"/>
  <c r="CH2023" i="3"/>
  <c r="H2023" i="3"/>
  <c r="N2023" i="3"/>
  <c r="T2023" i="3"/>
  <c r="AR2023" i="3"/>
  <c r="AZ2023" i="3"/>
  <c r="BN2023" i="3"/>
  <c r="BE1364" i="3"/>
  <c r="BE1368" i="3" s="1"/>
  <c r="I1674" i="2"/>
  <c r="H1681" i="2"/>
  <c r="F328" i="2"/>
  <c r="I1678" i="2"/>
  <c r="F354" i="2"/>
  <c r="F379" i="2" s="1"/>
  <c r="J130" i="2"/>
  <c r="I958" i="2"/>
  <c r="I619" i="2"/>
  <c r="I974" i="2"/>
  <c r="I1100" i="2"/>
  <c r="I1636" i="2" s="1"/>
  <c r="H333" i="2"/>
  <c r="H1688" i="2"/>
  <c r="G345" i="2"/>
  <c r="I317" i="2"/>
  <c r="I1414" i="2"/>
  <c r="I1443" i="2" s="1"/>
  <c r="I1080" i="2"/>
  <c r="I1658" i="2"/>
  <c r="I1291" i="2"/>
  <c r="H1604" i="2"/>
  <c r="H1605" i="2" s="1"/>
  <c r="H1361" i="2"/>
  <c r="H1646" i="2" s="1"/>
  <c r="I1317" i="2"/>
  <c r="I1639" i="2" s="1"/>
  <c r="I1397" i="2"/>
  <c r="I1254" i="2"/>
  <c r="H1399" i="2"/>
  <c r="I941" i="2"/>
  <c r="I769" i="2"/>
  <c r="I1622" i="2" s="1"/>
  <c r="H123" i="2"/>
  <c r="I1040" i="2"/>
  <c r="I1633" i="2" s="1"/>
  <c r="I715" i="2"/>
  <c r="I1619" i="2" s="1"/>
  <c r="I1600" i="2"/>
  <c r="J308" i="2"/>
  <c r="I1564" i="2"/>
  <c r="I1360" i="2"/>
  <c r="I1295" i="2"/>
  <c r="I1176" i="2"/>
  <c r="I1643" i="2" s="1"/>
  <c r="I676" i="2"/>
  <c r="I1617" i="2" s="1"/>
  <c r="I1607" i="2"/>
  <c r="I1120" i="2"/>
  <c r="I1637" i="2" s="1"/>
  <c r="I1275" i="2"/>
  <c r="I1238" i="2"/>
  <c r="I192" i="2"/>
  <c r="H1135" i="2"/>
  <c r="H1367" i="2" s="1"/>
  <c r="I191" i="2"/>
  <c r="G170" i="2"/>
  <c r="G201" i="2" s="1"/>
  <c r="G1550" i="2" s="1"/>
  <c r="G1553" i="2" s="1"/>
  <c r="I241" i="2"/>
  <c r="I1338" i="2"/>
  <c r="I1200" i="2"/>
  <c r="I1644" i="2" s="1"/>
  <c r="I923" i="2"/>
  <c r="I657" i="2"/>
  <c r="I1616" i="2" s="1"/>
  <c r="I197" i="2"/>
  <c r="I1020" i="2"/>
  <c r="I1632" i="2" s="1"/>
  <c r="I1152" i="2"/>
  <c r="I1154" i="2" s="1"/>
  <c r="I1642" i="2" s="1"/>
  <c r="I903" i="2"/>
  <c r="I1630" i="2" s="1"/>
  <c r="I638" i="2"/>
  <c r="I1615" i="2" s="1"/>
  <c r="I131" i="2"/>
  <c r="I164" i="2" s="1"/>
  <c r="I1296" i="2"/>
  <c r="I1000" i="2"/>
  <c r="I1631" i="2" s="1"/>
  <c r="I979" i="2"/>
  <c r="I1060" i="2"/>
  <c r="I1634" i="2" s="1"/>
  <c r="I806" i="2"/>
  <c r="I1565" i="2" s="1"/>
  <c r="I525" i="2"/>
  <c r="I1604" i="2" s="1"/>
  <c r="I122" i="2"/>
  <c r="I157" i="2" s="1"/>
  <c r="H310" i="2"/>
  <c r="H1618" i="2"/>
  <c r="H1625" i="2" s="1"/>
  <c r="I1355" i="2"/>
  <c r="I1677" i="2"/>
  <c r="I787" i="2"/>
  <c r="I1623" i="2" s="1"/>
  <c r="J1497" i="2"/>
  <c r="J1413" i="2"/>
  <c r="J1412" i="2"/>
  <c r="I219" i="2"/>
  <c r="I1543" i="2"/>
  <c r="I1359" i="2"/>
  <c r="I263" i="2"/>
  <c r="I223" i="2"/>
  <c r="I224" i="2" s="1"/>
  <c r="H272" i="2"/>
  <c r="I272" i="2"/>
  <c r="I268" i="2"/>
  <c r="G1500" i="2"/>
  <c r="G1502" i="2" s="1"/>
  <c r="H1494" i="2"/>
  <c r="H1495" i="2" s="1"/>
  <c r="F387" i="2"/>
  <c r="F411" i="2"/>
  <c r="F1154" i="2"/>
  <c r="F199" i="2"/>
  <c r="G199" i="2" s="1"/>
  <c r="H199" i="2" s="1"/>
  <c r="G1368" i="2"/>
  <c r="F1669" i="2"/>
  <c r="I1603" i="2"/>
  <c r="I1627" i="2"/>
  <c r="I1608" i="2"/>
  <c r="I1503" i="2"/>
  <c r="I1498" i="2"/>
  <c r="I978" i="2"/>
  <c r="I812" i="2"/>
  <c r="I245" i="2"/>
  <c r="I246" i="2" s="1"/>
  <c r="I196" i="2"/>
  <c r="H980" i="2"/>
  <c r="H1640" i="2" s="1"/>
  <c r="G135" i="2"/>
  <c r="H114" i="2" s="1"/>
  <c r="H1719" i="2"/>
  <c r="H1677" i="2"/>
  <c r="H1627" i="2"/>
  <c r="H224" i="2"/>
  <c r="H814" i="2"/>
  <c r="H1382" i="2" s="1"/>
  <c r="F1451" i="2"/>
  <c r="G1646" i="2"/>
  <c r="H1297" i="2"/>
  <c r="G1137" i="2"/>
  <c r="G1641" i="2" s="1"/>
  <c r="I1614" i="2"/>
  <c r="I1601" i="2"/>
  <c r="I1596" i="2"/>
  <c r="I295" i="2"/>
  <c r="I296" i="2" s="1"/>
  <c r="I306" i="2" s="1"/>
  <c r="F170" i="2"/>
  <c r="G1367" i="2"/>
  <c r="F1360" i="2"/>
  <c r="F1137" i="2"/>
  <c r="I1610" i="2"/>
  <c r="I1628" i="2"/>
  <c r="I1602" i="2"/>
  <c r="I1690" i="2"/>
  <c r="I1635" i="2"/>
  <c r="I1620" i="2"/>
  <c r="I1220" i="2"/>
  <c r="I1638" i="2" s="1"/>
  <c r="K17" i="2"/>
  <c r="J117" i="2"/>
  <c r="J118" i="2"/>
  <c r="J119" i="2"/>
  <c r="J16" i="2"/>
  <c r="J282" i="2" s="1"/>
  <c r="J120" i="2"/>
  <c r="J127" i="2"/>
  <c r="J128" i="2"/>
  <c r="J129" i="2"/>
  <c r="J126" i="2"/>
  <c r="J159" i="2"/>
  <c r="J166" i="2"/>
  <c r="J160" i="2"/>
  <c r="J167" i="2"/>
  <c r="J196" i="2"/>
  <c r="J190" i="2"/>
  <c r="J1153" i="2" s="1"/>
  <c r="J261" i="2"/>
  <c r="J266" i="2" s="1"/>
  <c r="J262" i="2"/>
  <c r="J267" i="2" s="1"/>
  <c r="J304" i="2"/>
  <c r="J287" i="2"/>
  <c r="J1551" i="2" s="1"/>
  <c r="J294" i="2"/>
  <c r="J293" i="2" s="1"/>
  <c r="J351" i="2"/>
  <c r="J327" i="2"/>
  <c r="J378" i="2"/>
  <c r="J360" i="2"/>
  <c r="J1552" i="2" s="1"/>
  <c r="J394" i="2"/>
  <c r="J410" i="2"/>
  <c r="J418" i="2"/>
  <c r="J457" i="2"/>
  <c r="J487" i="2"/>
  <c r="J386" i="2"/>
  <c r="J523" i="2"/>
  <c r="J370" i="2"/>
  <c r="J402" i="2"/>
  <c r="J472" i="2"/>
  <c r="J439" i="2"/>
  <c r="J618" i="2"/>
  <c r="J637" i="2"/>
  <c r="J656" i="2"/>
  <c r="J694" i="2"/>
  <c r="J714" i="2"/>
  <c r="J731" i="2"/>
  <c r="J786" i="2"/>
  <c r="J524" i="2"/>
  <c r="J617" i="2"/>
  <c r="J619" i="2" s="1"/>
  <c r="J636" i="2"/>
  <c r="J638" i="2" s="1"/>
  <c r="J655" i="2"/>
  <c r="J657" i="2" s="1"/>
  <c r="J675" i="2"/>
  <c r="J713" i="2"/>
  <c r="J715" i="2" s="1"/>
  <c r="J674" i="2"/>
  <c r="J750" i="2"/>
  <c r="J767" i="2"/>
  <c r="J732" i="2"/>
  <c r="J749" i="2"/>
  <c r="J805" i="2"/>
  <c r="J957" i="2"/>
  <c r="J972" i="2"/>
  <c r="J998" i="2"/>
  <c r="J1019" i="2"/>
  <c r="J1078" i="2"/>
  <c r="J1099" i="2"/>
  <c r="J785" i="2"/>
  <c r="J804" i="2"/>
  <c r="J841" i="2"/>
  <c r="J861" i="2"/>
  <c r="J940" i="2"/>
  <c r="J956" i="2"/>
  <c r="J1018" i="2"/>
  <c r="J1039" i="2"/>
  <c r="J1098" i="2"/>
  <c r="J1119" i="2"/>
  <c r="J564" i="2"/>
  <c r="J695" i="2"/>
  <c r="J840" i="2"/>
  <c r="J860" i="2"/>
  <c r="J881" i="2"/>
  <c r="J902" i="2"/>
  <c r="J922" i="2"/>
  <c r="J939" i="2"/>
  <c r="J1038" i="2"/>
  <c r="J1059" i="2"/>
  <c r="J1118" i="2"/>
  <c r="J973" i="2"/>
  <c r="J1058" i="2"/>
  <c r="J1079" i="2"/>
  <c r="J1253" i="2"/>
  <c r="J1315" i="2"/>
  <c r="J1354" i="2"/>
  <c r="J901" i="2"/>
  <c r="J1175" i="2"/>
  <c r="J1237" i="2"/>
  <c r="J1252" i="2"/>
  <c r="J1290" i="2"/>
  <c r="J768" i="2"/>
  <c r="J1174" i="2"/>
  <c r="J1198" i="2"/>
  <c r="J1219" i="2"/>
  <c r="J1236" i="2"/>
  <c r="J1274" i="2"/>
  <c r="J1289" i="2"/>
  <c r="J1336" i="2"/>
  <c r="J1449" i="2"/>
  <c r="J1450" i="2" s="1"/>
  <c r="J1465" i="2"/>
  <c r="J1218" i="2"/>
  <c r="J1337" i="2"/>
  <c r="J1437" i="2"/>
  <c r="J1468" i="2"/>
  <c r="J1498" i="2" s="1"/>
  <c r="J1492" i="2"/>
  <c r="J1504" i="2"/>
  <c r="J1505" i="2" s="1"/>
  <c r="J880" i="2"/>
  <c r="J921" i="2"/>
  <c r="J999" i="2"/>
  <c r="J1273" i="2"/>
  <c r="J1316" i="2"/>
  <c r="J1441" i="2"/>
  <c r="J1496" i="2"/>
  <c r="J1597" i="2"/>
  <c r="J1353" i="2"/>
  <c r="J1493" i="2"/>
  <c r="J1392" i="2"/>
  <c r="J1438" i="2"/>
  <c r="J1528" i="2"/>
  <c r="J1529" i="2" s="1"/>
  <c r="H268" i="2"/>
  <c r="H273" i="2"/>
  <c r="G1625" i="2"/>
  <c r="G1440" i="2"/>
  <c r="G1444" i="2" s="1"/>
  <c r="F355" i="2"/>
  <c r="F1671" i="2"/>
  <c r="F193" i="2"/>
  <c r="G193" i="2" s="1"/>
  <c r="H193" i="2" s="1"/>
  <c r="G274" i="2"/>
  <c r="G1666" i="2" s="1"/>
  <c r="I1621" i="2"/>
  <c r="I882" i="2"/>
  <c r="I1629" i="2" s="1"/>
  <c r="I813" i="2"/>
  <c r="H134" i="2"/>
  <c r="H1555" i="2" s="1"/>
  <c r="H164" i="2"/>
  <c r="H168" i="2" s="1"/>
  <c r="H170" i="2" s="1"/>
  <c r="H201" i="2" s="1"/>
  <c r="H1550" i="2" s="1"/>
  <c r="H1553" i="2" s="1"/>
  <c r="H1136" i="2"/>
  <c r="H132" i="2"/>
  <c r="H1635" i="2"/>
  <c r="F245" i="2" l="1"/>
  <c r="G1647" i="2"/>
  <c r="I1415" i="2"/>
  <c r="J787" i="2"/>
  <c r="F223" i="2"/>
  <c r="F273" i="2" s="1"/>
  <c r="J696" i="2"/>
  <c r="F403" i="2"/>
  <c r="K188" i="2"/>
  <c r="K1442" i="2"/>
  <c r="K1199" i="2"/>
  <c r="K240" i="2"/>
  <c r="K245" i="2" s="1"/>
  <c r="K339" i="2"/>
  <c r="K239" i="2"/>
  <c r="K244" i="2" s="1"/>
  <c r="K218" i="2"/>
  <c r="K223" i="2" s="1"/>
  <c r="K217" i="2"/>
  <c r="K222" i="2" s="1"/>
  <c r="K595" i="2"/>
  <c r="K549" i="2"/>
  <c r="F395" i="2"/>
  <c r="F419" i="2"/>
  <c r="F1657" i="2" s="1"/>
  <c r="K420" i="2"/>
  <c r="K318" i="2"/>
  <c r="F371" i="2"/>
  <c r="I321" i="2"/>
  <c r="J1674" i="2"/>
  <c r="J343" i="2"/>
  <c r="J331" i="2"/>
  <c r="I1681" i="2"/>
  <c r="AL167" i="3"/>
  <c r="BE1369" i="3"/>
  <c r="BE1371" i="3" s="1"/>
  <c r="BF1363" i="3"/>
  <c r="C2025" i="3"/>
  <c r="D2024" i="3"/>
  <c r="O2024" i="3"/>
  <c r="U2024" i="3"/>
  <c r="F2024" i="3"/>
  <c r="BG2024" i="3" s="1"/>
  <c r="BZ2024" i="3"/>
  <c r="AC2024" i="3"/>
  <c r="AM2024" i="3"/>
  <c r="CH2024" i="3"/>
  <c r="N2024" i="3"/>
  <c r="T2024" i="3"/>
  <c r="CI2024" i="3"/>
  <c r="AA2024" i="3"/>
  <c r="BO2024" i="3"/>
  <c r="CF2024" i="3"/>
  <c r="L2024" i="3"/>
  <c r="X2024" i="3"/>
  <c r="AI2024" i="3" s="1"/>
  <c r="AP2024" i="3"/>
  <c r="BV2024" i="3"/>
  <c r="S2024" i="3"/>
  <c r="AQ2024" i="3"/>
  <c r="AY2024" i="3"/>
  <c r="BW2024" i="3"/>
  <c r="AH2024" i="3"/>
  <c r="AO2024" i="3"/>
  <c r="BT2024" i="3"/>
  <c r="BY2024" i="3"/>
  <c r="AB2024" i="3"/>
  <c r="AT2024" i="3"/>
  <c r="AX2024" i="3"/>
  <c r="BL2024" i="3"/>
  <c r="CG2024" i="3"/>
  <c r="CA2024" i="3"/>
  <c r="H2024" i="3"/>
  <c r="AD2024" i="3"/>
  <c r="AR2024" i="3"/>
  <c r="AV2024" i="3"/>
  <c r="AZ2024" i="3"/>
  <c r="BN2024" i="3"/>
  <c r="K2024" i="3"/>
  <c r="BH2024" i="3" s="1"/>
  <c r="AE2024" i="3"/>
  <c r="AK2024" i="3"/>
  <c r="BE2024" i="3" s="1"/>
  <c r="AS2024" i="3"/>
  <c r="AW2024" i="3"/>
  <c r="BA2024" i="3"/>
  <c r="BK2024" i="3"/>
  <c r="R2024" i="3"/>
  <c r="V2024" i="3" s="1"/>
  <c r="AF2024" i="3"/>
  <c r="AL2024" i="3"/>
  <c r="BB2024" i="3"/>
  <c r="BP2024" i="3"/>
  <c r="CB2024" i="3"/>
  <c r="G2024" i="3"/>
  <c r="M2024" i="3"/>
  <c r="Y2024" i="3"/>
  <c r="AG2024" i="3"/>
  <c r="AU2024" i="3"/>
  <c r="BC2024" i="3"/>
  <c r="BM2024" i="3"/>
  <c r="BQ2024" i="3"/>
  <c r="CD2024" i="3"/>
  <c r="I2024" i="3"/>
  <c r="Z2024" i="3"/>
  <c r="AN2024" i="3"/>
  <c r="BD2024" i="3"/>
  <c r="BS2024" i="3"/>
  <c r="BX2024" i="3"/>
  <c r="CE2024" i="3"/>
  <c r="AK1426" i="3"/>
  <c r="AK1443" i="3" s="1"/>
  <c r="F1982" i="3"/>
  <c r="AL1510" i="3"/>
  <c r="AL1516" i="3" s="1"/>
  <c r="AL1238" i="3"/>
  <c r="AL1252" i="3" s="1"/>
  <c r="AL1436" i="3" s="1"/>
  <c r="AL1438" i="3" s="1"/>
  <c r="AY1983" i="3"/>
  <c r="BE1983" i="3" s="1"/>
  <c r="AL198" i="3"/>
  <c r="BV1983" i="3"/>
  <c r="BI2023" i="3"/>
  <c r="P2023" i="3"/>
  <c r="BK1309" i="3"/>
  <c r="BK1313" i="3" s="1"/>
  <c r="AM118" i="3"/>
  <c r="AM119" i="3" s="1"/>
  <c r="AM127" i="3"/>
  <c r="AM128" i="3" s="1"/>
  <c r="BE1375" i="3"/>
  <c r="BJ1542" i="3"/>
  <c r="BL2007" i="3"/>
  <c r="G354" i="2"/>
  <c r="F201" i="2"/>
  <c r="DP2218" i="2" s="1"/>
  <c r="H340" i="2"/>
  <c r="I532" i="2"/>
  <c r="I1380" i="2" s="1"/>
  <c r="J1678" i="2"/>
  <c r="I1448" i="2"/>
  <c r="I1688" i="2"/>
  <c r="G352" i="2"/>
  <c r="G355" i="2" s="1"/>
  <c r="K130" i="2"/>
  <c r="I333" i="2"/>
  <c r="I340" i="2" s="1"/>
  <c r="I1670" i="2" s="1"/>
  <c r="J1414" i="2"/>
  <c r="J1688" i="2" s="1"/>
  <c r="J1600" i="2"/>
  <c r="G1557" i="2"/>
  <c r="G1574" i="2" s="1"/>
  <c r="G1665" i="2" s="1"/>
  <c r="J317" i="2"/>
  <c r="I193" i="2"/>
  <c r="J1618" i="2"/>
  <c r="I1618" i="2"/>
  <c r="H345" i="2"/>
  <c r="H352" i="2" s="1"/>
  <c r="J189" i="2"/>
  <c r="I123" i="2"/>
  <c r="J1397" i="2"/>
  <c r="J1399" i="2" s="1"/>
  <c r="I1399" i="2"/>
  <c r="J1120" i="2"/>
  <c r="J1637" i="2" s="1"/>
  <c r="J1040" i="2"/>
  <c r="J1633" i="2" s="1"/>
  <c r="J1020" i="2"/>
  <c r="J1632" i="2" s="1"/>
  <c r="J882" i="2"/>
  <c r="J1629" i="2" s="1"/>
  <c r="J1503" i="2"/>
  <c r="J1275" i="2"/>
  <c r="J769" i="2"/>
  <c r="I1135" i="2"/>
  <c r="I1367" i="2" s="1"/>
  <c r="J1690" i="2"/>
  <c r="J923" i="2"/>
  <c r="J1469" i="2"/>
  <c r="K1466" i="2" s="1"/>
  <c r="K1468" i="2" s="1"/>
  <c r="K1503" i="2" s="1"/>
  <c r="J1291" i="2"/>
  <c r="J1080" i="2"/>
  <c r="J1635" i="2" s="1"/>
  <c r="I980" i="2"/>
  <c r="I1640" i="2" s="1"/>
  <c r="I1297" i="2"/>
  <c r="I1645" i="2" s="1"/>
  <c r="K308" i="2"/>
  <c r="J806" i="2"/>
  <c r="J1565" i="2" s="1"/>
  <c r="J1100" i="2"/>
  <c r="J1636" i="2" s="1"/>
  <c r="J751" i="2"/>
  <c r="J1621" i="2" s="1"/>
  <c r="J1238" i="2"/>
  <c r="J862" i="2"/>
  <c r="J1628" i="2" s="1"/>
  <c r="J958" i="2"/>
  <c r="J676" i="2"/>
  <c r="J1617" i="2" s="1"/>
  <c r="I134" i="2"/>
  <c r="I1555" i="2" s="1"/>
  <c r="J1000" i="2"/>
  <c r="J1631" i="2" s="1"/>
  <c r="I1624" i="2"/>
  <c r="I1361" i="2"/>
  <c r="I1646" i="2" s="1"/>
  <c r="I1136" i="2"/>
  <c r="I1368" i="2" s="1"/>
  <c r="H1137" i="2"/>
  <c r="H1641" i="2" s="1"/>
  <c r="I132" i="2"/>
  <c r="J1152" i="2"/>
  <c r="J1154" i="2" s="1"/>
  <c r="J1642" i="2" s="1"/>
  <c r="I198" i="2"/>
  <c r="I165" i="2"/>
  <c r="I168" i="2" s="1"/>
  <c r="J1220" i="2"/>
  <c r="J1638" i="2" s="1"/>
  <c r="J1614" i="2"/>
  <c r="J1254" i="2"/>
  <c r="J191" i="2"/>
  <c r="I158" i="2"/>
  <c r="I161" i="2" s="1"/>
  <c r="J1200" i="2"/>
  <c r="J1644" i="2" s="1"/>
  <c r="J1616" i="2"/>
  <c r="J903" i="2"/>
  <c r="J1630" i="2" s="1"/>
  <c r="J979" i="2"/>
  <c r="J941" i="2"/>
  <c r="J1603" i="2"/>
  <c r="J1658" i="2"/>
  <c r="J1602" i="2"/>
  <c r="J1176" i="2"/>
  <c r="J1643" i="2" s="1"/>
  <c r="J842" i="2"/>
  <c r="J1627" i="2" s="1"/>
  <c r="J733" i="2"/>
  <c r="J1620" i="2" s="1"/>
  <c r="I814" i="2"/>
  <c r="I1382" i="2" s="1"/>
  <c r="J1317" i="2"/>
  <c r="J1639" i="2" s="1"/>
  <c r="J525" i="2"/>
  <c r="J532" i="2" s="1"/>
  <c r="J1380" i="2" s="1"/>
  <c r="K1497" i="2"/>
  <c r="K1413" i="2"/>
  <c r="K1412" i="2"/>
  <c r="J1610" i="2"/>
  <c r="J1615" i="2"/>
  <c r="J1338" i="2"/>
  <c r="J1060" i="2"/>
  <c r="J1634" i="2" s="1"/>
  <c r="J131" i="2"/>
  <c r="J165" i="2" s="1"/>
  <c r="I310" i="2"/>
  <c r="I345" i="2" s="1"/>
  <c r="J1296" i="2"/>
  <c r="H274" i="2"/>
  <c r="H1666" i="2" s="1"/>
  <c r="G1369" i="2"/>
  <c r="G1383" i="2" s="1"/>
  <c r="G1567" i="2" s="1"/>
  <c r="J1543" i="2"/>
  <c r="J1359" i="2"/>
  <c r="H1557" i="2"/>
  <c r="H1574" i="2" s="1"/>
  <c r="H1665" i="2" s="1"/>
  <c r="J224" i="2"/>
  <c r="J241" i="2"/>
  <c r="J263" i="2"/>
  <c r="J245" i="2"/>
  <c r="J246" i="2" s="1"/>
  <c r="J219" i="2"/>
  <c r="J1448" i="2"/>
  <c r="J268" i="2"/>
  <c r="J1622" i="2"/>
  <c r="H328" i="2"/>
  <c r="G371" i="2"/>
  <c r="G1651" i="2" s="1"/>
  <c r="G379" i="2"/>
  <c r="G1652" i="2" s="1"/>
  <c r="G411" i="2"/>
  <c r="G395" i="2"/>
  <c r="G1654" i="2" s="1"/>
  <c r="G419" i="2"/>
  <c r="G1657" i="2" s="1"/>
  <c r="G387" i="2"/>
  <c r="G1653" i="2" s="1"/>
  <c r="G403" i="2"/>
  <c r="G1655" i="2" s="1"/>
  <c r="J1355" i="2"/>
  <c r="J813" i="2"/>
  <c r="J978" i="2"/>
  <c r="J1596" i="2"/>
  <c r="J295" i="2"/>
  <c r="J296" i="2" s="1"/>
  <c r="J306" i="2" s="1"/>
  <c r="F1368" i="2"/>
  <c r="F246" i="2"/>
  <c r="H135" i="2"/>
  <c r="I114" i="2" s="1"/>
  <c r="F413" i="2"/>
  <c r="F414" i="2" s="1"/>
  <c r="F1656" i="2"/>
  <c r="F1653" i="2"/>
  <c r="H1499" i="2"/>
  <c r="J1608" i="2"/>
  <c r="J1607" i="2"/>
  <c r="J1360" i="2"/>
  <c r="J812" i="2"/>
  <c r="J272" i="2"/>
  <c r="K16" i="2"/>
  <c r="K282" i="2" s="1"/>
  <c r="K117" i="2"/>
  <c r="K118" i="2"/>
  <c r="K119" i="2"/>
  <c r="K120" i="2"/>
  <c r="L17" i="2"/>
  <c r="K126" i="2"/>
  <c r="K128" i="2"/>
  <c r="K127" i="2"/>
  <c r="K129" i="2"/>
  <c r="K159" i="2"/>
  <c r="K167" i="2"/>
  <c r="K166" i="2"/>
  <c r="K160" i="2"/>
  <c r="K190" i="2"/>
  <c r="K197" i="2" s="1"/>
  <c r="K262" i="2"/>
  <c r="K261" i="2"/>
  <c r="K266" i="2" s="1"/>
  <c r="K304" i="2"/>
  <c r="K360" i="2"/>
  <c r="K1552" i="2" s="1"/>
  <c r="K370" i="2"/>
  <c r="K294" i="2"/>
  <c r="K293" i="2" s="1"/>
  <c r="K351" i="2"/>
  <c r="K287" i="2"/>
  <c r="K1551" i="2" s="1"/>
  <c r="K386" i="2"/>
  <c r="K439" i="2"/>
  <c r="K524" i="2"/>
  <c r="K564" i="2"/>
  <c r="K327" i="2"/>
  <c r="K378" i="2"/>
  <c r="K394" i="2"/>
  <c r="K410" i="2"/>
  <c r="K418" i="2"/>
  <c r="K457" i="2"/>
  <c r="K487" i="2"/>
  <c r="K523" i="2"/>
  <c r="K695" i="2"/>
  <c r="K732" i="2"/>
  <c r="K749" i="2"/>
  <c r="K472" i="2"/>
  <c r="K618" i="2"/>
  <c r="K637" i="2"/>
  <c r="K656" i="2"/>
  <c r="K694" i="2"/>
  <c r="K696" i="2" s="1"/>
  <c r="K714" i="2"/>
  <c r="K731" i="2"/>
  <c r="K733" i="2" s="1"/>
  <c r="K402" i="2"/>
  <c r="K617" i="2"/>
  <c r="K636" i="2"/>
  <c r="K655" i="2"/>
  <c r="K675" i="2"/>
  <c r="K713" i="2"/>
  <c r="K768" i="2"/>
  <c r="K785" i="2"/>
  <c r="K804" i="2"/>
  <c r="K880" i="2"/>
  <c r="K901" i="2"/>
  <c r="K921" i="2"/>
  <c r="K973" i="2"/>
  <c r="K999" i="2"/>
  <c r="K1058" i="2"/>
  <c r="K1079" i="2"/>
  <c r="K750" i="2"/>
  <c r="K751" i="2" s="1"/>
  <c r="K805" i="2"/>
  <c r="K957" i="2"/>
  <c r="K972" i="2"/>
  <c r="K998" i="2"/>
  <c r="K1019" i="2"/>
  <c r="K1078" i="2"/>
  <c r="K1099" i="2"/>
  <c r="K767" i="2"/>
  <c r="K841" i="2"/>
  <c r="K861" i="2"/>
  <c r="K940" i="2"/>
  <c r="K956" i="2"/>
  <c r="K1018" i="2"/>
  <c r="K1039" i="2"/>
  <c r="K1098" i="2"/>
  <c r="K1100" i="2" s="1"/>
  <c r="K786" i="2"/>
  <c r="K840" i="2"/>
  <c r="K842" i="2" s="1"/>
  <c r="K1119" i="2"/>
  <c r="K1218" i="2"/>
  <c r="K1273" i="2"/>
  <c r="K1316" i="2"/>
  <c r="K881" i="2"/>
  <c r="K922" i="2"/>
  <c r="K939" i="2"/>
  <c r="K1038" i="2"/>
  <c r="K1253" i="2"/>
  <c r="K1315" i="2"/>
  <c r="K860" i="2"/>
  <c r="K902" i="2"/>
  <c r="K1059" i="2"/>
  <c r="K1060" i="2" s="1"/>
  <c r="K1118" i="2"/>
  <c r="K1175" i="2"/>
  <c r="K1237" i="2"/>
  <c r="K1252" i="2"/>
  <c r="K1290" i="2"/>
  <c r="K1337" i="2"/>
  <c r="K1353" i="2"/>
  <c r="K1236" i="2"/>
  <c r="K1336" i="2"/>
  <c r="K1392" i="2"/>
  <c r="K1438" i="2"/>
  <c r="K1493" i="2"/>
  <c r="K1528" i="2"/>
  <c r="K1529" i="2" s="1"/>
  <c r="K1289" i="2"/>
  <c r="K1354" i="2"/>
  <c r="K1449" i="2"/>
  <c r="K1450" i="2" s="1"/>
  <c r="K1465" i="2"/>
  <c r="K674" i="2"/>
  <c r="K1174" i="2"/>
  <c r="K1437" i="2"/>
  <c r="K1492" i="2"/>
  <c r="K1504" i="2"/>
  <c r="K1505" i="2" s="1"/>
  <c r="K1441" i="2"/>
  <c r="K1597" i="2"/>
  <c r="K1198" i="2"/>
  <c r="K1219" i="2"/>
  <c r="K1274" i="2"/>
  <c r="K1496" i="2"/>
  <c r="H1670" i="2"/>
  <c r="I1719" i="2"/>
  <c r="F1655" i="2"/>
  <c r="I273" i="2"/>
  <c r="I274" i="2" s="1"/>
  <c r="I1666" i="2" s="1"/>
  <c r="J1601" i="2"/>
  <c r="J1623" i="2"/>
  <c r="J1295" i="2"/>
  <c r="J974" i="2"/>
  <c r="J197" i="2"/>
  <c r="H1645" i="2"/>
  <c r="F1689" i="2"/>
  <c r="F1672" i="2"/>
  <c r="F1642" i="2"/>
  <c r="F1654" i="2"/>
  <c r="G1506" i="2"/>
  <c r="H354" i="2"/>
  <c r="G1671" i="2"/>
  <c r="G1672" i="2" s="1"/>
  <c r="G1445" i="2"/>
  <c r="G1447" i="2" s="1"/>
  <c r="H1439" i="2"/>
  <c r="H1368" i="2"/>
  <c r="J1619" i="2"/>
  <c r="J192" i="2"/>
  <c r="F1641" i="2"/>
  <c r="F1651" i="2"/>
  <c r="F1652" i="2"/>
  <c r="I1605" i="2"/>
  <c r="F224" i="2" l="1"/>
  <c r="J1681" i="2"/>
  <c r="K923" i="2"/>
  <c r="J1415" i="2"/>
  <c r="L318" i="2"/>
  <c r="L420" i="2"/>
  <c r="L1199" i="2"/>
  <c r="L188" i="2"/>
  <c r="L1442" i="2"/>
  <c r="L239" i="2"/>
  <c r="L240" i="2"/>
  <c r="L339" i="2"/>
  <c r="L218" i="2"/>
  <c r="L223" i="2" s="1"/>
  <c r="L217" i="2"/>
  <c r="L595" i="2"/>
  <c r="L549" i="2"/>
  <c r="F1550" i="2"/>
  <c r="F1553" i="2" s="1"/>
  <c r="J321" i="2"/>
  <c r="K331" i="2"/>
  <c r="K343" i="2"/>
  <c r="BE1544" i="3"/>
  <c r="BM2002" i="3"/>
  <c r="C2026" i="3"/>
  <c r="D2025" i="3"/>
  <c r="O2025" i="3"/>
  <c r="AE2025" i="3"/>
  <c r="BA2025" i="3"/>
  <c r="BY2025" i="3"/>
  <c r="L2025" i="3"/>
  <c r="AP2025" i="3"/>
  <c r="AX2025" i="3"/>
  <c r="BP2025" i="3"/>
  <c r="BV2025" i="3"/>
  <c r="CB2025" i="3"/>
  <c r="CG2025" i="3"/>
  <c r="M2025" i="3"/>
  <c r="AC2025" i="3"/>
  <c r="AG2025" i="3"/>
  <c r="BM2025" i="3"/>
  <c r="BQ2025" i="3"/>
  <c r="BW2025" i="3"/>
  <c r="CD2025" i="3"/>
  <c r="N2025" i="3"/>
  <c r="AR2025" i="3"/>
  <c r="BD2025" i="3"/>
  <c r="BN2025" i="3"/>
  <c r="U2025" i="3"/>
  <c r="AA2025" i="3"/>
  <c r="BT2025" i="3"/>
  <c r="R2025" i="3"/>
  <c r="V2025" i="3" s="1"/>
  <c r="AL2025" i="3"/>
  <c r="BL2025" i="3"/>
  <c r="AQ2025" i="3"/>
  <c r="BC2025" i="3"/>
  <c r="CA2025" i="3"/>
  <c r="CH2025" i="3"/>
  <c r="AD2025" i="3"/>
  <c r="AZ2025" i="3"/>
  <c r="BS2025" i="3"/>
  <c r="BX2025" i="3"/>
  <c r="CE2025" i="3"/>
  <c r="AO2025" i="3"/>
  <c r="AS2025" i="3"/>
  <c r="BK2025" i="3"/>
  <c r="BO2025" i="3"/>
  <c r="CF2025" i="3"/>
  <c r="F2025" i="3"/>
  <c r="BG2025" i="3" s="1"/>
  <c r="X2025" i="3"/>
  <c r="AI2025" i="3" s="1"/>
  <c r="AB2025" i="3"/>
  <c r="BB2025" i="3"/>
  <c r="BZ2025" i="3"/>
  <c r="G2025" i="3"/>
  <c r="S2025" i="3"/>
  <c r="Y2025" i="3"/>
  <c r="AM2025" i="3"/>
  <c r="AU2025" i="3"/>
  <c r="T2025" i="3"/>
  <c r="CI2025" i="3"/>
  <c r="K2025" i="3"/>
  <c r="BH2025" i="3" s="1"/>
  <c r="AK2025" i="3"/>
  <c r="BE2025" i="3" s="1"/>
  <c r="AW2025" i="3"/>
  <c r="AF2025" i="3"/>
  <c r="AT2025" i="3"/>
  <c r="AY2025" i="3"/>
  <c r="H2025" i="3"/>
  <c r="I2025" i="3"/>
  <c r="Z2025" i="3"/>
  <c r="AH2025" i="3"/>
  <c r="AN2025" i="3"/>
  <c r="AV2025" i="3"/>
  <c r="BK1314" i="3"/>
  <c r="BK1316" i="3" s="1"/>
  <c r="BK1320" i="3" s="1"/>
  <c r="BL1308" i="3"/>
  <c r="BF1364" i="3"/>
  <c r="BF1368" i="3" s="1"/>
  <c r="AM129" i="3"/>
  <c r="AM161" i="3"/>
  <c r="AM162" i="3"/>
  <c r="AM163" i="3"/>
  <c r="AM1005" i="3"/>
  <c r="AM1237" i="3" s="1"/>
  <c r="AM164" i="3"/>
  <c r="AM131" i="3"/>
  <c r="AM132" i="3" s="1"/>
  <c r="AL1419" i="3"/>
  <c r="BX1983" i="3"/>
  <c r="P2024" i="3"/>
  <c r="BI2024" i="3"/>
  <c r="AM1004" i="3"/>
  <c r="AM154" i="3"/>
  <c r="AM155" i="3"/>
  <c r="AM157" i="3"/>
  <c r="AM156" i="3"/>
  <c r="AM120" i="3"/>
  <c r="J1443" i="2"/>
  <c r="I199" i="2"/>
  <c r="G1683" i="2"/>
  <c r="K1674" i="2"/>
  <c r="K1678" i="2"/>
  <c r="L130" i="2"/>
  <c r="J1564" i="2"/>
  <c r="K189" i="2"/>
  <c r="J1604" i="2"/>
  <c r="J1605" i="2" s="1"/>
  <c r="K317" i="2"/>
  <c r="K1414" i="2"/>
  <c r="K1448" i="2" s="1"/>
  <c r="K1176" i="2"/>
  <c r="K1338" i="2"/>
  <c r="K1153" i="2"/>
  <c r="J1136" i="2"/>
  <c r="J333" i="2"/>
  <c r="J340" i="2" s="1"/>
  <c r="I1625" i="2"/>
  <c r="K1607" i="2"/>
  <c r="K676" i="2"/>
  <c r="K1617" i="2" s="1"/>
  <c r="K1317" i="2"/>
  <c r="K1639" i="2" s="1"/>
  <c r="K1200" i="2"/>
  <c r="K1644" i="2" s="1"/>
  <c r="K1601" i="2"/>
  <c r="K1238" i="2"/>
  <c r="K1397" i="2"/>
  <c r="J1624" i="2"/>
  <c r="J1625" i="2" s="1"/>
  <c r="J814" i="2"/>
  <c r="J1382" i="2" s="1"/>
  <c r="K941" i="2"/>
  <c r="J1297" i="2"/>
  <c r="J1645" i="2" s="1"/>
  <c r="I1137" i="2"/>
  <c r="I1641" i="2" s="1"/>
  <c r="I1647" i="2" s="1"/>
  <c r="K1658" i="2"/>
  <c r="K1602" i="2"/>
  <c r="K657" i="2"/>
  <c r="K1616" i="2" s="1"/>
  <c r="K525" i="2"/>
  <c r="K532" i="2" s="1"/>
  <c r="L308" i="2"/>
  <c r="K1080" i="2"/>
  <c r="K1635" i="2" s="1"/>
  <c r="K1643" i="2"/>
  <c r="K1621" i="2"/>
  <c r="K974" i="2"/>
  <c r="K1120" i="2"/>
  <c r="K1637" i="2" s="1"/>
  <c r="K1000" i="2"/>
  <c r="K1631" i="2" s="1"/>
  <c r="K882" i="2"/>
  <c r="K1629" i="2" s="1"/>
  <c r="K638" i="2"/>
  <c r="K1615" i="2" s="1"/>
  <c r="K903" i="2"/>
  <c r="K1630" i="2" s="1"/>
  <c r="K1152" i="2"/>
  <c r="K192" i="2"/>
  <c r="H1369" i="2"/>
  <c r="H1383" i="2" s="1"/>
  <c r="H1567" i="2" s="1"/>
  <c r="J1368" i="2"/>
  <c r="J164" i="2"/>
  <c r="J168" i="2" s="1"/>
  <c r="K813" i="2"/>
  <c r="K1360" i="2"/>
  <c r="K862" i="2"/>
  <c r="K1628" i="2" s="1"/>
  <c r="K769" i="2"/>
  <c r="K1622" i="2" s="1"/>
  <c r="K715" i="2"/>
  <c r="K1619" i="2" s="1"/>
  <c r="K619" i="2"/>
  <c r="K1614" i="2" s="1"/>
  <c r="K1564" i="2"/>
  <c r="K196" i="2"/>
  <c r="K198" i="2" s="1"/>
  <c r="J132" i="2"/>
  <c r="K1275" i="2"/>
  <c r="K1355" i="2"/>
  <c r="K191" i="2"/>
  <c r="K1603" i="2"/>
  <c r="K1295" i="2"/>
  <c r="K1220" i="2"/>
  <c r="K1638" i="2" s="1"/>
  <c r="K978" i="2"/>
  <c r="K787" i="2"/>
  <c r="K1623" i="2" s="1"/>
  <c r="K1690" i="2"/>
  <c r="K1608" i="2"/>
  <c r="K1498" i="2"/>
  <c r="K1634" i="2"/>
  <c r="K1291" i="2"/>
  <c r="K1040" i="2"/>
  <c r="K1633" i="2" s="1"/>
  <c r="K1636" i="2"/>
  <c r="K1020" i="2"/>
  <c r="K1632" i="2" s="1"/>
  <c r="K131" i="2"/>
  <c r="K165" i="2" s="1"/>
  <c r="K1296" i="2"/>
  <c r="K1620" i="2"/>
  <c r="L1497" i="2"/>
  <c r="L1413" i="2"/>
  <c r="L1412" i="2"/>
  <c r="K1600" i="2"/>
  <c r="K1610" i="2"/>
  <c r="K1469" i="2"/>
  <c r="L1466" i="2" s="1"/>
  <c r="L1468" i="2" s="1"/>
  <c r="L1469" i="2" s="1"/>
  <c r="M1466" i="2" s="1"/>
  <c r="K1254" i="2"/>
  <c r="K1627" i="2"/>
  <c r="K979" i="2"/>
  <c r="K1543" i="2"/>
  <c r="K806" i="2"/>
  <c r="K1624" i="2" s="1"/>
  <c r="K219" i="2"/>
  <c r="K263" i="2"/>
  <c r="K267" i="2"/>
  <c r="K273" i="2" s="1"/>
  <c r="J273" i="2"/>
  <c r="J274" i="2" s="1"/>
  <c r="J1666" i="2" s="1"/>
  <c r="K246" i="2"/>
  <c r="K272" i="2"/>
  <c r="K224" i="2"/>
  <c r="H1500" i="2"/>
  <c r="H1502" i="2" s="1"/>
  <c r="H1506" i="2" s="1"/>
  <c r="H1691" i="2" s="1"/>
  <c r="I1494" i="2"/>
  <c r="I1495" i="2" s="1"/>
  <c r="J193" i="2"/>
  <c r="G1451" i="2"/>
  <c r="F423" i="2"/>
  <c r="H395" i="2"/>
  <c r="H387" i="2"/>
  <c r="H379" i="2"/>
  <c r="H411" i="2"/>
  <c r="H419" i="2"/>
  <c r="H1657" i="2" s="1"/>
  <c r="H371" i="2"/>
  <c r="H403" i="2"/>
  <c r="K812" i="2"/>
  <c r="K958" i="2"/>
  <c r="K241" i="2"/>
  <c r="K1596" i="2"/>
  <c r="K295" i="2"/>
  <c r="K296" i="2" s="1"/>
  <c r="K306" i="2" s="1"/>
  <c r="G413" i="2"/>
  <c r="G414" i="2" s="1"/>
  <c r="G1656" i="2"/>
  <c r="G1659" i="2" s="1"/>
  <c r="G1680" i="2" s="1"/>
  <c r="H1671" i="2"/>
  <c r="H355" i="2"/>
  <c r="H1647" i="2"/>
  <c r="J310" i="2"/>
  <c r="J1361" i="2"/>
  <c r="G1691" i="2"/>
  <c r="H1440" i="2"/>
  <c r="H1444" i="2" s="1"/>
  <c r="J198" i="2"/>
  <c r="K1359" i="2"/>
  <c r="M17" i="2"/>
  <c r="L16" i="2"/>
  <c r="L282" i="2" s="1"/>
  <c r="L117" i="2"/>
  <c r="L119" i="2"/>
  <c r="L120" i="2"/>
  <c r="L118" i="2"/>
  <c r="L126" i="2"/>
  <c r="L127" i="2"/>
  <c r="L128" i="2"/>
  <c r="L129" i="2"/>
  <c r="L160" i="2"/>
  <c r="L190" i="2"/>
  <c r="L197" i="2" s="1"/>
  <c r="L167" i="2"/>
  <c r="L245" i="2"/>
  <c r="L287" i="2"/>
  <c r="L1551" i="2" s="1"/>
  <c r="L294" i="2"/>
  <c r="L293" i="2" s="1"/>
  <c r="L262" i="2"/>
  <c r="L267" i="2" s="1"/>
  <c r="L304" i="2"/>
  <c r="L261" i="2"/>
  <c r="L327" i="2"/>
  <c r="L378" i="2"/>
  <c r="L360" i="2"/>
  <c r="L1552" i="2" s="1"/>
  <c r="L370" i="2"/>
  <c r="L351" i="2"/>
  <c r="L394" i="2"/>
  <c r="L402" i="2"/>
  <c r="L472" i="2"/>
  <c r="L439" i="2"/>
  <c r="L524" i="2"/>
  <c r="L564" i="2"/>
  <c r="L386" i="2"/>
  <c r="L410" i="2"/>
  <c r="L418" i="2"/>
  <c r="L457" i="2"/>
  <c r="L487" i="2"/>
  <c r="L674" i="2"/>
  <c r="L750" i="2"/>
  <c r="L767" i="2"/>
  <c r="L523" i="2"/>
  <c r="L695" i="2"/>
  <c r="L732" i="2"/>
  <c r="L749" i="2"/>
  <c r="L618" i="2"/>
  <c r="L637" i="2"/>
  <c r="L656" i="2"/>
  <c r="L694" i="2"/>
  <c r="L714" i="2"/>
  <c r="L731" i="2"/>
  <c r="L786" i="2"/>
  <c r="L675" i="2"/>
  <c r="L768" i="2"/>
  <c r="L840" i="2"/>
  <c r="L860" i="2"/>
  <c r="L881" i="2"/>
  <c r="L902" i="2"/>
  <c r="L922" i="2"/>
  <c r="L939" i="2"/>
  <c r="L1038" i="2"/>
  <c r="L1059" i="2"/>
  <c r="L1118" i="2"/>
  <c r="L636" i="2"/>
  <c r="L880" i="2"/>
  <c r="L901" i="2"/>
  <c r="L921" i="2"/>
  <c r="L973" i="2"/>
  <c r="L999" i="2"/>
  <c r="L1058" i="2"/>
  <c r="L1079" i="2"/>
  <c r="L655" i="2"/>
  <c r="L785" i="2"/>
  <c r="L804" i="2"/>
  <c r="L805" i="2"/>
  <c r="L957" i="2"/>
  <c r="L972" i="2"/>
  <c r="L998" i="2"/>
  <c r="L1019" i="2"/>
  <c r="L1078" i="2"/>
  <c r="L1099" i="2"/>
  <c r="L713" i="2"/>
  <c r="L861" i="2"/>
  <c r="L1174" i="2"/>
  <c r="L1198" i="2"/>
  <c r="L1219" i="2"/>
  <c r="L1236" i="2"/>
  <c r="L1274" i="2"/>
  <c r="L1289" i="2"/>
  <c r="L1336" i="2"/>
  <c r="L1119" i="2"/>
  <c r="L1218" i="2"/>
  <c r="L1273" i="2"/>
  <c r="L1316" i="2"/>
  <c r="L617" i="2"/>
  <c r="L841" i="2"/>
  <c r="L940" i="2"/>
  <c r="L1018" i="2"/>
  <c r="L1253" i="2"/>
  <c r="L1315" i="2"/>
  <c r="L1354" i="2"/>
  <c r="L1353" i="2"/>
  <c r="L1441" i="2"/>
  <c r="L1496" i="2"/>
  <c r="L1237" i="2"/>
  <c r="L1392" i="2"/>
  <c r="L1438" i="2"/>
  <c r="L1493" i="2"/>
  <c r="L956" i="2"/>
  <c r="L1252" i="2"/>
  <c r="L1290" i="2"/>
  <c r="L1337" i="2"/>
  <c r="L1449" i="2"/>
  <c r="L1450" i="2" s="1"/>
  <c r="L1465" i="2"/>
  <c r="L1492" i="2"/>
  <c r="L1039" i="2"/>
  <c r="L1437" i="2"/>
  <c r="L1504" i="2"/>
  <c r="L1505" i="2" s="1"/>
  <c r="L1597" i="2"/>
  <c r="L1175" i="2"/>
  <c r="L1528" i="2"/>
  <c r="L1529" i="2" s="1"/>
  <c r="L1098" i="2"/>
  <c r="I135" i="2"/>
  <c r="J114" i="2" s="1"/>
  <c r="F274" i="2"/>
  <c r="I352" i="2"/>
  <c r="J1719" i="2"/>
  <c r="J1677" i="2"/>
  <c r="F1557" i="2"/>
  <c r="F1574" i="2" s="1"/>
  <c r="F1659" i="2"/>
  <c r="F1680" i="2" s="1"/>
  <c r="I170" i="2"/>
  <c r="J980" i="2"/>
  <c r="H1669" i="2"/>
  <c r="K1415" i="2" l="1"/>
  <c r="L696" i="2"/>
  <c r="L733" i="2"/>
  <c r="M1442" i="2"/>
  <c r="M1199" i="2"/>
  <c r="M188" i="2"/>
  <c r="M339" i="2"/>
  <c r="M239" i="2"/>
  <c r="M240" i="2"/>
  <c r="M217" i="2"/>
  <c r="M218" i="2"/>
  <c r="M549" i="2"/>
  <c r="M595" i="2"/>
  <c r="M318" i="2"/>
  <c r="M420" i="2"/>
  <c r="K321" i="2"/>
  <c r="K1604" i="2"/>
  <c r="K1605" i="2" s="1"/>
  <c r="L317" i="2"/>
  <c r="L343" i="2"/>
  <c r="L331" i="2"/>
  <c r="BK1542" i="3"/>
  <c r="BL2008" i="3"/>
  <c r="C2027" i="3"/>
  <c r="D2026" i="3"/>
  <c r="U2026" i="3"/>
  <c r="AO2026" i="3"/>
  <c r="AW2026" i="3"/>
  <c r="BO2026" i="3"/>
  <c r="CF2026" i="3"/>
  <c r="X2026" i="3"/>
  <c r="AI2026" i="3" s="1"/>
  <c r="AF2026" i="3"/>
  <c r="AP2026" i="3"/>
  <c r="G2026" i="3"/>
  <c r="Y2026" i="3"/>
  <c r="AM2026" i="3"/>
  <c r="AY2026" i="3"/>
  <c r="BC2026" i="3"/>
  <c r="CH2026" i="3"/>
  <c r="AH2026" i="3"/>
  <c r="AZ2026" i="3"/>
  <c r="BS2026" i="3"/>
  <c r="AS2026" i="3"/>
  <c r="BY2026" i="3"/>
  <c r="F2026" i="3"/>
  <c r="BG2026" i="3" s="1"/>
  <c r="L2026" i="3"/>
  <c r="AB2026" i="3"/>
  <c r="AX2026" i="3"/>
  <c r="BB2026" i="3"/>
  <c r="BV2026" i="3"/>
  <c r="S2026" i="3"/>
  <c r="BW2026" i="3"/>
  <c r="H2026" i="3"/>
  <c r="N2026" i="3"/>
  <c r="AN2026" i="3"/>
  <c r="AV2026" i="3"/>
  <c r="CI2026" i="3"/>
  <c r="K2026" i="3"/>
  <c r="BH2026" i="3" s="1"/>
  <c r="O2026" i="3"/>
  <c r="AE2026" i="3"/>
  <c r="AK2026" i="3"/>
  <c r="BE2026" i="3" s="1"/>
  <c r="BK2026" i="3"/>
  <c r="BT2026" i="3"/>
  <c r="AL2026" i="3"/>
  <c r="AT2026" i="3"/>
  <c r="BP2026" i="3"/>
  <c r="CG2026" i="3"/>
  <c r="M2026" i="3"/>
  <c r="AC2026" i="3"/>
  <c r="BM2026" i="3"/>
  <c r="CD2026" i="3"/>
  <c r="I2026" i="3"/>
  <c r="T2026" i="3"/>
  <c r="Z2026" i="3"/>
  <c r="AD2026" i="3"/>
  <c r="BD2026" i="3"/>
  <c r="BN2026" i="3"/>
  <c r="AA2026" i="3"/>
  <c r="BA2026" i="3"/>
  <c r="R2026" i="3"/>
  <c r="V2026" i="3" s="1"/>
  <c r="BL2026" i="3"/>
  <c r="BZ2026" i="3"/>
  <c r="CB2026" i="3"/>
  <c r="AG2026" i="3"/>
  <c r="AQ2026" i="3"/>
  <c r="AU2026" i="3"/>
  <c r="BQ2026" i="3"/>
  <c r="CA2026" i="3"/>
  <c r="AR2026" i="3"/>
  <c r="BX2026" i="3"/>
  <c r="CE2026" i="3"/>
  <c r="AL1422" i="3"/>
  <c r="AL1524" i="3"/>
  <c r="AL1536" i="3" s="1"/>
  <c r="BF1369" i="3"/>
  <c r="BF1371" i="3" s="1"/>
  <c r="BG1363" i="3"/>
  <c r="BL1309" i="3"/>
  <c r="BL1313" i="3" s="1"/>
  <c r="AM158" i="3"/>
  <c r="AN111" i="3"/>
  <c r="BI2025" i="3"/>
  <c r="P2025" i="3"/>
  <c r="AM1006" i="3"/>
  <c r="AM1236" i="3"/>
  <c r="AM165" i="3"/>
  <c r="L1674" i="2"/>
  <c r="K1688" i="2"/>
  <c r="I328" i="2"/>
  <c r="I1669" i="2" s="1"/>
  <c r="I354" i="2"/>
  <c r="I387" i="2" s="1"/>
  <c r="I1653" i="2" s="1"/>
  <c r="L189" i="2"/>
  <c r="H1683" i="2"/>
  <c r="K1681" i="2"/>
  <c r="L1678" i="2"/>
  <c r="K193" i="2"/>
  <c r="K1443" i="2"/>
  <c r="K1361" i="2"/>
  <c r="K1646" i="2" s="1"/>
  <c r="L1020" i="2"/>
  <c r="K1154" i="2"/>
  <c r="K1642" i="2" s="1"/>
  <c r="L1414" i="2"/>
  <c r="L1688" i="2" s="1"/>
  <c r="L191" i="2"/>
  <c r="L1153" i="2"/>
  <c r="K333" i="2"/>
  <c r="K340" i="2" s="1"/>
  <c r="K1670" i="2" s="1"/>
  <c r="K1618" i="2"/>
  <c r="K1625" i="2" s="1"/>
  <c r="L1120" i="2"/>
  <c r="L1637" i="2" s="1"/>
  <c r="L638" i="2"/>
  <c r="L1397" i="2"/>
  <c r="L1399" i="2" s="1"/>
  <c r="K1399" i="2"/>
  <c r="K1297" i="2"/>
  <c r="K1645" i="2" s="1"/>
  <c r="I1369" i="2"/>
  <c r="I1383" i="2" s="1"/>
  <c r="I1567" i="2" s="1"/>
  <c r="L619" i="2"/>
  <c r="L525" i="2"/>
  <c r="L1604" i="2" s="1"/>
  <c r="K132" i="2"/>
  <c r="L941" i="2"/>
  <c r="L1291" i="2"/>
  <c r="L842" i="2"/>
  <c r="L1627" i="2" s="1"/>
  <c r="L923" i="2"/>
  <c r="L751" i="2"/>
  <c r="L1621" i="2" s="1"/>
  <c r="L1100" i="2"/>
  <c r="L1636" i="2" s="1"/>
  <c r="L1275" i="2"/>
  <c r="K164" i="2"/>
  <c r="K168" i="2" s="1"/>
  <c r="M317" i="2"/>
  <c r="M308" i="2"/>
  <c r="L1601" i="2"/>
  <c r="L882" i="2"/>
  <c r="L1629" i="2" s="1"/>
  <c r="L979" i="2"/>
  <c r="L657" i="2"/>
  <c r="L1616" i="2" s="1"/>
  <c r="L1254" i="2"/>
  <c r="L787" i="2"/>
  <c r="L1623" i="2" s="1"/>
  <c r="L903" i="2"/>
  <c r="L1630" i="2" s="1"/>
  <c r="L1060" i="2"/>
  <c r="L1634" i="2" s="1"/>
  <c r="L862" i="2"/>
  <c r="L1628" i="2" s="1"/>
  <c r="L1360" i="2"/>
  <c r="K1136" i="2"/>
  <c r="K1368" i="2" s="1"/>
  <c r="L1040" i="2"/>
  <c r="L1633" i="2" s="1"/>
  <c r="L1152" i="2"/>
  <c r="L974" i="2"/>
  <c r="L131" i="2"/>
  <c r="L1136" i="2" s="1"/>
  <c r="L1564" i="2"/>
  <c r="L958" i="2"/>
  <c r="L813" i="2"/>
  <c r="L1690" i="2"/>
  <c r="L1238" i="2"/>
  <c r="L1355" i="2"/>
  <c r="L715" i="2"/>
  <c r="L1619" i="2" s="1"/>
  <c r="L1000" i="2"/>
  <c r="L1631" i="2" s="1"/>
  <c r="L1503" i="2"/>
  <c r="L1296" i="2"/>
  <c r="L1317" i="2"/>
  <c r="L1639" i="2" s="1"/>
  <c r="L806" i="2"/>
  <c r="L1624" i="2" s="1"/>
  <c r="L1615" i="2"/>
  <c r="L676" i="2"/>
  <c r="L1617" i="2" s="1"/>
  <c r="L196" i="2"/>
  <c r="L198" i="2" s="1"/>
  <c r="L1295" i="2"/>
  <c r="L1338" i="2"/>
  <c r="M1497" i="2"/>
  <c r="M1413" i="2"/>
  <c r="M1412" i="2"/>
  <c r="L1498" i="2"/>
  <c r="L1220" i="2"/>
  <c r="L1638" i="2" s="1"/>
  <c r="L1620" i="2"/>
  <c r="L769" i="2"/>
  <c r="L192" i="2"/>
  <c r="K310" i="2"/>
  <c r="K345" i="2" s="1"/>
  <c r="L1176" i="2"/>
  <c r="L1643" i="2" s="1"/>
  <c r="L1080" i="2"/>
  <c r="L1635" i="2" s="1"/>
  <c r="K980" i="2"/>
  <c r="K1640" i="2" s="1"/>
  <c r="K1565" i="2"/>
  <c r="K814" i="2"/>
  <c r="K1382" i="2" s="1"/>
  <c r="L1359" i="2"/>
  <c r="K274" i="2"/>
  <c r="K1666" i="2" s="1"/>
  <c r="L1200" i="2"/>
  <c r="L1644" i="2" s="1"/>
  <c r="K268" i="2"/>
  <c r="L263" i="2"/>
  <c r="L241" i="2"/>
  <c r="L219" i="2"/>
  <c r="L273" i="2"/>
  <c r="L1543" i="2"/>
  <c r="G423" i="2"/>
  <c r="G1720" i="2" s="1"/>
  <c r="J1640" i="2"/>
  <c r="F1665" i="2"/>
  <c r="I1671" i="2"/>
  <c r="L1608" i="2"/>
  <c r="L1600" i="2"/>
  <c r="L1610" i="2"/>
  <c r="L1632" i="2"/>
  <c r="L812" i="2"/>
  <c r="L266" i="2"/>
  <c r="L268" i="2" s="1"/>
  <c r="L244" i="2"/>
  <c r="L246" i="2" s="1"/>
  <c r="H1655" i="2"/>
  <c r="H1652" i="2"/>
  <c r="F1720" i="2"/>
  <c r="J199" i="2"/>
  <c r="K199" i="2" s="1"/>
  <c r="J1670" i="2"/>
  <c r="I201" i="2"/>
  <c r="L1602" i="2"/>
  <c r="L1719" i="2"/>
  <c r="L1596" i="2"/>
  <c r="L295" i="2"/>
  <c r="L296" i="2" s="1"/>
  <c r="L306" i="2" s="1"/>
  <c r="L333" i="2" s="1"/>
  <c r="J345" i="2"/>
  <c r="H1651" i="2"/>
  <c r="H1653" i="2"/>
  <c r="H1672" i="2"/>
  <c r="J121" i="2"/>
  <c r="F1666" i="2"/>
  <c r="L1607" i="2"/>
  <c r="L1603" i="2"/>
  <c r="L1658" i="2"/>
  <c r="L978" i="2"/>
  <c r="L222" i="2"/>
  <c r="L224" i="2" s="1"/>
  <c r="N17" i="2"/>
  <c r="M16" i="2"/>
  <c r="M282" i="2" s="1"/>
  <c r="M118" i="2"/>
  <c r="M119" i="2"/>
  <c r="M120" i="2"/>
  <c r="M117" i="2"/>
  <c r="M126" i="2"/>
  <c r="M127" i="2"/>
  <c r="M128" i="2"/>
  <c r="M129" i="2"/>
  <c r="M160" i="2"/>
  <c r="M167" i="2"/>
  <c r="M190" i="2"/>
  <c r="M244" i="2"/>
  <c r="M196" i="2"/>
  <c r="M261" i="2"/>
  <c r="M266" i="2" s="1"/>
  <c r="M222" i="2"/>
  <c r="M287" i="2"/>
  <c r="M1551" i="2" s="1"/>
  <c r="M386" i="2"/>
  <c r="M304" i="2"/>
  <c r="M327" i="2"/>
  <c r="M294" i="2"/>
  <c r="M293" i="2" s="1"/>
  <c r="M360" i="2"/>
  <c r="M1552" i="2" s="1"/>
  <c r="M370" i="2"/>
  <c r="M402" i="2"/>
  <c r="M523" i="2"/>
  <c r="M472" i="2"/>
  <c r="M351" i="2"/>
  <c r="M378" i="2"/>
  <c r="M394" i="2"/>
  <c r="M439" i="2"/>
  <c r="M524" i="2"/>
  <c r="M564" i="2"/>
  <c r="M410" i="2"/>
  <c r="M418" i="2"/>
  <c r="M457" i="2"/>
  <c r="M487" i="2"/>
  <c r="M617" i="2"/>
  <c r="M636" i="2"/>
  <c r="M655" i="2"/>
  <c r="M675" i="2"/>
  <c r="M713" i="2"/>
  <c r="M768" i="2"/>
  <c r="M785" i="2"/>
  <c r="M674" i="2"/>
  <c r="M676" i="2" s="1"/>
  <c r="M750" i="2"/>
  <c r="M262" i="2"/>
  <c r="M267" i="2" s="1"/>
  <c r="M695" i="2"/>
  <c r="M732" i="2"/>
  <c r="M749" i="2"/>
  <c r="M618" i="2"/>
  <c r="M714" i="2"/>
  <c r="M731" i="2"/>
  <c r="M786" i="2"/>
  <c r="M841" i="2"/>
  <c r="M861" i="2"/>
  <c r="M940" i="2"/>
  <c r="M956" i="2"/>
  <c r="M1018" i="2"/>
  <c r="M1039" i="2"/>
  <c r="M1098" i="2"/>
  <c r="M1119" i="2"/>
  <c r="M840" i="2"/>
  <c r="M842" i="2" s="1"/>
  <c r="M860" i="2"/>
  <c r="M862" i="2" s="1"/>
  <c r="M881" i="2"/>
  <c r="M902" i="2"/>
  <c r="M922" i="2"/>
  <c r="M939" i="2"/>
  <c r="M1038" i="2"/>
  <c r="M1059" i="2"/>
  <c r="M1118" i="2"/>
  <c r="M637" i="2"/>
  <c r="M694" i="2"/>
  <c r="M696" i="2" s="1"/>
  <c r="M880" i="2"/>
  <c r="M901" i="2"/>
  <c r="M921" i="2"/>
  <c r="M973" i="2"/>
  <c r="M999" i="2"/>
  <c r="M1058" i="2"/>
  <c r="M1079" i="2"/>
  <c r="M767" i="2"/>
  <c r="M957" i="2"/>
  <c r="M972" i="2"/>
  <c r="M1019" i="2"/>
  <c r="M1078" i="2"/>
  <c r="M1175" i="2"/>
  <c r="M1237" i="2"/>
  <c r="M1252" i="2"/>
  <c r="M1290" i="2"/>
  <c r="M1337" i="2"/>
  <c r="M1353" i="2"/>
  <c r="M804" i="2"/>
  <c r="M805" i="2"/>
  <c r="M1099" i="2"/>
  <c r="M1174" i="2"/>
  <c r="M1198" i="2"/>
  <c r="M1219" i="2"/>
  <c r="M1236" i="2"/>
  <c r="M1274" i="2"/>
  <c r="M1289" i="2"/>
  <c r="M656" i="2"/>
  <c r="M1218" i="2"/>
  <c r="M1273" i="2"/>
  <c r="M1316" i="2"/>
  <c r="M998" i="2"/>
  <c r="M1437" i="2"/>
  <c r="M1468" i="2"/>
  <c r="M1469" i="2" s="1"/>
  <c r="N1466" i="2" s="1"/>
  <c r="M1492" i="2"/>
  <c r="M1504" i="2"/>
  <c r="M1505" i="2" s="1"/>
  <c r="M1336" i="2"/>
  <c r="M1441" i="2"/>
  <c r="M1496" i="2"/>
  <c r="M1315" i="2"/>
  <c r="M1354" i="2"/>
  <c r="M1392" i="2"/>
  <c r="M1438" i="2"/>
  <c r="M1493" i="2"/>
  <c r="M1528" i="2"/>
  <c r="M1529" i="2" s="1"/>
  <c r="M1465" i="2"/>
  <c r="M1253" i="2"/>
  <c r="M1449" i="2"/>
  <c r="M1450" i="2" s="1"/>
  <c r="M1597" i="2"/>
  <c r="H1654" i="2"/>
  <c r="G1689" i="2"/>
  <c r="I1499" i="2"/>
  <c r="L1614" i="2"/>
  <c r="K1380" i="2"/>
  <c r="H1445" i="2"/>
  <c r="H1447" i="2" s="1"/>
  <c r="H1451" i="2" s="1"/>
  <c r="I1439" i="2"/>
  <c r="J1646" i="2"/>
  <c r="K1719" i="2"/>
  <c r="K1677" i="2"/>
  <c r="H413" i="2"/>
  <c r="H1656" i="2"/>
  <c r="L193" i="2" l="1"/>
  <c r="L1415" i="2"/>
  <c r="N1442" i="2"/>
  <c r="N1199" i="2"/>
  <c r="N188" i="2"/>
  <c r="N240" i="2"/>
  <c r="N339" i="2"/>
  <c r="N239" i="2"/>
  <c r="N244" i="2" s="1"/>
  <c r="N217" i="2"/>
  <c r="N218" i="2"/>
  <c r="N595" i="2"/>
  <c r="N549" i="2"/>
  <c r="N420" i="2"/>
  <c r="N318" i="2"/>
  <c r="L321" i="2"/>
  <c r="M331" i="2"/>
  <c r="M343" i="2"/>
  <c r="AM167" i="3"/>
  <c r="BV1984" i="3" s="1"/>
  <c r="BG1364" i="3"/>
  <c r="BG1368" i="3" s="1"/>
  <c r="AL1426" i="3"/>
  <c r="AL1443" i="3" s="1"/>
  <c r="F1983" i="3"/>
  <c r="AM1510" i="3"/>
  <c r="AM1516" i="3" s="1"/>
  <c r="AM1238" i="3"/>
  <c r="AM1252" i="3" s="1"/>
  <c r="AM1436" i="3" s="1"/>
  <c r="AM1438" i="3" s="1"/>
  <c r="AY1984" i="3"/>
  <c r="BE1984" i="3" s="1"/>
  <c r="C2028" i="3"/>
  <c r="D2027" i="3"/>
  <c r="AE2027" i="3"/>
  <c r="BT2027" i="3"/>
  <c r="X2027" i="3"/>
  <c r="AI2027" i="3" s="1"/>
  <c r="AT2027" i="3"/>
  <c r="CG2027" i="3"/>
  <c r="M2027" i="3"/>
  <c r="BM2027" i="3"/>
  <c r="CD2027" i="3"/>
  <c r="Z2027" i="3"/>
  <c r="AD2027" i="3"/>
  <c r="BD2027" i="3"/>
  <c r="AO2027" i="3"/>
  <c r="AS2027" i="3"/>
  <c r="AB2027" i="3"/>
  <c r="BL2027" i="3"/>
  <c r="BP2027" i="3"/>
  <c r="CB2027" i="3"/>
  <c r="Y2027" i="3"/>
  <c r="AC2027" i="3"/>
  <c r="AG2027" i="3"/>
  <c r="AU2027" i="3"/>
  <c r="BC2027" i="3"/>
  <c r="H2027" i="3"/>
  <c r="BX2027" i="3"/>
  <c r="U2027" i="3"/>
  <c r="AA2027" i="3"/>
  <c r="AK2027" i="3"/>
  <c r="BE2027" i="3" s="1"/>
  <c r="AW2027" i="3"/>
  <c r="BK2027" i="3"/>
  <c r="BO2027" i="3"/>
  <c r="CF2027" i="3"/>
  <c r="R2027" i="3"/>
  <c r="V2027" i="3" s="1"/>
  <c r="AF2027" i="3"/>
  <c r="AL2027" i="3"/>
  <c r="AP2027" i="3"/>
  <c r="BB2027" i="3"/>
  <c r="BZ2027" i="3"/>
  <c r="G2027" i="3"/>
  <c r="S2027" i="3"/>
  <c r="AM2027" i="3"/>
  <c r="AQ2027" i="3"/>
  <c r="BQ2027" i="3"/>
  <c r="CA2027" i="3"/>
  <c r="CH2027" i="3"/>
  <c r="T2027" i="3"/>
  <c r="AR2027" i="3"/>
  <c r="BN2027" i="3"/>
  <c r="K2027" i="3"/>
  <c r="BH2027" i="3" s="1"/>
  <c r="O2027" i="3"/>
  <c r="BA2027" i="3"/>
  <c r="BY2027" i="3"/>
  <c r="F2027" i="3"/>
  <c r="BG2027" i="3" s="1"/>
  <c r="L2027" i="3"/>
  <c r="AX2027" i="3"/>
  <c r="BV2027" i="3"/>
  <c r="AY2027" i="3"/>
  <c r="BW2027" i="3"/>
  <c r="I2027" i="3"/>
  <c r="N2027" i="3"/>
  <c r="AH2027" i="3"/>
  <c r="AN2027" i="3"/>
  <c r="AV2027" i="3"/>
  <c r="AZ2027" i="3"/>
  <c r="BS2027" i="3"/>
  <c r="CE2027" i="3"/>
  <c r="CI2027" i="3"/>
  <c r="BF1375" i="3"/>
  <c r="AM198" i="3"/>
  <c r="AN118" i="3"/>
  <c r="AN119" i="3" s="1"/>
  <c r="AN127" i="3"/>
  <c r="AN128" i="3" s="1"/>
  <c r="BL1314" i="3"/>
  <c r="BL1316" i="3" s="1"/>
  <c r="BL1320" i="3" s="1"/>
  <c r="BM1308" i="3"/>
  <c r="BI2026" i="3"/>
  <c r="P2026" i="3"/>
  <c r="I371" i="2"/>
  <c r="I1651" i="2" s="1"/>
  <c r="I355" i="2"/>
  <c r="M1674" i="2"/>
  <c r="I1672" i="2"/>
  <c r="L1681" i="2"/>
  <c r="I403" i="2"/>
  <c r="I1655" i="2" s="1"/>
  <c r="I411" i="2"/>
  <c r="I1656" i="2" s="1"/>
  <c r="I379" i="2"/>
  <c r="I1652" i="2" s="1"/>
  <c r="I395" i="2"/>
  <c r="I1654" i="2" s="1"/>
  <c r="I419" i="2"/>
  <c r="I1657" i="2" s="1"/>
  <c r="F1683" i="2"/>
  <c r="M1678" i="2"/>
  <c r="L1448" i="2"/>
  <c r="M191" i="2"/>
  <c r="L1443" i="2"/>
  <c r="L1618" i="2"/>
  <c r="J122" i="2"/>
  <c r="L1154" i="2"/>
  <c r="L1642" i="2" s="1"/>
  <c r="K328" i="2"/>
  <c r="K1669" i="2" s="1"/>
  <c r="L532" i="2"/>
  <c r="L1380" i="2" s="1"/>
  <c r="M657" i="2"/>
  <c r="M1616" i="2" s="1"/>
  <c r="M1397" i="2"/>
  <c r="M1399" i="2" s="1"/>
  <c r="M1080" i="2"/>
  <c r="M882" i="2"/>
  <c r="M1629" i="2" s="1"/>
  <c r="M1100" i="2"/>
  <c r="M1636" i="2" s="1"/>
  <c r="M1040" i="2"/>
  <c r="M1633" i="2" s="1"/>
  <c r="L165" i="2"/>
  <c r="N317" i="2"/>
  <c r="N308" i="2"/>
  <c r="M1291" i="2"/>
  <c r="M1120" i="2"/>
  <c r="M1637" i="2" s="1"/>
  <c r="M1317" i="2"/>
  <c r="M1639" i="2" s="1"/>
  <c r="L1297" i="2"/>
  <c r="L1645" i="2" s="1"/>
  <c r="L1565" i="2"/>
  <c r="M1254" i="2"/>
  <c r="M1360" i="2"/>
  <c r="M733" i="2"/>
  <c r="M1620" i="2" s="1"/>
  <c r="L166" i="2"/>
  <c r="M1295" i="2"/>
  <c r="M1414" i="2"/>
  <c r="M1688" i="2" s="1"/>
  <c r="L814" i="2"/>
  <c r="L1382" i="2" s="1"/>
  <c r="M1176" i="2"/>
  <c r="M1643" i="2" s="1"/>
  <c r="L1368" i="2"/>
  <c r="L164" i="2"/>
  <c r="M1338" i="2"/>
  <c r="M1153" i="2"/>
  <c r="L132" i="2"/>
  <c r="L1361" i="2"/>
  <c r="L1646" i="2" s="1"/>
  <c r="M1200" i="2"/>
  <c r="M1644" i="2" s="1"/>
  <c r="M1238" i="2"/>
  <c r="M1000" i="2"/>
  <c r="M1631" i="2" s="1"/>
  <c r="M812" i="2"/>
  <c r="M1152" i="2"/>
  <c r="M958" i="2"/>
  <c r="M1060" i="2"/>
  <c r="M1634" i="2" s="1"/>
  <c r="M903" i="2"/>
  <c r="M1630" i="2" s="1"/>
  <c r="M787" i="2"/>
  <c r="M1623" i="2" s="1"/>
  <c r="M192" i="2"/>
  <c r="M193" i="2" s="1"/>
  <c r="M197" i="2"/>
  <c r="M198" i="2" s="1"/>
  <c r="M769" i="2"/>
  <c r="M1622" i="2" s="1"/>
  <c r="L1622" i="2"/>
  <c r="M1503" i="2"/>
  <c r="M974" i="2"/>
  <c r="M923" i="2"/>
  <c r="M638" i="2"/>
  <c r="M1615" i="2" s="1"/>
  <c r="M1610" i="2"/>
  <c r="M1602" i="2"/>
  <c r="M1658" i="2"/>
  <c r="M1603" i="2"/>
  <c r="M1608" i="2"/>
  <c r="M1498" i="2"/>
  <c r="M941" i="2"/>
  <c r="M525" i="2"/>
  <c r="M1604" i="2" s="1"/>
  <c r="M189" i="2"/>
  <c r="L1677" i="2"/>
  <c r="M1628" i="2"/>
  <c r="M1690" i="2"/>
  <c r="M1635" i="2"/>
  <c r="M751" i="2"/>
  <c r="M1621" i="2" s="1"/>
  <c r="M715" i="2"/>
  <c r="M1619" i="2" s="1"/>
  <c r="M619" i="2"/>
  <c r="M1614" i="2" s="1"/>
  <c r="N1497" i="2"/>
  <c r="N1413" i="2"/>
  <c r="N1412" i="2"/>
  <c r="M1607" i="2"/>
  <c r="M1617" i="2"/>
  <c r="M978" i="2"/>
  <c r="M979" i="2"/>
  <c r="M1020" i="2"/>
  <c r="M1632" i="2" s="1"/>
  <c r="M1627" i="2"/>
  <c r="M1220" i="2"/>
  <c r="M1638" i="2" s="1"/>
  <c r="M1296" i="2"/>
  <c r="M1618" i="2"/>
  <c r="L199" i="2"/>
  <c r="M1355" i="2"/>
  <c r="M1359" i="2"/>
  <c r="M272" i="2"/>
  <c r="M263" i="2"/>
  <c r="H1689" i="2"/>
  <c r="M1543" i="2"/>
  <c r="M268" i="2"/>
  <c r="I1500" i="2"/>
  <c r="I1502" i="2" s="1"/>
  <c r="I1506" i="2" s="1"/>
  <c r="J1494" i="2"/>
  <c r="J1495" i="2" s="1"/>
  <c r="M1601" i="2"/>
  <c r="M813" i="2"/>
  <c r="M245" i="2"/>
  <c r="M223" i="2"/>
  <c r="M1677" i="2"/>
  <c r="M1596" i="2"/>
  <c r="M295" i="2"/>
  <c r="M296" i="2" s="1"/>
  <c r="M306" i="2" s="1"/>
  <c r="M321" i="2" s="1"/>
  <c r="L1605" i="2"/>
  <c r="M1275" i="2"/>
  <c r="M806" i="2"/>
  <c r="M1565" i="2" s="1"/>
  <c r="O17" i="2"/>
  <c r="N117" i="2"/>
  <c r="N118" i="2"/>
  <c r="N119" i="2"/>
  <c r="N16" i="2"/>
  <c r="N282" i="2" s="1"/>
  <c r="N120" i="2"/>
  <c r="N126" i="2"/>
  <c r="N127" i="2"/>
  <c r="N128" i="2"/>
  <c r="N129" i="2"/>
  <c r="N160" i="2"/>
  <c r="N1152" i="2"/>
  <c r="N167" i="2"/>
  <c r="N190" i="2"/>
  <c r="N1153" i="2" s="1"/>
  <c r="N222" i="2"/>
  <c r="N261" i="2"/>
  <c r="N266" i="2" s="1"/>
  <c r="N262" i="2"/>
  <c r="N267" i="2" s="1"/>
  <c r="N304" i="2"/>
  <c r="N245" i="2"/>
  <c r="N287" i="2"/>
  <c r="N1551" i="2" s="1"/>
  <c r="N294" i="2"/>
  <c r="N293" i="2" s="1"/>
  <c r="N351" i="2"/>
  <c r="N327" i="2"/>
  <c r="N378" i="2"/>
  <c r="N410" i="2"/>
  <c r="N418" i="2"/>
  <c r="N457" i="2"/>
  <c r="N487" i="2"/>
  <c r="N360" i="2"/>
  <c r="N1552" i="2" s="1"/>
  <c r="N402" i="2"/>
  <c r="N523" i="2"/>
  <c r="N472" i="2"/>
  <c r="N564" i="2"/>
  <c r="N618" i="2"/>
  <c r="N637" i="2"/>
  <c r="N656" i="2"/>
  <c r="N694" i="2"/>
  <c r="N714" i="2"/>
  <c r="N731" i="2"/>
  <c r="N786" i="2"/>
  <c r="N386" i="2"/>
  <c r="N439" i="2"/>
  <c r="N617" i="2"/>
  <c r="N636" i="2"/>
  <c r="N655" i="2"/>
  <c r="N675" i="2"/>
  <c r="N713" i="2"/>
  <c r="N370" i="2"/>
  <c r="N394" i="2"/>
  <c r="N524" i="2"/>
  <c r="N674" i="2"/>
  <c r="N750" i="2"/>
  <c r="N767" i="2"/>
  <c r="N804" i="2"/>
  <c r="N805" i="2"/>
  <c r="N957" i="2"/>
  <c r="N972" i="2"/>
  <c r="N998" i="2"/>
  <c r="N1019" i="2"/>
  <c r="N1078" i="2"/>
  <c r="N1099" i="2"/>
  <c r="N732" i="2"/>
  <c r="N749" i="2"/>
  <c r="N768" i="2"/>
  <c r="N841" i="2"/>
  <c r="N861" i="2"/>
  <c r="N940" i="2"/>
  <c r="N956" i="2"/>
  <c r="N958" i="2" s="1"/>
  <c r="N1018" i="2"/>
  <c r="N1039" i="2"/>
  <c r="N1098" i="2"/>
  <c r="N1119" i="2"/>
  <c r="N840" i="2"/>
  <c r="N860" i="2"/>
  <c r="N881" i="2"/>
  <c r="N902" i="2"/>
  <c r="N922" i="2"/>
  <c r="N939" i="2"/>
  <c r="N1038" i="2"/>
  <c r="N1059" i="2"/>
  <c r="N880" i="2"/>
  <c r="N921" i="2"/>
  <c r="N999" i="2"/>
  <c r="N1253" i="2"/>
  <c r="N1315" i="2"/>
  <c r="N1354" i="2"/>
  <c r="N973" i="2"/>
  <c r="N1058" i="2"/>
  <c r="N1060" i="2" s="1"/>
  <c r="N1079" i="2"/>
  <c r="N1175" i="2"/>
  <c r="N1237" i="2"/>
  <c r="N1252" i="2"/>
  <c r="N1290" i="2"/>
  <c r="N785" i="2"/>
  <c r="N901" i="2"/>
  <c r="N1174" i="2"/>
  <c r="N1198" i="2"/>
  <c r="N1219" i="2"/>
  <c r="N1236" i="2"/>
  <c r="N1274" i="2"/>
  <c r="N1289" i="2"/>
  <c r="N1336" i="2"/>
  <c r="N1118" i="2"/>
  <c r="N1449" i="2"/>
  <c r="N1450" i="2" s="1"/>
  <c r="N1465" i="2"/>
  <c r="N1353" i="2"/>
  <c r="N1437" i="2"/>
  <c r="N1468" i="2"/>
  <c r="N1498" i="2" s="1"/>
  <c r="N1492" i="2"/>
  <c r="N1504" i="2"/>
  <c r="N1505" i="2" s="1"/>
  <c r="N695" i="2"/>
  <c r="N1218" i="2"/>
  <c r="N1441" i="2"/>
  <c r="N1496" i="2"/>
  <c r="N1528" i="2"/>
  <c r="N1529" i="2" s="1"/>
  <c r="N1597" i="2"/>
  <c r="N1273" i="2"/>
  <c r="N1337" i="2"/>
  <c r="N1316" i="2"/>
  <c r="N1493" i="2"/>
  <c r="N1392" i="2"/>
  <c r="N1438" i="2"/>
  <c r="L980" i="2"/>
  <c r="H1659" i="2"/>
  <c r="H1680" i="2" s="1"/>
  <c r="L340" i="2"/>
  <c r="L1670" i="2" s="1"/>
  <c r="H414" i="2"/>
  <c r="L272" i="2"/>
  <c r="L274" i="2" s="1"/>
  <c r="I1440" i="2"/>
  <c r="K352" i="2"/>
  <c r="M1600" i="2"/>
  <c r="M241" i="2"/>
  <c r="M219" i="2"/>
  <c r="J352" i="2"/>
  <c r="J354" i="2"/>
  <c r="M1443" i="2"/>
  <c r="J328" i="2"/>
  <c r="L310" i="2"/>
  <c r="I1550" i="2"/>
  <c r="I1553" i="2" s="1"/>
  <c r="M1415" i="2" l="1"/>
  <c r="N696" i="2"/>
  <c r="O420" i="2"/>
  <c r="O188" i="2"/>
  <c r="O1442" i="2"/>
  <c r="O1199" i="2"/>
  <c r="O240" i="2"/>
  <c r="O339" i="2"/>
  <c r="O239" i="2"/>
  <c r="O244" i="2" s="1"/>
  <c r="O218" i="2"/>
  <c r="O217" i="2"/>
  <c r="O222" i="2" s="1"/>
  <c r="O595" i="2"/>
  <c r="O549" i="2"/>
  <c r="O318" i="2"/>
  <c r="N343" i="2"/>
  <c r="N331" i="2"/>
  <c r="BL1542" i="3"/>
  <c r="BL2009" i="3"/>
  <c r="AN131" i="3"/>
  <c r="AN132" i="3" s="1"/>
  <c r="AN129" i="3"/>
  <c r="AN161" i="3"/>
  <c r="AN162" i="3"/>
  <c r="AN1005" i="3"/>
  <c r="AN1237" i="3" s="1"/>
  <c r="AN163" i="3"/>
  <c r="AN164" i="3"/>
  <c r="AN1004" i="3"/>
  <c r="AN155" i="3"/>
  <c r="AN120" i="3"/>
  <c r="AN156" i="3"/>
  <c r="AN157" i="3"/>
  <c r="AN154" i="3"/>
  <c r="BF1544" i="3"/>
  <c r="BM2003" i="3"/>
  <c r="BM1309" i="3"/>
  <c r="C2029" i="3"/>
  <c r="D2028" i="3"/>
  <c r="AW2028" i="3"/>
  <c r="L2028" i="3"/>
  <c r="AF2028" i="3"/>
  <c r="AP2028" i="3"/>
  <c r="BL2028" i="3"/>
  <c r="BP2028" i="3"/>
  <c r="S2028" i="3"/>
  <c r="Y2028" i="3"/>
  <c r="AQ2028" i="3"/>
  <c r="BC2028" i="3"/>
  <c r="BQ2028" i="3"/>
  <c r="CA2028" i="3"/>
  <c r="CH2028" i="3"/>
  <c r="H2028" i="3"/>
  <c r="T2028" i="3"/>
  <c r="AH2028" i="3"/>
  <c r="AV2028" i="3"/>
  <c r="CI2028" i="3"/>
  <c r="K2028" i="3"/>
  <c r="BH2028" i="3" s="1"/>
  <c r="AE2028" i="3"/>
  <c r="AK2028" i="3"/>
  <c r="BE2028" i="3" s="1"/>
  <c r="AS2028" i="3"/>
  <c r="BT2028" i="3"/>
  <c r="BY2028" i="3"/>
  <c r="R2028" i="3"/>
  <c r="V2028" i="3" s="1"/>
  <c r="AB2028" i="3"/>
  <c r="AT2028" i="3"/>
  <c r="BZ2028" i="3"/>
  <c r="G2028" i="3"/>
  <c r="M2028" i="3"/>
  <c r="N2028" i="3"/>
  <c r="AD2028" i="3"/>
  <c r="AN2028" i="3"/>
  <c r="AR2028" i="3"/>
  <c r="AZ2028" i="3"/>
  <c r="BN2028" i="3"/>
  <c r="O2028" i="3"/>
  <c r="BA2028" i="3"/>
  <c r="AL2028" i="3"/>
  <c r="AX2028" i="3"/>
  <c r="BB2028" i="3"/>
  <c r="AC2028" i="3"/>
  <c r="AG2028" i="3"/>
  <c r="AU2028" i="3"/>
  <c r="AY2028" i="3"/>
  <c r="BW2028" i="3"/>
  <c r="I2028" i="3"/>
  <c r="Z2028" i="3"/>
  <c r="BX2028" i="3"/>
  <c r="CE2028" i="3"/>
  <c r="U2028" i="3"/>
  <c r="AA2028" i="3"/>
  <c r="AO2028" i="3"/>
  <c r="BK2028" i="3"/>
  <c r="BO2028" i="3"/>
  <c r="CF2028" i="3"/>
  <c r="F2028" i="3"/>
  <c r="BG2028" i="3" s="1"/>
  <c r="X2028" i="3"/>
  <c r="AI2028" i="3" s="1"/>
  <c r="BV2028" i="3"/>
  <c r="CB2028" i="3"/>
  <c r="CG2028" i="3"/>
  <c r="AM2028" i="3"/>
  <c r="BM2028" i="3"/>
  <c r="CD2028" i="3"/>
  <c r="BD2028" i="3"/>
  <c r="BS2028" i="3"/>
  <c r="AM1419" i="3"/>
  <c r="BX1984" i="3"/>
  <c r="BI2027" i="3"/>
  <c r="P2027" i="3"/>
  <c r="BG1369" i="3"/>
  <c r="BG1371" i="3" s="1"/>
  <c r="BG1375" i="3" s="1"/>
  <c r="BH1363" i="3"/>
  <c r="I413" i="2"/>
  <c r="I414" i="2" s="1"/>
  <c r="I423" i="2" s="1"/>
  <c r="I1720" i="2" s="1"/>
  <c r="M1681" i="2"/>
  <c r="I1659" i="2"/>
  <c r="I1680" i="2" s="1"/>
  <c r="N1674" i="2"/>
  <c r="N1678" i="2"/>
  <c r="M1448" i="2"/>
  <c r="M1564" i="2"/>
  <c r="N787" i="2"/>
  <c r="N1623" i="2" s="1"/>
  <c r="K354" i="2"/>
  <c r="K387" i="2" s="1"/>
  <c r="K1653" i="2" s="1"/>
  <c r="M532" i="2"/>
  <c r="M1380" i="2" s="1"/>
  <c r="L1625" i="2"/>
  <c r="N1338" i="2"/>
  <c r="J158" i="2"/>
  <c r="J123" i="2"/>
  <c r="J157" i="2"/>
  <c r="J134" i="2"/>
  <c r="J1555" i="2" s="1"/>
  <c r="J1135" i="2"/>
  <c r="J1137" i="2" s="1"/>
  <c r="M333" i="2"/>
  <c r="M340" i="2" s="1"/>
  <c r="M1670" i="2" s="1"/>
  <c r="N1295" i="2"/>
  <c r="N525" i="2"/>
  <c r="N532" i="2" s="1"/>
  <c r="N1380" i="2" s="1"/>
  <c r="N1414" i="2"/>
  <c r="N1443" i="2" s="1"/>
  <c r="N1602" i="2"/>
  <c r="M1297" i="2"/>
  <c r="M1645" i="2" s="1"/>
  <c r="N1503" i="2"/>
  <c r="N1100" i="2"/>
  <c r="N1636" i="2" s="1"/>
  <c r="N1020" i="2"/>
  <c r="N1632" i="2" s="1"/>
  <c r="N1607" i="2"/>
  <c r="L168" i="2"/>
  <c r="N1397" i="2"/>
  <c r="N1399" i="2" s="1"/>
  <c r="N1317" i="2"/>
  <c r="N1639" i="2" s="1"/>
  <c r="N1120" i="2"/>
  <c r="N1637" i="2" s="1"/>
  <c r="N1254" i="2"/>
  <c r="N1080" i="2"/>
  <c r="N1635" i="2" s="1"/>
  <c r="N941" i="2"/>
  <c r="N1603" i="2"/>
  <c r="N1291" i="2"/>
  <c r="N638" i="2"/>
  <c r="N1615" i="2" s="1"/>
  <c r="N657" i="2"/>
  <c r="N1616" i="2" s="1"/>
  <c r="O308" i="2"/>
  <c r="M1154" i="2"/>
  <c r="M1642" i="2" s="1"/>
  <c r="O317" i="2"/>
  <c r="N806" i="2"/>
  <c r="N1624" i="2" s="1"/>
  <c r="N1355" i="2"/>
  <c r="N1220" i="2"/>
  <c r="N1638" i="2" s="1"/>
  <c r="N189" i="2"/>
  <c r="N974" i="2"/>
  <c r="N1608" i="2"/>
  <c r="N196" i="2"/>
  <c r="M1361" i="2"/>
  <c r="M1646" i="2" s="1"/>
  <c r="N192" i="2"/>
  <c r="N193" i="2" s="1"/>
  <c r="N1610" i="2"/>
  <c r="N1600" i="2"/>
  <c r="N903" i="2"/>
  <c r="N1630" i="2" s="1"/>
  <c r="N842" i="2"/>
  <c r="N1627" i="2" s="1"/>
  <c r="N619" i="2"/>
  <c r="N1614" i="2" s="1"/>
  <c r="N733" i="2"/>
  <c r="N1620" i="2" s="1"/>
  <c r="N1658" i="2"/>
  <c r="N1601" i="2"/>
  <c r="M980" i="2"/>
  <c r="M1640" i="2" s="1"/>
  <c r="N1690" i="2"/>
  <c r="N813" i="2"/>
  <c r="N1238" i="2"/>
  <c r="N1469" i="2"/>
  <c r="O1466" i="2" s="1"/>
  <c r="O1468" i="2" s="1"/>
  <c r="O1498" i="2" s="1"/>
  <c r="N1154" i="2"/>
  <c r="N1642" i="2" s="1"/>
  <c r="N979" i="2"/>
  <c r="N862" i="2"/>
  <c r="N1628" i="2" s="1"/>
  <c r="N751" i="2"/>
  <c r="N1621" i="2" s="1"/>
  <c r="N769" i="2"/>
  <c r="N1622" i="2" s="1"/>
  <c r="N715" i="2"/>
  <c r="N1619" i="2" s="1"/>
  <c r="O1497" i="2"/>
  <c r="O1413" i="2"/>
  <c r="O1412" i="2"/>
  <c r="N1296" i="2"/>
  <c r="N1176" i="2"/>
  <c r="N1643" i="2" s="1"/>
  <c r="N923" i="2"/>
  <c r="N1040" i="2"/>
  <c r="N1633" i="2" s="1"/>
  <c r="N1000" i="2"/>
  <c r="N1631" i="2" s="1"/>
  <c r="N1360" i="2"/>
  <c r="N1634" i="2"/>
  <c r="N882" i="2"/>
  <c r="N1629" i="2" s="1"/>
  <c r="N978" i="2"/>
  <c r="M310" i="2"/>
  <c r="M345" i="2" s="1"/>
  <c r="N1543" i="2"/>
  <c r="N219" i="2"/>
  <c r="N241" i="2"/>
  <c r="N1359" i="2"/>
  <c r="N1200" i="2"/>
  <c r="N1644" i="2" s="1"/>
  <c r="N812" i="2"/>
  <c r="N246" i="2"/>
  <c r="M1605" i="2"/>
  <c r="N223" i="2"/>
  <c r="N224" i="2" s="1"/>
  <c r="N272" i="2"/>
  <c r="M273" i="2"/>
  <c r="M274" i="2" s="1"/>
  <c r="M1666" i="2" s="1"/>
  <c r="N268" i="2"/>
  <c r="J1669" i="2"/>
  <c r="L345" i="2"/>
  <c r="K355" i="2"/>
  <c r="K1671" i="2"/>
  <c r="K1672" i="2" s="1"/>
  <c r="N263" i="2"/>
  <c r="N197" i="2"/>
  <c r="O16" i="2"/>
  <c r="O282" i="2" s="1"/>
  <c r="P17" i="2"/>
  <c r="O117" i="2"/>
  <c r="O118" i="2"/>
  <c r="O119" i="2"/>
  <c r="O120" i="2"/>
  <c r="O128" i="2"/>
  <c r="O126" i="2"/>
  <c r="O127" i="2"/>
  <c r="O167" i="2"/>
  <c r="O129" i="2"/>
  <c r="O160" i="2"/>
  <c r="O190" i="2"/>
  <c r="O197" i="2" s="1"/>
  <c r="O261" i="2"/>
  <c r="O262" i="2"/>
  <c r="O267" i="2" s="1"/>
  <c r="O360" i="2"/>
  <c r="O1552" i="2" s="1"/>
  <c r="O370" i="2"/>
  <c r="O351" i="2"/>
  <c r="O304" i="2"/>
  <c r="O386" i="2"/>
  <c r="O394" i="2"/>
  <c r="O439" i="2"/>
  <c r="O524" i="2"/>
  <c r="O564" i="2"/>
  <c r="O287" i="2"/>
  <c r="O1551" i="2" s="1"/>
  <c r="O294" i="2"/>
  <c r="O293" i="2" s="1"/>
  <c r="O410" i="2"/>
  <c r="O418" i="2"/>
  <c r="O457" i="2"/>
  <c r="O487" i="2"/>
  <c r="O327" i="2"/>
  <c r="O402" i="2"/>
  <c r="O523" i="2"/>
  <c r="O695" i="2"/>
  <c r="O732" i="2"/>
  <c r="O749" i="2"/>
  <c r="O618" i="2"/>
  <c r="O637" i="2"/>
  <c r="O656" i="2"/>
  <c r="O694" i="2"/>
  <c r="O714" i="2"/>
  <c r="O731" i="2"/>
  <c r="O378" i="2"/>
  <c r="O472" i="2"/>
  <c r="O617" i="2"/>
  <c r="O619" i="2" s="1"/>
  <c r="O636" i="2"/>
  <c r="O638" i="2" s="1"/>
  <c r="O655" i="2"/>
  <c r="O657" i="2" s="1"/>
  <c r="O675" i="2"/>
  <c r="O713" i="2"/>
  <c r="O768" i="2"/>
  <c r="O785" i="2"/>
  <c r="O804" i="2"/>
  <c r="O674" i="2"/>
  <c r="O767" i="2"/>
  <c r="O769" i="2" s="1"/>
  <c r="O880" i="2"/>
  <c r="O901" i="2"/>
  <c r="O921" i="2"/>
  <c r="O973" i="2"/>
  <c r="O999" i="2"/>
  <c r="O1058" i="2"/>
  <c r="O1079" i="2"/>
  <c r="O786" i="2"/>
  <c r="O805" i="2"/>
  <c r="O957" i="2"/>
  <c r="O972" i="2"/>
  <c r="O998" i="2"/>
  <c r="O1019" i="2"/>
  <c r="O1078" i="2"/>
  <c r="O1099" i="2"/>
  <c r="O750" i="2"/>
  <c r="O841" i="2"/>
  <c r="O861" i="2"/>
  <c r="O940" i="2"/>
  <c r="O956" i="2"/>
  <c r="O1018" i="2"/>
  <c r="O1039" i="2"/>
  <c r="O1098" i="2"/>
  <c r="O1100" i="2" s="1"/>
  <c r="O1118" i="2"/>
  <c r="O1218" i="2"/>
  <c r="O1273" i="2"/>
  <c r="O1316" i="2"/>
  <c r="O840" i="2"/>
  <c r="O1253" i="2"/>
  <c r="O1315" i="2"/>
  <c r="O881" i="2"/>
  <c r="O922" i="2"/>
  <c r="O939" i="2"/>
  <c r="O1038" i="2"/>
  <c r="O1040" i="2" s="1"/>
  <c r="O1119" i="2"/>
  <c r="O1175" i="2"/>
  <c r="O1237" i="2"/>
  <c r="O1252" i="2"/>
  <c r="O1290" i="2"/>
  <c r="O1337" i="2"/>
  <c r="O1353" i="2"/>
  <c r="O1198" i="2"/>
  <c r="O1219" i="2"/>
  <c r="O1274" i="2"/>
  <c r="O1392" i="2"/>
  <c r="O1438" i="2"/>
  <c r="O1493" i="2"/>
  <c r="O1528" i="2"/>
  <c r="O1529" i="2" s="1"/>
  <c r="O902" i="2"/>
  <c r="O1236" i="2"/>
  <c r="O1449" i="2"/>
  <c r="O1450" i="2" s="1"/>
  <c r="O1465" i="2"/>
  <c r="O1289" i="2"/>
  <c r="O1336" i="2"/>
  <c r="O1437" i="2"/>
  <c r="O1492" i="2"/>
  <c r="O1504" i="2"/>
  <c r="O1505" i="2" s="1"/>
  <c r="O1059" i="2"/>
  <c r="O1354" i="2"/>
  <c r="O1496" i="2"/>
  <c r="O1441" i="2"/>
  <c r="O1597" i="2"/>
  <c r="O1174" i="2"/>
  <c r="O860" i="2"/>
  <c r="M199" i="2"/>
  <c r="M814" i="2"/>
  <c r="J379" i="2"/>
  <c r="J387" i="2"/>
  <c r="J395" i="2"/>
  <c r="J419" i="2"/>
  <c r="J1657" i="2" s="1"/>
  <c r="J371" i="2"/>
  <c r="J411" i="2"/>
  <c r="J403" i="2"/>
  <c r="L1666" i="2"/>
  <c r="N1275" i="2"/>
  <c r="N676" i="2"/>
  <c r="N1617" i="2" s="1"/>
  <c r="N191" i="2"/>
  <c r="M224" i="2"/>
  <c r="M1624" i="2"/>
  <c r="M1625" i="2" s="1"/>
  <c r="J1499" i="2"/>
  <c r="J355" i="2"/>
  <c r="J1671" i="2"/>
  <c r="I1444" i="2"/>
  <c r="H423" i="2"/>
  <c r="L1640" i="2"/>
  <c r="M246" i="2"/>
  <c r="I1557" i="2"/>
  <c r="I1574" i="2" s="1"/>
  <c r="I1665" i="2" s="1"/>
  <c r="I1683" i="2" s="1"/>
  <c r="I1691" i="2"/>
  <c r="N1596" i="2"/>
  <c r="N295" i="2"/>
  <c r="N296" i="2" s="1"/>
  <c r="N306" i="2" s="1"/>
  <c r="N310" i="2" s="1"/>
  <c r="M1719" i="2"/>
  <c r="N1415" i="2" l="1"/>
  <c r="O696" i="2"/>
  <c r="P1199" i="2"/>
  <c r="P188" i="2"/>
  <c r="P1442" i="2"/>
  <c r="P239" i="2"/>
  <c r="P244" i="2" s="1"/>
  <c r="P240" i="2"/>
  <c r="P245" i="2" s="1"/>
  <c r="P339" i="2"/>
  <c r="P218" i="2"/>
  <c r="P223" i="2" s="1"/>
  <c r="P217" i="2"/>
  <c r="P222" i="2" s="1"/>
  <c r="P595" i="2"/>
  <c r="P549" i="2"/>
  <c r="P318" i="2"/>
  <c r="P420" i="2"/>
  <c r="N321" i="2"/>
  <c r="O1674" i="2"/>
  <c r="O331" i="2"/>
  <c r="O343" i="2"/>
  <c r="AN158" i="3"/>
  <c r="BH1364" i="3"/>
  <c r="BH1368" i="3" s="1"/>
  <c r="BG1544" i="3"/>
  <c r="BM2004" i="3"/>
  <c r="AO111" i="3"/>
  <c r="BM1313" i="3"/>
  <c r="AN1006" i="3"/>
  <c r="AN1236" i="3"/>
  <c r="AM1422" i="3"/>
  <c r="AM1524" i="3"/>
  <c r="AM1536" i="3" s="1"/>
  <c r="BI2028" i="3"/>
  <c r="P2028" i="3"/>
  <c r="D2029" i="3"/>
  <c r="C2030" i="3"/>
  <c r="BK2029" i="3"/>
  <c r="BO2029" i="3"/>
  <c r="CF2029" i="3"/>
  <c r="AL2029" i="3"/>
  <c r="BB2029" i="3"/>
  <c r="BP2029" i="3"/>
  <c r="BV2029" i="3"/>
  <c r="CG2029" i="3"/>
  <c r="Z2029" i="3"/>
  <c r="AD2029" i="3"/>
  <c r="BS2029" i="3"/>
  <c r="BX2029" i="3"/>
  <c r="CE2029" i="3"/>
  <c r="K2029" i="3"/>
  <c r="BH2029" i="3" s="1"/>
  <c r="O2029" i="3"/>
  <c r="U2029" i="3"/>
  <c r="AA2029" i="3"/>
  <c r="AO2029" i="3"/>
  <c r="AW2029" i="3"/>
  <c r="BT2029" i="3"/>
  <c r="BY2029" i="3"/>
  <c r="R2029" i="3"/>
  <c r="V2029" i="3" s="1"/>
  <c r="X2029" i="3"/>
  <c r="AI2029" i="3" s="1"/>
  <c r="AF2029" i="3"/>
  <c r="AT2029" i="3"/>
  <c r="AX2029" i="3"/>
  <c r="BL2029" i="3"/>
  <c r="CB2029" i="3"/>
  <c r="G2029" i="3"/>
  <c r="S2029" i="3"/>
  <c r="AC2029" i="3"/>
  <c r="AG2029" i="3"/>
  <c r="AQ2029" i="3"/>
  <c r="AU2029" i="3"/>
  <c r="BQ2029" i="3"/>
  <c r="CA2029" i="3"/>
  <c r="CH2029" i="3"/>
  <c r="T2029" i="3"/>
  <c r="AR2029" i="3"/>
  <c r="CI2029" i="3"/>
  <c r="AK2029" i="3"/>
  <c r="BE2029" i="3" s="1"/>
  <c r="AS2029" i="3"/>
  <c r="BA2029" i="3"/>
  <c r="F2029" i="3"/>
  <c r="BG2029" i="3" s="1"/>
  <c r="AB2029" i="3"/>
  <c r="BZ2029" i="3"/>
  <c r="AM2029" i="3"/>
  <c r="BC2029" i="3"/>
  <c r="H2029" i="3"/>
  <c r="N2029" i="3"/>
  <c r="AH2029" i="3"/>
  <c r="AN2029" i="3"/>
  <c r="AV2029" i="3"/>
  <c r="AZ2029" i="3"/>
  <c r="AE2029" i="3"/>
  <c r="L2029" i="3"/>
  <c r="AP2029" i="3"/>
  <c r="M2029" i="3"/>
  <c r="Y2029" i="3"/>
  <c r="AY2029" i="3"/>
  <c r="BM2029" i="3"/>
  <c r="BW2029" i="3"/>
  <c r="CD2029" i="3"/>
  <c r="I2029" i="3"/>
  <c r="BD2029" i="3"/>
  <c r="BN2029" i="3"/>
  <c r="AN165" i="3"/>
  <c r="AN167" i="3" s="1"/>
  <c r="K419" i="2"/>
  <c r="K1657" i="2" s="1"/>
  <c r="N1681" i="2"/>
  <c r="O1678" i="2"/>
  <c r="O1000" i="2"/>
  <c r="O1080" i="2"/>
  <c r="O1635" i="2" s="1"/>
  <c r="O974" i="2"/>
  <c r="O733" i="2"/>
  <c r="K403" i="2"/>
  <c r="K1655" i="2" s="1"/>
  <c r="J1367" i="2"/>
  <c r="K379" i="2"/>
  <c r="K1652" i="2" s="1"/>
  <c r="N1604" i="2"/>
  <c r="N1605" i="2" s="1"/>
  <c r="K395" i="2"/>
  <c r="K1654" i="2" s="1"/>
  <c r="K411" i="2"/>
  <c r="K1656" i="2" s="1"/>
  <c r="N1688" i="2"/>
  <c r="K371" i="2"/>
  <c r="K1651" i="2" s="1"/>
  <c r="N1448" i="2"/>
  <c r="N1297" i="2"/>
  <c r="N1645" i="2" s="1"/>
  <c r="M328" i="2"/>
  <c r="M1669" i="2" s="1"/>
  <c r="O189" i="2"/>
  <c r="O1220" i="2"/>
  <c r="O1638" i="2" s="1"/>
  <c r="J161" i="2"/>
  <c r="J170" i="2" s="1"/>
  <c r="N1361" i="2"/>
  <c r="N1646" i="2" s="1"/>
  <c r="J135" i="2"/>
  <c r="O1152" i="2"/>
  <c r="O1414" i="2"/>
  <c r="O1448" i="2" s="1"/>
  <c r="O1610" i="2"/>
  <c r="N1565" i="2"/>
  <c r="O903" i="2"/>
  <c r="O1630" i="2" s="1"/>
  <c r="O1397" i="2"/>
  <c r="O1399" i="2" s="1"/>
  <c r="O1291" i="2"/>
  <c r="O1254" i="2"/>
  <c r="O882" i="2"/>
  <c r="O1629" i="2" s="1"/>
  <c r="O1238" i="2"/>
  <c r="O1317" i="2"/>
  <c r="O1639" i="2" s="1"/>
  <c r="O1564" i="2"/>
  <c r="O862" i="2"/>
  <c r="O1628" i="2" s="1"/>
  <c r="O1200" i="2"/>
  <c r="O1644" i="2" s="1"/>
  <c r="P308" i="2"/>
  <c r="O923" i="2"/>
  <c r="O715" i="2"/>
  <c r="O1619" i="2" s="1"/>
  <c r="N980" i="2"/>
  <c r="N1640" i="2" s="1"/>
  <c r="O525" i="2"/>
  <c r="O532" i="2" s="1"/>
  <c r="O1380" i="2" s="1"/>
  <c r="N198" i="2"/>
  <c r="N199" i="2" s="1"/>
  <c r="O1608" i="2"/>
  <c r="O1658" i="2"/>
  <c r="O1176" i="2"/>
  <c r="O1643" i="2" s="1"/>
  <c r="O1360" i="2"/>
  <c r="O1153" i="2"/>
  <c r="O1060" i="2"/>
  <c r="O1634" i="2" s="1"/>
  <c r="O1120" i="2"/>
  <c r="O1637" i="2" s="1"/>
  <c r="O676" i="2"/>
  <c r="O1617" i="2" s="1"/>
  <c r="O813" i="2"/>
  <c r="O941" i="2"/>
  <c r="O1602" i="2"/>
  <c r="O1601" i="2"/>
  <c r="O1600" i="2"/>
  <c r="O1296" i="2"/>
  <c r="O1275" i="2"/>
  <c r="O1636" i="2"/>
  <c r="O979" i="2"/>
  <c r="O1615" i="2"/>
  <c r="O1622" i="2"/>
  <c r="O1633" i="2"/>
  <c r="O1614" i="2"/>
  <c r="P1497" i="2"/>
  <c r="P1413" i="2"/>
  <c r="P1412" i="2"/>
  <c r="O1631" i="2"/>
  <c r="O842" i="2"/>
  <c r="O1627" i="2" s="1"/>
  <c r="O1020" i="2"/>
  <c r="O1632" i="2" s="1"/>
  <c r="O806" i="2"/>
  <c r="O1624" i="2" s="1"/>
  <c r="O196" i="2"/>
  <c r="O198" i="2" s="1"/>
  <c r="N814" i="2"/>
  <c r="N1382" i="2" s="1"/>
  <c r="O1607" i="2"/>
  <c r="O978" i="2"/>
  <c r="O787" i="2"/>
  <c r="O1623" i="2" s="1"/>
  <c r="O1616" i="2"/>
  <c r="O751" i="2"/>
  <c r="O1621" i="2" s="1"/>
  <c r="O1543" i="2"/>
  <c r="O241" i="2"/>
  <c r="O1359" i="2"/>
  <c r="O219" i="2"/>
  <c r="O1338" i="2"/>
  <c r="O263" i="2"/>
  <c r="O245" i="2"/>
  <c r="O246" i="2" s="1"/>
  <c r="N273" i="2"/>
  <c r="N274" i="2" s="1"/>
  <c r="N1666" i="2" s="1"/>
  <c r="O223" i="2"/>
  <c r="O224" i="2" s="1"/>
  <c r="N328" i="2"/>
  <c r="N1669" i="2" s="1"/>
  <c r="N345" i="2"/>
  <c r="J1500" i="2"/>
  <c r="J1502" i="2" s="1"/>
  <c r="K1494" i="2"/>
  <c r="K1495" i="2" s="1"/>
  <c r="J1651" i="2"/>
  <c r="J1652" i="2"/>
  <c r="O1603" i="2"/>
  <c r="O1469" i="2"/>
  <c r="P1466" i="2" s="1"/>
  <c r="P1468" i="2" s="1"/>
  <c r="O1503" i="2"/>
  <c r="O1355" i="2"/>
  <c r="O812" i="2"/>
  <c r="O958" i="2"/>
  <c r="O192" i="2"/>
  <c r="O1596" i="2"/>
  <c r="O295" i="2"/>
  <c r="O296" i="2" s="1"/>
  <c r="O306" i="2" s="1"/>
  <c r="O321" i="2" s="1"/>
  <c r="J1672" i="2"/>
  <c r="H1720" i="2"/>
  <c r="M1382" i="2"/>
  <c r="N1564" i="2"/>
  <c r="N1618" i="2"/>
  <c r="N1625" i="2" s="1"/>
  <c r="L352" i="2"/>
  <c r="L354" i="2"/>
  <c r="N333" i="2"/>
  <c r="M352" i="2"/>
  <c r="N1719" i="2"/>
  <c r="N1677" i="2"/>
  <c r="I1445" i="2"/>
  <c r="I1447" i="2" s="1"/>
  <c r="J1439" i="2"/>
  <c r="J1641" i="2"/>
  <c r="J1369" i="2"/>
  <c r="J1383" i="2" s="1"/>
  <c r="J1567" i="2" s="1"/>
  <c r="J1655" i="2"/>
  <c r="J1654" i="2"/>
  <c r="O1690" i="2"/>
  <c r="O1620" i="2"/>
  <c r="O1295" i="2"/>
  <c r="O266" i="2"/>
  <c r="O272" i="2" s="1"/>
  <c r="O191" i="2"/>
  <c r="L328" i="2"/>
  <c r="J413" i="2"/>
  <c r="J414" i="2" s="1"/>
  <c r="J1656" i="2"/>
  <c r="J1653" i="2"/>
  <c r="Q17" i="2"/>
  <c r="P16" i="2"/>
  <c r="P282" i="2" s="1"/>
  <c r="P117" i="2"/>
  <c r="P119" i="2"/>
  <c r="P126" i="2"/>
  <c r="P127" i="2"/>
  <c r="P128" i="2"/>
  <c r="P129" i="2"/>
  <c r="P120" i="2"/>
  <c r="P118" i="2"/>
  <c r="P160" i="2"/>
  <c r="P190" i="2"/>
  <c r="P197" i="2" s="1"/>
  <c r="P196" i="2"/>
  <c r="P287" i="2"/>
  <c r="P1551" i="2" s="1"/>
  <c r="P294" i="2"/>
  <c r="P293" i="2" s="1"/>
  <c r="P261" i="2"/>
  <c r="P266" i="2" s="1"/>
  <c r="P262" i="2"/>
  <c r="P304" i="2"/>
  <c r="P327" i="2"/>
  <c r="P378" i="2"/>
  <c r="P360" i="2"/>
  <c r="P1552" i="2" s="1"/>
  <c r="P370" i="2"/>
  <c r="P167" i="2"/>
  <c r="P351" i="2"/>
  <c r="P394" i="2"/>
  <c r="P386" i="2"/>
  <c r="P472" i="2"/>
  <c r="P439" i="2"/>
  <c r="P524" i="2"/>
  <c r="P564" i="2"/>
  <c r="P410" i="2"/>
  <c r="P418" i="2"/>
  <c r="P457" i="2"/>
  <c r="P487" i="2"/>
  <c r="P674" i="2"/>
  <c r="P750" i="2"/>
  <c r="P767" i="2"/>
  <c r="P695" i="2"/>
  <c r="P732" i="2"/>
  <c r="P749" i="2"/>
  <c r="P523" i="2"/>
  <c r="P618" i="2"/>
  <c r="P637" i="2"/>
  <c r="P656" i="2"/>
  <c r="P694" i="2"/>
  <c r="P714" i="2"/>
  <c r="P731" i="2"/>
  <c r="P786" i="2"/>
  <c r="P402" i="2"/>
  <c r="P617" i="2"/>
  <c r="P713" i="2"/>
  <c r="P785" i="2"/>
  <c r="P840" i="2"/>
  <c r="P860" i="2"/>
  <c r="P881" i="2"/>
  <c r="P902" i="2"/>
  <c r="P922" i="2"/>
  <c r="P939" i="2"/>
  <c r="P1038" i="2"/>
  <c r="P1059" i="2"/>
  <c r="P1118" i="2"/>
  <c r="P675" i="2"/>
  <c r="P804" i="2"/>
  <c r="P880" i="2"/>
  <c r="P901" i="2"/>
  <c r="P921" i="2"/>
  <c r="P973" i="2"/>
  <c r="P999" i="2"/>
  <c r="P1058" i="2"/>
  <c r="P1079" i="2"/>
  <c r="P636" i="2"/>
  <c r="P768" i="2"/>
  <c r="P805" i="2"/>
  <c r="P957" i="2"/>
  <c r="P972" i="2"/>
  <c r="P998" i="2"/>
  <c r="P1000" i="2" s="1"/>
  <c r="P1019" i="2"/>
  <c r="P1078" i="2"/>
  <c r="P1080" i="2" s="1"/>
  <c r="P1099" i="2"/>
  <c r="P956" i="2"/>
  <c r="P1039" i="2"/>
  <c r="P1098" i="2"/>
  <c r="P1174" i="2"/>
  <c r="P1198" i="2"/>
  <c r="P1219" i="2"/>
  <c r="P1236" i="2"/>
  <c r="P1274" i="2"/>
  <c r="P1289" i="2"/>
  <c r="P1336" i="2"/>
  <c r="P655" i="2"/>
  <c r="P861" i="2"/>
  <c r="P1218" i="2"/>
  <c r="P1273" i="2"/>
  <c r="P1316" i="2"/>
  <c r="P1253" i="2"/>
  <c r="P1315" i="2"/>
  <c r="P1354" i="2"/>
  <c r="P1119" i="2"/>
  <c r="P1175" i="2"/>
  <c r="P1176" i="2" s="1"/>
  <c r="P1337" i="2"/>
  <c r="P1441" i="2"/>
  <c r="P1496" i="2"/>
  <c r="P940" i="2"/>
  <c r="P1018" i="2"/>
  <c r="P1392" i="2"/>
  <c r="P1438" i="2"/>
  <c r="P1493" i="2"/>
  <c r="P841" i="2"/>
  <c r="P1237" i="2"/>
  <c r="P1353" i="2"/>
  <c r="P1449" i="2"/>
  <c r="P1450" i="2" s="1"/>
  <c r="P1465" i="2"/>
  <c r="P1290" i="2"/>
  <c r="P1252" i="2"/>
  <c r="P1528" i="2"/>
  <c r="P1529" i="2" s="1"/>
  <c r="P1492" i="2"/>
  <c r="P1597" i="2"/>
  <c r="P1437" i="2"/>
  <c r="P1504" i="2"/>
  <c r="P1505" i="2" s="1"/>
  <c r="P787" i="2" l="1"/>
  <c r="O1415" i="2"/>
  <c r="Q318" i="2"/>
  <c r="P696" i="2"/>
  <c r="P317" i="2"/>
  <c r="Q1442" i="2"/>
  <c r="Q1199" i="2"/>
  <c r="Q188" i="2"/>
  <c r="Q339" i="2"/>
  <c r="Q239" i="2"/>
  <c r="Q244" i="2" s="1"/>
  <c r="Q240" i="2"/>
  <c r="Q245" i="2" s="1"/>
  <c r="Q217" i="2"/>
  <c r="Q222" i="2" s="1"/>
  <c r="Q218" i="2"/>
  <c r="Q549" i="2"/>
  <c r="Q595" i="2"/>
  <c r="Q420" i="2"/>
  <c r="O1681" i="2"/>
  <c r="P1674" i="2"/>
  <c r="P343" i="2"/>
  <c r="P331" i="2"/>
  <c r="AN198" i="3"/>
  <c r="BV1985" i="3"/>
  <c r="C2031" i="3"/>
  <c r="D2030" i="3"/>
  <c r="BO2030" i="3"/>
  <c r="CF2030" i="3"/>
  <c r="F2030" i="3"/>
  <c r="BG2030" i="3" s="1"/>
  <c r="L2030" i="3"/>
  <c r="AL2030" i="3"/>
  <c r="BV2030" i="3"/>
  <c r="Y2030" i="3"/>
  <c r="AY2030" i="3"/>
  <c r="CA2030" i="3"/>
  <c r="AN2030" i="3"/>
  <c r="AV2030" i="3"/>
  <c r="BX2030" i="3"/>
  <c r="CE2030" i="3"/>
  <c r="O2030" i="3"/>
  <c r="AE2030" i="3"/>
  <c r="AK2030" i="3"/>
  <c r="BE2030" i="3" s="1"/>
  <c r="AO2030" i="3"/>
  <c r="BK2030" i="3"/>
  <c r="X2030" i="3"/>
  <c r="AI2030" i="3" s="1"/>
  <c r="AT2030" i="3"/>
  <c r="AX2030" i="3"/>
  <c r="BB2030" i="3"/>
  <c r="CG2030" i="3"/>
  <c r="M2030" i="3"/>
  <c r="S2030" i="3"/>
  <c r="BQ2030" i="3"/>
  <c r="CH2030" i="3"/>
  <c r="I2030" i="3"/>
  <c r="T2030" i="3"/>
  <c r="Z2030" i="3"/>
  <c r="AD2030" i="3"/>
  <c r="AR2030" i="3"/>
  <c r="AZ2030" i="3"/>
  <c r="BS2030" i="3"/>
  <c r="CI2030" i="3"/>
  <c r="K2030" i="3"/>
  <c r="BH2030" i="3" s="1"/>
  <c r="AA2030" i="3"/>
  <c r="AW2030" i="3"/>
  <c r="BA2030" i="3"/>
  <c r="BY2030" i="3"/>
  <c r="R2030" i="3"/>
  <c r="V2030" i="3" s="1"/>
  <c r="AF2030" i="3"/>
  <c r="AP2030" i="3"/>
  <c r="BL2030" i="3"/>
  <c r="BP2030" i="3"/>
  <c r="CB2030" i="3"/>
  <c r="AG2030" i="3"/>
  <c r="AU2030" i="3"/>
  <c r="BM2030" i="3"/>
  <c r="BW2030" i="3"/>
  <c r="CD2030" i="3"/>
  <c r="H2030" i="3"/>
  <c r="U2030" i="3"/>
  <c r="AS2030" i="3"/>
  <c r="BT2030" i="3"/>
  <c r="AB2030" i="3"/>
  <c r="BZ2030" i="3"/>
  <c r="G2030" i="3"/>
  <c r="AC2030" i="3"/>
  <c r="AM2030" i="3"/>
  <c r="AQ2030" i="3"/>
  <c r="BC2030" i="3"/>
  <c r="N2030" i="3"/>
  <c r="AH2030" i="3"/>
  <c r="BD2030" i="3"/>
  <c r="BN2030" i="3"/>
  <c r="BM1314" i="3"/>
  <c r="BM1316" i="3" s="1"/>
  <c r="BM1320" i="3" s="1"/>
  <c r="BN1308" i="3"/>
  <c r="P2029" i="3"/>
  <c r="BI2029" i="3"/>
  <c r="AM1426" i="3"/>
  <c r="AM1443" i="3" s="1"/>
  <c r="F1984" i="3"/>
  <c r="BH1369" i="3"/>
  <c r="BH1371" i="3" s="1"/>
  <c r="BH1375" i="3" s="1"/>
  <c r="BI1363" i="3"/>
  <c r="AN1510" i="3"/>
  <c r="AN1516" i="3" s="1"/>
  <c r="AN1238" i="3"/>
  <c r="AN1252" i="3" s="1"/>
  <c r="AN1436" i="3" s="1"/>
  <c r="AN1438" i="3" s="1"/>
  <c r="AY1985" i="3"/>
  <c r="BE1985" i="3" s="1"/>
  <c r="AO118" i="3"/>
  <c r="AO119" i="3" s="1"/>
  <c r="AO127" i="3"/>
  <c r="AO128" i="3" s="1"/>
  <c r="K114" i="2"/>
  <c r="K121" i="2" s="1"/>
  <c r="K122" i="2" s="1"/>
  <c r="O1443" i="2"/>
  <c r="P1678" i="2"/>
  <c r="O333" i="2"/>
  <c r="O340" i="2" s="1"/>
  <c r="O1670" i="2" s="1"/>
  <c r="K413" i="2"/>
  <c r="K414" i="2" s="1"/>
  <c r="K423" i="2" s="1"/>
  <c r="K1720" i="2" s="1"/>
  <c r="O1688" i="2"/>
  <c r="O1604" i="2"/>
  <c r="O1605" i="2" s="1"/>
  <c r="K1659" i="2"/>
  <c r="K1680" i="2" s="1"/>
  <c r="O1618" i="2"/>
  <c r="O1625" i="2" s="1"/>
  <c r="M354" i="2"/>
  <c r="M371" i="2" s="1"/>
  <c r="M1651" i="2" s="1"/>
  <c r="P1060" i="2"/>
  <c r="P1634" i="2" s="1"/>
  <c r="P1414" i="2"/>
  <c r="P1443" i="2" s="1"/>
  <c r="O1154" i="2"/>
  <c r="O1642" i="2" s="1"/>
  <c r="P1152" i="2"/>
  <c r="P1254" i="2"/>
  <c r="P1397" i="2"/>
  <c r="P1399" i="2" s="1"/>
  <c r="O1297" i="2"/>
  <c r="O1645" i="2" s="1"/>
  <c r="P751" i="2"/>
  <c r="P1621" i="2" s="1"/>
  <c r="P842" i="2"/>
  <c r="P1627" i="2" s="1"/>
  <c r="P1040" i="2"/>
  <c r="P1633" i="2" s="1"/>
  <c r="P657" i="2"/>
  <c r="P1616" i="2" s="1"/>
  <c r="P676" i="2"/>
  <c r="P1617" i="2" s="1"/>
  <c r="Q308" i="2"/>
  <c r="P769" i="2"/>
  <c r="P1622" i="2" s="1"/>
  <c r="Q317" i="2"/>
  <c r="O1565" i="2"/>
  <c r="P1220" i="2"/>
  <c r="P1638" i="2" s="1"/>
  <c r="P1631" i="2"/>
  <c r="O199" i="2"/>
  <c r="P1607" i="2"/>
  <c r="P1153" i="2"/>
  <c r="P191" i="2"/>
  <c r="P941" i="2"/>
  <c r="P1635" i="2"/>
  <c r="P1317" i="2"/>
  <c r="P1639" i="2" s="1"/>
  <c r="P813" i="2"/>
  <c r="P1275" i="2"/>
  <c r="P958" i="2"/>
  <c r="P903" i="2"/>
  <c r="P1630" i="2" s="1"/>
  <c r="P882" i="2"/>
  <c r="P1629" i="2" s="1"/>
  <c r="P192" i="2"/>
  <c r="O980" i="2"/>
  <c r="O1640" i="2" s="1"/>
  <c r="P1296" i="2"/>
  <c r="P638" i="2"/>
  <c r="P1615" i="2" s="1"/>
  <c r="P619" i="2"/>
  <c r="P1614" i="2" s="1"/>
  <c r="P862" i="2"/>
  <c r="P1628" i="2" s="1"/>
  <c r="P525" i="2"/>
  <c r="P532" i="2" s="1"/>
  <c r="P1380" i="2" s="1"/>
  <c r="P1601" i="2"/>
  <c r="P1603" i="2"/>
  <c r="P1658" i="2"/>
  <c r="P1295" i="2"/>
  <c r="P1120" i="2"/>
  <c r="P1637" i="2" s="1"/>
  <c r="P1623" i="2"/>
  <c r="P1564" i="2"/>
  <c r="P189" i="2"/>
  <c r="Q1497" i="2"/>
  <c r="Q1413" i="2"/>
  <c r="Q1412" i="2"/>
  <c r="O310" i="2"/>
  <c r="O328" i="2" s="1"/>
  <c r="O1669" i="2" s="1"/>
  <c r="P1643" i="2"/>
  <c r="P1338" i="2"/>
  <c r="P1100" i="2"/>
  <c r="P1636" i="2" s="1"/>
  <c r="P978" i="2"/>
  <c r="P806" i="2"/>
  <c r="P1624" i="2" s="1"/>
  <c r="P974" i="2"/>
  <c r="P1600" i="2"/>
  <c r="P1602" i="2"/>
  <c r="P1291" i="2"/>
  <c r="P1608" i="2"/>
  <c r="P923" i="2"/>
  <c r="P733" i="2"/>
  <c r="P1620" i="2" s="1"/>
  <c r="O814" i="2"/>
  <c r="O1382" i="2" s="1"/>
  <c r="P1360" i="2"/>
  <c r="P1020" i="2"/>
  <c r="P1632" i="2" s="1"/>
  <c r="P198" i="2"/>
  <c r="P1543" i="2"/>
  <c r="O1361" i="2"/>
  <c r="O1646" i="2" s="1"/>
  <c r="P1200" i="2"/>
  <c r="P1644" i="2" s="1"/>
  <c r="P812" i="2"/>
  <c r="O273" i="2"/>
  <c r="O274" i="2" s="1"/>
  <c r="O1666" i="2" s="1"/>
  <c r="P263" i="2"/>
  <c r="P267" i="2"/>
  <c r="P273" i="2" s="1"/>
  <c r="O268" i="2"/>
  <c r="P241" i="2"/>
  <c r="P224" i="2"/>
  <c r="P272" i="2"/>
  <c r="P246" i="2"/>
  <c r="J423" i="2"/>
  <c r="P1469" i="2"/>
  <c r="Q1466" i="2" s="1"/>
  <c r="Q1468" i="2" s="1"/>
  <c r="Q1503" i="2" s="1"/>
  <c r="P1498" i="2"/>
  <c r="P1503" i="2"/>
  <c r="P1690" i="2"/>
  <c r="P979" i="2"/>
  <c r="P1359" i="2"/>
  <c r="P715" i="2"/>
  <c r="J1647" i="2"/>
  <c r="P1238" i="2"/>
  <c r="P1596" i="2"/>
  <c r="P295" i="2"/>
  <c r="P296" i="2" s="1"/>
  <c r="P306" i="2" s="1"/>
  <c r="P321" i="2" s="1"/>
  <c r="J1506" i="2"/>
  <c r="N340" i="2"/>
  <c r="O1719" i="2"/>
  <c r="O1677" i="2"/>
  <c r="J1659" i="2"/>
  <c r="N354" i="2"/>
  <c r="N352" i="2"/>
  <c r="P219" i="2"/>
  <c r="J1440" i="2"/>
  <c r="J1444" i="2" s="1"/>
  <c r="M1671" i="2"/>
  <c r="M1672" i="2" s="1"/>
  <c r="M355" i="2"/>
  <c r="L355" i="2"/>
  <c r="L1671" i="2"/>
  <c r="P1355" i="2"/>
  <c r="L1669" i="2"/>
  <c r="I1451" i="2"/>
  <c r="P1610" i="2"/>
  <c r="R17" i="2"/>
  <c r="Q16" i="2"/>
  <c r="Q282" i="2" s="1"/>
  <c r="Q118" i="2"/>
  <c r="Q119" i="2"/>
  <c r="Q117" i="2"/>
  <c r="Q120" i="2"/>
  <c r="Q126" i="2"/>
  <c r="Q127" i="2"/>
  <c r="Q128" i="2"/>
  <c r="Q129" i="2"/>
  <c r="Q167" i="2"/>
  <c r="Q160" i="2"/>
  <c r="Q190" i="2"/>
  <c r="Q1152" i="2"/>
  <c r="Q287" i="2"/>
  <c r="Q1551" i="2" s="1"/>
  <c r="Q262" i="2"/>
  <c r="Q267" i="2" s="1"/>
  <c r="Q294" i="2"/>
  <c r="Q293" i="2" s="1"/>
  <c r="Q386" i="2"/>
  <c r="Q261" i="2"/>
  <c r="Q327" i="2"/>
  <c r="Q360" i="2"/>
  <c r="Q1552" i="2" s="1"/>
  <c r="Q370" i="2"/>
  <c r="Q402" i="2"/>
  <c r="Q304" i="2"/>
  <c r="Q378" i="2"/>
  <c r="Q523" i="2"/>
  <c r="Q394" i="2"/>
  <c r="Q472" i="2"/>
  <c r="Q439" i="2"/>
  <c r="Q524" i="2"/>
  <c r="Q564" i="2"/>
  <c r="Q617" i="2"/>
  <c r="Q636" i="2"/>
  <c r="Q655" i="2"/>
  <c r="Q675" i="2"/>
  <c r="Q713" i="2"/>
  <c r="Q768" i="2"/>
  <c r="Q785" i="2"/>
  <c r="Q410" i="2"/>
  <c r="Q418" i="2"/>
  <c r="Q457" i="2"/>
  <c r="Q487" i="2"/>
  <c r="Q674" i="2"/>
  <c r="Q676" i="2" s="1"/>
  <c r="Q750" i="2"/>
  <c r="Q695" i="2"/>
  <c r="Q732" i="2"/>
  <c r="Q749" i="2"/>
  <c r="Q656" i="2"/>
  <c r="Q841" i="2"/>
  <c r="Q861" i="2"/>
  <c r="Q940" i="2"/>
  <c r="Q956" i="2"/>
  <c r="Q1018" i="2"/>
  <c r="Q1039" i="2"/>
  <c r="Q1098" i="2"/>
  <c r="Q1119" i="2"/>
  <c r="Q618" i="2"/>
  <c r="Q714" i="2"/>
  <c r="Q731" i="2"/>
  <c r="Q767" i="2"/>
  <c r="Q840" i="2"/>
  <c r="Q860" i="2"/>
  <c r="Q881" i="2"/>
  <c r="Q902" i="2"/>
  <c r="Q922" i="2"/>
  <c r="Q939" i="2"/>
  <c r="Q1038" i="2"/>
  <c r="Q1059" i="2"/>
  <c r="Q1118" i="2"/>
  <c r="Q351" i="2"/>
  <c r="Q786" i="2"/>
  <c r="Q804" i="2"/>
  <c r="Q880" i="2"/>
  <c r="Q901" i="2"/>
  <c r="Q921" i="2"/>
  <c r="Q973" i="2"/>
  <c r="Q999" i="2"/>
  <c r="Q1058" i="2"/>
  <c r="Q1079" i="2"/>
  <c r="Q998" i="2"/>
  <c r="Q1175" i="2"/>
  <c r="Q1237" i="2"/>
  <c r="Q1252" i="2"/>
  <c r="Q1290" i="2"/>
  <c r="Q1337" i="2"/>
  <c r="Q1353" i="2"/>
  <c r="Q637" i="2"/>
  <c r="Q957" i="2"/>
  <c r="Q972" i="2"/>
  <c r="Q1019" i="2"/>
  <c r="Q1078" i="2"/>
  <c r="Q1174" i="2"/>
  <c r="Q1198" i="2"/>
  <c r="Q1219" i="2"/>
  <c r="Q1236" i="2"/>
  <c r="Q1274" i="2"/>
  <c r="Q1289" i="2"/>
  <c r="Q694" i="2"/>
  <c r="Q805" i="2"/>
  <c r="Q1099" i="2"/>
  <c r="Q1218" i="2"/>
  <c r="Q1273" i="2"/>
  <c r="Q1316" i="2"/>
  <c r="Q1253" i="2"/>
  <c r="Q1354" i="2"/>
  <c r="Q1437" i="2"/>
  <c r="Q1492" i="2"/>
  <c r="Q1504" i="2"/>
  <c r="Q1505" i="2" s="1"/>
  <c r="Q1441" i="2"/>
  <c r="Q1496" i="2"/>
  <c r="Q1392" i="2"/>
  <c r="Q1438" i="2"/>
  <c r="Q1493" i="2"/>
  <c r="Q1528" i="2"/>
  <c r="Q1529" i="2" s="1"/>
  <c r="Q1315" i="2"/>
  <c r="Q1465" i="2"/>
  <c r="Q1449" i="2"/>
  <c r="Q1450" i="2" s="1"/>
  <c r="Q1336" i="2"/>
  <c r="Q1597" i="2"/>
  <c r="L379" i="2"/>
  <c r="L395" i="2"/>
  <c r="L387" i="2"/>
  <c r="L403" i="2"/>
  <c r="L371" i="2"/>
  <c r="L419" i="2"/>
  <c r="L1657" i="2" s="1"/>
  <c r="L411" i="2"/>
  <c r="O193" i="2"/>
  <c r="J201" i="2"/>
  <c r="P1415" i="2" l="1"/>
  <c r="Q696" i="2"/>
  <c r="R420" i="2"/>
  <c r="Q1176" i="2"/>
  <c r="Q1674" i="2"/>
  <c r="R1442" i="2"/>
  <c r="R1199" i="2"/>
  <c r="R188" i="2"/>
  <c r="R240" i="2"/>
  <c r="R339" i="2"/>
  <c r="R239" i="2"/>
  <c r="R217" i="2"/>
  <c r="R222" i="2" s="1"/>
  <c r="R218" i="2"/>
  <c r="R223" i="2" s="1"/>
  <c r="R595" i="2"/>
  <c r="R549" i="2"/>
  <c r="R318" i="2"/>
  <c r="P1681" i="2"/>
  <c r="Q331" i="2"/>
  <c r="Q343" i="2"/>
  <c r="AO164" i="3"/>
  <c r="AO162" i="3"/>
  <c r="AO163" i="3"/>
  <c r="AO1005" i="3"/>
  <c r="AO1237" i="3" s="1"/>
  <c r="AO129" i="3"/>
  <c r="AO161" i="3"/>
  <c r="AO131" i="3"/>
  <c r="AO132" i="3" s="1"/>
  <c r="AO1004" i="3"/>
  <c r="AO157" i="3"/>
  <c r="AO156" i="3"/>
  <c r="AO120" i="3"/>
  <c r="AO154" i="3"/>
  <c r="AO155" i="3"/>
  <c r="BI2030" i="3"/>
  <c r="P2030" i="3"/>
  <c r="C2032" i="3"/>
  <c r="D2031" i="3"/>
  <c r="AK2031" i="3"/>
  <c r="BE2031" i="3" s="1"/>
  <c r="AS2031" i="3"/>
  <c r="BA2031" i="3"/>
  <c r="AB2031" i="3"/>
  <c r="BV2031" i="3"/>
  <c r="BZ2031" i="3"/>
  <c r="AC2031" i="3"/>
  <c r="AU2031" i="3"/>
  <c r="AY2031" i="3"/>
  <c r="BW2031" i="3"/>
  <c r="Z2031" i="3"/>
  <c r="AN2031" i="3"/>
  <c r="AV2031" i="3"/>
  <c r="AZ2031" i="3"/>
  <c r="BN2031" i="3"/>
  <c r="U2031" i="3"/>
  <c r="AE2031" i="3"/>
  <c r="BK2031" i="3"/>
  <c r="BO2031" i="3"/>
  <c r="CF2031" i="3"/>
  <c r="AL2031" i="3"/>
  <c r="BB2031" i="3"/>
  <c r="BP2031" i="3"/>
  <c r="CG2031" i="3"/>
  <c r="M2031" i="3"/>
  <c r="Y2031" i="3"/>
  <c r="AQ2031" i="3"/>
  <c r="BM2031" i="3"/>
  <c r="BQ2031" i="3"/>
  <c r="CD2031" i="3"/>
  <c r="I2031" i="3"/>
  <c r="T2031" i="3"/>
  <c r="AR2031" i="3"/>
  <c r="BD2031" i="3"/>
  <c r="BX2031" i="3"/>
  <c r="CE2031" i="3"/>
  <c r="K2031" i="3"/>
  <c r="BH2031" i="3" s="1"/>
  <c r="AA2031" i="3"/>
  <c r="AO2031" i="3"/>
  <c r="AW2031" i="3"/>
  <c r="F2031" i="3"/>
  <c r="BG2031" i="3" s="1"/>
  <c r="L2031" i="3"/>
  <c r="X2031" i="3"/>
  <c r="AI2031" i="3" s="1"/>
  <c r="AF2031" i="3"/>
  <c r="BL2031" i="3"/>
  <c r="CB2031" i="3"/>
  <c r="AM2031" i="3"/>
  <c r="BC2031" i="3"/>
  <c r="CH2031" i="3"/>
  <c r="BS2031" i="3"/>
  <c r="O2031" i="3"/>
  <c r="BT2031" i="3"/>
  <c r="BY2031" i="3"/>
  <c r="R2031" i="3"/>
  <c r="V2031" i="3" s="1"/>
  <c r="AP2031" i="3"/>
  <c r="AT2031" i="3"/>
  <c r="AX2031" i="3"/>
  <c r="G2031" i="3"/>
  <c r="S2031" i="3"/>
  <c r="AG2031" i="3"/>
  <c r="CA2031" i="3"/>
  <c r="H2031" i="3"/>
  <c r="N2031" i="3"/>
  <c r="AD2031" i="3"/>
  <c r="AH2031" i="3"/>
  <c r="CI2031" i="3"/>
  <c r="BI1364" i="3"/>
  <c r="BI1368" i="3" s="1"/>
  <c r="BN1309" i="3"/>
  <c r="BN1313" i="3" s="1"/>
  <c r="BH1544" i="3"/>
  <c r="BM2005" i="3"/>
  <c r="BM1542" i="3"/>
  <c r="BL2010" i="3"/>
  <c r="AN1419" i="3"/>
  <c r="BX1985" i="3"/>
  <c r="M403" i="2"/>
  <c r="M1655" i="2" s="1"/>
  <c r="Q191" i="2"/>
  <c r="Q1678" i="2"/>
  <c r="M379" i="2"/>
  <c r="M1652" i="2" s="1"/>
  <c r="M395" i="2"/>
  <c r="M1654" i="2" s="1"/>
  <c r="M411" i="2"/>
  <c r="M1656" i="2" s="1"/>
  <c r="M387" i="2"/>
  <c r="M1653" i="2" s="1"/>
  <c r="M419" i="2"/>
  <c r="M1657" i="2" s="1"/>
  <c r="P1688" i="2"/>
  <c r="P1448" i="2"/>
  <c r="P333" i="2"/>
  <c r="P340" i="2" s="1"/>
  <c r="P1670" i="2" s="1"/>
  <c r="Q1414" i="2"/>
  <c r="Q1443" i="2" s="1"/>
  <c r="Q1600" i="2"/>
  <c r="Q1564" i="2"/>
  <c r="Q1020" i="2"/>
  <c r="Q1632" i="2" s="1"/>
  <c r="P1297" i="2"/>
  <c r="P1645" i="2" s="1"/>
  <c r="Q1275" i="2"/>
  <c r="O345" i="2"/>
  <c r="O354" i="2" s="1"/>
  <c r="P1604" i="2"/>
  <c r="P1605" i="2" s="1"/>
  <c r="P1154" i="2"/>
  <c r="P1642" i="2" s="1"/>
  <c r="K157" i="2"/>
  <c r="K158" i="2"/>
  <c r="K123" i="2"/>
  <c r="K134" i="2"/>
  <c r="K1555" i="2" s="1"/>
  <c r="K1135" i="2"/>
  <c r="K1137" i="2" s="1"/>
  <c r="P1618" i="2"/>
  <c r="P980" i="2"/>
  <c r="P1640" i="2" s="1"/>
  <c r="Q787" i="2"/>
  <c r="Q1623" i="2" s="1"/>
  <c r="Q1397" i="2"/>
  <c r="Q958" i="2"/>
  <c r="Q941" i="2"/>
  <c r="Q1080" i="2"/>
  <c r="Q1635" i="2" s="1"/>
  <c r="Q882" i="2"/>
  <c r="Q1629" i="2" s="1"/>
  <c r="Q525" i="2"/>
  <c r="Q1604" i="2" s="1"/>
  <c r="Q1238" i="2"/>
  <c r="Q842" i="2"/>
  <c r="Q1627" i="2" s="1"/>
  <c r="Q1291" i="2"/>
  <c r="Q1317" i="2"/>
  <c r="Q1639" i="2" s="1"/>
  <c r="Q1220" i="2"/>
  <c r="Q1638" i="2" s="1"/>
  <c r="Q974" i="2"/>
  <c r="Q1060" i="2"/>
  <c r="Q1634" i="2" s="1"/>
  <c r="Q903" i="2"/>
  <c r="Q1630" i="2" s="1"/>
  <c r="R308" i="2"/>
  <c r="Q978" i="2"/>
  <c r="Q751" i="2"/>
  <c r="Q1621" i="2" s="1"/>
  <c r="Q1000" i="2"/>
  <c r="Q1631" i="2" s="1"/>
  <c r="Q1608" i="2"/>
  <c r="Q1296" i="2"/>
  <c r="Q619" i="2"/>
  <c r="Q1614" i="2" s="1"/>
  <c r="Q923" i="2"/>
  <c r="Q1040" i="2"/>
  <c r="Q1633" i="2" s="1"/>
  <c r="Q733" i="2"/>
  <c r="Q1620" i="2" s="1"/>
  <c r="P199" i="2"/>
  <c r="Q1338" i="2"/>
  <c r="P1361" i="2"/>
  <c r="P1646" i="2" s="1"/>
  <c r="P1565" i="2"/>
  <c r="Q1601" i="2"/>
  <c r="P193" i="2"/>
  <c r="Q1153" i="2"/>
  <c r="Q1154" i="2" s="1"/>
  <c r="Q1642" i="2" s="1"/>
  <c r="Q189" i="2"/>
  <c r="Q1602" i="2"/>
  <c r="Q1254" i="2"/>
  <c r="Q1610" i="2"/>
  <c r="Q1295" i="2"/>
  <c r="Q1200" i="2"/>
  <c r="Q1644" i="2" s="1"/>
  <c r="Q862" i="2"/>
  <c r="Q1628" i="2" s="1"/>
  <c r="Q813" i="2"/>
  <c r="Q1100" i="2"/>
  <c r="Q1636" i="2" s="1"/>
  <c r="Q769" i="2"/>
  <c r="Q1622" i="2" s="1"/>
  <c r="Q657" i="2"/>
  <c r="Q1616" i="2" s="1"/>
  <c r="Q192" i="2"/>
  <c r="Q197" i="2"/>
  <c r="P310" i="2"/>
  <c r="P328" i="2" s="1"/>
  <c r="P1669" i="2" s="1"/>
  <c r="Q1643" i="2"/>
  <c r="Q979" i="2"/>
  <c r="Q638" i="2"/>
  <c r="Q1615" i="2" s="1"/>
  <c r="Q1658" i="2"/>
  <c r="Q806" i="2"/>
  <c r="Q1565" i="2" s="1"/>
  <c r="Q196" i="2"/>
  <c r="Q1120" i="2"/>
  <c r="Q1637" i="2" s="1"/>
  <c r="R1497" i="2"/>
  <c r="R1413" i="2"/>
  <c r="R1412" i="2"/>
  <c r="P268" i="2"/>
  <c r="Q1355" i="2"/>
  <c r="P274" i="2"/>
  <c r="P1666" i="2" s="1"/>
  <c r="Q219" i="2"/>
  <c r="Q1359" i="2"/>
  <c r="Q812" i="2"/>
  <c r="Q263" i="2"/>
  <c r="Q246" i="2"/>
  <c r="Q223" i="2"/>
  <c r="Q224" i="2" s="1"/>
  <c r="Q241" i="2"/>
  <c r="Q1543" i="2"/>
  <c r="L1651" i="2"/>
  <c r="Q715" i="2"/>
  <c r="I1689" i="2"/>
  <c r="N403" i="2"/>
  <c r="N1655" i="2" s="1"/>
  <c r="N419" i="2"/>
  <c r="N1657" i="2" s="1"/>
  <c r="N411" i="2"/>
  <c r="N379" i="2"/>
  <c r="N1652" i="2" s="1"/>
  <c r="N395" i="2"/>
  <c r="N1654" i="2" s="1"/>
  <c r="N371" i="2"/>
  <c r="N1651" i="2" s="1"/>
  <c r="N387" i="2"/>
  <c r="N1653" i="2" s="1"/>
  <c r="P814" i="2"/>
  <c r="P1382" i="2" s="1"/>
  <c r="P1619" i="2"/>
  <c r="J1550" i="2"/>
  <c r="J1553" i="2" s="1"/>
  <c r="L1655" i="2"/>
  <c r="J1691" i="2"/>
  <c r="J1720" i="2"/>
  <c r="Q1498" i="2"/>
  <c r="Q266" i="2"/>
  <c r="L1656" i="2"/>
  <c r="L413" i="2"/>
  <c r="L414" i="2" s="1"/>
  <c r="L1653" i="2"/>
  <c r="Q1607" i="2"/>
  <c r="Q1690" i="2"/>
  <c r="Q1360" i="2"/>
  <c r="Q1719" i="2"/>
  <c r="Q1596" i="2"/>
  <c r="Q295" i="2"/>
  <c r="Q296" i="2" s="1"/>
  <c r="Q306" i="2" s="1"/>
  <c r="Q321" i="2" s="1"/>
  <c r="L1672" i="2"/>
  <c r="J1445" i="2"/>
  <c r="J1447" i="2" s="1"/>
  <c r="J1451" i="2" s="1"/>
  <c r="J1689" i="2" s="1"/>
  <c r="K1439" i="2"/>
  <c r="P1719" i="2"/>
  <c r="P1677" i="2"/>
  <c r="J1680" i="2"/>
  <c r="L1652" i="2"/>
  <c r="K1499" i="2"/>
  <c r="L1654" i="2"/>
  <c r="Q1618" i="2"/>
  <c r="Q1603" i="2"/>
  <c r="Q1617" i="2"/>
  <c r="Q1469" i="2"/>
  <c r="R1466" i="2" s="1"/>
  <c r="R1468" i="2" s="1"/>
  <c r="R1469" i="2" s="1"/>
  <c r="S1466" i="2" s="1"/>
  <c r="S17" i="2"/>
  <c r="R16" i="2"/>
  <c r="R282" i="2" s="1"/>
  <c r="R118" i="2"/>
  <c r="R119" i="2"/>
  <c r="R120" i="2"/>
  <c r="R117" i="2"/>
  <c r="R126" i="2"/>
  <c r="R127" i="2"/>
  <c r="R128" i="2"/>
  <c r="R129" i="2"/>
  <c r="R160" i="2"/>
  <c r="R167" i="2"/>
  <c r="R190" i="2"/>
  <c r="R244" i="2"/>
  <c r="R261" i="2"/>
  <c r="R266" i="2" s="1"/>
  <c r="R262" i="2"/>
  <c r="R267" i="2" s="1"/>
  <c r="R304" i="2"/>
  <c r="R287" i="2"/>
  <c r="R1551" i="2" s="1"/>
  <c r="R294" i="2"/>
  <c r="R293" i="2" s="1"/>
  <c r="R351" i="2"/>
  <c r="R327" i="2"/>
  <c r="R378" i="2"/>
  <c r="R370" i="2"/>
  <c r="R402" i="2"/>
  <c r="R410" i="2"/>
  <c r="R418" i="2"/>
  <c r="R457" i="2"/>
  <c r="R487" i="2"/>
  <c r="R386" i="2"/>
  <c r="R523" i="2"/>
  <c r="R360" i="2"/>
  <c r="R1552" i="2" s="1"/>
  <c r="R394" i="2"/>
  <c r="R472" i="2"/>
  <c r="R618" i="2"/>
  <c r="R637" i="2"/>
  <c r="R656" i="2"/>
  <c r="R694" i="2"/>
  <c r="R714" i="2"/>
  <c r="R731" i="2"/>
  <c r="R786" i="2"/>
  <c r="R564" i="2"/>
  <c r="R617" i="2"/>
  <c r="R619" i="2" s="1"/>
  <c r="R636" i="2"/>
  <c r="R638" i="2" s="1"/>
  <c r="R655" i="2"/>
  <c r="R657" i="2" s="1"/>
  <c r="R675" i="2"/>
  <c r="R713" i="2"/>
  <c r="R439" i="2"/>
  <c r="R674" i="2"/>
  <c r="R750" i="2"/>
  <c r="R767" i="2"/>
  <c r="R695" i="2"/>
  <c r="R805" i="2"/>
  <c r="R957" i="2"/>
  <c r="R972" i="2"/>
  <c r="R998" i="2"/>
  <c r="R1019" i="2"/>
  <c r="R1078" i="2"/>
  <c r="R1099" i="2"/>
  <c r="R524" i="2"/>
  <c r="R785" i="2"/>
  <c r="R841" i="2"/>
  <c r="R861" i="2"/>
  <c r="R940" i="2"/>
  <c r="R956" i="2"/>
  <c r="R1018" i="2"/>
  <c r="R1039" i="2"/>
  <c r="R1098" i="2"/>
  <c r="R1119" i="2"/>
  <c r="R732" i="2"/>
  <c r="R749" i="2"/>
  <c r="R840" i="2"/>
  <c r="R860" i="2"/>
  <c r="R881" i="2"/>
  <c r="R902" i="2"/>
  <c r="R922" i="2"/>
  <c r="R939" i="2"/>
  <c r="R1038" i="2"/>
  <c r="R1059" i="2"/>
  <c r="R1253" i="2"/>
  <c r="R1315" i="2"/>
  <c r="R1354" i="2"/>
  <c r="R880" i="2"/>
  <c r="R921" i="2"/>
  <c r="R999" i="2"/>
  <c r="R1118" i="2"/>
  <c r="R1175" i="2"/>
  <c r="R1237" i="2"/>
  <c r="R1252" i="2"/>
  <c r="R1290" i="2"/>
  <c r="R804" i="2"/>
  <c r="R973" i="2"/>
  <c r="R1058" i="2"/>
  <c r="R1079" i="2"/>
  <c r="R1174" i="2"/>
  <c r="R1198" i="2"/>
  <c r="R1219" i="2"/>
  <c r="R1236" i="2"/>
  <c r="R1274" i="2"/>
  <c r="R1289" i="2"/>
  <c r="R1336" i="2"/>
  <c r="R901" i="2"/>
  <c r="R1273" i="2"/>
  <c r="R1275" i="2" s="1"/>
  <c r="R1316" i="2"/>
  <c r="R1449" i="2"/>
  <c r="R1450" i="2" s="1"/>
  <c r="R1465" i="2"/>
  <c r="R1337" i="2"/>
  <c r="R1437" i="2"/>
  <c r="R1492" i="2"/>
  <c r="R1504" i="2"/>
  <c r="R1505" i="2" s="1"/>
  <c r="R768" i="2"/>
  <c r="R1441" i="2"/>
  <c r="R1496" i="2"/>
  <c r="R1392" i="2"/>
  <c r="R1438" i="2"/>
  <c r="R1597" i="2"/>
  <c r="R1218" i="2"/>
  <c r="R1353" i="2"/>
  <c r="R1528" i="2"/>
  <c r="R1529" i="2" s="1"/>
  <c r="R1493" i="2"/>
  <c r="N355" i="2"/>
  <c r="N1671" i="2"/>
  <c r="N1670" i="2"/>
  <c r="Q1681" i="2" l="1"/>
  <c r="Q1415" i="2"/>
  <c r="S318" i="2"/>
  <c r="R696" i="2"/>
  <c r="R191" i="2"/>
  <c r="S188" i="2"/>
  <c r="S1442" i="2"/>
  <c r="S1199" i="2"/>
  <c r="S240" i="2"/>
  <c r="S339" i="2"/>
  <c r="S239" i="2"/>
  <c r="S244" i="2" s="1"/>
  <c r="S218" i="2"/>
  <c r="S217" i="2"/>
  <c r="S222" i="2" s="1"/>
  <c r="S595" i="2"/>
  <c r="S549" i="2"/>
  <c r="R733" i="2"/>
  <c r="R317" i="2"/>
  <c r="S420" i="2"/>
  <c r="O352" i="2"/>
  <c r="R1674" i="2"/>
  <c r="R343" i="2"/>
  <c r="R331" i="2"/>
  <c r="AO158" i="3"/>
  <c r="BN1314" i="3"/>
  <c r="BN1316" i="3" s="1"/>
  <c r="BN1320" i="3" s="1"/>
  <c r="CJ1313" i="3"/>
  <c r="BI1369" i="3"/>
  <c r="BI1371" i="3" s="1"/>
  <c r="BI1375" i="3" s="1"/>
  <c r="BJ1363" i="3"/>
  <c r="P2031" i="3"/>
  <c r="BI2031" i="3"/>
  <c r="C2033" i="3"/>
  <c r="D2032" i="3"/>
  <c r="AA2032" i="3"/>
  <c r="AK2032" i="3"/>
  <c r="BE2032" i="3" s="1"/>
  <c r="AS2032" i="3"/>
  <c r="BT2032" i="3"/>
  <c r="BY2032" i="3"/>
  <c r="R2032" i="3"/>
  <c r="V2032" i="3" s="1"/>
  <c r="AB2032" i="3"/>
  <c r="AL2032" i="3"/>
  <c r="AP2032" i="3"/>
  <c r="BL2032" i="3"/>
  <c r="BZ2032" i="3"/>
  <c r="CB2032" i="3"/>
  <c r="CG2032" i="3"/>
  <c r="G2032" i="3"/>
  <c r="AC2032" i="3"/>
  <c r="AQ2032" i="3"/>
  <c r="AU2032" i="3"/>
  <c r="BC2032" i="3"/>
  <c r="H2032" i="3"/>
  <c r="N2032" i="3"/>
  <c r="Z2032" i="3"/>
  <c r="AR2032" i="3"/>
  <c r="AZ2032" i="3"/>
  <c r="U2032" i="3"/>
  <c r="BA2032" i="3"/>
  <c r="AX2032" i="3"/>
  <c r="BB2032" i="3"/>
  <c r="AM2032" i="3"/>
  <c r="AY2032" i="3"/>
  <c r="BW2032" i="3"/>
  <c r="I2032" i="3"/>
  <c r="T2032" i="3"/>
  <c r="AH2032" i="3"/>
  <c r="BN2032" i="3"/>
  <c r="O2032" i="3"/>
  <c r="AE2032" i="3"/>
  <c r="BK2032" i="3"/>
  <c r="BO2032" i="3"/>
  <c r="CF2032" i="3"/>
  <c r="F2032" i="3"/>
  <c r="BG2032" i="3" s="1"/>
  <c r="L2032" i="3"/>
  <c r="AT2032" i="3"/>
  <c r="BV2032" i="3"/>
  <c r="M2032" i="3"/>
  <c r="Y2032" i="3"/>
  <c r="BM2032" i="3"/>
  <c r="CD2032" i="3"/>
  <c r="AN2032" i="3"/>
  <c r="AV2032" i="3"/>
  <c r="BD2032" i="3"/>
  <c r="BS2032" i="3"/>
  <c r="BX2032" i="3"/>
  <c r="CE2032" i="3"/>
  <c r="K2032" i="3"/>
  <c r="BH2032" i="3" s="1"/>
  <c r="AO2032" i="3"/>
  <c r="AW2032" i="3"/>
  <c r="X2032" i="3"/>
  <c r="AI2032" i="3" s="1"/>
  <c r="AF2032" i="3"/>
  <c r="BP2032" i="3"/>
  <c r="S2032" i="3"/>
  <c r="AG2032" i="3"/>
  <c r="BQ2032" i="3"/>
  <c r="CA2032" i="3"/>
  <c r="CH2032" i="3"/>
  <c r="AD2032" i="3"/>
  <c r="CI2032" i="3"/>
  <c r="AP111" i="3"/>
  <c r="AN1422" i="3"/>
  <c r="AN1524" i="3"/>
  <c r="AN1536" i="3" s="1"/>
  <c r="AO165" i="3"/>
  <c r="AO1006" i="3"/>
  <c r="AO1236" i="3"/>
  <c r="R1678" i="2"/>
  <c r="M413" i="2"/>
  <c r="M414" i="2" s="1"/>
  <c r="M423" i="2" s="1"/>
  <c r="M1720" i="2" s="1"/>
  <c r="M1659" i="2"/>
  <c r="M1680" i="2" s="1"/>
  <c r="Q1688" i="2"/>
  <c r="Q1448" i="2"/>
  <c r="K1367" i="2"/>
  <c r="R1000" i="2"/>
  <c r="R1631" i="2" s="1"/>
  <c r="R1414" i="2"/>
  <c r="R1688" i="2" s="1"/>
  <c r="R189" i="2"/>
  <c r="Q333" i="2"/>
  <c r="Q340" i="2" s="1"/>
  <c r="Q1670" i="2" s="1"/>
  <c r="Q980" i="2"/>
  <c r="Q1640" i="2" s="1"/>
  <c r="R1153" i="2"/>
  <c r="K161" i="2"/>
  <c r="K170" i="2" s="1"/>
  <c r="K135" i="2"/>
  <c r="Q532" i="2"/>
  <c r="Q1380" i="2" s="1"/>
  <c r="P1625" i="2"/>
  <c r="Q193" i="2"/>
  <c r="R1600" i="2"/>
  <c r="R1291" i="2"/>
  <c r="R1238" i="2"/>
  <c r="R1120" i="2"/>
  <c r="R1637" i="2" s="1"/>
  <c r="Q1297" i="2"/>
  <c r="Q1645" i="2" s="1"/>
  <c r="R787" i="2"/>
  <c r="R1623" i="2" s="1"/>
  <c r="P345" i="2"/>
  <c r="P352" i="2" s="1"/>
  <c r="R1397" i="2"/>
  <c r="Q1399" i="2"/>
  <c r="R1080" i="2"/>
  <c r="R1635" i="2" s="1"/>
  <c r="R1317" i="2"/>
  <c r="R1639" i="2" s="1"/>
  <c r="R751" i="2"/>
  <c r="R1621" i="2" s="1"/>
  <c r="R958" i="2"/>
  <c r="R1020" i="2"/>
  <c r="R1632" i="2" s="1"/>
  <c r="S317" i="2"/>
  <c r="S308" i="2"/>
  <c r="R1564" i="2"/>
  <c r="R1603" i="2"/>
  <c r="R882" i="2"/>
  <c r="R1629" i="2" s="1"/>
  <c r="R1503" i="2"/>
  <c r="R806" i="2"/>
  <c r="R1624" i="2" s="1"/>
  <c r="R525" i="2"/>
  <c r="R532" i="2" s="1"/>
  <c r="R1380" i="2" s="1"/>
  <c r="R1355" i="2"/>
  <c r="R1254" i="2"/>
  <c r="Q1624" i="2"/>
  <c r="Q814" i="2"/>
  <c r="Q1382" i="2" s="1"/>
  <c r="Q1361" i="2"/>
  <c r="Q1646" i="2" s="1"/>
  <c r="R1152" i="2"/>
  <c r="Q198" i="2"/>
  <c r="Q199" i="2" s="1"/>
  <c r="Q1605" i="2"/>
  <c r="R769" i="2"/>
  <c r="R1622" i="2" s="1"/>
  <c r="R1176" i="2"/>
  <c r="R1643" i="2" s="1"/>
  <c r="R862" i="2"/>
  <c r="R1628" i="2" s="1"/>
  <c r="R196" i="2"/>
  <c r="R192" i="2"/>
  <c r="R1608" i="2"/>
  <c r="R1100" i="2"/>
  <c r="R1636" i="2" s="1"/>
  <c r="R197" i="2"/>
  <c r="R842" i="2"/>
  <c r="R1627" i="2" s="1"/>
  <c r="R1614" i="2"/>
  <c r="R1602" i="2"/>
  <c r="R1615" i="2"/>
  <c r="R1610" i="2"/>
  <c r="R1620" i="2"/>
  <c r="R1607" i="2"/>
  <c r="R1060" i="2"/>
  <c r="R1634" i="2" s="1"/>
  <c r="R1040" i="2"/>
  <c r="R1633" i="2" s="1"/>
  <c r="S1497" i="2"/>
  <c r="S1413" i="2"/>
  <c r="S1412" i="2"/>
  <c r="Q1677" i="2"/>
  <c r="R1601" i="2"/>
  <c r="R1498" i="2"/>
  <c r="R1690" i="2"/>
  <c r="R1658" i="2"/>
  <c r="R1616" i="2"/>
  <c r="R1220" i="2"/>
  <c r="R1638" i="2" s="1"/>
  <c r="R813" i="2"/>
  <c r="R903" i="2"/>
  <c r="R1630" i="2" s="1"/>
  <c r="R1296" i="2"/>
  <c r="R979" i="2"/>
  <c r="R923" i="2"/>
  <c r="R941" i="2"/>
  <c r="R978" i="2"/>
  <c r="R715" i="2"/>
  <c r="R1619" i="2" s="1"/>
  <c r="Q310" i="2"/>
  <c r="Q328" i="2" s="1"/>
  <c r="Q1669" i="2" s="1"/>
  <c r="Q1619" i="2"/>
  <c r="R1543" i="2"/>
  <c r="R241" i="2"/>
  <c r="R268" i="2"/>
  <c r="R812" i="2"/>
  <c r="R1338" i="2"/>
  <c r="R1200" i="2"/>
  <c r="R1644" i="2" s="1"/>
  <c r="N1672" i="2"/>
  <c r="R263" i="2"/>
  <c r="R245" i="2"/>
  <c r="R246" i="2" s="1"/>
  <c r="Q273" i="2"/>
  <c r="R272" i="2"/>
  <c r="R224" i="2"/>
  <c r="R1295" i="2"/>
  <c r="R974" i="2"/>
  <c r="R219" i="2"/>
  <c r="R1596" i="2"/>
  <c r="R295" i="2"/>
  <c r="R296" i="2" s="1"/>
  <c r="R306" i="2" s="1"/>
  <c r="R321" i="2" s="1"/>
  <c r="L423" i="2"/>
  <c r="O355" i="2"/>
  <c r="O1671" i="2"/>
  <c r="O1672" i="2" s="1"/>
  <c r="L1659" i="2"/>
  <c r="L1680" i="2" s="1"/>
  <c r="R1359" i="2"/>
  <c r="R676" i="2"/>
  <c r="R1617" i="2" s="1"/>
  <c r="K1500" i="2"/>
  <c r="K1502" i="2" s="1"/>
  <c r="L1494" i="2"/>
  <c r="L1495" i="2" s="1"/>
  <c r="K1440" i="2"/>
  <c r="K1444" i="2" s="1"/>
  <c r="S16" i="2"/>
  <c r="S282" i="2" s="1"/>
  <c r="S117" i="2"/>
  <c r="T17" i="2"/>
  <c r="S118" i="2"/>
  <c r="S119" i="2"/>
  <c r="S120" i="2"/>
  <c r="S126" i="2"/>
  <c r="S127" i="2"/>
  <c r="S129" i="2"/>
  <c r="S128" i="2"/>
  <c r="S167" i="2"/>
  <c r="S160" i="2"/>
  <c r="S196" i="2"/>
  <c r="S190" i="2"/>
  <c r="S197" i="2" s="1"/>
  <c r="S261" i="2"/>
  <c r="S266" i="2" s="1"/>
  <c r="S262" i="2"/>
  <c r="S267" i="2" s="1"/>
  <c r="S287" i="2"/>
  <c r="S1551" i="2" s="1"/>
  <c r="S304" i="2"/>
  <c r="S360" i="2"/>
  <c r="S1552" i="2" s="1"/>
  <c r="S370" i="2"/>
  <c r="S294" i="2"/>
  <c r="S293" i="2" s="1"/>
  <c r="S351" i="2"/>
  <c r="S386" i="2"/>
  <c r="S439" i="2"/>
  <c r="S524" i="2"/>
  <c r="S564" i="2"/>
  <c r="S378" i="2"/>
  <c r="S402" i="2"/>
  <c r="S410" i="2"/>
  <c r="S418" i="2"/>
  <c r="S457" i="2"/>
  <c r="S487" i="2"/>
  <c r="S523" i="2"/>
  <c r="S695" i="2"/>
  <c r="S732" i="2"/>
  <c r="S749" i="2"/>
  <c r="S618" i="2"/>
  <c r="S637" i="2"/>
  <c r="S656" i="2"/>
  <c r="S694" i="2"/>
  <c r="S696" i="2" s="1"/>
  <c r="S714" i="2"/>
  <c r="S731" i="2"/>
  <c r="S327" i="2"/>
  <c r="S617" i="2"/>
  <c r="S619" i="2" s="1"/>
  <c r="S636" i="2"/>
  <c r="S655" i="2"/>
  <c r="S675" i="2"/>
  <c r="S713" i="2"/>
  <c r="S768" i="2"/>
  <c r="S785" i="2"/>
  <c r="S804" i="2"/>
  <c r="S880" i="2"/>
  <c r="S901" i="2"/>
  <c r="S921" i="2"/>
  <c r="S973" i="2"/>
  <c r="S999" i="2"/>
  <c r="S1058" i="2"/>
  <c r="S1079" i="2"/>
  <c r="S674" i="2"/>
  <c r="S676" i="2" s="1"/>
  <c r="S805" i="2"/>
  <c r="S957" i="2"/>
  <c r="S972" i="2"/>
  <c r="S998" i="2"/>
  <c r="S1019" i="2"/>
  <c r="S1078" i="2"/>
  <c r="S1099" i="2"/>
  <c r="S394" i="2"/>
  <c r="S767" i="2"/>
  <c r="S841" i="2"/>
  <c r="S861" i="2"/>
  <c r="S940" i="2"/>
  <c r="S956" i="2"/>
  <c r="S1018" i="2"/>
  <c r="S1039" i="2"/>
  <c r="S1098" i="2"/>
  <c r="S860" i="2"/>
  <c r="S902" i="2"/>
  <c r="S1059" i="2"/>
  <c r="S1119" i="2"/>
  <c r="S1218" i="2"/>
  <c r="S1273" i="2"/>
  <c r="S1316" i="2"/>
  <c r="S786" i="2"/>
  <c r="S1253" i="2"/>
  <c r="S1315" i="2"/>
  <c r="S472" i="2"/>
  <c r="S840" i="2"/>
  <c r="S1118" i="2"/>
  <c r="S1152" i="2"/>
  <c r="S1175" i="2"/>
  <c r="S1237" i="2"/>
  <c r="S1252" i="2"/>
  <c r="S1290" i="2"/>
  <c r="S1337" i="2"/>
  <c r="S1353" i="2"/>
  <c r="S881" i="2"/>
  <c r="S922" i="2"/>
  <c r="S939" i="2"/>
  <c r="S1174" i="2"/>
  <c r="S1336" i="2"/>
  <c r="S1392" i="2"/>
  <c r="S1438" i="2"/>
  <c r="S1493" i="2"/>
  <c r="S1528" i="2"/>
  <c r="S1529" i="2" s="1"/>
  <c r="S1038" i="2"/>
  <c r="S1198" i="2"/>
  <c r="S1219" i="2"/>
  <c r="S1220" i="2" s="1"/>
  <c r="S1274" i="2"/>
  <c r="S1354" i="2"/>
  <c r="S1449" i="2"/>
  <c r="S1450" i="2" s="1"/>
  <c r="S1465" i="2"/>
  <c r="S750" i="2"/>
  <c r="S1236" i="2"/>
  <c r="S1437" i="2"/>
  <c r="S1468" i="2"/>
  <c r="S1503" i="2" s="1"/>
  <c r="S1492" i="2"/>
  <c r="S1504" i="2"/>
  <c r="S1505" i="2" s="1"/>
  <c r="S1496" i="2"/>
  <c r="S1597" i="2"/>
  <c r="S1441" i="2"/>
  <c r="S1289" i="2"/>
  <c r="O371" i="2"/>
  <c r="O1651" i="2" s="1"/>
  <c r="O387" i="2"/>
  <c r="O1653" i="2" s="1"/>
  <c r="O379" i="2"/>
  <c r="O1652" i="2" s="1"/>
  <c r="O403" i="2"/>
  <c r="O1655" i="2" s="1"/>
  <c r="O411" i="2"/>
  <c r="O395" i="2"/>
  <c r="O419" i="2"/>
  <c r="O1657" i="2" s="1"/>
  <c r="Q272" i="2"/>
  <c r="Q268" i="2"/>
  <c r="N413" i="2"/>
  <c r="N414" i="2" s="1"/>
  <c r="N423" i="2" s="1"/>
  <c r="N1720" i="2" s="1"/>
  <c r="N1656" i="2"/>
  <c r="N1659" i="2" s="1"/>
  <c r="R1360" i="2"/>
  <c r="J1557" i="2"/>
  <c r="J1574" i="2" s="1"/>
  <c r="J1665" i="2" s="1"/>
  <c r="J1683" i="2" s="1"/>
  <c r="K1641" i="2"/>
  <c r="K1369" i="2"/>
  <c r="K1383" i="2" s="1"/>
  <c r="K1567" i="2" s="1"/>
  <c r="AO167" i="3" l="1"/>
  <c r="S1200" i="2"/>
  <c r="R198" i="2"/>
  <c r="R1681" i="2"/>
  <c r="R1415" i="2"/>
  <c r="S941" i="2"/>
  <c r="S657" i="2"/>
  <c r="T420" i="2"/>
  <c r="S1040" i="2"/>
  <c r="S638" i="2"/>
  <c r="T1199" i="2"/>
  <c r="T188" i="2"/>
  <c r="T1442" i="2"/>
  <c r="T239" i="2"/>
  <c r="T244" i="2" s="1"/>
  <c r="T240" i="2"/>
  <c r="T339" i="2"/>
  <c r="T218" i="2"/>
  <c r="T217" i="2"/>
  <c r="T222" i="2" s="1"/>
  <c r="T595" i="2"/>
  <c r="T549" i="2"/>
  <c r="T318" i="2"/>
  <c r="S331" i="2"/>
  <c r="S1674" i="2"/>
  <c r="S343" i="2"/>
  <c r="BN1542" i="3"/>
  <c r="CJ1320" i="3"/>
  <c r="BL2011" i="3"/>
  <c r="AO1510" i="3"/>
  <c r="AO1516" i="3" s="1"/>
  <c r="AO1238" i="3"/>
  <c r="AO1252" i="3" s="1"/>
  <c r="AO1436" i="3" s="1"/>
  <c r="AO1438" i="3" s="1"/>
  <c r="AY1986" i="3"/>
  <c r="BE1986" i="3" s="1"/>
  <c r="AP118" i="3"/>
  <c r="AP119" i="3" s="1"/>
  <c r="AP127" i="3"/>
  <c r="AP128" i="3" s="1"/>
  <c r="BI2032" i="3"/>
  <c r="P2032" i="3"/>
  <c r="C2034" i="3"/>
  <c r="D2033" i="3"/>
  <c r="K2033" i="3"/>
  <c r="BH2033" i="3" s="1"/>
  <c r="U2033" i="3"/>
  <c r="AA2033" i="3"/>
  <c r="AO2033" i="3"/>
  <c r="AW2033" i="3"/>
  <c r="BK2033" i="3"/>
  <c r="BT2033" i="3"/>
  <c r="BY2033" i="3"/>
  <c r="R2033" i="3"/>
  <c r="V2033" i="3" s="1"/>
  <c r="X2033" i="3"/>
  <c r="AI2033" i="3" s="1"/>
  <c r="AF2033" i="3"/>
  <c r="AL2033" i="3"/>
  <c r="AX2033" i="3"/>
  <c r="BB2033" i="3"/>
  <c r="BL2033" i="3"/>
  <c r="CB2033" i="3"/>
  <c r="S2033" i="3"/>
  <c r="AQ2033" i="3"/>
  <c r="AU2033" i="3"/>
  <c r="BW2033" i="3"/>
  <c r="CI2033" i="3"/>
  <c r="O2033" i="3"/>
  <c r="AK2033" i="3"/>
  <c r="BE2033" i="3" s="1"/>
  <c r="AS2033" i="3"/>
  <c r="BA2033" i="3"/>
  <c r="F2033" i="3"/>
  <c r="BG2033" i="3" s="1"/>
  <c r="AB2033" i="3"/>
  <c r="BZ2033" i="3"/>
  <c r="G2033" i="3"/>
  <c r="AC2033" i="3"/>
  <c r="AM2033" i="3"/>
  <c r="BC2033" i="3"/>
  <c r="BM2033" i="3"/>
  <c r="CA2033" i="3"/>
  <c r="CD2033" i="3"/>
  <c r="H2033" i="3"/>
  <c r="N2033" i="3"/>
  <c r="AH2033" i="3"/>
  <c r="AN2033" i="3"/>
  <c r="AV2033" i="3"/>
  <c r="BD2033" i="3"/>
  <c r="L2033" i="3"/>
  <c r="AP2033" i="3"/>
  <c r="AT2033" i="3"/>
  <c r="Y2033" i="3"/>
  <c r="AY2033" i="3"/>
  <c r="BQ2033" i="3"/>
  <c r="CH2033" i="3"/>
  <c r="I2033" i="3"/>
  <c r="AR2033" i="3"/>
  <c r="AZ2033" i="3"/>
  <c r="BN2033" i="3"/>
  <c r="AE2033" i="3"/>
  <c r="BO2033" i="3"/>
  <c r="CF2033" i="3"/>
  <c r="BP2033" i="3"/>
  <c r="BV2033" i="3"/>
  <c r="CG2033" i="3"/>
  <c r="M2033" i="3"/>
  <c r="AG2033" i="3"/>
  <c r="T2033" i="3"/>
  <c r="Z2033" i="3"/>
  <c r="AD2033" i="3"/>
  <c r="BS2033" i="3"/>
  <c r="BX2033" i="3"/>
  <c r="CE2033" i="3"/>
  <c r="AO198" i="3"/>
  <c r="BV1986" i="3"/>
  <c r="AN1426" i="3"/>
  <c r="AN1443" i="3" s="1"/>
  <c r="F1985" i="3"/>
  <c r="BJ1364" i="3"/>
  <c r="BJ1368" i="3" s="1"/>
  <c r="BI1544" i="3"/>
  <c r="BM2006" i="3"/>
  <c r="P354" i="2"/>
  <c r="P403" i="2" s="1"/>
  <c r="P1655" i="2" s="1"/>
  <c r="L114" i="2"/>
  <c r="L121" i="2" s="1"/>
  <c r="L122" i="2" s="1"/>
  <c r="S1678" i="2"/>
  <c r="R333" i="2"/>
  <c r="R340" i="2" s="1"/>
  <c r="R1670" i="2" s="1"/>
  <c r="R1448" i="2"/>
  <c r="R1443" i="2"/>
  <c r="R1604" i="2"/>
  <c r="R1605" i="2" s="1"/>
  <c r="S1414" i="2"/>
  <c r="R1297" i="2"/>
  <c r="R1645" i="2" s="1"/>
  <c r="R1154" i="2"/>
  <c r="R1642" i="2" s="1"/>
  <c r="R193" i="2"/>
  <c r="R980" i="2"/>
  <c r="R1640" i="2" s="1"/>
  <c r="Q345" i="2"/>
  <c r="Q354" i="2" s="1"/>
  <c r="S1658" i="2"/>
  <c r="R1618" i="2"/>
  <c r="R1625" i="2" s="1"/>
  <c r="S1120" i="2"/>
  <c r="S1637" i="2" s="1"/>
  <c r="S1397" i="2"/>
  <c r="S1399" i="2" s="1"/>
  <c r="R1399" i="2"/>
  <c r="Q1625" i="2"/>
  <c r="S1317" i="2"/>
  <c r="S1639" i="2" s="1"/>
  <c r="S1000" i="2"/>
  <c r="S1631" i="2" s="1"/>
  <c r="S974" i="2"/>
  <c r="S525" i="2"/>
  <c r="S532" i="2" s="1"/>
  <c r="S1380" i="2" s="1"/>
  <c r="S882" i="2"/>
  <c r="S1629" i="2" s="1"/>
  <c r="S1080" i="2"/>
  <c r="S1635" i="2" s="1"/>
  <c r="S733" i="2"/>
  <c r="S1620" i="2" s="1"/>
  <c r="T308" i="2"/>
  <c r="S979" i="2"/>
  <c r="T317" i="2"/>
  <c r="S715" i="2"/>
  <c r="S1619" i="2" s="1"/>
  <c r="S813" i="2"/>
  <c r="S1690" i="2"/>
  <c r="S769" i="2"/>
  <c r="S1622" i="2" s="1"/>
  <c r="S842" i="2"/>
  <c r="S1627" i="2" s="1"/>
  <c r="S1100" i="2"/>
  <c r="S1636" i="2" s="1"/>
  <c r="R1565" i="2"/>
  <c r="R1361" i="2"/>
  <c r="R1646" i="2" s="1"/>
  <c r="S1601" i="2"/>
  <c r="S1498" i="2"/>
  <c r="S1238" i="2"/>
  <c r="S1254" i="2"/>
  <c r="S903" i="2"/>
  <c r="S1630" i="2" s="1"/>
  <c r="S1176" i="2"/>
  <c r="S1643" i="2" s="1"/>
  <c r="R199" i="2"/>
  <c r="S198" i="2"/>
  <c r="S1360" i="2"/>
  <c r="S1153" i="2"/>
  <c r="S1154" i="2" s="1"/>
  <c r="S1642" i="2" s="1"/>
  <c r="S1469" i="2"/>
  <c r="T1466" i="2" s="1"/>
  <c r="S1338" i="2"/>
  <c r="S1020" i="2"/>
  <c r="S1632" i="2" s="1"/>
  <c r="S1060" i="2"/>
  <c r="S1634" i="2" s="1"/>
  <c r="S1296" i="2"/>
  <c r="S189" i="2"/>
  <c r="S1602" i="2"/>
  <c r="S1275" i="2"/>
  <c r="S1638" i="2"/>
  <c r="S1355" i="2"/>
  <c r="S1617" i="2"/>
  <c r="S751" i="2"/>
  <c r="S1621" i="2" s="1"/>
  <c r="S1295" i="2"/>
  <c r="S1644" i="2"/>
  <c r="S862" i="2"/>
  <c r="S1628" i="2" s="1"/>
  <c r="S958" i="2"/>
  <c r="S978" i="2"/>
  <c r="S787" i="2"/>
  <c r="S1623" i="2" s="1"/>
  <c r="S192" i="2"/>
  <c r="T1497" i="2"/>
  <c r="T1413" i="2"/>
  <c r="T1412" i="2"/>
  <c r="S1615" i="2"/>
  <c r="N1680" i="2"/>
  <c r="Q274" i="2"/>
  <c r="Q1666" i="2" s="1"/>
  <c r="S1543" i="2"/>
  <c r="S1359" i="2"/>
  <c r="S806" i="2"/>
  <c r="S1624" i="2" s="1"/>
  <c r="S812" i="2"/>
  <c r="S219" i="2"/>
  <c r="R273" i="2"/>
  <c r="R274" i="2" s="1"/>
  <c r="R1666" i="2" s="1"/>
  <c r="S241" i="2"/>
  <c r="S272" i="2"/>
  <c r="K1445" i="2"/>
  <c r="K1447" i="2" s="1"/>
  <c r="K1451" i="2" s="1"/>
  <c r="K1689" i="2" s="1"/>
  <c r="L1439" i="2"/>
  <c r="K1647" i="2"/>
  <c r="O413" i="2"/>
  <c r="O414" i="2" s="1"/>
  <c r="O423" i="2" s="1"/>
  <c r="O1720" i="2" s="1"/>
  <c r="O1656" i="2"/>
  <c r="S1608" i="2"/>
  <c r="S1603" i="2"/>
  <c r="S923" i="2"/>
  <c r="S1564" i="2"/>
  <c r="S263" i="2"/>
  <c r="S191" i="2"/>
  <c r="P395" i="2"/>
  <c r="P1654" i="2" s="1"/>
  <c r="L1499" i="2"/>
  <c r="S1600" i="2"/>
  <c r="S1633" i="2"/>
  <c r="S1614" i="2"/>
  <c r="S1291" i="2"/>
  <c r="S268" i="2"/>
  <c r="S245" i="2"/>
  <c r="S246" i="2" s="1"/>
  <c r="S1719" i="2"/>
  <c r="S1596" i="2"/>
  <c r="S295" i="2"/>
  <c r="S296" i="2" s="1"/>
  <c r="S306" i="2" s="1"/>
  <c r="S321" i="2" s="1"/>
  <c r="R310" i="2"/>
  <c r="K201" i="2"/>
  <c r="R814" i="2"/>
  <c r="R1382" i="2" s="1"/>
  <c r="S1610" i="2"/>
  <c r="S223" i="2"/>
  <c r="S224" i="2" s="1"/>
  <c r="K1506" i="2"/>
  <c r="K1691" i="2" s="1"/>
  <c r="L1720" i="2"/>
  <c r="R1719" i="2"/>
  <c r="R1677" i="2"/>
  <c r="O1654" i="2"/>
  <c r="S1616" i="2"/>
  <c r="S1607" i="2"/>
  <c r="U17" i="2"/>
  <c r="T16" i="2"/>
  <c r="T282" i="2" s="1"/>
  <c r="T117" i="2"/>
  <c r="T118" i="2"/>
  <c r="T119" i="2"/>
  <c r="T120" i="2"/>
  <c r="T126" i="2"/>
  <c r="T127" i="2"/>
  <c r="T128" i="2"/>
  <c r="T129" i="2"/>
  <c r="T190" i="2"/>
  <c r="T197" i="2" s="1"/>
  <c r="T196" i="2"/>
  <c r="T287" i="2"/>
  <c r="T1551" i="2" s="1"/>
  <c r="T294" i="2"/>
  <c r="T293" i="2" s="1"/>
  <c r="T261" i="2"/>
  <c r="T266" i="2" s="1"/>
  <c r="T262" i="2"/>
  <c r="T304" i="2"/>
  <c r="T327" i="2"/>
  <c r="T378" i="2"/>
  <c r="T360" i="2"/>
  <c r="T1552" i="2" s="1"/>
  <c r="T370" i="2"/>
  <c r="T351" i="2"/>
  <c r="T394" i="2"/>
  <c r="T472" i="2"/>
  <c r="T439" i="2"/>
  <c r="T524" i="2"/>
  <c r="T564" i="2"/>
  <c r="T386" i="2"/>
  <c r="T402" i="2"/>
  <c r="T410" i="2"/>
  <c r="T418" i="2"/>
  <c r="T457" i="2"/>
  <c r="T487" i="2"/>
  <c r="T674" i="2"/>
  <c r="T750" i="2"/>
  <c r="T767" i="2"/>
  <c r="T695" i="2"/>
  <c r="T732" i="2"/>
  <c r="T749" i="2"/>
  <c r="T751" i="2" s="1"/>
  <c r="T618" i="2"/>
  <c r="T637" i="2"/>
  <c r="T656" i="2"/>
  <c r="T694" i="2"/>
  <c r="T714" i="2"/>
  <c r="T731" i="2"/>
  <c r="T786" i="2"/>
  <c r="T655" i="2"/>
  <c r="T768" i="2"/>
  <c r="T804" i="2"/>
  <c r="T840" i="2"/>
  <c r="T860" i="2"/>
  <c r="T881" i="2"/>
  <c r="T902" i="2"/>
  <c r="T922" i="2"/>
  <c r="T939" i="2"/>
  <c r="T1038" i="2"/>
  <c r="T1059" i="2"/>
  <c r="T1118" i="2"/>
  <c r="T523" i="2"/>
  <c r="T617" i="2"/>
  <c r="T713" i="2"/>
  <c r="T880" i="2"/>
  <c r="T901" i="2"/>
  <c r="T921" i="2"/>
  <c r="T973" i="2"/>
  <c r="T999" i="2"/>
  <c r="T1058" i="2"/>
  <c r="T1079" i="2"/>
  <c r="T675" i="2"/>
  <c r="T785" i="2"/>
  <c r="T805" i="2"/>
  <c r="T957" i="2"/>
  <c r="T972" i="2"/>
  <c r="T998" i="2"/>
  <c r="T1019" i="2"/>
  <c r="T1078" i="2"/>
  <c r="T1099" i="2"/>
  <c r="T636" i="2"/>
  <c r="T841" i="2"/>
  <c r="T940" i="2"/>
  <c r="T1018" i="2"/>
  <c r="T1174" i="2"/>
  <c r="T1198" i="2"/>
  <c r="T1219" i="2"/>
  <c r="T1236" i="2"/>
  <c r="T1274" i="2"/>
  <c r="T1289" i="2"/>
  <c r="T1336" i="2"/>
  <c r="T956" i="2"/>
  <c r="T1039" i="2"/>
  <c r="T1098" i="2"/>
  <c r="T1119" i="2"/>
  <c r="T1218" i="2"/>
  <c r="T1273" i="2"/>
  <c r="T1316" i="2"/>
  <c r="T861" i="2"/>
  <c r="T1253" i="2"/>
  <c r="T1315" i="2"/>
  <c r="T1354" i="2"/>
  <c r="T1252" i="2"/>
  <c r="T1290" i="2"/>
  <c r="T1353" i="2"/>
  <c r="T1441" i="2"/>
  <c r="T1496" i="2"/>
  <c r="T1175" i="2"/>
  <c r="T1392" i="2"/>
  <c r="T1438" i="2"/>
  <c r="T1493" i="2"/>
  <c r="T1337" i="2"/>
  <c r="T1449" i="2"/>
  <c r="T1450" i="2" s="1"/>
  <c r="T1465" i="2"/>
  <c r="T1237" i="2"/>
  <c r="T1437" i="2"/>
  <c r="T1468" i="2"/>
  <c r="T1503" i="2" s="1"/>
  <c r="T1504" i="2"/>
  <c r="T1505" i="2" s="1"/>
  <c r="T1597" i="2"/>
  <c r="T1528" i="2"/>
  <c r="T1529" i="2" s="1"/>
  <c r="T1492" i="2"/>
  <c r="P355" i="2"/>
  <c r="P1671" i="2"/>
  <c r="P1672" i="2" s="1"/>
  <c r="S1415" i="2" l="1"/>
  <c r="T676" i="2"/>
  <c r="T696" i="2"/>
  <c r="P419" i="2"/>
  <c r="P1657" i="2" s="1"/>
  <c r="P411" i="2"/>
  <c r="P379" i="2"/>
  <c r="P1652" i="2" s="1"/>
  <c r="S1443" i="2"/>
  <c r="U318" i="2"/>
  <c r="U317" i="2" s="1"/>
  <c r="U1442" i="2"/>
  <c r="U1199" i="2"/>
  <c r="U188" i="2"/>
  <c r="U339" i="2"/>
  <c r="U239" i="2"/>
  <c r="U244" i="2" s="1"/>
  <c r="U240" i="2"/>
  <c r="U245" i="2" s="1"/>
  <c r="U217" i="2"/>
  <c r="U222" i="2" s="1"/>
  <c r="U218" i="2"/>
  <c r="U223" i="2" s="1"/>
  <c r="U549" i="2"/>
  <c r="U595" i="2"/>
  <c r="U420" i="2"/>
  <c r="S1681" i="2"/>
  <c r="T1674" i="2"/>
  <c r="P387" i="2"/>
  <c r="P1653" i="2" s="1"/>
  <c r="T343" i="2"/>
  <c r="P371" i="2"/>
  <c r="P1651" i="2" s="1"/>
  <c r="T331" i="2"/>
  <c r="BI2033" i="3"/>
  <c r="P2033" i="3"/>
  <c r="AP1005" i="3"/>
  <c r="AP1237" i="3" s="1"/>
  <c r="AP161" i="3"/>
  <c r="AP129" i="3"/>
  <c r="AP162" i="3"/>
  <c r="AP163" i="3"/>
  <c r="AP164" i="3"/>
  <c r="AP131" i="3"/>
  <c r="AP132" i="3" s="1"/>
  <c r="AO1419" i="3"/>
  <c r="BX1986" i="3"/>
  <c r="AP155" i="3"/>
  <c r="AP156" i="3"/>
  <c r="AP1004" i="3"/>
  <c r="AP157" i="3"/>
  <c r="AP154" i="3"/>
  <c r="AP120" i="3"/>
  <c r="C2035" i="3"/>
  <c r="D2034" i="3"/>
  <c r="O2034" i="3"/>
  <c r="AE2034" i="3"/>
  <c r="AO2034" i="3"/>
  <c r="BK2034" i="3"/>
  <c r="F2034" i="3"/>
  <c r="BG2034" i="3" s="1"/>
  <c r="X2034" i="3"/>
  <c r="AI2034" i="3" s="1"/>
  <c r="AT2034" i="3"/>
  <c r="AX2034" i="3"/>
  <c r="BB2034" i="3"/>
  <c r="BP2034" i="3"/>
  <c r="M2034" i="3"/>
  <c r="S2034" i="3"/>
  <c r="AM2034" i="3"/>
  <c r="BC2034" i="3"/>
  <c r="BM2034" i="3"/>
  <c r="CA2034" i="3"/>
  <c r="CD2034" i="3"/>
  <c r="I2034" i="3"/>
  <c r="T2034" i="3"/>
  <c r="AH2034" i="3"/>
  <c r="AR2034" i="3"/>
  <c r="AZ2034" i="3"/>
  <c r="BN2034" i="3"/>
  <c r="K2034" i="3"/>
  <c r="BH2034" i="3" s="1"/>
  <c r="AA2034" i="3"/>
  <c r="AK2034" i="3"/>
  <c r="BE2034" i="3" s="1"/>
  <c r="AW2034" i="3"/>
  <c r="BA2034" i="3"/>
  <c r="BO2034" i="3"/>
  <c r="CF2034" i="3"/>
  <c r="L2034" i="3"/>
  <c r="R2034" i="3"/>
  <c r="V2034" i="3" s="1"/>
  <c r="AF2034" i="3"/>
  <c r="AP2034" i="3"/>
  <c r="BV2034" i="3"/>
  <c r="BZ2034" i="3"/>
  <c r="CG2034" i="3"/>
  <c r="AG2034" i="3"/>
  <c r="AY2034" i="3"/>
  <c r="BQ2034" i="3"/>
  <c r="H2034" i="3"/>
  <c r="Z2034" i="3"/>
  <c r="BX2034" i="3"/>
  <c r="CE2034" i="3"/>
  <c r="BT2034" i="3"/>
  <c r="G2034" i="3"/>
  <c r="AC2034" i="3"/>
  <c r="AQ2034" i="3"/>
  <c r="N2034" i="3"/>
  <c r="AD2034" i="3"/>
  <c r="BD2034" i="3"/>
  <c r="BS2034" i="3"/>
  <c r="U2034" i="3"/>
  <c r="AS2034" i="3"/>
  <c r="BY2034" i="3"/>
  <c r="AB2034" i="3"/>
  <c r="AL2034" i="3"/>
  <c r="BL2034" i="3"/>
  <c r="CB2034" i="3"/>
  <c r="Y2034" i="3"/>
  <c r="AU2034" i="3"/>
  <c r="BW2034" i="3"/>
  <c r="CH2034" i="3"/>
  <c r="AN2034" i="3"/>
  <c r="AV2034" i="3"/>
  <c r="CI2034" i="3"/>
  <c r="BJ1369" i="3"/>
  <c r="BJ1371" i="3" s="1"/>
  <c r="BK1363" i="3"/>
  <c r="CJ1542" i="3"/>
  <c r="S333" i="2"/>
  <c r="S340" i="2" s="1"/>
  <c r="S1670" i="2" s="1"/>
  <c r="S1448" i="2"/>
  <c r="S1688" i="2"/>
  <c r="T1678" i="2"/>
  <c r="S193" i="2"/>
  <c r="S980" i="2"/>
  <c r="S1640" i="2" s="1"/>
  <c r="Q352" i="2"/>
  <c r="Q1671" i="2" s="1"/>
  <c r="Q1672" i="2" s="1"/>
  <c r="T903" i="2"/>
  <c r="T1630" i="2" s="1"/>
  <c r="S1604" i="2"/>
  <c r="S1605" i="2" s="1"/>
  <c r="T1414" i="2"/>
  <c r="T1688" i="2" s="1"/>
  <c r="L1135" i="2"/>
  <c r="L1367" i="2" s="1"/>
  <c r="L159" i="2"/>
  <c r="L134" i="2"/>
  <c r="L1555" i="2" s="1"/>
  <c r="L158" i="2"/>
  <c r="L123" i="2"/>
  <c r="L157" i="2"/>
  <c r="T1152" i="2"/>
  <c r="T525" i="2"/>
  <c r="T532" i="2" s="1"/>
  <c r="T1380" i="2" s="1"/>
  <c r="T1153" i="2"/>
  <c r="T882" i="2"/>
  <c r="T1629" i="2" s="1"/>
  <c r="T1120" i="2"/>
  <c r="T1637" i="2" s="1"/>
  <c r="T958" i="2"/>
  <c r="T974" i="2"/>
  <c r="T1397" i="2"/>
  <c r="T1399" i="2" s="1"/>
  <c r="T923" i="2"/>
  <c r="T979" i="2"/>
  <c r="T657" i="2"/>
  <c r="T1616" i="2" s="1"/>
  <c r="T1020" i="2"/>
  <c r="T1632" i="2" s="1"/>
  <c r="T1060" i="2"/>
  <c r="T1634" i="2" s="1"/>
  <c r="U308" i="2"/>
  <c r="T638" i="2"/>
  <c r="T1615" i="2" s="1"/>
  <c r="T733" i="2"/>
  <c r="T1620" i="2" s="1"/>
  <c r="T787" i="2"/>
  <c r="T1623" i="2" s="1"/>
  <c r="T813" i="2"/>
  <c r="T1275" i="2"/>
  <c r="T1080" i="2"/>
  <c r="T1635" i="2" s="1"/>
  <c r="T1564" i="2"/>
  <c r="T862" i="2"/>
  <c r="T1628" i="2" s="1"/>
  <c r="T715" i="2"/>
  <c r="T1619" i="2" s="1"/>
  <c r="T941" i="2"/>
  <c r="T619" i="2"/>
  <c r="T1614" i="2" s="1"/>
  <c r="T769" i="2"/>
  <c r="T1622" i="2" s="1"/>
  <c r="S1297" i="2"/>
  <c r="S1645" i="2" s="1"/>
  <c r="S1618" i="2"/>
  <c r="S1625" i="2" s="1"/>
  <c r="S199" i="2"/>
  <c r="S1565" i="2"/>
  <c r="S1361" i="2"/>
  <c r="S1646" i="2" s="1"/>
  <c r="T1254" i="2"/>
  <c r="T1220" i="2"/>
  <c r="T1638" i="2" s="1"/>
  <c r="T1295" i="2"/>
  <c r="T1360" i="2"/>
  <c r="T1238" i="2"/>
  <c r="T192" i="2"/>
  <c r="T1690" i="2"/>
  <c r="T1100" i="2"/>
  <c r="T1636" i="2" s="1"/>
  <c r="T1176" i="2"/>
  <c r="T1643" i="2" s="1"/>
  <c r="T1000" i="2"/>
  <c r="T1631" i="2" s="1"/>
  <c r="T806" i="2"/>
  <c r="T1565" i="2" s="1"/>
  <c r="T191" i="2"/>
  <c r="T189" i="2"/>
  <c r="T1040" i="2"/>
  <c r="T1633" i="2" s="1"/>
  <c r="T1469" i="2"/>
  <c r="U1466" i="2" s="1"/>
  <c r="U1468" i="2" s="1"/>
  <c r="T1498" i="2"/>
  <c r="T1296" i="2"/>
  <c r="T1291" i="2"/>
  <c r="T1200" i="2"/>
  <c r="T1644" i="2" s="1"/>
  <c r="T842" i="2"/>
  <c r="T1627" i="2" s="1"/>
  <c r="U1497" i="2"/>
  <c r="U1413" i="2"/>
  <c r="U1412" i="2"/>
  <c r="T1359" i="2"/>
  <c r="T1355" i="2"/>
  <c r="S814" i="2"/>
  <c r="S1382" i="2" s="1"/>
  <c r="O1659" i="2"/>
  <c r="O1680" i="2" s="1"/>
  <c r="T198" i="2"/>
  <c r="T1338" i="2"/>
  <c r="T1361" i="2" s="1"/>
  <c r="T1646" i="2" s="1"/>
  <c r="T263" i="2"/>
  <c r="T241" i="2"/>
  <c r="T219" i="2"/>
  <c r="T1543" i="2"/>
  <c r="T272" i="2"/>
  <c r="T1617" i="2"/>
  <c r="T267" i="2"/>
  <c r="T245" i="2"/>
  <c r="T246" i="2" s="1"/>
  <c r="T223" i="2"/>
  <c r="T224" i="2" s="1"/>
  <c r="V17" i="2"/>
  <c r="U16" i="2"/>
  <c r="U282" i="2" s="1"/>
  <c r="U118" i="2"/>
  <c r="U119" i="2"/>
  <c r="U117" i="2"/>
  <c r="U127" i="2"/>
  <c r="U128" i="2"/>
  <c r="U129" i="2"/>
  <c r="U120" i="2"/>
  <c r="U190" i="2"/>
  <c r="U1153" i="2" s="1"/>
  <c r="U196" i="2"/>
  <c r="U126" i="2"/>
  <c r="U287" i="2"/>
  <c r="U1551" i="2" s="1"/>
  <c r="U261" i="2"/>
  <c r="U266" i="2" s="1"/>
  <c r="U262" i="2"/>
  <c r="U267" i="2" s="1"/>
  <c r="U304" i="2"/>
  <c r="U327" i="2"/>
  <c r="U294" i="2"/>
  <c r="U293" i="2" s="1"/>
  <c r="U360" i="2"/>
  <c r="U1552" i="2" s="1"/>
  <c r="U370" i="2"/>
  <c r="U402" i="2"/>
  <c r="U351" i="2"/>
  <c r="U394" i="2"/>
  <c r="U523" i="2"/>
  <c r="U472" i="2"/>
  <c r="U378" i="2"/>
  <c r="U439" i="2"/>
  <c r="U524" i="2"/>
  <c r="U564" i="2"/>
  <c r="U617" i="2"/>
  <c r="U636" i="2"/>
  <c r="U655" i="2"/>
  <c r="U675" i="2"/>
  <c r="U713" i="2"/>
  <c r="U768" i="2"/>
  <c r="U785" i="2"/>
  <c r="U674" i="2"/>
  <c r="U750" i="2"/>
  <c r="U386" i="2"/>
  <c r="U410" i="2"/>
  <c r="U418" i="2"/>
  <c r="U457" i="2"/>
  <c r="U487" i="2"/>
  <c r="U695" i="2"/>
  <c r="U732" i="2"/>
  <c r="U749" i="2"/>
  <c r="U751" i="2" s="1"/>
  <c r="U637" i="2"/>
  <c r="U638" i="2" s="1"/>
  <c r="U694" i="2"/>
  <c r="U786" i="2"/>
  <c r="U841" i="2"/>
  <c r="U861" i="2"/>
  <c r="U940" i="2"/>
  <c r="U956" i="2"/>
  <c r="U1018" i="2"/>
  <c r="U1039" i="2"/>
  <c r="U1098" i="2"/>
  <c r="U1119" i="2"/>
  <c r="U656" i="2"/>
  <c r="U804" i="2"/>
  <c r="U840" i="2"/>
  <c r="U860" i="2"/>
  <c r="U881" i="2"/>
  <c r="U902" i="2"/>
  <c r="U922" i="2"/>
  <c r="U939" i="2"/>
  <c r="U1038" i="2"/>
  <c r="U1059" i="2"/>
  <c r="U1118" i="2"/>
  <c r="U618" i="2"/>
  <c r="U714" i="2"/>
  <c r="U731" i="2"/>
  <c r="U880" i="2"/>
  <c r="U901" i="2"/>
  <c r="U921" i="2"/>
  <c r="U973" i="2"/>
  <c r="U999" i="2"/>
  <c r="U1058" i="2"/>
  <c r="U1079" i="2"/>
  <c r="U1152" i="2"/>
  <c r="U1175" i="2"/>
  <c r="U1237" i="2"/>
  <c r="U1252" i="2"/>
  <c r="U1290" i="2"/>
  <c r="U1337" i="2"/>
  <c r="U1353" i="2"/>
  <c r="U767" i="2"/>
  <c r="U998" i="2"/>
  <c r="U1000" i="2" s="1"/>
  <c r="U1174" i="2"/>
  <c r="U1198" i="2"/>
  <c r="U1219" i="2"/>
  <c r="U1236" i="2"/>
  <c r="U1274" i="2"/>
  <c r="U1289" i="2"/>
  <c r="U957" i="2"/>
  <c r="U972" i="2"/>
  <c r="U1019" i="2"/>
  <c r="U1078" i="2"/>
  <c r="U1218" i="2"/>
  <c r="U1273" i="2"/>
  <c r="U1316" i="2"/>
  <c r="U805" i="2"/>
  <c r="U1315" i="2"/>
  <c r="U1437" i="2"/>
  <c r="U1492" i="2"/>
  <c r="U1504" i="2"/>
  <c r="U1505" i="2" s="1"/>
  <c r="U1099" i="2"/>
  <c r="U1253" i="2"/>
  <c r="U1336" i="2"/>
  <c r="U1441" i="2"/>
  <c r="U1496" i="2"/>
  <c r="U1354" i="2"/>
  <c r="U1392" i="2"/>
  <c r="U1438" i="2"/>
  <c r="U1493" i="2"/>
  <c r="U1528" i="2"/>
  <c r="U1529" i="2" s="1"/>
  <c r="U1449" i="2"/>
  <c r="U1450" i="2" s="1"/>
  <c r="U1465" i="2"/>
  <c r="U1597" i="2"/>
  <c r="S1677" i="2"/>
  <c r="L1500" i="2"/>
  <c r="L1502" i="2" s="1"/>
  <c r="L1506" i="2" s="1"/>
  <c r="L1691" i="2" s="1"/>
  <c r="M1494" i="2"/>
  <c r="M1495" i="2" s="1"/>
  <c r="P1656" i="2"/>
  <c r="T1601" i="2"/>
  <c r="T1610" i="2"/>
  <c r="Q411" i="2"/>
  <c r="Q371" i="2"/>
  <c r="Q1651" i="2" s="1"/>
  <c r="Q403" i="2"/>
  <c r="Q1655" i="2" s="1"/>
  <c r="Q379" i="2"/>
  <c r="Q1652" i="2" s="1"/>
  <c r="Q395" i="2"/>
  <c r="Q1654" i="2" s="1"/>
  <c r="Q387" i="2"/>
  <c r="Q1653" i="2" s="1"/>
  <c r="Q419" i="2"/>
  <c r="Q1657" i="2" s="1"/>
  <c r="T1600" i="2"/>
  <c r="T1603" i="2"/>
  <c r="T1602" i="2"/>
  <c r="T812" i="2"/>
  <c r="T1317" i="2"/>
  <c r="K1550" i="2"/>
  <c r="K1553" i="2" s="1"/>
  <c r="S310" i="2"/>
  <c r="T1658" i="2"/>
  <c r="T1621" i="2"/>
  <c r="R345" i="2"/>
  <c r="R328" i="2"/>
  <c r="R1669" i="2" s="1"/>
  <c r="L1440" i="2"/>
  <c r="L1444" i="2" s="1"/>
  <c r="S273" i="2"/>
  <c r="S274" i="2" s="1"/>
  <c r="S1666" i="2" s="1"/>
  <c r="T1608" i="2"/>
  <c r="T1607" i="2"/>
  <c r="T978" i="2"/>
  <c r="T1719" i="2"/>
  <c r="T1596" i="2"/>
  <c r="T295" i="2"/>
  <c r="T296" i="2" s="1"/>
  <c r="T306" i="2" s="1"/>
  <c r="T321" i="2" s="1"/>
  <c r="T1681" i="2" l="1"/>
  <c r="U696" i="2"/>
  <c r="T1415" i="2"/>
  <c r="U1469" i="2"/>
  <c r="V1466" i="2" s="1"/>
  <c r="U1503" i="2"/>
  <c r="P413" i="2"/>
  <c r="P414" i="2" s="1"/>
  <c r="P423" i="2" s="1"/>
  <c r="V1442" i="2"/>
  <c r="V1199" i="2"/>
  <c r="V188" i="2"/>
  <c r="V240" i="2"/>
  <c r="V339" i="2"/>
  <c r="V239" i="2"/>
  <c r="V244" i="2" s="1"/>
  <c r="V217" i="2"/>
  <c r="V222" i="2" s="1"/>
  <c r="V218" i="2"/>
  <c r="V595" i="2"/>
  <c r="V549" i="2"/>
  <c r="V420" i="2"/>
  <c r="V318" i="2"/>
  <c r="P1659" i="2"/>
  <c r="P1680" i="2" s="1"/>
  <c r="U331" i="2"/>
  <c r="U343" i="2"/>
  <c r="C2036" i="3"/>
  <c r="D2035" i="3"/>
  <c r="K2035" i="3"/>
  <c r="BH2035" i="3" s="1"/>
  <c r="AA2035" i="3"/>
  <c r="BY2035" i="3"/>
  <c r="L2035" i="3"/>
  <c r="R2035" i="3"/>
  <c r="V2035" i="3" s="1"/>
  <c r="AT2035" i="3"/>
  <c r="BZ2035" i="3"/>
  <c r="G2035" i="3"/>
  <c r="H2035" i="3"/>
  <c r="I2035" i="3"/>
  <c r="N2035" i="3"/>
  <c r="BO2035" i="3"/>
  <c r="BT2035" i="3"/>
  <c r="CF2035" i="3"/>
  <c r="AP2035" i="3"/>
  <c r="AX2035" i="3"/>
  <c r="BP2035" i="3"/>
  <c r="CG2035" i="3"/>
  <c r="AG2035" i="3"/>
  <c r="AY2035" i="3"/>
  <c r="BM2035" i="3"/>
  <c r="BW2035" i="3"/>
  <c r="CD2035" i="3"/>
  <c r="T2035" i="3"/>
  <c r="Z2035" i="3"/>
  <c r="AD2035" i="3"/>
  <c r="AN2035" i="3"/>
  <c r="AV2035" i="3"/>
  <c r="BD2035" i="3"/>
  <c r="BN2035" i="3"/>
  <c r="BS2035" i="3"/>
  <c r="O2035" i="3"/>
  <c r="U2035" i="3"/>
  <c r="AE2035" i="3"/>
  <c r="BK2035" i="3"/>
  <c r="AL2035" i="3"/>
  <c r="BB2035" i="3"/>
  <c r="BV2035" i="3"/>
  <c r="M2035" i="3"/>
  <c r="S2035" i="3"/>
  <c r="Y2035" i="3"/>
  <c r="AC2035" i="3"/>
  <c r="AQ2035" i="3"/>
  <c r="AU2035" i="3"/>
  <c r="AH2035" i="3"/>
  <c r="BX2035" i="3"/>
  <c r="CE2035" i="3"/>
  <c r="CI2035" i="3"/>
  <c r="AK2035" i="3"/>
  <c r="BE2035" i="3" s="1"/>
  <c r="AO2035" i="3"/>
  <c r="AS2035" i="3"/>
  <c r="AW2035" i="3"/>
  <c r="BA2035" i="3"/>
  <c r="F2035" i="3"/>
  <c r="BG2035" i="3" s="1"/>
  <c r="X2035" i="3"/>
  <c r="AI2035" i="3" s="1"/>
  <c r="AB2035" i="3"/>
  <c r="AF2035" i="3"/>
  <c r="BL2035" i="3"/>
  <c r="CB2035" i="3"/>
  <c r="AM2035" i="3"/>
  <c r="BC2035" i="3"/>
  <c r="BQ2035" i="3"/>
  <c r="CA2035" i="3"/>
  <c r="CH2035" i="3"/>
  <c r="AR2035" i="3"/>
  <c r="AZ2035" i="3"/>
  <c r="AP158" i="3"/>
  <c r="AQ111" i="3"/>
  <c r="BK1364" i="3"/>
  <c r="BK1368" i="3" s="1"/>
  <c r="AP165" i="3"/>
  <c r="BI2034" i="3"/>
  <c r="P2034" i="3"/>
  <c r="AP1006" i="3"/>
  <c r="AP1236" i="3"/>
  <c r="AO1422" i="3"/>
  <c r="AO1524" i="3"/>
  <c r="AO1536" i="3" s="1"/>
  <c r="BJ1375" i="3"/>
  <c r="L1137" i="2"/>
  <c r="L1641" i="2" s="1"/>
  <c r="Q355" i="2"/>
  <c r="T980" i="2"/>
  <c r="T1640" i="2" s="1"/>
  <c r="U1674" i="2"/>
  <c r="U676" i="2"/>
  <c r="T193" i="2"/>
  <c r="U1678" i="2"/>
  <c r="T1618" i="2"/>
  <c r="T333" i="2"/>
  <c r="T340" i="2" s="1"/>
  <c r="T1670" i="2" s="1"/>
  <c r="L135" i="2"/>
  <c r="T1604" i="2"/>
  <c r="T1605" i="2" s="1"/>
  <c r="T1443" i="2"/>
  <c r="T1448" i="2"/>
  <c r="U657" i="2"/>
  <c r="U1616" i="2" s="1"/>
  <c r="U1020" i="2"/>
  <c r="U1632" i="2" s="1"/>
  <c r="U941" i="2"/>
  <c r="U1238" i="2"/>
  <c r="T1154" i="2"/>
  <c r="T1642" i="2" s="1"/>
  <c r="L161" i="2"/>
  <c r="L170" i="2" s="1"/>
  <c r="L201" i="2" s="1"/>
  <c r="U1254" i="2"/>
  <c r="U842" i="2"/>
  <c r="U1627" i="2" s="1"/>
  <c r="T1297" i="2"/>
  <c r="T1645" i="2" s="1"/>
  <c r="U958" i="2"/>
  <c r="U1397" i="2"/>
  <c r="U1399" i="2" s="1"/>
  <c r="T199" i="2"/>
  <c r="U1176" i="2"/>
  <c r="U1643" i="2" s="1"/>
  <c r="U1154" i="2"/>
  <c r="U1642" i="2" s="1"/>
  <c r="U1120" i="2"/>
  <c r="U1637" i="2" s="1"/>
  <c r="U978" i="2"/>
  <c r="U1414" i="2"/>
  <c r="V317" i="2"/>
  <c r="U733" i="2"/>
  <c r="U1620" i="2" s="1"/>
  <c r="V308" i="2"/>
  <c r="U1291" i="2"/>
  <c r="T814" i="2"/>
  <c r="T1382" i="2" s="1"/>
  <c r="U1100" i="2"/>
  <c r="U1636" i="2" s="1"/>
  <c r="U923" i="2"/>
  <c r="U715" i="2"/>
  <c r="U1619" i="2" s="1"/>
  <c r="U1040" i="2"/>
  <c r="U1633" i="2" s="1"/>
  <c r="U862" i="2"/>
  <c r="U1628" i="2" s="1"/>
  <c r="U525" i="2"/>
  <c r="U532" i="2" s="1"/>
  <c r="U1380" i="2" s="1"/>
  <c r="U1296" i="2"/>
  <c r="U1220" i="2"/>
  <c r="U974" i="2"/>
  <c r="U882" i="2"/>
  <c r="U1629" i="2" s="1"/>
  <c r="U619" i="2"/>
  <c r="U1614" i="2" s="1"/>
  <c r="T1624" i="2"/>
  <c r="U1360" i="2"/>
  <c r="U191" i="2"/>
  <c r="U1359" i="2"/>
  <c r="U1658" i="2"/>
  <c r="U1600" i="2"/>
  <c r="U1080" i="2"/>
  <c r="U1635" i="2" s="1"/>
  <c r="U769" i="2"/>
  <c r="U1622" i="2" s="1"/>
  <c r="U787" i="2"/>
  <c r="U1623" i="2" s="1"/>
  <c r="U1607" i="2"/>
  <c r="U1060" i="2"/>
  <c r="U1634" i="2" s="1"/>
  <c r="U903" i="2"/>
  <c r="U1630" i="2" s="1"/>
  <c r="V1497" i="2"/>
  <c r="V1412" i="2"/>
  <c r="V1413" i="2"/>
  <c r="U197" i="2"/>
  <c r="U198" i="2" s="1"/>
  <c r="U1317" i="2"/>
  <c r="U1639" i="2" s="1"/>
  <c r="U1275" i="2"/>
  <c r="U1200" i="2"/>
  <c r="U1644" i="2" s="1"/>
  <c r="U979" i="2"/>
  <c r="U1638" i="2"/>
  <c r="U1615" i="2"/>
  <c r="U1338" i="2"/>
  <c r="U1355" i="2"/>
  <c r="U812" i="2"/>
  <c r="U806" i="2"/>
  <c r="U1565" i="2" s="1"/>
  <c r="U224" i="2"/>
  <c r="U272" i="2"/>
  <c r="U263" i="2"/>
  <c r="U246" i="2"/>
  <c r="U1604" i="2"/>
  <c r="U268" i="2"/>
  <c r="U273" i="2"/>
  <c r="U1543" i="2"/>
  <c r="R354" i="2"/>
  <c r="R352" i="2"/>
  <c r="S328" i="2"/>
  <c r="S1669" i="2" s="1"/>
  <c r="S345" i="2"/>
  <c r="U1603" i="2"/>
  <c r="U1617" i="2"/>
  <c r="U1608" i="2"/>
  <c r="U1498" i="2"/>
  <c r="U1295" i="2"/>
  <c r="U1564" i="2"/>
  <c r="U1719" i="2"/>
  <c r="U1596" i="2"/>
  <c r="U295" i="2"/>
  <c r="U296" i="2" s="1"/>
  <c r="U306" i="2" s="1"/>
  <c r="U321" i="2" s="1"/>
  <c r="T268" i="2"/>
  <c r="T273" i="2"/>
  <c r="T274" i="2" s="1"/>
  <c r="T1666" i="2" s="1"/>
  <c r="Q1656" i="2"/>
  <c r="Q1659" i="2" s="1"/>
  <c r="Q1680" i="2" s="1"/>
  <c r="Q413" i="2"/>
  <c r="U1601" i="2"/>
  <c r="U241" i="2"/>
  <c r="U219" i="2"/>
  <c r="U192" i="2"/>
  <c r="U193" i="2" s="1"/>
  <c r="U189" i="2"/>
  <c r="W17" i="2"/>
  <c r="V16" i="2"/>
  <c r="V282" i="2" s="1"/>
  <c r="V118" i="2"/>
  <c r="V119" i="2"/>
  <c r="V117" i="2"/>
  <c r="V120" i="2"/>
  <c r="V126" i="2"/>
  <c r="V127" i="2"/>
  <c r="V128" i="2"/>
  <c r="V129" i="2"/>
  <c r="V190" i="2"/>
  <c r="V1153" i="2" s="1"/>
  <c r="V261" i="2"/>
  <c r="V266" i="2" s="1"/>
  <c r="V262" i="2"/>
  <c r="V304" i="2"/>
  <c r="V287" i="2"/>
  <c r="V1551" i="2" s="1"/>
  <c r="V294" i="2"/>
  <c r="V293" i="2" s="1"/>
  <c r="V351" i="2"/>
  <c r="V327" i="2"/>
  <c r="V378" i="2"/>
  <c r="V386" i="2"/>
  <c r="V410" i="2"/>
  <c r="V418" i="2"/>
  <c r="V457" i="2"/>
  <c r="V487" i="2"/>
  <c r="V370" i="2"/>
  <c r="V394" i="2"/>
  <c r="V523" i="2"/>
  <c r="V472" i="2"/>
  <c r="V360" i="2"/>
  <c r="V1552" i="2" s="1"/>
  <c r="V402" i="2"/>
  <c r="V524" i="2"/>
  <c r="V618" i="2"/>
  <c r="V637" i="2"/>
  <c r="V656" i="2"/>
  <c r="V694" i="2"/>
  <c r="V714" i="2"/>
  <c r="V731" i="2"/>
  <c r="V786" i="2"/>
  <c r="V617" i="2"/>
  <c r="V636" i="2"/>
  <c r="V655" i="2"/>
  <c r="V675" i="2"/>
  <c r="V713" i="2"/>
  <c r="V564" i="2"/>
  <c r="V674" i="2"/>
  <c r="V750" i="2"/>
  <c r="V767" i="2"/>
  <c r="V805" i="2"/>
  <c r="V957" i="2"/>
  <c r="V972" i="2"/>
  <c r="V998" i="2"/>
  <c r="V1019" i="2"/>
  <c r="V1078" i="2"/>
  <c r="V1099" i="2"/>
  <c r="V439" i="2"/>
  <c r="V695" i="2"/>
  <c r="V768" i="2"/>
  <c r="V841" i="2"/>
  <c r="V861" i="2"/>
  <c r="V940" i="2"/>
  <c r="V956" i="2"/>
  <c r="V958" i="2" s="1"/>
  <c r="V1018" i="2"/>
  <c r="V1039" i="2"/>
  <c r="V1098" i="2"/>
  <c r="V1119" i="2"/>
  <c r="V804" i="2"/>
  <c r="V840" i="2"/>
  <c r="V860" i="2"/>
  <c r="V881" i="2"/>
  <c r="V902" i="2"/>
  <c r="V922" i="2"/>
  <c r="V939" i="2"/>
  <c r="V1038" i="2"/>
  <c r="V1059" i="2"/>
  <c r="V732" i="2"/>
  <c r="V901" i="2"/>
  <c r="V1253" i="2"/>
  <c r="V1315" i="2"/>
  <c r="V1354" i="2"/>
  <c r="V1175" i="2"/>
  <c r="V1237" i="2"/>
  <c r="V1252" i="2"/>
  <c r="V1290" i="2"/>
  <c r="V749" i="2"/>
  <c r="V880" i="2"/>
  <c r="V921" i="2"/>
  <c r="V999" i="2"/>
  <c r="V1174" i="2"/>
  <c r="V1198" i="2"/>
  <c r="V1219" i="2"/>
  <c r="V1236" i="2"/>
  <c r="V1274" i="2"/>
  <c r="V1289" i="2"/>
  <c r="V1336" i="2"/>
  <c r="V1218" i="2"/>
  <c r="V1449" i="2"/>
  <c r="V1450" i="2" s="1"/>
  <c r="V1465" i="2"/>
  <c r="V785" i="2"/>
  <c r="V1058" i="2"/>
  <c r="V1079" i="2"/>
  <c r="V1118" i="2"/>
  <c r="V1273" i="2"/>
  <c r="V1316" i="2"/>
  <c r="V1353" i="2"/>
  <c r="V1437" i="2"/>
  <c r="V1468" i="2"/>
  <c r="V1498" i="2" s="1"/>
  <c r="V1492" i="2"/>
  <c r="V1504" i="2"/>
  <c r="V1505" i="2" s="1"/>
  <c r="V973" i="2"/>
  <c r="V1441" i="2"/>
  <c r="V1496" i="2"/>
  <c r="V1493" i="2"/>
  <c r="V1528" i="2"/>
  <c r="V1529" i="2" s="1"/>
  <c r="V1597" i="2"/>
  <c r="V1392" i="2"/>
  <c r="V1438" i="2"/>
  <c r="V1337" i="2"/>
  <c r="T310" i="2"/>
  <c r="L1445" i="2"/>
  <c r="L1447" i="2" s="1"/>
  <c r="L1451" i="2" s="1"/>
  <c r="L1689" i="2" s="1"/>
  <c r="M1439" i="2"/>
  <c r="K1557" i="2"/>
  <c r="K1574" i="2" s="1"/>
  <c r="K1665" i="2" s="1"/>
  <c r="K1683" i="2" s="1"/>
  <c r="T1639" i="2"/>
  <c r="T1677" i="2"/>
  <c r="U1610" i="2"/>
  <c r="U1602" i="2"/>
  <c r="U1690" i="2"/>
  <c r="U813" i="2"/>
  <c r="P1720" i="2"/>
  <c r="M1499" i="2"/>
  <c r="U1621" i="2"/>
  <c r="U1631" i="2"/>
  <c r="U1415" i="2" l="1"/>
  <c r="V696" i="2"/>
  <c r="W420" i="2"/>
  <c r="W188" i="2"/>
  <c r="W1442" i="2"/>
  <c r="W1199" i="2"/>
  <c r="W240" i="2"/>
  <c r="W339" i="2"/>
  <c r="W239" i="2"/>
  <c r="W244" i="2" s="1"/>
  <c r="W218" i="2"/>
  <c r="W223" i="2" s="1"/>
  <c r="W217" i="2"/>
  <c r="W595" i="2"/>
  <c r="W549" i="2"/>
  <c r="W318" i="2"/>
  <c r="W317" i="2" s="1"/>
  <c r="Q414" i="2"/>
  <c r="Q423" i="2" s="1"/>
  <c r="Q1720" i="2" s="1"/>
  <c r="V343" i="2"/>
  <c r="V331" i="2"/>
  <c r="L1369" i="2"/>
  <c r="L1383" i="2" s="1"/>
  <c r="L1567" i="2" s="1"/>
  <c r="AP167" i="3"/>
  <c r="AP198" i="3" s="1"/>
  <c r="AQ127" i="3"/>
  <c r="AQ128" i="3" s="1"/>
  <c r="AQ118" i="3"/>
  <c r="AQ119" i="3" s="1"/>
  <c r="BI2035" i="3"/>
  <c r="P2035" i="3"/>
  <c r="AO1426" i="3"/>
  <c r="AO1443" i="3" s="1"/>
  <c r="F1986" i="3"/>
  <c r="BK1369" i="3"/>
  <c r="BK1371" i="3" s="1"/>
  <c r="BK1375" i="3" s="1"/>
  <c r="BL1363" i="3"/>
  <c r="C2037" i="3"/>
  <c r="D2036" i="3"/>
  <c r="K2036" i="3"/>
  <c r="BH2036" i="3" s="1"/>
  <c r="U2036" i="3"/>
  <c r="AK2036" i="3"/>
  <c r="BE2036" i="3" s="1"/>
  <c r="AO2036" i="3"/>
  <c r="BK2036" i="3"/>
  <c r="X2036" i="3"/>
  <c r="AI2036" i="3" s="1"/>
  <c r="BP2036" i="3"/>
  <c r="CG2036" i="3"/>
  <c r="AG2036" i="3"/>
  <c r="AQ2036" i="3"/>
  <c r="BQ2036" i="3"/>
  <c r="CH2036" i="3"/>
  <c r="BD2036" i="3"/>
  <c r="AS2036" i="3"/>
  <c r="BY2036" i="3"/>
  <c r="F2036" i="3"/>
  <c r="BG2036" i="3" s="1"/>
  <c r="L2036" i="3"/>
  <c r="AB2036" i="3"/>
  <c r="AP2036" i="3"/>
  <c r="BL2036" i="3"/>
  <c r="CB2036" i="3"/>
  <c r="G2036" i="3"/>
  <c r="S2036" i="3"/>
  <c r="AC2036" i="3"/>
  <c r="AM2036" i="3"/>
  <c r="BC2036" i="3"/>
  <c r="H2036" i="3"/>
  <c r="N2036" i="3"/>
  <c r="AH2036" i="3"/>
  <c r="BN2036" i="3"/>
  <c r="O2036" i="3"/>
  <c r="BA2036" i="3"/>
  <c r="AL2036" i="3"/>
  <c r="AX2036" i="3"/>
  <c r="BZ2036" i="3"/>
  <c r="Y2036" i="3"/>
  <c r="AY2036" i="3"/>
  <c r="BW2036" i="3"/>
  <c r="CA2036" i="3"/>
  <c r="AD2036" i="3"/>
  <c r="AN2036" i="3"/>
  <c r="AV2036" i="3"/>
  <c r="BX2036" i="3"/>
  <c r="CE2036" i="3"/>
  <c r="AA2036" i="3"/>
  <c r="AE2036" i="3"/>
  <c r="AW2036" i="3"/>
  <c r="BO2036" i="3"/>
  <c r="BT2036" i="3"/>
  <c r="CF2036" i="3"/>
  <c r="R2036" i="3"/>
  <c r="V2036" i="3" s="1"/>
  <c r="AF2036" i="3"/>
  <c r="AT2036" i="3"/>
  <c r="BB2036" i="3"/>
  <c r="BV2036" i="3"/>
  <c r="M2036" i="3"/>
  <c r="AU2036" i="3"/>
  <c r="BM2036" i="3"/>
  <c r="CD2036" i="3"/>
  <c r="I2036" i="3"/>
  <c r="T2036" i="3"/>
  <c r="Z2036" i="3"/>
  <c r="AR2036" i="3"/>
  <c r="AZ2036" i="3"/>
  <c r="BS2036" i="3"/>
  <c r="CI2036" i="3"/>
  <c r="BJ1544" i="3"/>
  <c r="BM2007" i="3"/>
  <c r="AP1510" i="3"/>
  <c r="AP1516" i="3" s="1"/>
  <c r="AP1238" i="3"/>
  <c r="AP1252" i="3" s="1"/>
  <c r="AP1436" i="3" s="1"/>
  <c r="AP1438" i="3" s="1"/>
  <c r="AY1987" i="3"/>
  <c r="BE1987" i="3" s="1"/>
  <c r="M114" i="2"/>
  <c r="M130" i="2" s="1"/>
  <c r="M131" i="2" s="1"/>
  <c r="V1674" i="2"/>
  <c r="U1681" i="2"/>
  <c r="V1678" i="2"/>
  <c r="V241" i="2"/>
  <c r="T1625" i="2"/>
  <c r="V1414" i="2"/>
  <c r="V1443" i="2" s="1"/>
  <c r="U1443" i="2"/>
  <c r="U333" i="2"/>
  <c r="U340" i="2" s="1"/>
  <c r="U1670" i="2" s="1"/>
  <c r="U1297" i="2"/>
  <c r="U1645" i="2" s="1"/>
  <c r="V1020" i="2"/>
  <c r="V1632" i="2" s="1"/>
  <c r="U1677" i="2"/>
  <c r="V1176" i="2"/>
  <c r="V1643" i="2" s="1"/>
  <c r="V787" i="2"/>
  <c r="V1623" i="2" s="1"/>
  <c r="V1100" i="2"/>
  <c r="V1636" i="2" s="1"/>
  <c r="V1397" i="2"/>
  <c r="V1399" i="2" s="1"/>
  <c r="U1688" i="2"/>
  <c r="U1448" i="2"/>
  <c r="V1360" i="2"/>
  <c r="V1600" i="2"/>
  <c r="V1295" i="2"/>
  <c r="V1000" i="2"/>
  <c r="V1631" i="2" s="1"/>
  <c r="V1355" i="2"/>
  <c r="V1080" i="2"/>
  <c r="V1635" i="2" s="1"/>
  <c r="V974" i="2"/>
  <c r="V619" i="2"/>
  <c r="V1614" i="2" s="1"/>
  <c r="U980" i="2"/>
  <c r="U1640" i="2" s="1"/>
  <c r="V1291" i="2"/>
  <c r="V923" i="2"/>
  <c r="V1238" i="2"/>
  <c r="V189" i="2"/>
  <c r="W308" i="2"/>
  <c r="V715" i="2"/>
  <c r="V1619" i="2" s="1"/>
  <c r="V806" i="2"/>
  <c r="V1624" i="2" s="1"/>
  <c r="V1254" i="2"/>
  <c r="V1607" i="2"/>
  <c r="V1317" i="2"/>
  <c r="V1639" i="2" s="1"/>
  <c r="V1060" i="2"/>
  <c r="V1634" i="2" s="1"/>
  <c r="V733" i="2"/>
  <c r="V1620" i="2" s="1"/>
  <c r="V638" i="2"/>
  <c r="V1615" i="2" s="1"/>
  <c r="V1603" i="2"/>
  <c r="V1601" i="2"/>
  <c r="V1120" i="2"/>
  <c r="V1637" i="2" s="1"/>
  <c r="V1040" i="2"/>
  <c r="V1633" i="2" s="1"/>
  <c r="V657" i="2"/>
  <c r="V1616" i="2" s="1"/>
  <c r="V525" i="2"/>
  <c r="V532" i="2" s="1"/>
  <c r="V1380" i="2" s="1"/>
  <c r="V1152" i="2"/>
  <c r="V1154" i="2" s="1"/>
  <c r="V1642" i="2" s="1"/>
  <c r="U274" i="2"/>
  <c r="U1666" i="2" s="1"/>
  <c r="V1503" i="2"/>
  <c r="V903" i="2"/>
  <c r="V196" i="2"/>
  <c r="V1220" i="2"/>
  <c r="V1638" i="2" s="1"/>
  <c r="V882" i="2"/>
  <c r="V1629" i="2" s="1"/>
  <c r="V769" i="2"/>
  <c r="V1622" i="2" s="1"/>
  <c r="V1564" i="2"/>
  <c r="U310" i="2"/>
  <c r="V1338" i="2"/>
  <c r="V1630" i="2"/>
  <c r="V1469" i="2"/>
  <c r="W1466" i="2" s="1"/>
  <c r="W1468" i="2" s="1"/>
  <c r="W1469" i="2" s="1"/>
  <c r="X1466" i="2" s="1"/>
  <c r="V1200" i="2"/>
  <c r="V1644" i="2" s="1"/>
  <c r="V1296" i="2"/>
  <c r="V978" i="2"/>
  <c r="V862" i="2"/>
  <c r="V1628" i="2" s="1"/>
  <c r="V842" i="2"/>
  <c r="V1627" i="2" s="1"/>
  <c r="V676" i="2"/>
  <c r="V1617" i="2" s="1"/>
  <c r="W1497" i="2"/>
  <c r="W1412" i="2"/>
  <c r="W1413" i="2"/>
  <c r="V813" i="2"/>
  <c r="V192" i="2"/>
  <c r="V193" i="2" s="1"/>
  <c r="V1543" i="2"/>
  <c r="U1361" i="2"/>
  <c r="U1646" i="2" s="1"/>
  <c r="V1359" i="2"/>
  <c r="V812" i="2"/>
  <c r="V263" i="2"/>
  <c r="U1624" i="2"/>
  <c r="V219" i="2"/>
  <c r="V267" i="2"/>
  <c r="V268" i="2" s="1"/>
  <c r="V223" i="2"/>
  <c r="V224" i="2" s="1"/>
  <c r="V272" i="2"/>
  <c r="U1605" i="2"/>
  <c r="M1500" i="2"/>
  <c r="M1502" i="2" s="1"/>
  <c r="M1506" i="2" s="1"/>
  <c r="M1691" i="2" s="1"/>
  <c r="N1494" i="2"/>
  <c r="N1495" i="2" s="1"/>
  <c r="L1550" i="2"/>
  <c r="L1553" i="2" s="1"/>
  <c r="L1647" i="2"/>
  <c r="M1440" i="2"/>
  <c r="V1602" i="2"/>
  <c r="V979" i="2"/>
  <c r="V197" i="2"/>
  <c r="W16" i="2"/>
  <c r="W282" i="2" s="1"/>
  <c r="X17" i="2"/>
  <c r="W118" i="2"/>
  <c r="W119" i="2"/>
  <c r="W120" i="2"/>
  <c r="W117" i="2"/>
  <c r="W126" i="2"/>
  <c r="W127" i="2"/>
  <c r="W129" i="2"/>
  <c r="W196" i="2"/>
  <c r="W128" i="2"/>
  <c r="W190" i="2"/>
  <c r="W197" i="2" s="1"/>
  <c r="W262" i="2"/>
  <c r="W360" i="2"/>
  <c r="W1552" i="2" s="1"/>
  <c r="W370" i="2"/>
  <c r="W287" i="2"/>
  <c r="W1551" i="2" s="1"/>
  <c r="W351" i="2"/>
  <c r="W261" i="2"/>
  <c r="W266" i="2" s="1"/>
  <c r="W304" i="2"/>
  <c r="W386" i="2"/>
  <c r="W327" i="2"/>
  <c r="W402" i="2"/>
  <c r="W439" i="2"/>
  <c r="W524" i="2"/>
  <c r="W564" i="2"/>
  <c r="W410" i="2"/>
  <c r="W418" i="2"/>
  <c r="W457" i="2"/>
  <c r="W487" i="2"/>
  <c r="W294" i="2"/>
  <c r="W293" i="2" s="1"/>
  <c r="W394" i="2"/>
  <c r="W523" i="2"/>
  <c r="W472" i="2"/>
  <c r="W695" i="2"/>
  <c r="W732" i="2"/>
  <c r="W749" i="2"/>
  <c r="W618" i="2"/>
  <c r="W637" i="2"/>
  <c r="W656" i="2"/>
  <c r="W694" i="2"/>
  <c r="W714" i="2"/>
  <c r="W731" i="2"/>
  <c r="W617" i="2"/>
  <c r="W636" i="2"/>
  <c r="W655" i="2"/>
  <c r="W675" i="2"/>
  <c r="W713" i="2"/>
  <c r="W768" i="2"/>
  <c r="W785" i="2"/>
  <c r="W804" i="2"/>
  <c r="W750" i="2"/>
  <c r="W767" i="2"/>
  <c r="W880" i="2"/>
  <c r="W901" i="2"/>
  <c r="W921" i="2"/>
  <c r="W973" i="2"/>
  <c r="W999" i="2"/>
  <c r="W1058" i="2"/>
  <c r="W1079" i="2"/>
  <c r="W378" i="2"/>
  <c r="W786" i="2"/>
  <c r="W805" i="2"/>
  <c r="W957" i="2"/>
  <c r="W972" i="2"/>
  <c r="W974" i="2" s="1"/>
  <c r="W998" i="2"/>
  <c r="W1000" i="2" s="1"/>
  <c r="W1019" i="2"/>
  <c r="W1078" i="2"/>
  <c r="W1080" i="2" s="1"/>
  <c r="W1099" i="2"/>
  <c r="W674" i="2"/>
  <c r="W841" i="2"/>
  <c r="W861" i="2"/>
  <c r="W940" i="2"/>
  <c r="W956" i="2"/>
  <c r="W1018" i="2"/>
  <c r="W1039" i="2"/>
  <c r="W1098" i="2"/>
  <c r="W881" i="2"/>
  <c r="W922" i="2"/>
  <c r="W939" i="2"/>
  <c r="W1038" i="2"/>
  <c r="W1118" i="2"/>
  <c r="W1218" i="2"/>
  <c r="W1273" i="2"/>
  <c r="W1316" i="2"/>
  <c r="W860" i="2"/>
  <c r="W902" i="2"/>
  <c r="W1059" i="2"/>
  <c r="W1253" i="2"/>
  <c r="W1315" i="2"/>
  <c r="W1119" i="2"/>
  <c r="W1175" i="2"/>
  <c r="W1237" i="2"/>
  <c r="W1252" i="2"/>
  <c r="W1290" i="2"/>
  <c r="W1337" i="2"/>
  <c r="W1353" i="2"/>
  <c r="W840" i="2"/>
  <c r="W1289" i="2"/>
  <c r="W1392" i="2"/>
  <c r="W1438" i="2"/>
  <c r="W1493" i="2"/>
  <c r="W1528" i="2"/>
  <c r="W1529" i="2" s="1"/>
  <c r="W1174" i="2"/>
  <c r="W1449" i="2"/>
  <c r="W1450" i="2" s="1"/>
  <c r="W1465" i="2"/>
  <c r="W1198" i="2"/>
  <c r="W1219" i="2"/>
  <c r="W1274" i="2"/>
  <c r="W1336" i="2"/>
  <c r="W1437" i="2"/>
  <c r="W1492" i="2"/>
  <c r="W1504" i="2"/>
  <c r="W1505" i="2" s="1"/>
  <c r="W1354" i="2"/>
  <c r="W1597" i="2"/>
  <c r="W1496" i="2"/>
  <c r="W1236" i="2"/>
  <c r="W1441" i="2"/>
  <c r="U1618" i="2"/>
  <c r="V1690" i="2"/>
  <c r="V1610" i="2"/>
  <c r="V1658" i="2"/>
  <c r="V1608" i="2"/>
  <c r="V1275" i="2"/>
  <c r="V941" i="2"/>
  <c r="V191" i="2"/>
  <c r="R1671" i="2"/>
  <c r="R1672" i="2" s="1"/>
  <c r="R355" i="2"/>
  <c r="U814" i="2"/>
  <c r="U1382" i="2" s="1"/>
  <c r="V751" i="2"/>
  <c r="V245" i="2"/>
  <c r="V1596" i="2"/>
  <c r="V295" i="2"/>
  <c r="V296" i="2" s="1"/>
  <c r="V306" i="2" s="1"/>
  <c r="V321" i="2" s="1"/>
  <c r="U345" i="2"/>
  <c r="U328" i="2"/>
  <c r="U1669" i="2" s="1"/>
  <c r="R379" i="2"/>
  <c r="R1652" i="2" s="1"/>
  <c r="R371" i="2"/>
  <c r="R1651" i="2" s="1"/>
  <c r="R403" i="2"/>
  <c r="R1655" i="2" s="1"/>
  <c r="R411" i="2"/>
  <c r="R395" i="2"/>
  <c r="R1654" i="2" s="1"/>
  <c r="R419" i="2"/>
  <c r="R1657" i="2" s="1"/>
  <c r="R387" i="2"/>
  <c r="R1653" i="2" s="1"/>
  <c r="U199" i="2"/>
  <c r="T328" i="2"/>
  <c r="T1669" i="2" s="1"/>
  <c r="T345" i="2"/>
  <c r="S352" i="2"/>
  <c r="S354" i="2"/>
  <c r="BV1987" i="3" l="1"/>
  <c r="V1415" i="2"/>
  <c r="W696" i="2"/>
  <c r="W676" i="2"/>
  <c r="X1199" i="2"/>
  <c r="X188" i="2"/>
  <c r="X1442" i="2"/>
  <c r="X239" i="2"/>
  <c r="X244" i="2" s="1"/>
  <c r="X240" i="2"/>
  <c r="X245" i="2" s="1"/>
  <c r="X339" i="2"/>
  <c r="X218" i="2"/>
  <c r="X223" i="2" s="1"/>
  <c r="X217" i="2"/>
  <c r="X595" i="2"/>
  <c r="X549" i="2"/>
  <c r="M121" i="2"/>
  <c r="M122" i="2" s="1"/>
  <c r="M157" i="2" s="1"/>
  <c r="X318" i="2"/>
  <c r="X420" i="2"/>
  <c r="W331" i="2"/>
  <c r="W343" i="2"/>
  <c r="BK1544" i="3"/>
  <c r="BM2008" i="3"/>
  <c r="AP1419" i="3"/>
  <c r="BX1987" i="3"/>
  <c r="P2036" i="3"/>
  <c r="BI2036" i="3"/>
  <c r="AQ1004" i="3"/>
  <c r="AQ157" i="3"/>
  <c r="AQ155" i="3"/>
  <c r="AQ120" i="3"/>
  <c r="AQ156" i="3"/>
  <c r="AQ154" i="3"/>
  <c r="BL1364" i="3"/>
  <c r="AQ131" i="3"/>
  <c r="AQ132" i="3" s="1"/>
  <c r="AQ163" i="3"/>
  <c r="AQ164" i="3"/>
  <c r="AQ1005" i="3"/>
  <c r="AQ1237" i="3" s="1"/>
  <c r="AQ162" i="3"/>
  <c r="AQ161" i="3"/>
  <c r="AQ129" i="3"/>
  <c r="C2038" i="3"/>
  <c r="D2037" i="3"/>
  <c r="AW2037" i="3"/>
  <c r="BA2037" i="3"/>
  <c r="BO2037" i="3"/>
  <c r="CF2037" i="3"/>
  <c r="R2037" i="3"/>
  <c r="V2037" i="3" s="1"/>
  <c r="AF2037" i="3"/>
  <c r="AX2037" i="3"/>
  <c r="BB2037" i="3"/>
  <c r="Y2037" i="3"/>
  <c r="BQ2037" i="3"/>
  <c r="CA2037" i="3"/>
  <c r="T2037" i="3"/>
  <c r="AD2037" i="3"/>
  <c r="BX2037" i="3"/>
  <c r="CE2037" i="3"/>
  <c r="CI2037" i="3"/>
  <c r="O2037" i="3"/>
  <c r="BK2037" i="3"/>
  <c r="F2037" i="3"/>
  <c r="BG2037" i="3" s="1"/>
  <c r="X2037" i="3"/>
  <c r="AI2037" i="3" s="1"/>
  <c r="AT2037" i="3"/>
  <c r="BV2037" i="3"/>
  <c r="G2037" i="3"/>
  <c r="AM2037" i="3"/>
  <c r="AU2037" i="3"/>
  <c r="CD2037" i="3"/>
  <c r="I2037" i="3"/>
  <c r="AN2037" i="3"/>
  <c r="BS2037" i="3"/>
  <c r="K2037" i="3"/>
  <c r="BH2037" i="3" s="1"/>
  <c r="U2037" i="3"/>
  <c r="AK2037" i="3"/>
  <c r="BE2037" i="3" s="1"/>
  <c r="AO2037" i="3"/>
  <c r="BY2037" i="3"/>
  <c r="AB2037" i="3"/>
  <c r="AP2037" i="3"/>
  <c r="BP2037" i="3"/>
  <c r="CB2037" i="3"/>
  <c r="CG2037" i="3"/>
  <c r="AG2037" i="3"/>
  <c r="BC2037" i="3"/>
  <c r="BM2037" i="3"/>
  <c r="BW2037" i="3"/>
  <c r="Z2037" i="3"/>
  <c r="AH2037" i="3"/>
  <c r="AV2037" i="3"/>
  <c r="BD2037" i="3"/>
  <c r="AA2037" i="3"/>
  <c r="AE2037" i="3"/>
  <c r="AS2037" i="3"/>
  <c r="BT2037" i="3"/>
  <c r="L2037" i="3"/>
  <c r="AL2037" i="3"/>
  <c r="BL2037" i="3"/>
  <c r="BZ2037" i="3"/>
  <c r="M2037" i="3"/>
  <c r="S2037" i="3"/>
  <c r="AC2037" i="3"/>
  <c r="AQ2037" i="3"/>
  <c r="AY2037" i="3"/>
  <c r="CH2037" i="3"/>
  <c r="H2037" i="3"/>
  <c r="N2037" i="3"/>
  <c r="AR2037" i="3"/>
  <c r="AZ2037" i="3"/>
  <c r="BN2037" i="3"/>
  <c r="W1674" i="2"/>
  <c r="V1681" i="2"/>
  <c r="V1448" i="2"/>
  <c r="V1688" i="2"/>
  <c r="W1678" i="2"/>
  <c r="W1603" i="2"/>
  <c r="V1297" i="2"/>
  <c r="V1645" i="2" s="1"/>
  <c r="V980" i="2"/>
  <c r="V1640" i="2" s="1"/>
  <c r="W1152" i="2"/>
  <c r="W903" i="2"/>
  <c r="W1630" i="2" s="1"/>
  <c r="W733" i="2"/>
  <c r="W1620" i="2" s="1"/>
  <c r="W1120" i="2"/>
  <c r="W1637" i="2" s="1"/>
  <c r="V1604" i="2"/>
  <c r="V1605" i="2" s="1"/>
  <c r="V333" i="2"/>
  <c r="V340" i="2" s="1"/>
  <c r="V1670" i="2" s="1"/>
  <c r="W657" i="2"/>
  <c r="W1616" i="2" s="1"/>
  <c r="V1361" i="2"/>
  <c r="V1646" i="2" s="1"/>
  <c r="W638" i="2"/>
  <c r="W1615" i="2" s="1"/>
  <c r="W1317" i="2"/>
  <c r="W1639" i="2" s="1"/>
  <c r="W1220" i="2"/>
  <c r="W1638" i="2" s="1"/>
  <c r="W1397" i="2"/>
  <c r="W1399" i="2" s="1"/>
  <c r="W842" i="2"/>
  <c r="W1627" i="2" s="1"/>
  <c r="W769" i="2"/>
  <c r="W1622" i="2" s="1"/>
  <c r="W923" i="2"/>
  <c r="W862" i="2"/>
  <c r="W1628" i="2" s="1"/>
  <c r="V1565" i="2"/>
  <c r="W1414" i="2"/>
  <c r="W1443" i="2" s="1"/>
  <c r="X308" i="2"/>
  <c r="W1200" i="2"/>
  <c r="W1644" i="2" s="1"/>
  <c r="W882" i="2"/>
  <c r="W1629" i="2" s="1"/>
  <c r="W1658" i="2"/>
  <c r="W1635" i="2"/>
  <c r="W1040" i="2"/>
  <c r="W1633" i="2" s="1"/>
  <c r="V198" i="2"/>
  <c r="V199" i="2" s="1"/>
  <c r="W1600" i="2"/>
  <c r="W1291" i="2"/>
  <c r="W1100" i="2"/>
  <c r="W1636" i="2" s="1"/>
  <c r="W941" i="2"/>
  <c r="W1607" i="2"/>
  <c r="W1601" i="2"/>
  <c r="W1608" i="2"/>
  <c r="W1631" i="2"/>
  <c r="W1564" i="2"/>
  <c r="W1275" i="2"/>
  <c r="W198" i="2"/>
  <c r="W1360" i="2"/>
  <c r="W1176" i="2"/>
  <c r="W1643" i="2" s="1"/>
  <c r="W806" i="2"/>
  <c r="W1565" i="2" s="1"/>
  <c r="W1238" i="2"/>
  <c r="W1153" i="2"/>
  <c r="W1338" i="2"/>
  <c r="W1020" i="2"/>
  <c r="W1632" i="2" s="1"/>
  <c r="V814" i="2"/>
  <c r="V1382" i="2" s="1"/>
  <c r="W191" i="2"/>
  <c r="W715" i="2"/>
  <c r="W1619" i="2" s="1"/>
  <c r="W619" i="2"/>
  <c r="V1618" i="2"/>
  <c r="W1610" i="2"/>
  <c r="W1355" i="2"/>
  <c r="W1254" i="2"/>
  <c r="W1617" i="2"/>
  <c r="W1060" i="2"/>
  <c r="W1634" i="2" s="1"/>
  <c r="W787" i="2"/>
  <c r="W1623" i="2" s="1"/>
  <c r="W525" i="2"/>
  <c r="W1604" i="2" s="1"/>
  <c r="X1497" i="2"/>
  <c r="X1413" i="2"/>
  <c r="X1412" i="2"/>
  <c r="W1296" i="2"/>
  <c r="W958" i="2"/>
  <c r="W978" i="2"/>
  <c r="W751" i="2"/>
  <c r="W1621" i="2" s="1"/>
  <c r="W1602" i="2"/>
  <c r="W979" i="2"/>
  <c r="W813" i="2"/>
  <c r="U1625" i="2"/>
  <c r="W1543" i="2"/>
  <c r="W219" i="2"/>
  <c r="W263" i="2"/>
  <c r="W222" i="2"/>
  <c r="W272" i="2" s="1"/>
  <c r="W241" i="2"/>
  <c r="T354" i="2"/>
  <c r="T352" i="2"/>
  <c r="V246" i="2"/>
  <c r="V273" i="2"/>
  <c r="V274" i="2" s="1"/>
  <c r="V1666" i="2" s="1"/>
  <c r="W1503" i="2"/>
  <c r="W1295" i="2"/>
  <c r="W189" i="2"/>
  <c r="M165" i="2"/>
  <c r="M132" i="2"/>
  <c r="M164" i="2"/>
  <c r="M166" i="2"/>
  <c r="M1136" i="2"/>
  <c r="M1368" i="2" s="1"/>
  <c r="R413" i="2"/>
  <c r="R414" i="2" s="1"/>
  <c r="R423" i="2" s="1"/>
  <c r="R1720" i="2" s="1"/>
  <c r="R1656" i="2"/>
  <c r="R1659" i="2" s="1"/>
  <c r="R1680" i="2" s="1"/>
  <c r="V1621" i="2"/>
  <c r="W1690" i="2"/>
  <c r="W1498" i="2"/>
  <c r="W267" i="2"/>
  <c r="W245" i="2"/>
  <c r="W246" i="2" s="1"/>
  <c r="Y17" i="2"/>
  <c r="X16" i="2"/>
  <c r="X282" i="2" s="1"/>
  <c r="X117" i="2"/>
  <c r="X118" i="2"/>
  <c r="X120" i="2"/>
  <c r="X126" i="2"/>
  <c r="X127" i="2"/>
  <c r="X128" i="2"/>
  <c r="X129" i="2"/>
  <c r="X119" i="2"/>
  <c r="X190" i="2"/>
  <c r="X197" i="2" s="1"/>
  <c r="X1152" i="2"/>
  <c r="X261" i="2"/>
  <c r="X266" i="2" s="1"/>
  <c r="X287" i="2"/>
  <c r="X1551" i="2" s="1"/>
  <c r="X294" i="2"/>
  <c r="X293" i="2" s="1"/>
  <c r="X262" i="2"/>
  <c r="X304" i="2"/>
  <c r="X327" i="2"/>
  <c r="X378" i="2"/>
  <c r="X222" i="2"/>
  <c r="X360" i="2"/>
  <c r="X1552" i="2" s="1"/>
  <c r="X370" i="2"/>
  <c r="X351" i="2"/>
  <c r="X394" i="2"/>
  <c r="X472" i="2"/>
  <c r="X386" i="2"/>
  <c r="X402" i="2"/>
  <c r="X439" i="2"/>
  <c r="X524" i="2"/>
  <c r="X564" i="2"/>
  <c r="X410" i="2"/>
  <c r="X418" i="2"/>
  <c r="X457" i="2"/>
  <c r="X487" i="2"/>
  <c r="X523" i="2"/>
  <c r="X674" i="2"/>
  <c r="X750" i="2"/>
  <c r="X767" i="2"/>
  <c r="X695" i="2"/>
  <c r="X732" i="2"/>
  <c r="X749" i="2"/>
  <c r="X618" i="2"/>
  <c r="X637" i="2"/>
  <c r="X656" i="2"/>
  <c r="X694" i="2"/>
  <c r="X714" i="2"/>
  <c r="X731" i="2"/>
  <c r="X786" i="2"/>
  <c r="X636" i="2"/>
  <c r="X785" i="2"/>
  <c r="X840" i="2"/>
  <c r="X860" i="2"/>
  <c r="X881" i="2"/>
  <c r="X902" i="2"/>
  <c r="X922" i="2"/>
  <c r="X939" i="2"/>
  <c r="X1038" i="2"/>
  <c r="X1059" i="2"/>
  <c r="X1118" i="2"/>
  <c r="X655" i="2"/>
  <c r="X657" i="2" s="1"/>
  <c r="X880" i="2"/>
  <c r="X882" i="2" s="1"/>
  <c r="X901" i="2"/>
  <c r="X903" i="2" s="1"/>
  <c r="X921" i="2"/>
  <c r="X923" i="2" s="1"/>
  <c r="X973" i="2"/>
  <c r="X999" i="2"/>
  <c r="X1058" i="2"/>
  <c r="X1060" i="2" s="1"/>
  <c r="X1079" i="2"/>
  <c r="X617" i="2"/>
  <c r="X713" i="2"/>
  <c r="X768" i="2"/>
  <c r="X805" i="2"/>
  <c r="X957" i="2"/>
  <c r="X972" i="2"/>
  <c r="X998" i="2"/>
  <c r="X1019" i="2"/>
  <c r="X1078" i="2"/>
  <c r="X1099" i="2"/>
  <c r="X1174" i="2"/>
  <c r="X1198" i="2"/>
  <c r="X1219" i="2"/>
  <c r="X1236" i="2"/>
  <c r="X1274" i="2"/>
  <c r="X1289" i="2"/>
  <c r="X1336" i="2"/>
  <c r="X675" i="2"/>
  <c r="X841" i="2"/>
  <c r="X940" i="2"/>
  <c r="X1018" i="2"/>
  <c r="X1218" i="2"/>
  <c r="X1273" i="2"/>
  <c r="X1275" i="2" s="1"/>
  <c r="X1316" i="2"/>
  <c r="X956" i="2"/>
  <c r="X1039" i="2"/>
  <c r="X1098" i="2"/>
  <c r="X1253" i="2"/>
  <c r="X1315" i="2"/>
  <c r="X1354" i="2"/>
  <c r="X804" i="2"/>
  <c r="X1237" i="2"/>
  <c r="X1337" i="2"/>
  <c r="X1441" i="2"/>
  <c r="X1496" i="2"/>
  <c r="X1119" i="2"/>
  <c r="X1252" i="2"/>
  <c r="X1290" i="2"/>
  <c r="X1392" i="2"/>
  <c r="X1438" i="2"/>
  <c r="X1493" i="2"/>
  <c r="X861" i="2"/>
  <c r="X1175" i="2"/>
  <c r="X1353" i="2"/>
  <c r="X1449" i="2"/>
  <c r="X1450" i="2" s="1"/>
  <c r="X1465" i="2"/>
  <c r="X1492" i="2"/>
  <c r="X1437" i="2"/>
  <c r="X1468" i="2"/>
  <c r="X1503" i="2" s="1"/>
  <c r="X1504" i="2"/>
  <c r="X1505" i="2" s="1"/>
  <c r="X1528" i="2"/>
  <c r="X1529" i="2" s="1"/>
  <c r="X1597" i="2"/>
  <c r="M1444" i="2"/>
  <c r="M123" i="2"/>
  <c r="L1557" i="2"/>
  <c r="L1574" i="2" s="1"/>
  <c r="L1665" i="2" s="1"/>
  <c r="L1683" i="2" s="1"/>
  <c r="N1499" i="2"/>
  <c r="S403" i="2"/>
  <c r="S1655" i="2" s="1"/>
  <c r="S387" i="2"/>
  <c r="S1653" i="2" s="1"/>
  <c r="S411" i="2"/>
  <c r="S379" i="2"/>
  <c r="S1652" i="2" s="1"/>
  <c r="S371" i="2"/>
  <c r="S1651" i="2" s="1"/>
  <c r="S395" i="2"/>
  <c r="S1654" i="2" s="1"/>
  <c r="S419" i="2"/>
  <c r="S1657" i="2" s="1"/>
  <c r="U354" i="2"/>
  <c r="U352" i="2"/>
  <c r="V310" i="2"/>
  <c r="W1359" i="2"/>
  <c r="W192" i="2"/>
  <c r="W193" i="2" s="1"/>
  <c r="S355" i="2"/>
  <c r="S1671" i="2"/>
  <c r="S1672" i="2" s="1"/>
  <c r="V1719" i="2"/>
  <c r="V1677" i="2"/>
  <c r="W812" i="2"/>
  <c r="W1596" i="2"/>
  <c r="W295" i="2"/>
  <c r="W296" i="2" s="1"/>
  <c r="W306" i="2" s="1"/>
  <c r="W333" i="2" s="1"/>
  <c r="W340" i="2" s="1"/>
  <c r="W1670" i="2" s="1"/>
  <c r="X1040" i="2" l="1"/>
  <c r="W1415" i="2"/>
  <c r="M1135" i="2"/>
  <c r="M1367" i="2" s="1"/>
  <c r="M134" i="2"/>
  <c r="M1555" i="2" s="1"/>
  <c r="M159" i="2"/>
  <c r="M158" i="2"/>
  <c r="X696" i="2"/>
  <c r="Y1442" i="2"/>
  <c r="Y1199" i="2"/>
  <c r="Y188" i="2"/>
  <c r="Y196" i="2" s="1"/>
  <c r="Y339" i="2"/>
  <c r="Y239" i="2"/>
  <c r="Y240" i="2"/>
  <c r="Y245" i="2" s="1"/>
  <c r="Y217" i="2"/>
  <c r="Y222" i="2" s="1"/>
  <c r="Y218" i="2"/>
  <c r="Y549" i="2"/>
  <c r="Y595" i="2"/>
  <c r="Y420" i="2"/>
  <c r="Y318" i="2"/>
  <c r="W321" i="2"/>
  <c r="X343" i="2"/>
  <c r="X331" i="2"/>
  <c r="AQ158" i="3"/>
  <c r="AQ165" i="3"/>
  <c r="AR111" i="3"/>
  <c r="AP1422" i="3"/>
  <c r="AP1524" i="3"/>
  <c r="AP1536" i="3" s="1"/>
  <c r="BI2037" i="3"/>
  <c r="P2037" i="3"/>
  <c r="C2039" i="3"/>
  <c r="D2038" i="3"/>
  <c r="K2038" i="3"/>
  <c r="BH2038" i="3" s="1"/>
  <c r="AK2038" i="3"/>
  <c r="BE2038" i="3" s="1"/>
  <c r="AS2038" i="3"/>
  <c r="BA2038" i="3"/>
  <c r="BK2038" i="3"/>
  <c r="AB2038" i="3"/>
  <c r="AT2038" i="3"/>
  <c r="BV2038" i="3"/>
  <c r="BZ2038" i="3"/>
  <c r="CG2038" i="3"/>
  <c r="AG2038" i="3"/>
  <c r="AQ2038" i="3"/>
  <c r="AU2038" i="3"/>
  <c r="BM2038" i="3"/>
  <c r="CD2038" i="3"/>
  <c r="Z2038" i="3"/>
  <c r="AD2038" i="3"/>
  <c r="AN2038" i="3"/>
  <c r="BX2038" i="3"/>
  <c r="CE2038" i="3"/>
  <c r="BY2038" i="3"/>
  <c r="L2038" i="3"/>
  <c r="AL2038" i="3"/>
  <c r="M2038" i="3"/>
  <c r="Y2038" i="3"/>
  <c r="BW2038" i="3"/>
  <c r="I2038" i="3"/>
  <c r="AR2038" i="3"/>
  <c r="AV2038" i="3"/>
  <c r="BD2038" i="3"/>
  <c r="BS2038" i="3"/>
  <c r="U2038" i="3"/>
  <c r="AA2038" i="3"/>
  <c r="AE2038" i="3"/>
  <c r="AO2038" i="3"/>
  <c r="AW2038" i="3"/>
  <c r="BT2038" i="3"/>
  <c r="CF2038" i="3"/>
  <c r="F2038" i="3"/>
  <c r="BG2038" i="3" s="1"/>
  <c r="R2038" i="3"/>
  <c r="V2038" i="3" s="1"/>
  <c r="X2038" i="3"/>
  <c r="AI2038" i="3" s="1"/>
  <c r="AF2038" i="3"/>
  <c r="BL2038" i="3"/>
  <c r="CB2038" i="3"/>
  <c r="G2038" i="3"/>
  <c r="BQ2038" i="3"/>
  <c r="CH2038" i="3"/>
  <c r="T2038" i="3"/>
  <c r="AZ2038" i="3"/>
  <c r="CI2038" i="3"/>
  <c r="O2038" i="3"/>
  <c r="BO2038" i="3"/>
  <c r="AP2038" i="3"/>
  <c r="AX2038" i="3"/>
  <c r="BB2038" i="3"/>
  <c r="BP2038" i="3"/>
  <c r="S2038" i="3"/>
  <c r="AC2038" i="3"/>
  <c r="AM2038" i="3"/>
  <c r="AY2038" i="3"/>
  <c r="BC2038" i="3"/>
  <c r="CA2038" i="3"/>
  <c r="H2038" i="3"/>
  <c r="N2038" i="3"/>
  <c r="AH2038" i="3"/>
  <c r="BN2038" i="3"/>
  <c r="AQ1006" i="3"/>
  <c r="AQ1236" i="3"/>
  <c r="BL1368" i="3"/>
  <c r="W1681" i="2"/>
  <c r="X1674" i="2"/>
  <c r="X1678" i="2"/>
  <c r="W1688" i="2"/>
  <c r="W1448" i="2"/>
  <c r="X317" i="2"/>
  <c r="W1154" i="2"/>
  <c r="W1642" i="2" s="1"/>
  <c r="X619" i="2"/>
  <c r="X1414" i="2"/>
  <c r="X1688" i="2" s="1"/>
  <c r="X842" i="2"/>
  <c r="W1618" i="2"/>
  <c r="X1120" i="2"/>
  <c r="X1637" i="2" s="1"/>
  <c r="X1397" i="2"/>
  <c r="X1399" i="2" s="1"/>
  <c r="W814" i="2"/>
  <c r="W1382" i="2" s="1"/>
  <c r="X1080" i="2"/>
  <c r="X1635" i="2" s="1"/>
  <c r="W980" i="2"/>
  <c r="W1640" i="2" s="1"/>
  <c r="X769" i="2"/>
  <c r="X1622" i="2" s="1"/>
  <c r="X787" i="2"/>
  <c r="X1623" i="2" s="1"/>
  <c r="X862" i="2"/>
  <c r="X1628" i="2" s="1"/>
  <c r="X676" i="2"/>
  <c r="X1617" i="2" s="1"/>
  <c r="X974" i="2"/>
  <c r="X638" i="2"/>
  <c r="X1615" i="2" s="1"/>
  <c r="X1618" i="2"/>
  <c r="X751" i="2"/>
  <c r="X1621" i="2" s="1"/>
  <c r="W1614" i="2"/>
  <c r="X1630" i="2"/>
  <c r="X941" i="2"/>
  <c r="X1238" i="2"/>
  <c r="X1220" i="2"/>
  <c r="X1638" i="2" s="1"/>
  <c r="X1296" i="2"/>
  <c r="X1100" i="2"/>
  <c r="X1636" i="2" s="1"/>
  <c r="X1020" i="2"/>
  <c r="X1632" i="2" s="1"/>
  <c r="X715" i="2"/>
  <c r="X1619" i="2" s="1"/>
  <c r="Y308" i="2"/>
  <c r="X813" i="2"/>
  <c r="X1469" i="2"/>
  <c r="Y1466" i="2" s="1"/>
  <c r="Y1468" i="2" s="1"/>
  <c r="Y1498" i="2" s="1"/>
  <c r="X525" i="2"/>
  <c r="X532" i="2" s="1"/>
  <c r="X1380" i="2" s="1"/>
  <c r="X1176" i="2"/>
  <c r="X1643" i="2" s="1"/>
  <c r="X1254" i="2"/>
  <c r="X979" i="2"/>
  <c r="W1297" i="2"/>
  <c r="W1645" i="2" s="1"/>
  <c r="W199" i="2"/>
  <c r="W1361" i="2"/>
  <c r="W1646" i="2" s="1"/>
  <c r="X1153" i="2"/>
  <c r="X1154" i="2" s="1"/>
  <c r="X1642" i="2" s="1"/>
  <c r="V1625" i="2"/>
  <c r="W1624" i="2"/>
  <c r="W1605" i="2"/>
  <c r="X812" i="2"/>
  <c r="X1355" i="2"/>
  <c r="X1317" i="2"/>
  <c r="X1639" i="2" s="1"/>
  <c r="W532" i="2"/>
  <c r="W1380" i="2" s="1"/>
  <c r="X1608" i="2"/>
  <c r="X958" i="2"/>
  <c r="X1000" i="2"/>
  <c r="X1631" i="2" s="1"/>
  <c r="X191" i="2"/>
  <c r="W310" i="2"/>
  <c r="W345" i="2" s="1"/>
  <c r="X1690" i="2"/>
  <c r="X1607" i="2"/>
  <c r="X1498" i="2"/>
  <c r="X733" i="2"/>
  <c r="X1620" i="2" s="1"/>
  <c r="X192" i="2"/>
  <c r="X193" i="2" s="1"/>
  <c r="X1601" i="2"/>
  <c r="X1634" i="2"/>
  <c r="X1600" i="2"/>
  <c r="X1603" i="2"/>
  <c r="X1338" i="2"/>
  <c r="X1360" i="2"/>
  <c r="X1633" i="2"/>
  <c r="X1627" i="2"/>
  <c r="X1614" i="2"/>
  <c r="X1616" i="2"/>
  <c r="Y1497" i="2"/>
  <c r="Y1413" i="2"/>
  <c r="Y1412" i="2"/>
  <c r="X1200" i="2"/>
  <c r="X1644" i="2" s="1"/>
  <c r="X1543" i="2"/>
  <c r="X241" i="2"/>
  <c r="X263" i="2"/>
  <c r="X246" i="2"/>
  <c r="W224" i="2"/>
  <c r="N1500" i="2"/>
  <c r="N1502" i="2" s="1"/>
  <c r="N1506" i="2" s="1"/>
  <c r="N1691" i="2" s="1"/>
  <c r="O1494" i="2"/>
  <c r="O1495" i="2" s="1"/>
  <c r="X272" i="2"/>
  <c r="X224" i="2"/>
  <c r="W1719" i="2"/>
  <c r="W1677" i="2"/>
  <c r="U355" i="2"/>
  <c r="U1671" i="2"/>
  <c r="U1672" i="2" s="1"/>
  <c r="U403" i="2"/>
  <c r="U1655" i="2" s="1"/>
  <c r="U379" i="2"/>
  <c r="U1652" i="2" s="1"/>
  <c r="U387" i="2"/>
  <c r="U1653" i="2" s="1"/>
  <c r="U371" i="2"/>
  <c r="U1651" i="2" s="1"/>
  <c r="U419" i="2"/>
  <c r="U1657" i="2" s="1"/>
  <c r="U395" i="2"/>
  <c r="U1654" i="2" s="1"/>
  <c r="U411" i="2"/>
  <c r="M1445" i="2"/>
  <c r="M1447" i="2" s="1"/>
  <c r="N1439" i="2"/>
  <c r="X1602" i="2"/>
  <c r="X1291" i="2"/>
  <c r="X189" i="2"/>
  <c r="X1596" i="2"/>
  <c r="X295" i="2"/>
  <c r="X296" i="2" s="1"/>
  <c r="X306" i="2" s="1"/>
  <c r="M168" i="2"/>
  <c r="T355" i="2"/>
  <c r="T1671" i="2"/>
  <c r="T1672" i="2" s="1"/>
  <c r="S1656" i="2"/>
  <c r="S1659" i="2" s="1"/>
  <c r="S1680" i="2" s="1"/>
  <c r="S413" i="2"/>
  <c r="S414" i="2" s="1"/>
  <c r="S423" i="2" s="1"/>
  <c r="S1720" i="2" s="1"/>
  <c r="M1137" i="2"/>
  <c r="X1629" i="2"/>
  <c r="X1610" i="2"/>
  <c r="X1658" i="2"/>
  <c r="X1443" i="2"/>
  <c r="X1295" i="2"/>
  <c r="X978" i="2"/>
  <c r="X267" i="2"/>
  <c r="X219" i="2"/>
  <c r="Z17" i="2"/>
  <c r="Y16" i="2"/>
  <c r="Y282" i="2" s="1"/>
  <c r="Y117" i="2"/>
  <c r="Y118" i="2"/>
  <c r="Y119" i="2"/>
  <c r="Y120" i="2"/>
  <c r="Y127" i="2"/>
  <c r="Y128" i="2"/>
  <c r="Y129" i="2"/>
  <c r="Y126" i="2"/>
  <c r="Y190" i="2"/>
  <c r="Y261" i="2"/>
  <c r="Y287" i="2"/>
  <c r="Y1551" i="2" s="1"/>
  <c r="Y294" i="2"/>
  <c r="Y293" i="2" s="1"/>
  <c r="Y327" i="2"/>
  <c r="Y262" i="2"/>
  <c r="Y267" i="2" s="1"/>
  <c r="Y360" i="2"/>
  <c r="Y1552" i="2" s="1"/>
  <c r="Y370" i="2"/>
  <c r="Y402" i="2"/>
  <c r="Y378" i="2"/>
  <c r="Y523" i="2"/>
  <c r="Y304" i="2"/>
  <c r="Y351" i="2"/>
  <c r="Y472" i="2"/>
  <c r="Y386" i="2"/>
  <c r="Y439" i="2"/>
  <c r="Y524" i="2"/>
  <c r="Y564" i="2"/>
  <c r="Y394" i="2"/>
  <c r="Y617" i="2"/>
  <c r="Y636" i="2"/>
  <c r="Y655" i="2"/>
  <c r="Y675" i="2"/>
  <c r="Y713" i="2"/>
  <c r="Y768" i="2"/>
  <c r="Y785" i="2"/>
  <c r="Y674" i="2"/>
  <c r="Y750" i="2"/>
  <c r="Y695" i="2"/>
  <c r="Y732" i="2"/>
  <c r="Y749" i="2"/>
  <c r="Y804" i="2"/>
  <c r="Y841" i="2"/>
  <c r="Y861" i="2"/>
  <c r="Y940" i="2"/>
  <c r="Y956" i="2"/>
  <c r="Y1018" i="2"/>
  <c r="Y1039" i="2"/>
  <c r="Y1098" i="2"/>
  <c r="Y1119" i="2"/>
  <c r="Y410" i="2"/>
  <c r="Y487" i="2"/>
  <c r="Y637" i="2"/>
  <c r="Y694" i="2"/>
  <c r="Y767" i="2"/>
  <c r="Y769" i="2" s="1"/>
  <c r="Y840" i="2"/>
  <c r="Y860" i="2"/>
  <c r="Y881" i="2"/>
  <c r="Y902" i="2"/>
  <c r="Y922" i="2"/>
  <c r="Y939" i="2"/>
  <c r="Y941" i="2" s="1"/>
  <c r="Y1038" i="2"/>
  <c r="Y1059" i="2"/>
  <c r="Y1118" i="2"/>
  <c r="Y457" i="2"/>
  <c r="Y656" i="2"/>
  <c r="Y786" i="2"/>
  <c r="Y880" i="2"/>
  <c r="Y901" i="2"/>
  <c r="Y921" i="2"/>
  <c r="Y973" i="2"/>
  <c r="Y999" i="2"/>
  <c r="Y1058" i="2"/>
  <c r="Y1079" i="2"/>
  <c r="Y618" i="2"/>
  <c r="Y805" i="2"/>
  <c r="Y1099" i="2"/>
  <c r="Y1175" i="2"/>
  <c r="Y1237" i="2"/>
  <c r="Y1252" i="2"/>
  <c r="Y1290" i="2"/>
  <c r="Y1337" i="2"/>
  <c r="Y1353" i="2"/>
  <c r="Y1174" i="2"/>
  <c r="Y1198" i="2"/>
  <c r="Y1219" i="2"/>
  <c r="Y1236" i="2"/>
  <c r="Y1274" i="2"/>
  <c r="Y1289" i="2"/>
  <c r="Y714" i="2"/>
  <c r="Y998" i="2"/>
  <c r="Y1218" i="2"/>
  <c r="Y1273" i="2"/>
  <c r="Y1316" i="2"/>
  <c r="Y731" i="2"/>
  <c r="Y957" i="2"/>
  <c r="Y1019" i="2"/>
  <c r="Y1078" i="2"/>
  <c r="Y1354" i="2"/>
  <c r="Y1437" i="2"/>
  <c r="Y1492" i="2"/>
  <c r="Y1504" i="2"/>
  <c r="Y1505" i="2" s="1"/>
  <c r="Y418" i="2"/>
  <c r="Y972" i="2"/>
  <c r="Y1315" i="2"/>
  <c r="Y1441" i="2"/>
  <c r="Y1496" i="2"/>
  <c r="Y1253" i="2"/>
  <c r="Y1392" i="2"/>
  <c r="Y1438" i="2"/>
  <c r="Y1493" i="2"/>
  <c r="Y1528" i="2"/>
  <c r="Y1529" i="2" s="1"/>
  <c r="Y1336" i="2"/>
  <c r="Y1449" i="2"/>
  <c r="Y1450" i="2" s="1"/>
  <c r="Y1465" i="2"/>
  <c r="Y1597" i="2"/>
  <c r="M135" i="2"/>
  <c r="N114" i="2" s="1"/>
  <c r="T395" i="2"/>
  <c r="T1654" i="2" s="1"/>
  <c r="T411" i="2"/>
  <c r="T403" i="2"/>
  <c r="T1655" i="2" s="1"/>
  <c r="T379" i="2"/>
  <c r="T1652" i="2" s="1"/>
  <c r="T419" i="2"/>
  <c r="T1657" i="2" s="1"/>
  <c r="T387" i="2"/>
  <c r="T1653" i="2" s="1"/>
  <c r="T371" i="2"/>
  <c r="T1651" i="2" s="1"/>
  <c r="V345" i="2"/>
  <c r="V328" i="2"/>
  <c r="V1669" i="2" s="1"/>
  <c r="X1359" i="2"/>
  <c r="X806" i="2"/>
  <c r="X196" i="2"/>
  <c r="X198" i="2" s="1"/>
  <c r="W273" i="2"/>
  <c r="W274" i="2" s="1"/>
  <c r="W1666" i="2" s="1"/>
  <c r="W268" i="2"/>
  <c r="M161" i="2" l="1"/>
  <c r="X1415" i="2"/>
  <c r="Y696" i="2"/>
  <c r="X1448" i="2"/>
  <c r="X333" i="2"/>
  <c r="X340" i="2" s="1"/>
  <c r="X1670" i="2" s="1"/>
  <c r="Z420" i="2"/>
  <c r="Z1442" i="2"/>
  <c r="Z1199" i="2"/>
  <c r="Z188" i="2"/>
  <c r="Z240" i="2"/>
  <c r="Z339" i="2"/>
  <c r="Z239" i="2"/>
  <c r="Z244" i="2" s="1"/>
  <c r="Z217" i="2"/>
  <c r="Z222" i="2" s="1"/>
  <c r="Z218" i="2"/>
  <c r="Z595" i="2"/>
  <c r="Z549" i="2"/>
  <c r="Z318" i="2"/>
  <c r="X321" i="2"/>
  <c r="Y331" i="2"/>
  <c r="Y343" i="2"/>
  <c r="AQ167" i="3"/>
  <c r="C2040" i="3"/>
  <c r="D2039" i="3"/>
  <c r="BO2039" i="3"/>
  <c r="BT2039" i="3"/>
  <c r="CF2039" i="3"/>
  <c r="AF2039" i="3"/>
  <c r="AP2039" i="3"/>
  <c r="AX2039" i="3"/>
  <c r="AG2039" i="3"/>
  <c r="BM2039" i="3"/>
  <c r="BW2039" i="3"/>
  <c r="CD2039" i="3"/>
  <c r="I2039" i="3"/>
  <c r="T2039" i="3"/>
  <c r="AN2039" i="3"/>
  <c r="AV2039" i="3"/>
  <c r="BD2039" i="3"/>
  <c r="BS2039" i="3"/>
  <c r="O2039" i="3"/>
  <c r="U2039" i="3"/>
  <c r="AE2039" i="3"/>
  <c r="AO2039" i="3"/>
  <c r="AW2039" i="3"/>
  <c r="BK2039" i="3"/>
  <c r="F2039" i="3"/>
  <c r="BG2039" i="3" s="1"/>
  <c r="X2039" i="3"/>
  <c r="AI2039" i="3" s="1"/>
  <c r="AL2039" i="3"/>
  <c r="BB2039" i="3"/>
  <c r="BL2039" i="3"/>
  <c r="CB2039" i="3"/>
  <c r="M2039" i="3"/>
  <c r="Y2039" i="3"/>
  <c r="AC2039" i="3"/>
  <c r="AY2039" i="3"/>
  <c r="CI2039" i="3"/>
  <c r="AK2039" i="3"/>
  <c r="BE2039" i="3" s="1"/>
  <c r="BP2039" i="3"/>
  <c r="BV2039" i="3"/>
  <c r="CG2039" i="3"/>
  <c r="S2039" i="3"/>
  <c r="AM2039" i="3"/>
  <c r="AQ2039" i="3"/>
  <c r="BC2039" i="3"/>
  <c r="BQ2039" i="3"/>
  <c r="CA2039" i="3"/>
  <c r="CH2039" i="3"/>
  <c r="H2039" i="3"/>
  <c r="N2039" i="3"/>
  <c r="Z2039" i="3"/>
  <c r="AH2039" i="3"/>
  <c r="AR2039" i="3"/>
  <c r="AZ2039" i="3"/>
  <c r="BN2039" i="3"/>
  <c r="K2039" i="3"/>
  <c r="BH2039" i="3" s="1"/>
  <c r="AA2039" i="3"/>
  <c r="AS2039" i="3"/>
  <c r="BA2039" i="3"/>
  <c r="BY2039" i="3"/>
  <c r="L2039" i="3"/>
  <c r="R2039" i="3"/>
  <c r="V2039" i="3" s="1"/>
  <c r="AB2039" i="3"/>
  <c r="AT2039" i="3"/>
  <c r="BZ2039" i="3"/>
  <c r="G2039" i="3"/>
  <c r="AU2039" i="3"/>
  <c r="AD2039" i="3"/>
  <c r="BX2039" i="3"/>
  <c r="CE2039" i="3"/>
  <c r="BL1369" i="3"/>
  <c r="BL1371" i="3" s="1"/>
  <c r="BM1363" i="3"/>
  <c r="AQ1238" i="3"/>
  <c r="AQ1252" i="3" s="1"/>
  <c r="AQ1436" i="3" s="1"/>
  <c r="AQ1438" i="3" s="1"/>
  <c r="AQ1510" i="3"/>
  <c r="AQ1516" i="3" s="1"/>
  <c r="AY1988" i="3"/>
  <c r="BE1988" i="3" s="1"/>
  <c r="BI2038" i="3"/>
  <c r="P2038" i="3"/>
  <c r="AP1426" i="3"/>
  <c r="AP1443" i="3" s="1"/>
  <c r="F1987" i="3"/>
  <c r="AR127" i="3"/>
  <c r="AR128" i="3" s="1"/>
  <c r="AR118" i="3"/>
  <c r="AR119" i="3" s="1"/>
  <c r="Y1674" i="2"/>
  <c r="Y676" i="2"/>
  <c r="X1681" i="2"/>
  <c r="Y1678" i="2"/>
  <c r="X1564" i="2"/>
  <c r="Y1100" i="2"/>
  <c r="Y1317" i="2"/>
  <c r="Y1639" i="2" s="1"/>
  <c r="X980" i="2"/>
  <c r="X1640" i="2" s="1"/>
  <c r="Y974" i="2"/>
  <c r="Y1020" i="2"/>
  <c r="X1604" i="2"/>
  <c r="X1605" i="2" s="1"/>
  <c r="Y1220" i="2"/>
  <c r="Y1638" i="2" s="1"/>
  <c r="Y958" i="2"/>
  <c r="Y317" i="2"/>
  <c r="Y191" i="2"/>
  <c r="Y715" i="2"/>
  <c r="Y1060" i="2"/>
  <c r="Y1634" i="2" s="1"/>
  <c r="Y1080" i="2"/>
  <c r="Y1635" i="2" s="1"/>
  <c r="Y1397" i="2"/>
  <c r="W1625" i="2"/>
  <c r="Y1414" i="2"/>
  <c r="Y1443" i="2" s="1"/>
  <c r="Y1153" i="2"/>
  <c r="Y197" i="2"/>
  <c r="Y198" i="2" s="1"/>
  <c r="X1297" i="2"/>
  <c r="X1645" i="2" s="1"/>
  <c r="Y1152" i="2"/>
  <c r="Y657" i="2"/>
  <c r="Y1616" i="2" s="1"/>
  <c r="Y1254" i="2"/>
  <c r="Y1275" i="2"/>
  <c r="Y751" i="2"/>
  <c r="Y1621" i="2" s="1"/>
  <c r="Y1610" i="2"/>
  <c r="Y787" i="2"/>
  <c r="Y1623" i="2" s="1"/>
  <c r="Z308" i="2"/>
  <c r="W328" i="2"/>
  <c r="W1669" i="2" s="1"/>
  <c r="Y1296" i="2"/>
  <c r="Y1360" i="2"/>
  <c r="Y842" i="2"/>
  <c r="Y1627" i="2" s="1"/>
  <c r="Y1607" i="2"/>
  <c r="Y1622" i="2"/>
  <c r="Y1040" i="2"/>
  <c r="Y1633" i="2" s="1"/>
  <c r="Y862" i="2"/>
  <c r="Y1628" i="2" s="1"/>
  <c r="Y1617" i="2"/>
  <c r="Y1658" i="2"/>
  <c r="Y1600" i="2"/>
  <c r="Y1238" i="2"/>
  <c r="X1361" i="2"/>
  <c r="X1646" i="2" s="1"/>
  <c r="Y1601" i="2"/>
  <c r="Y1176" i="2"/>
  <c r="Y1643" i="2" s="1"/>
  <c r="Y1355" i="2"/>
  <c r="Y733" i="2"/>
  <c r="Y1620" i="2" s="1"/>
  <c r="Y619" i="2"/>
  <c r="Y1614" i="2" s="1"/>
  <c r="Y1338" i="2"/>
  <c r="Y1000" i="2"/>
  <c r="Y1631" i="2" s="1"/>
  <c r="Y1295" i="2"/>
  <c r="Y1200" i="2"/>
  <c r="Y1644" i="2" s="1"/>
  <c r="Y923" i="2"/>
  <c r="Y812" i="2"/>
  <c r="Y1636" i="2"/>
  <c r="Y638" i="2"/>
  <c r="Y1615" i="2" s="1"/>
  <c r="Y525" i="2"/>
  <c r="Y532" i="2" s="1"/>
  <c r="Y1380" i="2" s="1"/>
  <c r="Y192" i="2"/>
  <c r="Y193" i="2" s="1"/>
  <c r="Z1497" i="2"/>
  <c r="Z1412" i="2"/>
  <c r="Z1413" i="2"/>
  <c r="Y1291" i="2"/>
  <c r="Y882" i="2"/>
  <c r="Y1629" i="2" s="1"/>
  <c r="Y1120" i="2"/>
  <c r="Y1637" i="2" s="1"/>
  <c r="Y189" i="2"/>
  <c r="Y1690" i="2"/>
  <c r="Y979" i="2"/>
  <c r="Y903" i="2"/>
  <c r="Y1630" i="2" s="1"/>
  <c r="Y1564" i="2"/>
  <c r="Y219" i="2"/>
  <c r="Y263" i="2"/>
  <c r="Y806" i="2"/>
  <c r="Y1565" i="2" s="1"/>
  <c r="Y266" i="2"/>
  <c r="Y223" i="2"/>
  <c r="Y224" i="2" s="1"/>
  <c r="Y241" i="2"/>
  <c r="Y244" i="2"/>
  <c r="Y246" i="2" s="1"/>
  <c r="Y1543" i="2"/>
  <c r="N130" i="2"/>
  <c r="Y1469" i="2"/>
  <c r="Z1466" i="2" s="1"/>
  <c r="Z1468" i="2" s="1"/>
  <c r="Z1498" i="2" s="1"/>
  <c r="Y978" i="2"/>
  <c r="X273" i="2"/>
  <c r="X274" i="2" s="1"/>
  <c r="X1666" i="2" s="1"/>
  <c r="X268" i="2"/>
  <c r="M1641" i="2"/>
  <c r="M1369" i="2"/>
  <c r="M1383" i="2" s="1"/>
  <c r="M1567" i="2" s="1"/>
  <c r="X1719" i="2"/>
  <c r="X1677" i="2"/>
  <c r="N1440" i="2"/>
  <c r="N1444" i="2" s="1"/>
  <c r="X1624" i="2"/>
  <c r="X1625" i="2" s="1"/>
  <c r="X1565" i="2"/>
  <c r="Y1359" i="2"/>
  <c r="Y813" i="2"/>
  <c r="Y1596" i="2"/>
  <c r="Y295" i="2"/>
  <c r="Y296" i="2" s="1"/>
  <c r="Y306" i="2" s="1"/>
  <c r="Y333" i="2" s="1"/>
  <c r="Y340" i="2" s="1"/>
  <c r="Y1670" i="2" s="1"/>
  <c r="M1451" i="2"/>
  <c r="M1689" i="2" s="1"/>
  <c r="T413" i="2"/>
  <c r="T414" i="2" s="1"/>
  <c r="T423" i="2" s="1"/>
  <c r="T1720" i="2" s="1"/>
  <c r="T1656" i="2"/>
  <c r="T1659" i="2" s="1"/>
  <c r="T1680" i="2" s="1"/>
  <c r="Y1603" i="2"/>
  <c r="Y1632" i="2"/>
  <c r="Y1608" i="2"/>
  <c r="Y1503" i="2"/>
  <c r="AA17" i="2"/>
  <c r="Z117" i="2"/>
  <c r="Z118" i="2"/>
  <c r="Z119" i="2"/>
  <c r="Z16" i="2"/>
  <c r="Z282" i="2" s="1"/>
  <c r="Z127" i="2"/>
  <c r="Z128" i="2"/>
  <c r="Z129" i="2"/>
  <c r="Z120" i="2"/>
  <c r="Z126" i="2"/>
  <c r="Z196" i="2"/>
  <c r="Z190" i="2"/>
  <c r="Z197" i="2" s="1"/>
  <c r="Z261" i="2"/>
  <c r="Z266" i="2" s="1"/>
  <c r="Z262" i="2"/>
  <c r="Z304" i="2"/>
  <c r="Z287" i="2"/>
  <c r="Z1551" i="2" s="1"/>
  <c r="Z294" i="2"/>
  <c r="Z293" i="2" s="1"/>
  <c r="Z351" i="2"/>
  <c r="Z327" i="2"/>
  <c r="Z378" i="2"/>
  <c r="Z360" i="2"/>
  <c r="Z1552" i="2" s="1"/>
  <c r="Z394" i="2"/>
  <c r="Z410" i="2"/>
  <c r="Z418" i="2"/>
  <c r="Z457" i="2"/>
  <c r="Z487" i="2"/>
  <c r="Z523" i="2"/>
  <c r="Z370" i="2"/>
  <c r="Z402" i="2"/>
  <c r="Z472" i="2"/>
  <c r="Z439" i="2"/>
  <c r="Z618" i="2"/>
  <c r="Z637" i="2"/>
  <c r="Z656" i="2"/>
  <c r="Z694" i="2"/>
  <c r="Z714" i="2"/>
  <c r="Z731" i="2"/>
  <c r="Z786" i="2"/>
  <c r="Z524" i="2"/>
  <c r="Z617" i="2"/>
  <c r="Z619" i="2" s="1"/>
  <c r="Z636" i="2"/>
  <c r="Z638" i="2" s="1"/>
  <c r="Z655" i="2"/>
  <c r="Z657" i="2" s="1"/>
  <c r="Z675" i="2"/>
  <c r="Z713" i="2"/>
  <c r="Z674" i="2"/>
  <c r="Z750" i="2"/>
  <c r="Z767" i="2"/>
  <c r="Z732" i="2"/>
  <c r="Z749" i="2"/>
  <c r="Z805" i="2"/>
  <c r="Z957" i="2"/>
  <c r="Z972" i="2"/>
  <c r="Z998" i="2"/>
  <c r="Z1019" i="2"/>
  <c r="Z1078" i="2"/>
  <c r="Z1099" i="2"/>
  <c r="Z386" i="2"/>
  <c r="Z785" i="2"/>
  <c r="Z804" i="2"/>
  <c r="Z841" i="2"/>
  <c r="Z861" i="2"/>
  <c r="Z940" i="2"/>
  <c r="Z956" i="2"/>
  <c r="Z1018" i="2"/>
  <c r="Z1039" i="2"/>
  <c r="Z1098" i="2"/>
  <c r="Z1119" i="2"/>
  <c r="Z695" i="2"/>
  <c r="Z840" i="2"/>
  <c r="Z860" i="2"/>
  <c r="Z881" i="2"/>
  <c r="Z902" i="2"/>
  <c r="Z922" i="2"/>
  <c r="Z939" i="2"/>
  <c r="Z941" i="2" s="1"/>
  <c r="Z1038" i="2"/>
  <c r="Z1059" i="2"/>
  <c r="Z768" i="2"/>
  <c r="Z973" i="2"/>
  <c r="Z1058" i="2"/>
  <c r="Z1079" i="2"/>
  <c r="Z1253" i="2"/>
  <c r="Z1315" i="2"/>
  <c r="Z1354" i="2"/>
  <c r="Z564" i="2"/>
  <c r="Z901" i="2"/>
  <c r="Z1118" i="2"/>
  <c r="Z1175" i="2"/>
  <c r="Z1237" i="2"/>
  <c r="Z1252" i="2"/>
  <c r="Z1290" i="2"/>
  <c r="Z1174" i="2"/>
  <c r="Z1198" i="2"/>
  <c r="Z1219" i="2"/>
  <c r="Z1236" i="2"/>
  <c r="Z1274" i="2"/>
  <c r="Z1289" i="2"/>
  <c r="Z1336" i="2"/>
  <c r="Z1449" i="2"/>
  <c r="Z1450" i="2" s="1"/>
  <c r="Z1465" i="2"/>
  <c r="Z1218" i="2"/>
  <c r="Z1337" i="2"/>
  <c r="Z1437" i="2"/>
  <c r="Z1492" i="2"/>
  <c r="Z1504" i="2"/>
  <c r="Z1505" i="2" s="1"/>
  <c r="Z1273" i="2"/>
  <c r="Z1316" i="2"/>
  <c r="Z1441" i="2"/>
  <c r="Z1496" i="2"/>
  <c r="Z1597" i="2"/>
  <c r="Z1493" i="2"/>
  <c r="Z880" i="2"/>
  <c r="Z921" i="2"/>
  <c r="Z1392" i="2"/>
  <c r="Z1438" i="2"/>
  <c r="Z1528" i="2"/>
  <c r="Z1529" i="2" s="1"/>
  <c r="Z999" i="2"/>
  <c r="Z1353" i="2"/>
  <c r="M170" i="2"/>
  <c r="M201" i="2" s="1"/>
  <c r="M1550" i="2" s="1"/>
  <c r="M1553" i="2" s="1"/>
  <c r="M1557" i="2" s="1"/>
  <c r="M1574" i="2" s="1"/>
  <c r="M1665" i="2" s="1"/>
  <c r="M1683" i="2" s="1"/>
  <c r="U1656" i="2"/>
  <c r="U1659" i="2" s="1"/>
  <c r="U1680" i="2" s="1"/>
  <c r="U413" i="2"/>
  <c r="U414" i="2" s="1"/>
  <c r="U423" i="2" s="1"/>
  <c r="U1720" i="2" s="1"/>
  <c r="W352" i="2"/>
  <c r="X814" i="2"/>
  <c r="X1382" i="2" s="1"/>
  <c r="V354" i="2"/>
  <c r="V352" i="2"/>
  <c r="X199" i="2"/>
  <c r="Y1619" i="2"/>
  <c r="Y1602" i="2"/>
  <c r="X310" i="2"/>
  <c r="Z958" i="2" l="1"/>
  <c r="Y1415" i="2"/>
  <c r="Z923" i="2"/>
  <c r="Z696" i="2"/>
  <c r="Z733" i="2"/>
  <c r="AA188" i="2"/>
  <c r="AA1442" i="2"/>
  <c r="AA1199" i="2"/>
  <c r="AA240" i="2"/>
  <c r="AA245" i="2" s="1"/>
  <c r="AA339" i="2"/>
  <c r="AA239" i="2"/>
  <c r="AA244" i="2" s="1"/>
  <c r="AA218" i="2"/>
  <c r="AA223" i="2" s="1"/>
  <c r="AA217" i="2"/>
  <c r="AA222" i="2" s="1"/>
  <c r="AA595" i="2"/>
  <c r="AA549" i="2"/>
  <c r="AA318" i="2"/>
  <c r="AA420" i="2"/>
  <c r="Y321" i="2"/>
  <c r="Z1674" i="2"/>
  <c r="Z343" i="2"/>
  <c r="Z331" i="2"/>
  <c r="AQ198" i="3"/>
  <c r="BV1988" i="3"/>
  <c r="AR163" i="3"/>
  <c r="AR1005" i="3"/>
  <c r="AR1237" i="3" s="1"/>
  <c r="AR164" i="3"/>
  <c r="AR162" i="3"/>
  <c r="AR129" i="3"/>
  <c r="AR161" i="3"/>
  <c r="AR131" i="3"/>
  <c r="AR132" i="3" s="1"/>
  <c r="BL1375" i="3"/>
  <c r="AR155" i="3"/>
  <c r="AR157" i="3"/>
  <c r="AR154" i="3"/>
  <c r="AR1004" i="3"/>
  <c r="AR156" i="3"/>
  <c r="AR120" i="3"/>
  <c r="BM1364" i="3"/>
  <c r="BM1368" i="3" s="1"/>
  <c r="P2039" i="3"/>
  <c r="BI2039" i="3"/>
  <c r="C2041" i="3"/>
  <c r="D2040" i="3"/>
  <c r="AE2040" i="3"/>
  <c r="AS2040" i="3"/>
  <c r="BY2040" i="3"/>
  <c r="F2040" i="3"/>
  <c r="BG2040" i="3" s="1"/>
  <c r="L2040" i="3"/>
  <c r="AB2040" i="3"/>
  <c r="BL2040" i="3"/>
  <c r="CB2040" i="3"/>
  <c r="M2040" i="3"/>
  <c r="S2040" i="3"/>
  <c r="Y2040" i="3"/>
  <c r="AM2040" i="3"/>
  <c r="BC2040" i="3"/>
  <c r="H2040" i="3"/>
  <c r="N2040" i="3"/>
  <c r="AH2040" i="3"/>
  <c r="AR2040" i="3"/>
  <c r="BN2040" i="3"/>
  <c r="AA2040" i="3"/>
  <c r="BA2040" i="3"/>
  <c r="BZ2040" i="3"/>
  <c r="AY2040" i="3"/>
  <c r="BQ2040" i="3"/>
  <c r="CA2040" i="3"/>
  <c r="CH2040" i="3"/>
  <c r="AD2040" i="3"/>
  <c r="AZ2040" i="3"/>
  <c r="BX2040" i="3"/>
  <c r="CE2040" i="3"/>
  <c r="K2040" i="3"/>
  <c r="BH2040" i="3" s="1"/>
  <c r="AW2040" i="3"/>
  <c r="BO2040" i="3"/>
  <c r="BT2040" i="3"/>
  <c r="CF2040" i="3"/>
  <c r="R2040" i="3"/>
  <c r="V2040" i="3" s="1"/>
  <c r="AF2040" i="3"/>
  <c r="AT2040" i="3"/>
  <c r="BB2040" i="3"/>
  <c r="BV2040" i="3"/>
  <c r="G2040" i="3"/>
  <c r="AG2040" i="3"/>
  <c r="AU2040" i="3"/>
  <c r="I2040" i="3"/>
  <c r="Z2040" i="3"/>
  <c r="AN2040" i="3"/>
  <c r="BS2040" i="3"/>
  <c r="CI2040" i="3"/>
  <c r="O2040" i="3"/>
  <c r="U2040" i="3"/>
  <c r="AK2040" i="3"/>
  <c r="BE2040" i="3" s="1"/>
  <c r="AO2040" i="3"/>
  <c r="BK2040" i="3"/>
  <c r="X2040" i="3"/>
  <c r="AI2040" i="3" s="1"/>
  <c r="AL2040" i="3"/>
  <c r="AP2040" i="3"/>
  <c r="AX2040" i="3"/>
  <c r="BP2040" i="3"/>
  <c r="CG2040" i="3"/>
  <c r="AC2040" i="3"/>
  <c r="AQ2040" i="3"/>
  <c r="BM2040" i="3"/>
  <c r="BW2040" i="3"/>
  <c r="CD2040" i="3"/>
  <c r="T2040" i="3"/>
  <c r="AV2040" i="3"/>
  <c r="BD2040" i="3"/>
  <c r="Y1681" i="2"/>
  <c r="Z1678" i="2"/>
  <c r="W354" i="2"/>
  <c r="Z1414" i="2"/>
  <c r="Z1443" i="2" s="1"/>
  <c r="Y1448" i="2"/>
  <c r="Y1688" i="2"/>
  <c r="Z715" i="2"/>
  <c r="Z1619" i="2" s="1"/>
  <c r="Z1020" i="2"/>
  <c r="Z1632" i="2" s="1"/>
  <c r="Z317" i="2"/>
  <c r="N121" i="2"/>
  <c r="N122" i="2" s="1"/>
  <c r="N131" i="2"/>
  <c r="Y1604" i="2"/>
  <c r="Y1605" i="2" s="1"/>
  <c r="Z1000" i="2"/>
  <c r="Z1631" i="2" s="1"/>
  <c r="Z787" i="2"/>
  <c r="Z1623" i="2" s="1"/>
  <c r="Z1397" i="2"/>
  <c r="Z1399" i="2" s="1"/>
  <c r="Z1317" i="2"/>
  <c r="Y1399" i="2"/>
  <c r="Y1154" i="2"/>
  <c r="Y1642" i="2" s="1"/>
  <c r="Z1254" i="2"/>
  <c r="Z1220" i="2"/>
  <c r="Z1638" i="2" s="1"/>
  <c r="Y1297" i="2"/>
  <c r="Y1645" i="2" s="1"/>
  <c r="Z1600" i="2"/>
  <c r="Z1238" i="2"/>
  <c r="Z1040" i="2"/>
  <c r="Z1633" i="2" s="1"/>
  <c r="AA308" i="2"/>
  <c r="Y1618" i="2"/>
  <c r="Z903" i="2"/>
  <c r="Z1630" i="2" s="1"/>
  <c r="Z842" i="2"/>
  <c r="Z1627" i="2" s="1"/>
  <c r="Z1690" i="2"/>
  <c r="Z1291" i="2"/>
  <c r="Z1295" i="2"/>
  <c r="Z806" i="2"/>
  <c r="Z1565" i="2" s="1"/>
  <c r="Y980" i="2"/>
  <c r="Y1640" i="2" s="1"/>
  <c r="Z1601" i="2"/>
  <c r="Y199" i="2"/>
  <c r="Y1624" i="2"/>
  <c r="Y1361" i="2"/>
  <c r="Y1646" i="2" s="1"/>
  <c r="Z1152" i="2"/>
  <c r="Z1360" i="2"/>
  <c r="Z1080" i="2"/>
  <c r="Z1635" i="2" s="1"/>
  <c r="Z1060" i="2"/>
  <c r="Z1634" i="2" s="1"/>
  <c r="Z813" i="2"/>
  <c r="Z1100" i="2"/>
  <c r="Z1636" i="2" s="1"/>
  <c r="Z525" i="2"/>
  <c r="Z532" i="2" s="1"/>
  <c r="Z1380" i="2" s="1"/>
  <c r="Z1355" i="2"/>
  <c r="Z1153" i="2"/>
  <c r="Z191" i="2"/>
  <c r="Z882" i="2"/>
  <c r="Z1629" i="2" s="1"/>
  <c r="Z751" i="2"/>
  <c r="Z676" i="2"/>
  <c r="Z1617" i="2" s="1"/>
  <c r="Z192" i="2"/>
  <c r="Z193" i="2" s="1"/>
  <c r="Z1603" i="2"/>
  <c r="Z1610" i="2"/>
  <c r="Z1120" i="2"/>
  <c r="Z1637" i="2" s="1"/>
  <c r="Z979" i="2"/>
  <c r="Z862" i="2"/>
  <c r="Z1628" i="2" s="1"/>
  <c r="Z978" i="2"/>
  <c r="Z1618" i="2"/>
  <c r="Z1602" i="2"/>
  <c r="Z1615" i="2"/>
  <c r="Z1338" i="2"/>
  <c r="Z1616" i="2"/>
  <c r="Z189" i="2"/>
  <c r="AA1497" i="2"/>
  <c r="AA1412" i="2"/>
  <c r="AA1413" i="2"/>
  <c r="Y310" i="2"/>
  <c r="Z1296" i="2"/>
  <c r="Z1176" i="2"/>
  <c r="Z1643" i="2" s="1"/>
  <c r="Z769" i="2"/>
  <c r="Z1622" i="2" s="1"/>
  <c r="Z1614" i="2"/>
  <c r="Y814" i="2"/>
  <c r="Y1382" i="2" s="1"/>
  <c r="Z1543" i="2"/>
  <c r="Z263" i="2"/>
  <c r="Z1200" i="2"/>
  <c r="Z1644" i="2" s="1"/>
  <c r="Z198" i="2"/>
  <c r="Y272" i="2"/>
  <c r="Z812" i="2"/>
  <c r="Z241" i="2"/>
  <c r="Y273" i="2"/>
  <c r="Z272" i="2"/>
  <c r="Y268" i="2"/>
  <c r="Z219" i="2"/>
  <c r="N1445" i="2"/>
  <c r="N1447" i="2" s="1"/>
  <c r="N1451" i="2" s="1"/>
  <c r="N1689" i="2" s="1"/>
  <c r="O1439" i="2"/>
  <c r="Z1688" i="2"/>
  <c r="Z1448" i="2"/>
  <c r="X345" i="2"/>
  <c r="X328" i="2"/>
  <c r="X1669" i="2" s="1"/>
  <c r="V387" i="2"/>
  <c r="V1653" i="2" s="1"/>
  <c r="V419" i="2"/>
  <c r="V1657" i="2" s="1"/>
  <c r="V379" i="2"/>
  <c r="V1652" i="2" s="1"/>
  <c r="V371" i="2"/>
  <c r="V1651" i="2" s="1"/>
  <c r="V395" i="2"/>
  <c r="V1654" i="2" s="1"/>
  <c r="V411" i="2"/>
  <c r="V403" i="2"/>
  <c r="V1655" i="2" s="1"/>
  <c r="Z1639" i="2"/>
  <c r="Z1620" i="2"/>
  <c r="Z1607" i="2"/>
  <c r="Z1359" i="2"/>
  <c r="Z1469" i="2"/>
  <c r="AA1466" i="2" s="1"/>
  <c r="AA1468" i="2" s="1"/>
  <c r="AA1469" i="2" s="1"/>
  <c r="AB1466" i="2" s="1"/>
  <c r="Z974" i="2"/>
  <c r="Z245" i="2"/>
  <c r="Z246" i="2" s="1"/>
  <c r="Z267" i="2"/>
  <c r="Z223" i="2"/>
  <c r="Z224" i="2" s="1"/>
  <c r="Z1275" i="2"/>
  <c r="Z1596" i="2"/>
  <c r="Z295" i="2"/>
  <c r="Z296" i="2" s="1"/>
  <c r="Z306" i="2" s="1"/>
  <c r="O1499" i="2"/>
  <c r="W1671" i="2"/>
  <c r="W1672" i="2" s="1"/>
  <c r="W355" i="2"/>
  <c r="Z1658" i="2"/>
  <c r="Z1608" i="2"/>
  <c r="Z1503" i="2"/>
  <c r="AA16" i="2"/>
  <c r="AA282" i="2" s="1"/>
  <c r="AA117" i="2"/>
  <c r="AA118" i="2"/>
  <c r="AA119" i="2"/>
  <c r="AA120" i="2"/>
  <c r="AA126" i="2"/>
  <c r="AB17" i="2"/>
  <c r="AA128" i="2"/>
  <c r="AA127" i="2"/>
  <c r="AA129" i="2"/>
  <c r="AA190" i="2"/>
  <c r="AA262" i="2"/>
  <c r="AA267" i="2" s="1"/>
  <c r="AA261" i="2"/>
  <c r="AA266" i="2" s="1"/>
  <c r="AA304" i="2"/>
  <c r="AA360" i="2"/>
  <c r="AA1552" i="2" s="1"/>
  <c r="AA370" i="2"/>
  <c r="AA294" i="2"/>
  <c r="AA293" i="2" s="1"/>
  <c r="AA351" i="2"/>
  <c r="AA287" i="2"/>
  <c r="AA1551" i="2" s="1"/>
  <c r="AA386" i="2"/>
  <c r="AA439" i="2"/>
  <c r="AA524" i="2"/>
  <c r="AA564" i="2"/>
  <c r="AA327" i="2"/>
  <c r="AA378" i="2"/>
  <c r="AA394" i="2"/>
  <c r="AA410" i="2"/>
  <c r="AA418" i="2"/>
  <c r="AA457" i="2"/>
  <c r="AA487" i="2"/>
  <c r="AA523" i="2"/>
  <c r="AA695" i="2"/>
  <c r="AA732" i="2"/>
  <c r="AA749" i="2"/>
  <c r="AA402" i="2"/>
  <c r="AA472" i="2"/>
  <c r="AA618" i="2"/>
  <c r="AA637" i="2"/>
  <c r="AA656" i="2"/>
  <c r="AA694" i="2"/>
  <c r="AA714" i="2"/>
  <c r="AA731" i="2"/>
  <c r="AA617" i="2"/>
  <c r="AA636" i="2"/>
  <c r="AA655" i="2"/>
  <c r="AA675" i="2"/>
  <c r="AA713" i="2"/>
  <c r="AA768" i="2"/>
  <c r="AA785" i="2"/>
  <c r="AA804" i="2"/>
  <c r="AA880" i="2"/>
  <c r="AA901" i="2"/>
  <c r="AA921" i="2"/>
  <c r="AA973" i="2"/>
  <c r="AA999" i="2"/>
  <c r="AA1058" i="2"/>
  <c r="AA1079" i="2"/>
  <c r="AA750" i="2"/>
  <c r="AA751" i="2" s="1"/>
  <c r="AA805" i="2"/>
  <c r="AA957" i="2"/>
  <c r="AA972" i="2"/>
  <c r="AA998" i="2"/>
  <c r="AA1019" i="2"/>
  <c r="AA1078" i="2"/>
  <c r="AA1099" i="2"/>
  <c r="AA767" i="2"/>
  <c r="AA841" i="2"/>
  <c r="AA861" i="2"/>
  <c r="AA940" i="2"/>
  <c r="AA956" i="2"/>
  <c r="AA1018" i="2"/>
  <c r="AA1039" i="2"/>
  <c r="AA1098" i="2"/>
  <c r="AA1100" i="2" s="1"/>
  <c r="AA674" i="2"/>
  <c r="AA840" i="2"/>
  <c r="AA842" i="2" s="1"/>
  <c r="AA1119" i="2"/>
  <c r="AA1218" i="2"/>
  <c r="AA1273" i="2"/>
  <c r="AA1316" i="2"/>
  <c r="AA881" i="2"/>
  <c r="AA922" i="2"/>
  <c r="AA939" i="2"/>
  <c r="AA1038" i="2"/>
  <c r="AA1253" i="2"/>
  <c r="AA1315" i="2"/>
  <c r="AA786" i="2"/>
  <c r="AA860" i="2"/>
  <c r="AA902" i="2"/>
  <c r="AA1059" i="2"/>
  <c r="AA1118" i="2"/>
  <c r="AA1175" i="2"/>
  <c r="AA1237" i="2"/>
  <c r="AA1252" i="2"/>
  <c r="AA1290" i="2"/>
  <c r="AA1337" i="2"/>
  <c r="AA1353" i="2"/>
  <c r="AA1236" i="2"/>
  <c r="AA1336" i="2"/>
  <c r="AA1392" i="2"/>
  <c r="AA1438" i="2"/>
  <c r="AA1493" i="2"/>
  <c r="AA1528" i="2"/>
  <c r="AA1529" i="2" s="1"/>
  <c r="AA1289" i="2"/>
  <c r="AA1354" i="2"/>
  <c r="AA1449" i="2"/>
  <c r="AA1450" i="2" s="1"/>
  <c r="AA1465" i="2"/>
  <c r="AA1174" i="2"/>
  <c r="AA1437" i="2"/>
  <c r="AA1492" i="2"/>
  <c r="AA1504" i="2"/>
  <c r="AA1505" i="2" s="1"/>
  <c r="AA1441" i="2"/>
  <c r="AA1597" i="2"/>
  <c r="AA1198" i="2"/>
  <c r="AA1219" i="2"/>
  <c r="AA1274" i="2"/>
  <c r="AA1496" i="2"/>
  <c r="Y345" i="2"/>
  <c r="V355" i="2"/>
  <c r="V1671" i="2"/>
  <c r="V1672" i="2" s="1"/>
  <c r="W419" i="2"/>
  <c r="W1657" i="2" s="1"/>
  <c r="W379" i="2"/>
  <c r="W1652" i="2" s="1"/>
  <c r="W371" i="2"/>
  <c r="W1651" i="2" s="1"/>
  <c r="W403" i="2"/>
  <c r="W1655" i="2" s="1"/>
  <c r="W395" i="2"/>
  <c r="W1654" i="2" s="1"/>
  <c r="W387" i="2"/>
  <c r="W1653" i="2" s="1"/>
  <c r="W411" i="2"/>
  <c r="Y1719" i="2"/>
  <c r="Y1677" i="2"/>
  <c r="M1647" i="2"/>
  <c r="Z1415" i="2" l="1"/>
  <c r="Y328" i="2"/>
  <c r="Y1669" i="2" s="1"/>
  <c r="AB1199" i="2"/>
  <c r="AB188" i="2"/>
  <c r="AB1442" i="2"/>
  <c r="AB239" i="2"/>
  <c r="AB240" i="2"/>
  <c r="AB245" i="2" s="1"/>
  <c r="AB339" i="2"/>
  <c r="AB218" i="2"/>
  <c r="AB223" i="2" s="1"/>
  <c r="AB217" i="2"/>
  <c r="AB595" i="2"/>
  <c r="AB549" i="2"/>
  <c r="AB420" i="2"/>
  <c r="AB318" i="2"/>
  <c r="AA696" i="2"/>
  <c r="AA1564" i="2" s="1"/>
  <c r="Z321" i="2"/>
  <c r="Z1681" i="2"/>
  <c r="AA331" i="2"/>
  <c r="AA343" i="2"/>
  <c r="AR165" i="3"/>
  <c r="BX1988" i="3"/>
  <c r="AQ1419" i="3"/>
  <c r="AR158" i="3"/>
  <c r="BI2040" i="3"/>
  <c r="P2040" i="3"/>
  <c r="AR1006" i="3"/>
  <c r="AR1236" i="3"/>
  <c r="BL1544" i="3"/>
  <c r="BM2009" i="3"/>
  <c r="AS111" i="3"/>
  <c r="C2042" i="3"/>
  <c r="D2041" i="3"/>
  <c r="O2041" i="3"/>
  <c r="AS2041" i="3"/>
  <c r="AL2041" i="3"/>
  <c r="BL2041" i="3"/>
  <c r="CB2041" i="3"/>
  <c r="G2041" i="3"/>
  <c r="AC2041" i="3"/>
  <c r="BQ2041" i="3"/>
  <c r="CD2041" i="3"/>
  <c r="I2041" i="3"/>
  <c r="AR2041" i="3"/>
  <c r="AZ2041" i="3"/>
  <c r="BN2041" i="3"/>
  <c r="BS2041" i="3"/>
  <c r="K2041" i="3"/>
  <c r="BH2041" i="3" s="1"/>
  <c r="AE2041" i="3"/>
  <c r="AK2041" i="3"/>
  <c r="BE2041" i="3" s="1"/>
  <c r="AW2041" i="3"/>
  <c r="AF2041" i="3"/>
  <c r="AX2041" i="3"/>
  <c r="BP2041" i="3"/>
  <c r="BZ2041" i="3"/>
  <c r="CG2041" i="3"/>
  <c r="AM2041" i="3"/>
  <c r="AU2041" i="3"/>
  <c r="BC2041" i="3"/>
  <c r="BM2041" i="3"/>
  <c r="BW2041" i="3"/>
  <c r="CH2041" i="3"/>
  <c r="Z2041" i="3"/>
  <c r="AH2041" i="3"/>
  <c r="AN2041" i="3"/>
  <c r="AV2041" i="3"/>
  <c r="BD2041" i="3"/>
  <c r="CE2041" i="3"/>
  <c r="CI2041" i="3"/>
  <c r="AA2041" i="3"/>
  <c r="AO2041" i="3"/>
  <c r="BK2041" i="3"/>
  <c r="BO2041" i="3"/>
  <c r="BY2041" i="3"/>
  <c r="L2041" i="3"/>
  <c r="X2041" i="3"/>
  <c r="AI2041" i="3" s="1"/>
  <c r="AB2041" i="3"/>
  <c r="AP2041" i="3"/>
  <c r="M2041" i="3"/>
  <c r="S2041" i="3"/>
  <c r="AQ2041" i="3"/>
  <c r="AY2041" i="3"/>
  <c r="H2041" i="3"/>
  <c r="N2041" i="3"/>
  <c r="BX2041" i="3"/>
  <c r="U2041" i="3"/>
  <c r="BA2041" i="3"/>
  <c r="BT2041" i="3"/>
  <c r="CF2041" i="3"/>
  <c r="F2041" i="3"/>
  <c r="BG2041" i="3" s="1"/>
  <c r="R2041" i="3"/>
  <c r="V2041" i="3" s="1"/>
  <c r="AT2041" i="3"/>
  <c r="BB2041" i="3"/>
  <c r="BV2041" i="3"/>
  <c r="Y2041" i="3"/>
  <c r="AG2041" i="3"/>
  <c r="CA2041" i="3"/>
  <c r="T2041" i="3"/>
  <c r="AD2041" i="3"/>
  <c r="BM1369" i="3"/>
  <c r="BM1371" i="3" s="1"/>
  <c r="BN1363" i="3"/>
  <c r="AA1674" i="2"/>
  <c r="AA1678" i="2"/>
  <c r="AA191" i="2"/>
  <c r="AA317" i="2"/>
  <c r="Z333" i="2"/>
  <c r="Z340" i="2" s="1"/>
  <c r="Z1670" i="2" s="1"/>
  <c r="AA189" i="2"/>
  <c r="AA1658" i="2"/>
  <c r="AA1397" i="2"/>
  <c r="AA1399" i="2" s="1"/>
  <c r="AA1414" i="2"/>
  <c r="AA1448" i="2" s="1"/>
  <c r="AA862" i="2"/>
  <c r="AA1628" i="2" s="1"/>
  <c r="AA769" i="2"/>
  <c r="AA1622" i="2" s="1"/>
  <c r="Z1604" i="2"/>
  <c r="Z1605" i="2" s="1"/>
  <c r="Z1297" i="2"/>
  <c r="Z1645" i="2" s="1"/>
  <c r="AA1060" i="2"/>
  <c r="AA1634" i="2" s="1"/>
  <c r="AA1317" i="2"/>
  <c r="AA1639" i="2" s="1"/>
  <c r="AA657" i="2"/>
  <c r="AA1616" i="2" s="1"/>
  <c r="AA525" i="2"/>
  <c r="AA1604" i="2" s="1"/>
  <c r="Z1564" i="2"/>
  <c r="AA1080" i="2"/>
  <c r="AA1635" i="2" s="1"/>
  <c r="AB308" i="2"/>
  <c r="AA941" i="2"/>
  <c r="AA974" i="2"/>
  <c r="Y1625" i="2"/>
  <c r="AA1338" i="2"/>
  <c r="AA1040" i="2"/>
  <c r="AA1633" i="2" s="1"/>
  <c r="AA733" i="2"/>
  <c r="AA1620" i="2" s="1"/>
  <c r="Z980" i="2"/>
  <c r="Z1640" i="2" s="1"/>
  <c r="Z814" i="2"/>
  <c r="Z1382" i="2" s="1"/>
  <c r="Z1624" i="2"/>
  <c r="AA1360" i="2"/>
  <c r="AA903" i="2"/>
  <c r="AA1630" i="2" s="1"/>
  <c r="AA1238" i="2"/>
  <c r="AA1120" i="2"/>
  <c r="AA1637" i="2" s="1"/>
  <c r="Z1361" i="2"/>
  <c r="Z1646" i="2" s="1"/>
  <c r="Z199" i="2"/>
  <c r="Z1154" i="2"/>
  <c r="Z1642" i="2" s="1"/>
  <c r="AA1152" i="2"/>
  <c r="AA1296" i="2"/>
  <c r="AA1020" i="2"/>
  <c r="AA1632" i="2" s="1"/>
  <c r="AA1200" i="2"/>
  <c r="AA1644" i="2" s="1"/>
  <c r="AA1176" i="2"/>
  <c r="AA1643" i="2" s="1"/>
  <c r="AA1153" i="2"/>
  <c r="AA1254" i="2"/>
  <c r="AA1000" i="2"/>
  <c r="AA1631" i="2" s="1"/>
  <c r="AA715" i="2"/>
  <c r="AA1619" i="2" s="1"/>
  <c r="AA619" i="2"/>
  <c r="AA1614" i="2" s="1"/>
  <c r="AA882" i="2"/>
  <c r="AA1629" i="2" s="1"/>
  <c r="AA806" i="2"/>
  <c r="AA1565" i="2" s="1"/>
  <c r="Z1621" i="2"/>
  <c r="AA1602" i="2"/>
  <c r="AA1608" i="2"/>
  <c r="AA1295" i="2"/>
  <c r="AA1355" i="2"/>
  <c r="AA787" i="2"/>
  <c r="AA1623" i="2" s="1"/>
  <c r="AA979" i="2"/>
  <c r="AA958" i="2"/>
  <c r="AA638" i="2"/>
  <c r="AA1615" i="2" s="1"/>
  <c r="AA1636" i="2"/>
  <c r="AA1621" i="2"/>
  <c r="AA1690" i="2"/>
  <c r="AA1600" i="2"/>
  <c r="AA978" i="2"/>
  <c r="AA1627" i="2"/>
  <c r="AB1497" i="2"/>
  <c r="AB1413" i="2"/>
  <c r="AB1412" i="2"/>
  <c r="AA1543" i="2"/>
  <c r="Y274" i="2"/>
  <c r="Y1666" i="2" s="1"/>
  <c r="AA812" i="2"/>
  <c r="AA246" i="2"/>
  <c r="AA219" i="2"/>
  <c r="AA272" i="2"/>
  <c r="AA241" i="2"/>
  <c r="AA263" i="2"/>
  <c r="AA224" i="2"/>
  <c r="AA273" i="2"/>
  <c r="AA268" i="2"/>
  <c r="AA1601" i="2"/>
  <c r="AA1607" i="2"/>
  <c r="AA1610" i="2"/>
  <c r="AA1498" i="2"/>
  <c r="AA1503" i="2"/>
  <c r="AA1359" i="2"/>
  <c r="AA1220" i="2"/>
  <c r="AA1638" i="2" s="1"/>
  <c r="AA1291" i="2"/>
  <c r="AA813" i="2"/>
  <c r="AA676" i="2"/>
  <c r="AA1617" i="2" s="1"/>
  <c r="AA197" i="2"/>
  <c r="AA196" i="2"/>
  <c r="Z310" i="2"/>
  <c r="W413" i="2"/>
  <c r="W414" i="2" s="1"/>
  <c r="W423" i="2" s="1"/>
  <c r="W1720" i="2" s="1"/>
  <c r="W1656" i="2"/>
  <c r="W1659" i="2" s="1"/>
  <c r="W1680" i="2" s="1"/>
  <c r="AA1275" i="2"/>
  <c r="AA192" i="2"/>
  <c r="AA193" i="2" s="1"/>
  <c r="Z1719" i="2"/>
  <c r="Z1677" i="2"/>
  <c r="N123" i="2"/>
  <c r="N159" i="2"/>
  <c r="N1135" i="2"/>
  <c r="N158" i="2"/>
  <c r="N157" i="2"/>
  <c r="X354" i="2"/>
  <c r="X352" i="2"/>
  <c r="AA1618" i="2"/>
  <c r="AA1603" i="2"/>
  <c r="AA923" i="2"/>
  <c r="N164" i="2"/>
  <c r="N166" i="2"/>
  <c r="N134" i="2"/>
  <c r="N1555" i="2" s="1"/>
  <c r="N132" i="2"/>
  <c r="N165" i="2"/>
  <c r="N1136" i="2"/>
  <c r="N1368" i="2" s="1"/>
  <c r="Z268" i="2"/>
  <c r="Z273" i="2"/>
  <c r="Z274" i="2" s="1"/>
  <c r="Z1666" i="2" s="1"/>
  <c r="V413" i="2"/>
  <c r="V414" i="2" s="1"/>
  <c r="V423" i="2" s="1"/>
  <c r="V1720" i="2" s="1"/>
  <c r="V1656" i="2"/>
  <c r="V1659" i="2" s="1"/>
  <c r="V1680" i="2" s="1"/>
  <c r="Y354" i="2"/>
  <c r="Y352" i="2"/>
  <c r="AC17" i="2"/>
  <c r="AB16" i="2"/>
  <c r="AB282" i="2" s="1"/>
  <c r="AB117" i="2"/>
  <c r="AB119" i="2"/>
  <c r="AB120" i="2"/>
  <c r="AB118" i="2"/>
  <c r="AB126" i="2"/>
  <c r="AB127" i="2"/>
  <c r="AB128" i="2"/>
  <c r="AB129" i="2"/>
  <c r="AB190" i="2"/>
  <c r="AB287" i="2"/>
  <c r="AB1551" i="2" s="1"/>
  <c r="AB294" i="2"/>
  <c r="AB293" i="2" s="1"/>
  <c r="AB244" i="2"/>
  <c r="AB262" i="2"/>
  <c r="AB267" i="2" s="1"/>
  <c r="AB304" i="2"/>
  <c r="AB327" i="2"/>
  <c r="AB378" i="2"/>
  <c r="AB360" i="2"/>
  <c r="AB1552" i="2" s="1"/>
  <c r="AB370" i="2"/>
  <c r="AB351" i="2"/>
  <c r="AB394" i="2"/>
  <c r="AB386" i="2"/>
  <c r="AB402" i="2"/>
  <c r="AB472" i="2"/>
  <c r="AB261" i="2"/>
  <c r="AB266" i="2" s="1"/>
  <c r="AB439" i="2"/>
  <c r="AB524" i="2"/>
  <c r="AB564" i="2"/>
  <c r="AB410" i="2"/>
  <c r="AB418" i="2"/>
  <c r="AB457" i="2"/>
  <c r="AB487" i="2"/>
  <c r="AB674" i="2"/>
  <c r="AB750" i="2"/>
  <c r="AB767" i="2"/>
  <c r="AB523" i="2"/>
  <c r="AB695" i="2"/>
  <c r="AB732" i="2"/>
  <c r="AB749" i="2"/>
  <c r="AB618" i="2"/>
  <c r="AB637" i="2"/>
  <c r="AB656" i="2"/>
  <c r="AB694" i="2"/>
  <c r="AB714" i="2"/>
  <c r="AB731" i="2"/>
  <c r="AB786" i="2"/>
  <c r="AB675" i="2"/>
  <c r="AB768" i="2"/>
  <c r="AB840" i="2"/>
  <c r="AB860" i="2"/>
  <c r="AB881" i="2"/>
  <c r="AB902" i="2"/>
  <c r="AB922" i="2"/>
  <c r="AB939" i="2"/>
  <c r="AB1038" i="2"/>
  <c r="AB1059" i="2"/>
  <c r="AB1118" i="2"/>
  <c r="AB636" i="2"/>
  <c r="AB880" i="2"/>
  <c r="AB882" i="2" s="1"/>
  <c r="AB901" i="2"/>
  <c r="AB903" i="2" s="1"/>
  <c r="AB921" i="2"/>
  <c r="AB923" i="2" s="1"/>
  <c r="AB973" i="2"/>
  <c r="AB999" i="2"/>
  <c r="AB1058" i="2"/>
  <c r="AB1060" i="2" s="1"/>
  <c r="AB1079" i="2"/>
  <c r="AB655" i="2"/>
  <c r="AB785" i="2"/>
  <c r="AB804" i="2"/>
  <c r="AB805" i="2"/>
  <c r="AB957" i="2"/>
  <c r="AB972" i="2"/>
  <c r="AB998" i="2"/>
  <c r="AB1019" i="2"/>
  <c r="AB1078" i="2"/>
  <c r="AB1099" i="2"/>
  <c r="AB861" i="2"/>
  <c r="AB1174" i="2"/>
  <c r="AB1198" i="2"/>
  <c r="AB1219" i="2"/>
  <c r="AB1236" i="2"/>
  <c r="AB1274" i="2"/>
  <c r="AB1289" i="2"/>
  <c r="AB1336" i="2"/>
  <c r="AB713" i="2"/>
  <c r="AB1119" i="2"/>
  <c r="AB1218" i="2"/>
  <c r="AB1273" i="2"/>
  <c r="AB1316" i="2"/>
  <c r="AB841" i="2"/>
  <c r="AB940" i="2"/>
  <c r="AB1018" i="2"/>
  <c r="AB1253" i="2"/>
  <c r="AB1315" i="2"/>
  <c r="AB1354" i="2"/>
  <c r="AB1039" i="2"/>
  <c r="AB1098" i="2"/>
  <c r="AB1353" i="2"/>
  <c r="AB1441" i="2"/>
  <c r="AB1496" i="2"/>
  <c r="AB617" i="2"/>
  <c r="AB1152" i="2"/>
  <c r="AB1237" i="2"/>
  <c r="AB1392" i="2"/>
  <c r="AB1438" i="2"/>
  <c r="AB1493" i="2"/>
  <c r="AB1252" i="2"/>
  <c r="AB1290" i="2"/>
  <c r="AB1337" i="2"/>
  <c r="AB1449" i="2"/>
  <c r="AB1450" i="2" s="1"/>
  <c r="AB1465" i="2"/>
  <c r="AB1175" i="2"/>
  <c r="AB1176" i="2" s="1"/>
  <c r="AB1492" i="2"/>
  <c r="AB956" i="2"/>
  <c r="AB1437" i="2"/>
  <c r="AB1468" i="2"/>
  <c r="AB1503" i="2" s="1"/>
  <c r="AB1504" i="2"/>
  <c r="AB1505" i="2" s="1"/>
  <c r="AB1597" i="2"/>
  <c r="AB1528" i="2"/>
  <c r="AB1529" i="2" s="1"/>
  <c r="AA1596" i="2"/>
  <c r="AA295" i="2"/>
  <c r="AA296" i="2" s="1"/>
  <c r="AA306" i="2" s="1"/>
  <c r="O1500" i="2"/>
  <c r="O1502" i="2" s="1"/>
  <c r="P1494" i="2"/>
  <c r="P1495" i="2" s="1"/>
  <c r="O1440" i="2"/>
  <c r="O1444" i="2" s="1"/>
  <c r="AA1415" i="2" l="1"/>
  <c r="AB696" i="2"/>
  <c r="AC1442" i="2"/>
  <c r="AC1199" i="2"/>
  <c r="AC188" i="2"/>
  <c r="AC339" i="2"/>
  <c r="AC239" i="2"/>
  <c r="AC244" i="2" s="1"/>
  <c r="AC240" i="2"/>
  <c r="AC245" i="2" s="1"/>
  <c r="AC217" i="2"/>
  <c r="AC218" i="2"/>
  <c r="AC549" i="2"/>
  <c r="AC595" i="2"/>
  <c r="AC318" i="2"/>
  <c r="AC420" i="2"/>
  <c r="AA321" i="2"/>
  <c r="AB1674" i="2"/>
  <c r="AB343" i="2"/>
  <c r="AB331" i="2"/>
  <c r="AR167" i="3"/>
  <c r="AR198" i="3" s="1"/>
  <c r="AQ1422" i="3"/>
  <c r="AQ1524" i="3"/>
  <c r="AQ1536" i="3" s="1"/>
  <c r="BN1364" i="3"/>
  <c r="BN1368" i="3" s="1"/>
  <c r="AS127" i="3"/>
  <c r="AS128" i="3" s="1"/>
  <c r="AS118" i="3"/>
  <c r="AS119" i="3" s="1"/>
  <c r="AR1510" i="3"/>
  <c r="AR1516" i="3" s="1"/>
  <c r="AR1238" i="3"/>
  <c r="AR1252" i="3" s="1"/>
  <c r="AR1436" i="3" s="1"/>
  <c r="AR1438" i="3" s="1"/>
  <c r="AY1989" i="3"/>
  <c r="BE1989" i="3" s="1"/>
  <c r="BI2041" i="3"/>
  <c r="P2041" i="3"/>
  <c r="BM1375" i="3"/>
  <c r="C2043" i="3"/>
  <c r="D2042" i="3"/>
  <c r="U2042" i="3"/>
  <c r="AA2042" i="3"/>
  <c r="AK2042" i="3"/>
  <c r="BE2042" i="3" s="1"/>
  <c r="AW2042" i="3"/>
  <c r="BA2042" i="3"/>
  <c r="CF2042" i="3"/>
  <c r="L2042" i="3"/>
  <c r="BB2042" i="3"/>
  <c r="BL2042" i="3"/>
  <c r="BZ2042" i="3"/>
  <c r="Y2042" i="3"/>
  <c r="AG2042" i="3"/>
  <c r="CH2042" i="3"/>
  <c r="Z2042" i="3"/>
  <c r="AH2042" i="3"/>
  <c r="K2042" i="3"/>
  <c r="BH2042" i="3" s="1"/>
  <c r="BT2042" i="3"/>
  <c r="F2042" i="3"/>
  <c r="BG2042" i="3" s="1"/>
  <c r="AB2042" i="3"/>
  <c r="AF2042" i="3"/>
  <c r="AT2042" i="3"/>
  <c r="CB2042" i="3"/>
  <c r="G2042" i="3"/>
  <c r="M2042" i="3"/>
  <c r="AM2042" i="3"/>
  <c r="AY2042" i="3"/>
  <c r="BC2042" i="3"/>
  <c r="CA2042" i="3"/>
  <c r="N2042" i="3"/>
  <c r="AD2042" i="3"/>
  <c r="AR2042" i="3"/>
  <c r="AZ2042" i="3"/>
  <c r="BN2042" i="3"/>
  <c r="O2042" i="3"/>
  <c r="AS2042" i="3"/>
  <c r="AL2042" i="3"/>
  <c r="AX2042" i="3"/>
  <c r="BP2042" i="3"/>
  <c r="BV2042" i="3"/>
  <c r="CG2042" i="3"/>
  <c r="AC2042" i="3"/>
  <c r="AQ2042" i="3"/>
  <c r="I2042" i="3"/>
  <c r="T2042" i="3"/>
  <c r="CE2042" i="3"/>
  <c r="AE2042" i="3"/>
  <c r="AO2042" i="3"/>
  <c r="BK2042" i="3"/>
  <c r="BO2042" i="3"/>
  <c r="BY2042" i="3"/>
  <c r="R2042" i="3"/>
  <c r="V2042" i="3" s="1"/>
  <c r="X2042" i="3"/>
  <c r="AI2042" i="3" s="1"/>
  <c r="AP2042" i="3"/>
  <c r="S2042" i="3"/>
  <c r="AU2042" i="3"/>
  <c r="BM2042" i="3"/>
  <c r="BQ2042" i="3"/>
  <c r="BW2042" i="3"/>
  <c r="CD2042" i="3"/>
  <c r="H2042" i="3"/>
  <c r="AN2042" i="3"/>
  <c r="AV2042" i="3"/>
  <c r="BD2042" i="3"/>
  <c r="BS2042" i="3"/>
  <c r="BX2042" i="3"/>
  <c r="CI2042" i="3"/>
  <c r="AA1681" i="2"/>
  <c r="AB1678" i="2"/>
  <c r="AB189" i="2"/>
  <c r="AB317" i="2"/>
  <c r="AA333" i="2"/>
  <c r="AA340" i="2" s="1"/>
  <c r="AA1670" i="2" s="1"/>
  <c r="AA1688" i="2"/>
  <c r="AA1443" i="2"/>
  <c r="AB1658" i="2"/>
  <c r="AB958" i="2"/>
  <c r="AB1275" i="2"/>
  <c r="AB1397" i="2"/>
  <c r="AB1399" i="2" s="1"/>
  <c r="AB979" i="2"/>
  <c r="AB676" i="2"/>
  <c r="AB1617" i="2" s="1"/>
  <c r="AB1618" i="2"/>
  <c r="AA532" i="2"/>
  <c r="AA1380" i="2" s="1"/>
  <c r="AB1100" i="2"/>
  <c r="AB1636" i="2" s="1"/>
  <c r="AB619" i="2"/>
  <c r="AB862" i="2"/>
  <c r="AB1628" i="2" s="1"/>
  <c r="AB1120" i="2"/>
  <c r="AB1637" i="2" s="1"/>
  <c r="AB1317" i="2"/>
  <c r="AB1639" i="2" s="1"/>
  <c r="AB1000" i="2"/>
  <c r="AB1631" i="2" s="1"/>
  <c r="AB1690" i="2"/>
  <c r="AB1040" i="2"/>
  <c r="AB1633" i="2" s="1"/>
  <c r="AB842" i="2"/>
  <c r="AB657" i="2"/>
  <c r="AB1616" i="2" s="1"/>
  <c r="AC308" i="2"/>
  <c r="AB1355" i="2"/>
  <c r="Z1625" i="2"/>
  <c r="AA1361" i="2"/>
  <c r="AA1646" i="2" s="1"/>
  <c r="AB806" i="2"/>
  <c r="AB1565" i="2" s="1"/>
  <c r="AB1634" i="2"/>
  <c r="AB769" i="2"/>
  <c r="AB1622" i="2" s="1"/>
  <c r="AB1254" i="2"/>
  <c r="AB1238" i="2"/>
  <c r="AB1608" i="2"/>
  <c r="AB1607" i="2"/>
  <c r="AB1498" i="2"/>
  <c r="AB1630" i="2"/>
  <c r="AB1296" i="2"/>
  <c r="AB1601" i="2"/>
  <c r="AB1602" i="2"/>
  <c r="AB1220" i="2"/>
  <c r="AB1638" i="2" s="1"/>
  <c r="AB787" i="2"/>
  <c r="AB1623" i="2" s="1"/>
  <c r="AB192" i="2"/>
  <c r="AB193" i="2" s="1"/>
  <c r="AB1414" i="2"/>
  <c r="AB1448" i="2" s="1"/>
  <c r="AA980" i="2"/>
  <c r="AA1640" i="2" s="1"/>
  <c r="AA1624" i="2"/>
  <c r="AA1625" i="2" s="1"/>
  <c r="AB191" i="2"/>
  <c r="AA1154" i="2"/>
  <c r="AA1642" i="2" s="1"/>
  <c r="AB1360" i="2"/>
  <c r="AB733" i="2"/>
  <c r="AB1620" i="2" s="1"/>
  <c r="AB751" i="2"/>
  <c r="AB1621" i="2" s="1"/>
  <c r="AB1603" i="2"/>
  <c r="AB1020" i="2"/>
  <c r="AB1632" i="2" s="1"/>
  <c r="AB1469" i="2"/>
  <c r="AC1466" i="2" s="1"/>
  <c r="AC1468" i="2" s="1"/>
  <c r="AC1469" i="2" s="1"/>
  <c r="AD1466" i="2" s="1"/>
  <c r="AB715" i="2"/>
  <c r="AB1619" i="2" s="1"/>
  <c r="AB1153" i="2"/>
  <c r="AB1154" i="2" s="1"/>
  <c r="AB1642" i="2" s="1"/>
  <c r="AB1080" i="2"/>
  <c r="AB1635" i="2" s="1"/>
  <c r="AB638" i="2"/>
  <c r="AB1615" i="2" s="1"/>
  <c r="AB941" i="2"/>
  <c r="AB525" i="2"/>
  <c r="AB1604" i="2" s="1"/>
  <c r="AB197" i="2"/>
  <c r="AB1643" i="2"/>
  <c r="AB974" i="2"/>
  <c r="AB813" i="2"/>
  <c r="AB1627" i="2"/>
  <c r="AB1291" i="2"/>
  <c r="AB1200" i="2"/>
  <c r="AB1644" i="2" s="1"/>
  <c r="AC1497" i="2"/>
  <c r="AC1413" i="2"/>
  <c r="AC1412" i="2"/>
  <c r="AB1543" i="2"/>
  <c r="AB812" i="2"/>
  <c r="AB196" i="2"/>
  <c r="AB1295" i="2"/>
  <c r="AB1338" i="2"/>
  <c r="AB1359" i="2"/>
  <c r="AA198" i="2"/>
  <c r="AA199" i="2" s="1"/>
  <c r="N161" i="2"/>
  <c r="AB219" i="2"/>
  <c r="AB246" i="2"/>
  <c r="AA274" i="2"/>
  <c r="AA1666" i="2" s="1"/>
  <c r="AB241" i="2"/>
  <c r="AA1605" i="2"/>
  <c r="O1445" i="2"/>
  <c r="O1447" i="2" s="1"/>
  <c r="O1451" i="2" s="1"/>
  <c r="O1689" i="2" s="1"/>
  <c r="P1439" i="2"/>
  <c r="AB273" i="2"/>
  <c r="AB268" i="2"/>
  <c r="AB1600" i="2"/>
  <c r="AB1614" i="2"/>
  <c r="N168" i="2"/>
  <c r="X355" i="2"/>
  <c r="X1671" i="2"/>
  <c r="X1672" i="2" s="1"/>
  <c r="O1506" i="2"/>
  <c r="O1691" i="2" s="1"/>
  <c r="AA310" i="2"/>
  <c r="AB1629" i="2"/>
  <c r="AB1610" i="2"/>
  <c r="AB263" i="2"/>
  <c r="Y355" i="2"/>
  <c r="Y1671" i="2"/>
  <c r="Y1672" i="2" s="1"/>
  <c r="X379" i="2"/>
  <c r="X1652" i="2" s="1"/>
  <c r="X371" i="2"/>
  <c r="X1651" i="2" s="1"/>
  <c r="X403" i="2"/>
  <c r="X1655" i="2" s="1"/>
  <c r="X395" i="2"/>
  <c r="X1654" i="2" s="1"/>
  <c r="X411" i="2"/>
  <c r="X419" i="2"/>
  <c r="X1657" i="2" s="1"/>
  <c r="X387" i="2"/>
  <c r="X1653" i="2" s="1"/>
  <c r="N1137" i="2"/>
  <c r="N1367" i="2"/>
  <c r="AA1297" i="2"/>
  <c r="AA1645" i="2" s="1"/>
  <c r="AA1719" i="2"/>
  <c r="AA1677" i="2"/>
  <c r="AB222" i="2"/>
  <c r="AB272" i="2" s="1"/>
  <c r="AB1596" i="2"/>
  <c r="AB295" i="2"/>
  <c r="AB296" i="2" s="1"/>
  <c r="AB306" i="2" s="1"/>
  <c r="Y379" i="2"/>
  <c r="Y1652" i="2" s="1"/>
  <c r="Y403" i="2"/>
  <c r="Y1655" i="2" s="1"/>
  <c r="Y387" i="2"/>
  <c r="Y1653" i="2" s="1"/>
  <c r="Y395" i="2"/>
  <c r="Y1654" i="2" s="1"/>
  <c r="Y419" i="2"/>
  <c r="Y1657" i="2" s="1"/>
  <c r="Y371" i="2"/>
  <c r="Y1651" i="2" s="1"/>
  <c r="Y411" i="2"/>
  <c r="N135" i="2"/>
  <c r="O114" i="2" s="1"/>
  <c r="AA814" i="2"/>
  <c r="AA1382" i="2" s="1"/>
  <c r="AB978" i="2"/>
  <c r="AB980" i="2" s="1"/>
  <c r="AB1640" i="2" s="1"/>
  <c r="AD17" i="2"/>
  <c r="AC16" i="2"/>
  <c r="AC282" i="2" s="1"/>
  <c r="AC118" i="2"/>
  <c r="AC119" i="2"/>
  <c r="AC117" i="2"/>
  <c r="AC120" i="2"/>
  <c r="AC126" i="2"/>
  <c r="AC127" i="2"/>
  <c r="AC128" i="2"/>
  <c r="AC129" i="2"/>
  <c r="AC190" i="2"/>
  <c r="AC223" i="2"/>
  <c r="AC196" i="2"/>
  <c r="AC261" i="2"/>
  <c r="AC266" i="2" s="1"/>
  <c r="AC287" i="2"/>
  <c r="AC1551" i="2" s="1"/>
  <c r="AC304" i="2"/>
  <c r="AC327" i="2"/>
  <c r="AC294" i="2"/>
  <c r="AC293" i="2" s="1"/>
  <c r="AC360" i="2"/>
  <c r="AC1552" i="2" s="1"/>
  <c r="AC370" i="2"/>
  <c r="AC402" i="2"/>
  <c r="AC262" i="2"/>
  <c r="AC523" i="2"/>
  <c r="AC386" i="2"/>
  <c r="AC472" i="2"/>
  <c r="AC351" i="2"/>
  <c r="AC378" i="2"/>
  <c r="AC394" i="2"/>
  <c r="AC439" i="2"/>
  <c r="AC524" i="2"/>
  <c r="AC564" i="2"/>
  <c r="AC410" i="2"/>
  <c r="AC418" i="2"/>
  <c r="AC457" i="2"/>
  <c r="AC487" i="2"/>
  <c r="AC617" i="2"/>
  <c r="AC636" i="2"/>
  <c r="AC655" i="2"/>
  <c r="AC675" i="2"/>
  <c r="AC713" i="2"/>
  <c r="AC768" i="2"/>
  <c r="AC785" i="2"/>
  <c r="AC674" i="2"/>
  <c r="AC676" i="2" s="1"/>
  <c r="AC750" i="2"/>
  <c r="AC695" i="2"/>
  <c r="AC732" i="2"/>
  <c r="AC749" i="2"/>
  <c r="AC618" i="2"/>
  <c r="AC619" i="2" s="1"/>
  <c r="AC714" i="2"/>
  <c r="AC731" i="2"/>
  <c r="AC786" i="2"/>
  <c r="AC841" i="2"/>
  <c r="AC861" i="2"/>
  <c r="AC940" i="2"/>
  <c r="AC956" i="2"/>
  <c r="AC1018" i="2"/>
  <c r="AC1039" i="2"/>
  <c r="AC1098" i="2"/>
  <c r="AC1119" i="2"/>
  <c r="AC840" i="2"/>
  <c r="AC842" i="2" s="1"/>
  <c r="AC860" i="2"/>
  <c r="AC862" i="2" s="1"/>
  <c r="AC881" i="2"/>
  <c r="AC902" i="2"/>
  <c r="AC922" i="2"/>
  <c r="AC939" i="2"/>
  <c r="AC1038" i="2"/>
  <c r="AC1059" i="2"/>
  <c r="AC1118" i="2"/>
  <c r="AC637" i="2"/>
  <c r="AC638" i="2" s="1"/>
  <c r="AC694" i="2"/>
  <c r="AC696" i="2" s="1"/>
  <c r="AC880" i="2"/>
  <c r="AC901" i="2"/>
  <c r="AC921" i="2"/>
  <c r="AC973" i="2"/>
  <c r="AC999" i="2"/>
  <c r="AC1058" i="2"/>
  <c r="AC1079" i="2"/>
  <c r="AC804" i="2"/>
  <c r="AC957" i="2"/>
  <c r="AC972" i="2"/>
  <c r="AC1019" i="2"/>
  <c r="AC1078" i="2"/>
  <c r="AC1175" i="2"/>
  <c r="AC1237" i="2"/>
  <c r="AC1252" i="2"/>
  <c r="AC1290" i="2"/>
  <c r="AC1337" i="2"/>
  <c r="AC1353" i="2"/>
  <c r="AC805" i="2"/>
  <c r="AC1099" i="2"/>
  <c r="AC1153" i="2"/>
  <c r="AC1174" i="2"/>
  <c r="AC1198" i="2"/>
  <c r="AC1219" i="2"/>
  <c r="AC1236" i="2"/>
  <c r="AC1274" i="2"/>
  <c r="AC1289" i="2"/>
  <c r="AC767" i="2"/>
  <c r="AC1218" i="2"/>
  <c r="AC1273" i="2"/>
  <c r="AC1316" i="2"/>
  <c r="AC1437" i="2"/>
  <c r="AC1492" i="2"/>
  <c r="AC1504" i="2"/>
  <c r="AC1505" i="2" s="1"/>
  <c r="AC656" i="2"/>
  <c r="AC998" i="2"/>
  <c r="AC1336" i="2"/>
  <c r="AC1441" i="2"/>
  <c r="AC1496" i="2"/>
  <c r="AC1315" i="2"/>
  <c r="AC1354" i="2"/>
  <c r="AC1392" i="2"/>
  <c r="AC1438" i="2"/>
  <c r="AC1493" i="2"/>
  <c r="AC1528" i="2"/>
  <c r="AC1529" i="2" s="1"/>
  <c r="AC1465" i="2"/>
  <c r="AC1449" i="2"/>
  <c r="AC1450" i="2" s="1"/>
  <c r="AC1253" i="2"/>
  <c r="AC1597" i="2"/>
  <c r="AC1674" i="2" s="1"/>
  <c r="Z345" i="2"/>
  <c r="Z328" i="2"/>
  <c r="Z1669" i="2" s="1"/>
  <c r="AB1681" i="2" l="1"/>
  <c r="AB1415" i="2"/>
  <c r="AD318" i="2"/>
  <c r="AD1442" i="2"/>
  <c r="AD1199" i="2"/>
  <c r="AD240" i="2"/>
  <c r="AD245" i="2" s="1"/>
  <c r="AD339" i="2"/>
  <c r="AD239" i="2"/>
  <c r="AD244" i="2" s="1"/>
  <c r="AD217" i="2"/>
  <c r="AD222" i="2" s="1"/>
  <c r="AD218" i="2"/>
  <c r="AD223" i="2" s="1"/>
  <c r="AD595" i="2"/>
  <c r="AD549" i="2"/>
  <c r="AD420" i="2"/>
  <c r="AB321" i="2"/>
  <c r="AC331" i="2"/>
  <c r="AC343" i="2"/>
  <c r="BV1989" i="3"/>
  <c r="AQ1426" i="3"/>
  <c r="AQ1443" i="3" s="1"/>
  <c r="F1988" i="3"/>
  <c r="BN1369" i="3"/>
  <c r="BN1371" i="3" s="1"/>
  <c r="BN1375" i="3" s="1"/>
  <c r="CJ1368" i="3"/>
  <c r="P2042" i="3"/>
  <c r="BI2042" i="3"/>
  <c r="BM1544" i="3"/>
  <c r="BM2010" i="3"/>
  <c r="AS1005" i="3"/>
  <c r="AS1237" i="3" s="1"/>
  <c r="AS164" i="3"/>
  <c r="AS161" i="3"/>
  <c r="AS163" i="3"/>
  <c r="AS131" i="3"/>
  <c r="AS132" i="3" s="1"/>
  <c r="AS129" i="3"/>
  <c r="AS162" i="3"/>
  <c r="C2044" i="3"/>
  <c r="D2043" i="3"/>
  <c r="O2043" i="3"/>
  <c r="AA2043" i="3"/>
  <c r="AE2043" i="3"/>
  <c r="X2043" i="3"/>
  <c r="AI2043" i="3" s="1"/>
  <c r="AX2043" i="3"/>
  <c r="BZ2043" i="3"/>
  <c r="CG2043" i="3"/>
  <c r="AC2043" i="3"/>
  <c r="BW2043" i="3"/>
  <c r="H2043" i="3"/>
  <c r="N2043" i="3"/>
  <c r="AV2043" i="3"/>
  <c r="BD2043" i="3"/>
  <c r="BS2043" i="3"/>
  <c r="AK2043" i="3"/>
  <c r="BE2043" i="3" s="1"/>
  <c r="AO2043" i="3"/>
  <c r="BT2043" i="3"/>
  <c r="BY2043" i="3"/>
  <c r="R2043" i="3"/>
  <c r="V2043" i="3" s="1"/>
  <c r="AT2043" i="3"/>
  <c r="BV2043" i="3"/>
  <c r="S2043" i="3"/>
  <c r="BM2043" i="3"/>
  <c r="CA2043" i="3"/>
  <c r="AH2043" i="3"/>
  <c r="AZ2043" i="3"/>
  <c r="BX2043" i="3"/>
  <c r="CI2043" i="3"/>
  <c r="K2043" i="3"/>
  <c r="BH2043" i="3" s="1"/>
  <c r="U2043" i="3"/>
  <c r="AS2043" i="3"/>
  <c r="BA2043" i="3"/>
  <c r="BO2043" i="3"/>
  <c r="L2043" i="3"/>
  <c r="AP2043" i="3"/>
  <c r="BL2043" i="3"/>
  <c r="CB2043" i="3"/>
  <c r="M2043" i="3"/>
  <c r="AG2043" i="3"/>
  <c r="AU2043" i="3"/>
  <c r="AY2043" i="3"/>
  <c r="BQ2043" i="3"/>
  <c r="CD2043" i="3"/>
  <c r="Z2043" i="3"/>
  <c r="AD2043" i="3"/>
  <c r="AR2043" i="3"/>
  <c r="BN2043" i="3"/>
  <c r="AW2043" i="3"/>
  <c r="BK2043" i="3"/>
  <c r="CF2043" i="3"/>
  <c r="F2043" i="3"/>
  <c r="BG2043" i="3" s="1"/>
  <c r="AB2043" i="3"/>
  <c r="AF2043" i="3"/>
  <c r="AL2043" i="3"/>
  <c r="BB2043" i="3"/>
  <c r="BP2043" i="3"/>
  <c r="G2043" i="3"/>
  <c r="Y2043" i="3"/>
  <c r="AM2043" i="3"/>
  <c r="AQ2043" i="3"/>
  <c r="BC2043" i="3"/>
  <c r="CH2043" i="3"/>
  <c r="I2043" i="3"/>
  <c r="T2043" i="3"/>
  <c r="AN2043" i="3"/>
  <c r="CE2043" i="3"/>
  <c r="AS154" i="3"/>
  <c r="AS1004" i="3"/>
  <c r="AS156" i="3"/>
  <c r="AS155" i="3"/>
  <c r="AS157" i="3"/>
  <c r="AS120" i="3"/>
  <c r="AR1419" i="3"/>
  <c r="BX1989" i="3"/>
  <c r="AC1678" i="2"/>
  <c r="AC1681" i="2" s="1"/>
  <c r="AC1414" i="2"/>
  <c r="AB1564" i="2"/>
  <c r="AB1624" i="2"/>
  <c r="AB1625" i="2" s="1"/>
  <c r="AC317" i="2"/>
  <c r="AC657" i="2"/>
  <c r="AC1616" i="2" s="1"/>
  <c r="AB333" i="2"/>
  <c r="AB340" i="2" s="1"/>
  <c r="AB1670" i="2" s="1"/>
  <c r="AC769" i="2"/>
  <c r="AC1622" i="2" s="1"/>
  <c r="AC1100" i="2"/>
  <c r="AC1636" i="2" s="1"/>
  <c r="AC1397" i="2"/>
  <c r="AB1361" i="2"/>
  <c r="AB1646" i="2" s="1"/>
  <c r="AC882" i="2"/>
  <c r="AC1629" i="2" s="1"/>
  <c r="AC923" i="2"/>
  <c r="AC941" i="2"/>
  <c r="AC1040" i="2"/>
  <c r="AC1633" i="2" s="1"/>
  <c r="AB1688" i="2"/>
  <c r="AB1297" i="2"/>
  <c r="AB1645" i="2" s="1"/>
  <c r="AD308" i="2"/>
  <c r="AC1338" i="2"/>
  <c r="AC1317" i="2"/>
  <c r="AC1639" i="2" s="1"/>
  <c r="AC1291" i="2"/>
  <c r="AC1200" i="2"/>
  <c r="AC1644" i="2" s="1"/>
  <c r="AC1120" i="2"/>
  <c r="AC1637" i="2" s="1"/>
  <c r="AC1220" i="2"/>
  <c r="AC1638" i="2" s="1"/>
  <c r="AC1020" i="2"/>
  <c r="AC1632" i="2" s="1"/>
  <c r="AC733" i="2"/>
  <c r="AC1620" i="2" s="1"/>
  <c r="AC1360" i="2"/>
  <c r="AB198" i="2"/>
  <c r="AB199" i="2" s="1"/>
  <c r="AC1238" i="2"/>
  <c r="AB1443" i="2"/>
  <c r="AC1000" i="2"/>
  <c r="AC1631" i="2" s="1"/>
  <c r="AC1176" i="2"/>
  <c r="AC1643" i="2" s="1"/>
  <c r="AC191" i="2"/>
  <c r="AC1152" i="2"/>
  <c r="AC1154" i="2" s="1"/>
  <c r="AC1642" i="2" s="1"/>
  <c r="AC958" i="2"/>
  <c r="AC1060" i="2"/>
  <c r="AC1634" i="2" s="1"/>
  <c r="AC903" i="2"/>
  <c r="AC1630" i="2" s="1"/>
  <c r="AC1296" i="2"/>
  <c r="AC1503" i="2"/>
  <c r="AC1564" i="2"/>
  <c r="AC525" i="2"/>
  <c r="AC532" i="2" s="1"/>
  <c r="AC1380" i="2" s="1"/>
  <c r="AB532" i="2"/>
  <c r="AB1380" i="2" s="1"/>
  <c r="AC1275" i="2"/>
  <c r="AC978" i="2"/>
  <c r="AC715" i="2"/>
  <c r="AC1619" i="2" s="1"/>
  <c r="AC787" i="2"/>
  <c r="AC1623" i="2" s="1"/>
  <c r="AB814" i="2"/>
  <c r="AB1382" i="2" s="1"/>
  <c r="AC1607" i="2"/>
  <c r="AC1498" i="2"/>
  <c r="AC1080" i="2"/>
  <c r="AC1635" i="2" s="1"/>
  <c r="AC1614" i="2"/>
  <c r="AD1497" i="2"/>
  <c r="AD1412" i="2"/>
  <c r="AD1413" i="2"/>
  <c r="AC1610" i="2"/>
  <c r="AC1658" i="2"/>
  <c r="AC1295" i="2"/>
  <c r="AC974" i="2"/>
  <c r="AC751" i="2"/>
  <c r="AC1621" i="2" s="1"/>
  <c r="AC192" i="2"/>
  <c r="AC193" i="2" s="1"/>
  <c r="AC197" i="2"/>
  <c r="AC198" i="2" s="1"/>
  <c r="AC1355" i="2"/>
  <c r="AC263" i="2"/>
  <c r="AC1359" i="2"/>
  <c r="AC806" i="2"/>
  <c r="AC1565" i="2" s="1"/>
  <c r="AB1605" i="2"/>
  <c r="AC219" i="2"/>
  <c r="AC246" i="2"/>
  <c r="AC241" i="2"/>
  <c r="AC1543" i="2"/>
  <c r="AC1443" i="2"/>
  <c r="AC1448" i="2"/>
  <c r="Z352" i="2"/>
  <c r="Z354" i="2"/>
  <c r="AC1600" i="2"/>
  <c r="AC1688" i="2"/>
  <c r="AC1603" i="2"/>
  <c r="AC1628" i="2"/>
  <c r="AC1602" i="2"/>
  <c r="AC1627" i="2"/>
  <c r="AC1608" i="2"/>
  <c r="AC979" i="2"/>
  <c r="AC267" i="2"/>
  <c r="Y1656" i="2"/>
  <c r="Y1659" i="2" s="1"/>
  <c r="Y1680" i="2" s="1"/>
  <c r="Y413" i="2"/>
  <c r="Y414" i="2" s="1"/>
  <c r="Y423" i="2" s="1"/>
  <c r="Y1720" i="2" s="1"/>
  <c r="N170" i="2"/>
  <c r="N201" i="2" s="1"/>
  <c r="N1550" i="2" s="1"/>
  <c r="N1553" i="2" s="1"/>
  <c r="N1557" i="2" s="1"/>
  <c r="N1574" i="2" s="1"/>
  <c r="N1665" i="2" s="1"/>
  <c r="N1683" i="2" s="1"/>
  <c r="AB224" i="2"/>
  <c r="AC1601" i="2"/>
  <c r="AC1254" i="2"/>
  <c r="AC813" i="2"/>
  <c r="AC189" i="2"/>
  <c r="AC1719" i="2"/>
  <c r="AC1596" i="2"/>
  <c r="AC295" i="2"/>
  <c r="AC296" i="2" s="1"/>
  <c r="AC306" i="2" s="1"/>
  <c r="AB310" i="2"/>
  <c r="AA345" i="2"/>
  <c r="AA328" i="2"/>
  <c r="AA1669" i="2" s="1"/>
  <c r="AB274" i="2"/>
  <c r="AB1666" i="2" s="1"/>
  <c r="AC1617" i="2"/>
  <c r="AC1690" i="2"/>
  <c r="AC812" i="2"/>
  <c r="AC222" i="2"/>
  <c r="AC272" i="2" s="1"/>
  <c r="AE17" i="2"/>
  <c r="AD117" i="2"/>
  <c r="AD118" i="2"/>
  <c r="AD119" i="2"/>
  <c r="AD16" i="2"/>
  <c r="AD282" i="2" s="1"/>
  <c r="AD120" i="2"/>
  <c r="AD126" i="2"/>
  <c r="AD127" i="2"/>
  <c r="AD128" i="2"/>
  <c r="AD129" i="2"/>
  <c r="AD190" i="2"/>
  <c r="AD1153" i="2" s="1"/>
  <c r="AD261" i="2"/>
  <c r="AD266" i="2" s="1"/>
  <c r="AD262" i="2"/>
  <c r="AD304" i="2"/>
  <c r="AD287" i="2"/>
  <c r="AD1551" i="2" s="1"/>
  <c r="AD294" i="2"/>
  <c r="AD293" i="2" s="1"/>
  <c r="AD351" i="2"/>
  <c r="AD327" i="2"/>
  <c r="AD378" i="2"/>
  <c r="AD410" i="2"/>
  <c r="AD418" i="2"/>
  <c r="AD457" i="2"/>
  <c r="AD487" i="2"/>
  <c r="AD360" i="2"/>
  <c r="AD1552" i="2" s="1"/>
  <c r="AD402" i="2"/>
  <c r="AD523" i="2"/>
  <c r="AD386" i="2"/>
  <c r="AD472" i="2"/>
  <c r="AD564" i="2"/>
  <c r="AD618" i="2"/>
  <c r="AD637" i="2"/>
  <c r="AD656" i="2"/>
  <c r="AD694" i="2"/>
  <c r="AD714" i="2"/>
  <c r="AD731" i="2"/>
  <c r="AD786" i="2"/>
  <c r="AD394" i="2"/>
  <c r="AD439" i="2"/>
  <c r="AD617" i="2"/>
  <c r="AD636" i="2"/>
  <c r="AD655" i="2"/>
  <c r="AD675" i="2"/>
  <c r="AD713" i="2"/>
  <c r="AD524" i="2"/>
  <c r="AD674" i="2"/>
  <c r="AD750" i="2"/>
  <c r="AD767" i="2"/>
  <c r="AD804" i="2"/>
  <c r="AD805" i="2"/>
  <c r="AD957" i="2"/>
  <c r="AD972" i="2"/>
  <c r="AD998" i="2"/>
  <c r="AD1019" i="2"/>
  <c r="AD1078" i="2"/>
  <c r="AD1099" i="2"/>
  <c r="AD732" i="2"/>
  <c r="AD749" i="2"/>
  <c r="AD768" i="2"/>
  <c r="AD841" i="2"/>
  <c r="AD861" i="2"/>
  <c r="AD940" i="2"/>
  <c r="AD956" i="2"/>
  <c r="AD1018" i="2"/>
  <c r="AD1039" i="2"/>
  <c r="AD1098" i="2"/>
  <c r="AD1119" i="2"/>
  <c r="AD370" i="2"/>
  <c r="AD840" i="2"/>
  <c r="AD860" i="2"/>
  <c r="AD881" i="2"/>
  <c r="AD902" i="2"/>
  <c r="AD922" i="2"/>
  <c r="AD939" i="2"/>
  <c r="AD1038" i="2"/>
  <c r="AD1059" i="2"/>
  <c r="AD695" i="2"/>
  <c r="AD785" i="2"/>
  <c r="AD880" i="2"/>
  <c r="AD882" i="2" s="1"/>
  <c r="AD921" i="2"/>
  <c r="AD999" i="2"/>
  <c r="AD1253" i="2"/>
  <c r="AD1315" i="2"/>
  <c r="AD1354" i="2"/>
  <c r="AD973" i="2"/>
  <c r="AD1058" i="2"/>
  <c r="AD1079" i="2"/>
  <c r="AD1175" i="2"/>
  <c r="AD1237" i="2"/>
  <c r="AD1252" i="2"/>
  <c r="AD1290" i="2"/>
  <c r="AD901" i="2"/>
  <c r="AD1174" i="2"/>
  <c r="AD1198" i="2"/>
  <c r="AD1219" i="2"/>
  <c r="AD1236" i="2"/>
  <c r="AD1274" i="2"/>
  <c r="AD1289" i="2"/>
  <c r="AD1336" i="2"/>
  <c r="AD1449" i="2"/>
  <c r="AD1450" i="2" s="1"/>
  <c r="AD1465" i="2"/>
  <c r="AD1353" i="2"/>
  <c r="AD1437" i="2"/>
  <c r="AD1468" i="2"/>
  <c r="AD1469" i="2" s="1"/>
  <c r="AE1466" i="2" s="1"/>
  <c r="AD1492" i="2"/>
  <c r="AD1504" i="2"/>
  <c r="AD1505" i="2" s="1"/>
  <c r="AD1118" i="2"/>
  <c r="AD1218" i="2"/>
  <c r="AD1441" i="2"/>
  <c r="AD1496" i="2"/>
  <c r="AD1528" i="2"/>
  <c r="AD1529" i="2" s="1"/>
  <c r="AD1597" i="2"/>
  <c r="AD1273" i="2"/>
  <c r="AD1493" i="2"/>
  <c r="AD1316" i="2"/>
  <c r="AD1392" i="2"/>
  <c r="AD1438" i="2"/>
  <c r="AD1337" i="2"/>
  <c r="O130" i="2"/>
  <c r="AB1719" i="2"/>
  <c r="AB1677" i="2"/>
  <c r="X1656" i="2"/>
  <c r="X1659" i="2" s="1"/>
  <c r="X1680" i="2" s="1"/>
  <c r="X413" i="2"/>
  <c r="X414" i="2" s="1"/>
  <c r="X423" i="2" s="1"/>
  <c r="X1720" i="2" s="1"/>
  <c r="P1440" i="2"/>
  <c r="P1444" i="2" s="1"/>
  <c r="AC1615" i="2"/>
  <c r="N1641" i="2"/>
  <c r="N1647" i="2" s="1"/>
  <c r="N1369" i="2"/>
  <c r="N1383" i="2" s="1"/>
  <c r="N1567" i="2" s="1"/>
  <c r="P1499" i="2"/>
  <c r="AC1415" i="2" l="1"/>
  <c r="AD696" i="2"/>
  <c r="AE188" i="2"/>
  <c r="AE1442" i="2"/>
  <c r="AE1199" i="2"/>
  <c r="AE240" i="2"/>
  <c r="AE245" i="2" s="1"/>
  <c r="AE339" i="2"/>
  <c r="AE239" i="2"/>
  <c r="AE244" i="2" s="1"/>
  <c r="AE218" i="2"/>
  <c r="AE223" i="2" s="1"/>
  <c r="AE217" i="2"/>
  <c r="AE222" i="2" s="1"/>
  <c r="AE595" i="2"/>
  <c r="AE549" i="2"/>
  <c r="AE420" i="2"/>
  <c r="AE318" i="2"/>
  <c r="AC321" i="2"/>
  <c r="AD343" i="2"/>
  <c r="AD331" i="2"/>
  <c r="AT111" i="3"/>
  <c r="AS1006" i="3"/>
  <c r="AS1236" i="3"/>
  <c r="BI2043" i="3"/>
  <c r="P2043" i="3"/>
  <c r="BN1544" i="3"/>
  <c r="CJ1375" i="3"/>
  <c r="BM2011" i="3"/>
  <c r="AR1422" i="3"/>
  <c r="AR1524" i="3"/>
  <c r="AR1536" i="3" s="1"/>
  <c r="AS158" i="3"/>
  <c r="AS165" i="3"/>
  <c r="C2045" i="3"/>
  <c r="D2044" i="3"/>
  <c r="U2044" i="3"/>
  <c r="BY2044" i="3"/>
  <c r="F2044" i="3"/>
  <c r="BG2044" i="3" s="1"/>
  <c r="BV2044" i="3"/>
  <c r="G2044" i="3"/>
  <c r="M2044" i="3"/>
  <c r="AG2044" i="3"/>
  <c r="AM2044" i="3"/>
  <c r="AY2044" i="3"/>
  <c r="BC2044" i="3"/>
  <c r="CA2044" i="3"/>
  <c r="I2044" i="3"/>
  <c r="AH2044" i="3"/>
  <c r="AR2044" i="3"/>
  <c r="AZ2044" i="3"/>
  <c r="BX2044" i="3"/>
  <c r="CI2044" i="3"/>
  <c r="O2044" i="3"/>
  <c r="AA2044" i="3"/>
  <c r="AO2044" i="3"/>
  <c r="BK2044" i="3"/>
  <c r="BO2044" i="3"/>
  <c r="R2044" i="3"/>
  <c r="V2044" i="3" s="1"/>
  <c r="X2044" i="3"/>
  <c r="AI2044" i="3" s="1"/>
  <c r="AL2044" i="3"/>
  <c r="AP2044" i="3"/>
  <c r="BB2044" i="3"/>
  <c r="S2044" i="3"/>
  <c r="AQ2044" i="3"/>
  <c r="AU2044" i="3"/>
  <c r="BQ2044" i="3"/>
  <c r="CD2044" i="3"/>
  <c r="CH2044" i="3"/>
  <c r="AD2044" i="3"/>
  <c r="AE2044" i="3"/>
  <c r="AK2044" i="3"/>
  <c r="BE2044" i="3" s="1"/>
  <c r="AW2044" i="3"/>
  <c r="BA2044" i="3"/>
  <c r="CF2044" i="3"/>
  <c r="AF2044" i="3"/>
  <c r="BP2044" i="3"/>
  <c r="BZ2044" i="3"/>
  <c r="Y2044" i="3"/>
  <c r="AC2044" i="3"/>
  <c r="BM2044" i="3"/>
  <c r="BW2044" i="3"/>
  <c r="H2044" i="3"/>
  <c r="T2044" i="3"/>
  <c r="AN2044" i="3"/>
  <c r="AV2044" i="3"/>
  <c r="BD2044" i="3"/>
  <c r="K2044" i="3"/>
  <c r="BH2044" i="3" s="1"/>
  <c r="AS2044" i="3"/>
  <c r="BT2044" i="3"/>
  <c r="L2044" i="3"/>
  <c r="AB2044" i="3"/>
  <c r="AT2044" i="3"/>
  <c r="AX2044" i="3"/>
  <c r="BL2044" i="3"/>
  <c r="CB2044" i="3"/>
  <c r="CG2044" i="3"/>
  <c r="N2044" i="3"/>
  <c r="Z2044" i="3"/>
  <c r="BN2044" i="3"/>
  <c r="BS2044" i="3"/>
  <c r="CE2044" i="3"/>
  <c r="AD1674" i="2"/>
  <c r="AD1678" i="2"/>
  <c r="AD1100" i="2"/>
  <c r="AD1636" i="2" s="1"/>
  <c r="AC980" i="2"/>
  <c r="AC1640" i="2" s="1"/>
  <c r="AD1414" i="2"/>
  <c r="AD1443" i="2" s="1"/>
  <c r="AD1317" i="2"/>
  <c r="AD1639" i="2" s="1"/>
  <c r="AD317" i="2"/>
  <c r="O121" i="2"/>
  <c r="O122" i="2" s="1"/>
  <c r="O131" i="2"/>
  <c r="AC333" i="2"/>
  <c r="AC340" i="2" s="1"/>
  <c r="AC1670" i="2" s="1"/>
  <c r="AD903" i="2"/>
  <c r="AD733" i="2"/>
  <c r="AD1620" i="2" s="1"/>
  <c r="AD525" i="2"/>
  <c r="AD532" i="2" s="1"/>
  <c r="AD1380" i="2" s="1"/>
  <c r="AC1604" i="2"/>
  <c r="AC1605" i="2" s="1"/>
  <c r="AD1275" i="2"/>
  <c r="AD1503" i="2"/>
  <c r="AD1610" i="2"/>
  <c r="AD619" i="2"/>
  <c r="AD1614" i="2" s="1"/>
  <c r="AC1361" i="2"/>
  <c r="AC1646" i="2" s="1"/>
  <c r="AD1397" i="2"/>
  <c r="AD1399" i="2" s="1"/>
  <c r="AC1399" i="2"/>
  <c r="AD751" i="2"/>
  <c r="AD1621" i="2" s="1"/>
  <c r="AD958" i="2"/>
  <c r="AD1120" i="2"/>
  <c r="AD1637" i="2" s="1"/>
  <c r="AC1677" i="2"/>
  <c r="AD1291" i="2"/>
  <c r="AE308" i="2"/>
  <c r="AD1220" i="2"/>
  <c r="AD1638" i="2" s="1"/>
  <c r="AC1618" i="2"/>
  <c r="AD1238" i="2"/>
  <c r="AD1060" i="2"/>
  <c r="AD1634" i="2" s="1"/>
  <c r="AD1020" i="2"/>
  <c r="AD1632" i="2" s="1"/>
  <c r="AD806" i="2"/>
  <c r="AD1624" i="2" s="1"/>
  <c r="AD638" i="2"/>
  <c r="AD1615" i="2" s="1"/>
  <c r="AD657" i="2"/>
  <c r="AD1616" i="2" s="1"/>
  <c r="AC1624" i="2"/>
  <c r="AD1498" i="2"/>
  <c r="AD1355" i="2"/>
  <c r="AD979" i="2"/>
  <c r="AD1000" i="2"/>
  <c r="AD1631" i="2" s="1"/>
  <c r="AD787" i="2"/>
  <c r="AD1623" i="2" s="1"/>
  <c r="AD941" i="2"/>
  <c r="AD862" i="2"/>
  <c r="AD1628" i="2" s="1"/>
  <c r="AD1254" i="2"/>
  <c r="AD1080" i="2"/>
  <c r="AD1635" i="2" s="1"/>
  <c r="AD923" i="2"/>
  <c r="AD676" i="2"/>
  <c r="AD1617" i="2" s="1"/>
  <c r="AD1176" i="2"/>
  <c r="AD1643" i="2" s="1"/>
  <c r="AD1607" i="2"/>
  <c r="AD1658" i="2"/>
  <c r="AD1602" i="2"/>
  <c r="AD1600" i="2"/>
  <c r="AD1296" i="2"/>
  <c r="AD1603" i="2"/>
  <c r="AD1601" i="2"/>
  <c r="AC1297" i="2"/>
  <c r="AC1645" i="2" s="1"/>
  <c r="AD1690" i="2"/>
  <c r="AD1630" i="2"/>
  <c r="AD813" i="2"/>
  <c r="AD1040" i="2"/>
  <c r="AD1633" i="2" s="1"/>
  <c r="AD715" i="2"/>
  <c r="AD1619" i="2" s="1"/>
  <c r="AD842" i="2"/>
  <c r="AD1627" i="2" s="1"/>
  <c r="AD1629" i="2"/>
  <c r="AD1618" i="2"/>
  <c r="AE1555" i="2"/>
  <c r="AE1497" i="2"/>
  <c r="AE1412" i="2"/>
  <c r="AE1413" i="2"/>
  <c r="AD978" i="2"/>
  <c r="AD769" i="2"/>
  <c r="AD1622" i="2" s="1"/>
  <c r="AD1543" i="2"/>
  <c r="AD1338" i="2"/>
  <c r="AD1200" i="2"/>
  <c r="AD1644" i="2" s="1"/>
  <c r="AD1359" i="2"/>
  <c r="AD241" i="2"/>
  <c r="AD263" i="2"/>
  <c r="AC814" i="2"/>
  <c r="AC1382" i="2" s="1"/>
  <c r="AD267" i="2"/>
  <c r="AD268" i="2" s="1"/>
  <c r="AD224" i="2"/>
  <c r="AD272" i="2"/>
  <c r="AD246" i="2"/>
  <c r="P1445" i="2"/>
  <c r="P1447" i="2" s="1"/>
  <c r="P1451" i="2" s="1"/>
  <c r="P1689" i="2" s="1"/>
  <c r="Q1439" i="2"/>
  <c r="AD1295" i="2"/>
  <c r="AD974" i="2"/>
  <c r="AD219" i="2"/>
  <c r="AD191" i="2"/>
  <c r="Z1671" i="2"/>
  <c r="Z1672" i="2" s="1"/>
  <c r="Z355" i="2"/>
  <c r="AC224" i="2"/>
  <c r="AD1596" i="2"/>
  <c r="AD295" i="2"/>
  <c r="AA354" i="2"/>
  <c r="AA352" i="2"/>
  <c r="AC273" i="2"/>
  <c r="AC274" i="2" s="1"/>
  <c r="AC1666" i="2" s="1"/>
  <c r="AC268" i="2"/>
  <c r="P1500" i="2"/>
  <c r="P1502" i="2" s="1"/>
  <c r="Q1494" i="2"/>
  <c r="Q1495" i="2" s="1"/>
  <c r="AD1608" i="2"/>
  <c r="AD812" i="2"/>
  <c r="AD197" i="2"/>
  <c r="AE16" i="2"/>
  <c r="AE282" i="2" s="1"/>
  <c r="AF17" i="2"/>
  <c r="AE117" i="2"/>
  <c r="AE118" i="2"/>
  <c r="AE119" i="2"/>
  <c r="AE120" i="2"/>
  <c r="AE126" i="2"/>
  <c r="AE128" i="2"/>
  <c r="AE127" i="2"/>
  <c r="AE129" i="2"/>
  <c r="AE196" i="2"/>
  <c r="AE190" i="2"/>
  <c r="AE197" i="2" s="1"/>
  <c r="AE261" i="2"/>
  <c r="AE266" i="2" s="1"/>
  <c r="AE262" i="2"/>
  <c r="AE267" i="2" s="1"/>
  <c r="AE360" i="2"/>
  <c r="AE1552" i="2" s="1"/>
  <c r="AE370" i="2"/>
  <c r="AE351" i="2"/>
  <c r="AE304" i="2"/>
  <c r="AE386" i="2"/>
  <c r="AE394" i="2"/>
  <c r="AE439" i="2"/>
  <c r="AE524" i="2"/>
  <c r="AE564" i="2"/>
  <c r="AE410" i="2"/>
  <c r="AE418" i="2"/>
  <c r="AE457" i="2"/>
  <c r="AE487" i="2"/>
  <c r="AE287" i="2"/>
  <c r="AE1551" i="2" s="1"/>
  <c r="AE327" i="2"/>
  <c r="AE402" i="2"/>
  <c r="AE523" i="2"/>
  <c r="AE378" i="2"/>
  <c r="AE695" i="2"/>
  <c r="AE732" i="2"/>
  <c r="AE749" i="2"/>
  <c r="AE618" i="2"/>
  <c r="AE637" i="2"/>
  <c r="AE656" i="2"/>
  <c r="AE694" i="2"/>
  <c r="AE714" i="2"/>
  <c r="AE731" i="2"/>
  <c r="AE472" i="2"/>
  <c r="AE617" i="2"/>
  <c r="AE636" i="2"/>
  <c r="AE655" i="2"/>
  <c r="AE675" i="2"/>
  <c r="AE713" i="2"/>
  <c r="AE768" i="2"/>
  <c r="AE785" i="2"/>
  <c r="AE804" i="2"/>
  <c r="AE674" i="2"/>
  <c r="AE767" i="2"/>
  <c r="AE880" i="2"/>
  <c r="AE901" i="2"/>
  <c r="AE921" i="2"/>
  <c r="AE973" i="2"/>
  <c r="AE999" i="2"/>
  <c r="AE1058" i="2"/>
  <c r="AE1079" i="2"/>
  <c r="AE786" i="2"/>
  <c r="AE805" i="2"/>
  <c r="AE957" i="2"/>
  <c r="AE972" i="2"/>
  <c r="AE998" i="2"/>
  <c r="AE1019" i="2"/>
  <c r="AE1078" i="2"/>
  <c r="AE1099" i="2"/>
  <c r="AE750" i="2"/>
  <c r="AE841" i="2"/>
  <c r="AE861" i="2"/>
  <c r="AE940" i="2"/>
  <c r="AE956" i="2"/>
  <c r="AE1018" i="2"/>
  <c r="AE1020" i="2" s="1"/>
  <c r="AE1039" i="2"/>
  <c r="AE1098" i="2"/>
  <c r="AE294" i="2"/>
  <c r="AE293" i="2" s="1"/>
  <c r="AE1118" i="2"/>
  <c r="AE1218" i="2"/>
  <c r="AE1273" i="2"/>
  <c r="AE1316" i="2"/>
  <c r="AE840" i="2"/>
  <c r="AE1253" i="2"/>
  <c r="AE1315" i="2"/>
  <c r="AE881" i="2"/>
  <c r="AE922" i="2"/>
  <c r="AE939" i="2"/>
  <c r="AE1038" i="2"/>
  <c r="AE1119" i="2"/>
  <c r="AE1175" i="2"/>
  <c r="AE1237" i="2"/>
  <c r="AE1252" i="2"/>
  <c r="AE1290" i="2"/>
  <c r="AE1337" i="2"/>
  <c r="AE1353" i="2"/>
  <c r="AE860" i="2"/>
  <c r="AE1059" i="2"/>
  <c r="AE1198" i="2"/>
  <c r="AE1219" i="2"/>
  <c r="AE1274" i="2"/>
  <c r="AE1392" i="2"/>
  <c r="AE1438" i="2"/>
  <c r="AE1493" i="2"/>
  <c r="AE1528" i="2"/>
  <c r="AE1529" i="2" s="1"/>
  <c r="AE1236" i="2"/>
  <c r="AE1449" i="2"/>
  <c r="AE1450" i="2" s="1"/>
  <c r="AE1465" i="2"/>
  <c r="AE902" i="2"/>
  <c r="AE1289" i="2"/>
  <c r="AE1336" i="2"/>
  <c r="AE1437" i="2"/>
  <c r="AE1468" i="2"/>
  <c r="AE1503" i="2" s="1"/>
  <c r="AE1492" i="2"/>
  <c r="AE1504" i="2"/>
  <c r="AE1505" i="2" s="1"/>
  <c r="AE1496" i="2"/>
  <c r="AE1441" i="2"/>
  <c r="AE1597" i="2"/>
  <c r="AE1354" i="2"/>
  <c r="AE1174" i="2"/>
  <c r="AD1360" i="2"/>
  <c r="AB345" i="2"/>
  <c r="AB328" i="2"/>
  <c r="AB1669" i="2" s="1"/>
  <c r="AC310" i="2"/>
  <c r="Z411" i="2"/>
  <c r="Z403" i="2"/>
  <c r="Z1655" i="2" s="1"/>
  <c r="Z379" i="2"/>
  <c r="Z1652" i="2" s="1"/>
  <c r="Z371" i="2"/>
  <c r="Z1651" i="2" s="1"/>
  <c r="Z395" i="2"/>
  <c r="Z1654" i="2" s="1"/>
  <c r="Z419" i="2"/>
  <c r="Z1657" i="2" s="1"/>
  <c r="Z387" i="2"/>
  <c r="Z1653" i="2" s="1"/>
  <c r="AC199" i="2"/>
  <c r="AE769" i="2" l="1"/>
  <c r="AD1415" i="2"/>
  <c r="AE696" i="2"/>
  <c r="AE733" i="2"/>
  <c r="AF420" i="2"/>
  <c r="AF1199" i="2"/>
  <c r="AF188" i="2"/>
  <c r="AF1442" i="2"/>
  <c r="AF239" i="2"/>
  <c r="AF240" i="2"/>
  <c r="AF339" i="2"/>
  <c r="AF218" i="2"/>
  <c r="AF223" i="2" s="1"/>
  <c r="AF217" i="2"/>
  <c r="AF222" i="2" s="1"/>
  <c r="AF595" i="2"/>
  <c r="AF549" i="2"/>
  <c r="AF318" i="2"/>
  <c r="AE331" i="2"/>
  <c r="AE343" i="2"/>
  <c r="P2044" i="3"/>
  <c r="C2046" i="3"/>
  <c r="D2045" i="3"/>
  <c r="K2045" i="3"/>
  <c r="BH2045" i="3" s="1"/>
  <c r="AE2045" i="3"/>
  <c r="AO2045" i="3"/>
  <c r="BK2045" i="3"/>
  <c r="BT2045" i="3"/>
  <c r="R2045" i="3"/>
  <c r="V2045" i="3" s="1"/>
  <c r="X2045" i="3"/>
  <c r="AI2045" i="3" s="1"/>
  <c r="AL2045" i="3"/>
  <c r="AT2045" i="3"/>
  <c r="BB2045" i="3"/>
  <c r="BP2045" i="3"/>
  <c r="M2045" i="3"/>
  <c r="S2045" i="3"/>
  <c r="AU2045" i="3"/>
  <c r="AY2045" i="3"/>
  <c r="BM2045" i="3"/>
  <c r="BW2045" i="3"/>
  <c r="Z2045" i="3"/>
  <c r="AN2045" i="3"/>
  <c r="AV2045" i="3"/>
  <c r="BD2045" i="3"/>
  <c r="CE2045" i="3"/>
  <c r="CI2045" i="3"/>
  <c r="U2045" i="3"/>
  <c r="AK2045" i="3"/>
  <c r="BE2045" i="3" s="1"/>
  <c r="AS2045" i="3"/>
  <c r="AW2045" i="3"/>
  <c r="BA2045" i="3"/>
  <c r="BO2045" i="3"/>
  <c r="BY2045" i="3"/>
  <c r="L2045" i="3"/>
  <c r="AB2045" i="3"/>
  <c r="AF2045" i="3"/>
  <c r="AP2045" i="3"/>
  <c r="BL2045" i="3"/>
  <c r="CG2045" i="3"/>
  <c r="AC2045" i="3"/>
  <c r="AQ2045" i="3"/>
  <c r="H2045" i="3"/>
  <c r="T2045" i="3"/>
  <c r="AA2045" i="3"/>
  <c r="F2045" i="3"/>
  <c r="BG2045" i="3" s="1"/>
  <c r="AM2045" i="3"/>
  <c r="BC2045" i="3"/>
  <c r="CD2045" i="3"/>
  <c r="I2045" i="3"/>
  <c r="N2045" i="3"/>
  <c r="AD2045" i="3"/>
  <c r="BN2045" i="3"/>
  <c r="BS2045" i="3"/>
  <c r="O2045" i="3"/>
  <c r="CF2045" i="3"/>
  <c r="AX2045" i="3"/>
  <c r="BV2045" i="3"/>
  <c r="BZ2045" i="3"/>
  <c r="CB2045" i="3"/>
  <c r="G2045" i="3"/>
  <c r="Y2045" i="3"/>
  <c r="AG2045" i="3"/>
  <c r="BQ2045" i="3"/>
  <c r="CA2045" i="3"/>
  <c r="CH2045" i="3"/>
  <c r="AH2045" i="3"/>
  <c r="AR2045" i="3"/>
  <c r="AZ2045" i="3"/>
  <c r="BX2045" i="3"/>
  <c r="CJ1544" i="3"/>
  <c r="AS1510" i="3"/>
  <c r="AS1516" i="3" s="1"/>
  <c r="AS1238" i="3"/>
  <c r="AS1252" i="3" s="1"/>
  <c r="AS1436" i="3" s="1"/>
  <c r="AS1438" i="3" s="1"/>
  <c r="AY1990" i="3"/>
  <c r="BE1990" i="3" s="1"/>
  <c r="AS167" i="3"/>
  <c r="AR1426" i="3"/>
  <c r="AR1443" i="3" s="1"/>
  <c r="F1989" i="3"/>
  <c r="AT118" i="3"/>
  <c r="AT119" i="3" s="1"/>
  <c r="AT127" i="3"/>
  <c r="AT128" i="3" s="1"/>
  <c r="BI2044" i="3"/>
  <c r="AD1681" i="2"/>
  <c r="AD1604" i="2"/>
  <c r="AD1605" i="2" s="1"/>
  <c r="AE1674" i="2"/>
  <c r="AE1678" i="2"/>
  <c r="AD1688" i="2"/>
  <c r="AD1448" i="2"/>
  <c r="AD1297" i="2"/>
  <c r="AD1645" i="2" s="1"/>
  <c r="AE882" i="2"/>
  <c r="AE1629" i="2" s="1"/>
  <c r="AE317" i="2"/>
  <c r="AC1625" i="2"/>
  <c r="AE1317" i="2"/>
  <c r="AE1639" i="2" s="1"/>
  <c r="AE525" i="2"/>
  <c r="AE532" i="2" s="1"/>
  <c r="AE1380" i="2" s="1"/>
  <c r="AE1152" i="2"/>
  <c r="AE923" i="2"/>
  <c r="AE1000" i="2"/>
  <c r="AE1631" i="2" s="1"/>
  <c r="AE1080" i="2"/>
  <c r="AE1635" i="2" s="1"/>
  <c r="AE1040" i="2"/>
  <c r="AE1633" i="2" s="1"/>
  <c r="AE958" i="2"/>
  <c r="AE1238" i="2"/>
  <c r="AE1397" i="2"/>
  <c r="AE1399" i="2" s="1"/>
  <c r="AE1414" i="2"/>
  <c r="AE1443" i="2" s="1"/>
  <c r="AD1565" i="2"/>
  <c r="AE862" i="2"/>
  <c r="AE1628" i="2" s="1"/>
  <c r="AE1564" i="2"/>
  <c r="AD1564" i="2"/>
  <c r="AD1361" i="2"/>
  <c r="AD1646" i="2" s="1"/>
  <c r="AF308" i="2"/>
  <c r="AD814" i="2"/>
  <c r="AD1382" i="2" s="1"/>
  <c r="AE638" i="2"/>
  <c r="AE1615" i="2" s="1"/>
  <c r="AE619" i="2"/>
  <c r="AE1614" i="2" s="1"/>
  <c r="AE1469" i="2"/>
  <c r="AF1466" i="2" s="1"/>
  <c r="AF1468" i="2" s="1"/>
  <c r="AF1503" i="2" s="1"/>
  <c r="AE1295" i="2"/>
  <c r="AE1602" i="2"/>
  <c r="AE1498" i="2"/>
  <c r="AE1296" i="2"/>
  <c r="AE941" i="2"/>
  <c r="AE751" i="2"/>
  <c r="AE1621" i="2" s="1"/>
  <c r="AE657" i="2"/>
  <c r="AE1616" i="2" s="1"/>
  <c r="AD980" i="2"/>
  <c r="AD1640" i="2" s="1"/>
  <c r="AE813" i="2"/>
  <c r="AE1601" i="2"/>
  <c r="AE1176" i="2"/>
  <c r="AE1643" i="2" s="1"/>
  <c r="AE1610" i="2"/>
  <c r="AE1360" i="2"/>
  <c r="AE1338" i="2"/>
  <c r="AE1153" i="2"/>
  <c r="AE1620" i="2"/>
  <c r="AE1120" i="2"/>
  <c r="AE1637" i="2" s="1"/>
  <c r="AE676" i="2"/>
  <c r="AE1617" i="2" s="1"/>
  <c r="AE715" i="2"/>
  <c r="AE1619" i="2" s="1"/>
  <c r="AE1690" i="2"/>
  <c r="AE1608" i="2"/>
  <c r="AE842" i="2"/>
  <c r="AE1627" i="2" s="1"/>
  <c r="AE1658" i="2"/>
  <c r="AE1607" i="2"/>
  <c r="AE1355" i="2"/>
  <c r="AE1254" i="2"/>
  <c r="AE1291" i="2"/>
  <c r="AE787" i="2"/>
  <c r="AE1623" i="2" s="1"/>
  <c r="AD296" i="2"/>
  <c r="AE1603" i="2"/>
  <c r="AE1632" i="2"/>
  <c r="AE978" i="2"/>
  <c r="AE1600" i="2"/>
  <c r="AE1622" i="2"/>
  <c r="AE1275" i="2"/>
  <c r="AE1220" i="2"/>
  <c r="AE1638" i="2" s="1"/>
  <c r="AE1100" i="2"/>
  <c r="AE1636" i="2" s="1"/>
  <c r="AE1060" i="2"/>
  <c r="AE1634" i="2" s="1"/>
  <c r="AE903" i="2"/>
  <c r="AE1630" i="2" s="1"/>
  <c r="AE812" i="2"/>
  <c r="AF1555" i="2"/>
  <c r="AF1497" i="2"/>
  <c r="AF1413" i="2"/>
  <c r="AF1412" i="2"/>
  <c r="AE1543" i="2"/>
  <c r="AE806" i="2"/>
  <c r="AE1200" i="2"/>
  <c r="AE1644" i="2" s="1"/>
  <c r="AD273" i="2"/>
  <c r="AD274" i="2" s="1"/>
  <c r="AD1666" i="2" s="1"/>
  <c r="AE263" i="2"/>
  <c r="AE198" i="2"/>
  <c r="AE224" i="2"/>
  <c r="AE219" i="2"/>
  <c r="AE241" i="2"/>
  <c r="AD1625" i="2"/>
  <c r="AE272" i="2"/>
  <c r="AE268" i="2"/>
  <c r="AE246" i="2"/>
  <c r="AC345" i="2"/>
  <c r="AC328" i="2"/>
  <c r="AC1669" i="2" s="1"/>
  <c r="AE1359" i="2"/>
  <c r="AE974" i="2"/>
  <c r="AE979" i="2"/>
  <c r="AE273" i="2"/>
  <c r="AE192" i="2"/>
  <c r="AE1596" i="2"/>
  <c r="AE295" i="2"/>
  <c r="AE296" i="2" s="1"/>
  <c r="AE306" i="2" s="1"/>
  <c r="AA1671" i="2"/>
  <c r="AA1672" i="2" s="1"/>
  <c r="AA355" i="2"/>
  <c r="Q1440" i="2"/>
  <c r="Q1444" i="2" s="1"/>
  <c r="Z413" i="2"/>
  <c r="Z414" i="2" s="1"/>
  <c r="Z423" i="2" s="1"/>
  <c r="Z1720" i="2" s="1"/>
  <c r="Z1656" i="2"/>
  <c r="Z1659" i="2" s="1"/>
  <c r="Z1680" i="2" s="1"/>
  <c r="AB354" i="2"/>
  <c r="AB352" i="2"/>
  <c r="O158" i="2"/>
  <c r="O157" i="2"/>
  <c r="O123" i="2"/>
  <c r="O159" i="2"/>
  <c r="O1135" i="2"/>
  <c r="AA371" i="2"/>
  <c r="AA1651" i="2" s="1"/>
  <c r="AA379" i="2"/>
  <c r="AA1652" i="2" s="1"/>
  <c r="AA411" i="2"/>
  <c r="AA387" i="2"/>
  <c r="AA1653" i="2" s="1"/>
  <c r="AA395" i="2"/>
  <c r="AA1654" i="2" s="1"/>
  <c r="AA419" i="2"/>
  <c r="AA1657" i="2" s="1"/>
  <c r="AA403" i="2"/>
  <c r="AA1655" i="2" s="1"/>
  <c r="AD1719" i="2"/>
  <c r="AD1677" i="2"/>
  <c r="AE191" i="2"/>
  <c r="Q1499" i="2"/>
  <c r="O134" i="2"/>
  <c r="O1555" i="2" s="1"/>
  <c r="O165" i="2"/>
  <c r="O166" i="2"/>
  <c r="O132" i="2"/>
  <c r="O1136" i="2"/>
  <c r="O1368" i="2" s="1"/>
  <c r="O164" i="2"/>
  <c r="AG17" i="2"/>
  <c r="AF16" i="2"/>
  <c r="AF282" i="2" s="1"/>
  <c r="AF117" i="2"/>
  <c r="AF119" i="2"/>
  <c r="AF126" i="2"/>
  <c r="AF118" i="2"/>
  <c r="AF120" i="2"/>
  <c r="AF127" i="2"/>
  <c r="AF128" i="2"/>
  <c r="AF129" i="2"/>
  <c r="AF190" i="2"/>
  <c r="AF197" i="2" s="1"/>
  <c r="AF196" i="2"/>
  <c r="AF245" i="2"/>
  <c r="AF287" i="2"/>
  <c r="AF1551" i="2" s="1"/>
  <c r="AF294" i="2"/>
  <c r="AF293" i="2" s="1"/>
  <c r="AF261" i="2"/>
  <c r="AF262" i="2"/>
  <c r="AF267" i="2" s="1"/>
  <c r="AF304" i="2"/>
  <c r="AF327" i="2"/>
  <c r="AF378" i="2"/>
  <c r="AF360" i="2"/>
  <c r="AF1552" i="2" s="1"/>
  <c r="AF370" i="2"/>
  <c r="AF351" i="2"/>
  <c r="AF394" i="2"/>
  <c r="AF472" i="2"/>
  <c r="AF439" i="2"/>
  <c r="AF524" i="2"/>
  <c r="AF564" i="2"/>
  <c r="AF410" i="2"/>
  <c r="AF418" i="2"/>
  <c r="AF457" i="2"/>
  <c r="AF487" i="2"/>
  <c r="AF386" i="2"/>
  <c r="AF674" i="2"/>
  <c r="AF750" i="2"/>
  <c r="AF767" i="2"/>
  <c r="AF695" i="2"/>
  <c r="AF732" i="2"/>
  <c r="AF749" i="2"/>
  <c r="AF402" i="2"/>
  <c r="AF523" i="2"/>
  <c r="AF618" i="2"/>
  <c r="AF637" i="2"/>
  <c r="AF656" i="2"/>
  <c r="AF694" i="2"/>
  <c r="AF696" i="2" s="1"/>
  <c r="AF714" i="2"/>
  <c r="AF731" i="2"/>
  <c r="AF786" i="2"/>
  <c r="AF617" i="2"/>
  <c r="AF713" i="2"/>
  <c r="AF715" i="2" s="1"/>
  <c r="AF785" i="2"/>
  <c r="AF840" i="2"/>
  <c r="AF860" i="2"/>
  <c r="AF881" i="2"/>
  <c r="AF902" i="2"/>
  <c r="AF922" i="2"/>
  <c r="AF939" i="2"/>
  <c r="AF1038" i="2"/>
  <c r="AF1059" i="2"/>
  <c r="AF1118" i="2"/>
  <c r="AF675" i="2"/>
  <c r="AF804" i="2"/>
  <c r="AF880" i="2"/>
  <c r="AF901" i="2"/>
  <c r="AF921" i="2"/>
  <c r="AF973" i="2"/>
  <c r="AF999" i="2"/>
  <c r="AF1058" i="2"/>
  <c r="AF1079" i="2"/>
  <c r="AF636" i="2"/>
  <c r="AF768" i="2"/>
  <c r="AF805" i="2"/>
  <c r="AF957" i="2"/>
  <c r="AF972" i="2"/>
  <c r="AF998" i="2"/>
  <c r="AF1019" i="2"/>
  <c r="AF1078" i="2"/>
  <c r="AF1099" i="2"/>
  <c r="AF956" i="2"/>
  <c r="AF1039" i="2"/>
  <c r="AF1098" i="2"/>
  <c r="AF1174" i="2"/>
  <c r="AF1198" i="2"/>
  <c r="AF1219" i="2"/>
  <c r="AF1236" i="2"/>
  <c r="AF1274" i="2"/>
  <c r="AF1289" i="2"/>
  <c r="AF1336" i="2"/>
  <c r="AF861" i="2"/>
  <c r="AF1218" i="2"/>
  <c r="AF1273" i="2"/>
  <c r="AF1316" i="2"/>
  <c r="AF655" i="2"/>
  <c r="AF1253" i="2"/>
  <c r="AF1315" i="2"/>
  <c r="AF1354" i="2"/>
  <c r="AF1175" i="2"/>
  <c r="AF1337" i="2"/>
  <c r="AF1441" i="2"/>
  <c r="AF1496" i="2"/>
  <c r="AF1392" i="2"/>
  <c r="AF1438" i="2"/>
  <c r="AF1493" i="2"/>
  <c r="AF940" i="2"/>
  <c r="AF1018" i="2"/>
  <c r="AF1119" i="2"/>
  <c r="AF1237" i="2"/>
  <c r="AF1353" i="2"/>
  <c r="AF1449" i="2"/>
  <c r="AF1450" i="2" s="1"/>
  <c r="AF1465" i="2"/>
  <c r="AF841" i="2"/>
  <c r="AF1290" i="2"/>
  <c r="AF1528" i="2"/>
  <c r="AF1529" i="2" s="1"/>
  <c r="AF1252" i="2"/>
  <c r="AF1492" i="2"/>
  <c r="AF1597" i="2"/>
  <c r="AF1437" i="2"/>
  <c r="AF1504" i="2"/>
  <c r="AF1505" i="2" s="1"/>
  <c r="P1506" i="2"/>
  <c r="P1691" i="2" s="1"/>
  <c r="AE1415" i="2" l="1"/>
  <c r="AG1442" i="2"/>
  <c r="AG1199" i="2"/>
  <c r="AG188" i="2"/>
  <c r="AG339" i="2"/>
  <c r="AG239" i="2"/>
  <c r="AG244" i="2" s="1"/>
  <c r="AG240" i="2"/>
  <c r="AG217" i="2"/>
  <c r="AG222" i="2" s="1"/>
  <c r="AG218" i="2"/>
  <c r="AG223" i="2" s="1"/>
  <c r="AG549" i="2"/>
  <c r="AG595" i="2"/>
  <c r="AG318" i="2"/>
  <c r="AG420" i="2"/>
  <c r="AF317" i="2"/>
  <c r="AF343" i="2"/>
  <c r="AF331" i="2"/>
  <c r="C2047" i="3"/>
  <c r="D2046" i="3"/>
  <c r="K2046" i="3"/>
  <c r="BH2046" i="3" s="1"/>
  <c r="BO2046" i="3"/>
  <c r="F2046" i="3"/>
  <c r="BG2046" i="3" s="1"/>
  <c r="L2046" i="3"/>
  <c r="AP2046" i="3"/>
  <c r="BP2046" i="3"/>
  <c r="BV2046" i="3"/>
  <c r="CG2046" i="3"/>
  <c r="AY2046" i="3"/>
  <c r="BQ2046" i="3"/>
  <c r="CH2046" i="3"/>
  <c r="I2046" i="3"/>
  <c r="T2046" i="3"/>
  <c r="AD2046" i="3"/>
  <c r="AZ2046" i="3"/>
  <c r="BS2046" i="3"/>
  <c r="CE2046" i="3"/>
  <c r="AA2046" i="3"/>
  <c r="AE2046" i="3"/>
  <c r="AO2046" i="3"/>
  <c r="AW2046" i="3"/>
  <c r="BK2046" i="3"/>
  <c r="CF2046" i="3"/>
  <c r="X2046" i="3"/>
  <c r="AI2046" i="3" s="1"/>
  <c r="AF2046" i="3"/>
  <c r="AL2046" i="3"/>
  <c r="BB2046" i="3"/>
  <c r="AC2046" i="3"/>
  <c r="AG2046" i="3"/>
  <c r="AQ2046" i="3"/>
  <c r="AU2046" i="3"/>
  <c r="CI2046" i="3"/>
  <c r="BT2046" i="3"/>
  <c r="R2046" i="3"/>
  <c r="V2046" i="3" s="1"/>
  <c r="AT2046" i="3"/>
  <c r="AX2046" i="3"/>
  <c r="BL2046" i="3"/>
  <c r="CB2046" i="3"/>
  <c r="G2046" i="3"/>
  <c r="S2046" i="3"/>
  <c r="Y2046" i="3"/>
  <c r="CA2046" i="3"/>
  <c r="H2046" i="3"/>
  <c r="N2046" i="3"/>
  <c r="O2046" i="3"/>
  <c r="U2046" i="3"/>
  <c r="AK2046" i="3"/>
  <c r="BE2046" i="3" s="1"/>
  <c r="AS2046" i="3"/>
  <c r="BA2046" i="3"/>
  <c r="BY2046" i="3"/>
  <c r="AB2046" i="3"/>
  <c r="BZ2046" i="3"/>
  <c r="M2046" i="3"/>
  <c r="AM2046" i="3"/>
  <c r="BC2046" i="3"/>
  <c r="BM2046" i="3"/>
  <c r="BW2046" i="3"/>
  <c r="CD2046" i="3"/>
  <c r="Z2046" i="3"/>
  <c r="AH2046" i="3"/>
  <c r="AN2046" i="3"/>
  <c r="AR2046" i="3"/>
  <c r="AV2046" i="3"/>
  <c r="BD2046" i="3"/>
  <c r="BN2046" i="3"/>
  <c r="BX2046" i="3"/>
  <c r="AT1005" i="3"/>
  <c r="AT1237" i="3" s="1"/>
  <c r="AT164" i="3"/>
  <c r="AT161" i="3"/>
  <c r="AT131" i="3"/>
  <c r="AT132" i="3" s="1"/>
  <c r="AT163" i="3"/>
  <c r="AT129" i="3"/>
  <c r="AT162" i="3"/>
  <c r="AS198" i="3"/>
  <c r="BV1990" i="3"/>
  <c r="AT120" i="3"/>
  <c r="AT154" i="3"/>
  <c r="AT1004" i="3"/>
  <c r="AT156" i="3"/>
  <c r="AT157" i="3"/>
  <c r="AT155" i="3"/>
  <c r="BI2045" i="3"/>
  <c r="P2045" i="3"/>
  <c r="AE1681" i="2"/>
  <c r="AF1674" i="2"/>
  <c r="AE1604" i="2"/>
  <c r="AE1605" i="2" s="1"/>
  <c r="AF1678" i="2"/>
  <c r="AE1688" i="2"/>
  <c r="AE1448" i="2"/>
  <c r="AE1618" i="2"/>
  <c r="AE980" i="2"/>
  <c r="AE1640" i="2" s="1"/>
  <c r="AE1154" i="2"/>
  <c r="AE1642" i="2" s="1"/>
  <c r="AF1152" i="2"/>
  <c r="AF1397" i="2"/>
  <c r="AF842" i="2"/>
  <c r="AF1627" i="2" s="1"/>
  <c r="AF882" i="2"/>
  <c r="AF1629" i="2" s="1"/>
  <c r="AF733" i="2"/>
  <c r="AF1620" i="2" s="1"/>
  <c r="AF751" i="2"/>
  <c r="AF1621" i="2" s="1"/>
  <c r="AF1040" i="2"/>
  <c r="AF1633" i="2" s="1"/>
  <c r="AF525" i="2"/>
  <c r="AF1604" i="2" s="1"/>
  <c r="AF1220" i="2"/>
  <c r="AF1638" i="2" s="1"/>
  <c r="AF1317" i="2"/>
  <c r="AF1639" i="2" s="1"/>
  <c r="AF1275" i="2"/>
  <c r="AE1297" i="2"/>
  <c r="AE1645" i="2" s="1"/>
  <c r="AG317" i="2"/>
  <c r="AG308" i="2"/>
  <c r="AE814" i="2"/>
  <c r="AE1382" i="2" s="1"/>
  <c r="AF923" i="2"/>
  <c r="AF813" i="2"/>
  <c r="AF1254" i="2"/>
  <c r="AF1355" i="2"/>
  <c r="AF1601" i="2"/>
  <c r="AF862" i="2"/>
  <c r="AF1628" i="2" s="1"/>
  <c r="AF1000" i="2"/>
  <c r="AF1631" i="2" s="1"/>
  <c r="AF1060" i="2"/>
  <c r="AF1634" i="2" s="1"/>
  <c r="AF1414" i="2"/>
  <c r="AF1688" i="2" s="1"/>
  <c r="AE1361" i="2"/>
  <c r="AE1646" i="2" s="1"/>
  <c r="AF1176" i="2"/>
  <c r="AF1643" i="2" s="1"/>
  <c r="AF1153" i="2"/>
  <c r="AF241" i="2"/>
  <c r="AF1296" i="2"/>
  <c r="AF1120" i="2"/>
  <c r="AF1637" i="2" s="1"/>
  <c r="AF978" i="2"/>
  <c r="AF1238" i="2"/>
  <c r="AF1080" i="2"/>
  <c r="AF1635" i="2" s="1"/>
  <c r="AF787" i="2"/>
  <c r="AF1623" i="2" s="1"/>
  <c r="AF657" i="2"/>
  <c r="AF1616" i="2" s="1"/>
  <c r="AF1291" i="2"/>
  <c r="AF979" i="2"/>
  <c r="AF806" i="2"/>
  <c r="AF1624" i="2" s="1"/>
  <c r="AF1608" i="2"/>
  <c r="AF1607" i="2"/>
  <c r="AF1100" i="2"/>
  <c r="AF1636" i="2" s="1"/>
  <c r="AF974" i="2"/>
  <c r="AF903" i="2"/>
  <c r="AF1630" i="2" s="1"/>
  <c r="AF941" i="2"/>
  <c r="AF619" i="2"/>
  <c r="AF1614" i="2" s="1"/>
  <c r="AF1618" i="2"/>
  <c r="AF191" i="2"/>
  <c r="AE333" i="2"/>
  <c r="AE340" i="2" s="1"/>
  <c r="AE1670" i="2" s="1"/>
  <c r="AE321" i="2"/>
  <c r="AD306" i="2"/>
  <c r="AF1603" i="2"/>
  <c r="AF1690" i="2"/>
  <c r="AF1600" i="2"/>
  <c r="AF1610" i="2"/>
  <c r="AF1360" i="2"/>
  <c r="AF638" i="2"/>
  <c r="AF1615" i="2" s="1"/>
  <c r="AF676" i="2"/>
  <c r="AF1617" i="2" s="1"/>
  <c r="AF192" i="2"/>
  <c r="AG1555" i="2"/>
  <c r="AG1497" i="2"/>
  <c r="AG1413" i="2"/>
  <c r="AG1412" i="2"/>
  <c r="AF198" i="2"/>
  <c r="AF1619" i="2"/>
  <c r="AF1602" i="2"/>
  <c r="AF1020" i="2"/>
  <c r="AF1632" i="2" s="1"/>
  <c r="AF769" i="2"/>
  <c r="AF1622" i="2" s="1"/>
  <c r="AF1543" i="2"/>
  <c r="AE1624" i="2"/>
  <c r="AE1565" i="2"/>
  <c r="AF1200" i="2"/>
  <c r="AF1644" i="2" s="1"/>
  <c r="AE274" i="2"/>
  <c r="AE1666" i="2" s="1"/>
  <c r="AF1338" i="2"/>
  <c r="O161" i="2"/>
  <c r="AF224" i="2"/>
  <c r="AF263" i="2"/>
  <c r="AF273" i="2"/>
  <c r="AF958" i="2"/>
  <c r="AF244" i="2"/>
  <c r="AF246" i="2" s="1"/>
  <c r="AF266" i="2"/>
  <c r="AF268" i="2" s="1"/>
  <c r="AF219" i="2"/>
  <c r="O1137" i="2"/>
  <c r="O1367" i="2"/>
  <c r="AB1671" i="2"/>
  <c r="AB1672" i="2" s="1"/>
  <c r="AB355" i="2"/>
  <c r="AF1295" i="2"/>
  <c r="AF812" i="2"/>
  <c r="Q1500" i="2"/>
  <c r="Q1502" i="2" s="1"/>
  <c r="R1494" i="2"/>
  <c r="R1495" i="2" s="1"/>
  <c r="AB395" i="2"/>
  <c r="AB1654" i="2" s="1"/>
  <c r="AB371" i="2"/>
  <c r="AB1651" i="2" s="1"/>
  <c r="AB387" i="2"/>
  <c r="AB1653" i="2" s="1"/>
  <c r="AB379" i="2"/>
  <c r="AB1652" i="2" s="1"/>
  <c r="AB403" i="2"/>
  <c r="AB1655" i="2" s="1"/>
  <c r="AB411" i="2"/>
  <c r="AB419" i="2"/>
  <c r="AB1657" i="2" s="1"/>
  <c r="AF1498" i="2"/>
  <c r="AF1469" i="2"/>
  <c r="AG1466" i="2" s="1"/>
  <c r="AG1468" i="2" s="1"/>
  <c r="AG1469" i="2" s="1"/>
  <c r="AH1466" i="2" s="1"/>
  <c r="AF1658" i="2"/>
  <c r="AF1359" i="2"/>
  <c r="AF1596" i="2"/>
  <c r="AF295" i="2"/>
  <c r="AF296" i="2" s="1"/>
  <c r="AF306" i="2" s="1"/>
  <c r="AF310" i="2" s="1"/>
  <c r="O168" i="2"/>
  <c r="AE310" i="2"/>
  <c r="AC354" i="2"/>
  <c r="AC352" i="2"/>
  <c r="AH17" i="2"/>
  <c r="AG16" i="2"/>
  <c r="AG282" i="2" s="1"/>
  <c r="AG118" i="2"/>
  <c r="AG119" i="2"/>
  <c r="AG117" i="2"/>
  <c r="AG120" i="2"/>
  <c r="AG126" i="2"/>
  <c r="AG127" i="2"/>
  <c r="AG128" i="2"/>
  <c r="AG129" i="2"/>
  <c r="AG190" i="2"/>
  <c r="AG197" i="2" s="1"/>
  <c r="AG287" i="2"/>
  <c r="AG1551" i="2" s="1"/>
  <c r="AG196" i="2"/>
  <c r="AG261" i="2"/>
  <c r="AG266" i="2" s="1"/>
  <c r="AG262" i="2"/>
  <c r="AG294" i="2"/>
  <c r="AG293" i="2" s="1"/>
  <c r="AG327" i="2"/>
  <c r="AG360" i="2"/>
  <c r="AG1552" i="2" s="1"/>
  <c r="AG370" i="2"/>
  <c r="AG378" i="2"/>
  <c r="AG386" i="2"/>
  <c r="AG402" i="2"/>
  <c r="AG523" i="2"/>
  <c r="AG394" i="2"/>
  <c r="AG472" i="2"/>
  <c r="AG304" i="2"/>
  <c r="AG439" i="2"/>
  <c r="AG524" i="2"/>
  <c r="AG564" i="2"/>
  <c r="AG351" i="2"/>
  <c r="AG617" i="2"/>
  <c r="AG636" i="2"/>
  <c r="AG655" i="2"/>
  <c r="AG675" i="2"/>
  <c r="AG713" i="2"/>
  <c r="AG768" i="2"/>
  <c r="AG785" i="2"/>
  <c r="AG410" i="2"/>
  <c r="AG418" i="2"/>
  <c r="AG457" i="2"/>
  <c r="AG487" i="2"/>
  <c r="AG674" i="2"/>
  <c r="AG750" i="2"/>
  <c r="AG695" i="2"/>
  <c r="AG732" i="2"/>
  <c r="AG749" i="2"/>
  <c r="AG656" i="2"/>
  <c r="AG841" i="2"/>
  <c r="AG861" i="2"/>
  <c r="AG940" i="2"/>
  <c r="AG956" i="2"/>
  <c r="AG1018" i="2"/>
  <c r="AG1039" i="2"/>
  <c r="AG1098" i="2"/>
  <c r="AG1119" i="2"/>
  <c r="AG618" i="2"/>
  <c r="AG714" i="2"/>
  <c r="AG731" i="2"/>
  <c r="AG767" i="2"/>
  <c r="AG840" i="2"/>
  <c r="AG842" i="2" s="1"/>
  <c r="AG860" i="2"/>
  <c r="AG881" i="2"/>
  <c r="AG902" i="2"/>
  <c r="AG922" i="2"/>
  <c r="AG939" i="2"/>
  <c r="AG1038" i="2"/>
  <c r="AG1059" i="2"/>
  <c r="AG1118" i="2"/>
  <c r="AG786" i="2"/>
  <c r="AG787" i="2" s="1"/>
  <c r="AG804" i="2"/>
  <c r="AG880" i="2"/>
  <c r="AG901" i="2"/>
  <c r="AG921" i="2"/>
  <c r="AG973" i="2"/>
  <c r="AG999" i="2"/>
  <c r="AG1058" i="2"/>
  <c r="AG1079" i="2"/>
  <c r="AG998" i="2"/>
  <c r="AG1175" i="2"/>
  <c r="AG1237" i="2"/>
  <c r="AG1252" i="2"/>
  <c r="AG1290" i="2"/>
  <c r="AG1337" i="2"/>
  <c r="AG1353" i="2"/>
  <c r="AG957" i="2"/>
  <c r="AG972" i="2"/>
  <c r="AG1019" i="2"/>
  <c r="AG1078" i="2"/>
  <c r="AG1174" i="2"/>
  <c r="AG1198" i="2"/>
  <c r="AG1219" i="2"/>
  <c r="AG1236" i="2"/>
  <c r="AG1274" i="2"/>
  <c r="AG1289" i="2"/>
  <c r="AG637" i="2"/>
  <c r="AG805" i="2"/>
  <c r="AG1099" i="2"/>
  <c r="AG1218" i="2"/>
  <c r="AG1273" i="2"/>
  <c r="AG1316" i="2"/>
  <c r="AG1253" i="2"/>
  <c r="AG1354" i="2"/>
  <c r="AG1437" i="2"/>
  <c r="AG1492" i="2"/>
  <c r="AG1504" i="2"/>
  <c r="AG1505" i="2" s="1"/>
  <c r="AG694" i="2"/>
  <c r="AG1441" i="2"/>
  <c r="AG1496" i="2"/>
  <c r="AG1392" i="2"/>
  <c r="AG1438" i="2"/>
  <c r="AG1493" i="2"/>
  <c r="AG1528" i="2"/>
  <c r="AG1529" i="2" s="1"/>
  <c r="AG1315" i="2"/>
  <c r="AG1336" i="2"/>
  <c r="AG1465" i="2"/>
  <c r="AG1449" i="2"/>
  <c r="AG1450" i="2" s="1"/>
  <c r="AG1597" i="2"/>
  <c r="O135" i="2"/>
  <c r="P114" i="2" s="1"/>
  <c r="AA413" i="2"/>
  <c r="AA414" i="2" s="1"/>
  <c r="AA423" i="2" s="1"/>
  <c r="AA1720" i="2" s="1"/>
  <c r="AA1656" i="2"/>
  <c r="AA1659" i="2" s="1"/>
  <c r="AA1680" i="2" s="1"/>
  <c r="Q1445" i="2"/>
  <c r="Q1447" i="2" s="1"/>
  <c r="Q1451" i="2" s="1"/>
  <c r="Q1689" i="2" s="1"/>
  <c r="R1439" i="2"/>
  <c r="AE1719" i="2"/>
  <c r="AE1677" i="2"/>
  <c r="AG696" i="2" l="1"/>
  <c r="AF1154" i="2"/>
  <c r="AF1642" i="2" s="1"/>
  <c r="AF1415" i="2"/>
  <c r="AG1100" i="2"/>
  <c r="AH318" i="2"/>
  <c r="AH1442" i="2"/>
  <c r="AH1199" i="2"/>
  <c r="AH188" i="2"/>
  <c r="AH240" i="2"/>
  <c r="AH339" i="2"/>
  <c r="AH239" i="2"/>
  <c r="AH244" i="2" s="1"/>
  <c r="AH217" i="2"/>
  <c r="AH222" i="2" s="1"/>
  <c r="AH218" i="2"/>
  <c r="AH595" i="2"/>
  <c r="AH549" i="2"/>
  <c r="AH420" i="2"/>
  <c r="AG331" i="2"/>
  <c r="AG343" i="2"/>
  <c r="AT1006" i="3"/>
  <c r="AT1236" i="3"/>
  <c r="AS1419" i="3"/>
  <c r="BX1990" i="3"/>
  <c r="AU111" i="3"/>
  <c r="C2048" i="3"/>
  <c r="D2047" i="3"/>
  <c r="AW2047" i="3"/>
  <c r="BK2047" i="3"/>
  <c r="CF2047" i="3"/>
  <c r="AB2047" i="3"/>
  <c r="AF2047" i="3"/>
  <c r="AL2047" i="3"/>
  <c r="BB2047" i="3"/>
  <c r="CB2047" i="3"/>
  <c r="AC2047" i="3"/>
  <c r="AM2047" i="3"/>
  <c r="BC2047" i="3"/>
  <c r="BM2047" i="3"/>
  <c r="CD2047" i="3"/>
  <c r="H2047" i="3"/>
  <c r="AD2047" i="3"/>
  <c r="AN2047" i="3"/>
  <c r="BD2047" i="3"/>
  <c r="AS2047" i="3"/>
  <c r="AX2047" i="3"/>
  <c r="BP2047" i="3"/>
  <c r="BV2047" i="3"/>
  <c r="Y2047" i="3"/>
  <c r="BW2047" i="3"/>
  <c r="I2047" i="3"/>
  <c r="N2047" i="3"/>
  <c r="T2047" i="3"/>
  <c r="Z2047" i="3"/>
  <c r="AV2047" i="3"/>
  <c r="BN2047" i="3"/>
  <c r="O2047" i="3"/>
  <c r="U2047" i="3"/>
  <c r="AE2047" i="3"/>
  <c r="BT2047" i="3"/>
  <c r="BY2047" i="3"/>
  <c r="AT2047" i="3"/>
  <c r="BZ2047" i="3"/>
  <c r="CG2047" i="3"/>
  <c r="G2047" i="3"/>
  <c r="M2047" i="3"/>
  <c r="S2047" i="3"/>
  <c r="AU2047" i="3"/>
  <c r="BQ2047" i="3"/>
  <c r="CA2047" i="3"/>
  <c r="CH2047" i="3"/>
  <c r="AH2047" i="3"/>
  <c r="AR2047" i="3"/>
  <c r="AZ2047" i="3"/>
  <c r="BS2047" i="3"/>
  <c r="BX2047" i="3"/>
  <c r="CE2047" i="3"/>
  <c r="CI2047" i="3"/>
  <c r="K2047" i="3"/>
  <c r="BH2047" i="3" s="1"/>
  <c r="AA2047" i="3"/>
  <c r="AK2047" i="3"/>
  <c r="BE2047" i="3" s="1"/>
  <c r="AO2047" i="3"/>
  <c r="BA2047" i="3"/>
  <c r="BO2047" i="3"/>
  <c r="F2047" i="3"/>
  <c r="BG2047" i="3" s="1"/>
  <c r="L2047" i="3"/>
  <c r="R2047" i="3"/>
  <c r="V2047" i="3" s="1"/>
  <c r="X2047" i="3"/>
  <c r="AI2047" i="3" s="1"/>
  <c r="AP2047" i="3"/>
  <c r="BL2047" i="3"/>
  <c r="AG2047" i="3"/>
  <c r="AQ2047" i="3"/>
  <c r="AY2047" i="3"/>
  <c r="AT158" i="3"/>
  <c r="AT165" i="3"/>
  <c r="P2046" i="3"/>
  <c r="BI2046" i="3"/>
  <c r="AG1674" i="2"/>
  <c r="AF1681" i="2"/>
  <c r="AG1678" i="2"/>
  <c r="AG676" i="2"/>
  <c r="AE1625" i="2"/>
  <c r="AF1565" i="2"/>
  <c r="AG1296" i="2"/>
  <c r="AF1564" i="2"/>
  <c r="AF980" i="2"/>
  <c r="AF1640" i="2" s="1"/>
  <c r="AF532" i="2"/>
  <c r="AF1380" i="2" s="1"/>
  <c r="AG1397" i="2"/>
  <c r="AG1399" i="2" s="1"/>
  <c r="AF1399" i="2"/>
  <c r="AG1503" i="2"/>
  <c r="AG1200" i="2"/>
  <c r="AG1644" i="2" s="1"/>
  <c r="AG923" i="2"/>
  <c r="AG1153" i="2"/>
  <c r="AG1317" i="2"/>
  <c r="AG1238" i="2"/>
  <c r="AF1448" i="2"/>
  <c r="AF1443" i="2"/>
  <c r="AH308" i="2"/>
  <c r="AH317" i="2"/>
  <c r="AG1120" i="2"/>
  <c r="AG1637" i="2" s="1"/>
  <c r="AF1297" i="2"/>
  <c r="AF1645" i="2" s="1"/>
  <c r="AF1361" i="2"/>
  <c r="AF1646" i="2" s="1"/>
  <c r="AG769" i="2"/>
  <c r="AG1622" i="2" s="1"/>
  <c r="AG958" i="2"/>
  <c r="AG941" i="2"/>
  <c r="AG1414" i="2"/>
  <c r="AG1448" i="2" s="1"/>
  <c r="AG1080" i="2"/>
  <c r="AG1635" i="2" s="1"/>
  <c r="AG1220" i="2"/>
  <c r="AG1638" i="2" s="1"/>
  <c r="AG1291" i="2"/>
  <c r="AG1060" i="2"/>
  <c r="AG1634" i="2" s="1"/>
  <c r="AG191" i="2"/>
  <c r="AG715" i="2"/>
  <c r="AG1619" i="2" s="1"/>
  <c r="AG1360" i="2"/>
  <c r="AG657" i="2"/>
  <c r="AG1616" i="2" s="1"/>
  <c r="AF814" i="2"/>
  <c r="AF1382" i="2" s="1"/>
  <c r="AG1564" i="2"/>
  <c r="AG1275" i="2"/>
  <c r="AG1254" i="2"/>
  <c r="AG1152" i="2"/>
  <c r="AG1154" i="2" s="1"/>
  <c r="AG1642" i="2" s="1"/>
  <c r="AG882" i="2"/>
  <c r="AG1629" i="2" s="1"/>
  <c r="AG619" i="2"/>
  <c r="AG1614" i="2" s="1"/>
  <c r="AG751" i="2"/>
  <c r="AG1621" i="2" s="1"/>
  <c r="O170" i="2"/>
  <c r="O201" i="2" s="1"/>
  <c r="O1550" i="2" s="1"/>
  <c r="O1553" i="2" s="1"/>
  <c r="O1557" i="2" s="1"/>
  <c r="O1574" i="2" s="1"/>
  <c r="O1665" i="2" s="1"/>
  <c r="O1683" i="2" s="1"/>
  <c r="AF1605" i="2"/>
  <c r="AG1498" i="2"/>
  <c r="AG978" i="2"/>
  <c r="AG1176" i="2"/>
  <c r="AG1643" i="2" s="1"/>
  <c r="AG903" i="2"/>
  <c r="AG1630" i="2" s="1"/>
  <c r="AG974" i="2"/>
  <c r="AG733" i="2"/>
  <c r="AG1620" i="2" s="1"/>
  <c r="AG192" i="2"/>
  <c r="AG862" i="2"/>
  <c r="AG1628" i="2" s="1"/>
  <c r="AG813" i="2"/>
  <c r="AH1497" i="2"/>
  <c r="AH1555" i="2"/>
  <c r="AH1412" i="2"/>
  <c r="AH1413" i="2"/>
  <c r="AG1600" i="2"/>
  <c r="AG1603" i="2"/>
  <c r="AG1355" i="2"/>
  <c r="AG1000" i="2"/>
  <c r="AG1631" i="2" s="1"/>
  <c r="AG979" i="2"/>
  <c r="AG806" i="2"/>
  <c r="AG1565" i="2" s="1"/>
  <c r="AG1020" i="2"/>
  <c r="AG1632" i="2" s="1"/>
  <c r="AG638" i="2"/>
  <c r="AG1615" i="2" s="1"/>
  <c r="AF333" i="2"/>
  <c r="AF340" i="2" s="1"/>
  <c r="AF1670" i="2" s="1"/>
  <c r="AF321" i="2"/>
  <c r="AF328" i="2" s="1"/>
  <c r="AF1669" i="2" s="1"/>
  <c r="AG1040" i="2"/>
  <c r="AG1633" i="2" s="1"/>
  <c r="AG525" i="2"/>
  <c r="AG532" i="2" s="1"/>
  <c r="AG1380" i="2" s="1"/>
  <c r="AD333" i="2"/>
  <c r="AD340" i="2" s="1"/>
  <c r="AD1670" i="2" s="1"/>
  <c r="AD321" i="2"/>
  <c r="AD328" i="2" s="1"/>
  <c r="AD1669" i="2" s="1"/>
  <c r="AD310" i="2"/>
  <c r="AG241" i="2"/>
  <c r="AG1359" i="2"/>
  <c r="AG263" i="2"/>
  <c r="AG272" i="2"/>
  <c r="AG224" i="2"/>
  <c r="AF272" i="2"/>
  <c r="AF274" i="2" s="1"/>
  <c r="AF1666" i="2" s="1"/>
  <c r="AG1543" i="2"/>
  <c r="AG198" i="2"/>
  <c r="AG1658" i="2"/>
  <c r="AG1636" i="2"/>
  <c r="AG1617" i="2"/>
  <c r="AG1627" i="2"/>
  <c r="AG1608" i="2"/>
  <c r="AG1295" i="2"/>
  <c r="AG245" i="2"/>
  <c r="AG246" i="2" s="1"/>
  <c r="AG219" i="2"/>
  <c r="AG1719" i="2"/>
  <c r="AG1596" i="2"/>
  <c r="AG295" i="2"/>
  <c r="AG296" i="2" s="1"/>
  <c r="AG306" i="2" s="1"/>
  <c r="AC371" i="2"/>
  <c r="AC1651" i="2" s="1"/>
  <c r="AC379" i="2"/>
  <c r="AC1652" i="2" s="1"/>
  <c r="AC419" i="2"/>
  <c r="AC1657" i="2" s="1"/>
  <c r="AC411" i="2"/>
  <c r="AC395" i="2"/>
  <c r="AC1654" i="2" s="1"/>
  <c r="AC387" i="2"/>
  <c r="AC1653" i="2" s="1"/>
  <c r="AC403" i="2"/>
  <c r="AC1655" i="2" s="1"/>
  <c r="AF345" i="2"/>
  <c r="AG1639" i="2"/>
  <c r="AG1601" i="2"/>
  <c r="AG812" i="2"/>
  <c r="AI17" i="2"/>
  <c r="AH16" i="2"/>
  <c r="AH282" i="2" s="1"/>
  <c r="AH118" i="2"/>
  <c r="AH119" i="2"/>
  <c r="AH120" i="2"/>
  <c r="AH117" i="2"/>
  <c r="AH126" i="2"/>
  <c r="AH127" i="2"/>
  <c r="AH128" i="2"/>
  <c r="AH129" i="2"/>
  <c r="AH196" i="2"/>
  <c r="AH190" i="2"/>
  <c r="AH261" i="2"/>
  <c r="AH266" i="2" s="1"/>
  <c r="AH262" i="2"/>
  <c r="AH304" i="2"/>
  <c r="AH287" i="2"/>
  <c r="AH1551" i="2" s="1"/>
  <c r="AH294" i="2"/>
  <c r="AH293" i="2" s="1"/>
  <c r="AH351" i="2"/>
  <c r="AH327" i="2"/>
  <c r="AH378" i="2"/>
  <c r="AH370" i="2"/>
  <c r="AH410" i="2"/>
  <c r="AH418" i="2"/>
  <c r="AH457" i="2"/>
  <c r="AH487" i="2"/>
  <c r="AH386" i="2"/>
  <c r="AH402" i="2"/>
  <c r="AH523" i="2"/>
  <c r="AH360" i="2"/>
  <c r="AH1552" i="2" s="1"/>
  <c r="AH394" i="2"/>
  <c r="AH472" i="2"/>
  <c r="AH618" i="2"/>
  <c r="AH637" i="2"/>
  <c r="AH656" i="2"/>
  <c r="AH694" i="2"/>
  <c r="AH714" i="2"/>
  <c r="AH731" i="2"/>
  <c r="AH786" i="2"/>
  <c r="AH564" i="2"/>
  <c r="AH617" i="2"/>
  <c r="AH619" i="2" s="1"/>
  <c r="AH636" i="2"/>
  <c r="AH638" i="2" s="1"/>
  <c r="AH655" i="2"/>
  <c r="AH657" i="2" s="1"/>
  <c r="AH675" i="2"/>
  <c r="AH713" i="2"/>
  <c r="AH439" i="2"/>
  <c r="AH674" i="2"/>
  <c r="AH750" i="2"/>
  <c r="AH767" i="2"/>
  <c r="AH695" i="2"/>
  <c r="AH805" i="2"/>
  <c r="AH957" i="2"/>
  <c r="AH972" i="2"/>
  <c r="AH998" i="2"/>
  <c r="AH1019" i="2"/>
  <c r="AH1078" i="2"/>
  <c r="AH1099" i="2"/>
  <c r="AH785" i="2"/>
  <c r="AH841" i="2"/>
  <c r="AH861" i="2"/>
  <c r="AH940" i="2"/>
  <c r="AH956" i="2"/>
  <c r="AH1018" i="2"/>
  <c r="AH1039" i="2"/>
  <c r="AH1098" i="2"/>
  <c r="AH1100" i="2" s="1"/>
  <c r="AH1119" i="2"/>
  <c r="AH524" i="2"/>
  <c r="AH732" i="2"/>
  <c r="AH749" i="2"/>
  <c r="AH840" i="2"/>
  <c r="AH860" i="2"/>
  <c r="AH881" i="2"/>
  <c r="AH902" i="2"/>
  <c r="AH922" i="2"/>
  <c r="AH939" i="2"/>
  <c r="AH1038" i="2"/>
  <c r="AH1059" i="2"/>
  <c r="AH1253" i="2"/>
  <c r="AH1315" i="2"/>
  <c r="AH1354" i="2"/>
  <c r="AH768" i="2"/>
  <c r="AH804" i="2"/>
  <c r="AH880" i="2"/>
  <c r="AH921" i="2"/>
  <c r="AH999" i="2"/>
  <c r="AH1118" i="2"/>
  <c r="AH1175" i="2"/>
  <c r="AH1237" i="2"/>
  <c r="AH1252" i="2"/>
  <c r="AH1290" i="2"/>
  <c r="AH973" i="2"/>
  <c r="AH1058" i="2"/>
  <c r="AH1079" i="2"/>
  <c r="AH1174" i="2"/>
  <c r="AH1198" i="2"/>
  <c r="AH1219" i="2"/>
  <c r="AH1236" i="2"/>
  <c r="AH1274" i="2"/>
  <c r="AH1289" i="2"/>
  <c r="AH1336" i="2"/>
  <c r="AH1273" i="2"/>
  <c r="AH1316" i="2"/>
  <c r="AH1449" i="2"/>
  <c r="AH1450" i="2" s="1"/>
  <c r="AH1465" i="2"/>
  <c r="AH901" i="2"/>
  <c r="AH1337" i="2"/>
  <c r="AH1437" i="2"/>
  <c r="AH1468" i="2"/>
  <c r="AH1498" i="2" s="1"/>
  <c r="AH1492" i="2"/>
  <c r="AH1504" i="2"/>
  <c r="AH1505" i="2" s="1"/>
  <c r="AH1441" i="2"/>
  <c r="AH1496" i="2"/>
  <c r="AH1353" i="2"/>
  <c r="AH1392" i="2"/>
  <c r="AH1438" i="2"/>
  <c r="AH1597" i="2"/>
  <c r="AH1218" i="2"/>
  <c r="AH1528" i="2"/>
  <c r="AH1529" i="2" s="1"/>
  <c r="AH1493" i="2"/>
  <c r="AE345" i="2"/>
  <c r="AE328" i="2"/>
  <c r="AE1669" i="2" s="1"/>
  <c r="AF1719" i="2"/>
  <c r="AF1677" i="2"/>
  <c r="O1641" i="2"/>
  <c r="O1647" i="2" s="1"/>
  <c r="O1369" i="2"/>
  <c r="O1383" i="2" s="1"/>
  <c r="O1567" i="2" s="1"/>
  <c r="AG1623" i="2"/>
  <c r="AG1607" i="2"/>
  <c r="AG1602" i="2"/>
  <c r="AG1690" i="2"/>
  <c r="AG1338" i="2"/>
  <c r="AG267" i="2"/>
  <c r="R1499" i="2"/>
  <c r="Q1506" i="2"/>
  <c r="Q1691" i="2" s="1"/>
  <c r="AF1625" i="2"/>
  <c r="R1440" i="2"/>
  <c r="R1444" i="2" s="1"/>
  <c r="P130" i="2"/>
  <c r="AG1610" i="2"/>
  <c r="AC355" i="2"/>
  <c r="AC1671" i="2"/>
  <c r="AC1672" i="2" s="1"/>
  <c r="AB1656" i="2"/>
  <c r="AB1659" i="2" s="1"/>
  <c r="AB1680" i="2" s="1"/>
  <c r="AB413" i="2"/>
  <c r="AB414" i="2" s="1"/>
  <c r="AB423" i="2" s="1"/>
  <c r="AB1720" i="2" s="1"/>
  <c r="AG1415" i="2" l="1"/>
  <c r="AH1254" i="2"/>
  <c r="AH696" i="2"/>
  <c r="AI188" i="2"/>
  <c r="AI1442" i="2"/>
  <c r="AI1199" i="2"/>
  <c r="AI240" i="2"/>
  <c r="AI245" i="2" s="1"/>
  <c r="AI339" i="2"/>
  <c r="AI239" i="2"/>
  <c r="AI218" i="2"/>
  <c r="AI217" i="2"/>
  <c r="AI222" i="2" s="1"/>
  <c r="AI595" i="2"/>
  <c r="AI549" i="2"/>
  <c r="AH676" i="2"/>
  <c r="AH787" i="2"/>
  <c r="AI420" i="2"/>
  <c r="AI318" i="2"/>
  <c r="AH343" i="2"/>
  <c r="AH331" i="2"/>
  <c r="C2049" i="3"/>
  <c r="D2048" i="3"/>
  <c r="O2048" i="3"/>
  <c r="AK2048" i="3"/>
  <c r="BE2048" i="3" s="1"/>
  <c r="AS2048" i="3"/>
  <c r="BA2048" i="3"/>
  <c r="BO2048" i="3"/>
  <c r="BT2048" i="3"/>
  <c r="R2048" i="3"/>
  <c r="V2048" i="3" s="1"/>
  <c r="AB2048" i="3"/>
  <c r="AP2048" i="3"/>
  <c r="AT2048" i="3"/>
  <c r="AQ2048" i="3"/>
  <c r="BN2048" i="3"/>
  <c r="K2048" i="3"/>
  <c r="BH2048" i="3" s="1"/>
  <c r="U2048" i="3"/>
  <c r="CF2048" i="3"/>
  <c r="F2048" i="3"/>
  <c r="BG2048" i="3" s="1"/>
  <c r="L2048" i="3"/>
  <c r="BL2048" i="3"/>
  <c r="BZ2048" i="3"/>
  <c r="CB2048" i="3"/>
  <c r="G2048" i="3"/>
  <c r="Y2048" i="3"/>
  <c r="AG2048" i="3"/>
  <c r="BQ2048" i="3"/>
  <c r="I2048" i="3"/>
  <c r="AH2048" i="3"/>
  <c r="AR2048" i="3"/>
  <c r="BS2048" i="3"/>
  <c r="BX2048" i="3"/>
  <c r="CE2048" i="3"/>
  <c r="AO2048" i="3"/>
  <c r="AW2048" i="3"/>
  <c r="BK2048" i="3"/>
  <c r="BY2048" i="3"/>
  <c r="X2048" i="3"/>
  <c r="AI2048" i="3" s="1"/>
  <c r="AF2048" i="3"/>
  <c r="AL2048" i="3"/>
  <c r="AX2048" i="3"/>
  <c r="BB2048" i="3"/>
  <c r="BV2048" i="3"/>
  <c r="AM2048" i="3"/>
  <c r="AY2048" i="3"/>
  <c r="BC2048" i="3"/>
  <c r="BM2048" i="3"/>
  <c r="BW2048" i="3"/>
  <c r="CA2048" i="3"/>
  <c r="CD2048" i="3"/>
  <c r="CH2048" i="3"/>
  <c r="T2048" i="3"/>
  <c r="AD2048" i="3"/>
  <c r="AN2048" i="3"/>
  <c r="AV2048" i="3"/>
  <c r="BD2048" i="3"/>
  <c r="CI2048" i="3"/>
  <c r="AA2048" i="3"/>
  <c r="AE2048" i="3"/>
  <c r="BP2048" i="3"/>
  <c r="CG2048" i="3"/>
  <c r="M2048" i="3"/>
  <c r="S2048" i="3"/>
  <c r="AC2048" i="3"/>
  <c r="AU2048" i="3"/>
  <c r="H2048" i="3"/>
  <c r="N2048" i="3"/>
  <c r="Z2048" i="3"/>
  <c r="AZ2048" i="3"/>
  <c r="AS1422" i="3"/>
  <c r="AS1524" i="3"/>
  <c r="AS1536" i="3" s="1"/>
  <c r="BI2047" i="3"/>
  <c r="P2047" i="3"/>
  <c r="AT167" i="3"/>
  <c r="AU127" i="3"/>
  <c r="AU128" i="3" s="1"/>
  <c r="AU118" i="3"/>
  <c r="AU119" i="3" s="1"/>
  <c r="AT1510" i="3"/>
  <c r="AT1516" i="3" s="1"/>
  <c r="AT1238" i="3"/>
  <c r="AT1252" i="3" s="1"/>
  <c r="AT1436" i="3" s="1"/>
  <c r="AT1438" i="3" s="1"/>
  <c r="AY1991" i="3"/>
  <c r="BE1991" i="3" s="1"/>
  <c r="AG1681" i="2"/>
  <c r="AH1674" i="2"/>
  <c r="AH1678" i="2"/>
  <c r="AG333" i="2"/>
  <c r="AG340" i="2" s="1"/>
  <c r="AG1670" i="2" s="1"/>
  <c r="AG1618" i="2"/>
  <c r="P121" i="2"/>
  <c r="P122" i="2" s="1"/>
  <c r="AH1607" i="2"/>
  <c r="AH1000" i="2"/>
  <c r="AH1631" i="2" s="1"/>
  <c r="AH1397" i="2"/>
  <c r="AH1399" i="2" s="1"/>
  <c r="AH1355" i="2"/>
  <c r="AG1297" i="2"/>
  <c r="AG1645" i="2" s="1"/>
  <c r="AH751" i="2"/>
  <c r="AH1621" i="2" s="1"/>
  <c r="AH191" i="2"/>
  <c r="AG1604" i="2"/>
  <c r="AG1605" i="2" s="1"/>
  <c r="AH1690" i="2"/>
  <c r="AI317" i="2"/>
  <c r="AI308" i="2"/>
  <c r="AH958" i="2"/>
  <c r="AH1636" i="2"/>
  <c r="AH1275" i="2"/>
  <c r="AH1238" i="2"/>
  <c r="AG1443" i="2"/>
  <c r="AH1414" i="2"/>
  <c r="AH1448" i="2" s="1"/>
  <c r="AG1688" i="2"/>
  <c r="AH1291" i="2"/>
  <c r="AH842" i="2"/>
  <c r="AH1627" i="2" s="1"/>
  <c r="AH1176" i="2"/>
  <c r="AH1643" i="2" s="1"/>
  <c r="AG1361" i="2"/>
  <c r="AG1646" i="2" s="1"/>
  <c r="AH1615" i="2"/>
  <c r="AH1200" i="2"/>
  <c r="AH1644" i="2" s="1"/>
  <c r="AH1603" i="2"/>
  <c r="AH1601" i="2"/>
  <c r="AH1503" i="2"/>
  <c r="AH1153" i="2"/>
  <c r="AH979" i="2"/>
  <c r="AH941" i="2"/>
  <c r="AH862" i="2"/>
  <c r="AH1628" i="2" s="1"/>
  <c r="AH806" i="2"/>
  <c r="AH1624" i="2" s="1"/>
  <c r="AG1624" i="2"/>
  <c r="AG814" i="2"/>
  <c r="AG1382" i="2" s="1"/>
  <c r="AH1220" i="2"/>
  <c r="AH1638" i="2" s="1"/>
  <c r="AG1677" i="2"/>
  <c r="AH1602" i="2"/>
  <c r="AH903" i="2"/>
  <c r="AH1630" i="2" s="1"/>
  <c r="AH1152" i="2"/>
  <c r="AH733" i="2"/>
  <c r="AH1620" i="2" s="1"/>
  <c r="AH1080" i="2"/>
  <c r="AH1635" i="2" s="1"/>
  <c r="AH1295" i="2"/>
  <c r="AH1600" i="2"/>
  <c r="AH1338" i="2"/>
  <c r="AH1120" i="2"/>
  <c r="AH1637" i="2" s="1"/>
  <c r="AH1040" i="2"/>
  <c r="AH1633" i="2" s="1"/>
  <c r="AH1564" i="2"/>
  <c r="AH1616" i="2"/>
  <c r="AH197" i="2"/>
  <c r="AH198" i="2" s="1"/>
  <c r="AI1555" i="2"/>
  <c r="AI1497" i="2"/>
  <c r="AI1412" i="2"/>
  <c r="AI1413" i="2"/>
  <c r="AH974" i="2"/>
  <c r="AH882" i="2"/>
  <c r="AH1629" i="2" s="1"/>
  <c r="AH769" i="2"/>
  <c r="AH1622" i="2" s="1"/>
  <c r="AH192" i="2"/>
  <c r="AD345" i="2"/>
  <c r="AH1610" i="2"/>
  <c r="AH1658" i="2"/>
  <c r="AH1608" i="2"/>
  <c r="AH1060" i="2"/>
  <c r="AH1634" i="2" s="1"/>
  <c r="AH1296" i="2"/>
  <c r="AH978" i="2"/>
  <c r="AH1360" i="2"/>
  <c r="AH525" i="2"/>
  <c r="AH532" i="2" s="1"/>
  <c r="AH1380" i="2" s="1"/>
  <c r="AH1020" i="2"/>
  <c r="AH1632" i="2" s="1"/>
  <c r="AH1614" i="2"/>
  <c r="AH1317" i="2"/>
  <c r="AH1639" i="2" s="1"/>
  <c r="AH1623" i="2"/>
  <c r="AH1617" i="2"/>
  <c r="AG980" i="2"/>
  <c r="AG1640" i="2" s="1"/>
  <c r="AG321" i="2"/>
  <c r="AH1543" i="2"/>
  <c r="AH812" i="2"/>
  <c r="AH263" i="2"/>
  <c r="AH241" i="2"/>
  <c r="AH219" i="2"/>
  <c r="AH245" i="2"/>
  <c r="AH246" i="2" s="1"/>
  <c r="AH272" i="2"/>
  <c r="R1500" i="2"/>
  <c r="R1502" i="2" s="1"/>
  <c r="R1506" i="2" s="1"/>
  <c r="R1691" i="2" s="1"/>
  <c r="S1494" i="2"/>
  <c r="S1495" i="2" s="1"/>
  <c r="AH1469" i="2"/>
  <c r="AI1466" i="2" s="1"/>
  <c r="AI1468" i="2" s="1"/>
  <c r="AH715" i="2"/>
  <c r="AH267" i="2"/>
  <c r="AH223" i="2"/>
  <c r="AH224" i="2" s="1"/>
  <c r="AI16" i="2"/>
  <c r="AI282" i="2" s="1"/>
  <c r="AI117" i="2"/>
  <c r="AJ17" i="2"/>
  <c r="AI118" i="2"/>
  <c r="AI119" i="2"/>
  <c r="AI120" i="2"/>
  <c r="AI126" i="2"/>
  <c r="AI127" i="2"/>
  <c r="AI129" i="2"/>
  <c r="AI128" i="2"/>
  <c r="AI196" i="2"/>
  <c r="AI190" i="2"/>
  <c r="AI1153" i="2" s="1"/>
  <c r="AI244" i="2"/>
  <c r="AI261" i="2"/>
  <c r="AI266" i="2" s="1"/>
  <c r="AI262" i="2"/>
  <c r="AI287" i="2"/>
  <c r="AI1551" i="2" s="1"/>
  <c r="AI304" i="2"/>
  <c r="AI360" i="2"/>
  <c r="AI1552" i="2" s="1"/>
  <c r="AI370" i="2"/>
  <c r="AI294" i="2"/>
  <c r="AI293" i="2" s="1"/>
  <c r="AI351" i="2"/>
  <c r="AI386" i="2"/>
  <c r="AI439" i="2"/>
  <c r="AI524" i="2"/>
  <c r="AI564" i="2"/>
  <c r="AI378" i="2"/>
  <c r="AI410" i="2"/>
  <c r="AI418" i="2"/>
  <c r="AI457" i="2"/>
  <c r="AI487" i="2"/>
  <c r="AI402" i="2"/>
  <c r="AI523" i="2"/>
  <c r="AI695" i="2"/>
  <c r="AI732" i="2"/>
  <c r="AI749" i="2"/>
  <c r="AI618" i="2"/>
  <c r="AI637" i="2"/>
  <c r="AI656" i="2"/>
  <c r="AI694" i="2"/>
  <c r="AI696" i="2" s="1"/>
  <c r="AI714" i="2"/>
  <c r="AI731" i="2"/>
  <c r="AI394" i="2"/>
  <c r="AI617" i="2"/>
  <c r="AI636" i="2"/>
  <c r="AI655" i="2"/>
  <c r="AI675" i="2"/>
  <c r="AI713" i="2"/>
  <c r="AI768" i="2"/>
  <c r="AI785" i="2"/>
  <c r="AI804" i="2"/>
  <c r="AI327" i="2"/>
  <c r="AI472" i="2"/>
  <c r="AI880" i="2"/>
  <c r="AI901" i="2"/>
  <c r="AI921" i="2"/>
  <c r="AI973" i="2"/>
  <c r="AI999" i="2"/>
  <c r="AI1058" i="2"/>
  <c r="AI1079" i="2"/>
  <c r="AI674" i="2"/>
  <c r="AI805" i="2"/>
  <c r="AI957" i="2"/>
  <c r="AI972" i="2"/>
  <c r="AI998" i="2"/>
  <c r="AI1019" i="2"/>
  <c r="AI1078" i="2"/>
  <c r="AI1099" i="2"/>
  <c r="AI767" i="2"/>
  <c r="AI841" i="2"/>
  <c r="AI861" i="2"/>
  <c r="AI940" i="2"/>
  <c r="AI956" i="2"/>
  <c r="AI1018" i="2"/>
  <c r="AI1020" i="2" s="1"/>
  <c r="AI1039" i="2"/>
  <c r="AI1098" i="2"/>
  <c r="AI1100" i="2" s="1"/>
  <c r="AI750" i="2"/>
  <c r="AI860" i="2"/>
  <c r="AI902" i="2"/>
  <c r="AI1059" i="2"/>
  <c r="AI1119" i="2"/>
  <c r="AI1218" i="2"/>
  <c r="AI1273" i="2"/>
  <c r="AI1316" i="2"/>
  <c r="AI1253" i="2"/>
  <c r="AI1315" i="2"/>
  <c r="AI840" i="2"/>
  <c r="AI1118" i="2"/>
  <c r="AI1175" i="2"/>
  <c r="AI1237" i="2"/>
  <c r="AI1252" i="2"/>
  <c r="AI1290" i="2"/>
  <c r="AI1337" i="2"/>
  <c r="AI1353" i="2"/>
  <c r="AI786" i="2"/>
  <c r="AI1174" i="2"/>
  <c r="AI1336" i="2"/>
  <c r="AI1392" i="2"/>
  <c r="AI1438" i="2"/>
  <c r="AI1493" i="2"/>
  <c r="AI1528" i="2"/>
  <c r="AI1529" i="2" s="1"/>
  <c r="AI881" i="2"/>
  <c r="AI922" i="2"/>
  <c r="AI939" i="2"/>
  <c r="AI1198" i="2"/>
  <c r="AI1219" i="2"/>
  <c r="AI1274" i="2"/>
  <c r="AI1354" i="2"/>
  <c r="AI1449" i="2"/>
  <c r="AI1450" i="2" s="1"/>
  <c r="AI1465" i="2"/>
  <c r="AI1038" i="2"/>
  <c r="AI1236" i="2"/>
  <c r="AI1437" i="2"/>
  <c r="AI1492" i="2"/>
  <c r="AI1504" i="2"/>
  <c r="AI1505" i="2" s="1"/>
  <c r="AI1289" i="2"/>
  <c r="AI1496" i="2"/>
  <c r="AI1597" i="2"/>
  <c r="AI1441" i="2"/>
  <c r="AC413" i="2"/>
  <c r="AC414" i="2" s="1"/>
  <c r="AC423" i="2" s="1"/>
  <c r="AC1720" i="2" s="1"/>
  <c r="AC1656" i="2"/>
  <c r="AC1659" i="2" s="1"/>
  <c r="AC1680" i="2" s="1"/>
  <c r="R1445" i="2"/>
  <c r="R1447" i="2" s="1"/>
  <c r="R1451" i="2" s="1"/>
  <c r="R1689" i="2" s="1"/>
  <c r="S1439" i="2"/>
  <c r="AG268" i="2"/>
  <c r="AG273" i="2"/>
  <c r="AG274" i="2" s="1"/>
  <c r="AG1666" i="2" s="1"/>
  <c r="AH813" i="2"/>
  <c r="AH1596" i="2"/>
  <c r="AH295" i="2"/>
  <c r="AH296" i="2" s="1"/>
  <c r="AH306" i="2" s="1"/>
  <c r="AG310" i="2"/>
  <c r="P131" i="2"/>
  <c r="AE352" i="2"/>
  <c r="AE354" i="2"/>
  <c r="AH1359" i="2"/>
  <c r="AH923" i="2"/>
  <c r="AF354" i="2"/>
  <c r="AF352" i="2"/>
  <c r="AH1415" i="2" l="1"/>
  <c r="AI715" i="2"/>
  <c r="AJ1199" i="2"/>
  <c r="AJ188" i="2"/>
  <c r="AJ1442" i="2"/>
  <c r="AJ239" i="2"/>
  <c r="AJ244" i="2" s="1"/>
  <c r="AJ240" i="2"/>
  <c r="AJ245" i="2" s="1"/>
  <c r="AJ339" i="2"/>
  <c r="AJ218" i="2"/>
  <c r="AJ223" i="2" s="1"/>
  <c r="AJ217" i="2"/>
  <c r="AJ595" i="2"/>
  <c r="AJ549" i="2"/>
  <c r="AJ318" i="2"/>
  <c r="AI638" i="2"/>
  <c r="AJ420" i="2"/>
  <c r="AI1674" i="2"/>
  <c r="AI331" i="2"/>
  <c r="AI343" i="2"/>
  <c r="AG1625" i="2"/>
  <c r="AU1004" i="3"/>
  <c r="AU155" i="3"/>
  <c r="AU156" i="3"/>
  <c r="AU157" i="3"/>
  <c r="AU154" i="3"/>
  <c r="AU120" i="3"/>
  <c r="AU1005" i="3"/>
  <c r="AU1237" i="3" s="1"/>
  <c r="AU131" i="3"/>
  <c r="AU132" i="3" s="1"/>
  <c r="AU163" i="3"/>
  <c r="AU164" i="3"/>
  <c r="AU161" i="3"/>
  <c r="AU129" i="3"/>
  <c r="AU162" i="3"/>
  <c r="AT198" i="3"/>
  <c r="BV1991" i="3"/>
  <c r="AS1426" i="3"/>
  <c r="AS1443" i="3" s="1"/>
  <c r="F1990" i="3"/>
  <c r="P2048" i="3"/>
  <c r="BI2048" i="3"/>
  <c r="C2050" i="3"/>
  <c r="D2049" i="3"/>
  <c r="AO2049" i="3"/>
  <c r="BY2049" i="3"/>
  <c r="L2049" i="3"/>
  <c r="AX2049" i="3"/>
  <c r="BZ2049" i="3"/>
  <c r="G2049" i="3"/>
  <c r="S2049" i="3"/>
  <c r="Y2049" i="3"/>
  <c r="AM2049" i="3"/>
  <c r="BC2049" i="3"/>
  <c r="BQ2049" i="3"/>
  <c r="CA2049" i="3"/>
  <c r="CH2049" i="3"/>
  <c r="N2049" i="3"/>
  <c r="T2049" i="3"/>
  <c r="AH2049" i="3"/>
  <c r="AR2049" i="3"/>
  <c r="AZ2049" i="3"/>
  <c r="BX2049" i="3"/>
  <c r="O2049" i="3"/>
  <c r="AA2049" i="3"/>
  <c r="BA2049" i="3"/>
  <c r="BT2049" i="3"/>
  <c r="R2049" i="3"/>
  <c r="V2049" i="3" s="1"/>
  <c r="AT2049" i="3"/>
  <c r="BV2049" i="3"/>
  <c r="AY2049" i="3"/>
  <c r="H2049" i="3"/>
  <c r="AD2049" i="3"/>
  <c r="BS2049" i="3"/>
  <c r="K2049" i="3"/>
  <c r="BH2049" i="3" s="1"/>
  <c r="AS2049" i="3"/>
  <c r="BO2049" i="3"/>
  <c r="CF2049" i="3"/>
  <c r="F2049" i="3"/>
  <c r="BG2049" i="3" s="1"/>
  <c r="X2049" i="3"/>
  <c r="AI2049" i="3" s="1"/>
  <c r="AB2049" i="3"/>
  <c r="AP2049" i="3"/>
  <c r="BP2049" i="3"/>
  <c r="CG2049" i="3"/>
  <c r="AG2049" i="3"/>
  <c r="AU2049" i="3"/>
  <c r="BM2049" i="3"/>
  <c r="BW2049" i="3"/>
  <c r="CD2049" i="3"/>
  <c r="Z2049" i="3"/>
  <c r="AN2049" i="3"/>
  <c r="AV2049" i="3"/>
  <c r="BD2049" i="3"/>
  <c r="BN2049" i="3"/>
  <c r="U2049" i="3"/>
  <c r="AE2049" i="3"/>
  <c r="AK2049" i="3"/>
  <c r="BE2049" i="3" s="1"/>
  <c r="AW2049" i="3"/>
  <c r="BK2049" i="3"/>
  <c r="AF2049" i="3"/>
  <c r="AL2049" i="3"/>
  <c r="BB2049" i="3"/>
  <c r="BL2049" i="3"/>
  <c r="CB2049" i="3"/>
  <c r="M2049" i="3"/>
  <c r="AC2049" i="3"/>
  <c r="AQ2049" i="3"/>
  <c r="I2049" i="3"/>
  <c r="CE2049" i="3"/>
  <c r="CI2049" i="3"/>
  <c r="AH1681" i="2"/>
  <c r="AI1678" i="2"/>
  <c r="AI1564" i="2"/>
  <c r="AI1338" i="2"/>
  <c r="AH1297" i="2"/>
  <c r="AH1645" i="2" s="1"/>
  <c r="AH1361" i="2"/>
  <c r="AH1646" i="2" s="1"/>
  <c r="AH1604" i="2"/>
  <c r="AH1605" i="2" s="1"/>
  <c r="AI1000" i="2"/>
  <c r="AI1631" i="2" s="1"/>
  <c r="AI1040" i="2"/>
  <c r="AI1633" i="2" s="1"/>
  <c r="AI1275" i="2"/>
  <c r="AI1254" i="2"/>
  <c r="AI1120" i="2"/>
  <c r="AI1637" i="2" s="1"/>
  <c r="AI1397" i="2"/>
  <c r="AH1618" i="2"/>
  <c r="AI751" i="2"/>
  <c r="AI1621" i="2" s="1"/>
  <c r="AI1080" i="2"/>
  <c r="AI1635" i="2" s="1"/>
  <c r="AI1414" i="2"/>
  <c r="AI1443" i="2" s="1"/>
  <c r="AH1154" i="2"/>
  <c r="AH1642" i="2" s="1"/>
  <c r="AJ308" i="2"/>
  <c r="AJ317" i="2"/>
  <c r="AI1317" i="2"/>
  <c r="AI1639" i="2" s="1"/>
  <c r="AI1238" i="2"/>
  <c r="AI941" i="2"/>
  <c r="AH980" i="2"/>
  <c r="AH1640" i="2" s="1"/>
  <c r="AH1565" i="2"/>
  <c r="AI733" i="2"/>
  <c r="AI1620" i="2" s="1"/>
  <c r="AH1443" i="2"/>
  <c r="AH1688" i="2"/>
  <c r="AI1610" i="2"/>
  <c r="AI1152" i="2"/>
  <c r="AI1154" i="2" s="1"/>
  <c r="AI1642" i="2" s="1"/>
  <c r="AI806" i="2"/>
  <c r="AI1565" i="2" s="1"/>
  <c r="AI1469" i="2"/>
  <c r="AJ1466" i="2" s="1"/>
  <c r="AJ1468" i="2" s="1"/>
  <c r="AJ1503" i="2" s="1"/>
  <c r="AI1690" i="2"/>
  <c r="AI1291" i="2"/>
  <c r="AI1602" i="2"/>
  <c r="AI958" i="2"/>
  <c r="AI769" i="2"/>
  <c r="AI1622" i="2" s="1"/>
  <c r="AI525" i="2"/>
  <c r="AI532" i="2" s="1"/>
  <c r="AI1380" i="2" s="1"/>
  <c r="AI923" i="2"/>
  <c r="AI813" i="2"/>
  <c r="AI1608" i="2"/>
  <c r="AI1220" i="2"/>
  <c r="AI1638" i="2" s="1"/>
  <c r="AI862" i="2"/>
  <c r="AI1628" i="2" s="1"/>
  <c r="AI882" i="2"/>
  <c r="AI1629" i="2" s="1"/>
  <c r="AI192" i="2"/>
  <c r="AI1658" i="2"/>
  <c r="AI1619" i="2"/>
  <c r="AI1200" i="2"/>
  <c r="AI1644" i="2" s="1"/>
  <c r="AI1360" i="2"/>
  <c r="AI978" i="2"/>
  <c r="AI676" i="2"/>
  <c r="AI1617" i="2" s="1"/>
  <c r="AI619" i="2"/>
  <c r="AI1614" i="2" s="1"/>
  <c r="AI1607" i="2"/>
  <c r="AI1632" i="2"/>
  <c r="AI787" i="2"/>
  <c r="AI1623" i="2" s="1"/>
  <c r="AJ1555" i="2"/>
  <c r="AJ1497" i="2"/>
  <c r="AJ1413" i="2"/>
  <c r="AJ1412" i="2"/>
  <c r="AH333" i="2"/>
  <c r="AH340" i="2" s="1"/>
  <c r="AH1670" i="2" s="1"/>
  <c r="AH321" i="2"/>
  <c r="AI1601" i="2"/>
  <c r="AI1600" i="2"/>
  <c r="AI1176" i="2"/>
  <c r="AI1643" i="2" s="1"/>
  <c r="AI842" i="2"/>
  <c r="AI1627" i="2" s="1"/>
  <c r="AI1060" i="2"/>
  <c r="AI1634" i="2" s="1"/>
  <c r="AI903" i="2"/>
  <c r="AI1630" i="2" s="1"/>
  <c r="AI657" i="2"/>
  <c r="AI1616" i="2" s="1"/>
  <c r="AD354" i="2"/>
  <c r="AD352" i="2"/>
  <c r="AI1355" i="2"/>
  <c r="AI1636" i="2"/>
  <c r="AI1615" i="2"/>
  <c r="AI1543" i="2"/>
  <c r="AI812" i="2"/>
  <c r="AI1359" i="2"/>
  <c r="AI219" i="2"/>
  <c r="AI263" i="2"/>
  <c r="AI267" i="2"/>
  <c r="AI223" i="2"/>
  <c r="AI224" i="2" s="1"/>
  <c r="AI246" i="2"/>
  <c r="AI272" i="2"/>
  <c r="AG345" i="2"/>
  <c r="AG328" i="2"/>
  <c r="AG1669" i="2" s="1"/>
  <c r="AH1719" i="2"/>
  <c r="AH1677" i="2"/>
  <c r="AI1618" i="2"/>
  <c r="AI1603" i="2"/>
  <c r="AI1498" i="2"/>
  <c r="AI1503" i="2"/>
  <c r="AI979" i="2"/>
  <c r="AI241" i="2"/>
  <c r="AI191" i="2"/>
  <c r="AH1619" i="2"/>
  <c r="AH814" i="2"/>
  <c r="AH1382" i="2" s="1"/>
  <c r="AF355" i="2"/>
  <c r="AF1671" i="2"/>
  <c r="AF1672" i="2" s="1"/>
  <c r="P166" i="2"/>
  <c r="P164" i="2"/>
  <c r="P134" i="2"/>
  <c r="P1555" i="2" s="1"/>
  <c r="P165" i="2"/>
  <c r="P1136" i="2"/>
  <c r="P1368" i="2" s="1"/>
  <c r="P132" i="2"/>
  <c r="S1440" i="2"/>
  <c r="S1444" i="2" s="1"/>
  <c r="AI1295" i="2"/>
  <c r="AI1596" i="2"/>
  <c r="AI295" i="2"/>
  <c r="AI296" i="2" s="1"/>
  <c r="AI306" i="2" s="1"/>
  <c r="AF419" i="2"/>
  <c r="AF1657" i="2" s="1"/>
  <c r="AF379" i="2"/>
  <c r="AF1652" i="2" s="1"/>
  <c r="AF411" i="2"/>
  <c r="AF395" i="2"/>
  <c r="AF1654" i="2" s="1"/>
  <c r="AF371" i="2"/>
  <c r="AF1651" i="2" s="1"/>
  <c r="AF387" i="2"/>
  <c r="AF1653" i="2" s="1"/>
  <c r="AF403" i="2"/>
  <c r="AF1655" i="2" s="1"/>
  <c r="AE387" i="2"/>
  <c r="AE1653" i="2" s="1"/>
  <c r="AE395" i="2"/>
  <c r="AE1654" i="2" s="1"/>
  <c r="AE379" i="2"/>
  <c r="AE1652" i="2" s="1"/>
  <c r="AE419" i="2"/>
  <c r="AE1657" i="2" s="1"/>
  <c r="AE411" i="2"/>
  <c r="AE403" i="2"/>
  <c r="AE1655" i="2" s="1"/>
  <c r="AE371" i="2"/>
  <c r="AE1651" i="2" s="1"/>
  <c r="P158" i="2"/>
  <c r="P123" i="2"/>
  <c r="P159" i="2"/>
  <c r="P157" i="2"/>
  <c r="P1135" i="2"/>
  <c r="AI974" i="2"/>
  <c r="AI1296" i="2"/>
  <c r="AI197" i="2"/>
  <c r="AI198" i="2" s="1"/>
  <c r="AE355" i="2"/>
  <c r="AE1671" i="2"/>
  <c r="AE1672" i="2" s="1"/>
  <c r="AH310" i="2"/>
  <c r="AK17" i="2"/>
  <c r="AJ16" i="2"/>
  <c r="AJ282" i="2" s="1"/>
  <c r="AJ117" i="2"/>
  <c r="AJ118" i="2"/>
  <c r="AJ119" i="2"/>
  <c r="AJ120" i="2"/>
  <c r="AJ126" i="2"/>
  <c r="AJ127" i="2"/>
  <c r="AJ128" i="2"/>
  <c r="AJ129" i="2"/>
  <c r="AJ190" i="2"/>
  <c r="AJ1153" i="2" s="1"/>
  <c r="AJ196" i="2"/>
  <c r="AJ287" i="2"/>
  <c r="AJ1551" i="2" s="1"/>
  <c r="AJ294" i="2"/>
  <c r="AJ293" i="2" s="1"/>
  <c r="AJ261" i="2"/>
  <c r="AJ266" i="2" s="1"/>
  <c r="AJ262" i="2"/>
  <c r="AJ267" i="2" s="1"/>
  <c r="AJ304" i="2"/>
  <c r="AJ327" i="2"/>
  <c r="AJ378" i="2"/>
  <c r="AJ360" i="2"/>
  <c r="AJ1552" i="2" s="1"/>
  <c r="AJ370" i="2"/>
  <c r="AJ351" i="2"/>
  <c r="AJ394" i="2"/>
  <c r="AJ472" i="2"/>
  <c r="AJ439" i="2"/>
  <c r="AJ524" i="2"/>
  <c r="AJ564" i="2"/>
  <c r="AJ386" i="2"/>
  <c r="AJ410" i="2"/>
  <c r="AJ418" i="2"/>
  <c r="AJ457" i="2"/>
  <c r="AJ487" i="2"/>
  <c r="AJ674" i="2"/>
  <c r="AJ750" i="2"/>
  <c r="AJ767" i="2"/>
  <c r="AJ695" i="2"/>
  <c r="AJ732" i="2"/>
  <c r="AJ749" i="2"/>
  <c r="AJ751" i="2" s="1"/>
  <c r="AJ618" i="2"/>
  <c r="AJ637" i="2"/>
  <c r="AJ656" i="2"/>
  <c r="AJ694" i="2"/>
  <c r="AJ714" i="2"/>
  <c r="AJ731" i="2"/>
  <c r="AJ786" i="2"/>
  <c r="AJ655" i="2"/>
  <c r="AJ768" i="2"/>
  <c r="AJ804" i="2"/>
  <c r="AJ840" i="2"/>
  <c r="AJ860" i="2"/>
  <c r="AJ881" i="2"/>
  <c r="AJ902" i="2"/>
  <c r="AJ922" i="2"/>
  <c r="AJ939" i="2"/>
  <c r="AJ1038" i="2"/>
  <c r="AJ1059" i="2"/>
  <c r="AJ1118" i="2"/>
  <c r="AJ402" i="2"/>
  <c r="AJ617" i="2"/>
  <c r="AJ713" i="2"/>
  <c r="AJ880" i="2"/>
  <c r="AJ901" i="2"/>
  <c r="AJ921" i="2"/>
  <c r="AJ973" i="2"/>
  <c r="AJ999" i="2"/>
  <c r="AJ1058" i="2"/>
  <c r="AJ1079" i="2"/>
  <c r="AJ523" i="2"/>
  <c r="AJ675" i="2"/>
  <c r="AJ785" i="2"/>
  <c r="AJ805" i="2"/>
  <c r="AJ957" i="2"/>
  <c r="AJ972" i="2"/>
  <c r="AJ998" i="2"/>
  <c r="AJ1019" i="2"/>
  <c r="AJ1078" i="2"/>
  <c r="AJ1099" i="2"/>
  <c r="AJ841" i="2"/>
  <c r="AJ940" i="2"/>
  <c r="AJ1018" i="2"/>
  <c r="AJ1174" i="2"/>
  <c r="AJ1198" i="2"/>
  <c r="AJ1219" i="2"/>
  <c r="AJ1236" i="2"/>
  <c r="AJ1274" i="2"/>
  <c r="AJ1289" i="2"/>
  <c r="AJ1336" i="2"/>
  <c r="AJ636" i="2"/>
  <c r="AJ956" i="2"/>
  <c r="AJ1039" i="2"/>
  <c r="AJ1098" i="2"/>
  <c r="AJ1119" i="2"/>
  <c r="AJ1218" i="2"/>
  <c r="AJ1273" i="2"/>
  <c r="AJ1316" i="2"/>
  <c r="AJ861" i="2"/>
  <c r="AJ1253" i="2"/>
  <c r="AJ1315" i="2"/>
  <c r="AJ1354" i="2"/>
  <c r="AJ1252" i="2"/>
  <c r="AJ1290" i="2"/>
  <c r="AJ1353" i="2"/>
  <c r="AJ1441" i="2"/>
  <c r="AJ1496" i="2"/>
  <c r="AJ1175" i="2"/>
  <c r="AJ1392" i="2"/>
  <c r="AJ1438" i="2"/>
  <c r="AJ1493" i="2"/>
  <c r="AJ1337" i="2"/>
  <c r="AJ1449" i="2"/>
  <c r="AJ1450" i="2" s="1"/>
  <c r="AJ1465" i="2"/>
  <c r="AJ1437" i="2"/>
  <c r="AJ1504" i="2"/>
  <c r="AJ1505" i="2" s="1"/>
  <c r="AJ1237" i="2"/>
  <c r="AJ1597" i="2"/>
  <c r="AJ1492" i="2"/>
  <c r="AJ1528" i="2"/>
  <c r="AJ1529" i="2" s="1"/>
  <c r="AH268" i="2"/>
  <c r="AH273" i="2"/>
  <c r="AH274" i="2" s="1"/>
  <c r="AH1666" i="2" s="1"/>
  <c r="AI1681" i="2" l="1"/>
  <c r="AI1361" i="2"/>
  <c r="AI1646" i="2" s="1"/>
  <c r="AI1415" i="2"/>
  <c r="AJ696" i="2"/>
  <c r="AK1442" i="2"/>
  <c r="AK1199" i="2"/>
  <c r="AK188" i="2"/>
  <c r="AK339" i="2"/>
  <c r="AK239" i="2"/>
  <c r="AK244" i="2" s="1"/>
  <c r="AK240" i="2"/>
  <c r="AK217" i="2"/>
  <c r="AK222" i="2" s="1"/>
  <c r="AK218" i="2"/>
  <c r="AK549" i="2"/>
  <c r="AK595" i="2"/>
  <c r="AK318" i="2"/>
  <c r="AK420" i="2"/>
  <c r="AJ1674" i="2"/>
  <c r="AJ343" i="2"/>
  <c r="AJ331" i="2"/>
  <c r="AU165" i="3"/>
  <c r="AT1419" i="3"/>
  <c r="BX1991" i="3"/>
  <c r="C2051" i="3"/>
  <c r="D2050" i="3"/>
  <c r="O2050" i="3"/>
  <c r="AA2050" i="3"/>
  <c r="AO2050" i="3"/>
  <c r="AW2050" i="3"/>
  <c r="BT2050" i="3"/>
  <c r="X2050" i="3"/>
  <c r="AI2050" i="3" s="1"/>
  <c r="AF2050" i="3"/>
  <c r="AT2050" i="3"/>
  <c r="BV2050" i="3"/>
  <c r="AY2050" i="3"/>
  <c r="BW2050" i="3"/>
  <c r="CA2050" i="3"/>
  <c r="CH2050" i="3"/>
  <c r="AD2050" i="3"/>
  <c r="AV2050" i="3"/>
  <c r="CI2050" i="3"/>
  <c r="K2050" i="3"/>
  <c r="BH2050" i="3" s="1"/>
  <c r="AE2050" i="3"/>
  <c r="BO2050" i="3"/>
  <c r="CF2050" i="3"/>
  <c r="R2050" i="3"/>
  <c r="V2050" i="3" s="1"/>
  <c r="AP2050" i="3"/>
  <c r="BP2050" i="3"/>
  <c r="CG2050" i="3"/>
  <c r="M2050" i="3"/>
  <c r="S2050" i="3"/>
  <c r="AG2050" i="3"/>
  <c r="AU2050" i="3"/>
  <c r="BM2050" i="3"/>
  <c r="CD2050" i="3"/>
  <c r="H2050" i="3"/>
  <c r="N2050" i="3"/>
  <c r="Z2050" i="3"/>
  <c r="AN2050" i="3"/>
  <c r="BD2050" i="3"/>
  <c r="BN2050" i="3"/>
  <c r="U2050" i="3"/>
  <c r="AK2050" i="3"/>
  <c r="BE2050" i="3" s="1"/>
  <c r="AS2050" i="3"/>
  <c r="BA2050" i="3"/>
  <c r="BK2050" i="3"/>
  <c r="AB2050" i="3"/>
  <c r="AL2050" i="3"/>
  <c r="BB2050" i="3"/>
  <c r="BL2050" i="3"/>
  <c r="CB2050" i="3"/>
  <c r="AC2050" i="3"/>
  <c r="AQ2050" i="3"/>
  <c r="AR2050" i="3"/>
  <c r="AZ2050" i="3"/>
  <c r="BX2050" i="3"/>
  <c r="CE2050" i="3"/>
  <c r="BY2050" i="3"/>
  <c r="F2050" i="3"/>
  <c r="BG2050" i="3" s="1"/>
  <c r="L2050" i="3"/>
  <c r="AX2050" i="3"/>
  <c r="BZ2050" i="3"/>
  <c r="G2050" i="3"/>
  <c r="Y2050" i="3"/>
  <c r="AM2050" i="3"/>
  <c r="BC2050" i="3"/>
  <c r="BQ2050" i="3"/>
  <c r="I2050" i="3"/>
  <c r="T2050" i="3"/>
  <c r="AH2050" i="3"/>
  <c r="BS2050" i="3"/>
  <c r="BI2049" i="3"/>
  <c r="P2049" i="3"/>
  <c r="AV111" i="3"/>
  <c r="AU158" i="3"/>
  <c r="AU167" i="3" s="1"/>
  <c r="AU1006" i="3"/>
  <c r="AU1236" i="3"/>
  <c r="AJ1678" i="2"/>
  <c r="AI1448" i="2"/>
  <c r="AJ862" i="2"/>
  <c r="AI1688" i="2"/>
  <c r="AJ1317" i="2"/>
  <c r="AJ1639" i="2" s="1"/>
  <c r="AJ619" i="2"/>
  <c r="AJ1614" i="2" s="1"/>
  <c r="AI980" i="2"/>
  <c r="AI1640" i="2" s="1"/>
  <c r="AJ1120" i="2"/>
  <c r="AJ1637" i="2" s="1"/>
  <c r="AJ979" i="2"/>
  <c r="AJ1397" i="2"/>
  <c r="AI1399" i="2"/>
  <c r="AH1625" i="2"/>
  <c r="AJ1060" i="2"/>
  <c r="AJ1634" i="2" s="1"/>
  <c r="AJ903" i="2"/>
  <c r="AJ1630" i="2" s="1"/>
  <c r="AJ787" i="2"/>
  <c r="AJ1623" i="2" s="1"/>
  <c r="AJ676" i="2"/>
  <c r="AJ1617" i="2" s="1"/>
  <c r="AJ1080" i="2"/>
  <c r="AJ1635" i="2" s="1"/>
  <c r="AJ525" i="2"/>
  <c r="AJ1604" i="2" s="1"/>
  <c r="AJ769" i="2"/>
  <c r="AJ1622" i="2" s="1"/>
  <c r="AJ1600" i="2"/>
  <c r="AJ1238" i="2"/>
  <c r="AJ1414" i="2"/>
  <c r="AJ1448" i="2" s="1"/>
  <c r="AI1297" i="2"/>
  <c r="AI1645" i="2" s="1"/>
  <c r="AK317" i="2"/>
  <c r="AK308" i="2"/>
  <c r="AJ1690" i="2"/>
  <c r="AJ657" i="2"/>
  <c r="AJ1616" i="2" s="1"/>
  <c r="AJ1621" i="2"/>
  <c r="AJ923" i="2"/>
  <c r="AJ1608" i="2"/>
  <c r="AJ882" i="2"/>
  <c r="AJ1629" i="2" s="1"/>
  <c r="AI1604" i="2"/>
  <c r="AI1605" i="2" s="1"/>
  <c r="AJ842" i="2"/>
  <c r="AJ1627" i="2" s="1"/>
  <c r="AJ974" i="2"/>
  <c r="AJ806" i="2"/>
  <c r="AJ1565" i="2" s="1"/>
  <c r="AJ1152" i="2"/>
  <c r="AJ1154" i="2" s="1"/>
  <c r="AJ1642" i="2" s="1"/>
  <c r="AI1624" i="2"/>
  <c r="AI1625" i="2" s="1"/>
  <c r="AJ1610" i="2"/>
  <c r="AJ1000" i="2"/>
  <c r="AJ1631" i="2" s="1"/>
  <c r="AJ1601" i="2"/>
  <c r="AJ1603" i="2"/>
  <c r="AJ1355" i="2"/>
  <c r="AJ1607" i="2"/>
  <c r="AJ1469" i="2"/>
  <c r="AK1466" i="2" s="1"/>
  <c r="AK1468" i="2" s="1"/>
  <c r="AK1469" i="2" s="1"/>
  <c r="AL1466" i="2" s="1"/>
  <c r="AJ1498" i="2"/>
  <c r="AJ1176" i="2"/>
  <c r="AJ1643" i="2" s="1"/>
  <c r="AJ1040" i="2"/>
  <c r="AJ1633" i="2" s="1"/>
  <c r="AJ638" i="2"/>
  <c r="AJ1615" i="2" s="1"/>
  <c r="AJ1360" i="2"/>
  <c r="AJ1100" i="2"/>
  <c r="AJ1636" i="2" s="1"/>
  <c r="AJ958" i="2"/>
  <c r="AJ1618" i="2"/>
  <c r="AJ191" i="2"/>
  <c r="AI814" i="2"/>
  <c r="AI1382" i="2" s="1"/>
  <c r="AJ941" i="2"/>
  <c r="AJ192" i="2"/>
  <c r="AJ1296" i="2"/>
  <c r="AJ1291" i="2"/>
  <c r="AJ1220" i="2"/>
  <c r="AJ1638" i="2" s="1"/>
  <c r="AJ1020" i="2"/>
  <c r="AJ1632" i="2" s="1"/>
  <c r="AK1555" i="2"/>
  <c r="AK1497" i="2"/>
  <c r="AK1413" i="2"/>
  <c r="AK1412" i="2"/>
  <c r="AJ1658" i="2"/>
  <c r="AJ1295" i="2"/>
  <c r="AJ813" i="2"/>
  <c r="AJ978" i="2"/>
  <c r="AJ715" i="2"/>
  <c r="AJ1619" i="2" s="1"/>
  <c r="AJ733" i="2"/>
  <c r="AJ1620" i="2" s="1"/>
  <c r="AD355" i="2"/>
  <c r="AD1671" i="2"/>
  <c r="AD1672" i="2" s="1"/>
  <c r="AJ1275" i="2"/>
  <c r="AI333" i="2"/>
  <c r="AI340" i="2" s="1"/>
  <c r="AI1670" i="2" s="1"/>
  <c r="AI321" i="2"/>
  <c r="AD395" i="2"/>
  <c r="AD1654" i="2" s="1"/>
  <c r="AD379" i="2"/>
  <c r="AD1652" i="2" s="1"/>
  <c r="AD403" i="2"/>
  <c r="AD1655" i="2" s="1"/>
  <c r="AD419" i="2"/>
  <c r="AD1657" i="2" s="1"/>
  <c r="AD411" i="2"/>
  <c r="AD387" i="2"/>
  <c r="AD1653" i="2" s="1"/>
  <c r="AD371" i="2"/>
  <c r="AD1651" i="2" s="1"/>
  <c r="AJ1543" i="2"/>
  <c r="AJ1359" i="2"/>
  <c r="AJ1200" i="2"/>
  <c r="AJ1644" i="2" s="1"/>
  <c r="P161" i="2"/>
  <c r="AI273" i="2"/>
  <c r="AI274" i="2" s="1"/>
  <c r="AI1666" i="2" s="1"/>
  <c r="AI268" i="2"/>
  <c r="AJ1338" i="2"/>
  <c r="AJ246" i="2"/>
  <c r="AJ241" i="2"/>
  <c r="AJ219" i="2"/>
  <c r="AJ273" i="2"/>
  <c r="AJ268" i="2"/>
  <c r="AJ1628" i="2"/>
  <c r="AJ1602" i="2"/>
  <c r="AJ263" i="2"/>
  <c r="AJ197" i="2"/>
  <c r="AJ198" i="2" s="1"/>
  <c r="AJ1596" i="2"/>
  <c r="AJ295" i="2"/>
  <c r="AJ296" i="2" s="1"/>
  <c r="AJ306" i="2" s="1"/>
  <c r="AI310" i="2"/>
  <c r="AJ1254" i="2"/>
  <c r="AL17" i="2"/>
  <c r="AK16" i="2"/>
  <c r="AK282" i="2" s="1"/>
  <c r="AK118" i="2"/>
  <c r="AK117" i="2"/>
  <c r="AK120" i="2"/>
  <c r="AK127" i="2"/>
  <c r="AK128" i="2"/>
  <c r="AK129" i="2"/>
  <c r="AK119" i="2"/>
  <c r="AK126" i="2"/>
  <c r="AK190" i="2"/>
  <c r="AK196" i="2"/>
  <c r="AK287" i="2"/>
  <c r="AK1551" i="2" s="1"/>
  <c r="AK261" i="2"/>
  <c r="AK266" i="2" s="1"/>
  <c r="AK262" i="2"/>
  <c r="AK304" i="2"/>
  <c r="AK327" i="2"/>
  <c r="AK294" i="2"/>
  <c r="AK293" i="2" s="1"/>
  <c r="AK360" i="2"/>
  <c r="AK1552" i="2" s="1"/>
  <c r="AK370" i="2"/>
  <c r="AK351" i="2"/>
  <c r="AK394" i="2"/>
  <c r="AK402" i="2"/>
  <c r="AK523" i="2"/>
  <c r="AK472" i="2"/>
  <c r="AK378" i="2"/>
  <c r="AK439" i="2"/>
  <c r="AK524" i="2"/>
  <c r="AK564" i="2"/>
  <c r="AK617" i="2"/>
  <c r="AK636" i="2"/>
  <c r="AK655" i="2"/>
  <c r="AK675" i="2"/>
  <c r="AK713" i="2"/>
  <c r="AK768" i="2"/>
  <c r="AK785" i="2"/>
  <c r="AK386" i="2"/>
  <c r="AK674" i="2"/>
  <c r="AK750" i="2"/>
  <c r="AK410" i="2"/>
  <c r="AK418" i="2"/>
  <c r="AK457" i="2"/>
  <c r="AK487" i="2"/>
  <c r="AK695" i="2"/>
  <c r="AK732" i="2"/>
  <c r="AK749" i="2"/>
  <c r="AK637" i="2"/>
  <c r="AK694" i="2"/>
  <c r="AK696" i="2" s="1"/>
  <c r="AK786" i="2"/>
  <c r="AK841" i="2"/>
  <c r="AK861" i="2"/>
  <c r="AK940" i="2"/>
  <c r="AK956" i="2"/>
  <c r="AK1018" i="2"/>
  <c r="AK1039" i="2"/>
  <c r="AK1098" i="2"/>
  <c r="AK1119" i="2"/>
  <c r="AK656" i="2"/>
  <c r="AK804" i="2"/>
  <c r="AK840" i="2"/>
  <c r="AK860" i="2"/>
  <c r="AK881" i="2"/>
  <c r="AK902" i="2"/>
  <c r="AK922" i="2"/>
  <c r="AK939" i="2"/>
  <c r="AK1038" i="2"/>
  <c r="AK1059" i="2"/>
  <c r="AK1118" i="2"/>
  <c r="AK618" i="2"/>
  <c r="AK714" i="2"/>
  <c r="AK731" i="2"/>
  <c r="AK880" i="2"/>
  <c r="AK901" i="2"/>
  <c r="AK921" i="2"/>
  <c r="AK973" i="2"/>
  <c r="AK999" i="2"/>
  <c r="AK1058" i="2"/>
  <c r="AK1079" i="2"/>
  <c r="AK1175" i="2"/>
  <c r="AK1237" i="2"/>
  <c r="AK1252" i="2"/>
  <c r="AK1290" i="2"/>
  <c r="AK1337" i="2"/>
  <c r="AK1353" i="2"/>
  <c r="AK998" i="2"/>
  <c r="AK1174" i="2"/>
  <c r="AK1198" i="2"/>
  <c r="AK1219" i="2"/>
  <c r="AK1236" i="2"/>
  <c r="AK1274" i="2"/>
  <c r="AK1289" i="2"/>
  <c r="AK957" i="2"/>
  <c r="AK972" i="2"/>
  <c r="AK1019" i="2"/>
  <c r="AK1078" i="2"/>
  <c r="AK1218" i="2"/>
  <c r="AK1220" i="2" s="1"/>
  <c r="AK1273" i="2"/>
  <c r="AK1316" i="2"/>
  <c r="AK767" i="2"/>
  <c r="AK1315" i="2"/>
  <c r="AK1437" i="2"/>
  <c r="AK1492" i="2"/>
  <c r="AK1504" i="2"/>
  <c r="AK1505" i="2" s="1"/>
  <c r="AK805" i="2"/>
  <c r="AK1253" i="2"/>
  <c r="AK1336" i="2"/>
  <c r="AK1441" i="2"/>
  <c r="AK1496" i="2"/>
  <c r="AK1099" i="2"/>
  <c r="AK1354" i="2"/>
  <c r="AK1392" i="2"/>
  <c r="AK1438" i="2"/>
  <c r="AK1493" i="2"/>
  <c r="AK1528" i="2"/>
  <c r="AK1529" i="2" s="1"/>
  <c r="AK1449" i="2"/>
  <c r="AK1450" i="2" s="1"/>
  <c r="AK1465" i="2"/>
  <c r="AK1597" i="2"/>
  <c r="AE413" i="2"/>
  <c r="AE414" i="2" s="1"/>
  <c r="AE423" i="2" s="1"/>
  <c r="AE1720" i="2" s="1"/>
  <c r="AE1656" i="2"/>
  <c r="AE1659" i="2" s="1"/>
  <c r="AE1680" i="2" s="1"/>
  <c r="AI1719" i="2"/>
  <c r="AI1677" i="2"/>
  <c r="S1445" i="2"/>
  <c r="S1447" i="2" s="1"/>
  <c r="S1451" i="2" s="1"/>
  <c r="S1689" i="2" s="1"/>
  <c r="T1439" i="2"/>
  <c r="AJ812" i="2"/>
  <c r="AJ222" i="2"/>
  <c r="AJ272" i="2" s="1"/>
  <c r="P1137" i="2"/>
  <c r="P1367" i="2"/>
  <c r="AF413" i="2"/>
  <c r="AF414" i="2" s="1"/>
  <c r="AF423" i="2" s="1"/>
  <c r="AF1720" i="2" s="1"/>
  <c r="AF1656" i="2"/>
  <c r="AF1659" i="2" s="1"/>
  <c r="AF1680" i="2" s="1"/>
  <c r="S1499" i="2"/>
  <c r="P135" i="2"/>
  <c r="Q114" i="2" s="1"/>
  <c r="AG354" i="2"/>
  <c r="AG352" i="2"/>
  <c r="AH328" i="2"/>
  <c r="AH1669" i="2" s="1"/>
  <c r="AH345" i="2"/>
  <c r="P168" i="2"/>
  <c r="AJ532" i="2" l="1"/>
  <c r="AJ1380" i="2" s="1"/>
  <c r="AK715" i="2"/>
  <c r="AJ1415" i="2"/>
  <c r="AL318" i="2"/>
  <c r="AL1442" i="2"/>
  <c r="AL1199" i="2"/>
  <c r="AL188" i="2"/>
  <c r="AL240" i="2"/>
  <c r="AL245" i="2" s="1"/>
  <c r="AL339" i="2"/>
  <c r="AL239" i="2"/>
  <c r="AL244" i="2" s="1"/>
  <c r="AL217" i="2"/>
  <c r="AL222" i="2" s="1"/>
  <c r="AL218" i="2"/>
  <c r="AL595" i="2"/>
  <c r="AL549" i="2"/>
  <c r="AL420" i="2"/>
  <c r="AJ1681" i="2"/>
  <c r="AK331" i="2"/>
  <c r="AK343" i="2"/>
  <c r="AU198" i="3"/>
  <c r="BV1992" i="3"/>
  <c r="AU1510" i="3"/>
  <c r="AU1516" i="3" s="1"/>
  <c r="AU1238" i="3"/>
  <c r="AU1252" i="3" s="1"/>
  <c r="AU1436" i="3" s="1"/>
  <c r="AU1438" i="3" s="1"/>
  <c r="AY1992" i="3"/>
  <c r="BE1992" i="3" s="1"/>
  <c r="D2051" i="3"/>
  <c r="K2051" i="3"/>
  <c r="BH2051" i="3" s="1"/>
  <c r="U2051" i="3"/>
  <c r="U2052" i="3" s="1"/>
  <c r="AE2051" i="3"/>
  <c r="AE2052" i="3" s="1"/>
  <c r="BO2051" i="3"/>
  <c r="CF2051" i="3"/>
  <c r="F2051" i="3"/>
  <c r="AP2051" i="3"/>
  <c r="AP2052" i="3" s="1"/>
  <c r="BL2051" i="3"/>
  <c r="BL2052" i="3" s="1"/>
  <c r="CB2051" i="3"/>
  <c r="CB2052" i="3" s="1"/>
  <c r="M2051" i="3"/>
  <c r="M2052" i="3" s="1"/>
  <c r="S2051" i="3"/>
  <c r="S2052" i="3" s="1"/>
  <c r="AG2051" i="3"/>
  <c r="AG2052" i="3" s="1"/>
  <c r="AQ2051" i="3"/>
  <c r="AQ2052" i="3" s="1"/>
  <c r="AU2051" i="3"/>
  <c r="AU2052" i="3" s="1"/>
  <c r="H2051" i="3"/>
  <c r="H2052" i="3" s="1"/>
  <c r="N2051" i="3"/>
  <c r="N2052" i="3" s="1"/>
  <c r="BN2051" i="3"/>
  <c r="BX2051" i="3"/>
  <c r="AK2051" i="3"/>
  <c r="AS2051" i="3"/>
  <c r="AS2052" i="3" s="1"/>
  <c r="BA2051" i="3"/>
  <c r="BA2052" i="3" s="1"/>
  <c r="BK2051" i="3"/>
  <c r="BK2052" i="3" s="1"/>
  <c r="AB2051" i="3"/>
  <c r="AB2052" i="3" s="1"/>
  <c r="AL2051" i="3"/>
  <c r="AL2052" i="3" s="1"/>
  <c r="BB2051" i="3"/>
  <c r="BB2052" i="3" s="1"/>
  <c r="BP2051" i="3"/>
  <c r="BP2052" i="3" s="1"/>
  <c r="G2051" i="3"/>
  <c r="AC2051" i="3"/>
  <c r="AC2052" i="3" s="1"/>
  <c r="AM2051" i="3"/>
  <c r="AM2052" i="3" s="1"/>
  <c r="BC2051" i="3"/>
  <c r="BC2052" i="3" s="1"/>
  <c r="BQ2051" i="3"/>
  <c r="CA2051" i="3"/>
  <c r="CA2052" i="3" s="1"/>
  <c r="CH2051" i="3"/>
  <c r="Z2051" i="3"/>
  <c r="Z2052" i="3" s="1"/>
  <c r="AR2051" i="3"/>
  <c r="AR2052" i="3" s="1"/>
  <c r="AZ2051" i="3"/>
  <c r="AZ2052" i="3" s="1"/>
  <c r="CE2051" i="3"/>
  <c r="AA2051" i="3"/>
  <c r="AA2052" i="3" s="1"/>
  <c r="BY2051" i="3"/>
  <c r="BY2052" i="3" s="1"/>
  <c r="L2051" i="3"/>
  <c r="L2052" i="3" s="1"/>
  <c r="R2051" i="3"/>
  <c r="V2051" i="3" s="1"/>
  <c r="AX2051" i="3"/>
  <c r="AX2052" i="3" s="1"/>
  <c r="BZ2051" i="3"/>
  <c r="BZ2052" i="3" s="1"/>
  <c r="Y2051" i="3"/>
  <c r="Y2052" i="3" s="1"/>
  <c r="I2051" i="3"/>
  <c r="I2052" i="3" s="1"/>
  <c r="T2051" i="3"/>
  <c r="AH2051" i="3"/>
  <c r="AH2052" i="3" s="1"/>
  <c r="BS2051" i="3"/>
  <c r="O2051" i="3"/>
  <c r="O2052" i="3" s="1"/>
  <c r="AO2051" i="3"/>
  <c r="AO2052" i="3" s="1"/>
  <c r="AW2051" i="3"/>
  <c r="AW2052" i="3" s="1"/>
  <c r="BT2051" i="3"/>
  <c r="X2051" i="3"/>
  <c r="AF2051" i="3"/>
  <c r="AF2052" i="3" s="1"/>
  <c r="AT2051" i="3"/>
  <c r="AT2052" i="3" s="1"/>
  <c r="BV2051" i="3"/>
  <c r="CG2051" i="3"/>
  <c r="AY2051" i="3"/>
  <c r="BM2051" i="3"/>
  <c r="BM2052" i="3" s="1"/>
  <c r="BW2051" i="3"/>
  <c r="BW2052" i="3" s="1"/>
  <c r="CD2051" i="3"/>
  <c r="AD2051" i="3"/>
  <c r="AD2052" i="3" s="1"/>
  <c r="AN2051" i="3"/>
  <c r="AN2052" i="3" s="1"/>
  <c r="AV2051" i="3"/>
  <c r="AV2052" i="3" s="1"/>
  <c r="BD2051" i="3"/>
  <c r="BD2052" i="3" s="1"/>
  <c r="CI2051" i="3"/>
  <c r="AV118" i="3"/>
  <c r="AV119" i="3" s="1"/>
  <c r="AV127" i="3"/>
  <c r="AV128" i="3" s="1"/>
  <c r="P2050" i="3"/>
  <c r="BI2050" i="3"/>
  <c r="AT1422" i="3"/>
  <c r="AT1524" i="3"/>
  <c r="AT1536" i="3" s="1"/>
  <c r="AK1674" i="2"/>
  <c r="AK1678" i="2"/>
  <c r="AJ1443" i="2"/>
  <c r="AJ1688" i="2"/>
  <c r="AK191" i="2"/>
  <c r="AK1238" i="2"/>
  <c r="AJ980" i="2"/>
  <c r="AJ1640" i="2" s="1"/>
  <c r="AJ1361" i="2"/>
  <c r="AJ1646" i="2" s="1"/>
  <c r="AK1152" i="2"/>
  <c r="AK1658" i="2"/>
  <c r="AK1153" i="2"/>
  <c r="AK1000" i="2"/>
  <c r="AK1631" i="2" s="1"/>
  <c r="AK1100" i="2"/>
  <c r="AK1636" i="2" s="1"/>
  <c r="AK1397" i="2"/>
  <c r="AK1399" i="2" s="1"/>
  <c r="AJ1399" i="2"/>
  <c r="AK1120" i="2"/>
  <c r="AK1637" i="2" s="1"/>
  <c r="AK941" i="2"/>
  <c r="AK958" i="2"/>
  <c r="AK733" i="2"/>
  <c r="AK1620" i="2" s="1"/>
  <c r="AK1291" i="2"/>
  <c r="AK619" i="2"/>
  <c r="AK1614" i="2" s="1"/>
  <c r="AK1503" i="2"/>
  <c r="AK1200" i="2"/>
  <c r="AK1644" i="2" s="1"/>
  <c r="AK862" i="2"/>
  <c r="AK1628" i="2" s="1"/>
  <c r="AK657" i="2"/>
  <c r="AK1616" i="2" s="1"/>
  <c r="AL308" i="2"/>
  <c r="AK1414" i="2"/>
  <c r="AK1448" i="2" s="1"/>
  <c r="AK1602" i="2"/>
  <c r="AK1317" i="2"/>
  <c r="AK1639" i="2" s="1"/>
  <c r="AK974" i="2"/>
  <c r="AK1040" i="2"/>
  <c r="AK1633" i="2" s="1"/>
  <c r="AK882" i="2"/>
  <c r="AK1629" i="2" s="1"/>
  <c r="AK751" i="2"/>
  <c r="AK1621" i="2" s="1"/>
  <c r="AJ1564" i="2"/>
  <c r="AK1060" i="2"/>
  <c r="AK1634" i="2" s="1"/>
  <c r="AJ1624" i="2"/>
  <c r="AJ1625" i="2" s="1"/>
  <c r="AK1603" i="2"/>
  <c r="AK1176" i="2"/>
  <c r="AK1643" i="2" s="1"/>
  <c r="P170" i="2"/>
  <c r="P201" i="2" s="1"/>
  <c r="P1550" i="2" s="1"/>
  <c r="P1553" i="2" s="1"/>
  <c r="P1557" i="2" s="1"/>
  <c r="P1574" i="2" s="1"/>
  <c r="P1665" i="2" s="1"/>
  <c r="P1683" i="2" s="1"/>
  <c r="AK1607" i="2"/>
  <c r="AK1338" i="2"/>
  <c r="AK1020" i="2"/>
  <c r="AK1632" i="2" s="1"/>
  <c r="AJ814" i="2"/>
  <c r="AJ1382" i="2" s="1"/>
  <c r="AK1610" i="2"/>
  <c r="AK769" i="2"/>
  <c r="AK1622" i="2" s="1"/>
  <c r="AJ1297" i="2"/>
  <c r="AJ1645" i="2" s="1"/>
  <c r="AK1601" i="2"/>
  <c r="AK1600" i="2"/>
  <c r="AK1498" i="2"/>
  <c r="AK1296" i="2"/>
  <c r="AK787" i="2"/>
  <c r="AK1623" i="2" s="1"/>
  <c r="AK1080" i="2"/>
  <c r="AK1635" i="2" s="1"/>
  <c r="AK1254" i="2"/>
  <c r="AK903" i="2"/>
  <c r="AK1630" i="2" s="1"/>
  <c r="AK638" i="2"/>
  <c r="AK1615" i="2" s="1"/>
  <c r="AK525" i="2"/>
  <c r="AK532" i="2" s="1"/>
  <c r="AK1380" i="2" s="1"/>
  <c r="AJ333" i="2"/>
  <c r="AJ340" i="2" s="1"/>
  <c r="AJ1670" i="2" s="1"/>
  <c r="AJ321" i="2"/>
  <c r="AK1275" i="2"/>
  <c r="AK979" i="2"/>
  <c r="AK923" i="2"/>
  <c r="AK842" i="2"/>
  <c r="AK1627" i="2" s="1"/>
  <c r="AK676" i="2"/>
  <c r="AK1617" i="2" s="1"/>
  <c r="AL1497" i="2"/>
  <c r="AL1555" i="2"/>
  <c r="AL1412" i="2"/>
  <c r="AL1413" i="2"/>
  <c r="AD413" i="2"/>
  <c r="AD414" i="2" s="1"/>
  <c r="AD423" i="2" s="1"/>
  <c r="AD1720" i="2" s="1"/>
  <c r="AD1656" i="2"/>
  <c r="AD1659" i="2" s="1"/>
  <c r="AD1680" i="2" s="1"/>
  <c r="AK1638" i="2"/>
  <c r="AK806" i="2"/>
  <c r="AK1565" i="2" s="1"/>
  <c r="AJ1605" i="2"/>
  <c r="AK1543" i="2"/>
  <c r="AK241" i="2"/>
  <c r="AK1355" i="2"/>
  <c r="AK812" i="2"/>
  <c r="AK245" i="2"/>
  <c r="AK246" i="2" s="1"/>
  <c r="AK219" i="2"/>
  <c r="AK263" i="2"/>
  <c r="AK272" i="2"/>
  <c r="AK1619" i="2"/>
  <c r="AH352" i="2"/>
  <c r="AH354" i="2"/>
  <c r="S1500" i="2"/>
  <c r="S1502" i="2" s="1"/>
  <c r="T1494" i="2"/>
  <c r="T1495" i="2" s="1"/>
  <c r="P1641" i="2"/>
  <c r="P1647" i="2" s="1"/>
  <c r="P1369" i="2"/>
  <c r="P1383" i="2" s="1"/>
  <c r="P1567" i="2" s="1"/>
  <c r="AK1608" i="2"/>
  <c r="AK1295" i="2"/>
  <c r="AK223" i="2"/>
  <c r="AK224" i="2" s="1"/>
  <c r="AJ224" i="2"/>
  <c r="AK1359" i="2"/>
  <c r="AK813" i="2"/>
  <c r="AK267" i="2"/>
  <c r="AI328" i="2"/>
  <c r="AI1669" i="2" s="1"/>
  <c r="AI345" i="2"/>
  <c r="AJ274" i="2"/>
  <c r="AJ1666" i="2" s="1"/>
  <c r="AG355" i="2"/>
  <c r="AG1671" i="2"/>
  <c r="AG1672" i="2" s="1"/>
  <c r="Q130" i="2"/>
  <c r="T1440" i="2"/>
  <c r="T1444" i="2" s="1"/>
  <c r="AK1360" i="2"/>
  <c r="AK1690" i="2"/>
  <c r="AK978" i="2"/>
  <c r="AK197" i="2"/>
  <c r="AK198" i="2" s="1"/>
  <c r="AK192" i="2"/>
  <c r="AK1596" i="2"/>
  <c r="AK295" i="2"/>
  <c r="AK296" i="2" s="1"/>
  <c r="AK306" i="2" s="1"/>
  <c r="AJ310" i="2"/>
  <c r="AG371" i="2"/>
  <c r="AG1651" i="2" s="1"/>
  <c r="AG403" i="2"/>
  <c r="AG1655" i="2" s="1"/>
  <c r="AG395" i="2"/>
  <c r="AG1654" i="2" s="1"/>
  <c r="AG379" i="2"/>
  <c r="AG1652" i="2" s="1"/>
  <c r="AG419" i="2"/>
  <c r="AG1657" i="2" s="1"/>
  <c r="AG387" i="2"/>
  <c r="AG1653" i="2" s="1"/>
  <c r="AG411" i="2"/>
  <c r="AM17" i="2"/>
  <c r="AL16" i="2"/>
  <c r="AL282" i="2" s="1"/>
  <c r="AL118" i="2"/>
  <c r="AL119" i="2"/>
  <c r="AL117" i="2"/>
  <c r="AL120" i="2"/>
  <c r="AL126" i="2"/>
  <c r="AL127" i="2"/>
  <c r="AL128" i="2"/>
  <c r="AL129" i="2"/>
  <c r="AL190" i="2"/>
  <c r="AL197" i="2" s="1"/>
  <c r="AL261" i="2"/>
  <c r="AL266" i="2" s="1"/>
  <c r="AL262" i="2"/>
  <c r="AL304" i="2"/>
  <c r="AL287" i="2"/>
  <c r="AL1551" i="2" s="1"/>
  <c r="AL294" i="2"/>
  <c r="AL293" i="2" s="1"/>
  <c r="AL351" i="2"/>
  <c r="AL327" i="2"/>
  <c r="AL378" i="2"/>
  <c r="AL386" i="2"/>
  <c r="AL410" i="2"/>
  <c r="AL418" i="2"/>
  <c r="AL457" i="2"/>
  <c r="AL487" i="2"/>
  <c r="AL370" i="2"/>
  <c r="AL394" i="2"/>
  <c r="AL402" i="2"/>
  <c r="AL523" i="2"/>
  <c r="AL472" i="2"/>
  <c r="AL524" i="2"/>
  <c r="AL618" i="2"/>
  <c r="AL637" i="2"/>
  <c r="AL656" i="2"/>
  <c r="AL694" i="2"/>
  <c r="AL714" i="2"/>
  <c r="AL731" i="2"/>
  <c r="AL786" i="2"/>
  <c r="AL360" i="2"/>
  <c r="AL1552" i="2" s="1"/>
  <c r="AL617" i="2"/>
  <c r="AL636" i="2"/>
  <c r="AL655" i="2"/>
  <c r="AL675" i="2"/>
  <c r="AL713" i="2"/>
  <c r="AL564" i="2"/>
  <c r="AL674" i="2"/>
  <c r="AL750" i="2"/>
  <c r="AL767" i="2"/>
  <c r="AL805" i="2"/>
  <c r="AL957" i="2"/>
  <c r="AL972" i="2"/>
  <c r="AL998" i="2"/>
  <c r="AL1019" i="2"/>
  <c r="AL1078" i="2"/>
  <c r="AL1099" i="2"/>
  <c r="AL695" i="2"/>
  <c r="AL768" i="2"/>
  <c r="AL841" i="2"/>
  <c r="AL861" i="2"/>
  <c r="AL940" i="2"/>
  <c r="AL956" i="2"/>
  <c r="AL1018" i="2"/>
  <c r="AL1039" i="2"/>
  <c r="AL1098" i="2"/>
  <c r="AL1119" i="2"/>
  <c r="AL439" i="2"/>
  <c r="AL804" i="2"/>
  <c r="AL840" i="2"/>
  <c r="AL860" i="2"/>
  <c r="AL881" i="2"/>
  <c r="AL902" i="2"/>
  <c r="AL922" i="2"/>
  <c r="AL939" i="2"/>
  <c r="AL1038" i="2"/>
  <c r="AL1059" i="2"/>
  <c r="AL901" i="2"/>
  <c r="AL1253" i="2"/>
  <c r="AL1315" i="2"/>
  <c r="AL1354" i="2"/>
  <c r="AL732" i="2"/>
  <c r="AL785" i="2"/>
  <c r="AL1175" i="2"/>
  <c r="AL1237" i="2"/>
  <c r="AL1252" i="2"/>
  <c r="AL1290" i="2"/>
  <c r="AL880" i="2"/>
  <c r="AL921" i="2"/>
  <c r="AL999" i="2"/>
  <c r="AL1174" i="2"/>
  <c r="AL1198" i="2"/>
  <c r="AL1219" i="2"/>
  <c r="AL1236" i="2"/>
  <c r="AL1274" i="2"/>
  <c r="AL1289" i="2"/>
  <c r="AL1336" i="2"/>
  <c r="AL1218" i="2"/>
  <c r="AL1449" i="2"/>
  <c r="AL1450" i="2" s="1"/>
  <c r="AL1465" i="2"/>
  <c r="AL749" i="2"/>
  <c r="AL1273" i="2"/>
  <c r="AL1316" i="2"/>
  <c r="AL1353" i="2"/>
  <c r="AL1437" i="2"/>
  <c r="AL1468" i="2"/>
  <c r="AL1469" i="2" s="1"/>
  <c r="AM1466" i="2" s="1"/>
  <c r="AL1492" i="2"/>
  <c r="AL1504" i="2"/>
  <c r="AL1505" i="2" s="1"/>
  <c r="AL1058" i="2"/>
  <c r="AL1079" i="2"/>
  <c r="AL1441" i="2"/>
  <c r="AL1496" i="2"/>
  <c r="AL1118" i="2"/>
  <c r="AL1337" i="2"/>
  <c r="AL1493" i="2"/>
  <c r="AL1528" i="2"/>
  <c r="AL1529" i="2" s="1"/>
  <c r="AL1597" i="2"/>
  <c r="AL973" i="2"/>
  <c r="AL1392" i="2"/>
  <c r="AL1438" i="2"/>
  <c r="AJ1719" i="2"/>
  <c r="AJ1677" i="2"/>
  <c r="AK1415" i="2" l="1"/>
  <c r="AL1254" i="2"/>
  <c r="AL525" i="2"/>
  <c r="AL696" i="2"/>
  <c r="AM188" i="2"/>
  <c r="AM1442" i="2"/>
  <c r="AM1199" i="2"/>
  <c r="AM240" i="2"/>
  <c r="AM245" i="2" s="1"/>
  <c r="AM339" i="2"/>
  <c r="AM239" i="2"/>
  <c r="AM218" i="2"/>
  <c r="AM223" i="2" s="1"/>
  <c r="AM217" i="2"/>
  <c r="AM222" i="2" s="1"/>
  <c r="AM595" i="2"/>
  <c r="AM549" i="2"/>
  <c r="AM420" i="2"/>
  <c r="AM318" i="2"/>
  <c r="AL343" i="2"/>
  <c r="AL331" i="2"/>
  <c r="AV1005" i="3"/>
  <c r="AV1237" i="3" s="1"/>
  <c r="AV129" i="3"/>
  <c r="AV162" i="3"/>
  <c r="AV164" i="3"/>
  <c r="AV163" i="3"/>
  <c r="AV161" i="3"/>
  <c r="AV131" i="3"/>
  <c r="AV132" i="3" s="1"/>
  <c r="BE2051" i="3"/>
  <c r="AK2052" i="3"/>
  <c r="BG2051" i="3"/>
  <c r="AT1426" i="3"/>
  <c r="AT1443" i="3" s="1"/>
  <c r="F1991" i="3"/>
  <c r="AV155" i="3"/>
  <c r="AV1004" i="3"/>
  <c r="AV157" i="3"/>
  <c r="AV120" i="3"/>
  <c r="AV154" i="3"/>
  <c r="AV156" i="3"/>
  <c r="P2051" i="3"/>
  <c r="K2052" i="3"/>
  <c r="AI2051" i="3"/>
  <c r="X2052" i="3"/>
  <c r="AI2052" i="3" s="1"/>
  <c r="AU1419" i="3"/>
  <c r="BX1992" i="3"/>
  <c r="AK1681" i="2"/>
  <c r="AL1674" i="2"/>
  <c r="AL1678" i="2"/>
  <c r="AK333" i="2"/>
  <c r="AK340" i="2" s="1"/>
  <c r="AK1670" i="2" s="1"/>
  <c r="AL317" i="2"/>
  <c r="Q121" i="2"/>
  <c r="Q122" i="2" s="1"/>
  <c r="AK1154" i="2"/>
  <c r="AK1642" i="2" s="1"/>
  <c r="AL1000" i="2"/>
  <c r="AL1631" i="2" s="1"/>
  <c r="AL1100" i="2"/>
  <c r="AL1636" i="2" s="1"/>
  <c r="AL619" i="2"/>
  <c r="AL1614" i="2" s="1"/>
  <c r="AL1020" i="2"/>
  <c r="AL1632" i="2" s="1"/>
  <c r="AL1397" i="2"/>
  <c r="AL1399" i="2" s="1"/>
  <c r="AL1414" i="2"/>
  <c r="AL1443" i="2" s="1"/>
  <c r="AK1604" i="2"/>
  <c r="AK1605" i="2" s="1"/>
  <c r="AL882" i="2"/>
  <c r="AL1629" i="2" s="1"/>
  <c r="AK1443" i="2"/>
  <c r="AK1688" i="2"/>
  <c r="AL958" i="2"/>
  <c r="AK980" i="2"/>
  <c r="AK1640" i="2" s="1"/>
  <c r="AL842" i="2"/>
  <c r="AL1627" i="2" s="1"/>
  <c r="AL1060" i="2"/>
  <c r="AL1634" i="2" s="1"/>
  <c r="AL657" i="2"/>
  <c r="AL1616" i="2" s="1"/>
  <c r="AM308" i="2"/>
  <c r="AL638" i="2"/>
  <c r="AL1615" i="2" s="1"/>
  <c r="AL1275" i="2"/>
  <c r="AL1238" i="2"/>
  <c r="AL192" i="2"/>
  <c r="AL1200" i="2"/>
  <c r="AL1644" i="2" s="1"/>
  <c r="AL941" i="2"/>
  <c r="AL769" i="2"/>
  <c r="AL1622" i="2" s="1"/>
  <c r="AL1608" i="2"/>
  <c r="AL1291" i="2"/>
  <c r="AL1152" i="2"/>
  <c r="AL1040" i="2"/>
  <c r="AL1633" i="2" s="1"/>
  <c r="AL1602" i="2"/>
  <c r="AL1603" i="2"/>
  <c r="AL787" i="2"/>
  <c r="AL1623" i="2" s="1"/>
  <c r="AL715" i="2"/>
  <c r="AL1619" i="2" s="1"/>
  <c r="AK1297" i="2"/>
  <c r="AK1645" i="2" s="1"/>
  <c r="AL1360" i="2"/>
  <c r="AL1220" i="2"/>
  <c r="AL1638" i="2" s="1"/>
  <c r="AL903" i="2"/>
  <c r="AL1630" i="2" s="1"/>
  <c r="AL1607" i="2"/>
  <c r="AL196" i="2"/>
  <c r="AL198" i="2" s="1"/>
  <c r="AK1361" i="2"/>
  <c r="AK1646" i="2" s="1"/>
  <c r="AL1153" i="2"/>
  <c r="AK1624" i="2"/>
  <c r="AL979" i="2"/>
  <c r="AL751" i="2"/>
  <c r="AL1621" i="2" s="1"/>
  <c r="AL1317" i="2"/>
  <c r="AL1639" i="2" s="1"/>
  <c r="AL1564" i="2"/>
  <c r="AL1120" i="2"/>
  <c r="AL1637" i="2" s="1"/>
  <c r="AL1080" i="2"/>
  <c r="AL1635" i="2" s="1"/>
  <c r="AL923" i="2"/>
  <c r="AL1604" i="2"/>
  <c r="AL1503" i="2"/>
  <c r="AL1498" i="2"/>
  <c r="AL1295" i="2"/>
  <c r="AL1176" i="2"/>
  <c r="AL1643" i="2" s="1"/>
  <c r="AL1296" i="2"/>
  <c r="AL862" i="2"/>
  <c r="AL1628" i="2" s="1"/>
  <c r="AL676" i="2"/>
  <c r="AL1617" i="2" s="1"/>
  <c r="AL813" i="2"/>
  <c r="AL974" i="2"/>
  <c r="AL1690" i="2"/>
  <c r="AL1338" i="2"/>
  <c r="AL812" i="2"/>
  <c r="AM1555" i="2"/>
  <c r="AM1497" i="2"/>
  <c r="AM1412" i="2"/>
  <c r="AM1413" i="2"/>
  <c r="AL733" i="2"/>
  <c r="AL1620" i="2" s="1"/>
  <c r="AL532" i="2"/>
  <c r="AL1380" i="2" s="1"/>
  <c r="AK321" i="2"/>
  <c r="AL1359" i="2"/>
  <c r="AL1543" i="2"/>
  <c r="AL1355" i="2"/>
  <c r="AL806" i="2"/>
  <c r="AL1565" i="2" s="1"/>
  <c r="AL263" i="2"/>
  <c r="AL267" i="2"/>
  <c r="AL268" i="2" s="1"/>
  <c r="AL272" i="2"/>
  <c r="AL241" i="2"/>
  <c r="AL219" i="2"/>
  <c r="AL246" i="2"/>
  <c r="AL1448" i="2"/>
  <c r="T1445" i="2"/>
  <c r="T1447" i="2" s="1"/>
  <c r="T1451" i="2" s="1"/>
  <c r="T1689" i="2" s="1"/>
  <c r="U1439" i="2"/>
  <c r="AL1601" i="2"/>
  <c r="AL1600" i="2"/>
  <c r="AL978" i="2"/>
  <c r="AL223" i="2"/>
  <c r="AL224" i="2" s="1"/>
  <c r="AL1596" i="2"/>
  <c r="AL295" i="2"/>
  <c r="AL296" i="2" s="1"/>
  <c r="AL306" i="2" s="1"/>
  <c r="AI354" i="2"/>
  <c r="AI352" i="2"/>
  <c r="S1506" i="2"/>
  <c r="S1691" i="2" s="1"/>
  <c r="AK310" i="2"/>
  <c r="AK1564" i="2"/>
  <c r="AK1618" i="2"/>
  <c r="AH411" i="2"/>
  <c r="AH395" i="2"/>
  <c r="AH1654" i="2" s="1"/>
  <c r="AH379" i="2"/>
  <c r="AH1652" i="2" s="1"/>
  <c r="AH387" i="2"/>
  <c r="AH1653" i="2" s="1"/>
  <c r="AH419" i="2"/>
  <c r="AH1657" i="2" s="1"/>
  <c r="AH371" i="2"/>
  <c r="AH1651" i="2" s="1"/>
  <c r="AH403" i="2"/>
  <c r="AH1655" i="2" s="1"/>
  <c r="AL1610" i="2"/>
  <c r="AL1658" i="2"/>
  <c r="AL191" i="2"/>
  <c r="AM16" i="2"/>
  <c r="AM282" i="2" s="1"/>
  <c r="AN17" i="2"/>
  <c r="AM118" i="2"/>
  <c r="AM119" i="2"/>
  <c r="AM120" i="2"/>
  <c r="AM126" i="2"/>
  <c r="AM117" i="2"/>
  <c r="AM127" i="2"/>
  <c r="AM129" i="2"/>
  <c r="AM128" i="2"/>
  <c r="AM196" i="2"/>
  <c r="AM244" i="2"/>
  <c r="AM262" i="2"/>
  <c r="AM267" i="2" s="1"/>
  <c r="AM190" i="2"/>
  <c r="AM1153" i="2" s="1"/>
  <c r="AM360" i="2"/>
  <c r="AM1552" i="2" s="1"/>
  <c r="AM370" i="2"/>
  <c r="AM261" i="2"/>
  <c r="AM266" i="2" s="1"/>
  <c r="AM287" i="2"/>
  <c r="AM1551" i="2" s="1"/>
  <c r="AM351" i="2"/>
  <c r="AM304" i="2"/>
  <c r="AM386" i="2"/>
  <c r="AM294" i="2"/>
  <c r="AM293" i="2" s="1"/>
  <c r="AM327" i="2"/>
  <c r="AM439" i="2"/>
  <c r="AM524" i="2"/>
  <c r="AM564" i="2"/>
  <c r="AM410" i="2"/>
  <c r="AM418" i="2"/>
  <c r="AM457" i="2"/>
  <c r="AM487" i="2"/>
  <c r="AM394" i="2"/>
  <c r="AM402" i="2"/>
  <c r="AM523" i="2"/>
  <c r="AM472" i="2"/>
  <c r="AM695" i="2"/>
  <c r="AM732" i="2"/>
  <c r="AM749" i="2"/>
  <c r="AM378" i="2"/>
  <c r="AM618" i="2"/>
  <c r="AM637" i="2"/>
  <c r="AM656" i="2"/>
  <c r="AM694" i="2"/>
  <c r="AM714" i="2"/>
  <c r="AM731" i="2"/>
  <c r="AM733" i="2" s="1"/>
  <c r="AM617" i="2"/>
  <c r="AM636" i="2"/>
  <c r="AM655" i="2"/>
  <c r="AM675" i="2"/>
  <c r="AM713" i="2"/>
  <c r="AM768" i="2"/>
  <c r="AM785" i="2"/>
  <c r="AM804" i="2"/>
  <c r="AM750" i="2"/>
  <c r="AM767" i="2"/>
  <c r="AM880" i="2"/>
  <c r="AM901" i="2"/>
  <c r="AM921" i="2"/>
  <c r="AM973" i="2"/>
  <c r="AM999" i="2"/>
  <c r="AM1058" i="2"/>
  <c r="AM1079" i="2"/>
  <c r="AM786" i="2"/>
  <c r="AM805" i="2"/>
  <c r="AM957" i="2"/>
  <c r="AM972" i="2"/>
  <c r="AM998" i="2"/>
  <c r="AM1019" i="2"/>
  <c r="AM1078" i="2"/>
  <c r="AM1099" i="2"/>
  <c r="AM674" i="2"/>
  <c r="AM841" i="2"/>
  <c r="AM861" i="2"/>
  <c r="AM940" i="2"/>
  <c r="AM956" i="2"/>
  <c r="AM1018" i="2"/>
  <c r="AM1039" i="2"/>
  <c r="AM1098" i="2"/>
  <c r="AM881" i="2"/>
  <c r="AM922" i="2"/>
  <c r="AM939" i="2"/>
  <c r="AM1038" i="2"/>
  <c r="AM1118" i="2"/>
  <c r="AM1218" i="2"/>
  <c r="AM1273" i="2"/>
  <c r="AM1316" i="2"/>
  <c r="AM860" i="2"/>
  <c r="AM902" i="2"/>
  <c r="AM1059" i="2"/>
  <c r="AM1253" i="2"/>
  <c r="AM1315" i="2"/>
  <c r="AM1119" i="2"/>
  <c r="AM1152" i="2"/>
  <c r="AM1175" i="2"/>
  <c r="AM1237" i="2"/>
  <c r="AM1252" i="2"/>
  <c r="AM1290" i="2"/>
  <c r="AM1337" i="2"/>
  <c r="AM1353" i="2"/>
  <c r="AM1289" i="2"/>
  <c r="AM1392" i="2"/>
  <c r="AM1438" i="2"/>
  <c r="AM1493" i="2"/>
  <c r="AM1528" i="2"/>
  <c r="AM1529" i="2" s="1"/>
  <c r="AM840" i="2"/>
  <c r="AM1174" i="2"/>
  <c r="AM1449" i="2"/>
  <c r="AM1450" i="2" s="1"/>
  <c r="AM1465" i="2"/>
  <c r="AM1198" i="2"/>
  <c r="AM1219" i="2"/>
  <c r="AM1274" i="2"/>
  <c r="AM1336" i="2"/>
  <c r="AM1437" i="2"/>
  <c r="AM1468" i="2"/>
  <c r="AM1503" i="2" s="1"/>
  <c r="AM1492" i="2"/>
  <c r="AM1504" i="2"/>
  <c r="AM1505" i="2" s="1"/>
  <c r="AM1236" i="2"/>
  <c r="AM1597" i="2"/>
  <c r="AM1496" i="2"/>
  <c r="AM1354" i="2"/>
  <c r="AM1441" i="2"/>
  <c r="AG1656" i="2"/>
  <c r="AG1659" i="2" s="1"/>
  <c r="AG1680" i="2" s="1"/>
  <c r="AG413" i="2"/>
  <c r="AG414" i="2" s="1"/>
  <c r="AG423" i="2" s="1"/>
  <c r="AG1720" i="2" s="1"/>
  <c r="AJ328" i="2"/>
  <c r="AJ1669" i="2" s="1"/>
  <c r="AJ345" i="2"/>
  <c r="AK1719" i="2"/>
  <c r="AK1677" i="2"/>
  <c r="AK273" i="2"/>
  <c r="AK274" i="2" s="1"/>
  <c r="AK1666" i="2" s="1"/>
  <c r="AK268" i="2"/>
  <c r="T1499" i="2"/>
  <c r="AH355" i="2"/>
  <c r="AH1671" i="2"/>
  <c r="AH1672" i="2" s="1"/>
  <c r="AK814" i="2"/>
  <c r="AK1382" i="2" s="1"/>
  <c r="Q131" i="2"/>
  <c r="AL1415" i="2" l="1"/>
  <c r="AM1000" i="2"/>
  <c r="AM696" i="2"/>
  <c r="AN420" i="2"/>
  <c r="AN1199" i="2"/>
  <c r="AN188" i="2"/>
  <c r="AN1442" i="2"/>
  <c r="AN239" i="2"/>
  <c r="AN240" i="2"/>
  <c r="AN245" i="2" s="1"/>
  <c r="AN339" i="2"/>
  <c r="AN218" i="2"/>
  <c r="AN217" i="2"/>
  <c r="AN222" i="2" s="1"/>
  <c r="AN595" i="2"/>
  <c r="AN549" i="2"/>
  <c r="AN318" i="2"/>
  <c r="AM331" i="2"/>
  <c r="AM343" i="2"/>
  <c r="AV1006" i="3"/>
  <c r="AV1236" i="3"/>
  <c r="AU1422" i="3"/>
  <c r="AU1524" i="3"/>
  <c r="AU1536" i="3" s="1"/>
  <c r="AV158" i="3"/>
  <c r="AW111" i="3"/>
  <c r="P2052" i="3"/>
  <c r="BI2051" i="3"/>
  <c r="AV165" i="3"/>
  <c r="AL1681" i="2"/>
  <c r="AM769" i="2"/>
  <c r="AM1622" i="2" s="1"/>
  <c r="AM1674" i="2"/>
  <c r="AM1678" i="2"/>
  <c r="AM317" i="2"/>
  <c r="AM923" i="2"/>
  <c r="AM192" i="2"/>
  <c r="AL1688" i="2"/>
  <c r="AM1200" i="2"/>
  <c r="AM1644" i="2" s="1"/>
  <c r="AM1120" i="2"/>
  <c r="AM1637" i="2" s="1"/>
  <c r="AM1397" i="2"/>
  <c r="AM1399" i="2" s="1"/>
  <c r="AL1297" i="2"/>
  <c r="AL1645" i="2" s="1"/>
  <c r="AM1275" i="2"/>
  <c r="AM1658" i="2"/>
  <c r="AM862" i="2"/>
  <c r="AM1628" i="2" s="1"/>
  <c r="AM1040" i="2"/>
  <c r="AM1633" i="2" s="1"/>
  <c r="AM1100" i="2"/>
  <c r="AM1636" i="2" s="1"/>
  <c r="AL1154" i="2"/>
  <c r="AL1642" i="2" s="1"/>
  <c r="AN308" i="2"/>
  <c r="AM1631" i="2"/>
  <c r="AM638" i="2"/>
  <c r="AM1615" i="2" s="1"/>
  <c r="AM525" i="2"/>
  <c r="AM532" i="2" s="1"/>
  <c r="AM1380" i="2" s="1"/>
  <c r="AM1602" i="2"/>
  <c r="AL980" i="2"/>
  <c r="AL1640" i="2" s="1"/>
  <c r="AM1238" i="2"/>
  <c r="AM882" i="2"/>
  <c r="AM1629" i="2" s="1"/>
  <c r="AM813" i="2"/>
  <c r="AL1618" i="2"/>
  <c r="AM1414" i="2"/>
  <c r="AM1448" i="2" s="1"/>
  <c r="AL1624" i="2"/>
  <c r="AL814" i="2"/>
  <c r="AL1382" i="2" s="1"/>
  <c r="AM1607" i="2"/>
  <c r="AM1338" i="2"/>
  <c r="AM1360" i="2"/>
  <c r="AK1625" i="2"/>
  <c r="AL1361" i="2"/>
  <c r="AL1646" i="2" s="1"/>
  <c r="AM1601" i="2"/>
  <c r="AM1690" i="2"/>
  <c r="AM1176" i="2"/>
  <c r="AM1643" i="2" s="1"/>
  <c r="AM1295" i="2"/>
  <c r="AM1254" i="2"/>
  <c r="AM1060" i="2"/>
  <c r="AM1634" i="2" s="1"/>
  <c r="AM676" i="2"/>
  <c r="AM1617" i="2" s="1"/>
  <c r="AM657" i="2"/>
  <c r="AM1616" i="2" s="1"/>
  <c r="AM1610" i="2"/>
  <c r="AM903" i="2"/>
  <c r="AM1630" i="2" s="1"/>
  <c r="AM1020" i="2"/>
  <c r="AM1632" i="2" s="1"/>
  <c r="AM1498" i="2"/>
  <c r="AM1355" i="2"/>
  <c r="AM941" i="2"/>
  <c r="AM715" i="2"/>
  <c r="AM619" i="2"/>
  <c r="AM1614" i="2" s="1"/>
  <c r="AM1564" i="2"/>
  <c r="AM1608" i="2"/>
  <c r="AM1600" i="2"/>
  <c r="AM1317" i="2"/>
  <c r="AM1639" i="2" s="1"/>
  <c r="AM1220" i="2"/>
  <c r="AM1638" i="2" s="1"/>
  <c r="AM806" i="2"/>
  <c r="AM1565" i="2" s="1"/>
  <c r="AM751" i="2"/>
  <c r="AM1621" i="2" s="1"/>
  <c r="AM191" i="2"/>
  <c r="AN1555" i="2"/>
  <c r="AN1497" i="2"/>
  <c r="AN1413" i="2"/>
  <c r="AN1412" i="2"/>
  <c r="AL333" i="2"/>
  <c r="AL340" i="2" s="1"/>
  <c r="AL1670" i="2" s="1"/>
  <c r="AL321" i="2"/>
  <c r="AM1469" i="2"/>
  <c r="AN1466" i="2" s="1"/>
  <c r="AN1468" i="2" s="1"/>
  <c r="AN1503" i="2" s="1"/>
  <c r="AM1296" i="2"/>
  <c r="AM1291" i="2"/>
  <c r="AM958" i="2"/>
  <c r="AM842" i="2"/>
  <c r="AM1627" i="2" s="1"/>
  <c r="AM978" i="2"/>
  <c r="AM787" i="2"/>
  <c r="AM1623" i="2" s="1"/>
  <c r="AM1620" i="2"/>
  <c r="AM1154" i="2"/>
  <c r="AM1642" i="2" s="1"/>
  <c r="AM1080" i="2"/>
  <c r="AM1635" i="2" s="1"/>
  <c r="AM979" i="2"/>
  <c r="AM1543" i="2"/>
  <c r="AM224" i="2"/>
  <c r="AM263" i="2"/>
  <c r="AM219" i="2"/>
  <c r="AL1605" i="2"/>
  <c r="AM272" i="2"/>
  <c r="AM246" i="2"/>
  <c r="AM273" i="2"/>
  <c r="Q166" i="2"/>
  <c r="Q165" i="2"/>
  <c r="Q132" i="2"/>
  <c r="Q134" i="2"/>
  <c r="Q1555" i="2" s="1"/>
  <c r="Q1136" i="2"/>
  <c r="Q1368" i="2" s="1"/>
  <c r="Q164" i="2"/>
  <c r="AM1603" i="2"/>
  <c r="AM974" i="2"/>
  <c r="AM812" i="2"/>
  <c r="AM268" i="2"/>
  <c r="AM241" i="2"/>
  <c r="AM197" i="2"/>
  <c r="AM198" i="2" s="1"/>
  <c r="AL310" i="2"/>
  <c r="U1440" i="2"/>
  <c r="U1444" i="2" s="1"/>
  <c r="AO17" i="2"/>
  <c r="AN16" i="2"/>
  <c r="AN282" i="2" s="1"/>
  <c r="AN117" i="2"/>
  <c r="AN119" i="2"/>
  <c r="AN118" i="2"/>
  <c r="AN120" i="2"/>
  <c r="AN126" i="2"/>
  <c r="AN127" i="2"/>
  <c r="AN128" i="2"/>
  <c r="AN129" i="2"/>
  <c r="AN190" i="2"/>
  <c r="AN197" i="2" s="1"/>
  <c r="AN196" i="2"/>
  <c r="AN261" i="2"/>
  <c r="AN266" i="2" s="1"/>
  <c r="AN287" i="2"/>
  <c r="AN294" i="2"/>
  <c r="AN293" i="2" s="1"/>
  <c r="AN262" i="2"/>
  <c r="AN304" i="2"/>
  <c r="AN327" i="2"/>
  <c r="AN378" i="2"/>
  <c r="AN360" i="2"/>
  <c r="AN1552" i="2" s="1"/>
  <c r="AN370" i="2"/>
  <c r="AN351" i="2"/>
  <c r="AN394" i="2"/>
  <c r="AN472" i="2"/>
  <c r="AN386" i="2"/>
  <c r="AN439" i="2"/>
  <c r="AN524" i="2"/>
  <c r="AN564" i="2"/>
  <c r="AN410" i="2"/>
  <c r="AN418" i="2"/>
  <c r="AN457" i="2"/>
  <c r="AN487" i="2"/>
  <c r="AN402" i="2"/>
  <c r="AN523" i="2"/>
  <c r="AN674" i="2"/>
  <c r="AN750" i="2"/>
  <c r="AN767" i="2"/>
  <c r="AN695" i="2"/>
  <c r="AN732" i="2"/>
  <c r="AN749" i="2"/>
  <c r="AN618" i="2"/>
  <c r="AN637" i="2"/>
  <c r="AN656" i="2"/>
  <c r="AN694" i="2"/>
  <c r="AN714" i="2"/>
  <c r="AN731" i="2"/>
  <c r="AN786" i="2"/>
  <c r="AN636" i="2"/>
  <c r="AN785" i="2"/>
  <c r="AN840" i="2"/>
  <c r="AN860" i="2"/>
  <c r="AN881" i="2"/>
  <c r="AN902" i="2"/>
  <c r="AN922" i="2"/>
  <c r="AN939" i="2"/>
  <c r="AN1038" i="2"/>
  <c r="AN1059" i="2"/>
  <c r="AN1118" i="2"/>
  <c r="AN655" i="2"/>
  <c r="AN657" i="2" s="1"/>
  <c r="AN880" i="2"/>
  <c r="AN882" i="2" s="1"/>
  <c r="AN901" i="2"/>
  <c r="AN903" i="2" s="1"/>
  <c r="AN921" i="2"/>
  <c r="AN923" i="2" s="1"/>
  <c r="AN973" i="2"/>
  <c r="AN999" i="2"/>
  <c r="AN1058" i="2"/>
  <c r="AN1060" i="2" s="1"/>
  <c r="AN1079" i="2"/>
  <c r="AN617" i="2"/>
  <c r="AN713" i="2"/>
  <c r="AN768" i="2"/>
  <c r="AN805" i="2"/>
  <c r="AN957" i="2"/>
  <c r="AN972" i="2"/>
  <c r="AN998" i="2"/>
  <c r="AN1019" i="2"/>
  <c r="AN1078" i="2"/>
  <c r="AN1099" i="2"/>
  <c r="AN1174" i="2"/>
  <c r="AN1198" i="2"/>
  <c r="AN1219" i="2"/>
  <c r="AN1236" i="2"/>
  <c r="AN1274" i="2"/>
  <c r="AN1289" i="2"/>
  <c r="AN1336" i="2"/>
  <c r="AN841" i="2"/>
  <c r="AN940" i="2"/>
  <c r="AN1018" i="2"/>
  <c r="AN1218" i="2"/>
  <c r="AN1273" i="2"/>
  <c r="AN1316" i="2"/>
  <c r="AN675" i="2"/>
  <c r="AN804" i="2"/>
  <c r="AN956" i="2"/>
  <c r="AN1039" i="2"/>
  <c r="AN1098" i="2"/>
  <c r="AN1253" i="2"/>
  <c r="AN1315" i="2"/>
  <c r="AN1354" i="2"/>
  <c r="AN1237" i="2"/>
  <c r="AN1337" i="2"/>
  <c r="AN1441" i="2"/>
  <c r="AN1496" i="2"/>
  <c r="AN1252" i="2"/>
  <c r="AN1290" i="2"/>
  <c r="AN1392" i="2"/>
  <c r="AN1438" i="2"/>
  <c r="AN1493" i="2"/>
  <c r="AN1175" i="2"/>
  <c r="AN1353" i="2"/>
  <c r="AN1449" i="2"/>
  <c r="AN1450" i="2" s="1"/>
  <c r="AN1465" i="2"/>
  <c r="AN1119" i="2"/>
  <c r="AN1492" i="2"/>
  <c r="AN1551" i="2"/>
  <c r="AN1437" i="2"/>
  <c r="AN1504" i="2"/>
  <c r="AN1505" i="2" s="1"/>
  <c r="AN1528" i="2"/>
  <c r="AN1529" i="2" s="1"/>
  <c r="AN861" i="2"/>
  <c r="AN1597" i="2"/>
  <c r="AK328" i="2"/>
  <c r="AK1669" i="2" s="1"/>
  <c r="AK345" i="2"/>
  <c r="AI355" i="2"/>
  <c r="AI1671" i="2"/>
  <c r="AI1672" i="2" s="1"/>
  <c r="AL1719" i="2"/>
  <c r="AL1677" i="2"/>
  <c r="AM1359" i="2"/>
  <c r="AH413" i="2"/>
  <c r="AH414" i="2" s="1"/>
  <c r="AH423" i="2" s="1"/>
  <c r="AH1720" i="2" s="1"/>
  <c r="AH1656" i="2"/>
  <c r="AH1659" i="2" s="1"/>
  <c r="AH1680" i="2" s="1"/>
  <c r="AI371" i="2"/>
  <c r="AI1651" i="2" s="1"/>
  <c r="AI403" i="2"/>
  <c r="AI1655" i="2" s="1"/>
  <c r="AI395" i="2"/>
  <c r="AI1654" i="2" s="1"/>
  <c r="AI379" i="2"/>
  <c r="AI1652" i="2" s="1"/>
  <c r="AI411" i="2"/>
  <c r="AI419" i="2"/>
  <c r="AI1657" i="2" s="1"/>
  <c r="AI387" i="2"/>
  <c r="AI1653" i="2" s="1"/>
  <c r="AL273" i="2"/>
  <c r="AL274" i="2" s="1"/>
  <c r="AL1666" i="2" s="1"/>
  <c r="Q159" i="2"/>
  <c r="Q158" i="2"/>
  <c r="Q1135" i="2"/>
  <c r="Q157" i="2"/>
  <c r="Q123" i="2"/>
  <c r="T1500" i="2"/>
  <c r="T1502" i="2" s="1"/>
  <c r="T1506" i="2" s="1"/>
  <c r="T1691" i="2" s="1"/>
  <c r="U1494" i="2"/>
  <c r="U1495" i="2" s="1"/>
  <c r="AJ354" i="2"/>
  <c r="AJ352" i="2"/>
  <c r="AM1596" i="2"/>
  <c r="AM295" i="2"/>
  <c r="AM296" i="2" s="1"/>
  <c r="AM306" i="2" s="1"/>
  <c r="AV167" i="3" l="1"/>
  <c r="AM1415" i="2"/>
  <c r="AN696" i="2"/>
  <c r="AO1442" i="2"/>
  <c r="AO1199" i="2"/>
  <c r="AO188" i="2"/>
  <c r="AO339" i="2"/>
  <c r="AO239" i="2"/>
  <c r="AO244" i="2" s="1"/>
  <c r="AO240" i="2"/>
  <c r="AO217" i="2"/>
  <c r="AO218" i="2"/>
  <c r="AO223" i="2" s="1"/>
  <c r="AO549" i="2"/>
  <c r="AO595" i="2"/>
  <c r="AO318" i="2"/>
  <c r="AO420" i="2"/>
  <c r="AN1674" i="2"/>
  <c r="AN343" i="2"/>
  <c r="AN331" i="2"/>
  <c r="AV198" i="3"/>
  <c r="BV1993" i="3"/>
  <c r="AU1426" i="3"/>
  <c r="AU1443" i="3" s="1"/>
  <c r="F1992" i="3"/>
  <c r="AW118" i="3"/>
  <c r="AW119" i="3" s="1"/>
  <c r="AW127" i="3"/>
  <c r="AW128" i="3" s="1"/>
  <c r="AV1510" i="3"/>
  <c r="AV1516" i="3" s="1"/>
  <c r="AV1238" i="3"/>
  <c r="AV1252" i="3" s="1"/>
  <c r="AV1436" i="3" s="1"/>
  <c r="AV1438" i="3" s="1"/>
  <c r="AY1993" i="3"/>
  <c r="AM1681" i="2"/>
  <c r="AN1678" i="2"/>
  <c r="AM1443" i="2"/>
  <c r="AN769" i="2"/>
  <c r="AN1622" i="2" s="1"/>
  <c r="AM1688" i="2"/>
  <c r="AN619" i="2"/>
  <c r="AN317" i="2"/>
  <c r="AN1359" i="2"/>
  <c r="AN1317" i="2"/>
  <c r="AN1639" i="2" s="1"/>
  <c r="AN862" i="2"/>
  <c r="AN1628" i="2" s="1"/>
  <c r="AM1297" i="2"/>
  <c r="AM1645" i="2" s="1"/>
  <c r="AN1397" i="2"/>
  <c r="AN1152" i="2"/>
  <c r="AN1100" i="2"/>
  <c r="AN1636" i="2" s="1"/>
  <c r="AM1604" i="2"/>
  <c r="AM1605" i="2" s="1"/>
  <c r="AN787" i="2"/>
  <c r="Q168" i="2"/>
  <c r="AN1295" i="2"/>
  <c r="AN1238" i="2"/>
  <c r="AN941" i="2"/>
  <c r="AM1618" i="2"/>
  <c r="AO308" i="2"/>
  <c r="AN1623" i="2"/>
  <c r="AN676" i="2"/>
  <c r="AN1617" i="2" s="1"/>
  <c r="AN715" i="2"/>
  <c r="AN1619" i="2" s="1"/>
  <c r="AN1690" i="2"/>
  <c r="AN1630" i="2"/>
  <c r="AN958" i="2"/>
  <c r="AN1414" i="2"/>
  <c r="AN1443" i="2" s="1"/>
  <c r="AN813" i="2"/>
  <c r="AN751" i="2"/>
  <c r="AN1621" i="2" s="1"/>
  <c r="AL1625" i="2"/>
  <c r="AN806" i="2"/>
  <c r="AN1565" i="2" s="1"/>
  <c r="AN1601" i="2"/>
  <c r="AM1361" i="2"/>
  <c r="AM1646" i="2" s="1"/>
  <c r="AM1624" i="2"/>
  <c r="AN1176" i="2"/>
  <c r="AN1643" i="2" s="1"/>
  <c r="AN1153" i="2"/>
  <c r="AN1154" i="2" s="1"/>
  <c r="AN1642" i="2" s="1"/>
  <c r="AM814" i="2"/>
  <c r="AM1382" i="2" s="1"/>
  <c r="AN1498" i="2"/>
  <c r="AN1296" i="2"/>
  <c r="AN733" i="2"/>
  <c r="AN1620" i="2" s="1"/>
  <c r="AM1619" i="2"/>
  <c r="AN1602" i="2"/>
  <c r="AN1020" i="2"/>
  <c r="AN1632" i="2" s="1"/>
  <c r="AN1469" i="2"/>
  <c r="AO1466" i="2" s="1"/>
  <c r="AO1468" i="2" s="1"/>
  <c r="AO1498" i="2" s="1"/>
  <c r="AN1120" i="2"/>
  <c r="AN1637" i="2" s="1"/>
  <c r="AN1291" i="2"/>
  <c r="AN1080" i="2"/>
  <c r="AN1635" i="2" s="1"/>
  <c r="AN638" i="2"/>
  <c r="AN1615" i="2" s="1"/>
  <c r="AN1564" i="2"/>
  <c r="AN1000" i="2"/>
  <c r="AN1631" i="2" s="1"/>
  <c r="AN842" i="2"/>
  <c r="AN1627" i="2" s="1"/>
  <c r="AN192" i="2"/>
  <c r="AM980" i="2"/>
  <c r="AM1640" i="2" s="1"/>
  <c r="AM333" i="2"/>
  <c r="AM340" i="2" s="1"/>
  <c r="AM1670" i="2" s="1"/>
  <c r="AM321" i="2"/>
  <c r="AN1220" i="2"/>
  <c r="AN1638" i="2" s="1"/>
  <c r="AN1360" i="2"/>
  <c r="AN1040" i="2"/>
  <c r="AN1633" i="2" s="1"/>
  <c r="AN525" i="2"/>
  <c r="AN1604" i="2" s="1"/>
  <c r="AO1555" i="2"/>
  <c r="AO1497" i="2"/>
  <c r="AO1413" i="2"/>
  <c r="AO1412" i="2"/>
  <c r="AN1275" i="2"/>
  <c r="AN974" i="2"/>
  <c r="AN198" i="2"/>
  <c r="AN1200" i="2"/>
  <c r="AN1644" i="2" s="1"/>
  <c r="AN1338" i="2"/>
  <c r="AM274" i="2"/>
  <c r="AM1666" i="2" s="1"/>
  <c r="AN812" i="2"/>
  <c r="AN219" i="2"/>
  <c r="AN263" i="2"/>
  <c r="AN241" i="2"/>
  <c r="AN1543" i="2"/>
  <c r="AN1448" i="2"/>
  <c r="U1445" i="2"/>
  <c r="U1447" i="2" s="1"/>
  <c r="U1451" i="2" s="1"/>
  <c r="U1689" i="2" s="1"/>
  <c r="V1439" i="2"/>
  <c r="AJ371" i="2"/>
  <c r="AJ1651" i="2" s="1"/>
  <c r="AJ403" i="2"/>
  <c r="AJ1655" i="2" s="1"/>
  <c r="AJ379" i="2"/>
  <c r="AJ1652" i="2" s="1"/>
  <c r="AJ387" i="2"/>
  <c r="AJ1653" i="2" s="1"/>
  <c r="AJ419" i="2"/>
  <c r="AJ1657" i="2" s="1"/>
  <c r="AJ395" i="2"/>
  <c r="AJ1654" i="2" s="1"/>
  <c r="AJ411" i="2"/>
  <c r="AN1608" i="2"/>
  <c r="AN1634" i="2"/>
  <c r="AN1600" i="2"/>
  <c r="AN1658" i="2"/>
  <c r="AN979" i="2"/>
  <c r="AN267" i="2"/>
  <c r="AN223" i="2"/>
  <c r="AN224" i="2" s="1"/>
  <c r="AN191" i="2"/>
  <c r="AN1719" i="2"/>
  <c r="AN1596" i="2"/>
  <c r="AN295" i="2"/>
  <c r="AN296" i="2" s="1"/>
  <c r="AN306" i="2" s="1"/>
  <c r="AM1719" i="2"/>
  <c r="AM1677" i="2"/>
  <c r="U1499" i="2"/>
  <c r="AI413" i="2"/>
  <c r="AI414" i="2" s="1"/>
  <c r="AI423" i="2" s="1"/>
  <c r="AI1720" i="2" s="1"/>
  <c r="AI1656" i="2"/>
  <c r="AI1659" i="2" s="1"/>
  <c r="AI1680" i="2" s="1"/>
  <c r="AK354" i="2"/>
  <c r="AK352" i="2"/>
  <c r="AN1603" i="2"/>
  <c r="AN1355" i="2"/>
  <c r="AN1254" i="2"/>
  <c r="AN978" i="2"/>
  <c r="AP17" i="2"/>
  <c r="AO16" i="2"/>
  <c r="AO282" i="2" s="1"/>
  <c r="AO118" i="2"/>
  <c r="AO117" i="2"/>
  <c r="AO119" i="2"/>
  <c r="AO120" i="2"/>
  <c r="AO127" i="2"/>
  <c r="AO128" i="2"/>
  <c r="AO129" i="2"/>
  <c r="AO126" i="2"/>
  <c r="AO190" i="2"/>
  <c r="AO196" i="2"/>
  <c r="AO245" i="2"/>
  <c r="AO261" i="2"/>
  <c r="AO266" i="2" s="1"/>
  <c r="AO287" i="2"/>
  <c r="AO1551" i="2" s="1"/>
  <c r="AO294" i="2"/>
  <c r="AO293" i="2" s="1"/>
  <c r="AO327" i="2"/>
  <c r="AO262" i="2"/>
  <c r="AO267" i="2" s="1"/>
  <c r="AO360" i="2"/>
  <c r="AO1552" i="2" s="1"/>
  <c r="AO370" i="2"/>
  <c r="AO378" i="2"/>
  <c r="AO402" i="2"/>
  <c r="AO523" i="2"/>
  <c r="AO351" i="2"/>
  <c r="AO472" i="2"/>
  <c r="AO386" i="2"/>
  <c r="AO439" i="2"/>
  <c r="AO524" i="2"/>
  <c r="AO564" i="2"/>
  <c r="AO617" i="2"/>
  <c r="AO636" i="2"/>
  <c r="AO655" i="2"/>
  <c r="AO675" i="2"/>
  <c r="AO713" i="2"/>
  <c r="AO768" i="2"/>
  <c r="AO785" i="2"/>
  <c r="AO674" i="2"/>
  <c r="AO750" i="2"/>
  <c r="AO695" i="2"/>
  <c r="AO732" i="2"/>
  <c r="AO749" i="2"/>
  <c r="AO418" i="2"/>
  <c r="AO804" i="2"/>
  <c r="AO841" i="2"/>
  <c r="AO861" i="2"/>
  <c r="AO940" i="2"/>
  <c r="AO956" i="2"/>
  <c r="AO1018" i="2"/>
  <c r="AO1039" i="2"/>
  <c r="AO1098" i="2"/>
  <c r="AO1119" i="2"/>
  <c r="AO304" i="2"/>
  <c r="AO637" i="2"/>
  <c r="AO694" i="2"/>
  <c r="AO696" i="2" s="1"/>
  <c r="AO767" i="2"/>
  <c r="AO769" i="2" s="1"/>
  <c r="AO840" i="2"/>
  <c r="AO842" i="2" s="1"/>
  <c r="AO860" i="2"/>
  <c r="AO862" i="2" s="1"/>
  <c r="AO881" i="2"/>
  <c r="AO902" i="2"/>
  <c r="AO922" i="2"/>
  <c r="AO939" i="2"/>
  <c r="AO1038" i="2"/>
  <c r="AO1059" i="2"/>
  <c r="AO1118" i="2"/>
  <c r="AO410" i="2"/>
  <c r="AO487" i="2"/>
  <c r="AO656" i="2"/>
  <c r="AO786" i="2"/>
  <c r="AO880" i="2"/>
  <c r="AO901" i="2"/>
  <c r="AO921" i="2"/>
  <c r="AO973" i="2"/>
  <c r="AO999" i="2"/>
  <c r="AO1058" i="2"/>
  <c r="AO1079" i="2"/>
  <c r="AO731" i="2"/>
  <c r="AO733" i="2" s="1"/>
  <c r="AO805" i="2"/>
  <c r="AO1099" i="2"/>
  <c r="AO1100" i="2" s="1"/>
  <c r="AO1175" i="2"/>
  <c r="AO1237" i="2"/>
  <c r="AO1252" i="2"/>
  <c r="AO1290" i="2"/>
  <c r="AO1337" i="2"/>
  <c r="AO1353" i="2"/>
  <c r="AO457" i="2"/>
  <c r="AO618" i="2"/>
  <c r="AO1153" i="2"/>
  <c r="AO1174" i="2"/>
  <c r="AO1198" i="2"/>
  <c r="AO1219" i="2"/>
  <c r="AO1236" i="2"/>
  <c r="AO1274" i="2"/>
  <c r="AO1289" i="2"/>
  <c r="AO998" i="2"/>
  <c r="AO1218" i="2"/>
  <c r="AO1273" i="2"/>
  <c r="AO1316" i="2"/>
  <c r="AO1354" i="2"/>
  <c r="AO1437" i="2"/>
  <c r="AO1492" i="2"/>
  <c r="AO1504" i="2"/>
  <c r="AO1505" i="2" s="1"/>
  <c r="AO714" i="2"/>
  <c r="AO957" i="2"/>
  <c r="AO1019" i="2"/>
  <c r="AO1078" i="2"/>
  <c r="AO1315" i="2"/>
  <c r="AO1441" i="2"/>
  <c r="AO1496" i="2"/>
  <c r="AO972" i="2"/>
  <c r="AO1253" i="2"/>
  <c r="AO1392" i="2"/>
  <c r="AO1438" i="2"/>
  <c r="AO1493" i="2"/>
  <c r="AO1528" i="2"/>
  <c r="AO1529" i="2" s="1"/>
  <c r="AO394" i="2"/>
  <c r="AO1449" i="2"/>
  <c r="AO1450" i="2" s="1"/>
  <c r="AO1336" i="2"/>
  <c r="AO1465" i="2"/>
  <c r="AO1597" i="2"/>
  <c r="AL328" i="2"/>
  <c r="AL1669" i="2" s="1"/>
  <c r="AL345" i="2"/>
  <c r="AM310" i="2"/>
  <c r="Q161" i="2"/>
  <c r="AN1616" i="2"/>
  <c r="AN1607" i="2"/>
  <c r="AN1614" i="2"/>
  <c r="AN244" i="2"/>
  <c r="AN246" i="2" s="1"/>
  <c r="AJ355" i="2"/>
  <c r="AJ1671" i="2"/>
  <c r="AJ1672" i="2" s="1"/>
  <c r="Q1137" i="2"/>
  <c r="Q1367" i="2"/>
  <c r="AN1629" i="2"/>
  <c r="AN1610" i="2"/>
  <c r="Q135" i="2"/>
  <c r="R114" i="2" s="1"/>
  <c r="AO676" i="2" l="1"/>
  <c r="AN1415" i="2"/>
  <c r="AP318" i="2"/>
  <c r="AP1442" i="2"/>
  <c r="AP1199" i="2"/>
  <c r="AP188" i="2"/>
  <c r="AP240" i="2"/>
  <c r="AP245" i="2" s="1"/>
  <c r="AP339" i="2"/>
  <c r="AP239" i="2"/>
  <c r="AP244" i="2" s="1"/>
  <c r="AP217" i="2"/>
  <c r="AP222" i="2" s="1"/>
  <c r="AP218" i="2"/>
  <c r="AP595" i="2"/>
  <c r="AP549" i="2"/>
  <c r="AO974" i="2"/>
  <c r="AP420" i="2"/>
  <c r="AN1681" i="2"/>
  <c r="AO1674" i="2"/>
  <c r="AO317" i="2"/>
  <c r="AO331" i="2"/>
  <c r="AO343" i="2"/>
  <c r="AW161" i="3"/>
  <c r="AW131" i="3"/>
  <c r="AW132" i="3" s="1"/>
  <c r="AW129" i="3"/>
  <c r="AW163" i="3"/>
  <c r="AW1005" i="3"/>
  <c r="AW1237" i="3" s="1"/>
  <c r="AW162" i="3"/>
  <c r="AW164" i="3"/>
  <c r="BE1993" i="3"/>
  <c r="AW156" i="3"/>
  <c r="AW157" i="3"/>
  <c r="AW155" i="3"/>
  <c r="AW1004" i="3"/>
  <c r="AW120" i="3"/>
  <c r="AW154" i="3"/>
  <c r="AV1419" i="3"/>
  <c r="BX1993" i="3"/>
  <c r="AO1678" i="2"/>
  <c r="AN333" i="2"/>
  <c r="AN340" i="2" s="1"/>
  <c r="AN1670" i="2" s="1"/>
  <c r="AO1120" i="2"/>
  <c r="AO1637" i="2" s="1"/>
  <c r="AO958" i="2"/>
  <c r="AO1080" i="2"/>
  <c r="AO1635" i="2" s="1"/>
  <c r="Q170" i="2"/>
  <c r="Q201" i="2" s="1"/>
  <c r="Q1550" i="2" s="1"/>
  <c r="Q1553" i="2" s="1"/>
  <c r="Q1557" i="2" s="1"/>
  <c r="Q1574" i="2" s="1"/>
  <c r="Q1665" i="2" s="1"/>
  <c r="Q1683" i="2" s="1"/>
  <c r="AO1608" i="2"/>
  <c r="AO1397" i="2"/>
  <c r="AO1399" i="2" s="1"/>
  <c r="AN1399" i="2"/>
  <c r="AN1688" i="2"/>
  <c r="AO1291" i="2"/>
  <c r="AO1060" i="2"/>
  <c r="AO1634" i="2" s="1"/>
  <c r="AO903" i="2"/>
  <c r="AO1630" i="2" s="1"/>
  <c r="AO1238" i="2"/>
  <c r="AN1618" i="2"/>
  <c r="AO1040" i="2"/>
  <c r="AO1633" i="2" s="1"/>
  <c r="AO1317" i="2"/>
  <c r="AO657" i="2"/>
  <c r="AO1616" i="2" s="1"/>
  <c r="AO1414" i="2"/>
  <c r="AO1448" i="2" s="1"/>
  <c r="AP308" i="2"/>
  <c r="AO1200" i="2"/>
  <c r="AO1644" i="2" s="1"/>
  <c r="AN1624" i="2"/>
  <c r="AN532" i="2"/>
  <c r="AN1380" i="2" s="1"/>
  <c r="AO525" i="2"/>
  <c r="AO1604" i="2" s="1"/>
  <c r="AN1297" i="2"/>
  <c r="AN1645" i="2" s="1"/>
  <c r="AN814" i="2"/>
  <c r="AN1382" i="2" s="1"/>
  <c r="AN1361" i="2"/>
  <c r="AN1646" i="2" s="1"/>
  <c r="AM1625" i="2"/>
  <c r="AO1176" i="2"/>
  <c r="AO1643" i="2" s="1"/>
  <c r="AO1338" i="2"/>
  <c r="AO1152" i="2"/>
  <c r="AO1154" i="2" s="1"/>
  <c r="AO1642" i="2" s="1"/>
  <c r="AO191" i="2"/>
  <c r="AO1469" i="2"/>
  <c r="AP1466" i="2" s="1"/>
  <c r="AP1468" i="2" s="1"/>
  <c r="AP1469" i="2" s="1"/>
  <c r="AQ1466" i="2" s="1"/>
  <c r="AO1220" i="2"/>
  <c r="AO1638" i="2" s="1"/>
  <c r="AN980" i="2"/>
  <c r="AN1640" i="2" s="1"/>
  <c r="AO619" i="2"/>
  <c r="AO1614" i="2" s="1"/>
  <c r="AO882" i="2"/>
  <c r="AO1629" i="2" s="1"/>
  <c r="AO941" i="2"/>
  <c r="AO751" i="2"/>
  <c r="AO1621" i="2" s="1"/>
  <c r="AO1603" i="2"/>
  <c r="AO979" i="2"/>
  <c r="AO1020" i="2"/>
  <c r="AO1632" i="2" s="1"/>
  <c r="AO787" i="2"/>
  <c r="AO1623" i="2" s="1"/>
  <c r="AO1658" i="2"/>
  <c r="AO1600" i="2"/>
  <c r="AO1690" i="2"/>
  <c r="AO1503" i="2"/>
  <c r="AO1000" i="2"/>
  <c r="AO1631" i="2" s="1"/>
  <c r="AO923" i="2"/>
  <c r="AO638" i="2"/>
  <c r="AO1615" i="2" s="1"/>
  <c r="AO197" i="2"/>
  <c r="AO198" i="2" s="1"/>
  <c r="AP1497" i="2"/>
  <c r="AP1555" i="2"/>
  <c r="AP1412" i="2"/>
  <c r="AP1413" i="2"/>
  <c r="AO1607" i="2"/>
  <c r="AO1610" i="2"/>
  <c r="AO1296" i="2"/>
  <c r="AO813" i="2"/>
  <c r="AO1360" i="2"/>
  <c r="AO1275" i="2"/>
  <c r="AN321" i="2"/>
  <c r="AO263" i="2"/>
  <c r="AO1359" i="2"/>
  <c r="AO812" i="2"/>
  <c r="AO806" i="2"/>
  <c r="AO1565" i="2" s="1"/>
  <c r="AO246" i="2"/>
  <c r="AO219" i="2"/>
  <c r="U1500" i="2"/>
  <c r="U1502" i="2" s="1"/>
  <c r="U1506" i="2" s="1"/>
  <c r="U1691" i="2" s="1"/>
  <c r="V1494" i="2"/>
  <c r="V1495" i="2" s="1"/>
  <c r="AO1543" i="2"/>
  <c r="AO273" i="2"/>
  <c r="AO268" i="2"/>
  <c r="AO1622" i="2"/>
  <c r="AO1628" i="2"/>
  <c r="AO1602" i="2"/>
  <c r="AO1639" i="2"/>
  <c r="AO1601" i="2"/>
  <c r="AO1355" i="2"/>
  <c r="AO1254" i="2"/>
  <c r="AO978" i="2"/>
  <c r="AO241" i="2"/>
  <c r="AO222" i="2"/>
  <c r="AO224" i="2" s="1"/>
  <c r="AO192" i="2"/>
  <c r="AQ17" i="2"/>
  <c r="AP118" i="2"/>
  <c r="AP119" i="2"/>
  <c r="AP16" i="2"/>
  <c r="AP282" i="2" s="1"/>
  <c r="AP117" i="2"/>
  <c r="AP120" i="2"/>
  <c r="AP127" i="2"/>
  <c r="AP128" i="2"/>
  <c r="AP129" i="2"/>
  <c r="AP126" i="2"/>
  <c r="AP196" i="2"/>
  <c r="AP190" i="2"/>
  <c r="AP261" i="2"/>
  <c r="AP266" i="2" s="1"/>
  <c r="AP262" i="2"/>
  <c r="AP304" i="2"/>
  <c r="AP287" i="2"/>
  <c r="AP1551" i="2" s="1"/>
  <c r="AP294" i="2"/>
  <c r="AP293" i="2" s="1"/>
  <c r="AP351" i="2"/>
  <c r="AP327" i="2"/>
  <c r="AP378" i="2"/>
  <c r="AP360" i="2"/>
  <c r="AP1552" i="2" s="1"/>
  <c r="AP394" i="2"/>
  <c r="AP410" i="2"/>
  <c r="AP418" i="2"/>
  <c r="AP457" i="2"/>
  <c r="AP487" i="2"/>
  <c r="AP402" i="2"/>
  <c r="AP523" i="2"/>
  <c r="AP370" i="2"/>
  <c r="AP472" i="2"/>
  <c r="AP439" i="2"/>
  <c r="AP618" i="2"/>
  <c r="AP637" i="2"/>
  <c r="AP656" i="2"/>
  <c r="AP694" i="2"/>
  <c r="AP714" i="2"/>
  <c r="AP731" i="2"/>
  <c r="AP786" i="2"/>
  <c r="AP524" i="2"/>
  <c r="AP617" i="2"/>
  <c r="AP619" i="2" s="1"/>
  <c r="AP636" i="2"/>
  <c r="AP655" i="2"/>
  <c r="AP657" i="2" s="1"/>
  <c r="AP675" i="2"/>
  <c r="AP713" i="2"/>
  <c r="AP715" i="2" s="1"/>
  <c r="AP386" i="2"/>
  <c r="AP674" i="2"/>
  <c r="AP750" i="2"/>
  <c r="AP767" i="2"/>
  <c r="AP564" i="2"/>
  <c r="AP732" i="2"/>
  <c r="AP749" i="2"/>
  <c r="AP751" i="2" s="1"/>
  <c r="AP805" i="2"/>
  <c r="AP957" i="2"/>
  <c r="AP972" i="2"/>
  <c r="AP998" i="2"/>
  <c r="AP1019" i="2"/>
  <c r="AP1078" i="2"/>
  <c r="AP1099" i="2"/>
  <c r="AP785" i="2"/>
  <c r="AP804" i="2"/>
  <c r="AP841" i="2"/>
  <c r="AP861" i="2"/>
  <c r="AP940" i="2"/>
  <c r="AP956" i="2"/>
  <c r="AP1018" i="2"/>
  <c r="AP1039" i="2"/>
  <c r="AP1098" i="2"/>
  <c r="AP1119" i="2"/>
  <c r="AP695" i="2"/>
  <c r="AP840" i="2"/>
  <c r="AP860" i="2"/>
  <c r="AP881" i="2"/>
  <c r="AP902" i="2"/>
  <c r="AP922" i="2"/>
  <c r="AP939" i="2"/>
  <c r="AP941" i="2" s="1"/>
  <c r="AP1038" i="2"/>
  <c r="AP1059" i="2"/>
  <c r="AP973" i="2"/>
  <c r="AP1058" i="2"/>
  <c r="AP1079" i="2"/>
  <c r="AP1253" i="2"/>
  <c r="AP1315" i="2"/>
  <c r="AP1354" i="2"/>
  <c r="AP901" i="2"/>
  <c r="AP1118" i="2"/>
  <c r="AP1175" i="2"/>
  <c r="AP1237" i="2"/>
  <c r="AP1252" i="2"/>
  <c r="AP1290" i="2"/>
  <c r="AP768" i="2"/>
  <c r="AP1174" i="2"/>
  <c r="AP1198" i="2"/>
  <c r="AP1219" i="2"/>
  <c r="AP1236" i="2"/>
  <c r="AP1274" i="2"/>
  <c r="AP1289" i="2"/>
  <c r="AP1336" i="2"/>
  <c r="AP880" i="2"/>
  <c r="AP921" i="2"/>
  <c r="AP999" i="2"/>
  <c r="AP1449" i="2"/>
  <c r="AP1450" i="2" s="1"/>
  <c r="AP1465" i="2"/>
  <c r="AP1218" i="2"/>
  <c r="AP1337" i="2"/>
  <c r="AP1437" i="2"/>
  <c r="AP1492" i="2"/>
  <c r="AP1504" i="2"/>
  <c r="AP1505" i="2" s="1"/>
  <c r="AP1273" i="2"/>
  <c r="AP1316" i="2"/>
  <c r="AP1441" i="2"/>
  <c r="AP1496" i="2"/>
  <c r="AP1597" i="2"/>
  <c r="AP1353" i="2"/>
  <c r="AP1493" i="2"/>
  <c r="AP1392" i="2"/>
  <c r="AP1438" i="2"/>
  <c r="AP1528" i="2"/>
  <c r="AP1529" i="2" s="1"/>
  <c r="AK371" i="2"/>
  <c r="AK1651" i="2" s="1"/>
  <c r="AK379" i="2"/>
  <c r="AK1652" i="2" s="1"/>
  <c r="AK387" i="2"/>
  <c r="AK1653" i="2" s="1"/>
  <c r="AK419" i="2"/>
  <c r="AK1657" i="2" s="1"/>
  <c r="AK395" i="2"/>
  <c r="AK1654" i="2" s="1"/>
  <c r="AK411" i="2"/>
  <c r="AK403" i="2"/>
  <c r="AK1655" i="2" s="1"/>
  <c r="V1440" i="2"/>
  <c r="V1444" i="2" s="1"/>
  <c r="Q1369" i="2"/>
  <c r="Q1383" i="2" s="1"/>
  <c r="Q1567" i="2" s="1"/>
  <c r="Q1641" i="2"/>
  <c r="Q1647" i="2" s="1"/>
  <c r="AO1620" i="2"/>
  <c r="AO715" i="2"/>
  <c r="AN1605" i="2"/>
  <c r="AJ1656" i="2"/>
  <c r="AJ1659" i="2" s="1"/>
  <c r="AJ1680" i="2" s="1"/>
  <c r="AJ413" i="2"/>
  <c r="AJ414" i="2" s="1"/>
  <c r="AJ423" i="2" s="1"/>
  <c r="AJ1720" i="2" s="1"/>
  <c r="R130" i="2"/>
  <c r="AL352" i="2"/>
  <c r="AL354" i="2"/>
  <c r="AO1636" i="2"/>
  <c r="AO1617" i="2"/>
  <c r="AO1295" i="2"/>
  <c r="AN1677" i="2"/>
  <c r="AN272" i="2"/>
  <c r="AM328" i="2"/>
  <c r="AM1669" i="2" s="1"/>
  <c r="AM345" i="2"/>
  <c r="AO1627" i="2"/>
  <c r="AO1719" i="2"/>
  <c r="AO1596" i="2"/>
  <c r="AO295" i="2"/>
  <c r="AK355" i="2"/>
  <c r="AK1671" i="2"/>
  <c r="AK1672" i="2" s="1"/>
  <c r="AN310" i="2"/>
  <c r="AN268" i="2"/>
  <c r="AN273" i="2"/>
  <c r="AO1681" i="2" l="1"/>
  <c r="AO532" i="2"/>
  <c r="AO1380" i="2" s="1"/>
  <c r="AO1415" i="2"/>
  <c r="AP696" i="2"/>
  <c r="AP676" i="2"/>
  <c r="AQ188" i="2"/>
  <c r="AQ1442" i="2"/>
  <c r="AQ1199" i="2"/>
  <c r="AQ240" i="2"/>
  <c r="AQ339" i="2"/>
  <c r="AQ239" i="2"/>
  <c r="AQ244" i="2" s="1"/>
  <c r="AQ218" i="2"/>
  <c r="AQ217" i="2"/>
  <c r="AQ222" i="2" s="1"/>
  <c r="AQ595" i="2"/>
  <c r="AQ549" i="2"/>
  <c r="AQ420" i="2"/>
  <c r="AQ318" i="2"/>
  <c r="AQ317" i="2" s="1"/>
  <c r="AP317" i="2"/>
  <c r="AP343" i="2"/>
  <c r="AP331" i="2"/>
  <c r="AW158" i="3"/>
  <c r="AV1422" i="3"/>
  <c r="AV1524" i="3"/>
  <c r="AV1536" i="3" s="1"/>
  <c r="AX111" i="3"/>
  <c r="AW1006" i="3"/>
  <c r="AW1236" i="3"/>
  <c r="AW165" i="3"/>
  <c r="AP191" i="2"/>
  <c r="AP1674" i="2"/>
  <c r="AP1678" i="2"/>
  <c r="AO1297" i="2"/>
  <c r="AO1645" i="2" s="1"/>
  <c r="R121" i="2"/>
  <c r="AP1152" i="2"/>
  <c r="AP1317" i="2"/>
  <c r="AP1100" i="2"/>
  <c r="AP1636" i="2" s="1"/>
  <c r="AP787" i="2"/>
  <c r="AP1623" i="2" s="1"/>
  <c r="AO980" i="2"/>
  <c r="AO1640" i="2" s="1"/>
  <c r="AP1610" i="2"/>
  <c r="AP958" i="2"/>
  <c r="AP1020" i="2"/>
  <c r="AP1632" i="2" s="1"/>
  <c r="AP1397" i="2"/>
  <c r="AP1399" i="2" s="1"/>
  <c r="AN1625" i="2"/>
  <c r="AO1443" i="2"/>
  <c r="AO1688" i="2"/>
  <c r="AP1608" i="2"/>
  <c r="AP1690" i="2"/>
  <c r="AP1600" i="2"/>
  <c r="AP638" i="2"/>
  <c r="AP1615" i="2" s="1"/>
  <c r="AQ308" i="2"/>
  <c r="AP1360" i="2"/>
  <c r="AP1291" i="2"/>
  <c r="AP1658" i="2"/>
  <c r="AP1619" i="2"/>
  <c r="AP1603" i="2"/>
  <c r="AP1607" i="2"/>
  <c r="AP1601" i="2"/>
  <c r="AP1000" i="2"/>
  <c r="AP1631" i="2" s="1"/>
  <c r="AP1200" i="2"/>
  <c r="AP1644" i="2" s="1"/>
  <c r="AP1254" i="2"/>
  <c r="AP812" i="2"/>
  <c r="AP1602" i="2"/>
  <c r="AP1503" i="2"/>
  <c r="AP923" i="2"/>
  <c r="AP862" i="2"/>
  <c r="AP1628" i="2" s="1"/>
  <c r="AP1414" i="2"/>
  <c r="AP1688" i="2" s="1"/>
  <c r="AP1176" i="2"/>
  <c r="AP1643" i="2" s="1"/>
  <c r="AO1361" i="2"/>
  <c r="AO1646" i="2" s="1"/>
  <c r="AP1618" i="2"/>
  <c r="AP1153" i="2"/>
  <c r="AP1120" i="2"/>
  <c r="AP1637" i="2" s="1"/>
  <c r="AP1060" i="2"/>
  <c r="AP1634" i="2" s="1"/>
  <c r="AP525" i="2"/>
  <c r="AP532" i="2" s="1"/>
  <c r="AP1380" i="2" s="1"/>
  <c r="AP1275" i="2"/>
  <c r="AP1338" i="2"/>
  <c r="AP842" i="2"/>
  <c r="AP1627" i="2" s="1"/>
  <c r="AP1040" i="2"/>
  <c r="AP1633" i="2" s="1"/>
  <c r="AP733" i="2"/>
  <c r="AP1620" i="2" s="1"/>
  <c r="AP1639" i="2"/>
  <c r="AP1295" i="2"/>
  <c r="AP1617" i="2"/>
  <c r="AO296" i="2"/>
  <c r="AP1621" i="2"/>
  <c r="AP1220" i="2"/>
  <c r="AP1638" i="2" s="1"/>
  <c r="AP882" i="2"/>
  <c r="AP1629" i="2" s="1"/>
  <c r="AP1238" i="2"/>
  <c r="AP1080" i="2"/>
  <c r="AP1635" i="2" s="1"/>
  <c r="AP903" i="2"/>
  <c r="AP1630" i="2" s="1"/>
  <c r="AP1616" i="2"/>
  <c r="AQ1555" i="2"/>
  <c r="AQ1497" i="2"/>
  <c r="AQ1412" i="2"/>
  <c r="AQ1413" i="2"/>
  <c r="AP974" i="2"/>
  <c r="AP769" i="2"/>
  <c r="AP1622" i="2" s="1"/>
  <c r="AP1296" i="2"/>
  <c r="AP979" i="2"/>
  <c r="AP1614" i="2"/>
  <c r="AP806" i="2"/>
  <c r="AP1624" i="2" s="1"/>
  <c r="AP1543" i="2"/>
  <c r="AP219" i="2"/>
  <c r="AP263" i="2"/>
  <c r="AO1624" i="2"/>
  <c r="AP1359" i="2"/>
  <c r="AP267" i="2"/>
  <c r="AP268" i="2" s="1"/>
  <c r="AP223" i="2"/>
  <c r="AP224" i="2" s="1"/>
  <c r="AO1605" i="2"/>
  <c r="AN274" i="2"/>
  <c r="AN1666" i="2" s="1"/>
  <c r="AP272" i="2"/>
  <c r="AM354" i="2"/>
  <c r="AM352" i="2"/>
  <c r="AL411" i="2"/>
  <c r="AL379" i="2"/>
  <c r="AL1652" i="2" s="1"/>
  <c r="AL419" i="2"/>
  <c r="AL1657" i="2" s="1"/>
  <c r="AL387" i="2"/>
  <c r="AL1653" i="2" s="1"/>
  <c r="AL371" i="2"/>
  <c r="AL1651" i="2" s="1"/>
  <c r="AL403" i="2"/>
  <c r="AL1655" i="2" s="1"/>
  <c r="AL395" i="2"/>
  <c r="AL1654" i="2" s="1"/>
  <c r="R122" i="2"/>
  <c r="R131" i="2"/>
  <c r="AO814" i="2"/>
  <c r="AO1382" i="2" s="1"/>
  <c r="AO1619" i="2"/>
  <c r="AP1498" i="2"/>
  <c r="AP978" i="2"/>
  <c r="AP246" i="2"/>
  <c r="AO272" i="2"/>
  <c r="AO274" i="2" s="1"/>
  <c r="AO1666" i="2" s="1"/>
  <c r="AL1671" i="2"/>
  <c r="AL1672" i="2" s="1"/>
  <c r="AL355" i="2"/>
  <c r="V1445" i="2"/>
  <c r="V1447" i="2" s="1"/>
  <c r="V1451" i="2" s="1"/>
  <c r="V1689" i="2" s="1"/>
  <c r="W1439" i="2"/>
  <c r="AK413" i="2"/>
  <c r="AK414" i="2" s="1"/>
  <c r="AK423" i="2" s="1"/>
  <c r="AK1720" i="2" s="1"/>
  <c r="AK1656" i="2"/>
  <c r="AK1659" i="2" s="1"/>
  <c r="AK1680" i="2" s="1"/>
  <c r="AP1355" i="2"/>
  <c r="AP241" i="2"/>
  <c r="AP197" i="2"/>
  <c r="AP198" i="2" s="1"/>
  <c r="AO1677" i="2"/>
  <c r="AP813" i="2"/>
  <c r="AP192" i="2"/>
  <c r="V1499" i="2"/>
  <c r="AN328" i="2"/>
  <c r="AN1669" i="2" s="1"/>
  <c r="AN345" i="2"/>
  <c r="AO1564" i="2"/>
  <c r="AO1618" i="2"/>
  <c r="AP1596" i="2"/>
  <c r="AP295" i="2"/>
  <c r="AP296" i="2" s="1"/>
  <c r="AP306" i="2" s="1"/>
  <c r="AQ16" i="2"/>
  <c r="AQ282" i="2" s="1"/>
  <c r="AQ118" i="2"/>
  <c r="AQ119" i="2"/>
  <c r="AQ120" i="2"/>
  <c r="AR17" i="2"/>
  <c r="AQ117" i="2"/>
  <c r="AQ126" i="2"/>
  <c r="AQ128" i="2"/>
  <c r="AQ127" i="2"/>
  <c r="AQ129" i="2"/>
  <c r="AQ196" i="2"/>
  <c r="AQ190" i="2"/>
  <c r="AQ197" i="2" s="1"/>
  <c r="AQ262" i="2"/>
  <c r="AQ267" i="2" s="1"/>
  <c r="AQ261" i="2"/>
  <c r="AQ266" i="2" s="1"/>
  <c r="AQ304" i="2"/>
  <c r="AQ360" i="2"/>
  <c r="AQ1552" i="2" s="1"/>
  <c r="AQ370" i="2"/>
  <c r="AQ294" i="2"/>
  <c r="AQ293" i="2" s="1"/>
  <c r="AQ351" i="2"/>
  <c r="AQ287" i="2"/>
  <c r="AQ1551" i="2" s="1"/>
  <c r="AQ386" i="2"/>
  <c r="AQ439" i="2"/>
  <c r="AQ524" i="2"/>
  <c r="AQ564" i="2"/>
  <c r="AQ327" i="2"/>
  <c r="AQ378" i="2"/>
  <c r="AQ394" i="2"/>
  <c r="AQ410" i="2"/>
  <c r="AQ418" i="2"/>
  <c r="AQ457" i="2"/>
  <c r="AQ487" i="2"/>
  <c r="AQ402" i="2"/>
  <c r="AQ523" i="2"/>
  <c r="AQ695" i="2"/>
  <c r="AQ732" i="2"/>
  <c r="AQ749" i="2"/>
  <c r="AQ472" i="2"/>
  <c r="AQ618" i="2"/>
  <c r="AQ637" i="2"/>
  <c r="AQ656" i="2"/>
  <c r="AQ694" i="2"/>
  <c r="AQ714" i="2"/>
  <c r="AQ731" i="2"/>
  <c r="AQ733" i="2" s="1"/>
  <c r="AQ617" i="2"/>
  <c r="AQ636" i="2"/>
  <c r="AQ655" i="2"/>
  <c r="AQ675" i="2"/>
  <c r="AQ713" i="2"/>
  <c r="AQ768" i="2"/>
  <c r="AQ785" i="2"/>
  <c r="AQ804" i="2"/>
  <c r="AQ880" i="2"/>
  <c r="AQ901" i="2"/>
  <c r="AQ921" i="2"/>
  <c r="AQ973" i="2"/>
  <c r="AQ999" i="2"/>
  <c r="AQ1058" i="2"/>
  <c r="AQ1079" i="2"/>
  <c r="AQ750" i="2"/>
  <c r="AQ805" i="2"/>
  <c r="AQ957" i="2"/>
  <c r="AQ972" i="2"/>
  <c r="AQ998" i="2"/>
  <c r="AQ1000" i="2" s="1"/>
  <c r="AQ1019" i="2"/>
  <c r="AQ1078" i="2"/>
  <c r="AQ1099" i="2"/>
  <c r="AQ767" i="2"/>
  <c r="AQ841" i="2"/>
  <c r="AQ861" i="2"/>
  <c r="AQ940" i="2"/>
  <c r="AQ956" i="2"/>
  <c r="AQ1018" i="2"/>
  <c r="AQ1039" i="2"/>
  <c r="AQ1098" i="2"/>
  <c r="AQ786" i="2"/>
  <c r="AQ840" i="2"/>
  <c r="AQ842" i="2" s="1"/>
  <c r="AQ1119" i="2"/>
  <c r="AQ1218" i="2"/>
  <c r="AQ1273" i="2"/>
  <c r="AQ1316" i="2"/>
  <c r="AQ674" i="2"/>
  <c r="AQ881" i="2"/>
  <c r="AQ922" i="2"/>
  <c r="AQ939" i="2"/>
  <c r="AQ1038" i="2"/>
  <c r="AQ1040" i="2" s="1"/>
  <c r="AQ1253" i="2"/>
  <c r="AQ1315" i="2"/>
  <c r="AQ860" i="2"/>
  <c r="AQ902" i="2"/>
  <c r="AQ1059" i="2"/>
  <c r="AQ1118" i="2"/>
  <c r="AQ1175" i="2"/>
  <c r="AQ1237" i="2"/>
  <c r="AQ1252" i="2"/>
  <c r="AQ1290" i="2"/>
  <c r="AQ1337" i="2"/>
  <c r="AQ1353" i="2"/>
  <c r="AQ1236" i="2"/>
  <c r="AQ1336" i="2"/>
  <c r="AQ1392" i="2"/>
  <c r="AQ1438" i="2"/>
  <c r="AQ1493" i="2"/>
  <c r="AQ1528" i="2"/>
  <c r="AQ1529" i="2" s="1"/>
  <c r="AQ1289" i="2"/>
  <c r="AQ1354" i="2"/>
  <c r="AQ1449" i="2"/>
  <c r="AQ1450" i="2" s="1"/>
  <c r="AQ1465" i="2"/>
  <c r="AQ1174" i="2"/>
  <c r="AQ1437" i="2"/>
  <c r="AQ1468" i="2"/>
  <c r="AQ1503" i="2" s="1"/>
  <c r="AQ1492" i="2"/>
  <c r="AQ1504" i="2"/>
  <c r="AQ1505" i="2" s="1"/>
  <c r="AQ1198" i="2"/>
  <c r="AQ1219" i="2"/>
  <c r="AQ1274" i="2"/>
  <c r="AQ1441" i="2"/>
  <c r="AQ1597" i="2"/>
  <c r="AQ1496" i="2"/>
  <c r="AQ751" i="2" l="1"/>
  <c r="AQ1080" i="2"/>
  <c r="AQ696" i="2"/>
  <c r="AW167" i="3"/>
  <c r="BV1994" i="3" s="1"/>
  <c r="AP1415" i="2"/>
  <c r="AR1199" i="2"/>
  <c r="AR188" i="2"/>
  <c r="AR1442" i="2"/>
  <c r="AR239" i="2"/>
  <c r="AR240" i="2"/>
  <c r="AR339" i="2"/>
  <c r="AR218" i="2"/>
  <c r="AR223" i="2" s="1"/>
  <c r="AR217" i="2"/>
  <c r="AR222" i="2" s="1"/>
  <c r="AR595" i="2"/>
  <c r="AR549" i="2"/>
  <c r="AR318" i="2"/>
  <c r="AR420" i="2"/>
  <c r="AQ331" i="2"/>
  <c r="AQ343" i="2"/>
  <c r="AX118" i="3"/>
  <c r="AX119" i="3" s="1"/>
  <c r="AX127" i="3"/>
  <c r="AX128" i="3" s="1"/>
  <c r="AW1510" i="3"/>
  <c r="AW1516" i="3" s="1"/>
  <c r="AW1238" i="3"/>
  <c r="AW1252" i="3" s="1"/>
  <c r="AW1436" i="3" s="1"/>
  <c r="AW1438" i="3" s="1"/>
  <c r="AY1994" i="3"/>
  <c r="AV1426" i="3"/>
  <c r="AV1443" i="3" s="1"/>
  <c r="F1993" i="3"/>
  <c r="AP1681" i="2"/>
  <c r="AQ1674" i="2"/>
  <c r="AQ1678" i="2"/>
  <c r="AP1564" i="2"/>
  <c r="AP1604" i="2"/>
  <c r="AP1605" i="2" s="1"/>
  <c r="AP1154" i="2"/>
  <c r="AP1642" i="2" s="1"/>
  <c r="AQ1152" i="2"/>
  <c r="AQ1414" i="2"/>
  <c r="AQ1443" i="2" s="1"/>
  <c r="AP333" i="2"/>
  <c r="AP340" i="2" s="1"/>
  <c r="AP1670" i="2" s="1"/>
  <c r="AQ1317" i="2"/>
  <c r="AQ1639" i="2" s="1"/>
  <c r="AQ862" i="2"/>
  <c r="AQ1628" i="2" s="1"/>
  <c r="AQ1291" i="2"/>
  <c r="AQ1397" i="2"/>
  <c r="AQ1399" i="2" s="1"/>
  <c r="AQ1603" i="2"/>
  <c r="AQ1220" i="2"/>
  <c r="AQ1638" i="2" s="1"/>
  <c r="AR308" i="2"/>
  <c r="AQ769" i="2"/>
  <c r="AQ1622" i="2" s="1"/>
  <c r="AP1448" i="2"/>
  <c r="AQ525" i="2"/>
  <c r="AQ532" i="2" s="1"/>
  <c r="AQ1380" i="2" s="1"/>
  <c r="AQ657" i="2"/>
  <c r="AQ1616" i="2" s="1"/>
  <c r="AP1297" i="2"/>
  <c r="AP1645" i="2" s="1"/>
  <c r="AQ219" i="2"/>
  <c r="AQ1120" i="2"/>
  <c r="AQ1637" i="2" s="1"/>
  <c r="AQ1564" i="2"/>
  <c r="AQ979" i="2"/>
  <c r="AQ958" i="2"/>
  <c r="AP1443" i="2"/>
  <c r="AQ1338" i="2"/>
  <c r="AQ882" i="2"/>
  <c r="AQ1629" i="2" s="1"/>
  <c r="AP1361" i="2"/>
  <c r="AP1646" i="2" s="1"/>
  <c r="AQ1176" i="2"/>
  <c r="AQ1643" i="2" s="1"/>
  <c r="AQ1153" i="2"/>
  <c r="AQ1658" i="2"/>
  <c r="AQ1275" i="2"/>
  <c r="AQ1020" i="2"/>
  <c r="AQ1632" i="2" s="1"/>
  <c r="AQ1060" i="2"/>
  <c r="AQ1634" i="2" s="1"/>
  <c r="AQ903" i="2"/>
  <c r="AQ1630" i="2" s="1"/>
  <c r="AQ1631" i="2"/>
  <c r="AQ1360" i="2"/>
  <c r="AQ1100" i="2"/>
  <c r="AQ1636" i="2" s="1"/>
  <c r="AQ978" i="2"/>
  <c r="AQ980" i="2" s="1"/>
  <c r="AQ1640" i="2" s="1"/>
  <c r="AP980" i="2"/>
  <c r="AP1640" i="2" s="1"/>
  <c r="AQ1621" i="2"/>
  <c r="AQ787" i="2"/>
  <c r="AQ1623" i="2" s="1"/>
  <c r="AQ1296" i="2"/>
  <c r="AQ974" i="2"/>
  <c r="AQ638" i="2"/>
  <c r="AQ1615" i="2" s="1"/>
  <c r="AQ813" i="2"/>
  <c r="AO306" i="2"/>
  <c r="AQ1601" i="2"/>
  <c r="AQ1295" i="2"/>
  <c r="AQ1254" i="2"/>
  <c r="AQ941" i="2"/>
  <c r="AQ715" i="2"/>
  <c r="AQ1619" i="2" s="1"/>
  <c r="AQ619" i="2"/>
  <c r="AQ1614" i="2" s="1"/>
  <c r="AR1555" i="2"/>
  <c r="AR1497" i="2"/>
  <c r="AR1413" i="2"/>
  <c r="AR1412" i="2"/>
  <c r="AQ806" i="2"/>
  <c r="AQ1565" i="2" s="1"/>
  <c r="AP321" i="2"/>
  <c r="AP814" i="2"/>
  <c r="AP1382" i="2" s="1"/>
  <c r="AP1565" i="2"/>
  <c r="AQ1359" i="2"/>
  <c r="AP1625" i="2"/>
  <c r="AQ241" i="2"/>
  <c r="AQ198" i="2"/>
  <c r="AQ812" i="2"/>
  <c r="AQ1200" i="2"/>
  <c r="AQ1644" i="2" s="1"/>
  <c r="AQ223" i="2"/>
  <c r="AQ224" i="2" s="1"/>
  <c r="AP273" i="2"/>
  <c r="AP274" i="2" s="1"/>
  <c r="AP1666" i="2" s="1"/>
  <c r="AO1625" i="2"/>
  <c r="AQ245" i="2"/>
  <c r="AQ246" i="2" s="1"/>
  <c r="AQ268" i="2"/>
  <c r="AQ1543" i="2"/>
  <c r="AQ272" i="2"/>
  <c r="AQ1602" i="2"/>
  <c r="AQ1627" i="2"/>
  <c r="AQ1608" i="2"/>
  <c r="AQ1600" i="2"/>
  <c r="AQ1633" i="2"/>
  <c r="AQ1469" i="2"/>
  <c r="AR1466" i="2" s="1"/>
  <c r="AR1468" i="2" s="1"/>
  <c r="AR1503" i="2" s="1"/>
  <c r="AQ1238" i="2"/>
  <c r="AQ923" i="2"/>
  <c r="AQ676" i="2"/>
  <c r="AQ1617" i="2" s="1"/>
  <c r="AQ263" i="2"/>
  <c r="AQ192" i="2"/>
  <c r="AS17" i="2"/>
  <c r="AR16" i="2"/>
  <c r="AR282" i="2" s="1"/>
  <c r="AR117" i="2"/>
  <c r="AR120" i="2"/>
  <c r="AR118" i="2"/>
  <c r="AR119" i="2"/>
  <c r="AR126" i="2"/>
  <c r="AR127" i="2"/>
  <c r="AR128" i="2"/>
  <c r="AR129" i="2"/>
  <c r="AR190" i="2"/>
  <c r="AR197" i="2" s="1"/>
  <c r="AR196" i="2"/>
  <c r="AR245" i="2"/>
  <c r="AR287" i="2"/>
  <c r="AR1551" i="2" s="1"/>
  <c r="AR294" i="2"/>
  <c r="AR293" i="2" s="1"/>
  <c r="AR262" i="2"/>
  <c r="AR267" i="2" s="1"/>
  <c r="AR304" i="2"/>
  <c r="AR327" i="2"/>
  <c r="AR378" i="2"/>
  <c r="AR360" i="2"/>
  <c r="AR1552" i="2" s="1"/>
  <c r="AR370" i="2"/>
  <c r="AR261" i="2"/>
  <c r="AR351" i="2"/>
  <c r="AR394" i="2"/>
  <c r="AR386" i="2"/>
  <c r="AR472" i="2"/>
  <c r="AR439" i="2"/>
  <c r="AR524" i="2"/>
  <c r="AR564" i="2"/>
  <c r="AR410" i="2"/>
  <c r="AR418" i="2"/>
  <c r="AR457" i="2"/>
  <c r="AR487" i="2"/>
  <c r="AR674" i="2"/>
  <c r="AR750" i="2"/>
  <c r="AR767" i="2"/>
  <c r="AR402" i="2"/>
  <c r="AR523" i="2"/>
  <c r="AR695" i="2"/>
  <c r="AR732" i="2"/>
  <c r="AR749" i="2"/>
  <c r="AR618" i="2"/>
  <c r="AR637" i="2"/>
  <c r="AR656" i="2"/>
  <c r="AR694" i="2"/>
  <c r="AR696" i="2" s="1"/>
  <c r="AR714" i="2"/>
  <c r="AR731" i="2"/>
  <c r="AR786" i="2"/>
  <c r="AR675" i="2"/>
  <c r="AR768" i="2"/>
  <c r="AR840" i="2"/>
  <c r="AR860" i="2"/>
  <c r="AR881" i="2"/>
  <c r="AR902" i="2"/>
  <c r="AR922" i="2"/>
  <c r="AR939" i="2"/>
  <c r="AR1038" i="2"/>
  <c r="AR1059" i="2"/>
  <c r="AR1118" i="2"/>
  <c r="AR636" i="2"/>
  <c r="AR880" i="2"/>
  <c r="AR901" i="2"/>
  <c r="AR903" i="2" s="1"/>
  <c r="AR921" i="2"/>
  <c r="AR973" i="2"/>
  <c r="AR999" i="2"/>
  <c r="AR1058" i="2"/>
  <c r="AR1060" i="2" s="1"/>
  <c r="AR1079" i="2"/>
  <c r="AR655" i="2"/>
  <c r="AR785" i="2"/>
  <c r="AR804" i="2"/>
  <c r="AR805" i="2"/>
  <c r="AR957" i="2"/>
  <c r="AR972" i="2"/>
  <c r="AR998" i="2"/>
  <c r="AR1019" i="2"/>
  <c r="AR1078" i="2"/>
  <c r="AR1099" i="2"/>
  <c r="AR617" i="2"/>
  <c r="AR861" i="2"/>
  <c r="AR1174" i="2"/>
  <c r="AR1198" i="2"/>
  <c r="AR1219" i="2"/>
  <c r="AR1236" i="2"/>
  <c r="AR1274" i="2"/>
  <c r="AR1289" i="2"/>
  <c r="AR1336" i="2"/>
  <c r="AR1119" i="2"/>
  <c r="AR1218" i="2"/>
  <c r="AR1273" i="2"/>
  <c r="AR1316" i="2"/>
  <c r="AR713" i="2"/>
  <c r="AR841" i="2"/>
  <c r="AR882" i="2"/>
  <c r="AR940" i="2"/>
  <c r="AR1018" i="2"/>
  <c r="AR1253" i="2"/>
  <c r="AR1315" i="2"/>
  <c r="AR1354" i="2"/>
  <c r="AR956" i="2"/>
  <c r="AR1353" i="2"/>
  <c r="AR1441" i="2"/>
  <c r="AR1496" i="2"/>
  <c r="AR1039" i="2"/>
  <c r="AR1098" i="2"/>
  <c r="AR1237" i="2"/>
  <c r="AR1392" i="2"/>
  <c r="AR1438" i="2"/>
  <c r="AR1493" i="2"/>
  <c r="AR1252" i="2"/>
  <c r="AR1290" i="2"/>
  <c r="AR1337" i="2"/>
  <c r="AR1449" i="2"/>
  <c r="AR1450" i="2" s="1"/>
  <c r="AR1465" i="2"/>
  <c r="AR1175" i="2"/>
  <c r="AR1492" i="2"/>
  <c r="AR1437" i="2"/>
  <c r="AR1504" i="2"/>
  <c r="AR1505" i="2" s="1"/>
  <c r="AR1597" i="2"/>
  <c r="AR1528" i="2"/>
  <c r="AR1529" i="2" s="1"/>
  <c r="AP310" i="2"/>
  <c r="R158" i="2"/>
  <c r="R157" i="2"/>
  <c r="R1135" i="2"/>
  <c r="R123" i="2"/>
  <c r="R159" i="2"/>
  <c r="AM355" i="2"/>
  <c r="AM1671" i="2"/>
  <c r="AM1672" i="2" s="1"/>
  <c r="AQ1610" i="2"/>
  <c r="AQ1355" i="2"/>
  <c r="AQ1596" i="2"/>
  <c r="AQ295" i="2"/>
  <c r="AQ296" i="2" s="1"/>
  <c r="AQ306" i="2" s="1"/>
  <c r="AP1719" i="2"/>
  <c r="AP1677" i="2"/>
  <c r="V1500" i="2"/>
  <c r="V1502" i="2" s="1"/>
  <c r="V1506" i="2" s="1"/>
  <c r="V1691" i="2" s="1"/>
  <c r="W1494" i="2"/>
  <c r="W1495" i="2" s="1"/>
  <c r="AM371" i="2"/>
  <c r="AM1651" i="2" s="1"/>
  <c r="AM411" i="2"/>
  <c r="AM379" i="2"/>
  <c r="AM1652" i="2" s="1"/>
  <c r="AM387" i="2"/>
  <c r="AM1653" i="2" s="1"/>
  <c r="AM419" i="2"/>
  <c r="AM1657" i="2" s="1"/>
  <c r="AM403" i="2"/>
  <c r="AM1655" i="2" s="1"/>
  <c r="AM395" i="2"/>
  <c r="AM1654" i="2" s="1"/>
  <c r="AQ1690" i="2"/>
  <c r="AQ1635" i="2"/>
  <c r="AQ1620" i="2"/>
  <c r="AQ1607" i="2"/>
  <c r="AQ1498" i="2"/>
  <c r="W1440" i="2"/>
  <c r="W1444" i="2" s="1"/>
  <c r="AQ191" i="2"/>
  <c r="AN354" i="2"/>
  <c r="AN352" i="2"/>
  <c r="R132" i="2"/>
  <c r="R134" i="2"/>
  <c r="R1555" i="2" s="1"/>
  <c r="R165" i="2"/>
  <c r="R1136" i="2"/>
  <c r="R1368" i="2" s="1"/>
  <c r="R164" i="2"/>
  <c r="R166" i="2"/>
  <c r="AL413" i="2"/>
  <c r="AL414" i="2" s="1"/>
  <c r="AL423" i="2" s="1"/>
  <c r="AL1720" i="2" s="1"/>
  <c r="AL1656" i="2"/>
  <c r="AL1659" i="2" s="1"/>
  <c r="AL1680" i="2" s="1"/>
  <c r="AW198" i="3" l="1"/>
  <c r="AQ1415" i="2"/>
  <c r="AR1020" i="2"/>
  <c r="AR1100" i="2"/>
  <c r="AS318" i="2"/>
  <c r="AR733" i="2"/>
  <c r="AS1442" i="2"/>
  <c r="AS1199" i="2"/>
  <c r="AS188" i="2"/>
  <c r="AS196" i="2" s="1"/>
  <c r="AS339" i="2"/>
  <c r="AS239" i="2"/>
  <c r="AS244" i="2" s="1"/>
  <c r="AS240" i="2"/>
  <c r="AS217" i="2"/>
  <c r="AS222" i="2" s="1"/>
  <c r="AS218" i="2"/>
  <c r="AS549" i="2"/>
  <c r="AS595" i="2"/>
  <c r="AS420" i="2"/>
  <c r="AR1674" i="2"/>
  <c r="AR343" i="2"/>
  <c r="AR331" i="2"/>
  <c r="AQ1624" i="2"/>
  <c r="BE1994" i="3"/>
  <c r="AX161" i="3"/>
  <c r="AX163" i="3"/>
  <c r="AX131" i="3"/>
  <c r="AX132" i="3" s="1"/>
  <c r="AX129" i="3"/>
  <c r="AX1005" i="3"/>
  <c r="AX1237" i="3" s="1"/>
  <c r="AX162" i="3"/>
  <c r="AX164" i="3"/>
  <c r="AX1004" i="3"/>
  <c r="AX154" i="3"/>
  <c r="AX156" i="3"/>
  <c r="AX155" i="3"/>
  <c r="AX157" i="3"/>
  <c r="AX120" i="3"/>
  <c r="AW1419" i="3"/>
  <c r="BX1994" i="3"/>
  <c r="AR923" i="2"/>
  <c r="AQ1681" i="2"/>
  <c r="AR1678" i="2"/>
  <c r="AR241" i="2"/>
  <c r="AQ1154" i="2"/>
  <c r="AQ1642" i="2" s="1"/>
  <c r="AQ1448" i="2"/>
  <c r="AQ1688" i="2"/>
  <c r="AR317" i="2"/>
  <c r="AQ1361" i="2"/>
  <c r="AQ1646" i="2" s="1"/>
  <c r="AR1220" i="2"/>
  <c r="AR1638" i="2" s="1"/>
  <c r="AQ1604" i="2"/>
  <c r="AQ1605" i="2" s="1"/>
  <c r="AR1602" i="2"/>
  <c r="AR1414" i="2"/>
  <c r="AR1448" i="2" s="1"/>
  <c r="AR1397" i="2"/>
  <c r="AR1399" i="2" s="1"/>
  <c r="AQ1618" i="2"/>
  <c r="AR862" i="2"/>
  <c r="AR1628" i="2" s="1"/>
  <c r="AR1317" i="2"/>
  <c r="AR1639" i="2" s="1"/>
  <c r="AR974" i="2"/>
  <c r="AR787" i="2"/>
  <c r="AR1623" i="2" s="1"/>
  <c r="AQ1297" i="2"/>
  <c r="AQ1645" i="2" s="1"/>
  <c r="AS308" i="2"/>
  <c r="AR1355" i="2"/>
  <c r="AR638" i="2"/>
  <c r="AR1615" i="2" s="1"/>
  <c r="AR1608" i="2"/>
  <c r="AR1295" i="2"/>
  <c r="AR1040" i="2"/>
  <c r="AR1633" i="2" s="1"/>
  <c r="AR1690" i="2"/>
  <c r="AR1469" i="2"/>
  <c r="AS1466" i="2" s="1"/>
  <c r="AS1468" i="2" s="1"/>
  <c r="AS1469" i="2" s="1"/>
  <c r="AT1466" i="2" s="1"/>
  <c r="AR1498" i="2"/>
  <c r="AR1000" i="2"/>
  <c r="AR1631" i="2" s="1"/>
  <c r="AR806" i="2"/>
  <c r="AR1565" i="2" s="1"/>
  <c r="AR191" i="2"/>
  <c r="AR1153" i="2"/>
  <c r="AR1120" i="2"/>
  <c r="AR1637" i="2" s="1"/>
  <c r="AR842" i="2"/>
  <c r="AR1627" i="2" s="1"/>
  <c r="AR769" i="2"/>
  <c r="AR1622" i="2" s="1"/>
  <c r="AR1564" i="2"/>
  <c r="AR525" i="2"/>
  <c r="AR532" i="2" s="1"/>
  <c r="AR1380" i="2" s="1"/>
  <c r="AR1296" i="2"/>
  <c r="AR1152" i="2"/>
  <c r="AR715" i="2"/>
  <c r="AR1619" i="2" s="1"/>
  <c r="AR813" i="2"/>
  <c r="AR751" i="2"/>
  <c r="AR1621" i="2" s="1"/>
  <c r="AR1630" i="2"/>
  <c r="AR1360" i="2"/>
  <c r="AR1238" i="2"/>
  <c r="AR958" i="2"/>
  <c r="AR1254" i="2"/>
  <c r="AR941" i="2"/>
  <c r="AR1291" i="2"/>
  <c r="AR657" i="2"/>
  <c r="AR1616" i="2" s="1"/>
  <c r="AR619" i="2"/>
  <c r="AR1614" i="2" s="1"/>
  <c r="AS1555" i="2"/>
  <c r="AS1497" i="2"/>
  <c r="AS1413" i="2"/>
  <c r="AS1412" i="2"/>
  <c r="R168" i="2"/>
  <c r="AQ333" i="2"/>
  <c r="AQ340" i="2" s="1"/>
  <c r="AQ1670" i="2" s="1"/>
  <c r="AQ321" i="2"/>
  <c r="AR1275" i="2"/>
  <c r="AR1176" i="2"/>
  <c r="AR1643" i="2" s="1"/>
  <c r="AR1080" i="2"/>
  <c r="AR1635" i="2" s="1"/>
  <c r="AR979" i="2"/>
  <c r="AR676" i="2"/>
  <c r="AR1617" i="2" s="1"/>
  <c r="AO333" i="2"/>
  <c r="AO340" i="2" s="1"/>
  <c r="AO1670" i="2" s="1"/>
  <c r="AO321" i="2"/>
  <c r="AO328" i="2" s="1"/>
  <c r="AO1669" i="2" s="1"/>
  <c r="AO310" i="2"/>
  <c r="AR263" i="2"/>
  <c r="AR1359" i="2"/>
  <c r="AR1200" i="2"/>
  <c r="AR1644" i="2" s="1"/>
  <c r="AR198" i="2"/>
  <c r="AQ273" i="2"/>
  <c r="AQ274" i="2" s="1"/>
  <c r="AQ1666" i="2" s="1"/>
  <c r="AR273" i="2"/>
  <c r="AR1543" i="2"/>
  <c r="AR224" i="2"/>
  <c r="R135" i="2"/>
  <c r="S114" i="2" s="1"/>
  <c r="AM413" i="2"/>
  <c r="AM414" i="2" s="1"/>
  <c r="AM423" i="2" s="1"/>
  <c r="AM1720" i="2" s="1"/>
  <c r="AM1656" i="2"/>
  <c r="AM1659" i="2" s="1"/>
  <c r="AM1680" i="2" s="1"/>
  <c r="W1499" i="2"/>
  <c r="AQ1719" i="2"/>
  <c r="AQ1677" i="2"/>
  <c r="R161" i="2"/>
  <c r="AR1634" i="2"/>
  <c r="AR1600" i="2"/>
  <c r="AR1603" i="2"/>
  <c r="AR1658" i="2"/>
  <c r="AR812" i="2"/>
  <c r="AR266" i="2"/>
  <c r="AR244" i="2"/>
  <c r="AR246" i="2" s="1"/>
  <c r="AR219" i="2"/>
  <c r="AR192" i="2"/>
  <c r="AQ814" i="2"/>
  <c r="AQ1382" i="2" s="1"/>
  <c r="AR1636" i="2"/>
  <c r="AR1338" i="2"/>
  <c r="AN355" i="2"/>
  <c r="AN1671" i="2"/>
  <c r="AN1672" i="2" s="1"/>
  <c r="AP328" i="2"/>
  <c r="AP1669" i="2" s="1"/>
  <c r="AP345" i="2"/>
  <c r="AR1620" i="2"/>
  <c r="AR1601" i="2"/>
  <c r="AR1607" i="2"/>
  <c r="AR1629" i="2"/>
  <c r="AR1610" i="2"/>
  <c r="AR1632" i="2"/>
  <c r="AR978" i="2"/>
  <c r="AR1596" i="2"/>
  <c r="AR295" i="2"/>
  <c r="AR296" i="2" s="1"/>
  <c r="AR306" i="2" s="1"/>
  <c r="AN395" i="2"/>
  <c r="AN1654" i="2" s="1"/>
  <c r="AN387" i="2"/>
  <c r="AN1653" i="2" s="1"/>
  <c r="AN403" i="2"/>
  <c r="AN1655" i="2" s="1"/>
  <c r="AN379" i="2"/>
  <c r="AN1652" i="2" s="1"/>
  <c r="AN371" i="2"/>
  <c r="AN1651" i="2" s="1"/>
  <c r="AN419" i="2"/>
  <c r="AN1657" i="2" s="1"/>
  <c r="AN411" i="2"/>
  <c r="W1445" i="2"/>
  <c r="W1447" i="2" s="1"/>
  <c r="W1451" i="2" s="1"/>
  <c r="W1689" i="2" s="1"/>
  <c r="X1439" i="2"/>
  <c r="AQ310" i="2"/>
  <c r="R1137" i="2"/>
  <c r="R1367" i="2"/>
  <c r="AT17" i="2"/>
  <c r="AS16" i="2"/>
  <c r="AS282" i="2" s="1"/>
  <c r="AS118" i="2"/>
  <c r="AS117" i="2"/>
  <c r="AS120" i="2"/>
  <c r="AS119" i="2"/>
  <c r="AS126" i="2"/>
  <c r="AS127" i="2"/>
  <c r="AS128" i="2"/>
  <c r="AS129" i="2"/>
  <c r="AS190" i="2"/>
  <c r="AS261" i="2"/>
  <c r="AS266" i="2" s="1"/>
  <c r="AS287" i="2"/>
  <c r="AS1551" i="2" s="1"/>
  <c r="AS304" i="2"/>
  <c r="AS327" i="2"/>
  <c r="AS294" i="2"/>
  <c r="AS293" i="2" s="1"/>
  <c r="AS360" i="2"/>
  <c r="AS1552" i="2" s="1"/>
  <c r="AS370" i="2"/>
  <c r="AS402" i="2"/>
  <c r="AS523" i="2"/>
  <c r="AS262" i="2"/>
  <c r="AS267" i="2" s="1"/>
  <c r="AS386" i="2"/>
  <c r="AS472" i="2"/>
  <c r="AS351" i="2"/>
  <c r="AS378" i="2"/>
  <c r="AS394" i="2"/>
  <c r="AS439" i="2"/>
  <c r="AS524" i="2"/>
  <c r="AS564" i="2"/>
  <c r="AS410" i="2"/>
  <c r="AS418" i="2"/>
  <c r="AS457" i="2"/>
  <c r="AS487" i="2"/>
  <c r="AS617" i="2"/>
  <c r="AS636" i="2"/>
  <c r="AS655" i="2"/>
  <c r="AS675" i="2"/>
  <c r="AS713" i="2"/>
  <c r="AS768" i="2"/>
  <c r="AS785" i="2"/>
  <c r="AS674" i="2"/>
  <c r="AS676" i="2" s="1"/>
  <c r="AS750" i="2"/>
  <c r="AS695" i="2"/>
  <c r="AS732" i="2"/>
  <c r="AS749" i="2"/>
  <c r="AS618" i="2"/>
  <c r="AS714" i="2"/>
  <c r="AS731" i="2"/>
  <c r="AS786" i="2"/>
  <c r="AS841" i="2"/>
  <c r="AS861" i="2"/>
  <c r="AS940" i="2"/>
  <c r="AS956" i="2"/>
  <c r="AS1018" i="2"/>
  <c r="AS1039" i="2"/>
  <c r="AS1098" i="2"/>
  <c r="AS1119" i="2"/>
  <c r="AS840" i="2"/>
  <c r="AS842" i="2" s="1"/>
  <c r="AS860" i="2"/>
  <c r="AS881" i="2"/>
  <c r="AS902" i="2"/>
  <c r="AS922" i="2"/>
  <c r="AS939" i="2"/>
  <c r="AS1038" i="2"/>
  <c r="AS1059" i="2"/>
  <c r="AS1118" i="2"/>
  <c r="AS637" i="2"/>
  <c r="AS694" i="2"/>
  <c r="AS880" i="2"/>
  <c r="AS901" i="2"/>
  <c r="AS921" i="2"/>
  <c r="AS973" i="2"/>
  <c r="AS999" i="2"/>
  <c r="AS1058" i="2"/>
  <c r="AS1079" i="2"/>
  <c r="AS656" i="2"/>
  <c r="AS767" i="2"/>
  <c r="AS957" i="2"/>
  <c r="AS972" i="2"/>
  <c r="AS1019" i="2"/>
  <c r="AS1078" i="2"/>
  <c r="AS1175" i="2"/>
  <c r="AS1237" i="2"/>
  <c r="AS1252" i="2"/>
  <c r="AS1290" i="2"/>
  <c r="AS1337" i="2"/>
  <c r="AS1353" i="2"/>
  <c r="AS805" i="2"/>
  <c r="AS1099" i="2"/>
  <c r="AS1174" i="2"/>
  <c r="AS1198" i="2"/>
  <c r="AS1219" i="2"/>
  <c r="AS1236" i="2"/>
  <c r="AS1274" i="2"/>
  <c r="AS1289" i="2"/>
  <c r="AS1218" i="2"/>
  <c r="AS1273" i="2"/>
  <c r="AS1316" i="2"/>
  <c r="AS1437" i="2"/>
  <c r="AS1492" i="2"/>
  <c r="AS1504" i="2"/>
  <c r="AS1505" i="2" s="1"/>
  <c r="AS804" i="2"/>
  <c r="AS1336" i="2"/>
  <c r="AS1441" i="2"/>
  <c r="AS1496" i="2"/>
  <c r="AS998" i="2"/>
  <c r="AS1315" i="2"/>
  <c r="AS1354" i="2"/>
  <c r="AS1392" i="2"/>
  <c r="AS1438" i="2"/>
  <c r="AS1493" i="2"/>
  <c r="AS1528" i="2"/>
  <c r="AS1529" i="2" s="1"/>
  <c r="AS1253" i="2"/>
  <c r="AS1465" i="2"/>
  <c r="AS1449" i="2"/>
  <c r="AS1450" i="2" s="1"/>
  <c r="AS1597" i="2"/>
  <c r="AS696" i="2" l="1"/>
  <c r="AR1415" i="2"/>
  <c r="AT1442" i="2"/>
  <c r="AT1199" i="2"/>
  <c r="AT188" i="2"/>
  <c r="AT240" i="2"/>
  <c r="AT245" i="2" s="1"/>
  <c r="AT339" i="2"/>
  <c r="AT239" i="2"/>
  <c r="AT217" i="2"/>
  <c r="AT222" i="2" s="1"/>
  <c r="AT218" i="2"/>
  <c r="AT223" i="2" s="1"/>
  <c r="AT595" i="2"/>
  <c r="AT549" i="2"/>
  <c r="AT420" i="2"/>
  <c r="AT318" i="2"/>
  <c r="AQ1625" i="2"/>
  <c r="AR1681" i="2"/>
  <c r="AS331" i="2"/>
  <c r="AS343" i="2"/>
  <c r="AW1422" i="3"/>
  <c r="AW1524" i="3"/>
  <c r="AW1536" i="3" s="1"/>
  <c r="AX158" i="3"/>
  <c r="AX165" i="3"/>
  <c r="AX1006" i="3"/>
  <c r="AX1236" i="3"/>
  <c r="AY111" i="3"/>
  <c r="AS1674" i="2"/>
  <c r="AS1678" i="2"/>
  <c r="AR1624" i="2"/>
  <c r="AR1154" i="2"/>
  <c r="AR1642" i="2" s="1"/>
  <c r="AS317" i="2"/>
  <c r="AR1688" i="2"/>
  <c r="AR1618" i="2"/>
  <c r="AR1443" i="2"/>
  <c r="AS191" i="2"/>
  <c r="AS769" i="2"/>
  <c r="AS1622" i="2" s="1"/>
  <c r="AS1397" i="2"/>
  <c r="AS1399" i="2" s="1"/>
  <c r="AR1604" i="2"/>
  <c r="AR1605" i="2" s="1"/>
  <c r="AS1100" i="2"/>
  <c r="AS1636" i="2" s="1"/>
  <c r="AS882" i="2"/>
  <c r="AS1629" i="2" s="1"/>
  <c r="AS1291" i="2"/>
  <c r="AR1361" i="2"/>
  <c r="AR1646" i="2" s="1"/>
  <c r="AS1658" i="2"/>
  <c r="AS974" i="2"/>
  <c r="AS941" i="2"/>
  <c r="AS1627" i="2"/>
  <c r="AS1338" i="2"/>
  <c r="AT308" i="2"/>
  <c r="AS1618" i="2"/>
  <c r="AS638" i="2"/>
  <c r="AS1615" i="2" s="1"/>
  <c r="AS1120" i="2"/>
  <c r="AS1637" i="2" s="1"/>
  <c r="AS1317" i="2"/>
  <c r="AS1639" i="2" s="1"/>
  <c r="AS1220" i="2"/>
  <c r="AS1638" i="2" s="1"/>
  <c r="AR980" i="2"/>
  <c r="AR1640" i="2" s="1"/>
  <c r="AS1414" i="2"/>
  <c r="AR814" i="2"/>
  <c r="AR1382" i="2" s="1"/>
  <c r="AR1297" i="2"/>
  <c r="AR1645" i="2" s="1"/>
  <c r="AS812" i="2"/>
  <c r="AS1600" i="2"/>
  <c r="AS1080" i="2"/>
  <c r="AS1635" i="2" s="1"/>
  <c r="AS1200" i="2"/>
  <c r="AS1644" i="2" s="1"/>
  <c r="AS1238" i="2"/>
  <c r="AS1040" i="2"/>
  <c r="AS1633" i="2" s="1"/>
  <c r="AS1608" i="2"/>
  <c r="AS1176" i="2"/>
  <c r="AS1643" i="2" s="1"/>
  <c r="AS1360" i="2"/>
  <c r="R170" i="2"/>
  <c r="R201" i="2" s="1"/>
  <c r="R1550" i="2" s="1"/>
  <c r="R1553" i="2" s="1"/>
  <c r="R1557" i="2" s="1"/>
  <c r="R1574" i="2" s="1"/>
  <c r="R1665" i="2" s="1"/>
  <c r="R1683" i="2" s="1"/>
  <c r="AS1503" i="2"/>
  <c r="AS1152" i="2"/>
  <c r="AS958" i="2"/>
  <c r="AS1060" i="2"/>
  <c r="AS1634" i="2" s="1"/>
  <c r="AS192" i="2"/>
  <c r="AS197" i="2"/>
  <c r="AS198" i="2" s="1"/>
  <c r="AS1296" i="2"/>
  <c r="AS1153" i="2"/>
  <c r="AS751" i="2"/>
  <c r="AS1621" i="2" s="1"/>
  <c r="AS1000" i="2"/>
  <c r="AS1631" i="2" s="1"/>
  <c r="AS1498" i="2"/>
  <c r="AS923" i="2"/>
  <c r="AS787" i="2"/>
  <c r="AS1623" i="2" s="1"/>
  <c r="AS1607" i="2"/>
  <c r="AS1610" i="2"/>
  <c r="AS903" i="2"/>
  <c r="AS1630" i="2" s="1"/>
  <c r="AS733" i="2"/>
  <c r="AS1620" i="2" s="1"/>
  <c r="AS715" i="2"/>
  <c r="AS1619" i="2" s="1"/>
  <c r="AS619" i="2"/>
  <c r="AS1614" i="2" s="1"/>
  <c r="AR333" i="2"/>
  <c r="AR340" i="2" s="1"/>
  <c r="AR1670" i="2" s="1"/>
  <c r="AR321" i="2"/>
  <c r="AR328" i="2" s="1"/>
  <c r="AR1669" i="2" s="1"/>
  <c r="AS1603" i="2"/>
  <c r="AS1690" i="2"/>
  <c r="AS862" i="2"/>
  <c r="AS1628" i="2" s="1"/>
  <c r="AS1295" i="2"/>
  <c r="AS978" i="2"/>
  <c r="AS979" i="2"/>
  <c r="AS1020" i="2"/>
  <c r="AS1632" i="2" s="1"/>
  <c r="AS657" i="2"/>
  <c r="AS1616" i="2" s="1"/>
  <c r="AS525" i="2"/>
  <c r="AS532" i="2" s="1"/>
  <c r="AS1380" i="2" s="1"/>
  <c r="AT1497" i="2"/>
  <c r="AT1555" i="2"/>
  <c r="AT1412" i="2"/>
  <c r="AT1413" i="2"/>
  <c r="AR310" i="2"/>
  <c r="AR345" i="2" s="1"/>
  <c r="AO345" i="2"/>
  <c r="AS1254" i="2"/>
  <c r="AS813" i="2"/>
  <c r="AS241" i="2"/>
  <c r="AS1543" i="2"/>
  <c r="AS1359" i="2"/>
  <c r="AS268" i="2"/>
  <c r="AS263" i="2"/>
  <c r="AR272" i="2"/>
  <c r="AR274" i="2" s="1"/>
  <c r="AR1666" i="2" s="1"/>
  <c r="AS806" i="2"/>
  <c r="AS1565" i="2" s="1"/>
  <c r="AR268" i="2"/>
  <c r="AS272" i="2"/>
  <c r="AS219" i="2"/>
  <c r="AS1564" i="2"/>
  <c r="AS1602" i="2"/>
  <c r="AS1601" i="2"/>
  <c r="AS1355" i="2"/>
  <c r="AS1275" i="2"/>
  <c r="AS245" i="2"/>
  <c r="AS246" i="2" s="1"/>
  <c r="AS223" i="2"/>
  <c r="AS224" i="2" s="1"/>
  <c r="AS1719" i="2"/>
  <c r="AS1596" i="2"/>
  <c r="AS295" i="2"/>
  <c r="AS296" i="2" s="1"/>
  <c r="AS306" i="2" s="1"/>
  <c r="AQ345" i="2"/>
  <c r="AQ328" i="2"/>
  <c r="AQ1669" i="2" s="1"/>
  <c r="AU17" i="2"/>
  <c r="AT118" i="2"/>
  <c r="AT119" i="2"/>
  <c r="AT117" i="2"/>
  <c r="AT120" i="2"/>
  <c r="AT16" i="2"/>
  <c r="AT126" i="2"/>
  <c r="AT127" i="2"/>
  <c r="AT128" i="2"/>
  <c r="AT129" i="2"/>
  <c r="AT196" i="2"/>
  <c r="AT190" i="2"/>
  <c r="AT191" i="2" s="1"/>
  <c r="AT261" i="2"/>
  <c r="AT266" i="2" s="1"/>
  <c r="AT262" i="2"/>
  <c r="AT267" i="2" s="1"/>
  <c r="AT304" i="2"/>
  <c r="AT287" i="2"/>
  <c r="AT1551" i="2" s="1"/>
  <c r="AT294" i="2"/>
  <c r="AT293" i="2" s="1"/>
  <c r="AT351" i="2"/>
  <c r="AT327" i="2"/>
  <c r="AT378" i="2"/>
  <c r="AT410" i="2"/>
  <c r="AT418" i="2"/>
  <c r="AT457" i="2"/>
  <c r="AT487" i="2"/>
  <c r="AT360" i="2"/>
  <c r="AT1552" i="2" s="1"/>
  <c r="AT402" i="2"/>
  <c r="AT523" i="2"/>
  <c r="AT386" i="2"/>
  <c r="AT472" i="2"/>
  <c r="AT370" i="2"/>
  <c r="AT394" i="2"/>
  <c r="AT564" i="2"/>
  <c r="AT618" i="2"/>
  <c r="AT637" i="2"/>
  <c r="AT656" i="2"/>
  <c r="AT694" i="2"/>
  <c r="AT714" i="2"/>
  <c r="AT731" i="2"/>
  <c r="AT786" i="2"/>
  <c r="AT439" i="2"/>
  <c r="AT617" i="2"/>
  <c r="AT636" i="2"/>
  <c r="AT655" i="2"/>
  <c r="AT675" i="2"/>
  <c r="AT713" i="2"/>
  <c r="AT524" i="2"/>
  <c r="AT674" i="2"/>
  <c r="AT750" i="2"/>
  <c r="AT767" i="2"/>
  <c r="AT804" i="2"/>
  <c r="AT805" i="2"/>
  <c r="AT957" i="2"/>
  <c r="AT972" i="2"/>
  <c r="AT998" i="2"/>
  <c r="AT1019" i="2"/>
  <c r="AT1078" i="2"/>
  <c r="AT1099" i="2"/>
  <c r="AT732" i="2"/>
  <c r="AT749" i="2"/>
  <c r="AT768" i="2"/>
  <c r="AT841" i="2"/>
  <c r="AT861" i="2"/>
  <c r="AT940" i="2"/>
  <c r="AT956" i="2"/>
  <c r="AT958" i="2" s="1"/>
  <c r="AT1018" i="2"/>
  <c r="AT1039" i="2"/>
  <c r="AT1098" i="2"/>
  <c r="AT1119" i="2"/>
  <c r="AT840" i="2"/>
  <c r="AT860" i="2"/>
  <c r="AT881" i="2"/>
  <c r="AT902" i="2"/>
  <c r="AT922" i="2"/>
  <c r="AT939" i="2"/>
  <c r="AT1038" i="2"/>
  <c r="AT1059" i="2"/>
  <c r="AT880" i="2"/>
  <c r="AT921" i="2"/>
  <c r="AT999" i="2"/>
  <c r="AT1253" i="2"/>
  <c r="AT1315" i="2"/>
  <c r="AT1354" i="2"/>
  <c r="AT695" i="2"/>
  <c r="AT973" i="2"/>
  <c r="AT1058" i="2"/>
  <c r="AT1079" i="2"/>
  <c r="AT1152" i="2"/>
  <c r="AT1175" i="2"/>
  <c r="AT1237" i="2"/>
  <c r="AT1252" i="2"/>
  <c r="AT1290" i="2"/>
  <c r="AT785" i="2"/>
  <c r="AT901" i="2"/>
  <c r="AT1174" i="2"/>
  <c r="AT1198" i="2"/>
  <c r="AT1219" i="2"/>
  <c r="AT1236" i="2"/>
  <c r="AT1274" i="2"/>
  <c r="AT1289" i="2"/>
  <c r="AT1336" i="2"/>
  <c r="AT1118" i="2"/>
  <c r="AT1449" i="2"/>
  <c r="AT1450" i="2" s="1"/>
  <c r="AT1465" i="2"/>
  <c r="AT1353" i="2"/>
  <c r="AT1437" i="2"/>
  <c r="AT1468" i="2"/>
  <c r="AT1498" i="2" s="1"/>
  <c r="AT1492" i="2"/>
  <c r="AT1504" i="2"/>
  <c r="AT1505" i="2" s="1"/>
  <c r="AT1218" i="2"/>
  <c r="AT1441" i="2"/>
  <c r="AT1496" i="2"/>
  <c r="AT1316" i="2"/>
  <c r="AT1528" i="2"/>
  <c r="AT1529" i="2" s="1"/>
  <c r="AT1597" i="2"/>
  <c r="AT1337" i="2"/>
  <c r="AT1493" i="2"/>
  <c r="AT1273" i="2"/>
  <c r="AT1392" i="2"/>
  <c r="AT1438" i="2"/>
  <c r="AN1656" i="2"/>
  <c r="AN1659" i="2" s="1"/>
  <c r="AN1680" i="2" s="1"/>
  <c r="AN413" i="2"/>
  <c r="AN414" i="2" s="1"/>
  <c r="AN423" i="2" s="1"/>
  <c r="AN1720" i="2" s="1"/>
  <c r="S130" i="2"/>
  <c r="AS1617" i="2"/>
  <c r="R1641" i="2"/>
  <c r="R1647" i="2" s="1"/>
  <c r="R1369" i="2"/>
  <c r="R1383" i="2" s="1"/>
  <c r="R1567" i="2" s="1"/>
  <c r="AR1719" i="2"/>
  <c r="AR1677" i="2"/>
  <c r="AP354" i="2"/>
  <c r="AP352" i="2"/>
  <c r="X1440" i="2"/>
  <c r="X1444" i="2" s="1"/>
  <c r="W1500" i="2"/>
  <c r="W1502" i="2" s="1"/>
  <c r="W1506" i="2" s="1"/>
  <c r="W1691" i="2" s="1"/>
  <c r="X1494" i="2"/>
  <c r="X1495" i="2" s="1"/>
  <c r="AS1415" i="2" l="1"/>
  <c r="AT696" i="2"/>
  <c r="AU188" i="2"/>
  <c r="AU1442" i="2"/>
  <c r="AU1199" i="2"/>
  <c r="AU240" i="2"/>
  <c r="AU245" i="2" s="1"/>
  <c r="AU339" i="2"/>
  <c r="AU239" i="2"/>
  <c r="AU218" i="2"/>
  <c r="AU223" i="2" s="1"/>
  <c r="AU217" i="2"/>
  <c r="AU595" i="2"/>
  <c r="AU549" i="2"/>
  <c r="AU420" i="2"/>
  <c r="AU318" i="2"/>
  <c r="AT1674" i="2"/>
  <c r="AT343" i="2"/>
  <c r="AT331" i="2"/>
  <c r="AY127" i="3"/>
  <c r="AY128" i="3" s="1"/>
  <c r="AY118" i="3"/>
  <c r="AY119" i="3" s="1"/>
  <c r="AX167" i="3"/>
  <c r="AX1510" i="3"/>
  <c r="AX1516" i="3" s="1"/>
  <c r="AX1238" i="3"/>
  <c r="AX1252" i="3" s="1"/>
  <c r="AX1436" i="3" s="1"/>
  <c r="AX1438" i="3" s="1"/>
  <c r="AY1995" i="3"/>
  <c r="AW1426" i="3"/>
  <c r="AW1443" i="3" s="1"/>
  <c r="F1994" i="3"/>
  <c r="AS1681" i="2"/>
  <c r="AT282" i="2"/>
  <c r="AT1678" i="2"/>
  <c r="AR1625" i="2"/>
  <c r="AT1600" i="2"/>
  <c r="AT317" i="2"/>
  <c r="S121" i="2"/>
  <c r="S122" i="2" s="1"/>
  <c r="AS1677" i="2"/>
  <c r="AT1120" i="2"/>
  <c r="AT1637" i="2" s="1"/>
  <c r="AT1080" i="2"/>
  <c r="AT1635" i="2" s="1"/>
  <c r="AS1688" i="2"/>
  <c r="AS1443" i="2"/>
  <c r="AT638" i="2"/>
  <c r="AT1397" i="2"/>
  <c r="AS1448" i="2"/>
  <c r="AS1604" i="2"/>
  <c r="AS1605" i="2" s="1"/>
  <c r="AT1000" i="2"/>
  <c r="AT1631" i="2" s="1"/>
  <c r="AT657" i="2"/>
  <c r="AS1361" i="2"/>
  <c r="AS1646" i="2" s="1"/>
  <c r="AT751" i="2"/>
  <c r="AT1621" i="2" s="1"/>
  <c r="AT676" i="2"/>
  <c r="AT1617" i="2" s="1"/>
  <c r="AT882" i="2"/>
  <c r="AT1629" i="2" s="1"/>
  <c r="AT769" i="2"/>
  <c r="AT1622" i="2" s="1"/>
  <c r="AU308" i="2"/>
  <c r="AT733" i="2"/>
  <c r="AT1620" i="2" s="1"/>
  <c r="AT715" i="2"/>
  <c r="AT1619" i="2" s="1"/>
  <c r="AT1020" i="2"/>
  <c r="AT1632" i="2" s="1"/>
  <c r="AT1100" i="2"/>
  <c r="AT1636" i="2" s="1"/>
  <c r="AT978" i="2"/>
  <c r="AT1601" i="2"/>
  <c r="AT1414" i="2"/>
  <c r="AT1443" i="2" s="1"/>
  <c r="AS980" i="2"/>
  <c r="AS1640" i="2" s="1"/>
  <c r="AT1060" i="2"/>
  <c r="AT1634" i="2" s="1"/>
  <c r="AT1503" i="2"/>
  <c r="AT1220" i="2"/>
  <c r="AT1638" i="2" s="1"/>
  <c r="AT1200" i="2"/>
  <c r="AT1644" i="2" s="1"/>
  <c r="AT806" i="2"/>
  <c r="AT1565" i="2" s="1"/>
  <c r="AS1297" i="2"/>
  <c r="AS1645" i="2" s="1"/>
  <c r="AT1176" i="2"/>
  <c r="AT1643" i="2" s="1"/>
  <c r="AT812" i="2"/>
  <c r="AS814" i="2"/>
  <c r="AS1382" i="2" s="1"/>
  <c r="AT787" i="2"/>
  <c r="AT1623" i="2" s="1"/>
  <c r="AT842" i="2"/>
  <c r="AT1627" i="2" s="1"/>
  <c r="AT862" i="2"/>
  <c r="AT1628" i="2" s="1"/>
  <c r="AT1603" i="2"/>
  <c r="AT1238" i="2"/>
  <c r="AT1153" i="2"/>
  <c r="AT1154" i="2" s="1"/>
  <c r="AT1642" i="2" s="1"/>
  <c r="AT1254" i="2"/>
  <c r="AT979" i="2"/>
  <c r="AT1040" i="2"/>
  <c r="AT1633" i="2" s="1"/>
  <c r="AT619" i="2"/>
  <c r="AT1614" i="2" s="1"/>
  <c r="AS1154" i="2"/>
  <c r="AS1642" i="2" s="1"/>
  <c r="AT1275" i="2"/>
  <c r="AT1360" i="2"/>
  <c r="AT903" i="2"/>
  <c r="AT1630" i="2" s="1"/>
  <c r="AT1317" i="2"/>
  <c r="AT1639" i="2" s="1"/>
  <c r="AT813" i="2"/>
  <c r="AT192" i="2"/>
  <c r="AS333" i="2"/>
  <c r="AS340" i="2" s="1"/>
  <c r="AS1670" i="2" s="1"/>
  <c r="AS321" i="2"/>
  <c r="AT1690" i="2"/>
  <c r="AT1658" i="2"/>
  <c r="AT1615" i="2"/>
  <c r="AT1338" i="2"/>
  <c r="AT923" i="2"/>
  <c r="AT941" i="2"/>
  <c r="AT1616" i="2"/>
  <c r="AT525" i="2"/>
  <c r="AT532" i="2" s="1"/>
  <c r="AT1380" i="2" s="1"/>
  <c r="AO352" i="2"/>
  <c r="AO354" i="2"/>
  <c r="AT1295" i="2"/>
  <c r="AT1296" i="2"/>
  <c r="AT197" i="2"/>
  <c r="AT198" i="2" s="1"/>
  <c r="AU1555" i="2"/>
  <c r="AU1497" i="2"/>
  <c r="AU1412" i="2"/>
  <c r="AU1413" i="2"/>
  <c r="AT1543" i="2"/>
  <c r="AT1359" i="2"/>
  <c r="AT1355" i="2"/>
  <c r="AS1624" i="2"/>
  <c r="AS1625" i="2" s="1"/>
  <c r="AT224" i="2"/>
  <c r="AT241" i="2"/>
  <c r="AT1564" i="2"/>
  <c r="AT268" i="2"/>
  <c r="AT273" i="2"/>
  <c r="S131" i="2"/>
  <c r="AT1610" i="2"/>
  <c r="AT1602" i="2"/>
  <c r="AT1608" i="2"/>
  <c r="AT1607" i="2"/>
  <c r="AT1469" i="2"/>
  <c r="AU1466" i="2" s="1"/>
  <c r="AU1468" i="2" s="1"/>
  <c r="AU1469" i="2" s="1"/>
  <c r="AV1466" i="2" s="1"/>
  <c r="AT1291" i="2"/>
  <c r="AT244" i="2"/>
  <c r="AT272" i="2" s="1"/>
  <c r="AT263" i="2"/>
  <c r="AT219" i="2"/>
  <c r="X1445" i="2"/>
  <c r="X1447" i="2" s="1"/>
  <c r="X1451" i="2" s="1"/>
  <c r="X1689" i="2" s="1"/>
  <c r="Y1439" i="2"/>
  <c r="AT974" i="2"/>
  <c r="AT1596" i="2"/>
  <c r="AT295" i="2"/>
  <c r="AT296" i="2" s="1"/>
  <c r="AT306" i="2" s="1"/>
  <c r="AS310" i="2"/>
  <c r="AS273" i="2"/>
  <c r="AS274" i="2" s="1"/>
  <c r="AS1666" i="2" s="1"/>
  <c r="X1499" i="2"/>
  <c r="AP1671" i="2"/>
  <c r="AP1672" i="2" s="1"/>
  <c r="AP355" i="2"/>
  <c r="AT1618" i="2"/>
  <c r="AU16" i="2"/>
  <c r="AU282" i="2" s="1"/>
  <c r="AV17" i="2"/>
  <c r="AU118" i="2"/>
  <c r="AU119" i="2"/>
  <c r="AU120" i="2"/>
  <c r="AU117" i="2"/>
  <c r="AU126" i="2"/>
  <c r="AU128" i="2"/>
  <c r="AU127" i="2"/>
  <c r="AU196" i="2"/>
  <c r="AU129" i="2"/>
  <c r="AU222" i="2"/>
  <c r="AU190" i="2"/>
  <c r="AU191" i="2" s="1"/>
  <c r="AU261" i="2"/>
  <c r="AU266" i="2" s="1"/>
  <c r="AU262" i="2"/>
  <c r="AU267" i="2" s="1"/>
  <c r="AU360" i="2"/>
  <c r="AU1552" i="2" s="1"/>
  <c r="AU370" i="2"/>
  <c r="AU351" i="2"/>
  <c r="AU304" i="2"/>
  <c r="AU386" i="2"/>
  <c r="AU394" i="2"/>
  <c r="AU439" i="2"/>
  <c r="AU524" i="2"/>
  <c r="AU564" i="2"/>
  <c r="AU294" i="2"/>
  <c r="AU293" i="2" s="1"/>
  <c r="AU410" i="2"/>
  <c r="AU418" i="2"/>
  <c r="AU457" i="2"/>
  <c r="AU487" i="2"/>
  <c r="AU327" i="2"/>
  <c r="AU402" i="2"/>
  <c r="AU523" i="2"/>
  <c r="AU287" i="2"/>
  <c r="AU1551" i="2" s="1"/>
  <c r="AU695" i="2"/>
  <c r="AU732" i="2"/>
  <c r="AU749" i="2"/>
  <c r="AU618" i="2"/>
  <c r="AU637" i="2"/>
  <c r="AU656" i="2"/>
  <c r="AU694" i="2"/>
  <c r="AU714" i="2"/>
  <c r="AU731" i="2"/>
  <c r="AU378" i="2"/>
  <c r="AU472" i="2"/>
  <c r="AU617" i="2"/>
  <c r="AU636" i="2"/>
  <c r="AU655" i="2"/>
  <c r="AU657" i="2" s="1"/>
  <c r="AU675" i="2"/>
  <c r="AU713" i="2"/>
  <c r="AU768" i="2"/>
  <c r="AU785" i="2"/>
  <c r="AU804" i="2"/>
  <c r="AU674" i="2"/>
  <c r="AU767" i="2"/>
  <c r="AU880" i="2"/>
  <c r="AU901" i="2"/>
  <c r="AU921" i="2"/>
  <c r="AU973" i="2"/>
  <c r="AU999" i="2"/>
  <c r="AU1058" i="2"/>
  <c r="AU1079" i="2"/>
  <c r="AU786" i="2"/>
  <c r="AU805" i="2"/>
  <c r="AU957" i="2"/>
  <c r="AU972" i="2"/>
  <c r="AU974" i="2" s="1"/>
  <c r="AU998" i="2"/>
  <c r="AU1019" i="2"/>
  <c r="AU1078" i="2"/>
  <c r="AU1099" i="2"/>
  <c r="AU750" i="2"/>
  <c r="AU841" i="2"/>
  <c r="AU861" i="2"/>
  <c r="AU940" i="2"/>
  <c r="AU956" i="2"/>
  <c r="AU1018" i="2"/>
  <c r="AU1039" i="2"/>
  <c r="AU1098" i="2"/>
  <c r="AU1118" i="2"/>
  <c r="AU1218" i="2"/>
  <c r="AU1273" i="2"/>
  <c r="AU1316" i="2"/>
  <c r="AU840" i="2"/>
  <c r="AU1253" i="2"/>
  <c r="AU1315" i="2"/>
  <c r="AU881" i="2"/>
  <c r="AU922" i="2"/>
  <c r="AU939" i="2"/>
  <c r="AU1038" i="2"/>
  <c r="AU1119" i="2"/>
  <c r="AU1175" i="2"/>
  <c r="AU1237" i="2"/>
  <c r="AU1252" i="2"/>
  <c r="AU1290" i="2"/>
  <c r="AU1337" i="2"/>
  <c r="AU1353" i="2"/>
  <c r="AU1198" i="2"/>
  <c r="AU1219" i="2"/>
  <c r="AU1274" i="2"/>
  <c r="AU1392" i="2"/>
  <c r="AU1438" i="2"/>
  <c r="AU1493" i="2"/>
  <c r="AU1528" i="2"/>
  <c r="AU1529" i="2" s="1"/>
  <c r="AU860" i="2"/>
  <c r="AU862" i="2" s="1"/>
  <c r="AU1059" i="2"/>
  <c r="AU1236" i="2"/>
  <c r="AU1449" i="2"/>
  <c r="AU1450" i="2" s="1"/>
  <c r="AU1465" i="2"/>
  <c r="AU1289" i="2"/>
  <c r="AU1336" i="2"/>
  <c r="AU1437" i="2"/>
  <c r="AU1492" i="2"/>
  <c r="AU1504" i="2"/>
  <c r="AU1505" i="2" s="1"/>
  <c r="AU1174" i="2"/>
  <c r="AU1354" i="2"/>
  <c r="AU1496" i="2"/>
  <c r="AU902" i="2"/>
  <c r="AU1441" i="2"/>
  <c r="AU1597" i="2"/>
  <c r="AQ354" i="2"/>
  <c r="AQ352" i="2"/>
  <c r="AP403" i="2"/>
  <c r="AP1655" i="2" s="1"/>
  <c r="AP387" i="2"/>
  <c r="AP1653" i="2" s="1"/>
  <c r="AP419" i="2"/>
  <c r="AP1657" i="2" s="1"/>
  <c r="AP379" i="2"/>
  <c r="AP1652" i="2" s="1"/>
  <c r="AP371" i="2"/>
  <c r="AP1651" i="2" s="1"/>
  <c r="AP411" i="2"/>
  <c r="AP395" i="2"/>
  <c r="AP1654" i="2" s="1"/>
  <c r="AR354" i="2"/>
  <c r="AR352" i="2"/>
  <c r="AU696" i="2" l="1"/>
  <c r="AT980" i="2"/>
  <c r="AT1640" i="2" s="1"/>
  <c r="AT1415" i="2"/>
  <c r="AU842" i="2"/>
  <c r="AU733" i="2"/>
  <c r="AV420" i="2"/>
  <c r="AU1564" i="2"/>
  <c r="AV1199" i="2"/>
  <c r="AV188" i="2"/>
  <c r="AV1442" i="2"/>
  <c r="AV239" i="2"/>
  <c r="AV240" i="2"/>
  <c r="AV245" i="2" s="1"/>
  <c r="AV339" i="2"/>
  <c r="AV218" i="2"/>
  <c r="AV223" i="2" s="1"/>
  <c r="AV217" i="2"/>
  <c r="AV595" i="2"/>
  <c r="AV549" i="2"/>
  <c r="AV318" i="2"/>
  <c r="AT1681" i="2"/>
  <c r="AU331" i="2"/>
  <c r="AU343" i="2"/>
  <c r="BE1995" i="3"/>
  <c r="AX198" i="3"/>
  <c r="BV1995" i="3"/>
  <c r="AY154" i="3"/>
  <c r="AY155" i="3"/>
  <c r="AY156" i="3"/>
  <c r="AY157" i="3"/>
  <c r="AY120" i="3"/>
  <c r="AY1004" i="3"/>
  <c r="AY1005" i="3"/>
  <c r="AY1237" i="3" s="1"/>
  <c r="AY131" i="3"/>
  <c r="AY132" i="3" s="1"/>
  <c r="AY129" i="3"/>
  <c r="AY162" i="3"/>
  <c r="AY163" i="3"/>
  <c r="AY161" i="3"/>
  <c r="AY164" i="3"/>
  <c r="AU1674" i="2"/>
  <c r="AU1678" i="2"/>
  <c r="AU751" i="2"/>
  <c r="AU317" i="2"/>
  <c r="AT1688" i="2"/>
  <c r="AT1448" i="2"/>
  <c r="AU525" i="2"/>
  <c r="AU532" i="2" s="1"/>
  <c r="AU1380" i="2" s="1"/>
  <c r="AT1604" i="2"/>
  <c r="AT1605" i="2" s="1"/>
  <c r="AU1317" i="2"/>
  <c r="AU1000" i="2"/>
  <c r="AU1631" i="2" s="1"/>
  <c r="AU769" i="2"/>
  <c r="AU1622" i="2" s="1"/>
  <c r="AT1624" i="2"/>
  <c r="AT1625" i="2" s="1"/>
  <c r="AU1397" i="2"/>
  <c r="AU1399" i="2" s="1"/>
  <c r="AU1414" i="2"/>
  <c r="AU1448" i="2" s="1"/>
  <c r="AT1399" i="2"/>
  <c r="AU241" i="2"/>
  <c r="AU1338" i="2"/>
  <c r="AU806" i="2"/>
  <c r="AU1565" i="2" s="1"/>
  <c r="AU882" i="2"/>
  <c r="AU1629" i="2" s="1"/>
  <c r="AU1153" i="2"/>
  <c r="AU923" i="2"/>
  <c r="AU1275" i="2"/>
  <c r="AU1120" i="2"/>
  <c r="AU1637" i="2" s="1"/>
  <c r="AU676" i="2"/>
  <c r="AU1617" i="2" s="1"/>
  <c r="AU638" i="2"/>
  <c r="AU1615" i="2" s="1"/>
  <c r="AV308" i="2"/>
  <c r="AU1080" i="2"/>
  <c r="AU1635" i="2" s="1"/>
  <c r="AU1602" i="2"/>
  <c r="AU1690" i="2"/>
  <c r="AU1620" i="2"/>
  <c r="AT1297" i="2"/>
  <c r="AT1645" i="2" s="1"/>
  <c r="AU1238" i="2"/>
  <c r="AU1220" i="2"/>
  <c r="AU1638" i="2" s="1"/>
  <c r="AU941" i="2"/>
  <c r="AU1176" i="2"/>
  <c r="AU1643" i="2" s="1"/>
  <c r="AU1360" i="2"/>
  <c r="AU1152" i="2"/>
  <c r="AU1295" i="2"/>
  <c r="AU1060" i="2"/>
  <c r="AU1634" i="2" s="1"/>
  <c r="AU1040" i="2"/>
  <c r="AU1633" i="2" s="1"/>
  <c r="AU619" i="2"/>
  <c r="AT1361" i="2"/>
  <c r="AT1646" i="2" s="1"/>
  <c r="AU1254" i="2"/>
  <c r="AU958" i="2"/>
  <c r="AT814" i="2"/>
  <c r="AT1382" i="2" s="1"/>
  <c r="AU903" i="2"/>
  <c r="AU1630" i="2" s="1"/>
  <c r="AU1020" i="2"/>
  <c r="AU1632" i="2" s="1"/>
  <c r="AU787" i="2"/>
  <c r="AU1623" i="2" s="1"/>
  <c r="AU715" i="2"/>
  <c r="AU1619" i="2" s="1"/>
  <c r="AU1639" i="2"/>
  <c r="AU1616" i="2"/>
  <c r="AU1607" i="2"/>
  <c r="AU1610" i="2"/>
  <c r="AU1628" i="2"/>
  <c r="AU1355" i="2"/>
  <c r="AU1100" i="2"/>
  <c r="AU1636" i="2" s="1"/>
  <c r="AU197" i="2"/>
  <c r="AU198" i="2" s="1"/>
  <c r="AT333" i="2"/>
  <c r="AT340" i="2" s="1"/>
  <c r="AT1670" i="2" s="1"/>
  <c r="AT321" i="2"/>
  <c r="AU1658" i="2"/>
  <c r="AU1608" i="2"/>
  <c r="AU1603" i="2"/>
  <c r="AU1200" i="2"/>
  <c r="AU1644" i="2" s="1"/>
  <c r="AU1296" i="2"/>
  <c r="AU813" i="2"/>
  <c r="AV1555" i="2"/>
  <c r="AV1497" i="2"/>
  <c r="AV1413" i="2"/>
  <c r="AV1412" i="2"/>
  <c r="AO371" i="2"/>
  <c r="AO1651" i="2" s="1"/>
  <c r="AO395" i="2"/>
  <c r="AO1654" i="2" s="1"/>
  <c r="AO411" i="2"/>
  <c r="AO387" i="2"/>
  <c r="AO1653" i="2" s="1"/>
  <c r="AO379" i="2"/>
  <c r="AO1652" i="2" s="1"/>
  <c r="AO403" i="2"/>
  <c r="AO1655" i="2" s="1"/>
  <c r="AO419" i="2"/>
  <c r="AO1657" i="2" s="1"/>
  <c r="AU1601" i="2"/>
  <c r="AU1600" i="2"/>
  <c r="AU1627" i="2"/>
  <c r="AO1671" i="2"/>
  <c r="AO1672" i="2" s="1"/>
  <c r="AO355" i="2"/>
  <c r="AU1618" i="2"/>
  <c r="AU1621" i="2"/>
  <c r="AU1543" i="2"/>
  <c r="AU219" i="2"/>
  <c r="AT274" i="2"/>
  <c r="AT1666" i="2" s="1"/>
  <c r="AT246" i="2"/>
  <c r="AU273" i="2"/>
  <c r="AU268" i="2"/>
  <c r="AU224" i="2"/>
  <c r="AR355" i="2"/>
  <c r="AR1671" i="2"/>
  <c r="AR1672" i="2" s="1"/>
  <c r="AP413" i="2"/>
  <c r="AP414" i="2" s="1"/>
  <c r="AP423" i="2" s="1"/>
  <c r="AP1720" i="2" s="1"/>
  <c r="AP1656" i="2"/>
  <c r="AP1659" i="2" s="1"/>
  <c r="AP1680" i="2" s="1"/>
  <c r="AU1614" i="2"/>
  <c r="AU1498" i="2"/>
  <c r="AU812" i="2"/>
  <c r="AU263" i="2"/>
  <c r="AW17" i="2"/>
  <c r="AV16" i="2"/>
  <c r="AV282" i="2" s="1"/>
  <c r="AV117" i="2"/>
  <c r="AV119" i="2"/>
  <c r="AV126" i="2"/>
  <c r="AV127" i="2"/>
  <c r="AV128" i="2"/>
  <c r="AV129" i="2"/>
  <c r="AV118" i="2"/>
  <c r="AV120" i="2"/>
  <c r="AV190" i="2"/>
  <c r="AV197" i="2" s="1"/>
  <c r="AV1152" i="2"/>
  <c r="AV287" i="2"/>
  <c r="AV1551" i="2" s="1"/>
  <c r="AV294" i="2"/>
  <c r="AV293" i="2" s="1"/>
  <c r="AV261" i="2"/>
  <c r="AV262" i="2"/>
  <c r="AV267" i="2" s="1"/>
  <c r="AV304" i="2"/>
  <c r="AV327" i="2"/>
  <c r="AV378" i="2"/>
  <c r="AV360" i="2"/>
  <c r="AV1552" i="2" s="1"/>
  <c r="AV370" i="2"/>
  <c r="AV351" i="2"/>
  <c r="AV394" i="2"/>
  <c r="AV472" i="2"/>
  <c r="AV439" i="2"/>
  <c r="AV524" i="2"/>
  <c r="AV564" i="2"/>
  <c r="AV410" i="2"/>
  <c r="AV418" i="2"/>
  <c r="AV457" i="2"/>
  <c r="AV487" i="2"/>
  <c r="AV674" i="2"/>
  <c r="AV750" i="2"/>
  <c r="AV767" i="2"/>
  <c r="AV695" i="2"/>
  <c r="AV732" i="2"/>
  <c r="AV749" i="2"/>
  <c r="AV751" i="2" s="1"/>
  <c r="AV402" i="2"/>
  <c r="AV523" i="2"/>
  <c r="AV618" i="2"/>
  <c r="AV637" i="2"/>
  <c r="AV656" i="2"/>
  <c r="AV694" i="2"/>
  <c r="AV696" i="2" s="1"/>
  <c r="AV714" i="2"/>
  <c r="AV731" i="2"/>
  <c r="AV786" i="2"/>
  <c r="AV617" i="2"/>
  <c r="AV713" i="2"/>
  <c r="AV715" i="2" s="1"/>
  <c r="AV785" i="2"/>
  <c r="AV840" i="2"/>
  <c r="AV860" i="2"/>
  <c r="AV881" i="2"/>
  <c r="AV902" i="2"/>
  <c r="AV922" i="2"/>
  <c r="AV939" i="2"/>
  <c r="AV1038" i="2"/>
  <c r="AV1059" i="2"/>
  <c r="AV1118" i="2"/>
  <c r="AV675" i="2"/>
  <c r="AV804" i="2"/>
  <c r="AV880" i="2"/>
  <c r="AV901" i="2"/>
  <c r="AV921" i="2"/>
  <c r="AV973" i="2"/>
  <c r="AV999" i="2"/>
  <c r="AV1058" i="2"/>
  <c r="AV1079" i="2"/>
  <c r="AV386" i="2"/>
  <c r="AV636" i="2"/>
  <c r="AV768" i="2"/>
  <c r="AV805" i="2"/>
  <c r="AV957" i="2"/>
  <c r="AV972" i="2"/>
  <c r="AV998" i="2"/>
  <c r="AV1019" i="2"/>
  <c r="AV1078" i="2"/>
  <c r="AV1099" i="2"/>
  <c r="AV956" i="2"/>
  <c r="AV1039" i="2"/>
  <c r="AV1098" i="2"/>
  <c r="AV1174" i="2"/>
  <c r="AV1198" i="2"/>
  <c r="AV1219" i="2"/>
  <c r="AV1236" i="2"/>
  <c r="AV1274" i="2"/>
  <c r="AV1289" i="2"/>
  <c r="AV1336" i="2"/>
  <c r="AV861" i="2"/>
  <c r="AV1218" i="2"/>
  <c r="AV1273" i="2"/>
  <c r="AV1316" i="2"/>
  <c r="AV1253" i="2"/>
  <c r="AV1315" i="2"/>
  <c r="AV1354" i="2"/>
  <c r="AV655" i="2"/>
  <c r="AV841" i="2"/>
  <c r="AV1119" i="2"/>
  <c r="AV1175" i="2"/>
  <c r="AV1337" i="2"/>
  <c r="AV1441" i="2"/>
  <c r="AV1496" i="2"/>
  <c r="AV1392" i="2"/>
  <c r="AV1438" i="2"/>
  <c r="AV1493" i="2"/>
  <c r="AV1237" i="2"/>
  <c r="AV1353" i="2"/>
  <c r="AV1449" i="2"/>
  <c r="AV1450" i="2" s="1"/>
  <c r="AV1465" i="2"/>
  <c r="AV940" i="2"/>
  <c r="AV1528" i="2"/>
  <c r="AV1529" i="2" s="1"/>
  <c r="AV1018" i="2"/>
  <c r="AV1290" i="2"/>
  <c r="AV1492" i="2"/>
  <c r="AV1597" i="2"/>
  <c r="AV1437" i="2"/>
  <c r="AV1468" i="2"/>
  <c r="AV1503" i="2" s="1"/>
  <c r="AV1252" i="2"/>
  <c r="AV1504" i="2"/>
  <c r="AV1505" i="2" s="1"/>
  <c r="AT310" i="2"/>
  <c r="S157" i="2"/>
  <c r="S159" i="2"/>
  <c r="S1135" i="2"/>
  <c r="S123" i="2"/>
  <c r="S158" i="2"/>
  <c r="AR419" i="2"/>
  <c r="AR1657" i="2" s="1"/>
  <c r="AR379" i="2"/>
  <c r="AR1652" i="2" s="1"/>
  <c r="AR403" i="2"/>
  <c r="AR1655" i="2" s="1"/>
  <c r="AR371" i="2"/>
  <c r="AR1651" i="2" s="1"/>
  <c r="AR387" i="2"/>
  <c r="AR1653" i="2" s="1"/>
  <c r="AR411" i="2"/>
  <c r="AR395" i="2"/>
  <c r="AR1654" i="2" s="1"/>
  <c r="AU1503" i="2"/>
  <c r="AU1291" i="2"/>
  <c r="AU979" i="2"/>
  <c r="AU978" i="2"/>
  <c r="X1500" i="2"/>
  <c r="X1502" i="2" s="1"/>
  <c r="X1506" i="2" s="1"/>
  <c r="X1691" i="2" s="1"/>
  <c r="Y1494" i="2"/>
  <c r="Y1495" i="2" s="1"/>
  <c r="AT1719" i="2"/>
  <c r="AT1677" i="2"/>
  <c r="AQ355" i="2"/>
  <c r="AQ1671" i="2"/>
  <c r="AQ1672" i="2" s="1"/>
  <c r="AU1359" i="2"/>
  <c r="AU244" i="2"/>
  <c r="AU272" i="2" s="1"/>
  <c r="AU192" i="2"/>
  <c r="Y1440" i="2"/>
  <c r="Y1444" i="2" s="1"/>
  <c r="AQ371" i="2"/>
  <c r="AQ1651" i="2" s="1"/>
  <c r="AQ379" i="2"/>
  <c r="AQ1652" i="2" s="1"/>
  <c r="AQ411" i="2"/>
  <c r="AQ419" i="2"/>
  <c r="AQ1657" i="2" s="1"/>
  <c r="AQ395" i="2"/>
  <c r="AQ1654" i="2" s="1"/>
  <c r="AQ403" i="2"/>
  <c r="AQ1655" i="2" s="1"/>
  <c r="AQ387" i="2"/>
  <c r="AQ1653" i="2" s="1"/>
  <c r="AU1596" i="2"/>
  <c r="AU295" i="2"/>
  <c r="AU296" i="2" s="1"/>
  <c r="AU306" i="2" s="1"/>
  <c r="AS345" i="2"/>
  <c r="AS328" i="2"/>
  <c r="AS1669" i="2" s="1"/>
  <c r="S164" i="2"/>
  <c r="S166" i="2"/>
  <c r="S132" i="2"/>
  <c r="S1136" i="2"/>
  <c r="S1368" i="2" s="1"/>
  <c r="S134" i="2"/>
  <c r="S1555" i="2" s="1"/>
  <c r="S165" i="2"/>
  <c r="AU1415" i="2" l="1"/>
  <c r="AV1100" i="2"/>
  <c r="AU1681" i="2"/>
  <c r="AV1564" i="2"/>
  <c r="AW1442" i="2"/>
  <c r="AW1199" i="2"/>
  <c r="AW188" i="2"/>
  <c r="AW339" i="2"/>
  <c r="AW239" i="2"/>
  <c r="AW244" i="2" s="1"/>
  <c r="AW240" i="2"/>
  <c r="AW245" i="2" s="1"/>
  <c r="AW217" i="2"/>
  <c r="AW218" i="2"/>
  <c r="AW223" i="2" s="1"/>
  <c r="AW549" i="2"/>
  <c r="AW595" i="2"/>
  <c r="AW318" i="2"/>
  <c r="AW420" i="2"/>
  <c r="AV343" i="2"/>
  <c r="AV331" i="2"/>
  <c r="AY165" i="3"/>
  <c r="AZ111" i="3"/>
  <c r="AX1419" i="3"/>
  <c r="BX1995" i="3"/>
  <c r="AY1006" i="3"/>
  <c r="AY1236" i="3"/>
  <c r="AY158" i="3"/>
  <c r="AV1674" i="2"/>
  <c r="AV1678" i="2"/>
  <c r="AU1688" i="2"/>
  <c r="AU1624" i="2"/>
  <c r="AU1625" i="2" s="1"/>
  <c r="AU1443" i="2"/>
  <c r="AU1604" i="2"/>
  <c r="AU1605" i="2" s="1"/>
  <c r="AV317" i="2"/>
  <c r="AU1361" i="2"/>
  <c r="AU1646" i="2" s="1"/>
  <c r="AU1297" i="2"/>
  <c r="AU1645" i="2" s="1"/>
  <c r="AV1238" i="2"/>
  <c r="AV1060" i="2"/>
  <c r="AV1634" i="2" s="1"/>
  <c r="AV1397" i="2"/>
  <c r="AV1399" i="2" s="1"/>
  <c r="AV882" i="2"/>
  <c r="AV1629" i="2" s="1"/>
  <c r="AV1153" i="2"/>
  <c r="AV1154" i="2" s="1"/>
  <c r="AV1642" i="2" s="1"/>
  <c r="AV1000" i="2"/>
  <c r="AV1631" i="2" s="1"/>
  <c r="AU1154" i="2"/>
  <c r="AU1642" i="2" s="1"/>
  <c r="AV1020" i="2"/>
  <c r="AV1632" i="2" s="1"/>
  <c r="AV787" i="2"/>
  <c r="AV1623" i="2" s="1"/>
  <c r="AV1275" i="2"/>
  <c r="AV923" i="2"/>
  <c r="AV1254" i="2"/>
  <c r="AV769" i="2"/>
  <c r="AV1622" i="2" s="1"/>
  <c r="AV1120" i="2"/>
  <c r="AV1637" i="2" s="1"/>
  <c r="AU814" i="2"/>
  <c r="AU1382" i="2" s="1"/>
  <c r="AW308" i="2"/>
  <c r="AV1414" i="2"/>
  <c r="AV1443" i="2" s="1"/>
  <c r="AV1220" i="2"/>
  <c r="AV1638" i="2" s="1"/>
  <c r="AV974" i="2"/>
  <c r="AV619" i="2"/>
  <c r="AV1614" i="2" s="1"/>
  <c r="AV241" i="2"/>
  <c r="AV1176" i="2"/>
  <c r="AV1643" i="2" s="1"/>
  <c r="AV191" i="2"/>
  <c r="AV192" i="2"/>
  <c r="AU980" i="2"/>
  <c r="AU1640" i="2" s="1"/>
  <c r="AV941" i="2"/>
  <c r="AV862" i="2"/>
  <c r="AV1628" i="2" s="1"/>
  <c r="AV1360" i="2"/>
  <c r="AV1080" i="2"/>
  <c r="AV1635" i="2" s="1"/>
  <c r="AV1469" i="2"/>
  <c r="AW1466" i="2" s="1"/>
  <c r="AW1468" i="2" s="1"/>
  <c r="AW1469" i="2" s="1"/>
  <c r="AX1466" i="2" s="1"/>
  <c r="AV1317" i="2"/>
  <c r="AV1639" i="2" s="1"/>
  <c r="AV638" i="2"/>
  <c r="AV1615" i="2" s="1"/>
  <c r="AV1040" i="2"/>
  <c r="AV1633" i="2" s="1"/>
  <c r="AV196" i="2"/>
  <c r="AV198" i="2" s="1"/>
  <c r="AV1621" i="2"/>
  <c r="AV1291" i="2"/>
  <c r="AV978" i="2"/>
  <c r="AV813" i="2"/>
  <c r="AV733" i="2"/>
  <c r="AV1620" i="2" s="1"/>
  <c r="AV525" i="2"/>
  <c r="AV1604" i="2" s="1"/>
  <c r="AU333" i="2"/>
  <c r="AU340" i="2" s="1"/>
  <c r="AU1670" i="2" s="1"/>
  <c r="AU321" i="2"/>
  <c r="AV903" i="2"/>
  <c r="AV1630" i="2" s="1"/>
  <c r="AO1656" i="2"/>
  <c r="AO1659" i="2" s="1"/>
  <c r="AO1680" i="2" s="1"/>
  <c r="AO413" i="2"/>
  <c r="AO414" i="2" s="1"/>
  <c r="AO423" i="2" s="1"/>
  <c r="AO1720" i="2" s="1"/>
  <c r="AV979" i="2"/>
  <c r="AV842" i="2"/>
  <c r="AV1627" i="2" s="1"/>
  <c r="AW1555" i="2"/>
  <c r="AW1497" i="2"/>
  <c r="AW1413" i="2"/>
  <c r="AW1412" i="2"/>
  <c r="AV1543" i="2"/>
  <c r="AV812" i="2"/>
  <c r="AV1359" i="2"/>
  <c r="AV1338" i="2"/>
  <c r="AV806" i="2"/>
  <c r="AV1624" i="2" s="1"/>
  <c r="AV1200" i="2"/>
  <c r="AV1644" i="2" s="1"/>
  <c r="AV244" i="2"/>
  <c r="AV246" i="2" s="1"/>
  <c r="AV263" i="2"/>
  <c r="AV273" i="2"/>
  <c r="AV219" i="2"/>
  <c r="Y1445" i="2"/>
  <c r="Y1447" i="2" s="1"/>
  <c r="Y1451" i="2" s="1"/>
  <c r="Y1689" i="2" s="1"/>
  <c r="Z1439" i="2"/>
  <c r="S135" i="2"/>
  <c r="T114" i="2" s="1"/>
  <c r="S168" i="2"/>
  <c r="AQ413" i="2"/>
  <c r="AQ414" i="2" s="1"/>
  <c r="AQ423" i="2" s="1"/>
  <c r="AQ1720" i="2" s="1"/>
  <c r="AQ1656" i="2"/>
  <c r="AQ1659" i="2" s="1"/>
  <c r="AQ1680" i="2" s="1"/>
  <c r="AR1656" i="2"/>
  <c r="AR1659" i="2" s="1"/>
  <c r="AR1680" i="2" s="1"/>
  <c r="AR413" i="2"/>
  <c r="AR414" i="2" s="1"/>
  <c r="AR423" i="2" s="1"/>
  <c r="AR1720" i="2" s="1"/>
  <c r="S1137" i="2"/>
  <c r="S1367" i="2"/>
  <c r="AT328" i="2"/>
  <c r="AT1669" i="2" s="1"/>
  <c r="AT345" i="2"/>
  <c r="AV1690" i="2"/>
  <c r="AV1601" i="2"/>
  <c r="AV1498" i="2"/>
  <c r="AV1619" i="2"/>
  <c r="AV1600" i="2"/>
  <c r="AV1618" i="2"/>
  <c r="AV1603" i="2"/>
  <c r="AV1636" i="2"/>
  <c r="AV1355" i="2"/>
  <c r="AV1296" i="2"/>
  <c r="AV1295" i="2"/>
  <c r="AV657" i="2"/>
  <c r="AV1616" i="2" s="1"/>
  <c r="AU274" i="2"/>
  <c r="AU1666" i="2" s="1"/>
  <c r="AU310" i="2"/>
  <c r="Y1499" i="2"/>
  <c r="AV958" i="2"/>
  <c r="AV676" i="2"/>
  <c r="AV1617" i="2" s="1"/>
  <c r="AV1596" i="2"/>
  <c r="AV295" i="2"/>
  <c r="AV296" i="2" s="1"/>
  <c r="AV306" i="2" s="1"/>
  <c r="AS354" i="2"/>
  <c r="AS352" i="2"/>
  <c r="AU1719" i="2"/>
  <c r="AU1677" i="2"/>
  <c r="S161" i="2"/>
  <c r="AV1608" i="2"/>
  <c r="AV1607" i="2"/>
  <c r="AV1610" i="2"/>
  <c r="AV1602" i="2"/>
  <c r="AV266" i="2"/>
  <c r="AV222" i="2"/>
  <c r="AV224" i="2" s="1"/>
  <c r="AX17" i="2"/>
  <c r="AW16" i="2"/>
  <c r="AW282" i="2" s="1"/>
  <c r="AW118" i="2"/>
  <c r="AW117" i="2"/>
  <c r="AW120" i="2"/>
  <c r="AW119" i="2"/>
  <c r="AW126" i="2"/>
  <c r="AW127" i="2"/>
  <c r="AW128" i="2"/>
  <c r="AW129" i="2"/>
  <c r="AW190" i="2"/>
  <c r="AW287" i="2"/>
  <c r="AW1551" i="2" s="1"/>
  <c r="AW262" i="2"/>
  <c r="AW267" i="2" s="1"/>
  <c r="AW294" i="2"/>
  <c r="AW293" i="2" s="1"/>
  <c r="AW327" i="2"/>
  <c r="AW360" i="2"/>
  <c r="AW1552" i="2" s="1"/>
  <c r="AW370" i="2"/>
  <c r="AW304" i="2"/>
  <c r="AW378" i="2"/>
  <c r="AW386" i="2"/>
  <c r="AW402" i="2"/>
  <c r="AW523" i="2"/>
  <c r="AW394" i="2"/>
  <c r="AW472" i="2"/>
  <c r="AW261" i="2"/>
  <c r="AW266" i="2" s="1"/>
  <c r="AW439" i="2"/>
  <c r="AW524" i="2"/>
  <c r="AW564" i="2"/>
  <c r="AW617" i="2"/>
  <c r="AW636" i="2"/>
  <c r="AW655" i="2"/>
  <c r="AW675" i="2"/>
  <c r="AW713" i="2"/>
  <c r="AW768" i="2"/>
  <c r="AW785" i="2"/>
  <c r="AW351" i="2"/>
  <c r="AW410" i="2"/>
  <c r="AW418" i="2"/>
  <c r="AW457" i="2"/>
  <c r="AW487" i="2"/>
  <c r="AW674" i="2"/>
  <c r="AW750" i="2"/>
  <c r="AW1152" i="2"/>
  <c r="AW695" i="2"/>
  <c r="AW732" i="2"/>
  <c r="AW749" i="2"/>
  <c r="AW751" i="2" s="1"/>
  <c r="AW656" i="2"/>
  <c r="AW841" i="2"/>
  <c r="AW861" i="2"/>
  <c r="AW940" i="2"/>
  <c r="AW956" i="2"/>
  <c r="AW1018" i="2"/>
  <c r="AW1039" i="2"/>
  <c r="AW1098" i="2"/>
  <c r="AW1119" i="2"/>
  <c r="AW618" i="2"/>
  <c r="AW714" i="2"/>
  <c r="AW731" i="2"/>
  <c r="AW767" i="2"/>
  <c r="AW840" i="2"/>
  <c r="AW860" i="2"/>
  <c r="AW862" i="2" s="1"/>
  <c r="AW881" i="2"/>
  <c r="AW902" i="2"/>
  <c r="AW922" i="2"/>
  <c r="AW939" i="2"/>
  <c r="AW1038" i="2"/>
  <c r="AW1059" i="2"/>
  <c r="AW1118" i="2"/>
  <c r="AW786" i="2"/>
  <c r="AW804" i="2"/>
  <c r="AW880" i="2"/>
  <c r="AW901" i="2"/>
  <c r="AW921" i="2"/>
  <c r="AW973" i="2"/>
  <c r="AW999" i="2"/>
  <c r="AW1058" i="2"/>
  <c r="AW1079" i="2"/>
  <c r="AW694" i="2"/>
  <c r="AW998" i="2"/>
  <c r="AW1175" i="2"/>
  <c r="AW1237" i="2"/>
  <c r="AW1252" i="2"/>
  <c r="AW1290" i="2"/>
  <c r="AW1337" i="2"/>
  <c r="AW1353" i="2"/>
  <c r="AW957" i="2"/>
  <c r="AW958" i="2" s="1"/>
  <c r="AW972" i="2"/>
  <c r="AW1019" i="2"/>
  <c r="AW1078" i="2"/>
  <c r="AW1153" i="2"/>
  <c r="AW1174" i="2"/>
  <c r="AW1198" i="2"/>
  <c r="AW1219" i="2"/>
  <c r="AW1236" i="2"/>
  <c r="AW1274" i="2"/>
  <c r="AW1289" i="2"/>
  <c r="AW805" i="2"/>
  <c r="AW1099" i="2"/>
  <c r="AW1218" i="2"/>
  <c r="AW1273" i="2"/>
  <c r="AW1316" i="2"/>
  <c r="AW637" i="2"/>
  <c r="AW1253" i="2"/>
  <c r="AW1354" i="2"/>
  <c r="AW1437" i="2"/>
  <c r="AW1492" i="2"/>
  <c r="AW1504" i="2"/>
  <c r="AW1505" i="2" s="1"/>
  <c r="AW1441" i="2"/>
  <c r="AW1496" i="2"/>
  <c r="AW1392" i="2"/>
  <c r="AW1438" i="2"/>
  <c r="AW1493" i="2"/>
  <c r="AW1528" i="2"/>
  <c r="AW1529" i="2" s="1"/>
  <c r="AW1465" i="2"/>
  <c r="AW1315" i="2"/>
  <c r="AW1336" i="2"/>
  <c r="AW1449" i="2"/>
  <c r="AW1450" i="2" s="1"/>
  <c r="AW1597" i="2"/>
  <c r="AU246" i="2"/>
  <c r="AV1658" i="2"/>
  <c r="AW1000" i="2" l="1"/>
  <c r="AV1415" i="2"/>
  <c r="AW1176" i="2"/>
  <c r="AW696" i="2"/>
  <c r="AV1681" i="2"/>
  <c r="AX1442" i="2"/>
  <c r="AX1199" i="2"/>
  <c r="AX188" i="2"/>
  <c r="AX240" i="2"/>
  <c r="AX339" i="2"/>
  <c r="AX239" i="2"/>
  <c r="AX244" i="2" s="1"/>
  <c r="AX217" i="2"/>
  <c r="AX222" i="2" s="1"/>
  <c r="AX218" i="2"/>
  <c r="AX595" i="2"/>
  <c r="AX549" i="2"/>
  <c r="AX420" i="2"/>
  <c r="AX318" i="2"/>
  <c r="AW331" i="2"/>
  <c r="AW343" i="2"/>
  <c r="AY167" i="3"/>
  <c r="BV1996" i="3" s="1"/>
  <c r="AX1422" i="3"/>
  <c r="AX1524" i="3"/>
  <c r="AX1536" i="3" s="1"/>
  <c r="AZ118" i="3"/>
  <c r="AZ119" i="3" s="1"/>
  <c r="AZ127" i="3"/>
  <c r="AZ128" i="3" s="1"/>
  <c r="AY1510" i="3"/>
  <c r="AY1516" i="3" s="1"/>
  <c r="AY1238" i="3"/>
  <c r="AY1252" i="3" s="1"/>
  <c r="AY1436" i="3" s="1"/>
  <c r="AY1438" i="3" s="1"/>
  <c r="AY1996" i="3"/>
  <c r="BE1996" i="3" s="1"/>
  <c r="AW1674" i="2"/>
  <c r="AW1678" i="2"/>
  <c r="AW657" i="2"/>
  <c r="AV1448" i="2"/>
  <c r="AV1688" i="2"/>
  <c r="AW317" i="2"/>
  <c r="AW191" i="2"/>
  <c r="AW787" i="2"/>
  <c r="AW1623" i="2" s="1"/>
  <c r="AW1120" i="2"/>
  <c r="AW1637" i="2" s="1"/>
  <c r="AW1397" i="2"/>
  <c r="AW1399" i="2" s="1"/>
  <c r="AV1297" i="2"/>
  <c r="AV1645" i="2" s="1"/>
  <c r="AW1020" i="2"/>
  <c r="AW1632" i="2" s="1"/>
  <c r="AW941" i="2"/>
  <c r="AW974" i="2"/>
  <c r="AW1238" i="2"/>
  <c r="AW1254" i="2"/>
  <c r="AW619" i="2"/>
  <c r="AW1614" i="2" s="1"/>
  <c r="AX308" i="2"/>
  <c r="AW1564" i="2"/>
  <c r="AW1355" i="2"/>
  <c r="AW676" i="2"/>
  <c r="AW1617" i="2" s="1"/>
  <c r="AW978" i="2"/>
  <c r="AW1040" i="2"/>
  <c r="AW1633" i="2" s="1"/>
  <c r="AW733" i="2"/>
  <c r="AW1620" i="2" s="1"/>
  <c r="AW882" i="2"/>
  <c r="AW1414" i="2"/>
  <c r="AW769" i="2"/>
  <c r="AW1622" i="2" s="1"/>
  <c r="AW1296" i="2"/>
  <c r="AW1060" i="2"/>
  <c r="AW903" i="2"/>
  <c r="AW1630" i="2" s="1"/>
  <c r="AW842" i="2"/>
  <c r="AW1627" i="2" s="1"/>
  <c r="AV1565" i="2"/>
  <c r="AW1601" i="2"/>
  <c r="AW197" i="2"/>
  <c r="AW1291" i="2"/>
  <c r="AW638" i="2"/>
  <c r="AW1615" i="2" s="1"/>
  <c r="AW1100" i="2"/>
  <c r="AW1636" i="2" s="1"/>
  <c r="AW1275" i="2"/>
  <c r="AW1080" i="2"/>
  <c r="AW1635" i="2" s="1"/>
  <c r="AW715" i="2"/>
  <c r="AW1619" i="2" s="1"/>
  <c r="AV532" i="2"/>
  <c r="AV1380" i="2" s="1"/>
  <c r="AW1317" i="2"/>
  <c r="AW1639" i="2" s="1"/>
  <c r="AW1295" i="2"/>
  <c r="AW1200" i="2"/>
  <c r="AW1644" i="2" s="1"/>
  <c r="AW1634" i="2"/>
  <c r="AW525" i="2"/>
  <c r="AW532" i="2" s="1"/>
  <c r="AW1380" i="2" s="1"/>
  <c r="AW1360" i="2"/>
  <c r="AX1497" i="2"/>
  <c r="AX1555" i="2"/>
  <c r="AX1412" i="2"/>
  <c r="AX1413" i="2"/>
  <c r="AW979" i="2"/>
  <c r="AW806" i="2"/>
  <c r="AW1565" i="2" s="1"/>
  <c r="AW923" i="2"/>
  <c r="AW1154" i="2"/>
  <c r="AW1642" i="2" s="1"/>
  <c r="AV980" i="2"/>
  <c r="AV1640" i="2" s="1"/>
  <c r="AW1600" i="2"/>
  <c r="AW1220" i="2"/>
  <c r="AW1638" i="2" s="1"/>
  <c r="AV333" i="2"/>
  <c r="AV340" i="2" s="1"/>
  <c r="AV1670" i="2" s="1"/>
  <c r="AV321" i="2"/>
  <c r="AW1359" i="2"/>
  <c r="AV1361" i="2"/>
  <c r="AV1646" i="2" s="1"/>
  <c r="AW812" i="2"/>
  <c r="AW219" i="2"/>
  <c r="AW241" i="2"/>
  <c r="AW273" i="2"/>
  <c r="AW268" i="2"/>
  <c r="Y1500" i="2"/>
  <c r="Y1502" i="2" s="1"/>
  <c r="Y1506" i="2" s="1"/>
  <c r="Y1691" i="2" s="1"/>
  <c r="Z1494" i="2"/>
  <c r="Z1495" i="2" s="1"/>
  <c r="AW1543" i="2"/>
  <c r="AW1690" i="2"/>
  <c r="AW1498" i="2"/>
  <c r="AW192" i="2"/>
  <c r="AW246" i="2"/>
  <c r="AW222" i="2"/>
  <c r="AW272" i="2" s="1"/>
  <c r="AW196" i="2"/>
  <c r="AV272" i="2"/>
  <c r="AV274" i="2" s="1"/>
  <c r="AV1666" i="2" s="1"/>
  <c r="AV1719" i="2"/>
  <c r="AV1677" i="2"/>
  <c r="T130" i="2"/>
  <c r="AV814" i="2"/>
  <c r="AV1382" i="2" s="1"/>
  <c r="AW1629" i="2"/>
  <c r="AW1610" i="2"/>
  <c r="AW1631" i="2"/>
  <c r="AW1616" i="2"/>
  <c r="AW263" i="2"/>
  <c r="AW1719" i="2"/>
  <c r="AW1596" i="2"/>
  <c r="AW295" i="2"/>
  <c r="AW296" i="2" s="1"/>
  <c r="AW306" i="2" s="1"/>
  <c r="AV1625" i="2"/>
  <c r="AU345" i="2"/>
  <c r="AU328" i="2"/>
  <c r="AU1669" i="2" s="1"/>
  <c r="AV268" i="2"/>
  <c r="AV1605" i="2"/>
  <c r="Z1440" i="2"/>
  <c r="Z1444" i="2" s="1"/>
  <c r="AW1658" i="2"/>
  <c r="AW1607" i="2"/>
  <c r="AW1628" i="2"/>
  <c r="AW1602" i="2"/>
  <c r="AW1643" i="2"/>
  <c r="AW1608" i="2"/>
  <c r="AW1503" i="2"/>
  <c r="AW1338" i="2"/>
  <c r="AY17" i="2"/>
  <c r="AX16" i="2"/>
  <c r="AX282" i="2" s="1"/>
  <c r="AX118" i="2"/>
  <c r="AX119" i="2"/>
  <c r="AX117" i="2"/>
  <c r="AX120" i="2"/>
  <c r="AX126" i="2"/>
  <c r="AX127" i="2"/>
  <c r="AX128" i="2"/>
  <c r="AX129" i="2"/>
  <c r="AX196" i="2"/>
  <c r="AX190" i="2"/>
  <c r="AX261" i="2"/>
  <c r="AX266" i="2" s="1"/>
  <c r="AX262" i="2"/>
  <c r="AX267" i="2" s="1"/>
  <c r="AX304" i="2"/>
  <c r="AX287" i="2"/>
  <c r="AX1551" i="2" s="1"/>
  <c r="AX294" i="2"/>
  <c r="AX293" i="2" s="1"/>
  <c r="AX351" i="2"/>
  <c r="AX327" i="2"/>
  <c r="AX378" i="2"/>
  <c r="AX370" i="2"/>
  <c r="AX410" i="2"/>
  <c r="AX418" i="2"/>
  <c r="AX457" i="2"/>
  <c r="AX487" i="2"/>
  <c r="AX386" i="2"/>
  <c r="AX402" i="2"/>
  <c r="AX523" i="2"/>
  <c r="AX360" i="2"/>
  <c r="AX1552" i="2" s="1"/>
  <c r="AX394" i="2"/>
  <c r="AX472" i="2"/>
  <c r="AX618" i="2"/>
  <c r="AX637" i="2"/>
  <c r="AX656" i="2"/>
  <c r="AX694" i="2"/>
  <c r="AX714" i="2"/>
  <c r="AX731" i="2"/>
  <c r="AX786" i="2"/>
  <c r="AX564" i="2"/>
  <c r="AX617" i="2"/>
  <c r="AX619" i="2" s="1"/>
  <c r="AX636" i="2"/>
  <c r="AX638" i="2" s="1"/>
  <c r="AX655" i="2"/>
  <c r="AX657" i="2" s="1"/>
  <c r="AX675" i="2"/>
  <c r="AX713" i="2"/>
  <c r="AX439" i="2"/>
  <c r="AX674" i="2"/>
  <c r="AX750" i="2"/>
  <c r="AX767" i="2"/>
  <c r="AX695" i="2"/>
  <c r="AX805" i="2"/>
  <c r="AX957" i="2"/>
  <c r="AX972" i="2"/>
  <c r="AX998" i="2"/>
  <c r="AX1019" i="2"/>
  <c r="AX1078" i="2"/>
  <c r="AX1099" i="2"/>
  <c r="AX785" i="2"/>
  <c r="AX841" i="2"/>
  <c r="AX861" i="2"/>
  <c r="AX940" i="2"/>
  <c r="AX956" i="2"/>
  <c r="AX1018" i="2"/>
  <c r="AX1039" i="2"/>
  <c r="AX1098" i="2"/>
  <c r="AX1119" i="2"/>
  <c r="AX732" i="2"/>
  <c r="AX749" i="2"/>
  <c r="AX840" i="2"/>
  <c r="AX860" i="2"/>
  <c r="AX881" i="2"/>
  <c r="AX902" i="2"/>
  <c r="AX922" i="2"/>
  <c r="AX939" i="2"/>
  <c r="AX1038" i="2"/>
  <c r="AX1059" i="2"/>
  <c r="AX524" i="2"/>
  <c r="AX804" i="2"/>
  <c r="AX1253" i="2"/>
  <c r="AX1315" i="2"/>
  <c r="AX1354" i="2"/>
  <c r="AX880" i="2"/>
  <c r="AX921" i="2"/>
  <c r="AX999" i="2"/>
  <c r="AX1118" i="2"/>
  <c r="AX1175" i="2"/>
  <c r="AX1237" i="2"/>
  <c r="AX1252" i="2"/>
  <c r="AX1290" i="2"/>
  <c r="AX973" i="2"/>
  <c r="AX1058" i="2"/>
  <c r="AX1079" i="2"/>
  <c r="AX1174" i="2"/>
  <c r="AX1198" i="2"/>
  <c r="AX1219" i="2"/>
  <c r="AX1236" i="2"/>
  <c r="AX1274" i="2"/>
  <c r="AX1289" i="2"/>
  <c r="AX1336" i="2"/>
  <c r="AX1273" i="2"/>
  <c r="AX1316" i="2"/>
  <c r="AX1449" i="2"/>
  <c r="AX1450" i="2" s="1"/>
  <c r="AX1465" i="2"/>
  <c r="AX1337" i="2"/>
  <c r="AX1437" i="2"/>
  <c r="AX1468" i="2"/>
  <c r="AX1498" i="2" s="1"/>
  <c r="AX1492" i="2"/>
  <c r="AX1504" i="2"/>
  <c r="AX1505" i="2" s="1"/>
  <c r="AX901" i="2"/>
  <c r="AX1441" i="2"/>
  <c r="AX1496" i="2"/>
  <c r="AX1392" i="2"/>
  <c r="AX1438" i="2"/>
  <c r="AX1597" i="2"/>
  <c r="AX768" i="2"/>
  <c r="AX1353" i="2"/>
  <c r="AX1528" i="2"/>
  <c r="AX1529" i="2" s="1"/>
  <c r="AX1493" i="2"/>
  <c r="AX1218" i="2"/>
  <c r="AS1671" i="2"/>
  <c r="AS1672" i="2" s="1"/>
  <c r="AS355" i="2"/>
  <c r="S1641" i="2"/>
  <c r="S1647" i="2" s="1"/>
  <c r="S1369" i="2"/>
  <c r="S1383" i="2" s="1"/>
  <c r="S1567" i="2" s="1"/>
  <c r="AW1603" i="2"/>
  <c r="AW1621" i="2"/>
  <c r="AW813" i="2"/>
  <c r="AS387" i="2"/>
  <c r="AS1653" i="2" s="1"/>
  <c r="AS395" i="2"/>
  <c r="AS1654" i="2" s="1"/>
  <c r="AS411" i="2"/>
  <c r="AS403" i="2"/>
  <c r="AS1655" i="2" s="1"/>
  <c r="AS379" i="2"/>
  <c r="AS1652" i="2" s="1"/>
  <c r="AS419" i="2"/>
  <c r="AS1657" i="2" s="1"/>
  <c r="AS371" i="2"/>
  <c r="AS1651" i="2" s="1"/>
  <c r="AV310" i="2"/>
  <c r="AT354" i="2"/>
  <c r="AT352" i="2"/>
  <c r="S170" i="2"/>
  <c r="S201" i="2" s="1"/>
  <c r="S1550" i="2" s="1"/>
  <c r="S1553" i="2" s="1"/>
  <c r="S1557" i="2" s="1"/>
  <c r="S1574" i="2" s="1"/>
  <c r="S1665" i="2" s="1"/>
  <c r="S1683" i="2" s="1"/>
  <c r="AY198" i="3" l="1"/>
  <c r="AY1419" i="3" s="1"/>
  <c r="AW1415" i="2"/>
  <c r="AX696" i="2"/>
  <c r="AY188" i="2"/>
  <c r="AY1442" i="2"/>
  <c r="AY1199" i="2"/>
  <c r="AY240" i="2"/>
  <c r="AY339" i="2"/>
  <c r="AY239" i="2"/>
  <c r="AY244" i="2" s="1"/>
  <c r="AY218" i="2"/>
  <c r="AY217" i="2"/>
  <c r="AY595" i="2"/>
  <c r="AY549" i="2"/>
  <c r="AY420" i="2"/>
  <c r="AY318" i="2"/>
  <c r="AX343" i="2"/>
  <c r="AX331" i="2"/>
  <c r="BX1996" i="3"/>
  <c r="AZ1005" i="3"/>
  <c r="AZ1237" i="3" s="1"/>
  <c r="AZ129" i="3"/>
  <c r="AZ161" i="3"/>
  <c r="AZ131" i="3"/>
  <c r="AZ132" i="3" s="1"/>
  <c r="AZ164" i="3"/>
  <c r="AZ162" i="3"/>
  <c r="AZ163" i="3"/>
  <c r="AZ155" i="3"/>
  <c r="AZ120" i="3"/>
  <c r="AZ156" i="3"/>
  <c r="AZ154" i="3"/>
  <c r="AZ157" i="3"/>
  <c r="AZ1004" i="3"/>
  <c r="AX1426" i="3"/>
  <c r="AX1443" i="3" s="1"/>
  <c r="F1995" i="3"/>
  <c r="AW1681" i="2"/>
  <c r="AX1674" i="2"/>
  <c r="AX1678" i="2"/>
  <c r="AX1020" i="2"/>
  <c r="AX191" i="2"/>
  <c r="AW1361" i="2"/>
  <c r="AW1646" i="2" s="1"/>
  <c r="AW1618" i="2"/>
  <c r="AX1601" i="2"/>
  <c r="AX1153" i="2"/>
  <c r="AX317" i="2"/>
  <c r="T121" i="2"/>
  <c r="T122" i="2" s="1"/>
  <c r="AX1414" i="2"/>
  <c r="AX1448" i="2" s="1"/>
  <c r="AW1688" i="2"/>
  <c r="AX958" i="2"/>
  <c r="AW1448" i="2"/>
  <c r="AX1080" i="2"/>
  <c r="AX1635" i="2" s="1"/>
  <c r="AW1443" i="2"/>
  <c r="AX769" i="2"/>
  <c r="AX1622" i="2" s="1"/>
  <c r="AX1503" i="2"/>
  <c r="AX1397" i="2"/>
  <c r="AX1399" i="2" s="1"/>
  <c r="AW1604" i="2"/>
  <c r="AW1605" i="2" s="1"/>
  <c r="AX842" i="2"/>
  <c r="AX1627" i="2" s="1"/>
  <c r="AX1100" i="2"/>
  <c r="AX1636" i="2" s="1"/>
  <c r="AY308" i="2"/>
  <c r="AX787" i="2"/>
  <c r="AX1623" i="2" s="1"/>
  <c r="AW980" i="2"/>
  <c r="AW1640" i="2" s="1"/>
  <c r="AX1469" i="2"/>
  <c r="AY1466" i="2" s="1"/>
  <c r="AY1468" i="2" s="1"/>
  <c r="AY1503" i="2" s="1"/>
  <c r="AX1040" i="2"/>
  <c r="AX1633" i="2" s="1"/>
  <c r="AW1297" i="2"/>
  <c r="AW1645" i="2" s="1"/>
  <c r="AX1200" i="2"/>
  <c r="AX1644" i="2" s="1"/>
  <c r="AX1564" i="2"/>
  <c r="AX1658" i="2"/>
  <c r="AX1295" i="2"/>
  <c r="AX1152" i="2"/>
  <c r="AX1154" i="2" s="1"/>
  <c r="AX1642" i="2" s="1"/>
  <c r="AX751" i="2"/>
  <c r="AX1621" i="2" s="1"/>
  <c r="AX1614" i="2"/>
  <c r="AW1624" i="2"/>
  <c r="AW814" i="2"/>
  <c r="AW1382" i="2" s="1"/>
  <c r="AW198" i="2"/>
  <c r="AX1338" i="2"/>
  <c r="AX1600" i="2"/>
  <c r="AX1317" i="2"/>
  <c r="AX1639" i="2" s="1"/>
  <c r="AX1291" i="2"/>
  <c r="AX1060" i="2"/>
  <c r="AX1634" i="2" s="1"/>
  <c r="AX1120" i="2"/>
  <c r="AX1637" i="2" s="1"/>
  <c r="AX733" i="2"/>
  <c r="AX1620" i="2" s="1"/>
  <c r="AX525" i="2"/>
  <c r="AX532" i="2" s="1"/>
  <c r="AX1380" i="2" s="1"/>
  <c r="AX903" i="2"/>
  <c r="AX1630" i="2" s="1"/>
  <c r="AX1355" i="2"/>
  <c r="AX1615" i="2"/>
  <c r="AX1176" i="2"/>
  <c r="AX1643" i="2" s="1"/>
  <c r="AX974" i="2"/>
  <c r="AX941" i="2"/>
  <c r="AX676" i="2"/>
  <c r="AX1220" i="2"/>
  <c r="AX1638" i="2" s="1"/>
  <c r="AX1296" i="2"/>
  <c r="AX923" i="2"/>
  <c r="AX1000" i="2"/>
  <c r="AX1631" i="2" s="1"/>
  <c r="AX1632" i="2"/>
  <c r="AX1275" i="2"/>
  <c r="AX1254" i="2"/>
  <c r="AX978" i="2"/>
  <c r="AX715" i="2"/>
  <c r="AX1619" i="2" s="1"/>
  <c r="AW333" i="2"/>
  <c r="AW340" i="2" s="1"/>
  <c r="AW1670" i="2" s="1"/>
  <c r="AW321" i="2"/>
  <c r="AW328" i="2" s="1"/>
  <c r="AW1669" i="2" s="1"/>
  <c r="AY1555" i="2"/>
  <c r="AY1497" i="2"/>
  <c r="AY1412" i="2"/>
  <c r="AY1413" i="2"/>
  <c r="AX1603" i="2"/>
  <c r="AX1616" i="2"/>
  <c r="AX1238" i="2"/>
  <c r="AX882" i="2"/>
  <c r="AX1629" i="2" s="1"/>
  <c r="AX806" i="2"/>
  <c r="AX1565" i="2" s="1"/>
  <c r="AX862" i="2"/>
  <c r="AX1628" i="2" s="1"/>
  <c r="AW310" i="2"/>
  <c r="AW345" i="2" s="1"/>
  <c r="AX241" i="2"/>
  <c r="AX1359" i="2"/>
  <c r="AX812" i="2"/>
  <c r="AW274" i="2"/>
  <c r="AW1666" i="2" s="1"/>
  <c r="AX219" i="2"/>
  <c r="AX223" i="2"/>
  <c r="AX224" i="2" s="1"/>
  <c r="AX268" i="2"/>
  <c r="Z1445" i="2"/>
  <c r="Z1447" i="2" s="1"/>
  <c r="Z1451" i="2" s="1"/>
  <c r="Z1689" i="2" s="1"/>
  <c r="AA1439" i="2"/>
  <c r="AX1543" i="2"/>
  <c r="AX272" i="2"/>
  <c r="AV345" i="2"/>
  <c r="AV328" i="2"/>
  <c r="AV1669" i="2" s="1"/>
  <c r="AX1690" i="2"/>
  <c r="AX1602" i="2"/>
  <c r="AX1608" i="2"/>
  <c r="AX1607" i="2"/>
  <c r="AX979" i="2"/>
  <c r="AX263" i="2"/>
  <c r="AW1677" i="2"/>
  <c r="AS413" i="2"/>
  <c r="AS414" i="2" s="1"/>
  <c r="AS423" i="2" s="1"/>
  <c r="AS1720" i="2" s="1"/>
  <c r="AS1656" i="2"/>
  <c r="AS1659" i="2" s="1"/>
  <c r="AS1680" i="2" s="1"/>
  <c r="AX1360" i="2"/>
  <c r="AX813" i="2"/>
  <c r="AX197" i="2"/>
  <c r="AX198" i="2" s="1"/>
  <c r="AX1596" i="2"/>
  <c r="AX295" i="2"/>
  <c r="AX296" i="2" s="1"/>
  <c r="AX306" i="2" s="1"/>
  <c r="AT355" i="2"/>
  <c r="AT1671" i="2"/>
  <c r="AT1672" i="2" s="1"/>
  <c r="AX1610" i="2"/>
  <c r="AX245" i="2"/>
  <c r="AX246" i="2" s="1"/>
  <c r="AX192" i="2"/>
  <c r="T131" i="2"/>
  <c r="Z1499" i="2"/>
  <c r="AW224" i="2"/>
  <c r="AT411" i="2"/>
  <c r="AT387" i="2"/>
  <c r="AT1653" i="2" s="1"/>
  <c r="AT395" i="2"/>
  <c r="AT1654" i="2" s="1"/>
  <c r="AT379" i="2"/>
  <c r="AT1652" i="2" s="1"/>
  <c r="AT419" i="2"/>
  <c r="AT1657" i="2" s="1"/>
  <c r="AT403" i="2"/>
  <c r="AT1655" i="2" s="1"/>
  <c r="AT371" i="2"/>
  <c r="AT1651" i="2" s="1"/>
  <c r="AY16" i="2"/>
  <c r="AY282" i="2" s="1"/>
  <c r="AZ17" i="2"/>
  <c r="AY118" i="2"/>
  <c r="AY119" i="2"/>
  <c r="AY120" i="2"/>
  <c r="AY117" i="2"/>
  <c r="AY126" i="2"/>
  <c r="AY127" i="2"/>
  <c r="AY129" i="2"/>
  <c r="AY128" i="2"/>
  <c r="AY196" i="2"/>
  <c r="AY222" i="2"/>
  <c r="AY190" i="2"/>
  <c r="AY191" i="2" s="1"/>
  <c r="AY261" i="2"/>
  <c r="AY266" i="2" s="1"/>
  <c r="AY262" i="2"/>
  <c r="AY287" i="2"/>
  <c r="AY1551" i="2" s="1"/>
  <c r="AY304" i="2"/>
  <c r="AY360" i="2"/>
  <c r="AY1552" i="2" s="1"/>
  <c r="AY370" i="2"/>
  <c r="AY294" i="2"/>
  <c r="AY293" i="2" s="1"/>
  <c r="AY351" i="2"/>
  <c r="AY386" i="2"/>
  <c r="AY439" i="2"/>
  <c r="AY524" i="2"/>
  <c r="AY564" i="2"/>
  <c r="AY378" i="2"/>
  <c r="AY410" i="2"/>
  <c r="AY418" i="2"/>
  <c r="AY457" i="2"/>
  <c r="AY487" i="2"/>
  <c r="AY402" i="2"/>
  <c r="AY523" i="2"/>
  <c r="AY327" i="2"/>
  <c r="AY695" i="2"/>
  <c r="AY732" i="2"/>
  <c r="AY749" i="2"/>
  <c r="AY394" i="2"/>
  <c r="AY618" i="2"/>
  <c r="AY637" i="2"/>
  <c r="AY656" i="2"/>
  <c r="AY694" i="2"/>
  <c r="AY714" i="2"/>
  <c r="AY731" i="2"/>
  <c r="AY617" i="2"/>
  <c r="AY636" i="2"/>
  <c r="AY655" i="2"/>
  <c r="AY675" i="2"/>
  <c r="AY713" i="2"/>
  <c r="AY768" i="2"/>
  <c r="AY785" i="2"/>
  <c r="AY804" i="2"/>
  <c r="AY880" i="2"/>
  <c r="AY901" i="2"/>
  <c r="AY921" i="2"/>
  <c r="AY973" i="2"/>
  <c r="AY999" i="2"/>
  <c r="AY1058" i="2"/>
  <c r="AY1079" i="2"/>
  <c r="AY472" i="2"/>
  <c r="AY674" i="2"/>
  <c r="AY805" i="2"/>
  <c r="AY957" i="2"/>
  <c r="AY972" i="2"/>
  <c r="AY974" i="2" s="1"/>
  <c r="AY998" i="2"/>
  <c r="AY1000" i="2" s="1"/>
  <c r="AY1019" i="2"/>
  <c r="AY1078" i="2"/>
  <c r="AY1080" i="2" s="1"/>
  <c r="AY1099" i="2"/>
  <c r="AY767" i="2"/>
  <c r="AY841" i="2"/>
  <c r="AY861" i="2"/>
  <c r="AY940" i="2"/>
  <c r="AY956" i="2"/>
  <c r="AY1018" i="2"/>
  <c r="AY1020" i="2" s="1"/>
  <c r="AY1039" i="2"/>
  <c r="AY1098" i="2"/>
  <c r="AY860" i="2"/>
  <c r="AY902" i="2"/>
  <c r="AY1059" i="2"/>
  <c r="AY1119" i="2"/>
  <c r="AY1218" i="2"/>
  <c r="AY1273" i="2"/>
  <c r="AY1316" i="2"/>
  <c r="AY750" i="2"/>
  <c r="AY786" i="2"/>
  <c r="AY1253" i="2"/>
  <c r="AY1315" i="2"/>
  <c r="AY840" i="2"/>
  <c r="AY1118" i="2"/>
  <c r="AY1175" i="2"/>
  <c r="AY1237" i="2"/>
  <c r="AY1252" i="2"/>
  <c r="AY1290" i="2"/>
  <c r="AY1337" i="2"/>
  <c r="AY1353" i="2"/>
  <c r="AY1174" i="2"/>
  <c r="AY1336" i="2"/>
  <c r="AY1392" i="2"/>
  <c r="AY1438" i="2"/>
  <c r="AY1493" i="2"/>
  <c r="AY1528" i="2"/>
  <c r="AY1529" i="2" s="1"/>
  <c r="AY1198" i="2"/>
  <c r="AY1219" i="2"/>
  <c r="AY1274" i="2"/>
  <c r="AY1354" i="2"/>
  <c r="AY1449" i="2"/>
  <c r="AY1450" i="2" s="1"/>
  <c r="AY1465" i="2"/>
  <c r="AY881" i="2"/>
  <c r="AY922" i="2"/>
  <c r="AY939" i="2"/>
  <c r="AY1153" i="2"/>
  <c r="AY1236" i="2"/>
  <c r="AY1437" i="2"/>
  <c r="AY1492" i="2"/>
  <c r="AY1504" i="2"/>
  <c r="AY1505" i="2" s="1"/>
  <c r="AY1038" i="2"/>
  <c r="AY1289" i="2"/>
  <c r="AY1496" i="2"/>
  <c r="AY1597" i="2"/>
  <c r="AY1658" i="2" s="1"/>
  <c r="AY1441" i="2"/>
  <c r="AU352" i="2"/>
  <c r="AU354" i="2"/>
  <c r="AX1415" i="2" l="1"/>
  <c r="AY696" i="2"/>
  <c r="AZ420" i="2"/>
  <c r="AY1564" i="2"/>
  <c r="AZ1199" i="2"/>
  <c r="AZ188" i="2"/>
  <c r="AZ1442" i="2"/>
  <c r="AZ240" i="2"/>
  <c r="AZ245" i="2" s="1"/>
  <c r="AZ339" i="2"/>
  <c r="AZ239" i="2"/>
  <c r="AZ218" i="2"/>
  <c r="AZ223" i="2" s="1"/>
  <c r="AZ217" i="2"/>
  <c r="AZ222" i="2" s="1"/>
  <c r="AZ595" i="2"/>
  <c r="AZ549" i="2"/>
  <c r="AZ318" i="2"/>
  <c r="AY331" i="2"/>
  <c r="AY343" i="2"/>
  <c r="AX1681" i="2"/>
  <c r="AZ1006" i="3"/>
  <c r="AZ1236" i="3"/>
  <c r="BA111" i="3"/>
  <c r="AZ158" i="3"/>
  <c r="AZ165" i="3"/>
  <c r="AY1422" i="3"/>
  <c r="AY1524" i="3"/>
  <c r="AY1536" i="3" s="1"/>
  <c r="AY1678" i="2"/>
  <c r="AY1674" i="2"/>
  <c r="AX1688" i="2"/>
  <c r="AW1625" i="2"/>
  <c r="AX1443" i="2"/>
  <c r="AY317" i="2"/>
  <c r="AY1397" i="2"/>
  <c r="AY1399" i="2" s="1"/>
  <c r="AY1176" i="2"/>
  <c r="AY1643" i="2" s="1"/>
  <c r="AY1040" i="2"/>
  <c r="AY1633" i="2" s="1"/>
  <c r="AY1360" i="2"/>
  <c r="AY1338" i="2"/>
  <c r="AX1604" i="2"/>
  <c r="AX1605" i="2" s="1"/>
  <c r="AX1618" i="2"/>
  <c r="AZ308" i="2"/>
  <c r="AY842" i="2"/>
  <c r="AY1627" i="2" s="1"/>
  <c r="AY751" i="2"/>
  <c r="AY1621" i="2" s="1"/>
  <c r="AY657" i="2"/>
  <c r="AY1616" i="2" s="1"/>
  <c r="AY806" i="2"/>
  <c r="AY1565" i="2" s="1"/>
  <c r="AY638" i="2"/>
  <c r="AY1615" i="2" s="1"/>
  <c r="AY979" i="2"/>
  <c r="AY733" i="2"/>
  <c r="AY1620" i="2" s="1"/>
  <c r="AY1414" i="2"/>
  <c r="AY1448" i="2" s="1"/>
  <c r="AY1254" i="2"/>
  <c r="AY769" i="2"/>
  <c r="AY1622" i="2" s="1"/>
  <c r="AY715" i="2"/>
  <c r="AY1619" i="2" s="1"/>
  <c r="AX1297" i="2"/>
  <c r="AX1645" i="2" s="1"/>
  <c r="AX1624" i="2"/>
  <c r="AX1361" i="2"/>
  <c r="AX1646" i="2" s="1"/>
  <c r="AY1610" i="2"/>
  <c r="AX814" i="2"/>
  <c r="AX1382" i="2" s="1"/>
  <c r="AY1238" i="2"/>
  <c r="AY941" i="2"/>
  <c r="AY1152" i="2"/>
  <c r="AY1154" i="2" s="1"/>
  <c r="AY1642" i="2" s="1"/>
  <c r="AY882" i="2"/>
  <c r="AY1629" i="2" s="1"/>
  <c r="AY1690" i="2"/>
  <c r="AY787" i="2"/>
  <c r="AY1623" i="2" s="1"/>
  <c r="AX1617" i="2"/>
  <c r="AY1632" i="2"/>
  <c r="AX333" i="2"/>
  <c r="AX340" i="2" s="1"/>
  <c r="AX1670" i="2" s="1"/>
  <c r="AX321" i="2"/>
  <c r="AY1602" i="2"/>
  <c r="AY1608" i="2"/>
  <c r="AY1607" i="2"/>
  <c r="AY1295" i="2"/>
  <c r="AY1355" i="2"/>
  <c r="AY1120" i="2"/>
  <c r="AY1637" i="2" s="1"/>
  <c r="AY813" i="2"/>
  <c r="AY1220" i="2"/>
  <c r="AY1638" i="2" s="1"/>
  <c r="AY862" i="2"/>
  <c r="AY1628" i="2" s="1"/>
  <c r="AY958" i="2"/>
  <c r="AY1060" i="2"/>
  <c r="AY1634" i="2" s="1"/>
  <c r="AY903" i="2"/>
  <c r="AY1630" i="2" s="1"/>
  <c r="AX980" i="2"/>
  <c r="AX1640" i="2" s="1"/>
  <c r="AY1635" i="2"/>
  <c r="AY1498" i="2"/>
  <c r="AY1601" i="2"/>
  <c r="AY1600" i="2"/>
  <c r="AY1469" i="2"/>
  <c r="AZ1466" i="2" s="1"/>
  <c r="AZ1468" i="2" s="1"/>
  <c r="AZ1503" i="2" s="1"/>
  <c r="AY1296" i="2"/>
  <c r="AY1100" i="2"/>
  <c r="AY1636" i="2" s="1"/>
  <c r="AY1631" i="2"/>
  <c r="AY676" i="2"/>
  <c r="AY1617" i="2" s="1"/>
  <c r="AY619" i="2"/>
  <c r="AY1614" i="2" s="1"/>
  <c r="AZ1555" i="2"/>
  <c r="AZ1497" i="2"/>
  <c r="AZ1413" i="2"/>
  <c r="AZ1412" i="2"/>
  <c r="AY1317" i="2"/>
  <c r="AY1639" i="2" s="1"/>
  <c r="AY923" i="2"/>
  <c r="AY525" i="2"/>
  <c r="AY532" i="2" s="1"/>
  <c r="AY1380" i="2" s="1"/>
  <c r="AY1543" i="2"/>
  <c r="AY219" i="2"/>
  <c r="AY263" i="2"/>
  <c r="AY1200" i="2"/>
  <c r="AY1644" i="2" s="1"/>
  <c r="AY241" i="2"/>
  <c r="AY267" i="2"/>
  <c r="AY268" i="2" s="1"/>
  <c r="AY272" i="2"/>
  <c r="Z1500" i="2"/>
  <c r="Z1502" i="2" s="1"/>
  <c r="Z1506" i="2" s="1"/>
  <c r="Z1691" i="2" s="1"/>
  <c r="AA1494" i="2"/>
  <c r="AA1495" i="2" s="1"/>
  <c r="AU403" i="2"/>
  <c r="AU1655" i="2" s="1"/>
  <c r="AU395" i="2"/>
  <c r="AU1654" i="2" s="1"/>
  <c r="AU379" i="2"/>
  <c r="AU1652" i="2" s="1"/>
  <c r="AU371" i="2"/>
  <c r="AU1651" i="2" s="1"/>
  <c r="AU387" i="2"/>
  <c r="AU1653" i="2" s="1"/>
  <c r="AU419" i="2"/>
  <c r="AU1657" i="2" s="1"/>
  <c r="AU411" i="2"/>
  <c r="AU355" i="2"/>
  <c r="AU1671" i="2"/>
  <c r="AU1672" i="2" s="1"/>
  <c r="AY1618" i="2"/>
  <c r="AY1603" i="2"/>
  <c r="AY1291" i="2"/>
  <c r="AY812" i="2"/>
  <c r="AY978" i="2"/>
  <c r="AY245" i="2"/>
  <c r="AY197" i="2"/>
  <c r="AY198" i="2" s="1"/>
  <c r="T123" i="2"/>
  <c r="T157" i="2"/>
  <c r="T159" i="2"/>
  <c r="T1135" i="2"/>
  <c r="T158" i="2"/>
  <c r="T160" i="2"/>
  <c r="AW354" i="2"/>
  <c r="AW352" i="2"/>
  <c r="AV354" i="2"/>
  <c r="AV352" i="2"/>
  <c r="AY223" i="2"/>
  <c r="AY224" i="2" s="1"/>
  <c r="AY192" i="2"/>
  <c r="AX310" i="2"/>
  <c r="AA1440" i="2"/>
  <c r="AA1444" i="2" s="1"/>
  <c r="AY1359" i="2"/>
  <c r="BA17" i="2"/>
  <c r="AZ16" i="2"/>
  <c r="AZ282" i="2" s="1"/>
  <c r="AZ117" i="2"/>
  <c r="AZ118" i="2"/>
  <c r="AZ119" i="2"/>
  <c r="AZ120" i="2"/>
  <c r="AZ126" i="2"/>
  <c r="AZ127" i="2"/>
  <c r="AZ128" i="2"/>
  <c r="AZ129" i="2"/>
  <c r="AZ190" i="2"/>
  <c r="AZ197" i="2" s="1"/>
  <c r="AZ287" i="2"/>
  <c r="AZ1551" i="2" s="1"/>
  <c r="AZ294" i="2"/>
  <c r="AZ293" i="2" s="1"/>
  <c r="AZ261" i="2"/>
  <c r="AZ266" i="2" s="1"/>
  <c r="AZ262" i="2"/>
  <c r="AZ267" i="2" s="1"/>
  <c r="AZ304" i="2"/>
  <c r="AZ327" i="2"/>
  <c r="AZ378" i="2"/>
  <c r="AZ360" i="2"/>
  <c r="AZ1552" i="2" s="1"/>
  <c r="AZ351" i="2"/>
  <c r="AZ394" i="2"/>
  <c r="AZ472" i="2"/>
  <c r="AZ370" i="2"/>
  <c r="AZ439" i="2"/>
  <c r="AZ524" i="2"/>
  <c r="AZ564" i="2"/>
  <c r="AZ386" i="2"/>
  <c r="AZ410" i="2"/>
  <c r="AZ418" i="2"/>
  <c r="AZ457" i="2"/>
  <c r="AZ487" i="2"/>
  <c r="AZ674" i="2"/>
  <c r="AZ750" i="2"/>
  <c r="AZ767" i="2"/>
  <c r="AZ695" i="2"/>
  <c r="AZ732" i="2"/>
  <c r="AZ749" i="2"/>
  <c r="AZ751" i="2" s="1"/>
  <c r="AZ618" i="2"/>
  <c r="AZ637" i="2"/>
  <c r="AZ656" i="2"/>
  <c r="AZ694" i="2"/>
  <c r="AZ714" i="2"/>
  <c r="AZ731" i="2"/>
  <c r="AZ786" i="2"/>
  <c r="AZ655" i="2"/>
  <c r="AZ768" i="2"/>
  <c r="AZ804" i="2"/>
  <c r="AZ840" i="2"/>
  <c r="AZ860" i="2"/>
  <c r="AZ881" i="2"/>
  <c r="AZ902" i="2"/>
  <c r="AZ922" i="2"/>
  <c r="AZ939" i="2"/>
  <c r="AZ1038" i="2"/>
  <c r="AZ1059" i="2"/>
  <c r="AZ1118" i="2"/>
  <c r="AZ617" i="2"/>
  <c r="AZ713" i="2"/>
  <c r="AZ715" i="2" s="1"/>
  <c r="AZ880" i="2"/>
  <c r="AZ901" i="2"/>
  <c r="AZ921" i="2"/>
  <c r="AZ973" i="2"/>
  <c r="AZ999" i="2"/>
  <c r="AZ1058" i="2"/>
  <c r="AZ1079" i="2"/>
  <c r="AZ402" i="2"/>
  <c r="AZ675" i="2"/>
  <c r="AZ676" i="2" s="1"/>
  <c r="AZ785" i="2"/>
  <c r="AZ805" i="2"/>
  <c r="AZ957" i="2"/>
  <c r="AZ972" i="2"/>
  <c r="AZ998" i="2"/>
  <c r="AZ1019" i="2"/>
  <c r="AZ1078" i="2"/>
  <c r="AZ1099" i="2"/>
  <c r="AZ523" i="2"/>
  <c r="AZ841" i="2"/>
  <c r="AZ940" i="2"/>
  <c r="AZ1018" i="2"/>
  <c r="AZ1174" i="2"/>
  <c r="AZ1198" i="2"/>
  <c r="AZ1219" i="2"/>
  <c r="AZ1236" i="2"/>
  <c r="AZ1274" i="2"/>
  <c r="AZ1289" i="2"/>
  <c r="AZ1336" i="2"/>
  <c r="AZ956" i="2"/>
  <c r="AZ1039" i="2"/>
  <c r="AZ1098" i="2"/>
  <c r="AZ1119" i="2"/>
  <c r="AZ1218" i="2"/>
  <c r="AZ1273" i="2"/>
  <c r="AZ1316" i="2"/>
  <c r="AZ636" i="2"/>
  <c r="AZ861" i="2"/>
  <c r="AZ1253" i="2"/>
  <c r="AZ1315" i="2"/>
  <c r="AZ1354" i="2"/>
  <c r="AZ1252" i="2"/>
  <c r="AZ1290" i="2"/>
  <c r="AZ1353" i="2"/>
  <c r="AZ1441" i="2"/>
  <c r="AZ1496" i="2"/>
  <c r="AZ1175" i="2"/>
  <c r="AZ1392" i="2"/>
  <c r="AZ1438" i="2"/>
  <c r="AZ1493" i="2"/>
  <c r="AZ1337" i="2"/>
  <c r="AZ1449" i="2"/>
  <c r="AZ1450" i="2" s="1"/>
  <c r="AZ1465" i="2"/>
  <c r="AZ1437" i="2"/>
  <c r="AZ1504" i="2"/>
  <c r="AZ1505" i="2" s="1"/>
  <c r="AZ1237" i="2"/>
  <c r="AZ1597" i="2"/>
  <c r="AZ1492" i="2"/>
  <c r="AZ1528" i="2"/>
  <c r="AZ1529" i="2" s="1"/>
  <c r="AT413" i="2"/>
  <c r="AT414" i="2" s="1"/>
  <c r="AT423" i="2" s="1"/>
  <c r="AT1720" i="2" s="1"/>
  <c r="AT1656" i="2"/>
  <c r="AT1659" i="2" s="1"/>
  <c r="AT1680" i="2" s="1"/>
  <c r="AX1719" i="2"/>
  <c r="AX1677" i="2"/>
  <c r="AX273" i="2"/>
  <c r="AX274" i="2" s="1"/>
  <c r="AX1666" i="2" s="1"/>
  <c r="AY1275" i="2"/>
  <c r="AY1596" i="2"/>
  <c r="AY295" i="2"/>
  <c r="AY296" i="2" s="1"/>
  <c r="AY306" i="2" s="1"/>
  <c r="T134" i="2"/>
  <c r="T1555" i="2" s="1"/>
  <c r="T164" i="2"/>
  <c r="T165" i="2"/>
  <c r="T1136" i="2"/>
  <c r="T1368" i="2" s="1"/>
  <c r="T132" i="2"/>
  <c r="T166" i="2"/>
  <c r="T167" i="2"/>
  <c r="AY1415" i="2" l="1"/>
  <c r="AZ696" i="2"/>
  <c r="BA1442" i="2"/>
  <c r="BA1199" i="2"/>
  <c r="BA188" i="2"/>
  <c r="BA339" i="2"/>
  <c r="BA240" i="2"/>
  <c r="BA217" i="2"/>
  <c r="BA222" i="2" s="1"/>
  <c r="BA239" i="2"/>
  <c r="BA218" i="2"/>
  <c r="BA223" i="2" s="1"/>
  <c r="BA549" i="2"/>
  <c r="BA595" i="2"/>
  <c r="BA318" i="2"/>
  <c r="BA420" i="2"/>
  <c r="AZ1674" i="2"/>
  <c r="AZ343" i="2"/>
  <c r="AZ331" i="2"/>
  <c r="AZ167" i="3"/>
  <c r="AZ198" i="3" s="1"/>
  <c r="AZ1510" i="3"/>
  <c r="AZ1516" i="3" s="1"/>
  <c r="AZ1238" i="3"/>
  <c r="AZ1252" i="3" s="1"/>
  <c r="AZ1436" i="3" s="1"/>
  <c r="AZ1438" i="3" s="1"/>
  <c r="AY1997" i="3"/>
  <c r="BE1997" i="3" s="1"/>
  <c r="AY1426" i="3"/>
  <c r="AY1443" i="3" s="1"/>
  <c r="F1996" i="3"/>
  <c r="BA118" i="3"/>
  <c r="BA119" i="3" s="1"/>
  <c r="BA127" i="3"/>
  <c r="BA128" i="3" s="1"/>
  <c r="AZ1317" i="2"/>
  <c r="AZ1639" i="2" s="1"/>
  <c r="AY1681" i="2"/>
  <c r="AZ1678" i="2"/>
  <c r="AY333" i="2"/>
  <c r="AY340" i="2" s="1"/>
  <c r="AY1670" i="2" s="1"/>
  <c r="AY1604" i="2"/>
  <c r="AY1605" i="2" s="1"/>
  <c r="AY1688" i="2"/>
  <c r="AZ317" i="2"/>
  <c r="AZ525" i="2"/>
  <c r="AZ532" i="2" s="1"/>
  <c r="AZ1380" i="2" s="1"/>
  <c r="AZ903" i="2"/>
  <c r="AZ1630" i="2" s="1"/>
  <c r="AY1443" i="2"/>
  <c r="AZ862" i="2"/>
  <c r="AZ1628" i="2" s="1"/>
  <c r="AZ1291" i="2"/>
  <c r="AZ1397" i="2"/>
  <c r="AZ1399" i="2" s="1"/>
  <c r="AY1361" i="2"/>
  <c r="AY1646" i="2" s="1"/>
  <c r="AY1624" i="2"/>
  <c r="AY1625" i="2" s="1"/>
  <c r="AZ1120" i="2"/>
  <c r="AZ1637" i="2" s="1"/>
  <c r="AZ1414" i="2"/>
  <c r="AZ1448" i="2" s="1"/>
  <c r="AZ1153" i="2"/>
  <c r="AZ1564" i="2"/>
  <c r="AZ1238" i="2"/>
  <c r="BA308" i="2"/>
  <c r="AZ1601" i="2"/>
  <c r="AZ882" i="2"/>
  <c r="AZ1629" i="2" s="1"/>
  <c r="AY980" i="2"/>
  <c r="AY1640" i="2" s="1"/>
  <c r="AZ1275" i="2"/>
  <c r="AZ941" i="2"/>
  <c r="AZ769" i="2"/>
  <c r="AZ1622" i="2" s="1"/>
  <c r="AZ1254" i="2"/>
  <c r="AZ1080" i="2"/>
  <c r="AZ1635" i="2" s="1"/>
  <c r="AZ974" i="2"/>
  <c r="AZ1060" i="2"/>
  <c r="AZ1634" i="2" s="1"/>
  <c r="AZ192" i="2"/>
  <c r="AY814" i="2"/>
  <c r="AY1382" i="2" s="1"/>
  <c r="AZ1355" i="2"/>
  <c r="AZ787" i="2"/>
  <c r="AZ1623" i="2" s="1"/>
  <c r="AX1625" i="2"/>
  <c r="AZ1176" i="2"/>
  <c r="AZ1643" i="2" s="1"/>
  <c r="AZ1603" i="2"/>
  <c r="AZ1360" i="2"/>
  <c r="AZ1152" i="2"/>
  <c r="AZ1100" i="2"/>
  <c r="AZ1636" i="2" s="1"/>
  <c r="AZ1220" i="2"/>
  <c r="AZ1638" i="2" s="1"/>
  <c r="AZ1020" i="2"/>
  <c r="AZ1632" i="2" s="1"/>
  <c r="AZ657" i="2"/>
  <c r="AZ1616" i="2" s="1"/>
  <c r="AZ733" i="2"/>
  <c r="AZ1620" i="2" s="1"/>
  <c r="AZ812" i="2"/>
  <c r="AZ1602" i="2"/>
  <c r="AZ1295" i="2"/>
  <c r="AZ1000" i="2"/>
  <c r="AZ1631" i="2" s="1"/>
  <c r="AZ923" i="2"/>
  <c r="AZ1040" i="2"/>
  <c r="AZ1633" i="2" s="1"/>
  <c r="AZ1608" i="2"/>
  <c r="AZ1607" i="2"/>
  <c r="AZ1469" i="2"/>
  <c r="BA1466" i="2" s="1"/>
  <c r="BA1468" i="2" s="1"/>
  <c r="AZ1610" i="2"/>
  <c r="AZ813" i="2"/>
  <c r="AZ958" i="2"/>
  <c r="AZ619" i="2"/>
  <c r="AZ1614" i="2" s="1"/>
  <c r="AZ638" i="2"/>
  <c r="AZ1615" i="2" s="1"/>
  <c r="AZ191" i="2"/>
  <c r="BA1555" i="2"/>
  <c r="BA1497" i="2"/>
  <c r="BA1413" i="2"/>
  <c r="BA1412" i="2"/>
  <c r="AZ1600" i="2"/>
  <c r="AZ1617" i="2"/>
  <c r="AZ842" i="2"/>
  <c r="AZ1627" i="2" s="1"/>
  <c r="AY321" i="2"/>
  <c r="AZ1543" i="2"/>
  <c r="AZ1359" i="2"/>
  <c r="AZ241" i="2"/>
  <c r="AZ806" i="2"/>
  <c r="AZ224" i="2"/>
  <c r="AZ273" i="2"/>
  <c r="AZ268" i="2"/>
  <c r="AZ1619" i="2"/>
  <c r="AA1445" i="2"/>
  <c r="AA1447" i="2" s="1"/>
  <c r="AA1451" i="2" s="1"/>
  <c r="AA1689" i="2" s="1"/>
  <c r="AB1439" i="2"/>
  <c r="AZ1690" i="2"/>
  <c r="AZ1658" i="2"/>
  <c r="AZ1621" i="2"/>
  <c r="AZ1498" i="2"/>
  <c r="AZ1338" i="2"/>
  <c r="AZ263" i="2"/>
  <c r="AZ244" i="2"/>
  <c r="AZ246" i="2" s="1"/>
  <c r="AZ219" i="2"/>
  <c r="AZ196" i="2"/>
  <c r="AZ198" i="2" s="1"/>
  <c r="AV379" i="2"/>
  <c r="AV1652" i="2" s="1"/>
  <c r="AV395" i="2"/>
  <c r="AV1654" i="2" s="1"/>
  <c r="AV371" i="2"/>
  <c r="AV1651" i="2" s="1"/>
  <c r="AV411" i="2"/>
  <c r="AV403" i="2"/>
  <c r="AV1655" i="2" s="1"/>
  <c r="AV419" i="2"/>
  <c r="AV1657" i="2" s="1"/>
  <c r="AV387" i="2"/>
  <c r="AV1653" i="2" s="1"/>
  <c r="T168" i="2"/>
  <c r="AY310" i="2"/>
  <c r="AZ978" i="2"/>
  <c r="AZ1596" i="2"/>
  <c r="AZ295" i="2"/>
  <c r="AZ296" i="2" s="1"/>
  <c r="AZ306" i="2" s="1"/>
  <c r="AW355" i="2"/>
  <c r="AW1671" i="2"/>
  <c r="AW1672" i="2" s="1"/>
  <c r="T161" i="2"/>
  <c r="AY246" i="2"/>
  <c r="AY273" i="2"/>
  <c r="AY274" i="2" s="1"/>
  <c r="AY1666" i="2" s="1"/>
  <c r="AY1297" i="2"/>
  <c r="AU1656" i="2"/>
  <c r="AU1659" i="2" s="1"/>
  <c r="AU1680" i="2" s="1"/>
  <c r="AU413" i="2"/>
  <c r="AU414" i="2" s="1"/>
  <c r="AU423" i="2" s="1"/>
  <c r="AU1720" i="2" s="1"/>
  <c r="AA1499" i="2"/>
  <c r="T135" i="2"/>
  <c r="U114" i="2" s="1"/>
  <c r="AY1719" i="2"/>
  <c r="AY1677" i="2"/>
  <c r="AZ1296" i="2"/>
  <c r="AZ1200" i="2"/>
  <c r="AZ979" i="2"/>
  <c r="BB17" i="2"/>
  <c r="BA16" i="2"/>
  <c r="BA118" i="2"/>
  <c r="BA117" i="2"/>
  <c r="BA120" i="2"/>
  <c r="BA119" i="2"/>
  <c r="BA127" i="2"/>
  <c r="BA128" i="2"/>
  <c r="BA129" i="2"/>
  <c r="BA126" i="2"/>
  <c r="BA190" i="2"/>
  <c r="BA196" i="2"/>
  <c r="BA244" i="2"/>
  <c r="BA287" i="2"/>
  <c r="BA1551" i="2" s="1"/>
  <c r="BA261" i="2"/>
  <c r="BA266" i="2" s="1"/>
  <c r="BA262" i="2"/>
  <c r="BA267" i="2" s="1"/>
  <c r="BA304" i="2"/>
  <c r="BA327" i="2"/>
  <c r="BA294" i="2"/>
  <c r="BA293" i="2" s="1"/>
  <c r="BA360" i="2"/>
  <c r="BA1552" i="2" s="1"/>
  <c r="BA370" i="2"/>
  <c r="BA351" i="2"/>
  <c r="BA394" i="2"/>
  <c r="BA402" i="2"/>
  <c r="BA523" i="2"/>
  <c r="BA472" i="2"/>
  <c r="BA378" i="2"/>
  <c r="BA439" i="2"/>
  <c r="BA524" i="2"/>
  <c r="BA564" i="2"/>
  <c r="BA386" i="2"/>
  <c r="BA617" i="2"/>
  <c r="BA636" i="2"/>
  <c r="BA655" i="2"/>
  <c r="BA675" i="2"/>
  <c r="BA713" i="2"/>
  <c r="BA768" i="2"/>
  <c r="BA785" i="2"/>
  <c r="BA674" i="2"/>
  <c r="BA750" i="2"/>
  <c r="BA410" i="2"/>
  <c r="BA418" i="2"/>
  <c r="BA457" i="2"/>
  <c r="BA487" i="2"/>
  <c r="BA695" i="2"/>
  <c r="BA732" i="2"/>
  <c r="BA749" i="2"/>
  <c r="BA637" i="2"/>
  <c r="BA694" i="2"/>
  <c r="BA786" i="2"/>
  <c r="BA787" i="2" s="1"/>
  <c r="BA841" i="2"/>
  <c r="BA861" i="2"/>
  <c r="BA940" i="2"/>
  <c r="BA956" i="2"/>
  <c r="BA1018" i="2"/>
  <c r="BA1039" i="2"/>
  <c r="BA1098" i="2"/>
  <c r="BA1119" i="2"/>
  <c r="BA656" i="2"/>
  <c r="BA804" i="2"/>
  <c r="BA840" i="2"/>
  <c r="BA860" i="2"/>
  <c r="BA881" i="2"/>
  <c r="BA902" i="2"/>
  <c r="BA922" i="2"/>
  <c r="BA939" i="2"/>
  <c r="BA1038" i="2"/>
  <c r="BA1059" i="2"/>
  <c r="BA1118" i="2"/>
  <c r="BA618" i="2"/>
  <c r="BA714" i="2"/>
  <c r="BA731" i="2"/>
  <c r="BA880" i="2"/>
  <c r="BA901" i="2"/>
  <c r="BA921" i="2"/>
  <c r="BA973" i="2"/>
  <c r="BA999" i="2"/>
  <c r="BA1058" i="2"/>
  <c r="BA1079" i="2"/>
  <c r="BA1175" i="2"/>
  <c r="BA1237" i="2"/>
  <c r="BA1252" i="2"/>
  <c r="BA1290" i="2"/>
  <c r="BA1337" i="2"/>
  <c r="BA1353" i="2"/>
  <c r="BA767" i="2"/>
  <c r="BA998" i="2"/>
  <c r="BA1174" i="2"/>
  <c r="BA1198" i="2"/>
  <c r="BA1219" i="2"/>
  <c r="BA1236" i="2"/>
  <c r="BA1274" i="2"/>
  <c r="BA1289" i="2"/>
  <c r="BA957" i="2"/>
  <c r="BA972" i="2"/>
  <c r="BA1019" i="2"/>
  <c r="BA1078" i="2"/>
  <c r="BA1218" i="2"/>
  <c r="BA1220" i="2" s="1"/>
  <c r="BA1273" i="2"/>
  <c r="BA1316" i="2"/>
  <c r="BA1315" i="2"/>
  <c r="BA1437" i="2"/>
  <c r="BA1492" i="2"/>
  <c r="BA1504" i="2"/>
  <c r="BA1505" i="2" s="1"/>
  <c r="BA1253" i="2"/>
  <c r="BA1336" i="2"/>
  <c r="BA1441" i="2"/>
  <c r="BA1496" i="2"/>
  <c r="BA805" i="2"/>
  <c r="BA1354" i="2"/>
  <c r="BA1392" i="2"/>
  <c r="BA1438" i="2"/>
  <c r="BA1493" i="2"/>
  <c r="BA1528" i="2"/>
  <c r="BA1529" i="2" s="1"/>
  <c r="BA1449" i="2"/>
  <c r="BA1450" i="2" s="1"/>
  <c r="BA1099" i="2"/>
  <c r="BA1465" i="2"/>
  <c r="BA1597" i="2"/>
  <c r="BA1600" i="2" s="1"/>
  <c r="AW411" i="2"/>
  <c r="AW403" i="2"/>
  <c r="AW1655" i="2" s="1"/>
  <c r="AW379" i="2"/>
  <c r="AW1652" i="2" s="1"/>
  <c r="AW419" i="2"/>
  <c r="AW1657" i="2" s="1"/>
  <c r="AW395" i="2"/>
  <c r="AW1654" i="2" s="1"/>
  <c r="AW371" i="2"/>
  <c r="AW1651" i="2" s="1"/>
  <c r="AW387" i="2"/>
  <c r="AW1653" i="2" s="1"/>
  <c r="AZ1443" i="2"/>
  <c r="AX345" i="2"/>
  <c r="AX328" i="2"/>
  <c r="AX1669" i="2" s="1"/>
  <c r="AV355" i="2"/>
  <c r="AV1671" i="2"/>
  <c r="AV1672" i="2" s="1"/>
  <c r="T1137" i="2"/>
  <c r="T1367" i="2"/>
  <c r="BA676" i="2" l="1"/>
  <c r="AZ1415" i="2"/>
  <c r="BA282" i="2"/>
  <c r="BB318" i="2"/>
  <c r="BA974" i="2"/>
  <c r="BB1442" i="2"/>
  <c r="BB1199" i="2"/>
  <c r="BB188" i="2"/>
  <c r="BB240" i="2"/>
  <c r="BB245" i="2" s="1"/>
  <c r="BB339" i="2"/>
  <c r="BB217" i="2"/>
  <c r="BB222" i="2" s="1"/>
  <c r="BB239" i="2"/>
  <c r="BB244" i="2" s="1"/>
  <c r="BB218" i="2"/>
  <c r="BB223" i="2" s="1"/>
  <c r="BB595" i="2"/>
  <c r="BB549" i="2"/>
  <c r="BB420" i="2"/>
  <c r="BA696" i="2"/>
  <c r="BA1564" i="2" s="1"/>
  <c r="AZ1681" i="2"/>
  <c r="BA331" i="2"/>
  <c r="BA343" i="2"/>
  <c r="BV1997" i="3"/>
  <c r="BA129" i="3"/>
  <c r="BA161" i="3"/>
  <c r="BA131" i="3"/>
  <c r="BA132" i="3" s="1"/>
  <c r="BA164" i="3"/>
  <c r="BA162" i="3"/>
  <c r="BA1005" i="3"/>
  <c r="BA1237" i="3" s="1"/>
  <c r="BA163" i="3"/>
  <c r="BA1004" i="3"/>
  <c r="BA155" i="3"/>
  <c r="BA157" i="3"/>
  <c r="BA156" i="3"/>
  <c r="BA120" i="3"/>
  <c r="BA154" i="3"/>
  <c r="AZ1419" i="3"/>
  <c r="BX1997" i="3"/>
  <c r="BA1678" i="2"/>
  <c r="BA1674" i="2"/>
  <c r="AZ1688" i="2"/>
  <c r="AZ1604" i="2"/>
  <c r="AZ1605" i="2" s="1"/>
  <c r="BA317" i="2"/>
  <c r="BA842" i="2"/>
  <c r="BA191" i="2"/>
  <c r="AZ1154" i="2"/>
  <c r="AZ1642" i="2" s="1"/>
  <c r="AZ1297" i="2"/>
  <c r="AZ1645" i="2" s="1"/>
  <c r="BA1397" i="2"/>
  <c r="AZ1618" i="2"/>
  <c r="BA1040" i="2"/>
  <c r="BA1633" i="2" s="1"/>
  <c r="BA1254" i="2"/>
  <c r="BA1317" i="2"/>
  <c r="BA1639" i="2" s="1"/>
  <c r="BA1080" i="2"/>
  <c r="BB308" i="2"/>
  <c r="BA1295" i="2"/>
  <c r="BA1238" i="2"/>
  <c r="BA733" i="2"/>
  <c r="BA657" i="2"/>
  <c r="BA1616" i="2" s="1"/>
  <c r="BA715" i="2"/>
  <c r="BA1619" i="2" s="1"/>
  <c r="BA638" i="2"/>
  <c r="BA1615" i="2" s="1"/>
  <c r="BA525" i="2"/>
  <c r="BA1604" i="2" s="1"/>
  <c r="AZ1361" i="2"/>
  <c r="AZ1646" i="2" s="1"/>
  <c r="BA1414" i="2"/>
  <c r="BA1443" i="2" s="1"/>
  <c r="BA1100" i="2"/>
  <c r="BA1636" i="2" s="1"/>
  <c r="BA1638" i="2"/>
  <c r="BA1060" i="2"/>
  <c r="BA1634" i="2" s="1"/>
  <c r="BA903" i="2"/>
  <c r="BA1630" i="2" s="1"/>
  <c r="BA619" i="2"/>
  <c r="BA1614" i="2" s="1"/>
  <c r="BA862" i="2"/>
  <c r="BA1628" i="2" s="1"/>
  <c r="BA1120" i="2"/>
  <c r="BA1637" i="2" s="1"/>
  <c r="BA1176" i="2"/>
  <c r="BA1643" i="2" s="1"/>
  <c r="BA806" i="2"/>
  <c r="BA1565" i="2" s="1"/>
  <c r="BA1153" i="2"/>
  <c r="BA1152" i="2"/>
  <c r="BA1498" i="2"/>
  <c r="BA1503" i="2"/>
  <c r="BA1000" i="2"/>
  <c r="BA1631" i="2" s="1"/>
  <c r="BA751" i="2"/>
  <c r="BA1621" i="2" s="1"/>
  <c r="AZ814" i="2"/>
  <c r="AZ1382" i="2" s="1"/>
  <c r="BA958" i="2"/>
  <c r="BA979" i="2"/>
  <c r="BA1296" i="2"/>
  <c r="BA1338" i="2"/>
  <c r="BA978" i="2"/>
  <c r="BA1469" i="2"/>
  <c r="BB1466" i="2" s="1"/>
  <c r="BB1468" i="2" s="1"/>
  <c r="BB1498" i="2" s="1"/>
  <c r="BA882" i="2"/>
  <c r="BA1629" i="2" s="1"/>
  <c r="BA941" i="2"/>
  <c r="BB1497" i="2"/>
  <c r="BB1555" i="2"/>
  <c r="BB1412" i="2"/>
  <c r="BB1413" i="2"/>
  <c r="BA1275" i="2"/>
  <c r="BA1291" i="2"/>
  <c r="BA1200" i="2"/>
  <c r="BA1644" i="2" s="1"/>
  <c r="BA923" i="2"/>
  <c r="BA1020" i="2"/>
  <c r="BA1632" i="2" s="1"/>
  <c r="AZ333" i="2"/>
  <c r="AZ340" i="2" s="1"/>
  <c r="AZ1670" i="2" s="1"/>
  <c r="AZ321" i="2"/>
  <c r="BA812" i="2"/>
  <c r="AZ1565" i="2"/>
  <c r="BA1543" i="2"/>
  <c r="BA241" i="2"/>
  <c r="BA1355" i="2"/>
  <c r="T170" i="2"/>
  <c r="T201" i="2" s="1"/>
  <c r="T1550" i="2" s="1"/>
  <c r="T1553" i="2" s="1"/>
  <c r="T1557" i="2" s="1"/>
  <c r="T1574" i="2" s="1"/>
  <c r="T1665" i="2" s="1"/>
  <c r="T1683" i="2" s="1"/>
  <c r="BA245" i="2"/>
  <c r="BA246" i="2" s="1"/>
  <c r="AZ1624" i="2"/>
  <c r="BA224" i="2"/>
  <c r="BA272" i="2"/>
  <c r="BA1620" i="2"/>
  <c r="AA1500" i="2"/>
  <c r="AA1502" i="2" s="1"/>
  <c r="AA1506" i="2" s="1"/>
  <c r="AA1691" i="2" s="1"/>
  <c r="AB1494" i="2"/>
  <c r="AB1495" i="2" s="1"/>
  <c r="BA268" i="2"/>
  <c r="BA1618" i="2"/>
  <c r="BA1603" i="2"/>
  <c r="BA1602" i="2"/>
  <c r="BA263" i="2"/>
  <c r="BA197" i="2"/>
  <c r="BA198" i="2" s="1"/>
  <c r="BA219" i="2"/>
  <c r="BA192" i="2"/>
  <c r="BA1719" i="2"/>
  <c r="BA1596" i="2"/>
  <c r="BA295" i="2"/>
  <c r="BA296" i="2" s="1"/>
  <c r="BA306" i="2" s="1"/>
  <c r="AZ1644" i="2"/>
  <c r="AW413" i="2"/>
  <c r="AW414" i="2" s="1"/>
  <c r="AW423" i="2" s="1"/>
  <c r="AW1720" i="2" s="1"/>
  <c r="AW1656" i="2"/>
  <c r="AW1659" i="2" s="1"/>
  <c r="AW1680" i="2" s="1"/>
  <c r="BA1623" i="2"/>
  <c r="BA1627" i="2"/>
  <c r="BA1608" i="2"/>
  <c r="BA769" i="2"/>
  <c r="BA1622" i="2" s="1"/>
  <c r="BC17" i="2"/>
  <c r="BB16" i="2"/>
  <c r="BB282" i="2" s="1"/>
  <c r="BB118" i="2"/>
  <c r="BB119" i="2"/>
  <c r="BB117" i="2"/>
  <c r="BB120" i="2"/>
  <c r="BB126" i="2"/>
  <c r="BB127" i="2"/>
  <c r="BB128" i="2"/>
  <c r="BB129" i="2"/>
  <c r="BB196" i="2"/>
  <c r="BB190" i="2"/>
  <c r="BB1153" i="2" s="1"/>
  <c r="BB261" i="2"/>
  <c r="BB266" i="2" s="1"/>
  <c r="BB262" i="2"/>
  <c r="BB267" i="2" s="1"/>
  <c r="BB304" i="2"/>
  <c r="BB287" i="2"/>
  <c r="BB294" i="2"/>
  <c r="BB293" i="2" s="1"/>
  <c r="BB351" i="2"/>
  <c r="BB327" i="2"/>
  <c r="BB378" i="2"/>
  <c r="BB386" i="2"/>
  <c r="BB410" i="2"/>
  <c r="BB418" i="2"/>
  <c r="BB457" i="2"/>
  <c r="BB487" i="2"/>
  <c r="BB394" i="2"/>
  <c r="BB402" i="2"/>
  <c r="BB523" i="2"/>
  <c r="BB370" i="2"/>
  <c r="BB472" i="2"/>
  <c r="BB524" i="2"/>
  <c r="BB618" i="2"/>
  <c r="BB637" i="2"/>
  <c r="BB656" i="2"/>
  <c r="BB694" i="2"/>
  <c r="BB714" i="2"/>
  <c r="BB731" i="2"/>
  <c r="BB786" i="2"/>
  <c r="BB617" i="2"/>
  <c r="BB636" i="2"/>
  <c r="BB655" i="2"/>
  <c r="BB675" i="2"/>
  <c r="BB713" i="2"/>
  <c r="BB360" i="2"/>
  <c r="BB1552" i="2" s="1"/>
  <c r="BB564" i="2"/>
  <c r="BB674" i="2"/>
  <c r="BB750" i="2"/>
  <c r="BB767" i="2"/>
  <c r="BB805" i="2"/>
  <c r="BB957" i="2"/>
  <c r="BB972" i="2"/>
  <c r="BB998" i="2"/>
  <c r="BB1019" i="2"/>
  <c r="BB1078" i="2"/>
  <c r="BB1099" i="2"/>
  <c r="BB695" i="2"/>
  <c r="BB768" i="2"/>
  <c r="BB841" i="2"/>
  <c r="BB861" i="2"/>
  <c r="BB940" i="2"/>
  <c r="BB956" i="2"/>
  <c r="BB1018" i="2"/>
  <c r="BB1039" i="2"/>
  <c r="BB1098" i="2"/>
  <c r="BB1119" i="2"/>
  <c r="BB804" i="2"/>
  <c r="BB840" i="2"/>
  <c r="BB860" i="2"/>
  <c r="BB881" i="2"/>
  <c r="BB902" i="2"/>
  <c r="BB922" i="2"/>
  <c r="BB939" i="2"/>
  <c r="BB1038" i="2"/>
  <c r="BB1059" i="2"/>
  <c r="BB749" i="2"/>
  <c r="BB901" i="2"/>
  <c r="BB1253" i="2"/>
  <c r="BB1315" i="2"/>
  <c r="BB1354" i="2"/>
  <c r="BB439" i="2"/>
  <c r="BB1175" i="2"/>
  <c r="BB1237" i="2"/>
  <c r="BB1252" i="2"/>
  <c r="BB1290" i="2"/>
  <c r="BB732" i="2"/>
  <c r="BB880" i="2"/>
  <c r="BB921" i="2"/>
  <c r="BB999" i="2"/>
  <c r="BB1174" i="2"/>
  <c r="BB1198" i="2"/>
  <c r="BB1219" i="2"/>
  <c r="BB1236" i="2"/>
  <c r="BB1274" i="2"/>
  <c r="BB1289" i="2"/>
  <c r="BB1336" i="2"/>
  <c r="BB973" i="2"/>
  <c r="BB1218" i="2"/>
  <c r="BB1449" i="2"/>
  <c r="BB1450" i="2" s="1"/>
  <c r="BB1465" i="2"/>
  <c r="BB1118" i="2"/>
  <c r="BB1273" i="2"/>
  <c r="BB1275" i="2" s="1"/>
  <c r="BB1316" i="2"/>
  <c r="BB1353" i="2"/>
  <c r="BB1437" i="2"/>
  <c r="BB1492" i="2"/>
  <c r="BB1504" i="2"/>
  <c r="BB1505" i="2" s="1"/>
  <c r="BB785" i="2"/>
  <c r="BB1441" i="2"/>
  <c r="BB1496" i="2"/>
  <c r="BB1493" i="2"/>
  <c r="BB1528" i="2"/>
  <c r="BB1529" i="2" s="1"/>
  <c r="BB1597" i="2"/>
  <c r="BB1079" i="2"/>
  <c r="BB1392" i="2"/>
  <c r="BB1438" i="2"/>
  <c r="BB1058" i="2"/>
  <c r="BB1337" i="2"/>
  <c r="BB1551" i="2"/>
  <c r="AY1645" i="2"/>
  <c r="AZ310" i="2"/>
  <c r="AB1440" i="2"/>
  <c r="AB1444" i="2" s="1"/>
  <c r="BA1658" i="2"/>
  <c r="BA1607" i="2"/>
  <c r="BA1610" i="2"/>
  <c r="BA1617" i="2"/>
  <c r="BA1601" i="2"/>
  <c r="BA1360" i="2"/>
  <c r="BA813" i="2"/>
  <c r="AZ1719" i="2"/>
  <c r="AZ1677" i="2"/>
  <c r="AY345" i="2"/>
  <c r="AY328" i="2"/>
  <c r="AY1669" i="2" s="1"/>
  <c r="AZ272" i="2"/>
  <c r="AZ274" i="2" s="1"/>
  <c r="AZ1666" i="2" s="1"/>
  <c r="T1641" i="2"/>
  <c r="T1647" i="2" s="1"/>
  <c r="T1369" i="2"/>
  <c r="T1383" i="2" s="1"/>
  <c r="T1567" i="2" s="1"/>
  <c r="AX352" i="2"/>
  <c r="AX354" i="2"/>
  <c r="BA1690" i="2"/>
  <c r="BA1635" i="2"/>
  <c r="BA1359" i="2"/>
  <c r="U130" i="2"/>
  <c r="AZ980" i="2"/>
  <c r="AZ1640" i="2" s="1"/>
  <c r="AV1656" i="2"/>
  <c r="AV1659" i="2" s="1"/>
  <c r="AV1680" i="2" s="1"/>
  <c r="AV413" i="2"/>
  <c r="AV414" i="2" s="1"/>
  <c r="AV423" i="2" s="1"/>
  <c r="AV1720" i="2" s="1"/>
  <c r="BA1415" i="2" l="1"/>
  <c r="BB1254" i="2"/>
  <c r="BB696" i="2"/>
  <c r="BC420" i="2"/>
  <c r="BC188" i="2"/>
  <c r="BC1442" i="2"/>
  <c r="BC1199" i="2"/>
  <c r="BC240" i="2"/>
  <c r="BC339" i="2"/>
  <c r="BC218" i="2"/>
  <c r="BC217" i="2"/>
  <c r="BC222" i="2" s="1"/>
  <c r="BC239" i="2"/>
  <c r="BC244" i="2" s="1"/>
  <c r="BC595" i="2"/>
  <c r="BC549" i="2"/>
  <c r="BC318" i="2"/>
  <c r="BB343" i="2"/>
  <c r="BB331" i="2"/>
  <c r="AZ1422" i="3"/>
  <c r="AZ1524" i="3"/>
  <c r="AZ1536" i="3" s="1"/>
  <c r="BA165" i="3"/>
  <c r="BA158" i="3"/>
  <c r="BA1006" i="3"/>
  <c r="BA1236" i="3"/>
  <c r="BB111" i="3"/>
  <c r="BB1674" i="2"/>
  <c r="BA1681" i="2"/>
  <c r="BB1678" i="2"/>
  <c r="BB317" i="2"/>
  <c r="BA1624" i="2"/>
  <c r="BA1625" i="2" s="1"/>
  <c r="U121" i="2"/>
  <c r="U122" i="2" s="1"/>
  <c r="AZ1625" i="2"/>
  <c r="BA980" i="2"/>
  <c r="BA1640" i="2" s="1"/>
  <c r="BB1397" i="2"/>
  <c r="BB1399" i="2" s="1"/>
  <c r="BB1120" i="2"/>
  <c r="BB1637" i="2" s="1"/>
  <c r="BA1399" i="2"/>
  <c r="BB1690" i="2"/>
  <c r="BB958" i="2"/>
  <c r="BB1080" i="2"/>
  <c r="BB1635" i="2" s="1"/>
  <c r="BA1448" i="2"/>
  <c r="BB715" i="2"/>
  <c r="BB1619" i="2" s="1"/>
  <c r="BA1688" i="2"/>
  <c r="BB1020" i="2"/>
  <c r="BB1632" i="2" s="1"/>
  <c r="BB619" i="2"/>
  <c r="BB1614" i="2" s="1"/>
  <c r="BA1297" i="2"/>
  <c r="BA1645" i="2" s="1"/>
  <c r="BB1220" i="2"/>
  <c r="BB1291" i="2"/>
  <c r="BB978" i="2"/>
  <c r="BA532" i="2"/>
  <c r="BA1380" i="2" s="1"/>
  <c r="BC308" i="2"/>
  <c r="BB1238" i="2"/>
  <c r="BB751" i="2"/>
  <c r="BB1621" i="2" s="1"/>
  <c r="BB842" i="2"/>
  <c r="BB1627" i="2" s="1"/>
  <c r="BB1618" i="2"/>
  <c r="BB1100" i="2"/>
  <c r="BB1636" i="2" s="1"/>
  <c r="BB1414" i="2"/>
  <c r="BB1688" i="2" s="1"/>
  <c r="BB657" i="2"/>
  <c r="BB1616" i="2" s="1"/>
  <c r="BB1608" i="2"/>
  <c r="BB1602" i="2"/>
  <c r="BB1601" i="2"/>
  <c r="BB1603" i="2"/>
  <c r="BB1200" i="2"/>
  <c r="BB1644" i="2" s="1"/>
  <c r="BB806" i="2"/>
  <c r="BB1624" i="2" s="1"/>
  <c r="BB1658" i="2"/>
  <c r="BB1610" i="2"/>
  <c r="BB1355" i="2"/>
  <c r="BB979" i="2"/>
  <c r="BB1360" i="2"/>
  <c r="BB882" i="2"/>
  <c r="BB1629" i="2" s="1"/>
  <c r="BB941" i="2"/>
  <c r="BB197" i="2"/>
  <c r="BB198" i="2" s="1"/>
  <c r="BA1154" i="2"/>
  <c r="BA1642" i="2" s="1"/>
  <c r="BA814" i="2"/>
  <c r="BA1382" i="2" s="1"/>
  <c r="BB1607" i="2"/>
  <c r="BB1176" i="2"/>
  <c r="BB1643" i="2" s="1"/>
  <c r="BB1152" i="2"/>
  <c r="BB1154" i="2" s="1"/>
  <c r="BB1642" i="2" s="1"/>
  <c r="BB1060" i="2"/>
  <c r="BB1634" i="2" s="1"/>
  <c r="BB1503" i="2"/>
  <c r="BB1317" i="2"/>
  <c r="BB1639" i="2" s="1"/>
  <c r="BB1040" i="2"/>
  <c r="BB1633" i="2" s="1"/>
  <c r="BB638" i="2"/>
  <c r="BB1615" i="2" s="1"/>
  <c r="BB192" i="2"/>
  <c r="BB1000" i="2"/>
  <c r="BB1631" i="2" s="1"/>
  <c r="BB733" i="2"/>
  <c r="BB1620" i="2" s="1"/>
  <c r="BB862" i="2"/>
  <c r="BB1628" i="2" s="1"/>
  <c r="BB676" i="2"/>
  <c r="BB1617" i="2" s="1"/>
  <c r="BB525" i="2"/>
  <c r="BB1604" i="2" s="1"/>
  <c r="BA1361" i="2"/>
  <c r="BA1646" i="2" s="1"/>
  <c r="BB1469" i="2"/>
  <c r="BC1466" i="2" s="1"/>
  <c r="BC1468" i="2" s="1"/>
  <c r="BC1503" i="2" s="1"/>
  <c r="BB903" i="2"/>
  <c r="BB1630" i="2" s="1"/>
  <c r="BB769" i="2"/>
  <c r="BB1622" i="2" s="1"/>
  <c r="BC1555" i="2"/>
  <c r="BC1497" i="2"/>
  <c r="BC1412" i="2"/>
  <c r="BC1413" i="2"/>
  <c r="BA333" i="2"/>
  <c r="BA340" i="2" s="1"/>
  <c r="BA1670" i="2" s="1"/>
  <c r="BA321" i="2"/>
  <c r="BB1296" i="2"/>
  <c r="BB813" i="2"/>
  <c r="BB1295" i="2"/>
  <c r="BB1638" i="2"/>
  <c r="BB1338" i="2"/>
  <c r="BA273" i="2"/>
  <c r="BA274" i="2" s="1"/>
  <c r="BA1666" i="2" s="1"/>
  <c r="BB1543" i="2"/>
  <c r="BB812" i="2"/>
  <c r="BA1605" i="2"/>
  <c r="BB1359" i="2"/>
  <c r="BB263" i="2"/>
  <c r="BB241" i="2"/>
  <c r="BB224" i="2"/>
  <c r="BB268" i="2"/>
  <c r="BB272" i="2"/>
  <c r="AB1445" i="2"/>
  <c r="AB1447" i="2" s="1"/>
  <c r="AB1451" i="2" s="1"/>
  <c r="AB1689" i="2" s="1"/>
  <c r="AC1439" i="2"/>
  <c r="BB246" i="2"/>
  <c r="BB273" i="2"/>
  <c r="BB1600" i="2"/>
  <c r="BB923" i="2"/>
  <c r="BB787" i="2"/>
  <c r="BB1623" i="2" s="1"/>
  <c r="BB219" i="2"/>
  <c r="BB191" i="2"/>
  <c r="BC16" i="2"/>
  <c r="BC282" i="2" s="1"/>
  <c r="BD17" i="2"/>
  <c r="BC118" i="2"/>
  <c r="BC119" i="2"/>
  <c r="BC120" i="2"/>
  <c r="BC126" i="2"/>
  <c r="BC117" i="2"/>
  <c r="BC127" i="2"/>
  <c r="BC129" i="2"/>
  <c r="BC128" i="2"/>
  <c r="BC196" i="2"/>
  <c r="BC223" i="2"/>
  <c r="BC262" i="2"/>
  <c r="BC261" i="2"/>
  <c r="BC266" i="2" s="1"/>
  <c r="BC360" i="2"/>
  <c r="BC1552" i="2" s="1"/>
  <c r="BC370" i="2"/>
  <c r="BC287" i="2"/>
  <c r="BC1551" i="2" s="1"/>
  <c r="BC351" i="2"/>
  <c r="BC190" i="2"/>
  <c r="BC197" i="2" s="1"/>
  <c r="BC304" i="2"/>
  <c r="BC386" i="2"/>
  <c r="BC327" i="2"/>
  <c r="BC439" i="2"/>
  <c r="BC524" i="2"/>
  <c r="BC564" i="2"/>
  <c r="BC410" i="2"/>
  <c r="BC418" i="2"/>
  <c r="BC457" i="2"/>
  <c r="BC487" i="2"/>
  <c r="BC294" i="2"/>
  <c r="BC293" i="2" s="1"/>
  <c r="BC394" i="2"/>
  <c r="BC402" i="2"/>
  <c r="BC523" i="2"/>
  <c r="BC472" i="2"/>
  <c r="BC695" i="2"/>
  <c r="BC732" i="2"/>
  <c r="BC749" i="2"/>
  <c r="BC618" i="2"/>
  <c r="BC637" i="2"/>
  <c r="BC656" i="2"/>
  <c r="BC694" i="2"/>
  <c r="BC714" i="2"/>
  <c r="BC731" i="2"/>
  <c r="BC617" i="2"/>
  <c r="BC636" i="2"/>
  <c r="BC655" i="2"/>
  <c r="BC675" i="2"/>
  <c r="BC713" i="2"/>
  <c r="BC768" i="2"/>
  <c r="BC785" i="2"/>
  <c r="BC804" i="2"/>
  <c r="BC750" i="2"/>
  <c r="BC767" i="2"/>
  <c r="BC769" i="2" s="1"/>
  <c r="BC880" i="2"/>
  <c r="BC901" i="2"/>
  <c r="BC921" i="2"/>
  <c r="BC973" i="2"/>
  <c r="BC999" i="2"/>
  <c r="BC1058" i="2"/>
  <c r="BC1079" i="2"/>
  <c r="BC786" i="2"/>
  <c r="BC805" i="2"/>
  <c r="BC957" i="2"/>
  <c r="BC972" i="2"/>
  <c r="BC998" i="2"/>
  <c r="BC1019" i="2"/>
  <c r="BC1078" i="2"/>
  <c r="BC1099" i="2"/>
  <c r="BC378" i="2"/>
  <c r="BC674" i="2"/>
  <c r="BC841" i="2"/>
  <c r="BC861" i="2"/>
  <c r="BC940" i="2"/>
  <c r="BC956" i="2"/>
  <c r="BC1018" i="2"/>
  <c r="BC1039" i="2"/>
  <c r="BC1098" i="2"/>
  <c r="BC881" i="2"/>
  <c r="BC922" i="2"/>
  <c r="BC939" i="2"/>
  <c r="BC1038" i="2"/>
  <c r="BC1118" i="2"/>
  <c r="BC1218" i="2"/>
  <c r="BC1273" i="2"/>
  <c r="BC1316" i="2"/>
  <c r="BC860" i="2"/>
  <c r="BC902" i="2"/>
  <c r="BC1059" i="2"/>
  <c r="BC1253" i="2"/>
  <c r="BC1315" i="2"/>
  <c r="BC1119" i="2"/>
  <c r="BC1152" i="2"/>
  <c r="BC1175" i="2"/>
  <c r="BC1237" i="2"/>
  <c r="BC1252" i="2"/>
  <c r="BC1290" i="2"/>
  <c r="BC1337" i="2"/>
  <c r="BC1353" i="2"/>
  <c r="BC1289" i="2"/>
  <c r="BC1392" i="2"/>
  <c r="BC1438" i="2"/>
  <c r="BC1493" i="2"/>
  <c r="BC1528" i="2"/>
  <c r="BC1529" i="2" s="1"/>
  <c r="BC1174" i="2"/>
  <c r="BC1449" i="2"/>
  <c r="BC1450" i="2" s="1"/>
  <c r="BC1465" i="2"/>
  <c r="BC840" i="2"/>
  <c r="BC1198" i="2"/>
  <c r="BC1219" i="2"/>
  <c r="BC1274" i="2"/>
  <c r="BC1336" i="2"/>
  <c r="BC1437" i="2"/>
  <c r="BC1492" i="2"/>
  <c r="BC1504" i="2"/>
  <c r="BC1505" i="2" s="1"/>
  <c r="BC1236" i="2"/>
  <c r="BC1354" i="2"/>
  <c r="BC1597" i="2"/>
  <c r="BC1496" i="2"/>
  <c r="BC1441" i="2"/>
  <c r="AZ328" i="2"/>
  <c r="AZ1669" i="2" s="1"/>
  <c r="AZ345" i="2"/>
  <c r="BB974" i="2"/>
  <c r="AX387" i="2"/>
  <c r="AX1653" i="2" s="1"/>
  <c r="AX411" i="2"/>
  <c r="AX395" i="2"/>
  <c r="AX1654" i="2" s="1"/>
  <c r="AX419" i="2"/>
  <c r="AX1657" i="2" s="1"/>
  <c r="AX379" i="2"/>
  <c r="AX1652" i="2" s="1"/>
  <c r="AX371" i="2"/>
  <c r="AX1651" i="2" s="1"/>
  <c r="AX403" i="2"/>
  <c r="AX1655" i="2" s="1"/>
  <c r="AY354" i="2"/>
  <c r="AY352" i="2"/>
  <c r="BB1596" i="2"/>
  <c r="BB295" i="2"/>
  <c r="BB296" i="2" s="1"/>
  <c r="BB306" i="2" s="1"/>
  <c r="BA310" i="2"/>
  <c r="U131" i="2"/>
  <c r="AX355" i="2"/>
  <c r="AX1671" i="2"/>
  <c r="AX1672" i="2" s="1"/>
  <c r="BA1677" i="2"/>
  <c r="AB1499" i="2"/>
  <c r="BC923" i="2" l="1"/>
  <c r="BB1415" i="2"/>
  <c r="BC696" i="2"/>
  <c r="BC1176" i="2"/>
  <c r="BD1199" i="2"/>
  <c r="BD188" i="2"/>
  <c r="BD1442" i="2"/>
  <c r="BD240" i="2"/>
  <c r="BD339" i="2"/>
  <c r="BD239" i="2"/>
  <c r="BD244" i="2" s="1"/>
  <c r="BD218" i="2"/>
  <c r="BD223" i="2" s="1"/>
  <c r="BD217" i="2"/>
  <c r="BD595" i="2"/>
  <c r="BD549" i="2"/>
  <c r="BD318" i="2"/>
  <c r="BD420" i="2"/>
  <c r="BC331" i="2"/>
  <c r="BC343" i="2"/>
  <c r="BA167" i="3"/>
  <c r="BV1998" i="3" s="1"/>
  <c r="BB1681" i="2"/>
  <c r="BB127" i="3"/>
  <c r="BB128" i="3" s="1"/>
  <c r="BB118" i="3"/>
  <c r="BB119" i="3" s="1"/>
  <c r="BA1510" i="3"/>
  <c r="BA1516" i="3" s="1"/>
  <c r="BA1238" i="3"/>
  <c r="BA1252" i="3" s="1"/>
  <c r="BA1436" i="3" s="1"/>
  <c r="BA1438" i="3" s="1"/>
  <c r="AY1998" i="3"/>
  <c r="BE1998" i="3" s="1"/>
  <c r="AZ1426" i="3"/>
  <c r="AZ1443" i="3" s="1"/>
  <c r="F1997" i="3"/>
  <c r="BC1674" i="2"/>
  <c r="BC1678" i="2"/>
  <c r="BC317" i="2"/>
  <c r="BB532" i="2"/>
  <c r="BB1380" i="2" s="1"/>
  <c r="BC751" i="2"/>
  <c r="BC1621" i="2" s="1"/>
  <c r="BC1564" i="2"/>
  <c r="BB1448" i="2"/>
  <c r="BB1443" i="2"/>
  <c r="BB1297" i="2"/>
  <c r="BB1645" i="2" s="1"/>
  <c r="BC1397" i="2"/>
  <c r="BC1399" i="2" s="1"/>
  <c r="BC1220" i="2"/>
  <c r="BC1080" i="2"/>
  <c r="BC1635" i="2" s="1"/>
  <c r="BC1200" i="2"/>
  <c r="BC1644" i="2" s="1"/>
  <c r="BC733" i="2"/>
  <c r="BC525" i="2"/>
  <c r="BC1604" i="2" s="1"/>
  <c r="BC657" i="2"/>
  <c r="BC1616" i="2" s="1"/>
  <c r="BC1610" i="2"/>
  <c r="BC1275" i="2"/>
  <c r="BC1000" i="2"/>
  <c r="BC1631" i="2" s="1"/>
  <c r="BD308" i="2"/>
  <c r="BB980" i="2"/>
  <c r="BB1640" i="2" s="1"/>
  <c r="BB1564" i="2"/>
  <c r="BC882" i="2"/>
  <c r="BC1629" i="2" s="1"/>
  <c r="BC1338" i="2"/>
  <c r="BC1020" i="2"/>
  <c r="BC1632" i="2" s="1"/>
  <c r="BC813" i="2"/>
  <c r="BC638" i="2"/>
  <c r="BC1615" i="2" s="1"/>
  <c r="BC1658" i="2"/>
  <c r="BB1361" i="2"/>
  <c r="BB1646" i="2" s="1"/>
  <c r="BB1565" i="2"/>
  <c r="BB1605" i="2"/>
  <c r="BC1238" i="2"/>
  <c r="BC1601" i="2"/>
  <c r="BC941" i="2"/>
  <c r="BC1414" i="2"/>
  <c r="BC1443" i="2" s="1"/>
  <c r="BC1153" i="2"/>
  <c r="BC1154" i="2" s="1"/>
  <c r="BC1642" i="2" s="1"/>
  <c r="BC1469" i="2"/>
  <c r="BD1466" i="2" s="1"/>
  <c r="BD1468" i="2" s="1"/>
  <c r="BD1503" i="2" s="1"/>
  <c r="BC842" i="2"/>
  <c r="BC1627" i="2" s="1"/>
  <c r="BC1602" i="2"/>
  <c r="BC1690" i="2"/>
  <c r="BC1498" i="2"/>
  <c r="BC1317" i="2"/>
  <c r="BC1639" i="2" s="1"/>
  <c r="BC619" i="2"/>
  <c r="BC1614" i="2" s="1"/>
  <c r="BC192" i="2"/>
  <c r="BC1638" i="2"/>
  <c r="BC974" i="2"/>
  <c r="BC1120" i="2"/>
  <c r="BC1637" i="2" s="1"/>
  <c r="BC1100" i="2"/>
  <c r="BC1636" i="2" s="1"/>
  <c r="BC1608" i="2"/>
  <c r="BC1607" i="2"/>
  <c r="BC1622" i="2"/>
  <c r="BC1295" i="2"/>
  <c r="BC1254" i="2"/>
  <c r="BC862" i="2"/>
  <c r="BC1628" i="2" s="1"/>
  <c r="BC1040" i="2"/>
  <c r="BC1633" i="2" s="1"/>
  <c r="BC978" i="2"/>
  <c r="BC787" i="2"/>
  <c r="BC1623" i="2" s="1"/>
  <c r="BC715" i="2"/>
  <c r="BC1619" i="2" s="1"/>
  <c r="BC191" i="2"/>
  <c r="BD1555" i="2"/>
  <c r="BD1497" i="2"/>
  <c r="BD1413" i="2"/>
  <c r="BD1412" i="2"/>
  <c r="BB333" i="2"/>
  <c r="BB340" i="2" s="1"/>
  <c r="BB1670" i="2" s="1"/>
  <c r="BB321" i="2"/>
  <c r="BC1620" i="2"/>
  <c r="BC1600" i="2"/>
  <c r="BC958" i="2"/>
  <c r="BC1603" i="2"/>
  <c r="BC1643" i="2"/>
  <c r="BC1296" i="2"/>
  <c r="BC1060" i="2"/>
  <c r="BC1634" i="2" s="1"/>
  <c r="BC903" i="2"/>
  <c r="BC1630" i="2" s="1"/>
  <c r="BC806" i="2"/>
  <c r="BC1624" i="2" s="1"/>
  <c r="BC676" i="2"/>
  <c r="BC1617" i="2" s="1"/>
  <c r="BC1355" i="2"/>
  <c r="BC1543" i="2"/>
  <c r="BC224" i="2"/>
  <c r="BC198" i="2"/>
  <c r="BC241" i="2"/>
  <c r="BC1359" i="2"/>
  <c r="BB274" i="2"/>
  <c r="BB1666" i="2" s="1"/>
  <c r="BC245" i="2"/>
  <c r="BC246" i="2" s="1"/>
  <c r="BC272" i="2"/>
  <c r="BC263" i="2"/>
  <c r="BC219" i="2"/>
  <c r="BB1625" i="2"/>
  <c r="U157" i="2"/>
  <c r="U159" i="2"/>
  <c r="U1135" i="2"/>
  <c r="U160" i="2"/>
  <c r="U158" i="2"/>
  <c r="U123" i="2"/>
  <c r="AY379" i="2"/>
  <c r="AY1652" i="2" s="1"/>
  <c r="AY387" i="2"/>
  <c r="AY1653" i="2" s="1"/>
  <c r="AY419" i="2"/>
  <c r="AY1657" i="2" s="1"/>
  <c r="AY395" i="2"/>
  <c r="AY1654" i="2" s="1"/>
  <c r="AY403" i="2"/>
  <c r="AY1655" i="2" s="1"/>
  <c r="AY371" i="2"/>
  <c r="AY1651" i="2" s="1"/>
  <c r="AY411" i="2"/>
  <c r="AZ354" i="2"/>
  <c r="AZ352" i="2"/>
  <c r="BC979" i="2"/>
  <c r="BC267" i="2"/>
  <c r="BB814" i="2"/>
  <c r="BB1382" i="2" s="1"/>
  <c r="AB1500" i="2"/>
  <c r="AB1502" i="2" s="1"/>
  <c r="AB1506" i="2" s="1"/>
  <c r="AB1691" i="2" s="1"/>
  <c r="AC1494" i="2"/>
  <c r="AC1495" i="2" s="1"/>
  <c r="BA345" i="2"/>
  <c r="BA328" i="2"/>
  <c r="BA1669" i="2" s="1"/>
  <c r="BB310" i="2"/>
  <c r="BC1360" i="2"/>
  <c r="BC1596" i="2"/>
  <c r="BC295" i="2"/>
  <c r="BC296" i="2" s="1"/>
  <c r="BC306" i="2" s="1"/>
  <c r="BC333" i="2" s="1"/>
  <c r="BC340" i="2" s="1"/>
  <c r="BC1670" i="2" s="1"/>
  <c r="AC1440" i="2"/>
  <c r="AC1444" i="2" s="1"/>
  <c r="BB1719" i="2"/>
  <c r="BB1677" i="2"/>
  <c r="AX413" i="2"/>
  <c r="AX414" i="2" s="1"/>
  <c r="AX423" i="2" s="1"/>
  <c r="AX1720" i="2" s="1"/>
  <c r="AX1656" i="2"/>
  <c r="AX1659" i="2" s="1"/>
  <c r="AX1680" i="2" s="1"/>
  <c r="BC1291" i="2"/>
  <c r="BC812" i="2"/>
  <c r="U166" i="2"/>
  <c r="U1136" i="2"/>
  <c r="U1368" i="2" s="1"/>
  <c r="U165" i="2"/>
  <c r="U167" i="2"/>
  <c r="U134" i="2"/>
  <c r="U1555" i="2" s="1"/>
  <c r="U164" i="2"/>
  <c r="U132" i="2"/>
  <c r="AY1671" i="2"/>
  <c r="AY1672" i="2" s="1"/>
  <c r="AY355" i="2"/>
  <c r="BE17" i="2"/>
  <c r="BD16" i="2"/>
  <c r="BD282" i="2" s="1"/>
  <c r="BD117" i="2"/>
  <c r="BD119" i="2"/>
  <c r="BD118" i="2"/>
  <c r="BD120" i="2"/>
  <c r="BD126" i="2"/>
  <c r="BD127" i="2"/>
  <c r="BD128" i="2"/>
  <c r="BD129" i="2"/>
  <c r="BD190" i="2"/>
  <c r="BD196" i="2"/>
  <c r="BD261" i="2"/>
  <c r="BD266" i="2" s="1"/>
  <c r="BD287" i="2"/>
  <c r="BD1551" i="2" s="1"/>
  <c r="BD294" i="2"/>
  <c r="BD293" i="2" s="1"/>
  <c r="BD222" i="2"/>
  <c r="BD262" i="2"/>
  <c r="BD267" i="2" s="1"/>
  <c r="BD304" i="2"/>
  <c r="BD327" i="2"/>
  <c r="BD378" i="2"/>
  <c r="BD360" i="2"/>
  <c r="BD1552" i="2" s="1"/>
  <c r="BD351" i="2"/>
  <c r="BD394" i="2"/>
  <c r="BD472" i="2"/>
  <c r="BD386" i="2"/>
  <c r="BD439" i="2"/>
  <c r="BD524" i="2"/>
  <c r="BD564" i="2"/>
  <c r="BD410" i="2"/>
  <c r="BD418" i="2"/>
  <c r="BD457" i="2"/>
  <c r="BD487" i="2"/>
  <c r="BD402" i="2"/>
  <c r="BD523" i="2"/>
  <c r="BD674" i="2"/>
  <c r="BD750" i="2"/>
  <c r="BD767" i="2"/>
  <c r="BD370" i="2"/>
  <c r="BD695" i="2"/>
  <c r="BD732" i="2"/>
  <c r="BD749" i="2"/>
  <c r="BD618" i="2"/>
  <c r="BD637" i="2"/>
  <c r="BD656" i="2"/>
  <c r="BD694" i="2"/>
  <c r="BD714" i="2"/>
  <c r="BD731" i="2"/>
  <c r="BD786" i="2"/>
  <c r="BD636" i="2"/>
  <c r="BD785" i="2"/>
  <c r="BD840" i="2"/>
  <c r="BD860" i="2"/>
  <c r="BD881" i="2"/>
  <c r="BD902" i="2"/>
  <c r="BD922" i="2"/>
  <c r="BD939" i="2"/>
  <c r="BD1038" i="2"/>
  <c r="BD1059" i="2"/>
  <c r="BD1118" i="2"/>
  <c r="BD655" i="2"/>
  <c r="BD880" i="2"/>
  <c r="BD882" i="2" s="1"/>
  <c r="BD901" i="2"/>
  <c r="BD903" i="2" s="1"/>
  <c r="BD921" i="2"/>
  <c r="BD923" i="2" s="1"/>
  <c r="BD973" i="2"/>
  <c r="BD999" i="2"/>
  <c r="BD1058" i="2"/>
  <c r="BD1060" i="2" s="1"/>
  <c r="BD1079" i="2"/>
  <c r="BD617" i="2"/>
  <c r="BD713" i="2"/>
  <c r="BD768" i="2"/>
  <c r="BD805" i="2"/>
  <c r="BD957" i="2"/>
  <c r="BD972" i="2"/>
  <c r="BD998" i="2"/>
  <c r="BD1019" i="2"/>
  <c r="BD1078" i="2"/>
  <c r="BD1099" i="2"/>
  <c r="BD1174" i="2"/>
  <c r="BD1198" i="2"/>
  <c r="BD1219" i="2"/>
  <c r="BD1236" i="2"/>
  <c r="BD1274" i="2"/>
  <c r="BD1289" i="2"/>
  <c r="BD1336" i="2"/>
  <c r="BD804" i="2"/>
  <c r="BD841" i="2"/>
  <c r="BD940" i="2"/>
  <c r="BD1018" i="2"/>
  <c r="BD1218" i="2"/>
  <c r="BD1273" i="2"/>
  <c r="BD1316" i="2"/>
  <c r="BD956" i="2"/>
  <c r="BD1039" i="2"/>
  <c r="BD1098" i="2"/>
  <c r="BD1253" i="2"/>
  <c r="BD1315" i="2"/>
  <c r="BD1354" i="2"/>
  <c r="BD675" i="2"/>
  <c r="BD861" i="2"/>
  <c r="BD1237" i="2"/>
  <c r="BD1337" i="2"/>
  <c r="BD1441" i="2"/>
  <c r="BD1496" i="2"/>
  <c r="BD1119" i="2"/>
  <c r="BD1252" i="2"/>
  <c r="BD1290" i="2"/>
  <c r="BD1392" i="2"/>
  <c r="BD1438" i="2"/>
  <c r="BD1493" i="2"/>
  <c r="BD1175" i="2"/>
  <c r="BD1353" i="2"/>
  <c r="BD1449" i="2"/>
  <c r="BD1450" i="2" s="1"/>
  <c r="BD1465" i="2"/>
  <c r="BD1492" i="2"/>
  <c r="BD1437" i="2"/>
  <c r="BD1504" i="2"/>
  <c r="BD1505" i="2" s="1"/>
  <c r="BD1528" i="2"/>
  <c r="BD1529" i="2" s="1"/>
  <c r="BD1597" i="2"/>
  <c r="BA198" i="3" l="1"/>
  <c r="BA1419" i="3" s="1"/>
  <c r="BC1415" i="2"/>
  <c r="BD696" i="2"/>
  <c r="BE318" i="2"/>
  <c r="BE1442" i="2"/>
  <c r="BE1199" i="2"/>
  <c r="BE188" i="2"/>
  <c r="BE339" i="2"/>
  <c r="BE240" i="2"/>
  <c r="BE217" i="2"/>
  <c r="BE239" i="2"/>
  <c r="BE244" i="2" s="1"/>
  <c r="BE218" i="2"/>
  <c r="BE223" i="2" s="1"/>
  <c r="BE549" i="2"/>
  <c r="BE595" i="2"/>
  <c r="BE420" i="2"/>
  <c r="BD343" i="2"/>
  <c r="BD331" i="2"/>
  <c r="BX1998" i="3"/>
  <c r="BB157" i="3"/>
  <c r="BB154" i="3"/>
  <c r="BB120" i="3"/>
  <c r="BB156" i="3"/>
  <c r="BB1004" i="3"/>
  <c r="BB155" i="3"/>
  <c r="BB164" i="3"/>
  <c r="BB1005" i="3"/>
  <c r="BB1237" i="3" s="1"/>
  <c r="BB131" i="3"/>
  <c r="BB132" i="3" s="1"/>
  <c r="BB163" i="3"/>
  <c r="BB161" i="3"/>
  <c r="BB129" i="3"/>
  <c r="BB162" i="3"/>
  <c r="BC1681" i="2"/>
  <c r="BC980" i="2"/>
  <c r="BC1640" i="2" s="1"/>
  <c r="BD1674" i="2"/>
  <c r="BD1678" i="2"/>
  <c r="BC1361" i="2"/>
  <c r="BC1646" i="2" s="1"/>
  <c r="BD317" i="2"/>
  <c r="BD1152" i="2"/>
  <c r="BC1448" i="2"/>
  <c r="BC532" i="2"/>
  <c r="BC1380" i="2" s="1"/>
  <c r="BC1618" i="2"/>
  <c r="BC1625" i="2" s="1"/>
  <c r="BD1040" i="2"/>
  <c r="BD1633" i="2" s="1"/>
  <c r="BD1254" i="2"/>
  <c r="BD1238" i="2"/>
  <c r="BD842" i="2"/>
  <c r="BD1627" i="2" s="1"/>
  <c r="BD751" i="2"/>
  <c r="BD1621" i="2" s="1"/>
  <c r="BD1220" i="2"/>
  <c r="BD1638" i="2" s="1"/>
  <c r="BD1414" i="2"/>
  <c r="BD1448" i="2" s="1"/>
  <c r="BD1291" i="2"/>
  <c r="BD1397" i="2"/>
  <c r="BD1399" i="2" s="1"/>
  <c r="BC1565" i="2"/>
  <c r="BD958" i="2"/>
  <c r="BE308" i="2"/>
  <c r="BD1275" i="2"/>
  <c r="BD1000" i="2"/>
  <c r="BD1631" i="2" s="1"/>
  <c r="BD525" i="2"/>
  <c r="BD1604" i="2" s="1"/>
  <c r="BD979" i="2"/>
  <c r="BC1688" i="2"/>
  <c r="BD715" i="2"/>
  <c r="BD1619" i="2" s="1"/>
  <c r="BD638" i="2"/>
  <c r="BD1615" i="2" s="1"/>
  <c r="BD1564" i="2"/>
  <c r="BD192" i="2"/>
  <c r="BD806" i="2"/>
  <c r="BD1565" i="2" s="1"/>
  <c r="BD1120" i="2"/>
  <c r="BD1637" i="2" s="1"/>
  <c r="BD1080" i="2"/>
  <c r="BD1635" i="2" s="1"/>
  <c r="BD787" i="2"/>
  <c r="BD1623" i="2" s="1"/>
  <c r="BD1153" i="2"/>
  <c r="BD812" i="2"/>
  <c r="BC1605" i="2"/>
  <c r="BD1355" i="2"/>
  <c r="BD813" i="2"/>
  <c r="BD1020" i="2"/>
  <c r="BD1632" i="2" s="1"/>
  <c r="BD1295" i="2"/>
  <c r="BD1176" i="2"/>
  <c r="BD1643" i="2" s="1"/>
  <c r="BD1317" i="2"/>
  <c r="BD1639" i="2" s="1"/>
  <c r="BC1297" i="2"/>
  <c r="BC1645" i="2" s="1"/>
  <c r="BC814" i="2"/>
  <c r="BC1382" i="2" s="1"/>
  <c r="BD974" i="2"/>
  <c r="BD1360" i="2"/>
  <c r="BD941" i="2"/>
  <c r="BD676" i="2"/>
  <c r="BD1617" i="2" s="1"/>
  <c r="BD1690" i="2"/>
  <c r="BD862" i="2"/>
  <c r="BD1628" i="2" s="1"/>
  <c r="BD657" i="2"/>
  <c r="BD1616" i="2" s="1"/>
  <c r="BD1601" i="2"/>
  <c r="BD1338" i="2"/>
  <c r="BD1100" i="2"/>
  <c r="BD1636" i="2" s="1"/>
  <c r="BD733" i="2"/>
  <c r="BD1620" i="2" s="1"/>
  <c r="BD769" i="2"/>
  <c r="BD1622" i="2" s="1"/>
  <c r="BE1555" i="2"/>
  <c r="BE1497" i="2"/>
  <c r="BE1413" i="2"/>
  <c r="BE1412" i="2"/>
  <c r="U168" i="2"/>
  <c r="BD1200" i="2"/>
  <c r="BD1644" i="2" s="1"/>
  <c r="BD1630" i="2"/>
  <c r="BD619" i="2"/>
  <c r="BD1614" i="2" s="1"/>
  <c r="BC310" i="2"/>
  <c r="BC345" i="2" s="1"/>
  <c r="BC321" i="2"/>
  <c r="BC328" i="2" s="1"/>
  <c r="BC1669" i="2" s="1"/>
  <c r="BD241" i="2"/>
  <c r="BD268" i="2"/>
  <c r="BD263" i="2"/>
  <c r="BD245" i="2"/>
  <c r="BD246" i="2" s="1"/>
  <c r="BD272" i="2"/>
  <c r="BD224" i="2"/>
  <c r="BD1543" i="2"/>
  <c r="AC1445" i="2"/>
  <c r="AC1447" i="2" s="1"/>
  <c r="AC1451" i="2" s="1"/>
  <c r="AC1689" i="2" s="1"/>
  <c r="AD1439" i="2"/>
  <c r="BD1608" i="2"/>
  <c r="BD1607" i="2"/>
  <c r="BD1618" i="2"/>
  <c r="BD1603" i="2"/>
  <c r="BD1498" i="2"/>
  <c r="BD1602" i="2"/>
  <c r="BD978" i="2"/>
  <c r="BD219" i="2"/>
  <c r="BF17" i="2"/>
  <c r="BE16" i="2"/>
  <c r="BE282" i="2" s="1"/>
  <c r="BE118" i="2"/>
  <c r="BE117" i="2"/>
  <c r="BE119" i="2"/>
  <c r="BE120" i="2"/>
  <c r="BE127" i="2"/>
  <c r="BE128" i="2"/>
  <c r="BE129" i="2"/>
  <c r="BE126" i="2"/>
  <c r="BE190" i="2"/>
  <c r="BE1153" i="2" s="1"/>
  <c r="BE196" i="2"/>
  <c r="BE261" i="2"/>
  <c r="BE266" i="2" s="1"/>
  <c r="BE287" i="2"/>
  <c r="BE294" i="2"/>
  <c r="BE293" i="2" s="1"/>
  <c r="BE327" i="2"/>
  <c r="BE262" i="2"/>
  <c r="BE267" i="2" s="1"/>
  <c r="BE360" i="2"/>
  <c r="BE1552" i="2" s="1"/>
  <c r="BE370" i="2"/>
  <c r="BE378" i="2"/>
  <c r="BE402" i="2"/>
  <c r="BE523" i="2"/>
  <c r="BE304" i="2"/>
  <c r="BE351" i="2"/>
  <c r="BE472" i="2"/>
  <c r="BE386" i="2"/>
  <c r="BE439" i="2"/>
  <c r="BE524" i="2"/>
  <c r="BE564" i="2"/>
  <c r="BE617" i="2"/>
  <c r="BE636" i="2"/>
  <c r="BE655" i="2"/>
  <c r="BE675" i="2"/>
  <c r="BE676" i="2" s="1"/>
  <c r="BE713" i="2"/>
  <c r="BE768" i="2"/>
  <c r="BE785" i="2"/>
  <c r="BE674" i="2"/>
  <c r="BE750" i="2"/>
  <c r="BE394" i="2"/>
  <c r="BE695" i="2"/>
  <c r="BE732" i="2"/>
  <c r="BE749" i="2"/>
  <c r="BE457" i="2"/>
  <c r="BE804" i="2"/>
  <c r="BE841" i="2"/>
  <c r="BE861" i="2"/>
  <c r="BE940" i="2"/>
  <c r="BE956" i="2"/>
  <c r="BE1018" i="2"/>
  <c r="BE1039" i="2"/>
  <c r="BE1098" i="2"/>
  <c r="BE1119" i="2"/>
  <c r="BE418" i="2"/>
  <c r="BE637" i="2"/>
  <c r="BE694" i="2"/>
  <c r="BE767" i="2"/>
  <c r="BE840" i="2"/>
  <c r="BE842" i="2" s="1"/>
  <c r="BE860" i="2"/>
  <c r="BE862" i="2" s="1"/>
  <c r="BE881" i="2"/>
  <c r="BE902" i="2"/>
  <c r="BE922" i="2"/>
  <c r="BE939" i="2"/>
  <c r="BE1038" i="2"/>
  <c r="BE1059" i="2"/>
  <c r="BE1118" i="2"/>
  <c r="BE656" i="2"/>
  <c r="BE786" i="2"/>
  <c r="BE880" i="2"/>
  <c r="BE901" i="2"/>
  <c r="BE921" i="2"/>
  <c r="BE973" i="2"/>
  <c r="BE999" i="2"/>
  <c r="BE1058" i="2"/>
  <c r="BE1079" i="2"/>
  <c r="BE410" i="2"/>
  <c r="BE487" i="2"/>
  <c r="BE714" i="2"/>
  <c r="BE715" i="2" s="1"/>
  <c r="BE805" i="2"/>
  <c r="BE1099" i="2"/>
  <c r="BE1175" i="2"/>
  <c r="BE1237" i="2"/>
  <c r="BE1252" i="2"/>
  <c r="BE1290" i="2"/>
  <c r="BE1337" i="2"/>
  <c r="BE1353" i="2"/>
  <c r="BE731" i="2"/>
  <c r="BE1174" i="2"/>
  <c r="BE1198" i="2"/>
  <c r="BE1219" i="2"/>
  <c r="BE1236" i="2"/>
  <c r="BE1274" i="2"/>
  <c r="BE1289" i="2"/>
  <c r="BE618" i="2"/>
  <c r="BE998" i="2"/>
  <c r="BE1000" i="2" s="1"/>
  <c r="BE1218" i="2"/>
  <c r="BE1273" i="2"/>
  <c r="BE1316" i="2"/>
  <c r="BE1354" i="2"/>
  <c r="BE1437" i="2"/>
  <c r="BE1492" i="2"/>
  <c r="BE1504" i="2"/>
  <c r="BE1505" i="2" s="1"/>
  <c r="BE1315" i="2"/>
  <c r="BE1441" i="2"/>
  <c r="BE1496" i="2"/>
  <c r="BE957" i="2"/>
  <c r="BE1019" i="2"/>
  <c r="BE1078" i="2"/>
  <c r="BE1253" i="2"/>
  <c r="BE1392" i="2"/>
  <c r="BE1438" i="2"/>
  <c r="BE1493" i="2"/>
  <c r="BE1528" i="2"/>
  <c r="BE1529" i="2" s="1"/>
  <c r="BE972" i="2"/>
  <c r="BE1336" i="2"/>
  <c r="BE1449" i="2"/>
  <c r="BE1450" i="2" s="1"/>
  <c r="BE1551" i="2"/>
  <c r="BE1465" i="2"/>
  <c r="BE1597" i="2"/>
  <c r="BC268" i="2"/>
  <c r="BC273" i="2"/>
  <c r="BC274" i="2" s="1"/>
  <c r="BC1666" i="2" s="1"/>
  <c r="U1137" i="2"/>
  <c r="U1367" i="2"/>
  <c r="BD1658" i="2"/>
  <c r="BD197" i="2"/>
  <c r="BD198" i="2" s="1"/>
  <c r="BB345" i="2"/>
  <c r="BB328" i="2"/>
  <c r="BB1669" i="2" s="1"/>
  <c r="AC1499" i="2"/>
  <c r="BD1469" i="2"/>
  <c r="BE1466" i="2" s="1"/>
  <c r="BE1468" i="2" s="1"/>
  <c r="BD1634" i="2"/>
  <c r="BD1600" i="2"/>
  <c r="BD1629" i="2"/>
  <c r="BD1610" i="2"/>
  <c r="BD1296" i="2"/>
  <c r="BD191" i="2"/>
  <c r="U135" i="2"/>
  <c r="V114" i="2" s="1"/>
  <c r="BC1719" i="2"/>
  <c r="BC1677" i="2"/>
  <c r="AZ355" i="2"/>
  <c r="AZ1671" i="2"/>
  <c r="AZ1672" i="2" s="1"/>
  <c r="AY413" i="2"/>
  <c r="AY414" i="2" s="1"/>
  <c r="AY423" i="2" s="1"/>
  <c r="AY1720" i="2" s="1"/>
  <c r="AY1656" i="2"/>
  <c r="AY1659" i="2" s="1"/>
  <c r="AY1680" i="2" s="1"/>
  <c r="U161" i="2"/>
  <c r="BD1359" i="2"/>
  <c r="BD1596" i="2"/>
  <c r="BD295" i="2"/>
  <c r="BD296" i="2" s="1"/>
  <c r="BD306" i="2" s="1"/>
  <c r="BA352" i="2"/>
  <c r="BA354" i="2"/>
  <c r="AZ371" i="2"/>
  <c r="AZ1651" i="2" s="1"/>
  <c r="AZ419" i="2"/>
  <c r="AZ1657" i="2" s="1"/>
  <c r="AZ379" i="2"/>
  <c r="AZ1652" i="2" s="1"/>
  <c r="AZ411" i="2"/>
  <c r="AZ395" i="2"/>
  <c r="AZ1654" i="2" s="1"/>
  <c r="AZ403" i="2"/>
  <c r="AZ1655" i="2" s="1"/>
  <c r="AZ387" i="2"/>
  <c r="AZ1653" i="2" s="1"/>
  <c r="BE751" i="2" l="1"/>
  <c r="BD1415" i="2"/>
  <c r="BE696" i="2"/>
  <c r="BF1442" i="2"/>
  <c r="BF1199" i="2"/>
  <c r="BF188" i="2"/>
  <c r="BF240" i="2"/>
  <c r="BF245" i="2" s="1"/>
  <c r="BF339" i="2"/>
  <c r="BF217" i="2"/>
  <c r="BF239" i="2"/>
  <c r="BF218" i="2"/>
  <c r="BF595" i="2"/>
  <c r="BF549" i="2"/>
  <c r="BF420" i="2"/>
  <c r="BF318" i="2"/>
  <c r="BE331" i="2"/>
  <c r="BE343" i="2"/>
  <c r="BB165" i="3"/>
  <c r="BB158" i="3"/>
  <c r="BC111" i="3"/>
  <c r="BB1006" i="3"/>
  <c r="BB1236" i="3"/>
  <c r="BA1422" i="3"/>
  <c r="BA1524" i="3"/>
  <c r="BA1536" i="3" s="1"/>
  <c r="BD1681" i="2"/>
  <c r="BE1674" i="2"/>
  <c r="BE1678" i="2"/>
  <c r="BE317" i="2"/>
  <c r="BD1154" i="2"/>
  <c r="BD1642" i="2" s="1"/>
  <c r="BD1688" i="2"/>
  <c r="BD1443" i="2"/>
  <c r="BE1254" i="2"/>
  <c r="BD1297" i="2"/>
  <c r="BD1645" i="2" s="1"/>
  <c r="BD980" i="2"/>
  <c r="BD1640" i="2" s="1"/>
  <c r="BE1020" i="2"/>
  <c r="BE1632" i="2" s="1"/>
  <c r="BE1080" i="2"/>
  <c r="BE619" i="2"/>
  <c r="BE1614" i="2" s="1"/>
  <c r="BE978" i="2"/>
  <c r="BD532" i="2"/>
  <c r="BD1380" i="2" s="1"/>
  <c r="BE1397" i="2"/>
  <c r="BD1624" i="2"/>
  <c r="BD1625" i="2" s="1"/>
  <c r="BD1361" i="2"/>
  <c r="BD1646" i="2" s="1"/>
  <c r="BE733" i="2"/>
  <c r="BE1620" i="2" s="1"/>
  <c r="BE1040" i="2"/>
  <c r="BE1633" i="2" s="1"/>
  <c r="BE941" i="2"/>
  <c r="BE1296" i="2"/>
  <c r="BF308" i="2"/>
  <c r="BE923" i="2"/>
  <c r="BE1414" i="2"/>
  <c r="BE1120" i="2"/>
  <c r="BE1637" i="2" s="1"/>
  <c r="BD814" i="2"/>
  <c r="BD1382" i="2" s="1"/>
  <c r="BE1238" i="2"/>
  <c r="BE787" i="2"/>
  <c r="BE1623" i="2" s="1"/>
  <c r="BE769" i="2"/>
  <c r="BE1622" i="2" s="1"/>
  <c r="BE1220" i="2"/>
  <c r="BE1638" i="2" s="1"/>
  <c r="BE1152" i="2"/>
  <c r="BE1176" i="2"/>
  <c r="BE1643" i="2" s="1"/>
  <c r="BE1338" i="2"/>
  <c r="BE1360" i="2"/>
  <c r="BE1295" i="2"/>
  <c r="BE1200" i="2"/>
  <c r="BE1644" i="2" s="1"/>
  <c r="BE638" i="2"/>
  <c r="BE1615" i="2" s="1"/>
  <c r="U170" i="2"/>
  <c r="U201" i="2" s="1"/>
  <c r="U1550" i="2" s="1"/>
  <c r="U1553" i="2" s="1"/>
  <c r="U1557" i="2" s="1"/>
  <c r="U1574" i="2" s="1"/>
  <c r="U1665" i="2" s="1"/>
  <c r="U1683" i="2" s="1"/>
  <c r="BE1154" i="2"/>
  <c r="BE1642" i="2" s="1"/>
  <c r="BE1060" i="2"/>
  <c r="BE1634" i="2" s="1"/>
  <c r="BE903" i="2"/>
  <c r="BE1630" i="2" s="1"/>
  <c r="BE525" i="2"/>
  <c r="BE1604" i="2" s="1"/>
  <c r="BD333" i="2"/>
  <c r="BD340" i="2" s="1"/>
  <c r="BD1670" i="2" s="1"/>
  <c r="BD321" i="2"/>
  <c r="BD328" i="2" s="1"/>
  <c r="BD1669" i="2" s="1"/>
  <c r="BE1291" i="2"/>
  <c r="BE1275" i="2"/>
  <c r="BE1355" i="2"/>
  <c r="BE191" i="2"/>
  <c r="BE813" i="2"/>
  <c r="BE882" i="2"/>
  <c r="BE1629" i="2" s="1"/>
  <c r="BE958" i="2"/>
  <c r="BE806" i="2"/>
  <c r="BE1565" i="2" s="1"/>
  <c r="BD310" i="2"/>
  <c r="BD345" i="2" s="1"/>
  <c r="BE974" i="2"/>
  <c r="BE1100" i="2"/>
  <c r="BE1636" i="2" s="1"/>
  <c r="BF1497" i="2"/>
  <c r="BF1555" i="2"/>
  <c r="BF1412" i="2"/>
  <c r="BF1413" i="2"/>
  <c r="BE1317" i="2"/>
  <c r="BE1639" i="2" s="1"/>
  <c r="BE657" i="2"/>
  <c r="BE1616" i="2" s="1"/>
  <c r="BD1605" i="2"/>
  <c r="BD273" i="2"/>
  <c r="BD274" i="2" s="1"/>
  <c r="BD1666" i="2" s="1"/>
  <c r="BE241" i="2"/>
  <c r="BE219" i="2"/>
  <c r="BE812" i="2"/>
  <c r="BE263" i="2"/>
  <c r="AC1500" i="2"/>
  <c r="AC1502" i="2" s="1"/>
  <c r="AC1506" i="2" s="1"/>
  <c r="AC1691" i="2" s="1"/>
  <c r="AD1494" i="2"/>
  <c r="AD1495" i="2" s="1"/>
  <c r="BE1543" i="2"/>
  <c r="BE1503" i="2"/>
  <c r="BE1498" i="2"/>
  <c r="BE268" i="2"/>
  <c r="BA355" i="2"/>
  <c r="BA1671" i="2"/>
  <c r="BA1672" i="2" s="1"/>
  <c r="BD1719" i="2"/>
  <c r="BD1677" i="2"/>
  <c r="BB352" i="2"/>
  <c r="BB354" i="2"/>
  <c r="BE1658" i="2"/>
  <c r="BE1607" i="2"/>
  <c r="BE1617" i="2"/>
  <c r="BE1627" i="2"/>
  <c r="BE1608" i="2"/>
  <c r="BE1359" i="2"/>
  <c r="BE979" i="2"/>
  <c r="BE1564" i="2"/>
  <c r="BE245" i="2"/>
  <c r="BE1719" i="2"/>
  <c r="BE1596" i="2"/>
  <c r="BE295" i="2"/>
  <c r="BE296" i="2" s="1"/>
  <c r="BE306" i="2" s="1"/>
  <c r="AD1440" i="2"/>
  <c r="AD1444" i="2" s="1"/>
  <c r="U1641" i="2"/>
  <c r="U1647" i="2" s="1"/>
  <c r="U1369" i="2"/>
  <c r="BE1603" i="2"/>
  <c r="BE1601" i="2"/>
  <c r="BG17" i="2"/>
  <c r="BF118" i="2"/>
  <c r="BF119" i="2"/>
  <c r="BF16" i="2"/>
  <c r="BF282" i="2" s="1"/>
  <c r="BF117" i="2"/>
  <c r="BF120" i="2"/>
  <c r="BF127" i="2"/>
  <c r="BF128" i="2"/>
  <c r="BF129" i="2"/>
  <c r="BF126" i="2"/>
  <c r="BF190" i="2"/>
  <c r="BF197" i="2" s="1"/>
  <c r="BF223" i="2"/>
  <c r="BF261" i="2"/>
  <c r="BF266" i="2" s="1"/>
  <c r="BF262" i="2"/>
  <c r="BF304" i="2"/>
  <c r="BF287" i="2"/>
  <c r="BF1551" i="2" s="1"/>
  <c r="BF294" i="2"/>
  <c r="BF293" i="2" s="1"/>
  <c r="BF351" i="2"/>
  <c r="BF327" i="2"/>
  <c r="BF378" i="2"/>
  <c r="BF360" i="2"/>
  <c r="BF1552" i="2" s="1"/>
  <c r="BF370" i="2"/>
  <c r="BF394" i="2"/>
  <c r="BF410" i="2"/>
  <c r="BF418" i="2"/>
  <c r="BF457" i="2"/>
  <c r="BF487" i="2"/>
  <c r="BF402" i="2"/>
  <c r="BF523" i="2"/>
  <c r="BF472" i="2"/>
  <c r="BF439" i="2"/>
  <c r="BF618" i="2"/>
  <c r="BF637" i="2"/>
  <c r="BF656" i="2"/>
  <c r="BF694" i="2"/>
  <c r="BF714" i="2"/>
  <c r="BF731" i="2"/>
  <c r="BF786" i="2"/>
  <c r="BF386" i="2"/>
  <c r="BF524" i="2"/>
  <c r="BF617" i="2"/>
  <c r="BF636" i="2"/>
  <c r="BF655" i="2"/>
  <c r="BF675" i="2"/>
  <c r="BF713" i="2"/>
  <c r="BF674" i="2"/>
  <c r="BF750" i="2"/>
  <c r="BF767" i="2"/>
  <c r="BF732" i="2"/>
  <c r="BF749" i="2"/>
  <c r="BF805" i="2"/>
  <c r="BF957" i="2"/>
  <c r="BF972" i="2"/>
  <c r="BF998" i="2"/>
  <c r="BF1019" i="2"/>
  <c r="BF1078" i="2"/>
  <c r="BF1099" i="2"/>
  <c r="BF564" i="2"/>
  <c r="BF785" i="2"/>
  <c r="BF804" i="2"/>
  <c r="BF841" i="2"/>
  <c r="BF861" i="2"/>
  <c r="BF940" i="2"/>
  <c r="BF956" i="2"/>
  <c r="BF1018" i="2"/>
  <c r="BF1039" i="2"/>
  <c r="BF1098" i="2"/>
  <c r="BF1119" i="2"/>
  <c r="BF695" i="2"/>
  <c r="BF840" i="2"/>
  <c r="BF860" i="2"/>
  <c r="BF881" i="2"/>
  <c r="BF902" i="2"/>
  <c r="BF922" i="2"/>
  <c r="BF939" i="2"/>
  <c r="BF941" i="2" s="1"/>
  <c r="BF1038" i="2"/>
  <c r="BF1059" i="2"/>
  <c r="BF768" i="2"/>
  <c r="BF973" i="2"/>
  <c r="BF1058" i="2"/>
  <c r="BF1079" i="2"/>
  <c r="BF1253" i="2"/>
  <c r="BF1315" i="2"/>
  <c r="BF1354" i="2"/>
  <c r="BF901" i="2"/>
  <c r="BF1118" i="2"/>
  <c r="BF1152" i="2"/>
  <c r="BF1175" i="2"/>
  <c r="BF1237" i="2"/>
  <c r="BF1252" i="2"/>
  <c r="BF1290" i="2"/>
  <c r="BF1174" i="2"/>
  <c r="BF1198" i="2"/>
  <c r="BF1219" i="2"/>
  <c r="BF1236" i="2"/>
  <c r="BF1274" i="2"/>
  <c r="BF1289" i="2"/>
  <c r="BF1336" i="2"/>
  <c r="BF1449" i="2"/>
  <c r="BF1450" i="2" s="1"/>
  <c r="BF1465" i="2"/>
  <c r="BF880" i="2"/>
  <c r="BF921" i="2"/>
  <c r="BF999" i="2"/>
  <c r="BF1218" i="2"/>
  <c r="BF1337" i="2"/>
  <c r="BF1437" i="2"/>
  <c r="BF1492" i="2"/>
  <c r="BF1504" i="2"/>
  <c r="BF1505" i="2" s="1"/>
  <c r="BF1273" i="2"/>
  <c r="BF1316" i="2"/>
  <c r="BF1441" i="2"/>
  <c r="BF1496" i="2"/>
  <c r="BF1597" i="2"/>
  <c r="BF1493" i="2"/>
  <c r="BF1392" i="2"/>
  <c r="BF1438" i="2"/>
  <c r="BF1528" i="2"/>
  <c r="BF1529" i="2" s="1"/>
  <c r="BF1353" i="2"/>
  <c r="AZ1656" i="2"/>
  <c r="AZ1659" i="2" s="1"/>
  <c r="AZ1680" i="2" s="1"/>
  <c r="AZ413" i="2"/>
  <c r="AZ414" i="2" s="1"/>
  <c r="AZ423" i="2" s="1"/>
  <c r="AZ1720" i="2" s="1"/>
  <c r="BC354" i="2"/>
  <c r="BC352" i="2"/>
  <c r="BE1600" i="2"/>
  <c r="BE1619" i="2"/>
  <c r="BE1628" i="2"/>
  <c r="BE1602" i="2"/>
  <c r="BE1690" i="2"/>
  <c r="BE1635" i="2"/>
  <c r="BE197" i="2"/>
  <c r="BE198" i="2" s="1"/>
  <c r="BE222" i="2"/>
  <c r="BE224" i="2" s="1"/>
  <c r="BE192" i="2"/>
  <c r="BA403" i="2"/>
  <c r="BA1655" i="2" s="1"/>
  <c r="BA371" i="2"/>
  <c r="BA1651" i="2" s="1"/>
  <c r="BA395" i="2"/>
  <c r="BA1654" i="2" s="1"/>
  <c r="BA379" i="2"/>
  <c r="BA1652" i="2" s="1"/>
  <c r="BA387" i="2"/>
  <c r="BA1653" i="2" s="1"/>
  <c r="BA411" i="2"/>
  <c r="BA419" i="2"/>
  <c r="BA1657" i="2" s="1"/>
  <c r="V130" i="2"/>
  <c r="BE1610" i="2"/>
  <c r="BE1621" i="2"/>
  <c r="BE1677" i="2"/>
  <c r="BE1631" i="2"/>
  <c r="BE1469" i="2"/>
  <c r="BF1466" i="2" s="1"/>
  <c r="BF1468" i="2" s="1"/>
  <c r="BF958" i="2" l="1"/>
  <c r="BE1415" i="2"/>
  <c r="BF696" i="2"/>
  <c r="BG420" i="2"/>
  <c r="BG188" i="2"/>
  <c r="BG1442" i="2"/>
  <c r="BG1199" i="2"/>
  <c r="BG240" i="2"/>
  <c r="BG339" i="2"/>
  <c r="BG218" i="2"/>
  <c r="BG223" i="2" s="1"/>
  <c r="BG217" i="2"/>
  <c r="BG239" i="2"/>
  <c r="BG244" i="2" s="1"/>
  <c r="BG595" i="2"/>
  <c r="BG549" i="2"/>
  <c r="BG318" i="2"/>
  <c r="BF343" i="2"/>
  <c r="BF331" i="2"/>
  <c r="BB167" i="3"/>
  <c r="BV1999" i="3" s="1"/>
  <c r="BA1426" i="3"/>
  <c r="BA1443" i="3" s="1"/>
  <c r="F1998" i="3"/>
  <c r="BC127" i="3"/>
  <c r="BC128" i="3" s="1"/>
  <c r="BC118" i="3"/>
  <c r="BC119" i="3" s="1"/>
  <c r="BB1510" i="3"/>
  <c r="BB1516" i="3" s="1"/>
  <c r="BB1238" i="3"/>
  <c r="BB1252" i="3" s="1"/>
  <c r="BB1436" i="3" s="1"/>
  <c r="BB1438" i="3" s="1"/>
  <c r="AY1999" i="3"/>
  <c r="BE1999" i="3" s="1"/>
  <c r="BF1674" i="2"/>
  <c r="BE1681" i="2"/>
  <c r="BF1678" i="2"/>
  <c r="BF317" i="2"/>
  <c r="BF1603" i="2"/>
  <c r="V121" i="2"/>
  <c r="V122" i="2" s="1"/>
  <c r="BE980" i="2"/>
  <c r="BE1640" i="2" s="1"/>
  <c r="BE1688" i="2"/>
  <c r="BE1448" i="2"/>
  <c r="BF1397" i="2"/>
  <c r="BF1399" i="2" s="1"/>
  <c r="BF1254" i="2"/>
  <c r="BE1443" i="2"/>
  <c r="BE1399" i="2"/>
  <c r="BF1060" i="2"/>
  <c r="BF1634" i="2" s="1"/>
  <c r="BF1658" i="2"/>
  <c r="BE532" i="2"/>
  <c r="BE1380" i="2" s="1"/>
  <c r="BF1275" i="2"/>
  <c r="BF923" i="2"/>
  <c r="BF882" i="2"/>
  <c r="BF1629" i="2" s="1"/>
  <c r="BF974" i="2"/>
  <c r="BF525" i="2"/>
  <c r="BF1604" i="2" s="1"/>
  <c r="BF715" i="2"/>
  <c r="BF1619" i="2" s="1"/>
  <c r="BF619" i="2"/>
  <c r="BF1614" i="2" s="1"/>
  <c r="BG308" i="2"/>
  <c r="BF1120" i="2"/>
  <c r="BF1637" i="2" s="1"/>
  <c r="BF1153" i="2"/>
  <c r="BF1154" i="2" s="1"/>
  <c r="BF1642" i="2" s="1"/>
  <c r="BF1080" i="2"/>
  <c r="BF1635" i="2" s="1"/>
  <c r="BF638" i="2"/>
  <c r="BF1615" i="2" s="1"/>
  <c r="BF1296" i="2"/>
  <c r="BF1414" i="2"/>
  <c r="BF1448" i="2" s="1"/>
  <c r="BE1618" i="2"/>
  <c r="BF1601" i="2"/>
  <c r="BF751" i="2"/>
  <c r="BF1621" i="2" s="1"/>
  <c r="BF1610" i="2"/>
  <c r="BF787" i="2"/>
  <c r="BF1623" i="2" s="1"/>
  <c r="BF657" i="2"/>
  <c r="BF1616" i="2" s="1"/>
  <c r="BF1602" i="2"/>
  <c r="BF1000" i="2"/>
  <c r="BF1631" i="2" s="1"/>
  <c r="BF1020" i="2"/>
  <c r="BF1632" i="2" s="1"/>
  <c r="BE1297" i="2"/>
  <c r="BE1645" i="2" s="1"/>
  <c r="BE1624" i="2"/>
  <c r="BE1361" i="2"/>
  <c r="BE1646" i="2" s="1"/>
  <c r="BF1607" i="2"/>
  <c r="BF191" i="2"/>
  <c r="BF1238" i="2"/>
  <c r="BF903" i="2"/>
  <c r="BF1630" i="2" s="1"/>
  <c r="BF842" i="2"/>
  <c r="BF1627" i="2" s="1"/>
  <c r="BF1100" i="2"/>
  <c r="BF1636" i="2" s="1"/>
  <c r="BF733" i="2"/>
  <c r="BF1620" i="2" s="1"/>
  <c r="BF676" i="2"/>
  <c r="BF1617" i="2" s="1"/>
  <c r="BF192" i="2"/>
  <c r="BF1040" i="2"/>
  <c r="BF1633" i="2" s="1"/>
  <c r="BF1176" i="2"/>
  <c r="BF1643" i="2" s="1"/>
  <c r="BF813" i="2"/>
  <c r="BF862" i="2"/>
  <c r="BF1628" i="2" s="1"/>
  <c r="BF1608" i="2"/>
  <c r="BF1600" i="2"/>
  <c r="BF1220" i="2"/>
  <c r="BF1638" i="2" s="1"/>
  <c r="BF769" i="2"/>
  <c r="BF1622" i="2" s="1"/>
  <c r="BF812" i="2"/>
  <c r="BF978" i="2"/>
  <c r="BG1555" i="2"/>
  <c r="BG1497" i="2"/>
  <c r="BG1412" i="2"/>
  <c r="BG1413" i="2"/>
  <c r="BF1338" i="2"/>
  <c r="BF1360" i="2"/>
  <c r="BF1564" i="2"/>
  <c r="BF1291" i="2"/>
  <c r="BF1200" i="2"/>
  <c r="BF1644" i="2" s="1"/>
  <c r="BF1317" i="2"/>
  <c r="BF1639" i="2" s="1"/>
  <c r="BE333" i="2"/>
  <c r="BE340" i="2" s="1"/>
  <c r="BE1670" i="2" s="1"/>
  <c r="BE321" i="2"/>
  <c r="BF1359" i="2"/>
  <c r="BF806" i="2"/>
  <c r="BF1565" i="2" s="1"/>
  <c r="BF263" i="2"/>
  <c r="BF1543" i="2"/>
  <c r="BF241" i="2"/>
  <c r="BF244" i="2"/>
  <c r="BF246" i="2" s="1"/>
  <c r="BF267" i="2"/>
  <c r="BF273" i="2" s="1"/>
  <c r="BF219" i="2"/>
  <c r="BF1498" i="2"/>
  <c r="BF1503" i="2"/>
  <c r="BF1690" i="2"/>
  <c r="BC387" i="2"/>
  <c r="BC1653" i="2" s="1"/>
  <c r="BC411" i="2"/>
  <c r="BC371" i="2"/>
  <c r="BC1651" i="2" s="1"/>
  <c r="BC379" i="2"/>
  <c r="BC1652" i="2" s="1"/>
  <c r="BC419" i="2"/>
  <c r="BC1657" i="2" s="1"/>
  <c r="BC403" i="2"/>
  <c r="BC1655" i="2" s="1"/>
  <c r="BC395" i="2"/>
  <c r="BC1654" i="2" s="1"/>
  <c r="BF1355" i="2"/>
  <c r="BF979" i="2"/>
  <c r="U1383" i="2"/>
  <c r="BE310" i="2"/>
  <c r="BB1671" i="2"/>
  <c r="BB1672" i="2" s="1"/>
  <c r="BB355" i="2"/>
  <c r="BE814" i="2"/>
  <c r="BE1382" i="2" s="1"/>
  <c r="BF1469" i="2"/>
  <c r="BG1466" i="2" s="1"/>
  <c r="BG1468" i="2" s="1"/>
  <c r="BG1503" i="2" s="1"/>
  <c r="AD1445" i="2"/>
  <c r="AD1447" i="2" s="1"/>
  <c r="AD1451" i="2" s="1"/>
  <c r="AD1689" i="2" s="1"/>
  <c r="AE1439" i="2"/>
  <c r="BE272" i="2"/>
  <c r="AD1499" i="2"/>
  <c r="BA1656" i="2"/>
  <c r="BA1659" i="2" s="1"/>
  <c r="BA1680" i="2" s="1"/>
  <c r="BA413" i="2"/>
  <c r="BA414" i="2" s="1"/>
  <c r="BA423" i="2" s="1"/>
  <c r="BA1720" i="2" s="1"/>
  <c r="BE1605" i="2"/>
  <c r="BF1295" i="2"/>
  <c r="BF222" i="2"/>
  <c r="BF224" i="2" s="1"/>
  <c r="BF196" i="2"/>
  <c r="BF198" i="2" s="1"/>
  <c r="BE246" i="2"/>
  <c r="BE273" i="2"/>
  <c r="V131" i="2"/>
  <c r="BD354" i="2"/>
  <c r="BD352" i="2"/>
  <c r="BC355" i="2"/>
  <c r="BC1671" i="2"/>
  <c r="BC1672" i="2" s="1"/>
  <c r="BF1596" i="2"/>
  <c r="BF295" i="2"/>
  <c r="BF296" i="2" s="1"/>
  <c r="BF306" i="2" s="1"/>
  <c r="BG16" i="2"/>
  <c r="BG282" i="2" s="1"/>
  <c r="BG118" i="2"/>
  <c r="BG119" i="2"/>
  <c r="BG120" i="2"/>
  <c r="BG117" i="2"/>
  <c r="BH17" i="2"/>
  <c r="BG126" i="2"/>
  <c r="BG128" i="2"/>
  <c r="BG127" i="2"/>
  <c r="BG129" i="2"/>
  <c r="BG196" i="2"/>
  <c r="BG222" i="2"/>
  <c r="BG190" i="2"/>
  <c r="BG197" i="2" s="1"/>
  <c r="BG262" i="2"/>
  <c r="BG267" i="2" s="1"/>
  <c r="BG261" i="2"/>
  <c r="BG266" i="2" s="1"/>
  <c r="BG304" i="2"/>
  <c r="BG360" i="2"/>
  <c r="BG1552" i="2" s="1"/>
  <c r="BG370" i="2"/>
  <c r="BG294" i="2"/>
  <c r="BG293" i="2" s="1"/>
  <c r="BG351" i="2"/>
  <c r="BG287" i="2"/>
  <c r="BG1551" i="2" s="1"/>
  <c r="BG386" i="2"/>
  <c r="BG439" i="2"/>
  <c r="BG524" i="2"/>
  <c r="BG564" i="2"/>
  <c r="BG327" i="2"/>
  <c r="BG378" i="2"/>
  <c r="BG394" i="2"/>
  <c r="BG410" i="2"/>
  <c r="BG418" i="2"/>
  <c r="BG457" i="2"/>
  <c r="BG487" i="2"/>
  <c r="BG402" i="2"/>
  <c r="BG523" i="2"/>
  <c r="BG695" i="2"/>
  <c r="BG732" i="2"/>
  <c r="BG749" i="2"/>
  <c r="BG472" i="2"/>
  <c r="BG618" i="2"/>
  <c r="BG637" i="2"/>
  <c r="BG656" i="2"/>
  <c r="BG694" i="2"/>
  <c r="BG714" i="2"/>
  <c r="BG731" i="2"/>
  <c r="BG733" i="2" s="1"/>
  <c r="BG617" i="2"/>
  <c r="BG636" i="2"/>
  <c r="BG655" i="2"/>
  <c r="BG675" i="2"/>
  <c r="BG713" i="2"/>
  <c r="BG768" i="2"/>
  <c r="BG785" i="2"/>
  <c r="BG804" i="2"/>
  <c r="BG880" i="2"/>
  <c r="BG901" i="2"/>
  <c r="BG921" i="2"/>
  <c r="BG973" i="2"/>
  <c r="BG999" i="2"/>
  <c r="BG1058" i="2"/>
  <c r="BG1079" i="2"/>
  <c r="BG750" i="2"/>
  <c r="BG805" i="2"/>
  <c r="BG957" i="2"/>
  <c r="BG972" i="2"/>
  <c r="BG998" i="2"/>
  <c r="BG1019" i="2"/>
  <c r="BG1078" i="2"/>
  <c r="BG1099" i="2"/>
  <c r="BG767" i="2"/>
  <c r="BG841" i="2"/>
  <c r="BG861" i="2"/>
  <c r="BG940" i="2"/>
  <c r="BG956" i="2"/>
  <c r="BG1018" i="2"/>
  <c r="BG1020" i="2" s="1"/>
  <c r="BG1039" i="2"/>
  <c r="BG1098" i="2"/>
  <c r="BG1100" i="2" s="1"/>
  <c r="BG840" i="2"/>
  <c r="BG1119" i="2"/>
  <c r="BG1218" i="2"/>
  <c r="BG1273" i="2"/>
  <c r="BG1316" i="2"/>
  <c r="BG881" i="2"/>
  <c r="BG922" i="2"/>
  <c r="BG939" i="2"/>
  <c r="BG1038" i="2"/>
  <c r="BG1253" i="2"/>
  <c r="BG1315" i="2"/>
  <c r="BG674" i="2"/>
  <c r="BG786" i="2"/>
  <c r="BG860" i="2"/>
  <c r="BG902" i="2"/>
  <c r="BG1059" i="2"/>
  <c r="BG1118" i="2"/>
  <c r="BG1175" i="2"/>
  <c r="BG1237" i="2"/>
  <c r="BG1252" i="2"/>
  <c r="BG1290" i="2"/>
  <c r="BG1337" i="2"/>
  <c r="BG1353" i="2"/>
  <c r="BG1236" i="2"/>
  <c r="BG1336" i="2"/>
  <c r="BG1392" i="2"/>
  <c r="BG1438" i="2"/>
  <c r="BG1493" i="2"/>
  <c r="BG1528" i="2"/>
  <c r="BG1529" i="2" s="1"/>
  <c r="BG1289" i="2"/>
  <c r="BG1354" i="2"/>
  <c r="BG1449" i="2"/>
  <c r="BG1450" i="2" s="1"/>
  <c r="BG1465" i="2"/>
  <c r="BG1174" i="2"/>
  <c r="BG1437" i="2"/>
  <c r="BG1492" i="2"/>
  <c r="BG1504" i="2"/>
  <c r="BG1505" i="2" s="1"/>
  <c r="BG1441" i="2"/>
  <c r="BG1198" i="2"/>
  <c r="BG1219" i="2"/>
  <c r="BG1274" i="2"/>
  <c r="BG1597" i="2"/>
  <c r="BG1496" i="2"/>
  <c r="BB403" i="2"/>
  <c r="BB1655" i="2" s="1"/>
  <c r="BB411" i="2"/>
  <c r="BB395" i="2"/>
  <c r="BB1654" i="2" s="1"/>
  <c r="BB379" i="2"/>
  <c r="BB1652" i="2" s="1"/>
  <c r="BB419" i="2"/>
  <c r="BB1657" i="2" s="1"/>
  <c r="BB387" i="2"/>
  <c r="BB1653" i="2" s="1"/>
  <c r="BB371" i="2"/>
  <c r="BB1651" i="2" s="1"/>
  <c r="BB198" i="3" l="1"/>
  <c r="BF1415" i="2"/>
  <c r="BG696" i="2"/>
  <c r="BH1199" i="2"/>
  <c r="BH188" i="2"/>
  <c r="BH1442" i="2"/>
  <c r="BH240" i="2"/>
  <c r="BH245" i="2" s="1"/>
  <c r="BH339" i="2"/>
  <c r="BH239" i="2"/>
  <c r="BH244" i="2" s="1"/>
  <c r="BH218" i="2"/>
  <c r="BH223" i="2" s="1"/>
  <c r="BH217" i="2"/>
  <c r="BH222" i="2" s="1"/>
  <c r="BH595" i="2"/>
  <c r="BH549" i="2"/>
  <c r="BH318" i="2"/>
  <c r="BH420" i="2"/>
  <c r="BG1674" i="2"/>
  <c r="BG331" i="2"/>
  <c r="BG343" i="2"/>
  <c r="BF1681" i="2"/>
  <c r="BC129" i="3"/>
  <c r="BC161" i="3"/>
  <c r="BC162" i="3"/>
  <c r="BC164" i="3"/>
  <c r="BC1005" i="3"/>
  <c r="BC1237" i="3" s="1"/>
  <c r="BC131" i="3"/>
  <c r="BC132" i="3" s="1"/>
  <c r="BC163" i="3"/>
  <c r="BB1419" i="3"/>
  <c r="BX1999" i="3"/>
  <c r="BC1004" i="3"/>
  <c r="BC155" i="3"/>
  <c r="BC154" i="3"/>
  <c r="BC156" i="3"/>
  <c r="BC157" i="3"/>
  <c r="BC120" i="3"/>
  <c r="BG317" i="2"/>
  <c r="BH317" i="2" s="1"/>
  <c r="BG1678" i="2"/>
  <c r="BG923" i="2"/>
  <c r="BG1254" i="2"/>
  <c r="BG1120" i="2"/>
  <c r="BG1637" i="2" s="1"/>
  <c r="BG1397" i="2"/>
  <c r="BG1601" i="2"/>
  <c r="BG1200" i="2"/>
  <c r="BG1644" i="2" s="1"/>
  <c r="BF532" i="2"/>
  <c r="BF1380" i="2" s="1"/>
  <c r="BF1297" i="2"/>
  <c r="BF1645" i="2" s="1"/>
  <c r="BG1317" i="2"/>
  <c r="BG1639" i="2" s="1"/>
  <c r="BG1080" i="2"/>
  <c r="BG1635" i="2" s="1"/>
  <c r="BH308" i="2"/>
  <c r="BG1152" i="2"/>
  <c r="BF1688" i="2"/>
  <c r="BF1618" i="2"/>
  <c r="BF1443" i="2"/>
  <c r="BG813" i="2"/>
  <c r="BE1625" i="2"/>
  <c r="BG842" i="2"/>
  <c r="BG1627" i="2" s="1"/>
  <c r="BG1000" i="2"/>
  <c r="BG1631" i="2" s="1"/>
  <c r="BG619" i="2"/>
  <c r="BG1614" i="2" s="1"/>
  <c r="BG1238" i="2"/>
  <c r="BG1360" i="2"/>
  <c r="BG676" i="2"/>
  <c r="BG1617" i="2" s="1"/>
  <c r="BG1040" i="2"/>
  <c r="BG1633" i="2" s="1"/>
  <c r="BG657" i="2"/>
  <c r="BG1616" i="2" s="1"/>
  <c r="BG1414" i="2"/>
  <c r="BG1443" i="2" s="1"/>
  <c r="BG941" i="2"/>
  <c r="BG958" i="2"/>
  <c r="BG751" i="2"/>
  <c r="BG1621" i="2" s="1"/>
  <c r="BG638" i="2"/>
  <c r="BG1615" i="2" s="1"/>
  <c r="BG1658" i="2"/>
  <c r="BG1220" i="2"/>
  <c r="BG1638" i="2" s="1"/>
  <c r="BG862" i="2"/>
  <c r="BG1628" i="2" s="1"/>
  <c r="BG1176" i="2"/>
  <c r="BG1643" i="2" s="1"/>
  <c r="BF1361" i="2"/>
  <c r="BF1646" i="2" s="1"/>
  <c r="BG1338" i="2"/>
  <c r="BF1605" i="2"/>
  <c r="BG1153" i="2"/>
  <c r="BG1632" i="2"/>
  <c r="BG715" i="2"/>
  <c r="BG1619" i="2" s="1"/>
  <c r="BG1564" i="2"/>
  <c r="BF980" i="2"/>
  <c r="BF1640" i="2" s="1"/>
  <c r="BG525" i="2"/>
  <c r="BG532" i="2" s="1"/>
  <c r="BG1380" i="2" s="1"/>
  <c r="BG191" i="2"/>
  <c r="BG979" i="2"/>
  <c r="BG1543" i="2"/>
  <c r="BG1296" i="2"/>
  <c r="BG882" i="2"/>
  <c r="BG1629" i="2" s="1"/>
  <c r="BG1636" i="2"/>
  <c r="BG978" i="2"/>
  <c r="BF333" i="2"/>
  <c r="BF340" i="2" s="1"/>
  <c r="BF1670" i="2" s="1"/>
  <c r="BF321" i="2"/>
  <c r="BG1275" i="2"/>
  <c r="BG1295" i="2"/>
  <c r="BG1060" i="2"/>
  <c r="BG1634" i="2" s="1"/>
  <c r="BG903" i="2"/>
  <c r="BG1630" i="2" s="1"/>
  <c r="BG787" i="2"/>
  <c r="BG1623" i="2" s="1"/>
  <c r="BH1555" i="2"/>
  <c r="BH1497" i="2"/>
  <c r="BH1413" i="2"/>
  <c r="BH1412" i="2"/>
  <c r="BF814" i="2"/>
  <c r="BF1382" i="2" s="1"/>
  <c r="BF1624" i="2"/>
  <c r="BF268" i="2"/>
  <c r="BG241" i="2"/>
  <c r="BG1359" i="2"/>
  <c r="BG806" i="2"/>
  <c r="BG1624" i="2" s="1"/>
  <c r="BG224" i="2"/>
  <c r="BG272" i="2"/>
  <c r="BG812" i="2"/>
  <c r="BG268" i="2"/>
  <c r="BG198" i="2"/>
  <c r="BB1656" i="2"/>
  <c r="BB1659" i="2" s="1"/>
  <c r="BB1680" i="2" s="1"/>
  <c r="BB413" i="2"/>
  <c r="BB414" i="2" s="1"/>
  <c r="BB423" i="2" s="1"/>
  <c r="BB1720" i="2" s="1"/>
  <c r="BG1602" i="2"/>
  <c r="BG1690" i="2"/>
  <c r="BG1620" i="2"/>
  <c r="BG1607" i="2"/>
  <c r="BG1610" i="2"/>
  <c r="BG1469" i="2"/>
  <c r="BH1466" i="2" s="1"/>
  <c r="BH1468" i="2" s="1"/>
  <c r="BH1469" i="2" s="1"/>
  <c r="BI1466" i="2" s="1"/>
  <c r="BG974" i="2"/>
  <c r="BG769" i="2"/>
  <c r="BG1622" i="2" s="1"/>
  <c r="BG219" i="2"/>
  <c r="BG263" i="2"/>
  <c r="BG245" i="2"/>
  <c r="BG246" i="2" s="1"/>
  <c r="BF310" i="2"/>
  <c r="BG1355" i="2"/>
  <c r="BG1596" i="2"/>
  <c r="BG295" i="2"/>
  <c r="BG296" i="2" s="1"/>
  <c r="BG306" i="2" s="1"/>
  <c r="BF1719" i="2"/>
  <c r="BF1677" i="2"/>
  <c r="BD1671" i="2"/>
  <c r="BD1672" i="2" s="1"/>
  <c r="BD355" i="2"/>
  <c r="V123" i="2"/>
  <c r="V159" i="2"/>
  <c r="V160" i="2"/>
  <c r="V1135" i="2"/>
  <c r="V158" i="2"/>
  <c r="V157" i="2"/>
  <c r="AD1500" i="2"/>
  <c r="AD1502" i="2" s="1"/>
  <c r="AE1494" i="2"/>
  <c r="AE1495" i="2" s="1"/>
  <c r="U1567" i="2"/>
  <c r="BC1656" i="2"/>
  <c r="BC1659" i="2" s="1"/>
  <c r="BC1680" i="2" s="1"/>
  <c r="BC413" i="2"/>
  <c r="BC414" i="2" s="1"/>
  <c r="BC423" i="2" s="1"/>
  <c r="BF272" i="2"/>
  <c r="BF274" i="2" s="1"/>
  <c r="BF1666" i="2" s="1"/>
  <c r="BG1608" i="2"/>
  <c r="BG1600" i="2"/>
  <c r="BG1603" i="2"/>
  <c r="BG1498" i="2"/>
  <c r="BG192" i="2"/>
  <c r="BD387" i="2"/>
  <c r="BD1653" i="2" s="1"/>
  <c r="BD403" i="2"/>
  <c r="BD1655" i="2" s="1"/>
  <c r="BD379" i="2"/>
  <c r="BD1652" i="2" s="1"/>
  <c r="BD395" i="2"/>
  <c r="BD1654" i="2" s="1"/>
  <c r="BD419" i="2"/>
  <c r="BD1657" i="2" s="1"/>
  <c r="BD371" i="2"/>
  <c r="BD1651" i="2" s="1"/>
  <c r="BD411" i="2"/>
  <c r="V134" i="2"/>
  <c r="V1555" i="2" s="1"/>
  <c r="V164" i="2"/>
  <c r="V165" i="2"/>
  <c r="V167" i="2"/>
  <c r="V132" i="2"/>
  <c r="V166" i="2"/>
  <c r="V1136" i="2"/>
  <c r="V1368" i="2" s="1"/>
  <c r="BE274" i="2"/>
  <c r="BE1666" i="2" s="1"/>
  <c r="BE328" i="2"/>
  <c r="BE1669" i="2" s="1"/>
  <c r="BE345" i="2"/>
  <c r="BG1291" i="2"/>
  <c r="BI17" i="2"/>
  <c r="BH16" i="2"/>
  <c r="BH282" i="2" s="1"/>
  <c r="BH117" i="2"/>
  <c r="BH120" i="2"/>
  <c r="BH118" i="2"/>
  <c r="BH119" i="2"/>
  <c r="BH126" i="2"/>
  <c r="BH127" i="2"/>
  <c r="BH128" i="2"/>
  <c r="BH129" i="2"/>
  <c r="BH190" i="2"/>
  <c r="BH197" i="2" s="1"/>
  <c r="BH196" i="2"/>
  <c r="BH287" i="2"/>
  <c r="BH1551" i="2" s="1"/>
  <c r="BH294" i="2"/>
  <c r="BH293" i="2" s="1"/>
  <c r="BH262" i="2"/>
  <c r="BH304" i="2"/>
  <c r="BH327" i="2"/>
  <c r="BH378" i="2"/>
  <c r="BH261" i="2"/>
  <c r="BH266" i="2" s="1"/>
  <c r="BH360" i="2"/>
  <c r="BH1552" i="2" s="1"/>
  <c r="BH351" i="2"/>
  <c r="BH394" i="2"/>
  <c r="BH386" i="2"/>
  <c r="BH472" i="2"/>
  <c r="BH370" i="2"/>
  <c r="BH439" i="2"/>
  <c r="BH524" i="2"/>
  <c r="BH564" i="2"/>
  <c r="BH410" i="2"/>
  <c r="BH418" i="2"/>
  <c r="BH457" i="2"/>
  <c r="BH487" i="2"/>
  <c r="BH674" i="2"/>
  <c r="BH750" i="2"/>
  <c r="BH767" i="2"/>
  <c r="BH402" i="2"/>
  <c r="BH523" i="2"/>
  <c r="BH695" i="2"/>
  <c r="BH732" i="2"/>
  <c r="BH749" i="2"/>
  <c r="BH618" i="2"/>
  <c r="BH637" i="2"/>
  <c r="BH656" i="2"/>
  <c r="BH694" i="2"/>
  <c r="BH714" i="2"/>
  <c r="BH731" i="2"/>
  <c r="BH786" i="2"/>
  <c r="BH675" i="2"/>
  <c r="BH676" i="2" s="1"/>
  <c r="BH768" i="2"/>
  <c r="BH840" i="2"/>
  <c r="BH860" i="2"/>
  <c r="BH881" i="2"/>
  <c r="BH902" i="2"/>
  <c r="BH922" i="2"/>
  <c r="BH939" i="2"/>
  <c r="BH1038" i="2"/>
  <c r="BH1059" i="2"/>
  <c r="BH1118" i="2"/>
  <c r="BH636" i="2"/>
  <c r="BH880" i="2"/>
  <c r="BH901" i="2"/>
  <c r="BH921" i="2"/>
  <c r="BH973" i="2"/>
  <c r="BH999" i="2"/>
  <c r="BH1058" i="2"/>
  <c r="BH1079" i="2"/>
  <c r="BH655" i="2"/>
  <c r="BH785" i="2"/>
  <c r="BH804" i="2"/>
  <c r="BH805" i="2"/>
  <c r="BH957" i="2"/>
  <c r="BH972" i="2"/>
  <c r="BH998" i="2"/>
  <c r="BH1019" i="2"/>
  <c r="BH1078" i="2"/>
  <c r="BH1099" i="2"/>
  <c r="BH861" i="2"/>
  <c r="BH1174" i="2"/>
  <c r="BH1198" i="2"/>
  <c r="BH1219" i="2"/>
  <c r="BH1236" i="2"/>
  <c r="BH1274" i="2"/>
  <c r="BH1289" i="2"/>
  <c r="BH1336" i="2"/>
  <c r="BH617" i="2"/>
  <c r="BH1119" i="2"/>
  <c r="BH1218" i="2"/>
  <c r="BH1273" i="2"/>
  <c r="BH1316" i="2"/>
  <c r="BH841" i="2"/>
  <c r="BH940" i="2"/>
  <c r="BH1018" i="2"/>
  <c r="BH1253" i="2"/>
  <c r="BH1315" i="2"/>
  <c r="BH1354" i="2"/>
  <c r="BH713" i="2"/>
  <c r="BH1353" i="2"/>
  <c r="BH1441" i="2"/>
  <c r="BH1496" i="2"/>
  <c r="BH956" i="2"/>
  <c r="BH1237" i="2"/>
  <c r="BH1392" i="2"/>
  <c r="BH1438" i="2"/>
  <c r="BH1493" i="2"/>
  <c r="BH1039" i="2"/>
  <c r="BH1098" i="2"/>
  <c r="BH1252" i="2"/>
  <c r="BH1290" i="2"/>
  <c r="BH1337" i="2"/>
  <c r="BH1449" i="2"/>
  <c r="BH1450" i="2" s="1"/>
  <c r="BH1465" i="2"/>
  <c r="BH1492" i="2"/>
  <c r="BH1175" i="2"/>
  <c r="BH1437" i="2"/>
  <c r="BH1504" i="2"/>
  <c r="BH1505" i="2" s="1"/>
  <c r="BH1597" i="2"/>
  <c r="BH1674" i="2" s="1"/>
  <c r="BH1528" i="2"/>
  <c r="BH1529" i="2" s="1"/>
  <c r="AE1440" i="2"/>
  <c r="AE1444" i="2" s="1"/>
  <c r="BG1681" i="2" l="1"/>
  <c r="BH733" i="2"/>
  <c r="BG1415" i="2"/>
  <c r="BH696" i="2"/>
  <c r="BI318" i="2"/>
  <c r="BI317" i="2" s="1"/>
  <c r="BI1442" i="2"/>
  <c r="BI1199" i="2"/>
  <c r="BI188" i="2"/>
  <c r="BI339" i="2"/>
  <c r="BI240" i="2"/>
  <c r="BI217" i="2"/>
  <c r="BI222" i="2" s="1"/>
  <c r="BI239" i="2"/>
  <c r="BI244" i="2" s="1"/>
  <c r="BI218" i="2"/>
  <c r="BI549" i="2"/>
  <c r="BI595" i="2"/>
  <c r="BI420" i="2"/>
  <c r="BH343" i="2"/>
  <c r="BH331" i="2"/>
  <c r="BC1006" i="3"/>
  <c r="BC1236" i="3"/>
  <c r="BC158" i="3"/>
  <c r="BB1422" i="3"/>
  <c r="BB1524" i="3"/>
  <c r="BB1536" i="3" s="1"/>
  <c r="BD111" i="3"/>
  <c r="BC165" i="3"/>
  <c r="BH1678" i="2"/>
  <c r="BH1681" i="2" s="1"/>
  <c r="BG1618" i="2"/>
  <c r="BG1625" i="2" s="1"/>
  <c r="BH1275" i="2"/>
  <c r="BH1152" i="2"/>
  <c r="BG1154" i="2"/>
  <c r="BG1642" i="2" s="1"/>
  <c r="BH751" i="2"/>
  <c r="BF1625" i="2"/>
  <c r="BG1688" i="2"/>
  <c r="BH1397" i="2"/>
  <c r="BH1399" i="2" s="1"/>
  <c r="BG1399" i="2"/>
  <c r="BH1060" i="2"/>
  <c r="BH1634" i="2" s="1"/>
  <c r="BH978" i="2"/>
  <c r="BH1100" i="2"/>
  <c r="BH619" i="2"/>
  <c r="BH1614" i="2" s="1"/>
  <c r="BH903" i="2"/>
  <c r="BH1630" i="2" s="1"/>
  <c r="BG1448" i="2"/>
  <c r="BH1414" i="2"/>
  <c r="BH1443" i="2" s="1"/>
  <c r="BG980" i="2"/>
  <c r="BG1640" i="2" s="1"/>
  <c r="BG1604" i="2"/>
  <c r="BG1605" i="2" s="1"/>
  <c r="BH1220" i="2"/>
  <c r="BH1638" i="2" s="1"/>
  <c r="BH657" i="2"/>
  <c r="BH1616" i="2" s="1"/>
  <c r="BI308" i="2"/>
  <c r="BH769" i="2"/>
  <c r="BH1622" i="2" s="1"/>
  <c r="BH882" i="2"/>
  <c r="BH1629" i="2" s="1"/>
  <c r="BH842" i="2"/>
  <c r="BH1627" i="2" s="1"/>
  <c r="BH923" i="2"/>
  <c r="BH715" i="2"/>
  <c r="BH1619" i="2" s="1"/>
  <c r="BH1564" i="2"/>
  <c r="BH638" i="2"/>
  <c r="BH1615" i="2" s="1"/>
  <c r="BH862" i="2"/>
  <c r="BH1628" i="2" s="1"/>
  <c r="BH1608" i="2"/>
  <c r="BH1291" i="2"/>
  <c r="BH787" i="2"/>
  <c r="BH1623" i="2" s="1"/>
  <c r="BH1153" i="2"/>
  <c r="BH1000" i="2"/>
  <c r="BH1631" i="2" s="1"/>
  <c r="BH1254" i="2"/>
  <c r="BH1601" i="2"/>
  <c r="BH1200" i="2"/>
  <c r="BH1644" i="2" s="1"/>
  <c r="BG1361" i="2"/>
  <c r="BG1646" i="2" s="1"/>
  <c r="BH1617" i="2"/>
  <c r="BH1040" i="2"/>
  <c r="BH1633" i="2" s="1"/>
  <c r="BH525" i="2"/>
  <c r="BH1604" i="2" s="1"/>
  <c r="BG1297" i="2"/>
  <c r="BG1645" i="2" s="1"/>
  <c r="BH1498" i="2"/>
  <c r="BH1355" i="2"/>
  <c r="BH191" i="2"/>
  <c r="BH813" i="2"/>
  <c r="BH192" i="2"/>
  <c r="BH1503" i="2"/>
  <c r="BG333" i="2"/>
  <c r="BG340" i="2" s="1"/>
  <c r="BG1670" i="2" s="1"/>
  <c r="BG321" i="2"/>
  <c r="BC1720" i="2"/>
  <c r="BH1176" i="2"/>
  <c r="BH1643" i="2" s="1"/>
  <c r="BH974" i="2"/>
  <c r="BH806" i="2"/>
  <c r="BH1565" i="2" s="1"/>
  <c r="BH1120" i="2"/>
  <c r="BH1637" i="2" s="1"/>
  <c r="BH941" i="2"/>
  <c r="BH1543" i="2"/>
  <c r="BH1317" i="2"/>
  <c r="BH1639" i="2" s="1"/>
  <c r="BH1238" i="2"/>
  <c r="BH1080" i="2"/>
  <c r="BH1635" i="2" s="1"/>
  <c r="BH1620" i="2"/>
  <c r="BG814" i="2"/>
  <c r="BG1382" i="2" s="1"/>
  <c r="BH1295" i="2"/>
  <c r="BH1020" i="2"/>
  <c r="BH1632" i="2" s="1"/>
  <c r="BH979" i="2"/>
  <c r="BI1555" i="2"/>
  <c r="BI1497" i="2"/>
  <c r="BI1413" i="2"/>
  <c r="BI1412" i="2"/>
  <c r="BG1565" i="2"/>
  <c r="BH1359" i="2"/>
  <c r="BH812" i="2"/>
  <c r="BH1338" i="2"/>
  <c r="BH241" i="2"/>
  <c r="BH219" i="2"/>
  <c r="BH263" i="2"/>
  <c r="BH246" i="2"/>
  <c r="AE1445" i="2"/>
  <c r="AE1447" i="2" s="1"/>
  <c r="AE1451" i="2" s="1"/>
  <c r="AE1689" i="2" s="1"/>
  <c r="AF1439" i="2"/>
  <c r="BH272" i="2"/>
  <c r="BH198" i="2"/>
  <c r="BH224" i="2"/>
  <c r="BH1600" i="2"/>
  <c r="BH958" i="2"/>
  <c r="BH267" i="2"/>
  <c r="BJ17" i="2"/>
  <c r="BI16" i="2"/>
  <c r="BI282" i="2" s="1"/>
  <c r="BI118" i="2"/>
  <c r="BI117" i="2"/>
  <c r="BI120" i="2"/>
  <c r="BI126" i="2"/>
  <c r="BI127" i="2"/>
  <c r="BI128" i="2"/>
  <c r="BI129" i="2"/>
  <c r="BI119" i="2"/>
  <c r="BI190" i="2"/>
  <c r="BI1153" i="2" s="1"/>
  <c r="BI196" i="2"/>
  <c r="BI261" i="2"/>
  <c r="BI266" i="2" s="1"/>
  <c r="BI287" i="2"/>
  <c r="BI1551" i="2" s="1"/>
  <c r="BI304" i="2"/>
  <c r="BI327" i="2"/>
  <c r="BI294" i="2"/>
  <c r="BI293" i="2" s="1"/>
  <c r="BI360" i="2"/>
  <c r="BI1552" i="2" s="1"/>
  <c r="BI370" i="2"/>
  <c r="BI402" i="2"/>
  <c r="BI523" i="2"/>
  <c r="BI386" i="2"/>
  <c r="BI472" i="2"/>
  <c r="BI262" i="2"/>
  <c r="BI351" i="2"/>
  <c r="BI378" i="2"/>
  <c r="BI394" i="2"/>
  <c r="BI439" i="2"/>
  <c r="BI524" i="2"/>
  <c r="BI564" i="2"/>
  <c r="BI410" i="2"/>
  <c r="BI418" i="2"/>
  <c r="BI457" i="2"/>
  <c r="BI487" i="2"/>
  <c r="BI617" i="2"/>
  <c r="BI636" i="2"/>
  <c r="BI655" i="2"/>
  <c r="BI675" i="2"/>
  <c r="BI713" i="2"/>
  <c r="BI768" i="2"/>
  <c r="BI785" i="2"/>
  <c r="BI674" i="2"/>
  <c r="BI750" i="2"/>
  <c r="BI695" i="2"/>
  <c r="BI732" i="2"/>
  <c r="BI749" i="2"/>
  <c r="BI618" i="2"/>
  <c r="BI714" i="2"/>
  <c r="BI731" i="2"/>
  <c r="BI733" i="2" s="1"/>
  <c r="BI786" i="2"/>
  <c r="BI841" i="2"/>
  <c r="BI861" i="2"/>
  <c r="BI940" i="2"/>
  <c r="BI956" i="2"/>
  <c r="BI1018" i="2"/>
  <c r="BI1039" i="2"/>
  <c r="BI1098" i="2"/>
  <c r="BI1119" i="2"/>
  <c r="BI840" i="2"/>
  <c r="BI842" i="2" s="1"/>
  <c r="BI860" i="2"/>
  <c r="BI881" i="2"/>
  <c r="BI902" i="2"/>
  <c r="BI922" i="2"/>
  <c r="BI939" i="2"/>
  <c r="BI1038" i="2"/>
  <c r="BI1059" i="2"/>
  <c r="BI1118" i="2"/>
  <c r="BI637" i="2"/>
  <c r="BI638" i="2" s="1"/>
  <c r="BI694" i="2"/>
  <c r="BI696" i="2" s="1"/>
  <c r="BI880" i="2"/>
  <c r="BI901" i="2"/>
  <c r="BI921" i="2"/>
  <c r="BI973" i="2"/>
  <c r="BI999" i="2"/>
  <c r="BI1058" i="2"/>
  <c r="BI1079" i="2"/>
  <c r="BI957" i="2"/>
  <c r="BI972" i="2"/>
  <c r="BI1019" i="2"/>
  <c r="BI1078" i="2"/>
  <c r="BI1080" i="2" s="1"/>
  <c r="BI1175" i="2"/>
  <c r="BI1237" i="2"/>
  <c r="BI1252" i="2"/>
  <c r="BI1290" i="2"/>
  <c r="BI1337" i="2"/>
  <c r="BI1353" i="2"/>
  <c r="BI656" i="2"/>
  <c r="BI805" i="2"/>
  <c r="BI1099" i="2"/>
  <c r="BI1174" i="2"/>
  <c r="BI1198" i="2"/>
  <c r="BI1219" i="2"/>
  <c r="BI1236" i="2"/>
  <c r="BI1274" i="2"/>
  <c r="BI1289" i="2"/>
  <c r="BI767" i="2"/>
  <c r="BI804" i="2"/>
  <c r="BI1218" i="2"/>
  <c r="BI1273" i="2"/>
  <c r="BI1316" i="2"/>
  <c r="BI1437" i="2"/>
  <c r="BI1468" i="2"/>
  <c r="BI1469" i="2" s="1"/>
  <c r="BJ1466" i="2" s="1"/>
  <c r="BI1492" i="2"/>
  <c r="BI1504" i="2"/>
  <c r="BI1505" i="2" s="1"/>
  <c r="BI1336" i="2"/>
  <c r="BI1441" i="2"/>
  <c r="BI1496" i="2"/>
  <c r="BI1315" i="2"/>
  <c r="BI1354" i="2"/>
  <c r="BI1392" i="2"/>
  <c r="BI1438" i="2"/>
  <c r="BI1493" i="2"/>
  <c r="BI1528" i="2"/>
  <c r="BI1529" i="2" s="1"/>
  <c r="BI1465" i="2"/>
  <c r="BI998" i="2"/>
  <c r="BI1253" i="2"/>
  <c r="BI1449" i="2"/>
  <c r="BI1450" i="2" s="1"/>
  <c r="BI1597" i="2"/>
  <c r="BI1674" i="2" s="1"/>
  <c r="V135" i="2"/>
  <c r="W114" i="2" s="1"/>
  <c r="V161" i="2"/>
  <c r="BG310" i="2"/>
  <c r="BH1603" i="2"/>
  <c r="BH1602" i="2"/>
  <c r="BH1296" i="2"/>
  <c r="BH1360" i="2"/>
  <c r="BD413" i="2"/>
  <c r="BD414" i="2" s="1"/>
  <c r="BD423" i="2" s="1"/>
  <c r="BD1720" i="2" s="1"/>
  <c r="BD1656" i="2"/>
  <c r="BD1659" i="2" s="1"/>
  <c r="BD1680" i="2" s="1"/>
  <c r="AE1499" i="2"/>
  <c r="BG1719" i="2"/>
  <c r="BG1677" i="2"/>
  <c r="BF345" i="2"/>
  <c r="BF328" i="2"/>
  <c r="BF1669" i="2" s="1"/>
  <c r="BH1690" i="2"/>
  <c r="BH1607" i="2"/>
  <c r="BH1658" i="2"/>
  <c r="BH1621" i="2"/>
  <c r="V1137" i="2"/>
  <c r="V1367" i="2"/>
  <c r="BG273" i="2"/>
  <c r="BG274" i="2" s="1"/>
  <c r="BG1666" i="2" s="1"/>
  <c r="BH1610" i="2"/>
  <c r="BH1636" i="2"/>
  <c r="BH1719" i="2"/>
  <c r="BH1596" i="2"/>
  <c r="BH295" i="2"/>
  <c r="BH296" i="2" s="1"/>
  <c r="BH306" i="2" s="1"/>
  <c r="BH310" i="2" s="1"/>
  <c r="BE354" i="2"/>
  <c r="BE352" i="2"/>
  <c r="V168" i="2"/>
  <c r="AD1506" i="2"/>
  <c r="AD1691" i="2" s="1"/>
  <c r="BC167" i="3" l="1"/>
  <c r="BH1415" i="2"/>
  <c r="BI676" i="2"/>
  <c r="E1410" i="2"/>
  <c r="D1429" i="2"/>
  <c r="D1427" i="2"/>
  <c r="D1461" i="2"/>
  <c r="D1463" i="2"/>
  <c r="D1484" i="2"/>
  <c r="E1409" i="2"/>
  <c r="D1482" i="2"/>
  <c r="BJ1442" i="2"/>
  <c r="BJ1199" i="2"/>
  <c r="BJ188" i="2"/>
  <c r="BJ240" i="2"/>
  <c r="BJ245" i="2" s="1"/>
  <c r="BJ339" i="2"/>
  <c r="BJ217" i="2"/>
  <c r="BJ222" i="2" s="1"/>
  <c r="BJ239" i="2"/>
  <c r="BJ218" i="2"/>
  <c r="BJ223" i="2" s="1"/>
  <c r="BJ595" i="2"/>
  <c r="BJ549" i="2"/>
  <c r="BJ420" i="2"/>
  <c r="BJ318" i="2"/>
  <c r="BI331" i="2"/>
  <c r="BI343" i="2"/>
  <c r="BB1426" i="3"/>
  <c r="BB1443" i="3" s="1"/>
  <c r="F1999" i="3"/>
  <c r="BD118" i="3"/>
  <c r="BD119" i="3" s="1"/>
  <c r="BD127" i="3"/>
  <c r="BD128" i="3" s="1"/>
  <c r="BC198" i="3"/>
  <c r="BV2000" i="3"/>
  <c r="BC1510" i="3"/>
  <c r="BC1516" i="3" s="1"/>
  <c r="BC1238" i="3"/>
  <c r="BC1252" i="3" s="1"/>
  <c r="BC1436" i="3" s="1"/>
  <c r="BC1438" i="3" s="1"/>
  <c r="AY2000" i="3"/>
  <c r="BE2000" i="3" s="1"/>
  <c r="BH980" i="2"/>
  <c r="BH1640" i="2" s="1"/>
  <c r="BI1678" i="2"/>
  <c r="BI1681" i="2" s="1"/>
  <c r="BI769" i="2"/>
  <c r="BI1622" i="2" s="1"/>
  <c r="BH1154" i="2"/>
  <c r="BH1642" i="2" s="1"/>
  <c r="BI1152" i="2"/>
  <c r="BI1154" i="2" s="1"/>
  <c r="BI1642" i="2" s="1"/>
  <c r="BH1448" i="2"/>
  <c r="BI1397" i="2"/>
  <c r="BI1399" i="2" s="1"/>
  <c r="BH1688" i="2"/>
  <c r="BH1618" i="2"/>
  <c r="BH532" i="2"/>
  <c r="BH1380" i="2" s="1"/>
  <c r="BI1275" i="2"/>
  <c r="BI1291" i="2"/>
  <c r="BI1200" i="2"/>
  <c r="BI1644" i="2" s="1"/>
  <c r="BI958" i="2"/>
  <c r="BI1564" i="2"/>
  <c r="BI1040" i="2"/>
  <c r="BI1633" i="2" s="1"/>
  <c r="BI1317" i="2"/>
  <c r="BI1639" i="2" s="1"/>
  <c r="BI1414" i="2"/>
  <c r="BI1448" i="2" s="1"/>
  <c r="BI923" i="2"/>
  <c r="BH1297" i="2"/>
  <c r="BH1645" i="2" s="1"/>
  <c r="BJ308" i="2"/>
  <c r="BI751" i="2"/>
  <c r="BI1621" i="2" s="1"/>
  <c r="BI1254" i="2"/>
  <c r="BI1503" i="2"/>
  <c r="BI974" i="2"/>
  <c r="BI787" i="2"/>
  <c r="BI1623" i="2" s="1"/>
  <c r="BH1361" i="2"/>
  <c r="BH1646" i="2" s="1"/>
  <c r="BI1658" i="2"/>
  <c r="BI1220" i="2"/>
  <c r="BI1638" i="2" s="1"/>
  <c r="BI812" i="2"/>
  <c r="BI1238" i="2"/>
  <c r="BI1360" i="2"/>
  <c r="BI1060" i="2"/>
  <c r="BI1634" i="2" s="1"/>
  <c r="BI903" i="2"/>
  <c r="BI1630" i="2" s="1"/>
  <c r="BI1176" i="2"/>
  <c r="BI1643" i="2" s="1"/>
  <c r="BI1607" i="2"/>
  <c r="V170" i="2"/>
  <c r="V201" i="2" s="1"/>
  <c r="V1550" i="2" s="1"/>
  <c r="V1553" i="2" s="1"/>
  <c r="V1557" i="2" s="1"/>
  <c r="V1574" i="2" s="1"/>
  <c r="V1665" i="2" s="1"/>
  <c r="V1683" i="2" s="1"/>
  <c r="BI1338" i="2"/>
  <c r="BI191" i="2"/>
  <c r="BH1624" i="2"/>
  <c r="BH814" i="2"/>
  <c r="BH1382" i="2" s="1"/>
  <c r="BI1295" i="2"/>
  <c r="BI1100" i="2"/>
  <c r="BI1636" i="2" s="1"/>
  <c r="BI241" i="2"/>
  <c r="BI1620" i="2"/>
  <c r="BI1498" i="2"/>
  <c r="BI882" i="2"/>
  <c r="BI1629" i="2" s="1"/>
  <c r="BI1617" i="2"/>
  <c r="BI978" i="2"/>
  <c r="BI1615" i="2"/>
  <c r="BI1120" i="2"/>
  <c r="BI1637" i="2" s="1"/>
  <c r="BI813" i="2"/>
  <c r="BI192" i="2"/>
  <c r="BI197" i="2"/>
  <c r="BI198" i="2" s="1"/>
  <c r="BI1602" i="2"/>
  <c r="BI1296" i="2"/>
  <c r="BI941" i="2"/>
  <c r="BI715" i="2"/>
  <c r="BI1619" i="2" s="1"/>
  <c r="BI619" i="2"/>
  <c r="BI1614" i="2" s="1"/>
  <c r="BI862" i="2"/>
  <c r="BI1628" i="2" s="1"/>
  <c r="BH333" i="2"/>
  <c r="BH340" i="2" s="1"/>
  <c r="BH1670" i="2" s="1"/>
  <c r="BH321" i="2"/>
  <c r="BH328" i="2" s="1"/>
  <c r="BH1669" i="2" s="1"/>
  <c r="BI1601" i="2"/>
  <c r="BI979" i="2"/>
  <c r="BI1020" i="2"/>
  <c r="BI1632" i="2" s="1"/>
  <c r="BI657" i="2"/>
  <c r="BI1616" i="2" s="1"/>
  <c r="BI525" i="2"/>
  <c r="BI532" i="2" s="1"/>
  <c r="BI1380" i="2" s="1"/>
  <c r="BJ1497" i="2"/>
  <c r="BJ1555" i="2"/>
  <c r="BJ1412" i="2"/>
  <c r="BJ1413" i="2"/>
  <c r="BI1355" i="2"/>
  <c r="BI1359" i="2"/>
  <c r="BI219" i="2"/>
  <c r="BI263" i="2"/>
  <c r="BI272" i="2"/>
  <c r="BI1543" i="2"/>
  <c r="BE379" i="2"/>
  <c r="BE1652" i="2" s="1"/>
  <c r="BE395" i="2"/>
  <c r="BE1654" i="2" s="1"/>
  <c r="BE403" i="2"/>
  <c r="BE1655" i="2" s="1"/>
  <c r="BE419" i="2"/>
  <c r="BE1657" i="2" s="1"/>
  <c r="BE411" i="2"/>
  <c r="BE371" i="2"/>
  <c r="BE1651" i="2" s="1"/>
  <c r="BE387" i="2"/>
  <c r="BE1653" i="2" s="1"/>
  <c r="V1641" i="2"/>
  <c r="V1647" i="2" s="1"/>
  <c r="V1369" i="2"/>
  <c r="BH1677" i="2"/>
  <c r="BI1610" i="2"/>
  <c r="BI1627" i="2"/>
  <c r="BI1608" i="2"/>
  <c r="BI1000" i="2"/>
  <c r="BI1631" i="2" s="1"/>
  <c r="BI245" i="2"/>
  <c r="BI246" i="2" s="1"/>
  <c r="BI223" i="2"/>
  <c r="BI224" i="2" s="1"/>
  <c r="BI1596" i="2"/>
  <c r="BI295" i="2"/>
  <c r="BI296" i="2" s="1"/>
  <c r="BI306" i="2" s="1"/>
  <c r="BI806" i="2"/>
  <c r="BK17" i="2"/>
  <c r="BJ118" i="2"/>
  <c r="BJ119" i="2"/>
  <c r="BJ117" i="2"/>
  <c r="BJ16" i="2"/>
  <c r="BJ120" i="2"/>
  <c r="BJ126" i="2"/>
  <c r="BJ127" i="2"/>
  <c r="BJ128" i="2"/>
  <c r="BJ129" i="2"/>
  <c r="BJ196" i="2"/>
  <c r="BJ190" i="2"/>
  <c r="BJ1153" i="2" s="1"/>
  <c r="BJ244" i="2"/>
  <c r="BJ261" i="2"/>
  <c r="BJ266" i="2" s="1"/>
  <c r="BJ262" i="2"/>
  <c r="BJ267" i="2" s="1"/>
  <c r="BJ304" i="2"/>
  <c r="BJ287" i="2"/>
  <c r="BJ1551" i="2" s="1"/>
  <c r="BJ294" i="2"/>
  <c r="BJ293" i="2" s="1"/>
  <c r="BJ351" i="2"/>
  <c r="BJ327" i="2"/>
  <c r="BJ378" i="2"/>
  <c r="BJ410" i="2"/>
  <c r="BJ418" i="2"/>
  <c r="BJ457" i="2"/>
  <c r="BJ487" i="2"/>
  <c r="BJ360" i="2"/>
  <c r="BJ1552" i="2" s="1"/>
  <c r="BJ402" i="2"/>
  <c r="BJ523" i="2"/>
  <c r="BJ370" i="2"/>
  <c r="BJ386" i="2"/>
  <c r="BJ472" i="2"/>
  <c r="BJ564" i="2"/>
  <c r="BJ618" i="2"/>
  <c r="BJ637" i="2"/>
  <c r="BJ656" i="2"/>
  <c r="BJ694" i="2"/>
  <c r="BJ714" i="2"/>
  <c r="BJ731" i="2"/>
  <c r="BJ786" i="2"/>
  <c r="BJ439" i="2"/>
  <c r="BJ617" i="2"/>
  <c r="BJ636" i="2"/>
  <c r="BJ655" i="2"/>
  <c r="BJ675" i="2"/>
  <c r="BJ713" i="2"/>
  <c r="BJ524" i="2"/>
  <c r="BJ674" i="2"/>
  <c r="BJ750" i="2"/>
  <c r="BJ767" i="2"/>
  <c r="BJ394" i="2"/>
  <c r="BJ804" i="2"/>
  <c r="BJ805" i="2"/>
  <c r="BJ957" i="2"/>
  <c r="BJ958" i="2" s="1"/>
  <c r="BJ972" i="2"/>
  <c r="BJ998" i="2"/>
  <c r="BJ1019" i="2"/>
  <c r="BJ1078" i="2"/>
  <c r="BJ1099" i="2"/>
  <c r="BJ732" i="2"/>
  <c r="BJ749" i="2"/>
  <c r="BJ751" i="2" s="1"/>
  <c r="BJ768" i="2"/>
  <c r="BJ841" i="2"/>
  <c r="BJ861" i="2"/>
  <c r="BJ940" i="2"/>
  <c r="BJ956" i="2"/>
  <c r="BJ1018" i="2"/>
  <c r="BJ1039" i="2"/>
  <c r="BJ1098" i="2"/>
  <c r="BJ1119" i="2"/>
  <c r="BJ840" i="2"/>
  <c r="BJ860" i="2"/>
  <c r="BJ881" i="2"/>
  <c r="BJ902" i="2"/>
  <c r="BJ922" i="2"/>
  <c r="BJ939" i="2"/>
  <c r="BJ1038" i="2"/>
  <c r="BJ1059" i="2"/>
  <c r="BJ785" i="2"/>
  <c r="BJ880" i="2"/>
  <c r="BJ921" i="2"/>
  <c r="BJ999" i="2"/>
  <c r="BJ1253" i="2"/>
  <c r="BJ1315" i="2"/>
  <c r="BJ1354" i="2"/>
  <c r="BJ973" i="2"/>
  <c r="BJ1058" i="2"/>
  <c r="BJ1079" i="2"/>
  <c r="BJ1175" i="2"/>
  <c r="BJ1237" i="2"/>
  <c r="BJ1252" i="2"/>
  <c r="BJ1290" i="2"/>
  <c r="BJ695" i="2"/>
  <c r="BJ901" i="2"/>
  <c r="BJ1174" i="2"/>
  <c r="BJ1198" i="2"/>
  <c r="BJ1219" i="2"/>
  <c r="BJ1236" i="2"/>
  <c r="BJ1238" i="2" s="1"/>
  <c r="BJ1274" i="2"/>
  <c r="BJ1289" i="2"/>
  <c r="BJ1336" i="2"/>
  <c r="BJ1449" i="2"/>
  <c r="BJ1450" i="2" s="1"/>
  <c r="BJ1465" i="2"/>
  <c r="BJ1353" i="2"/>
  <c r="BJ1437" i="2"/>
  <c r="BJ1468" i="2"/>
  <c r="BJ1469" i="2" s="1"/>
  <c r="BK1466" i="2" s="1"/>
  <c r="BJ1492" i="2"/>
  <c r="BJ1504" i="2"/>
  <c r="BJ1505" i="2" s="1"/>
  <c r="BJ1118" i="2"/>
  <c r="BJ1218" i="2"/>
  <c r="BJ1441" i="2"/>
  <c r="BJ1496" i="2"/>
  <c r="BJ1273" i="2"/>
  <c r="BJ1528" i="2"/>
  <c r="BJ1529" i="2" s="1"/>
  <c r="BJ1597" i="2"/>
  <c r="BJ1316" i="2"/>
  <c r="BJ1493" i="2"/>
  <c r="BJ1392" i="2"/>
  <c r="BJ1438" i="2"/>
  <c r="BJ1337" i="2"/>
  <c r="AF1440" i="2"/>
  <c r="AF1444" i="2" s="1"/>
  <c r="BF352" i="2"/>
  <c r="BF354" i="2"/>
  <c r="W130" i="2"/>
  <c r="BI1600" i="2"/>
  <c r="BI1603" i="2"/>
  <c r="BI1690" i="2"/>
  <c r="BI1635" i="2"/>
  <c r="BH268" i="2"/>
  <c r="BH273" i="2"/>
  <c r="BH274" i="2" s="1"/>
  <c r="BH1666" i="2" s="1"/>
  <c r="BE355" i="2"/>
  <c r="BE1671" i="2"/>
  <c r="BE1672" i="2" s="1"/>
  <c r="BH345" i="2"/>
  <c r="AE1500" i="2"/>
  <c r="AE1502" i="2" s="1"/>
  <c r="AF1494" i="2"/>
  <c r="AF1495" i="2" s="1"/>
  <c r="BG345" i="2"/>
  <c r="BG328" i="2"/>
  <c r="BG1669" i="2" s="1"/>
  <c r="BI267" i="2"/>
  <c r="BH1605" i="2"/>
  <c r="BI1415" i="2" l="1"/>
  <c r="BJ282" i="2"/>
  <c r="C2117" i="2"/>
  <c r="D742" i="2"/>
  <c r="D706" i="2"/>
  <c r="D894" i="2"/>
  <c r="F519" i="2"/>
  <c r="F1229" i="2"/>
  <c r="D1347" i="2"/>
  <c r="F631" i="2"/>
  <c r="D778" i="2"/>
  <c r="G1266" i="2"/>
  <c r="D591" i="2"/>
  <c r="F1053" i="2"/>
  <c r="D1245" i="2"/>
  <c r="G112" i="2"/>
  <c r="F797" i="2"/>
  <c r="F875" i="2"/>
  <c r="F256" i="2"/>
  <c r="F853" i="2"/>
  <c r="F1308" i="2"/>
  <c r="F210" i="2"/>
  <c r="D855" i="2"/>
  <c r="F724" i="2"/>
  <c r="D667" i="2"/>
  <c r="F760" i="2"/>
  <c r="D1193" i="2"/>
  <c r="D1268" i="2"/>
  <c r="F742" i="2"/>
  <c r="D1211" i="2"/>
  <c r="D744" i="2"/>
  <c r="F1073" i="2"/>
  <c r="F1231" i="2"/>
  <c r="D254" i="2"/>
  <c r="D797" i="2"/>
  <c r="F1191" i="2"/>
  <c r="D1191" i="2"/>
  <c r="F726" i="2"/>
  <c r="G1332" i="2"/>
  <c r="F1213" i="2"/>
  <c r="D558" i="2"/>
  <c r="F894" i="2"/>
  <c r="D875" i="2"/>
  <c r="F708" i="2"/>
  <c r="F896" i="2"/>
  <c r="D631" i="2"/>
  <c r="D468" i="2"/>
  <c r="F914" i="2"/>
  <c r="F965" i="2"/>
  <c r="G212" i="2"/>
  <c r="D1113" i="2"/>
  <c r="F1211" i="2"/>
  <c r="D951" i="2"/>
  <c r="D629" i="2"/>
  <c r="D1284" i="2"/>
  <c r="D234" i="2"/>
  <c r="D799" i="2"/>
  <c r="F1330" i="2"/>
  <c r="F212" i="2"/>
  <c r="D689" i="2"/>
  <c r="D1266" i="2"/>
  <c r="D1213" i="2"/>
  <c r="D669" i="2"/>
  <c r="D1011" i="2"/>
  <c r="D1332" i="2"/>
  <c r="D573" i="2"/>
  <c r="F1093" i="2"/>
  <c r="F1332" i="2"/>
  <c r="D466" i="2"/>
  <c r="D896" i="2"/>
  <c r="G1193" i="2"/>
  <c r="D545" i="2"/>
  <c r="F1111" i="2"/>
  <c r="F1193" i="2"/>
  <c r="D780" i="2"/>
  <c r="F833" i="2"/>
  <c r="D1073" i="2"/>
  <c r="D1167" i="2"/>
  <c r="D835" i="2"/>
  <c r="D1091" i="2"/>
  <c r="D543" i="2"/>
  <c r="D934" i="2"/>
  <c r="G1284" i="2"/>
  <c r="G232" i="2"/>
  <c r="F951" i="2"/>
  <c r="F916" i="2"/>
  <c r="D833" i="2"/>
  <c r="F967" i="2"/>
  <c r="G1245" i="2"/>
  <c r="D612" i="2"/>
  <c r="F650" i="2"/>
  <c r="F1113" i="2"/>
  <c r="D1247" i="2"/>
  <c r="F762" i="2"/>
  <c r="D1169" i="2"/>
  <c r="D914" i="2"/>
  <c r="F778" i="2"/>
  <c r="F1245" i="2"/>
  <c r="F1268" i="2"/>
  <c r="D453" i="2"/>
  <c r="D965" i="2"/>
  <c r="D967" i="2"/>
  <c r="F254" i="2"/>
  <c r="F1031" i="2"/>
  <c r="F1349" i="2"/>
  <c r="D435" i="2"/>
  <c r="F855" i="2"/>
  <c r="D1349" i="2"/>
  <c r="F517" i="2"/>
  <c r="D1051" i="2"/>
  <c r="G1167" i="2"/>
  <c r="D1308" i="2"/>
  <c r="F1091" i="2"/>
  <c r="D726" i="2"/>
  <c r="D708" i="2"/>
  <c r="F689" i="2"/>
  <c r="D991" i="2"/>
  <c r="D853" i="2"/>
  <c r="D483" i="2"/>
  <c r="F744" i="2"/>
  <c r="D1031" i="2"/>
  <c r="F629" i="2"/>
  <c r="D1071" i="2"/>
  <c r="D1310" i="2"/>
  <c r="G256" i="2"/>
  <c r="F873" i="2"/>
  <c r="F1284" i="2"/>
  <c r="G517" i="2"/>
  <c r="D648" i="2"/>
  <c r="D1282" i="2"/>
  <c r="D560" i="2"/>
  <c r="D1053" i="2"/>
  <c r="D1229" i="2"/>
  <c r="D451" i="2"/>
  <c r="F799" i="2"/>
  <c r="G1282" i="2"/>
  <c r="D232" i="2"/>
  <c r="D873" i="2"/>
  <c r="F1169" i="2"/>
  <c r="D932" i="2"/>
  <c r="D762" i="2"/>
  <c r="F1247" i="2"/>
  <c r="G210" i="2"/>
  <c r="F687" i="2"/>
  <c r="F1266" i="2"/>
  <c r="F112" i="2"/>
  <c r="F949" i="2"/>
  <c r="D1231" i="2"/>
  <c r="D724" i="2"/>
  <c r="D610" i="2"/>
  <c r="F780" i="2"/>
  <c r="F1347" i="2"/>
  <c r="F610" i="2"/>
  <c r="F934" i="2"/>
  <c r="D256" i="2"/>
  <c r="G234" i="2"/>
  <c r="F1310" i="2"/>
  <c r="D212" i="2"/>
  <c r="D589" i="2"/>
  <c r="F1033" i="2"/>
  <c r="G1231" i="2"/>
  <c r="F234" i="2"/>
  <c r="F835" i="2"/>
  <c r="G1247" i="2"/>
  <c r="D650" i="2"/>
  <c r="D481" i="2"/>
  <c r="F1167" i="2"/>
  <c r="D760" i="2"/>
  <c r="F993" i="2"/>
  <c r="G1191" i="2"/>
  <c r="D1013" i="2"/>
  <c r="F667" i="2"/>
  <c r="D993" i="2"/>
  <c r="G1349" i="2"/>
  <c r="F648" i="2"/>
  <c r="G1268" i="2"/>
  <c r="D1330" i="2"/>
  <c r="F612" i="2"/>
  <c r="F1051" i="2"/>
  <c r="D687" i="2"/>
  <c r="F669" i="2"/>
  <c r="F991" i="2"/>
  <c r="D210" i="2"/>
  <c r="F706" i="2"/>
  <c r="D949" i="2"/>
  <c r="G1330" i="2"/>
  <c r="G519" i="2"/>
  <c r="D916" i="2"/>
  <c r="G1347" i="2"/>
  <c r="F232" i="2"/>
  <c r="F932" i="2"/>
  <c r="G1229" i="2"/>
  <c r="D575" i="2"/>
  <c r="D1033" i="2"/>
  <c r="G1169" i="2"/>
  <c r="G254" i="2"/>
  <c r="F1013" i="2"/>
  <c r="F1071" i="2"/>
  <c r="D1093" i="2"/>
  <c r="F1011" i="2"/>
  <c r="F1282" i="2"/>
  <c r="D1111" i="2"/>
  <c r="BJ696" i="2"/>
  <c r="BK420" i="2"/>
  <c r="BK188" i="2"/>
  <c r="BK196" i="2" s="1"/>
  <c r="BK1442" i="2"/>
  <c r="BK1199" i="2"/>
  <c r="BK240" i="2"/>
  <c r="BK245" i="2" s="1"/>
  <c r="BK339" i="2"/>
  <c r="BK218" i="2"/>
  <c r="BK217" i="2"/>
  <c r="BK222" i="2" s="1"/>
  <c r="BK239" i="2"/>
  <c r="BK595" i="2"/>
  <c r="BK549" i="2"/>
  <c r="BK318" i="2"/>
  <c r="BJ343" i="2"/>
  <c r="BJ331" i="2"/>
  <c r="BD164" i="3"/>
  <c r="BD1005" i="3"/>
  <c r="BD1237" i="3" s="1"/>
  <c r="BD163" i="3"/>
  <c r="BD131" i="3"/>
  <c r="BD132" i="3" s="1"/>
  <c r="BD129" i="3"/>
  <c r="BD161" i="3"/>
  <c r="BD162" i="3"/>
  <c r="BD156" i="3"/>
  <c r="BD120" i="3"/>
  <c r="BD157" i="3"/>
  <c r="BD154" i="3"/>
  <c r="BD1004" i="3"/>
  <c r="BD155" i="3"/>
  <c r="BC1419" i="3"/>
  <c r="BX2000" i="3"/>
  <c r="BJ1674" i="2"/>
  <c r="BJ1678" i="2"/>
  <c r="BJ317" i="2"/>
  <c r="BI1618" i="2"/>
  <c r="BI1604" i="2"/>
  <c r="BI1605" i="2" s="1"/>
  <c r="BI1688" i="2"/>
  <c r="BI1443" i="2"/>
  <c r="W121" i="2"/>
  <c r="W122" i="2" s="1"/>
  <c r="BI1297" i="2"/>
  <c r="BI1645" i="2" s="1"/>
  <c r="BJ1397" i="2"/>
  <c r="BJ1399" i="2" s="1"/>
  <c r="BJ715" i="2"/>
  <c r="BJ1619" i="2" s="1"/>
  <c r="BJ619" i="2"/>
  <c r="BJ1614" i="2" s="1"/>
  <c r="BH1625" i="2"/>
  <c r="BJ1200" i="2"/>
  <c r="BJ1644" i="2" s="1"/>
  <c r="BJ638" i="2"/>
  <c r="BJ1615" i="2" s="1"/>
  <c r="BI814" i="2"/>
  <c r="BI1382" i="2" s="1"/>
  <c r="BJ1690" i="2"/>
  <c r="BJ1176" i="2"/>
  <c r="BJ1643" i="2" s="1"/>
  <c r="BJ1254" i="2"/>
  <c r="BJ1040" i="2"/>
  <c r="BJ1633" i="2" s="1"/>
  <c r="BJ1618" i="2"/>
  <c r="BJ1000" i="2"/>
  <c r="BJ1631" i="2" s="1"/>
  <c r="BJ1414" i="2"/>
  <c r="BJ1443" i="2" s="1"/>
  <c r="BJ1080" i="2"/>
  <c r="BJ1635" i="2" s="1"/>
  <c r="BJ1120" i="2"/>
  <c r="BJ1637" i="2" s="1"/>
  <c r="BK308" i="2"/>
  <c r="BJ525" i="2"/>
  <c r="BJ1604" i="2" s="1"/>
  <c r="BJ1360" i="2"/>
  <c r="BJ1608" i="2"/>
  <c r="BJ1275" i="2"/>
  <c r="BJ1295" i="2"/>
  <c r="BJ806" i="2"/>
  <c r="BJ1624" i="2" s="1"/>
  <c r="BJ676" i="2"/>
  <c r="BJ1617" i="2" s="1"/>
  <c r="BJ191" i="2"/>
  <c r="BJ657" i="2"/>
  <c r="BJ1616" i="2" s="1"/>
  <c r="BI1361" i="2"/>
  <c r="BI1646" i="2" s="1"/>
  <c r="BJ1152" i="2"/>
  <c r="BJ1154" i="2" s="1"/>
  <c r="BJ1642" i="2" s="1"/>
  <c r="BJ192" i="2"/>
  <c r="BJ1220" i="2"/>
  <c r="BJ1638" i="2" s="1"/>
  <c r="BJ1317" i="2"/>
  <c r="BJ1639" i="2" s="1"/>
  <c r="BJ882" i="2"/>
  <c r="BJ1629" i="2" s="1"/>
  <c r="BJ769" i="2"/>
  <c r="BJ1622" i="2" s="1"/>
  <c r="BJ197" i="2"/>
  <c r="BJ198" i="2" s="1"/>
  <c r="BJ787" i="2"/>
  <c r="BJ1623" i="2" s="1"/>
  <c r="BJ842" i="2"/>
  <c r="BJ1627" i="2" s="1"/>
  <c r="BJ1338" i="2"/>
  <c r="BJ1621" i="2"/>
  <c r="BJ1607" i="2"/>
  <c r="BJ1291" i="2"/>
  <c r="BJ979" i="2"/>
  <c r="BJ923" i="2"/>
  <c r="BJ1020" i="2"/>
  <c r="BJ1632" i="2" s="1"/>
  <c r="BJ1100" i="2"/>
  <c r="BJ1636" i="2" s="1"/>
  <c r="BJ1603" i="2"/>
  <c r="BJ1602" i="2"/>
  <c r="BJ1600" i="2"/>
  <c r="BJ941" i="2"/>
  <c r="BJ862" i="2"/>
  <c r="BJ1628" i="2" s="1"/>
  <c r="BJ978" i="2"/>
  <c r="BI333" i="2"/>
  <c r="BI340" i="2" s="1"/>
  <c r="BI1670" i="2" s="1"/>
  <c r="BI321" i="2"/>
  <c r="BJ1610" i="2"/>
  <c r="BJ1658" i="2"/>
  <c r="BJ1601" i="2"/>
  <c r="BJ1060" i="2"/>
  <c r="BJ1634" i="2" s="1"/>
  <c r="BJ903" i="2"/>
  <c r="BJ1630" i="2" s="1"/>
  <c r="BJ733" i="2"/>
  <c r="BJ1620" i="2" s="1"/>
  <c r="BK1555" i="2"/>
  <c r="BK1497" i="2"/>
  <c r="BK1412" i="2"/>
  <c r="BK1413" i="2"/>
  <c r="BI980" i="2"/>
  <c r="BI1640" i="2" s="1"/>
  <c r="BJ1543" i="2"/>
  <c r="BJ1359" i="2"/>
  <c r="BJ1355" i="2"/>
  <c r="BJ246" i="2"/>
  <c r="BJ224" i="2"/>
  <c r="BJ268" i="2"/>
  <c r="BJ219" i="2"/>
  <c r="BJ263" i="2"/>
  <c r="BJ241" i="2"/>
  <c r="AF1445" i="2"/>
  <c r="AF1447" i="2" s="1"/>
  <c r="AF1451" i="2" s="1"/>
  <c r="AF1689" i="2" s="1"/>
  <c r="AG1439" i="2"/>
  <c r="BJ272" i="2"/>
  <c r="BF379" i="2"/>
  <c r="BF1652" i="2" s="1"/>
  <c r="BF411" i="2"/>
  <c r="BF419" i="2"/>
  <c r="BF1657" i="2" s="1"/>
  <c r="BF395" i="2"/>
  <c r="BF1654" i="2" s="1"/>
  <c r="BF371" i="2"/>
  <c r="BF1651" i="2" s="1"/>
  <c r="BF403" i="2"/>
  <c r="BF1655" i="2" s="1"/>
  <c r="BF387" i="2"/>
  <c r="BF1653" i="2" s="1"/>
  <c r="BJ1503" i="2"/>
  <c r="BJ1498" i="2"/>
  <c r="BJ974" i="2"/>
  <c r="BJ813" i="2"/>
  <c r="BJ273" i="2"/>
  <c r="BJ1596" i="2"/>
  <c r="BJ295" i="2"/>
  <c r="BJ296" i="2" s="1"/>
  <c r="BJ306" i="2" s="1"/>
  <c r="BE1656" i="2"/>
  <c r="BE1659" i="2" s="1"/>
  <c r="BE1680" i="2" s="1"/>
  <c r="BE413" i="2"/>
  <c r="BE414" i="2" s="1"/>
  <c r="BE423" i="2" s="1"/>
  <c r="BH352" i="2"/>
  <c r="BH354" i="2"/>
  <c r="W131" i="2"/>
  <c r="BF355" i="2"/>
  <c r="BF1671" i="2"/>
  <c r="BF1672" i="2" s="1"/>
  <c r="BJ812" i="2"/>
  <c r="BK16" i="2"/>
  <c r="BK282" i="2" s="1"/>
  <c r="BL17" i="2"/>
  <c r="BK118" i="2"/>
  <c r="BK119" i="2"/>
  <c r="BK120" i="2"/>
  <c r="BK117" i="2"/>
  <c r="BK128" i="2"/>
  <c r="BK129" i="2"/>
  <c r="BK126" i="2"/>
  <c r="BK127" i="2"/>
  <c r="BK190" i="2"/>
  <c r="BK261" i="2"/>
  <c r="BK262" i="2"/>
  <c r="BK267" i="2" s="1"/>
  <c r="BK360" i="2"/>
  <c r="BK1552" i="2" s="1"/>
  <c r="BK370" i="2"/>
  <c r="BK351" i="2"/>
  <c r="BK304" i="2"/>
  <c r="BK386" i="2"/>
  <c r="BK287" i="2"/>
  <c r="BK1551" i="2" s="1"/>
  <c r="BK394" i="2"/>
  <c r="BK439" i="2"/>
  <c r="BK524" i="2"/>
  <c r="BK564" i="2"/>
  <c r="BK410" i="2"/>
  <c r="BK418" i="2"/>
  <c r="BK457" i="2"/>
  <c r="BK487" i="2"/>
  <c r="BK327" i="2"/>
  <c r="BK402" i="2"/>
  <c r="BK523" i="2"/>
  <c r="BK294" i="2"/>
  <c r="BK293" i="2" s="1"/>
  <c r="BK378" i="2"/>
  <c r="BK695" i="2"/>
  <c r="BK732" i="2"/>
  <c r="BK749" i="2"/>
  <c r="BK618" i="2"/>
  <c r="BK637" i="2"/>
  <c r="BK656" i="2"/>
  <c r="BK694" i="2"/>
  <c r="BK696" i="2" s="1"/>
  <c r="BK714" i="2"/>
  <c r="BK731" i="2"/>
  <c r="BK472" i="2"/>
  <c r="BK617" i="2"/>
  <c r="BK636" i="2"/>
  <c r="BK655" i="2"/>
  <c r="BK675" i="2"/>
  <c r="BK713" i="2"/>
  <c r="BK768" i="2"/>
  <c r="BK785" i="2"/>
  <c r="BK804" i="2"/>
  <c r="BK674" i="2"/>
  <c r="BK767" i="2"/>
  <c r="BK880" i="2"/>
  <c r="BK901" i="2"/>
  <c r="BK921" i="2"/>
  <c r="BK973" i="2"/>
  <c r="BK999" i="2"/>
  <c r="BK1058" i="2"/>
  <c r="BK1079" i="2"/>
  <c r="BK786" i="2"/>
  <c r="BK805" i="2"/>
  <c r="BK957" i="2"/>
  <c r="BK972" i="2"/>
  <c r="BK998" i="2"/>
  <c r="BK1019" i="2"/>
  <c r="BK1078" i="2"/>
  <c r="BK1099" i="2"/>
  <c r="BK750" i="2"/>
  <c r="BK841" i="2"/>
  <c r="BK861" i="2"/>
  <c r="BK940" i="2"/>
  <c r="BK956" i="2"/>
  <c r="BK1018" i="2"/>
  <c r="BK1039" i="2"/>
  <c r="BK1098" i="2"/>
  <c r="BK1118" i="2"/>
  <c r="BK1218" i="2"/>
  <c r="BK1273" i="2"/>
  <c r="BK1316" i="2"/>
  <c r="BK840" i="2"/>
  <c r="BK1253" i="2"/>
  <c r="BK1315" i="2"/>
  <c r="BK881" i="2"/>
  <c r="BK922" i="2"/>
  <c r="BK939" i="2"/>
  <c r="BK1038" i="2"/>
  <c r="BK1119" i="2"/>
  <c r="BK1175" i="2"/>
  <c r="BK1237" i="2"/>
  <c r="BK1252" i="2"/>
  <c r="BK1290" i="2"/>
  <c r="BK1337" i="2"/>
  <c r="BK1353" i="2"/>
  <c r="BK902" i="2"/>
  <c r="BK1198" i="2"/>
  <c r="BK1219" i="2"/>
  <c r="BK1274" i="2"/>
  <c r="BK1392" i="2"/>
  <c r="BK1438" i="2"/>
  <c r="BK1493" i="2"/>
  <c r="BK1528" i="2"/>
  <c r="BK1529" i="2" s="1"/>
  <c r="BK1236" i="2"/>
  <c r="BK1449" i="2"/>
  <c r="BK1450" i="2" s="1"/>
  <c r="BK1465" i="2"/>
  <c r="BK860" i="2"/>
  <c r="BK1059" i="2"/>
  <c r="BK1289" i="2"/>
  <c r="BK1336" i="2"/>
  <c r="BK1437" i="2"/>
  <c r="BK1468" i="2"/>
  <c r="BK1469" i="2" s="1"/>
  <c r="BL1466" i="2" s="1"/>
  <c r="BK1492" i="2"/>
  <c r="BK1504" i="2"/>
  <c r="BK1505" i="2" s="1"/>
  <c r="BK1496" i="2"/>
  <c r="BK1174" i="2"/>
  <c r="BK1441" i="2"/>
  <c r="BK1597" i="2"/>
  <c r="BK1354" i="2"/>
  <c r="BG354" i="2"/>
  <c r="BG352" i="2"/>
  <c r="BJ1296" i="2"/>
  <c r="BI1624" i="2"/>
  <c r="BI1565" i="2"/>
  <c r="BI310" i="2"/>
  <c r="BI273" i="2"/>
  <c r="BI274" i="2" s="1"/>
  <c r="BI1666" i="2" s="1"/>
  <c r="BI268" i="2"/>
  <c r="AF1499" i="2"/>
  <c r="AE1506" i="2"/>
  <c r="AE1691" i="2" s="1"/>
  <c r="BI1719" i="2"/>
  <c r="BI1677" i="2"/>
  <c r="V1383" i="2"/>
  <c r="BK769" i="2" l="1"/>
  <c r="BK638" i="2"/>
  <c r="BJ1415" i="2"/>
  <c r="BK619" i="2"/>
  <c r="BJ333" i="2"/>
  <c r="BJ340" i="2" s="1"/>
  <c r="BJ1670" i="2" s="1"/>
  <c r="F1183" i="2"/>
  <c r="DQ2117" i="2"/>
  <c r="AO2117" i="2"/>
  <c r="D2117" i="2"/>
  <c r="BD2117" i="2"/>
  <c r="AH2117" i="2"/>
  <c r="AC2117" i="2"/>
  <c r="BK2117" i="2"/>
  <c r="DN2117" i="2"/>
  <c r="BX2117" i="2"/>
  <c r="AR2117" i="2"/>
  <c r="L2117" i="2"/>
  <c r="AZ2117" i="2"/>
  <c r="I2117" i="2"/>
  <c r="BM2117" i="2"/>
  <c r="AE2117" i="2"/>
  <c r="DX2117" i="2"/>
  <c r="AY2117" i="2"/>
  <c r="AP2117" i="2"/>
  <c r="F2117" i="2"/>
  <c r="BF2117" i="2"/>
  <c r="DZ2117" i="2"/>
  <c r="AW2117" i="2"/>
  <c r="AA2117" i="2"/>
  <c r="DS2117" i="2"/>
  <c r="AU2117" i="2"/>
  <c r="AK2117" i="2"/>
  <c r="EA2117" i="2"/>
  <c r="AJ2117" i="2"/>
  <c r="DU2117" i="2"/>
  <c r="AS2117" i="2"/>
  <c r="C2118" i="2"/>
  <c r="BA2117" i="2"/>
  <c r="R2117" i="2"/>
  <c r="DP2117" i="2"/>
  <c r="AN2117" i="2"/>
  <c r="H2117" i="2"/>
  <c r="BL2117" i="2"/>
  <c r="P2117" i="2"/>
  <c r="O2117" i="2"/>
  <c r="DV2117" i="2"/>
  <c r="N2117" i="2"/>
  <c r="BQ2117" i="2"/>
  <c r="AI2117" i="2"/>
  <c r="EB2117" i="2"/>
  <c r="EC2117" i="2"/>
  <c r="DR2117" i="2"/>
  <c r="J2117" i="2"/>
  <c r="AD2117" i="2"/>
  <c r="X2117" i="2"/>
  <c r="AT2117" i="2"/>
  <c r="BO2117" i="2"/>
  <c r="BN2117" i="2"/>
  <c r="AF2117" i="2"/>
  <c r="DY2117" i="2"/>
  <c r="AV2117" i="2"/>
  <c r="Q2117" i="2"/>
  <c r="BZ2117" i="2"/>
  <c r="BY2117" i="2"/>
  <c r="AX2117" i="2"/>
  <c r="BJ2117" i="2"/>
  <c r="AB2117" i="2"/>
  <c r="DT2117" i="2"/>
  <c r="BC2117" i="2"/>
  <c r="K2117" i="2"/>
  <c r="BP2117" i="2"/>
  <c r="V2117" i="2"/>
  <c r="DO2117" i="2"/>
  <c r="AQ2117" i="2"/>
  <c r="AG2117" i="2"/>
  <c r="DE2117" i="2"/>
  <c r="BB2117" i="2"/>
  <c r="BK657" i="2"/>
  <c r="BL1199" i="2"/>
  <c r="BL188" i="2"/>
  <c r="BL1442" i="2"/>
  <c r="BL240" i="2"/>
  <c r="BL245" i="2" s="1"/>
  <c r="BL339" i="2"/>
  <c r="BL239" i="2"/>
  <c r="BL244" i="2" s="1"/>
  <c r="BL218" i="2"/>
  <c r="BL223" i="2" s="1"/>
  <c r="BL217" i="2"/>
  <c r="BL595" i="2"/>
  <c r="BL549" i="2"/>
  <c r="BL318" i="2"/>
  <c r="BL420" i="2"/>
  <c r="BK331" i="2"/>
  <c r="BK343" i="2"/>
  <c r="BC1422" i="3"/>
  <c r="BC1524" i="3"/>
  <c r="BC1536" i="3" s="1"/>
  <c r="BD158" i="3"/>
  <c r="BD165" i="3"/>
  <c r="BD1006" i="3"/>
  <c r="BD1236" i="3"/>
  <c r="BE111" i="3"/>
  <c r="BK1338" i="2"/>
  <c r="BK1674" i="2"/>
  <c r="BJ1681" i="2"/>
  <c r="BK1678" i="2"/>
  <c r="BK317" i="2"/>
  <c r="BK219" i="2"/>
  <c r="BI1625" i="2"/>
  <c r="BJ532" i="2"/>
  <c r="BJ1380" i="2" s="1"/>
  <c r="BK751" i="2"/>
  <c r="BK1621" i="2" s="1"/>
  <c r="BJ1448" i="2"/>
  <c r="BK882" i="2"/>
  <c r="BK1629" i="2" s="1"/>
  <c r="BJ980" i="2"/>
  <c r="BJ1640" i="2" s="1"/>
  <c r="BK842" i="2"/>
  <c r="BK1627" i="2" s="1"/>
  <c r="BK1254" i="2"/>
  <c r="BK733" i="2"/>
  <c r="BK1620" i="2" s="1"/>
  <c r="BK1397" i="2"/>
  <c r="BK1000" i="2"/>
  <c r="BK1631" i="2" s="1"/>
  <c r="BK903" i="2"/>
  <c r="BK1630" i="2" s="1"/>
  <c r="BK1152" i="2"/>
  <c r="BK1414" i="2"/>
  <c r="BK1448" i="2" s="1"/>
  <c r="BJ1564" i="2"/>
  <c r="BK676" i="2"/>
  <c r="BK1617" i="2" s="1"/>
  <c r="BJ1688" i="2"/>
  <c r="BL308" i="2"/>
  <c r="BK974" i="2"/>
  <c r="BJ1297" i="2"/>
  <c r="BJ1645" i="2" s="1"/>
  <c r="BK1360" i="2"/>
  <c r="BK1238" i="2"/>
  <c r="BK979" i="2"/>
  <c r="BJ1565" i="2"/>
  <c r="BK1100" i="2"/>
  <c r="BK1636" i="2" s="1"/>
  <c r="BK1080" i="2"/>
  <c r="BK1635" i="2" s="1"/>
  <c r="BK1564" i="2"/>
  <c r="BK1602" i="2"/>
  <c r="BK192" i="2"/>
  <c r="BJ1361" i="2"/>
  <c r="BJ1646" i="2" s="1"/>
  <c r="BK1153" i="2"/>
  <c r="BK197" i="2"/>
  <c r="BK198" i="2" s="1"/>
  <c r="BK1603" i="2"/>
  <c r="BK1200" i="2"/>
  <c r="BK1644" i="2" s="1"/>
  <c r="BK1608" i="2"/>
  <c r="BK1295" i="2"/>
  <c r="BK1355" i="2"/>
  <c r="BK1220" i="2"/>
  <c r="BK1638" i="2" s="1"/>
  <c r="BK1020" i="2"/>
  <c r="BK1632" i="2" s="1"/>
  <c r="BK958" i="2"/>
  <c r="BK1060" i="2"/>
  <c r="BK1634" i="2" s="1"/>
  <c r="BK191" i="2"/>
  <c r="BK978" i="2"/>
  <c r="BK1040" i="2"/>
  <c r="BK1633" i="2" s="1"/>
  <c r="BK1120" i="2"/>
  <c r="BK1637" i="2" s="1"/>
  <c r="BE1720" i="2"/>
  <c r="BK1622" i="2"/>
  <c r="BK812" i="2"/>
  <c r="BK1658" i="2"/>
  <c r="BK1607" i="2"/>
  <c r="BK862" i="2"/>
  <c r="BK1628" i="2" s="1"/>
  <c r="BK941" i="2"/>
  <c r="BK1317" i="2"/>
  <c r="BK1639" i="2" s="1"/>
  <c r="BK787" i="2"/>
  <c r="BK1623" i="2" s="1"/>
  <c r="BK525" i="2"/>
  <c r="BK1604" i="2" s="1"/>
  <c r="BJ1605" i="2"/>
  <c r="BK715" i="2"/>
  <c r="BK1619" i="2" s="1"/>
  <c r="BK1601" i="2"/>
  <c r="BK1614" i="2"/>
  <c r="BK1616" i="2"/>
  <c r="BK1600" i="2"/>
  <c r="BK1176" i="2"/>
  <c r="BK1643" i="2" s="1"/>
  <c r="BK1296" i="2"/>
  <c r="BK1275" i="2"/>
  <c r="BK1615" i="2"/>
  <c r="BL1555" i="2"/>
  <c r="BL1497" i="2"/>
  <c r="BL1413" i="2"/>
  <c r="BL1412" i="2"/>
  <c r="BJ814" i="2"/>
  <c r="BJ1382" i="2" s="1"/>
  <c r="BJ321" i="2"/>
  <c r="BK1543" i="2"/>
  <c r="BK1359" i="2"/>
  <c r="BK241" i="2"/>
  <c r="BK806" i="2"/>
  <c r="BK1565" i="2" s="1"/>
  <c r="BJ1625" i="2"/>
  <c r="BJ274" i="2"/>
  <c r="BJ1666" i="2" s="1"/>
  <c r="BK263" i="2"/>
  <c r="BK223" i="2"/>
  <c r="BK224" i="2" s="1"/>
  <c r="AF1500" i="2"/>
  <c r="AF1502" i="2" s="1"/>
  <c r="AF1506" i="2" s="1"/>
  <c r="AF1691" i="2" s="1"/>
  <c r="AG1494" i="2"/>
  <c r="AG1495" i="2" s="1"/>
  <c r="BI328" i="2"/>
  <c r="BI1669" i="2" s="1"/>
  <c r="BI345" i="2"/>
  <c r="BK1610" i="2"/>
  <c r="BK1498" i="2"/>
  <c r="BK1503" i="2"/>
  <c r="BK1291" i="2"/>
  <c r="BK813" i="2"/>
  <c r="BK266" i="2"/>
  <c r="BK268" i="2" s="1"/>
  <c r="BM17" i="2"/>
  <c r="BL16" i="2"/>
  <c r="BL282" i="2" s="1"/>
  <c r="BL117" i="2"/>
  <c r="BL119" i="2"/>
  <c r="BL126" i="2"/>
  <c r="BL127" i="2"/>
  <c r="BL128" i="2"/>
  <c r="BL129" i="2"/>
  <c r="BL118" i="2"/>
  <c r="BL120" i="2"/>
  <c r="BL190" i="2"/>
  <c r="BL197" i="2" s="1"/>
  <c r="BL287" i="2"/>
  <c r="BL1551" i="2" s="1"/>
  <c r="BL294" i="2"/>
  <c r="BL293" i="2" s="1"/>
  <c r="BL261" i="2"/>
  <c r="BL266" i="2" s="1"/>
  <c r="BL262" i="2"/>
  <c r="BL304" i="2"/>
  <c r="BL327" i="2"/>
  <c r="BL378" i="2"/>
  <c r="BL360" i="2"/>
  <c r="BL1552" i="2" s="1"/>
  <c r="BL351" i="2"/>
  <c r="BL394" i="2"/>
  <c r="BL472" i="2"/>
  <c r="BL439" i="2"/>
  <c r="BL524" i="2"/>
  <c r="BL564" i="2"/>
  <c r="BL410" i="2"/>
  <c r="BL418" i="2"/>
  <c r="BL457" i="2"/>
  <c r="BL487" i="2"/>
  <c r="BL674" i="2"/>
  <c r="BL750" i="2"/>
  <c r="BL767" i="2"/>
  <c r="BL695" i="2"/>
  <c r="BL732" i="2"/>
  <c r="BL749" i="2"/>
  <c r="BL370" i="2"/>
  <c r="BL386" i="2"/>
  <c r="BL402" i="2"/>
  <c r="BL523" i="2"/>
  <c r="BL618" i="2"/>
  <c r="BL637" i="2"/>
  <c r="BL656" i="2"/>
  <c r="BL694" i="2"/>
  <c r="BL714" i="2"/>
  <c r="BL731" i="2"/>
  <c r="BL786" i="2"/>
  <c r="BL617" i="2"/>
  <c r="BL713" i="2"/>
  <c r="BL785" i="2"/>
  <c r="BL840" i="2"/>
  <c r="BL860" i="2"/>
  <c r="BL881" i="2"/>
  <c r="BL902" i="2"/>
  <c r="BL922" i="2"/>
  <c r="BL939" i="2"/>
  <c r="BL1038" i="2"/>
  <c r="BL1059" i="2"/>
  <c r="BL1118" i="2"/>
  <c r="BL675" i="2"/>
  <c r="BL804" i="2"/>
  <c r="BL880" i="2"/>
  <c r="BL901" i="2"/>
  <c r="BL921" i="2"/>
  <c r="BL973" i="2"/>
  <c r="BL999" i="2"/>
  <c r="BL1058" i="2"/>
  <c r="BL1079" i="2"/>
  <c r="BL636" i="2"/>
  <c r="BL768" i="2"/>
  <c r="BL805" i="2"/>
  <c r="BL957" i="2"/>
  <c r="BL972" i="2"/>
  <c r="BL998" i="2"/>
  <c r="BL1019" i="2"/>
  <c r="BL1078" i="2"/>
  <c r="BL1099" i="2"/>
  <c r="BL655" i="2"/>
  <c r="BL956" i="2"/>
  <c r="BL1039" i="2"/>
  <c r="BL1098" i="2"/>
  <c r="BL1174" i="2"/>
  <c r="BL1198" i="2"/>
  <c r="BL1219" i="2"/>
  <c r="BL1236" i="2"/>
  <c r="BL1274" i="2"/>
  <c r="BL1289" i="2"/>
  <c r="BL1336" i="2"/>
  <c r="BL861" i="2"/>
  <c r="BL1218" i="2"/>
  <c r="BL1273" i="2"/>
  <c r="BL1316" i="2"/>
  <c r="BL1253" i="2"/>
  <c r="BL1315" i="2"/>
  <c r="BL1354" i="2"/>
  <c r="BL940" i="2"/>
  <c r="BL1018" i="2"/>
  <c r="BL1175" i="2"/>
  <c r="BL1337" i="2"/>
  <c r="BL1441" i="2"/>
  <c r="BL1496" i="2"/>
  <c r="BL841" i="2"/>
  <c r="BL1392" i="2"/>
  <c r="BL1438" i="2"/>
  <c r="BL1493" i="2"/>
  <c r="BL1119" i="2"/>
  <c r="BL1237" i="2"/>
  <c r="BL1353" i="2"/>
  <c r="BL1449" i="2"/>
  <c r="BL1450" i="2" s="1"/>
  <c r="BL1465" i="2"/>
  <c r="BL1252" i="2"/>
  <c r="BL1528" i="2"/>
  <c r="BL1529" i="2" s="1"/>
  <c r="BL1492" i="2"/>
  <c r="BL1597" i="2"/>
  <c r="BL1601" i="2" s="1"/>
  <c r="BL1290" i="2"/>
  <c r="BL1437" i="2"/>
  <c r="BL1504" i="2"/>
  <c r="BL1505" i="2" s="1"/>
  <c r="BL1468" i="2"/>
  <c r="BL1503" i="2" s="1"/>
  <c r="V1567" i="2"/>
  <c r="BK1596" i="2"/>
  <c r="BK295" i="2"/>
  <c r="BK296" i="2" s="1"/>
  <c r="BK306" i="2" s="1"/>
  <c r="BK310" i="2" s="1"/>
  <c r="BH395" i="2"/>
  <c r="BH1654" i="2" s="1"/>
  <c r="BH379" i="2"/>
  <c r="BH1652" i="2" s="1"/>
  <c r="BH403" i="2"/>
  <c r="BH1655" i="2" s="1"/>
  <c r="BH419" i="2"/>
  <c r="BH1657" i="2" s="1"/>
  <c r="BH387" i="2"/>
  <c r="BH1653" i="2" s="1"/>
  <c r="BH411" i="2"/>
  <c r="BH371" i="2"/>
  <c r="BH1651" i="2" s="1"/>
  <c r="AG1440" i="2"/>
  <c r="AG1444" i="2" s="1"/>
  <c r="BG1671" i="2"/>
  <c r="BG1672" i="2" s="1"/>
  <c r="BG355" i="2"/>
  <c r="BK1690" i="2"/>
  <c r="BK923" i="2"/>
  <c r="BK244" i="2"/>
  <c r="BK246" i="2" s="1"/>
  <c r="W157" i="2"/>
  <c r="W159" i="2"/>
  <c r="W123" i="2"/>
  <c r="W160" i="2"/>
  <c r="W158" i="2"/>
  <c r="W1135" i="2"/>
  <c r="BH355" i="2"/>
  <c r="BH1671" i="2"/>
  <c r="BH1672" i="2" s="1"/>
  <c r="BJ310" i="2"/>
  <c r="BF413" i="2"/>
  <c r="BF414" i="2" s="1"/>
  <c r="BF423" i="2" s="1"/>
  <c r="BF1720" i="2" s="1"/>
  <c r="BF1656" i="2"/>
  <c r="BF1659" i="2" s="1"/>
  <c r="BF1680" i="2" s="1"/>
  <c r="BG387" i="2"/>
  <c r="BG1653" i="2" s="1"/>
  <c r="BG395" i="2"/>
  <c r="BG1654" i="2" s="1"/>
  <c r="BG419" i="2"/>
  <c r="BG1657" i="2" s="1"/>
  <c r="BG371" i="2"/>
  <c r="BG1651" i="2" s="1"/>
  <c r="BG411" i="2"/>
  <c r="BG379" i="2"/>
  <c r="BG1652" i="2" s="1"/>
  <c r="BG403" i="2"/>
  <c r="BG1655" i="2" s="1"/>
  <c r="W134" i="2"/>
  <c r="W1555" i="2" s="1"/>
  <c r="W167" i="2"/>
  <c r="W165" i="2"/>
  <c r="W1136" i="2"/>
  <c r="W1368" i="2" s="1"/>
  <c r="W164" i="2"/>
  <c r="W132" i="2"/>
  <c r="W166" i="2"/>
  <c r="BJ1719" i="2"/>
  <c r="BJ1677" i="2"/>
  <c r="BK980" i="2" l="1"/>
  <c r="BK1640" i="2" s="1"/>
  <c r="BK1415" i="2"/>
  <c r="S2117" i="2"/>
  <c r="BR2117" i="2"/>
  <c r="F1188" i="2"/>
  <c r="D1183" i="2"/>
  <c r="AQ2118" i="2"/>
  <c r="U2118" i="2"/>
  <c r="DV2118" i="2"/>
  <c r="DE2118" i="2"/>
  <c r="BK2118" i="2"/>
  <c r="AX2118" i="2"/>
  <c r="AK2118" i="2"/>
  <c r="X2118" i="2"/>
  <c r="DQ2118" i="2"/>
  <c r="DP2118" i="2"/>
  <c r="BD2118" i="2"/>
  <c r="AR2118" i="2"/>
  <c r="AE2118" i="2"/>
  <c r="Q2118" i="2"/>
  <c r="DS2118" i="2"/>
  <c r="BP2118" i="2"/>
  <c r="BC2118" i="2"/>
  <c r="AI2118" i="2"/>
  <c r="V2118" i="2"/>
  <c r="H2118" i="2"/>
  <c r="BZ2118" i="2"/>
  <c r="BG2118" i="2"/>
  <c r="AU2118" i="2"/>
  <c r="AD2118" i="2"/>
  <c r="K2118" i="2"/>
  <c r="F2118" i="2"/>
  <c r="R2118" i="2"/>
  <c r="AW2118" i="2"/>
  <c r="BJ2118" i="2"/>
  <c r="I2118" i="2"/>
  <c r="BE2118" i="2"/>
  <c r="DT2118" i="2"/>
  <c r="BM2118" i="2"/>
  <c r="AV2118" i="2"/>
  <c r="AB2118" i="2"/>
  <c r="BX2118" i="2"/>
  <c r="D2118" i="2"/>
  <c r="BQ2118" i="2"/>
  <c r="AZ2118" i="2"/>
  <c r="AN2118" i="2"/>
  <c r="AA2118" i="2"/>
  <c r="L2118" i="2"/>
  <c r="DN2118" i="2"/>
  <c r="BO2118" i="2"/>
  <c r="BB2118" i="2"/>
  <c r="AP2118" i="2"/>
  <c r="AC2118" i="2"/>
  <c r="J2118" i="2"/>
  <c r="AJ2118" i="2"/>
  <c r="BN2118" i="2"/>
  <c r="N2118" i="2"/>
  <c r="AT2118" i="2"/>
  <c r="AG2118" i="2"/>
  <c r="O2118" i="2"/>
  <c r="BA2118" i="2"/>
  <c r="C2119" i="2"/>
  <c r="AF2118" i="2"/>
  <c r="AS2118" i="2"/>
  <c r="DU2118" i="2"/>
  <c r="AO2118" i="2"/>
  <c r="DO2118" i="2"/>
  <c r="BL2118" i="2"/>
  <c r="AY2118" i="2"/>
  <c r="AH2118" i="2"/>
  <c r="P2118" i="2"/>
  <c r="DR2118" i="2"/>
  <c r="BY2118" i="2"/>
  <c r="BF2118" i="2"/>
  <c r="AL2117" i="2"/>
  <c r="BL696" i="2"/>
  <c r="BL619" i="2"/>
  <c r="BM318" i="2"/>
  <c r="BM1442" i="2"/>
  <c r="BM1199" i="2"/>
  <c r="BM188" i="2"/>
  <c r="BM339" i="2"/>
  <c r="BM240" i="2"/>
  <c r="BM245" i="2" s="1"/>
  <c r="BM217" i="2"/>
  <c r="BM222" i="2" s="1"/>
  <c r="BM239" i="2"/>
  <c r="BM244" i="2" s="1"/>
  <c r="BM218" i="2"/>
  <c r="BM223" i="2" s="1"/>
  <c r="BM549" i="2"/>
  <c r="BM595" i="2"/>
  <c r="BL787" i="2"/>
  <c r="BK1361" i="2"/>
  <c r="BK1646" i="2" s="1"/>
  <c r="BM420" i="2"/>
  <c r="BL343" i="2"/>
  <c r="BL331" i="2"/>
  <c r="BD167" i="3"/>
  <c r="BD198" i="3" s="1"/>
  <c r="BE118" i="3"/>
  <c r="BE119" i="3" s="1"/>
  <c r="BE127" i="3"/>
  <c r="BE128" i="3" s="1"/>
  <c r="BD1510" i="3"/>
  <c r="BD1516" i="3" s="1"/>
  <c r="BD1238" i="3"/>
  <c r="BD1252" i="3" s="1"/>
  <c r="BD1436" i="3" s="1"/>
  <c r="BD1438" i="3" s="1"/>
  <c r="AY2001" i="3"/>
  <c r="BE2001" i="3" s="1"/>
  <c r="BC1426" i="3"/>
  <c r="BC1443" i="3" s="1"/>
  <c r="F2000" i="3"/>
  <c r="BK1624" i="2"/>
  <c r="BK1681" i="2"/>
  <c r="BL317" i="2"/>
  <c r="BL1678" i="2"/>
  <c r="BL1674" i="2"/>
  <c r="BK1618" i="2"/>
  <c r="BL751" i="2"/>
  <c r="BL1621" i="2" s="1"/>
  <c r="BK1688" i="2"/>
  <c r="BK1443" i="2"/>
  <c r="BK1297" i="2"/>
  <c r="BK1645" i="2" s="1"/>
  <c r="BL1060" i="2"/>
  <c r="BL1634" i="2" s="1"/>
  <c r="BK532" i="2"/>
  <c r="BK1380" i="2" s="1"/>
  <c r="BL1397" i="2"/>
  <c r="BL1399" i="2" s="1"/>
  <c r="BK1399" i="2"/>
  <c r="BL1254" i="2"/>
  <c r="BK1154" i="2"/>
  <c r="BK1642" i="2" s="1"/>
  <c r="BL769" i="2"/>
  <c r="BL1622" i="2" s="1"/>
  <c r="BL1020" i="2"/>
  <c r="BL1632" i="2" s="1"/>
  <c r="BL862" i="2"/>
  <c r="BL1628" i="2" s="1"/>
  <c r="BL1291" i="2"/>
  <c r="BL941" i="2"/>
  <c r="BM308" i="2"/>
  <c r="BL715" i="2"/>
  <c r="BL1619" i="2" s="1"/>
  <c r="BL1355" i="2"/>
  <c r="BL842" i="2"/>
  <c r="BL1627" i="2" s="1"/>
  <c r="BL958" i="2"/>
  <c r="BL923" i="2"/>
  <c r="BL1000" i="2"/>
  <c r="BL1631" i="2" s="1"/>
  <c r="BL903" i="2"/>
  <c r="BL1630" i="2" s="1"/>
  <c r="BL1608" i="2"/>
  <c r="BL733" i="2"/>
  <c r="BL1620" i="2" s="1"/>
  <c r="BL525" i="2"/>
  <c r="BL532" i="2" s="1"/>
  <c r="BL1380" i="2" s="1"/>
  <c r="BL1414" i="2"/>
  <c r="BL1688" i="2" s="1"/>
  <c r="W168" i="2"/>
  <c r="BL1275" i="2"/>
  <c r="BL974" i="2"/>
  <c r="BL1176" i="2"/>
  <c r="BL1643" i="2" s="1"/>
  <c r="BL1317" i="2"/>
  <c r="BL1639" i="2" s="1"/>
  <c r="BL1080" i="2"/>
  <c r="BL1635" i="2" s="1"/>
  <c r="BL191" i="2"/>
  <c r="BL192" i="2"/>
  <c r="BK1605" i="2"/>
  <c r="BL1153" i="2"/>
  <c r="BL657" i="2"/>
  <c r="BL1616" i="2" s="1"/>
  <c r="BL1623" i="2"/>
  <c r="BL1360" i="2"/>
  <c r="BL882" i="2"/>
  <c r="BL1629" i="2" s="1"/>
  <c r="BL196" i="2"/>
  <c r="BL198" i="2" s="1"/>
  <c r="BL1152" i="2"/>
  <c r="BL1295" i="2"/>
  <c r="BL1040" i="2"/>
  <c r="BL1633" i="2" s="1"/>
  <c r="BL638" i="2"/>
  <c r="BL1615" i="2" s="1"/>
  <c r="BL806" i="2"/>
  <c r="BL1565" i="2" s="1"/>
  <c r="BL979" i="2"/>
  <c r="BL813" i="2"/>
  <c r="BM1555" i="2"/>
  <c r="BM1497" i="2"/>
  <c r="BM1413" i="2"/>
  <c r="BM1412" i="2"/>
  <c r="BL1238" i="2"/>
  <c r="BL1100" i="2"/>
  <c r="BL1636" i="2" s="1"/>
  <c r="BK273" i="2"/>
  <c r="BK333" i="2"/>
  <c r="BK340" i="2" s="1"/>
  <c r="BK1670" i="2" s="1"/>
  <c r="BK321" i="2"/>
  <c r="BK328" i="2" s="1"/>
  <c r="BK1669" i="2" s="1"/>
  <c r="BL1469" i="2"/>
  <c r="BM1466" i="2" s="1"/>
  <c r="BM1468" i="2" s="1"/>
  <c r="BL1120" i="2"/>
  <c r="BL1637" i="2" s="1"/>
  <c r="BL1220" i="2"/>
  <c r="BL1638" i="2" s="1"/>
  <c r="BL676" i="2"/>
  <c r="BL1617" i="2" s="1"/>
  <c r="BL1564" i="2"/>
  <c r="BL1338" i="2"/>
  <c r="BK814" i="2"/>
  <c r="BK1382" i="2" s="1"/>
  <c r="BL1200" i="2"/>
  <c r="BL1644" i="2" s="1"/>
  <c r="BL812" i="2"/>
  <c r="BL1359" i="2"/>
  <c r="BL263" i="2"/>
  <c r="BL241" i="2"/>
  <c r="BL219" i="2"/>
  <c r="BL246" i="2"/>
  <c r="BL1543" i="2"/>
  <c r="BL1690" i="2"/>
  <c r="BL1607" i="2"/>
  <c r="BL978" i="2"/>
  <c r="BL267" i="2"/>
  <c r="BL1719" i="2"/>
  <c r="BL1596" i="2"/>
  <c r="BL295" i="2"/>
  <c r="BL296" i="2" s="1"/>
  <c r="BL306" i="2" s="1"/>
  <c r="AG1499" i="2"/>
  <c r="BG413" i="2"/>
  <c r="BG414" i="2" s="1"/>
  <c r="BG423" i="2" s="1"/>
  <c r="BG1720" i="2" s="1"/>
  <c r="BG1656" i="2"/>
  <c r="BG1659" i="2" s="1"/>
  <c r="BG1680" i="2" s="1"/>
  <c r="W1137" i="2"/>
  <c r="W1367" i="2"/>
  <c r="AG1445" i="2"/>
  <c r="AG1447" i="2" s="1"/>
  <c r="AG1451" i="2" s="1"/>
  <c r="AG1689" i="2" s="1"/>
  <c r="AH1439" i="2"/>
  <c r="BH1656" i="2"/>
  <c r="BH1659" i="2" s="1"/>
  <c r="BH1680" i="2" s="1"/>
  <c r="BH413" i="2"/>
  <c r="BH414" i="2" s="1"/>
  <c r="BH423" i="2" s="1"/>
  <c r="BH1720" i="2" s="1"/>
  <c r="BL1603" i="2"/>
  <c r="BN17" i="2"/>
  <c r="BM16" i="2"/>
  <c r="BM282" i="2" s="1"/>
  <c r="BM118" i="2"/>
  <c r="BM117" i="2"/>
  <c r="BM120" i="2"/>
  <c r="BM119" i="2"/>
  <c r="BM126" i="2"/>
  <c r="BM127" i="2"/>
  <c r="BM128" i="2"/>
  <c r="BM129" i="2"/>
  <c r="BM190" i="2"/>
  <c r="BM196" i="2"/>
  <c r="BM287" i="2"/>
  <c r="BM262" i="2"/>
  <c r="BM267" i="2" s="1"/>
  <c r="BM294" i="2"/>
  <c r="BM293" i="2" s="1"/>
  <c r="BM327" i="2"/>
  <c r="BM261" i="2"/>
  <c r="BM360" i="2"/>
  <c r="BM1552" i="2" s="1"/>
  <c r="BM370" i="2"/>
  <c r="BM378" i="2"/>
  <c r="BM386" i="2"/>
  <c r="BM402" i="2"/>
  <c r="BM523" i="2"/>
  <c r="BM394" i="2"/>
  <c r="BM472" i="2"/>
  <c r="BM304" i="2"/>
  <c r="BM439" i="2"/>
  <c r="BM524" i="2"/>
  <c r="BM564" i="2"/>
  <c r="BM617" i="2"/>
  <c r="BM636" i="2"/>
  <c r="BM655" i="2"/>
  <c r="BM675" i="2"/>
  <c r="BM713" i="2"/>
  <c r="BM768" i="2"/>
  <c r="BM785" i="2"/>
  <c r="BM410" i="2"/>
  <c r="BM418" i="2"/>
  <c r="BM457" i="2"/>
  <c r="BM487" i="2"/>
  <c r="BM674" i="2"/>
  <c r="BM750" i="2"/>
  <c r="BM351" i="2"/>
  <c r="BM695" i="2"/>
  <c r="BM732" i="2"/>
  <c r="BM749" i="2"/>
  <c r="BM656" i="2"/>
  <c r="BM841" i="2"/>
  <c r="BM861" i="2"/>
  <c r="BM940" i="2"/>
  <c r="BM956" i="2"/>
  <c r="BM1018" i="2"/>
  <c r="BM1039" i="2"/>
  <c r="BM1098" i="2"/>
  <c r="BM1119" i="2"/>
  <c r="BM618" i="2"/>
  <c r="BM714" i="2"/>
  <c r="BM731" i="2"/>
  <c r="BM767" i="2"/>
  <c r="BM769" i="2" s="1"/>
  <c r="BM840" i="2"/>
  <c r="BM860" i="2"/>
  <c r="BM881" i="2"/>
  <c r="BM902" i="2"/>
  <c r="BM922" i="2"/>
  <c r="BM939" i="2"/>
  <c r="BM1038" i="2"/>
  <c r="BM1059" i="2"/>
  <c r="BM1118" i="2"/>
  <c r="BM786" i="2"/>
  <c r="BM804" i="2"/>
  <c r="BM880" i="2"/>
  <c r="BM901" i="2"/>
  <c r="BM921" i="2"/>
  <c r="BM973" i="2"/>
  <c r="BM999" i="2"/>
  <c r="BM1058" i="2"/>
  <c r="BM1079" i="2"/>
  <c r="BM637" i="2"/>
  <c r="BM998" i="2"/>
  <c r="BM1175" i="2"/>
  <c r="BM1237" i="2"/>
  <c r="BM1252" i="2"/>
  <c r="BM1290" i="2"/>
  <c r="BM1337" i="2"/>
  <c r="BM1353" i="2"/>
  <c r="BM694" i="2"/>
  <c r="BM696" i="2" s="1"/>
  <c r="BM957" i="2"/>
  <c r="BM972" i="2"/>
  <c r="BM1019" i="2"/>
  <c r="BM1078" i="2"/>
  <c r="BM1174" i="2"/>
  <c r="BM1198" i="2"/>
  <c r="BM1219" i="2"/>
  <c r="BM1236" i="2"/>
  <c r="BM1274" i="2"/>
  <c r="BM1289" i="2"/>
  <c r="BM805" i="2"/>
  <c r="BM1099" i="2"/>
  <c r="BM1218" i="2"/>
  <c r="BM1273" i="2"/>
  <c r="BM1316" i="2"/>
  <c r="BM1253" i="2"/>
  <c r="BM1354" i="2"/>
  <c r="BM1437" i="2"/>
  <c r="BM1492" i="2"/>
  <c r="BM1504" i="2"/>
  <c r="BM1505" i="2" s="1"/>
  <c r="BM1441" i="2"/>
  <c r="BM1496" i="2"/>
  <c r="BM1392" i="2"/>
  <c r="BM1438" i="2"/>
  <c r="BM1493" i="2"/>
  <c r="BM1528" i="2"/>
  <c r="BM1529" i="2" s="1"/>
  <c r="BM1336" i="2"/>
  <c r="BM1465" i="2"/>
  <c r="BM1551" i="2"/>
  <c r="BM1315" i="2"/>
  <c r="BM1449" i="2"/>
  <c r="BM1450" i="2" s="1"/>
  <c r="BM1597" i="2"/>
  <c r="BJ345" i="2"/>
  <c r="BJ328" i="2"/>
  <c r="BJ1669" i="2" s="1"/>
  <c r="W161" i="2"/>
  <c r="BK345" i="2"/>
  <c r="BL1498" i="2"/>
  <c r="BL1600" i="2"/>
  <c r="BL1614" i="2"/>
  <c r="BL1602" i="2"/>
  <c r="BL1296" i="2"/>
  <c r="BL222" i="2"/>
  <c r="BL272" i="2" s="1"/>
  <c r="BI354" i="2"/>
  <c r="BI352" i="2"/>
  <c r="W135" i="2"/>
  <c r="X114" i="2" s="1"/>
  <c r="BK1719" i="2"/>
  <c r="BK1677" i="2"/>
  <c r="BL1610" i="2"/>
  <c r="BL1658" i="2"/>
  <c r="BK272" i="2"/>
  <c r="BM842" i="2" l="1"/>
  <c r="BM862" i="2"/>
  <c r="BL1415" i="2"/>
  <c r="S2118" i="2"/>
  <c r="F1198" i="2"/>
  <c r="F1200" i="2" s="1"/>
  <c r="D1188" i="2"/>
  <c r="D1375" i="2" s="1"/>
  <c r="D1324" i="2" s="1"/>
  <c r="D1325" i="2" s="1"/>
  <c r="D1327" i="2" s="1"/>
  <c r="D1372" i="2" s="1"/>
  <c r="H1876" i="2" s="1"/>
  <c r="F1375" i="2"/>
  <c r="F1324" i="2" s="1"/>
  <c r="F1325" i="2" s="1"/>
  <c r="F1327" i="2" s="1"/>
  <c r="AL2118" i="2"/>
  <c r="BR2118" i="2"/>
  <c r="BL2119" i="2"/>
  <c r="AD2119" i="2"/>
  <c r="K2119" i="2"/>
  <c r="DN2119" i="2"/>
  <c r="J2119" i="2"/>
  <c r="BJ2119" i="2"/>
  <c r="AW2119" i="2"/>
  <c r="AJ2119" i="2"/>
  <c r="AO2119" i="2"/>
  <c r="D2119" i="2"/>
  <c r="DT2119" i="2"/>
  <c r="V2119" i="2"/>
  <c r="AZ2119" i="2"/>
  <c r="BQ2119" i="2"/>
  <c r="L2119" i="2"/>
  <c r="BZ2119" i="2"/>
  <c r="BG2119" i="2"/>
  <c r="BD2119" i="2"/>
  <c r="Q2119" i="2"/>
  <c r="AE2119" i="2"/>
  <c r="DO2119" i="2"/>
  <c r="DR2119" i="2"/>
  <c r="BB2119" i="2"/>
  <c r="AP2119" i="2"/>
  <c r="AC2119" i="2"/>
  <c r="AG2119" i="2"/>
  <c r="DU2119" i="2"/>
  <c r="BN2119" i="2"/>
  <c r="BA2119" i="2"/>
  <c r="BE2119" i="2"/>
  <c r="AB2119" i="2"/>
  <c r="I2119" i="2"/>
  <c r="H2119" i="2"/>
  <c r="AN2119" i="2"/>
  <c r="DQ2119" i="2"/>
  <c r="AS2119" i="2"/>
  <c r="AF2119" i="2"/>
  <c r="N2119" i="2"/>
  <c r="AA2119" i="2"/>
  <c r="DS2119" i="2"/>
  <c r="AY2119" i="2"/>
  <c r="AH2119" i="2"/>
  <c r="P2119" i="2"/>
  <c r="U2119" i="2"/>
  <c r="BY2119" i="2"/>
  <c r="BF2119" i="2"/>
  <c r="AT2119" i="2"/>
  <c r="AX2119" i="2"/>
  <c r="O2119" i="2"/>
  <c r="C2120" i="2"/>
  <c r="BX2119" i="2"/>
  <c r="BO2119" i="2"/>
  <c r="AK2119" i="2"/>
  <c r="X2119" i="2"/>
  <c r="F2119" i="2"/>
  <c r="R2119" i="2"/>
  <c r="AR2119" i="2"/>
  <c r="DP2119" i="2"/>
  <c r="AI2119" i="2"/>
  <c r="AV2119" i="2"/>
  <c r="BM2119" i="2"/>
  <c r="BP2119" i="2"/>
  <c r="BC2119" i="2"/>
  <c r="AQ2119" i="2"/>
  <c r="AU2119" i="2"/>
  <c r="DV2119" i="2"/>
  <c r="DE2119" i="2"/>
  <c r="BK2119" i="2"/>
  <c r="BH2118" i="2"/>
  <c r="BN1442" i="2"/>
  <c r="BN1199" i="2"/>
  <c r="BN188" i="2"/>
  <c r="BN240" i="2"/>
  <c r="BN245" i="2" s="1"/>
  <c r="BN339" i="2"/>
  <c r="BN217" i="2"/>
  <c r="BN239" i="2"/>
  <c r="BN218" i="2"/>
  <c r="BN223" i="2" s="1"/>
  <c r="BN595" i="2"/>
  <c r="BN549" i="2"/>
  <c r="BN420" i="2"/>
  <c r="BN318" i="2"/>
  <c r="BM331" i="2"/>
  <c r="BM343" i="2"/>
  <c r="BK1625" i="2"/>
  <c r="BV2001" i="3"/>
  <c r="BE162" i="3"/>
  <c r="BE163" i="3"/>
  <c r="BE1005" i="3"/>
  <c r="BE1237" i="3" s="1"/>
  <c r="BE129" i="3"/>
  <c r="BE161" i="3"/>
  <c r="BE131" i="3"/>
  <c r="BE132" i="3" s="1"/>
  <c r="BE164" i="3"/>
  <c r="BE156" i="3"/>
  <c r="BE120" i="3"/>
  <c r="BE154" i="3"/>
  <c r="BE155" i="3"/>
  <c r="BE1004" i="3"/>
  <c r="BE157" i="3"/>
  <c r="BD1419" i="3"/>
  <c r="BX2001" i="3"/>
  <c r="BM1674" i="2"/>
  <c r="W170" i="2"/>
  <c r="BM317" i="2"/>
  <c r="BL1681" i="2"/>
  <c r="BM1678" i="2"/>
  <c r="BM1100" i="2"/>
  <c r="BM1636" i="2" s="1"/>
  <c r="BM191" i="2"/>
  <c r="BL1604" i="2"/>
  <c r="BL1605" i="2" s="1"/>
  <c r="BM1291" i="2"/>
  <c r="BM941" i="2"/>
  <c r="BM1397" i="2"/>
  <c r="BL1361" i="2"/>
  <c r="BL1646" i="2" s="1"/>
  <c r="BM1414" i="2"/>
  <c r="BM1080" i="2"/>
  <c r="BM1635" i="2" s="1"/>
  <c r="BL1448" i="2"/>
  <c r="BL1443" i="2"/>
  <c r="BM1317" i="2"/>
  <c r="BM1639" i="2" s="1"/>
  <c r="BM1040" i="2"/>
  <c r="BM1633" i="2" s="1"/>
  <c r="BM733" i="2"/>
  <c r="BM1620" i="2" s="1"/>
  <c r="BL1297" i="2"/>
  <c r="BL1645" i="2" s="1"/>
  <c r="BL1154" i="2"/>
  <c r="BL1642" i="2" s="1"/>
  <c r="BM1152" i="2"/>
  <c r="BM1120" i="2"/>
  <c r="BM1637" i="2" s="1"/>
  <c r="BM619" i="2"/>
  <c r="BM1614" i="2" s="1"/>
  <c r="BN308" i="2"/>
  <c r="BM1238" i="2"/>
  <c r="BM882" i="2"/>
  <c r="BM1629" i="2" s="1"/>
  <c r="BM657" i="2"/>
  <c r="BM1616" i="2" s="1"/>
  <c r="BM1295" i="2"/>
  <c r="BM1360" i="2"/>
  <c r="BK274" i="2"/>
  <c r="BK1666" i="2" s="1"/>
  <c r="BM1338" i="2"/>
  <c r="BM1200" i="2"/>
  <c r="BM1644" i="2" s="1"/>
  <c r="BM1254" i="2"/>
  <c r="BM787" i="2"/>
  <c r="BM676" i="2"/>
  <c r="BM1617" i="2" s="1"/>
  <c r="BM1275" i="2"/>
  <c r="BM1153" i="2"/>
  <c r="BM978" i="2"/>
  <c r="BL1624" i="2"/>
  <c r="BM1296" i="2"/>
  <c r="BM1176" i="2"/>
  <c r="BM1643" i="2" s="1"/>
  <c r="BM979" i="2"/>
  <c r="BM525" i="2"/>
  <c r="BM532" i="2" s="1"/>
  <c r="BM1380" i="2" s="1"/>
  <c r="BM263" i="2"/>
  <c r="BM197" i="2"/>
  <c r="BM198" i="2" s="1"/>
  <c r="BM1498" i="2"/>
  <c r="BM1503" i="2"/>
  <c r="BM1469" i="2"/>
  <c r="BN1466" i="2" s="1"/>
  <c r="BN1468" i="2" s="1"/>
  <c r="BM974" i="2"/>
  <c r="BM923" i="2"/>
  <c r="BM715" i="2"/>
  <c r="BM1619" i="2" s="1"/>
  <c r="BM751" i="2"/>
  <c r="BM1621" i="2" s="1"/>
  <c r="BM192" i="2"/>
  <c r="BL814" i="2"/>
  <c r="BL1382" i="2" s="1"/>
  <c r="BM1020" i="2"/>
  <c r="BM1632" i="2" s="1"/>
  <c r="BM1564" i="2"/>
  <c r="BN1497" i="2"/>
  <c r="BN1555" i="2"/>
  <c r="BN1412" i="2"/>
  <c r="BN1413" i="2"/>
  <c r="BM1600" i="2"/>
  <c r="BM1220" i="2"/>
  <c r="BM1638" i="2" s="1"/>
  <c r="BM806" i="2"/>
  <c r="BM1565" i="2" s="1"/>
  <c r="BM958" i="2"/>
  <c r="BM1000" i="2"/>
  <c r="BM1631" i="2" s="1"/>
  <c r="BM1060" i="2"/>
  <c r="BM1634" i="2" s="1"/>
  <c r="BM903" i="2"/>
  <c r="BM1630" i="2" s="1"/>
  <c r="BM638" i="2"/>
  <c r="BM1615" i="2" s="1"/>
  <c r="BL1618" i="2"/>
  <c r="BL333" i="2"/>
  <c r="BL340" i="2" s="1"/>
  <c r="BL1670" i="2" s="1"/>
  <c r="BL321" i="2"/>
  <c r="BL980" i="2"/>
  <c r="BL1640" i="2" s="1"/>
  <c r="BM273" i="2"/>
  <c r="BM1359" i="2"/>
  <c r="BM241" i="2"/>
  <c r="BM246" i="2"/>
  <c r="BM1543" i="2"/>
  <c r="BM1443" i="2"/>
  <c r="BM1448" i="2"/>
  <c r="BM224" i="2"/>
  <c r="BI387" i="2"/>
  <c r="BI1653" i="2" s="1"/>
  <c r="BI379" i="2"/>
  <c r="BI1652" i="2" s="1"/>
  <c r="BI395" i="2"/>
  <c r="BI1654" i="2" s="1"/>
  <c r="BI411" i="2"/>
  <c r="BI403" i="2"/>
  <c r="BI1655" i="2" s="1"/>
  <c r="BI419" i="2"/>
  <c r="BI1657" i="2" s="1"/>
  <c r="BI371" i="2"/>
  <c r="BI1651" i="2" s="1"/>
  <c r="BM1658" i="2"/>
  <c r="BM1627" i="2"/>
  <c r="BM1608" i="2"/>
  <c r="BM266" i="2"/>
  <c r="BM272" i="2" s="1"/>
  <c r="BM219" i="2"/>
  <c r="BM1719" i="2"/>
  <c r="BM1596" i="2"/>
  <c r="BM295" i="2"/>
  <c r="BM296" i="2" s="1"/>
  <c r="BM306" i="2" s="1"/>
  <c r="AH1440" i="2"/>
  <c r="AH1444" i="2" s="1"/>
  <c r="W1641" i="2"/>
  <c r="W1647" i="2" s="1"/>
  <c r="W1369" i="2"/>
  <c r="BL310" i="2"/>
  <c r="BJ354" i="2"/>
  <c r="BJ352" i="2"/>
  <c r="BM1610" i="2"/>
  <c r="BM1628" i="2"/>
  <c r="BM1602" i="2"/>
  <c r="BM1601" i="2"/>
  <c r="BM1355" i="2"/>
  <c r="BM813" i="2"/>
  <c r="BO17" i="2"/>
  <c r="BO1415" i="2" s="1"/>
  <c r="BN16" i="2"/>
  <c r="BN282" i="2" s="1"/>
  <c r="BN118" i="2"/>
  <c r="BN117" i="2"/>
  <c r="BN120" i="2"/>
  <c r="BN119" i="2"/>
  <c r="BN126" i="2"/>
  <c r="BN127" i="2"/>
  <c r="BN128" i="2"/>
  <c r="BN129" i="2"/>
  <c r="BN1152" i="2"/>
  <c r="BN190" i="2"/>
  <c r="BN244" i="2"/>
  <c r="BN261" i="2"/>
  <c r="BN266" i="2" s="1"/>
  <c r="BN262" i="2"/>
  <c r="BN267" i="2" s="1"/>
  <c r="BN304" i="2"/>
  <c r="BN287" i="2"/>
  <c r="BN294" i="2"/>
  <c r="BN293" i="2" s="1"/>
  <c r="BN351" i="2"/>
  <c r="BN196" i="2"/>
  <c r="BN327" i="2"/>
  <c r="BN378" i="2"/>
  <c r="BN370" i="2"/>
  <c r="BN410" i="2"/>
  <c r="BN418" i="2"/>
  <c r="BN457" i="2"/>
  <c r="BN487" i="2"/>
  <c r="BN386" i="2"/>
  <c r="BN402" i="2"/>
  <c r="BN523" i="2"/>
  <c r="BN394" i="2"/>
  <c r="BN472" i="2"/>
  <c r="BN618" i="2"/>
  <c r="BN637" i="2"/>
  <c r="BN656" i="2"/>
  <c r="BN694" i="2"/>
  <c r="BN714" i="2"/>
  <c r="BN731" i="2"/>
  <c r="BN786" i="2"/>
  <c r="BN564" i="2"/>
  <c r="BN617" i="2"/>
  <c r="BN619" i="2" s="1"/>
  <c r="BN636" i="2"/>
  <c r="BN655" i="2"/>
  <c r="BN657" i="2" s="1"/>
  <c r="BN675" i="2"/>
  <c r="BN713" i="2"/>
  <c r="BN439" i="2"/>
  <c r="BN674" i="2"/>
  <c r="BN750" i="2"/>
  <c r="BN767" i="2"/>
  <c r="BN524" i="2"/>
  <c r="BN695" i="2"/>
  <c r="BN805" i="2"/>
  <c r="BN957" i="2"/>
  <c r="BN972" i="2"/>
  <c r="BN998" i="2"/>
  <c r="BN1019" i="2"/>
  <c r="BN1078" i="2"/>
  <c r="BN1099" i="2"/>
  <c r="BN785" i="2"/>
  <c r="BN841" i="2"/>
  <c r="BN861" i="2"/>
  <c r="BN940" i="2"/>
  <c r="BN956" i="2"/>
  <c r="BN1018" i="2"/>
  <c r="BN1020" i="2" s="1"/>
  <c r="BN1039" i="2"/>
  <c r="BN1098" i="2"/>
  <c r="BN1100" i="2" s="1"/>
  <c r="BN1119" i="2"/>
  <c r="BN732" i="2"/>
  <c r="BN749" i="2"/>
  <c r="BN840" i="2"/>
  <c r="BN860" i="2"/>
  <c r="BN881" i="2"/>
  <c r="BN902" i="2"/>
  <c r="BN922" i="2"/>
  <c r="BN939" i="2"/>
  <c r="BN1038" i="2"/>
  <c r="BN1059" i="2"/>
  <c r="BN638" i="2"/>
  <c r="BN1253" i="2"/>
  <c r="BN1315" i="2"/>
  <c r="BN1354" i="2"/>
  <c r="BN768" i="2"/>
  <c r="BN880" i="2"/>
  <c r="BN921" i="2"/>
  <c r="BN999" i="2"/>
  <c r="BN1118" i="2"/>
  <c r="BN1175" i="2"/>
  <c r="BN1237" i="2"/>
  <c r="BN1252" i="2"/>
  <c r="BN1290" i="2"/>
  <c r="BN973" i="2"/>
  <c r="BN1058" i="2"/>
  <c r="BN1079" i="2"/>
  <c r="BN1174" i="2"/>
  <c r="BN1198" i="2"/>
  <c r="BN1219" i="2"/>
  <c r="BN1236" i="2"/>
  <c r="BN1274" i="2"/>
  <c r="BN1289" i="2"/>
  <c r="BN1336" i="2"/>
  <c r="BN1273" i="2"/>
  <c r="BN1316" i="2"/>
  <c r="BN1449" i="2"/>
  <c r="BN1465" i="2"/>
  <c r="BN1337" i="2"/>
  <c r="BN1437" i="2"/>
  <c r="BN1492" i="2"/>
  <c r="BN1504" i="2"/>
  <c r="BN1505" i="2" s="1"/>
  <c r="BN804" i="2"/>
  <c r="BN1441" i="2"/>
  <c r="BN1450" i="2"/>
  <c r="BN1496" i="2"/>
  <c r="BN901" i="2"/>
  <c r="BN1218" i="2"/>
  <c r="BN1353" i="2"/>
  <c r="BN1392" i="2"/>
  <c r="BN1438" i="2"/>
  <c r="BN1597" i="2"/>
  <c r="BN1678" i="2" s="1"/>
  <c r="BN1528" i="2"/>
  <c r="BN1529" i="2" s="1"/>
  <c r="BN1551" i="2"/>
  <c r="BN1493" i="2"/>
  <c r="BL1677" i="2"/>
  <c r="X130" i="2"/>
  <c r="BM1623" i="2"/>
  <c r="BM1607" i="2"/>
  <c r="BM1622" i="2"/>
  <c r="BM1690" i="2"/>
  <c r="BM812" i="2"/>
  <c r="BL273" i="2"/>
  <c r="BL274" i="2" s="1"/>
  <c r="BL1666" i="2" s="1"/>
  <c r="BL268" i="2"/>
  <c r="BL224" i="2"/>
  <c r="BI355" i="2"/>
  <c r="BI1671" i="2"/>
  <c r="BI1672" i="2" s="1"/>
  <c r="BK352" i="2"/>
  <c r="BK354" i="2"/>
  <c r="BM1688" i="2"/>
  <c r="BM1603" i="2"/>
  <c r="AG1500" i="2"/>
  <c r="AG1502" i="2" s="1"/>
  <c r="AH1494" i="2"/>
  <c r="AH1495" i="2" s="1"/>
  <c r="BM1415" i="2" l="1"/>
  <c r="BM1681" i="2"/>
  <c r="DE2120" i="2"/>
  <c r="BK2120" i="2"/>
  <c r="AF2120" i="2"/>
  <c r="C2121" i="2"/>
  <c r="R2120" i="2"/>
  <c r="DQ2120" i="2"/>
  <c r="AS2120" i="2"/>
  <c r="AE2120" i="2"/>
  <c r="AJ2120" i="2"/>
  <c r="AG2120" i="2"/>
  <c r="D2120" i="2"/>
  <c r="L2120" i="2"/>
  <c r="BQ2120" i="2"/>
  <c r="BG2120" i="2"/>
  <c r="AU2120" i="2"/>
  <c r="DR2120" i="2"/>
  <c r="BY2120" i="2"/>
  <c r="DO2120" i="2"/>
  <c r="BL2120" i="2"/>
  <c r="AB2120" i="2"/>
  <c r="DV2120" i="2"/>
  <c r="K2120" i="2"/>
  <c r="DN2120" i="2"/>
  <c r="AX2120" i="2"/>
  <c r="AK2120" i="2"/>
  <c r="AP2120" i="2"/>
  <c r="AA2120" i="2"/>
  <c r="BJ2120" i="2"/>
  <c r="AW2120" i="2"/>
  <c r="Q2120" i="2"/>
  <c r="DP2120" i="2"/>
  <c r="BD2120" i="2"/>
  <c r="N2120" i="2"/>
  <c r="BZ2120" i="2"/>
  <c r="F2120" i="2"/>
  <c r="V2120" i="2"/>
  <c r="DT2120" i="2"/>
  <c r="AR2120" i="2"/>
  <c r="AD2120" i="2"/>
  <c r="AI2120" i="2"/>
  <c r="DS2120" i="2"/>
  <c r="AY2120" i="2"/>
  <c r="AH2120" i="2"/>
  <c r="AQ2120" i="2"/>
  <c r="U2120" i="2"/>
  <c r="BO2120" i="2"/>
  <c r="BB2120" i="2"/>
  <c r="BA2120" i="2"/>
  <c r="AO2120" i="2"/>
  <c r="O2120" i="2"/>
  <c r="I2120" i="2"/>
  <c r="BX2120" i="2"/>
  <c r="BE2120" i="2"/>
  <c r="P2120" i="2"/>
  <c r="X2120" i="2"/>
  <c r="AC2120" i="2"/>
  <c r="J2120" i="2"/>
  <c r="H2120" i="2"/>
  <c r="BM2120" i="2"/>
  <c r="AV2120" i="2"/>
  <c r="AZ2120" i="2"/>
  <c r="AN2120" i="2"/>
  <c r="BP2120" i="2"/>
  <c r="BC2120" i="2"/>
  <c r="BF2120" i="2"/>
  <c r="AT2120" i="2"/>
  <c r="DU2120" i="2"/>
  <c r="BN2120" i="2"/>
  <c r="S2119" i="2"/>
  <c r="BH2119" i="2"/>
  <c r="BR2119" i="2"/>
  <c r="F1336" i="2"/>
  <c r="F1372" i="2"/>
  <c r="F1644" i="2"/>
  <c r="BE2117" i="2"/>
  <c r="AL2119" i="2"/>
  <c r="BN696" i="2"/>
  <c r="BO188" i="2"/>
  <c r="BO1442" i="2"/>
  <c r="BO1526" i="2"/>
  <c r="BO579" i="2" s="1"/>
  <c r="BO1199" i="2"/>
  <c r="BO696" i="2"/>
  <c r="BO240" i="2"/>
  <c r="BO339" i="2"/>
  <c r="BO318" i="2"/>
  <c r="BO420" i="2"/>
  <c r="BO218" i="2"/>
  <c r="BO217" i="2"/>
  <c r="BO239" i="2"/>
  <c r="BO1787" i="2"/>
  <c r="BO1807" i="2"/>
  <c r="BO331" i="2"/>
  <c r="BO595" i="2"/>
  <c r="BO549" i="2"/>
  <c r="BO114" i="2"/>
  <c r="BO343" i="2"/>
  <c r="BN343" i="2"/>
  <c r="BN331" i="2"/>
  <c r="W201" i="2"/>
  <c r="W1550" i="2" s="1"/>
  <c r="W1553" i="2" s="1"/>
  <c r="BD1422" i="3"/>
  <c r="BD1524" i="3"/>
  <c r="BD1536" i="3" s="1"/>
  <c r="BE1006" i="3"/>
  <c r="BE1236" i="3"/>
  <c r="BE158" i="3"/>
  <c r="BF111" i="3"/>
  <c r="BE165" i="3"/>
  <c r="BN317" i="2"/>
  <c r="BO1681" i="2"/>
  <c r="BO1812" i="2"/>
  <c r="BO1792" i="2"/>
  <c r="BO1762" i="2"/>
  <c r="BO1750" i="2"/>
  <c r="BO1738" i="2"/>
  <c r="BO1726" i="2"/>
  <c r="BO1695" i="2"/>
  <c r="BO1683" i="2"/>
  <c r="BN191" i="2"/>
  <c r="BO1674" i="2"/>
  <c r="BO1678" i="2"/>
  <c r="BM1618" i="2"/>
  <c r="BM980" i="2"/>
  <c r="BM1640" i="2" s="1"/>
  <c r="BM1604" i="2"/>
  <c r="BM1605" i="2" s="1"/>
  <c r="BN1600" i="2"/>
  <c r="BO130" i="2"/>
  <c r="BO317" i="2"/>
  <c r="BO121" i="2"/>
  <c r="BN903" i="2"/>
  <c r="BN1630" i="2" s="1"/>
  <c r="X121" i="2"/>
  <c r="X122" i="2" s="1"/>
  <c r="BO1536" i="2"/>
  <c r="BN1414" i="2"/>
  <c r="BN941" i="2"/>
  <c r="BO1397" i="2"/>
  <c r="BN1397" i="2"/>
  <c r="BN1399" i="2" s="1"/>
  <c r="BM1399" i="2"/>
  <c r="BM1154" i="2"/>
  <c r="BM1642" i="2" s="1"/>
  <c r="BN1120" i="2"/>
  <c r="BN1637" i="2" s="1"/>
  <c r="BN882" i="2"/>
  <c r="BN1629" i="2" s="1"/>
  <c r="BN862" i="2"/>
  <c r="BN1628" i="2" s="1"/>
  <c r="BM1297" i="2"/>
  <c r="BM1645" i="2" s="1"/>
  <c r="BN979" i="2"/>
  <c r="BN1000" i="2"/>
  <c r="BN1631" i="2" s="1"/>
  <c r="BN1060" i="2"/>
  <c r="BN1634" i="2" s="1"/>
  <c r="BO308" i="2"/>
  <c r="BN1360" i="2"/>
  <c r="BN923" i="2"/>
  <c r="BN733" i="2"/>
  <c r="BN1620" i="2" s="1"/>
  <c r="BN1614" i="2"/>
  <c r="BN1658" i="2"/>
  <c r="BN1615" i="2"/>
  <c r="BN1291" i="2"/>
  <c r="BN1603" i="2"/>
  <c r="BN1254" i="2"/>
  <c r="BN1220" i="2"/>
  <c r="BN1638" i="2" s="1"/>
  <c r="BN1317" i="2"/>
  <c r="BN1639" i="2" s="1"/>
  <c r="BN1601" i="2"/>
  <c r="BN806" i="2"/>
  <c r="BN1624" i="2" s="1"/>
  <c r="BM1361" i="2"/>
  <c r="BM1646" i="2" s="1"/>
  <c r="BM1624" i="2"/>
  <c r="BN1176" i="2"/>
  <c r="BN1643" i="2" s="1"/>
  <c r="BN192" i="2"/>
  <c r="BN1153" i="2"/>
  <c r="BN1154" i="2" s="1"/>
  <c r="BN1642" i="2" s="1"/>
  <c r="BN197" i="2"/>
  <c r="BN198" i="2" s="1"/>
  <c r="BL1625" i="2"/>
  <c r="BN1359" i="2"/>
  <c r="BN1610" i="2"/>
  <c r="BN1636" i="2"/>
  <c r="BN1607" i="2"/>
  <c r="BN1295" i="2"/>
  <c r="BN813" i="2"/>
  <c r="BN1564" i="2"/>
  <c r="BN676" i="2"/>
  <c r="BN1617" i="2" s="1"/>
  <c r="BN1616" i="2"/>
  <c r="BN1602" i="2"/>
  <c r="BN1275" i="2"/>
  <c r="BM1677" i="2"/>
  <c r="BN1632" i="2"/>
  <c r="BN1608" i="2"/>
  <c r="BN751" i="2"/>
  <c r="BN1621" i="2" s="1"/>
  <c r="BN1503" i="2"/>
  <c r="BN1690" i="2"/>
  <c r="BN1498" i="2"/>
  <c r="BN1238" i="2"/>
  <c r="BN1040" i="2"/>
  <c r="BN1633" i="2" s="1"/>
  <c r="BN978" i="2"/>
  <c r="BM333" i="2"/>
  <c r="BM340" i="2" s="1"/>
  <c r="BM1670" i="2" s="1"/>
  <c r="BM321" i="2"/>
  <c r="BM814" i="2"/>
  <c r="BM1382" i="2" s="1"/>
  <c r="BO321" i="2"/>
  <c r="BO1801" i="2"/>
  <c r="BO1495" i="2"/>
  <c r="BO1555" i="2"/>
  <c r="BO1497" i="2"/>
  <c r="BO1412" i="2"/>
  <c r="BO1413" i="2"/>
  <c r="BN1338" i="2"/>
  <c r="BN1296" i="2"/>
  <c r="BN958" i="2"/>
  <c r="BN842" i="2"/>
  <c r="BN1627" i="2" s="1"/>
  <c r="BN769" i="2"/>
  <c r="BN1622" i="2" s="1"/>
  <c r="BN1469" i="2"/>
  <c r="BO1466" i="2" s="1"/>
  <c r="BN1200" i="2"/>
  <c r="BN1644" i="2" s="1"/>
  <c r="BN1080" i="2"/>
  <c r="BN1635" i="2" s="1"/>
  <c r="BN787" i="2"/>
  <c r="BN1623" i="2" s="1"/>
  <c r="BN715" i="2"/>
  <c r="BN1619" i="2" s="1"/>
  <c r="BN525" i="2"/>
  <c r="BN1604" i="2" s="1"/>
  <c r="BM268" i="2"/>
  <c r="BN219" i="2"/>
  <c r="BN1543" i="2"/>
  <c r="BM274" i="2"/>
  <c r="BM1666" i="2" s="1"/>
  <c r="BN222" i="2"/>
  <c r="BN272" i="2" s="1"/>
  <c r="BN241" i="2"/>
  <c r="BN246" i="2"/>
  <c r="BN268" i="2"/>
  <c r="BN273" i="2"/>
  <c r="BN263" i="2"/>
  <c r="BK419" i="2"/>
  <c r="BK1657" i="2" s="1"/>
  <c r="BK411" i="2"/>
  <c r="BK403" i="2"/>
  <c r="BK1655" i="2" s="1"/>
  <c r="BK371" i="2"/>
  <c r="BK1651" i="2" s="1"/>
  <c r="BK395" i="2"/>
  <c r="BK1654" i="2" s="1"/>
  <c r="BK379" i="2"/>
  <c r="BK1652" i="2" s="1"/>
  <c r="BK387" i="2"/>
  <c r="BK1653" i="2" s="1"/>
  <c r="BN974" i="2"/>
  <c r="BO16" i="2"/>
  <c r="BO282" i="2" s="1"/>
  <c r="BP17" i="2"/>
  <c r="BP1415" i="2" s="1"/>
  <c r="BO118" i="2"/>
  <c r="BO119" i="2"/>
  <c r="BO120" i="2"/>
  <c r="BO117" i="2"/>
  <c r="BO123" i="2"/>
  <c r="BO122" i="2"/>
  <c r="BO126" i="2"/>
  <c r="BO127" i="2"/>
  <c r="BO129" i="2"/>
  <c r="BO134" i="2"/>
  <c r="BO157" i="2"/>
  <c r="BO128" i="2"/>
  <c r="BO131" i="2"/>
  <c r="BO132" i="2"/>
  <c r="BO159" i="2"/>
  <c r="BO167" i="2"/>
  <c r="BO160" i="2"/>
  <c r="BO135" i="2"/>
  <c r="BO158" i="2"/>
  <c r="BO165" i="2"/>
  <c r="BO164" i="2"/>
  <c r="BO189" i="2"/>
  <c r="BO193" i="2"/>
  <c r="BO196" i="2"/>
  <c r="BO192" i="2"/>
  <c r="BO197" i="2"/>
  <c r="BO161" i="2"/>
  <c r="BO191" i="2"/>
  <c r="BO198" i="2"/>
  <c r="BO241" i="2"/>
  <c r="BO244" i="2"/>
  <c r="BO245" i="2"/>
  <c r="BO246" i="2"/>
  <c r="BO168" i="2"/>
  <c r="BO199" i="2"/>
  <c r="BO201" i="2"/>
  <c r="BO170" i="2"/>
  <c r="BO261" i="2"/>
  <c r="BO273" i="2"/>
  <c r="BO219" i="2"/>
  <c r="BO223" i="2"/>
  <c r="BO262" i="2"/>
  <c r="BO263" i="2"/>
  <c r="BO266" i="2"/>
  <c r="BO267" i="2"/>
  <c r="BO268" i="2"/>
  <c r="BO274" i="2"/>
  <c r="BO166" i="2"/>
  <c r="BP295" i="2"/>
  <c r="BO272" i="2"/>
  <c r="BO287" i="2"/>
  <c r="BO304" i="2"/>
  <c r="BO333" i="2"/>
  <c r="BO340" i="2"/>
  <c r="BO354" i="2"/>
  <c r="BO355" i="2"/>
  <c r="BO360" i="2"/>
  <c r="BO370" i="2"/>
  <c r="BO371" i="2"/>
  <c r="BO294" i="2"/>
  <c r="BO293" i="2" s="1"/>
  <c r="BO345" i="2"/>
  <c r="BO351" i="2"/>
  <c r="BO352" i="2"/>
  <c r="BO386" i="2"/>
  <c r="BO387" i="2"/>
  <c r="BO222" i="2"/>
  <c r="BO224" i="2"/>
  <c r="BO296" i="2"/>
  <c r="BO379" i="2"/>
  <c r="BO413" i="2"/>
  <c r="BO419" i="2"/>
  <c r="BO439" i="2"/>
  <c r="BO524" i="2"/>
  <c r="BO564" i="2"/>
  <c r="BO306" i="2"/>
  <c r="BO378" i="2"/>
  <c r="BO410" i="2"/>
  <c r="BO411" i="2"/>
  <c r="BO418" i="2"/>
  <c r="BO457" i="2"/>
  <c r="BO487" i="2"/>
  <c r="BO328" i="2"/>
  <c r="BO402" i="2"/>
  <c r="BO403" i="2"/>
  <c r="BO423" i="2"/>
  <c r="BO1720" i="2" s="1"/>
  <c r="BO523" i="2"/>
  <c r="BO532" i="2"/>
  <c r="BO394" i="2"/>
  <c r="BO525" i="2"/>
  <c r="BO619" i="2"/>
  <c r="BO638" i="2"/>
  <c r="BO657" i="2"/>
  <c r="BO695" i="2"/>
  <c r="BO715" i="2"/>
  <c r="BO732" i="2"/>
  <c r="BO749" i="2"/>
  <c r="BO787" i="2"/>
  <c r="BO327" i="2"/>
  <c r="BO395" i="2"/>
  <c r="BO414" i="2"/>
  <c r="BO598" i="2"/>
  <c r="BO618" i="2"/>
  <c r="BO637" i="2"/>
  <c r="BO656" i="2"/>
  <c r="BO676" i="2"/>
  <c r="BO694" i="2"/>
  <c r="BO714" i="2"/>
  <c r="BO731" i="2"/>
  <c r="BO617" i="2"/>
  <c r="BO636" i="2"/>
  <c r="BO655" i="2"/>
  <c r="BO675" i="2"/>
  <c r="BO713" i="2"/>
  <c r="BO751" i="2"/>
  <c r="BO768" i="2"/>
  <c r="BO785" i="2"/>
  <c r="BO804" i="2"/>
  <c r="BO769" i="2"/>
  <c r="BO806" i="2"/>
  <c r="BO880" i="2"/>
  <c r="BO901" i="2"/>
  <c r="BO921" i="2"/>
  <c r="BO958" i="2"/>
  <c r="BO973" i="2"/>
  <c r="BO999" i="2"/>
  <c r="BO1020" i="2"/>
  <c r="BO1058" i="2"/>
  <c r="BO1079" i="2"/>
  <c r="BO1100" i="2"/>
  <c r="BO674" i="2"/>
  <c r="BO805" i="2"/>
  <c r="BO842" i="2"/>
  <c r="BO862" i="2"/>
  <c r="BO941" i="2"/>
  <c r="BO957" i="2"/>
  <c r="BO972" i="2"/>
  <c r="BO978" i="2"/>
  <c r="BO998" i="2"/>
  <c r="BO1019" i="2"/>
  <c r="BO1040" i="2"/>
  <c r="BO1078" i="2"/>
  <c r="BO1099" i="2"/>
  <c r="BO472" i="2"/>
  <c r="BO733" i="2"/>
  <c r="BO767" i="2"/>
  <c r="BO812" i="2"/>
  <c r="BO813" i="2"/>
  <c r="BO814" i="2"/>
  <c r="BO841" i="2"/>
  <c r="BO861" i="2"/>
  <c r="BO882" i="2"/>
  <c r="BO903" i="2"/>
  <c r="BO923" i="2"/>
  <c r="BO940" i="2"/>
  <c r="BO956" i="2"/>
  <c r="BO979" i="2"/>
  <c r="BO980" i="2"/>
  <c r="BO1018" i="2"/>
  <c r="BO1039" i="2"/>
  <c r="BO1060" i="2"/>
  <c r="BO1098" i="2"/>
  <c r="BO860" i="2"/>
  <c r="BO902" i="2"/>
  <c r="BO1059" i="2"/>
  <c r="BO1119" i="2"/>
  <c r="BO1154" i="2"/>
  <c r="BO1218" i="2"/>
  <c r="BO1254" i="2"/>
  <c r="BO1273" i="2"/>
  <c r="BO1295" i="2"/>
  <c r="BO1316" i="2"/>
  <c r="BO1355" i="2"/>
  <c r="BO1361" i="2"/>
  <c r="BO1120" i="2"/>
  <c r="BO1135" i="2"/>
  <c r="BO1176" i="2"/>
  <c r="BO1200" i="2"/>
  <c r="BO1238" i="2"/>
  <c r="BO1253" i="2"/>
  <c r="BO1291" i="2"/>
  <c r="BO1296" i="2"/>
  <c r="BO1315" i="2"/>
  <c r="BO750" i="2"/>
  <c r="BO840" i="2"/>
  <c r="BO1000" i="2"/>
  <c r="BO1118" i="2"/>
  <c r="BO1136" i="2"/>
  <c r="BO1152" i="2"/>
  <c r="BO1175" i="2"/>
  <c r="BO1220" i="2"/>
  <c r="BO1237" i="2"/>
  <c r="BO1252" i="2"/>
  <c r="BO1275" i="2"/>
  <c r="BO1290" i="2"/>
  <c r="BO1297" i="2"/>
  <c r="BO1337" i="2"/>
  <c r="BO1353" i="2"/>
  <c r="BO1359" i="2"/>
  <c r="BO1038" i="2"/>
  <c r="BO1137" i="2"/>
  <c r="BO1174" i="2"/>
  <c r="BO1336" i="2"/>
  <c r="BO1382" i="2"/>
  <c r="BO1392" i="2"/>
  <c r="BO1414" i="2"/>
  <c r="BO1438" i="2"/>
  <c r="BP1466" i="2"/>
  <c r="BO1493" i="2"/>
  <c r="BO1499" i="2"/>
  <c r="BO1500" i="2"/>
  <c r="BO1503" i="2"/>
  <c r="BO1505" i="2"/>
  <c r="BO1506" i="2"/>
  <c r="BO1522" i="2"/>
  <c r="BO1523" i="2"/>
  <c r="BO1524" i="2"/>
  <c r="BO1528" i="2"/>
  <c r="BO786" i="2"/>
  <c r="BO1080" i="2"/>
  <c r="BO1198" i="2"/>
  <c r="BO1219" i="2"/>
  <c r="BO1274" i="2"/>
  <c r="BO1354" i="2"/>
  <c r="BO1367" i="2"/>
  <c r="BO1368" i="2"/>
  <c r="BO1381" i="2"/>
  <c r="BO1439" i="2"/>
  <c r="BO1447" i="2"/>
  <c r="BO1449" i="2"/>
  <c r="BO1465" i="2"/>
  <c r="BO1494" i="2"/>
  <c r="BP1521" i="2"/>
  <c r="BO974" i="2"/>
  <c r="BO1153" i="2"/>
  <c r="BO1236" i="2"/>
  <c r="BO1338" i="2"/>
  <c r="BO1360" i="2"/>
  <c r="BO1369" i="2"/>
  <c r="BO1383" i="2" s="1"/>
  <c r="BO1380" i="2"/>
  <c r="BO1385" i="2"/>
  <c r="BO1399" i="2"/>
  <c r="BO1437" i="2"/>
  <c r="BO1468" i="2"/>
  <c r="BO1469" i="2"/>
  <c r="BO1492" i="2"/>
  <c r="BO1498" i="2"/>
  <c r="BO1502" i="2"/>
  <c r="BO1504" i="2"/>
  <c r="BO1527" i="2"/>
  <c r="BO1529" i="2"/>
  <c r="BO1530" i="2"/>
  <c r="BO1544" i="2"/>
  <c r="BO881" i="2"/>
  <c r="BO922" i="2"/>
  <c r="BO939" i="2"/>
  <c r="BO1444" i="2"/>
  <c r="BO1450" i="2"/>
  <c r="BO1539" i="2"/>
  <c r="BO1542" i="2"/>
  <c r="BO1565" i="2"/>
  <c r="BO1569" i="2"/>
  <c r="BP1573" i="2"/>
  <c r="BO1576" i="2"/>
  <c r="BO1578" i="2"/>
  <c r="BP1587" i="2"/>
  <c r="BO1603" i="2"/>
  <c r="BO1605" i="2"/>
  <c r="BO1610" i="2"/>
  <c r="BO1614" i="2"/>
  <c r="BO1618" i="2"/>
  <c r="BO1622" i="2"/>
  <c r="BO1629" i="2"/>
  <c r="BO1633" i="2"/>
  <c r="BO1637" i="2"/>
  <c r="BO1641" i="2"/>
  <c r="BO1645" i="2"/>
  <c r="BO1647" i="2"/>
  <c r="BO1651" i="2"/>
  <c r="BO1655" i="2"/>
  <c r="BO1669" i="2"/>
  <c r="BO1688" i="2"/>
  <c r="BO1693" i="2"/>
  <c r="BO1440" i="2"/>
  <c r="BO1496" i="2"/>
  <c r="BO1538" i="2"/>
  <c r="BO1543" i="2"/>
  <c r="BO1550" i="2"/>
  <c r="BO1552" i="2"/>
  <c r="BO1575" i="2"/>
  <c r="BO1590" i="2"/>
  <c r="BO1597" i="2"/>
  <c r="BO1600" i="2"/>
  <c r="BO1604" i="2"/>
  <c r="BO1607" i="2"/>
  <c r="BO1615" i="2"/>
  <c r="BO1619" i="2"/>
  <c r="BO1623" i="2"/>
  <c r="BO1625" i="2"/>
  <c r="BO1630" i="2"/>
  <c r="BO1634" i="2"/>
  <c r="BO1289" i="2"/>
  <c r="BO1317" i="2"/>
  <c r="BO1441" i="2"/>
  <c r="BO1445" i="2"/>
  <c r="BO1541" i="2"/>
  <c r="BO1545" i="2"/>
  <c r="BO1564" i="2"/>
  <c r="BO1567" i="2"/>
  <c r="BO1574" i="2"/>
  <c r="BO1577" i="2"/>
  <c r="BO1588" i="2"/>
  <c r="BO1589" i="2"/>
  <c r="BO1601" i="2"/>
  <c r="BO1608" i="2"/>
  <c r="BO1616" i="2"/>
  <c r="BO1620" i="2"/>
  <c r="BO1624" i="2"/>
  <c r="BO1627" i="2"/>
  <c r="BO1631" i="2"/>
  <c r="BO1635" i="2"/>
  <c r="BO1639" i="2"/>
  <c r="BO1643" i="2"/>
  <c r="BO1653" i="2"/>
  <c r="BO1657" i="2"/>
  <c r="BO1665" i="2"/>
  <c r="BO1671" i="2"/>
  <c r="BO1677" i="2"/>
  <c r="BO1690" i="2"/>
  <c r="BO1691" i="2"/>
  <c r="BO1699" i="2"/>
  <c r="BO1721" i="2" s="1"/>
  <c r="BO1448" i="2"/>
  <c r="BO1451" i="2"/>
  <c r="BO1537" i="2"/>
  <c r="BO1551" i="2"/>
  <c r="BO1632" i="2"/>
  <c r="BO1640" i="2"/>
  <c r="BO1609" i="2"/>
  <c r="BO1636" i="2"/>
  <c r="BO1602" i="2"/>
  <c r="BO1617" i="2"/>
  <c r="BO1638" i="2"/>
  <c r="BO1642" i="2"/>
  <c r="BO1646" i="2"/>
  <c r="BO1621" i="2"/>
  <c r="BO1628" i="2"/>
  <c r="BO1644" i="2"/>
  <c r="BO1649" i="2"/>
  <c r="BO1661" i="2"/>
  <c r="BO1670" i="2"/>
  <c r="BO1692" i="2"/>
  <c r="BO1781" i="2"/>
  <c r="BO1784" i="2"/>
  <c r="BP1779" i="2" s="1"/>
  <c r="BO1654" i="2"/>
  <c r="BO1658" i="2"/>
  <c r="BO1672" i="2"/>
  <c r="BO1685" i="2"/>
  <c r="BO1698" i="2"/>
  <c r="BO1718" i="2" s="1"/>
  <c r="BO1722" i="2"/>
  <c r="BO1783" i="2"/>
  <c r="BO1666" i="2"/>
  <c r="BO1680" i="2"/>
  <c r="BO1701" i="2"/>
  <c r="BO1758" i="2"/>
  <c r="BO1652" i="2"/>
  <c r="BO1656" i="2"/>
  <c r="BO1689" i="2"/>
  <c r="BO1734" i="2"/>
  <c r="BO1746" i="2"/>
  <c r="BO1782" i="2"/>
  <c r="BO1803" i="2"/>
  <c r="BO1816" i="2"/>
  <c r="BO1789" i="2"/>
  <c r="BO1802" i="2"/>
  <c r="BO1804" i="2"/>
  <c r="BP1798" i="2" s="1"/>
  <c r="BO1809" i="2"/>
  <c r="BJ379" i="2"/>
  <c r="BJ1652" i="2" s="1"/>
  <c r="BJ371" i="2"/>
  <c r="BJ1651" i="2" s="1"/>
  <c r="BJ387" i="2"/>
  <c r="BJ1653" i="2" s="1"/>
  <c r="BJ419" i="2"/>
  <c r="BJ1657" i="2" s="1"/>
  <c r="BJ403" i="2"/>
  <c r="BJ1655" i="2" s="1"/>
  <c r="BJ411" i="2"/>
  <c r="BJ395" i="2"/>
  <c r="BJ1654" i="2" s="1"/>
  <c r="BM310" i="2"/>
  <c r="BI413" i="2"/>
  <c r="BI414" i="2" s="1"/>
  <c r="BI423" i="2" s="1"/>
  <c r="BI1720" i="2" s="1"/>
  <c r="BI1656" i="2"/>
  <c r="BI1659" i="2" s="1"/>
  <c r="BI1680" i="2" s="1"/>
  <c r="BK355" i="2"/>
  <c r="BK1671" i="2"/>
  <c r="BK1672" i="2" s="1"/>
  <c r="BN1355" i="2"/>
  <c r="AG1506" i="2"/>
  <c r="AG1691" i="2" s="1"/>
  <c r="AH1445" i="2"/>
  <c r="AH1447" i="2" s="1"/>
  <c r="AH1451" i="2" s="1"/>
  <c r="AH1689" i="2" s="1"/>
  <c r="AI1439" i="2"/>
  <c r="BN812" i="2"/>
  <c r="BN1596" i="2"/>
  <c r="BN295" i="2"/>
  <c r="BN296" i="2" s="1"/>
  <c r="BN306" i="2" s="1"/>
  <c r="W1383" i="2"/>
  <c r="X131" i="2"/>
  <c r="BJ355" i="2"/>
  <c r="BJ1671" i="2"/>
  <c r="BJ1672" i="2" s="1"/>
  <c r="BL328" i="2"/>
  <c r="BL1669" i="2" s="1"/>
  <c r="BL345" i="2"/>
  <c r="BN1415" i="2" l="1"/>
  <c r="F1338" i="2"/>
  <c r="F1361" i="2" s="1"/>
  <c r="F1359" i="2"/>
  <c r="F1367" i="2" s="1"/>
  <c r="BR2120" i="2"/>
  <c r="J2121" i="2"/>
  <c r="BJ2121" i="2"/>
  <c r="AW2121" i="2"/>
  <c r="AJ2121" i="2"/>
  <c r="AO2121" i="2"/>
  <c r="D2121" i="2"/>
  <c r="BQ2121" i="2"/>
  <c r="AZ2121" i="2"/>
  <c r="BD2121" i="2"/>
  <c r="AA2121" i="2"/>
  <c r="L2121" i="2"/>
  <c r="BZ2121" i="2"/>
  <c r="BG2121" i="2"/>
  <c r="BL2121" i="2"/>
  <c r="AD2121" i="2"/>
  <c r="K2121" i="2"/>
  <c r="DN2121" i="2"/>
  <c r="DR2121" i="2"/>
  <c r="BB2121" i="2"/>
  <c r="AP2121" i="2"/>
  <c r="AC2121" i="2"/>
  <c r="AG2121" i="2"/>
  <c r="DU2121" i="2"/>
  <c r="BN2121" i="2"/>
  <c r="BA2121" i="2"/>
  <c r="BE2121" i="2"/>
  <c r="AB2121" i="2"/>
  <c r="I2121" i="2"/>
  <c r="DP2121" i="2"/>
  <c r="DT2121" i="2"/>
  <c r="AR2121" i="2"/>
  <c r="AE2121" i="2"/>
  <c r="Q2121" i="2"/>
  <c r="DO2121" i="2"/>
  <c r="V2121" i="2"/>
  <c r="DS2121" i="2"/>
  <c r="AY2121" i="2"/>
  <c r="AH2121" i="2"/>
  <c r="P2121" i="2"/>
  <c r="U2121" i="2"/>
  <c r="BY2121" i="2"/>
  <c r="BF2121" i="2"/>
  <c r="AT2121" i="2"/>
  <c r="AX2121" i="2"/>
  <c r="O2121" i="2"/>
  <c r="C2122" i="2"/>
  <c r="BX2121" i="2"/>
  <c r="DQ2121" i="2"/>
  <c r="AS2121" i="2"/>
  <c r="AF2121" i="2"/>
  <c r="N2121" i="2"/>
  <c r="R2121" i="2"/>
  <c r="BM2121" i="2"/>
  <c r="AV2121" i="2"/>
  <c r="AI2121" i="2"/>
  <c r="AN2121" i="2"/>
  <c r="H2121" i="2"/>
  <c r="BP2121" i="2"/>
  <c r="BC2121" i="2"/>
  <c r="AQ2121" i="2"/>
  <c r="AU2121" i="2"/>
  <c r="DV2121" i="2"/>
  <c r="DE2121" i="2"/>
  <c r="BK2121" i="2"/>
  <c r="BO2121" i="2"/>
  <c r="AK2121" i="2"/>
  <c r="X2121" i="2"/>
  <c r="F2121" i="2"/>
  <c r="AL2120" i="2"/>
  <c r="BH2120" i="2"/>
  <c r="S2120" i="2"/>
  <c r="BP1526" i="2"/>
  <c r="BP579" i="2" s="1"/>
  <c r="BP1199" i="2"/>
  <c r="BP188" i="2"/>
  <c r="BP1442" i="2"/>
  <c r="BP420" i="2"/>
  <c r="BP696" i="2"/>
  <c r="BP240" i="2"/>
  <c r="BP339" i="2"/>
  <c r="BP318" i="2"/>
  <c r="BP239" i="2"/>
  <c r="BP218" i="2"/>
  <c r="BP217" i="2"/>
  <c r="BP1787" i="2"/>
  <c r="BP1807" i="2"/>
  <c r="BP343" i="2"/>
  <c r="BP331" i="2"/>
  <c r="BP595" i="2"/>
  <c r="BP549" i="2"/>
  <c r="BP114" i="2"/>
  <c r="BE167" i="3"/>
  <c r="BF118" i="3"/>
  <c r="BF119" i="3" s="1"/>
  <c r="BF127" i="3"/>
  <c r="BF128" i="3" s="1"/>
  <c r="BE1510" i="3"/>
  <c r="BE1516" i="3" s="1"/>
  <c r="BE1238" i="3"/>
  <c r="BE1252" i="3" s="1"/>
  <c r="BE1436" i="3" s="1"/>
  <c r="BE1438" i="3" s="1"/>
  <c r="AY2002" i="3"/>
  <c r="BE2002" i="3" s="1"/>
  <c r="BD1426" i="3"/>
  <c r="BD1443" i="3" s="1"/>
  <c r="F2001" i="3"/>
  <c r="BP1681" i="2"/>
  <c r="BP1812" i="2"/>
  <c r="BP1738" i="2"/>
  <c r="BP1792" i="2"/>
  <c r="BP1762" i="2"/>
  <c r="BP1726" i="2"/>
  <c r="BP1750" i="2"/>
  <c r="BP1695" i="2"/>
  <c r="BP1683" i="2"/>
  <c r="BP1674" i="2"/>
  <c r="BP1678" i="2"/>
  <c r="BM1625" i="2"/>
  <c r="BN980" i="2"/>
  <c r="BN1640" i="2" s="1"/>
  <c r="BN1688" i="2"/>
  <c r="BN1443" i="2"/>
  <c r="BN1448" i="2"/>
  <c r="BN1618" i="2"/>
  <c r="BN1625" i="2" s="1"/>
  <c r="BP121" i="2"/>
  <c r="BP130" i="2"/>
  <c r="BP317" i="2"/>
  <c r="BP1536" i="2"/>
  <c r="BN532" i="2"/>
  <c r="BN1380" i="2" s="1"/>
  <c r="BP1397" i="2"/>
  <c r="BN1297" i="2"/>
  <c r="BN1645" i="2" s="1"/>
  <c r="BP308" i="2"/>
  <c r="BN1565" i="2"/>
  <c r="BN1605" i="2"/>
  <c r="BN224" i="2"/>
  <c r="BN1361" i="2"/>
  <c r="BN1646" i="2" s="1"/>
  <c r="BP321" i="2"/>
  <c r="BP1801" i="2"/>
  <c r="BP1555" i="2"/>
  <c r="BP1495" i="2"/>
  <c r="BP1497" i="2"/>
  <c r="BP1413" i="2"/>
  <c r="BP1412" i="2"/>
  <c r="BN333" i="2"/>
  <c r="BN340" i="2" s="1"/>
  <c r="BN1670" i="2" s="1"/>
  <c r="BN321" i="2"/>
  <c r="BN814" i="2"/>
  <c r="BN1382" i="2" s="1"/>
  <c r="BN310" i="2"/>
  <c r="BN345" i="2" s="1"/>
  <c r="W1557" i="2"/>
  <c r="W1574" i="2" s="1"/>
  <c r="W1665" i="2" s="1"/>
  <c r="W1683" i="2" s="1"/>
  <c r="BO1611" i="2"/>
  <c r="BN274" i="2"/>
  <c r="BL354" i="2"/>
  <c r="BL352" i="2"/>
  <c r="X134" i="2"/>
  <c r="X1555" i="2" s="1"/>
  <c r="X164" i="2"/>
  <c r="X166" i="2"/>
  <c r="X165" i="2"/>
  <c r="X132" i="2"/>
  <c r="X167" i="2"/>
  <c r="X1136" i="2"/>
  <c r="X1368" i="2" s="1"/>
  <c r="BM345" i="2"/>
  <c r="BM328" i="2"/>
  <c r="BM1669" i="2" s="1"/>
  <c r="BO1553" i="2"/>
  <c r="BO1557" i="2" s="1"/>
  <c r="BQ17" i="2"/>
  <c r="BQ1415" i="2" s="1"/>
  <c r="BP16" i="2"/>
  <c r="BP282" i="2" s="1"/>
  <c r="BP117" i="2"/>
  <c r="BP118" i="2"/>
  <c r="BP122" i="2"/>
  <c r="BP120" i="2"/>
  <c r="BP126" i="2"/>
  <c r="BP127" i="2"/>
  <c r="BP128" i="2"/>
  <c r="BP129" i="2"/>
  <c r="BP123" i="2"/>
  <c r="BP135" i="2"/>
  <c r="BP158" i="2"/>
  <c r="BP134" i="2"/>
  <c r="BP157" i="2"/>
  <c r="BP119" i="2"/>
  <c r="BP160" i="2"/>
  <c r="BP131" i="2"/>
  <c r="BP132" i="2"/>
  <c r="BP161" i="2"/>
  <c r="BP164" i="2"/>
  <c r="BP166" i="2"/>
  <c r="BP168" i="2"/>
  <c r="BP170" i="2"/>
  <c r="BP201" i="2"/>
  <c r="BP165" i="2"/>
  <c r="BP167" i="2"/>
  <c r="BP189" i="2"/>
  <c r="BP193" i="2"/>
  <c r="BP196" i="2"/>
  <c r="BP192" i="2"/>
  <c r="BP197" i="2"/>
  <c r="BP199" i="2"/>
  <c r="BP198" i="2"/>
  <c r="BP219" i="2"/>
  <c r="BP222" i="2"/>
  <c r="BP223" i="2"/>
  <c r="BP224" i="2"/>
  <c r="BP241" i="2"/>
  <c r="BP159" i="2"/>
  <c r="BP245" i="2"/>
  <c r="BP272" i="2"/>
  <c r="BP287" i="2"/>
  <c r="BP294" i="2"/>
  <c r="BP293" i="2" s="1"/>
  <c r="BP296" i="2"/>
  <c r="BP191" i="2"/>
  <c r="BP244" i="2"/>
  <c r="BP261" i="2"/>
  <c r="BP273" i="2"/>
  <c r="BP262" i="2"/>
  <c r="BP263" i="2"/>
  <c r="BP266" i="2"/>
  <c r="BP267" i="2"/>
  <c r="BP268" i="2"/>
  <c r="BP274" i="2"/>
  <c r="BP304" i="2"/>
  <c r="BP306" i="2"/>
  <c r="BP327" i="2"/>
  <c r="BP328" i="2"/>
  <c r="BP378" i="2"/>
  <c r="BP379" i="2"/>
  <c r="BP246" i="2"/>
  <c r="BP333" i="2"/>
  <c r="BP340" i="2"/>
  <c r="BP354" i="2"/>
  <c r="BP355" i="2"/>
  <c r="BP360" i="2"/>
  <c r="BP345" i="2"/>
  <c r="BP351" i="2"/>
  <c r="BP352" i="2"/>
  <c r="BP394" i="2"/>
  <c r="BP395" i="2"/>
  <c r="BP371" i="2"/>
  <c r="BP414" i="2"/>
  <c r="BP472" i="2"/>
  <c r="BP525" i="2"/>
  <c r="BP370" i="2"/>
  <c r="BP387" i="2"/>
  <c r="BP413" i="2"/>
  <c r="BP419" i="2"/>
  <c r="BP439" i="2"/>
  <c r="BP524" i="2"/>
  <c r="BP564" i="2"/>
  <c r="BQ295" i="2"/>
  <c r="BP386" i="2"/>
  <c r="BP410" i="2"/>
  <c r="BP411" i="2"/>
  <c r="BP418" i="2"/>
  <c r="BP457" i="2"/>
  <c r="BP487" i="2"/>
  <c r="BP423" i="2"/>
  <c r="BP1720" i="2" s="1"/>
  <c r="BP674" i="2"/>
  <c r="BP733" i="2"/>
  <c r="BP750" i="2"/>
  <c r="BP767" i="2"/>
  <c r="BP403" i="2"/>
  <c r="BP619" i="2"/>
  <c r="BP638" i="2"/>
  <c r="BP657" i="2"/>
  <c r="BP695" i="2"/>
  <c r="BP715" i="2"/>
  <c r="BP732" i="2"/>
  <c r="BP749" i="2"/>
  <c r="BP598" i="2"/>
  <c r="BP618" i="2"/>
  <c r="BP637" i="2"/>
  <c r="BP656" i="2"/>
  <c r="BP676" i="2"/>
  <c r="BP694" i="2"/>
  <c r="BP714" i="2"/>
  <c r="BP731" i="2"/>
  <c r="BP769" i="2"/>
  <c r="BP786" i="2"/>
  <c r="BP523" i="2"/>
  <c r="BP655" i="2"/>
  <c r="BP768" i="2"/>
  <c r="BP787" i="2"/>
  <c r="BP804" i="2"/>
  <c r="BP840" i="2"/>
  <c r="BP860" i="2"/>
  <c r="BP881" i="2"/>
  <c r="BP902" i="2"/>
  <c r="BP922" i="2"/>
  <c r="BP939" i="2"/>
  <c r="BP974" i="2"/>
  <c r="BP1000" i="2"/>
  <c r="BP1038" i="2"/>
  <c r="BP1059" i="2"/>
  <c r="BP1080" i="2"/>
  <c r="BP1118" i="2"/>
  <c r="BP617" i="2"/>
  <c r="BP713" i="2"/>
  <c r="BP751" i="2"/>
  <c r="BP806" i="2"/>
  <c r="BP880" i="2"/>
  <c r="BP901" i="2"/>
  <c r="BP921" i="2"/>
  <c r="BP958" i="2"/>
  <c r="BP973" i="2"/>
  <c r="BP999" i="2"/>
  <c r="BP1020" i="2"/>
  <c r="BP1058" i="2"/>
  <c r="BP1079" i="2"/>
  <c r="BP1100" i="2"/>
  <c r="BP675" i="2"/>
  <c r="BP785" i="2"/>
  <c r="BP805" i="2"/>
  <c r="BP842" i="2"/>
  <c r="BP862" i="2"/>
  <c r="BP941" i="2"/>
  <c r="BP957" i="2"/>
  <c r="BP972" i="2"/>
  <c r="BP978" i="2"/>
  <c r="BP998" i="2"/>
  <c r="BP1019" i="2"/>
  <c r="BP1040" i="2"/>
  <c r="BP1078" i="2"/>
  <c r="BP1099" i="2"/>
  <c r="BP841" i="2"/>
  <c r="BP882" i="2"/>
  <c r="BP923" i="2"/>
  <c r="BP940" i="2"/>
  <c r="BP1018" i="2"/>
  <c r="BP1060" i="2"/>
  <c r="BP1137" i="2"/>
  <c r="BP1153" i="2"/>
  <c r="BP1174" i="2"/>
  <c r="BP1198" i="2"/>
  <c r="BP1219" i="2"/>
  <c r="BP1236" i="2"/>
  <c r="BP1274" i="2"/>
  <c r="BP1289" i="2"/>
  <c r="BP1317" i="2"/>
  <c r="BP1336" i="2"/>
  <c r="BP1360" i="2"/>
  <c r="BP812" i="2"/>
  <c r="BP903" i="2"/>
  <c r="BP956" i="2"/>
  <c r="BP979" i="2"/>
  <c r="BP1039" i="2"/>
  <c r="BP1098" i="2"/>
  <c r="BP1119" i="2"/>
  <c r="BP1154" i="2"/>
  <c r="BP1218" i="2"/>
  <c r="BP1254" i="2"/>
  <c r="BP1273" i="2"/>
  <c r="BP1295" i="2"/>
  <c r="BP1316" i="2"/>
  <c r="BP813" i="2"/>
  <c r="BP861" i="2"/>
  <c r="BP1120" i="2"/>
  <c r="BP1135" i="2"/>
  <c r="BP1176" i="2"/>
  <c r="BP1200" i="2"/>
  <c r="BP1238" i="2"/>
  <c r="BP1253" i="2"/>
  <c r="BP1291" i="2"/>
  <c r="BP1296" i="2"/>
  <c r="BP1315" i="2"/>
  <c r="BP1338" i="2"/>
  <c r="BP1354" i="2"/>
  <c r="BP1369" i="2"/>
  <c r="BP1383" i="2" s="1"/>
  <c r="BP1220" i="2"/>
  <c r="BP1252" i="2"/>
  <c r="BP1290" i="2"/>
  <c r="BP1297" i="2"/>
  <c r="BP1353" i="2"/>
  <c r="BP1440" i="2"/>
  <c r="BP1441" i="2"/>
  <c r="BP1444" i="2"/>
  <c r="BP1445" i="2"/>
  <c r="BP1448" i="2"/>
  <c r="BP1450" i="2"/>
  <c r="BP1451" i="2"/>
  <c r="BP1496" i="2"/>
  <c r="BP1136" i="2"/>
  <c r="BP1175" i="2"/>
  <c r="BP1275" i="2"/>
  <c r="BP1382" i="2"/>
  <c r="BP1392" i="2"/>
  <c r="BP1414" i="2"/>
  <c r="BP1443" i="2" s="1"/>
  <c r="BP1438" i="2"/>
  <c r="BQ1466" i="2"/>
  <c r="BP1493" i="2"/>
  <c r="BP1499" i="2"/>
  <c r="BP1500" i="2"/>
  <c r="BP1503" i="2"/>
  <c r="BP1505" i="2"/>
  <c r="BP1506" i="2"/>
  <c r="BP1522" i="2"/>
  <c r="BP402" i="2"/>
  <c r="BP814" i="2"/>
  <c r="BP1337" i="2"/>
  <c r="BP1355" i="2"/>
  <c r="BP1361" i="2"/>
  <c r="BP1367" i="2"/>
  <c r="BP1368" i="2"/>
  <c r="BP1381" i="2"/>
  <c r="BP1439" i="2"/>
  <c r="BP1447" i="2"/>
  <c r="BP1449" i="2"/>
  <c r="BP1465" i="2"/>
  <c r="BP1494" i="2"/>
  <c r="BQ1521" i="2"/>
  <c r="BP1538" i="2"/>
  <c r="BP1542" i="2"/>
  <c r="BP1545" i="2"/>
  <c r="BP1385" i="2"/>
  <c r="BP1399" i="2"/>
  <c r="BP1437" i="2"/>
  <c r="BP1468" i="2"/>
  <c r="BP1498" i="2"/>
  <c r="BP1504" i="2"/>
  <c r="BP1529" i="2"/>
  <c r="BP1537" i="2"/>
  <c r="BP1544" i="2"/>
  <c r="BP1551" i="2"/>
  <c r="BP1602" i="2"/>
  <c r="BP1609" i="2"/>
  <c r="BP1617" i="2"/>
  <c r="BP1621" i="2"/>
  <c r="BP1628" i="2"/>
  <c r="BP1632" i="2"/>
  <c r="BP1636" i="2"/>
  <c r="BP1640" i="2"/>
  <c r="BP1644" i="2"/>
  <c r="BP1649" i="2"/>
  <c r="BP1654" i="2"/>
  <c r="BP1658" i="2"/>
  <c r="BP1666" i="2"/>
  <c r="BP1685" i="2"/>
  <c r="BP1692" i="2"/>
  <c r="BP1746" i="2"/>
  <c r="BP980" i="2"/>
  <c r="BP1152" i="2"/>
  <c r="BP1380" i="2"/>
  <c r="BP1539" i="2"/>
  <c r="BP1565" i="2"/>
  <c r="BP1569" i="2"/>
  <c r="BQ1573" i="2"/>
  <c r="BP1576" i="2"/>
  <c r="BP1578" i="2"/>
  <c r="BQ1587" i="2"/>
  <c r="BP1603" i="2"/>
  <c r="BP1605" i="2"/>
  <c r="BP1610" i="2"/>
  <c r="BP1614" i="2"/>
  <c r="BP1618" i="2"/>
  <c r="BP1622" i="2"/>
  <c r="BP1629" i="2"/>
  <c r="BP1633" i="2"/>
  <c r="BP1637" i="2"/>
  <c r="BP636" i="2"/>
  <c r="BP1359" i="2"/>
  <c r="BP1469" i="2"/>
  <c r="BP1524" i="2"/>
  <c r="BP1527" i="2"/>
  <c r="BP1543" i="2"/>
  <c r="BP1550" i="2"/>
  <c r="BP1552" i="2"/>
  <c r="BP1575" i="2"/>
  <c r="BP1590" i="2"/>
  <c r="BP1597" i="2"/>
  <c r="BP1600" i="2"/>
  <c r="BP1604" i="2"/>
  <c r="BP1607" i="2"/>
  <c r="BP1615" i="2"/>
  <c r="BP1619" i="2"/>
  <c r="BP1623" i="2"/>
  <c r="BP1625" i="2"/>
  <c r="BP1630" i="2"/>
  <c r="BP1634" i="2"/>
  <c r="BP1638" i="2"/>
  <c r="BP1642" i="2"/>
  <c r="BP1646" i="2"/>
  <c r="BP1652" i="2"/>
  <c r="BP1656" i="2"/>
  <c r="BP1661" i="2"/>
  <c r="BP1670" i="2"/>
  <c r="BP1672" i="2"/>
  <c r="BP1680" i="2"/>
  <c r="BP1689" i="2"/>
  <c r="BP1698" i="2"/>
  <c r="BP1718" i="2" s="1"/>
  <c r="BP1701" i="2"/>
  <c r="BP1722" i="2"/>
  <c r="BP1734" i="2"/>
  <c r="BP1758" i="2"/>
  <c r="BP532" i="2"/>
  <c r="BP1492" i="2"/>
  <c r="BP1528" i="2"/>
  <c r="BP1541" i="2"/>
  <c r="BP1502" i="2"/>
  <c r="BP1530" i="2"/>
  <c r="BP1567" i="2"/>
  <c r="BP1237" i="2"/>
  <c r="BP1523" i="2"/>
  <c r="BP1564" i="2"/>
  <c r="BP1574" i="2"/>
  <c r="BP1577" i="2"/>
  <c r="BP1588" i="2"/>
  <c r="BP1601" i="2"/>
  <c r="BP1616" i="2"/>
  <c r="BP1641" i="2"/>
  <c r="BP1620" i="2"/>
  <c r="BP1627" i="2"/>
  <c r="BP1589" i="2"/>
  <c r="BP1624" i="2"/>
  <c r="BP1631" i="2"/>
  <c r="BP1639" i="2"/>
  <c r="BP1643" i="2"/>
  <c r="BP1608" i="2"/>
  <c r="BP1635" i="2"/>
  <c r="BP1665" i="2"/>
  <c r="BP1671" i="2"/>
  <c r="BP1693" i="2"/>
  <c r="BP1782" i="2"/>
  <c r="BP1647" i="2"/>
  <c r="BP1651" i="2"/>
  <c r="BP1655" i="2"/>
  <c r="BP1677" i="2"/>
  <c r="BP1688" i="2"/>
  <c r="BP1699" i="2"/>
  <c r="BP1721" i="2" s="1"/>
  <c r="BP1781" i="2"/>
  <c r="BP1784" i="2"/>
  <c r="BQ1779" i="2" s="1"/>
  <c r="BP1802" i="2"/>
  <c r="BP1669" i="2"/>
  <c r="BP1691" i="2"/>
  <c r="BP1645" i="2"/>
  <c r="BP1653" i="2"/>
  <c r="BP1657" i="2"/>
  <c r="BP1690" i="2"/>
  <c r="BP1789" i="2"/>
  <c r="BP1783" i="2"/>
  <c r="BP1803" i="2"/>
  <c r="BP1809" i="2"/>
  <c r="BP1816" i="2"/>
  <c r="BP1804" i="2"/>
  <c r="BQ1798" i="2" s="1"/>
  <c r="BK1656" i="2"/>
  <c r="BK1659" i="2" s="1"/>
  <c r="BK1680" i="2" s="1"/>
  <c r="BK413" i="2"/>
  <c r="BK414" i="2" s="1"/>
  <c r="BK423" i="2" s="1"/>
  <c r="BK1720" i="2" s="1"/>
  <c r="X157" i="2"/>
  <c r="X158" i="2"/>
  <c r="X159" i="2"/>
  <c r="X1135" i="2"/>
  <c r="X123" i="2"/>
  <c r="X160" i="2"/>
  <c r="BO1443" i="2"/>
  <c r="BO1719" i="2"/>
  <c r="BO310" i="2"/>
  <c r="BO1596" i="2"/>
  <c r="BO295" i="2"/>
  <c r="AH1499" i="2"/>
  <c r="W1567" i="2"/>
  <c r="BN1719" i="2"/>
  <c r="BN1677" i="2"/>
  <c r="AI1440" i="2"/>
  <c r="AI1444" i="2" s="1"/>
  <c r="BJ413" i="2"/>
  <c r="BJ414" i="2" s="1"/>
  <c r="BJ423" i="2" s="1"/>
  <c r="BJ1720" i="2" s="1"/>
  <c r="BJ1656" i="2"/>
  <c r="BJ1659" i="2" s="1"/>
  <c r="BJ1680" i="2" s="1"/>
  <c r="BO1659" i="2"/>
  <c r="S2121" i="2" l="1"/>
  <c r="BH2121" i="2"/>
  <c r="AA2122" i="2"/>
  <c r="BZ2122" i="2"/>
  <c r="BG2122" i="2"/>
  <c r="AU2122" i="2"/>
  <c r="AY2122" i="2"/>
  <c r="K2122" i="2"/>
  <c r="DE2122" i="2"/>
  <c r="BK2122" i="2"/>
  <c r="AX2122" i="2"/>
  <c r="BB2122" i="2"/>
  <c r="X2122" i="2"/>
  <c r="F2122" i="2"/>
  <c r="DQ2122" i="2"/>
  <c r="DU2122" i="2"/>
  <c r="AW2122" i="2"/>
  <c r="AJ2122" i="2"/>
  <c r="R2122" i="2"/>
  <c r="AB2122" i="2"/>
  <c r="BQ2122" i="2"/>
  <c r="AZ2122" i="2"/>
  <c r="AN2122" i="2"/>
  <c r="AR2122" i="2"/>
  <c r="L2122" i="2"/>
  <c r="DO2122" i="2"/>
  <c r="BL2122" i="2"/>
  <c r="BP2122" i="2"/>
  <c r="AH2122" i="2"/>
  <c r="P2122" i="2"/>
  <c r="DN2122" i="2"/>
  <c r="BO2122" i="2"/>
  <c r="BY2122" i="2"/>
  <c r="AP2122" i="2"/>
  <c r="AC2122" i="2"/>
  <c r="J2122" i="2"/>
  <c r="O2122" i="2"/>
  <c r="BN2122" i="2"/>
  <c r="BA2122" i="2"/>
  <c r="AO2122" i="2"/>
  <c r="AS2122" i="2"/>
  <c r="I2122" i="2"/>
  <c r="DP2122" i="2"/>
  <c r="BD2122" i="2"/>
  <c r="BM2122" i="2"/>
  <c r="AE2122" i="2"/>
  <c r="Q2122" i="2"/>
  <c r="DS2122" i="2"/>
  <c r="H2122" i="2"/>
  <c r="BC2122" i="2"/>
  <c r="AQ2122" i="2"/>
  <c r="U2122" i="2"/>
  <c r="DR2122" i="2"/>
  <c r="AD2122" i="2"/>
  <c r="DV2122" i="2"/>
  <c r="BF2122" i="2"/>
  <c r="AT2122" i="2"/>
  <c r="AG2122" i="2"/>
  <c r="AK2122" i="2"/>
  <c r="C2123" i="2"/>
  <c r="BX2122" i="2"/>
  <c r="BE2122" i="2"/>
  <c r="BJ2122" i="2"/>
  <c r="AF2122" i="2"/>
  <c r="N2122" i="2"/>
  <c r="DT2122" i="2"/>
  <c r="D2122" i="2"/>
  <c r="AV2122" i="2"/>
  <c r="AI2122" i="2"/>
  <c r="V2122" i="2"/>
  <c r="AL2121" i="2"/>
  <c r="BR2121" i="2"/>
  <c r="F1646" i="2"/>
  <c r="F1647" i="2" s="1"/>
  <c r="F1369" i="2"/>
  <c r="F1383" i="2" s="1"/>
  <c r="F1567" i="2" s="1"/>
  <c r="F1569" i="2" s="1"/>
  <c r="G1569" i="2" s="1"/>
  <c r="H1569" i="2" s="1"/>
  <c r="I1569" i="2" s="1"/>
  <c r="J1569" i="2" s="1"/>
  <c r="K1569" i="2" s="1"/>
  <c r="L1569" i="2" s="1"/>
  <c r="M1569" i="2" s="1"/>
  <c r="N1569" i="2" s="1"/>
  <c r="O1569" i="2" s="1"/>
  <c r="P1569" i="2" s="1"/>
  <c r="Q1569" i="2" s="1"/>
  <c r="R1569" i="2" s="1"/>
  <c r="S1569" i="2" s="1"/>
  <c r="T1569" i="2" s="1"/>
  <c r="U1569" i="2" s="1"/>
  <c r="V1569" i="2" s="1"/>
  <c r="W1569" i="2" s="1"/>
  <c r="BG2117" i="2"/>
  <c r="BH2117" i="2" s="1"/>
  <c r="BQ1442" i="2"/>
  <c r="BQ1526" i="2"/>
  <c r="BQ579" i="2" s="1"/>
  <c r="BQ1199" i="2"/>
  <c r="BQ188" i="2"/>
  <c r="BQ339" i="2"/>
  <c r="BQ318" i="2"/>
  <c r="BQ420" i="2"/>
  <c r="BQ696" i="2"/>
  <c r="BQ240" i="2"/>
  <c r="BQ217" i="2"/>
  <c r="BQ239" i="2"/>
  <c r="BQ218" i="2"/>
  <c r="BQ1787" i="2"/>
  <c r="BQ1807" i="2"/>
  <c r="BQ549" i="2"/>
  <c r="BQ114" i="2"/>
  <c r="BQ343" i="2"/>
  <c r="BQ331" i="2"/>
  <c r="BQ595" i="2"/>
  <c r="BN1666" i="2"/>
  <c r="BF162" i="3"/>
  <c r="BF131" i="3"/>
  <c r="BF132" i="3" s="1"/>
  <c r="BF163" i="3"/>
  <c r="BF164" i="3"/>
  <c r="BF1005" i="3"/>
  <c r="BF1237" i="3" s="1"/>
  <c r="BF161" i="3"/>
  <c r="BF129" i="3"/>
  <c r="BF157" i="3"/>
  <c r="BF154" i="3"/>
  <c r="BF120" i="3"/>
  <c r="BF1004" i="3"/>
  <c r="BF155" i="3"/>
  <c r="BF156" i="3"/>
  <c r="BE198" i="3"/>
  <c r="BV2002" i="3"/>
  <c r="BQ1681" i="2"/>
  <c r="BQ1762" i="2"/>
  <c r="BQ1750" i="2"/>
  <c r="BQ1812" i="2"/>
  <c r="BQ1792" i="2"/>
  <c r="BQ1738" i="2"/>
  <c r="BQ1726" i="2"/>
  <c r="BQ1695" i="2"/>
  <c r="BQ1683" i="2"/>
  <c r="BQ1674" i="2"/>
  <c r="BQ1678" i="2"/>
  <c r="BQ130" i="2"/>
  <c r="BQ317" i="2"/>
  <c r="BQ121" i="2"/>
  <c r="BQ1536" i="2"/>
  <c r="BQ1397" i="2"/>
  <c r="BQ308" i="2"/>
  <c r="BN328" i="2"/>
  <c r="BN1669" i="2" s="1"/>
  <c r="BQ321" i="2"/>
  <c r="BQ1801" i="2"/>
  <c r="BQ1555" i="2"/>
  <c r="BQ1497" i="2"/>
  <c r="BQ1495" i="2"/>
  <c r="BQ1413" i="2"/>
  <c r="BQ1412" i="2"/>
  <c r="BP1553" i="2"/>
  <c r="BP1557" i="2" s="1"/>
  <c r="AH1500" i="2"/>
  <c r="AH1502" i="2" s="1"/>
  <c r="AI1494" i="2"/>
  <c r="AI1495" i="2" s="1"/>
  <c r="X1137" i="2"/>
  <c r="X1367" i="2"/>
  <c r="BP1659" i="2"/>
  <c r="BP1719" i="2"/>
  <c r="BP310" i="2"/>
  <c r="BP1596" i="2"/>
  <c r="X135" i="2"/>
  <c r="Y114" i="2" s="1"/>
  <c r="BN352" i="2"/>
  <c r="BN354" i="2"/>
  <c r="BR17" i="2"/>
  <c r="BR1415" i="2" s="1"/>
  <c r="BQ16" i="2"/>
  <c r="BQ282" i="2" s="1"/>
  <c r="BQ118" i="2"/>
  <c r="BQ117" i="2"/>
  <c r="BQ119" i="2"/>
  <c r="BQ122" i="2"/>
  <c r="BQ127" i="2"/>
  <c r="BQ128" i="2"/>
  <c r="BQ129" i="2"/>
  <c r="BQ123" i="2"/>
  <c r="BQ126" i="2"/>
  <c r="BQ131" i="2"/>
  <c r="BQ132" i="2"/>
  <c r="BQ135" i="2"/>
  <c r="BQ158" i="2"/>
  <c r="BQ120" i="2"/>
  <c r="BQ134" i="2"/>
  <c r="BQ157" i="2"/>
  <c r="BQ159" i="2"/>
  <c r="BQ165" i="2"/>
  <c r="BQ161" i="2"/>
  <c r="BQ164" i="2"/>
  <c r="BQ160" i="2"/>
  <c r="BQ167" i="2"/>
  <c r="BQ168" i="2"/>
  <c r="BQ166" i="2"/>
  <c r="BQ191" i="2"/>
  <c r="BQ198" i="2"/>
  <c r="BQ170" i="2"/>
  <c r="BQ189" i="2"/>
  <c r="BQ193" i="2"/>
  <c r="BQ196" i="2"/>
  <c r="BQ192" i="2"/>
  <c r="BQ219" i="2"/>
  <c r="BQ222" i="2"/>
  <c r="BQ223" i="2"/>
  <c r="BQ224" i="2"/>
  <c r="BQ197" i="2"/>
  <c r="BQ199" i="2"/>
  <c r="BQ241" i="2"/>
  <c r="BQ244" i="2"/>
  <c r="BQ245" i="2"/>
  <c r="BQ246" i="2"/>
  <c r="BR295" i="2"/>
  <c r="BQ272" i="2"/>
  <c r="BQ287" i="2"/>
  <c r="BQ201" i="2"/>
  <c r="BQ261" i="2"/>
  <c r="BQ273" i="2"/>
  <c r="BQ267" i="2"/>
  <c r="BQ296" i="2"/>
  <c r="BQ262" i="2"/>
  <c r="BQ268" i="2"/>
  <c r="BQ304" i="2"/>
  <c r="BQ306" i="2"/>
  <c r="BQ327" i="2"/>
  <c r="BQ328" i="2"/>
  <c r="BQ263" i="2"/>
  <c r="BQ274" i="2"/>
  <c r="BQ294" i="2"/>
  <c r="BQ293" i="2" s="1"/>
  <c r="BQ333" i="2"/>
  <c r="BQ340" i="2"/>
  <c r="BQ354" i="2"/>
  <c r="BQ355" i="2"/>
  <c r="BQ360" i="2"/>
  <c r="BQ370" i="2"/>
  <c r="BQ371" i="2"/>
  <c r="BQ351" i="2"/>
  <c r="BQ394" i="2"/>
  <c r="BQ395" i="2"/>
  <c r="BQ402" i="2"/>
  <c r="BQ403" i="2"/>
  <c r="BQ423" i="2"/>
  <c r="BQ1720" i="2" s="1"/>
  <c r="BQ523" i="2"/>
  <c r="BQ532" i="2"/>
  <c r="BQ379" i="2"/>
  <c r="BQ414" i="2"/>
  <c r="BQ472" i="2"/>
  <c r="BQ525" i="2"/>
  <c r="BQ266" i="2"/>
  <c r="BQ352" i="2"/>
  <c r="BQ378" i="2"/>
  <c r="BQ387" i="2"/>
  <c r="BQ413" i="2"/>
  <c r="BQ419" i="2"/>
  <c r="BQ439" i="2"/>
  <c r="BQ524" i="2"/>
  <c r="BQ564" i="2"/>
  <c r="BQ598" i="2"/>
  <c r="BQ411" i="2"/>
  <c r="BQ617" i="2"/>
  <c r="BQ636" i="2"/>
  <c r="BQ655" i="2"/>
  <c r="BQ675" i="2"/>
  <c r="BQ713" i="2"/>
  <c r="BQ751" i="2"/>
  <c r="BQ768" i="2"/>
  <c r="BQ785" i="2"/>
  <c r="BQ345" i="2"/>
  <c r="BQ674" i="2"/>
  <c r="BQ733" i="2"/>
  <c r="BQ750" i="2"/>
  <c r="BQ410" i="2"/>
  <c r="BQ418" i="2"/>
  <c r="BQ457" i="2"/>
  <c r="BQ487" i="2"/>
  <c r="BQ619" i="2"/>
  <c r="BQ638" i="2"/>
  <c r="BQ657" i="2"/>
  <c r="BQ695" i="2"/>
  <c r="BQ715" i="2"/>
  <c r="BQ732" i="2"/>
  <c r="BQ749" i="2"/>
  <c r="BQ787" i="2"/>
  <c r="BQ637" i="2"/>
  <c r="BQ694" i="2"/>
  <c r="BQ786" i="2"/>
  <c r="BQ812" i="2"/>
  <c r="BQ813" i="2"/>
  <c r="BQ814" i="2"/>
  <c r="BQ841" i="2"/>
  <c r="BQ861" i="2"/>
  <c r="BQ882" i="2"/>
  <c r="BQ903" i="2"/>
  <c r="BQ923" i="2"/>
  <c r="BQ940" i="2"/>
  <c r="BQ956" i="2"/>
  <c r="BQ979" i="2"/>
  <c r="BQ980" i="2"/>
  <c r="BQ1018" i="2"/>
  <c r="BQ1039" i="2"/>
  <c r="BQ1060" i="2"/>
  <c r="BQ1098" i="2"/>
  <c r="BQ1119" i="2"/>
  <c r="BQ656" i="2"/>
  <c r="BQ769" i="2"/>
  <c r="BQ804" i="2"/>
  <c r="BQ840" i="2"/>
  <c r="BQ860" i="2"/>
  <c r="BQ881" i="2"/>
  <c r="BQ902" i="2"/>
  <c r="BQ922" i="2"/>
  <c r="BQ939" i="2"/>
  <c r="BQ974" i="2"/>
  <c r="BQ1000" i="2"/>
  <c r="BQ1038" i="2"/>
  <c r="BQ1059" i="2"/>
  <c r="BQ1080" i="2"/>
  <c r="BQ1118" i="2"/>
  <c r="BQ618" i="2"/>
  <c r="BQ676" i="2"/>
  <c r="BQ714" i="2"/>
  <c r="BQ731" i="2"/>
  <c r="BQ806" i="2"/>
  <c r="BQ880" i="2"/>
  <c r="BQ901" i="2"/>
  <c r="BQ921" i="2"/>
  <c r="BQ958" i="2"/>
  <c r="BQ973" i="2"/>
  <c r="BQ999" i="2"/>
  <c r="BQ1020" i="2"/>
  <c r="BQ1058" i="2"/>
  <c r="BQ1079" i="2"/>
  <c r="BQ1100" i="2"/>
  <c r="BQ941" i="2"/>
  <c r="BQ1136" i="2"/>
  <c r="BQ1152" i="2"/>
  <c r="BQ1175" i="2"/>
  <c r="BQ1220" i="2"/>
  <c r="BQ1237" i="2"/>
  <c r="BQ1252" i="2"/>
  <c r="BQ1275" i="2"/>
  <c r="BQ1290" i="2"/>
  <c r="BQ1297" i="2"/>
  <c r="BQ1337" i="2"/>
  <c r="BQ1353" i="2"/>
  <c r="BQ1359" i="2"/>
  <c r="BQ842" i="2"/>
  <c r="BQ998" i="2"/>
  <c r="BQ1040" i="2"/>
  <c r="BQ1137" i="2"/>
  <c r="BQ1153" i="2"/>
  <c r="BQ1174" i="2"/>
  <c r="BQ1198" i="2"/>
  <c r="BQ1219" i="2"/>
  <c r="BQ1236" i="2"/>
  <c r="BQ1274" i="2"/>
  <c r="BQ1289" i="2"/>
  <c r="BQ862" i="2"/>
  <c r="BQ957" i="2"/>
  <c r="BQ972" i="2"/>
  <c r="BQ1019" i="2"/>
  <c r="BQ1078" i="2"/>
  <c r="BQ1154" i="2"/>
  <c r="BQ1218" i="2"/>
  <c r="BQ1254" i="2"/>
  <c r="BQ1273" i="2"/>
  <c r="BQ1295" i="2"/>
  <c r="BQ1316" i="2"/>
  <c r="BQ1355" i="2"/>
  <c r="BQ1361" i="2"/>
  <c r="BQ1368" i="2"/>
  <c r="BQ386" i="2"/>
  <c r="BQ1099" i="2"/>
  <c r="BQ1291" i="2"/>
  <c r="BQ1315" i="2"/>
  <c r="BQ1317" i="2"/>
  <c r="BQ1380" i="2"/>
  <c r="BQ1385" i="2"/>
  <c r="BQ1399" i="2"/>
  <c r="BQ1437" i="2"/>
  <c r="BQ1468" i="2"/>
  <c r="BQ1469" i="2"/>
  <c r="BQ1492" i="2"/>
  <c r="BQ1498" i="2"/>
  <c r="BQ1502" i="2"/>
  <c r="BQ1504" i="2"/>
  <c r="BQ1527" i="2"/>
  <c r="BQ1529" i="2"/>
  <c r="BQ1530" i="2"/>
  <c r="BQ767" i="2"/>
  <c r="BQ1176" i="2"/>
  <c r="BQ1253" i="2"/>
  <c r="BQ1336" i="2"/>
  <c r="BQ1440" i="2"/>
  <c r="BQ1441" i="2"/>
  <c r="BQ1444" i="2"/>
  <c r="BQ1445" i="2"/>
  <c r="BQ1448" i="2"/>
  <c r="BQ1450" i="2"/>
  <c r="BQ1451" i="2"/>
  <c r="BQ1496" i="2"/>
  <c r="BQ978" i="2"/>
  <c r="BQ1120" i="2"/>
  <c r="BQ1200" i="2"/>
  <c r="BQ1296" i="2"/>
  <c r="BQ1354" i="2"/>
  <c r="BQ1382" i="2"/>
  <c r="BQ1392" i="2"/>
  <c r="BQ1414" i="2"/>
  <c r="BQ1443" i="2" s="1"/>
  <c r="BQ1438" i="2"/>
  <c r="BR1466" i="2"/>
  <c r="BQ1493" i="2"/>
  <c r="BQ1499" i="2"/>
  <c r="BQ1500" i="2"/>
  <c r="BQ1503" i="2"/>
  <c r="BQ1505" i="2"/>
  <c r="BQ1506" i="2"/>
  <c r="BQ1522" i="2"/>
  <c r="BQ1523" i="2"/>
  <c r="BQ1524" i="2"/>
  <c r="BQ1528" i="2"/>
  <c r="BQ1539" i="2"/>
  <c r="BQ1449" i="2"/>
  <c r="BQ1494" i="2"/>
  <c r="BQ1541" i="2"/>
  <c r="BQ1564" i="2"/>
  <c r="BQ1567" i="2"/>
  <c r="BQ1574" i="2"/>
  <c r="BQ1577" i="2"/>
  <c r="BQ1588" i="2"/>
  <c r="BQ1589" i="2"/>
  <c r="BQ1601" i="2"/>
  <c r="BQ1608" i="2"/>
  <c r="BQ1616" i="2"/>
  <c r="BQ1620" i="2"/>
  <c r="BQ1624" i="2"/>
  <c r="BQ1627" i="2"/>
  <c r="BQ1631" i="2"/>
  <c r="BQ1635" i="2"/>
  <c r="BQ1639" i="2"/>
  <c r="BQ1643" i="2"/>
  <c r="BQ1653" i="2"/>
  <c r="BQ1657" i="2"/>
  <c r="BQ1665" i="2"/>
  <c r="BQ1671" i="2"/>
  <c r="BQ1677" i="2"/>
  <c r="BQ1690" i="2"/>
  <c r="BQ1691" i="2"/>
  <c r="BQ1699" i="2"/>
  <c r="BQ1721" i="2" s="1"/>
  <c r="BQ805" i="2"/>
  <c r="BQ1135" i="2"/>
  <c r="BQ1338" i="2"/>
  <c r="BQ1369" i="2"/>
  <c r="BQ1383" i="2" s="1"/>
  <c r="BQ1439" i="2"/>
  <c r="BQ1537" i="2"/>
  <c r="BQ1542" i="2"/>
  <c r="BQ1544" i="2"/>
  <c r="BQ1551" i="2"/>
  <c r="BQ1602" i="2"/>
  <c r="BQ1609" i="2"/>
  <c r="BQ1617" i="2"/>
  <c r="BQ1621" i="2"/>
  <c r="BQ1628" i="2"/>
  <c r="BQ1632" i="2"/>
  <c r="BQ1636" i="2"/>
  <c r="BQ1360" i="2"/>
  <c r="BQ1381" i="2"/>
  <c r="BQ1465" i="2"/>
  <c r="BR1521" i="2"/>
  <c r="BQ1538" i="2"/>
  <c r="BQ1565" i="2"/>
  <c r="BQ1569" i="2"/>
  <c r="BR1573" i="2"/>
  <c r="BQ1576" i="2"/>
  <c r="BQ1578" i="2"/>
  <c r="BR1587" i="2"/>
  <c r="BQ1603" i="2"/>
  <c r="BQ1605" i="2"/>
  <c r="BQ1610" i="2"/>
  <c r="BQ1614" i="2"/>
  <c r="BQ1618" i="2"/>
  <c r="BQ1622" i="2"/>
  <c r="BQ1629" i="2"/>
  <c r="BQ1633" i="2"/>
  <c r="BQ1637" i="2"/>
  <c r="BQ1641" i="2"/>
  <c r="BQ1645" i="2"/>
  <c r="BQ1647" i="2"/>
  <c r="BQ1651" i="2"/>
  <c r="BQ1655" i="2"/>
  <c r="BQ1669" i="2"/>
  <c r="BQ1688" i="2"/>
  <c r="BQ1693" i="2"/>
  <c r="BQ1367" i="2"/>
  <c r="BQ1447" i="2"/>
  <c r="BQ1552" i="2"/>
  <c r="BQ1575" i="2"/>
  <c r="BQ1238" i="2"/>
  <c r="BQ1543" i="2"/>
  <c r="BQ1545" i="2"/>
  <c r="BQ1623" i="2"/>
  <c r="BQ1630" i="2"/>
  <c r="BQ1597" i="2"/>
  <c r="BQ1607" i="2"/>
  <c r="BQ1634" i="2"/>
  <c r="BQ1640" i="2"/>
  <c r="BQ1550" i="2"/>
  <c r="BQ1600" i="2"/>
  <c r="BQ1615" i="2"/>
  <c r="BQ1649" i="2"/>
  <c r="BQ1590" i="2"/>
  <c r="BQ1604" i="2"/>
  <c r="BQ1619" i="2"/>
  <c r="BQ1625" i="2"/>
  <c r="BQ1638" i="2"/>
  <c r="BQ1642" i="2"/>
  <c r="BQ1652" i="2"/>
  <c r="BQ1656" i="2"/>
  <c r="BQ1689" i="2"/>
  <c r="BQ1734" i="2"/>
  <c r="BQ1746" i="2"/>
  <c r="BQ1644" i="2"/>
  <c r="BQ1661" i="2"/>
  <c r="BQ1670" i="2"/>
  <c r="BQ1692" i="2"/>
  <c r="BQ1782" i="2"/>
  <c r="BQ1803" i="2"/>
  <c r="BQ1646" i="2"/>
  <c r="BQ1654" i="2"/>
  <c r="BQ1658" i="2"/>
  <c r="BQ1672" i="2"/>
  <c r="BQ1685" i="2"/>
  <c r="BQ1698" i="2"/>
  <c r="BQ1718" i="2" s="1"/>
  <c r="BQ1722" i="2"/>
  <c r="BQ1781" i="2"/>
  <c r="BQ1666" i="2"/>
  <c r="BQ1680" i="2"/>
  <c r="BQ1701" i="2"/>
  <c r="BQ1758" i="2"/>
  <c r="BQ1783" i="2"/>
  <c r="BQ1804" i="2"/>
  <c r="BR1798" i="2" s="1"/>
  <c r="BQ1784" i="2"/>
  <c r="BR1779" i="2" s="1"/>
  <c r="BQ1809" i="2"/>
  <c r="BQ1789" i="2"/>
  <c r="BQ1816" i="2"/>
  <c r="BQ1802" i="2"/>
  <c r="BM354" i="2"/>
  <c r="BM352" i="2"/>
  <c r="BL1671" i="2"/>
  <c r="BL1672" i="2" s="1"/>
  <c r="BL355" i="2"/>
  <c r="BP1611" i="2"/>
  <c r="BL395" i="2"/>
  <c r="BL1654" i="2" s="1"/>
  <c r="BL379" i="2"/>
  <c r="BL1652" i="2" s="1"/>
  <c r="BL403" i="2"/>
  <c r="BL1655" i="2" s="1"/>
  <c r="BL419" i="2"/>
  <c r="BL1657" i="2" s="1"/>
  <c r="BL411" i="2"/>
  <c r="BL387" i="2"/>
  <c r="BL1653" i="2" s="1"/>
  <c r="BL371" i="2"/>
  <c r="BL1651" i="2" s="1"/>
  <c r="AI1445" i="2"/>
  <c r="AI1447" i="2" s="1"/>
  <c r="AI1451" i="2" s="1"/>
  <c r="AI1689" i="2" s="1"/>
  <c r="AJ1439" i="2"/>
  <c r="X161" i="2"/>
  <c r="X168" i="2"/>
  <c r="S2122" i="2" l="1"/>
  <c r="BR2122" i="2"/>
  <c r="AX2123" i="2"/>
  <c r="AS2123" i="2"/>
  <c r="I2123" i="2"/>
  <c r="AN2123" i="2"/>
  <c r="O2123" i="2"/>
  <c r="DU2123" i="2"/>
  <c r="BN2123" i="2"/>
  <c r="DT2123" i="2"/>
  <c r="BM2123" i="2"/>
  <c r="BQ2123" i="2"/>
  <c r="AZ2123" i="2"/>
  <c r="BL2123" i="2"/>
  <c r="AY2123" i="2"/>
  <c r="BC2123" i="2"/>
  <c r="DV2123" i="2"/>
  <c r="BF2123" i="2"/>
  <c r="AT2123" i="2"/>
  <c r="BZ2123" i="2"/>
  <c r="BG2123" i="2"/>
  <c r="DE2123" i="2"/>
  <c r="BK2123" i="2"/>
  <c r="AR2123" i="2"/>
  <c r="AE2123" i="2"/>
  <c r="U2123" i="2"/>
  <c r="AG2123" i="2"/>
  <c r="K2123" i="2"/>
  <c r="X2123" i="2"/>
  <c r="C2124" i="2"/>
  <c r="BA2123" i="2"/>
  <c r="AH2123" i="2"/>
  <c r="AQ2123" i="2"/>
  <c r="DP2123" i="2"/>
  <c r="DS2123" i="2"/>
  <c r="BP2123" i="2"/>
  <c r="BJ2123" i="2"/>
  <c r="AW2123" i="2"/>
  <c r="BD2123" i="2"/>
  <c r="AP2123" i="2"/>
  <c r="BO2123" i="2"/>
  <c r="BB2123" i="2"/>
  <c r="AF2123" i="2"/>
  <c r="N2123" i="2"/>
  <c r="R2123" i="2"/>
  <c r="D2123" i="2"/>
  <c r="Q2123" i="2"/>
  <c r="AD2123" i="2"/>
  <c r="H2123" i="2"/>
  <c r="P2123" i="2"/>
  <c r="F2123" i="2"/>
  <c r="BX2123" i="2"/>
  <c r="BE2123" i="2"/>
  <c r="AA2123" i="2"/>
  <c r="L2123" i="2"/>
  <c r="AC2123" i="2"/>
  <c r="J2123" i="2"/>
  <c r="DQ2123" i="2"/>
  <c r="AV2123" i="2"/>
  <c r="DO2123" i="2"/>
  <c r="AU2123" i="2"/>
  <c r="DN2123" i="2"/>
  <c r="DR2123" i="2"/>
  <c r="BY2123" i="2"/>
  <c r="AK2123" i="2"/>
  <c r="AJ2123" i="2"/>
  <c r="AO2123" i="2"/>
  <c r="AB2123" i="2"/>
  <c r="AI2123" i="2"/>
  <c r="V2123" i="2"/>
  <c r="BH2122" i="2"/>
  <c r="AL2122" i="2"/>
  <c r="BR1442" i="2"/>
  <c r="BR1526" i="2"/>
  <c r="BR579" i="2" s="1"/>
  <c r="BR1199" i="2"/>
  <c r="BR188" i="2"/>
  <c r="BR696" i="2"/>
  <c r="BR240" i="2"/>
  <c r="BR339" i="2"/>
  <c r="BR318" i="2"/>
  <c r="BR420" i="2"/>
  <c r="BR217" i="2"/>
  <c r="BR239" i="2"/>
  <c r="BR218" i="2"/>
  <c r="BR1807" i="2"/>
  <c r="BR1787" i="2"/>
  <c r="BR595" i="2"/>
  <c r="BR549" i="2"/>
  <c r="BR114" i="2"/>
  <c r="BR343" i="2"/>
  <c r="BR331" i="2"/>
  <c r="BF165" i="3"/>
  <c r="BE1419" i="3"/>
  <c r="BX2002" i="3"/>
  <c r="BF1006" i="3"/>
  <c r="BF1236" i="3"/>
  <c r="BG111" i="3"/>
  <c r="BF158" i="3"/>
  <c r="BR1681" i="2"/>
  <c r="BR1792" i="2"/>
  <c r="BR1762" i="2"/>
  <c r="BR1812" i="2"/>
  <c r="BR1738" i="2"/>
  <c r="BR1750" i="2"/>
  <c r="BR1726" i="2"/>
  <c r="BR1695" i="2"/>
  <c r="BR1683" i="2"/>
  <c r="BR1674" i="2"/>
  <c r="BR1678" i="2"/>
  <c r="BR130" i="2"/>
  <c r="BR317" i="2"/>
  <c r="BR121" i="2"/>
  <c r="BR1536" i="2"/>
  <c r="BR1397" i="2"/>
  <c r="BR308" i="2"/>
  <c r="BR321" i="2"/>
  <c r="BR1801" i="2"/>
  <c r="BR1497" i="2"/>
  <c r="BR1555" i="2"/>
  <c r="BR1495" i="2"/>
  <c r="BR1412" i="2"/>
  <c r="BR1413" i="2"/>
  <c r="BQ1553" i="2"/>
  <c r="BQ1557" i="2" s="1"/>
  <c r="BQ1611" i="2"/>
  <c r="X170" i="2"/>
  <c r="BM371" i="2"/>
  <c r="BM1651" i="2" s="1"/>
  <c r="BM387" i="2"/>
  <c r="BM1653" i="2" s="1"/>
  <c r="BM403" i="2"/>
  <c r="BM1655" i="2" s="1"/>
  <c r="BM395" i="2"/>
  <c r="BM1654" i="2" s="1"/>
  <c r="BM379" i="2"/>
  <c r="BM1652" i="2" s="1"/>
  <c r="BM411" i="2"/>
  <c r="BM419" i="2"/>
  <c r="BM1657" i="2" s="1"/>
  <c r="BQ1659" i="2"/>
  <c r="BQ1719" i="2"/>
  <c r="BQ310" i="2"/>
  <c r="BQ1596" i="2"/>
  <c r="AH1506" i="2"/>
  <c r="AH1691" i="2" s="1"/>
  <c r="BS17" i="2"/>
  <c r="BS1415" i="2" s="1"/>
  <c r="BR16" i="2"/>
  <c r="BR282" i="2" s="1"/>
  <c r="BR118" i="2"/>
  <c r="BR117" i="2"/>
  <c r="BR120" i="2"/>
  <c r="BR119" i="2"/>
  <c r="BR122" i="2"/>
  <c r="BR123" i="2"/>
  <c r="BR126" i="2"/>
  <c r="BR127" i="2"/>
  <c r="BR128" i="2"/>
  <c r="BR129" i="2"/>
  <c r="BR131" i="2"/>
  <c r="BR132" i="2"/>
  <c r="BR135" i="2"/>
  <c r="BR158" i="2"/>
  <c r="BR166" i="2"/>
  <c r="BR134" i="2"/>
  <c r="BR159" i="2"/>
  <c r="BR165" i="2"/>
  <c r="BR157" i="2"/>
  <c r="BR161" i="2"/>
  <c r="BR164" i="2"/>
  <c r="BR192" i="2"/>
  <c r="BR197" i="2"/>
  <c r="BR199" i="2"/>
  <c r="BR168" i="2"/>
  <c r="BR191" i="2"/>
  <c r="BR167" i="2"/>
  <c r="BR170" i="2"/>
  <c r="BR201" i="2"/>
  <c r="BR196" i="2"/>
  <c r="BR189" i="2"/>
  <c r="BR193" i="2"/>
  <c r="BR198" i="2"/>
  <c r="BR160" i="2"/>
  <c r="BR219" i="2"/>
  <c r="BR222" i="2"/>
  <c r="BR223" i="2"/>
  <c r="BR224" i="2"/>
  <c r="BR261" i="2"/>
  <c r="BR246" i="2"/>
  <c r="BR262" i="2"/>
  <c r="BR263" i="2"/>
  <c r="BR266" i="2"/>
  <c r="BR267" i="2"/>
  <c r="BR268" i="2"/>
  <c r="BR274" i="2"/>
  <c r="BR304" i="2"/>
  <c r="BR241" i="2"/>
  <c r="BR245" i="2"/>
  <c r="BR244" i="2"/>
  <c r="BR272" i="2"/>
  <c r="BR287" i="2"/>
  <c r="BR294" i="2"/>
  <c r="BR293" i="2" s="1"/>
  <c r="BR296" i="2"/>
  <c r="BR273" i="2"/>
  <c r="BS295" i="2"/>
  <c r="BR345" i="2"/>
  <c r="BR351" i="2"/>
  <c r="BR352" i="2"/>
  <c r="BR306" i="2"/>
  <c r="BR327" i="2"/>
  <c r="BR328" i="2"/>
  <c r="BR378" i="2"/>
  <c r="BR379" i="2"/>
  <c r="BR386" i="2"/>
  <c r="BR410" i="2"/>
  <c r="BR411" i="2"/>
  <c r="BR418" i="2"/>
  <c r="BR457" i="2"/>
  <c r="BR487" i="2"/>
  <c r="BR333" i="2"/>
  <c r="BR355" i="2"/>
  <c r="BR371" i="2"/>
  <c r="BR394" i="2"/>
  <c r="BR395" i="2"/>
  <c r="BR402" i="2"/>
  <c r="BR403" i="2"/>
  <c r="BR423" i="2"/>
  <c r="BR1720" i="2" s="1"/>
  <c r="BR523" i="2"/>
  <c r="BR532" i="2"/>
  <c r="BR340" i="2"/>
  <c r="BR370" i="2"/>
  <c r="BR414" i="2"/>
  <c r="BR472" i="2"/>
  <c r="BR525" i="2"/>
  <c r="BR419" i="2"/>
  <c r="BR524" i="2"/>
  <c r="BR618" i="2"/>
  <c r="BR637" i="2"/>
  <c r="BR656" i="2"/>
  <c r="BR676" i="2"/>
  <c r="BR694" i="2"/>
  <c r="BR714" i="2"/>
  <c r="BR731" i="2"/>
  <c r="BR769" i="2"/>
  <c r="BR786" i="2"/>
  <c r="BR387" i="2"/>
  <c r="BR413" i="2"/>
  <c r="BR617" i="2"/>
  <c r="BR636" i="2"/>
  <c r="BR655" i="2"/>
  <c r="BR675" i="2"/>
  <c r="BR713" i="2"/>
  <c r="BR354" i="2"/>
  <c r="BR564" i="2"/>
  <c r="BR674" i="2"/>
  <c r="BR733" i="2"/>
  <c r="BR750" i="2"/>
  <c r="BR767" i="2"/>
  <c r="BR360" i="2"/>
  <c r="BR439" i="2"/>
  <c r="BR638" i="2"/>
  <c r="BR805" i="2"/>
  <c r="BR842" i="2"/>
  <c r="BR862" i="2"/>
  <c r="BR941" i="2"/>
  <c r="BR957" i="2"/>
  <c r="BR972" i="2"/>
  <c r="BR978" i="2"/>
  <c r="BR998" i="2"/>
  <c r="BR1019" i="2"/>
  <c r="BR1040" i="2"/>
  <c r="BR1078" i="2"/>
  <c r="BR1099" i="2"/>
  <c r="BR657" i="2"/>
  <c r="BR695" i="2"/>
  <c r="BR768" i="2"/>
  <c r="BR787" i="2"/>
  <c r="BR812" i="2"/>
  <c r="BR813" i="2"/>
  <c r="BR814" i="2"/>
  <c r="BR841" i="2"/>
  <c r="BR861" i="2"/>
  <c r="BR882" i="2"/>
  <c r="BR903" i="2"/>
  <c r="BR923" i="2"/>
  <c r="BR940" i="2"/>
  <c r="BR956" i="2"/>
  <c r="BR979" i="2"/>
  <c r="BR980" i="2"/>
  <c r="BR1018" i="2"/>
  <c r="BR1039" i="2"/>
  <c r="BR1060" i="2"/>
  <c r="BR1098" i="2"/>
  <c r="BR1119" i="2"/>
  <c r="BR715" i="2"/>
  <c r="BR751" i="2"/>
  <c r="BR804" i="2"/>
  <c r="BR840" i="2"/>
  <c r="BR860" i="2"/>
  <c r="BR881" i="2"/>
  <c r="BR902" i="2"/>
  <c r="BR922" i="2"/>
  <c r="BR939" i="2"/>
  <c r="BR974" i="2"/>
  <c r="BR1000" i="2"/>
  <c r="BR1038" i="2"/>
  <c r="BR1059" i="2"/>
  <c r="BR1080" i="2"/>
  <c r="BR619" i="2"/>
  <c r="BR901" i="2"/>
  <c r="BR1120" i="2"/>
  <c r="BR1135" i="2"/>
  <c r="BR1176" i="2"/>
  <c r="BR1200" i="2"/>
  <c r="BR1238" i="2"/>
  <c r="BR1253" i="2"/>
  <c r="BR1291" i="2"/>
  <c r="BR1296" i="2"/>
  <c r="BR1315" i="2"/>
  <c r="BR1338" i="2"/>
  <c r="BR1354" i="2"/>
  <c r="BR749" i="2"/>
  <c r="BR785" i="2"/>
  <c r="BR1136" i="2"/>
  <c r="BR1152" i="2"/>
  <c r="BR1175" i="2"/>
  <c r="BR1220" i="2"/>
  <c r="BR1237" i="2"/>
  <c r="BR1252" i="2"/>
  <c r="BR1275" i="2"/>
  <c r="BR1290" i="2"/>
  <c r="BR1297" i="2"/>
  <c r="BR880" i="2"/>
  <c r="BR921" i="2"/>
  <c r="BR958" i="2"/>
  <c r="BR999" i="2"/>
  <c r="BR1020" i="2"/>
  <c r="BR1137" i="2"/>
  <c r="BR1153" i="2"/>
  <c r="BR1174" i="2"/>
  <c r="BR1198" i="2"/>
  <c r="BR1219" i="2"/>
  <c r="BR1236" i="2"/>
  <c r="BR1274" i="2"/>
  <c r="BR1289" i="2"/>
  <c r="BR1317" i="2"/>
  <c r="BR1336" i="2"/>
  <c r="BR1360" i="2"/>
  <c r="BR1367" i="2"/>
  <c r="BR806" i="2"/>
  <c r="BR1058" i="2"/>
  <c r="BR1079" i="2"/>
  <c r="BR1218" i="2"/>
  <c r="BR1295" i="2"/>
  <c r="BR1359" i="2"/>
  <c r="BR1369" i="2"/>
  <c r="BR1383" i="2" s="1"/>
  <c r="BR1381" i="2"/>
  <c r="BR1439" i="2"/>
  <c r="BR1447" i="2"/>
  <c r="BR1449" i="2"/>
  <c r="BR1465" i="2"/>
  <c r="BR1494" i="2"/>
  <c r="BS1521" i="2"/>
  <c r="BR973" i="2"/>
  <c r="BR1100" i="2"/>
  <c r="BR1254" i="2"/>
  <c r="BR1273" i="2"/>
  <c r="BR1316" i="2"/>
  <c r="BR1353" i="2"/>
  <c r="BR1380" i="2"/>
  <c r="BR1385" i="2"/>
  <c r="BR1399" i="2"/>
  <c r="BR1437" i="2"/>
  <c r="BR1468" i="2"/>
  <c r="BR1469" i="2"/>
  <c r="BR1492" i="2"/>
  <c r="BR1498" i="2"/>
  <c r="BR1502" i="2"/>
  <c r="BR1504" i="2"/>
  <c r="BR598" i="2"/>
  <c r="BR732" i="2"/>
  <c r="BR1154" i="2"/>
  <c r="BR1440" i="2"/>
  <c r="BR1441" i="2"/>
  <c r="BR1444" i="2"/>
  <c r="BR1445" i="2"/>
  <c r="BR1448" i="2"/>
  <c r="BR1450" i="2"/>
  <c r="BR1451" i="2"/>
  <c r="BR1496" i="2"/>
  <c r="BR1537" i="2"/>
  <c r="BR1541" i="2"/>
  <c r="BR1543" i="2"/>
  <c r="BR1337" i="2"/>
  <c r="BR1368" i="2"/>
  <c r="BS1466" i="2"/>
  <c r="BR1493" i="2"/>
  <c r="BR1503" i="2"/>
  <c r="BR1506" i="2"/>
  <c r="BR1523" i="2"/>
  <c r="BR1528" i="2"/>
  <c r="BR1530" i="2"/>
  <c r="BR1545" i="2"/>
  <c r="BR1550" i="2"/>
  <c r="BR1552" i="2"/>
  <c r="BR1575" i="2"/>
  <c r="BR1590" i="2"/>
  <c r="BR1597" i="2"/>
  <c r="BR1600" i="2"/>
  <c r="BR1604" i="2"/>
  <c r="BR1607" i="2"/>
  <c r="BR1615" i="2"/>
  <c r="BR1619" i="2"/>
  <c r="BR1623" i="2"/>
  <c r="BR1625" i="2"/>
  <c r="BR1630" i="2"/>
  <c r="BR1634" i="2"/>
  <c r="BR1638" i="2"/>
  <c r="BR1642" i="2"/>
  <c r="BR1646" i="2"/>
  <c r="BR1652" i="2"/>
  <c r="BR1656" i="2"/>
  <c r="BR1661" i="2"/>
  <c r="BR1670" i="2"/>
  <c r="BR1672" i="2"/>
  <c r="BR1680" i="2"/>
  <c r="BR1689" i="2"/>
  <c r="BR1698" i="2"/>
  <c r="BR1718" i="2" s="1"/>
  <c r="BR1701" i="2"/>
  <c r="BR1722" i="2"/>
  <c r="BR1734" i="2"/>
  <c r="BR1118" i="2"/>
  <c r="BR1355" i="2"/>
  <c r="BR1392" i="2"/>
  <c r="BR1438" i="2"/>
  <c r="BR1499" i="2"/>
  <c r="BR1505" i="2"/>
  <c r="BR1522" i="2"/>
  <c r="BR1529" i="2"/>
  <c r="BR1564" i="2"/>
  <c r="BR1567" i="2"/>
  <c r="BR1574" i="2"/>
  <c r="BR1577" i="2"/>
  <c r="BR1588" i="2"/>
  <c r="BR1589" i="2"/>
  <c r="BR1601" i="2"/>
  <c r="BR1608" i="2"/>
  <c r="BR1616" i="2"/>
  <c r="BR1620" i="2"/>
  <c r="BR1624" i="2"/>
  <c r="BR1627" i="2"/>
  <c r="BR1631" i="2"/>
  <c r="BR1635" i="2"/>
  <c r="BR1539" i="2"/>
  <c r="BR1542" i="2"/>
  <c r="BR1544" i="2"/>
  <c r="BR1551" i="2"/>
  <c r="BR1602" i="2"/>
  <c r="BR1609" i="2"/>
  <c r="BR1617" i="2"/>
  <c r="BR1621" i="2"/>
  <c r="BR1628" i="2"/>
  <c r="BR1632" i="2"/>
  <c r="BR1636" i="2"/>
  <c r="BR1640" i="2"/>
  <c r="BR1644" i="2"/>
  <c r="BR1649" i="2"/>
  <c r="BR1654" i="2"/>
  <c r="BR1658" i="2"/>
  <c r="BR1666" i="2"/>
  <c r="BR1685" i="2"/>
  <c r="BR1692" i="2"/>
  <c r="BR1746" i="2"/>
  <c r="BR1414" i="2"/>
  <c r="BR1443" i="2" s="1"/>
  <c r="BR1524" i="2"/>
  <c r="BR1538" i="2"/>
  <c r="BR1500" i="2"/>
  <c r="BR1382" i="2"/>
  <c r="BR1527" i="2"/>
  <c r="BR1565" i="2"/>
  <c r="BR1361" i="2"/>
  <c r="BR1569" i="2"/>
  <c r="BR1576" i="2"/>
  <c r="BR1605" i="2"/>
  <c r="BR1633" i="2"/>
  <c r="BS1573" i="2"/>
  <c r="BR1578" i="2"/>
  <c r="BR1610" i="2"/>
  <c r="BR1614" i="2"/>
  <c r="BR1637" i="2"/>
  <c r="BR1603" i="2"/>
  <c r="BR1618" i="2"/>
  <c r="BR1651" i="2"/>
  <c r="BS1587" i="2"/>
  <c r="BR1622" i="2"/>
  <c r="BR1629" i="2"/>
  <c r="BR1639" i="2"/>
  <c r="BR1643" i="2"/>
  <c r="BR1645" i="2"/>
  <c r="BR1653" i="2"/>
  <c r="BR1657" i="2"/>
  <c r="BR1690" i="2"/>
  <c r="BR1758" i="2"/>
  <c r="BR1783" i="2"/>
  <c r="BR1641" i="2"/>
  <c r="BR1665" i="2"/>
  <c r="BR1671" i="2"/>
  <c r="BR1693" i="2"/>
  <c r="BR1789" i="2"/>
  <c r="BR1647" i="2"/>
  <c r="BR1655" i="2"/>
  <c r="BR1677" i="2"/>
  <c r="BR1688" i="2"/>
  <c r="BR1699" i="2"/>
  <c r="BR1721" i="2" s="1"/>
  <c r="BR1782" i="2"/>
  <c r="BR1669" i="2"/>
  <c r="BR1691" i="2"/>
  <c r="BR1781" i="2"/>
  <c r="BR1784" i="2"/>
  <c r="BS1779" i="2" s="1"/>
  <c r="BR1802" i="2"/>
  <c r="BR1803" i="2"/>
  <c r="BR1804" i="2"/>
  <c r="BS1798" i="2" s="1"/>
  <c r="BR1809" i="2"/>
  <c r="BR1816" i="2"/>
  <c r="BN411" i="2"/>
  <c r="BN403" i="2"/>
  <c r="BN1655" i="2" s="1"/>
  <c r="BN371" i="2"/>
  <c r="BN1651" i="2" s="1"/>
  <c r="BN419" i="2"/>
  <c r="BN1657" i="2" s="1"/>
  <c r="BN379" i="2"/>
  <c r="BN1652" i="2" s="1"/>
  <c r="BN387" i="2"/>
  <c r="BN1653" i="2" s="1"/>
  <c r="BN395" i="2"/>
  <c r="BN1654" i="2" s="1"/>
  <c r="AJ1440" i="2"/>
  <c r="AJ1444" i="2" s="1"/>
  <c r="BL413" i="2"/>
  <c r="BL414" i="2" s="1"/>
  <c r="BL423" i="2" s="1"/>
  <c r="BL1720" i="2" s="1"/>
  <c r="BL1656" i="2"/>
  <c r="BL1659" i="2" s="1"/>
  <c r="BL1680" i="2" s="1"/>
  <c r="BN355" i="2"/>
  <c r="BN1671" i="2"/>
  <c r="BN1672" i="2" s="1"/>
  <c r="BM355" i="2"/>
  <c r="BM1671" i="2"/>
  <c r="BM1672" i="2" s="1"/>
  <c r="Y130" i="2"/>
  <c r="X1641" i="2"/>
  <c r="X1647" i="2" s="1"/>
  <c r="X1369" i="2"/>
  <c r="AI1499" i="2"/>
  <c r="AL2123" i="2" l="1"/>
  <c r="AB2124" i="2"/>
  <c r="I2124" i="2"/>
  <c r="BQ2124" i="2"/>
  <c r="AZ2124" i="2"/>
  <c r="AN2124" i="2"/>
  <c r="AA2124" i="2"/>
  <c r="L2124" i="2"/>
  <c r="DO2124" i="2"/>
  <c r="BL2124" i="2"/>
  <c r="AY2124" i="2"/>
  <c r="AH2124" i="2"/>
  <c r="P2124" i="2"/>
  <c r="DR2124" i="2"/>
  <c r="DU2124" i="2"/>
  <c r="BN2124" i="2"/>
  <c r="BA2124" i="2"/>
  <c r="AO2124" i="2"/>
  <c r="O2124" i="2"/>
  <c r="C2125" i="2"/>
  <c r="BX2124" i="2"/>
  <c r="BE2124" i="2"/>
  <c r="AS2124" i="2"/>
  <c r="AF2124" i="2"/>
  <c r="N2124" i="2"/>
  <c r="DP2124" i="2"/>
  <c r="BD2124" i="2"/>
  <c r="AR2124" i="2"/>
  <c r="AE2124" i="2"/>
  <c r="Q2124" i="2"/>
  <c r="DS2124" i="2"/>
  <c r="BY2124" i="2"/>
  <c r="BF2124" i="2"/>
  <c r="AT2124" i="2"/>
  <c r="AG2124" i="2"/>
  <c r="DV2124" i="2"/>
  <c r="DE2124" i="2"/>
  <c r="BK2124" i="2"/>
  <c r="AX2124" i="2"/>
  <c r="AK2124" i="2"/>
  <c r="X2124" i="2"/>
  <c r="F2124" i="2"/>
  <c r="DQ2124" i="2"/>
  <c r="BJ2124" i="2"/>
  <c r="AW2124" i="2"/>
  <c r="AJ2124" i="2"/>
  <c r="R2124" i="2"/>
  <c r="DT2124" i="2"/>
  <c r="BP2124" i="2"/>
  <c r="BC2124" i="2"/>
  <c r="AQ2124" i="2"/>
  <c r="U2124" i="2"/>
  <c r="H2124" i="2"/>
  <c r="BZ2124" i="2"/>
  <c r="BG2124" i="2"/>
  <c r="AU2124" i="2"/>
  <c r="AD2124" i="2"/>
  <c r="K2124" i="2"/>
  <c r="DN2124" i="2"/>
  <c r="BO2124" i="2"/>
  <c r="BB2124" i="2"/>
  <c r="AP2124" i="2"/>
  <c r="AC2124" i="2"/>
  <c r="J2124" i="2"/>
  <c r="D2124" i="2"/>
  <c r="BM2124" i="2"/>
  <c r="AV2124" i="2"/>
  <c r="AI2124" i="2"/>
  <c r="V2124" i="2"/>
  <c r="BH2123" i="2"/>
  <c r="BR2123" i="2"/>
  <c r="S2123" i="2"/>
  <c r="BS188" i="2"/>
  <c r="BS1442" i="2"/>
  <c r="BS1526" i="2"/>
  <c r="BS579" i="2" s="1"/>
  <c r="BS1199" i="2"/>
  <c r="BS696" i="2"/>
  <c r="BS240" i="2"/>
  <c r="BS339" i="2"/>
  <c r="BS318" i="2"/>
  <c r="BS420" i="2"/>
  <c r="BS218" i="2"/>
  <c r="BS217" i="2"/>
  <c r="BS239" i="2"/>
  <c r="BS1787" i="2"/>
  <c r="BS1807" i="2"/>
  <c r="BS331" i="2"/>
  <c r="BS595" i="2"/>
  <c r="BS549" i="2"/>
  <c r="BS114" i="2"/>
  <c r="BS343" i="2"/>
  <c r="BF167" i="3"/>
  <c r="BV2003" i="3" s="1"/>
  <c r="BG118" i="3"/>
  <c r="BG119" i="3" s="1"/>
  <c r="BG127" i="3"/>
  <c r="BG128" i="3" s="1"/>
  <c r="BF1510" i="3"/>
  <c r="BF1516" i="3" s="1"/>
  <c r="BF1238" i="3"/>
  <c r="BF1252" i="3" s="1"/>
  <c r="BF1436" i="3" s="1"/>
  <c r="BF1438" i="3" s="1"/>
  <c r="AY2003" i="3"/>
  <c r="BE2003" i="3" s="1"/>
  <c r="BE1422" i="3"/>
  <c r="BE1524" i="3"/>
  <c r="BE1536" i="3" s="1"/>
  <c r="X201" i="2"/>
  <c r="BS1681" i="2"/>
  <c r="BS1812" i="2"/>
  <c r="BS1792" i="2"/>
  <c r="BS1750" i="2"/>
  <c r="BS1762" i="2"/>
  <c r="BS1726" i="2"/>
  <c r="BS1738" i="2"/>
  <c r="BS1695" i="2"/>
  <c r="BS1683" i="2"/>
  <c r="BS1674" i="2"/>
  <c r="BS1678" i="2"/>
  <c r="BS130" i="2"/>
  <c r="BS317" i="2"/>
  <c r="BS121" i="2"/>
  <c r="Y121" i="2"/>
  <c r="Y122" i="2" s="1"/>
  <c r="BS1536" i="2"/>
  <c r="BS1397" i="2"/>
  <c r="BS308" i="2"/>
  <c r="BS321" i="2"/>
  <c r="BS1801" i="2"/>
  <c r="BS1495" i="2"/>
  <c r="BS1555" i="2"/>
  <c r="BS1497" i="2"/>
  <c r="BS1412" i="2"/>
  <c r="BS1413" i="2"/>
  <c r="AJ1445" i="2"/>
  <c r="AJ1447" i="2" s="1"/>
  <c r="AJ1451" i="2" s="1"/>
  <c r="AJ1689" i="2" s="1"/>
  <c r="AK1439" i="2"/>
  <c r="AI1500" i="2"/>
  <c r="AI1502" i="2" s="1"/>
  <c r="AI1506" i="2" s="1"/>
  <c r="AI1691" i="2" s="1"/>
  <c r="AJ1494" i="2"/>
  <c r="AJ1495" i="2" s="1"/>
  <c r="BN1656" i="2"/>
  <c r="BN1659" i="2" s="1"/>
  <c r="BN1680" i="2" s="1"/>
  <c r="BN413" i="2"/>
  <c r="BN414" i="2" s="1"/>
  <c r="BN423" i="2" s="1"/>
  <c r="Y131" i="2"/>
  <c r="BR1659" i="2"/>
  <c r="BS16" i="2"/>
  <c r="BS282" i="2" s="1"/>
  <c r="BT17" i="2"/>
  <c r="BT1415" i="2" s="1"/>
  <c r="BS118" i="2"/>
  <c r="BS119" i="2"/>
  <c r="BS120" i="2"/>
  <c r="BS117" i="2"/>
  <c r="BS126" i="2"/>
  <c r="BS134" i="2"/>
  <c r="BS157" i="2"/>
  <c r="BS123" i="2"/>
  <c r="BS127" i="2"/>
  <c r="BS129" i="2"/>
  <c r="BS131" i="2"/>
  <c r="BS132" i="2"/>
  <c r="BS159" i="2"/>
  <c r="BS160" i="2"/>
  <c r="BS167" i="2"/>
  <c r="BS122" i="2"/>
  <c r="BS128" i="2"/>
  <c r="BS165" i="2"/>
  <c r="BS189" i="2"/>
  <c r="BS193" i="2"/>
  <c r="BS196" i="2"/>
  <c r="BS158" i="2"/>
  <c r="BS164" i="2"/>
  <c r="BS166" i="2"/>
  <c r="BS192" i="2"/>
  <c r="BS197" i="2"/>
  <c r="BS168" i="2"/>
  <c r="BS191" i="2"/>
  <c r="BS198" i="2"/>
  <c r="BS170" i="2"/>
  <c r="BS201" i="2"/>
  <c r="BS241" i="2"/>
  <c r="BS244" i="2"/>
  <c r="BS245" i="2"/>
  <c r="BS246" i="2"/>
  <c r="BS161" i="2"/>
  <c r="BS199" i="2"/>
  <c r="BS222" i="2"/>
  <c r="BS224" i="2"/>
  <c r="BS273" i="2"/>
  <c r="BS262" i="2"/>
  <c r="BS263" i="2"/>
  <c r="BS266" i="2"/>
  <c r="BS267" i="2"/>
  <c r="BS268" i="2"/>
  <c r="BS274" i="2"/>
  <c r="BS135" i="2"/>
  <c r="BS219" i="2"/>
  <c r="BS223" i="2"/>
  <c r="BT295" i="2"/>
  <c r="BS333" i="2"/>
  <c r="BS340" i="2"/>
  <c r="BS354" i="2"/>
  <c r="BS355" i="2"/>
  <c r="BS360" i="2"/>
  <c r="BS370" i="2"/>
  <c r="BS371" i="2"/>
  <c r="BS272" i="2"/>
  <c r="BS287" i="2"/>
  <c r="BS296" i="2"/>
  <c r="BS345" i="2"/>
  <c r="BS351" i="2"/>
  <c r="BS352" i="2"/>
  <c r="BS304" i="2"/>
  <c r="BS386" i="2"/>
  <c r="BS387" i="2"/>
  <c r="BS294" i="2"/>
  <c r="BS293" i="2" s="1"/>
  <c r="BS327" i="2"/>
  <c r="BS413" i="2"/>
  <c r="BS419" i="2"/>
  <c r="BS439" i="2"/>
  <c r="BS524" i="2"/>
  <c r="BS564" i="2"/>
  <c r="BS410" i="2"/>
  <c r="BS411" i="2"/>
  <c r="BS418" i="2"/>
  <c r="BS457" i="2"/>
  <c r="BS487" i="2"/>
  <c r="BS306" i="2"/>
  <c r="BS379" i="2"/>
  <c r="BS394" i="2"/>
  <c r="BS395" i="2"/>
  <c r="BS402" i="2"/>
  <c r="BS403" i="2"/>
  <c r="BS423" i="2"/>
  <c r="BS1720" i="2" s="1"/>
  <c r="BS523" i="2"/>
  <c r="BS532" i="2"/>
  <c r="BS472" i="2"/>
  <c r="BS598" i="2"/>
  <c r="BS619" i="2"/>
  <c r="BS638" i="2"/>
  <c r="BS657" i="2"/>
  <c r="BS695" i="2"/>
  <c r="BS715" i="2"/>
  <c r="BS732" i="2"/>
  <c r="BS749" i="2"/>
  <c r="BS787" i="2"/>
  <c r="BS328" i="2"/>
  <c r="BS378" i="2"/>
  <c r="BS525" i="2"/>
  <c r="BS618" i="2"/>
  <c r="BS637" i="2"/>
  <c r="BS656" i="2"/>
  <c r="BS676" i="2"/>
  <c r="BS694" i="2"/>
  <c r="BS714" i="2"/>
  <c r="BS731" i="2"/>
  <c r="BS261" i="2"/>
  <c r="BS414" i="2"/>
  <c r="BS617" i="2"/>
  <c r="BS636" i="2"/>
  <c r="BS655" i="2"/>
  <c r="BS675" i="2"/>
  <c r="BS713" i="2"/>
  <c r="BS751" i="2"/>
  <c r="BS768" i="2"/>
  <c r="BS785" i="2"/>
  <c r="BS804" i="2"/>
  <c r="BS750" i="2"/>
  <c r="BS767" i="2"/>
  <c r="BS806" i="2"/>
  <c r="BS880" i="2"/>
  <c r="BS901" i="2"/>
  <c r="BS921" i="2"/>
  <c r="BS958" i="2"/>
  <c r="BS973" i="2"/>
  <c r="BS999" i="2"/>
  <c r="BS1020" i="2"/>
  <c r="BS1058" i="2"/>
  <c r="BS1079" i="2"/>
  <c r="BS1100" i="2"/>
  <c r="BS786" i="2"/>
  <c r="BS805" i="2"/>
  <c r="BS842" i="2"/>
  <c r="BS862" i="2"/>
  <c r="BS941" i="2"/>
  <c r="BS957" i="2"/>
  <c r="BS972" i="2"/>
  <c r="BS978" i="2"/>
  <c r="BS998" i="2"/>
  <c r="BS1019" i="2"/>
  <c r="BS1040" i="2"/>
  <c r="BS1078" i="2"/>
  <c r="BS1099" i="2"/>
  <c r="BS674" i="2"/>
  <c r="BS769" i="2"/>
  <c r="BS812" i="2"/>
  <c r="BS813" i="2"/>
  <c r="BS814" i="2"/>
  <c r="BS841" i="2"/>
  <c r="BS861" i="2"/>
  <c r="BS882" i="2"/>
  <c r="BS903" i="2"/>
  <c r="BS923" i="2"/>
  <c r="BS940" i="2"/>
  <c r="BS956" i="2"/>
  <c r="BS979" i="2"/>
  <c r="BS980" i="2"/>
  <c r="BS1018" i="2"/>
  <c r="BS1039" i="2"/>
  <c r="BS1060" i="2"/>
  <c r="BS1098" i="2"/>
  <c r="BS733" i="2"/>
  <c r="BS881" i="2"/>
  <c r="BS922" i="2"/>
  <c r="BS939" i="2"/>
  <c r="BS974" i="2"/>
  <c r="BS1038" i="2"/>
  <c r="BS1080" i="2"/>
  <c r="BS1118" i="2"/>
  <c r="BS1154" i="2"/>
  <c r="BS1218" i="2"/>
  <c r="BS1254" i="2"/>
  <c r="BS1273" i="2"/>
  <c r="BS1295" i="2"/>
  <c r="BS1316" i="2"/>
  <c r="BS1355" i="2"/>
  <c r="BS1361" i="2"/>
  <c r="BS860" i="2"/>
  <c r="BS902" i="2"/>
  <c r="BS1059" i="2"/>
  <c r="BS1120" i="2"/>
  <c r="BS1135" i="2"/>
  <c r="BS1176" i="2"/>
  <c r="BS1200" i="2"/>
  <c r="BS1238" i="2"/>
  <c r="BS1253" i="2"/>
  <c r="BS1291" i="2"/>
  <c r="BS1296" i="2"/>
  <c r="BS1315" i="2"/>
  <c r="BS1119" i="2"/>
  <c r="BS1136" i="2"/>
  <c r="BS1152" i="2"/>
  <c r="BS1175" i="2"/>
  <c r="BS1220" i="2"/>
  <c r="BS1237" i="2"/>
  <c r="BS1252" i="2"/>
  <c r="BS1275" i="2"/>
  <c r="BS1290" i="2"/>
  <c r="BS1297" i="2"/>
  <c r="BS1337" i="2"/>
  <c r="BS1353" i="2"/>
  <c r="BS1359" i="2"/>
  <c r="BS1289" i="2"/>
  <c r="BS1338" i="2"/>
  <c r="BS1360" i="2"/>
  <c r="BS1367" i="2"/>
  <c r="BS1368" i="2"/>
  <c r="BS1382" i="2"/>
  <c r="BS1392" i="2"/>
  <c r="BS1414" i="2"/>
  <c r="BS1443" i="2" s="1"/>
  <c r="BS1438" i="2"/>
  <c r="BT1466" i="2"/>
  <c r="BS1493" i="2"/>
  <c r="BS1499" i="2"/>
  <c r="BS1500" i="2"/>
  <c r="BS1503" i="2"/>
  <c r="BS1505" i="2"/>
  <c r="BS1506" i="2"/>
  <c r="BS1522" i="2"/>
  <c r="BS1523" i="2"/>
  <c r="BS1524" i="2"/>
  <c r="BS1528" i="2"/>
  <c r="BS1137" i="2"/>
  <c r="BS1174" i="2"/>
  <c r="BS1317" i="2"/>
  <c r="BS1369" i="2"/>
  <c r="BS1383" i="2" s="1"/>
  <c r="BS1381" i="2"/>
  <c r="BS1439" i="2"/>
  <c r="BS1447" i="2"/>
  <c r="BS1449" i="2"/>
  <c r="BS1465" i="2"/>
  <c r="BS1494" i="2"/>
  <c r="BT1521" i="2"/>
  <c r="BS1198" i="2"/>
  <c r="BS1219" i="2"/>
  <c r="BS1274" i="2"/>
  <c r="BS1336" i="2"/>
  <c r="BS1380" i="2"/>
  <c r="BS1385" i="2"/>
  <c r="BS1399" i="2"/>
  <c r="BS1437" i="2"/>
  <c r="BS1468" i="2"/>
  <c r="BS1469" i="2"/>
  <c r="BS1492" i="2"/>
  <c r="BS1498" i="2"/>
  <c r="BS1502" i="2"/>
  <c r="BS1504" i="2"/>
  <c r="BS1527" i="2"/>
  <c r="BS1529" i="2"/>
  <c r="BS1530" i="2"/>
  <c r="BS1544" i="2"/>
  <c r="BS1448" i="2"/>
  <c r="BS1451" i="2"/>
  <c r="BS1538" i="2"/>
  <c r="BS1543" i="2"/>
  <c r="BS1565" i="2"/>
  <c r="BS1569" i="2"/>
  <c r="BT1573" i="2"/>
  <c r="BS1576" i="2"/>
  <c r="BS1578" i="2"/>
  <c r="BT1587" i="2"/>
  <c r="BS1603" i="2"/>
  <c r="BS1605" i="2"/>
  <c r="BS1610" i="2"/>
  <c r="BS1614" i="2"/>
  <c r="BS1618" i="2"/>
  <c r="BS1622" i="2"/>
  <c r="BS1629" i="2"/>
  <c r="BS1633" i="2"/>
  <c r="BS1637" i="2"/>
  <c r="BS1641" i="2"/>
  <c r="BS1645" i="2"/>
  <c r="BS1647" i="2"/>
  <c r="BS1651" i="2"/>
  <c r="BS1655" i="2"/>
  <c r="BS1669" i="2"/>
  <c r="BS1688" i="2"/>
  <c r="BS1693" i="2"/>
  <c r="BS1000" i="2"/>
  <c r="BS1153" i="2"/>
  <c r="BS1444" i="2"/>
  <c r="BS1450" i="2"/>
  <c r="BS1541" i="2"/>
  <c r="BS1545" i="2"/>
  <c r="BS1550" i="2"/>
  <c r="BS1552" i="2"/>
  <c r="BS1575" i="2"/>
  <c r="BS1590" i="2"/>
  <c r="BS1597" i="2"/>
  <c r="BS1600" i="2"/>
  <c r="BS1604" i="2"/>
  <c r="BS1607" i="2"/>
  <c r="BS1615" i="2"/>
  <c r="BS1619" i="2"/>
  <c r="BS1623" i="2"/>
  <c r="BS1625" i="2"/>
  <c r="BS1630" i="2"/>
  <c r="BS1634" i="2"/>
  <c r="BS1236" i="2"/>
  <c r="BS1440" i="2"/>
  <c r="BS1496" i="2"/>
  <c r="BS1537" i="2"/>
  <c r="BS1564" i="2"/>
  <c r="BS1567" i="2"/>
  <c r="BS1574" i="2"/>
  <c r="BS1577" i="2"/>
  <c r="BS1588" i="2"/>
  <c r="BS1589" i="2"/>
  <c r="BS1601" i="2"/>
  <c r="BS1608" i="2"/>
  <c r="BS1616" i="2"/>
  <c r="BS1620" i="2"/>
  <c r="BS1624" i="2"/>
  <c r="BS1627" i="2"/>
  <c r="BS1631" i="2"/>
  <c r="BS1635" i="2"/>
  <c r="BS1639" i="2"/>
  <c r="BS1643" i="2"/>
  <c r="BS1653" i="2"/>
  <c r="BS1657" i="2"/>
  <c r="BS1665" i="2"/>
  <c r="BS1671" i="2"/>
  <c r="BS1677" i="2"/>
  <c r="BS1690" i="2"/>
  <c r="BS1691" i="2"/>
  <c r="BS1699" i="2"/>
  <c r="BS1721" i="2" s="1"/>
  <c r="BS840" i="2"/>
  <c r="BS1445" i="2"/>
  <c r="BS1441" i="2"/>
  <c r="BS1542" i="2"/>
  <c r="BS1539" i="2"/>
  <c r="BS1354" i="2"/>
  <c r="BS1551" i="2"/>
  <c r="BS1621" i="2"/>
  <c r="BS1628" i="2"/>
  <c r="BS1638" i="2"/>
  <c r="BS1642" i="2"/>
  <c r="BS1632" i="2"/>
  <c r="BS1609" i="2"/>
  <c r="BS1636" i="2"/>
  <c r="BS1640" i="2"/>
  <c r="BS1644" i="2"/>
  <c r="BS1602" i="2"/>
  <c r="BS1617" i="2"/>
  <c r="BS1666" i="2"/>
  <c r="BS1680" i="2"/>
  <c r="BS1701" i="2"/>
  <c r="BS1781" i="2"/>
  <c r="BS1784" i="2"/>
  <c r="BT1779" i="2" s="1"/>
  <c r="BS1649" i="2"/>
  <c r="BS1652" i="2"/>
  <c r="BS1656" i="2"/>
  <c r="BS1689" i="2"/>
  <c r="BS1734" i="2"/>
  <c r="BS1746" i="2"/>
  <c r="BS1758" i="2"/>
  <c r="BS1783" i="2"/>
  <c r="BS1661" i="2"/>
  <c r="BS1670" i="2"/>
  <c r="BS1692" i="2"/>
  <c r="BS1646" i="2"/>
  <c r="BS1654" i="2"/>
  <c r="BS1658" i="2"/>
  <c r="BS1672" i="2"/>
  <c r="BS1685" i="2"/>
  <c r="BS1698" i="2"/>
  <c r="BS1718" i="2" s="1"/>
  <c r="BS1722" i="2"/>
  <c r="BS1782" i="2"/>
  <c r="BS1803" i="2"/>
  <c r="BS1802" i="2"/>
  <c r="BS1816" i="2"/>
  <c r="BS1804" i="2"/>
  <c r="BT1798" i="2" s="1"/>
  <c r="BS1789" i="2"/>
  <c r="BS1809" i="2"/>
  <c r="BR1553" i="2"/>
  <c r="BR1557" i="2" s="1"/>
  <c r="X1383" i="2"/>
  <c r="BR1611" i="2"/>
  <c r="BR1719" i="2"/>
  <c r="BR310" i="2"/>
  <c r="BR1596" i="2"/>
  <c r="BM413" i="2"/>
  <c r="BM414" i="2" s="1"/>
  <c r="BM423" i="2" s="1"/>
  <c r="BM1720" i="2" s="1"/>
  <c r="BM1656" i="2"/>
  <c r="BM1659" i="2" s="1"/>
  <c r="BM1680" i="2" s="1"/>
  <c r="BR2124" i="2" l="1"/>
  <c r="AJ2125" i="2"/>
  <c r="R2125" i="2"/>
  <c r="BM2125" i="2"/>
  <c r="AV2125" i="2"/>
  <c r="AZ2125" i="2"/>
  <c r="AN2125" i="2"/>
  <c r="H2125" i="2"/>
  <c r="BP2125" i="2"/>
  <c r="BC2125" i="2"/>
  <c r="BG2125" i="2"/>
  <c r="AU2125" i="2"/>
  <c r="DV2125" i="2"/>
  <c r="DE2125" i="2"/>
  <c r="F2125" i="2"/>
  <c r="DQ2125" i="2"/>
  <c r="AS2125" i="2"/>
  <c r="AF2125" i="2"/>
  <c r="AY2125" i="2"/>
  <c r="U2125" i="2"/>
  <c r="BK2125" i="2"/>
  <c r="O2125" i="2"/>
  <c r="AR2125" i="2"/>
  <c r="AC2125" i="2"/>
  <c r="J2125" i="2"/>
  <c r="BJ2125" i="2"/>
  <c r="AW2125" i="2"/>
  <c r="BA2125" i="2"/>
  <c r="AO2125" i="2"/>
  <c r="D2125" i="2"/>
  <c r="BQ2125" i="2"/>
  <c r="DP2125" i="2"/>
  <c r="BD2125" i="2"/>
  <c r="AA2125" i="2"/>
  <c r="L2125" i="2"/>
  <c r="BZ2125" i="2"/>
  <c r="DN2125" i="2"/>
  <c r="BO2125" i="2"/>
  <c r="AK2125" i="2"/>
  <c r="X2125" i="2"/>
  <c r="BF2125" i="2"/>
  <c r="N2125" i="2"/>
  <c r="AE2125" i="2"/>
  <c r="P2125" i="2"/>
  <c r="DR2125" i="2"/>
  <c r="BB2125" i="2"/>
  <c r="AP2125" i="2"/>
  <c r="AT2125" i="2"/>
  <c r="AG2125" i="2"/>
  <c r="DU2125" i="2"/>
  <c r="BN2125" i="2"/>
  <c r="BX2125" i="2"/>
  <c r="BE2125" i="2"/>
  <c r="AB2125" i="2"/>
  <c r="I2125" i="2"/>
  <c r="Q2125" i="2"/>
  <c r="DO2125" i="2"/>
  <c r="BL2125" i="2"/>
  <c r="AD2125" i="2"/>
  <c r="K2125" i="2"/>
  <c r="AI2125" i="2"/>
  <c r="V2125" i="2"/>
  <c r="DS2125" i="2"/>
  <c r="AH2125" i="2"/>
  <c r="AQ2125" i="2"/>
  <c r="BY2125" i="2"/>
  <c r="AX2125" i="2"/>
  <c r="C2126" i="2"/>
  <c r="DT2125" i="2"/>
  <c r="AL2124" i="2"/>
  <c r="BH2124" i="2"/>
  <c r="S2124" i="2"/>
  <c r="BT1526" i="2"/>
  <c r="BT579" i="2" s="1"/>
  <c r="BT1199" i="2"/>
  <c r="BT188" i="2"/>
  <c r="BT1442" i="2"/>
  <c r="BT420" i="2"/>
  <c r="BT696" i="2"/>
  <c r="BT240" i="2"/>
  <c r="BT339" i="2"/>
  <c r="BT318" i="2"/>
  <c r="BT239" i="2"/>
  <c r="BT218" i="2"/>
  <c r="BT217" i="2"/>
  <c r="BT1787" i="2"/>
  <c r="BT1807" i="2"/>
  <c r="BT343" i="2"/>
  <c r="BT331" i="2"/>
  <c r="BT595" i="2"/>
  <c r="BT549" i="2"/>
  <c r="BT114" i="2"/>
  <c r="G85" i="2"/>
  <c r="BF198" i="3"/>
  <c r="BF1419" i="3" s="1"/>
  <c r="BE1426" i="3"/>
  <c r="BE1443" i="3" s="1"/>
  <c r="F2002" i="3"/>
  <c r="BG1005" i="3"/>
  <c r="BG1237" i="3" s="1"/>
  <c r="BG162" i="3"/>
  <c r="BG161" i="3"/>
  <c r="BG129" i="3"/>
  <c r="BG131" i="3"/>
  <c r="BG132" i="3" s="1"/>
  <c r="BG163" i="3"/>
  <c r="BG164" i="3"/>
  <c r="BG155" i="3"/>
  <c r="BG156" i="3"/>
  <c r="BG154" i="3"/>
  <c r="BG1004" i="3"/>
  <c r="BG157" i="3"/>
  <c r="BG120" i="3"/>
  <c r="X1550" i="2"/>
  <c r="X1553" i="2" s="1"/>
  <c r="BT1681" i="2"/>
  <c r="BT1812" i="2"/>
  <c r="BT1738" i="2"/>
  <c r="BT1792" i="2"/>
  <c r="BT1762" i="2"/>
  <c r="BT1750" i="2"/>
  <c r="BT1726" i="2"/>
  <c r="BT1695" i="2"/>
  <c r="BT1683" i="2"/>
  <c r="BT1674" i="2"/>
  <c r="BT1678" i="2"/>
  <c r="BT130" i="2"/>
  <c r="BT121" i="2"/>
  <c r="BT317" i="2"/>
  <c r="BT1536" i="2"/>
  <c r="BT1397" i="2"/>
  <c r="BT308" i="2"/>
  <c r="F85" i="2"/>
  <c r="F89" i="2" s="1"/>
  <c r="BN1720" i="2"/>
  <c r="BT321" i="2"/>
  <c r="BT1801" i="2"/>
  <c r="BT1555" i="2"/>
  <c r="BT1495" i="2"/>
  <c r="BT1497" i="2"/>
  <c r="BT1413" i="2"/>
  <c r="BT1412" i="2"/>
  <c r="BS1659" i="2"/>
  <c r="Y157" i="2"/>
  <c r="Y160" i="2"/>
  <c r="Y158" i="2"/>
  <c r="Y123" i="2"/>
  <c r="Y159" i="2"/>
  <c r="Y1135" i="2"/>
  <c r="X1567" i="2"/>
  <c r="X1569" i="2" s="1"/>
  <c r="BU17" i="2"/>
  <c r="BT16" i="2"/>
  <c r="BT282" i="2" s="1"/>
  <c r="BT117" i="2"/>
  <c r="BT122" i="2"/>
  <c r="BT118" i="2"/>
  <c r="BT120" i="2"/>
  <c r="BT119" i="2"/>
  <c r="BT126" i="2"/>
  <c r="BT123" i="2"/>
  <c r="BT127" i="2"/>
  <c r="BT128" i="2"/>
  <c r="BT129" i="2"/>
  <c r="BT135" i="2"/>
  <c r="BT158" i="2"/>
  <c r="BT134" i="2"/>
  <c r="BT157" i="2"/>
  <c r="BT131" i="2"/>
  <c r="BT160" i="2"/>
  <c r="BT161" i="2"/>
  <c r="BT164" i="2"/>
  <c r="BT132" i="2"/>
  <c r="BT159" i="2"/>
  <c r="BT166" i="2"/>
  <c r="BT170" i="2"/>
  <c r="BT201" i="2"/>
  <c r="BT189" i="2"/>
  <c r="BT193" i="2"/>
  <c r="BT196" i="2"/>
  <c r="BT165" i="2"/>
  <c r="BT192" i="2"/>
  <c r="BT197" i="2"/>
  <c r="BT199" i="2"/>
  <c r="BT191" i="2"/>
  <c r="BT219" i="2"/>
  <c r="BT222" i="2"/>
  <c r="BT223" i="2"/>
  <c r="BT224" i="2"/>
  <c r="BT241" i="2"/>
  <c r="BT167" i="2"/>
  <c r="BT168" i="2"/>
  <c r="BT198" i="2"/>
  <c r="BT261" i="2"/>
  <c r="BT272" i="2"/>
  <c r="BT287" i="2"/>
  <c r="BT294" i="2"/>
  <c r="BT293" i="2" s="1"/>
  <c r="BT296" i="2"/>
  <c r="BT246" i="2"/>
  <c r="BT273" i="2"/>
  <c r="BT245" i="2"/>
  <c r="BT262" i="2"/>
  <c r="BT263" i="2"/>
  <c r="BT266" i="2"/>
  <c r="BT267" i="2"/>
  <c r="BT268" i="2"/>
  <c r="BT274" i="2"/>
  <c r="BT304" i="2"/>
  <c r="BT306" i="2"/>
  <c r="BT327" i="2"/>
  <c r="BT328" i="2"/>
  <c r="BT378" i="2"/>
  <c r="BT379" i="2"/>
  <c r="BU295" i="2"/>
  <c r="BT333" i="2"/>
  <c r="BT340" i="2"/>
  <c r="BT354" i="2"/>
  <c r="BT355" i="2"/>
  <c r="BT360" i="2"/>
  <c r="BT345" i="2"/>
  <c r="BT351" i="2"/>
  <c r="BT352" i="2"/>
  <c r="BT394" i="2"/>
  <c r="BT395" i="2"/>
  <c r="BT387" i="2"/>
  <c r="BT414" i="2"/>
  <c r="BT472" i="2"/>
  <c r="BT525" i="2"/>
  <c r="BT244" i="2"/>
  <c r="BT386" i="2"/>
  <c r="BT413" i="2"/>
  <c r="BT419" i="2"/>
  <c r="BT439" i="2"/>
  <c r="BT524" i="2"/>
  <c r="BT564" i="2"/>
  <c r="BT371" i="2"/>
  <c r="BT410" i="2"/>
  <c r="BT411" i="2"/>
  <c r="BT418" i="2"/>
  <c r="BT457" i="2"/>
  <c r="BT487" i="2"/>
  <c r="BT402" i="2"/>
  <c r="BT523" i="2"/>
  <c r="BT532" i="2"/>
  <c r="BT674" i="2"/>
  <c r="BT733" i="2"/>
  <c r="BT750" i="2"/>
  <c r="BT767" i="2"/>
  <c r="BT423" i="2"/>
  <c r="BT1720" i="2" s="1"/>
  <c r="BT598" i="2"/>
  <c r="BT619" i="2"/>
  <c r="BT638" i="2"/>
  <c r="BT657" i="2"/>
  <c r="BT695" i="2"/>
  <c r="BT715" i="2"/>
  <c r="BT732" i="2"/>
  <c r="BT749" i="2"/>
  <c r="BT403" i="2"/>
  <c r="BT618" i="2"/>
  <c r="BT637" i="2"/>
  <c r="BT656" i="2"/>
  <c r="BT676" i="2"/>
  <c r="BT694" i="2"/>
  <c r="BT714" i="2"/>
  <c r="BT731" i="2"/>
  <c r="BT769" i="2"/>
  <c r="BT786" i="2"/>
  <c r="BT636" i="2"/>
  <c r="BT785" i="2"/>
  <c r="BT840" i="2"/>
  <c r="BT860" i="2"/>
  <c r="BT881" i="2"/>
  <c r="BT902" i="2"/>
  <c r="BT922" i="2"/>
  <c r="BT939" i="2"/>
  <c r="BT974" i="2"/>
  <c r="BT1000" i="2"/>
  <c r="BT1038" i="2"/>
  <c r="BT1059" i="2"/>
  <c r="BT1080" i="2"/>
  <c r="BT1118" i="2"/>
  <c r="BT655" i="2"/>
  <c r="BT806" i="2"/>
  <c r="BT880" i="2"/>
  <c r="BT901" i="2"/>
  <c r="BT921" i="2"/>
  <c r="BT958" i="2"/>
  <c r="BT973" i="2"/>
  <c r="BT999" i="2"/>
  <c r="BT1020" i="2"/>
  <c r="BT1058" i="2"/>
  <c r="BT1079" i="2"/>
  <c r="BT1100" i="2"/>
  <c r="BT617" i="2"/>
  <c r="BT713" i="2"/>
  <c r="BT768" i="2"/>
  <c r="BT787" i="2"/>
  <c r="BT805" i="2"/>
  <c r="BT842" i="2"/>
  <c r="BT862" i="2"/>
  <c r="BT941" i="2"/>
  <c r="BT957" i="2"/>
  <c r="BT972" i="2"/>
  <c r="BT978" i="2"/>
  <c r="BT998" i="2"/>
  <c r="BT1019" i="2"/>
  <c r="BT1040" i="2"/>
  <c r="BT1078" i="2"/>
  <c r="BT1099" i="2"/>
  <c r="BT675" i="2"/>
  <c r="BT804" i="2"/>
  <c r="BT814" i="2"/>
  <c r="BT980" i="2"/>
  <c r="BT1137" i="2"/>
  <c r="BT1153" i="2"/>
  <c r="BT1174" i="2"/>
  <c r="BT1198" i="2"/>
  <c r="BT1219" i="2"/>
  <c r="BT1236" i="2"/>
  <c r="BT1274" i="2"/>
  <c r="BT1289" i="2"/>
  <c r="BT1317" i="2"/>
  <c r="BT1336" i="2"/>
  <c r="BT1360" i="2"/>
  <c r="BT841" i="2"/>
  <c r="BT882" i="2"/>
  <c r="BT923" i="2"/>
  <c r="BT940" i="2"/>
  <c r="BT1018" i="2"/>
  <c r="BT1060" i="2"/>
  <c r="BT1154" i="2"/>
  <c r="BT1218" i="2"/>
  <c r="BT1254" i="2"/>
  <c r="BT1273" i="2"/>
  <c r="BT1295" i="2"/>
  <c r="BT1316" i="2"/>
  <c r="BT812" i="2"/>
  <c r="BT903" i="2"/>
  <c r="BT956" i="2"/>
  <c r="BT979" i="2"/>
  <c r="BT1039" i="2"/>
  <c r="BT1098" i="2"/>
  <c r="BT1120" i="2"/>
  <c r="BT1135" i="2"/>
  <c r="BT1176" i="2"/>
  <c r="BT1200" i="2"/>
  <c r="BT1238" i="2"/>
  <c r="BT1253" i="2"/>
  <c r="BT1291" i="2"/>
  <c r="BT1296" i="2"/>
  <c r="BT1315" i="2"/>
  <c r="BT1338" i="2"/>
  <c r="BT1354" i="2"/>
  <c r="BT1369" i="2"/>
  <c r="BT1383" i="2" s="1"/>
  <c r="BT1152" i="2"/>
  <c r="BT1237" i="2"/>
  <c r="BT1337" i="2"/>
  <c r="BT1355" i="2"/>
  <c r="BT1361" i="2"/>
  <c r="BT1440" i="2"/>
  <c r="BT1441" i="2"/>
  <c r="BT1444" i="2"/>
  <c r="BT1445" i="2"/>
  <c r="BT1448" i="2"/>
  <c r="BT1450" i="2"/>
  <c r="BT1451" i="2"/>
  <c r="BT1496" i="2"/>
  <c r="BT751" i="2"/>
  <c r="BT813" i="2"/>
  <c r="BT861" i="2"/>
  <c r="BT1220" i="2"/>
  <c r="BT1252" i="2"/>
  <c r="BT1290" i="2"/>
  <c r="BT1297" i="2"/>
  <c r="BT1359" i="2"/>
  <c r="BT1367" i="2"/>
  <c r="BT1368" i="2"/>
  <c r="BT1382" i="2"/>
  <c r="BT1392" i="2"/>
  <c r="BT1414" i="2"/>
  <c r="BT1443" i="2" s="1"/>
  <c r="BT1438" i="2"/>
  <c r="BU1466" i="2"/>
  <c r="BT1493" i="2"/>
  <c r="BT1499" i="2"/>
  <c r="BT1500" i="2"/>
  <c r="BT1503" i="2"/>
  <c r="BT1505" i="2"/>
  <c r="BT1506" i="2"/>
  <c r="BT370" i="2"/>
  <c r="BT1136" i="2"/>
  <c r="BT1175" i="2"/>
  <c r="BT1275" i="2"/>
  <c r="BT1353" i="2"/>
  <c r="BT1381" i="2"/>
  <c r="BT1439" i="2"/>
  <c r="BT1447" i="2"/>
  <c r="BT1449" i="2"/>
  <c r="BT1465" i="2"/>
  <c r="BT1494" i="2"/>
  <c r="BU1521" i="2"/>
  <c r="BT1538" i="2"/>
  <c r="BT1542" i="2"/>
  <c r="BT1545" i="2"/>
  <c r="BT1492" i="2"/>
  <c r="BT1502" i="2"/>
  <c r="BT1524" i="2"/>
  <c r="BT1527" i="2"/>
  <c r="BT1539" i="2"/>
  <c r="BT1551" i="2"/>
  <c r="BT1602" i="2"/>
  <c r="BT1609" i="2"/>
  <c r="BT1617" i="2"/>
  <c r="BT1621" i="2"/>
  <c r="BT1628" i="2"/>
  <c r="BT1632" i="2"/>
  <c r="BT1636" i="2"/>
  <c r="BT1640" i="2"/>
  <c r="BT1644" i="2"/>
  <c r="BT1649" i="2"/>
  <c r="BT1654" i="2"/>
  <c r="BT1658" i="2"/>
  <c r="BT1666" i="2"/>
  <c r="BT1685" i="2"/>
  <c r="BT1692" i="2"/>
  <c r="BT1746" i="2"/>
  <c r="BT1119" i="2"/>
  <c r="BT1385" i="2"/>
  <c r="BT1399" i="2"/>
  <c r="BT1437" i="2"/>
  <c r="BT1468" i="2"/>
  <c r="BT1498" i="2"/>
  <c r="BT1504" i="2"/>
  <c r="BT1523" i="2"/>
  <c r="BT1528" i="2"/>
  <c r="BT1530" i="2"/>
  <c r="BT1543" i="2"/>
  <c r="BT1565" i="2"/>
  <c r="BT1569" i="2"/>
  <c r="BU1573" i="2"/>
  <c r="BT1576" i="2"/>
  <c r="BT1578" i="2"/>
  <c r="BU1587" i="2"/>
  <c r="BT1603" i="2"/>
  <c r="BT1605" i="2"/>
  <c r="BT1610" i="2"/>
  <c r="BT1614" i="2"/>
  <c r="BT1618" i="2"/>
  <c r="BT1622" i="2"/>
  <c r="BT1629" i="2"/>
  <c r="BT1633" i="2"/>
  <c r="BT1637" i="2"/>
  <c r="BT1380" i="2"/>
  <c r="BT1522" i="2"/>
  <c r="BT1529" i="2"/>
  <c r="BT1541" i="2"/>
  <c r="BT1550" i="2"/>
  <c r="BT1552" i="2"/>
  <c r="BT1575" i="2"/>
  <c r="BT1590" i="2"/>
  <c r="BT1597" i="2"/>
  <c r="BT1600" i="2"/>
  <c r="BT1604" i="2"/>
  <c r="BT1607" i="2"/>
  <c r="BT1615" i="2"/>
  <c r="BT1619" i="2"/>
  <c r="BT1623" i="2"/>
  <c r="BT1625" i="2"/>
  <c r="BT1630" i="2"/>
  <c r="BT1634" i="2"/>
  <c r="BT1638" i="2"/>
  <c r="BT1642" i="2"/>
  <c r="BT1646" i="2"/>
  <c r="BT1652" i="2"/>
  <c r="BT1656" i="2"/>
  <c r="BT1661" i="2"/>
  <c r="BT1670" i="2"/>
  <c r="BT1672" i="2"/>
  <c r="BT1680" i="2"/>
  <c r="BT1689" i="2"/>
  <c r="BT1698" i="2"/>
  <c r="BT1718" i="2" s="1"/>
  <c r="BT1701" i="2"/>
  <c r="BT1722" i="2"/>
  <c r="BT1734" i="2"/>
  <c r="BT1758" i="2"/>
  <c r="BT1469" i="2"/>
  <c r="BT1537" i="2"/>
  <c r="BT1564" i="2"/>
  <c r="BT1574" i="2"/>
  <c r="BT1567" i="2"/>
  <c r="BT1608" i="2"/>
  <c r="BT1635" i="2"/>
  <c r="BT1639" i="2"/>
  <c r="BT1544" i="2"/>
  <c r="BT1577" i="2"/>
  <c r="BT1588" i="2"/>
  <c r="BT1601" i="2"/>
  <c r="BT1616" i="2"/>
  <c r="BT1620" i="2"/>
  <c r="BT1627" i="2"/>
  <c r="BT1641" i="2"/>
  <c r="BT1645" i="2"/>
  <c r="BT1647" i="2"/>
  <c r="BT1589" i="2"/>
  <c r="BT1624" i="2"/>
  <c r="BT1631" i="2"/>
  <c r="BT1643" i="2"/>
  <c r="BT1669" i="2"/>
  <c r="BT1691" i="2"/>
  <c r="BT1782" i="2"/>
  <c r="BT1653" i="2"/>
  <c r="BT1657" i="2"/>
  <c r="BT1690" i="2"/>
  <c r="BT1781" i="2"/>
  <c r="BT1784" i="2"/>
  <c r="BU1779" i="2" s="1"/>
  <c r="BT1802" i="2"/>
  <c r="BT1651" i="2"/>
  <c r="BT1665" i="2"/>
  <c r="BT1671" i="2"/>
  <c r="BT1693" i="2"/>
  <c r="BT1655" i="2"/>
  <c r="BT1677" i="2"/>
  <c r="BT1688" i="2"/>
  <c r="BT1699" i="2"/>
  <c r="BT1721" i="2" s="1"/>
  <c r="BT1789" i="2"/>
  <c r="BT1809" i="2"/>
  <c r="BT1783" i="2"/>
  <c r="BT1816" i="2"/>
  <c r="BT1803" i="2"/>
  <c r="BT1804" i="2"/>
  <c r="BU1798" i="2" s="1"/>
  <c r="Y166" i="2"/>
  <c r="Y132" i="2"/>
  <c r="Y164" i="2"/>
  <c r="Y1136" i="2"/>
  <c r="Y1368" i="2" s="1"/>
  <c r="Y134" i="2"/>
  <c r="Y1555" i="2" s="1"/>
  <c r="Y165" i="2"/>
  <c r="Y167" i="2"/>
  <c r="BS1553" i="2"/>
  <c r="BS1557" i="2" s="1"/>
  <c r="AK1440" i="2"/>
  <c r="AK1444" i="2" s="1"/>
  <c r="BS1611" i="2"/>
  <c r="BS310" i="2"/>
  <c r="BS1719" i="2"/>
  <c r="BS1596" i="2"/>
  <c r="X1557" i="2"/>
  <c r="X1574" i="2" s="1"/>
  <c r="X1665" i="2" s="1"/>
  <c r="X1683" i="2" s="1"/>
  <c r="AJ1499" i="2"/>
  <c r="BU1415" i="2" l="1"/>
  <c r="BV17" i="2"/>
  <c r="S2125" i="2"/>
  <c r="AP2126" i="2"/>
  <c r="AC2126" i="2"/>
  <c r="J2126" i="2"/>
  <c r="DU2126" i="2"/>
  <c r="BN2126" i="2"/>
  <c r="BA2126" i="2"/>
  <c r="AO2126" i="2"/>
  <c r="AB2126" i="2"/>
  <c r="L2126" i="2"/>
  <c r="DO2126" i="2"/>
  <c r="BL2126" i="2"/>
  <c r="AY2126" i="2"/>
  <c r="AH2126" i="2"/>
  <c r="P2126" i="2"/>
  <c r="DN2126" i="2"/>
  <c r="BO2126" i="2"/>
  <c r="BB2126" i="2"/>
  <c r="BC2126" i="2"/>
  <c r="AQ2126" i="2"/>
  <c r="U2126" i="2"/>
  <c r="DR2126" i="2"/>
  <c r="BY2126" i="2"/>
  <c r="BF2126" i="2"/>
  <c r="AT2126" i="2"/>
  <c r="AG2126" i="2"/>
  <c r="O2126" i="2"/>
  <c r="I2126" i="2"/>
  <c r="DP2126" i="2"/>
  <c r="BD2126" i="2"/>
  <c r="AR2126" i="2"/>
  <c r="AE2126" i="2"/>
  <c r="Q2126" i="2"/>
  <c r="DS2126" i="2"/>
  <c r="BP2126" i="2"/>
  <c r="AV2126" i="2"/>
  <c r="AI2126" i="2"/>
  <c r="V2126" i="2"/>
  <c r="H2126" i="2"/>
  <c r="BZ2126" i="2"/>
  <c r="BG2126" i="2"/>
  <c r="AU2126" i="2"/>
  <c r="AD2126" i="2"/>
  <c r="DV2126" i="2"/>
  <c r="C2127" i="2"/>
  <c r="BX2126" i="2"/>
  <c r="BE2126" i="2"/>
  <c r="AS2126" i="2"/>
  <c r="AF2126" i="2"/>
  <c r="N2126" i="2"/>
  <c r="DT2126" i="2"/>
  <c r="BM2126" i="2"/>
  <c r="AW2126" i="2"/>
  <c r="AJ2126" i="2"/>
  <c r="R2126" i="2"/>
  <c r="D2126" i="2"/>
  <c r="BQ2126" i="2"/>
  <c r="AZ2126" i="2"/>
  <c r="AN2126" i="2"/>
  <c r="AA2126" i="2"/>
  <c r="K2126" i="2"/>
  <c r="DE2126" i="2"/>
  <c r="BK2126" i="2"/>
  <c r="AX2126" i="2"/>
  <c r="AK2126" i="2"/>
  <c r="X2126" i="2"/>
  <c r="F2126" i="2"/>
  <c r="DQ2126" i="2"/>
  <c r="BJ2126" i="2"/>
  <c r="BH2125" i="2"/>
  <c r="AL2125" i="2"/>
  <c r="BR2125" i="2"/>
  <c r="BU1442" i="2"/>
  <c r="BU1526" i="2"/>
  <c r="BU579" i="2" s="1"/>
  <c r="BU1199" i="2"/>
  <c r="BU188" i="2"/>
  <c r="BU339" i="2"/>
  <c r="BU318" i="2"/>
  <c r="BU420" i="2"/>
  <c r="BU696" i="2"/>
  <c r="BU240" i="2"/>
  <c r="BU217" i="2"/>
  <c r="BU239" i="2"/>
  <c r="BU218" i="2"/>
  <c r="BU1787" i="2"/>
  <c r="BU1807" i="2"/>
  <c r="BU549" i="2"/>
  <c r="BU114" i="2"/>
  <c r="BU343" i="2"/>
  <c r="BU331" i="2"/>
  <c r="BU595" i="2"/>
  <c r="BX2003" i="3"/>
  <c r="BG158" i="3"/>
  <c r="BG165" i="3"/>
  <c r="BF1422" i="3"/>
  <c r="BF1524" i="3"/>
  <c r="BF1536" i="3" s="1"/>
  <c r="BH111" i="3"/>
  <c r="BG1006" i="3"/>
  <c r="BG1236" i="3"/>
  <c r="BU1681" i="2"/>
  <c r="BU1762" i="2"/>
  <c r="BU1750" i="2"/>
  <c r="BU1812" i="2"/>
  <c r="BU1792" i="2"/>
  <c r="BU1738" i="2"/>
  <c r="BU1726" i="2"/>
  <c r="BU1695" i="2"/>
  <c r="BU1683" i="2"/>
  <c r="BU1674" i="2"/>
  <c r="BU1678" i="2"/>
  <c r="BU130" i="2"/>
  <c r="BU317" i="2"/>
  <c r="BU121" i="2"/>
  <c r="BN360" i="2"/>
  <c r="BN1674" i="2" s="1"/>
  <c r="BN1681" i="2" s="1"/>
  <c r="BU1536" i="2"/>
  <c r="BU1397" i="2"/>
  <c r="BU308" i="2"/>
  <c r="BU321" i="2"/>
  <c r="BU1801" i="2"/>
  <c r="BU1555" i="2"/>
  <c r="BU1497" i="2"/>
  <c r="BU1495" i="2"/>
  <c r="BU1413" i="2"/>
  <c r="BU1412" i="2"/>
  <c r="BT1611" i="2"/>
  <c r="BT1719" i="2"/>
  <c r="BT310" i="2"/>
  <c r="BT1596" i="2"/>
  <c r="AJ1500" i="2"/>
  <c r="AJ1502" i="2" s="1"/>
  <c r="AK1494" i="2"/>
  <c r="AK1495" i="2" s="1"/>
  <c r="AK1445" i="2"/>
  <c r="AK1447" i="2" s="1"/>
  <c r="AK1451" i="2" s="1"/>
  <c r="AK1689" i="2" s="1"/>
  <c r="AL1439" i="2"/>
  <c r="Y168" i="2"/>
  <c r="BU16" i="2"/>
  <c r="BU282" i="2" s="1"/>
  <c r="BU118" i="2"/>
  <c r="BU117" i="2"/>
  <c r="BU122" i="2"/>
  <c r="BU120" i="2"/>
  <c r="BU119" i="2"/>
  <c r="BU123" i="2"/>
  <c r="BU127" i="2"/>
  <c r="BU128" i="2"/>
  <c r="BU129" i="2"/>
  <c r="BU126" i="2"/>
  <c r="BU132" i="2"/>
  <c r="BU135" i="2"/>
  <c r="BU158" i="2"/>
  <c r="BU134" i="2"/>
  <c r="BU157" i="2"/>
  <c r="BU165" i="2"/>
  <c r="BU131" i="2"/>
  <c r="BU160" i="2"/>
  <c r="BU161" i="2"/>
  <c r="BU164" i="2"/>
  <c r="BU167" i="2"/>
  <c r="BU168" i="2"/>
  <c r="BU159" i="2"/>
  <c r="BU191" i="2"/>
  <c r="BU198" i="2"/>
  <c r="BU170" i="2"/>
  <c r="BU166" i="2"/>
  <c r="BU189" i="2"/>
  <c r="BU193" i="2"/>
  <c r="BU196" i="2"/>
  <c r="BU199" i="2"/>
  <c r="BU192" i="2"/>
  <c r="BU201" i="2"/>
  <c r="BU219" i="2"/>
  <c r="BU222" i="2"/>
  <c r="BU223" i="2"/>
  <c r="BU224" i="2"/>
  <c r="BU241" i="2"/>
  <c r="BU244" i="2"/>
  <c r="BU245" i="2"/>
  <c r="BU246" i="2"/>
  <c r="BV295" i="2"/>
  <c r="BU261" i="2"/>
  <c r="BU272" i="2"/>
  <c r="BU287" i="2"/>
  <c r="BU273" i="2"/>
  <c r="BU266" i="2"/>
  <c r="BU294" i="2"/>
  <c r="BU293" i="2" s="1"/>
  <c r="BU197" i="2"/>
  <c r="BU267" i="2"/>
  <c r="BU306" i="2"/>
  <c r="BU327" i="2"/>
  <c r="BU328" i="2"/>
  <c r="BU262" i="2"/>
  <c r="BU268" i="2"/>
  <c r="BU296" i="2"/>
  <c r="BU333" i="2"/>
  <c r="BU340" i="2"/>
  <c r="BU354" i="2"/>
  <c r="BU355" i="2"/>
  <c r="BU360" i="2"/>
  <c r="BU370" i="2"/>
  <c r="BU371" i="2"/>
  <c r="BU345" i="2"/>
  <c r="BU378" i="2"/>
  <c r="BU402" i="2"/>
  <c r="BU403" i="2"/>
  <c r="BU423" i="2"/>
  <c r="BU1720" i="2" s="1"/>
  <c r="BU523" i="2"/>
  <c r="BU532" i="2"/>
  <c r="BU263" i="2"/>
  <c r="BU274" i="2"/>
  <c r="BU351" i="2"/>
  <c r="BU387" i="2"/>
  <c r="BU414" i="2"/>
  <c r="BU472" i="2"/>
  <c r="BU525" i="2"/>
  <c r="BU386" i="2"/>
  <c r="BU413" i="2"/>
  <c r="BU419" i="2"/>
  <c r="BU439" i="2"/>
  <c r="BU524" i="2"/>
  <c r="BU564" i="2"/>
  <c r="BU598" i="2"/>
  <c r="BU304" i="2"/>
  <c r="BU617" i="2"/>
  <c r="BU636" i="2"/>
  <c r="BU655" i="2"/>
  <c r="BU675" i="2"/>
  <c r="BU713" i="2"/>
  <c r="BU751" i="2"/>
  <c r="BU768" i="2"/>
  <c r="BU785" i="2"/>
  <c r="BU352" i="2"/>
  <c r="BU394" i="2"/>
  <c r="BU411" i="2"/>
  <c r="BU674" i="2"/>
  <c r="BU733" i="2"/>
  <c r="BU750" i="2"/>
  <c r="BU379" i="2"/>
  <c r="BU395" i="2"/>
  <c r="BU619" i="2"/>
  <c r="BU638" i="2"/>
  <c r="BU657" i="2"/>
  <c r="BU695" i="2"/>
  <c r="BU715" i="2"/>
  <c r="BU732" i="2"/>
  <c r="BU749" i="2"/>
  <c r="BU787" i="2"/>
  <c r="BU410" i="2"/>
  <c r="BU487" i="2"/>
  <c r="BU804" i="2"/>
  <c r="BU812" i="2"/>
  <c r="BU813" i="2"/>
  <c r="BU814" i="2"/>
  <c r="BU841" i="2"/>
  <c r="BU861" i="2"/>
  <c r="BU882" i="2"/>
  <c r="BU903" i="2"/>
  <c r="BU923" i="2"/>
  <c r="BU940" i="2"/>
  <c r="BU956" i="2"/>
  <c r="BU979" i="2"/>
  <c r="BU980" i="2"/>
  <c r="BU1018" i="2"/>
  <c r="BU1039" i="2"/>
  <c r="BU1060" i="2"/>
  <c r="BU1098" i="2"/>
  <c r="BU1119" i="2"/>
  <c r="BU457" i="2"/>
  <c r="BU637" i="2"/>
  <c r="BU694" i="2"/>
  <c r="BU767" i="2"/>
  <c r="BU840" i="2"/>
  <c r="BU860" i="2"/>
  <c r="BU881" i="2"/>
  <c r="BU902" i="2"/>
  <c r="BU922" i="2"/>
  <c r="BU939" i="2"/>
  <c r="BU974" i="2"/>
  <c r="BU1000" i="2"/>
  <c r="BU1038" i="2"/>
  <c r="BU1059" i="2"/>
  <c r="BU1080" i="2"/>
  <c r="BU1118" i="2"/>
  <c r="BU418" i="2"/>
  <c r="BU656" i="2"/>
  <c r="BU786" i="2"/>
  <c r="BU806" i="2"/>
  <c r="BU880" i="2"/>
  <c r="BU901" i="2"/>
  <c r="BU921" i="2"/>
  <c r="BU958" i="2"/>
  <c r="BU973" i="2"/>
  <c r="BU999" i="2"/>
  <c r="BU1020" i="2"/>
  <c r="BU1058" i="2"/>
  <c r="BU1079" i="2"/>
  <c r="BU1100" i="2"/>
  <c r="BU805" i="2"/>
  <c r="BU978" i="2"/>
  <c r="BU1099" i="2"/>
  <c r="BU1136" i="2"/>
  <c r="BU1152" i="2"/>
  <c r="BU1175" i="2"/>
  <c r="BU1220" i="2"/>
  <c r="BU1237" i="2"/>
  <c r="BU1252" i="2"/>
  <c r="BU1275" i="2"/>
  <c r="BU1290" i="2"/>
  <c r="BU1297" i="2"/>
  <c r="BU1337" i="2"/>
  <c r="BU1353" i="2"/>
  <c r="BU1359" i="2"/>
  <c r="BU676" i="2"/>
  <c r="BU714" i="2"/>
  <c r="BU941" i="2"/>
  <c r="BU1137" i="2"/>
  <c r="BU1153" i="2"/>
  <c r="BU1174" i="2"/>
  <c r="BU1198" i="2"/>
  <c r="BU1219" i="2"/>
  <c r="BU1236" i="2"/>
  <c r="BU1274" i="2"/>
  <c r="BU1289" i="2"/>
  <c r="BU731" i="2"/>
  <c r="BU842" i="2"/>
  <c r="BU998" i="2"/>
  <c r="BU1040" i="2"/>
  <c r="BU1154" i="2"/>
  <c r="BU1218" i="2"/>
  <c r="BU1254" i="2"/>
  <c r="BU1273" i="2"/>
  <c r="BU1295" i="2"/>
  <c r="BU1316" i="2"/>
  <c r="BU1355" i="2"/>
  <c r="BU1361" i="2"/>
  <c r="BU1368" i="2"/>
  <c r="BU972" i="2"/>
  <c r="BU1135" i="2"/>
  <c r="BU1238" i="2"/>
  <c r="BU1354" i="2"/>
  <c r="BU1380" i="2"/>
  <c r="BU1385" i="2"/>
  <c r="BU1399" i="2"/>
  <c r="BU1437" i="2"/>
  <c r="BU1468" i="2"/>
  <c r="BU1469" i="2"/>
  <c r="BU1492" i="2"/>
  <c r="BU1498" i="2"/>
  <c r="BU1502" i="2"/>
  <c r="BU1504" i="2"/>
  <c r="BU1527" i="2"/>
  <c r="BU1529" i="2"/>
  <c r="BU1530" i="2"/>
  <c r="BU1291" i="2"/>
  <c r="BU1315" i="2"/>
  <c r="BU1338" i="2"/>
  <c r="BU1360" i="2"/>
  <c r="BU1440" i="2"/>
  <c r="BU1441" i="2"/>
  <c r="BU1444" i="2"/>
  <c r="BU1445" i="2"/>
  <c r="BU1448" i="2"/>
  <c r="BU1450" i="2"/>
  <c r="BU1451" i="2"/>
  <c r="BU1496" i="2"/>
  <c r="BU769" i="2"/>
  <c r="BU862" i="2"/>
  <c r="BU1176" i="2"/>
  <c r="BU1253" i="2"/>
  <c r="BU1317" i="2"/>
  <c r="BU1367" i="2"/>
  <c r="BU1369" i="2"/>
  <c r="BU1383" i="2" s="1"/>
  <c r="BU1382" i="2"/>
  <c r="BU1392" i="2"/>
  <c r="BU1414" i="2"/>
  <c r="BU1443" i="2" s="1"/>
  <c r="BU1438" i="2"/>
  <c r="BV1466" i="2"/>
  <c r="BU1493" i="2"/>
  <c r="BU1499" i="2"/>
  <c r="BU1500" i="2"/>
  <c r="BU1503" i="2"/>
  <c r="BU1505" i="2"/>
  <c r="BU1506" i="2"/>
  <c r="BU1522" i="2"/>
  <c r="BU1523" i="2"/>
  <c r="BU1524" i="2"/>
  <c r="BU1528" i="2"/>
  <c r="BU1539" i="2"/>
  <c r="BU957" i="2"/>
  <c r="BU1120" i="2"/>
  <c r="BU1200" i="2"/>
  <c r="BU1447" i="2"/>
  <c r="BU1537" i="2"/>
  <c r="BU1542" i="2"/>
  <c r="BU1544" i="2"/>
  <c r="BU1564" i="2"/>
  <c r="BU1567" i="2"/>
  <c r="BU1574" i="2"/>
  <c r="BU1577" i="2"/>
  <c r="BU1588" i="2"/>
  <c r="BU1589" i="2"/>
  <c r="BU1601" i="2"/>
  <c r="BU1608" i="2"/>
  <c r="BU1616" i="2"/>
  <c r="BU1620" i="2"/>
  <c r="BU1624" i="2"/>
  <c r="BU1627" i="2"/>
  <c r="BU1631" i="2"/>
  <c r="BU1635" i="2"/>
  <c r="BU1639" i="2"/>
  <c r="BU1643" i="2"/>
  <c r="BU1653" i="2"/>
  <c r="BU1657" i="2"/>
  <c r="BU1665" i="2"/>
  <c r="BU1671" i="2"/>
  <c r="BU1677" i="2"/>
  <c r="BU1690" i="2"/>
  <c r="BU1691" i="2"/>
  <c r="BU1699" i="2"/>
  <c r="BU1721" i="2" s="1"/>
  <c r="BU1019" i="2"/>
  <c r="BU1449" i="2"/>
  <c r="BU1494" i="2"/>
  <c r="BU1538" i="2"/>
  <c r="BU1551" i="2"/>
  <c r="BU1602" i="2"/>
  <c r="BU1609" i="2"/>
  <c r="BU1617" i="2"/>
  <c r="BU1621" i="2"/>
  <c r="BU1628" i="2"/>
  <c r="BU1632" i="2"/>
  <c r="BU1636" i="2"/>
  <c r="BU1336" i="2"/>
  <c r="BU1439" i="2"/>
  <c r="BU1543" i="2"/>
  <c r="BU1545" i="2"/>
  <c r="BU1565" i="2"/>
  <c r="BU1569" i="2"/>
  <c r="BV1573" i="2"/>
  <c r="BU1576" i="2"/>
  <c r="BU1578" i="2"/>
  <c r="BV1587" i="2"/>
  <c r="BU1603" i="2"/>
  <c r="BU1605" i="2"/>
  <c r="BU1610" i="2"/>
  <c r="BU1614" i="2"/>
  <c r="BU1618" i="2"/>
  <c r="BU1622" i="2"/>
  <c r="BU1629" i="2"/>
  <c r="BU1633" i="2"/>
  <c r="BU1637" i="2"/>
  <c r="BU1641" i="2"/>
  <c r="BU1645" i="2"/>
  <c r="BU1647" i="2"/>
  <c r="BU1651" i="2"/>
  <c r="BU1655" i="2"/>
  <c r="BU1669" i="2"/>
  <c r="BU1688" i="2"/>
  <c r="BU1693" i="2"/>
  <c r="BU618" i="2"/>
  <c r="BU1078" i="2"/>
  <c r="BU1381" i="2"/>
  <c r="BU1465" i="2"/>
  <c r="BV1521" i="2"/>
  <c r="BU1541" i="2"/>
  <c r="BU1550" i="2"/>
  <c r="BU1296" i="2"/>
  <c r="BU1552" i="2"/>
  <c r="BU1575" i="2"/>
  <c r="BU1590" i="2"/>
  <c r="BU1604" i="2"/>
  <c r="BU1619" i="2"/>
  <c r="BU1625" i="2"/>
  <c r="BU1623" i="2"/>
  <c r="BU1630" i="2"/>
  <c r="BU1638" i="2"/>
  <c r="BU1597" i="2"/>
  <c r="BU1607" i="2"/>
  <c r="BU1634" i="2"/>
  <c r="BU1600" i="2"/>
  <c r="BU1615" i="2"/>
  <c r="BU1640" i="2"/>
  <c r="BU1644" i="2"/>
  <c r="BU1646" i="2"/>
  <c r="BU1654" i="2"/>
  <c r="BU1658" i="2"/>
  <c r="BU1672" i="2"/>
  <c r="BU1685" i="2"/>
  <c r="BU1698" i="2"/>
  <c r="BU1718" i="2" s="1"/>
  <c r="BU1722" i="2"/>
  <c r="BU1642" i="2"/>
  <c r="BU1666" i="2"/>
  <c r="BU1680" i="2"/>
  <c r="BU1701" i="2"/>
  <c r="BU1782" i="2"/>
  <c r="BU1803" i="2"/>
  <c r="BU1649" i="2"/>
  <c r="BU1652" i="2"/>
  <c r="BU1656" i="2"/>
  <c r="BU1689" i="2"/>
  <c r="BU1734" i="2"/>
  <c r="BU1746" i="2"/>
  <c r="BU1758" i="2"/>
  <c r="BU1781" i="2"/>
  <c r="BU1661" i="2"/>
  <c r="BU1670" i="2"/>
  <c r="BU1692" i="2"/>
  <c r="BU1783" i="2"/>
  <c r="BU1789" i="2"/>
  <c r="BU1804" i="2"/>
  <c r="BV1798" i="2" s="1"/>
  <c r="BU1802" i="2"/>
  <c r="BU1809" i="2"/>
  <c r="BU1784" i="2"/>
  <c r="BV1779" i="2" s="1"/>
  <c r="BU1816" i="2"/>
  <c r="Y1137" i="2"/>
  <c r="Y1367" i="2"/>
  <c r="AJ1506" i="2"/>
  <c r="AJ1691" i="2" s="1"/>
  <c r="BT1659" i="2"/>
  <c r="BT1553" i="2"/>
  <c r="BT1557" i="2" s="1"/>
  <c r="Y161" i="2"/>
  <c r="Y135" i="2"/>
  <c r="Z114" i="2" s="1"/>
  <c r="BW17" i="2" l="1"/>
  <c r="BV1415" i="2"/>
  <c r="AL2126" i="2"/>
  <c r="BR2126" i="2"/>
  <c r="P2127" i="2"/>
  <c r="J2127" i="2"/>
  <c r="BC2127" i="2"/>
  <c r="DR2127" i="2"/>
  <c r="BB2127" i="2"/>
  <c r="AC2127" i="2"/>
  <c r="BP2127" i="2"/>
  <c r="AQ2127" i="2"/>
  <c r="DN2127" i="2"/>
  <c r="BF2127" i="2"/>
  <c r="AG2127" i="2"/>
  <c r="DU2127" i="2"/>
  <c r="BN2127" i="2"/>
  <c r="AZ2127" i="2"/>
  <c r="AN2127" i="2"/>
  <c r="AA2127" i="2"/>
  <c r="L2127" i="2"/>
  <c r="DP2127" i="2"/>
  <c r="BD2127" i="2"/>
  <c r="AR2127" i="2"/>
  <c r="AE2127" i="2"/>
  <c r="Q2127" i="2"/>
  <c r="U2127" i="2"/>
  <c r="O2127" i="2"/>
  <c r="BL2127" i="2"/>
  <c r="AD2127" i="2"/>
  <c r="BK2127" i="2"/>
  <c r="AK2127" i="2"/>
  <c r="BZ2127" i="2"/>
  <c r="AY2127" i="2"/>
  <c r="BA2127" i="2"/>
  <c r="AO2127" i="2"/>
  <c r="AB2127" i="2"/>
  <c r="I2127" i="2"/>
  <c r="BX2127" i="2"/>
  <c r="BE2127" i="2"/>
  <c r="AS2127" i="2"/>
  <c r="AF2127" i="2"/>
  <c r="N2127" i="2"/>
  <c r="DT2127" i="2"/>
  <c r="BM2127" i="2"/>
  <c r="AV2127" i="2"/>
  <c r="AI2127" i="2"/>
  <c r="V2127" i="2"/>
  <c r="H2127" i="2"/>
  <c r="K2127" i="2"/>
  <c r="DS2127" i="2"/>
  <c r="DV2127" i="2"/>
  <c r="BO2127" i="2"/>
  <c r="AP2127" i="2"/>
  <c r="C2128" i="2"/>
  <c r="BG2127" i="2"/>
  <c r="AH2127" i="2"/>
  <c r="BY2127" i="2"/>
  <c r="AX2127" i="2"/>
  <c r="X2127" i="2"/>
  <c r="DQ2127" i="2"/>
  <c r="BJ2127" i="2"/>
  <c r="AW2127" i="2"/>
  <c r="AJ2127" i="2"/>
  <c r="R2127" i="2"/>
  <c r="D2127" i="2"/>
  <c r="BQ2127" i="2"/>
  <c r="F2127" i="2"/>
  <c r="AU2127" i="2"/>
  <c r="DE2127" i="2"/>
  <c r="AT2127" i="2"/>
  <c r="DO2127" i="2"/>
  <c r="BH2126" i="2"/>
  <c r="S2126" i="2"/>
  <c r="BV1442" i="2"/>
  <c r="BV1526" i="2"/>
  <c r="BV579" i="2" s="1"/>
  <c r="BV1199" i="2"/>
  <c r="BV188" i="2"/>
  <c r="BV696" i="2"/>
  <c r="BV240" i="2"/>
  <c r="BV339" i="2"/>
  <c r="BV318" i="2"/>
  <c r="BV420" i="2"/>
  <c r="BV217" i="2"/>
  <c r="BV239" i="2"/>
  <c r="BV218" i="2"/>
  <c r="BV1807" i="2"/>
  <c r="BV1787" i="2"/>
  <c r="BV595" i="2"/>
  <c r="BV549" i="2"/>
  <c r="BV114" i="2"/>
  <c r="BV343" i="2"/>
  <c r="BV331" i="2"/>
  <c r="BG1510" i="3"/>
  <c r="BG1516" i="3" s="1"/>
  <c r="BG1238" i="3"/>
  <c r="BG1252" i="3" s="1"/>
  <c r="BG1436" i="3" s="1"/>
  <c r="BG1438" i="3" s="1"/>
  <c r="AY2004" i="3"/>
  <c r="BE2004" i="3" s="1"/>
  <c r="BF1426" i="3"/>
  <c r="BF1443" i="3" s="1"/>
  <c r="F2003" i="3"/>
  <c r="BH118" i="3"/>
  <c r="BH119" i="3" s="1"/>
  <c r="BH127" i="3"/>
  <c r="BH128" i="3" s="1"/>
  <c r="BG167" i="3"/>
  <c r="BV1681" i="2"/>
  <c r="BV1792" i="2"/>
  <c r="BV1762" i="2"/>
  <c r="BV1812" i="2"/>
  <c r="BV1738" i="2"/>
  <c r="BV1726" i="2"/>
  <c r="BV1750" i="2"/>
  <c r="BV1695" i="2"/>
  <c r="BV1683" i="2"/>
  <c r="BV1674" i="2"/>
  <c r="BV1678" i="2"/>
  <c r="BN1552" i="2"/>
  <c r="BV130" i="2"/>
  <c r="BV317" i="2"/>
  <c r="BV121" i="2"/>
  <c r="BV1536" i="2"/>
  <c r="BV1397" i="2"/>
  <c r="BV308" i="2"/>
  <c r="BU1553" i="2"/>
  <c r="BU1557" i="2" s="1"/>
  <c r="BV321" i="2"/>
  <c r="BV1801" i="2"/>
  <c r="BV1497" i="2"/>
  <c r="BV1555" i="2"/>
  <c r="BV1495" i="2"/>
  <c r="BV1412" i="2"/>
  <c r="BV1413" i="2"/>
  <c r="Y1641" i="2"/>
  <c r="Y1647" i="2" s="1"/>
  <c r="Y1369" i="2"/>
  <c r="Y1383" i="2" s="1"/>
  <c r="Y1567" i="2" s="1"/>
  <c r="Y1569" i="2" s="1"/>
  <c r="BU1611" i="2"/>
  <c r="BU1719" i="2"/>
  <c r="BU310" i="2"/>
  <c r="BU1596" i="2"/>
  <c r="AK1499" i="2"/>
  <c r="BU1659" i="2"/>
  <c r="BV118" i="2"/>
  <c r="BV16" i="2"/>
  <c r="BV282" i="2" s="1"/>
  <c r="BV117" i="2"/>
  <c r="BV119" i="2"/>
  <c r="BV122" i="2"/>
  <c r="BV123" i="2"/>
  <c r="BV120" i="2"/>
  <c r="BV127" i="2"/>
  <c r="BV128" i="2"/>
  <c r="BV129" i="2"/>
  <c r="BV131" i="2"/>
  <c r="BV126" i="2"/>
  <c r="BV132" i="2"/>
  <c r="BV135" i="2"/>
  <c r="BV158" i="2"/>
  <c r="BV159" i="2"/>
  <c r="BV166" i="2"/>
  <c r="BV165" i="2"/>
  <c r="BV134" i="2"/>
  <c r="BV160" i="2"/>
  <c r="BV161" i="2"/>
  <c r="BV164" i="2"/>
  <c r="BV157" i="2"/>
  <c r="BV167" i="2"/>
  <c r="BV168" i="2"/>
  <c r="BV192" i="2"/>
  <c r="BV197" i="2"/>
  <c r="BV199" i="2"/>
  <c r="BV191" i="2"/>
  <c r="BV170" i="2"/>
  <c r="BV201" i="2"/>
  <c r="BV196" i="2"/>
  <c r="BV189" i="2"/>
  <c r="BV193" i="2"/>
  <c r="BV219" i="2"/>
  <c r="BV222" i="2"/>
  <c r="BV223" i="2"/>
  <c r="BV224" i="2"/>
  <c r="BV261" i="2"/>
  <c r="BV244" i="2"/>
  <c r="BV262" i="2"/>
  <c r="BV263" i="2"/>
  <c r="BV266" i="2"/>
  <c r="BV267" i="2"/>
  <c r="BV268" i="2"/>
  <c r="BV274" i="2"/>
  <c r="BV304" i="2"/>
  <c r="BV198" i="2"/>
  <c r="BV241" i="2"/>
  <c r="BV246" i="2"/>
  <c r="BV272" i="2"/>
  <c r="BV287" i="2"/>
  <c r="BV294" i="2"/>
  <c r="BV293" i="2" s="1"/>
  <c r="BV296" i="2"/>
  <c r="BV345" i="2"/>
  <c r="BV351" i="2"/>
  <c r="BV352" i="2"/>
  <c r="BV273" i="2"/>
  <c r="BW295" i="2"/>
  <c r="BV306" i="2"/>
  <c r="BV327" i="2"/>
  <c r="BV328" i="2"/>
  <c r="BV378" i="2"/>
  <c r="BV379" i="2"/>
  <c r="BV354" i="2"/>
  <c r="BV360" i="2"/>
  <c r="BV370" i="2"/>
  <c r="BV394" i="2"/>
  <c r="BV395" i="2"/>
  <c r="BV410" i="2"/>
  <c r="BV411" i="2"/>
  <c r="BV418" i="2"/>
  <c r="BV457" i="2"/>
  <c r="BV487" i="2"/>
  <c r="BV245" i="2"/>
  <c r="BV402" i="2"/>
  <c r="BV403" i="2"/>
  <c r="BV423" i="2"/>
  <c r="BV1720" i="2" s="1"/>
  <c r="BV523" i="2"/>
  <c r="BV532" i="2"/>
  <c r="BV333" i="2"/>
  <c r="BV355" i="2"/>
  <c r="BV387" i="2"/>
  <c r="BV414" i="2"/>
  <c r="BV472" i="2"/>
  <c r="BV525" i="2"/>
  <c r="BV386" i="2"/>
  <c r="BV439" i="2"/>
  <c r="BV618" i="2"/>
  <c r="BV637" i="2"/>
  <c r="BV656" i="2"/>
  <c r="BV676" i="2"/>
  <c r="BV694" i="2"/>
  <c r="BV714" i="2"/>
  <c r="BV731" i="2"/>
  <c r="BV769" i="2"/>
  <c r="BV786" i="2"/>
  <c r="BV419" i="2"/>
  <c r="BV524" i="2"/>
  <c r="BV617" i="2"/>
  <c r="BV636" i="2"/>
  <c r="BV655" i="2"/>
  <c r="BV675" i="2"/>
  <c r="BV713" i="2"/>
  <c r="BV413" i="2"/>
  <c r="BV598" i="2"/>
  <c r="BV674" i="2"/>
  <c r="BV733" i="2"/>
  <c r="BV750" i="2"/>
  <c r="BV767" i="2"/>
  <c r="BV371" i="2"/>
  <c r="BV619" i="2"/>
  <c r="BV732" i="2"/>
  <c r="BV749" i="2"/>
  <c r="BV751" i="2"/>
  <c r="BV805" i="2"/>
  <c r="BV842" i="2"/>
  <c r="BV862" i="2"/>
  <c r="BV941" i="2"/>
  <c r="BV957" i="2"/>
  <c r="BV972" i="2"/>
  <c r="BV978" i="2"/>
  <c r="BV998" i="2"/>
  <c r="BV1019" i="2"/>
  <c r="BV1040" i="2"/>
  <c r="BV1078" i="2"/>
  <c r="BV1099" i="2"/>
  <c r="BV638" i="2"/>
  <c r="BV785" i="2"/>
  <c r="BV804" i="2"/>
  <c r="BV812" i="2"/>
  <c r="BV813" i="2"/>
  <c r="BV814" i="2"/>
  <c r="BV841" i="2"/>
  <c r="BV861" i="2"/>
  <c r="BV882" i="2"/>
  <c r="BV903" i="2"/>
  <c r="BV923" i="2"/>
  <c r="BV940" i="2"/>
  <c r="BV956" i="2"/>
  <c r="BV979" i="2"/>
  <c r="BV980" i="2"/>
  <c r="BV1018" i="2"/>
  <c r="BV1039" i="2"/>
  <c r="BV1060" i="2"/>
  <c r="BV1098" i="2"/>
  <c r="BV1119" i="2"/>
  <c r="BV340" i="2"/>
  <c r="BV564" i="2"/>
  <c r="BV657" i="2"/>
  <c r="BV695" i="2"/>
  <c r="BV840" i="2"/>
  <c r="BV860" i="2"/>
  <c r="BV881" i="2"/>
  <c r="BV902" i="2"/>
  <c r="BV922" i="2"/>
  <c r="BV939" i="2"/>
  <c r="BV974" i="2"/>
  <c r="BV1000" i="2"/>
  <c r="BV1038" i="2"/>
  <c r="BV1059" i="2"/>
  <c r="BV1080" i="2"/>
  <c r="BV806" i="2"/>
  <c r="BV973" i="2"/>
  <c r="BV1058" i="2"/>
  <c r="BV1079" i="2"/>
  <c r="BV1100" i="2"/>
  <c r="BV1120" i="2"/>
  <c r="BV1135" i="2"/>
  <c r="BV1176" i="2"/>
  <c r="BV1200" i="2"/>
  <c r="BV1238" i="2"/>
  <c r="BV1253" i="2"/>
  <c r="BV1291" i="2"/>
  <c r="BV1296" i="2"/>
  <c r="BV1315" i="2"/>
  <c r="BV1338" i="2"/>
  <c r="BV1354" i="2"/>
  <c r="BV715" i="2"/>
  <c r="BV787" i="2"/>
  <c r="BV901" i="2"/>
  <c r="BV1118" i="2"/>
  <c r="BV1136" i="2"/>
  <c r="BV1152" i="2"/>
  <c r="BV1175" i="2"/>
  <c r="BV1220" i="2"/>
  <c r="BV1237" i="2"/>
  <c r="BV1252" i="2"/>
  <c r="BV1275" i="2"/>
  <c r="BV1290" i="2"/>
  <c r="BV1297" i="2"/>
  <c r="BV768" i="2"/>
  <c r="BV1137" i="2"/>
  <c r="BV1153" i="2"/>
  <c r="BV1174" i="2"/>
  <c r="BV1198" i="2"/>
  <c r="BV1219" i="2"/>
  <c r="BV1236" i="2"/>
  <c r="BV1274" i="2"/>
  <c r="BV1289" i="2"/>
  <c r="BV1317" i="2"/>
  <c r="BV1336" i="2"/>
  <c r="BV1360" i="2"/>
  <c r="BV1367" i="2"/>
  <c r="BV1381" i="2"/>
  <c r="BV1439" i="2"/>
  <c r="BV1447" i="2"/>
  <c r="BV1449" i="2"/>
  <c r="BV1465" i="2"/>
  <c r="BV1494" i="2"/>
  <c r="BW1521" i="2"/>
  <c r="BV1218" i="2"/>
  <c r="BV1295" i="2"/>
  <c r="BV1337" i="2"/>
  <c r="BV1355" i="2"/>
  <c r="BV1361" i="2"/>
  <c r="BV1380" i="2"/>
  <c r="BV1385" i="2"/>
  <c r="BV1399" i="2"/>
  <c r="BV1437" i="2"/>
  <c r="BV1468" i="2"/>
  <c r="BV1469" i="2"/>
  <c r="BV1492" i="2"/>
  <c r="BV1498" i="2"/>
  <c r="BV1502" i="2"/>
  <c r="BV1504" i="2"/>
  <c r="BV880" i="2"/>
  <c r="BV921" i="2"/>
  <c r="BV999" i="2"/>
  <c r="BV1254" i="2"/>
  <c r="BV1273" i="2"/>
  <c r="BV1316" i="2"/>
  <c r="BV1359" i="2"/>
  <c r="BV1368" i="2"/>
  <c r="BV1440" i="2"/>
  <c r="BV1441" i="2"/>
  <c r="BV1444" i="2"/>
  <c r="BV1445" i="2"/>
  <c r="BV1448" i="2"/>
  <c r="BV1450" i="2"/>
  <c r="BV1451" i="2"/>
  <c r="BV1496" i="2"/>
  <c r="BV1537" i="2"/>
  <c r="BV1541" i="2"/>
  <c r="BV1543" i="2"/>
  <c r="BV1382" i="2"/>
  <c r="BV1414" i="2"/>
  <c r="BV1443" i="2" s="1"/>
  <c r="BV1500" i="2"/>
  <c r="BV1550" i="2"/>
  <c r="BV1552" i="2"/>
  <c r="BV1575" i="2"/>
  <c r="BV1590" i="2"/>
  <c r="BV1597" i="2"/>
  <c r="BV1600" i="2"/>
  <c r="BV1604" i="2"/>
  <c r="BV1607" i="2"/>
  <c r="BV1615" i="2"/>
  <c r="BV1619" i="2"/>
  <c r="BV1623" i="2"/>
  <c r="BV1625" i="2"/>
  <c r="BV1630" i="2"/>
  <c r="BV1634" i="2"/>
  <c r="BV1638" i="2"/>
  <c r="BV1642" i="2"/>
  <c r="BV1646" i="2"/>
  <c r="BV1652" i="2"/>
  <c r="BV1656" i="2"/>
  <c r="BV1661" i="2"/>
  <c r="BV1670" i="2"/>
  <c r="BV1672" i="2"/>
  <c r="BV1680" i="2"/>
  <c r="BV1689" i="2"/>
  <c r="BV1698" i="2"/>
  <c r="BV1718" i="2" s="1"/>
  <c r="BV1701" i="2"/>
  <c r="BV1722" i="2"/>
  <c r="BV1734" i="2"/>
  <c r="BV958" i="2"/>
  <c r="BV1154" i="2"/>
  <c r="BV1353" i="2"/>
  <c r="BW1466" i="2"/>
  <c r="BV1493" i="2"/>
  <c r="BV1503" i="2"/>
  <c r="BV1506" i="2"/>
  <c r="BV1524" i="2"/>
  <c r="BV1527" i="2"/>
  <c r="BV1539" i="2"/>
  <c r="BV1542" i="2"/>
  <c r="BV1544" i="2"/>
  <c r="BV1564" i="2"/>
  <c r="BV1567" i="2"/>
  <c r="BV1574" i="2"/>
  <c r="BV1577" i="2"/>
  <c r="BV1588" i="2"/>
  <c r="BV1589" i="2"/>
  <c r="BV1601" i="2"/>
  <c r="BV1608" i="2"/>
  <c r="BV1616" i="2"/>
  <c r="BV1620" i="2"/>
  <c r="BV1624" i="2"/>
  <c r="BV1627" i="2"/>
  <c r="BV1631" i="2"/>
  <c r="BV1635" i="2"/>
  <c r="BV1020" i="2"/>
  <c r="BV1369" i="2"/>
  <c r="BV1383" i="2" s="1"/>
  <c r="BV1392" i="2"/>
  <c r="BV1438" i="2"/>
  <c r="BV1499" i="2"/>
  <c r="BV1505" i="2"/>
  <c r="BV1523" i="2"/>
  <c r="BV1528" i="2"/>
  <c r="BV1530" i="2"/>
  <c r="BV1538" i="2"/>
  <c r="BV1551" i="2"/>
  <c r="BV1602" i="2"/>
  <c r="BV1609" i="2"/>
  <c r="BV1617" i="2"/>
  <c r="BV1621" i="2"/>
  <c r="BV1628" i="2"/>
  <c r="BV1632" i="2"/>
  <c r="BV1636" i="2"/>
  <c r="BV1640" i="2"/>
  <c r="BV1644" i="2"/>
  <c r="BV1649" i="2"/>
  <c r="BV1654" i="2"/>
  <c r="BV1658" i="2"/>
  <c r="BV1666" i="2"/>
  <c r="BV1685" i="2"/>
  <c r="BV1692" i="2"/>
  <c r="BV1746" i="2"/>
  <c r="BV1522" i="2"/>
  <c r="BV1529" i="2"/>
  <c r="BV1565" i="2"/>
  <c r="BW1587" i="2"/>
  <c r="BV1622" i="2"/>
  <c r="BV1629" i="2"/>
  <c r="BV1545" i="2"/>
  <c r="BV1605" i="2"/>
  <c r="BV1633" i="2"/>
  <c r="BV1639" i="2"/>
  <c r="BW1573" i="2"/>
  <c r="BV1576" i="2"/>
  <c r="BV1578" i="2"/>
  <c r="BV1610" i="2"/>
  <c r="BV1614" i="2"/>
  <c r="BV1637" i="2"/>
  <c r="BV1569" i="2"/>
  <c r="BV1603" i="2"/>
  <c r="BV1618" i="2"/>
  <c r="BV1641" i="2"/>
  <c r="BV1645" i="2"/>
  <c r="BV1655" i="2"/>
  <c r="BV1677" i="2"/>
  <c r="BV1688" i="2"/>
  <c r="BV1699" i="2"/>
  <c r="BV1721" i="2" s="1"/>
  <c r="BV1783" i="2"/>
  <c r="BV1643" i="2"/>
  <c r="BV1669" i="2"/>
  <c r="BV1691" i="2"/>
  <c r="BV1789" i="2"/>
  <c r="BV1653" i="2"/>
  <c r="BV1657" i="2"/>
  <c r="BV1690" i="2"/>
  <c r="BV1782" i="2"/>
  <c r="BV1647" i="2"/>
  <c r="BV1651" i="2"/>
  <c r="BV1665" i="2"/>
  <c r="BV1671" i="2"/>
  <c r="BV1693" i="2"/>
  <c r="BV1758" i="2"/>
  <c r="BV1781" i="2"/>
  <c r="BV1784" i="2"/>
  <c r="BW1779" i="2" s="1"/>
  <c r="BV1802" i="2"/>
  <c r="BV1804" i="2"/>
  <c r="BW1798" i="2" s="1"/>
  <c r="BV1809" i="2"/>
  <c r="BV1803" i="2"/>
  <c r="BV1816" i="2"/>
  <c r="AL1440" i="2"/>
  <c r="AL1444" i="2" s="1"/>
  <c r="Y170" i="2"/>
  <c r="Z130" i="2"/>
  <c r="BX17" i="2" l="1"/>
  <c r="BW1415" i="2"/>
  <c r="AL2127" i="2"/>
  <c r="BN2128" i="2"/>
  <c r="BA2128" i="2"/>
  <c r="DP2128" i="2"/>
  <c r="BD2128" i="2"/>
  <c r="BM2128" i="2"/>
  <c r="AP2128" i="2"/>
  <c r="BZ2128" i="2"/>
  <c r="BG2128" i="2"/>
  <c r="BL2128" i="2"/>
  <c r="AW2128" i="2"/>
  <c r="AR2128" i="2"/>
  <c r="AE2128" i="2"/>
  <c r="AI2128" i="2"/>
  <c r="V2128" i="2"/>
  <c r="AH2128" i="2"/>
  <c r="P2128" i="2"/>
  <c r="DN2128" i="2"/>
  <c r="U2128" i="2"/>
  <c r="DR2128" i="2"/>
  <c r="BY2128" i="2"/>
  <c r="AC2128" i="2"/>
  <c r="DU2128" i="2"/>
  <c r="C2129" i="2"/>
  <c r="BX2128" i="2"/>
  <c r="AB2128" i="2"/>
  <c r="DT2128" i="2"/>
  <c r="I2128" i="2"/>
  <c r="BQ2128" i="2"/>
  <c r="O2128" i="2"/>
  <c r="DO2128" i="2"/>
  <c r="DS2128" i="2"/>
  <c r="BP2128" i="2"/>
  <c r="N2128" i="2"/>
  <c r="AV2128" i="2"/>
  <c r="AZ2128" i="2"/>
  <c r="AN2128" i="2"/>
  <c r="H2128" i="2"/>
  <c r="AQ2128" i="2"/>
  <c r="AU2128" i="2"/>
  <c r="AD2128" i="2"/>
  <c r="DV2128" i="2"/>
  <c r="BF2128" i="2"/>
  <c r="AK2128" i="2"/>
  <c r="AT2128" i="2"/>
  <c r="J2128" i="2"/>
  <c r="BE2128" i="2"/>
  <c r="AJ2128" i="2"/>
  <c r="AS2128" i="2"/>
  <c r="R2128" i="2"/>
  <c r="AX2128" i="2"/>
  <c r="X2128" i="2"/>
  <c r="AG2128" i="2"/>
  <c r="F2128" i="2"/>
  <c r="BC2128" i="2"/>
  <c r="AF2128" i="2"/>
  <c r="AO2128" i="2"/>
  <c r="D2128" i="2"/>
  <c r="AA2128" i="2"/>
  <c r="L2128" i="2"/>
  <c r="Q2128" i="2"/>
  <c r="AY2128" i="2"/>
  <c r="K2128" i="2"/>
  <c r="DE2128" i="2"/>
  <c r="BK2128" i="2"/>
  <c r="BO2128" i="2"/>
  <c r="BB2128" i="2"/>
  <c r="DQ2128" i="2"/>
  <c r="BJ2128" i="2"/>
  <c r="S2127" i="2"/>
  <c r="BH2127" i="2"/>
  <c r="BR2127" i="2"/>
  <c r="BW188" i="2"/>
  <c r="BW1442" i="2"/>
  <c r="BW1526" i="2"/>
  <c r="BW1199" i="2"/>
  <c r="BW696" i="2"/>
  <c r="BW240" i="2"/>
  <c r="BW339" i="2"/>
  <c r="BW318" i="2"/>
  <c r="BW420" i="2"/>
  <c r="BW218" i="2"/>
  <c r="BW217" i="2"/>
  <c r="BW239" i="2"/>
  <c r="BW1787" i="2"/>
  <c r="BW1807" i="2"/>
  <c r="BW331" i="2"/>
  <c r="BW595" i="2"/>
  <c r="BW549" i="2"/>
  <c r="BW114" i="2"/>
  <c r="BW343" i="2"/>
  <c r="BH129" i="3"/>
  <c r="BH161" i="3"/>
  <c r="BH131" i="3"/>
  <c r="BH132" i="3" s="1"/>
  <c r="BH163" i="3"/>
  <c r="BH164" i="3"/>
  <c r="BH1005" i="3"/>
  <c r="BH1237" i="3" s="1"/>
  <c r="BH162" i="3"/>
  <c r="BH1004" i="3"/>
  <c r="BH154" i="3"/>
  <c r="BH155" i="3"/>
  <c r="BH120" i="3"/>
  <c r="BH156" i="3"/>
  <c r="BH157" i="3"/>
  <c r="BG198" i="3"/>
  <c r="BV2004" i="3"/>
  <c r="BW1681" i="2"/>
  <c r="BW1812" i="2"/>
  <c r="BW1792" i="2"/>
  <c r="BW1750" i="2"/>
  <c r="BW1738" i="2"/>
  <c r="BW1726" i="2"/>
  <c r="BW1762" i="2"/>
  <c r="BW1695" i="2"/>
  <c r="BW579" i="2"/>
  <c r="BW1683" i="2"/>
  <c r="BW1674" i="2"/>
  <c r="BW1678" i="2"/>
  <c r="BW121" i="2"/>
  <c r="BW130" i="2"/>
  <c r="BW317" i="2"/>
  <c r="Z121" i="2"/>
  <c r="Z122" i="2" s="1"/>
  <c r="BW1536" i="2"/>
  <c r="BW1397" i="2"/>
  <c r="BW308" i="2"/>
  <c r="BW321" i="2"/>
  <c r="BW1801" i="2"/>
  <c r="BW1495" i="2"/>
  <c r="BW1555" i="2"/>
  <c r="BW1497" i="2"/>
  <c r="BW1412" i="2"/>
  <c r="BW1413" i="2"/>
  <c r="BV1659" i="2"/>
  <c r="AK1500" i="2"/>
  <c r="AK1502" i="2" s="1"/>
  <c r="AK1506" i="2" s="1"/>
  <c r="AK1691" i="2" s="1"/>
  <c r="AL1494" i="2"/>
  <c r="AL1495" i="2" s="1"/>
  <c r="Y201" i="2"/>
  <c r="AL1445" i="2"/>
  <c r="AL1447" i="2" s="1"/>
  <c r="AL1451" i="2" s="1"/>
  <c r="AL1689" i="2" s="1"/>
  <c r="AM1439" i="2"/>
  <c r="Z131" i="2"/>
  <c r="BV1553" i="2"/>
  <c r="BV1557" i="2" s="1"/>
  <c r="BW16" i="2"/>
  <c r="BW282" i="2" s="1"/>
  <c r="BW118" i="2"/>
  <c r="BW119" i="2"/>
  <c r="BW120" i="2"/>
  <c r="BW117" i="2"/>
  <c r="BW122" i="2"/>
  <c r="BW126" i="2"/>
  <c r="BW123" i="2"/>
  <c r="BW128" i="2"/>
  <c r="BW131" i="2"/>
  <c r="BW134" i="2"/>
  <c r="BW157" i="2"/>
  <c r="BW127" i="2"/>
  <c r="BW129" i="2"/>
  <c r="BW132" i="2"/>
  <c r="BW159" i="2"/>
  <c r="BW135" i="2"/>
  <c r="BW158" i="2"/>
  <c r="BW167" i="2"/>
  <c r="BW165" i="2"/>
  <c r="BW160" i="2"/>
  <c r="BW161" i="2"/>
  <c r="BW189" i="2"/>
  <c r="BW193" i="2"/>
  <c r="BW196" i="2"/>
  <c r="BW168" i="2"/>
  <c r="BW192" i="2"/>
  <c r="BW197" i="2"/>
  <c r="BW164" i="2"/>
  <c r="BW191" i="2"/>
  <c r="BW198" i="2"/>
  <c r="BW166" i="2"/>
  <c r="BW241" i="2"/>
  <c r="BW244" i="2"/>
  <c r="BW245" i="2"/>
  <c r="BW246" i="2"/>
  <c r="BW170" i="2"/>
  <c r="BW199" i="2"/>
  <c r="BW201" i="2"/>
  <c r="BW273" i="2"/>
  <c r="BW222" i="2"/>
  <c r="BW224" i="2"/>
  <c r="BW262" i="2"/>
  <c r="BW263" i="2"/>
  <c r="BW266" i="2"/>
  <c r="BW267" i="2"/>
  <c r="BW268" i="2"/>
  <c r="BW274" i="2"/>
  <c r="BW261" i="2"/>
  <c r="BX295" i="2"/>
  <c r="BW304" i="2"/>
  <c r="BW333" i="2"/>
  <c r="BW340" i="2"/>
  <c r="BW354" i="2"/>
  <c r="BW355" i="2"/>
  <c r="BW360" i="2"/>
  <c r="BW370" i="2"/>
  <c r="BW371" i="2"/>
  <c r="BW294" i="2"/>
  <c r="BW293" i="2" s="1"/>
  <c r="BW345" i="2"/>
  <c r="BW351" i="2"/>
  <c r="BW352" i="2"/>
  <c r="BW219" i="2"/>
  <c r="BW223" i="2"/>
  <c r="BW272" i="2"/>
  <c r="BW287" i="2"/>
  <c r="BW386" i="2"/>
  <c r="BW387" i="2"/>
  <c r="BW328" i="2"/>
  <c r="BW379" i="2"/>
  <c r="BW413" i="2"/>
  <c r="BW419" i="2"/>
  <c r="BW439" i="2"/>
  <c r="BW524" i="2"/>
  <c r="BW564" i="2"/>
  <c r="BW296" i="2"/>
  <c r="BW327" i="2"/>
  <c r="BW378" i="2"/>
  <c r="BW394" i="2"/>
  <c r="BW395" i="2"/>
  <c r="BW410" i="2"/>
  <c r="BW411" i="2"/>
  <c r="BW418" i="2"/>
  <c r="BW457" i="2"/>
  <c r="BW487" i="2"/>
  <c r="BW402" i="2"/>
  <c r="BW403" i="2"/>
  <c r="BW423" i="2"/>
  <c r="BW1720" i="2" s="1"/>
  <c r="BW523" i="2"/>
  <c r="BW532" i="2"/>
  <c r="BW306" i="2"/>
  <c r="BW619" i="2"/>
  <c r="BW638" i="2"/>
  <c r="BW657" i="2"/>
  <c r="BW695" i="2"/>
  <c r="BW715" i="2"/>
  <c r="BW732" i="2"/>
  <c r="BW749" i="2"/>
  <c r="BW787" i="2"/>
  <c r="BW472" i="2"/>
  <c r="BW618" i="2"/>
  <c r="BW637" i="2"/>
  <c r="BW656" i="2"/>
  <c r="BW676" i="2"/>
  <c r="BW694" i="2"/>
  <c r="BW714" i="2"/>
  <c r="BW731" i="2"/>
  <c r="BW525" i="2"/>
  <c r="BW617" i="2"/>
  <c r="BW636" i="2"/>
  <c r="BW655" i="2"/>
  <c r="BW675" i="2"/>
  <c r="BW713" i="2"/>
  <c r="BW751" i="2"/>
  <c r="BW768" i="2"/>
  <c r="BW785" i="2"/>
  <c r="BW804" i="2"/>
  <c r="BW598" i="2"/>
  <c r="BW733" i="2"/>
  <c r="BW769" i="2"/>
  <c r="BW806" i="2"/>
  <c r="BW880" i="2"/>
  <c r="BW901" i="2"/>
  <c r="BW921" i="2"/>
  <c r="BW958" i="2"/>
  <c r="BW973" i="2"/>
  <c r="BW999" i="2"/>
  <c r="BW1020" i="2"/>
  <c r="BW1058" i="2"/>
  <c r="BW1079" i="2"/>
  <c r="BW1100" i="2"/>
  <c r="BW414" i="2"/>
  <c r="BW750" i="2"/>
  <c r="BW805" i="2"/>
  <c r="BW842" i="2"/>
  <c r="BW862" i="2"/>
  <c r="BW941" i="2"/>
  <c r="BW957" i="2"/>
  <c r="BW972" i="2"/>
  <c r="BW978" i="2"/>
  <c r="BW998" i="2"/>
  <c r="BW1019" i="2"/>
  <c r="BW1040" i="2"/>
  <c r="BW1078" i="2"/>
  <c r="BW1099" i="2"/>
  <c r="BW767" i="2"/>
  <c r="BW812" i="2"/>
  <c r="BW813" i="2"/>
  <c r="BW814" i="2"/>
  <c r="BW841" i="2"/>
  <c r="BW861" i="2"/>
  <c r="BW882" i="2"/>
  <c r="BW903" i="2"/>
  <c r="BW923" i="2"/>
  <c r="BW940" i="2"/>
  <c r="BW956" i="2"/>
  <c r="BW979" i="2"/>
  <c r="BW980" i="2"/>
  <c r="BW1018" i="2"/>
  <c r="BW1039" i="2"/>
  <c r="BW1060" i="2"/>
  <c r="BW1098" i="2"/>
  <c r="BW786" i="2"/>
  <c r="BW840" i="2"/>
  <c r="BW1000" i="2"/>
  <c r="BW1119" i="2"/>
  <c r="BW1154" i="2"/>
  <c r="BW1218" i="2"/>
  <c r="BW1254" i="2"/>
  <c r="BW1273" i="2"/>
  <c r="BW1295" i="2"/>
  <c r="BW1316" i="2"/>
  <c r="BW1355" i="2"/>
  <c r="BW1361" i="2"/>
  <c r="BW881" i="2"/>
  <c r="BW922" i="2"/>
  <c r="BW939" i="2"/>
  <c r="BW974" i="2"/>
  <c r="BW1038" i="2"/>
  <c r="BW1080" i="2"/>
  <c r="BW1120" i="2"/>
  <c r="BW1135" i="2"/>
  <c r="BW1176" i="2"/>
  <c r="BW1200" i="2"/>
  <c r="BW1238" i="2"/>
  <c r="BW1253" i="2"/>
  <c r="BW1291" i="2"/>
  <c r="BW1296" i="2"/>
  <c r="BW1315" i="2"/>
  <c r="BW860" i="2"/>
  <c r="BW902" i="2"/>
  <c r="BW1059" i="2"/>
  <c r="BW1118" i="2"/>
  <c r="BW1136" i="2"/>
  <c r="BW1152" i="2"/>
  <c r="BW1175" i="2"/>
  <c r="BW1220" i="2"/>
  <c r="BW1237" i="2"/>
  <c r="BW1252" i="2"/>
  <c r="BW1275" i="2"/>
  <c r="BW1290" i="2"/>
  <c r="BW1297" i="2"/>
  <c r="BW1337" i="2"/>
  <c r="BW1353" i="2"/>
  <c r="BW1359" i="2"/>
  <c r="BW1153" i="2"/>
  <c r="BW1236" i="2"/>
  <c r="BW1336" i="2"/>
  <c r="BW1369" i="2"/>
  <c r="BW1383" i="2" s="1"/>
  <c r="BW1382" i="2"/>
  <c r="BW1392" i="2"/>
  <c r="BW1414" i="2"/>
  <c r="BW1443" i="2" s="1"/>
  <c r="BW1438" i="2"/>
  <c r="BX1466" i="2"/>
  <c r="BW1493" i="2"/>
  <c r="BW1499" i="2"/>
  <c r="BW1500" i="2"/>
  <c r="BW1503" i="2"/>
  <c r="BW1505" i="2"/>
  <c r="BW1506" i="2"/>
  <c r="BW1522" i="2"/>
  <c r="BW1523" i="2"/>
  <c r="BW1524" i="2"/>
  <c r="BW1528" i="2"/>
  <c r="BW1289" i="2"/>
  <c r="BW1354" i="2"/>
  <c r="BW1381" i="2"/>
  <c r="BW1439" i="2"/>
  <c r="BW1447" i="2"/>
  <c r="BW1449" i="2"/>
  <c r="BW1465" i="2"/>
  <c r="BW1494" i="2"/>
  <c r="BX1521" i="2"/>
  <c r="BW1137" i="2"/>
  <c r="BW1174" i="2"/>
  <c r="BW1338" i="2"/>
  <c r="BW1360" i="2"/>
  <c r="BW1380" i="2"/>
  <c r="BW1385" i="2"/>
  <c r="BW1399" i="2"/>
  <c r="BW1437" i="2"/>
  <c r="BW1468" i="2"/>
  <c r="BW1469" i="2"/>
  <c r="BW1492" i="2"/>
  <c r="BW1498" i="2"/>
  <c r="BW1502" i="2"/>
  <c r="BW1504" i="2"/>
  <c r="BW1527" i="2"/>
  <c r="BW1529" i="2"/>
  <c r="BW1530" i="2"/>
  <c r="BW1544" i="2"/>
  <c r="BW674" i="2"/>
  <c r="BW1367" i="2"/>
  <c r="BW1441" i="2"/>
  <c r="BW1445" i="2"/>
  <c r="BW1541" i="2"/>
  <c r="BW1545" i="2"/>
  <c r="BW1565" i="2"/>
  <c r="BW1569" i="2"/>
  <c r="BX1573" i="2"/>
  <c r="BW1576" i="2"/>
  <c r="BW1578" i="2"/>
  <c r="BX1587" i="2"/>
  <c r="BW1603" i="2"/>
  <c r="BW1605" i="2"/>
  <c r="BW1610" i="2"/>
  <c r="BW1614" i="2"/>
  <c r="BW1618" i="2"/>
  <c r="BW1622" i="2"/>
  <c r="BW1629" i="2"/>
  <c r="BW1633" i="2"/>
  <c r="BW1637" i="2"/>
  <c r="BW1641" i="2"/>
  <c r="BW1645" i="2"/>
  <c r="BW1647" i="2"/>
  <c r="BW1651" i="2"/>
  <c r="BW1655" i="2"/>
  <c r="BW1669" i="2"/>
  <c r="BW1688" i="2"/>
  <c r="BW1693" i="2"/>
  <c r="BW1368" i="2"/>
  <c r="BW1448" i="2"/>
  <c r="BW1451" i="2"/>
  <c r="BW1537" i="2"/>
  <c r="BW1550" i="2"/>
  <c r="BW1552" i="2"/>
  <c r="BW1575" i="2"/>
  <c r="BW1590" i="2"/>
  <c r="BW1597" i="2"/>
  <c r="BW1600" i="2"/>
  <c r="BW1604" i="2"/>
  <c r="BW1607" i="2"/>
  <c r="BW1615" i="2"/>
  <c r="BW1619" i="2"/>
  <c r="BW1623" i="2"/>
  <c r="BW1625" i="2"/>
  <c r="BW1630" i="2"/>
  <c r="BW1634" i="2"/>
  <c r="BW1198" i="2"/>
  <c r="BW1219" i="2"/>
  <c r="BW1274" i="2"/>
  <c r="BW1444" i="2"/>
  <c r="BW1450" i="2"/>
  <c r="BW1539" i="2"/>
  <c r="BW1542" i="2"/>
  <c r="BW1564" i="2"/>
  <c r="BW1567" i="2"/>
  <c r="BW1574" i="2"/>
  <c r="BW1577" i="2"/>
  <c r="BW1588" i="2"/>
  <c r="BW1589" i="2"/>
  <c r="BW1601" i="2"/>
  <c r="BW1608" i="2"/>
  <c r="BW1616" i="2"/>
  <c r="BW1620" i="2"/>
  <c r="BW1624" i="2"/>
  <c r="BW1627" i="2"/>
  <c r="BW1631" i="2"/>
  <c r="BW1635" i="2"/>
  <c r="BW1639" i="2"/>
  <c r="BW1643" i="2"/>
  <c r="BW1653" i="2"/>
  <c r="BW1657" i="2"/>
  <c r="BW1665" i="2"/>
  <c r="BW1671" i="2"/>
  <c r="BW1677" i="2"/>
  <c r="BW1690" i="2"/>
  <c r="BW1691" i="2"/>
  <c r="BW1699" i="2"/>
  <c r="BW1721" i="2" s="1"/>
  <c r="BW1440" i="2"/>
  <c r="BW1543" i="2"/>
  <c r="BW1317" i="2"/>
  <c r="BW1538" i="2"/>
  <c r="BW1496" i="2"/>
  <c r="BW1551" i="2"/>
  <c r="BW1602" i="2"/>
  <c r="BW1617" i="2"/>
  <c r="BW1640" i="2"/>
  <c r="BW1621" i="2"/>
  <c r="BW1628" i="2"/>
  <c r="BW1632" i="2"/>
  <c r="BW1638" i="2"/>
  <c r="BW1642" i="2"/>
  <c r="BW1646" i="2"/>
  <c r="BW1609" i="2"/>
  <c r="BW1636" i="2"/>
  <c r="BW1661" i="2"/>
  <c r="BW1670" i="2"/>
  <c r="BW1692" i="2"/>
  <c r="BW1758" i="2"/>
  <c r="BW1781" i="2"/>
  <c r="BW1784" i="2"/>
  <c r="BX1779" i="2" s="1"/>
  <c r="BW1654" i="2"/>
  <c r="BW1658" i="2"/>
  <c r="BW1672" i="2"/>
  <c r="BW1685" i="2"/>
  <c r="BW1698" i="2"/>
  <c r="BW1718" i="2" s="1"/>
  <c r="BW1722" i="2"/>
  <c r="BW1783" i="2"/>
  <c r="BW1644" i="2"/>
  <c r="BW1666" i="2"/>
  <c r="BW1680" i="2"/>
  <c r="BW1701" i="2"/>
  <c r="BW1649" i="2"/>
  <c r="BW1652" i="2"/>
  <c r="BW1656" i="2"/>
  <c r="BW1689" i="2"/>
  <c r="BW1734" i="2"/>
  <c r="BW1746" i="2"/>
  <c r="BW1782" i="2"/>
  <c r="BW1803" i="2"/>
  <c r="BW1816" i="2"/>
  <c r="BW1789" i="2"/>
  <c r="BW1802" i="2"/>
  <c r="BW1804" i="2"/>
  <c r="BX1798" i="2" s="1"/>
  <c r="BW1809" i="2"/>
  <c r="BV1611" i="2"/>
  <c r="BV1719" i="2"/>
  <c r="BV310" i="2"/>
  <c r="BV1596" i="2"/>
  <c r="BY17" i="2" l="1"/>
  <c r="BX1415" i="2"/>
  <c r="AL2128" i="2"/>
  <c r="S2128" i="2"/>
  <c r="BR2128" i="2"/>
  <c r="BH2128" i="2"/>
  <c r="R2129" i="2"/>
  <c r="D2129" i="2"/>
  <c r="BQ2129" i="2"/>
  <c r="AI2129" i="2"/>
  <c r="AN2129" i="2"/>
  <c r="AA2129" i="2"/>
  <c r="L2129" i="2"/>
  <c r="BG2129" i="2"/>
  <c r="BL2129" i="2"/>
  <c r="AY2129" i="2"/>
  <c r="AH2129" i="2"/>
  <c r="DN2129" i="2"/>
  <c r="J2129" i="2"/>
  <c r="DQ2129" i="2"/>
  <c r="BJ2129" i="2"/>
  <c r="AW2129" i="2"/>
  <c r="N2129" i="2"/>
  <c r="AG2129" i="2"/>
  <c r="O2129" i="2"/>
  <c r="DU2129" i="2"/>
  <c r="BN2129" i="2"/>
  <c r="AJ2129" i="2"/>
  <c r="AO2129" i="2"/>
  <c r="AB2129" i="2"/>
  <c r="I2129" i="2"/>
  <c r="AZ2129" i="2"/>
  <c r="BD2129" i="2"/>
  <c r="AR2129" i="2"/>
  <c r="AE2129" i="2"/>
  <c r="DO2129" i="2"/>
  <c r="DR2129" i="2"/>
  <c r="BY2129" i="2"/>
  <c r="BF2129" i="2"/>
  <c r="AC2129" i="2"/>
  <c r="U2129" i="2"/>
  <c r="DV2129" i="2"/>
  <c r="DE2129" i="2"/>
  <c r="AT2129" i="2"/>
  <c r="AX2129" i="2"/>
  <c r="AK2129" i="2"/>
  <c r="X2129" i="2"/>
  <c r="C2130" i="2"/>
  <c r="BA2129" i="2"/>
  <c r="BE2129" i="2"/>
  <c r="AS2129" i="2"/>
  <c r="AF2129" i="2"/>
  <c r="DP2129" i="2"/>
  <c r="DS2129" i="2"/>
  <c r="BP2129" i="2"/>
  <c r="BC2129" i="2"/>
  <c r="P2129" i="2"/>
  <c r="V2129" i="2"/>
  <c r="H2129" i="2"/>
  <c r="BZ2129" i="2"/>
  <c r="AQ2129" i="2"/>
  <c r="AU2129" i="2"/>
  <c r="AD2129" i="2"/>
  <c r="K2129" i="2"/>
  <c r="BK2129" i="2"/>
  <c r="BO2129" i="2"/>
  <c r="BB2129" i="2"/>
  <c r="AP2129" i="2"/>
  <c r="F2129" i="2"/>
  <c r="BX2129" i="2"/>
  <c r="DT2129" i="2"/>
  <c r="BM2129" i="2"/>
  <c r="AV2129" i="2"/>
  <c r="Q2129" i="2"/>
  <c r="BX1526" i="2"/>
  <c r="BX579" i="2" s="1"/>
  <c r="BX1199" i="2"/>
  <c r="BX188" i="2"/>
  <c r="BX1442" i="2"/>
  <c r="BX420" i="2"/>
  <c r="BX696" i="2"/>
  <c r="BX240" i="2"/>
  <c r="BX339" i="2"/>
  <c r="BX318" i="2"/>
  <c r="BX239" i="2"/>
  <c r="BX218" i="2"/>
  <c r="BX217" i="2"/>
  <c r="BX1787" i="2"/>
  <c r="BX1807" i="2"/>
  <c r="BX343" i="2"/>
  <c r="BX331" i="2"/>
  <c r="BX595" i="2"/>
  <c r="BX549" i="2"/>
  <c r="BX114" i="2"/>
  <c r="BH1006" i="3"/>
  <c r="BH1236" i="3"/>
  <c r="BG1419" i="3"/>
  <c r="BX2004" i="3"/>
  <c r="BI111" i="3"/>
  <c r="BH165" i="3"/>
  <c r="BH158" i="3"/>
  <c r="BX1681" i="2"/>
  <c r="BX1812" i="2"/>
  <c r="BX1792" i="2"/>
  <c r="BX1762" i="2"/>
  <c r="BX1738" i="2"/>
  <c r="BX1726" i="2"/>
  <c r="BX1750" i="2"/>
  <c r="BX1695" i="2"/>
  <c r="BX1683" i="2"/>
  <c r="BX1674" i="2"/>
  <c r="BX1678" i="2"/>
  <c r="BX317" i="2"/>
  <c r="BX121" i="2"/>
  <c r="BX130" i="2"/>
  <c r="BX1536" i="2"/>
  <c r="BX1397" i="2"/>
  <c r="BX308" i="2"/>
  <c r="BX321" i="2"/>
  <c r="BX1801" i="2"/>
  <c r="BX1555" i="2"/>
  <c r="BX1495" i="2"/>
  <c r="BX1497" i="2"/>
  <c r="BX1413" i="2"/>
  <c r="BX1412" i="2"/>
  <c r="Z166" i="2"/>
  <c r="Z165" i="2"/>
  <c r="Z164" i="2"/>
  <c r="Z132" i="2"/>
  <c r="Z134" i="2"/>
  <c r="Z1555" i="2" s="1"/>
  <c r="Z167" i="2"/>
  <c r="Z1136" i="2"/>
  <c r="Z1368" i="2" s="1"/>
  <c r="AL1499" i="2"/>
  <c r="BW1553" i="2"/>
  <c r="BW1557" i="2" s="1"/>
  <c r="BW1659" i="2"/>
  <c r="BW1719" i="2"/>
  <c r="BW310" i="2"/>
  <c r="BW1596" i="2"/>
  <c r="BW1611" i="2"/>
  <c r="Y1550" i="2"/>
  <c r="Y1553" i="2" s="1"/>
  <c r="BX16" i="2"/>
  <c r="BX282" i="2" s="1"/>
  <c r="BX117" i="2"/>
  <c r="BX120" i="2"/>
  <c r="BX122" i="2"/>
  <c r="BX119" i="2"/>
  <c r="BX118" i="2"/>
  <c r="BX126" i="2"/>
  <c r="BX127" i="2"/>
  <c r="BX128" i="2"/>
  <c r="BX129" i="2"/>
  <c r="BX135" i="2"/>
  <c r="BX158" i="2"/>
  <c r="BX131" i="2"/>
  <c r="BX134" i="2"/>
  <c r="BX157" i="2"/>
  <c r="BX123" i="2"/>
  <c r="BX160" i="2"/>
  <c r="BX161" i="2"/>
  <c r="BX164" i="2"/>
  <c r="BX159" i="2"/>
  <c r="BX132" i="2"/>
  <c r="BX166" i="2"/>
  <c r="BX170" i="2"/>
  <c r="BX201" i="2"/>
  <c r="BX167" i="2"/>
  <c r="BX189" i="2"/>
  <c r="BX193" i="2"/>
  <c r="BX196" i="2"/>
  <c r="BX168" i="2"/>
  <c r="BX192" i="2"/>
  <c r="BX197" i="2"/>
  <c r="BX199" i="2"/>
  <c r="BX198" i="2"/>
  <c r="BX219" i="2"/>
  <c r="BX222" i="2"/>
  <c r="BX223" i="2"/>
  <c r="BX224" i="2"/>
  <c r="BX191" i="2"/>
  <c r="BX241" i="2"/>
  <c r="BX165" i="2"/>
  <c r="BX245" i="2"/>
  <c r="BX272" i="2"/>
  <c r="BX287" i="2"/>
  <c r="BX294" i="2"/>
  <c r="BX293" i="2" s="1"/>
  <c r="BX296" i="2"/>
  <c r="BX244" i="2"/>
  <c r="BX273" i="2"/>
  <c r="BX262" i="2"/>
  <c r="BX263" i="2"/>
  <c r="BX266" i="2"/>
  <c r="BX267" i="2"/>
  <c r="BX268" i="2"/>
  <c r="BX274" i="2"/>
  <c r="BX304" i="2"/>
  <c r="BX261" i="2"/>
  <c r="BX306" i="2"/>
  <c r="BX327" i="2"/>
  <c r="BX328" i="2"/>
  <c r="BX378" i="2"/>
  <c r="BX379" i="2"/>
  <c r="BX333" i="2"/>
  <c r="BX340" i="2"/>
  <c r="BX354" i="2"/>
  <c r="BX355" i="2"/>
  <c r="BX360" i="2"/>
  <c r="BX246" i="2"/>
  <c r="BX345" i="2"/>
  <c r="BX351" i="2"/>
  <c r="BX352" i="2"/>
  <c r="BX394" i="2"/>
  <c r="BX395" i="2"/>
  <c r="BX371" i="2"/>
  <c r="BX386" i="2"/>
  <c r="BX414" i="2"/>
  <c r="BX472" i="2"/>
  <c r="BX525" i="2"/>
  <c r="BX370" i="2"/>
  <c r="BX413" i="2"/>
  <c r="BX419" i="2"/>
  <c r="BX439" i="2"/>
  <c r="BX524" i="2"/>
  <c r="BX564" i="2"/>
  <c r="BX410" i="2"/>
  <c r="BX411" i="2"/>
  <c r="BX418" i="2"/>
  <c r="BX457" i="2"/>
  <c r="BX487" i="2"/>
  <c r="BX598" i="2"/>
  <c r="BX674" i="2"/>
  <c r="BX733" i="2"/>
  <c r="BX750" i="2"/>
  <c r="BX767" i="2"/>
  <c r="BX402" i="2"/>
  <c r="BX523" i="2"/>
  <c r="BX532" i="2"/>
  <c r="BX619" i="2"/>
  <c r="BX638" i="2"/>
  <c r="BX657" i="2"/>
  <c r="BX695" i="2"/>
  <c r="BX715" i="2"/>
  <c r="BX732" i="2"/>
  <c r="BX749" i="2"/>
  <c r="BX387" i="2"/>
  <c r="BX423" i="2"/>
  <c r="BX1720" i="2" s="1"/>
  <c r="BX618" i="2"/>
  <c r="BX637" i="2"/>
  <c r="BX656" i="2"/>
  <c r="BX676" i="2"/>
  <c r="BX694" i="2"/>
  <c r="BX714" i="2"/>
  <c r="BX731" i="2"/>
  <c r="BX769" i="2"/>
  <c r="BX786" i="2"/>
  <c r="BY295" i="2"/>
  <c r="BX675" i="2"/>
  <c r="BX768" i="2"/>
  <c r="BX787" i="2"/>
  <c r="BX840" i="2"/>
  <c r="BX860" i="2"/>
  <c r="BX881" i="2"/>
  <c r="BX902" i="2"/>
  <c r="BX922" i="2"/>
  <c r="BX939" i="2"/>
  <c r="BX974" i="2"/>
  <c r="BX1000" i="2"/>
  <c r="BX1038" i="2"/>
  <c r="BX1059" i="2"/>
  <c r="BX1080" i="2"/>
  <c r="BX1118" i="2"/>
  <c r="BX636" i="2"/>
  <c r="BX751" i="2"/>
  <c r="BX806" i="2"/>
  <c r="BX880" i="2"/>
  <c r="BX901" i="2"/>
  <c r="BX921" i="2"/>
  <c r="BX958" i="2"/>
  <c r="BX973" i="2"/>
  <c r="BX999" i="2"/>
  <c r="BX1020" i="2"/>
  <c r="BX1058" i="2"/>
  <c r="BX1079" i="2"/>
  <c r="BX1100" i="2"/>
  <c r="BX655" i="2"/>
  <c r="BX785" i="2"/>
  <c r="BX804" i="2"/>
  <c r="BX805" i="2"/>
  <c r="BX842" i="2"/>
  <c r="BX862" i="2"/>
  <c r="BX941" i="2"/>
  <c r="BX957" i="2"/>
  <c r="BX972" i="2"/>
  <c r="BX978" i="2"/>
  <c r="BX998" i="2"/>
  <c r="BX1019" i="2"/>
  <c r="BX1040" i="2"/>
  <c r="BX1078" i="2"/>
  <c r="BX1099" i="2"/>
  <c r="BX713" i="2"/>
  <c r="BX813" i="2"/>
  <c r="BX861" i="2"/>
  <c r="BX1137" i="2"/>
  <c r="BX1153" i="2"/>
  <c r="BX1174" i="2"/>
  <c r="BX1198" i="2"/>
  <c r="BX1219" i="2"/>
  <c r="BX1236" i="2"/>
  <c r="BX1274" i="2"/>
  <c r="BX1289" i="2"/>
  <c r="BX1317" i="2"/>
  <c r="BX1336" i="2"/>
  <c r="BX1360" i="2"/>
  <c r="BX814" i="2"/>
  <c r="BX980" i="2"/>
  <c r="BX1119" i="2"/>
  <c r="BX1154" i="2"/>
  <c r="BX1218" i="2"/>
  <c r="BX1254" i="2"/>
  <c r="BX1273" i="2"/>
  <c r="BX1295" i="2"/>
  <c r="BX617" i="2"/>
  <c r="BX841" i="2"/>
  <c r="BX882" i="2"/>
  <c r="BX923" i="2"/>
  <c r="BX940" i="2"/>
  <c r="BX1018" i="2"/>
  <c r="BX1060" i="2"/>
  <c r="BX1120" i="2"/>
  <c r="BX1135" i="2"/>
  <c r="BX1176" i="2"/>
  <c r="BX1200" i="2"/>
  <c r="BX1238" i="2"/>
  <c r="BX1253" i="2"/>
  <c r="BX1291" i="2"/>
  <c r="BX1296" i="2"/>
  <c r="BX1315" i="2"/>
  <c r="BX1338" i="2"/>
  <c r="BX1354" i="2"/>
  <c r="BX1369" i="2"/>
  <c r="BX1383" i="2" s="1"/>
  <c r="BX812" i="2"/>
  <c r="BX1353" i="2"/>
  <c r="BX1367" i="2"/>
  <c r="BX1368" i="2"/>
  <c r="BX1440" i="2"/>
  <c r="BX1441" i="2"/>
  <c r="BX1444" i="2"/>
  <c r="BX1445" i="2"/>
  <c r="BX1448" i="2"/>
  <c r="BX1450" i="2"/>
  <c r="BX1451" i="2"/>
  <c r="BX1496" i="2"/>
  <c r="BX403" i="2"/>
  <c r="BX1152" i="2"/>
  <c r="BX1237" i="2"/>
  <c r="BX1382" i="2"/>
  <c r="BX1392" i="2"/>
  <c r="BX1414" i="2"/>
  <c r="BX1443" i="2" s="1"/>
  <c r="BX1438" i="2"/>
  <c r="BY1466" i="2"/>
  <c r="BX1493" i="2"/>
  <c r="BX1499" i="2"/>
  <c r="BX1500" i="2"/>
  <c r="BX1503" i="2"/>
  <c r="BX1505" i="2"/>
  <c r="BX1506" i="2"/>
  <c r="BX903" i="2"/>
  <c r="BX956" i="2"/>
  <c r="BX979" i="2"/>
  <c r="BX1220" i="2"/>
  <c r="BX1252" i="2"/>
  <c r="BX1290" i="2"/>
  <c r="BX1297" i="2"/>
  <c r="BX1337" i="2"/>
  <c r="BX1355" i="2"/>
  <c r="BX1361" i="2"/>
  <c r="BX1381" i="2"/>
  <c r="BX1439" i="2"/>
  <c r="BX1447" i="2"/>
  <c r="BX1449" i="2"/>
  <c r="BX1465" i="2"/>
  <c r="BX1494" i="2"/>
  <c r="BY1521" i="2"/>
  <c r="BX1538" i="2"/>
  <c r="BX1542" i="2"/>
  <c r="BX1545" i="2"/>
  <c r="BX1098" i="2"/>
  <c r="BX1469" i="2"/>
  <c r="BX1522" i="2"/>
  <c r="BX1529" i="2"/>
  <c r="BX1543" i="2"/>
  <c r="BX1551" i="2"/>
  <c r="BX1602" i="2"/>
  <c r="BX1609" i="2"/>
  <c r="BX1617" i="2"/>
  <c r="BX1621" i="2"/>
  <c r="BX1628" i="2"/>
  <c r="BX1632" i="2"/>
  <c r="BX1636" i="2"/>
  <c r="BX1640" i="2"/>
  <c r="BX1644" i="2"/>
  <c r="BX1649" i="2"/>
  <c r="BX1654" i="2"/>
  <c r="BX1658" i="2"/>
  <c r="BX1666" i="2"/>
  <c r="BX1685" i="2"/>
  <c r="BX1692" i="2"/>
  <c r="BX1746" i="2"/>
  <c r="BX1136" i="2"/>
  <c r="BX1492" i="2"/>
  <c r="BX1502" i="2"/>
  <c r="BX1541" i="2"/>
  <c r="BX1565" i="2"/>
  <c r="BX1569" i="2"/>
  <c r="BY1573" i="2"/>
  <c r="BX1576" i="2"/>
  <c r="BX1578" i="2"/>
  <c r="BY1587" i="2"/>
  <c r="BX1603" i="2"/>
  <c r="BX1605" i="2"/>
  <c r="BX1610" i="2"/>
  <c r="BX1614" i="2"/>
  <c r="BX1618" i="2"/>
  <c r="BX1622" i="2"/>
  <c r="BX1629" i="2"/>
  <c r="BX1633" i="2"/>
  <c r="BX1637" i="2"/>
  <c r="BX1275" i="2"/>
  <c r="BX1316" i="2"/>
  <c r="BX1385" i="2"/>
  <c r="BX1399" i="2"/>
  <c r="BX1437" i="2"/>
  <c r="BX1468" i="2"/>
  <c r="BX1498" i="2"/>
  <c r="BX1504" i="2"/>
  <c r="BX1524" i="2"/>
  <c r="BX1527" i="2"/>
  <c r="BX1537" i="2"/>
  <c r="BX1544" i="2"/>
  <c r="BX1550" i="2"/>
  <c r="BX1552" i="2"/>
  <c r="BX1575" i="2"/>
  <c r="BX1590" i="2"/>
  <c r="BX1597" i="2"/>
  <c r="BX1600" i="2"/>
  <c r="BX1604" i="2"/>
  <c r="BX1607" i="2"/>
  <c r="BX1615" i="2"/>
  <c r="BX1619" i="2"/>
  <c r="BX1623" i="2"/>
  <c r="BX1625" i="2"/>
  <c r="BX1630" i="2"/>
  <c r="BX1634" i="2"/>
  <c r="BX1638" i="2"/>
  <c r="BX1642" i="2"/>
  <c r="BX1646" i="2"/>
  <c r="BX1652" i="2"/>
  <c r="BX1656" i="2"/>
  <c r="BX1661" i="2"/>
  <c r="BX1670" i="2"/>
  <c r="BX1672" i="2"/>
  <c r="BX1680" i="2"/>
  <c r="BX1689" i="2"/>
  <c r="BX1698" i="2"/>
  <c r="BX1718" i="2" s="1"/>
  <c r="BX1701" i="2"/>
  <c r="BX1722" i="2"/>
  <c r="BX1734" i="2"/>
  <c r="BX1758" i="2"/>
  <c r="BX1175" i="2"/>
  <c r="BX1039" i="2"/>
  <c r="BX1359" i="2"/>
  <c r="BX1523" i="2"/>
  <c r="BX1380" i="2"/>
  <c r="BX1528" i="2"/>
  <c r="BX1539" i="2"/>
  <c r="BX1530" i="2"/>
  <c r="BX1564" i="2"/>
  <c r="BX1574" i="2"/>
  <c r="BX1589" i="2"/>
  <c r="BX1624" i="2"/>
  <c r="BX1631" i="2"/>
  <c r="BX1641" i="2"/>
  <c r="BX1567" i="2"/>
  <c r="BX1608" i="2"/>
  <c r="BX1635" i="2"/>
  <c r="BX1577" i="2"/>
  <c r="BX1588" i="2"/>
  <c r="BX1601" i="2"/>
  <c r="BX1616" i="2"/>
  <c r="BX1639" i="2"/>
  <c r="BX1643" i="2"/>
  <c r="BX1620" i="2"/>
  <c r="BX1627" i="2"/>
  <c r="BX1647" i="2"/>
  <c r="BX1651" i="2"/>
  <c r="BX1665" i="2"/>
  <c r="BX1671" i="2"/>
  <c r="BX1693" i="2"/>
  <c r="BX1782" i="2"/>
  <c r="BX1645" i="2"/>
  <c r="BX1655" i="2"/>
  <c r="BX1677" i="2"/>
  <c r="BX1688" i="2"/>
  <c r="BX1699" i="2"/>
  <c r="BX1721" i="2" s="1"/>
  <c r="BX1781" i="2"/>
  <c r="BX1784" i="2"/>
  <c r="BY1779" i="2" s="1"/>
  <c r="BX1802" i="2"/>
  <c r="BX1669" i="2"/>
  <c r="BX1691" i="2"/>
  <c r="BX1653" i="2"/>
  <c r="BX1657" i="2"/>
  <c r="BX1690" i="2"/>
  <c r="BX1789" i="2"/>
  <c r="BX1803" i="2"/>
  <c r="BX1809" i="2"/>
  <c r="BX1816" i="2"/>
  <c r="BX1783" i="2"/>
  <c r="BX1804" i="2"/>
  <c r="BY1798" i="2" s="1"/>
  <c r="Z158" i="2"/>
  <c r="Z160" i="2"/>
  <c r="Z123" i="2"/>
  <c r="Z157" i="2"/>
  <c r="Z159" i="2"/>
  <c r="Z1135" i="2"/>
  <c r="AM1440" i="2"/>
  <c r="AM1444" i="2" s="1"/>
  <c r="BZ17" i="2" l="1"/>
  <c r="BY1415" i="2"/>
  <c r="BR2129" i="2"/>
  <c r="AY2130" i="2"/>
  <c r="AH2130" i="2"/>
  <c r="P2130" i="2"/>
  <c r="DR2130" i="2"/>
  <c r="DU2130" i="2"/>
  <c r="BN2130" i="2"/>
  <c r="BA2130" i="2"/>
  <c r="AO2130" i="2"/>
  <c r="AB2130" i="2"/>
  <c r="I2130" i="2"/>
  <c r="BQ2130" i="2"/>
  <c r="AZ2130" i="2"/>
  <c r="AN2130" i="2"/>
  <c r="AA2130" i="2"/>
  <c r="L2130" i="2"/>
  <c r="DO2130" i="2"/>
  <c r="BL2130" i="2"/>
  <c r="AR2130" i="2"/>
  <c r="AE2130" i="2"/>
  <c r="Q2130" i="2"/>
  <c r="DS2130" i="2"/>
  <c r="BY2130" i="2"/>
  <c r="BF2130" i="2"/>
  <c r="AT2130" i="2"/>
  <c r="AG2130" i="2"/>
  <c r="O2130" i="2"/>
  <c r="C2131" i="2"/>
  <c r="BX2130" i="2"/>
  <c r="BE2130" i="2"/>
  <c r="AS2130" i="2"/>
  <c r="AF2130" i="2"/>
  <c r="N2130" i="2"/>
  <c r="DP2130" i="2"/>
  <c r="BD2130" i="2"/>
  <c r="BJ2130" i="2"/>
  <c r="AW2130" i="2"/>
  <c r="AJ2130" i="2"/>
  <c r="R2130" i="2"/>
  <c r="DT2130" i="2"/>
  <c r="BP2130" i="2"/>
  <c r="BC2130" i="2"/>
  <c r="AQ2130" i="2"/>
  <c r="U2130" i="2"/>
  <c r="DV2130" i="2"/>
  <c r="DE2130" i="2"/>
  <c r="BK2130" i="2"/>
  <c r="AX2130" i="2"/>
  <c r="AK2130" i="2"/>
  <c r="X2130" i="2"/>
  <c r="F2130" i="2"/>
  <c r="DQ2130" i="2"/>
  <c r="BB2130" i="2"/>
  <c r="AP2130" i="2"/>
  <c r="AC2130" i="2"/>
  <c r="J2130" i="2"/>
  <c r="D2130" i="2"/>
  <c r="BM2130" i="2"/>
  <c r="AV2130" i="2"/>
  <c r="AI2130" i="2"/>
  <c r="V2130" i="2"/>
  <c r="H2130" i="2"/>
  <c r="BZ2130" i="2"/>
  <c r="BG2130" i="2"/>
  <c r="AU2130" i="2"/>
  <c r="AD2130" i="2"/>
  <c r="K2130" i="2"/>
  <c r="DN2130" i="2"/>
  <c r="BO2130" i="2"/>
  <c r="AL2129" i="2"/>
  <c r="S2129" i="2"/>
  <c r="BH2129" i="2"/>
  <c r="BY1442" i="2"/>
  <c r="BY1526" i="2"/>
  <c r="BY579" i="2" s="1"/>
  <c r="BY1199" i="2"/>
  <c r="BY188" i="2"/>
  <c r="BY339" i="2"/>
  <c r="BY318" i="2"/>
  <c r="BY420" i="2"/>
  <c r="BY696" i="2"/>
  <c r="BY240" i="2"/>
  <c r="BY217" i="2"/>
  <c r="BY239" i="2"/>
  <c r="BY218" i="2"/>
  <c r="BY1787" i="2"/>
  <c r="BY1807" i="2"/>
  <c r="BY549" i="2"/>
  <c r="BY114" i="2"/>
  <c r="BY343" i="2"/>
  <c r="BY331" i="2"/>
  <c r="BY595" i="2"/>
  <c r="BH167" i="3"/>
  <c r="BH198" i="3" s="1"/>
  <c r="BG1422" i="3"/>
  <c r="BG1524" i="3"/>
  <c r="BG1536" i="3" s="1"/>
  <c r="BI127" i="3"/>
  <c r="BI128" i="3" s="1"/>
  <c r="BI118" i="3"/>
  <c r="BI119" i="3" s="1"/>
  <c r="BH1510" i="3"/>
  <c r="BH1516" i="3" s="1"/>
  <c r="BH1238" i="3"/>
  <c r="BH1252" i="3" s="1"/>
  <c r="BH1436" i="3" s="1"/>
  <c r="BH1438" i="3" s="1"/>
  <c r="AY2005" i="3"/>
  <c r="BE2005" i="3" s="1"/>
  <c r="BY1681" i="2"/>
  <c r="BY1762" i="2"/>
  <c r="BY1750" i="2"/>
  <c r="BY1812" i="2"/>
  <c r="BY1792" i="2"/>
  <c r="BY1738" i="2"/>
  <c r="BY1726" i="2"/>
  <c r="BY1695" i="2"/>
  <c r="BY1683" i="2"/>
  <c r="BY1674" i="2"/>
  <c r="BY1678" i="2"/>
  <c r="BY130" i="2"/>
  <c r="BY317" i="2"/>
  <c r="BY121" i="2"/>
  <c r="BY1536" i="2"/>
  <c r="BY1397" i="2"/>
  <c r="BY308" i="2"/>
  <c r="BY321" i="2"/>
  <c r="BY1801" i="2"/>
  <c r="BY1555" i="2"/>
  <c r="BY1497" i="2"/>
  <c r="BY1495" i="2"/>
  <c r="BY1413" i="2"/>
  <c r="BY1412" i="2"/>
  <c r="BX1553" i="2"/>
  <c r="BX1557" i="2" s="1"/>
  <c r="Z161" i="2"/>
  <c r="AL1500" i="2"/>
  <c r="AL1502" i="2" s="1"/>
  <c r="AM1494" i="2"/>
  <c r="AM1495" i="2" s="1"/>
  <c r="BX1719" i="2"/>
  <c r="BX310" i="2"/>
  <c r="BX1596" i="2"/>
  <c r="Z135" i="2"/>
  <c r="AA114" i="2" s="1"/>
  <c r="AM1445" i="2"/>
  <c r="AM1447" i="2" s="1"/>
  <c r="AN1439" i="2"/>
  <c r="BX1659" i="2"/>
  <c r="BY16" i="2"/>
  <c r="BY282" i="2" s="1"/>
  <c r="BY118" i="2"/>
  <c r="BY117" i="2"/>
  <c r="BY120" i="2"/>
  <c r="BY122" i="2"/>
  <c r="BY119" i="2"/>
  <c r="BY123" i="2"/>
  <c r="BY126" i="2"/>
  <c r="BY127" i="2"/>
  <c r="BY128" i="2"/>
  <c r="BY129" i="2"/>
  <c r="BY132" i="2"/>
  <c r="BY135" i="2"/>
  <c r="BY158" i="2"/>
  <c r="BY131" i="2"/>
  <c r="BY134" i="2"/>
  <c r="BY157" i="2"/>
  <c r="BY160" i="2"/>
  <c r="BY165" i="2"/>
  <c r="BY161" i="2"/>
  <c r="BY164" i="2"/>
  <c r="BY159" i="2"/>
  <c r="BY167" i="2"/>
  <c r="BY168" i="2"/>
  <c r="BY166" i="2"/>
  <c r="BY191" i="2"/>
  <c r="BY198" i="2"/>
  <c r="BY170" i="2"/>
  <c r="BY189" i="2"/>
  <c r="BY193" i="2"/>
  <c r="BY196" i="2"/>
  <c r="BY197" i="2"/>
  <c r="BY219" i="2"/>
  <c r="BY222" i="2"/>
  <c r="BY223" i="2"/>
  <c r="BY224" i="2"/>
  <c r="BY192" i="2"/>
  <c r="BY199" i="2"/>
  <c r="BY241" i="2"/>
  <c r="BY244" i="2"/>
  <c r="BY245" i="2"/>
  <c r="BY246" i="2"/>
  <c r="BY261" i="2"/>
  <c r="BZ295" i="2"/>
  <c r="BY272" i="2"/>
  <c r="BY287" i="2"/>
  <c r="BY273" i="2"/>
  <c r="BY263" i="2"/>
  <c r="BY274" i="2"/>
  <c r="BY296" i="2"/>
  <c r="BY266" i="2"/>
  <c r="BY304" i="2"/>
  <c r="BY306" i="2"/>
  <c r="BY327" i="2"/>
  <c r="BY328" i="2"/>
  <c r="BY201" i="2"/>
  <c r="BY267" i="2"/>
  <c r="BY294" i="2"/>
  <c r="BY293" i="2" s="1"/>
  <c r="BY333" i="2"/>
  <c r="BY340" i="2"/>
  <c r="BY354" i="2"/>
  <c r="BY355" i="2"/>
  <c r="BY360" i="2"/>
  <c r="BY370" i="2"/>
  <c r="BY371" i="2"/>
  <c r="BY352" i="2"/>
  <c r="BY387" i="2"/>
  <c r="BY402" i="2"/>
  <c r="BY403" i="2"/>
  <c r="BY423" i="2"/>
  <c r="BY1720" i="2" s="1"/>
  <c r="BY523" i="2"/>
  <c r="BY532" i="2"/>
  <c r="BY345" i="2"/>
  <c r="BY379" i="2"/>
  <c r="BY386" i="2"/>
  <c r="BY414" i="2"/>
  <c r="BY472" i="2"/>
  <c r="BY525" i="2"/>
  <c r="BY351" i="2"/>
  <c r="BY378" i="2"/>
  <c r="BY394" i="2"/>
  <c r="BY395" i="2"/>
  <c r="BY413" i="2"/>
  <c r="BY419" i="2"/>
  <c r="BY439" i="2"/>
  <c r="BY524" i="2"/>
  <c r="BY564" i="2"/>
  <c r="BY598" i="2"/>
  <c r="BY410" i="2"/>
  <c r="BY418" i="2"/>
  <c r="BY457" i="2"/>
  <c r="BY487" i="2"/>
  <c r="BY617" i="2"/>
  <c r="BY636" i="2"/>
  <c r="BY655" i="2"/>
  <c r="BY675" i="2"/>
  <c r="BY713" i="2"/>
  <c r="BY751" i="2"/>
  <c r="BY768" i="2"/>
  <c r="BY785" i="2"/>
  <c r="BY268" i="2"/>
  <c r="BY674" i="2"/>
  <c r="BY733" i="2"/>
  <c r="BY750" i="2"/>
  <c r="BY411" i="2"/>
  <c r="BY619" i="2"/>
  <c r="BY638" i="2"/>
  <c r="BY657" i="2"/>
  <c r="BY695" i="2"/>
  <c r="BY715" i="2"/>
  <c r="BY732" i="2"/>
  <c r="BY749" i="2"/>
  <c r="BY787" i="2"/>
  <c r="BY618" i="2"/>
  <c r="BY676" i="2"/>
  <c r="BY714" i="2"/>
  <c r="BY731" i="2"/>
  <c r="BY786" i="2"/>
  <c r="BY812" i="2"/>
  <c r="BY813" i="2"/>
  <c r="BY814" i="2"/>
  <c r="BY841" i="2"/>
  <c r="BY861" i="2"/>
  <c r="BY882" i="2"/>
  <c r="BY903" i="2"/>
  <c r="BY923" i="2"/>
  <c r="BY940" i="2"/>
  <c r="BY956" i="2"/>
  <c r="BY979" i="2"/>
  <c r="BY980" i="2"/>
  <c r="BY1018" i="2"/>
  <c r="BY1039" i="2"/>
  <c r="BY1060" i="2"/>
  <c r="BY1098" i="2"/>
  <c r="BY1119" i="2"/>
  <c r="BY262" i="2"/>
  <c r="BY769" i="2"/>
  <c r="BY840" i="2"/>
  <c r="BY860" i="2"/>
  <c r="BY881" i="2"/>
  <c r="BY902" i="2"/>
  <c r="BY922" i="2"/>
  <c r="BY939" i="2"/>
  <c r="BY974" i="2"/>
  <c r="BY1000" i="2"/>
  <c r="BY1038" i="2"/>
  <c r="BY1059" i="2"/>
  <c r="BY1080" i="2"/>
  <c r="BY1118" i="2"/>
  <c r="BY637" i="2"/>
  <c r="BY694" i="2"/>
  <c r="BY806" i="2"/>
  <c r="BY880" i="2"/>
  <c r="BY901" i="2"/>
  <c r="BY921" i="2"/>
  <c r="BY958" i="2"/>
  <c r="BY973" i="2"/>
  <c r="BY999" i="2"/>
  <c r="BY1020" i="2"/>
  <c r="BY1058" i="2"/>
  <c r="BY1079" i="2"/>
  <c r="BY1100" i="2"/>
  <c r="BY767" i="2"/>
  <c r="BY862" i="2"/>
  <c r="BY957" i="2"/>
  <c r="BY972" i="2"/>
  <c r="BY1019" i="2"/>
  <c r="BY1078" i="2"/>
  <c r="BY1136" i="2"/>
  <c r="BY1152" i="2"/>
  <c r="BY1175" i="2"/>
  <c r="BY1220" i="2"/>
  <c r="BY1237" i="2"/>
  <c r="BY1252" i="2"/>
  <c r="BY1275" i="2"/>
  <c r="BY1290" i="2"/>
  <c r="BY1297" i="2"/>
  <c r="BY1337" i="2"/>
  <c r="BY1353" i="2"/>
  <c r="BY1359" i="2"/>
  <c r="BY804" i="2"/>
  <c r="BY805" i="2"/>
  <c r="BY978" i="2"/>
  <c r="BY1099" i="2"/>
  <c r="BY1137" i="2"/>
  <c r="BY1153" i="2"/>
  <c r="BY1174" i="2"/>
  <c r="BY1198" i="2"/>
  <c r="BY1219" i="2"/>
  <c r="BY1236" i="2"/>
  <c r="BY1274" i="2"/>
  <c r="BY1289" i="2"/>
  <c r="BY656" i="2"/>
  <c r="BY941" i="2"/>
  <c r="BY1154" i="2"/>
  <c r="BY1218" i="2"/>
  <c r="BY1254" i="2"/>
  <c r="BY1273" i="2"/>
  <c r="BY1295" i="2"/>
  <c r="BY1316" i="2"/>
  <c r="BY1355" i="2"/>
  <c r="BY1361" i="2"/>
  <c r="BY1368" i="2"/>
  <c r="BY998" i="2"/>
  <c r="BY1120" i="2"/>
  <c r="BY1200" i="2"/>
  <c r="BY1296" i="2"/>
  <c r="BY1317" i="2"/>
  <c r="BY1380" i="2"/>
  <c r="BY1385" i="2"/>
  <c r="BY1399" i="2"/>
  <c r="BY1437" i="2"/>
  <c r="BY1468" i="2"/>
  <c r="BY1469" i="2"/>
  <c r="BY1492" i="2"/>
  <c r="BY1498" i="2"/>
  <c r="BY1502" i="2"/>
  <c r="BY1504" i="2"/>
  <c r="BY1527" i="2"/>
  <c r="BY1529" i="2"/>
  <c r="BY1530" i="2"/>
  <c r="BY1135" i="2"/>
  <c r="BY1238" i="2"/>
  <c r="BY1336" i="2"/>
  <c r="BY1367" i="2"/>
  <c r="BY1369" i="2"/>
  <c r="BY1383" i="2" s="1"/>
  <c r="BY1440" i="2"/>
  <c r="BY1441" i="2"/>
  <c r="BY1444" i="2"/>
  <c r="BY1445" i="2"/>
  <c r="BY1448" i="2"/>
  <c r="BY1450" i="2"/>
  <c r="BY1451" i="2"/>
  <c r="BY1496" i="2"/>
  <c r="BY1291" i="2"/>
  <c r="BY1315" i="2"/>
  <c r="BY1354" i="2"/>
  <c r="BY1382" i="2"/>
  <c r="BY1392" i="2"/>
  <c r="BY1414" i="2"/>
  <c r="BY1443" i="2" s="1"/>
  <c r="BY1438" i="2"/>
  <c r="BZ1466" i="2"/>
  <c r="BY1493" i="2"/>
  <c r="BY1499" i="2"/>
  <c r="BY1500" i="2"/>
  <c r="BY1503" i="2"/>
  <c r="BY1505" i="2"/>
  <c r="BY1506" i="2"/>
  <c r="BY1522" i="2"/>
  <c r="BY1523" i="2"/>
  <c r="BY1524" i="2"/>
  <c r="BY1528" i="2"/>
  <c r="BY1539" i="2"/>
  <c r="BY1040" i="2"/>
  <c r="BY1381" i="2"/>
  <c r="BY1465" i="2"/>
  <c r="BZ1521" i="2"/>
  <c r="BY1538" i="2"/>
  <c r="BY1564" i="2"/>
  <c r="BY1567" i="2"/>
  <c r="BY1574" i="2"/>
  <c r="BY1577" i="2"/>
  <c r="BY1588" i="2"/>
  <c r="BY1589" i="2"/>
  <c r="BY1601" i="2"/>
  <c r="BY1608" i="2"/>
  <c r="BY1616" i="2"/>
  <c r="BY1620" i="2"/>
  <c r="BY1624" i="2"/>
  <c r="BY1627" i="2"/>
  <c r="BY1631" i="2"/>
  <c r="BY1635" i="2"/>
  <c r="BY1639" i="2"/>
  <c r="BY1643" i="2"/>
  <c r="BY1653" i="2"/>
  <c r="BY1657" i="2"/>
  <c r="BY1665" i="2"/>
  <c r="BY1671" i="2"/>
  <c r="BY1677" i="2"/>
  <c r="BY1690" i="2"/>
  <c r="BY1691" i="2"/>
  <c r="BY1699" i="2"/>
  <c r="BY1721" i="2" s="1"/>
  <c r="BY1447" i="2"/>
  <c r="BY1543" i="2"/>
  <c r="BY1545" i="2"/>
  <c r="BY1551" i="2"/>
  <c r="BY1602" i="2"/>
  <c r="BY1609" i="2"/>
  <c r="BY1617" i="2"/>
  <c r="BY1621" i="2"/>
  <c r="BY1628" i="2"/>
  <c r="BY1632" i="2"/>
  <c r="BY1636" i="2"/>
  <c r="BY1253" i="2"/>
  <c r="BY1338" i="2"/>
  <c r="BY1449" i="2"/>
  <c r="BY1494" i="2"/>
  <c r="BY1541" i="2"/>
  <c r="BY1565" i="2"/>
  <c r="BY1569" i="2"/>
  <c r="BZ1573" i="2"/>
  <c r="BY1576" i="2"/>
  <c r="BY1578" i="2"/>
  <c r="BZ1587" i="2"/>
  <c r="BY1603" i="2"/>
  <c r="BY1605" i="2"/>
  <c r="BY1610" i="2"/>
  <c r="BY1614" i="2"/>
  <c r="BY1618" i="2"/>
  <c r="BY1622" i="2"/>
  <c r="BY1629" i="2"/>
  <c r="BY1633" i="2"/>
  <c r="BY1637" i="2"/>
  <c r="BY1641" i="2"/>
  <c r="BY1645" i="2"/>
  <c r="BY1647" i="2"/>
  <c r="BY1651" i="2"/>
  <c r="BY1655" i="2"/>
  <c r="BY1669" i="2"/>
  <c r="BY1688" i="2"/>
  <c r="BY1693" i="2"/>
  <c r="BY842" i="2"/>
  <c r="BY1439" i="2"/>
  <c r="BY1360" i="2"/>
  <c r="BY1542" i="2"/>
  <c r="BY1537" i="2"/>
  <c r="BY1176" i="2"/>
  <c r="BY1550" i="2"/>
  <c r="BY1575" i="2"/>
  <c r="BY1600" i="2"/>
  <c r="BY1615" i="2"/>
  <c r="BY1590" i="2"/>
  <c r="BY1604" i="2"/>
  <c r="BY1619" i="2"/>
  <c r="BY1625" i="2"/>
  <c r="BY1640" i="2"/>
  <c r="BY1544" i="2"/>
  <c r="BY1623" i="2"/>
  <c r="BY1630" i="2"/>
  <c r="BY1649" i="2"/>
  <c r="BY1552" i="2"/>
  <c r="BY1597" i="2"/>
  <c r="BY1607" i="2"/>
  <c r="BY1634" i="2"/>
  <c r="BY1638" i="2"/>
  <c r="BY1642" i="2"/>
  <c r="BY1652" i="2"/>
  <c r="BY1656" i="2"/>
  <c r="BY1689" i="2"/>
  <c r="BY1734" i="2"/>
  <c r="BY1746" i="2"/>
  <c r="BY1646" i="2"/>
  <c r="BY1661" i="2"/>
  <c r="BY1670" i="2"/>
  <c r="BY1692" i="2"/>
  <c r="BY1758" i="2"/>
  <c r="BY1782" i="2"/>
  <c r="BY1803" i="2"/>
  <c r="BY1654" i="2"/>
  <c r="BY1658" i="2"/>
  <c r="BY1672" i="2"/>
  <c r="BY1685" i="2"/>
  <c r="BY1698" i="2"/>
  <c r="BY1718" i="2" s="1"/>
  <c r="BY1722" i="2"/>
  <c r="BY1781" i="2"/>
  <c r="BY1644" i="2"/>
  <c r="BY1666" i="2"/>
  <c r="BY1680" i="2"/>
  <c r="BY1701" i="2"/>
  <c r="BY1783" i="2"/>
  <c r="BY1804" i="2"/>
  <c r="BZ1798" i="2" s="1"/>
  <c r="BY1809" i="2"/>
  <c r="BY1789" i="2"/>
  <c r="BY1816" i="2"/>
  <c r="BY1784" i="2"/>
  <c r="BZ1779" i="2" s="1"/>
  <c r="BY1802" i="2"/>
  <c r="AM1451" i="2"/>
  <c r="AM1689" i="2" s="1"/>
  <c r="BX1611" i="2"/>
  <c r="Z168" i="2"/>
  <c r="Z1137" i="2"/>
  <c r="Z1367" i="2"/>
  <c r="Y1557" i="2"/>
  <c r="Y1574" i="2" s="1"/>
  <c r="Y1665" i="2" s="1"/>
  <c r="Y1683" i="2" s="1"/>
  <c r="AL1506" i="2"/>
  <c r="AL1691" i="2" s="1"/>
  <c r="CA17" i="2" l="1"/>
  <c r="BZ1415" i="2"/>
  <c r="AL2130" i="2"/>
  <c r="BH2130" i="2"/>
  <c r="S2130" i="2"/>
  <c r="BR2130" i="2"/>
  <c r="BE2131" i="2"/>
  <c r="AB2131" i="2"/>
  <c r="I2131" i="2"/>
  <c r="DP2131" i="2"/>
  <c r="DT2131" i="2"/>
  <c r="AR2131" i="2"/>
  <c r="AE2131" i="2"/>
  <c r="Q2131" i="2"/>
  <c r="DO2131" i="2"/>
  <c r="DR2131" i="2"/>
  <c r="BB2131" i="2"/>
  <c r="AP2131" i="2"/>
  <c r="AC2131" i="2"/>
  <c r="AG2131" i="2"/>
  <c r="DU2131" i="2"/>
  <c r="BN2131" i="2"/>
  <c r="BA2131" i="2"/>
  <c r="AX2131" i="2"/>
  <c r="O2131" i="2"/>
  <c r="C2132" i="2"/>
  <c r="BX2131" i="2"/>
  <c r="DQ2131" i="2"/>
  <c r="AS2131" i="2"/>
  <c r="AF2131" i="2"/>
  <c r="N2131" i="2"/>
  <c r="V2131" i="2"/>
  <c r="DS2131" i="2"/>
  <c r="AY2131" i="2"/>
  <c r="AH2131" i="2"/>
  <c r="P2131" i="2"/>
  <c r="U2131" i="2"/>
  <c r="BY2131" i="2"/>
  <c r="BF2131" i="2"/>
  <c r="AT2131" i="2"/>
  <c r="AU2131" i="2"/>
  <c r="DV2131" i="2"/>
  <c r="DE2131" i="2"/>
  <c r="BK2131" i="2"/>
  <c r="BO2131" i="2"/>
  <c r="AK2131" i="2"/>
  <c r="X2131" i="2"/>
  <c r="F2131" i="2"/>
  <c r="R2131" i="2"/>
  <c r="BM2131" i="2"/>
  <c r="AV2131" i="2"/>
  <c r="AI2131" i="2"/>
  <c r="AN2131" i="2"/>
  <c r="H2131" i="2"/>
  <c r="BP2131" i="2"/>
  <c r="BC2131" i="2"/>
  <c r="AQ2131" i="2"/>
  <c r="BD2131" i="2"/>
  <c r="AA2131" i="2"/>
  <c r="L2131" i="2"/>
  <c r="BZ2131" i="2"/>
  <c r="BG2131" i="2"/>
  <c r="BL2131" i="2"/>
  <c r="AD2131" i="2"/>
  <c r="K2131" i="2"/>
  <c r="DN2131" i="2"/>
  <c r="J2131" i="2"/>
  <c r="BJ2131" i="2"/>
  <c r="AW2131" i="2"/>
  <c r="AJ2131" i="2"/>
  <c r="AO2131" i="2"/>
  <c r="D2131" i="2"/>
  <c r="BQ2131" i="2"/>
  <c r="AZ2131" i="2"/>
  <c r="BZ1442" i="2"/>
  <c r="BZ1526" i="2"/>
  <c r="BZ579" i="2" s="1"/>
  <c r="BZ1199" i="2"/>
  <c r="BZ188" i="2"/>
  <c r="BZ696" i="2"/>
  <c r="BZ240" i="2"/>
  <c r="BZ339" i="2"/>
  <c r="BZ318" i="2"/>
  <c r="BZ420" i="2"/>
  <c r="BZ217" i="2"/>
  <c r="BZ239" i="2"/>
  <c r="BZ218" i="2"/>
  <c r="BZ1807" i="2"/>
  <c r="BZ1787" i="2"/>
  <c r="BZ595" i="2"/>
  <c r="BZ549" i="2"/>
  <c r="BZ114" i="2"/>
  <c r="BZ343" i="2"/>
  <c r="BZ331" i="2"/>
  <c r="BV2005" i="3"/>
  <c r="BG1426" i="3"/>
  <c r="BG1443" i="3" s="1"/>
  <c r="F2004" i="3"/>
  <c r="BI157" i="3"/>
  <c r="BI120" i="3"/>
  <c r="BI154" i="3"/>
  <c r="BI1004" i="3"/>
  <c r="BI156" i="3"/>
  <c r="BI155" i="3"/>
  <c r="BI162" i="3"/>
  <c r="BI1005" i="3"/>
  <c r="BI1237" i="3" s="1"/>
  <c r="BI164" i="3"/>
  <c r="BI163" i="3"/>
  <c r="BI161" i="3"/>
  <c r="BI131" i="3"/>
  <c r="BI132" i="3" s="1"/>
  <c r="BI129" i="3"/>
  <c r="BH1419" i="3"/>
  <c r="BX2005" i="3"/>
  <c r="BZ1681" i="2"/>
  <c r="BZ1792" i="2"/>
  <c r="BZ1762" i="2"/>
  <c r="BZ1812" i="2"/>
  <c r="BZ1738" i="2"/>
  <c r="BZ1750" i="2"/>
  <c r="BZ1726" i="2"/>
  <c r="BZ1695" i="2"/>
  <c r="BZ1683" i="2"/>
  <c r="BZ1674" i="2"/>
  <c r="BZ1678" i="2"/>
  <c r="BZ130" i="2"/>
  <c r="BZ121" i="2"/>
  <c r="BZ317" i="2"/>
  <c r="BZ1536" i="2"/>
  <c r="BZ1397" i="2"/>
  <c r="BZ308" i="2"/>
  <c r="Z170" i="2"/>
  <c r="BZ321" i="2"/>
  <c r="BZ1801" i="2"/>
  <c r="BZ1497" i="2"/>
  <c r="BZ1555" i="2"/>
  <c r="BZ1495" i="2"/>
  <c r="BZ1412" i="2"/>
  <c r="BZ1413" i="2"/>
  <c r="BY1553" i="2"/>
  <c r="BY1557" i="2" s="1"/>
  <c r="Z1641" i="2"/>
  <c r="Z1647" i="2" s="1"/>
  <c r="Z1369" i="2"/>
  <c r="Z1383" i="2" s="1"/>
  <c r="Z1567" i="2" s="1"/>
  <c r="Z1569" i="2" s="1"/>
  <c r="BY1611" i="2"/>
  <c r="BY1659" i="2"/>
  <c r="BZ118" i="2"/>
  <c r="BZ117" i="2"/>
  <c r="BZ16" i="2"/>
  <c r="BZ282" i="2" s="1"/>
  <c r="BZ120" i="2"/>
  <c r="BZ122" i="2"/>
  <c r="BZ123" i="2"/>
  <c r="BZ119" i="2"/>
  <c r="BZ126" i="2"/>
  <c r="BZ127" i="2"/>
  <c r="BZ128" i="2"/>
  <c r="BZ129" i="2"/>
  <c r="BZ131" i="2"/>
  <c r="BZ132" i="2"/>
  <c r="BZ135" i="2"/>
  <c r="BZ158" i="2"/>
  <c r="BZ157" i="2"/>
  <c r="BZ166" i="2"/>
  <c r="BZ160" i="2"/>
  <c r="BZ165" i="2"/>
  <c r="BZ161" i="2"/>
  <c r="BZ164" i="2"/>
  <c r="BZ192" i="2"/>
  <c r="BZ197" i="2"/>
  <c r="BZ199" i="2"/>
  <c r="BZ134" i="2"/>
  <c r="BZ159" i="2"/>
  <c r="BZ191" i="2"/>
  <c r="BZ167" i="2"/>
  <c r="BZ170" i="2"/>
  <c r="BZ201" i="2"/>
  <c r="BZ198" i="2"/>
  <c r="BZ196" i="2"/>
  <c r="BZ219" i="2"/>
  <c r="BZ222" i="2"/>
  <c r="BZ223" i="2"/>
  <c r="BZ224" i="2"/>
  <c r="BZ261" i="2"/>
  <c r="BZ246" i="2"/>
  <c r="BZ262" i="2"/>
  <c r="BZ263" i="2"/>
  <c r="BZ266" i="2"/>
  <c r="BZ267" i="2"/>
  <c r="BZ268" i="2"/>
  <c r="BZ274" i="2"/>
  <c r="BZ304" i="2"/>
  <c r="BZ193" i="2"/>
  <c r="BZ245" i="2"/>
  <c r="BZ168" i="2"/>
  <c r="BZ189" i="2"/>
  <c r="BZ244" i="2"/>
  <c r="BZ272" i="2"/>
  <c r="BZ287" i="2"/>
  <c r="BZ294" i="2"/>
  <c r="BZ293" i="2" s="1"/>
  <c r="BZ296" i="2"/>
  <c r="CA295" i="2"/>
  <c r="BZ345" i="2"/>
  <c r="BZ351" i="2"/>
  <c r="BZ352" i="2"/>
  <c r="BZ241" i="2"/>
  <c r="BZ273" i="2"/>
  <c r="BZ306" i="2"/>
  <c r="BZ327" i="2"/>
  <c r="BZ328" i="2"/>
  <c r="BZ378" i="2"/>
  <c r="BZ379" i="2"/>
  <c r="BZ340" i="2"/>
  <c r="BZ410" i="2"/>
  <c r="BZ411" i="2"/>
  <c r="BZ418" i="2"/>
  <c r="BZ457" i="2"/>
  <c r="BZ487" i="2"/>
  <c r="BZ354" i="2"/>
  <c r="BZ360" i="2"/>
  <c r="BZ371" i="2"/>
  <c r="BZ387" i="2"/>
  <c r="BZ402" i="2"/>
  <c r="BZ403" i="2"/>
  <c r="BZ423" i="2"/>
  <c r="BZ1720" i="2" s="1"/>
  <c r="BZ523" i="2"/>
  <c r="BZ532" i="2"/>
  <c r="BZ370" i="2"/>
  <c r="BZ386" i="2"/>
  <c r="BZ414" i="2"/>
  <c r="BZ472" i="2"/>
  <c r="BZ525" i="2"/>
  <c r="BZ564" i="2"/>
  <c r="BZ618" i="2"/>
  <c r="BZ637" i="2"/>
  <c r="BZ656" i="2"/>
  <c r="BZ676" i="2"/>
  <c r="BZ694" i="2"/>
  <c r="BZ714" i="2"/>
  <c r="BZ731" i="2"/>
  <c r="BZ769" i="2"/>
  <c r="BZ786" i="2"/>
  <c r="BZ333" i="2"/>
  <c r="BZ355" i="2"/>
  <c r="BZ439" i="2"/>
  <c r="BZ598" i="2"/>
  <c r="BZ617" i="2"/>
  <c r="BZ636" i="2"/>
  <c r="BZ655" i="2"/>
  <c r="BZ675" i="2"/>
  <c r="BZ713" i="2"/>
  <c r="BZ394" i="2"/>
  <c r="BZ419" i="2"/>
  <c r="BZ524" i="2"/>
  <c r="BZ674" i="2"/>
  <c r="BZ733" i="2"/>
  <c r="BZ750" i="2"/>
  <c r="BZ767" i="2"/>
  <c r="BZ413" i="2"/>
  <c r="BZ715" i="2"/>
  <c r="BZ804" i="2"/>
  <c r="BZ805" i="2"/>
  <c r="BZ842" i="2"/>
  <c r="BZ862" i="2"/>
  <c r="BZ941" i="2"/>
  <c r="BZ957" i="2"/>
  <c r="BZ972" i="2"/>
  <c r="BZ978" i="2"/>
  <c r="BZ998" i="2"/>
  <c r="BZ1019" i="2"/>
  <c r="BZ1040" i="2"/>
  <c r="BZ1078" i="2"/>
  <c r="BZ1099" i="2"/>
  <c r="BZ619" i="2"/>
  <c r="BZ732" i="2"/>
  <c r="BZ749" i="2"/>
  <c r="BZ768" i="2"/>
  <c r="BZ787" i="2"/>
  <c r="BZ812" i="2"/>
  <c r="BZ813" i="2"/>
  <c r="BZ814" i="2"/>
  <c r="BZ841" i="2"/>
  <c r="BZ861" i="2"/>
  <c r="BZ882" i="2"/>
  <c r="BZ903" i="2"/>
  <c r="BZ923" i="2"/>
  <c r="BZ940" i="2"/>
  <c r="BZ956" i="2"/>
  <c r="BZ979" i="2"/>
  <c r="BZ980" i="2"/>
  <c r="BZ1018" i="2"/>
  <c r="BZ1039" i="2"/>
  <c r="BZ1060" i="2"/>
  <c r="BZ1098" i="2"/>
  <c r="BZ1119" i="2"/>
  <c r="BZ638" i="2"/>
  <c r="BZ751" i="2"/>
  <c r="BZ840" i="2"/>
  <c r="BZ860" i="2"/>
  <c r="BZ881" i="2"/>
  <c r="BZ902" i="2"/>
  <c r="BZ922" i="2"/>
  <c r="BZ939" i="2"/>
  <c r="BZ974" i="2"/>
  <c r="BZ1000" i="2"/>
  <c r="BZ1038" i="2"/>
  <c r="BZ1059" i="2"/>
  <c r="BZ1080" i="2"/>
  <c r="BZ880" i="2"/>
  <c r="BZ921" i="2"/>
  <c r="BZ958" i="2"/>
  <c r="BZ999" i="2"/>
  <c r="BZ1020" i="2"/>
  <c r="BZ1120" i="2"/>
  <c r="BZ1135" i="2"/>
  <c r="BZ1176" i="2"/>
  <c r="BZ1200" i="2"/>
  <c r="BZ1238" i="2"/>
  <c r="BZ1253" i="2"/>
  <c r="BZ1291" i="2"/>
  <c r="BZ1296" i="2"/>
  <c r="BZ1315" i="2"/>
  <c r="BZ1338" i="2"/>
  <c r="BZ1354" i="2"/>
  <c r="BZ806" i="2"/>
  <c r="BZ973" i="2"/>
  <c r="BZ1058" i="2"/>
  <c r="BZ1079" i="2"/>
  <c r="BZ1100" i="2"/>
  <c r="BZ1136" i="2"/>
  <c r="BZ1152" i="2"/>
  <c r="BZ1175" i="2"/>
  <c r="BZ1220" i="2"/>
  <c r="BZ1237" i="2"/>
  <c r="BZ1252" i="2"/>
  <c r="BZ1275" i="2"/>
  <c r="BZ1290" i="2"/>
  <c r="BZ1297" i="2"/>
  <c r="BZ395" i="2"/>
  <c r="BZ657" i="2"/>
  <c r="BZ785" i="2"/>
  <c r="BZ901" i="2"/>
  <c r="BZ1137" i="2"/>
  <c r="BZ1153" i="2"/>
  <c r="BZ1174" i="2"/>
  <c r="BZ1198" i="2"/>
  <c r="BZ1219" i="2"/>
  <c r="BZ1236" i="2"/>
  <c r="BZ1274" i="2"/>
  <c r="BZ1289" i="2"/>
  <c r="BZ1317" i="2"/>
  <c r="BZ1336" i="2"/>
  <c r="BZ1360" i="2"/>
  <c r="BZ1367" i="2"/>
  <c r="BZ1118" i="2"/>
  <c r="BZ1154" i="2"/>
  <c r="BZ1316" i="2"/>
  <c r="BZ1359" i="2"/>
  <c r="BZ1381" i="2"/>
  <c r="BZ1439" i="2"/>
  <c r="BZ1447" i="2"/>
  <c r="BZ1449" i="2"/>
  <c r="BZ1465" i="2"/>
  <c r="BZ1494" i="2"/>
  <c r="CA1521" i="2"/>
  <c r="BZ1353" i="2"/>
  <c r="BZ1368" i="2"/>
  <c r="BZ1380" i="2"/>
  <c r="BZ1385" i="2"/>
  <c r="BZ1399" i="2"/>
  <c r="BZ1437" i="2"/>
  <c r="BZ1468" i="2"/>
  <c r="BZ1469" i="2"/>
  <c r="BZ1492" i="2"/>
  <c r="BZ1498" i="2"/>
  <c r="BZ1502" i="2"/>
  <c r="BZ1504" i="2"/>
  <c r="BZ1218" i="2"/>
  <c r="BZ1295" i="2"/>
  <c r="BZ1369" i="2"/>
  <c r="BZ1383" i="2" s="1"/>
  <c r="BZ1440" i="2"/>
  <c r="BZ1441" i="2"/>
  <c r="BZ1444" i="2"/>
  <c r="BZ1445" i="2"/>
  <c r="BZ1448" i="2"/>
  <c r="BZ1450" i="2"/>
  <c r="BZ1451" i="2"/>
  <c r="BZ1496" i="2"/>
  <c r="BZ1537" i="2"/>
  <c r="BZ1541" i="2"/>
  <c r="BZ1543" i="2"/>
  <c r="BZ695" i="2"/>
  <c r="BZ1361" i="2"/>
  <c r="BZ1523" i="2"/>
  <c r="BZ1528" i="2"/>
  <c r="BZ1530" i="2"/>
  <c r="BZ1539" i="2"/>
  <c r="BZ1542" i="2"/>
  <c r="BZ1544" i="2"/>
  <c r="BZ1550" i="2"/>
  <c r="BZ1552" i="2"/>
  <c r="BZ1575" i="2"/>
  <c r="BZ1590" i="2"/>
  <c r="BZ1597" i="2"/>
  <c r="BZ1600" i="2"/>
  <c r="BZ1604" i="2"/>
  <c r="BZ1607" i="2"/>
  <c r="BZ1615" i="2"/>
  <c r="BZ1619" i="2"/>
  <c r="BZ1623" i="2"/>
  <c r="BZ1625" i="2"/>
  <c r="BZ1630" i="2"/>
  <c r="BZ1634" i="2"/>
  <c r="BZ1638" i="2"/>
  <c r="BZ1642" i="2"/>
  <c r="BZ1646" i="2"/>
  <c r="BZ1652" i="2"/>
  <c r="BZ1656" i="2"/>
  <c r="BZ1661" i="2"/>
  <c r="BZ1670" i="2"/>
  <c r="BZ1672" i="2"/>
  <c r="BZ1680" i="2"/>
  <c r="BZ1689" i="2"/>
  <c r="BZ1698" i="2"/>
  <c r="BZ1718" i="2" s="1"/>
  <c r="BZ1701" i="2"/>
  <c r="BZ1722" i="2"/>
  <c r="BZ1734" i="2"/>
  <c r="BZ1273" i="2"/>
  <c r="BZ1337" i="2"/>
  <c r="BZ1382" i="2"/>
  <c r="BZ1414" i="2"/>
  <c r="BZ1443" i="2" s="1"/>
  <c r="BZ1500" i="2"/>
  <c r="BZ1522" i="2"/>
  <c r="BZ1529" i="2"/>
  <c r="BZ1538" i="2"/>
  <c r="BZ1564" i="2"/>
  <c r="BZ1567" i="2"/>
  <c r="BZ1574" i="2"/>
  <c r="BZ1577" i="2"/>
  <c r="BZ1588" i="2"/>
  <c r="BZ1589" i="2"/>
  <c r="BZ1601" i="2"/>
  <c r="BZ1608" i="2"/>
  <c r="BZ1616" i="2"/>
  <c r="BZ1620" i="2"/>
  <c r="BZ1624" i="2"/>
  <c r="BZ1627" i="2"/>
  <c r="BZ1631" i="2"/>
  <c r="BZ1635" i="2"/>
  <c r="BZ1254" i="2"/>
  <c r="BZ1355" i="2"/>
  <c r="CA1466" i="2"/>
  <c r="BZ1493" i="2"/>
  <c r="BZ1503" i="2"/>
  <c r="BZ1506" i="2"/>
  <c r="BZ1545" i="2"/>
  <c r="BZ1551" i="2"/>
  <c r="BZ1602" i="2"/>
  <c r="BZ1609" i="2"/>
  <c r="BZ1617" i="2"/>
  <c r="BZ1621" i="2"/>
  <c r="BZ1628" i="2"/>
  <c r="BZ1632" i="2"/>
  <c r="BZ1636" i="2"/>
  <c r="BZ1640" i="2"/>
  <c r="BZ1644" i="2"/>
  <c r="BZ1649" i="2"/>
  <c r="BZ1654" i="2"/>
  <c r="BZ1658" i="2"/>
  <c r="BZ1666" i="2"/>
  <c r="BZ1685" i="2"/>
  <c r="BZ1692" i="2"/>
  <c r="BZ1746" i="2"/>
  <c r="BZ1499" i="2"/>
  <c r="BZ1505" i="2"/>
  <c r="BZ1524" i="2"/>
  <c r="BZ1392" i="2"/>
  <c r="CA1573" i="2"/>
  <c r="BZ1438" i="2"/>
  <c r="BZ1527" i="2"/>
  <c r="BZ1569" i="2"/>
  <c r="BZ1603" i="2"/>
  <c r="BZ1618" i="2"/>
  <c r="CA1587" i="2"/>
  <c r="BZ1622" i="2"/>
  <c r="BZ1629" i="2"/>
  <c r="BZ1605" i="2"/>
  <c r="BZ1633" i="2"/>
  <c r="BZ1651" i="2"/>
  <c r="BZ1565" i="2"/>
  <c r="BZ1576" i="2"/>
  <c r="BZ1578" i="2"/>
  <c r="BZ1610" i="2"/>
  <c r="BZ1614" i="2"/>
  <c r="BZ1637" i="2"/>
  <c r="BZ1639" i="2"/>
  <c r="BZ1643" i="2"/>
  <c r="BZ1653" i="2"/>
  <c r="BZ1657" i="2"/>
  <c r="BZ1690" i="2"/>
  <c r="BZ1783" i="2"/>
  <c r="BZ1647" i="2"/>
  <c r="BZ1665" i="2"/>
  <c r="BZ1671" i="2"/>
  <c r="BZ1693" i="2"/>
  <c r="BZ1789" i="2"/>
  <c r="BZ1641" i="2"/>
  <c r="BZ1645" i="2"/>
  <c r="BZ1655" i="2"/>
  <c r="BZ1677" i="2"/>
  <c r="BZ1688" i="2"/>
  <c r="BZ1699" i="2"/>
  <c r="BZ1721" i="2" s="1"/>
  <c r="BZ1758" i="2"/>
  <c r="BZ1782" i="2"/>
  <c r="BZ1669" i="2"/>
  <c r="BZ1691" i="2"/>
  <c r="BZ1781" i="2"/>
  <c r="BZ1784" i="2"/>
  <c r="CA1779" i="2" s="1"/>
  <c r="BZ1802" i="2"/>
  <c r="BZ1803" i="2"/>
  <c r="BZ1804" i="2"/>
  <c r="CA1798" i="2" s="1"/>
  <c r="BZ1809" i="2"/>
  <c r="BZ1816" i="2"/>
  <c r="AA130" i="2"/>
  <c r="AM1499" i="2"/>
  <c r="AN1440" i="2"/>
  <c r="BY1719" i="2"/>
  <c r="BY310" i="2"/>
  <c r="BY1596" i="2"/>
  <c r="CB17" i="2" l="1"/>
  <c r="CB1521" i="2"/>
  <c r="CB1587" i="2"/>
  <c r="CB1573" i="2"/>
  <c r="CB1466" i="2"/>
  <c r="CA1415" i="2"/>
  <c r="CB295" i="2"/>
  <c r="BR2131" i="2"/>
  <c r="BH2131" i="2"/>
  <c r="AL2131" i="2"/>
  <c r="S2131" i="2"/>
  <c r="BL2132" i="2"/>
  <c r="AY2132" i="2"/>
  <c r="K2132" i="2"/>
  <c r="DE2132" i="2"/>
  <c r="BK2132" i="2"/>
  <c r="BO2132" i="2"/>
  <c r="BB2132" i="2"/>
  <c r="X2132" i="2"/>
  <c r="F2132" i="2"/>
  <c r="R2132" i="2"/>
  <c r="D2132" i="2"/>
  <c r="AV2132" i="2"/>
  <c r="AI2132" i="2"/>
  <c r="AN2132" i="2"/>
  <c r="AA2132" i="2"/>
  <c r="BZ2132" i="2"/>
  <c r="BG2132" i="2"/>
  <c r="BD2132" i="2"/>
  <c r="AR2132" i="2"/>
  <c r="L2132" i="2"/>
  <c r="DO2132" i="2"/>
  <c r="DS2132" i="2"/>
  <c r="BP2132" i="2"/>
  <c r="AH2132" i="2"/>
  <c r="P2132" i="2"/>
  <c r="DN2132" i="2"/>
  <c r="J2132" i="2"/>
  <c r="DU2132" i="2"/>
  <c r="AW2132" i="2"/>
  <c r="AJ2132" i="2"/>
  <c r="AO2132" i="2"/>
  <c r="AB2132" i="2"/>
  <c r="BQ2132" i="2"/>
  <c r="AZ2132" i="2"/>
  <c r="BE2132" i="2"/>
  <c r="AS2132" i="2"/>
  <c r="I2132" i="2"/>
  <c r="DP2132" i="2"/>
  <c r="DT2132" i="2"/>
  <c r="BM2132" i="2"/>
  <c r="AE2132" i="2"/>
  <c r="Q2132" i="2"/>
  <c r="U2132" i="2"/>
  <c r="DR2132" i="2"/>
  <c r="BY2132" i="2"/>
  <c r="AP2132" i="2"/>
  <c r="AC2132" i="2"/>
  <c r="AG2132" i="2"/>
  <c r="O2132" i="2"/>
  <c r="BN2132" i="2"/>
  <c r="BA2132" i="2"/>
  <c r="AX2132" i="2"/>
  <c r="AK2132" i="2"/>
  <c r="C2133" i="2"/>
  <c r="BX2132" i="2"/>
  <c r="DQ2132" i="2"/>
  <c r="BJ2132" i="2"/>
  <c r="AF2132" i="2"/>
  <c r="N2132" i="2"/>
  <c r="V2132" i="2"/>
  <c r="H2132" i="2"/>
  <c r="BC2132" i="2"/>
  <c r="AQ2132" i="2"/>
  <c r="AU2132" i="2"/>
  <c r="AD2132" i="2"/>
  <c r="DV2132" i="2"/>
  <c r="BF2132" i="2"/>
  <c r="AT2132" i="2"/>
  <c r="CA188" i="2"/>
  <c r="CA1442" i="2"/>
  <c r="CA1526" i="2"/>
  <c r="CA1199" i="2"/>
  <c r="CA696" i="2"/>
  <c r="CA240" i="2"/>
  <c r="CA339" i="2"/>
  <c r="CA318" i="2"/>
  <c r="CA420" i="2"/>
  <c r="CA218" i="2"/>
  <c r="CA217" i="2"/>
  <c r="CA239" i="2"/>
  <c r="CA1787" i="2"/>
  <c r="CA1807" i="2"/>
  <c r="CA331" i="2"/>
  <c r="CA595" i="2"/>
  <c r="CA549" i="2"/>
  <c r="CA114" i="2"/>
  <c r="CA343" i="2"/>
  <c r="BI165" i="3"/>
  <c r="BI158" i="3"/>
  <c r="BJ111" i="3"/>
  <c r="BI1006" i="3"/>
  <c r="BI1236" i="3"/>
  <c r="BH1422" i="3"/>
  <c r="BH1524" i="3"/>
  <c r="BH1536" i="3" s="1"/>
  <c r="CA1681" i="2"/>
  <c r="CA1812" i="2"/>
  <c r="CA1792" i="2"/>
  <c r="CA1750" i="2"/>
  <c r="CA1738" i="2"/>
  <c r="CA1726" i="2"/>
  <c r="CA1762" i="2"/>
  <c r="CA1695" i="2"/>
  <c r="CA579" i="2"/>
  <c r="CA1683" i="2"/>
  <c r="CA1674" i="2"/>
  <c r="CA1678" i="2"/>
  <c r="CA130" i="2"/>
  <c r="CA317" i="2"/>
  <c r="CA121" i="2"/>
  <c r="AA121" i="2"/>
  <c r="AA122" i="2" s="1"/>
  <c r="Z201" i="2"/>
  <c r="CA1536" i="2"/>
  <c r="CA1397" i="2"/>
  <c r="CA308" i="2"/>
  <c r="CA321" i="2"/>
  <c r="CA1801" i="2"/>
  <c r="CA1495" i="2"/>
  <c r="CA1555" i="2"/>
  <c r="CA1497" i="2"/>
  <c r="CA1412" i="2"/>
  <c r="CA1413" i="2"/>
  <c r="AA131" i="2"/>
  <c r="BZ1611" i="2"/>
  <c r="AM1500" i="2"/>
  <c r="AM1502" i="2" s="1"/>
  <c r="AM1506" i="2" s="1"/>
  <c r="AM1691" i="2" s="1"/>
  <c r="AN1494" i="2"/>
  <c r="AN1495" i="2" s="1"/>
  <c r="BZ1659" i="2"/>
  <c r="AN1444" i="2"/>
  <c r="BZ1719" i="2"/>
  <c r="BZ310" i="2"/>
  <c r="BZ1596" i="2"/>
  <c r="CA16" i="2"/>
  <c r="CA282" i="2" s="1"/>
  <c r="CA118" i="2"/>
  <c r="CA119" i="2"/>
  <c r="CA117" i="2"/>
  <c r="CA120" i="2"/>
  <c r="CA122" i="2"/>
  <c r="CA123" i="2"/>
  <c r="CA134" i="2"/>
  <c r="CA157" i="2"/>
  <c r="CA128" i="2"/>
  <c r="CA126" i="2"/>
  <c r="CA132" i="2"/>
  <c r="CA159" i="2"/>
  <c r="CA127" i="2"/>
  <c r="CA167" i="2"/>
  <c r="CA129" i="2"/>
  <c r="CA135" i="2"/>
  <c r="CA158" i="2"/>
  <c r="CA131" i="2"/>
  <c r="CA160" i="2"/>
  <c r="CA165" i="2"/>
  <c r="CA168" i="2"/>
  <c r="CA189" i="2"/>
  <c r="CA193" i="2"/>
  <c r="CA196" i="2"/>
  <c r="CA161" i="2"/>
  <c r="CA166" i="2"/>
  <c r="CA192" i="2"/>
  <c r="CA197" i="2"/>
  <c r="CA191" i="2"/>
  <c r="CA198" i="2"/>
  <c r="CA201" i="2"/>
  <c r="CA241" i="2"/>
  <c r="CA244" i="2"/>
  <c r="CA245" i="2"/>
  <c r="CA164" i="2"/>
  <c r="CA170" i="2"/>
  <c r="CA219" i="2"/>
  <c r="CA223" i="2"/>
  <c r="CA273" i="2"/>
  <c r="CA199" i="2"/>
  <c r="CA246" i="2"/>
  <c r="CA261" i="2"/>
  <c r="CA262" i="2"/>
  <c r="CA263" i="2"/>
  <c r="CA266" i="2"/>
  <c r="CA267" i="2"/>
  <c r="CA268" i="2"/>
  <c r="CA274" i="2"/>
  <c r="CA222" i="2"/>
  <c r="CA224" i="2"/>
  <c r="CA333" i="2"/>
  <c r="CA340" i="2"/>
  <c r="CA354" i="2"/>
  <c r="CA355" i="2"/>
  <c r="CA360" i="2"/>
  <c r="CA370" i="2"/>
  <c r="CA371" i="2"/>
  <c r="CA296" i="2"/>
  <c r="CA345" i="2"/>
  <c r="CA351" i="2"/>
  <c r="CA352" i="2"/>
  <c r="CA304" i="2"/>
  <c r="CA386" i="2"/>
  <c r="CA387" i="2"/>
  <c r="CA306" i="2"/>
  <c r="CA394" i="2"/>
  <c r="CA395" i="2"/>
  <c r="CA413" i="2"/>
  <c r="CA419" i="2"/>
  <c r="CA439" i="2"/>
  <c r="CA524" i="2"/>
  <c r="CA564" i="2"/>
  <c r="CA287" i="2"/>
  <c r="CA294" i="2"/>
  <c r="CA293" i="2" s="1"/>
  <c r="CA328" i="2"/>
  <c r="CA410" i="2"/>
  <c r="CA411" i="2"/>
  <c r="CA418" i="2"/>
  <c r="CA457" i="2"/>
  <c r="CA487" i="2"/>
  <c r="CA327" i="2"/>
  <c r="CA379" i="2"/>
  <c r="CA402" i="2"/>
  <c r="CA403" i="2"/>
  <c r="CA423" i="2"/>
  <c r="CA1720" i="2" s="1"/>
  <c r="CA523" i="2"/>
  <c r="CA532" i="2"/>
  <c r="CA414" i="2"/>
  <c r="CA619" i="2"/>
  <c r="CA638" i="2"/>
  <c r="CA657" i="2"/>
  <c r="CA695" i="2"/>
  <c r="CA715" i="2"/>
  <c r="CA732" i="2"/>
  <c r="CA749" i="2"/>
  <c r="CA787" i="2"/>
  <c r="CA618" i="2"/>
  <c r="CA637" i="2"/>
  <c r="CA656" i="2"/>
  <c r="CA676" i="2"/>
  <c r="CA694" i="2"/>
  <c r="CA714" i="2"/>
  <c r="CA731" i="2"/>
  <c r="CA272" i="2"/>
  <c r="CA378" i="2"/>
  <c r="CA472" i="2"/>
  <c r="CA598" i="2"/>
  <c r="CA617" i="2"/>
  <c r="CA636" i="2"/>
  <c r="CA655" i="2"/>
  <c r="CA675" i="2"/>
  <c r="CA713" i="2"/>
  <c r="CA751" i="2"/>
  <c r="CA768" i="2"/>
  <c r="CA785" i="2"/>
  <c r="CA804" i="2"/>
  <c r="CA674" i="2"/>
  <c r="CA767" i="2"/>
  <c r="CA806" i="2"/>
  <c r="CA880" i="2"/>
  <c r="CA901" i="2"/>
  <c r="CA921" i="2"/>
  <c r="CA958" i="2"/>
  <c r="CA973" i="2"/>
  <c r="CA999" i="2"/>
  <c r="CA1020" i="2"/>
  <c r="CA1058" i="2"/>
  <c r="CA1079" i="2"/>
  <c r="CA1100" i="2"/>
  <c r="CA733" i="2"/>
  <c r="CA786" i="2"/>
  <c r="CA805" i="2"/>
  <c r="CA842" i="2"/>
  <c r="CA862" i="2"/>
  <c r="CA941" i="2"/>
  <c r="CA957" i="2"/>
  <c r="CA972" i="2"/>
  <c r="CA978" i="2"/>
  <c r="CA998" i="2"/>
  <c r="CA1019" i="2"/>
  <c r="CA1040" i="2"/>
  <c r="CA1078" i="2"/>
  <c r="CA1099" i="2"/>
  <c r="CA525" i="2"/>
  <c r="CA750" i="2"/>
  <c r="CA769" i="2"/>
  <c r="CA812" i="2"/>
  <c r="CA813" i="2"/>
  <c r="CA814" i="2"/>
  <c r="CA841" i="2"/>
  <c r="CA861" i="2"/>
  <c r="CA882" i="2"/>
  <c r="CA903" i="2"/>
  <c r="CA923" i="2"/>
  <c r="CA940" i="2"/>
  <c r="CA956" i="2"/>
  <c r="CA979" i="2"/>
  <c r="CA980" i="2"/>
  <c r="CA1018" i="2"/>
  <c r="CA1039" i="2"/>
  <c r="CA1060" i="2"/>
  <c r="CA1098" i="2"/>
  <c r="CA1118" i="2"/>
  <c r="CA1154" i="2"/>
  <c r="CA1218" i="2"/>
  <c r="CA1254" i="2"/>
  <c r="CA1273" i="2"/>
  <c r="CA1295" i="2"/>
  <c r="CA1316" i="2"/>
  <c r="CA1355" i="2"/>
  <c r="CA1361" i="2"/>
  <c r="CA840" i="2"/>
  <c r="CA1000" i="2"/>
  <c r="CA1120" i="2"/>
  <c r="CA1135" i="2"/>
  <c r="CA1176" i="2"/>
  <c r="CA1200" i="2"/>
  <c r="CA1238" i="2"/>
  <c r="CA1253" i="2"/>
  <c r="CA1291" i="2"/>
  <c r="CA1296" i="2"/>
  <c r="CA1315" i="2"/>
  <c r="CA881" i="2"/>
  <c r="CA922" i="2"/>
  <c r="CA939" i="2"/>
  <c r="CA974" i="2"/>
  <c r="CA1038" i="2"/>
  <c r="CA1080" i="2"/>
  <c r="CA1119" i="2"/>
  <c r="CA1136" i="2"/>
  <c r="CA1152" i="2"/>
  <c r="CA1175" i="2"/>
  <c r="CA1220" i="2"/>
  <c r="CA1237" i="2"/>
  <c r="CA1252" i="2"/>
  <c r="CA1275" i="2"/>
  <c r="CA1290" i="2"/>
  <c r="CA1297" i="2"/>
  <c r="CA1337" i="2"/>
  <c r="CA1353" i="2"/>
  <c r="CA1359" i="2"/>
  <c r="CA1198" i="2"/>
  <c r="CA1219" i="2"/>
  <c r="CA1274" i="2"/>
  <c r="CA1338" i="2"/>
  <c r="CA1360" i="2"/>
  <c r="CA1382" i="2"/>
  <c r="CA1392" i="2"/>
  <c r="CA1414" i="2"/>
  <c r="CA1443" i="2" s="1"/>
  <c r="CA1438" i="2"/>
  <c r="CA1493" i="2"/>
  <c r="CA1499" i="2"/>
  <c r="CA1500" i="2"/>
  <c r="CA1503" i="2"/>
  <c r="CA1505" i="2"/>
  <c r="CA1506" i="2"/>
  <c r="CA1522" i="2"/>
  <c r="CA1523" i="2"/>
  <c r="CA1524" i="2"/>
  <c r="CA1528" i="2"/>
  <c r="CA902" i="2"/>
  <c r="CA1153" i="2"/>
  <c r="CA1236" i="2"/>
  <c r="CA1317" i="2"/>
  <c r="CA1381" i="2"/>
  <c r="CA1439" i="2"/>
  <c r="CA1447" i="2"/>
  <c r="CA1449" i="2"/>
  <c r="CA1465" i="2"/>
  <c r="CA1494" i="2"/>
  <c r="CA1289" i="2"/>
  <c r="CA1336" i="2"/>
  <c r="CA1367" i="2"/>
  <c r="CA1368" i="2"/>
  <c r="CA1380" i="2"/>
  <c r="CA1385" i="2"/>
  <c r="CA1399" i="2"/>
  <c r="CA1437" i="2"/>
  <c r="CA1468" i="2"/>
  <c r="CA1469" i="2"/>
  <c r="CA1492" i="2"/>
  <c r="CA1498" i="2"/>
  <c r="CA1502" i="2"/>
  <c r="CA1504" i="2"/>
  <c r="CA1527" i="2"/>
  <c r="CA1529" i="2"/>
  <c r="CA1530" i="2"/>
  <c r="CA1544" i="2"/>
  <c r="CA860" i="2"/>
  <c r="CA1137" i="2"/>
  <c r="CA1354" i="2"/>
  <c r="CA1440" i="2"/>
  <c r="CA1496" i="2"/>
  <c r="CA1537" i="2"/>
  <c r="CA1565" i="2"/>
  <c r="CA1569" i="2"/>
  <c r="CA1576" i="2"/>
  <c r="CA1578" i="2"/>
  <c r="CA1603" i="2"/>
  <c r="CA1605" i="2"/>
  <c r="CA1610" i="2"/>
  <c r="CA1614" i="2"/>
  <c r="CA1618" i="2"/>
  <c r="CA1622" i="2"/>
  <c r="CA1629" i="2"/>
  <c r="CA1633" i="2"/>
  <c r="CA1637" i="2"/>
  <c r="CA1641" i="2"/>
  <c r="CA1645" i="2"/>
  <c r="CA1647" i="2"/>
  <c r="CA1651" i="2"/>
  <c r="CA1655" i="2"/>
  <c r="CA1669" i="2"/>
  <c r="CA1688" i="2"/>
  <c r="CA1693" i="2"/>
  <c r="CA1059" i="2"/>
  <c r="CA1441" i="2"/>
  <c r="CA1445" i="2"/>
  <c r="CA1539" i="2"/>
  <c r="CA1542" i="2"/>
  <c r="CA1550" i="2"/>
  <c r="CA1552" i="2"/>
  <c r="CA1575" i="2"/>
  <c r="CA1590" i="2"/>
  <c r="CA1597" i="2"/>
  <c r="CA1600" i="2"/>
  <c r="CA1604" i="2"/>
  <c r="CA1607" i="2"/>
  <c r="CA1615" i="2"/>
  <c r="CA1619" i="2"/>
  <c r="CA1623" i="2"/>
  <c r="CA1625" i="2"/>
  <c r="CA1630" i="2"/>
  <c r="CA1634" i="2"/>
  <c r="CA1174" i="2"/>
  <c r="CA1448" i="2"/>
  <c r="CA1451" i="2"/>
  <c r="CA1538" i="2"/>
  <c r="CA1543" i="2"/>
  <c r="CA1564" i="2"/>
  <c r="CA1567" i="2"/>
  <c r="CA1574" i="2"/>
  <c r="CA1577" i="2"/>
  <c r="CA1588" i="2"/>
  <c r="CA1589" i="2"/>
  <c r="CA1601" i="2"/>
  <c r="CA1608" i="2"/>
  <c r="CA1616" i="2"/>
  <c r="CA1620" i="2"/>
  <c r="CA1624" i="2"/>
  <c r="CA1627" i="2"/>
  <c r="CA1631" i="2"/>
  <c r="CA1635" i="2"/>
  <c r="CA1639" i="2"/>
  <c r="CA1643" i="2"/>
  <c r="CA1653" i="2"/>
  <c r="CA1657" i="2"/>
  <c r="CA1665" i="2"/>
  <c r="CA1671" i="2"/>
  <c r="CA1677" i="2"/>
  <c r="CA1690" i="2"/>
  <c r="CA1691" i="2"/>
  <c r="CA1699" i="2"/>
  <c r="CA1721" i="2" s="1"/>
  <c r="CA1444" i="2"/>
  <c r="CA1450" i="2"/>
  <c r="CA1541" i="2"/>
  <c r="CA1369" i="2"/>
  <c r="CA1383" i="2" s="1"/>
  <c r="CA1609" i="2"/>
  <c r="CA1636" i="2"/>
  <c r="CA1638" i="2"/>
  <c r="CA1642" i="2"/>
  <c r="CA1551" i="2"/>
  <c r="CA1602" i="2"/>
  <c r="CA1617" i="2"/>
  <c r="CA1545" i="2"/>
  <c r="CA1621" i="2"/>
  <c r="CA1628" i="2"/>
  <c r="CA1640" i="2"/>
  <c r="CA1644" i="2"/>
  <c r="CA1632" i="2"/>
  <c r="CA1649" i="2"/>
  <c r="CA1666" i="2"/>
  <c r="CA1680" i="2"/>
  <c r="CA1701" i="2"/>
  <c r="CA1781" i="2"/>
  <c r="CA1784" i="2"/>
  <c r="CB1779" i="2" s="1"/>
  <c r="CA1652" i="2"/>
  <c r="CA1656" i="2"/>
  <c r="CA1689" i="2"/>
  <c r="CA1734" i="2"/>
  <c r="CA1746" i="2"/>
  <c r="CA1783" i="2"/>
  <c r="CA1646" i="2"/>
  <c r="CA1661" i="2"/>
  <c r="CA1670" i="2"/>
  <c r="CA1692" i="2"/>
  <c r="CA1654" i="2"/>
  <c r="CA1658" i="2"/>
  <c r="CA1672" i="2"/>
  <c r="CA1685" i="2"/>
  <c r="CA1698" i="2"/>
  <c r="CA1718" i="2" s="1"/>
  <c r="CA1722" i="2"/>
  <c r="CA1758" i="2"/>
  <c r="CA1782" i="2"/>
  <c r="CA1803" i="2"/>
  <c r="CA1802" i="2"/>
  <c r="CA1816" i="2"/>
  <c r="CA1804" i="2"/>
  <c r="CB1798" i="2" s="1"/>
  <c r="CA1789" i="2"/>
  <c r="CA1809" i="2"/>
  <c r="BZ1553" i="2"/>
  <c r="BZ1557" i="2" s="1"/>
  <c r="S2132" i="2" l="1"/>
  <c r="CC17" i="2"/>
  <c r="CB1494" i="2"/>
  <c r="CB1503" i="2"/>
  <c r="CB1526" i="2"/>
  <c r="CB579" i="2" s="1"/>
  <c r="CB1502" i="2"/>
  <c r="CB1524" i="2"/>
  <c r="CB1498" i="2"/>
  <c r="CB1497" i="2"/>
  <c r="CB1506" i="2"/>
  <c r="CC1521" i="2"/>
  <c r="CB1496" i="2"/>
  <c r="CB1505" i="2"/>
  <c r="CB1495" i="2"/>
  <c r="CB1504" i="2"/>
  <c r="CB1527" i="2"/>
  <c r="CB1500" i="2"/>
  <c r="CB1539" i="2"/>
  <c r="CB1538" i="2"/>
  <c r="CB1537" i="2"/>
  <c r="CB1550" i="2"/>
  <c r="CB1530" i="2"/>
  <c r="CB1544" i="2"/>
  <c r="CB1522" i="2"/>
  <c r="CB1529" i="2"/>
  <c r="CB1543" i="2"/>
  <c r="CB1523" i="2"/>
  <c r="CB1528" i="2"/>
  <c r="CB1542" i="2"/>
  <c r="CB1499" i="2"/>
  <c r="CB1541" i="2"/>
  <c r="CB1551" i="2"/>
  <c r="CB1567" i="2"/>
  <c r="CB1545" i="2"/>
  <c r="CB1565" i="2"/>
  <c r="CB1578" i="2"/>
  <c r="CC1587" i="2"/>
  <c r="CB1564" i="2"/>
  <c r="CB1555" i="2"/>
  <c r="CB1576" i="2"/>
  <c r="CB1575" i="2"/>
  <c r="CB1574" i="2"/>
  <c r="CB1536" i="2"/>
  <c r="CB1597" i="2"/>
  <c r="CB1608" i="2"/>
  <c r="CB1607" i="2"/>
  <c r="CB1569" i="2"/>
  <c r="CB1590" i="2"/>
  <c r="CB1605" i="2"/>
  <c r="CB1614" i="2"/>
  <c r="CB1552" i="2"/>
  <c r="CB1577" i="2"/>
  <c r="CB1589" i="2"/>
  <c r="CB1604" i="2"/>
  <c r="CC1573" i="2"/>
  <c r="CB1588" i="2"/>
  <c r="CB1603" i="2"/>
  <c r="CB1602" i="2"/>
  <c r="CB1601" i="2"/>
  <c r="CB1610" i="2"/>
  <c r="CB1600" i="2"/>
  <c r="CB1616" i="2"/>
  <c r="CB1624" i="2"/>
  <c r="CB1633" i="2"/>
  <c r="CB1623" i="2"/>
  <c r="CB1622" i="2"/>
  <c r="CB1615" i="2"/>
  <c r="CB1621" i="2"/>
  <c r="CB1630" i="2"/>
  <c r="CB1620" i="2"/>
  <c r="CB1629" i="2"/>
  <c r="CB1637" i="2"/>
  <c r="CB1619" i="2"/>
  <c r="CB1628" i="2"/>
  <c r="CB1618" i="2"/>
  <c r="CB1627" i="2"/>
  <c r="CB1609" i="2"/>
  <c r="CB1617" i="2"/>
  <c r="CB1625" i="2"/>
  <c r="CB1634" i="2"/>
  <c r="CB1635" i="2"/>
  <c r="CB1636" i="2"/>
  <c r="CB1642" i="2"/>
  <c r="CB1652" i="2"/>
  <c r="CB1670" i="2"/>
  <c r="CB1641" i="2"/>
  <c r="CB1651" i="2"/>
  <c r="CB1669" i="2"/>
  <c r="CB1640" i="2"/>
  <c r="CB1649" i="2"/>
  <c r="CB1658" i="2"/>
  <c r="CB1666" i="2"/>
  <c r="CB1639" i="2"/>
  <c r="CB1647" i="2"/>
  <c r="CB1657" i="2"/>
  <c r="CB1665" i="2"/>
  <c r="CB1678" i="2"/>
  <c r="CB1638" i="2"/>
  <c r="CB1646" i="2"/>
  <c r="CB1656" i="2"/>
  <c r="CB1661" i="2"/>
  <c r="CB1631" i="2"/>
  <c r="CB1645" i="2"/>
  <c r="CB1655" i="2"/>
  <c r="CB1644" i="2"/>
  <c r="CB1654" i="2"/>
  <c r="CB1632" i="2"/>
  <c r="CB1643" i="2"/>
  <c r="CB1653" i="2"/>
  <c r="CB1671" i="2"/>
  <c r="CB1674" i="2"/>
  <c r="CB1683" i="2"/>
  <c r="CB1695" i="2"/>
  <c r="CB1722" i="2"/>
  <c r="CB1783" i="2"/>
  <c r="CB1693" i="2"/>
  <c r="CB1762" i="2"/>
  <c r="CB1782" i="2"/>
  <c r="CB1672" i="2"/>
  <c r="CB1692" i="2"/>
  <c r="CB1758" i="2"/>
  <c r="CB1781" i="2"/>
  <c r="CB1677" i="2"/>
  <c r="CB1691" i="2"/>
  <c r="CB1750" i="2"/>
  <c r="CB1681" i="2"/>
  <c r="CB1690" i="2"/>
  <c r="CB1746" i="2"/>
  <c r="CB1689" i="2"/>
  <c r="CB1701" i="2"/>
  <c r="CB1738" i="2"/>
  <c r="CB1688" i="2"/>
  <c r="CB1699" i="2"/>
  <c r="CB1721" i="2" s="1"/>
  <c r="CB1734" i="2"/>
  <c r="CB1680" i="2"/>
  <c r="CB1685" i="2"/>
  <c r="CB1698" i="2"/>
  <c r="CB1718" i="2" s="1"/>
  <c r="CB1726" i="2"/>
  <c r="CB1784" i="2"/>
  <c r="CC1779" i="2" s="1"/>
  <c r="CB1812" i="2"/>
  <c r="CB1445" i="2"/>
  <c r="CB1468" i="2"/>
  <c r="CB598" i="2"/>
  <c r="CB1809" i="2"/>
  <c r="CB1444" i="2"/>
  <c r="CB595" i="2"/>
  <c r="CB1789" i="2"/>
  <c r="CB1807" i="2"/>
  <c r="CB1465" i="2"/>
  <c r="CC1466" i="2"/>
  <c r="CB1804" i="2"/>
  <c r="CC1798" i="2" s="1"/>
  <c r="CB1442" i="2"/>
  <c r="CB1451" i="2"/>
  <c r="CB564" i="2"/>
  <c r="CB1803" i="2"/>
  <c r="CB1441" i="2"/>
  <c r="CB1450" i="2"/>
  <c r="CB1415" i="2"/>
  <c r="CB549" i="2"/>
  <c r="CB1792" i="2"/>
  <c r="CB1802" i="2"/>
  <c r="CB1440" i="2"/>
  <c r="CB1449" i="2"/>
  <c r="CB1801" i="2"/>
  <c r="CB1439" i="2"/>
  <c r="CB1448" i="2"/>
  <c r="CB1787" i="2"/>
  <c r="CB1816" i="2"/>
  <c r="CB1447" i="2"/>
  <c r="CB1469" i="2"/>
  <c r="CB674" i="2"/>
  <c r="CB715" i="2"/>
  <c r="CB768" i="2"/>
  <c r="CB812" i="2"/>
  <c r="CB657" i="2"/>
  <c r="CB714" i="2"/>
  <c r="CB767" i="2"/>
  <c r="CB806" i="2"/>
  <c r="CB656" i="2"/>
  <c r="CB713" i="2"/>
  <c r="CB751" i="2"/>
  <c r="CB805" i="2"/>
  <c r="CB617" i="2"/>
  <c r="CB618" i="2"/>
  <c r="CB619" i="2"/>
  <c r="CB655" i="2"/>
  <c r="CB696" i="2"/>
  <c r="CB750" i="2"/>
  <c r="CB804" i="2"/>
  <c r="CB638" i="2"/>
  <c r="CB695" i="2"/>
  <c r="CB749" i="2"/>
  <c r="CB787" i="2"/>
  <c r="CB637" i="2"/>
  <c r="CB694" i="2"/>
  <c r="CB733" i="2"/>
  <c r="CB786" i="2"/>
  <c r="CB636" i="2"/>
  <c r="CB676" i="2"/>
  <c r="CB732" i="2"/>
  <c r="CB785" i="2"/>
  <c r="CB814" i="2"/>
  <c r="CB675" i="2"/>
  <c r="CB731" i="2"/>
  <c r="CB769" i="2"/>
  <c r="CB813" i="2"/>
  <c r="CB861" i="2"/>
  <c r="CB921" i="2"/>
  <c r="CB958" i="2"/>
  <c r="CB999" i="2"/>
  <c r="CB860" i="2"/>
  <c r="CB903" i="2"/>
  <c r="CB957" i="2"/>
  <c r="CB998" i="2"/>
  <c r="CB842" i="2"/>
  <c r="CB902" i="2"/>
  <c r="CB956" i="2"/>
  <c r="CB980" i="2"/>
  <c r="CB1039" i="2"/>
  <c r="CB841" i="2"/>
  <c r="CB901" i="2"/>
  <c r="CB941" i="2"/>
  <c r="CB979" i="2"/>
  <c r="CB1038" i="2"/>
  <c r="CB840" i="2"/>
  <c r="CB882" i="2"/>
  <c r="CB940" i="2"/>
  <c r="CB978" i="2"/>
  <c r="CB1020" i="2"/>
  <c r="CB881" i="2"/>
  <c r="CB939" i="2"/>
  <c r="CB974" i="2"/>
  <c r="CB1019" i="2"/>
  <c r="CB880" i="2"/>
  <c r="CB923" i="2"/>
  <c r="CB973" i="2"/>
  <c r="CB1018" i="2"/>
  <c r="CB862" i="2"/>
  <c r="CB922" i="2"/>
  <c r="CB972" i="2"/>
  <c r="CB1000" i="2"/>
  <c r="CB1040" i="2"/>
  <c r="CB1099" i="2"/>
  <c r="CB1152" i="2"/>
  <c r="CB1200" i="2"/>
  <c r="CB1253" i="2"/>
  <c r="CB1098" i="2"/>
  <c r="CB1137" i="2"/>
  <c r="CB1199" i="2"/>
  <c r="CB1252" i="2"/>
  <c r="CB1080" i="2"/>
  <c r="CB1136" i="2"/>
  <c r="CB1198" i="2"/>
  <c r="CB1238" i="2"/>
  <c r="CB1079" i="2"/>
  <c r="CB1135" i="2"/>
  <c r="CB1176" i="2"/>
  <c r="CB1237" i="2"/>
  <c r="CB1078" i="2"/>
  <c r="CB1120" i="2"/>
  <c r="CB1175" i="2"/>
  <c r="CB1236" i="2"/>
  <c r="CB1060" i="2"/>
  <c r="CB1119" i="2"/>
  <c r="CB1174" i="2"/>
  <c r="CB1220" i="2"/>
  <c r="CB1059" i="2"/>
  <c r="CB1118" i="2"/>
  <c r="CB1154" i="2"/>
  <c r="CB1219" i="2"/>
  <c r="CB1058" i="2"/>
  <c r="CB1100" i="2"/>
  <c r="CB1153" i="2"/>
  <c r="CB1218" i="2"/>
  <c r="CB1254" i="2"/>
  <c r="CB1273" i="2"/>
  <c r="CB1295" i="2"/>
  <c r="CB1338" i="2"/>
  <c r="CB1368" i="2"/>
  <c r="CB1397" i="2"/>
  <c r="CB1291" i="2"/>
  <c r="CB1337" i="2"/>
  <c r="CB1367" i="2"/>
  <c r="CB1392" i="2"/>
  <c r="CB1290" i="2"/>
  <c r="CB1336" i="2"/>
  <c r="CB1361" i="2"/>
  <c r="CB1385" i="2"/>
  <c r="CB1289" i="2"/>
  <c r="CB1317" i="2"/>
  <c r="CB1360" i="2"/>
  <c r="CB523" i="2"/>
  <c r="CB1275" i="2"/>
  <c r="CB1316" i="2"/>
  <c r="CB1359" i="2"/>
  <c r="CB1382" i="2"/>
  <c r="CB1414" i="2"/>
  <c r="CB1443" i="2" s="1"/>
  <c r="CB1274" i="2"/>
  <c r="CB1315" i="2"/>
  <c r="CB1355" i="2"/>
  <c r="CB1381" i="2"/>
  <c r="CB1413" i="2"/>
  <c r="CB1297" i="2"/>
  <c r="CB1354" i="2"/>
  <c r="CB1380" i="2"/>
  <c r="CB1412" i="2"/>
  <c r="CB1296" i="2"/>
  <c r="CB1353" i="2"/>
  <c r="CB1369" i="2"/>
  <c r="CB1383" i="2" s="1"/>
  <c r="CB1399" i="2"/>
  <c r="CB487" i="2"/>
  <c r="CB370" i="2"/>
  <c r="CB402" i="2"/>
  <c r="CB321" i="2"/>
  <c r="CB345" i="2"/>
  <c r="CB218" i="2"/>
  <c r="CB244" i="2"/>
  <c r="CB268" i="2"/>
  <c r="CB532" i="2"/>
  <c r="CB423" i="2"/>
  <c r="CB1720" i="2" s="1"/>
  <c r="CB395" i="2"/>
  <c r="CB294" i="2"/>
  <c r="CB293" i="2" s="1"/>
  <c r="CC295" i="2"/>
  <c r="CB318" i="2"/>
  <c r="CB343" i="2"/>
  <c r="CB217" i="2"/>
  <c r="CB241" i="2"/>
  <c r="CB267" i="2"/>
  <c r="CB525" i="2"/>
  <c r="CB420" i="2"/>
  <c r="CB394" i="2"/>
  <c r="CB360" i="2"/>
  <c r="CB317" i="2"/>
  <c r="CB340" i="2"/>
  <c r="CB240" i="2"/>
  <c r="CB266" i="2"/>
  <c r="CB524" i="2"/>
  <c r="CB419" i="2"/>
  <c r="CB387" i="2"/>
  <c r="CB414" i="2"/>
  <c r="CB339" i="2"/>
  <c r="CB287" i="2"/>
  <c r="CB239" i="2"/>
  <c r="CB263" i="2"/>
  <c r="CB418" i="2"/>
  <c r="CB386" i="2"/>
  <c r="CB413" i="2"/>
  <c r="CB308" i="2"/>
  <c r="CB333" i="2"/>
  <c r="CB355" i="2"/>
  <c r="CB224" i="2"/>
  <c r="CB262" i="2"/>
  <c r="CB439" i="2"/>
  <c r="CB379" i="2"/>
  <c r="CB411" i="2"/>
  <c r="CB306" i="2"/>
  <c r="CB331" i="2"/>
  <c r="CB354" i="2"/>
  <c r="CB223" i="2"/>
  <c r="CB261" i="2"/>
  <c r="CB457" i="2"/>
  <c r="CB378" i="2"/>
  <c r="CB410" i="2"/>
  <c r="CB304" i="2"/>
  <c r="CB328" i="2"/>
  <c r="CB352" i="2"/>
  <c r="CB222" i="2"/>
  <c r="CB246" i="2"/>
  <c r="CB273" i="2"/>
  <c r="CB196" i="2"/>
  <c r="CB160" i="2"/>
  <c r="CB114" i="2"/>
  <c r="CB126" i="2"/>
  <c r="CB135" i="2"/>
  <c r="CB117" i="2"/>
  <c r="CB127" i="2"/>
  <c r="CB193" i="2"/>
  <c r="CB159" i="2"/>
  <c r="CB170" i="2"/>
  <c r="CB123" i="2"/>
  <c r="CB134" i="2"/>
  <c r="CB272" i="2"/>
  <c r="CB192" i="2"/>
  <c r="CB158" i="2"/>
  <c r="CB168" i="2"/>
  <c r="CB122" i="2"/>
  <c r="CB132" i="2"/>
  <c r="CB245" i="2"/>
  <c r="CB191" i="2"/>
  <c r="CB157" i="2"/>
  <c r="CB167" i="2"/>
  <c r="CB121" i="2"/>
  <c r="CB131" i="2"/>
  <c r="CB472" i="2"/>
  <c r="CB161" i="2"/>
  <c r="CB296" i="2"/>
  <c r="CB219" i="2"/>
  <c r="CB201" i="2"/>
  <c r="CB166" i="2"/>
  <c r="CB120" i="2"/>
  <c r="CB130" i="2"/>
  <c r="CB403" i="2"/>
  <c r="CB351" i="2"/>
  <c r="CB189" i="2"/>
  <c r="CB199" i="2"/>
  <c r="CB165" i="2"/>
  <c r="CB119" i="2"/>
  <c r="CB129" i="2"/>
  <c r="CB274" i="2"/>
  <c r="CB371" i="2"/>
  <c r="CB327" i="2"/>
  <c r="CB188" i="2"/>
  <c r="CB198" i="2"/>
  <c r="CB164" i="2"/>
  <c r="CB118" i="2"/>
  <c r="CB128" i="2"/>
  <c r="CB197" i="2"/>
  <c r="BR2132" i="2"/>
  <c r="AL2132" i="2"/>
  <c r="DO2133" i="2"/>
  <c r="AU2133" i="2"/>
  <c r="AD2133" i="2"/>
  <c r="K2133" i="2"/>
  <c r="X2133" i="2"/>
  <c r="DV2133" i="2"/>
  <c r="BE2133" i="2"/>
  <c r="AS2133" i="2"/>
  <c r="AF2133" i="2"/>
  <c r="AJ2133" i="2"/>
  <c r="DT2133" i="2"/>
  <c r="BM2133" i="2"/>
  <c r="AV2133" i="2"/>
  <c r="AZ2133" i="2"/>
  <c r="V2133" i="2"/>
  <c r="H2133" i="2"/>
  <c r="BZ2133" i="2"/>
  <c r="DP2133" i="2"/>
  <c r="AN2133" i="2"/>
  <c r="AA2133" i="2"/>
  <c r="L2133" i="2"/>
  <c r="P2133" i="2"/>
  <c r="BK2133" i="2"/>
  <c r="AX2133" i="2"/>
  <c r="AK2133" i="2"/>
  <c r="AP2133" i="2"/>
  <c r="F2133" i="2"/>
  <c r="DQ2133" i="2"/>
  <c r="BJ2133" i="2"/>
  <c r="AW2133" i="2"/>
  <c r="BA2133" i="2"/>
  <c r="R2133" i="2"/>
  <c r="D2133" i="2"/>
  <c r="BQ2133" i="2"/>
  <c r="BX2133" i="2"/>
  <c r="AO2133" i="2"/>
  <c r="AB2133" i="2"/>
  <c r="I2133" i="2"/>
  <c r="Q2133" i="2"/>
  <c r="BL2133" i="2"/>
  <c r="AY2133" i="2"/>
  <c r="AH2133" i="2"/>
  <c r="AQ2133" i="2"/>
  <c r="DN2133" i="2"/>
  <c r="BO2133" i="2"/>
  <c r="BB2133" i="2"/>
  <c r="BF2133" i="2"/>
  <c r="AC2133" i="2"/>
  <c r="J2133" i="2"/>
  <c r="DU2133" i="2"/>
  <c r="BN2133" i="2"/>
  <c r="DE2133" i="2"/>
  <c r="AT2133" i="2"/>
  <c r="AG2133" i="2"/>
  <c r="O2133" i="2"/>
  <c r="C2134" i="2"/>
  <c r="N2133" i="2"/>
  <c r="BD2133" i="2"/>
  <c r="AR2133" i="2"/>
  <c r="AE2133" i="2"/>
  <c r="AI2133" i="2"/>
  <c r="DS2133" i="2"/>
  <c r="BP2133" i="2"/>
  <c r="BC2133" i="2"/>
  <c r="BG2133" i="2"/>
  <c r="U2133" i="2"/>
  <c r="DR2133" i="2"/>
  <c r="BY2133" i="2"/>
  <c r="BH2132" i="2"/>
  <c r="BI167" i="3"/>
  <c r="BI198" i="3" s="1"/>
  <c r="BI1419" i="3" s="1"/>
  <c r="BH1426" i="3"/>
  <c r="BH1443" i="3" s="1"/>
  <c r="F2005" i="3"/>
  <c r="BI1510" i="3"/>
  <c r="BI1516" i="3" s="1"/>
  <c r="BI1238" i="3"/>
  <c r="BI1252" i="3" s="1"/>
  <c r="BI1436" i="3" s="1"/>
  <c r="BI1438" i="3" s="1"/>
  <c r="AY2006" i="3"/>
  <c r="BE2006" i="3" s="1"/>
  <c r="BJ118" i="3"/>
  <c r="BJ119" i="3" s="1"/>
  <c r="BJ127" i="3"/>
  <c r="BJ128" i="3" s="1"/>
  <c r="Z1550" i="2"/>
  <c r="Z1553" i="2" s="1"/>
  <c r="CA1611" i="2"/>
  <c r="CA1659" i="2"/>
  <c r="AA164" i="2"/>
  <c r="AA166" i="2"/>
  <c r="AA134" i="2"/>
  <c r="AA1555" i="2" s="1"/>
  <c r="AA167" i="2"/>
  <c r="AA132" i="2"/>
  <c r="AA165" i="2"/>
  <c r="AA1136" i="2"/>
  <c r="AA1368" i="2" s="1"/>
  <c r="AN1445" i="2"/>
  <c r="AN1447" i="2" s="1"/>
  <c r="AN1451" i="2" s="1"/>
  <c r="AN1689" i="2" s="1"/>
  <c r="AO1439" i="2"/>
  <c r="CA1553" i="2"/>
  <c r="CA1557" i="2" s="1"/>
  <c r="CA1719" i="2"/>
  <c r="CA310" i="2"/>
  <c r="CA1596" i="2"/>
  <c r="AN1499" i="2"/>
  <c r="AA160" i="2"/>
  <c r="AA158" i="2"/>
  <c r="AA123" i="2"/>
  <c r="AA159" i="2"/>
  <c r="AA1135" i="2"/>
  <c r="AA157" i="2"/>
  <c r="CB1611" i="2" l="1"/>
  <c r="CB1659" i="2"/>
  <c r="CB1553" i="2"/>
  <c r="CB1557" i="2" s="1"/>
  <c r="CD17" i="2"/>
  <c r="CC1495" i="2"/>
  <c r="CC1504" i="2"/>
  <c r="CC1527" i="2"/>
  <c r="CC1494" i="2"/>
  <c r="CC1503" i="2"/>
  <c r="CC1526" i="2"/>
  <c r="CC579" i="2" s="1"/>
  <c r="CC1499" i="2"/>
  <c r="CC1522" i="2"/>
  <c r="CC1498" i="2"/>
  <c r="CC1497" i="2"/>
  <c r="CC1506" i="2"/>
  <c r="CD1521" i="2"/>
  <c r="CC1496" i="2"/>
  <c r="CC1505" i="2"/>
  <c r="CC1524" i="2"/>
  <c r="CC1541" i="2"/>
  <c r="CC1500" i="2"/>
  <c r="CC1539" i="2"/>
  <c r="CC1502" i="2"/>
  <c r="CC1538" i="2"/>
  <c r="CC1536" i="2"/>
  <c r="CC1545" i="2"/>
  <c r="CC1530" i="2"/>
  <c r="CC1544" i="2"/>
  <c r="CC1529" i="2"/>
  <c r="CC1543" i="2"/>
  <c r="CC1523" i="2"/>
  <c r="CC1528" i="2"/>
  <c r="CC1542" i="2"/>
  <c r="CC1550" i="2"/>
  <c r="CC1552" i="2"/>
  <c r="CC1569" i="2"/>
  <c r="CD1573" i="2"/>
  <c r="CC1551" i="2"/>
  <c r="CC1567" i="2"/>
  <c r="CC1565" i="2"/>
  <c r="CC1537" i="2"/>
  <c r="CC1564" i="2"/>
  <c r="CC1577" i="2"/>
  <c r="CC1555" i="2"/>
  <c r="CC1576" i="2"/>
  <c r="CC1575" i="2"/>
  <c r="CC1574" i="2"/>
  <c r="CC1600" i="2"/>
  <c r="CC1609" i="2"/>
  <c r="CC1597" i="2"/>
  <c r="CC1608" i="2"/>
  <c r="CC1607" i="2"/>
  <c r="CC1615" i="2"/>
  <c r="CC1590" i="2"/>
  <c r="CC1605" i="2"/>
  <c r="CC1614" i="2"/>
  <c r="CC1589" i="2"/>
  <c r="CC1604" i="2"/>
  <c r="CC1578" i="2"/>
  <c r="CC1588" i="2"/>
  <c r="CC1603" i="2"/>
  <c r="CC1602" i="2"/>
  <c r="CC1617" i="2"/>
  <c r="CC1625" i="2"/>
  <c r="CC1634" i="2"/>
  <c r="CC1616" i="2"/>
  <c r="CC1624" i="2"/>
  <c r="CC1623" i="2"/>
  <c r="CC1622" i="2"/>
  <c r="CC1631" i="2"/>
  <c r="CC1610" i="2"/>
  <c r="CC1621" i="2"/>
  <c r="CC1630" i="2"/>
  <c r="CC1601" i="2"/>
  <c r="CC1620" i="2"/>
  <c r="CC1629" i="2"/>
  <c r="CC1619" i="2"/>
  <c r="CC1628" i="2"/>
  <c r="CD1587" i="2"/>
  <c r="CC1618" i="2"/>
  <c r="CC1627" i="2"/>
  <c r="CC1632" i="2"/>
  <c r="CC1643" i="2"/>
  <c r="CC1653" i="2"/>
  <c r="CC1671" i="2"/>
  <c r="CC1635" i="2"/>
  <c r="CC1636" i="2"/>
  <c r="CC1637" i="2"/>
  <c r="CC1642" i="2"/>
  <c r="CC1652" i="2"/>
  <c r="CC1670" i="2"/>
  <c r="CC1641" i="2"/>
  <c r="CC1651" i="2"/>
  <c r="CC1669" i="2"/>
  <c r="CC1633" i="2"/>
  <c r="CC1640" i="2"/>
  <c r="CC1649" i="2"/>
  <c r="CC1658" i="2"/>
  <c r="CC1666" i="2"/>
  <c r="CC1680" i="2"/>
  <c r="CC1639" i="2"/>
  <c r="CC1647" i="2"/>
  <c r="CC1657" i="2"/>
  <c r="CC1665" i="2"/>
  <c r="CC1638" i="2"/>
  <c r="CC1646" i="2"/>
  <c r="CC1656" i="2"/>
  <c r="CC1661" i="2"/>
  <c r="CC1645" i="2"/>
  <c r="CC1655" i="2"/>
  <c r="CC1644" i="2"/>
  <c r="CC1654" i="2"/>
  <c r="CC1672" i="2"/>
  <c r="CC1685" i="2"/>
  <c r="CC1698" i="2"/>
  <c r="CC1718" i="2" s="1"/>
  <c r="CC1726" i="2"/>
  <c r="CC1784" i="2"/>
  <c r="CD1779" i="2" s="1"/>
  <c r="CC1674" i="2"/>
  <c r="CC1683" i="2"/>
  <c r="CC1695" i="2"/>
  <c r="CC1722" i="2"/>
  <c r="CC1783" i="2"/>
  <c r="CC1678" i="2"/>
  <c r="CC1693" i="2"/>
  <c r="CC1762" i="2"/>
  <c r="CC1782" i="2"/>
  <c r="CC1692" i="2"/>
  <c r="CC1758" i="2"/>
  <c r="CC1781" i="2"/>
  <c r="CC1677" i="2"/>
  <c r="CC1691" i="2"/>
  <c r="CC1750" i="2"/>
  <c r="CC1681" i="2"/>
  <c r="CC1690" i="2"/>
  <c r="CC1746" i="2"/>
  <c r="CC1689" i="2"/>
  <c r="CC1701" i="2"/>
  <c r="CC1738" i="2"/>
  <c r="CC1688" i="2"/>
  <c r="CC1699" i="2"/>
  <c r="CC1721" i="2" s="1"/>
  <c r="CC1734" i="2"/>
  <c r="CC1787" i="2"/>
  <c r="CC1816" i="2"/>
  <c r="CC1447" i="2"/>
  <c r="CC1469" i="2"/>
  <c r="CC617" i="2"/>
  <c r="CC1812" i="2"/>
  <c r="CC1445" i="2"/>
  <c r="CC1468" i="2"/>
  <c r="CC598" i="2"/>
  <c r="CC1809" i="2"/>
  <c r="CC1444" i="2"/>
  <c r="CC595" i="2"/>
  <c r="CC1789" i="2"/>
  <c r="CC1807" i="2"/>
  <c r="CC1465" i="2"/>
  <c r="CD1466" i="2"/>
  <c r="CC1804" i="2"/>
  <c r="CD1798" i="2" s="1"/>
  <c r="CC1442" i="2"/>
  <c r="CC1451" i="2"/>
  <c r="CC564" i="2"/>
  <c r="CC1803" i="2"/>
  <c r="CC1441" i="2"/>
  <c r="CC1450" i="2"/>
  <c r="CC1415" i="2"/>
  <c r="CC549" i="2"/>
  <c r="CC1792" i="2"/>
  <c r="CC1802" i="2"/>
  <c r="CC1440" i="2"/>
  <c r="CC1449" i="2"/>
  <c r="CC1801" i="2"/>
  <c r="CC1439" i="2"/>
  <c r="CC1448" i="2"/>
  <c r="CC675" i="2"/>
  <c r="CC731" i="2"/>
  <c r="CC769" i="2"/>
  <c r="CC813" i="2"/>
  <c r="CC674" i="2"/>
  <c r="CC715" i="2"/>
  <c r="CC768" i="2"/>
  <c r="CC812" i="2"/>
  <c r="CC657" i="2"/>
  <c r="CC714" i="2"/>
  <c r="CC767" i="2"/>
  <c r="CC806" i="2"/>
  <c r="CC656" i="2"/>
  <c r="CC713" i="2"/>
  <c r="CC751" i="2"/>
  <c r="CC805" i="2"/>
  <c r="CC618" i="2"/>
  <c r="CC619" i="2"/>
  <c r="CC655" i="2"/>
  <c r="CC696" i="2"/>
  <c r="CC750" i="2"/>
  <c r="CC804" i="2"/>
  <c r="CC638" i="2"/>
  <c r="CC695" i="2"/>
  <c r="CC749" i="2"/>
  <c r="CC787" i="2"/>
  <c r="CC637" i="2"/>
  <c r="CC694" i="2"/>
  <c r="CC733" i="2"/>
  <c r="CC786" i="2"/>
  <c r="CC636" i="2"/>
  <c r="CC676" i="2"/>
  <c r="CC732" i="2"/>
  <c r="CC785" i="2"/>
  <c r="CC814" i="2"/>
  <c r="CC862" i="2"/>
  <c r="CC922" i="2"/>
  <c r="CC972" i="2"/>
  <c r="CC1000" i="2"/>
  <c r="CC861" i="2"/>
  <c r="CC921" i="2"/>
  <c r="CC958" i="2"/>
  <c r="CC999" i="2"/>
  <c r="CC860" i="2"/>
  <c r="CC903" i="2"/>
  <c r="CC957" i="2"/>
  <c r="CC998" i="2"/>
  <c r="CC842" i="2"/>
  <c r="CC902" i="2"/>
  <c r="CC956" i="2"/>
  <c r="CC980" i="2"/>
  <c r="CC1039" i="2"/>
  <c r="CC841" i="2"/>
  <c r="CC901" i="2"/>
  <c r="CC941" i="2"/>
  <c r="CC979" i="2"/>
  <c r="CC1038" i="2"/>
  <c r="CC840" i="2"/>
  <c r="CC882" i="2"/>
  <c r="CC940" i="2"/>
  <c r="CC978" i="2"/>
  <c r="CC1020" i="2"/>
  <c r="CC881" i="2"/>
  <c r="CC939" i="2"/>
  <c r="CC974" i="2"/>
  <c r="CC1019" i="2"/>
  <c r="CC880" i="2"/>
  <c r="CC923" i="2"/>
  <c r="CC973" i="2"/>
  <c r="CC1018" i="2"/>
  <c r="CC1058" i="2"/>
  <c r="CC1100" i="2"/>
  <c r="CC1153" i="2"/>
  <c r="CC1218" i="2"/>
  <c r="CC1254" i="2"/>
  <c r="CC1040" i="2"/>
  <c r="CC1099" i="2"/>
  <c r="CC1152" i="2"/>
  <c r="CC1200" i="2"/>
  <c r="CC1253" i="2"/>
  <c r="CC1098" i="2"/>
  <c r="CC1137" i="2"/>
  <c r="CC1199" i="2"/>
  <c r="CC1252" i="2"/>
  <c r="CC1080" i="2"/>
  <c r="CC1136" i="2"/>
  <c r="CC1198" i="2"/>
  <c r="CC1238" i="2"/>
  <c r="CC1079" i="2"/>
  <c r="CC1135" i="2"/>
  <c r="CC1176" i="2"/>
  <c r="CC1237" i="2"/>
  <c r="CC1078" i="2"/>
  <c r="CC1120" i="2"/>
  <c r="CC1175" i="2"/>
  <c r="CC1236" i="2"/>
  <c r="CC1060" i="2"/>
  <c r="CC1119" i="2"/>
  <c r="CC1174" i="2"/>
  <c r="CC1220" i="2"/>
  <c r="CC1059" i="2"/>
  <c r="CC1118" i="2"/>
  <c r="CC1154" i="2"/>
  <c r="CC1219" i="2"/>
  <c r="CC1273" i="2"/>
  <c r="CC1296" i="2"/>
  <c r="CC1353" i="2"/>
  <c r="CC1369" i="2"/>
  <c r="CC1383" i="2" s="1"/>
  <c r="CC1399" i="2"/>
  <c r="CC1295" i="2"/>
  <c r="CC1338" i="2"/>
  <c r="CC1368" i="2"/>
  <c r="CC1397" i="2"/>
  <c r="CC1291" i="2"/>
  <c r="CC1337" i="2"/>
  <c r="CC1367" i="2"/>
  <c r="CC1392" i="2"/>
  <c r="CC1290" i="2"/>
  <c r="CC1336" i="2"/>
  <c r="CC1361" i="2"/>
  <c r="CC1385" i="2"/>
  <c r="CC1289" i="2"/>
  <c r="CC1317" i="2"/>
  <c r="CC1360" i="2"/>
  <c r="CC523" i="2"/>
  <c r="CC1275" i="2"/>
  <c r="CC1316" i="2"/>
  <c r="CC1359" i="2"/>
  <c r="CC1382" i="2"/>
  <c r="CC1414" i="2"/>
  <c r="CC1443" i="2" s="1"/>
  <c r="CC1274" i="2"/>
  <c r="CC1315" i="2"/>
  <c r="CC1355" i="2"/>
  <c r="CC1381" i="2"/>
  <c r="CC1413" i="2"/>
  <c r="CC1297" i="2"/>
  <c r="CC1354" i="2"/>
  <c r="CC1380" i="2"/>
  <c r="CC1412" i="2"/>
  <c r="CC472" i="2"/>
  <c r="CC371" i="2"/>
  <c r="CC403" i="2"/>
  <c r="CC296" i="2"/>
  <c r="CC327" i="2"/>
  <c r="CC351" i="2"/>
  <c r="CC219" i="2"/>
  <c r="CC245" i="2"/>
  <c r="CC272" i="2"/>
  <c r="CC487" i="2"/>
  <c r="CC370" i="2"/>
  <c r="CC402" i="2"/>
  <c r="CC321" i="2"/>
  <c r="CC345" i="2"/>
  <c r="CC218" i="2"/>
  <c r="CC244" i="2"/>
  <c r="CC268" i="2"/>
  <c r="CC532" i="2"/>
  <c r="CC423" i="2"/>
  <c r="CC1720" i="2" s="1"/>
  <c r="CC395" i="2"/>
  <c r="CC294" i="2"/>
  <c r="CC293" i="2" s="1"/>
  <c r="CD295" i="2"/>
  <c r="CC318" i="2"/>
  <c r="CC343" i="2"/>
  <c r="CC217" i="2"/>
  <c r="CC241" i="2"/>
  <c r="CC267" i="2"/>
  <c r="CC525" i="2"/>
  <c r="CC420" i="2"/>
  <c r="CC394" i="2"/>
  <c r="CC360" i="2"/>
  <c r="CC317" i="2"/>
  <c r="CC340" i="2"/>
  <c r="CC240" i="2"/>
  <c r="CC266" i="2"/>
  <c r="CC524" i="2"/>
  <c r="CC419" i="2"/>
  <c r="CC387" i="2"/>
  <c r="CC414" i="2"/>
  <c r="CC339" i="2"/>
  <c r="CC287" i="2"/>
  <c r="CC239" i="2"/>
  <c r="CC263" i="2"/>
  <c r="CC418" i="2"/>
  <c r="CC386" i="2"/>
  <c r="CC413" i="2"/>
  <c r="CC308" i="2"/>
  <c r="CC333" i="2"/>
  <c r="CC355" i="2"/>
  <c r="CC224" i="2"/>
  <c r="CC262" i="2"/>
  <c r="CC439" i="2"/>
  <c r="CC379" i="2"/>
  <c r="CC411" i="2"/>
  <c r="CC306" i="2"/>
  <c r="CC331" i="2"/>
  <c r="CC354" i="2"/>
  <c r="CC223" i="2"/>
  <c r="CC261" i="2"/>
  <c r="CC246" i="2"/>
  <c r="CC274" i="2"/>
  <c r="CC197" i="2"/>
  <c r="CC161" i="2"/>
  <c r="CC117" i="2"/>
  <c r="CC127" i="2"/>
  <c r="CC304" i="2"/>
  <c r="CC222" i="2"/>
  <c r="CC196" i="2"/>
  <c r="CC160" i="2"/>
  <c r="CC114" i="2"/>
  <c r="CC126" i="2"/>
  <c r="CC135" i="2"/>
  <c r="CC164" i="2"/>
  <c r="CC410" i="2"/>
  <c r="CC352" i="2"/>
  <c r="CC193" i="2"/>
  <c r="CC159" i="2"/>
  <c r="CC170" i="2"/>
  <c r="CC123" i="2"/>
  <c r="CC134" i="2"/>
  <c r="CC118" i="2"/>
  <c r="CC378" i="2"/>
  <c r="CC328" i="2"/>
  <c r="CC192" i="2"/>
  <c r="CC158" i="2"/>
  <c r="CC168" i="2"/>
  <c r="CC122" i="2"/>
  <c r="CC132" i="2"/>
  <c r="CC457" i="2"/>
  <c r="CC191" i="2"/>
  <c r="CC157" i="2"/>
  <c r="CC167" i="2"/>
  <c r="CC121" i="2"/>
  <c r="CC131" i="2"/>
  <c r="CC201" i="2"/>
  <c r="CC166" i="2"/>
  <c r="CC120" i="2"/>
  <c r="CC130" i="2"/>
  <c r="CC273" i="2"/>
  <c r="CC198" i="2"/>
  <c r="CC189" i="2"/>
  <c r="CC199" i="2"/>
  <c r="CC165" i="2"/>
  <c r="CC119" i="2"/>
  <c r="CC129" i="2"/>
  <c r="CC188" i="2"/>
  <c r="CC128" i="2"/>
  <c r="S2133" i="2"/>
  <c r="BH2133" i="2"/>
  <c r="BR2133" i="2"/>
  <c r="J2134" i="2"/>
  <c r="AC2134" i="2"/>
  <c r="BQ2134" i="2"/>
  <c r="DT2134" i="2"/>
  <c r="V2134" i="2"/>
  <c r="AA2134" i="2"/>
  <c r="L2134" i="2"/>
  <c r="Q2134" i="2"/>
  <c r="AN2134" i="2"/>
  <c r="AR2134" i="2"/>
  <c r="AE2134" i="2"/>
  <c r="AI2134" i="2"/>
  <c r="BD2134" i="2"/>
  <c r="BM2134" i="2"/>
  <c r="AV2134" i="2"/>
  <c r="AZ2134" i="2"/>
  <c r="F2134" i="2"/>
  <c r="BB2134" i="2"/>
  <c r="C2135" i="2"/>
  <c r="O2134" i="2"/>
  <c r="BX2134" i="2"/>
  <c r="DU2134" i="2"/>
  <c r="BK2134" i="2"/>
  <c r="DE2134" i="2"/>
  <c r="AK2134" i="2"/>
  <c r="AT2134" i="2"/>
  <c r="N2134" i="2"/>
  <c r="AF2134" i="2"/>
  <c r="DR2134" i="2"/>
  <c r="D2134" i="2"/>
  <c r="BE2134" i="2"/>
  <c r="BN2134" i="2"/>
  <c r="AO2134" i="2"/>
  <c r="AW2134" i="2"/>
  <c r="DN2134" i="2"/>
  <c r="BJ2134" i="2"/>
  <c r="AJ2134" i="2"/>
  <c r="DQ2134" i="2"/>
  <c r="AB2134" i="2"/>
  <c r="AP2134" i="2"/>
  <c r="AX2134" i="2"/>
  <c r="X2134" i="2"/>
  <c r="AG2134" i="2"/>
  <c r="BY2134" i="2"/>
  <c r="DV2134" i="2"/>
  <c r="BF2134" i="2"/>
  <c r="BO2134" i="2"/>
  <c r="R2134" i="2"/>
  <c r="BA2134" i="2"/>
  <c r="I2134" i="2"/>
  <c r="AS2134" i="2"/>
  <c r="DS2134" i="2"/>
  <c r="H2134" i="2"/>
  <c r="BZ2134" i="2"/>
  <c r="DO2134" i="2"/>
  <c r="U2134" i="2"/>
  <c r="AD2134" i="2"/>
  <c r="K2134" i="2"/>
  <c r="P2134" i="2"/>
  <c r="AU2134" i="2"/>
  <c r="AY2134" i="2"/>
  <c r="AH2134" i="2"/>
  <c r="AQ2134" i="2"/>
  <c r="BL2134" i="2"/>
  <c r="BP2134" i="2"/>
  <c r="BC2134" i="2"/>
  <c r="BG2134" i="2"/>
  <c r="DP2134" i="2"/>
  <c r="AL2133" i="2"/>
  <c r="BV2006" i="3"/>
  <c r="BX2006" i="3"/>
  <c r="BJ161" i="3"/>
  <c r="BJ163" i="3"/>
  <c r="BJ131" i="3"/>
  <c r="BJ132" i="3" s="1"/>
  <c r="BJ129" i="3"/>
  <c r="BJ1005" i="3"/>
  <c r="BJ1237" i="3" s="1"/>
  <c r="BJ162" i="3"/>
  <c r="BJ164" i="3"/>
  <c r="BI1422" i="3"/>
  <c r="BI1524" i="3"/>
  <c r="BI1536" i="3" s="1"/>
  <c r="BJ1004" i="3"/>
  <c r="BJ154" i="3"/>
  <c r="BJ156" i="3"/>
  <c r="BJ155" i="3"/>
  <c r="BJ157" i="3"/>
  <c r="BJ120" i="3"/>
  <c r="Z1557" i="2"/>
  <c r="Z1574" i="2" s="1"/>
  <c r="Z1665" i="2" s="1"/>
  <c r="Z1683" i="2" s="1"/>
  <c r="AO1440" i="2"/>
  <c r="AO1444" i="2" s="1"/>
  <c r="AA168" i="2"/>
  <c r="AN1500" i="2"/>
  <c r="AN1502" i="2" s="1"/>
  <c r="AN1506" i="2" s="1"/>
  <c r="AN1691" i="2" s="1"/>
  <c r="AO1494" i="2"/>
  <c r="AO1495" i="2" s="1"/>
  <c r="AA1137" i="2"/>
  <c r="AA1367" i="2"/>
  <c r="AA161" i="2"/>
  <c r="AA135" i="2"/>
  <c r="AB114" i="2" s="1"/>
  <c r="CC1611" i="2" l="1"/>
  <c r="CE17" i="2"/>
  <c r="CD1496" i="2"/>
  <c r="CD1505" i="2"/>
  <c r="CD1495" i="2"/>
  <c r="CD1504" i="2"/>
  <c r="CD1527" i="2"/>
  <c r="CD1494" i="2"/>
  <c r="CD1500" i="2"/>
  <c r="CD1523" i="2"/>
  <c r="CD1499" i="2"/>
  <c r="CD1522" i="2"/>
  <c r="CD1498" i="2"/>
  <c r="CD1497" i="2"/>
  <c r="CD1506" i="2"/>
  <c r="CE1521" i="2"/>
  <c r="CD1528" i="2"/>
  <c r="CD1542" i="2"/>
  <c r="CD1524" i="2"/>
  <c r="CD1541" i="2"/>
  <c r="CD1526" i="2"/>
  <c r="CD579" i="2" s="1"/>
  <c r="CD1539" i="2"/>
  <c r="CD1503" i="2"/>
  <c r="CD1537" i="2"/>
  <c r="CD1550" i="2"/>
  <c r="CD1536" i="2"/>
  <c r="CD1545" i="2"/>
  <c r="CD1530" i="2"/>
  <c r="CD1544" i="2"/>
  <c r="CD1529" i="2"/>
  <c r="CD1543" i="2"/>
  <c r="CD1502" i="2"/>
  <c r="CD1538" i="2"/>
  <c r="CD1552" i="2"/>
  <c r="CD1569" i="2"/>
  <c r="CE1573" i="2"/>
  <c r="CD1551" i="2"/>
  <c r="CD1565" i="2"/>
  <c r="CD1578" i="2"/>
  <c r="CD1564" i="2"/>
  <c r="CD1577" i="2"/>
  <c r="CD1555" i="2"/>
  <c r="CD1576" i="2"/>
  <c r="CD1575" i="2"/>
  <c r="CE1587" i="2"/>
  <c r="CD1601" i="2"/>
  <c r="CD1610" i="2"/>
  <c r="CD1567" i="2"/>
  <c r="CD1600" i="2"/>
  <c r="CD1609" i="2"/>
  <c r="CD1597" i="2"/>
  <c r="CD1608" i="2"/>
  <c r="CD1607" i="2"/>
  <c r="CD1615" i="2"/>
  <c r="CD1590" i="2"/>
  <c r="CD1605" i="2"/>
  <c r="CD1614" i="2"/>
  <c r="CD1589" i="2"/>
  <c r="CD1604" i="2"/>
  <c r="CD1574" i="2"/>
  <c r="CD1588" i="2"/>
  <c r="CD1603" i="2"/>
  <c r="CD1618" i="2"/>
  <c r="CD1627" i="2"/>
  <c r="CD1635" i="2"/>
  <c r="CD1617" i="2"/>
  <c r="CD1625" i="2"/>
  <c r="CD1602" i="2"/>
  <c r="CD1616" i="2"/>
  <c r="CD1624" i="2"/>
  <c r="CD1623" i="2"/>
  <c r="CD1632" i="2"/>
  <c r="CD1622" i="2"/>
  <c r="CD1631" i="2"/>
  <c r="CD1621" i="2"/>
  <c r="CD1630" i="2"/>
  <c r="CD1620" i="2"/>
  <c r="CD1629" i="2"/>
  <c r="CD1619" i="2"/>
  <c r="CD1628" i="2"/>
  <c r="CD1644" i="2"/>
  <c r="CD1654" i="2"/>
  <c r="CD1672" i="2"/>
  <c r="CD1634" i="2"/>
  <c r="CD1643" i="2"/>
  <c r="CD1653" i="2"/>
  <c r="CD1671" i="2"/>
  <c r="CD1636" i="2"/>
  <c r="CD1637" i="2"/>
  <c r="CD1642" i="2"/>
  <c r="CD1652" i="2"/>
  <c r="CD1670" i="2"/>
  <c r="CD1641" i="2"/>
  <c r="CD1651" i="2"/>
  <c r="CD1669" i="2"/>
  <c r="CD1681" i="2"/>
  <c r="CD1633" i="2"/>
  <c r="CD1640" i="2"/>
  <c r="CD1649" i="2"/>
  <c r="CD1658" i="2"/>
  <c r="CD1666" i="2"/>
  <c r="CD1639" i="2"/>
  <c r="CD1647" i="2"/>
  <c r="CD1657" i="2"/>
  <c r="CD1665" i="2"/>
  <c r="CD1638" i="2"/>
  <c r="CD1646" i="2"/>
  <c r="CD1656" i="2"/>
  <c r="CD1661" i="2"/>
  <c r="CD1645" i="2"/>
  <c r="CD1655" i="2"/>
  <c r="CD1680" i="2"/>
  <c r="CD1688" i="2"/>
  <c r="CD1699" i="2"/>
  <c r="CD1721" i="2" s="1"/>
  <c r="CD1734" i="2"/>
  <c r="CD1787" i="2"/>
  <c r="CD1685" i="2"/>
  <c r="CD1698" i="2"/>
  <c r="CD1718" i="2" s="1"/>
  <c r="CD1726" i="2"/>
  <c r="CD1784" i="2"/>
  <c r="CE1779" i="2" s="1"/>
  <c r="CD1674" i="2"/>
  <c r="CD1683" i="2"/>
  <c r="CD1695" i="2"/>
  <c r="CD1722" i="2"/>
  <c r="CD1783" i="2"/>
  <c r="CD1678" i="2"/>
  <c r="CD1693" i="2"/>
  <c r="CD1762" i="2"/>
  <c r="CD1782" i="2"/>
  <c r="CD1692" i="2"/>
  <c r="CD1758" i="2"/>
  <c r="CD1781" i="2"/>
  <c r="CD1677" i="2"/>
  <c r="CD1691" i="2"/>
  <c r="CD1750" i="2"/>
  <c r="CD1690" i="2"/>
  <c r="CD1746" i="2"/>
  <c r="CD1689" i="2"/>
  <c r="CD1701" i="2"/>
  <c r="CD1738" i="2"/>
  <c r="CD1801" i="2"/>
  <c r="CD1439" i="2"/>
  <c r="CD1448" i="2"/>
  <c r="CD618" i="2"/>
  <c r="CD1816" i="2"/>
  <c r="CD1447" i="2"/>
  <c r="CD1469" i="2"/>
  <c r="CD1812" i="2"/>
  <c r="CD1445" i="2"/>
  <c r="CD1468" i="2"/>
  <c r="CD598" i="2"/>
  <c r="CD1809" i="2"/>
  <c r="CD1444" i="2"/>
  <c r="CD595" i="2"/>
  <c r="CD1789" i="2"/>
  <c r="CD1807" i="2"/>
  <c r="CD1465" i="2"/>
  <c r="CE1466" i="2"/>
  <c r="CD1804" i="2"/>
  <c r="CE1798" i="2" s="1"/>
  <c r="CD1442" i="2"/>
  <c r="CD1451" i="2"/>
  <c r="CD564" i="2"/>
  <c r="CD1803" i="2"/>
  <c r="CD1441" i="2"/>
  <c r="CD1450" i="2"/>
  <c r="CD1415" i="2"/>
  <c r="CD549" i="2"/>
  <c r="CD1792" i="2"/>
  <c r="CD1802" i="2"/>
  <c r="CD1440" i="2"/>
  <c r="CD1449" i="2"/>
  <c r="CD636" i="2"/>
  <c r="CD676" i="2"/>
  <c r="CD732" i="2"/>
  <c r="CD785" i="2"/>
  <c r="CD814" i="2"/>
  <c r="CD675" i="2"/>
  <c r="CD731" i="2"/>
  <c r="CD769" i="2"/>
  <c r="CD813" i="2"/>
  <c r="CD674" i="2"/>
  <c r="CD715" i="2"/>
  <c r="CD768" i="2"/>
  <c r="CD812" i="2"/>
  <c r="CD657" i="2"/>
  <c r="CD714" i="2"/>
  <c r="CD767" i="2"/>
  <c r="CD806" i="2"/>
  <c r="CD617" i="2"/>
  <c r="CD656" i="2"/>
  <c r="CD713" i="2"/>
  <c r="CD751" i="2"/>
  <c r="CD805" i="2"/>
  <c r="CD619" i="2"/>
  <c r="CD655" i="2"/>
  <c r="CD696" i="2"/>
  <c r="CD750" i="2"/>
  <c r="CD804" i="2"/>
  <c r="CD638" i="2"/>
  <c r="CD695" i="2"/>
  <c r="CD749" i="2"/>
  <c r="CD787" i="2"/>
  <c r="CD637" i="2"/>
  <c r="CD694" i="2"/>
  <c r="CD733" i="2"/>
  <c r="CD786" i="2"/>
  <c r="CD880" i="2"/>
  <c r="CD923" i="2"/>
  <c r="CD973" i="2"/>
  <c r="CD1018" i="2"/>
  <c r="CD862" i="2"/>
  <c r="CD922" i="2"/>
  <c r="CD972" i="2"/>
  <c r="CD1000" i="2"/>
  <c r="CD861" i="2"/>
  <c r="CD921" i="2"/>
  <c r="CD958" i="2"/>
  <c r="CD999" i="2"/>
  <c r="CD860" i="2"/>
  <c r="CD903" i="2"/>
  <c r="CD957" i="2"/>
  <c r="CD998" i="2"/>
  <c r="CD842" i="2"/>
  <c r="CD902" i="2"/>
  <c r="CD956" i="2"/>
  <c r="CD980" i="2"/>
  <c r="CD1039" i="2"/>
  <c r="CD841" i="2"/>
  <c r="CD901" i="2"/>
  <c r="CD941" i="2"/>
  <c r="CD979" i="2"/>
  <c r="CD1038" i="2"/>
  <c r="CD840" i="2"/>
  <c r="CD882" i="2"/>
  <c r="CD940" i="2"/>
  <c r="CD978" i="2"/>
  <c r="CD1020" i="2"/>
  <c r="CD881" i="2"/>
  <c r="CD939" i="2"/>
  <c r="CD974" i="2"/>
  <c r="CD1019" i="2"/>
  <c r="CD1059" i="2"/>
  <c r="CD1118" i="2"/>
  <c r="CD1154" i="2"/>
  <c r="CD1219" i="2"/>
  <c r="CD1273" i="2"/>
  <c r="CD1058" i="2"/>
  <c r="CD1100" i="2"/>
  <c r="CD1153" i="2"/>
  <c r="CD1218" i="2"/>
  <c r="CD1254" i="2"/>
  <c r="CD1040" i="2"/>
  <c r="CD1099" i="2"/>
  <c r="CD1152" i="2"/>
  <c r="CD1200" i="2"/>
  <c r="CD1253" i="2"/>
  <c r="CD1098" i="2"/>
  <c r="CD1137" i="2"/>
  <c r="CD1199" i="2"/>
  <c r="CD1252" i="2"/>
  <c r="CD1080" i="2"/>
  <c r="CD1136" i="2"/>
  <c r="CD1198" i="2"/>
  <c r="CD1238" i="2"/>
  <c r="CD1079" i="2"/>
  <c r="CD1135" i="2"/>
  <c r="CD1176" i="2"/>
  <c r="CD1237" i="2"/>
  <c r="CD1078" i="2"/>
  <c r="CD1120" i="2"/>
  <c r="CD1175" i="2"/>
  <c r="CD1236" i="2"/>
  <c r="CD1060" i="2"/>
  <c r="CD1119" i="2"/>
  <c r="CD1174" i="2"/>
  <c r="CD1220" i="2"/>
  <c r="CD1297" i="2"/>
  <c r="CD1354" i="2"/>
  <c r="CD1380" i="2"/>
  <c r="CD1412" i="2"/>
  <c r="CD1296" i="2"/>
  <c r="CD1353" i="2"/>
  <c r="CD1369" i="2"/>
  <c r="CD1383" i="2" s="1"/>
  <c r="CD1399" i="2"/>
  <c r="CD1295" i="2"/>
  <c r="CD1338" i="2"/>
  <c r="CD1368" i="2"/>
  <c r="CD1397" i="2"/>
  <c r="CD1291" i="2"/>
  <c r="CD1337" i="2"/>
  <c r="CD1367" i="2"/>
  <c r="CD1392" i="2"/>
  <c r="CD1290" i="2"/>
  <c r="CD1336" i="2"/>
  <c r="CD1361" i="2"/>
  <c r="CD1385" i="2"/>
  <c r="CD1289" i="2"/>
  <c r="CD1317" i="2"/>
  <c r="CD1360" i="2"/>
  <c r="CD523" i="2"/>
  <c r="CD1275" i="2"/>
  <c r="CD1316" i="2"/>
  <c r="CD1359" i="2"/>
  <c r="CD1382" i="2"/>
  <c r="CD1414" i="2"/>
  <c r="CD1443" i="2" s="1"/>
  <c r="CD1274" i="2"/>
  <c r="CD1315" i="2"/>
  <c r="CD1355" i="2"/>
  <c r="CD1381" i="2"/>
  <c r="CD1413" i="2"/>
  <c r="CD457" i="2"/>
  <c r="CD378" i="2"/>
  <c r="CD410" i="2"/>
  <c r="CD304" i="2"/>
  <c r="CD328" i="2"/>
  <c r="CD352" i="2"/>
  <c r="CD222" i="2"/>
  <c r="CD246" i="2"/>
  <c r="CD273" i="2"/>
  <c r="CD472" i="2"/>
  <c r="CD371" i="2"/>
  <c r="CD403" i="2"/>
  <c r="CD296" i="2"/>
  <c r="CD327" i="2"/>
  <c r="CD351" i="2"/>
  <c r="CD219" i="2"/>
  <c r="CD245" i="2"/>
  <c r="CD272" i="2"/>
  <c r="CD487" i="2"/>
  <c r="CD370" i="2"/>
  <c r="CD402" i="2"/>
  <c r="CD321" i="2"/>
  <c r="CD345" i="2"/>
  <c r="CD218" i="2"/>
  <c r="CD244" i="2"/>
  <c r="CD268" i="2"/>
  <c r="CD532" i="2"/>
  <c r="CD423" i="2"/>
  <c r="CD1720" i="2" s="1"/>
  <c r="CD395" i="2"/>
  <c r="CD294" i="2"/>
  <c r="CD293" i="2" s="1"/>
  <c r="CE295" i="2"/>
  <c r="CD318" i="2"/>
  <c r="CD343" i="2"/>
  <c r="CD217" i="2"/>
  <c r="CD241" i="2"/>
  <c r="CD267" i="2"/>
  <c r="CD525" i="2"/>
  <c r="CD420" i="2"/>
  <c r="CD394" i="2"/>
  <c r="CD360" i="2"/>
  <c r="CD317" i="2"/>
  <c r="CD340" i="2"/>
  <c r="CD240" i="2"/>
  <c r="CD266" i="2"/>
  <c r="CD524" i="2"/>
  <c r="CD419" i="2"/>
  <c r="CD387" i="2"/>
  <c r="CD414" i="2"/>
  <c r="CD339" i="2"/>
  <c r="CD287" i="2"/>
  <c r="CD239" i="2"/>
  <c r="CD263" i="2"/>
  <c r="CD418" i="2"/>
  <c r="CD386" i="2"/>
  <c r="CD413" i="2"/>
  <c r="CD308" i="2"/>
  <c r="CD333" i="2"/>
  <c r="CD355" i="2"/>
  <c r="CD224" i="2"/>
  <c r="CD262" i="2"/>
  <c r="CD379" i="2"/>
  <c r="CD331" i="2"/>
  <c r="CD188" i="2"/>
  <c r="CD198" i="2"/>
  <c r="CD164" i="2"/>
  <c r="CD118" i="2"/>
  <c r="CD128" i="2"/>
  <c r="CD439" i="2"/>
  <c r="CD274" i="2"/>
  <c r="CD197" i="2"/>
  <c r="CD161" i="2"/>
  <c r="CD117" i="2"/>
  <c r="CD127" i="2"/>
  <c r="CD196" i="2"/>
  <c r="CD160" i="2"/>
  <c r="CD114" i="2"/>
  <c r="CD126" i="2"/>
  <c r="CD135" i="2"/>
  <c r="CD199" i="2"/>
  <c r="CD165" i="2"/>
  <c r="CD129" i="2"/>
  <c r="CD193" i="2"/>
  <c r="CD159" i="2"/>
  <c r="CD170" i="2"/>
  <c r="CD123" i="2"/>
  <c r="CD134" i="2"/>
  <c r="CD192" i="2"/>
  <c r="CD158" i="2"/>
  <c r="CD168" i="2"/>
  <c r="CD122" i="2"/>
  <c r="CD132" i="2"/>
  <c r="CD261" i="2"/>
  <c r="CD191" i="2"/>
  <c r="CD157" i="2"/>
  <c r="CD167" i="2"/>
  <c r="CD121" i="2"/>
  <c r="CD131" i="2"/>
  <c r="CD189" i="2"/>
  <c r="CD306" i="2"/>
  <c r="CD223" i="2"/>
  <c r="CD201" i="2"/>
  <c r="CD166" i="2"/>
  <c r="CD120" i="2"/>
  <c r="CD130" i="2"/>
  <c r="CD411" i="2"/>
  <c r="CD354" i="2"/>
  <c r="CD119" i="2"/>
  <c r="CC1553" i="2"/>
  <c r="CC1557" i="2" s="1"/>
  <c r="CC1659" i="2"/>
  <c r="BH2134" i="2"/>
  <c r="BR2134" i="2"/>
  <c r="S2134" i="2"/>
  <c r="DP2135" i="2"/>
  <c r="BJ2135" i="2"/>
  <c r="BN2135" i="2"/>
  <c r="BX2135" i="2"/>
  <c r="BE2135" i="2"/>
  <c r="DU2135" i="2"/>
  <c r="C2136" i="2"/>
  <c r="D2135" i="2"/>
  <c r="DQ2135" i="2"/>
  <c r="AF2135" i="2"/>
  <c r="AO2135" i="2"/>
  <c r="AW2135" i="2"/>
  <c r="N2135" i="2"/>
  <c r="BK2135" i="2"/>
  <c r="BO2135" i="2"/>
  <c r="BY2135" i="2"/>
  <c r="BF2135" i="2"/>
  <c r="F2135" i="2"/>
  <c r="DR2135" i="2"/>
  <c r="DV2135" i="2"/>
  <c r="Q2135" i="2"/>
  <c r="DE2135" i="2"/>
  <c r="BP2135" i="2"/>
  <c r="DO2135" i="2"/>
  <c r="AA2135" i="2"/>
  <c r="AY2135" i="2"/>
  <c r="DS2135" i="2"/>
  <c r="AI2135" i="2"/>
  <c r="BG2135" i="2"/>
  <c r="BC2135" i="2"/>
  <c r="H2135" i="2"/>
  <c r="AR2135" i="2"/>
  <c r="BL2135" i="2"/>
  <c r="BZ2135" i="2"/>
  <c r="O2135" i="2"/>
  <c r="X2135" i="2"/>
  <c r="AC2135" i="2"/>
  <c r="J2135" i="2"/>
  <c r="AK2135" i="2"/>
  <c r="AP2135" i="2"/>
  <c r="AT2135" i="2"/>
  <c r="AG2135" i="2"/>
  <c r="K2135" i="2"/>
  <c r="P2135" i="2"/>
  <c r="U2135" i="2"/>
  <c r="AX2135" i="2"/>
  <c r="AH2135" i="2"/>
  <c r="AQ2135" i="2"/>
  <c r="AU2135" i="2"/>
  <c r="AD2135" i="2"/>
  <c r="BB2135" i="2"/>
  <c r="R2135" i="2"/>
  <c r="AB2135" i="2"/>
  <c r="AJ2135" i="2"/>
  <c r="I2135" i="2"/>
  <c r="AZ2135" i="2"/>
  <c r="BD2135" i="2"/>
  <c r="BM2135" i="2"/>
  <c r="AS2135" i="2"/>
  <c r="DT2135" i="2"/>
  <c r="L2135" i="2"/>
  <c r="V2135" i="2"/>
  <c r="BQ2135" i="2"/>
  <c r="AN2135" i="2"/>
  <c r="AV2135" i="2"/>
  <c r="BA2135" i="2"/>
  <c r="AE2135" i="2"/>
  <c r="DN2135" i="2"/>
  <c r="AL2134" i="2"/>
  <c r="BJ1006" i="3"/>
  <c r="BJ1236" i="3"/>
  <c r="BK111" i="3"/>
  <c r="BJ165" i="3"/>
  <c r="BJ158" i="3"/>
  <c r="BI1426" i="3"/>
  <c r="BI1443" i="3" s="1"/>
  <c r="F2006" i="3"/>
  <c r="AB130" i="2"/>
  <c r="AA1641" i="2"/>
  <c r="AA1647" i="2" s="1"/>
  <c r="AA1369" i="2"/>
  <c r="AA1383" i="2" s="1"/>
  <c r="AA1567" i="2" s="1"/>
  <c r="AA1569" i="2" s="1"/>
  <c r="AO1499" i="2"/>
  <c r="AO1445" i="2"/>
  <c r="AO1447" i="2" s="1"/>
  <c r="AO1451" i="2" s="1"/>
  <c r="AO1689" i="2" s="1"/>
  <c r="AP1439" i="2"/>
  <c r="AA170" i="2"/>
  <c r="CD1611" i="2" l="1"/>
  <c r="CD1659" i="2"/>
  <c r="CF17" i="2"/>
  <c r="CE1497" i="2"/>
  <c r="CE1506" i="2"/>
  <c r="CF1521" i="2"/>
  <c r="CE1496" i="2"/>
  <c r="CE1505" i="2"/>
  <c r="CE1494" i="2"/>
  <c r="CE1502" i="2"/>
  <c r="CE1524" i="2"/>
  <c r="CE1500" i="2"/>
  <c r="CE1523" i="2"/>
  <c r="CE1499" i="2"/>
  <c r="CE1522" i="2"/>
  <c r="CE1498" i="2"/>
  <c r="CE1495" i="2"/>
  <c r="CE1529" i="2"/>
  <c r="CE1543" i="2"/>
  <c r="CE1528" i="2"/>
  <c r="CE1542" i="2"/>
  <c r="CE1541" i="2"/>
  <c r="CE1527" i="2"/>
  <c r="CE1538" i="2"/>
  <c r="CE1503" i="2"/>
  <c r="CE1537" i="2"/>
  <c r="CE1550" i="2"/>
  <c r="CE1553" i="2" s="1"/>
  <c r="CE1504" i="2"/>
  <c r="CE1536" i="2"/>
  <c r="CE1530" i="2"/>
  <c r="CE1544" i="2"/>
  <c r="CE1574" i="2"/>
  <c r="CE1545" i="2"/>
  <c r="CE1552" i="2"/>
  <c r="CE1526" i="2"/>
  <c r="CE579" i="2" s="1"/>
  <c r="CE1551" i="2"/>
  <c r="CE1567" i="2"/>
  <c r="CE1565" i="2"/>
  <c r="CE1578" i="2"/>
  <c r="CE1539" i="2"/>
  <c r="CE1564" i="2"/>
  <c r="CE1577" i="2"/>
  <c r="CE1555" i="2"/>
  <c r="CE1576" i="2"/>
  <c r="CE1575" i="2"/>
  <c r="CE1602" i="2"/>
  <c r="CF1587" i="2"/>
  <c r="CE1601" i="2"/>
  <c r="CE1610" i="2"/>
  <c r="CE1600" i="2"/>
  <c r="CE1609" i="2"/>
  <c r="CE1569" i="2"/>
  <c r="CE1597" i="2"/>
  <c r="CE1608" i="2"/>
  <c r="CE1607" i="2"/>
  <c r="CE1615" i="2"/>
  <c r="CF1573" i="2"/>
  <c r="CE1590" i="2"/>
  <c r="CE1605" i="2"/>
  <c r="CE1614" i="2"/>
  <c r="CE1589" i="2"/>
  <c r="CE1604" i="2"/>
  <c r="CE1619" i="2"/>
  <c r="CE1628" i="2"/>
  <c r="CE1636" i="2"/>
  <c r="CE1618" i="2"/>
  <c r="CE1627" i="2"/>
  <c r="CE1617" i="2"/>
  <c r="CE1625" i="2"/>
  <c r="CE1616" i="2"/>
  <c r="CE1624" i="2"/>
  <c r="CE1633" i="2"/>
  <c r="CE1588" i="2"/>
  <c r="CE1623" i="2"/>
  <c r="CE1632" i="2"/>
  <c r="CE1622" i="2"/>
  <c r="CE1631" i="2"/>
  <c r="CE1621" i="2"/>
  <c r="CE1630" i="2"/>
  <c r="CE1603" i="2"/>
  <c r="CE1620" i="2"/>
  <c r="CE1629" i="2"/>
  <c r="CE1645" i="2"/>
  <c r="CE1655" i="2"/>
  <c r="CE1674" i="2"/>
  <c r="CE1644" i="2"/>
  <c r="CE1654" i="2"/>
  <c r="CE1672" i="2"/>
  <c r="CE1634" i="2"/>
  <c r="CE1635" i="2"/>
  <c r="CE1643" i="2"/>
  <c r="CE1653" i="2"/>
  <c r="CE1671" i="2"/>
  <c r="CE1637" i="2"/>
  <c r="CE1642" i="2"/>
  <c r="CE1652" i="2"/>
  <c r="CE1670" i="2"/>
  <c r="CE1641" i="2"/>
  <c r="CE1651" i="2"/>
  <c r="CE1669" i="2"/>
  <c r="CE1640" i="2"/>
  <c r="CE1649" i="2"/>
  <c r="CE1658" i="2"/>
  <c r="CE1666" i="2"/>
  <c r="CE1639" i="2"/>
  <c r="CE1647" i="2"/>
  <c r="CE1657" i="2"/>
  <c r="CE1665" i="2"/>
  <c r="CE1638" i="2"/>
  <c r="CE1646" i="2"/>
  <c r="CE1656" i="2"/>
  <c r="CE1661" i="2"/>
  <c r="CE1689" i="2"/>
  <c r="CE1701" i="2"/>
  <c r="CE1738" i="2"/>
  <c r="CE1789" i="2"/>
  <c r="CE1680" i="2"/>
  <c r="CE1688" i="2"/>
  <c r="CE1699" i="2"/>
  <c r="CE1721" i="2" s="1"/>
  <c r="CE1734" i="2"/>
  <c r="CE1787" i="2"/>
  <c r="CE1685" i="2"/>
  <c r="CE1698" i="2"/>
  <c r="CE1718" i="2" s="1"/>
  <c r="CE1726" i="2"/>
  <c r="CE1784" i="2"/>
  <c r="CF1779" i="2" s="1"/>
  <c r="CE1683" i="2"/>
  <c r="CE1695" i="2"/>
  <c r="CE1722" i="2"/>
  <c r="CE1783" i="2"/>
  <c r="CE1678" i="2"/>
  <c r="CE1693" i="2"/>
  <c r="CE1762" i="2"/>
  <c r="CE1782" i="2"/>
  <c r="CE1692" i="2"/>
  <c r="CE1758" i="2"/>
  <c r="CE1781" i="2"/>
  <c r="CE1677" i="2"/>
  <c r="CE1681" i="2"/>
  <c r="CE1691" i="2"/>
  <c r="CE1750" i="2"/>
  <c r="CE1690" i="2"/>
  <c r="CE1746" i="2"/>
  <c r="CE1792" i="2"/>
  <c r="CE1802" i="2"/>
  <c r="CE1440" i="2"/>
  <c r="CE1449" i="2"/>
  <c r="CE619" i="2"/>
  <c r="CE1801" i="2"/>
  <c r="CE1439" i="2"/>
  <c r="CE1448" i="2"/>
  <c r="CE1816" i="2"/>
  <c r="CE1447" i="2"/>
  <c r="CE1469" i="2"/>
  <c r="CE617" i="2"/>
  <c r="CE1812" i="2"/>
  <c r="CE1445" i="2"/>
  <c r="CE1468" i="2"/>
  <c r="CE598" i="2"/>
  <c r="CE1809" i="2"/>
  <c r="CE1444" i="2"/>
  <c r="CE595" i="2"/>
  <c r="CE1807" i="2"/>
  <c r="CE1465" i="2"/>
  <c r="CF1466" i="2"/>
  <c r="CE1804" i="2"/>
  <c r="CF1798" i="2" s="1"/>
  <c r="CE1442" i="2"/>
  <c r="CE1451" i="2"/>
  <c r="CE564" i="2"/>
  <c r="CE1803" i="2"/>
  <c r="CE1441" i="2"/>
  <c r="CE1450" i="2"/>
  <c r="CE1415" i="2"/>
  <c r="CE549" i="2"/>
  <c r="CE637" i="2"/>
  <c r="CE694" i="2"/>
  <c r="CE733" i="2"/>
  <c r="CE786" i="2"/>
  <c r="CE636" i="2"/>
  <c r="CE676" i="2"/>
  <c r="CE732" i="2"/>
  <c r="CE785" i="2"/>
  <c r="CE814" i="2"/>
  <c r="CE675" i="2"/>
  <c r="CE731" i="2"/>
  <c r="CE769" i="2"/>
  <c r="CE813" i="2"/>
  <c r="CE674" i="2"/>
  <c r="CE715" i="2"/>
  <c r="CE768" i="2"/>
  <c r="CE812" i="2"/>
  <c r="CE657" i="2"/>
  <c r="CE714" i="2"/>
  <c r="CE767" i="2"/>
  <c r="CE806" i="2"/>
  <c r="CE618" i="2"/>
  <c r="CE656" i="2"/>
  <c r="CE713" i="2"/>
  <c r="CE751" i="2"/>
  <c r="CE805" i="2"/>
  <c r="CE655" i="2"/>
  <c r="CE696" i="2"/>
  <c r="CE750" i="2"/>
  <c r="CE804" i="2"/>
  <c r="CE638" i="2"/>
  <c r="CE695" i="2"/>
  <c r="CE749" i="2"/>
  <c r="CE787" i="2"/>
  <c r="CE881" i="2"/>
  <c r="CE939" i="2"/>
  <c r="CE974" i="2"/>
  <c r="CE1019" i="2"/>
  <c r="CE880" i="2"/>
  <c r="CE923" i="2"/>
  <c r="CE973" i="2"/>
  <c r="CE1018" i="2"/>
  <c r="CE862" i="2"/>
  <c r="CE922" i="2"/>
  <c r="CE972" i="2"/>
  <c r="CE1000" i="2"/>
  <c r="CE861" i="2"/>
  <c r="CE921" i="2"/>
  <c r="CE958" i="2"/>
  <c r="CE999" i="2"/>
  <c r="CE860" i="2"/>
  <c r="CE903" i="2"/>
  <c r="CE957" i="2"/>
  <c r="CE998" i="2"/>
  <c r="CE842" i="2"/>
  <c r="CE902" i="2"/>
  <c r="CE956" i="2"/>
  <c r="CE980" i="2"/>
  <c r="CE841" i="2"/>
  <c r="CE901" i="2"/>
  <c r="CE941" i="2"/>
  <c r="CE979" i="2"/>
  <c r="CE1038" i="2"/>
  <c r="CE840" i="2"/>
  <c r="CE882" i="2"/>
  <c r="CE940" i="2"/>
  <c r="CE978" i="2"/>
  <c r="CE1020" i="2"/>
  <c r="CE1039" i="2"/>
  <c r="CE1060" i="2"/>
  <c r="CE1119" i="2"/>
  <c r="CE1174" i="2"/>
  <c r="CE1220" i="2"/>
  <c r="CE1059" i="2"/>
  <c r="CE1118" i="2"/>
  <c r="CE1154" i="2"/>
  <c r="CE1219" i="2"/>
  <c r="CE1058" i="2"/>
  <c r="CE1100" i="2"/>
  <c r="CE1153" i="2"/>
  <c r="CE1218" i="2"/>
  <c r="CE1254" i="2"/>
  <c r="CE1040" i="2"/>
  <c r="CE1099" i="2"/>
  <c r="CE1152" i="2"/>
  <c r="CE1200" i="2"/>
  <c r="CE1253" i="2"/>
  <c r="CE1098" i="2"/>
  <c r="CE1137" i="2"/>
  <c r="CE1199" i="2"/>
  <c r="CE1252" i="2"/>
  <c r="CE1080" i="2"/>
  <c r="CE1136" i="2"/>
  <c r="CE1198" i="2"/>
  <c r="CE1238" i="2"/>
  <c r="CE1079" i="2"/>
  <c r="CE1135" i="2"/>
  <c r="CE1176" i="2"/>
  <c r="CE1237" i="2"/>
  <c r="CE1078" i="2"/>
  <c r="CE1120" i="2"/>
  <c r="CE1175" i="2"/>
  <c r="CE1236" i="2"/>
  <c r="CE1274" i="2"/>
  <c r="CE1315" i="2"/>
  <c r="CE1355" i="2"/>
  <c r="CE1381" i="2"/>
  <c r="CE1413" i="2"/>
  <c r="CE1273" i="2"/>
  <c r="CE1297" i="2"/>
  <c r="CE1354" i="2"/>
  <c r="CE1380" i="2"/>
  <c r="CE1412" i="2"/>
  <c r="CE1296" i="2"/>
  <c r="CE1353" i="2"/>
  <c r="CE1369" i="2"/>
  <c r="CE1383" i="2" s="1"/>
  <c r="CE1399" i="2"/>
  <c r="CE1295" i="2"/>
  <c r="CE1338" i="2"/>
  <c r="CE1368" i="2"/>
  <c r="CE1397" i="2"/>
  <c r="CE1291" i="2"/>
  <c r="CE1337" i="2"/>
  <c r="CE1367" i="2"/>
  <c r="CE1392" i="2"/>
  <c r="CE1290" i="2"/>
  <c r="CE1336" i="2"/>
  <c r="CE1361" i="2"/>
  <c r="CE1385" i="2"/>
  <c r="CE1289" i="2"/>
  <c r="CE1317" i="2"/>
  <c r="CE1360" i="2"/>
  <c r="CE1275" i="2"/>
  <c r="CE1316" i="2"/>
  <c r="CE1359" i="2"/>
  <c r="CE1382" i="2"/>
  <c r="CE1414" i="2"/>
  <c r="CE1443" i="2" s="1"/>
  <c r="CE439" i="2"/>
  <c r="CE379" i="2"/>
  <c r="CE411" i="2"/>
  <c r="CE306" i="2"/>
  <c r="CE331" i="2"/>
  <c r="CE354" i="2"/>
  <c r="CE223" i="2"/>
  <c r="CE261" i="2"/>
  <c r="CE457" i="2"/>
  <c r="CE378" i="2"/>
  <c r="CE410" i="2"/>
  <c r="CE304" i="2"/>
  <c r="CE328" i="2"/>
  <c r="CE352" i="2"/>
  <c r="CE222" i="2"/>
  <c r="CE246" i="2"/>
  <c r="CE273" i="2"/>
  <c r="CE472" i="2"/>
  <c r="CE371" i="2"/>
  <c r="CE403" i="2"/>
  <c r="CE296" i="2"/>
  <c r="CE327" i="2"/>
  <c r="CE351" i="2"/>
  <c r="CE219" i="2"/>
  <c r="CE245" i="2"/>
  <c r="CE272" i="2"/>
  <c r="CE487" i="2"/>
  <c r="CE370" i="2"/>
  <c r="CE402" i="2"/>
  <c r="CE321" i="2"/>
  <c r="CE345" i="2"/>
  <c r="CE218" i="2"/>
  <c r="CE244" i="2"/>
  <c r="CE268" i="2"/>
  <c r="CE532" i="2"/>
  <c r="CE423" i="2"/>
  <c r="CE1720" i="2" s="1"/>
  <c r="CE395" i="2"/>
  <c r="CE294" i="2"/>
  <c r="CE293" i="2" s="1"/>
  <c r="CF295" i="2"/>
  <c r="CE318" i="2"/>
  <c r="CE343" i="2"/>
  <c r="CE217" i="2"/>
  <c r="CE241" i="2"/>
  <c r="CE267" i="2"/>
  <c r="CE525" i="2"/>
  <c r="CE420" i="2"/>
  <c r="CE394" i="2"/>
  <c r="CE360" i="2"/>
  <c r="CE317" i="2"/>
  <c r="CE340" i="2"/>
  <c r="CE240" i="2"/>
  <c r="CE266" i="2"/>
  <c r="CE524" i="2"/>
  <c r="CE419" i="2"/>
  <c r="CE387" i="2"/>
  <c r="CE414" i="2"/>
  <c r="CE339" i="2"/>
  <c r="CE287" i="2"/>
  <c r="CE239" i="2"/>
  <c r="CE263" i="2"/>
  <c r="CE189" i="2"/>
  <c r="CE199" i="2"/>
  <c r="CE165" i="2"/>
  <c r="CE119" i="2"/>
  <c r="CE129" i="2"/>
  <c r="CE120" i="2"/>
  <c r="CE188" i="2"/>
  <c r="CE198" i="2"/>
  <c r="CE164" i="2"/>
  <c r="CE118" i="2"/>
  <c r="CE128" i="2"/>
  <c r="CE130" i="2"/>
  <c r="CE262" i="2"/>
  <c r="CE274" i="2"/>
  <c r="CE197" i="2"/>
  <c r="CE161" i="2"/>
  <c r="CE117" i="2"/>
  <c r="CE127" i="2"/>
  <c r="CE308" i="2"/>
  <c r="CE224" i="2"/>
  <c r="CE196" i="2"/>
  <c r="CE160" i="2"/>
  <c r="CE114" i="2"/>
  <c r="CE126" i="2"/>
  <c r="CE135" i="2"/>
  <c r="CE413" i="2"/>
  <c r="CE355" i="2"/>
  <c r="CE193" i="2"/>
  <c r="CE159" i="2"/>
  <c r="CE170" i="2"/>
  <c r="CE123" i="2"/>
  <c r="CE134" i="2"/>
  <c r="CE201" i="2"/>
  <c r="CE386" i="2"/>
  <c r="CE333" i="2"/>
  <c r="CE192" i="2"/>
  <c r="CE158" i="2"/>
  <c r="CE168" i="2"/>
  <c r="CE122" i="2"/>
  <c r="CE132" i="2"/>
  <c r="CE523" i="2"/>
  <c r="CE166" i="2"/>
  <c r="CE418" i="2"/>
  <c r="CE191" i="2"/>
  <c r="CE157" i="2"/>
  <c r="CE167" i="2"/>
  <c r="CE121" i="2"/>
  <c r="CE131" i="2"/>
  <c r="CD1553" i="2"/>
  <c r="CD1557" i="2" s="1"/>
  <c r="BH2135" i="2"/>
  <c r="AL2135" i="2"/>
  <c r="S2135" i="2"/>
  <c r="BB2136" i="2"/>
  <c r="DV2136" i="2"/>
  <c r="J2136" i="2"/>
  <c r="AC2136" i="2"/>
  <c r="AT2136" i="2"/>
  <c r="BK2136" i="2"/>
  <c r="DE2136" i="2"/>
  <c r="O2136" i="2"/>
  <c r="AG2136" i="2"/>
  <c r="AX2136" i="2"/>
  <c r="BO2136" i="2"/>
  <c r="AK2136" i="2"/>
  <c r="DR2136" i="2"/>
  <c r="X2136" i="2"/>
  <c r="AP2136" i="2"/>
  <c r="BF2136" i="2"/>
  <c r="BY2136" i="2"/>
  <c r="AH2136" i="2"/>
  <c r="AQ2136" i="2"/>
  <c r="AU2136" i="2"/>
  <c r="AY2136" i="2"/>
  <c r="BC2136" i="2"/>
  <c r="BG2136" i="2"/>
  <c r="BL2136" i="2"/>
  <c r="BP2136" i="2"/>
  <c r="BZ2136" i="2"/>
  <c r="DO2136" i="2"/>
  <c r="DS2136" i="2"/>
  <c r="H2136" i="2"/>
  <c r="K2136" i="2"/>
  <c r="P2136" i="2"/>
  <c r="U2136" i="2"/>
  <c r="AD2136" i="2"/>
  <c r="AE2136" i="2"/>
  <c r="AI2136" i="2"/>
  <c r="AN2136" i="2"/>
  <c r="AR2136" i="2"/>
  <c r="AV2136" i="2"/>
  <c r="AZ2136" i="2"/>
  <c r="BD2136" i="2"/>
  <c r="BM2136" i="2"/>
  <c r="BQ2136" i="2"/>
  <c r="DT2136" i="2"/>
  <c r="D2136" i="2"/>
  <c r="I2136" i="2"/>
  <c r="L2136" i="2"/>
  <c r="Q2136" i="2"/>
  <c r="V2136" i="2"/>
  <c r="AA2136" i="2"/>
  <c r="AJ2136" i="2"/>
  <c r="AO2136" i="2"/>
  <c r="AS2136" i="2"/>
  <c r="AW2136" i="2"/>
  <c r="BA2136" i="2"/>
  <c r="BE2136" i="2"/>
  <c r="BJ2136" i="2"/>
  <c r="BN2136" i="2"/>
  <c r="BX2136" i="2"/>
  <c r="DQ2136" i="2"/>
  <c r="DU2136" i="2"/>
  <c r="C2137" i="2"/>
  <c r="N2136" i="2"/>
  <c r="R2136" i="2"/>
  <c r="AB2136" i="2"/>
  <c r="AF2136" i="2"/>
  <c r="DN2136" i="2"/>
  <c r="DP2136" i="2"/>
  <c r="F2136" i="2"/>
  <c r="BR2135" i="2"/>
  <c r="BK127" i="3"/>
  <c r="BK128" i="3" s="1"/>
  <c r="BK118" i="3"/>
  <c r="BK119" i="3" s="1"/>
  <c r="BJ167" i="3"/>
  <c r="BJ1510" i="3"/>
  <c r="BJ1516" i="3" s="1"/>
  <c r="BJ1238" i="3"/>
  <c r="BJ1252" i="3" s="1"/>
  <c r="BJ1436" i="3" s="1"/>
  <c r="BJ1438" i="3" s="1"/>
  <c r="AY2007" i="3"/>
  <c r="BE2007" i="3" s="1"/>
  <c r="AB121" i="2"/>
  <c r="AB122" i="2" s="1"/>
  <c r="AP1440" i="2"/>
  <c r="AP1444" i="2" s="1"/>
  <c r="AB131" i="2"/>
  <c r="AA201" i="2"/>
  <c r="AO1500" i="2"/>
  <c r="AO1502" i="2" s="1"/>
  <c r="AP1494" i="2"/>
  <c r="AP1495" i="2" s="1"/>
  <c r="CE1611" i="2" l="1"/>
  <c r="CE1659" i="2"/>
  <c r="CE1557" i="2"/>
  <c r="CG17" i="2"/>
  <c r="CF1498" i="2"/>
  <c r="CF1497" i="2"/>
  <c r="CF1506" i="2"/>
  <c r="CG1521" i="2"/>
  <c r="CF1494" i="2"/>
  <c r="CF1503" i="2"/>
  <c r="CF1526" i="2"/>
  <c r="CF579" i="2" s="1"/>
  <c r="CF1502" i="2"/>
  <c r="CF1524" i="2"/>
  <c r="CF1500" i="2"/>
  <c r="CF1523" i="2"/>
  <c r="CF1499" i="2"/>
  <c r="CF1522" i="2"/>
  <c r="CF1505" i="2"/>
  <c r="CF1530" i="2"/>
  <c r="CF1544" i="2"/>
  <c r="CF1495" i="2"/>
  <c r="CF1529" i="2"/>
  <c r="CF1543" i="2"/>
  <c r="CF1496" i="2"/>
  <c r="CF1528" i="2"/>
  <c r="CF1542" i="2"/>
  <c r="CF1539" i="2"/>
  <c r="CF1527" i="2"/>
  <c r="CF1538" i="2"/>
  <c r="CF1537" i="2"/>
  <c r="CF1504" i="2"/>
  <c r="CF1536" i="2"/>
  <c r="CF1575" i="2"/>
  <c r="CF1550" i="2"/>
  <c r="CF1553" i="2" s="1"/>
  <c r="CF1574" i="2"/>
  <c r="CF1541" i="2"/>
  <c r="CF1545" i="2"/>
  <c r="CF1552" i="2"/>
  <c r="CF1569" i="2"/>
  <c r="CG1573" i="2"/>
  <c r="CF1551" i="2"/>
  <c r="CF1567" i="2"/>
  <c r="CF1565" i="2"/>
  <c r="CF1578" i="2"/>
  <c r="CF1564" i="2"/>
  <c r="CF1577" i="2"/>
  <c r="CF1588" i="2"/>
  <c r="CF1603" i="2"/>
  <c r="CF1602" i="2"/>
  <c r="CF1576" i="2"/>
  <c r="CG1587" i="2"/>
  <c r="CF1601" i="2"/>
  <c r="CF1610" i="2"/>
  <c r="CF1600" i="2"/>
  <c r="CF1609" i="2"/>
  <c r="CF1555" i="2"/>
  <c r="CF1597" i="2"/>
  <c r="CF1608" i="2"/>
  <c r="CF1607" i="2"/>
  <c r="CF1615" i="2"/>
  <c r="CF1590" i="2"/>
  <c r="CF1605" i="2"/>
  <c r="CF1620" i="2"/>
  <c r="CF1629" i="2"/>
  <c r="CF1637" i="2"/>
  <c r="CF1589" i="2"/>
  <c r="CF1619" i="2"/>
  <c r="CF1628" i="2"/>
  <c r="CF1618" i="2"/>
  <c r="CF1627" i="2"/>
  <c r="CF1617" i="2"/>
  <c r="CF1625" i="2"/>
  <c r="CF1634" i="2"/>
  <c r="CF1604" i="2"/>
  <c r="CF1616" i="2"/>
  <c r="CF1624" i="2"/>
  <c r="CF1633" i="2"/>
  <c r="CF1614" i="2"/>
  <c r="CF1623" i="2"/>
  <c r="CF1622" i="2"/>
  <c r="CF1631" i="2"/>
  <c r="CF1621" i="2"/>
  <c r="CF1630" i="2"/>
  <c r="CF1638" i="2"/>
  <c r="CF1646" i="2"/>
  <c r="CF1656" i="2"/>
  <c r="CF1661" i="2"/>
  <c r="CF1677" i="2"/>
  <c r="CF1632" i="2"/>
  <c r="CF1645" i="2"/>
  <c r="CF1655" i="2"/>
  <c r="CF1674" i="2"/>
  <c r="CF1644" i="2"/>
  <c r="CF1654" i="2"/>
  <c r="CF1672" i="2"/>
  <c r="CF1635" i="2"/>
  <c r="CF1636" i="2"/>
  <c r="CF1643" i="2"/>
  <c r="CF1653" i="2"/>
  <c r="CF1671" i="2"/>
  <c r="CF1642" i="2"/>
  <c r="CF1652" i="2"/>
  <c r="CF1670" i="2"/>
  <c r="CF1641" i="2"/>
  <c r="CF1651" i="2"/>
  <c r="CF1669" i="2"/>
  <c r="CF1640" i="2"/>
  <c r="CF1649" i="2"/>
  <c r="CF1658" i="2"/>
  <c r="CF1666" i="2"/>
  <c r="CF1639" i="2"/>
  <c r="CF1647" i="2"/>
  <c r="CF1657" i="2"/>
  <c r="CF1665" i="2"/>
  <c r="CF1690" i="2"/>
  <c r="CF1746" i="2"/>
  <c r="CF1689" i="2"/>
  <c r="CF1701" i="2"/>
  <c r="CF1738" i="2"/>
  <c r="CF1789" i="2"/>
  <c r="CF1680" i="2"/>
  <c r="CF1688" i="2"/>
  <c r="CF1699" i="2"/>
  <c r="CF1721" i="2" s="1"/>
  <c r="CF1734" i="2"/>
  <c r="CF1787" i="2"/>
  <c r="CF1685" i="2"/>
  <c r="CF1698" i="2"/>
  <c r="CF1718" i="2" s="1"/>
  <c r="CF1726" i="2"/>
  <c r="CF1784" i="2"/>
  <c r="CG1779" i="2" s="1"/>
  <c r="CF1683" i="2"/>
  <c r="CF1695" i="2"/>
  <c r="CF1722" i="2"/>
  <c r="CF1783" i="2"/>
  <c r="CF1678" i="2"/>
  <c r="CF1693" i="2"/>
  <c r="CF1762" i="2"/>
  <c r="CF1782" i="2"/>
  <c r="CF1692" i="2"/>
  <c r="CF1758" i="2"/>
  <c r="CF1781" i="2"/>
  <c r="CF1681" i="2"/>
  <c r="CF1691" i="2"/>
  <c r="CF1750" i="2"/>
  <c r="CF1803" i="2"/>
  <c r="CF1441" i="2"/>
  <c r="CF1450" i="2"/>
  <c r="CF1415" i="2"/>
  <c r="CF549" i="2"/>
  <c r="CF1792" i="2"/>
  <c r="CF1802" i="2"/>
  <c r="CF1440" i="2"/>
  <c r="CF1449" i="2"/>
  <c r="CF1801" i="2"/>
  <c r="CF1439" i="2"/>
  <c r="CF1448" i="2"/>
  <c r="CF618" i="2"/>
  <c r="CF1816" i="2"/>
  <c r="CF1447" i="2"/>
  <c r="CF1469" i="2"/>
  <c r="CF617" i="2"/>
  <c r="CF1812" i="2"/>
  <c r="CF1445" i="2"/>
  <c r="CF1468" i="2"/>
  <c r="CF598" i="2"/>
  <c r="CF1809" i="2"/>
  <c r="CF1444" i="2"/>
  <c r="CF595" i="2"/>
  <c r="CF1807" i="2"/>
  <c r="CF1465" i="2"/>
  <c r="CG1466" i="2"/>
  <c r="CF1804" i="2"/>
  <c r="CG1798" i="2" s="1"/>
  <c r="CF1442" i="2"/>
  <c r="CF1451" i="2"/>
  <c r="CF564" i="2"/>
  <c r="CF638" i="2"/>
  <c r="CF695" i="2"/>
  <c r="CF749" i="2"/>
  <c r="CF787" i="2"/>
  <c r="CF637" i="2"/>
  <c r="CF694" i="2"/>
  <c r="CF733" i="2"/>
  <c r="CF786" i="2"/>
  <c r="CF636" i="2"/>
  <c r="CF676" i="2"/>
  <c r="CF732" i="2"/>
  <c r="CF785" i="2"/>
  <c r="CF814" i="2"/>
  <c r="CF675" i="2"/>
  <c r="CF731" i="2"/>
  <c r="CF769" i="2"/>
  <c r="CF813" i="2"/>
  <c r="CF674" i="2"/>
  <c r="CF715" i="2"/>
  <c r="CF768" i="2"/>
  <c r="CF812" i="2"/>
  <c r="CF657" i="2"/>
  <c r="CF714" i="2"/>
  <c r="CF767" i="2"/>
  <c r="CF806" i="2"/>
  <c r="CF619" i="2"/>
  <c r="CF656" i="2"/>
  <c r="CF713" i="2"/>
  <c r="CF751" i="2"/>
  <c r="CF805" i="2"/>
  <c r="CF655" i="2"/>
  <c r="CF696" i="2"/>
  <c r="CF750" i="2"/>
  <c r="CF804" i="2"/>
  <c r="CF840" i="2"/>
  <c r="CF882" i="2"/>
  <c r="CF940" i="2"/>
  <c r="CF978" i="2"/>
  <c r="CF1020" i="2"/>
  <c r="CF881" i="2"/>
  <c r="CF939" i="2"/>
  <c r="CF974" i="2"/>
  <c r="CF1019" i="2"/>
  <c r="CF880" i="2"/>
  <c r="CF923" i="2"/>
  <c r="CF973" i="2"/>
  <c r="CF1018" i="2"/>
  <c r="CF862" i="2"/>
  <c r="CF922" i="2"/>
  <c r="CF972" i="2"/>
  <c r="CF1000" i="2"/>
  <c r="CF861" i="2"/>
  <c r="CF921" i="2"/>
  <c r="CF958" i="2"/>
  <c r="CF999" i="2"/>
  <c r="CF860" i="2"/>
  <c r="CF903" i="2"/>
  <c r="CF957" i="2"/>
  <c r="CF998" i="2"/>
  <c r="CF842" i="2"/>
  <c r="CF902" i="2"/>
  <c r="CF956" i="2"/>
  <c r="CF980" i="2"/>
  <c r="CF841" i="2"/>
  <c r="CF901" i="2"/>
  <c r="CF941" i="2"/>
  <c r="CF979" i="2"/>
  <c r="CF1038" i="2"/>
  <c r="CF1078" i="2"/>
  <c r="CF1120" i="2"/>
  <c r="CF1175" i="2"/>
  <c r="CF1236" i="2"/>
  <c r="CF1039" i="2"/>
  <c r="CF1060" i="2"/>
  <c r="CF1119" i="2"/>
  <c r="CF1174" i="2"/>
  <c r="CF1220" i="2"/>
  <c r="CF1059" i="2"/>
  <c r="CF1118" i="2"/>
  <c r="CF1154" i="2"/>
  <c r="CF1219" i="2"/>
  <c r="CF1058" i="2"/>
  <c r="CF1100" i="2"/>
  <c r="CF1153" i="2"/>
  <c r="CF1218" i="2"/>
  <c r="CF1254" i="2"/>
  <c r="CF1040" i="2"/>
  <c r="CF1099" i="2"/>
  <c r="CF1152" i="2"/>
  <c r="CF1200" i="2"/>
  <c r="CF1253" i="2"/>
  <c r="CF1098" i="2"/>
  <c r="CF1137" i="2"/>
  <c r="CF1199" i="2"/>
  <c r="CF1252" i="2"/>
  <c r="CF1080" i="2"/>
  <c r="CF1136" i="2"/>
  <c r="CF1198" i="2"/>
  <c r="CF1238" i="2"/>
  <c r="CF1079" i="2"/>
  <c r="CF1135" i="2"/>
  <c r="CF1176" i="2"/>
  <c r="CF1237" i="2"/>
  <c r="CF1275" i="2"/>
  <c r="CF1316" i="2"/>
  <c r="CF1359" i="2"/>
  <c r="CF1382" i="2"/>
  <c r="CF1414" i="2"/>
  <c r="CF1443" i="2" s="1"/>
  <c r="CF1274" i="2"/>
  <c r="CF1315" i="2"/>
  <c r="CF1355" i="2"/>
  <c r="CF1381" i="2"/>
  <c r="CF1413" i="2"/>
  <c r="CF1273" i="2"/>
  <c r="CF1297" i="2"/>
  <c r="CF1354" i="2"/>
  <c r="CF1380" i="2"/>
  <c r="CF1412" i="2"/>
  <c r="CF1296" i="2"/>
  <c r="CF1353" i="2"/>
  <c r="CF1369" i="2"/>
  <c r="CF1383" i="2" s="1"/>
  <c r="CF1399" i="2"/>
  <c r="CF1295" i="2"/>
  <c r="CF1338" i="2"/>
  <c r="CF1368" i="2"/>
  <c r="CF1397" i="2"/>
  <c r="CF1291" i="2"/>
  <c r="CF1337" i="2"/>
  <c r="CF1367" i="2"/>
  <c r="CF1392" i="2"/>
  <c r="CF1290" i="2"/>
  <c r="CF1336" i="2"/>
  <c r="CF1361" i="2"/>
  <c r="CF1385" i="2"/>
  <c r="CF1289" i="2"/>
  <c r="CF1317" i="2"/>
  <c r="CF1360" i="2"/>
  <c r="CF523" i="2"/>
  <c r="CF418" i="2"/>
  <c r="CF386" i="2"/>
  <c r="CF413" i="2"/>
  <c r="CF308" i="2"/>
  <c r="CF333" i="2"/>
  <c r="CF355" i="2"/>
  <c r="CF224" i="2"/>
  <c r="CF262" i="2"/>
  <c r="CF439" i="2"/>
  <c r="CF379" i="2"/>
  <c r="CF411" i="2"/>
  <c r="CF306" i="2"/>
  <c r="CF331" i="2"/>
  <c r="CF354" i="2"/>
  <c r="CF223" i="2"/>
  <c r="CF261" i="2"/>
  <c r="CF457" i="2"/>
  <c r="CF378" i="2"/>
  <c r="CF410" i="2"/>
  <c r="CF304" i="2"/>
  <c r="CF328" i="2"/>
  <c r="CF352" i="2"/>
  <c r="CF222" i="2"/>
  <c r="CF246" i="2"/>
  <c r="CF273" i="2"/>
  <c r="CF472" i="2"/>
  <c r="CF371" i="2"/>
  <c r="CF403" i="2"/>
  <c r="CF296" i="2"/>
  <c r="CF327" i="2"/>
  <c r="CF351" i="2"/>
  <c r="CF219" i="2"/>
  <c r="CF245" i="2"/>
  <c r="CF272" i="2"/>
  <c r="CF487" i="2"/>
  <c r="CF370" i="2"/>
  <c r="CF402" i="2"/>
  <c r="CF321" i="2"/>
  <c r="CF345" i="2"/>
  <c r="CF218" i="2"/>
  <c r="CF244" i="2"/>
  <c r="CF268" i="2"/>
  <c r="CF532" i="2"/>
  <c r="CF423" i="2"/>
  <c r="CF1720" i="2" s="1"/>
  <c r="CF395" i="2"/>
  <c r="CF294" i="2"/>
  <c r="CF293" i="2" s="1"/>
  <c r="CG295" i="2"/>
  <c r="CF318" i="2"/>
  <c r="CF343" i="2"/>
  <c r="CF217" i="2"/>
  <c r="CF241" i="2"/>
  <c r="CF267" i="2"/>
  <c r="CF525" i="2"/>
  <c r="CF420" i="2"/>
  <c r="CF394" i="2"/>
  <c r="CF360" i="2"/>
  <c r="CF317" i="2"/>
  <c r="CF340" i="2"/>
  <c r="CF240" i="2"/>
  <c r="CF266" i="2"/>
  <c r="CF239" i="2"/>
  <c r="CF201" i="2"/>
  <c r="CF166" i="2"/>
  <c r="CF120" i="2"/>
  <c r="CF130" i="2"/>
  <c r="CF414" i="2"/>
  <c r="CF287" i="2"/>
  <c r="CF189" i="2"/>
  <c r="CF199" i="2"/>
  <c r="CF165" i="2"/>
  <c r="CF119" i="2"/>
  <c r="CF129" i="2"/>
  <c r="CF167" i="2"/>
  <c r="CF121" i="2"/>
  <c r="CF387" i="2"/>
  <c r="CF339" i="2"/>
  <c r="CF188" i="2"/>
  <c r="CF198" i="2"/>
  <c r="CF164" i="2"/>
  <c r="CF118" i="2"/>
  <c r="CF128" i="2"/>
  <c r="CF419" i="2"/>
  <c r="CF274" i="2"/>
  <c r="CF197" i="2"/>
  <c r="CF161" i="2"/>
  <c r="CF117" i="2"/>
  <c r="CF127" i="2"/>
  <c r="CF524" i="2"/>
  <c r="CF196" i="2"/>
  <c r="CF160" i="2"/>
  <c r="CF114" i="2"/>
  <c r="CF126" i="2"/>
  <c r="CF135" i="2"/>
  <c r="CF157" i="2"/>
  <c r="CF131" i="2"/>
  <c r="CF193" i="2"/>
  <c r="CF159" i="2"/>
  <c r="CF170" i="2"/>
  <c r="CF123" i="2"/>
  <c r="CF134" i="2"/>
  <c r="CF191" i="2"/>
  <c r="CF192" i="2"/>
  <c r="CF158" i="2"/>
  <c r="CF168" i="2"/>
  <c r="CF122" i="2"/>
  <c r="CF132" i="2"/>
  <c r="CF263" i="2"/>
  <c r="S2136" i="2"/>
  <c r="Q2137" i="2"/>
  <c r="V2137" i="2"/>
  <c r="AA2137" i="2"/>
  <c r="L2137" i="2"/>
  <c r="AI2137" i="2"/>
  <c r="AN2137" i="2"/>
  <c r="AR2137" i="2"/>
  <c r="AE2137" i="2"/>
  <c r="AZ2137" i="2"/>
  <c r="BD2137" i="2"/>
  <c r="BM2137" i="2"/>
  <c r="AV2137" i="2"/>
  <c r="DT2137" i="2"/>
  <c r="N2137" i="2"/>
  <c r="AF2137" i="2"/>
  <c r="BQ2137" i="2"/>
  <c r="BN2137" i="2"/>
  <c r="C2138" i="2"/>
  <c r="R2137" i="2"/>
  <c r="AW2137" i="2"/>
  <c r="BA2137" i="2"/>
  <c r="DQ2137" i="2"/>
  <c r="D2137" i="2"/>
  <c r="AJ2137" i="2"/>
  <c r="BE2137" i="2"/>
  <c r="BX2137" i="2"/>
  <c r="DU2137" i="2"/>
  <c r="AO2137" i="2"/>
  <c r="AB2137" i="2"/>
  <c r="AS2137" i="2"/>
  <c r="BJ2137" i="2"/>
  <c r="I2137" i="2"/>
  <c r="O2137" i="2"/>
  <c r="X2137" i="2"/>
  <c r="AC2137" i="2"/>
  <c r="J2137" i="2"/>
  <c r="AK2137" i="2"/>
  <c r="AP2137" i="2"/>
  <c r="AT2137" i="2"/>
  <c r="AG2137" i="2"/>
  <c r="BF2137" i="2"/>
  <c r="BK2137" i="2"/>
  <c r="BO2137" i="2"/>
  <c r="AX2137" i="2"/>
  <c r="DE2137" i="2"/>
  <c r="DR2137" i="2"/>
  <c r="DV2137" i="2"/>
  <c r="BY2137" i="2"/>
  <c r="P2137" i="2"/>
  <c r="U2137" i="2"/>
  <c r="AD2137" i="2"/>
  <c r="K2137" i="2"/>
  <c r="AQ2137" i="2"/>
  <c r="AU2137" i="2"/>
  <c r="AY2137" i="2"/>
  <c r="AH2137" i="2"/>
  <c r="BG2137" i="2"/>
  <c r="BL2137" i="2"/>
  <c r="BP2137" i="2"/>
  <c r="BC2137" i="2"/>
  <c r="DO2137" i="2"/>
  <c r="DS2137" i="2"/>
  <c r="H2137" i="2"/>
  <c r="BZ2137" i="2"/>
  <c r="BB2137" i="2"/>
  <c r="DN2137" i="2"/>
  <c r="DP2137" i="2"/>
  <c r="F2137" i="2"/>
  <c r="AL2136" i="2"/>
  <c r="BR2136" i="2"/>
  <c r="BH2136" i="2"/>
  <c r="DP2138" i="2"/>
  <c r="BJ198" i="3"/>
  <c r="BV2007" i="3"/>
  <c r="BK156" i="3"/>
  <c r="BK157" i="3"/>
  <c r="BK1004" i="3"/>
  <c r="BK154" i="3"/>
  <c r="BK155" i="3"/>
  <c r="BK120" i="3"/>
  <c r="BK1005" i="3"/>
  <c r="BK1237" i="3" s="1"/>
  <c r="BK162" i="3"/>
  <c r="BK163" i="3"/>
  <c r="BK129" i="3"/>
  <c r="BK131" i="3"/>
  <c r="BK132" i="3" s="1"/>
  <c r="BK161" i="3"/>
  <c r="BK164" i="3"/>
  <c r="AA1550" i="2"/>
  <c r="AA1553" i="2" s="1"/>
  <c r="F2138" i="2" s="1"/>
  <c r="AP1445" i="2"/>
  <c r="AP1447" i="2" s="1"/>
  <c r="AP1451" i="2" s="1"/>
  <c r="AP1689" i="2" s="1"/>
  <c r="AQ1439" i="2"/>
  <c r="AB158" i="2"/>
  <c r="AB157" i="2"/>
  <c r="AB159" i="2"/>
  <c r="AB123" i="2"/>
  <c r="AB160" i="2"/>
  <c r="AB1135" i="2"/>
  <c r="AP1499" i="2"/>
  <c r="AO1506" i="2"/>
  <c r="AB166" i="2"/>
  <c r="AB167" i="2"/>
  <c r="AB132" i="2"/>
  <c r="AB165" i="2"/>
  <c r="AB134" i="2"/>
  <c r="AB1555" i="2" s="1"/>
  <c r="AB164" i="2"/>
  <c r="AB1136" i="2"/>
  <c r="AB1368" i="2" s="1"/>
  <c r="CF1611" i="2" l="1"/>
  <c r="CF1557" i="2"/>
  <c r="CF1659" i="2"/>
  <c r="CH17" i="2"/>
  <c r="CG1499" i="2"/>
  <c r="CG1522" i="2"/>
  <c r="CG1498" i="2"/>
  <c r="CG1495" i="2"/>
  <c r="CG1504" i="2"/>
  <c r="CG1527" i="2"/>
  <c r="CG1494" i="2"/>
  <c r="CG1503" i="2"/>
  <c r="CG1526" i="2"/>
  <c r="CG579" i="2" s="1"/>
  <c r="CG1502" i="2"/>
  <c r="CG1524" i="2"/>
  <c r="CG1500" i="2"/>
  <c r="CG1523" i="2"/>
  <c r="CG1536" i="2"/>
  <c r="CG1545" i="2"/>
  <c r="CG1505" i="2"/>
  <c r="CG1530" i="2"/>
  <c r="CG1544" i="2"/>
  <c r="CG1506" i="2"/>
  <c r="CG1529" i="2"/>
  <c r="CG1543" i="2"/>
  <c r="CG1497" i="2"/>
  <c r="CH1521" i="2"/>
  <c r="CG1541" i="2"/>
  <c r="CG1539" i="2"/>
  <c r="CG1538" i="2"/>
  <c r="CG1537" i="2"/>
  <c r="CG1528" i="2"/>
  <c r="CG1555" i="2"/>
  <c r="CG1576" i="2"/>
  <c r="CG1575" i="2"/>
  <c r="CG1496" i="2"/>
  <c r="CG1550" i="2"/>
  <c r="CG1552" i="2"/>
  <c r="CG1569" i="2"/>
  <c r="CH1573" i="2"/>
  <c r="CG1551" i="2"/>
  <c r="CG1567" i="2"/>
  <c r="CG1565" i="2"/>
  <c r="CG1578" i="2"/>
  <c r="CG1589" i="2"/>
  <c r="CG1604" i="2"/>
  <c r="CG1588" i="2"/>
  <c r="CG1603" i="2"/>
  <c r="CG1602" i="2"/>
  <c r="CH1587" i="2"/>
  <c r="CG1601" i="2"/>
  <c r="CG1610" i="2"/>
  <c r="CG1564" i="2"/>
  <c r="CG1577" i="2"/>
  <c r="CG1600" i="2"/>
  <c r="CG1609" i="2"/>
  <c r="CG1597" i="2"/>
  <c r="CG1608" i="2"/>
  <c r="CG1607" i="2"/>
  <c r="CG1542" i="2"/>
  <c r="CG1621" i="2"/>
  <c r="CG1630" i="2"/>
  <c r="CG1574" i="2"/>
  <c r="CG1605" i="2"/>
  <c r="CG1620" i="2"/>
  <c r="CG1629" i="2"/>
  <c r="CG1619" i="2"/>
  <c r="CG1628" i="2"/>
  <c r="CG1618" i="2"/>
  <c r="CG1627" i="2"/>
  <c r="CG1635" i="2"/>
  <c r="CG1615" i="2"/>
  <c r="CG1617" i="2"/>
  <c r="CG1625" i="2"/>
  <c r="CG1634" i="2"/>
  <c r="CG1616" i="2"/>
  <c r="CG1624" i="2"/>
  <c r="CG1590" i="2"/>
  <c r="CG1614" i="2"/>
  <c r="CG1623" i="2"/>
  <c r="CG1632" i="2"/>
  <c r="CG1622" i="2"/>
  <c r="CG1639" i="2"/>
  <c r="CG1647" i="2"/>
  <c r="CG1657" i="2"/>
  <c r="CG1665" i="2"/>
  <c r="CG1678" i="2"/>
  <c r="CG1638" i="2"/>
  <c r="CG1646" i="2"/>
  <c r="CG1656" i="2"/>
  <c r="CG1661" i="2"/>
  <c r="CG1677" i="2"/>
  <c r="CG1645" i="2"/>
  <c r="CG1655" i="2"/>
  <c r="CG1674" i="2"/>
  <c r="CG1644" i="2"/>
  <c r="CG1654" i="2"/>
  <c r="CG1672" i="2"/>
  <c r="CG1636" i="2"/>
  <c r="CG1637" i="2"/>
  <c r="CG1643" i="2"/>
  <c r="CG1653" i="2"/>
  <c r="CG1671" i="2"/>
  <c r="CG1633" i="2"/>
  <c r="CG1642" i="2"/>
  <c r="CG1652" i="2"/>
  <c r="CG1631" i="2"/>
  <c r="CG1641" i="2"/>
  <c r="CG1651" i="2"/>
  <c r="CG1669" i="2"/>
  <c r="CG1640" i="2"/>
  <c r="CG1649" i="2"/>
  <c r="CG1658" i="2"/>
  <c r="CG1666" i="2"/>
  <c r="CG1681" i="2"/>
  <c r="CG1691" i="2"/>
  <c r="CG1750" i="2"/>
  <c r="CG1690" i="2"/>
  <c r="CG1746" i="2"/>
  <c r="CG1689" i="2"/>
  <c r="CG1701" i="2"/>
  <c r="CG1738" i="2"/>
  <c r="CG1789" i="2"/>
  <c r="CG1680" i="2"/>
  <c r="CG1688" i="2"/>
  <c r="CG1699" i="2"/>
  <c r="CG1721" i="2" s="1"/>
  <c r="CG1734" i="2"/>
  <c r="CG1787" i="2"/>
  <c r="CG1685" i="2"/>
  <c r="CG1698" i="2"/>
  <c r="CG1718" i="2" s="1"/>
  <c r="CG1726" i="2"/>
  <c r="CG1784" i="2"/>
  <c r="CH1779" i="2" s="1"/>
  <c r="CG1683" i="2"/>
  <c r="CG1695" i="2"/>
  <c r="CG1722" i="2"/>
  <c r="CG1783" i="2"/>
  <c r="CG1693" i="2"/>
  <c r="CG1762" i="2"/>
  <c r="CG1782" i="2"/>
  <c r="CG1670" i="2"/>
  <c r="CG1692" i="2"/>
  <c r="CG1758" i="2"/>
  <c r="CG1781" i="2"/>
  <c r="CG1804" i="2"/>
  <c r="CH1798" i="2" s="1"/>
  <c r="CG1442" i="2"/>
  <c r="CG1451" i="2"/>
  <c r="CG564" i="2"/>
  <c r="CG1803" i="2"/>
  <c r="CG1441" i="2"/>
  <c r="CG1450" i="2"/>
  <c r="CG1415" i="2"/>
  <c r="CG549" i="2"/>
  <c r="CG1792" i="2"/>
  <c r="CG1802" i="2"/>
  <c r="CG1440" i="2"/>
  <c r="CG1449" i="2"/>
  <c r="CG619" i="2"/>
  <c r="CG1801" i="2"/>
  <c r="CG1439" i="2"/>
  <c r="CG1448" i="2"/>
  <c r="CG618" i="2"/>
  <c r="CG1816" i="2"/>
  <c r="CG1447" i="2"/>
  <c r="CG1469" i="2"/>
  <c r="CG1812" i="2"/>
  <c r="CG1445" i="2"/>
  <c r="CG1468" i="2"/>
  <c r="CG598" i="2"/>
  <c r="CG1809" i="2"/>
  <c r="CG1444" i="2"/>
  <c r="CG595" i="2"/>
  <c r="CG1807" i="2"/>
  <c r="CG1465" i="2"/>
  <c r="CH1466" i="2"/>
  <c r="CG655" i="2"/>
  <c r="CG696" i="2"/>
  <c r="CG750" i="2"/>
  <c r="CG804" i="2"/>
  <c r="CG638" i="2"/>
  <c r="CG695" i="2"/>
  <c r="CG749" i="2"/>
  <c r="CG787" i="2"/>
  <c r="CG637" i="2"/>
  <c r="CG694" i="2"/>
  <c r="CG733" i="2"/>
  <c r="CG786" i="2"/>
  <c r="CG636" i="2"/>
  <c r="CG676" i="2"/>
  <c r="CG732" i="2"/>
  <c r="CG785" i="2"/>
  <c r="CG814" i="2"/>
  <c r="CG675" i="2"/>
  <c r="CG731" i="2"/>
  <c r="CG769" i="2"/>
  <c r="CG813" i="2"/>
  <c r="CG617" i="2"/>
  <c r="CG674" i="2"/>
  <c r="CG715" i="2"/>
  <c r="CG768" i="2"/>
  <c r="CG812" i="2"/>
  <c r="CG657" i="2"/>
  <c r="CG714" i="2"/>
  <c r="CG767" i="2"/>
  <c r="CG806" i="2"/>
  <c r="CG656" i="2"/>
  <c r="CG713" i="2"/>
  <c r="CG751" i="2"/>
  <c r="CG805" i="2"/>
  <c r="CG841" i="2"/>
  <c r="CG901" i="2"/>
  <c r="CG941" i="2"/>
  <c r="CG979" i="2"/>
  <c r="CG1038" i="2"/>
  <c r="CG840" i="2"/>
  <c r="CG882" i="2"/>
  <c r="CG940" i="2"/>
  <c r="CG978" i="2"/>
  <c r="CG1020" i="2"/>
  <c r="CG881" i="2"/>
  <c r="CG939" i="2"/>
  <c r="CG974" i="2"/>
  <c r="CG1019" i="2"/>
  <c r="CG880" i="2"/>
  <c r="CG923" i="2"/>
  <c r="CG973" i="2"/>
  <c r="CG1018" i="2"/>
  <c r="CG862" i="2"/>
  <c r="CG922" i="2"/>
  <c r="CG972" i="2"/>
  <c r="CG1000" i="2"/>
  <c r="CG861" i="2"/>
  <c r="CG921" i="2"/>
  <c r="CG958" i="2"/>
  <c r="CG999" i="2"/>
  <c r="CG860" i="2"/>
  <c r="CG903" i="2"/>
  <c r="CG957" i="2"/>
  <c r="CG998" i="2"/>
  <c r="CG842" i="2"/>
  <c r="CG902" i="2"/>
  <c r="CG956" i="2"/>
  <c r="CG980" i="2"/>
  <c r="CG1079" i="2"/>
  <c r="CG1135" i="2"/>
  <c r="CG1176" i="2"/>
  <c r="CG1237" i="2"/>
  <c r="CG1078" i="2"/>
  <c r="CG1120" i="2"/>
  <c r="CG1175" i="2"/>
  <c r="CG1236" i="2"/>
  <c r="CG1039" i="2"/>
  <c r="CG1060" i="2"/>
  <c r="CG1119" i="2"/>
  <c r="CG1174" i="2"/>
  <c r="CG1220" i="2"/>
  <c r="CG1059" i="2"/>
  <c r="CG1118" i="2"/>
  <c r="CG1154" i="2"/>
  <c r="CG1219" i="2"/>
  <c r="CG1058" i="2"/>
  <c r="CG1100" i="2"/>
  <c r="CG1153" i="2"/>
  <c r="CG1218" i="2"/>
  <c r="CG1254" i="2"/>
  <c r="CG1040" i="2"/>
  <c r="CG1099" i="2"/>
  <c r="CG1152" i="2"/>
  <c r="CG1200" i="2"/>
  <c r="CG1253" i="2"/>
  <c r="CG1098" i="2"/>
  <c r="CG1137" i="2"/>
  <c r="CG1199" i="2"/>
  <c r="CG1252" i="2"/>
  <c r="CG1080" i="2"/>
  <c r="CG1136" i="2"/>
  <c r="CG1198" i="2"/>
  <c r="CG1238" i="2"/>
  <c r="CG1289" i="2"/>
  <c r="CG1317" i="2"/>
  <c r="CG1360" i="2"/>
  <c r="CG1275" i="2"/>
  <c r="CG1316" i="2"/>
  <c r="CG1359" i="2"/>
  <c r="CG1382" i="2"/>
  <c r="CG1414" i="2"/>
  <c r="CG1443" i="2" s="1"/>
  <c r="CG1274" i="2"/>
  <c r="CG1315" i="2"/>
  <c r="CG1355" i="2"/>
  <c r="CG1381" i="2"/>
  <c r="CG1413" i="2"/>
  <c r="CG1273" i="2"/>
  <c r="CG1297" i="2"/>
  <c r="CG1354" i="2"/>
  <c r="CG1380" i="2"/>
  <c r="CG1412" i="2"/>
  <c r="CG1296" i="2"/>
  <c r="CG1353" i="2"/>
  <c r="CG1369" i="2"/>
  <c r="CG1383" i="2" s="1"/>
  <c r="CG1399" i="2"/>
  <c r="CG1295" i="2"/>
  <c r="CG1338" i="2"/>
  <c r="CG1368" i="2"/>
  <c r="CG1397" i="2"/>
  <c r="CG1291" i="2"/>
  <c r="CG1337" i="2"/>
  <c r="CG1367" i="2"/>
  <c r="CG1392" i="2"/>
  <c r="CG1290" i="2"/>
  <c r="CG1336" i="2"/>
  <c r="CG1361" i="2"/>
  <c r="CG1385" i="2"/>
  <c r="CG524" i="2"/>
  <c r="CG419" i="2"/>
  <c r="CG387" i="2"/>
  <c r="CG414" i="2"/>
  <c r="CG339" i="2"/>
  <c r="CG287" i="2"/>
  <c r="CG239" i="2"/>
  <c r="CG263" i="2"/>
  <c r="CG523" i="2"/>
  <c r="CG418" i="2"/>
  <c r="CG386" i="2"/>
  <c r="CG413" i="2"/>
  <c r="CG308" i="2"/>
  <c r="CG333" i="2"/>
  <c r="CG355" i="2"/>
  <c r="CG224" i="2"/>
  <c r="CG262" i="2"/>
  <c r="CG439" i="2"/>
  <c r="CG379" i="2"/>
  <c r="CG411" i="2"/>
  <c r="CG306" i="2"/>
  <c r="CG331" i="2"/>
  <c r="CG354" i="2"/>
  <c r="CG223" i="2"/>
  <c r="CG261" i="2"/>
  <c r="CG457" i="2"/>
  <c r="CG378" i="2"/>
  <c r="CG410" i="2"/>
  <c r="CG304" i="2"/>
  <c r="CG328" i="2"/>
  <c r="CG352" i="2"/>
  <c r="CG222" i="2"/>
  <c r="CG246" i="2"/>
  <c r="CG273" i="2"/>
  <c r="CG472" i="2"/>
  <c r="CG371" i="2"/>
  <c r="CG403" i="2"/>
  <c r="CG296" i="2"/>
  <c r="CG327" i="2"/>
  <c r="CG351" i="2"/>
  <c r="CG219" i="2"/>
  <c r="CG245" i="2"/>
  <c r="CG272" i="2"/>
  <c r="CG487" i="2"/>
  <c r="CG370" i="2"/>
  <c r="CG402" i="2"/>
  <c r="CG321" i="2"/>
  <c r="CG345" i="2"/>
  <c r="CG218" i="2"/>
  <c r="CG244" i="2"/>
  <c r="CG268" i="2"/>
  <c r="CG532" i="2"/>
  <c r="CG423" i="2"/>
  <c r="CG1720" i="2" s="1"/>
  <c r="CG395" i="2"/>
  <c r="CG294" i="2"/>
  <c r="CG293" i="2" s="1"/>
  <c r="CH295" i="2"/>
  <c r="CG318" i="2"/>
  <c r="CG343" i="2"/>
  <c r="CG217" i="2"/>
  <c r="CG241" i="2"/>
  <c r="CG267" i="2"/>
  <c r="CG420" i="2"/>
  <c r="CG317" i="2"/>
  <c r="CG191" i="2"/>
  <c r="CG157" i="2"/>
  <c r="CG167" i="2"/>
  <c r="CG121" i="2"/>
  <c r="CG131" i="2"/>
  <c r="CG192" i="2"/>
  <c r="CG168" i="2"/>
  <c r="CG525" i="2"/>
  <c r="CG201" i="2"/>
  <c r="CG166" i="2"/>
  <c r="CG120" i="2"/>
  <c r="CG130" i="2"/>
  <c r="CG132" i="2"/>
  <c r="CG189" i="2"/>
  <c r="CG199" i="2"/>
  <c r="CG165" i="2"/>
  <c r="CG119" i="2"/>
  <c r="CG129" i="2"/>
  <c r="CG122" i="2"/>
  <c r="CG188" i="2"/>
  <c r="CG198" i="2"/>
  <c r="CG164" i="2"/>
  <c r="CG118" i="2"/>
  <c r="CG128" i="2"/>
  <c r="CG266" i="2"/>
  <c r="CG274" i="2"/>
  <c r="CG197" i="2"/>
  <c r="CG161" i="2"/>
  <c r="CG117" i="2"/>
  <c r="CG127" i="2"/>
  <c r="CG240" i="2"/>
  <c r="CG196" i="2"/>
  <c r="CG160" i="2"/>
  <c r="CG114" i="2"/>
  <c r="CG126" i="2"/>
  <c r="CG135" i="2"/>
  <c r="CG394" i="2"/>
  <c r="CG340" i="2"/>
  <c r="CG360" i="2"/>
  <c r="CG193" i="2"/>
  <c r="CG159" i="2"/>
  <c r="CG170" i="2"/>
  <c r="CG123" i="2"/>
  <c r="CG134" i="2"/>
  <c r="CG158" i="2"/>
  <c r="BR2137" i="2"/>
  <c r="AL2137" i="2"/>
  <c r="C2139" i="2"/>
  <c r="J2138" i="2"/>
  <c r="O2138" i="2"/>
  <c r="DU2138" i="2"/>
  <c r="AC2138" i="2"/>
  <c r="AG2138" i="2"/>
  <c r="AK2138" i="2"/>
  <c r="X2138" i="2"/>
  <c r="AT2138" i="2"/>
  <c r="AX2138" i="2"/>
  <c r="BF2138" i="2"/>
  <c r="AP2138" i="2"/>
  <c r="BO2138" i="2"/>
  <c r="BY2138" i="2"/>
  <c r="DE2138" i="2"/>
  <c r="BK2138" i="2"/>
  <c r="DV2138" i="2"/>
  <c r="K2138" i="2"/>
  <c r="P2138" i="2"/>
  <c r="DR2138" i="2"/>
  <c r="AD2138" i="2"/>
  <c r="AH2138" i="2"/>
  <c r="AQ2138" i="2"/>
  <c r="U2138" i="2"/>
  <c r="AY2138" i="2"/>
  <c r="BC2138" i="2"/>
  <c r="BG2138" i="2"/>
  <c r="AU2138" i="2"/>
  <c r="BP2138" i="2"/>
  <c r="BZ2138" i="2"/>
  <c r="DO2138" i="2"/>
  <c r="BL2138" i="2"/>
  <c r="V2138" i="2"/>
  <c r="AN2138" i="2"/>
  <c r="BD2138" i="2"/>
  <c r="DS2138" i="2"/>
  <c r="H2138" i="2"/>
  <c r="AA2138" i="2"/>
  <c r="AR2138" i="2"/>
  <c r="DT2138" i="2"/>
  <c r="AE2138" i="2"/>
  <c r="AV2138" i="2"/>
  <c r="BM2138" i="2"/>
  <c r="L2138" i="2"/>
  <c r="AI2138" i="2"/>
  <c r="AZ2138" i="2"/>
  <c r="BQ2138" i="2"/>
  <c r="Q2138" i="2"/>
  <c r="I2138" i="2"/>
  <c r="N2138" i="2"/>
  <c r="R2138" i="2"/>
  <c r="D2138" i="2"/>
  <c r="AF2138" i="2"/>
  <c r="AJ2138" i="2"/>
  <c r="AO2138" i="2"/>
  <c r="AB2138" i="2"/>
  <c r="AW2138" i="2"/>
  <c r="BA2138" i="2"/>
  <c r="BE2138" i="2"/>
  <c r="AS2138" i="2"/>
  <c r="BN2138" i="2"/>
  <c r="BX2138" i="2"/>
  <c r="DQ2138" i="2"/>
  <c r="BJ2138" i="2"/>
  <c r="BB2138" i="2"/>
  <c r="DN2138" i="2"/>
  <c r="S2137" i="2"/>
  <c r="BH2137" i="2"/>
  <c r="BK165" i="3"/>
  <c r="BL111" i="3"/>
  <c r="BK158" i="3"/>
  <c r="BK1006" i="3"/>
  <c r="BK1236" i="3"/>
  <c r="BJ1419" i="3"/>
  <c r="BX2007" i="3"/>
  <c r="AB168" i="2"/>
  <c r="AP1500" i="2"/>
  <c r="AP1502" i="2" s="1"/>
  <c r="AP1506" i="2" s="1"/>
  <c r="AQ1494" i="2"/>
  <c r="AQ1495" i="2" s="1"/>
  <c r="AB135" i="2"/>
  <c r="AC114" i="2" s="1"/>
  <c r="AB1137" i="2"/>
  <c r="BB2139" i="2" s="1"/>
  <c r="AB1367" i="2"/>
  <c r="AB161" i="2"/>
  <c r="AA1557" i="2"/>
  <c r="AA1574" i="2" s="1"/>
  <c r="AA1665" i="2" s="1"/>
  <c r="AA1683" i="2" s="1"/>
  <c r="AO1691" i="2"/>
  <c r="AQ1440" i="2"/>
  <c r="AQ1444" i="2" s="1"/>
  <c r="CG1553" i="2" l="1"/>
  <c r="CG1557" i="2" s="1"/>
  <c r="CI17" i="2"/>
  <c r="CH1500" i="2"/>
  <c r="CH1523" i="2"/>
  <c r="CH1499" i="2"/>
  <c r="CH1522" i="2"/>
  <c r="CH1496" i="2"/>
  <c r="CH1505" i="2"/>
  <c r="CH1495" i="2"/>
  <c r="CH1504" i="2"/>
  <c r="CH1527" i="2"/>
  <c r="CH1494" i="2"/>
  <c r="CH1503" i="2"/>
  <c r="CH1526" i="2"/>
  <c r="CH579" i="2" s="1"/>
  <c r="CH1502" i="2"/>
  <c r="CH1524" i="2"/>
  <c r="CH1537" i="2"/>
  <c r="CH1550" i="2"/>
  <c r="CH1536" i="2"/>
  <c r="CH1545" i="2"/>
  <c r="CH1530" i="2"/>
  <c r="CH1544" i="2"/>
  <c r="CH1528" i="2"/>
  <c r="CH1542" i="2"/>
  <c r="CH1497" i="2"/>
  <c r="CI1521" i="2"/>
  <c r="CH1541" i="2"/>
  <c r="CH1498" i="2"/>
  <c r="CH1539" i="2"/>
  <c r="CH1538" i="2"/>
  <c r="CH1564" i="2"/>
  <c r="CH1577" i="2"/>
  <c r="CH1555" i="2"/>
  <c r="CH1576" i="2"/>
  <c r="CH1574" i="2"/>
  <c r="CH1543" i="2"/>
  <c r="CH1506" i="2"/>
  <c r="CH1529" i="2"/>
  <c r="CH1552" i="2"/>
  <c r="CH1569" i="2"/>
  <c r="CI1573" i="2"/>
  <c r="CH1551" i="2"/>
  <c r="CH1567" i="2"/>
  <c r="CH1590" i="2"/>
  <c r="CH1605" i="2"/>
  <c r="CH1614" i="2"/>
  <c r="CH1565" i="2"/>
  <c r="CH1575" i="2"/>
  <c r="CH1589" i="2"/>
  <c r="CH1604" i="2"/>
  <c r="CH1588" i="2"/>
  <c r="CH1603" i="2"/>
  <c r="CH1602" i="2"/>
  <c r="CI1587" i="2"/>
  <c r="CH1601" i="2"/>
  <c r="CH1610" i="2"/>
  <c r="CH1600" i="2"/>
  <c r="CH1609" i="2"/>
  <c r="CH1578" i="2"/>
  <c r="CH1597" i="2"/>
  <c r="CH1608" i="2"/>
  <c r="CH1622" i="2"/>
  <c r="CH1631" i="2"/>
  <c r="CH1621" i="2"/>
  <c r="CH1630" i="2"/>
  <c r="CH1620" i="2"/>
  <c r="CH1629" i="2"/>
  <c r="CH1619" i="2"/>
  <c r="CH1628" i="2"/>
  <c r="CH1636" i="2"/>
  <c r="CH1618" i="2"/>
  <c r="CH1627" i="2"/>
  <c r="CH1635" i="2"/>
  <c r="CH1615" i="2"/>
  <c r="CH1617" i="2"/>
  <c r="CH1625" i="2"/>
  <c r="CH1607" i="2"/>
  <c r="CH1616" i="2"/>
  <c r="CH1624" i="2"/>
  <c r="CH1633" i="2"/>
  <c r="CH1623" i="2"/>
  <c r="CH1640" i="2"/>
  <c r="CH1649" i="2"/>
  <c r="CH1658" i="2"/>
  <c r="CH1666" i="2"/>
  <c r="CH1680" i="2"/>
  <c r="CH1639" i="2"/>
  <c r="CH1647" i="2"/>
  <c r="CH1657" i="2"/>
  <c r="CH1665" i="2"/>
  <c r="CH1632" i="2"/>
  <c r="CH1638" i="2"/>
  <c r="CH1646" i="2"/>
  <c r="CH1656" i="2"/>
  <c r="CH1661" i="2"/>
  <c r="CH1677" i="2"/>
  <c r="CH1634" i="2"/>
  <c r="CH1645" i="2"/>
  <c r="CH1655" i="2"/>
  <c r="CH1674" i="2"/>
  <c r="CH1644" i="2"/>
  <c r="CH1654" i="2"/>
  <c r="CH1672" i="2"/>
  <c r="CH1637" i="2"/>
  <c r="CH1643" i="2"/>
  <c r="CH1653" i="2"/>
  <c r="CH1642" i="2"/>
  <c r="CH1652" i="2"/>
  <c r="CH1641" i="2"/>
  <c r="CH1651" i="2"/>
  <c r="CH1669" i="2"/>
  <c r="CH1670" i="2"/>
  <c r="CH1692" i="2"/>
  <c r="CH1758" i="2"/>
  <c r="CH1781" i="2"/>
  <c r="CH1671" i="2"/>
  <c r="CH1681" i="2"/>
  <c r="CH1691" i="2"/>
  <c r="CH1750" i="2"/>
  <c r="CH1690" i="2"/>
  <c r="CH1746" i="2"/>
  <c r="CH1689" i="2"/>
  <c r="CH1701" i="2"/>
  <c r="CH1738" i="2"/>
  <c r="CH1789" i="2"/>
  <c r="CH1688" i="2"/>
  <c r="CH1699" i="2"/>
  <c r="CH1721" i="2" s="1"/>
  <c r="CH1734" i="2"/>
  <c r="CH1685" i="2"/>
  <c r="CH1698" i="2"/>
  <c r="CH1718" i="2" s="1"/>
  <c r="CH1726" i="2"/>
  <c r="CH1784" i="2"/>
  <c r="CI1779" i="2" s="1"/>
  <c r="CH1678" i="2"/>
  <c r="CH1683" i="2"/>
  <c r="CH1695" i="2"/>
  <c r="CH1722" i="2"/>
  <c r="CH1783" i="2"/>
  <c r="CH1693" i="2"/>
  <c r="CH1762" i="2"/>
  <c r="CH1782" i="2"/>
  <c r="CH1807" i="2"/>
  <c r="CH1465" i="2"/>
  <c r="CI1466" i="2"/>
  <c r="CH1787" i="2"/>
  <c r="CH1804" i="2"/>
  <c r="CI1798" i="2" s="1"/>
  <c r="CH1442" i="2"/>
  <c r="CH1451" i="2"/>
  <c r="CH564" i="2"/>
  <c r="CH1803" i="2"/>
  <c r="CH1441" i="2"/>
  <c r="CH1450" i="2"/>
  <c r="CH1415" i="2"/>
  <c r="CH549" i="2"/>
  <c r="CH1792" i="2"/>
  <c r="CH1802" i="2"/>
  <c r="CH1440" i="2"/>
  <c r="CH1449" i="2"/>
  <c r="CH619" i="2"/>
  <c r="CH1801" i="2"/>
  <c r="CH1439" i="2"/>
  <c r="CH1448" i="2"/>
  <c r="CH1816" i="2"/>
  <c r="CH1447" i="2"/>
  <c r="CH1469" i="2"/>
  <c r="CH1812" i="2"/>
  <c r="CH1445" i="2"/>
  <c r="CH1468" i="2"/>
  <c r="CH1809" i="2"/>
  <c r="CH1444" i="2"/>
  <c r="CH595" i="2"/>
  <c r="CH656" i="2"/>
  <c r="CH713" i="2"/>
  <c r="CH751" i="2"/>
  <c r="CH805" i="2"/>
  <c r="CH655" i="2"/>
  <c r="CH696" i="2"/>
  <c r="CH750" i="2"/>
  <c r="CH804" i="2"/>
  <c r="CH638" i="2"/>
  <c r="CH695" i="2"/>
  <c r="CH749" i="2"/>
  <c r="CH787" i="2"/>
  <c r="CH637" i="2"/>
  <c r="CH694" i="2"/>
  <c r="CH733" i="2"/>
  <c r="CH786" i="2"/>
  <c r="CH636" i="2"/>
  <c r="CH676" i="2"/>
  <c r="CH732" i="2"/>
  <c r="CH785" i="2"/>
  <c r="CH814" i="2"/>
  <c r="CH675" i="2"/>
  <c r="CH731" i="2"/>
  <c r="CH769" i="2"/>
  <c r="CH813" i="2"/>
  <c r="CH617" i="2"/>
  <c r="CH618" i="2"/>
  <c r="CH674" i="2"/>
  <c r="CH715" i="2"/>
  <c r="CH768" i="2"/>
  <c r="CH812" i="2"/>
  <c r="CH598" i="2"/>
  <c r="CH657" i="2"/>
  <c r="CH714" i="2"/>
  <c r="CH767" i="2"/>
  <c r="CH806" i="2"/>
  <c r="CH842" i="2"/>
  <c r="CH902" i="2"/>
  <c r="CH956" i="2"/>
  <c r="CH980" i="2"/>
  <c r="CH1039" i="2"/>
  <c r="CH841" i="2"/>
  <c r="CH901" i="2"/>
  <c r="CH941" i="2"/>
  <c r="CH979" i="2"/>
  <c r="CH1038" i="2"/>
  <c r="CH840" i="2"/>
  <c r="CH882" i="2"/>
  <c r="CH940" i="2"/>
  <c r="CH978" i="2"/>
  <c r="CH1020" i="2"/>
  <c r="CH881" i="2"/>
  <c r="CH939" i="2"/>
  <c r="CH974" i="2"/>
  <c r="CH1019" i="2"/>
  <c r="CH880" i="2"/>
  <c r="CH923" i="2"/>
  <c r="CH973" i="2"/>
  <c r="CH1018" i="2"/>
  <c r="CH862" i="2"/>
  <c r="CH922" i="2"/>
  <c r="CH972" i="2"/>
  <c r="CH1000" i="2"/>
  <c r="CH861" i="2"/>
  <c r="CH921" i="2"/>
  <c r="CH958" i="2"/>
  <c r="CH999" i="2"/>
  <c r="CH860" i="2"/>
  <c r="CH903" i="2"/>
  <c r="CH957" i="2"/>
  <c r="CH998" i="2"/>
  <c r="CH1080" i="2"/>
  <c r="CH1136" i="2"/>
  <c r="CH1198" i="2"/>
  <c r="CH1238" i="2"/>
  <c r="CH1079" i="2"/>
  <c r="CH1135" i="2"/>
  <c r="CH1176" i="2"/>
  <c r="CH1237" i="2"/>
  <c r="CH1078" i="2"/>
  <c r="CH1120" i="2"/>
  <c r="CH1175" i="2"/>
  <c r="CH1236" i="2"/>
  <c r="CH1060" i="2"/>
  <c r="CH1119" i="2"/>
  <c r="CH1174" i="2"/>
  <c r="CH1220" i="2"/>
  <c r="CH1059" i="2"/>
  <c r="CH1118" i="2"/>
  <c r="CH1154" i="2"/>
  <c r="CH1219" i="2"/>
  <c r="CH1058" i="2"/>
  <c r="CH1100" i="2"/>
  <c r="CH1153" i="2"/>
  <c r="CH1218" i="2"/>
  <c r="CH1254" i="2"/>
  <c r="CH1040" i="2"/>
  <c r="CH1099" i="2"/>
  <c r="CH1152" i="2"/>
  <c r="CH1200" i="2"/>
  <c r="CH1253" i="2"/>
  <c r="CH1098" i="2"/>
  <c r="CH1137" i="2"/>
  <c r="CH1199" i="2"/>
  <c r="CH1252" i="2"/>
  <c r="CH1290" i="2"/>
  <c r="CH1336" i="2"/>
  <c r="CH1361" i="2"/>
  <c r="CH1385" i="2"/>
  <c r="CH1289" i="2"/>
  <c r="CH1317" i="2"/>
  <c r="CH1360" i="2"/>
  <c r="CH1275" i="2"/>
  <c r="CH1316" i="2"/>
  <c r="CH1359" i="2"/>
  <c r="CH1382" i="2"/>
  <c r="CH1414" i="2"/>
  <c r="CH1443" i="2" s="1"/>
  <c r="CH1274" i="2"/>
  <c r="CH1315" i="2"/>
  <c r="CH1355" i="2"/>
  <c r="CH1381" i="2"/>
  <c r="CH1413" i="2"/>
  <c r="CH1273" i="2"/>
  <c r="CH1297" i="2"/>
  <c r="CH1354" i="2"/>
  <c r="CH1380" i="2"/>
  <c r="CH1412" i="2"/>
  <c r="CH1296" i="2"/>
  <c r="CH1353" i="2"/>
  <c r="CH1369" i="2"/>
  <c r="CH1383" i="2" s="1"/>
  <c r="CH1399" i="2"/>
  <c r="CH1295" i="2"/>
  <c r="CH1338" i="2"/>
  <c r="CH1368" i="2"/>
  <c r="CH1397" i="2"/>
  <c r="CH1291" i="2"/>
  <c r="CH1337" i="2"/>
  <c r="CH1367" i="2"/>
  <c r="CH1392" i="2"/>
  <c r="CH525" i="2"/>
  <c r="CH420" i="2"/>
  <c r="CH394" i="2"/>
  <c r="CH360" i="2"/>
  <c r="CH317" i="2"/>
  <c r="CH340" i="2"/>
  <c r="CH240" i="2"/>
  <c r="CH266" i="2"/>
  <c r="CH524" i="2"/>
  <c r="CH419" i="2"/>
  <c r="CH387" i="2"/>
  <c r="CH414" i="2"/>
  <c r="CH339" i="2"/>
  <c r="CH287" i="2"/>
  <c r="CH239" i="2"/>
  <c r="CH263" i="2"/>
  <c r="CH523" i="2"/>
  <c r="CH418" i="2"/>
  <c r="CH386" i="2"/>
  <c r="CH413" i="2"/>
  <c r="CH308" i="2"/>
  <c r="CH333" i="2"/>
  <c r="CH355" i="2"/>
  <c r="CH224" i="2"/>
  <c r="CH262" i="2"/>
  <c r="CH439" i="2"/>
  <c r="CH379" i="2"/>
  <c r="CH411" i="2"/>
  <c r="CH306" i="2"/>
  <c r="CH331" i="2"/>
  <c r="CH354" i="2"/>
  <c r="CH223" i="2"/>
  <c r="CH261" i="2"/>
  <c r="CH457" i="2"/>
  <c r="CH378" i="2"/>
  <c r="CH410" i="2"/>
  <c r="CH304" i="2"/>
  <c r="CH328" i="2"/>
  <c r="CH352" i="2"/>
  <c r="CH222" i="2"/>
  <c r="CH246" i="2"/>
  <c r="CH273" i="2"/>
  <c r="CH472" i="2"/>
  <c r="CH371" i="2"/>
  <c r="CH403" i="2"/>
  <c r="CH296" i="2"/>
  <c r="CH327" i="2"/>
  <c r="CH351" i="2"/>
  <c r="CH219" i="2"/>
  <c r="CH245" i="2"/>
  <c r="CH272" i="2"/>
  <c r="CH487" i="2"/>
  <c r="CH370" i="2"/>
  <c r="CH402" i="2"/>
  <c r="CH321" i="2"/>
  <c r="CH345" i="2"/>
  <c r="CH218" i="2"/>
  <c r="CH244" i="2"/>
  <c r="CH268" i="2"/>
  <c r="CI295" i="2"/>
  <c r="CH192" i="2"/>
  <c r="CH158" i="2"/>
  <c r="CH168" i="2"/>
  <c r="CH122" i="2"/>
  <c r="CH132" i="2"/>
  <c r="CH267" i="2"/>
  <c r="CH191" i="2"/>
  <c r="CH157" i="2"/>
  <c r="CH167" i="2"/>
  <c r="CH121" i="2"/>
  <c r="CH131" i="2"/>
  <c r="CH193" i="2"/>
  <c r="CH159" i="2"/>
  <c r="CH241" i="2"/>
  <c r="CH201" i="2"/>
  <c r="CH166" i="2"/>
  <c r="CH120" i="2"/>
  <c r="CH130" i="2"/>
  <c r="CH170" i="2"/>
  <c r="CH294" i="2"/>
  <c r="CH293" i="2" s="1"/>
  <c r="CH217" i="2"/>
  <c r="CH189" i="2"/>
  <c r="CH199" i="2"/>
  <c r="CH165" i="2"/>
  <c r="CH119" i="2"/>
  <c r="CH129" i="2"/>
  <c r="CH134" i="2"/>
  <c r="CH395" i="2"/>
  <c r="CH343" i="2"/>
  <c r="CH188" i="2"/>
  <c r="CH198" i="2"/>
  <c r="CH164" i="2"/>
  <c r="CH118" i="2"/>
  <c r="CH128" i="2"/>
  <c r="CH423" i="2"/>
  <c r="CH1720" i="2" s="1"/>
  <c r="CH318" i="2"/>
  <c r="CH274" i="2"/>
  <c r="CH197" i="2"/>
  <c r="CH161" i="2"/>
  <c r="CH117" i="2"/>
  <c r="CH127" i="2"/>
  <c r="CH123" i="2"/>
  <c r="CH532" i="2"/>
  <c r="CH196" i="2"/>
  <c r="CH160" i="2"/>
  <c r="CH114" i="2"/>
  <c r="CH126" i="2"/>
  <c r="CH135" i="2"/>
  <c r="CG1611" i="2"/>
  <c r="CG1659" i="2"/>
  <c r="BH2138" i="2"/>
  <c r="BR2138" i="2"/>
  <c r="S2138" i="2"/>
  <c r="AL2138" i="2"/>
  <c r="AI2139" i="2"/>
  <c r="AN2139" i="2"/>
  <c r="AA2139" i="2"/>
  <c r="AE2139" i="2"/>
  <c r="AZ2139" i="2"/>
  <c r="BD2139" i="2"/>
  <c r="AR2139" i="2"/>
  <c r="AV2139" i="2"/>
  <c r="DT2139" i="2"/>
  <c r="D2139" i="2"/>
  <c r="BM2139" i="2"/>
  <c r="BQ2139" i="2"/>
  <c r="Q2139" i="2"/>
  <c r="V2139" i="2"/>
  <c r="H2139" i="2"/>
  <c r="L2139" i="2"/>
  <c r="AO2139" i="2"/>
  <c r="AS2139" i="2"/>
  <c r="AF2139" i="2"/>
  <c r="AJ2139" i="2"/>
  <c r="BE2139" i="2"/>
  <c r="BJ2139" i="2"/>
  <c r="AW2139" i="2"/>
  <c r="BA2139" i="2"/>
  <c r="DQ2139" i="2"/>
  <c r="DU2139" i="2"/>
  <c r="BN2139" i="2"/>
  <c r="BX2139" i="2"/>
  <c r="R2139" i="2"/>
  <c r="AB2139" i="2"/>
  <c r="I2139" i="2"/>
  <c r="N2139" i="2"/>
  <c r="AK2139" i="2"/>
  <c r="AP2139" i="2"/>
  <c r="AC2139" i="2"/>
  <c r="AG2139" i="2"/>
  <c r="BF2139" i="2"/>
  <c r="BK2139" i="2"/>
  <c r="AT2139" i="2"/>
  <c r="AX2139" i="2"/>
  <c r="DE2139" i="2"/>
  <c r="DR2139" i="2"/>
  <c r="BO2139" i="2"/>
  <c r="BY2139" i="2"/>
  <c r="O2139" i="2"/>
  <c r="X2139" i="2"/>
  <c r="C2140" i="2"/>
  <c r="J2139" i="2"/>
  <c r="AH2139" i="2"/>
  <c r="AY2139" i="2"/>
  <c r="BL2139" i="2"/>
  <c r="P2139" i="2"/>
  <c r="U2139" i="2"/>
  <c r="BC2139" i="2"/>
  <c r="BP2139" i="2"/>
  <c r="DO2139" i="2"/>
  <c r="BG2139" i="2"/>
  <c r="BZ2139" i="2"/>
  <c r="DS2139" i="2"/>
  <c r="AQ2139" i="2"/>
  <c r="AD2139" i="2"/>
  <c r="AU2139" i="2"/>
  <c r="DV2139" i="2"/>
  <c r="K2139" i="2"/>
  <c r="BK167" i="3"/>
  <c r="BK198" i="3" s="1"/>
  <c r="BJ1422" i="3"/>
  <c r="BJ1524" i="3"/>
  <c r="BJ1536" i="3" s="1"/>
  <c r="BL127" i="3"/>
  <c r="BL128" i="3" s="1"/>
  <c r="BL118" i="3"/>
  <c r="BL119" i="3" s="1"/>
  <c r="BK1510" i="3"/>
  <c r="BK1516" i="3" s="1"/>
  <c r="BK1238" i="3"/>
  <c r="BK1252" i="3" s="1"/>
  <c r="BK1436" i="3" s="1"/>
  <c r="BK1438" i="3" s="1"/>
  <c r="AY2008" i="3"/>
  <c r="BE2008" i="3" s="1"/>
  <c r="AB170" i="2"/>
  <c r="DN2139" i="2" s="1"/>
  <c r="AQ1445" i="2"/>
  <c r="AQ1447" i="2" s="1"/>
  <c r="AQ1451" i="2" s="1"/>
  <c r="AR1439" i="2"/>
  <c r="AP1691" i="2"/>
  <c r="AC130" i="2"/>
  <c r="AB1641" i="2"/>
  <c r="AB1647" i="2" s="1"/>
  <c r="AB1369" i="2"/>
  <c r="AB1383" i="2" s="1"/>
  <c r="AB1567" i="2" s="1"/>
  <c r="AB1569" i="2" s="1"/>
  <c r="CH1659" i="2" l="1"/>
  <c r="CH1611" i="2"/>
  <c r="CH1553" i="2"/>
  <c r="CH1557" i="2" s="1"/>
  <c r="CJ17" i="2"/>
  <c r="CI1502" i="2"/>
  <c r="CI1524" i="2"/>
  <c r="CI1500" i="2"/>
  <c r="CI1523" i="2"/>
  <c r="CI1497" i="2"/>
  <c r="CI1506" i="2"/>
  <c r="CJ1521" i="2"/>
  <c r="CI1496" i="2"/>
  <c r="CI1505" i="2"/>
  <c r="CI1495" i="2"/>
  <c r="CI1504" i="2"/>
  <c r="CI1527" i="2"/>
  <c r="CI1494" i="2"/>
  <c r="CI1503" i="2"/>
  <c r="CI1526" i="2"/>
  <c r="CI579" i="2" s="1"/>
  <c r="CI1499" i="2"/>
  <c r="CI1538" i="2"/>
  <c r="CI1537" i="2"/>
  <c r="CI1550" i="2"/>
  <c r="CI1536" i="2"/>
  <c r="CI1545" i="2"/>
  <c r="CI1529" i="2"/>
  <c r="CI1543" i="2"/>
  <c r="CI1528" i="2"/>
  <c r="CI1542" i="2"/>
  <c r="CI1522" i="2"/>
  <c r="CI1541" i="2"/>
  <c r="CI1498" i="2"/>
  <c r="CI1539" i="2"/>
  <c r="CI1565" i="2"/>
  <c r="CI1578" i="2"/>
  <c r="CI1544" i="2"/>
  <c r="CI1564" i="2"/>
  <c r="CI1577" i="2"/>
  <c r="CI1530" i="2"/>
  <c r="CI1555" i="2"/>
  <c r="CI1575" i="2"/>
  <c r="CI1574" i="2"/>
  <c r="CI1552" i="2"/>
  <c r="CI1569" i="2"/>
  <c r="CJ1573" i="2"/>
  <c r="CI1607" i="2"/>
  <c r="CI1615" i="2"/>
  <c r="CI1590" i="2"/>
  <c r="CI1605" i="2"/>
  <c r="CI1567" i="2"/>
  <c r="CI1589" i="2"/>
  <c r="CI1604" i="2"/>
  <c r="CI1576" i="2"/>
  <c r="CI1588" i="2"/>
  <c r="CI1603" i="2"/>
  <c r="CI1602" i="2"/>
  <c r="CJ1587" i="2"/>
  <c r="CI1601" i="2"/>
  <c r="CI1610" i="2"/>
  <c r="CI1600" i="2"/>
  <c r="CI1609" i="2"/>
  <c r="CI1623" i="2"/>
  <c r="CI1632" i="2"/>
  <c r="CI1551" i="2"/>
  <c r="CI1622" i="2"/>
  <c r="CI1631" i="2"/>
  <c r="CI1621" i="2"/>
  <c r="CI1630" i="2"/>
  <c r="CI1608" i="2"/>
  <c r="CI1620" i="2"/>
  <c r="CI1629" i="2"/>
  <c r="CI1637" i="2"/>
  <c r="CI1597" i="2"/>
  <c r="CI1619" i="2"/>
  <c r="CI1628" i="2"/>
  <c r="CI1636" i="2"/>
  <c r="CI1618" i="2"/>
  <c r="CI1627" i="2"/>
  <c r="CI1617" i="2"/>
  <c r="CI1625" i="2"/>
  <c r="CI1614" i="2"/>
  <c r="CI1616" i="2"/>
  <c r="CI1624" i="2"/>
  <c r="CI1641" i="2"/>
  <c r="CI1651" i="2"/>
  <c r="CI1669" i="2"/>
  <c r="CI1681" i="2"/>
  <c r="CI1640" i="2"/>
  <c r="CI1649" i="2"/>
  <c r="CI1658" i="2"/>
  <c r="CI1666" i="2"/>
  <c r="CI1639" i="2"/>
  <c r="CI1647" i="2"/>
  <c r="CI1657" i="2"/>
  <c r="CI1665" i="2"/>
  <c r="CI1638" i="2"/>
  <c r="CI1646" i="2"/>
  <c r="CI1656" i="2"/>
  <c r="CI1661" i="2"/>
  <c r="CI1677" i="2"/>
  <c r="CI1634" i="2"/>
  <c r="CI1635" i="2"/>
  <c r="CI1645" i="2"/>
  <c r="CI1655" i="2"/>
  <c r="CI1644" i="2"/>
  <c r="CI1654" i="2"/>
  <c r="CI1633" i="2"/>
  <c r="CI1643" i="2"/>
  <c r="CI1653" i="2"/>
  <c r="CI1642" i="2"/>
  <c r="CI1652" i="2"/>
  <c r="CI1670" i="2"/>
  <c r="CI1693" i="2"/>
  <c r="CI1762" i="2"/>
  <c r="CI1782" i="2"/>
  <c r="CI1692" i="2"/>
  <c r="CI1758" i="2"/>
  <c r="CI1781" i="2"/>
  <c r="CI1671" i="2"/>
  <c r="CI1691" i="2"/>
  <c r="CI1750" i="2"/>
  <c r="CI1672" i="2"/>
  <c r="CI1674" i="2"/>
  <c r="CI1690" i="2"/>
  <c r="CI1746" i="2"/>
  <c r="CI1680" i="2"/>
  <c r="CI1689" i="2"/>
  <c r="CI1701" i="2"/>
  <c r="CI1738" i="2"/>
  <c r="CI1688" i="2"/>
  <c r="CI1699" i="2"/>
  <c r="CI1721" i="2" s="1"/>
  <c r="CI1734" i="2"/>
  <c r="CI1685" i="2"/>
  <c r="CI1698" i="2"/>
  <c r="CI1718" i="2" s="1"/>
  <c r="CI1726" i="2"/>
  <c r="CI1678" i="2"/>
  <c r="CI1683" i="2"/>
  <c r="CI1695" i="2"/>
  <c r="CI1722" i="2"/>
  <c r="CI1783" i="2"/>
  <c r="CI1809" i="2"/>
  <c r="CI1444" i="2"/>
  <c r="CI595" i="2"/>
  <c r="CI1807" i="2"/>
  <c r="CI1465" i="2"/>
  <c r="CJ1466" i="2"/>
  <c r="CI1787" i="2"/>
  <c r="CI1804" i="2"/>
  <c r="CJ1798" i="2" s="1"/>
  <c r="CI1442" i="2"/>
  <c r="CI1451" i="2"/>
  <c r="CI564" i="2"/>
  <c r="CI1803" i="2"/>
  <c r="CI1441" i="2"/>
  <c r="CI1450" i="2"/>
  <c r="CI1415" i="2"/>
  <c r="CI549" i="2"/>
  <c r="CI1792" i="2"/>
  <c r="CI1802" i="2"/>
  <c r="CI1440" i="2"/>
  <c r="CI1449" i="2"/>
  <c r="CI1789" i="2"/>
  <c r="CI1801" i="2"/>
  <c r="CI1439" i="2"/>
  <c r="CI1448" i="2"/>
  <c r="CI1816" i="2"/>
  <c r="CI1447" i="2"/>
  <c r="CI1469" i="2"/>
  <c r="CI1784" i="2"/>
  <c r="CJ1779" i="2" s="1"/>
  <c r="CI1812" i="2"/>
  <c r="CI1445" i="2"/>
  <c r="CI1468" i="2"/>
  <c r="CI598" i="2"/>
  <c r="CI657" i="2"/>
  <c r="CI714" i="2"/>
  <c r="CI767" i="2"/>
  <c r="CI806" i="2"/>
  <c r="CI656" i="2"/>
  <c r="CI713" i="2"/>
  <c r="CI751" i="2"/>
  <c r="CI805" i="2"/>
  <c r="CI655" i="2"/>
  <c r="CI696" i="2"/>
  <c r="CI750" i="2"/>
  <c r="CI804" i="2"/>
  <c r="CI638" i="2"/>
  <c r="CI695" i="2"/>
  <c r="CI749" i="2"/>
  <c r="CI787" i="2"/>
  <c r="CI637" i="2"/>
  <c r="CI694" i="2"/>
  <c r="CI733" i="2"/>
  <c r="CI786" i="2"/>
  <c r="CI636" i="2"/>
  <c r="CI676" i="2"/>
  <c r="CI732" i="2"/>
  <c r="CI785" i="2"/>
  <c r="CI814" i="2"/>
  <c r="CI675" i="2"/>
  <c r="CI731" i="2"/>
  <c r="CI769" i="2"/>
  <c r="CI813" i="2"/>
  <c r="CI617" i="2"/>
  <c r="CI618" i="2"/>
  <c r="CI619" i="2"/>
  <c r="CI674" i="2"/>
  <c r="CI715" i="2"/>
  <c r="CI768" i="2"/>
  <c r="CI812" i="2"/>
  <c r="CI860" i="2"/>
  <c r="CI903" i="2"/>
  <c r="CI957" i="2"/>
  <c r="CI998" i="2"/>
  <c r="CI842" i="2"/>
  <c r="CI902" i="2"/>
  <c r="CI956" i="2"/>
  <c r="CI980" i="2"/>
  <c r="CI1039" i="2"/>
  <c r="CI841" i="2"/>
  <c r="CI901" i="2"/>
  <c r="CI941" i="2"/>
  <c r="CI979" i="2"/>
  <c r="CI1038" i="2"/>
  <c r="CI840" i="2"/>
  <c r="CI882" i="2"/>
  <c r="CI940" i="2"/>
  <c r="CI978" i="2"/>
  <c r="CI1020" i="2"/>
  <c r="CI881" i="2"/>
  <c r="CI939" i="2"/>
  <c r="CI974" i="2"/>
  <c r="CI1019" i="2"/>
  <c r="CI880" i="2"/>
  <c r="CI923" i="2"/>
  <c r="CI973" i="2"/>
  <c r="CI1018" i="2"/>
  <c r="CI862" i="2"/>
  <c r="CI922" i="2"/>
  <c r="CI972" i="2"/>
  <c r="CI1000" i="2"/>
  <c r="CI861" i="2"/>
  <c r="CI921" i="2"/>
  <c r="CI958" i="2"/>
  <c r="CI999" i="2"/>
  <c r="CI1098" i="2"/>
  <c r="CI1137" i="2"/>
  <c r="CI1199" i="2"/>
  <c r="CI1252" i="2"/>
  <c r="CI1080" i="2"/>
  <c r="CI1136" i="2"/>
  <c r="CI1198" i="2"/>
  <c r="CI1238" i="2"/>
  <c r="CI1079" i="2"/>
  <c r="CI1135" i="2"/>
  <c r="CI1176" i="2"/>
  <c r="CI1237" i="2"/>
  <c r="CI1078" i="2"/>
  <c r="CI1120" i="2"/>
  <c r="CI1175" i="2"/>
  <c r="CI1236" i="2"/>
  <c r="CI1060" i="2"/>
  <c r="CI1119" i="2"/>
  <c r="CI1174" i="2"/>
  <c r="CI1220" i="2"/>
  <c r="CI1059" i="2"/>
  <c r="CI1118" i="2"/>
  <c r="CI1154" i="2"/>
  <c r="CI1219" i="2"/>
  <c r="CI1058" i="2"/>
  <c r="CI1100" i="2"/>
  <c r="CI1153" i="2"/>
  <c r="CI1218" i="2"/>
  <c r="CI1254" i="2"/>
  <c r="CI1040" i="2"/>
  <c r="CI1099" i="2"/>
  <c r="CI1152" i="2"/>
  <c r="CI1200" i="2"/>
  <c r="CI1253" i="2"/>
  <c r="CI1291" i="2"/>
  <c r="CI1337" i="2"/>
  <c r="CI1367" i="2"/>
  <c r="CI1392" i="2"/>
  <c r="CI1290" i="2"/>
  <c r="CI1336" i="2"/>
  <c r="CI1361" i="2"/>
  <c r="CI1385" i="2"/>
  <c r="CI1289" i="2"/>
  <c r="CI1317" i="2"/>
  <c r="CI1360" i="2"/>
  <c r="CI1275" i="2"/>
  <c r="CI1316" i="2"/>
  <c r="CI1359" i="2"/>
  <c r="CI1382" i="2"/>
  <c r="CI1414" i="2"/>
  <c r="CI1443" i="2" s="1"/>
  <c r="CI1274" i="2"/>
  <c r="CI1315" i="2"/>
  <c r="CI1355" i="2"/>
  <c r="CI1381" i="2"/>
  <c r="CI1413" i="2"/>
  <c r="CI1273" i="2"/>
  <c r="CI1297" i="2"/>
  <c r="CI1354" i="2"/>
  <c r="CI1380" i="2"/>
  <c r="CI1412" i="2"/>
  <c r="CI1296" i="2"/>
  <c r="CI1353" i="2"/>
  <c r="CI1369" i="2"/>
  <c r="CI1383" i="2" s="1"/>
  <c r="CI1399" i="2"/>
  <c r="CI1295" i="2"/>
  <c r="CI1338" i="2"/>
  <c r="CI1368" i="2"/>
  <c r="CI1397" i="2"/>
  <c r="CI532" i="2"/>
  <c r="CI423" i="2"/>
  <c r="CI1720" i="2" s="1"/>
  <c r="CI395" i="2"/>
  <c r="CI294" i="2"/>
  <c r="CI293" i="2" s="1"/>
  <c r="CJ295" i="2"/>
  <c r="CI318" i="2"/>
  <c r="CI343" i="2"/>
  <c r="CI217" i="2"/>
  <c r="CI241" i="2"/>
  <c r="CI267" i="2"/>
  <c r="CI525" i="2"/>
  <c r="CI420" i="2"/>
  <c r="CI394" i="2"/>
  <c r="CI360" i="2"/>
  <c r="CI317" i="2"/>
  <c r="CI340" i="2"/>
  <c r="CI240" i="2"/>
  <c r="CI266" i="2"/>
  <c r="CI524" i="2"/>
  <c r="CI419" i="2"/>
  <c r="CI387" i="2"/>
  <c r="CI414" i="2"/>
  <c r="CI339" i="2"/>
  <c r="CI287" i="2"/>
  <c r="CI239" i="2"/>
  <c r="CI263" i="2"/>
  <c r="CI523" i="2"/>
  <c r="CI418" i="2"/>
  <c r="CI386" i="2"/>
  <c r="CI413" i="2"/>
  <c r="CI308" i="2"/>
  <c r="CI333" i="2"/>
  <c r="CI355" i="2"/>
  <c r="CI224" i="2"/>
  <c r="CI262" i="2"/>
  <c r="CI439" i="2"/>
  <c r="CI379" i="2"/>
  <c r="CI411" i="2"/>
  <c r="CI306" i="2"/>
  <c r="CI331" i="2"/>
  <c r="CI354" i="2"/>
  <c r="CI223" i="2"/>
  <c r="CI261" i="2"/>
  <c r="CI457" i="2"/>
  <c r="CI378" i="2"/>
  <c r="CI410" i="2"/>
  <c r="CI304" i="2"/>
  <c r="CI328" i="2"/>
  <c r="CI352" i="2"/>
  <c r="CI222" i="2"/>
  <c r="CI246" i="2"/>
  <c r="CI273" i="2"/>
  <c r="CI472" i="2"/>
  <c r="CI371" i="2"/>
  <c r="CI403" i="2"/>
  <c r="CI296" i="2"/>
  <c r="CI327" i="2"/>
  <c r="CI351" i="2"/>
  <c r="CI219" i="2"/>
  <c r="CI245" i="2"/>
  <c r="CI272" i="2"/>
  <c r="CI218" i="2"/>
  <c r="CI193" i="2"/>
  <c r="CI159" i="2"/>
  <c r="CI170" i="2"/>
  <c r="CI123" i="2"/>
  <c r="CI134" i="2"/>
  <c r="CI244" i="2"/>
  <c r="CI196" i="2"/>
  <c r="CI402" i="2"/>
  <c r="CI345" i="2"/>
  <c r="CI192" i="2"/>
  <c r="CI158" i="2"/>
  <c r="CI168" i="2"/>
  <c r="CI122" i="2"/>
  <c r="CI132" i="2"/>
  <c r="CI370" i="2"/>
  <c r="CI321" i="2"/>
  <c r="CI191" i="2"/>
  <c r="CI157" i="2"/>
  <c r="CI167" i="2"/>
  <c r="CI121" i="2"/>
  <c r="CI131" i="2"/>
  <c r="CI114" i="2"/>
  <c r="CI126" i="2"/>
  <c r="CI487" i="2"/>
  <c r="CI201" i="2"/>
  <c r="CI166" i="2"/>
  <c r="CI120" i="2"/>
  <c r="CI130" i="2"/>
  <c r="CI189" i="2"/>
  <c r="CI199" i="2"/>
  <c r="CI165" i="2"/>
  <c r="CI119" i="2"/>
  <c r="CI129" i="2"/>
  <c r="CI188" i="2"/>
  <c r="CI198" i="2"/>
  <c r="CI164" i="2"/>
  <c r="CI118" i="2"/>
  <c r="CI128" i="2"/>
  <c r="CI135" i="2"/>
  <c r="CI268" i="2"/>
  <c r="CI274" i="2"/>
  <c r="CI197" i="2"/>
  <c r="CI161" i="2"/>
  <c r="CI117" i="2"/>
  <c r="CI127" i="2"/>
  <c r="CI160" i="2"/>
  <c r="BH2139" i="2"/>
  <c r="AB2140" i="2"/>
  <c r="AF2140" i="2"/>
  <c r="N2140" i="2"/>
  <c r="R2140" i="2"/>
  <c r="AS2140" i="2"/>
  <c r="AW2140" i="2"/>
  <c r="AJ2140" i="2"/>
  <c r="AO2140" i="2"/>
  <c r="BJ2140" i="2"/>
  <c r="BN2140" i="2"/>
  <c r="BA2140" i="2"/>
  <c r="BE2140" i="2"/>
  <c r="DU2140" i="2"/>
  <c r="C2141" i="2"/>
  <c r="BX2140" i="2"/>
  <c r="DQ2140" i="2"/>
  <c r="X2140" i="2"/>
  <c r="AP2140" i="2"/>
  <c r="AK2140" i="2"/>
  <c r="DR2140" i="2"/>
  <c r="DV2140" i="2"/>
  <c r="J2140" i="2"/>
  <c r="BF2140" i="2"/>
  <c r="BY2140" i="2"/>
  <c r="BK2140" i="2"/>
  <c r="DE2140" i="2"/>
  <c r="AC2140" i="2"/>
  <c r="AT2140" i="2"/>
  <c r="AX2140" i="2"/>
  <c r="BO2140" i="2"/>
  <c r="O2140" i="2"/>
  <c r="AG2140" i="2"/>
  <c r="U2140" i="2"/>
  <c r="AD2140" i="2"/>
  <c r="K2140" i="2"/>
  <c r="P2140" i="2"/>
  <c r="AU2140" i="2"/>
  <c r="AY2140" i="2"/>
  <c r="AH2140" i="2"/>
  <c r="AQ2140" i="2"/>
  <c r="BL2140" i="2"/>
  <c r="BP2140" i="2"/>
  <c r="BC2140" i="2"/>
  <c r="BG2140" i="2"/>
  <c r="DS2140" i="2"/>
  <c r="H2140" i="2"/>
  <c r="BZ2140" i="2"/>
  <c r="DO2140" i="2"/>
  <c r="V2140" i="2"/>
  <c r="AA2140" i="2"/>
  <c r="L2140" i="2"/>
  <c r="Q2140" i="2"/>
  <c r="AN2140" i="2"/>
  <c r="AR2140" i="2"/>
  <c r="AE2140" i="2"/>
  <c r="AI2140" i="2"/>
  <c r="BD2140" i="2"/>
  <c r="BM2140" i="2"/>
  <c r="AV2140" i="2"/>
  <c r="AZ2140" i="2"/>
  <c r="D2140" i="2"/>
  <c r="I2140" i="2"/>
  <c r="BQ2140" i="2"/>
  <c r="DT2140" i="2"/>
  <c r="AL2139" i="2"/>
  <c r="BR2139" i="2"/>
  <c r="S2139" i="2"/>
  <c r="BV2008" i="3"/>
  <c r="BJ1426" i="3"/>
  <c r="BJ1443" i="3" s="1"/>
  <c r="F2007" i="3"/>
  <c r="BL1004" i="3"/>
  <c r="BL155" i="3"/>
  <c r="BL156" i="3"/>
  <c r="BL157" i="3"/>
  <c r="BL154" i="3"/>
  <c r="BL120" i="3"/>
  <c r="BL1005" i="3"/>
  <c r="BL1237" i="3" s="1"/>
  <c r="BL163" i="3"/>
  <c r="BL161" i="3"/>
  <c r="BL164" i="3"/>
  <c r="BL162" i="3"/>
  <c r="BL129" i="3"/>
  <c r="BL131" i="3"/>
  <c r="BL132" i="3" s="1"/>
  <c r="BK1419" i="3"/>
  <c r="BX2008" i="3"/>
  <c r="AC121" i="2"/>
  <c r="AC122" i="2" s="1"/>
  <c r="AB201" i="2"/>
  <c r="AC131" i="2"/>
  <c r="AR1440" i="2"/>
  <c r="AR1444" i="2" s="1"/>
  <c r="AQ1499" i="2"/>
  <c r="AQ1689" i="2"/>
  <c r="CI1553" i="2" l="1"/>
  <c r="CI1557" i="2" s="1"/>
  <c r="CI1611" i="2"/>
  <c r="CI1659" i="2"/>
  <c r="CK17" i="2"/>
  <c r="CJ1494" i="2"/>
  <c r="CJ1503" i="2"/>
  <c r="CJ1526" i="2"/>
  <c r="CJ579" i="2" s="1"/>
  <c r="CJ1502" i="2"/>
  <c r="CJ1524" i="2"/>
  <c r="CJ1498" i="2"/>
  <c r="CJ1497" i="2"/>
  <c r="CJ1506" i="2"/>
  <c r="CK1521" i="2"/>
  <c r="CJ1496" i="2"/>
  <c r="CJ1505" i="2"/>
  <c r="CJ1495" i="2"/>
  <c r="CJ1504" i="2"/>
  <c r="CJ1527" i="2"/>
  <c r="CJ1523" i="2"/>
  <c r="CJ1539" i="2"/>
  <c r="CJ1499" i="2"/>
  <c r="CJ1538" i="2"/>
  <c r="CJ1500" i="2"/>
  <c r="CJ1537" i="2"/>
  <c r="CJ1550" i="2"/>
  <c r="CJ1530" i="2"/>
  <c r="CJ1544" i="2"/>
  <c r="CJ1529" i="2"/>
  <c r="CJ1543" i="2"/>
  <c r="CJ1528" i="2"/>
  <c r="CJ1542" i="2"/>
  <c r="CJ1522" i="2"/>
  <c r="CJ1541" i="2"/>
  <c r="CJ1551" i="2"/>
  <c r="CJ1567" i="2"/>
  <c r="CJ1565" i="2"/>
  <c r="CJ1578" i="2"/>
  <c r="CJ1564" i="2"/>
  <c r="CJ1555" i="2"/>
  <c r="CJ1576" i="2"/>
  <c r="CJ1545" i="2"/>
  <c r="CJ1575" i="2"/>
  <c r="CJ1574" i="2"/>
  <c r="CJ1597" i="2"/>
  <c r="CJ1608" i="2"/>
  <c r="CJ1607" i="2"/>
  <c r="CJ1590" i="2"/>
  <c r="CJ1605" i="2"/>
  <c r="CJ1614" i="2"/>
  <c r="CJ1589" i="2"/>
  <c r="CJ1604" i="2"/>
  <c r="CJ1536" i="2"/>
  <c r="CJ1552" i="2"/>
  <c r="CJ1569" i="2"/>
  <c r="CJ1588" i="2"/>
  <c r="CJ1603" i="2"/>
  <c r="CJ1577" i="2"/>
  <c r="CJ1602" i="2"/>
  <c r="CK1573" i="2"/>
  <c r="CK1587" i="2"/>
  <c r="CJ1601" i="2"/>
  <c r="CJ1609" i="2"/>
  <c r="CJ1616" i="2"/>
  <c r="CJ1624" i="2"/>
  <c r="CJ1633" i="2"/>
  <c r="CJ1600" i="2"/>
  <c r="CJ1623" i="2"/>
  <c r="CJ1622" i="2"/>
  <c r="CJ1621" i="2"/>
  <c r="CJ1630" i="2"/>
  <c r="CJ1620" i="2"/>
  <c r="CJ1629" i="2"/>
  <c r="CJ1637" i="2"/>
  <c r="CJ1610" i="2"/>
  <c r="CJ1619" i="2"/>
  <c r="CJ1628" i="2"/>
  <c r="CJ1615" i="2"/>
  <c r="CJ1618" i="2"/>
  <c r="CJ1627" i="2"/>
  <c r="CJ1617" i="2"/>
  <c r="CJ1625" i="2"/>
  <c r="CJ1642" i="2"/>
  <c r="CJ1652" i="2"/>
  <c r="CJ1670" i="2"/>
  <c r="CJ1641" i="2"/>
  <c r="CJ1651" i="2"/>
  <c r="CJ1669" i="2"/>
  <c r="CJ1640" i="2"/>
  <c r="CJ1649" i="2"/>
  <c r="CJ1658" i="2"/>
  <c r="CJ1666" i="2"/>
  <c r="CJ1632" i="2"/>
  <c r="CJ1639" i="2"/>
  <c r="CJ1647" i="2"/>
  <c r="CJ1657" i="2"/>
  <c r="CJ1665" i="2"/>
  <c r="CJ1678" i="2"/>
  <c r="CJ1638" i="2"/>
  <c r="CJ1646" i="2"/>
  <c r="CJ1656" i="2"/>
  <c r="CJ1661" i="2"/>
  <c r="CJ1634" i="2"/>
  <c r="CJ1635" i="2"/>
  <c r="CJ1636" i="2"/>
  <c r="CJ1645" i="2"/>
  <c r="CJ1655" i="2"/>
  <c r="CJ1644" i="2"/>
  <c r="CJ1654" i="2"/>
  <c r="CJ1631" i="2"/>
  <c r="CJ1643" i="2"/>
  <c r="CJ1653" i="2"/>
  <c r="CJ1671" i="2"/>
  <c r="CJ1683" i="2"/>
  <c r="CJ1695" i="2"/>
  <c r="CJ1722" i="2"/>
  <c r="CJ1783" i="2"/>
  <c r="CJ1693" i="2"/>
  <c r="CJ1762" i="2"/>
  <c r="CJ1782" i="2"/>
  <c r="CJ1681" i="2"/>
  <c r="CJ1692" i="2"/>
  <c r="CJ1758" i="2"/>
  <c r="CJ1781" i="2"/>
  <c r="CJ1691" i="2"/>
  <c r="CJ1750" i="2"/>
  <c r="CJ1672" i="2"/>
  <c r="CJ1674" i="2"/>
  <c r="CJ1690" i="2"/>
  <c r="CJ1746" i="2"/>
  <c r="CJ1680" i="2"/>
  <c r="CJ1689" i="2"/>
  <c r="CJ1701" i="2"/>
  <c r="CJ1738" i="2"/>
  <c r="CJ1688" i="2"/>
  <c r="CJ1699" i="2"/>
  <c r="CJ1721" i="2" s="1"/>
  <c r="CJ1734" i="2"/>
  <c r="CJ1677" i="2"/>
  <c r="CJ1685" i="2"/>
  <c r="CJ1698" i="2"/>
  <c r="CJ1718" i="2" s="1"/>
  <c r="CJ1726" i="2"/>
  <c r="CJ1784" i="2"/>
  <c r="CK1779" i="2" s="1"/>
  <c r="CJ1812" i="2"/>
  <c r="CJ1445" i="2"/>
  <c r="CJ1468" i="2"/>
  <c r="CJ598" i="2"/>
  <c r="CJ1809" i="2"/>
  <c r="CJ1444" i="2"/>
  <c r="CJ595" i="2"/>
  <c r="CJ1807" i="2"/>
  <c r="CJ1465" i="2"/>
  <c r="CK1466" i="2"/>
  <c r="CJ1787" i="2"/>
  <c r="CJ1804" i="2"/>
  <c r="CK1798" i="2" s="1"/>
  <c r="CJ1442" i="2"/>
  <c r="CJ1451" i="2"/>
  <c r="CJ564" i="2"/>
  <c r="CJ1803" i="2"/>
  <c r="CJ1441" i="2"/>
  <c r="CJ1450" i="2"/>
  <c r="CJ1415" i="2"/>
  <c r="CJ549" i="2"/>
  <c r="CJ1792" i="2"/>
  <c r="CJ1802" i="2"/>
  <c r="CJ1440" i="2"/>
  <c r="CJ1449" i="2"/>
  <c r="CJ1789" i="2"/>
  <c r="CJ1801" i="2"/>
  <c r="CJ1439" i="2"/>
  <c r="CJ1448" i="2"/>
  <c r="CJ1816" i="2"/>
  <c r="CJ1447" i="2"/>
  <c r="CJ1469" i="2"/>
  <c r="CJ617" i="2"/>
  <c r="CJ618" i="2"/>
  <c r="CJ619" i="2"/>
  <c r="CJ674" i="2"/>
  <c r="CJ715" i="2"/>
  <c r="CJ768" i="2"/>
  <c r="CJ812" i="2"/>
  <c r="CJ657" i="2"/>
  <c r="CJ714" i="2"/>
  <c r="CJ767" i="2"/>
  <c r="CJ806" i="2"/>
  <c r="CJ656" i="2"/>
  <c r="CJ713" i="2"/>
  <c r="CJ751" i="2"/>
  <c r="CJ805" i="2"/>
  <c r="CJ655" i="2"/>
  <c r="CJ696" i="2"/>
  <c r="CJ750" i="2"/>
  <c r="CJ804" i="2"/>
  <c r="CJ638" i="2"/>
  <c r="CJ695" i="2"/>
  <c r="CJ749" i="2"/>
  <c r="CJ787" i="2"/>
  <c r="CJ637" i="2"/>
  <c r="CJ694" i="2"/>
  <c r="CJ733" i="2"/>
  <c r="CJ786" i="2"/>
  <c r="CJ636" i="2"/>
  <c r="CJ676" i="2"/>
  <c r="CJ732" i="2"/>
  <c r="CJ785" i="2"/>
  <c r="CJ814" i="2"/>
  <c r="CJ675" i="2"/>
  <c r="CJ731" i="2"/>
  <c r="CJ769" i="2"/>
  <c r="CJ813" i="2"/>
  <c r="CJ861" i="2"/>
  <c r="CJ921" i="2"/>
  <c r="CJ958" i="2"/>
  <c r="CJ999" i="2"/>
  <c r="CJ860" i="2"/>
  <c r="CJ903" i="2"/>
  <c r="CJ957" i="2"/>
  <c r="CJ998" i="2"/>
  <c r="CJ842" i="2"/>
  <c r="CJ902" i="2"/>
  <c r="CJ956" i="2"/>
  <c r="CJ980" i="2"/>
  <c r="CJ1039" i="2"/>
  <c r="CJ841" i="2"/>
  <c r="CJ901" i="2"/>
  <c r="CJ941" i="2"/>
  <c r="CJ979" i="2"/>
  <c r="CJ1038" i="2"/>
  <c r="CJ840" i="2"/>
  <c r="CJ882" i="2"/>
  <c r="CJ940" i="2"/>
  <c r="CJ978" i="2"/>
  <c r="CJ1020" i="2"/>
  <c r="CJ881" i="2"/>
  <c r="CJ939" i="2"/>
  <c r="CJ974" i="2"/>
  <c r="CJ1019" i="2"/>
  <c r="CJ880" i="2"/>
  <c r="CJ923" i="2"/>
  <c r="CJ973" i="2"/>
  <c r="CJ1018" i="2"/>
  <c r="CJ862" i="2"/>
  <c r="CJ922" i="2"/>
  <c r="CJ972" i="2"/>
  <c r="CJ1000" i="2"/>
  <c r="CJ1040" i="2"/>
  <c r="CJ1099" i="2"/>
  <c r="CJ1152" i="2"/>
  <c r="CJ1200" i="2"/>
  <c r="CJ1253" i="2"/>
  <c r="CJ1098" i="2"/>
  <c r="CJ1137" i="2"/>
  <c r="CJ1199" i="2"/>
  <c r="CJ1252" i="2"/>
  <c r="CJ1080" i="2"/>
  <c r="CJ1136" i="2"/>
  <c r="CJ1198" i="2"/>
  <c r="CJ1238" i="2"/>
  <c r="CJ1079" i="2"/>
  <c r="CJ1135" i="2"/>
  <c r="CJ1176" i="2"/>
  <c r="CJ1237" i="2"/>
  <c r="CJ1078" i="2"/>
  <c r="CJ1120" i="2"/>
  <c r="CJ1175" i="2"/>
  <c r="CJ1236" i="2"/>
  <c r="CJ1060" i="2"/>
  <c r="CJ1119" i="2"/>
  <c r="CJ1174" i="2"/>
  <c r="CJ1220" i="2"/>
  <c r="CJ1059" i="2"/>
  <c r="CJ1118" i="2"/>
  <c r="CJ1154" i="2"/>
  <c r="CJ1219" i="2"/>
  <c r="CJ1058" i="2"/>
  <c r="CJ1100" i="2"/>
  <c r="CJ1153" i="2"/>
  <c r="CJ1218" i="2"/>
  <c r="CJ1254" i="2"/>
  <c r="CJ1295" i="2"/>
  <c r="CJ1338" i="2"/>
  <c r="CJ1368" i="2"/>
  <c r="CJ1397" i="2"/>
  <c r="CJ1291" i="2"/>
  <c r="CJ1337" i="2"/>
  <c r="CJ1367" i="2"/>
  <c r="CJ1392" i="2"/>
  <c r="CJ1290" i="2"/>
  <c r="CJ1336" i="2"/>
  <c r="CJ1361" i="2"/>
  <c r="CJ1385" i="2"/>
  <c r="CJ1289" i="2"/>
  <c r="CJ1317" i="2"/>
  <c r="CJ1360" i="2"/>
  <c r="CJ1275" i="2"/>
  <c r="CJ1316" i="2"/>
  <c r="CJ1359" i="2"/>
  <c r="CJ1382" i="2"/>
  <c r="CJ1414" i="2"/>
  <c r="CJ1443" i="2" s="1"/>
  <c r="CJ1274" i="2"/>
  <c r="CJ1315" i="2"/>
  <c r="CJ1355" i="2"/>
  <c r="CJ1381" i="2"/>
  <c r="CJ1413" i="2"/>
  <c r="CJ1273" i="2"/>
  <c r="CJ1297" i="2"/>
  <c r="CJ1354" i="2"/>
  <c r="CJ1380" i="2"/>
  <c r="CJ1412" i="2"/>
  <c r="CJ1296" i="2"/>
  <c r="CJ1353" i="2"/>
  <c r="CJ1369" i="2"/>
  <c r="CJ1383" i="2" s="1"/>
  <c r="CJ1399" i="2"/>
  <c r="CJ487" i="2"/>
  <c r="CJ370" i="2"/>
  <c r="CJ402" i="2"/>
  <c r="CJ321" i="2"/>
  <c r="CJ345" i="2"/>
  <c r="CJ218" i="2"/>
  <c r="CJ244" i="2"/>
  <c r="CJ268" i="2"/>
  <c r="CJ532" i="2"/>
  <c r="CJ423" i="2"/>
  <c r="CJ1720" i="2" s="1"/>
  <c r="CJ395" i="2"/>
  <c r="CJ294" i="2"/>
  <c r="CJ293" i="2" s="1"/>
  <c r="CK295" i="2"/>
  <c r="CJ318" i="2"/>
  <c r="CJ343" i="2"/>
  <c r="CJ217" i="2"/>
  <c r="CJ241" i="2"/>
  <c r="CJ267" i="2"/>
  <c r="CJ525" i="2"/>
  <c r="CJ420" i="2"/>
  <c r="CJ394" i="2"/>
  <c r="CJ360" i="2"/>
  <c r="CJ317" i="2"/>
  <c r="CJ340" i="2"/>
  <c r="CJ240" i="2"/>
  <c r="CJ266" i="2"/>
  <c r="CJ524" i="2"/>
  <c r="CJ419" i="2"/>
  <c r="CJ387" i="2"/>
  <c r="CJ414" i="2"/>
  <c r="CJ339" i="2"/>
  <c r="CJ287" i="2"/>
  <c r="CJ239" i="2"/>
  <c r="CJ263" i="2"/>
  <c r="CJ523" i="2"/>
  <c r="CJ418" i="2"/>
  <c r="CJ386" i="2"/>
  <c r="CJ413" i="2"/>
  <c r="CJ308" i="2"/>
  <c r="CJ333" i="2"/>
  <c r="CJ355" i="2"/>
  <c r="CJ224" i="2"/>
  <c r="CJ262" i="2"/>
  <c r="CJ439" i="2"/>
  <c r="CJ379" i="2"/>
  <c r="CJ411" i="2"/>
  <c r="CJ306" i="2"/>
  <c r="CJ331" i="2"/>
  <c r="CJ354" i="2"/>
  <c r="CJ223" i="2"/>
  <c r="CJ261" i="2"/>
  <c r="CJ457" i="2"/>
  <c r="CJ378" i="2"/>
  <c r="CJ410" i="2"/>
  <c r="CJ304" i="2"/>
  <c r="CJ328" i="2"/>
  <c r="CJ352" i="2"/>
  <c r="CJ222" i="2"/>
  <c r="CJ246" i="2"/>
  <c r="CJ273" i="2"/>
  <c r="CJ472" i="2"/>
  <c r="CJ196" i="2"/>
  <c r="CJ160" i="2"/>
  <c r="CJ114" i="2"/>
  <c r="CJ126" i="2"/>
  <c r="CJ135" i="2"/>
  <c r="CJ193" i="2"/>
  <c r="CJ159" i="2"/>
  <c r="CJ170" i="2"/>
  <c r="CJ123" i="2"/>
  <c r="CJ134" i="2"/>
  <c r="CJ192" i="2"/>
  <c r="CJ158" i="2"/>
  <c r="CJ168" i="2"/>
  <c r="CJ122" i="2"/>
  <c r="CJ132" i="2"/>
  <c r="CJ274" i="2"/>
  <c r="CJ197" i="2"/>
  <c r="CJ272" i="2"/>
  <c r="CJ191" i="2"/>
  <c r="CJ157" i="2"/>
  <c r="CJ167" i="2"/>
  <c r="CJ121" i="2"/>
  <c r="CJ131" i="2"/>
  <c r="CJ245" i="2"/>
  <c r="CJ201" i="2"/>
  <c r="CJ166" i="2"/>
  <c r="CJ120" i="2"/>
  <c r="CJ130" i="2"/>
  <c r="CJ127" i="2"/>
  <c r="CJ296" i="2"/>
  <c r="CJ219" i="2"/>
  <c r="CJ189" i="2"/>
  <c r="CJ199" i="2"/>
  <c r="CJ165" i="2"/>
  <c r="CJ119" i="2"/>
  <c r="CJ129" i="2"/>
  <c r="CJ117" i="2"/>
  <c r="CJ403" i="2"/>
  <c r="CJ351" i="2"/>
  <c r="CJ188" i="2"/>
  <c r="CJ198" i="2"/>
  <c r="CJ164" i="2"/>
  <c r="CJ118" i="2"/>
  <c r="CJ128" i="2"/>
  <c r="CJ371" i="2"/>
  <c r="CJ327" i="2"/>
  <c r="CJ161" i="2"/>
  <c r="S2140" i="2"/>
  <c r="AL2140" i="2"/>
  <c r="BO2141" i="2"/>
  <c r="M1874" i="2" s="1"/>
  <c r="BY2141" i="2"/>
  <c r="DE2141" i="2"/>
  <c r="DR2141" i="2"/>
  <c r="N1898" i="2" s="1"/>
  <c r="AA2141" i="2"/>
  <c r="AE2141" i="2"/>
  <c r="AI2141" i="2"/>
  <c r="AN2141" i="2"/>
  <c r="AT2141" i="2"/>
  <c r="AX2141" i="2"/>
  <c r="BF2141" i="2"/>
  <c r="BK2141" i="2"/>
  <c r="M1870" i="2" s="1"/>
  <c r="AC2141" i="2"/>
  <c r="AG2141" i="2"/>
  <c r="AK2141" i="2"/>
  <c r="AU2141" i="2"/>
  <c r="H2141" i="2"/>
  <c r="L2141" i="2"/>
  <c r="Q2141" i="2"/>
  <c r="V2141" i="2"/>
  <c r="N2141" i="2"/>
  <c r="AF2141" i="2"/>
  <c r="AW2141" i="2"/>
  <c r="BN2141" i="2"/>
  <c r="M1873" i="2" s="1"/>
  <c r="AY2141" i="2"/>
  <c r="BG2141" i="2"/>
  <c r="BL2141" i="2"/>
  <c r="M1871" i="2" s="1"/>
  <c r="BP2141" i="2"/>
  <c r="AD2141" i="2"/>
  <c r="AH2141" i="2"/>
  <c r="AQ2141" i="2"/>
  <c r="BD2141" i="2"/>
  <c r="AB2141" i="2"/>
  <c r="AS2141" i="2"/>
  <c r="BJ2141" i="2"/>
  <c r="BZ2141" i="2"/>
  <c r="J2141" i="2"/>
  <c r="O2141" i="2"/>
  <c r="X2141" i="2"/>
  <c r="AJ2141" i="2"/>
  <c r="BM2141" i="2"/>
  <c r="M1872" i="2" s="1"/>
  <c r="BQ2141" i="2"/>
  <c r="DT2141" i="2"/>
  <c r="I2141" i="2"/>
  <c r="AR2141" i="2"/>
  <c r="AV2141" i="2"/>
  <c r="AZ2141" i="2"/>
  <c r="BX2141" i="2"/>
  <c r="DU2141" i="2"/>
  <c r="N1897" i="2" s="1"/>
  <c r="C2142" i="2"/>
  <c r="DV2141" i="2"/>
  <c r="K2141" i="2"/>
  <c r="P2141" i="2"/>
  <c r="U2141" i="2"/>
  <c r="BA2141" i="2"/>
  <c r="DS2141" i="2"/>
  <c r="D2141" i="2"/>
  <c r="AO2141" i="2"/>
  <c r="BE2141" i="2"/>
  <c r="DQ2141" i="2"/>
  <c r="R2141" i="2"/>
  <c r="AP2141" i="2"/>
  <c r="BR2140" i="2"/>
  <c r="BL158" i="3"/>
  <c r="BK1422" i="3"/>
  <c r="BK1524" i="3"/>
  <c r="BK1536" i="3" s="1"/>
  <c r="BM111" i="3"/>
  <c r="BL165" i="3"/>
  <c r="BL1006" i="3"/>
  <c r="BL1236" i="3"/>
  <c r="AB1550" i="2"/>
  <c r="AB1553" i="2" s="1"/>
  <c r="F2139" i="2" s="1"/>
  <c r="DP2139" i="2"/>
  <c r="AR1445" i="2"/>
  <c r="AR1447" i="2" s="1"/>
  <c r="AR1451" i="2" s="1"/>
  <c r="AS1439" i="2"/>
  <c r="AC132" i="2"/>
  <c r="AC134" i="2"/>
  <c r="AC1555" i="2" s="1"/>
  <c r="AD1555" i="2" s="1"/>
  <c r="AC164" i="2"/>
  <c r="AC166" i="2"/>
  <c r="AC1136" i="2"/>
  <c r="AC1368" i="2" s="1"/>
  <c r="AC165" i="2"/>
  <c r="AC167" i="2"/>
  <c r="AQ1500" i="2"/>
  <c r="AQ1502" i="2" s="1"/>
  <c r="AR1494" i="2"/>
  <c r="AR1495" i="2" s="1"/>
  <c r="AC157" i="2"/>
  <c r="AC123" i="2"/>
  <c r="AC158" i="2"/>
  <c r="AC160" i="2"/>
  <c r="AC159" i="2"/>
  <c r="AC1135" i="2"/>
  <c r="CJ1659" i="2" l="1"/>
  <c r="CJ1611" i="2"/>
  <c r="CL17" i="2"/>
  <c r="CK1495" i="2"/>
  <c r="CK1504" i="2"/>
  <c r="CK1527" i="2"/>
  <c r="CK1494" i="2"/>
  <c r="CK1503" i="2"/>
  <c r="CK1526" i="2"/>
  <c r="CK579" i="2" s="1"/>
  <c r="CK1499" i="2"/>
  <c r="CK1522" i="2"/>
  <c r="CK1498" i="2"/>
  <c r="CK1497" i="2"/>
  <c r="CK1506" i="2"/>
  <c r="CL1521" i="2"/>
  <c r="CK1496" i="2"/>
  <c r="CK1505" i="2"/>
  <c r="CK1541" i="2"/>
  <c r="CK1523" i="2"/>
  <c r="CK1539" i="2"/>
  <c r="CK1524" i="2"/>
  <c r="CK1538" i="2"/>
  <c r="CK1502" i="2"/>
  <c r="CK1536" i="2"/>
  <c r="CK1545" i="2"/>
  <c r="CK1530" i="2"/>
  <c r="CK1544" i="2"/>
  <c r="CK1529" i="2"/>
  <c r="CK1543" i="2"/>
  <c r="CK1528" i="2"/>
  <c r="CK1542" i="2"/>
  <c r="CK1552" i="2"/>
  <c r="CK1569" i="2"/>
  <c r="CL1573" i="2"/>
  <c r="CK1551" i="2"/>
  <c r="CK1567" i="2"/>
  <c r="CK1565" i="2"/>
  <c r="CK1550" i="2"/>
  <c r="CK1564" i="2"/>
  <c r="CK1577" i="2"/>
  <c r="CK1537" i="2"/>
  <c r="CK1555" i="2"/>
  <c r="CK1576" i="2"/>
  <c r="CK1575" i="2"/>
  <c r="CK1574" i="2"/>
  <c r="CK1500" i="2"/>
  <c r="CK1600" i="2"/>
  <c r="CK1609" i="2"/>
  <c r="CK1597" i="2"/>
  <c r="CK1608" i="2"/>
  <c r="CK1607" i="2"/>
  <c r="CK1615" i="2"/>
  <c r="CK1590" i="2"/>
  <c r="CK1605" i="2"/>
  <c r="CK1614" i="2"/>
  <c r="CK1589" i="2"/>
  <c r="CK1604" i="2"/>
  <c r="CK1588" i="2"/>
  <c r="CK1603" i="2"/>
  <c r="CK1602" i="2"/>
  <c r="CL1587" i="2"/>
  <c r="CK1617" i="2"/>
  <c r="CK1625" i="2"/>
  <c r="CK1634" i="2"/>
  <c r="CK1616" i="2"/>
  <c r="CK1624" i="2"/>
  <c r="CK1623" i="2"/>
  <c r="CK1622" i="2"/>
  <c r="CK1631" i="2"/>
  <c r="CK1621" i="2"/>
  <c r="CK1630" i="2"/>
  <c r="CK1620" i="2"/>
  <c r="CK1629" i="2"/>
  <c r="CK1578" i="2"/>
  <c r="CK1601" i="2"/>
  <c r="CK1610" i="2"/>
  <c r="CK1619" i="2"/>
  <c r="CK1628" i="2"/>
  <c r="CK1618" i="2"/>
  <c r="CK1627" i="2"/>
  <c r="CK1643" i="2"/>
  <c r="CK1653" i="2"/>
  <c r="CK1671" i="2"/>
  <c r="CK1642" i="2"/>
  <c r="CK1652" i="2"/>
  <c r="CK1670" i="2"/>
  <c r="CK1641" i="2"/>
  <c r="CK1651" i="2"/>
  <c r="CK1669" i="2"/>
  <c r="CK1640" i="2"/>
  <c r="CK1649" i="2"/>
  <c r="CK1658" i="2"/>
  <c r="CK1666" i="2"/>
  <c r="CK1680" i="2"/>
  <c r="CK1632" i="2"/>
  <c r="CK1639" i="2"/>
  <c r="CK1647" i="2"/>
  <c r="CK1657" i="2"/>
  <c r="CK1665" i="2"/>
  <c r="CK1638" i="2"/>
  <c r="CK1646" i="2"/>
  <c r="CK1656" i="2"/>
  <c r="CK1661" i="2"/>
  <c r="CK1635" i="2"/>
  <c r="CK1636" i="2"/>
  <c r="CK1637" i="2"/>
  <c r="CK1645" i="2"/>
  <c r="CK1655" i="2"/>
  <c r="CK1633" i="2"/>
  <c r="CK1644" i="2"/>
  <c r="CK1654" i="2"/>
  <c r="CK1672" i="2"/>
  <c r="CK1677" i="2"/>
  <c r="CK1678" i="2"/>
  <c r="CK1685" i="2"/>
  <c r="CK1698" i="2"/>
  <c r="CK1718" i="2" s="1"/>
  <c r="CK1726" i="2"/>
  <c r="CK1784" i="2"/>
  <c r="CL1779" i="2" s="1"/>
  <c r="CK1683" i="2"/>
  <c r="CK1695" i="2"/>
  <c r="CK1722" i="2"/>
  <c r="CK1783" i="2"/>
  <c r="CK1693" i="2"/>
  <c r="CK1762" i="2"/>
  <c r="CK1782" i="2"/>
  <c r="CK1681" i="2"/>
  <c r="CK1692" i="2"/>
  <c r="CK1758" i="2"/>
  <c r="CK1781" i="2"/>
  <c r="CK1691" i="2"/>
  <c r="CK1750" i="2"/>
  <c r="CK1674" i="2"/>
  <c r="CK1690" i="2"/>
  <c r="CK1746" i="2"/>
  <c r="CK1689" i="2"/>
  <c r="CK1701" i="2"/>
  <c r="CK1738" i="2"/>
  <c r="CK1688" i="2"/>
  <c r="CK1699" i="2"/>
  <c r="CK1721" i="2" s="1"/>
  <c r="CK1734" i="2"/>
  <c r="CK1816" i="2"/>
  <c r="CK1447" i="2"/>
  <c r="CK1469" i="2"/>
  <c r="CK617" i="2"/>
  <c r="CK1812" i="2"/>
  <c r="CK1445" i="2"/>
  <c r="CK1468" i="2"/>
  <c r="CK1809" i="2"/>
  <c r="CK1444" i="2"/>
  <c r="CK595" i="2"/>
  <c r="CK1807" i="2"/>
  <c r="CK1465" i="2"/>
  <c r="CL1466" i="2"/>
  <c r="CK1787" i="2"/>
  <c r="CK1804" i="2"/>
  <c r="CL1798" i="2" s="1"/>
  <c r="CK1442" i="2"/>
  <c r="CK1451" i="2"/>
  <c r="CK564" i="2"/>
  <c r="CK1803" i="2"/>
  <c r="CK1441" i="2"/>
  <c r="CK1450" i="2"/>
  <c r="CK1415" i="2"/>
  <c r="CK549" i="2"/>
  <c r="CK1792" i="2"/>
  <c r="CK1802" i="2"/>
  <c r="CK1440" i="2"/>
  <c r="CK1449" i="2"/>
  <c r="CK1789" i="2"/>
  <c r="CK1801" i="2"/>
  <c r="CK1439" i="2"/>
  <c r="CK1448" i="2"/>
  <c r="CK598" i="2"/>
  <c r="CK675" i="2"/>
  <c r="CK731" i="2"/>
  <c r="CK769" i="2"/>
  <c r="CK813" i="2"/>
  <c r="CK618" i="2"/>
  <c r="CK619" i="2"/>
  <c r="CK674" i="2"/>
  <c r="CK715" i="2"/>
  <c r="CK768" i="2"/>
  <c r="CK812" i="2"/>
  <c r="CK657" i="2"/>
  <c r="CK714" i="2"/>
  <c r="CK767" i="2"/>
  <c r="CK806" i="2"/>
  <c r="CK656" i="2"/>
  <c r="CK713" i="2"/>
  <c r="CK751" i="2"/>
  <c r="CK805" i="2"/>
  <c r="CK655" i="2"/>
  <c r="CK696" i="2"/>
  <c r="CK750" i="2"/>
  <c r="CK804" i="2"/>
  <c r="CK638" i="2"/>
  <c r="CK695" i="2"/>
  <c r="CK749" i="2"/>
  <c r="CK787" i="2"/>
  <c r="CK637" i="2"/>
  <c r="CK694" i="2"/>
  <c r="CK733" i="2"/>
  <c r="CK786" i="2"/>
  <c r="CK636" i="2"/>
  <c r="CK676" i="2"/>
  <c r="CK732" i="2"/>
  <c r="CK785" i="2"/>
  <c r="CK862" i="2"/>
  <c r="CK922" i="2"/>
  <c r="CK972" i="2"/>
  <c r="CK1000" i="2"/>
  <c r="CK861" i="2"/>
  <c r="CK921" i="2"/>
  <c r="CK958" i="2"/>
  <c r="CK999" i="2"/>
  <c r="CK860" i="2"/>
  <c r="CK903" i="2"/>
  <c r="CK957" i="2"/>
  <c r="CK998" i="2"/>
  <c r="CK842" i="2"/>
  <c r="CK902" i="2"/>
  <c r="CK956" i="2"/>
  <c r="CK980" i="2"/>
  <c r="CK1039" i="2"/>
  <c r="CK841" i="2"/>
  <c r="CK901" i="2"/>
  <c r="CK941" i="2"/>
  <c r="CK979" i="2"/>
  <c r="CK1038" i="2"/>
  <c r="CK840" i="2"/>
  <c r="CK882" i="2"/>
  <c r="CK940" i="2"/>
  <c r="CK978" i="2"/>
  <c r="CK1020" i="2"/>
  <c r="CK881" i="2"/>
  <c r="CK939" i="2"/>
  <c r="CK974" i="2"/>
  <c r="CK1019" i="2"/>
  <c r="CK814" i="2"/>
  <c r="CK880" i="2"/>
  <c r="CK923" i="2"/>
  <c r="CK973" i="2"/>
  <c r="CK1018" i="2"/>
  <c r="CK1058" i="2"/>
  <c r="CK1100" i="2"/>
  <c r="CK1153" i="2"/>
  <c r="CK1218" i="2"/>
  <c r="CK1254" i="2"/>
  <c r="CK1040" i="2"/>
  <c r="CK1099" i="2"/>
  <c r="CK1152" i="2"/>
  <c r="CK1200" i="2"/>
  <c r="CK1253" i="2"/>
  <c r="CK1098" i="2"/>
  <c r="CK1137" i="2"/>
  <c r="CK1199" i="2"/>
  <c r="CK1252" i="2"/>
  <c r="CK1080" i="2"/>
  <c r="CK1136" i="2"/>
  <c r="CK1198" i="2"/>
  <c r="CK1238" i="2"/>
  <c r="CK1079" i="2"/>
  <c r="CK1135" i="2"/>
  <c r="CK1176" i="2"/>
  <c r="CK1237" i="2"/>
  <c r="CK1078" i="2"/>
  <c r="CK1120" i="2"/>
  <c r="CK1175" i="2"/>
  <c r="CK1236" i="2"/>
  <c r="CK1060" i="2"/>
  <c r="CK1119" i="2"/>
  <c r="CK1174" i="2"/>
  <c r="CK1220" i="2"/>
  <c r="CK1059" i="2"/>
  <c r="CK1118" i="2"/>
  <c r="CK1154" i="2"/>
  <c r="CK1219" i="2"/>
  <c r="CK1296" i="2"/>
  <c r="CK1353" i="2"/>
  <c r="CK1369" i="2"/>
  <c r="CK1383" i="2" s="1"/>
  <c r="CK1399" i="2"/>
  <c r="CK1295" i="2"/>
  <c r="CK1338" i="2"/>
  <c r="CK1368" i="2"/>
  <c r="CK1397" i="2"/>
  <c r="CK1291" i="2"/>
  <c r="CK1337" i="2"/>
  <c r="CK1367" i="2"/>
  <c r="CK1392" i="2"/>
  <c r="CK1290" i="2"/>
  <c r="CK1336" i="2"/>
  <c r="CK1361" i="2"/>
  <c r="CK1385" i="2"/>
  <c r="CK1289" i="2"/>
  <c r="CK1317" i="2"/>
  <c r="CK1360" i="2"/>
  <c r="CK1275" i="2"/>
  <c r="CK1316" i="2"/>
  <c r="CK1359" i="2"/>
  <c r="CK1382" i="2"/>
  <c r="CK1414" i="2"/>
  <c r="CK1274" i="2"/>
  <c r="CK1315" i="2"/>
  <c r="CK1355" i="2"/>
  <c r="CK1381" i="2"/>
  <c r="CK1413" i="2"/>
  <c r="CK1273" i="2"/>
  <c r="CK1297" i="2"/>
  <c r="CK1354" i="2"/>
  <c r="CK1380" i="2"/>
  <c r="CK1412" i="2"/>
  <c r="CK472" i="2"/>
  <c r="CK371" i="2"/>
  <c r="CK403" i="2"/>
  <c r="CK296" i="2"/>
  <c r="CK327" i="2"/>
  <c r="CK351" i="2"/>
  <c r="CK219" i="2"/>
  <c r="CK245" i="2"/>
  <c r="CK272" i="2"/>
  <c r="CK487" i="2"/>
  <c r="CK370" i="2"/>
  <c r="CK402" i="2"/>
  <c r="CK321" i="2"/>
  <c r="CK345" i="2"/>
  <c r="CK218" i="2"/>
  <c r="CK244" i="2"/>
  <c r="CK268" i="2"/>
  <c r="CK532" i="2"/>
  <c r="CK423" i="2"/>
  <c r="CK395" i="2"/>
  <c r="CK294" i="2"/>
  <c r="CK293" i="2" s="1"/>
  <c r="CL295" i="2"/>
  <c r="CK318" i="2"/>
  <c r="CK343" i="2"/>
  <c r="CK217" i="2"/>
  <c r="CK241" i="2"/>
  <c r="CK267" i="2"/>
  <c r="CK525" i="2"/>
  <c r="CK420" i="2"/>
  <c r="CK394" i="2"/>
  <c r="CK360" i="2"/>
  <c r="CK317" i="2"/>
  <c r="CK340" i="2"/>
  <c r="CK240" i="2"/>
  <c r="CK266" i="2"/>
  <c r="CK524" i="2"/>
  <c r="CK419" i="2"/>
  <c r="CK387" i="2"/>
  <c r="CK414" i="2"/>
  <c r="CK339" i="2"/>
  <c r="CK287" i="2"/>
  <c r="CK239" i="2"/>
  <c r="CK263" i="2"/>
  <c r="CK523" i="2"/>
  <c r="CK418" i="2"/>
  <c r="CK386" i="2"/>
  <c r="CK413" i="2"/>
  <c r="CK308" i="2"/>
  <c r="CK333" i="2"/>
  <c r="CK355" i="2"/>
  <c r="CK224" i="2"/>
  <c r="CK262" i="2"/>
  <c r="CK439" i="2"/>
  <c r="CK379" i="2"/>
  <c r="CK411" i="2"/>
  <c r="CK306" i="2"/>
  <c r="CK331" i="2"/>
  <c r="CK354" i="2"/>
  <c r="CK223" i="2"/>
  <c r="CK261" i="2"/>
  <c r="CK273" i="2"/>
  <c r="CK274" i="2"/>
  <c r="CK197" i="2"/>
  <c r="CK161" i="2"/>
  <c r="CK117" i="2"/>
  <c r="CK127" i="2"/>
  <c r="CK246" i="2"/>
  <c r="CK196" i="2"/>
  <c r="CK160" i="2"/>
  <c r="CK114" i="2"/>
  <c r="CK126" i="2"/>
  <c r="CK135" i="2"/>
  <c r="CK304" i="2"/>
  <c r="CK222" i="2"/>
  <c r="CK193" i="2"/>
  <c r="CK159" i="2"/>
  <c r="CK170" i="2"/>
  <c r="CK123" i="2"/>
  <c r="CK134" i="2"/>
  <c r="CK410" i="2"/>
  <c r="CK352" i="2"/>
  <c r="CK192" i="2"/>
  <c r="CK158" i="2"/>
  <c r="CK168" i="2"/>
  <c r="CK122" i="2"/>
  <c r="CK132" i="2"/>
  <c r="CK378" i="2"/>
  <c r="CK328" i="2"/>
  <c r="CK191" i="2"/>
  <c r="CK157" i="2"/>
  <c r="CK167" i="2"/>
  <c r="CK121" i="2"/>
  <c r="CK131" i="2"/>
  <c r="CK164" i="2"/>
  <c r="CK118" i="2"/>
  <c r="CK128" i="2"/>
  <c r="CK457" i="2"/>
  <c r="CK201" i="2"/>
  <c r="CK166" i="2"/>
  <c r="CK120" i="2"/>
  <c r="CK130" i="2"/>
  <c r="CK188" i="2"/>
  <c r="CK189" i="2"/>
  <c r="CK199" i="2"/>
  <c r="CK165" i="2"/>
  <c r="CK119" i="2"/>
  <c r="CK129" i="2"/>
  <c r="CK198" i="2"/>
  <c r="CJ1553" i="2"/>
  <c r="CJ1557" i="2" s="1"/>
  <c r="BO2142" i="2"/>
  <c r="BY2142" i="2"/>
  <c r="DE2142" i="2"/>
  <c r="BK2142" i="2"/>
  <c r="DU2142" i="2"/>
  <c r="C2143" i="2"/>
  <c r="J2142" i="2"/>
  <c r="DQ2142" i="2"/>
  <c r="X2142" i="2"/>
  <c r="AE2142" i="2"/>
  <c r="AJ2142" i="2"/>
  <c r="AF2142" i="2"/>
  <c r="BC2142" i="2"/>
  <c r="BG2142" i="2"/>
  <c r="BL2142" i="2"/>
  <c r="AY2142" i="2"/>
  <c r="BZ2142" i="2"/>
  <c r="DO2142" i="2"/>
  <c r="DS2142" i="2"/>
  <c r="BP2142" i="2"/>
  <c r="DV2142" i="2"/>
  <c r="L2142" i="2"/>
  <c r="AA2142" i="2"/>
  <c r="DR2142" i="2"/>
  <c r="AK2142" i="2"/>
  <c r="AQ2142" i="2"/>
  <c r="AU2142" i="2"/>
  <c r="V2142" i="2"/>
  <c r="AB2142" i="2"/>
  <c r="AG2142" i="2"/>
  <c r="O2142" i="2"/>
  <c r="H2142" i="2"/>
  <c r="AR2142" i="2"/>
  <c r="AV2142" i="2"/>
  <c r="AZ2142" i="2"/>
  <c r="AN2142" i="2"/>
  <c r="I2142" i="2"/>
  <c r="N2142" i="2"/>
  <c r="K2142" i="2"/>
  <c r="D2142" i="2"/>
  <c r="U2142" i="2"/>
  <c r="AD2142" i="2"/>
  <c r="AH2142" i="2"/>
  <c r="P2142" i="2"/>
  <c r="AS2142" i="2"/>
  <c r="AW2142" i="2"/>
  <c r="BA2142" i="2"/>
  <c r="AO2142" i="2"/>
  <c r="BJ2142" i="2"/>
  <c r="BN2142" i="2"/>
  <c r="BX2142" i="2"/>
  <c r="BE2142" i="2"/>
  <c r="BM2142" i="2"/>
  <c r="BQ2142" i="2"/>
  <c r="DT2142" i="2"/>
  <c r="BD2142" i="2"/>
  <c r="Q2142" i="2"/>
  <c r="AC2142" i="2"/>
  <c r="AI2142" i="2"/>
  <c r="R2142" i="2"/>
  <c r="AT2142" i="2"/>
  <c r="AX2142" i="2"/>
  <c r="BF2142" i="2"/>
  <c r="AP2142" i="2"/>
  <c r="S2141" i="2"/>
  <c r="AL2141" i="2"/>
  <c r="M1869" i="2"/>
  <c r="M1875" i="2" s="1"/>
  <c r="BR2141" i="2"/>
  <c r="BL167" i="3"/>
  <c r="BL198" i="3" s="1"/>
  <c r="BM118" i="3"/>
  <c r="BM119" i="3" s="1"/>
  <c r="BM127" i="3"/>
  <c r="BM128" i="3" s="1"/>
  <c r="BL1510" i="3"/>
  <c r="BL1516" i="3" s="1"/>
  <c r="BL1238" i="3"/>
  <c r="BL1252" i="3" s="1"/>
  <c r="BL1436" i="3" s="1"/>
  <c r="BL1438" i="3" s="1"/>
  <c r="AY2009" i="3"/>
  <c r="BE2009" i="3" s="1"/>
  <c r="BK1426" i="3"/>
  <c r="BK1443" i="3" s="1"/>
  <c r="F2008" i="3"/>
  <c r="AB1557" i="2"/>
  <c r="AB1574" i="2" s="1"/>
  <c r="AB1665" i="2" s="1"/>
  <c r="AB1683" i="2" s="1"/>
  <c r="AR1499" i="2"/>
  <c r="AC168" i="2"/>
  <c r="AC135" i="2"/>
  <c r="AD114" i="2" s="1"/>
  <c r="AS1440" i="2"/>
  <c r="AS1444" i="2" s="1"/>
  <c r="AR1689" i="2"/>
  <c r="AC1137" i="2"/>
  <c r="BB2140" i="2" s="1"/>
  <c r="BH2140" i="2" s="1"/>
  <c r="AC1367" i="2"/>
  <c r="AQ1506" i="2"/>
  <c r="AC161" i="2"/>
  <c r="CK1720" i="2" l="1"/>
  <c r="CK1553" i="2"/>
  <c r="CK1557" i="2" s="1"/>
  <c r="CK1443" i="2"/>
  <c r="CK1659" i="2"/>
  <c r="CK1611" i="2"/>
  <c r="CM17" i="2"/>
  <c r="CL1496" i="2"/>
  <c r="CL1505" i="2"/>
  <c r="CL1495" i="2"/>
  <c r="CL1504" i="2"/>
  <c r="CL1527" i="2"/>
  <c r="CL1500" i="2"/>
  <c r="CL1523" i="2"/>
  <c r="CL1499" i="2"/>
  <c r="CL1522" i="2"/>
  <c r="CL1498" i="2"/>
  <c r="CL1497" i="2"/>
  <c r="CL1506" i="2"/>
  <c r="CM1521" i="2"/>
  <c r="CL1494" i="2"/>
  <c r="CL1528" i="2"/>
  <c r="CL1542" i="2"/>
  <c r="CL1541" i="2"/>
  <c r="CL1539" i="2"/>
  <c r="CL1526" i="2"/>
  <c r="CL579" i="2" s="1"/>
  <c r="CL1537" i="2"/>
  <c r="CL1550" i="2"/>
  <c r="CL1553" i="2" s="1"/>
  <c r="CL1502" i="2"/>
  <c r="CL1536" i="2"/>
  <c r="CL1545" i="2"/>
  <c r="CL1503" i="2"/>
  <c r="CL1530" i="2"/>
  <c r="CL1544" i="2"/>
  <c r="CL1529" i="2"/>
  <c r="CL1543" i="2"/>
  <c r="CL1538" i="2"/>
  <c r="CL1552" i="2"/>
  <c r="CL1569" i="2"/>
  <c r="CM1573" i="2"/>
  <c r="CL1524" i="2"/>
  <c r="CL1551" i="2"/>
  <c r="CL1565" i="2"/>
  <c r="CL1578" i="2"/>
  <c r="CL1564" i="2"/>
  <c r="CL1577" i="2"/>
  <c r="CL1555" i="2"/>
  <c r="CL1576" i="2"/>
  <c r="CL1575" i="2"/>
  <c r="CL1574" i="2"/>
  <c r="CM1587" i="2"/>
  <c r="CL1601" i="2"/>
  <c r="CL1610" i="2"/>
  <c r="CL1600" i="2"/>
  <c r="CL1609" i="2"/>
  <c r="CL1597" i="2"/>
  <c r="CL1608" i="2"/>
  <c r="CL1567" i="2"/>
  <c r="CL1607" i="2"/>
  <c r="CL1615" i="2"/>
  <c r="CL1590" i="2"/>
  <c r="CL1605" i="2"/>
  <c r="CL1614" i="2"/>
  <c r="CL1589" i="2"/>
  <c r="CL1604" i="2"/>
  <c r="CL1588" i="2"/>
  <c r="CL1603" i="2"/>
  <c r="CL1618" i="2"/>
  <c r="CL1627" i="2"/>
  <c r="CL1635" i="2"/>
  <c r="CL1617" i="2"/>
  <c r="CL1625" i="2"/>
  <c r="CL1616" i="2"/>
  <c r="CL1624" i="2"/>
  <c r="CL1602" i="2"/>
  <c r="CL1623" i="2"/>
  <c r="CL1632" i="2"/>
  <c r="CL1622" i="2"/>
  <c r="CL1631" i="2"/>
  <c r="CL1621" i="2"/>
  <c r="CL1630" i="2"/>
  <c r="CL1620" i="2"/>
  <c r="CL1629" i="2"/>
  <c r="CL1619" i="2"/>
  <c r="CL1628" i="2"/>
  <c r="CL1633" i="2"/>
  <c r="CL1644" i="2"/>
  <c r="CL1654" i="2"/>
  <c r="CL1672" i="2"/>
  <c r="CL1643" i="2"/>
  <c r="CL1653" i="2"/>
  <c r="CL1671" i="2"/>
  <c r="CL1642" i="2"/>
  <c r="CL1652" i="2"/>
  <c r="CL1670" i="2"/>
  <c r="CL1641" i="2"/>
  <c r="CL1651" i="2"/>
  <c r="CL1669" i="2"/>
  <c r="CL1681" i="2"/>
  <c r="CL1640" i="2"/>
  <c r="CL1649" i="2"/>
  <c r="CL1658" i="2"/>
  <c r="CL1666" i="2"/>
  <c r="CL1639" i="2"/>
  <c r="CL1647" i="2"/>
  <c r="CL1657" i="2"/>
  <c r="CL1665" i="2"/>
  <c r="CL1634" i="2"/>
  <c r="CL1638" i="2"/>
  <c r="CL1646" i="2"/>
  <c r="CL1656" i="2"/>
  <c r="CL1661" i="2"/>
  <c r="CL1636" i="2"/>
  <c r="CL1637" i="2"/>
  <c r="CL1645" i="2"/>
  <c r="CL1655" i="2"/>
  <c r="CL1688" i="2"/>
  <c r="CL1699" i="2"/>
  <c r="CL1721" i="2" s="1"/>
  <c r="CL1734" i="2"/>
  <c r="CL1787" i="2"/>
  <c r="CL1677" i="2"/>
  <c r="CL1678" i="2"/>
  <c r="CL1685" i="2"/>
  <c r="CL1698" i="2"/>
  <c r="CL1718" i="2" s="1"/>
  <c r="CL1726" i="2"/>
  <c r="CL1784" i="2"/>
  <c r="CM1779" i="2" s="1"/>
  <c r="CL1683" i="2"/>
  <c r="CL1695" i="2"/>
  <c r="CL1722" i="2"/>
  <c r="CL1783" i="2"/>
  <c r="CL1693" i="2"/>
  <c r="CL1762" i="2"/>
  <c r="CL1782" i="2"/>
  <c r="CL1692" i="2"/>
  <c r="CL1758" i="2"/>
  <c r="CL1781" i="2"/>
  <c r="CL1691" i="2"/>
  <c r="CL1750" i="2"/>
  <c r="CL1674" i="2"/>
  <c r="CL1680" i="2"/>
  <c r="CL1690" i="2"/>
  <c r="CL1746" i="2"/>
  <c r="CL1689" i="2"/>
  <c r="CL1701" i="2"/>
  <c r="CL1738" i="2"/>
  <c r="CL1789" i="2"/>
  <c r="CL1801" i="2"/>
  <c r="CL1439" i="2"/>
  <c r="CL1448" i="2"/>
  <c r="CL618" i="2"/>
  <c r="CL1816" i="2"/>
  <c r="CL1447" i="2"/>
  <c r="CL1469" i="2"/>
  <c r="CL1812" i="2"/>
  <c r="CL1445" i="2"/>
  <c r="CL1468" i="2"/>
  <c r="CL598" i="2"/>
  <c r="CL1809" i="2"/>
  <c r="CL1444" i="2"/>
  <c r="CL595" i="2"/>
  <c r="CL1807" i="2"/>
  <c r="CL1465" i="2"/>
  <c r="CM1466" i="2"/>
  <c r="CL1804" i="2"/>
  <c r="CM1798" i="2" s="1"/>
  <c r="CL1442" i="2"/>
  <c r="CL1451" i="2"/>
  <c r="CL564" i="2"/>
  <c r="CL1803" i="2"/>
  <c r="CL1441" i="2"/>
  <c r="CL1450" i="2"/>
  <c r="CL1415" i="2"/>
  <c r="CL549" i="2"/>
  <c r="CL1792" i="2"/>
  <c r="CL1802" i="2"/>
  <c r="CL1440" i="2"/>
  <c r="CL1449" i="2"/>
  <c r="CL636" i="2"/>
  <c r="CL676" i="2"/>
  <c r="CL732" i="2"/>
  <c r="CL785" i="2"/>
  <c r="CL814" i="2"/>
  <c r="CL617" i="2"/>
  <c r="CL675" i="2"/>
  <c r="CL731" i="2"/>
  <c r="CL769" i="2"/>
  <c r="CL813" i="2"/>
  <c r="CL619" i="2"/>
  <c r="CL674" i="2"/>
  <c r="CL715" i="2"/>
  <c r="CL768" i="2"/>
  <c r="CL812" i="2"/>
  <c r="CL657" i="2"/>
  <c r="CL714" i="2"/>
  <c r="CL767" i="2"/>
  <c r="CL806" i="2"/>
  <c r="CL656" i="2"/>
  <c r="CL713" i="2"/>
  <c r="CL751" i="2"/>
  <c r="CL805" i="2"/>
  <c r="CL655" i="2"/>
  <c r="CL696" i="2"/>
  <c r="CL750" i="2"/>
  <c r="CL804" i="2"/>
  <c r="CL638" i="2"/>
  <c r="CL695" i="2"/>
  <c r="CL749" i="2"/>
  <c r="CL787" i="2"/>
  <c r="CL637" i="2"/>
  <c r="CL694" i="2"/>
  <c r="CL733" i="2"/>
  <c r="CL786" i="2"/>
  <c r="CL880" i="2"/>
  <c r="CL923" i="2"/>
  <c r="CL973" i="2"/>
  <c r="CL1018" i="2"/>
  <c r="CL862" i="2"/>
  <c r="CL922" i="2"/>
  <c r="CL972" i="2"/>
  <c r="CL1000" i="2"/>
  <c r="CL861" i="2"/>
  <c r="CL921" i="2"/>
  <c r="CL958" i="2"/>
  <c r="CL999" i="2"/>
  <c r="CL860" i="2"/>
  <c r="CL903" i="2"/>
  <c r="CL957" i="2"/>
  <c r="CL998" i="2"/>
  <c r="CL842" i="2"/>
  <c r="CL902" i="2"/>
  <c r="CL956" i="2"/>
  <c r="CL980" i="2"/>
  <c r="CL841" i="2"/>
  <c r="CL901" i="2"/>
  <c r="CL941" i="2"/>
  <c r="CL979" i="2"/>
  <c r="CL1038" i="2"/>
  <c r="CL840" i="2"/>
  <c r="CL882" i="2"/>
  <c r="CL940" i="2"/>
  <c r="CL978" i="2"/>
  <c r="CL1020" i="2"/>
  <c r="CL881" i="2"/>
  <c r="CL939" i="2"/>
  <c r="CL974" i="2"/>
  <c r="CL1019" i="2"/>
  <c r="CL1059" i="2"/>
  <c r="CL1118" i="2"/>
  <c r="CL1154" i="2"/>
  <c r="CL1219" i="2"/>
  <c r="CL1058" i="2"/>
  <c r="CL1100" i="2"/>
  <c r="CL1153" i="2"/>
  <c r="CL1218" i="2"/>
  <c r="CL1254" i="2"/>
  <c r="CL1040" i="2"/>
  <c r="CL1099" i="2"/>
  <c r="CL1152" i="2"/>
  <c r="CL1200" i="2"/>
  <c r="CL1253" i="2"/>
  <c r="CL1039" i="2"/>
  <c r="CL1098" i="2"/>
  <c r="CL1137" i="2"/>
  <c r="CL1199" i="2"/>
  <c r="CL1252" i="2"/>
  <c r="CL1080" i="2"/>
  <c r="CL1136" i="2"/>
  <c r="CL1198" i="2"/>
  <c r="CL1238" i="2"/>
  <c r="CL1079" i="2"/>
  <c r="CL1135" i="2"/>
  <c r="CL1176" i="2"/>
  <c r="CL1237" i="2"/>
  <c r="CL1078" i="2"/>
  <c r="CL1120" i="2"/>
  <c r="CL1175" i="2"/>
  <c r="CL1236" i="2"/>
  <c r="CL1060" i="2"/>
  <c r="CL1119" i="2"/>
  <c r="CL1174" i="2"/>
  <c r="CL1220" i="2"/>
  <c r="CL1273" i="2"/>
  <c r="CL1297" i="2"/>
  <c r="CL1354" i="2"/>
  <c r="CL1380" i="2"/>
  <c r="CL1412" i="2"/>
  <c r="CL1296" i="2"/>
  <c r="CL1353" i="2"/>
  <c r="CL1369" i="2"/>
  <c r="CL1383" i="2" s="1"/>
  <c r="CL1399" i="2"/>
  <c r="CL1295" i="2"/>
  <c r="CL1338" i="2"/>
  <c r="CL1368" i="2"/>
  <c r="CL1397" i="2"/>
  <c r="CL1291" i="2"/>
  <c r="CL1337" i="2"/>
  <c r="CL1367" i="2"/>
  <c r="CL1392" i="2"/>
  <c r="CL1290" i="2"/>
  <c r="CL1336" i="2"/>
  <c r="CL1361" i="2"/>
  <c r="CL1385" i="2"/>
  <c r="CL1289" i="2"/>
  <c r="CL1317" i="2"/>
  <c r="CL1360" i="2"/>
  <c r="CL1275" i="2"/>
  <c r="CL1316" i="2"/>
  <c r="CL1359" i="2"/>
  <c r="CL1382" i="2"/>
  <c r="CL1414" i="2"/>
  <c r="CL1443" i="2" s="1"/>
  <c r="CL1274" i="2"/>
  <c r="CL1315" i="2"/>
  <c r="CL1355" i="2"/>
  <c r="CL1381" i="2"/>
  <c r="CL1413" i="2"/>
  <c r="CL457" i="2"/>
  <c r="CL378" i="2"/>
  <c r="CL410" i="2"/>
  <c r="CL304" i="2"/>
  <c r="CL328" i="2"/>
  <c r="CL352" i="2"/>
  <c r="CL222" i="2"/>
  <c r="CL246" i="2"/>
  <c r="CL273" i="2"/>
  <c r="CL472" i="2"/>
  <c r="CL371" i="2"/>
  <c r="CL403" i="2"/>
  <c r="CL296" i="2"/>
  <c r="CL327" i="2"/>
  <c r="CL351" i="2"/>
  <c r="CL219" i="2"/>
  <c r="CL245" i="2"/>
  <c r="CL272" i="2"/>
  <c r="CL487" i="2"/>
  <c r="CL370" i="2"/>
  <c r="CL402" i="2"/>
  <c r="CL321" i="2"/>
  <c r="CL345" i="2"/>
  <c r="CL218" i="2"/>
  <c r="CL244" i="2"/>
  <c r="CL268" i="2"/>
  <c r="CL532" i="2"/>
  <c r="CL423" i="2"/>
  <c r="CL1720" i="2" s="1"/>
  <c r="CL395" i="2"/>
  <c r="CL294" i="2"/>
  <c r="CL293" i="2" s="1"/>
  <c r="CM295" i="2"/>
  <c r="CL318" i="2"/>
  <c r="CL343" i="2"/>
  <c r="CL217" i="2"/>
  <c r="CL241" i="2"/>
  <c r="CL267" i="2"/>
  <c r="CL525" i="2"/>
  <c r="CL420" i="2"/>
  <c r="CL394" i="2"/>
  <c r="CL360" i="2"/>
  <c r="CL317" i="2"/>
  <c r="CL340" i="2"/>
  <c r="CL240" i="2"/>
  <c r="CL266" i="2"/>
  <c r="CL524" i="2"/>
  <c r="CL419" i="2"/>
  <c r="CL387" i="2"/>
  <c r="CL414" i="2"/>
  <c r="CL339" i="2"/>
  <c r="CL287" i="2"/>
  <c r="CL239" i="2"/>
  <c r="CL263" i="2"/>
  <c r="CL523" i="2"/>
  <c r="CL418" i="2"/>
  <c r="CL386" i="2"/>
  <c r="CL413" i="2"/>
  <c r="CL308" i="2"/>
  <c r="CL333" i="2"/>
  <c r="CL355" i="2"/>
  <c r="CL224" i="2"/>
  <c r="CL262" i="2"/>
  <c r="CL411" i="2"/>
  <c r="CL354" i="2"/>
  <c r="CL188" i="2"/>
  <c r="CL198" i="2"/>
  <c r="CL164" i="2"/>
  <c r="CL118" i="2"/>
  <c r="CL128" i="2"/>
  <c r="CL165" i="2"/>
  <c r="CL379" i="2"/>
  <c r="CL331" i="2"/>
  <c r="CL274" i="2"/>
  <c r="CL197" i="2"/>
  <c r="CL161" i="2"/>
  <c r="CL117" i="2"/>
  <c r="CL127" i="2"/>
  <c r="CL223" i="2"/>
  <c r="CL119" i="2"/>
  <c r="CL439" i="2"/>
  <c r="CL196" i="2"/>
  <c r="CL160" i="2"/>
  <c r="CL114" i="2"/>
  <c r="CL126" i="2"/>
  <c r="CL135" i="2"/>
  <c r="CL189" i="2"/>
  <c r="CL193" i="2"/>
  <c r="CL159" i="2"/>
  <c r="CL170" i="2"/>
  <c r="CL123" i="2"/>
  <c r="CL134" i="2"/>
  <c r="CL192" i="2"/>
  <c r="CL158" i="2"/>
  <c r="CL168" i="2"/>
  <c r="CL122" i="2"/>
  <c r="CL132" i="2"/>
  <c r="CL191" i="2"/>
  <c r="CL157" i="2"/>
  <c r="CL167" i="2"/>
  <c r="CL121" i="2"/>
  <c r="CL131" i="2"/>
  <c r="CL306" i="2"/>
  <c r="CL199" i="2"/>
  <c r="CL129" i="2"/>
  <c r="CL261" i="2"/>
  <c r="CL201" i="2"/>
  <c r="CL166" i="2"/>
  <c r="CL120" i="2"/>
  <c r="CL130" i="2"/>
  <c r="AL2142" i="2"/>
  <c r="S2142" i="2"/>
  <c r="AC2143" i="2"/>
  <c r="J2143" i="2"/>
  <c r="O2143" i="2"/>
  <c r="X2143" i="2"/>
  <c r="AW2143" i="2"/>
  <c r="AJ2143" i="2"/>
  <c r="AO2143" i="2"/>
  <c r="AS2143" i="2"/>
  <c r="BC2143" i="2"/>
  <c r="BL2143" i="2"/>
  <c r="C2144" i="2"/>
  <c r="BX2143" i="2"/>
  <c r="DQ2143" i="2"/>
  <c r="DU2143" i="2"/>
  <c r="AV2143" i="2"/>
  <c r="BJ2143" i="2"/>
  <c r="AD2143" i="2"/>
  <c r="K2143" i="2"/>
  <c r="P2143" i="2"/>
  <c r="U2143" i="2"/>
  <c r="BD2143" i="2"/>
  <c r="AT2143" i="2"/>
  <c r="AG2143" i="2"/>
  <c r="AK2143" i="2"/>
  <c r="AP2143" i="2"/>
  <c r="BA2143" i="2"/>
  <c r="BK2143" i="2"/>
  <c r="DV2143" i="2"/>
  <c r="BY2143" i="2"/>
  <c r="DE2143" i="2"/>
  <c r="DR2143" i="2"/>
  <c r="AX2143" i="2"/>
  <c r="AA2143" i="2"/>
  <c r="L2143" i="2"/>
  <c r="Q2143" i="2"/>
  <c r="V2143" i="2"/>
  <c r="AY2143" i="2"/>
  <c r="AH2143" i="2"/>
  <c r="AQ2143" i="2"/>
  <c r="AU2143" i="2"/>
  <c r="BP2143" i="2"/>
  <c r="BG2143" i="2"/>
  <c r="H2143" i="2"/>
  <c r="BZ2143" i="2"/>
  <c r="DO2143" i="2"/>
  <c r="DS2143" i="2"/>
  <c r="BM2143" i="2"/>
  <c r="AZ2143" i="2"/>
  <c r="AF2143" i="2"/>
  <c r="N2143" i="2"/>
  <c r="R2143" i="2"/>
  <c r="AB2143" i="2"/>
  <c r="AR2143" i="2"/>
  <c r="AE2143" i="2"/>
  <c r="AI2143" i="2"/>
  <c r="AN2143" i="2"/>
  <c r="BN2143" i="2"/>
  <c r="BE2143" i="2"/>
  <c r="I2143" i="2"/>
  <c r="BQ2143" i="2"/>
  <c r="DT2143" i="2"/>
  <c r="D2143" i="2"/>
  <c r="BO2143" i="2"/>
  <c r="BF2143" i="2"/>
  <c r="BR2142" i="2"/>
  <c r="BV2009" i="3"/>
  <c r="BL1419" i="3"/>
  <c r="BX2009" i="3"/>
  <c r="BM129" i="3"/>
  <c r="BM1005" i="3"/>
  <c r="BM1237" i="3" s="1"/>
  <c r="BM162" i="3"/>
  <c r="BM164" i="3"/>
  <c r="BM161" i="3"/>
  <c r="BM131" i="3"/>
  <c r="BM132" i="3" s="1"/>
  <c r="BM163" i="3"/>
  <c r="BM155" i="3"/>
  <c r="BM157" i="3"/>
  <c r="BM1004" i="3"/>
  <c r="BM120" i="3"/>
  <c r="BM154" i="3"/>
  <c r="BM156" i="3"/>
  <c r="AS1445" i="2"/>
  <c r="AS1447" i="2" s="1"/>
  <c r="AS1451" i="2" s="1"/>
  <c r="AT1439" i="2"/>
  <c r="AR1500" i="2"/>
  <c r="AR1502" i="2" s="1"/>
  <c r="AR1506" i="2" s="1"/>
  <c r="AS1494" i="2"/>
  <c r="AS1495" i="2" s="1"/>
  <c r="AC1641" i="2"/>
  <c r="AC1369" i="2"/>
  <c r="AQ1691" i="2"/>
  <c r="AD130" i="2"/>
  <c r="AC170" i="2"/>
  <c r="DN2140" i="2" s="1"/>
  <c r="CN17" i="2" l="1"/>
  <c r="CM1497" i="2"/>
  <c r="CM1506" i="2"/>
  <c r="CN1521" i="2"/>
  <c r="CM1496" i="2"/>
  <c r="CM1505" i="2"/>
  <c r="CM1502" i="2"/>
  <c r="CM1524" i="2"/>
  <c r="CM1500" i="2"/>
  <c r="CM1523" i="2"/>
  <c r="CM1499" i="2"/>
  <c r="CM1522" i="2"/>
  <c r="CM1498" i="2"/>
  <c r="CM1504" i="2"/>
  <c r="CM1529" i="2"/>
  <c r="CM1543" i="2"/>
  <c r="CM1494" i="2"/>
  <c r="CM1528" i="2"/>
  <c r="CM1542" i="2"/>
  <c r="CM1495" i="2"/>
  <c r="CM1541" i="2"/>
  <c r="CM1538" i="2"/>
  <c r="CM1526" i="2"/>
  <c r="CM579" i="2" s="1"/>
  <c r="CM1537" i="2"/>
  <c r="CM1550" i="2"/>
  <c r="CM1527" i="2"/>
  <c r="CM1536" i="2"/>
  <c r="CM1503" i="2"/>
  <c r="CM1530" i="2"/>
  <c r="CM1544" i="2"/>
  <c r="CM1574" i="2"/>
  <c r="CM1552" i="2"/>
  <c r="CM1551" i="2"/>
  <c r="CM1567" i="2"/>
  <c r="CM1565" i="2"/>
  <c r="CM1578" i="2"/>
  <c r="CM1545" i="2"/>
  <c r="CM1564" i="2"/>
  <c r="CM1577" i="2"/>
  <c r="CM1539" i="2"/>
  <c r="CM1555" i="2"/>
  <c r="CM1576" i="2"/>
  <c r="CM1602" i="2"/>
  <c r="CN1587" i="2"/>
  <c r="CM1601" i="2"/>
  <c r="CM1575" i="2"/>
  <c r="CM1600" i="2"/>
  <c r="CM1609" i="2"/>
  <c r="CM1597" i="2"/>
  <c r="CM1608" i="2"/>
  <c r="CM1607" i="2"/>
  <c r="CM1615" i="2"/>
  <c r="CM1569" i="2"/>
  <c r="CM1590" i="2"/>
  <c r="CM1605" i="2"/>
  <c r="CM1614" i="2"/>
  <c r="CM1589" i="2"/>
  <c r="CM1604" i="2"/>
  <c r="CN1573" i="2"/>
  <c r="CM1603" i="2"/>
  <c r="CM1619" i="2"/>
  <c r="CM1628" i="2"/>
  <c r="CM1636" i="2"/>
  <c r="CM1618" i="2"/>
  <c r="CM1627" i="2"/>
  <c r="CM1617" i="2"/>
  <c r="CM1625" i="2"/>
  <c r="CM1616" i="2"/>
  <c r="CM1624" i="2"/>
  <c r="CM1633" i="2"/>
  <c r="CM1623" i="2"/>
  <c r="CM1632" i="2"/>
  <c r="CM1588" i="2"/>
  <c r="CM1622" i="2"/>
  <c r="CM1631" i="2"/>
  <c r="CM1621" i="2"/>
  <c r="CM1630" i="2"/>
  <c r="CM1610" i="2"/>
  <c r="CM1620" i="2"/>
  <c r="CM1629" i="2"/>
  <c r="CM1637" i="2"/>
  <c r="CM1645" i="2"/>
  <c r="CM1655" i="2"/>
  <c r="CM1674" i="2"/>
  <c r="CM1644" i="2"/>
  <c r="CM1654" i="2"/>
  <c r="CM1672" i="2"/>
  <c r="CM1643" i="2"/>
  <c r="CM1653" i="2"/>
  <c r="CM1671" i="2"/>
  <c r="CM1642" i="2"/>
  <c r="CM1652" i="2"/>
  <c r="CM1670" i="2"/>
  <c r="CM1641" i="2"/>
  <c r="CM1651" i="2"/>
  <c r="CM1669" i="2"/>
  <c r="CM1640" i="2"/>
  <c r="CM1649" i="2"/>
  <c r="CM1658" i="2"/>
  <c r="CM1666" i="2"/>
  <c r="CM1639" i="2"/>
  <c r="CM1647" i="2"/>
  <c r="CM1657" i="2"/>
  <c r="CM1665" i="2"/>
  <c r="CM1634" i="2"/>
  <c r="CM1635" i="2"/>
  <c r="CM1638" i="2"/>
  <c r="CM1646" i="2"/>
  <c r="CM1656" i="2"/>
  <c r="CM1661" i="2"/>
  <c r="CM1689" i="2"/>
  <c r="CM1701" i="2"/>
  <c r="CM1738" i="2"/>
  <c r="CM1789" i="2"/>
  <c r="CM1688" i="2"/>
  <c r="CM1699" i="2"/>
  <c r="CM1721" i="2" s="1"/>
  <c r="CM1734" i="2"/>
  <c r="CM1787" i="2"/>
  <c r="CM1677" i="2"/>
  <c r="CM1678" i="2"/>
  <c r="CM1685" i="2"/>
  <c r="CM1698" i="2"/>
  <c r="CM1718" i="2" s="1"/>
  <c r="CM1726" i="2"/>
  <c r="CM1784" i="2"/>
  <c r="CN1779" i="2" s="1"/>
  <c r="CM1683" i="2"/>
  <c r="CM1695" i="2"/>
  <c r="CM1722" i="2"/>
  <c r="CM1783" i="2"/>
  <c r="CM1681" i="2"/>
  <c r="CM1693" i="2"/>
  <c r="CM1762" i="2"/>
  <c r="CM1782" i="2"/>
  <c r="CM1692" i="2"/>
  <c r="CM1758" i="2"/>
  <c r="CM1781" i="2"/>
  <c r="CM1691" i="2"/>
  <c r="CM1750" i="2"/>
  <c r="CM1680" i="2"/>
  <c r="CM1690" i="2"/>
  <c r="CM1746" i="2"/>
  <c r="CM1792" i="2"/>
  <c r="CM1802" i="2"/>
  <c r="CM1440" i="2"/>
  <c r="CM1449" i="2"/>
  <c r="CM619" i="2"/>
  <c r="CM1801" i="2"/>
  <c r="CM1439" i="2"/>
  <c r="CM1448" i="2"/>
  <c r="CM1816" i="2"/>
  <c r="CM1447" i="2"/>
  <c r="CM1469" i="2"/>
  <c r="CM617" i="2"/>
  <c r="CM1812" i="2"/>
  <c r="CM1445" i="2"/>
  <c r="CM1468" i="2"/>
  <c r="CM598" i="2"/>
  <c r="CM1809" i="2"/>
  <c r="CM1444" i="2"/>
  <c r="CM595" i="2"/>
  <c r="CM1807" i="2"/>
  <c r="CM1465" i="2"/>
  <c r="CN1466" i="2"/>
  <c r="CM1804" i="2"/>
  <c r="CN1798" i="2" s="1"/>
  <c r="CM1442" i="2"/>
  <c r="CM1451" i="2"/>
  <c r="CM564" i="2"/>
  <c r="CM1803" i="2"/>
  <c r="CM1441" i="2"/>
  <c r="CM1450" i="2"/>
  <c r="CM1415" i="2"/>
  <c r="CM549" i="2"/>
  <c r="CM637" i="2"/>
  <c r="CM694" i="2"/>
  <c r="CM733" i="2"/>
  <c r="CM786" i="2"/>
  <c r="CM636" i="2"/>
  <c r="CM676" i="2"/>
  <c r="CM732" i="2"/>
  <c r="CM785" i="2"/>
  <c r="CM618" i="2"/>
  <c r="CM675" i="2"/>
  <c r="CM731" i="2"/>
  <c r="CM769" i="2"/>
  <c r="CM813" i="2"/>
  <c r="CM674" i="2"/>
  <c r="CM715" i="2"/>
  <c r="CM768" i="2"/>
  <c r="CM812" i="2"/>
  <c r="CM657" i="2"/>
  <c r="CM714" i="2"/>
  <c r="CM767" i="2"/>
  <c r="CM806" i="2"/>
  <c r="CM656" i="2"/>
  <c r="CM713" i="2"/>
  <c r="CM751" i="2"/>
  <c r="CM805" i="2"/>
  <c r="CM655" i="2"/>
  <c r="CM696" i="2"/>
  <c r="CM750" i="2"/>
  <c r="CM804" i="2"/>
  <c r="CM638" i="2"/>
  <c r="CM695" i="2"/>
  <c r="CM749" i="2"/>
  <c r="CM787" i="2"/>
  <c r="CM814" i="2"/>
  <c r="CM881" i="2"/>
  <c r="CM939" i="2"/>
  <c r="CM974" i="2"/>
  <c r="CM1019" i="2"/>
  <c r="CM880" i="2"/>
  <c r="CM923" i="2"/>
  <c r="CM973" i="2"/>
  <c r="CM1018" i="2"/>
  <c r="CM862" i="2"/>
  <c r="CM922" i="2"/>
  <c r="CM972" i="2"/>
  <c r="CM1000" i="2"/>
  <c r="CM861" i="2"/>
  <c r="CM921" i="2"/>
  <c r="CM958" i="2"/>
  <c r="CM999" i="2"/>
  <c r="CM860" i="2"/>
  <c r="CM903" i="2"/>
  <c r="CM957" i="2"/>
  <c r="CM998" i="2"/>
  <c r="CM842" i="2"/>
  <c r="CM902" i="2"/>
  <c r="CM956" i="2"/>
  <c r="CM980" i="2"/>
  <c r="CM841" i="2"/>
  <c r="CM901" i="2"/>
  <c r="CM941" i="2"/>
  <c r="CM979" i="2"/>
  <c r="CM1038" i="2"/>
  <c r="CM840" i="2"/>
  <c r="CM882" i="2"/>
  <c r="CM940" i="2"/>
  <c r="CM978" i="2"/>
  <c r="CM1020" i="2"/>
  <c r="CM1060" i="2"/>
  <c r="CM1119" i="2"/>
  <c r="CM1174" i="2"/>
  <c r="CM1220" i="2"/>
  <c r="CM1059" i="2"/>
  <c r="CM1118" i="2"/>
  <c r="CM1154" i="2"/>
  <c r="CM1219" i="2"/>
  <c r="CM1058" i="2"/>
  <c r="CM1100" i="2"/>
  <c r="CM1153" i="2"/>
  <c r="CM1218" i="2"/>
  <c r="CM1254" i="2"/>
  <c r="CM1040" i="2"/>
  <c r="CM1099" i="2"/>
  <c r="CM1152" i="2"/>
  <c r="CM1200" i="2"/>
  <c r="CM1253" i="2"/>
  <c r="CM1039" i="2"/>
  <c r="CM1098" i="2"/>
  <c r="CM1137" i="2"/>
  <c r="CM1199" i="2"/>
  <c r="CM1252" i="2"/>
  <c r="CM1080" i="2"/>
  <c r="CM1136" i="2"/>
  <c r="CM1198" i="2"/>
  <c r="CM1238" i="2"/>
  <c r="CM1079" i="2"/>
  <c r="CM1135" i="2"/>
  <c r="CM1176" i="2"/>
  <c r="CM1237" i="2"/>
  <c r="CM1078" i="2"/>
  <c r="CM1120" i="2"/>
  <c r="CM1175" i="2"/>
  <c r="CM1236" i="2"/>
  <c r="CM1274" i="2"/>
  <c r="CM1315" i="2"/>
  <c r="CM1355" i="2"/>
  <c r="CM1381" i="2"/>
  <c r="CM1413" i="2"/>
  <c r="CM1273" i="2"/>
  <c r="CM1297" i="2"/>
  <c r="CM1354" i="2"/>
  <c r="CM1380" i="2"/>
  <c r="CM1412" i="2"/>
  <c r="CM1296" i="2"/>
  <c r="CM1353" i="2"/>
  <c r="CM1369" i="2"/>
  <c r="CM1383" i="2" s="1"/>
  <c r="CM1399" i="2"/>
  <c r="CM1295" i="2"/>
  <c r="CM1338" i="2"/>
  <c r="CM1368" i="2"/>
  <c r="CM1397" i="2"/>
  <c r="CM1291" i="2"/>
  <c r="CM1337" i="2"/>
  <c r="CM1367" i="2"/>
  <c r="CM1392" i="2"/>
  <c r="CM1290" i="2"/>
  <c r="CM1336" i="2"/>
  <c r="CM1361" i="2"/>
  <c r="CM1385" i="2"/>
  <c r="CM1289" i="2"/>
  <c r="CM1317" i="2"/>
  <c r="CM1360" i="2"/>
  <c r="CM1275" i="2"/>
  <c r="CM1316" i="2"/>
  <c r="CM1359" i="2"/>
  <c r="CM1382" i="2"/>
  <c r="CM1414" i="2"/>
  <c r="CM1443" i="2" s="1"/>
  <c r="CM439" i="2"/>
  <c r="CM379" i="2"/>
  <c r="CM411" i="2"/>
  <c r="CM306" i="2"/>
  <c r="CM331" i="2"/>
  <c r="CM354" i="2"/>
  <c r="CM223" i="2"/>
  <c r="CM261" i="2"/>
  <c r="CM457" i="2"/>
  <c r="CM378" i="2"/>
  <c r="CM410" i="2"/>
  <c r="CM304" i="2"/>
  <c r="CM328" i="2"/>
  <c r="CM352" i="2"/>
  <c r="CM222" i="2"/>
  <c r="CM246" i="2"/>
  <c r="CM273" i="2"/>
  <c r="CM472" i="2"/>
  <c r="CM371" i="2"/>
  <c r="CM403" i="2"/>
  <c r="CM296" i="2"/>
  <c r="CM327" i="2"/>
  <c r="CM351" i="2"/>
  <c r="CM219" i="2"/>
  <c r="CM245" i="2"/>
  <c r="CM272" i="2"/>
  <c r="CM487" i="2"/>
  <c r="CM370" i="2"/>
  <c r="CM402" i="2"/>
  <c r="CM321" i="2"/>
  <c r="CM345" i="2"/>
  <c r="CM218" i="2"/>
  <c r="CM244" i="2"/>
  <c r="CM268" i="2"/>
  <c r="CM532" i="2"/>
  <c r="CM423" i="2"/>
  <c r="CM1720" i="2" s="1"/>
  <c r="CM395" i="2"/>
  <c r="CM294" i="2"/>
  <c r="CM293" i="2" s="1"/>
  <c r="CN295" i="2"/>
  <c r="CM318" i="2"/>
  <c r="CM343" i="2"/>
  <c r="CM217" i="2"/>
  <c r="CM241" i="2"/>
  <c r="CM267" i="2"/>
  <c r="CM525" i="2"/>
  <c r="CM420" i="2"/>
  <c r="CM394" i="2"/>
  <c r="CM360" i="2"/>
  <c r="CM317" i="2"/>
  <c r="CM340" i="2"/>
  <c r="CM240" i="2"/>
  <c r="CM266" i="2"/>
  <c r="CM524" i="2"/>
  <c r="CM419" i="2"/>
  <c r="CM387" i="2"/>
  <c r="CM414" i="2"/>
  <c r="CM339" i="2"/>
  <c r="CM287" i="2"/>
  <c r="CM239" i="2"/>
  <c r="CM263" i="2"/>
  <c r="CM523" i="2"/>
  <c r="CM189" i="2"/>
  <c r="CM199" i="2"/>
  <c r="CM165" i="2"/>
  <c r="CM119" i="2"/>
  <c r="CM129" i="2"/>
  <c r="CM188" i="2"/>
  <c r="CM198" i="2"/>
  <c r="CM164" i="2"/>
  <c r="CM118" i="2"/>
  <c r="CM128" i="2"/>
  <c r="CM201" i="2"/>
  <c r="CM274" i="2"/>
  <c r="CM197" i="2"/>
  <c r="CM161" i="2"/>
  <c r="CM117" i="2"/>
  <c r="CM127" i="2"/>
  <c r="CM166" i="2"/>
  <c r="CM130" i="2"/>
  <c r="CM262" i="2"/>
  <c r="CM196" i="2"/>
  <c r="CM160" i="2"/>
  <c r="CM114" i="2"/>
  <c r="CM126" i="2"/>
  <c r="CM135" i="2"/>
  <c r="CM120" i="2"/>
  <c r="CM308" i="2"/>
  <c r="CM224" i="2"/>
  <c r="CM193" i="2"/>
  <c r="CM159" i="2"/>
  <c r="CM170" i="2"/>
  <c r="CM123" i="2"/>
  <c r="CM134" i="2"/>
  <c r="CM413" i="2"/>
  <c r="CM355" i="2"/>
  <c r="CM192" i="2"/>
  <c r="CM158" i="2"/>
  <c r="CM168" i="2"/>
  <c r="CM122" i="2"/>
  <c r="CM132" i="2"/>
  <c r="CM418" i="2"/>
  <c r="CM386" i="2"/>
  <c r="CM333" i="2"/>
  <c r="CM191" i="2"/>
  <c r="CM157" i="2"/>
  <c r="CM167" i="2"/>
  <c r="CM121" i="2"/>
  <c r="CM131" i="2"/>
  <c r="CL1611" i="2"/>
  <c r="CL1557" i="2"/>
  <c r="CL1659" i="2"/>
  <c r="S2143" i="2"/>
  <c r="AL2143" i="2"/>
  <c r="BR2143" i="2"/>
  <c r="BG2144" i="2"/>
  <c r="BL2144" i="2"/>
  <c r="BP2144" i="2"/>
  <c r="BC2144" i="2"/>
  <c r="DO2144" i="2"/>
  <c r="DS2144" i="2"/>
  <c r="H2144" i="2"/>
  <c r="BZ2144" i="2"/>
  <c r="P2144" i="2"/>
  <c r="U2144" i="2"/>
  <c r="AD2144" i="2"/>
  <c r="K2144" i="2"/>
  <c r="AQ2144" i="2"/>
  <c r="AU2144" i="2"/>
  <c r="AY2144" i="2"/>
  <c r="AH2144" i="2"/>
  <c r="BE2144" i="2"/>
  <c r="BN2144" i="2"/>
  <c r="DQ2144" i="2"/>
  <c r="C2145" i="2"/>
  <c r="R2144" i="2"/>
  <c r="AF2144" i="2"/>
  <c r="AO2144" i="2"/>
  <c r="AW2144" i="2"/>
  <c r="AZ2144" i="2"/>
  <c r="BD2144" i="2"/>
  <c r="BM2144" i="2"/>
  <c r="AV2144" i="2"/>
  <c r="DT2144" i="2"/>
  <c r="D2144" i="2"/>
  <c r="I2144" i="2"/>
  <c r="BQ2144" i="2"/>
  <c r="Q2144" i="2"/>
  <c r="V2144" i="2"/>
  <c r="AA2144" i="2"/>
  <c r="L2144" i="2"/>
  <c r="AI2144" i="2"/>
  <c r="AN2144" i="2"/>
  <c r="AR2144" i="2"/>
  <c r="AE2144" i="2"/>
  <c r="BJ2144" i="2"/>
  <c r="BA2144" i="2"/>
  <c r="DU2144" i="2"/>
  <c r="BX2144" i="2"/>
  <c r="AB2144" i="2"/>
  <c r="N2144" i="2"/>
  <c r="AS2144" i="2"/>
  <c r="BF2144" i="2"/>
  <c r="BK2144" i="2"/>
  <c r="BO2144" i="2"/>
  <c r="AX2144" i="2"/>
  <c r="DE2144" i="2"/>
  <c r="DR2144" i="2"/>
  <c r="DV2144" i="2"/>
  <c r="BY2144" i="2"/>
  <c r="O2144" i="2"/>
  <c r="X2144" i="2"/>
  <c r="AC2144" i="2"/>
  <c r="J2144" i="2"/>
  <c r="AK2144" i="2"/>
  <c r="AP2144" i="2"/>
  <c r="AT2144" i="2"/>
  <c r="AG2144" i="2"/>
  <c r="AJ2144" i="2"/>
  <c r="BM158" i="3"/>
  <c r="BM1006" i="3"/>
  <c r="BM1236" i="3"/>
  <c r="BN111" i="3"/>
  <c r="BM165" i="3"/>
  <c r="BL1422" i="3"/>
  <c r="BL1524" i="3"/>
  <c r="BL1536" i="3" s="1"/>
  <c r="AD121" i="2"/>
  <c r="AC1383" i="2"/>
  <c r="AS1689" i="2"/>
  <c r="AC1647" i="2"/>
  <c r="AS1499" i="2"/>
  <c r="AT1440" i="2"/>
  <c r="AT1444" i="2" s="1"/>
  <c r="AC201" i="2"/>
  <c r="DP2140" i="2" s="1"/>
  <c r="AR1691" i="2"/>
  <c r="CM1659" i="2" l="1"/>
  <c r="CM1611" i="2"/>
  <c r="CM1553" i="2"/>
  <c r="CM1557" i="2" s="1"/>
  <c r="CO17" i="2"/>
  <c r="CN1498" i="2"/>
  <c r="CN1497" i="2"/>
  <c r="CN1506" i="2"/>
  <c r="CO1521" i="2"/>
  <c r="CN1494" i="2"/>
  <c r="CN1503" i="2"/>
  <c r="CN1526" i="2"/>
  <c r="CN579" i="2" s="1"/>
  <c r="CN1502" i="2"/>
  <c r="CN1524" i="2"/>
  <c r="CN1500" i="2"/>
  <c r="CN1523" i="2"/>
  <c r="CN1499" i="2"/>
  <c r="CN1522" i="2"/>
  <c r="CN1530" i="2"/>
  <c r="CN1544" i="2"/>
  <c r="CN1504" i="2"/>
  <c r="CN1529" i="2"/>
  <c r="CN1543" i="2"/>
  <c r="CN1505" i="2"/>
  <c r="CN1528" i="2"/>
  <c r="CN1542" i="2"/>
  <c r="CN1496" i="2"/>
  <c r="CN1539" i="2"/>
  <c r="CN1538" i="2"/>
  <c r="CN1537" i="2"/>
  <c r="CN1527" i="2"/>
  <c r="CN1536" i="2"/>
  <c r="CN1575" i="2"/>
  <c r="CN1495" i="2"/>
  <c r="CN1574" i="2"/>
  <c r="CN1541" i="2"/>
  <c r="CN1552" i="2"/>
  <c r="CN1569" i="2"/>
  <c r="CO1573" i="2"/>
  <c r="CN1550" i="2"/>
  <c r="CN1553" i="2" s="1"/>
  <c r="CN1551" i="2"/>
  <c r="CN1567" i="2"/>
  <c r="CN1565" i="2"/>
  <c r="CN1578" i="2"/>
  <c r="CN1545" i="2"/>
  <c r="CN1564" i="2"/>
  <c r="CN1577" i="2"/>
  <c r="CN1588" i="2"/>
  <c r="CN1603" i="2"/>
  <c r="CN1602" i="2"/>
  <c r="CO1587" i="2"/>
  <c r="CN1601" i="2"/>
  <c r="CN1610" i="2"/>
  <c r="CN1600" i="2"/>
  <c r="CN1609" i="2"/>
  <c r="CN1576" i="2"/>
  <c r="CN1597" i="2"/>
  <c r="CN1608" i="2"/>
  <c r="CN1555" i="2"/>
  <c r="CN1607" i="2"/>
  <c r="CN1615" i="2"/>
  <c r="CN1590" i="2"/>
  <c r="CN1605" i="2"/>
  <c r="CN1614" i="2"/>
  <c r="CN1620" i="2"/>
  <c r="CN1629" i="2"/>
  <c r="CN1637" i="2"/>
  <c r="CN1619" i="2"/>
  <c r="CN1628" i="2"/>
  <c r="CN1589" i="2"/>
  <c r="CN1618" i="2"/>
  <c r="CN1627" i="2"/>
  <c r="CN1617" i="2"/>
  <c r="CN1625" i="2"/>
  <c r="CN1634" i="2"/>
  <c r="CN1616" i="2"/>
  <c r="CN1624" i="2"/>
  <c r="CN1633" i="2"/>
  <c r="CN1604" i="2"/>
  <c r="CN1623" i="2"/>
  <c r="CN1622" i="2"/>
  <c r="CN1631" i="2"/>
  <c r="CN1621" i="2"/>
  <c r="CN1630" i="2"/>
  <c r="CN1635" i="2"/>
  <c r="CN1636" i="2"/>
  <c r="CN1638" i="2"/>
  <c r="CN1646" i="2"/>
  <c r="CN1656" i="2"/>
  <c r="CN1661" i="2"/>
  <c r="CN1677" i="2"/>
  <c r="CN1645" i="2"/>
  <c r="CN1655" i="2"/>
  <c r="CN1674" i="2"/>
  <c r="CN1644" i="2"/>
  <c r="CN1654" i="2"/>
  <c r="CN1672" i="2"/>
  <c r="CN1643" i="2"/>
  <c r="CN1653" i="2"/>
  <c r="CN1671" i="2"/>
  <c r="CN1642" i="2"/>
  <c r="CN1652" i="2"/>
  <c r="CN1670" i="2"/>
  <c r="CN1632" i="2"/>
  <c r="CN1641" i="2"/>
  <c r="CN1651" i="2"/>
  <c r="CN1640" i="2"/>
  <c r="CN1649" i="2"/>
  <c r="CN1658" i="2"/>
  <c r="CN1666" i="2"/>
  <c r="CN1639" i="2"/>
  <c r="CN1647" i="2"/>
  <c r="CN1657" i="2"/>
  <c r="CN1665" i="2"/>
  <c r="CN1680" i="2"/>
  <c r="CN1690" i="2"/>
  <c r="CN1746" i="2"/>
  <c r="CN1689" i="2"/>
  <c r="CN1701" i="2"/>
  <c r="CN1738" i="2"/>
  <c r="CN1789" i="2"/>
  <c r="CN1688" i="2"/>
  <c r="CN1699" i="2"/>
  <c r="CN1721" i="2" s="1"/>
  <c r="CN1734" i="2"/>
  <c r="CN1787" i="2"/>
  <c r="CN1678" i="2"/>
  <c r="CN1685" i="2"/>
  <c r="CN1698" i="2"/>
  <c r="CN1718" i="2" s="1"/>
  <c r="CN1726" i="2"/>
  <c r="CN1784" i="2"/>
  <c r="CO1779" i="2" s="1"/>
  <c r="CN1683" i="2"/>
  <c r="CN1695" i="2"/>
  <c r="CN1722" i="2"/>
  <c r="CN1783" i="2"/>
  <c r="CN1681" i="2"/>
  <c r="CN1693" i="2"/>
  <c r="CN1762" i="2"/>
  <c r="CN1782" i="2"/>
  <c r="CN1692" i="2"/>
  <c r="CN1758" i="2"/>
  <c r="CN1781" i="2"/>
  <c r="CN1669" i="2"/>
  <c r="CN1691" i="2"/>
  <c r="CN1750" i="2"/>
  <c r="CN1803" i="2"/>
  <c r="CN1441" i="2"/>
  <c r="CN1450" i="2"/>
  <c r="CN1415" i="2"/>
  <c r="CN549" i="2"/>
  <c r="CN1792" i="2"/>
  <c r="CN1802" i="2"/>
  <c r="CN1440" i="2"/>
  <c r="CN1449" i="2"/>
  <c r="CN1801" i="2"/>
  <c r="CN1439" i="2"/>
  <c r="CN1448" i="2"/>
  <c r="CN618" i="2"/>
  <c r="CN1816" i="2"/>
  <c r="CN1447" i="2"/>
  <c r="CN1469" i="2"/>
  <c r="CN617" i="2"/>
  <c r="CN1812" i="2"/>
  <c r="CN1445" i="2"/>
  <c r="CN1468" i="2"/>
  <c r="CN1809" i="2"/>
  <c r="CN1444" i="2"/>
  <c r="CN595" i="2"/>
  <c r="CN1807" i="2"/>
  <c r="CN1465" i="2"/>
  <c r="CO1466" i="2"/>
  <c r="CN1804" i="2"/>
  <c r="CO1798" i="2" s="1"/>
  <c r="CN1442" i="2"/>
  <c r="CN1451" i="2"/>
  <c r="CN564" i="2"/>
  <c r="CN638" i="2"/>
  <c r="CN695" i="2"/>
  <c r="CN749" i="2"/>
  <c r="CN787" i="2"/>
  <c r="CN598" i="2"/>
  <c r="CN637" i="2"/>
  <c r="CN694" i="2"/>
  <c r="CN733" i="2"/>
  <c r="CN786" i="2"/>
  <c r="CN636" i="2"/>
  <c r="CN676" i="2"/>
  <c r="CN732" i="2"/>
  <c r="CN785" i="2"/>
  <c r="CN619" i="2"/>
  <c r="CN675" i="2"/>
  <c r="CN731" i="2"/>
  <c r="CN769" i="2"/>
  <c r="CN813" i="2"/>
  <c r="CN674" i="2"/>
  <c r="CN715" i="2"/>
  <c r="CN768" i="2"/>
  <c r="CN812" i="2"/>
  <c r="CN657" i="2"/>
  <c r="CN714" i="2"/>
  <c r="CN767" i="2"/>
  <c r="CN806" i="2"/>
  <c r="CN656" i="2"/>
  <c r="CN713" i="2"/>
  <c r="CN751" i="2"/>
  <c r="CN805" i="2"/>
  <c r="CN655" i="2"/>
  <c r="CN696" i="2"/>
  <c r="CN750" i="2"/>
  <c r="CN804" i="2"/>
  <c r="CN840" i="2"/>
  <c r="CN882" i="2"/>
  <c r="CN940" i="2"/>
  <c r="CN978" i="2"/>
  <c r="CN1020" i="2"/>
  <c r="CN814" i="2"/>
  <c r="CN881" i="2"/>
  <c r="CN939" i="2"/>
  <c r="CN974" i="2"/>
  <c r="CN1019" i="2"/>
  <c r="CN880" i="2"/>
  <c r="CN923" i="2"/>
  <c r="CN973" i="2"/>
  <c r="CN1018" i="2"/>
  <c r="CN862" i="2"/>
  <c r="CN922" i="2"/>
  <c r="CN972" i="2"/>
  <c r="CN1000" i="2"/>
  <c r="CN861" i="2"/>
  <c r="CN921" i="2"/>
  <c r="CN958" i="2"/>
  <c r="CN999" i="2"/>
  <c r="CN860" i="2"/>
  <c r="CN903" i="2"/>
  <c r="CN957" i="2"/>
  <c r="CN998" i="2"/>
  <c r="CN842" i="2"/>
  <c r="CN902" i="2"/>
  <c r="CN956" i="2"/>
  <c r="CN980" i="2"/>
  <c r="CN841" i="2"/>
  <c r="CN901" i="2"/>
  <c r="CN941" i="2"/>
  <c r="CN979" i="2"/>
  <c r="CN1038" i="2"/>
  <c r="CN1078" i="2"/>
  <c r="CN1120" i="2"/>
  <c r="CN1175" i="2"/>
  <c r="CN1236" i="2"/>
  <c r="CN1060" i="2"/>
  <c r="CN1119" i="2"/>
  <c r="CN1174" i="2"/>
  <c r="CN1220" i="2"/>
  <c r="CN1059" i="2"/>
  <c r="CN1118" i="2"/>
  <c r="CN1154" i="2"/>
  <c r="CN1219" i="2"/>
  <c r="CN1058" i="2"/>
  <c r="CN1100" i="2"/>
  <c r="CN1153" i="2"/>
  <c r="CN1218" i="2"/>
  <c r="CN1254" i="2"/>
  <c r="CN1040" i="2"/>
  <c r="CN1099" i="2"/>
  <c r="CN1152" i="2"/>
  <c r="CN1200" i="2"/>
  <c r="CN1253" i="2"/>
  <c r="CN1039" i="2"/>
  <c r="CN1098" i="2"/>
  <c r="CN1137" i="2"/>
  <c r="CN1199" i="2"/>
  <c r="CN1252" i="2"/>
  <c r="CN1080" i="2"/>
  <c r="CN1136" i="2"/>
  <c r="CN1198" i="2"/>
  <c r="CN1238" i="2"/>
  <c r="CN1079" i="2"/>
  <c r="CN1135" i="2"/>
  <c r="CN1176" i="2"/>
  <c r="CN1237" i="2"/>
  <c r="CN1275" i="2"/>
  <c r="CN1316" i="2"/>
  <c r="CN1359" i="2"/>
  <c r="CN1382" i="2"/>
  <c r="CN1414" i="2"/>
  <c r="CN1274" i="2"/>
  <c r="CN1315" i="2"/>
  <c r="CN1355" i="2"/>
  <c r="CN1381" i="2"/>
  <c r="CN1413" i="2"/>
  <c r="CN1273" i="2"/>
  <c r="CN1297" i="2"/>
  <c r="CN1354" i="2"/>
  <c r="CN1380" i="2"/>
  <c r="CN1412" i="2"/>
  <c r="CN1296" i="2"/>
  <c r="CN1353" i="2"/>
  <c r="CN1369" i="2"/>
  <c r="CN1383" i="2" s="1"/>
  <c r="CN1399" i="2"/>
  <c r="CN1295" i="2"/>
  <c r="CN1338" i="2"/>
  <c r="CN1368" i="2"/>
  <c r="CN1397" i="2"/>
  <c r="CN1291" i="2"/>
  <c r="CN1337" i="2"/>
  <c r="CN1367" i="2"/>
  <c r="CN1392" i="2"/>
  <c r="CN1290" i="2"/>
  <c r="CN1336" i="2"/>
  <c r="CN1361" i="2"/>
  <c r="CN1385" i="2"/>
  <c r="CN1289" i="2"/>
  <c r="CN1317" i="2"/>
  <c r="CN1360" i="2"/>
  <c r="CN523" i="2"/>
  <c r="CN418" i="2"/>
  <c r="CN386" i="2"/>
  <c r="CN413" i="2"/>
  <c r="CN308" i="2"/>
  <c r="CN333" i="2"/>
  <c r="CN355" i="2"/>
  <c r="CN224" i="2"/>
  <c r="CN262" i="2"/>
  <c r="CN439" i="2"/>
  <c r="CN379" i="2"/>
  <c r="CN411" i="2"/>
  <c r="CN306" i="2"/>
  <c r="CN331" i="2"/>
  <c r="CN354" i="2"/>
  <c r="CN223" i="2"/>
  <c r="CN261" i="2"/>
  <c r="CN457" i="2"/>
  <c r="CN378" i="2"/>
  <c r="CN410" i="2"/>
  <c r="CN304" i="2"/>
  <c r="CN328" i="2"/>
  <c r="CN352" i="2"/>
  <c r="CN222" i="2"/>
  <c r="CN246" i="2"/>
  <c r="CN273" i="2"/>
  <c r="CN472" i="2"/>
  <c r="CN371" i="2"/>
  <c r="CN403" i="2"/>
  <c r="CN296" i="2"/>
  <c r="CN327" i="2"/>
  <c r="CN351" i="2"/>
  <c r="CN219" i="2"/>
  <c r="CN245" i="2"/>
  <c r="CN272" i="2"/>
  <c r="CN487" i="2"/>
  <c r="CN370" i="2"/>
  <c r="CN402" i="2"/>
  <c r="CN321" i="2"/>
  <c r="CN345" i="2"/>
  <c r="CN218" i="2"/>
  <c r="CN244" i="2"/>
  <c r="CN268" i="2"/>
  <c r="CN532" i="2"/>
  <c r="CN423" i="2"/>
  <c r="CN395" i="2"/>
  <c r="CN294" i="2"/>
  <c r="CN293" i="2" s="1"/>
  <c r="CO295" i="2"/>
  <c r="CN318" i="2"/>
  <c r="CN343" i="2"/>
  <c r="CN217" i="2"/>
  <c r="CN241" i="2"/>
  <c r="CN267" i="2"/>
  <c r="CN525" i="2"/>
  <c r="CN420" i="2"/>
  <c r="CN394" i="2"/>
  <c r="CN360" i="2"/>
  <c r="CN317" i="2"/>
  <c r="CN340" i="2"/>
  <c r="CN240" i="2"/>
  <c r="CN266" i="2"/>
  <c r="CN263" i="2"/>
  <c r="CN201" i="2"/>
  <c r="CN166" i="2"/>
  <c r="CN120" i="2"/>
  <c r="CN130" i="2"/>
  <c r="CN157" i="2"/>
  <c r="CN131" i="2"/>
  <c r="CN239" i="2"/>
  <c r="CN189" i="2"/>
  <c r="CN199" i="2"/>
  <c r="CN165" i="2"/>
  <c r="CN119" i="2"/>
  <c r="CN129" i="2"/>
  <c r="CN191" i="2"/>
  <c r="CN414" i="2"/>
  <c r="CN287" i="2"/>
  <c r="CN188" i="2"/>
  <c r="CN198" i="2"/>
  <c r="CN164" i="2"/>
  <c r="CN118" i="2"/>
  <c r="CN128" i="2"/>
  <c r="CN387" i="2"/>
  <c r="CN339" i="2"/>
  <c r="CN274" i="2"/>
  <c r="CN197" i="2"/>
  <c r="CN161" i="2"/>
  <c r="CN117" i="2"/>
  <c r="CN127" i="2"/>
  <c r="CN419" i="2"/>
  <c r="CN196" i="2"/>
  <c r="CN160" i="2"/>
  <c r="CN114" i="2"/>
  <c r="CN126" i="2"/>
  <c r="CN135" i="2"/>
  <c r="CN167" i="2"/>
  <c r="CN121" i="2"/>
  <c r="CN524" i="2"/>
  <c r="CN193" i="2"/>
  <c r="CN159" i="2"/>
  <c r="CN170" i="2"/>
  <c r="CN123" i="2"/>
  <c r="CN134" i="2"/>
  <c r="CN192" i="2"/>
  <c r="CN158" i="2"/>
  <c r="CN168" i="2"/>
  <c r="CN122" i="2"/>
  <c r="CN132" i="2"/>
  <c r="S2144" i="2"/>
  <c r="BR2144" i="2"/>
  <c r="P2145" i="2"/>
  <c r="DR2145" i="2"/>
  <c r="DV2145" i="2"/>
  <c r="K2145" i="2"/>
  <c r="AQ2145" i="2"/>
  <c r="U2145" i="2"/>
  <c r="AD2145" i="2"/>
  <c r="AH2145" i="2"/>
  <c r="BG2145" i="2"/>
  <c r="AU2145" i="2"/>
  <c r="AY2145" i="2"/>
  <c r="BC2145" i="2"/>
  <c r="DO2145" i="2"/>
  <c r="BL2145" i="2"/>
  <c r="BP2145" i="2"/>
  <c r="BZ2145" i="2"/>
  <c r="Q2145" i="2"/>
  <c r="DS2145" i="2"/>
  <c r="H2145" i="2"/>
  <c r="L2145" i="2"/>
  <c r="AI2145" i="2"/>
  <c r="V2145" i="2"/>
  <c r="AA2145" i="2"/>
  <c r="AE2145" i="2"/>
  <c r="AZ2145" i="2"/>
  <c r="AN2145" i="2"/>
  <c r="AR2145" i="2"/>
  <c r="AV2145" i="2"/>
  <c r="DT2145" i="2"/>
  <c r="BD2145" i="2"/>
  <c r="BM2145" i="2"/>
  <c r="BQ2145" i="2"/>
  <c r="R2145" i="2"/>
  <c r="D2145" i="2"/>
  <c r="I2145" i="2"/>
  <c r="N2145" i="2"/>
  <c r="AO2145" i="2"/>
  <c r="AB2145" i="2"/>
  <c r="AF2145" i="2"/>
  <c r="AJ2145" i="2"/>
  <c r="BE2145" i="2"/>
  <c r="AS2145" i="2"/>
  <c r="AW2145" i="2"/>
  <c r="BA2145" i="2"/>
  <c r="DQ2145" i="2"/>
  <c r="BJ2145" i="2"/>
  <c r="BN2145" i="2"/>
  <c r="BX2145" i="2"/>
  <c r="O2145" i="2"/>
  <c r="DU2145" i="2"/>
  <c r="C2146" i="2"/>
  <c r="J2145" i="2"/>
  <c r="AK2145" i="2"/>
  <c r="X2145" i="2"/>
  <c r="AC2145" i="2"/>
  <c r="AG2145" i="2"/>
  <c r="BF2145" i="2"/>
  <c r="AP2145" i="2"/>
  <c r="AT2145" i="2"/>
  <c r="AX2145" i="2"/>
  <c r="DE2145" i="2"/>
  <c r="BK2145" i="2"/>
  <c r="BO2145" i="2"/>
  <c r="BY2145" i="2"/>
  <c r="AL2144" i="2"/>
  <c r="BM167" i="3"/>
  <c r="BM198" i="3" s="1"/>
  <c r="BN127" i="3"/>
  <c r="BN118" i="3"/>
  <c r="BL1426" i="3"/>
  <c r="BL1443" i="3" s="1"/>
  <c r="F2009" i="3"/>
  <c r="BM1510" i="3"/>
  <c r="BM1516" i="3" s="1"/>
  <c r="BM1238" i="3"/>
  <c r="BM1252" i="3" s="1"/>
  <c r="BM1436" i="3" s="1"/>
  <c r="BM1438" i="3" s="1"/>
  <c r="AY2010" i="3"/>
  <c r="BE2010" i="3" s="1"/>
  <c r="AT1445" i="2"/>
  <c r="AT1447" i="2" s="1"/>
  <c r="AT1451" i="2" s="1"/>
  <c r="AU1439" i="2"/>
  <c r="AS1500" i="2"/>
  <c r="AS1502" i="2" s="1"/>
  <c r="AS1506" i="2" s="1"/>
  <c r="AT1494" i="2"/>
  <c r="AT1495" i="2" s="1"/>
  <c r="AD131" i="2"/>
  <c r="AC1550" i="2"/>
  <c r="AC1553" i="2" s="1"/>
  <c r="F2140" i="2" s="1"/>
  <c r="AC1567" i="2"/>
  <c r="AD122" i="2"/>
  <c r="AD188" i="2" s="1"/>
  <c r="CN1557" i="2" l="1"/>
  <c r="CN1720" i="2"/>
  <c r="CP17" i="2"/>
  <c r="CO1499" i="2"/>
  <c r="CO1522" i="2"/>
  <c r="CO1498" i="2"/>
  <c r="CO1495" i="2"/>
  <c r="CO1504" i="2"/>
  <c r="CO1527" i="2"/>
  <c r="CO1494" i="2"/>
  <c r="CO1503" i="2"/>
  <c r="CO1526" i="2"/>
  <c r="CO579" i="2" s="1"/>
  <c r="CO1502" i="2"/>
  <c r="CO1524" i="2"/>
  <c r="CO1500" i="2"/>
  <c r="CO1523" i="2"/>
  <c r="CO1536" i="2"/>
  <c r="CO1545" i="2"/>
  <c r="CO1530" i="2"/>
  <c r="CO1544" i="2"/>
  <c r="CO1529" i="2"/>
  <c r="CO1543" i="2"/>
  <c r="CO1506" i="2"/>
  <c r="CO1541" i="2"/>
  <c r="CO1496" i="2"/>
  <c r="CO1539" i="2"/>
  <c r="CO1497" i="2"/>
  <c r="CP1521" i="2"/>
  <c r="CO1538" i="2"/>
  <c r="CO1537" i="2"/>
  <c r="CO1542" i="2"/>
  <c r="CO1555" i="2"/>
  <c r="CO1576" i="2"/>
  <c r="CO1528" i="2"/>
  <c r="CO1575" i="2"/>
  <c r="CO1505" i="2"/>
  <c r="CO1552" i="2"/>
  <c r="CO1569" i="2"/>
  <c r="CP1573" i="2"/>
  <c r="CO1550" i="2"/>
  <c r="CO1551" i="2"/>
  <c r="CO1567" i="2"/>
  <c r="CO1565" i="2"/>
  <c r="CO1578" i="2"/>
  <c r="CO1589" i="2"/>
  <c r="CO1604" i="2"/>
  <c r="CO1574" i="2"/>
  <c r="CO1588" i="2"/>
  <c r="CO1603" i="2"/>
  <c r="CO1602" i="2"/>
  <c r="CP1587" i="2"/>
  <c r="CO1601" i="2"/>
  <c r="CO1610" i="2"/>
  <c r="CO1600" i="2"/>
  <c r="CO1609" i="2"/>
  <c r="CO1564" i="2"/>
  <c r="CO1597" i="2"/>
  <c r="CO1608" i="2"/>
  <c r="CO1577" i="2"/>
  <c r="CO1607" i="2"/>
  <c r="CO1621" i="2"/>
  <c r="CO1630" i="2"/>
  <c r="CO1614" i="2"/>
  <c r="CO1620" i="2"/>
  <c r="CO1629" i="2"/>
  <c r="CO1605" i="2"/>
  <c r="CO1619" i="2"/>
  <c r="CO1628" i="2"/>
  <c r="CO1618" i="2"/>
  <c r="CO1627" i="2"/>
  <c r="CO1635" i="2"/>
  <c r="CO1617" i="2"/>
  <c r="CO1625" i="2"/>
  <c r="CO1634" i="2"/>
  <c r="CO1616" i="2"/>
  <c r="CO1624" i="2"/>
  <c r="CO1623" i="2"/>
  <c r="CO1632" i="2"/>
  <c r="CO1590" i="2"/>
  <c r="CO1615" i="2"/>
  <c r="CO1622" i="2"/>
  <c r="CO1631" i="2"/>
  <c r="CO1639" i="2"/>
  <c r="CO1647" i="2"/>
  <c r="CO1657" i="2"/>
  <c r="CO1665" i="2"/>
  <c r="CO1678" i="2"/>
  <c r="CO1633" i="2"/>
  <c r="CO1636" i="2"/>
  <c r="CO1637" i="2"/>
  <c r="CO1638" i="2"/>
  <c r="CO1646" i="2"/>
  <c r="CO1656" i="2"/>
  <c r="CO1661" i="2"/>
  <c r="CO1677" i="2"/>
  <c r="CO1645" i="2"/>
  <c r="CO1655" i="2"/>
  <c r="CO1674" i="2"/>
  <c r="CO1644" i="2"/>
  <c r="CO1654" i="2"/>
  <c r="CO1672" i="2"/>
  <c r="CO1643" i="2"/>
  <c r="CO1653" i="2"/>
  <c r="CO1671" i="2"/>
  <c r="CO1642" i="2"/>
  <c r="CO1652" i="2"/>
  <c r="CO1641" i="2"/>
  <c r="CO1651" i="2"/>
  <c r="CO1640" i="2"/>
  <c r="CO1649" i="2"/>
  <c r="CO1658" i="2"/>
  <c r="CO1666" i="2"/>
  <c r="CO1669" i="2"/>
  <c r="CO1691" i="2"/>
  <c r="CO1750" i="2"/>
  <c r="CO1670" i="2"/>
  <c r="CO1680" i="2"/>
  <c r="CO1690" i="2"/>
  <c r="CO1746" i="2"/>
  <c r="CO1689" i="2"/>
  <c r="CO1701" i="2"/>
  <c r="CO1738" i="2"/>
  <c r="CO1789" i="2"/>
  <c r="CO1688" i="2"/>
  <c r="CO1699" i="2"/>
  <c r="CO1721" i="2" s="1"/>
  <c r="CO1734" i="2"/>
  <c r="CO1787" i="2"/>
  <c r="CO1685" i="2"/>
  <c r="CO1698" i="2"/>
  <c r="CO1718" i="2" s="1"/>
  <c r="CO1726" i="2"/>
  <c r="CO1784" i="2"/>
  <c r="CP1779" i="2" s="1"/>
  <c r="CO1683" i="2"/>
  <c r="CO1695" i="2"/>
  <c r="CO1722" i="2"/>
  <c r="CO1783" i="2"/>
  <c r="CO1681" i="2"/>
  <c r="CO1693" i="2"/>
  <c r="CO1762" i="2"/>
  <c r="CO1782" i="2"/>
  <c r="CO1692" i="2"/>
  <c r="CO1758" i="2"/>
  <c r="CO1781" i="2"/>
  <c r="CO1804" i="2"/>
  <c r="CP1798" i="2" s="1"/>
  <c r="CO1442" i="2"/>
  <c r="CO1451" i="2"/>
  <c r="CO564" i="2"/>
  <c r="CO1803" i="2"/>
  <c r="CO1441" i="2"/>
  <c r="CO1450" i="2"/>
  <c r="CO1415" i="2"/>
  <c r="CO549" i="2"/>
  <c r="CO1792" i="2"/>
  <c r="CO1802" i="2"/>
  <c r="CO1440" i="2"/>
  <c r="CO1449" i="2"/>
  <c r="CO1801" i="2"/>
  <c r="CO1439" i="2"/>
  <c r="CO1448" i="2"/>
  <c r="CO618" i="2"/>
  <c r="CO1816" i="2"/>
  <c r="CO1447" i="2"/>
  <c r="CO1469" i="2"/>
  <c r="CO1812" i="2"/>
  <c r="CO1445" i="2"/>
  <c r="CO1468" i="2"/>
  <c r="CO1809" i="2"/>
  <c r="CO1444" i="2"/>
  <c r="CO595" i="2"/>
  <c r="CO1807" i="2"/>
  <c r="CO1465" i="2"/>
  <c r="CP1466" i="2"/>
  <c r="CO655" i="2"/>
  <c r="CO696" i="2"/>
  <c r="CO750" i="2"/>
  <c r="CO804" i="2"/>
  <c r="CO638" i="2"/>
  <c r="CO695" i="2"/>
  <c r="CO749" i="2"/>
  <c r="CO787" i="2"/>
  <c r="CO598" i="2"/>
  <c r="CO617" i="2"/>
  <c r="CO637" i="2"/>
  <c r="CO694" i="2"/>
  <c r="CO733" i="2"/>
  <c r="CO786" i="2"/>
  <c r="CO636" i="2"/>
  <c r="CO676" i="2"/>
  <c r="CO732" i="2"/>
  <c r="CO785" i="2"/>
  <c r="CO619" i="2"/>
  <c r="CO675" i="2"/>
  <c r="CO731" i="2"/>
  <c r="CO769" i="2"/>
  <c r="CO813" i="2"/>
  <c r="CO674" i="2"/>
  <c r="CO715" i="2"/>
  <c r="CO768" i="2"/>
  <c r="CO812" i="2"/>
  <c r="CO657" i="2"/>
  <c r="CO714" i="2"/>
  <c r="CO767" i="2"/>
  <c r="CO806" i="2"/>
  <c r="CO656" i="2"/>
  <c r="CO713" i="2"/>
  <c r="CO751" i="2"/>
  <c r="CO805" i="2"/>
  <c r="CO841" i="2"/>
  <c r="CO901" i="2"/>
  <c r="CO941" i="2"/>
  <c r="CO979" i="2"/>
  <c r="CO1038" i="2"/>
  <c r="CO840" i="2"/>
  <c r="CO882" i="2"/>
  <c r="CO940" i="2"/>
  <c r="CO978" i="2"/>
  <c r="CO1020" i="2"/>
  <c r="CO814" i="2"/>
  <c r="CO881" i="2"/>
  <c r="CO939" i="2"/>
  <c r="CO974" i="2"/>
  <c r="CO1019" i="2"/>
  <c r="CO880" i="2"/>
  <c r="CO923" i="2"/>
  <c r="CO973" i="2"/>
  <c r="CO1018" i="2"/>
  <c r="CO862" i="2"/>
  <c r="CO922" i="2"/>
  <c r="CO972" i="2"/>
  <c r="CO1000" i="2"/>
  <c r="CO861" i="2"/>
  <c r="CO921" i="2"/>
  <c r="CO958" i="2"/>
  <c r="CO999" i="2"/>
  <c r="CO860" i="2"/>
  <c r="CO903" i="2"/>
  <c r="CO957" i="2"/>
  <c r="CO998" i="2"/>
  <c r="CO842" i="2"/>
  <c r="CO902" i="2"/>
  <c r="CO956" i="2"/>
  <c r="CO980" i="2"/>
  <c r="CO1079" i="2"/>
  <c r="CO1135" i="2"/>
  <c r="CO1176" i="2"/>
  <c r="CO1237" i="2"/>
  <c r="CO1078" i="2"/>
  <c r="CO1120" i="2"/>
  <c r="CO1175" i="2"/>
  <c r="CO1236" i="2"/>
  <c r="CO1060" i="2"/>
  <c r="CO1119" i="2"/>
  <c r="CO1174" i="2"/>
  <c r="CO1220" i="2"/>
  <c r="CO1059" i="2"/>
  <c r="CO1118" i="2"/>
  <c r="CO1154" i="2"/>
  <c r="CO1219" i="2"/>
  <c r="CO1058" i="2"/>
  <c r="CO1100" i="2"/>
  <c r="CO1153" i="2"/>
  <c r="CO1218" i="2"/>
  <c r="CO1254" i="2"/>
  <c r="CO1040" i="2"/>
  <c r="CO1099" i="2"/>
  <c r="CO1152" i="2"/>
  <c r="CO1200" i="2"/>
  <c r="CO1253" i="2"/>
  <c r="CO1039" i="2"/>
  <c r="CO1098" i="2"/>
  <c r="CO1137" i="2"/>
  <c r="CO1199" i="2"/>
  <c r="CO1252" i="2"/>
  <c r="CO1080" i="2"/>
  <c r="CO1136" i="2"/>
  <c r="CO1198" i="2"/>
  <c r="CO1238" i="2"/>
  <c r="CO1289" i="2"/>
  <c r="CO1317" i="2"/>
  <c r="CO1360" i="2"/>
  <c r="CO1275" i="2"/>
  <c r="CO1316" i="2"/>
  <c r="CO1359" i="2"/>
  <c r="CO1382" i="2"/>
  <c r="CO1414" i="2"/>
  <c r="CO1443" i="2" s="1"/>
  <c r="CO1274" i="2"/>
  <c r="CO1315" i="2"/>
  <c r="CO1355" i="2"/>
  <c r="CO1381" i="2"/>
  <c r="CO1413" i="2"/>
  <c r="CO1273" i="2"/>
  <c r="CO1297" i="2"/>
  <c r="CO1354" i="2"/>
  <c r="CO1380" i="2"/>
  <c r="CO1412" i="2"/>
  <c r="CO1296" i="2"/>
  <c r="CO1353" i="2"/>
  <c r="CO1369" i="2"/>
  <c r="CO1383" i="2" s="1"/>
  <c r="CO1399" i="2"/>
  <c r="CO1295" i="2"/>
  <c r="CO1338" i="2"/>
  <c r="CO1368" i="2"/>
  <c r="CO1397" i="2"/>
  <c r="CO1291" i="2"/>
  <c r="CO1337" i="2"/>
  <c r="CO1367" i="2"/>
  <c r="CO1392" i="2"/>
  <c r="CO1290" i="2"/>
  <c r="CO1336" i="2"/>
  <c r="CO1361" i="2"/>
  <c r="CO1385" i="2"/>
  <c r="CO524" i="2"/>
  <c r="CO419" i="2"/>
  <c r="CO387" i="2"/>
  <c r="CO414" i="2"/>
  <c r="CO339" i="2"/>
  <c r="CO287" i="2"/>
  <c r="CO239" i="2"/>
  <c r="CO263" i="2"/>
  <c r="CO523" i="2"/>
  <c r="CO418" i="2"/>
  <c r="CO386" i="2"/>
  <c r="CO413" i="2"/>
  <c r="CO308" i="2"/>
  <c r="CO333" i="2"/>
  <c r="CO355" i="2"/>
  <c r="CO224" i="2"/>
  <c r="CO262" i="2"/>
  <c r="CO439" i="2"/>
  <c r="CO379" i="2"/>
  <c r="CO411" i="2"/>
  <c r="CO306" i="2"/>
  <c r="CO331" i="2"/>
  <c r="CO354" i="2"/>
  <c r="CO223" i="2"/>
  <c r="CO261" i="2"/>
  <c r="CO457" i="2"/>
  <c r="CO378" i="2"/>
  <c r="CO410" i="2"/>
  <c r="CO304" i="2"/>
  <c r="CO328" i="2"/>
  <c r="CO352" i="2"/>
  <c r="CO222" i="2"/>
  <c r="CO246" i="2"/>
  <c r="CO273" i="2"/>
  <c r="CO472" i="2"/>
  <c r="CO371" i="2"/>
  <c r="CO403" i="2"/>
  <c r="CO296" i="2"/>
  <c r="CO327" i="2"/>
  <c r="CO351" i="2"/>
  <c r="CO219" i="2"/>
  <c r="CO245" i="2"/>
  <c r="CO272" i="2"/>
  <c r="CO487" i="2"/>
  <c r="CO370" i="2"/>
  <c r="CO402" i="2"/>
  <c r="CO321" i="2"/>
  <c r="CO345" i="2"/>
  <c r="CO218" i="2"/>
  <c r="CO244" i="2"/>
  <c r="CO268" i="2"/>
  <c r="CO532" i="2"/>
  <c r="CO423" i="2"/>
  <c r="CO1720" i="2" s="1"/>
  <c r="CO395" i="2"/>
  <c r="CO294" i="2"/>
  <c r="CO293" i="2" s="1"/>
  <c r="CP295" i="2"/>
  <c r="CO318" i="2"/>
  <c r="CO343" i="2"/>
  <c r="CO217" i="2"/>
  <c r="CO241" i="2"/>
  <c r="CO267" i="2"/>
  <c r="CO394" i="2"/>
  <c r="CO340" i="2"/>
  <c r="CO191" i="2"/>
  <c r="CO157" i="2"/>
  <c r="CO167" i="2"/>
  <c r="CO121" i="2"/>
  <c r="CO131" i="2"/>
  <c r="CO132" i="2"/>
  <c r="CO420" i="2"/>
  <c r="CO317" i="2"/>
  <c r="CO201" i="2"/>
  <c r="CO166" i="2"/>
  <c r="CO120" i="2"/>
  <c r="CO130" i="2"/>
  <c r="CO525" i="2"/>
  <c r="CO189" i="2"/>
  <c r="CO199" i="2"/>
  <c r="CO165" i="2"/>
  <c r="CO119" i="2"/>
  <c r="CO129" i="2"/>
  <c r="CO188" i="2"/>
  <c r="CO198" i="2"/>
  <c r="CO164" i="2"/>
  <c r="CO118" i="2"/>
  <c r="CO128" i="2"/>
  <c r="CO192" i="2"/>
  <c r="CO168" i="2"/>
  <c r="CO122" i="2"/>
  <c r="CO274" i="2"/>
  <c r="CO197" i="2"/>
  <c r="CO161" i="2"/>
  <c r="CO117" i="2"/>
  <c r="CO127" i="2"/>
  <c r="CO266" i="2"/>
  <c r="CO196" i="2"/>
  <c r="CO160" i="2"/>
  <c r="CO114" i="2"/>
  <c r="CO126" i="2"/>
  <c r="CO135" i="2"/>
  <c r="CO158" i="2"/>
  <c r="CO240" i="2"/>
  <c r="CO193" i="2"/>
  <c r="CO159" i="2"/>
  <c r="CO170" i="2"/>
  <c r="CO123" i="2"/>
  <c r="CO134" i="2"/>
  <c r="CO360" i="2"/>
  <c r="CN1611" i="2"/>
  <c r="CN1443" i="2"/>
  <c r="CN1659" i="2"/>
  <c r="BR2145" i="2"/>
  <c r="S2145" i="2"/>
  <c r="AR2146" i="2"/>
  <c r="AV2146" i="2"/>
  <c r="AZ2146" i="2"/>
  <c r="BD2146" i="2"/>
  <c r="BM2146" i="2"/>
  <c r="BQ2146" i="2"/>
  <c r="DT2146" i="2"/>
  <c r="D2146" i="2"/>
  <c r="H2146" i="2"/>
  <c r="L2146" i="2"/>
  <c r="Q2146" i="2"/>
  <c r="V2146" i="2"/>
  <c r="AA2146" i="2"/>
  <c r="AE2146" i="2"/>
  <c r="AI2146" i="2"/>
  <c r="AN2146" i="2"/>
  <c r="AW2146" i="2"/>
  <c r="BA2146" i="2"/>
  <c r="BE2146" i="2"/>
  <c r="BJ2146" i="2"/>
  <c r="BN2146" i="2"/>
  <c r="BX2146" i="2"/>
  <c r="DQ2146" i="2"/>
  <c r="DU2146" i="2"/>
  <c r="I2146" i="2"/>
  <c r="N2146" i="2"/>
  <c r="R2146" i="2"/>
  <c r="AB2146" i="2"/>
  <c r="AF2146" i="2"/>
  <c r="AJ2146" i="2"/>
  <c r="AO2146" i="2"/>
  <c r="AS2146" i="2"/>
  <c r="AT2146" i="2"/>
  <c r="AX2146" i="2"/>
  <c r="BF2146" i="2"/>
  <c r="BK2146" i="2"/>
  <c r="BO2146" i="2"/>
  <c r="BY2146" i="2"/>
  <c r="DE2146" i="2"/>
  <c r="DR2146" i="2"/>
  <c r="C2147" i="2"/>
  <c r="J2146" i="2"/>
  <c r="O2146" i="2"/>
  <c r="X2146" i="2"/>
  <c r="AC2146" i="2"/>
  <c r="AG2146" i="2"/>
  <c r="AK2146" i="2"/>
  <c r="AP2146" i="2"/>
  <c r="AY2146" i="2"/>
  <c r="BC2146" i="2"/>
  <c r="BG2146" i="2"/>
  <c r="BL2146" i="2"/>
  <c r="BP2146" i="2"/>
  <c r="BZ2146" i="2"/>
  <c r="DO2146" i="2"/>
  <c r="DS2146" i="2"/>
  <c r="DV2146" i="2"/>
  <c r="K2146" i="2"/>
  <c r="P2146" i="2"/>
  <c r="U2146" i="2"/>
  <c r="AD2146" i="2"/>
  <c r="AH2146" i="2"/>
  <c r="AQ2146" i="2"/>
  <c r="AU2146" i="2"/>
  <c r="AL2145" i="2"/>
  <c r="BV2010" i="3"/>
  <c r="BN119" i="3"/>
  <c r="CJ118" i="3"/>
  <c r="BM1419" i="3"/>
  <c r="BX2010" i="3"/>
  <c r="BN128" i="3"/>
  <c r="CJ127" i="3"/>
  <c r="AS1691" i="2"/>
  <c r="AC1569" i="2"/>
  <c r="AT1499" i="2"/>
  <c r="AC1557" i="2"/>
  <c r="AC1574" i="2" s="1"/>
  <c r="AC1665" i="2" s="1"/>
  <c r="AC1683" i="2" s="1"/>
  <c r="AU1440" i="2"/>
  <c r="AD158" i="2"/>
  <c r="AD1135" i="2"/>
  <c r="AD157" i="2"/>
  <c r="AD123" i="2"/>
  <c r="AD159" i="2"/>
  <c r="AD160" i="2"/>
  <c r="AD196" i="2"/>
  <c r="AD165" i="2"/>
  <c r="AD132" i="2"/>
  <c r="AD134" i="2"/>
  <c r="AD135" i="2" s="1"/>
  <c r="AE114" i="2" s="1"/>
  <c r="AD166" i="2"/>
  <c r="AD164" i="2"/>
  <c r="AD167" i="2"/>
  <c r="AD1136" i="2"/>
  <c r="AT1689" i="2"/>
  <c r="CO1659" i="2" l="1"/>
  <c r="CO1553" i="2"/>
  <c r="CO1557" i="2" s="1"/>
  <c r="CO1611" i="2"/>
  <c r="CQ17" i="2"/>
  <c r="CP1500" i="2"/>
  <c r="CP1523" i="2"/>
  <c r="CP1499" i="2"/>
  <c r="CP1522" i="2"/>
  <c r="CP1496" i="2"/>
  <c r="CP1505" i="2"/>
  <c r="CP1495" i="2"/>
  <c r="CP1504" i="2"/>
  <c r="CP1527" i="2"/>
  <c r="CP1494" i="2"/>
  <c r="CP1503" i="2"/>
  <c r="CP1526" i="2"/>
  <c r="CP579" i="2" s="1"/>
  <c r="CP1502" i="2"/>
  <c r="CP1524" i="2"/>
  <c r="CP1498" i="2"/>
  <c r="CP1537" i="2"/>
  <c r="CP1550" i="2"/>
  <c r="CP1553" i="2" s="1"/>
  <c r="CP1536" i="2"/>
  <c r="CP1545" i="2"/>
  <c r="CP1530" i="2"/>
  <c r="CP1544" i="2"/>
  <c r="CP1528" i="2"/>
  <c r="CP1542" i="2"/>
  <c r="CP1506" i="2"/>
  <c r="CP1541" i="2"/>
  <c r="CP1539" i="2"/>
  <c r="CP1497" i="2"/>
  <c r="CQ1521" i="2"/>
  <c r="CP1538" i="2"/>
  <c r="CP1564" i="2"/>
  <c r="CP1577" i="2"/>
  <c r="CP1555" i="2"/>
  <c r="CP1576" i="2"/>
  <c r="CP1574" i="2"/>
  <c r="CP1543" i="2"/>
  <c r="CP1552" i="2"/>
  <c r="CP1569" i="2"/>
  <c r="CQ1573" i="2"/>
  <c r="CP1529" i="2"/>
  <c r="CP1551" i="2"/>
  <c r="CP1567" i="2"/>
  <c r="CP1578" i="2"/>
  <c r="CP1590" i="2"/>
  <c r="CP1605" i="2"/>
  <c r="CP1614" i="2"/>
  <c r="CP1589" i="2"/>
  <c r="CP1604" i="2"/>
  <c r="CP1565" i="2"/>
  <c r="CP1588" i="2"/>
  <c r="CP1603" i="2"/>
  <c r="CP1575" i="2"/>
  <c r="CP1602" i="2"/>
  <c r="CQ1587" i="2"/>
  <c r="CP1601" i="2"/>
  <c r="CP1610" i="2"/>
  <c r="CP1600" i="2"/>
  <c r="CP1609" i="2"/>
  <c r="CP1597" i="2"/>
  <c r="CP1608" i="2"/>
  <c r="CP1615" i="2"/>
  <c r="CP1622" i="2"/>
  <c r="CP1631" i="2"/>
  <c r="CP1621" i="2"/>
  <c r="CP1630" i="2"/>
  <c r="CP1620" i="2"/>
  <c r="CP1629" i="2"/>
  <c r="CP1619" i="2"/>
  <c r="CP1628" i="2"/>
  <c r="CP1636" i="2"/>
  <c r="CP1618" i="2"/>
  <c r="CP1627" i="2"/>
  <c r="CP1635" i="2"/>
  <c r="CP1617" i="2"/>
  <c r="CP1625" i="2"/>
  <c r="CP1616" i="2"/>
  <c r="CP1624" i="2"/>
  <c r="CP1633" i="2"/>
  <c r="CP1607" i="2"/>
  <c r="CP1623" i="2"/>
  <c r="CP1634" i="2"/>
  <c r="CP1640" i="2"/>
  <c r="CP1649" i="2"/>
  <c r="CP1658" i="2"/>
  <c r="CP1666" i="2"/>
  <c r="CP1680" i="2"/>
  <c r="CP1639" i="2"/>
  <c r="CP1647" i="2"/>
  <c r="CP1657" i="2"/>
  <c r="CP1665" i="2"/>
  <c r="CP1637" i="2"/>
  <c r="CP1638" i="2"/>
  <c r="CP1646" i="2"/>
  <c r="CP1656" i="2"/>
  <c r="CP1661" i="2"/>
  <c r="CP1677" i="2"/>
  <c r="CP1645" i="2"/>
  <c r="CP1655" i="2"/>
  <c r="CP1674" i="2"/>
  <c r="CP1644" i="2"/>
  <c r="CP1654" i="2"/>
  <c r="CP1672" i="2"/>
  <c r="CP1643" i="2"/>
  <c r="CP1653" i="2"/>
  <c r="CP1632" i="2"/>
  <c r="CP1642" i="2"/>
  <c r="CP1652" i="2"/>
  <c r="CP1641" i="2"/>
  <c r="CP1651" i="2"/>
  <c r="CP1669" i="2"/>
  <c r="CP1692" i="2"/>
  <c r="CP1758" i="2"/>
  <c r="CP1781" i="2"/>
  <c r="CP1691" i="2"/>
  <c r="CP1750" i="2"/>
  <c r="CP1670" i="2"/>
  <c r="CP1690" i="2"/>
  <c r="CP1746" i="2"/>
  <c r="CP1671" i="2"/>
  <c r="CP1689" i="2"/>
  <c r="CP1701" i="2"/>
  <c r="CP1738" i="2"/>
  <c r="CP1789" i="2"/>
  <c r="CP1678" i="2"/>
  <c r="CP1688" i="2"/>
  <c r="CP1699" i="2"/>
  <c r="CP1721" i="2" s="1"/>
  <c r="CP1734" i="2"/>
  <c r="CP1685" i="2"/>
  <c r="CP1698" i="2"/>
  <c r="CP1718" i="2" s="1"/>
  <c r="CP1726" i="2"/>
  <c r="CP1784" i="2"/>
  <c r="CQ1779" i="2" s="1"/>
  <c r="CP1683" i="2"/>
  <c r="CP1695" i="2"/>
  <c r="CP1722" i="2"/>
  <c r="CP1783" i="2"/>
  <c r="CP1681" i="2"/>
  <c r="CP1693" i="2"/>
  <c r="CP1762" i="2"/>
  <c r="CP1782" i="2"/>
  <c r="CP1807" i="2"/>
  <c r="CP1465" i="2"/>
  <c r="CQ1466" i="2"/>
  <c r="CP1804" i="2"/>
  <c r="CQ1798" i="2" s="1"/>
  <c r="CP1442" i="2"/>
  <c r="CP1451" i="2"/>
  <c r="CP564" i="2"/>
  <c r="CP1803" i="2"/>
  <c r="CP1441" i="2"/>
  <c r="CP1450" i="2"/>
  <c r="CP1415" i="2"/>
  <c r="CP549" i="2"/>
  <c r="CP1792" i="2"/>
  <c r="CP1802" i="2"/>
  <c r="CP1440" i="2"/>
  <c r="CP1449" i="2"/>
  <c r="CP1801" i="2"/>
  <c r="CP1439" i="2"/>
  <c r="CP1448" i="2"/>
  <c r="CP1787" i="2"/>
  <c r="CP1816" i="2"/>
  <c r="CP1447" i="2"/>
  <c r="CP1469" i="2"/>
  <c r="CP1812" i="2"/>
  <c r="CP1445" i="2"/>
  <c r="CP1468" i="2"/>
  <c r="CP1809" i="2"/>
  <c r="CP1444" i="2"/>
  <c r="CP595" i="2"/>
  <c r="CP656" i="2"/>
  <c r="CP713" i="2"/>
  <c r="CP751" i="2"/>
  <c r="CP805" i="2"/>
  <c r="CP655" i="2"/>
  <c r="CP696" i="2"/>
  <c r="CP750" i="2"/>
  <c r="CP804" i="2"/>
  <c r="CP638" i="2"/>
  <c r="CP695" i="2"/>
  <c r="CP749" i="2"/>
  <c r="CP787" i="2"/>
  <c r="CP598" i="2"/>
  <c r="CP617" i="2"/>
  <c r="CP618" i="2"/>
  <c r="CP637" i="2"/>
  <c r="CP694" i="2"/>
  <c r="CP733" i="2"/>
  <c r="CP786" i="2"/>
  <c r="CP636" i="2"/>
  <c r="CP676" i="2"/>
  <c r="CP732" i="2"/>
  <c r="CP785" i="2"/>
  <c r="CP619" i="2"/>
  <c r="CP675" i="2"/>
  <c r="CP731" i="2"/>
  <c r="CP769" i="2"/>
  <c r="CP813" i="2"/>
  <c r="CP674" i="2"/>
  <c r="CP715" i="2"/>
  <c r="CP768" i="2"/>
  <c r="CP812" i="2"/>
  <c r="CP657" i="2"/>
  <c r="CP714" i="2"/>
  <c r="CP767" i="2"/>
  <c r="CP806" i="2"/>
  <c r="CP842" i="2"/>
  <c r="CP902" i="2"/>
  <c r="CP956" i="2"/>
  <c r="CP980" i="2"/>
  <c r="CP841" i="2"/>
  <c r="CP901" i="2"/>
  <c r="CP941" i="2"/>
  <c r="CP979" i="2"/>
  <c r="CP1038" i="2"/>
  <c r="CP840" i="2"/>
  <c r="CP882" i="2"/>
  <c r="CP940" i="2"/>
  <c r="CP978" i="2"/>
  <c r="CP1020" i="2"/>
  <c r="CP814" i="2"/>
  <c r="CP881" i="2"/>
  <c r="CP939" i="2"/>
  <c r="CP974" i="2"/>
  <c r="CP1019" i="2"/>
  <c r="CP880" i="2"/>
  <c r="CP923" i="2"/>
  <c r="CP973" i="2"/>
  <c r="CP1018" i="2"/>
  <c r="CP862" i="2"/>
  <c r="CP922" i="2"/>
  <c r="CP972" i="2"/>
  <c r="CP1000" i="2"/>
  <c r="CP861" i="2"/>
  <c r="CP921" i="2"/>
  <c r="CP958" i="2"/>
  <c r="CP999" i="2"/>
  <c r="CP860" i="2"/>
  <c r="CP903" i="2"/>
  <c r="CP957" i="2"/>
  <c r="CP998" i="2"/>
  <c r="CP1080" i="2"/>
  <c r="CP1136" i="2"/>
  <c r="CP1198" i="2"/>
  <c r="CP1238" i="2"/>
  <c r="CP1079" i="2"/>
  <c r="CP1135" i="2"/>
  <c r="CP1176" i="2"/>
  <c r="CP1237" i="2"/>
  <c r="CP1078" i="2"/>
  <c r="CP1120" i="2"/>
  <c r="CP1175" i="2"/>
  <c r="CP1236" i="2"/>
  <c r="CP1060" i="2"/>
  <c r="CP1119" i="2"/>
  <c r="CP1174" i="2"/>
  <c r="CP1220" i="2"/>
  <c r="CP1059" i="2"/>
  <c r="CP1118" i="2"/>
  <c r="CP1154" i="2"/>
  <c r="CP1219" i="2"/>
  <c r="CP1058" i="2"/>
  <c r="CP1100" i="2"/>
  <c r="CP1153" i="2"/>
  <c r="CP1218" i="2"/>
  <c r="CP1254" i="2"/>
  <c r="CP1040" i="2"/>
  <c r="CP1099" i="2"/>
  <c r="CP1152" i="2"/>
  <c r="CP1200" i="2"/>
  <c r="CP1253" i="2"/>
  <c r="CP1039" i="2"/>
  <c r="CP1098" i="2"/>
  <c r="CP1137" i="2"/>
  <c r="CP1199" i="2"/>
  <c r="CP1252" i="2"/>
  <c r="CP1290" i="2"/>
  <c r="CP1336" i="2"/>
  <c r="CP1361" i="2"/>
  <c r="CP1385" i="2"/>
  <c r="CP1289" i="2"/>
  <c r="CP1317" i="2"/>
  <c r="CP1360" i="2"/>
  <c r="CP1275" i="2"/>
  <c r="CP1316" i="2"/>
  <c r="CP1359" i="2"/>
  <c r="CP1382" i="2"/>
  <c r="CP1414" i="2"/>
  <c r="CP1274" i="2"/>
  <c r="CP1315" i="2"/>
  <c r="CP1355" i="2"/>
  <c r="CP1381" i="2"/>
  <c r="CP1413" i="2"/>
  <c r="CP1273" i="2"/>
  <c r="CP1297" i="2"/>
  <c r="CP1354" i="2"/>
  <c r="CP1380" i="2"/>
  <c r="CP1412" i="2"/>
  <c r="CP1296" i="2"/>
  <c r="CP1353" i="2"/>
  <c r="CP1369" i="2"/>
  <c r="CP1383" i="2" s="1"/>
  <c r="CP1399" i="2"/>
  <c r="CP1295" i="2"/>
  <c r="CP1338" i="2"/>
  <c r="CP1368" i="2"/>
  <c r="CP1397" i="2"/>
  <c r="CP1291" i="2"/>
  <c r="CP1337" i="2"/>
  <c r="CP1367" i="2"/>
  <c r="CP1392" i="2"/>
  <c r="CP525" i="2"/>
  <c r="CP420" i="2"/>
  <c r="CP394" i="2"/>
  <c r="CP360" i="2"/>
  <c r="CP317" i="2"/>
  <c r="CP340" i="2"/>
  <c r="CP240" i="2"/>
  <c r="CP266" i="2"/>
  <c r="CP524" i="2"/>
  <c r="CP419" i="2"/>
  <c r="CP387" i="2"/>
  <c r="CP414" i="2"/>
  <c r="CP339" i="2"/>
  <c r="CP287" i="2"/>
  <c r="CP239" i="2"/>
  <c r="CP263" i="2"/>
  <c r="CP523" i="2"/>
  <c r="CP418" i="2"/>
  <c r="CP386" i="2"/>
  <c r="CP413" i="2"/>
  <c r="CP308" i="2"/>
  <c r="CP333" i="2"/>
  <c r="CP355" i="2"/>
  <c r="CP224" i="2"/>
  <c r="CP262" i="2"/>
  <c r="CP439" i="2"/>
  <c r="CP379" i="2"/>
  <c r="CP411" i="2"/>
  <c r="CP306" i="2"/>
  <c r="CP331" i="2"/>
  <c r="CP354" i="2"/>
  <c r="CP223" i="2"/>
  <c r="CP261" i="2"/>
  <c r="CP457" i="2"/>
  <c r="CP378" i="2"/>
  <c r="CP410" i="2"/>
  <c r="CP304" i="2"/>
  <c r="CP328" i="2"/>
  <c r="CP352" i="2"/>
  <c r="CP222" i="2"/>
  <c r="CP246" i="2"/>
  <c r="CP273" i="2"/>
  <c r="CP472" i="2"/>
  <c r="CP371" i="2"/>
  <c r="CP403" i="2"/>
  <c r="CP296" i="2"/>
  <c r="CP327" i="2"/>
  <c r="CP351" i="2"/>
  <c r="CP219" i="2"/>
  <c r="CP245" i="2"/>
  <c r="CP272" i="2"/>
  <c r="CP487" i="2"/>
  <c r="CP370" i="2"/>
  <c r="CP402" i="2"/>
  <c r="CP321" i="2"/>
  <c r="CP345" i="2"/>
  <c r="CP218" i="2"/>
  <c r="CP244" i="2"/>
  <c r="CP268" i="2"/>
  <c r="CP192" i="2"/>
  <c r="CP158" i="2"/>
  <c r="CP168" i="2"/>
  <c r="CP122" i="2"/>
  <c r="CP132" i="2"/>
  <c r="CQ295" i="2"/>
  <c r="CP191" i="2"/>
  <c r="CP157" i="2"/>
  <c r="CP167" i="2"/>
  <c r="CP121" i="2"/>
  <c r="CP131" i="2"/>
  <c r="CP267" i="2"/>
  <c r="CP201" i="2"/>
  <c r="CP166" i="2"/>
  <c r="CP120" i="2"/>
  <c r="CP130" i="2"/>
  <c r="CP532" i="2"/>
  <c r="CP193" i="2"/>
  <c r="CP134" i="2"/>
  <c r="CP241" i="2"/>
  <c r="CP189" i="2"/>
  <c r="CP199" i="2"/>
  <c r="CP165" i="2"/>
  <c r="CP119" i="2"/>
  <c r="CP129" i="2"/>
  <c r="CP159" i="2"/>
  <c r="CP294" i="2"/>
  <c r="CP293" i="2" s="1"/>
  <c r="CP217" i="2"/>
  <c r="CP188" i="2"/>
  <c r="CP198" i="2"/>
  <c r="CP164" i="2"/>
  <c r="CP118" i="2"/>
  <c r="CP128" i="2"/>
  <c r="CP395" i="2"/>
  <c r="CP343" i="2"/>
  <c r="CP274" i="2"/>
  <c r="CP197" i="2"/>
  <c r="CP161" i="2"/>
  <c r="CP117" i="2"/>
  <c r="CP127" i="2"/>
  <c r="CP423" i="2"/>
  <c r="CP1720" i="2" s="1"/>
  <c r="CP318" i="2"/>
  <c r="CP196" i="2"/>
  <c r="CP160" i="2"/>
  <c r="CP114" i="2"/>
  <c r="CP126" i="2"/>
  <c r="CP135" i="2"/>
  <c r="CP170" i="2"/>
  <c r="CP123" i="2"/>
  <c r="S2146" i="2"/>
  <c r="AS2147" i="2"/>
  <c r="AW2147" i="2"/>
  <c r="BA2147" i="2"/>
  <c r="BE2147" i="2"/>
  <c r="BJ2147" i="2"/>
  <c r="BN2147" i="2"/>
  <c r="BX2147" i="2"/>
  <c r="DQ2147" i="2"/>
  <c r="DU2147" i="2"/>
  <c r="C2148" i="2"/>
  <c r="J2147" i="2"/>
  <c r="O2147" i="2"/>
  <c r="AB2147" i="2"/>
  <c r="AF2147" i="2"/>
  <c r="AJ2147" i="2"/>
  <c r="AO2147" i="2"/>
  <c r="AP2147" i="2"/>
  <c r="AT2147" i="2"/>
  <c r="AX2147" i="2"/>
  <c r="BF2147" i="2"/>
  <c r="BK2147" i="2"/>
  <c r="BO2147" i="2"/>
  <c r="BY2147" i="2"/>
  <c r="DE2147" i="2"/>
  <c r="DR2147" i="2"/>
  <c r="DV2147" i="2"/>
  <c r="DT2147" i="2"/>
  <c r="DS2147" i="2"/>
  <c r="X2147" i="2"/>
  <c r="AC2147" i="2"/>
  <c r="AG2147" i="2"/>
  <c r="AK2147" i="2"/>
  <c r="AH2147" i="2"/>
  <c r="AQ2147" i="2"/>
  <c r="AU2147" i="2"/>
  <c r="AY2147" i="2"/>
  <c r="BC2147" i="2"/>
  <c r="BG2147" i="2"/>
  <c r="BL2147" i="2"/>
  <c r="BP2147" i="2"/>
  <c r="BZ2147" i="2"/>
  <c r="DO2147" i="2"/>
  <c r="H2147" i="2"/>
  <c r="L2147" i="2"/>
  <c r="K2147" i="2"/>
  <c r="P2147" i="2"/>
  <c r="U2147" i="2"/>
  <c r="AD2147" i="2"/>
  <c r="AI2147" i="2"/>
  <c r="AN2147" i="2"/>
  <c r="AR2147" i="2"/>
  <c r="AV2147" i="2"/>
  <c r="AZ2147" i="2"/>
  <c r="BD2147" i="2"/>
  <c r="BM2147" i="2"/>
  <c r="BQ2147" i="2"/>
  <c r="D2147" i="2"/>
  <c r="I2147" i="2"/>
  <c r="N2147" i="2"/>
  <c r="R2147" i="2"/>
  <c r="Q2147" i="2"/>
  <c r="V2147" i="2"/>
  <c r="AA2147" i="2"/>
  <c r="AE2147" i="2"/>
  <c r="AL2146" i="2"/>
  <c r="BR2146" i="2"/>
  <c r="BM1422" i="3"/>
  <c r="BM1524" i="3"/>
  <c r="BM1536" i="3" s="1"/>
  <c r="BN1005" i="3"/>
  <c r="BN164" i="3"/>
  <c r="CJ164" i="3" s="1"/>
  <c r="BN161" i="3"/>
  <c r="BN131" i="3"/>
  <c r="BN132" i="3" s="1"/>
  <c r="BN163" i="3"/>
  <c r="CJ163" i="3" s="1"/>
  <c r="BN129" i="3"/>
  <c r="BN162" i="3"/>
  <c r="CJ162" i="3" s="1"/>
  <c r="BR187" i="3"/>
  <c r="BO187" i="3"/>
  <c r="BS187" i="3"/>
  <c r="BP187" i="3"/>
  <c r="BQ187" i="3"/>
  <c r="BU187" i="3"/>
  <c r="BT187" i="3"/>
  <c r="BV187" i="3"/>
  <c r="BZ187" i="3"/>
  <c r="BX187" i="3"/>
  <c r="BW187" i="3"/>
  <c r="BY187" i="3"/>
  <c r="CI187" i="3"/>
  <c r="CC187" i="3"/>
  <c r="CA187" i="3"/>
  <c r="CD187" i="3"/>
  <c r="CB187" i="3"/>
  <c r="CE187" i="3"/>
  <c r="CG187" i="3"/>
  <c r="CH187" i="3"/>
  <c r="CF187" i="3"/>
  <c r="CJ128" i="3"/>
  <c r="BN120" i="3"/>
  <c r="BN154" i="3"/>
  <c r="BN1004" i="3"/>
  <c r="BN156" i="3"/>
  <c r="CJ156" i="3" s="1"/>
  <c r="BN155" i="3"/>
  <c r="CJ155" i="3" s="1"/>
  <c r="BN157" i="3"/>
  <c r="CJ157" i="3" s="1"/>
  <c r="CJ119" i="3"/>
  <c r="AT1500" i="2"/>
  <c r="AT1502" i="2" s="1"/>
  <c r="AT1506" i="2" s="1"/>
  <c r="AU1494" i="2"/>
  <c r="AU1495" i="2" s="1"/>
  <c r="AD1137" i="2"/>
  <c r="BB2141" i="2" s="1"/>
  <c r="AD168" i="2"/>
  <c r="AU1444" i="2"/>
  <c r="AD1368" i="2"/>
  <c r="AE130" i="2"/>
  <c r="AD1152" i="2"/>
  <c r="AD189" i="2"/>
  <c r="AE189" i="2" s="1"/>
  <c r="AF189" i="2" s="1"/>
  <c r="AG189" i="2" s="1"/>
  <c r="AH189" i="2" s="1"/>
  <c r="AI189" i="2" s="1"/>
  <c r="AJ189" i="2" s="1"/>
  <c r="AK189" i="2" s="1"/>
  <c r="AL189" i="2" s="1"/>
  <c r="AM189" i="2" s="1"/>
  <c r="AN189" i="2" s="1"/>
  <c r="AO189" i="2" s="1"/>
  <c r="AP189" i="2" s="1"/>
  <c r="AQ189" i="2" s="1"/>
  <c r="AR189" i="2" s="1"/>
  <c r="AS189" i="2" s="1"/>
  <c r="AT189" i="2" s="1"/>
  <c r="AU189" i="2" s="1"/>
  <c r="AV189" i="2" s="1"/>
  <c r="AW189" i="2" s="1"/>
  <c r="AX189" i="2" s="1"/>
  <c r="AY189" i="2" s="1"/>
  <c r="AZ189" i="2" s="1"/>
  <c r="BA189" i="2" s="1"/>
  <c r="BB189" i="2" s="1"/>
  <c r="BC189" i="2" s="1"/>
  <c r="BD189" i="2" s="1"/>
  <c r="BE189" i="2" s="1"/>
  <c r="BF189" i="2" s="1"/>
  <c r="BG189" i="2" s="1"/>
  <c r="BH189" i="2" s="1"/>
  <c r="BI189" i="2" s="1"/>
  <c r="BJ189" i="2" s="1"/>
  <c r="BK189" i="2" s="1"/>
  <c r="BL189" i="2" s="1"/>
  <c r="BM189" i="2" s="1"/>
  <c r="BN189" i="2" s="1"/>
  <c r="AD192" i="2"/>
  <c r="AD161" i="2"/>
  <c r="CP1557" i="2" l="1"/>
  <c r="CR17" i="2"/>
  <c r="CQ1502" i="2"/>
  <c r="CQ1524" i="2"/>
  <c r="CQ1500" i="2"/>
  <c r="CQ1523" i="2"/>
  <c r="CQ1497" i="2"/>
  <c r="CQ1506" i="2"/>
  <c r="CR1521" i="2"/>
  <c r="CQ1496" i="2"/>
  <c r="CQ1505" i="2"/>
  <c r="CQ1495" i="2"/>
  <c r="CQ1504" i="2"/>
  <c r="CQ1527" i="2"/>
  <c r="CQ1494" i="2"/>
  <c r="CQ1503" i="2"/>
  <c r="CQ1526" i="2"/>
  <c r="CQ579" i="2" s="1"/>
  <c r="CQ1522" i="2"/>
  <c r="CQ1538" i="2"/>
  <c r="CQ1498" i="2"/>
  <c r="CQ1537" i="2"/>
  <c r="CQ1550" i="2"/>
  <c r="CQ1553" i="2" s="1"/>
  <c r="CQ1499" i="2"/>
  <c r="CQ1536" i="2"/>
  <c r="CQ1545" i="2"/>
  <c r="CQ1529" i="2"/>
  <c r="CQ1543" i="2"/>
  <c r="CQ1528" i="2"/>
  <c r="CQ1542" i="2"/>
  <c r="CQ1541" i="2"/>
  <c r="CQ1539" i="2"/>
  <c r="CQ1565" i="2"/>
  <c r="CQ1578" i="2"/>
  <c r="CQ1564" i="2"/>
  <c r="CQ1577" i="2"/>
  <c r="CQ1544" i="2"/>
  <c r="CQ1555" i="2"/>
  <c r="CQ1530" i="2"/>
  <c r="CQ1575" i="2"/>
  <c r="CQ1574" i="2"/>
  <c r="CQ1552" i="2"/>
  <c r="CQ1569" i="2"/>
  <c r="CR1573" i="2"/>
  <c r="CQ1551" i="2"/>
  <c r="CQ1607" i="2"/>
  <c r="CQ1615" i="2"/>
  <c r="CQ1590" i="2"/>
  <c r="CQ1605" i="2"/>
  <c r="CQ1589" i="2"/>
  <c r="CQ1604" i="2"/>
  <c r="CQ1588" i="2"/>
  <c r="CQ1603" i="2"/>
  <c r="CQ1567" i="2"/>
  <c r="CQ1602" i="2"/>
  <c r="CQ1576" i="2"/>
  <c r="CR1587" i="2"/>
  <c r="CQ1601" i="2"/>
  <c r="CQ1610" i="2"/>
  <c r="CQ1600" i="2"/>
  <c r="CQ1609" i="2"/>
  <c r="CQ1623" i="2"/>
  <c r="CQ1632" i="2"/>
  <c r="CQ1622" i="2"/>
  <c r="CQ1631" i="2"/>
  <c r="CQ1614" i="2"/>
  <c r="CQ1621" i="2"/>
  <c r="CQ1620" i="2"/>
  <c r="CQ1629" i="2"/>
  <c r="CQ1637" i="2"/>
  <c r="CQ1608" i="2"/>
  <c r="CQ1619" i="2"/>
  <c r="CQ1628" i="2"/>
  <c r="CQ1636" i="2"/>
  <c r="CQ1597" i="2"/>
  <c r="CQ1618" i="2"/>
  <c r="CQ1627" i="2"/>
  <c r="CQ1617" i="2"/>
  <c r="CQ1625" i="2"/>
  <c r="CQ1616" i="2"/>
  <c r="CQ1624" i="2"/>
  <c r="CQ1641" i="2"/>
  <c r="CQ1651" i="2"/>
  <c r="CQ1669" i="2"/>
  <c r="CQ1634" i="2"/>
  <c r="CQ1635" i="2"/>
  <c r="CQ1640" i="2"/>
  <c r="CQ1649" i="2"/>
  <c r="CQ1658" i="2"/>
  <c r="CQ1666" i="2"/>
  <c r="CQ1633" i="2"/>
  <c r="CQ1639" i="2"/>
  <c r="CQ1647" i="2"/>
  <c r="CQ1657" i="2"/>
  <c r="CQ1665" i="2"/>
  <c r="CQ1638" i="2"/>
  <c r="CQ1646" i="2"/>
  <c r="CQ1656" i="2"/>
  <c r="CQ1661" i="2"/>
  <c r="CQ1677" i="2"/>
  <c r="CQ1645" i="2"/>
  <c r="CQ1655" i="2"/>
  <c r="CQ1644" i="2"/>
  <c r="CQ1654" i="2"/>
  <c r="CQ1643" i="2"/>
  <c r="CQ1653" i="2"/>
  <c r="CQ1630" i="2"/>
  <c r="CQ1642" i="2"/>
  <c r="CQ1652" i="2"/>
  <c r="CQ1670" i="2"/>
  <c r="CQ1681" i="2"/>
  <c r="CQ1693" i="2"/>
  <c r="CQ1762" i="2"/>
  <c r="CQ1782" i="2"/>
  <c r="CQ1692" i="2"/>
  <c r="CQ1758" i="2"/>
  <c r="CQ1781" i="2"/>
  <c r="CQ1680" i="2"/>
  <c r="CQ1691" i="2"/>
  <c r="CQ1750" i="2"/>
  <c r="CQ1690" i="2"/>
  <c r="CQ1746" i="2"/>
  <c r="CQ1671" i="2"/>
  <c r="CQ1689" i="2"/>
  <c r="CQ1701" i="2"/>
  <c r="CQ1738" i="2"/>
  <c r="CQ1672" i="2"/>
  <c r="CQ1678" i="2"/>
  <c r="CQ1688" i="2"/>
  <c r="CQ1699" i="2"/>
  <c r="CQ1721" i="2" s="1"/>
  <c r="CQ1734" i="2"/>
  <c r="CQ1685" i="2"/>
  <c r="CQ1698" i="2"/>
  <c r="CQ1718" i="2" s="1"/>
  <c r="CQ1726" i="2"/>
  <c r="CQ1674" i="2"/>
  <c r="CQ1683" i="2"/>
  <c r="CQ1695" i="2"/>
  <c r="CQ1722" i="2"/>
  <c r="CQ1783" i="2"/>
  <c r="CQ1784" i="2"/>
  <c r="CR1779" i="2" s="1"/>
  <c r="CQ1809" i="2"/>
  <c r="CQ1444" i="2"/>
  <c r="CQ595" i="2"/>
  <c r="CQ1789" i="2"/>
  <c r="CQ1807" i="2"/>
  <c r="CQ1465" i="2"/>
  <c r="CR1466" i="2"/>
  <c r="CQ1804" i="2"/>
  <c r="CR1798" i="2" s="1"/>
  <c r="CQ1442" i="2"/>
  <c r="CQ1451" i="2"/>
  <c r="CQ564" i="2"/>
  <c r="CQ1803" i="2"/>
  <c r="CQ1441" i="2"/>
  <c r="CQ1450" i="2"/>
  <c r="CQ1415" i="2"/>
  <c r="CQ549" i="2"/>
  <c r="CQ1792" i="2"/>
  <c r="CQ1802" i="2"/>
  <c r="CQ1440" i="2"/>
  <c r="CQ1449" i="2"/>
  <c r="CQ1801" i="2"/>
  <c r="CQ1439" i="2"/>
  <c r="CQ1448" i="2"/>
  <c r="CQ1787" i="2"/>
  <c r="CQ1816" i="2"/>
  <c r="CQ1447" i="2"/>
  <c r="CQ1469" i="2"/>
  <c r="CQ1812" i="2"/>
  <c r="CQ1445" i="2"/>
  <c r="CQ1468" i="2"/>
  <c r="CQ657" i="2"/>
  <c r="CQ714" i="2"/>
  <c r="CQ767" i="2"/>
  <c r="CQ806" i="2"/>
  <c r="CQ656" i="2"/>
  <c r="CQ713" i="2"/>
  <c r="CQ751" i="2"/>
  <c r="CQ805" i="2"/>
  <c r="CQ655" i="2"/>
  <c r="CQ696" i="2"/>
  <c r="CQ750" i="2"/>
  <c r="CQ804" i="2"/>
  <c r="CQ638" i="2"/>
  <c r="CQ695" i="2"/>
  <c r="CQ749" i="2"/>
  <c r="CQ787" i="2"/>
  <c r="CQ598" i="2"/>
  <c r="CQ617" i="2"/>
  <c r="CQ618" i="2"/>
  <c r="CQ637" i="2"/>
  <c r="CQ694" i="2"/>
  <c r="CQ733" i="2"/>
  <c r="CQ786" i="2"/>
  <c r="CQ636" i="2"/>
  <c r="CQ676" i="2"/>
  <c r="CQ732" i="2"/>
  <c r="CQ785" i="2"/>
  <c r="CQ619" i="2"/>
  <c r="CQ675" i="2"/>
  <c r="CQ731" i="2"/>
  <c r="CQ769" i="2"/>
  <c r="CQ813" i="2"/>
  <c r="CQ674" i="2"/>
  <c r="CQ715" i="2"/>
  <c r="CQ768" i="2"/>
  <c r="CQ812" i="2"/>
  <c r="CQ860" i="2"/>
  <c r="CQ903" i="2"/>
  <c r="CQ957" i="2"/>
  <c r="CQ998" i="2"/>
  <c r="CQ842" i="2"/>
  <c r="CQ902" i="2"/>
  <c r="CQ956" i="2"/>
  <c r="CQ980" i="2"/>
  <c r="CQ841" i="2"/>
  <c r="CQ901" i="2"/>
  <c r="CQ941" i="2"/>
  <c r="CQ979" i="2"/>
  <c r="CQ1038" i="2"/>
  <c r="CQ840" i="2"/>
  <c r="CQ882" i="2"/>
  <c r="CQ940" i="2"/>
  <c r="CQ978" i="2"/>
  <c r="CQ1020" i="2"/>
  <c r="CQ814" i="2"/>
  <c r="CQ881" i="2"/>
  <c r="CQ939" i="2"/>
  <c r="CQ974" i="2"/>
  <c r="CQ1019" i="2"/>
  <c r="CQ880" i="2"/>
  <c r="CQ923" i="2"/>
  <c r="CQ973" i="2"/>
  <c r="CQ1018" i="2"/>
  <c r="CQ862" i="2"/>
  <c r="CQ922" i="2"/>
  <c r="CQ972" i="2"/>
  <c r="CQ1000" i="2"/>
  <c r="CQ861" i="2"/>
  <c r="CQ921" i="2"/>
  <c r="CQ958" i="2"/>
  <c r="CQ999" i="2"/>
  <c r="CQ1039" i="2"/>
  <c r="CQ1098" i="2"/>
  <c r="CQ1137" i="2"/>
  <c r="CQ1199" i="2"/>
  <c r="CQ1252" i="2"/>
  <c r="CQ1080" i="2"/>
  <c r="CQ1136" i="2"/>
  <c r="CQ1198" i="2"/>
  <c r="CQ1238" i="2"/>
  <c r="CQ1079" i="2"/>
  <c r="CQ1135" i="2"/>
  <c r="CQ1176" i="2"/>
  <c r="CQ1237" i="2"/>
  <c r="CQ1078" i="2"/>
  <c r="CQ1120" i="2"/>
  <c r="CQ1175" i="2"/>
  <c r="CQ1236" i="2"/>
  <c r="CQ1060" i="2"/>
  <c r="CQ1119" i="2"/>
  <c r="CQ1174" i="2"/>
  <c r="CQ1220" i="2"/>
  <c r="CQ1059" i="2"/>
  <c r="CQ1118" i="2"/>
  <c r="CQ1154" i="2"/>
  <c r="CQ1219" i="2"/>
  <c r="CQ1058" i="2"/>
  <c r="CQ1100" i="2"/>
  <c r="CQ1153" i="2"/>
  <c r="CQ1218" i="2"/>
  <c r="CQ1254" i="2"/>
  <c r="CQ1040" i="2"/>
  <c r="CQ1099" i="2"/>
  <c r="CQ1152" i="2"/>
  <c r="CQ1200" i="2"/>
  <c r="CQ1253" i="2"/>
  <c r="CQ1291" i="2"/>
  <c r="CQ1337" i="2"/>
  <c r="CQ1367" i="2"/>
  <c r="CQ1392" i="2"/>
  <c r="CQ1290" i="2"/>
  <c r="CQ1336" i="2"/>
  <c r="CQ1361" i="2"/>
  <c r="CQ1385" i="2"/>
  <c r="CQ1289" i="2"/>
  <c r="CQ1317" i="2"/>
  <c r="CQ1360" i="2"/>
  <c r="CQ1275" i="2"/>
  <c r="CQ1316" i="2"/>
  <c r="CQ1359" i="2"/>
  <c r="CQ1382" i="2"/>
  <c r="CQ1414" i="2"/>
  <c r="CQ1443" i="2" s="1"/>
  <c r="CQ1274" i="2"/>
  <c r="CQ1315" i="2"/>
  <c r="CQ1355" i="2"/>
  <c r="CQ1381" i="2"/>
  <c r="CQ1413" i="2"/>
  <c r="CQ1273" i="2"/>
  <c r="CQ1297" i="2"/>
  <c r="CQ1354" i="2"/>
  <c r="CQ1380" i="2"/>
  <c r="CQ1412" i="2"/>
  <c r="CQ1296" i="2"/>
  <c r="CQ1353" i="2"/>
  <c r="CQ1369" i="2"/>
  <c r="CQ1383" i="2" s="1"/>
  <c r="CQ1399" i="2"/>
  <c r="CQ1295" i="2"/>
  <c r="CQ1338" i="2"/>
  <c r="CQ1368" i="2"/>
  <c r="CQ1397" i="2"/>
  <c r="CQ532" i="2"/>
  <c r="CQ423" i="2"/>
  <c r="CQ1720" i="2" s="1"/>
  <c r="CQ395" i="2"/>
  <c r="CQ294" i="2"/>
  <c r="CQ293" i="2" s="1"/>
  <c r="CR295" i="2"/>
  <c r="CQ318" i="2"/>
  <c r="CQ343" i="2"/>
  <c r="CQ217" i="2"/>
  <c r="CQ241" i="2"/>
  <c r="CQ267" i="2"/>
  <c r="CQ525" i="2"/>
  <c r="CQ420" i="2"/>
  <c r="CQ394" i="2"/>
  <c r="CQ360" i="2"/>
  <c r="CQ317" i="2"/>
  <c r="CQ340" i="2"/>
  <c r="CQ240" i="2"/>
  <c r="CQ266" i="2"/>
  <c r="CQ524" i="2"/>
  <c r="CQ419" i="2"/>
  <c r="CQ387" i="2"/>
  <c r="CQ414" i="2"/>
  <c r="CQ339" i="2"/>
  <c r="CQ287" i="2"/>
  <c r="CQ239" i="2"/>
  <c r="CQ263" i="2"/>
  <c r="CQ523" i="2"/>
  <c r="CQ418" i="2"/>
  <c r="CQ386" i="2"/>
  <c r="CQ413" i="2"/>
  <c r="CQ308" i="2"/>
  <c r="CQ333" i="2"/>
  <c r="CQ355" i="2"/>
  <c r="CQ224" i="2"/>
  <c r="CQ262" i="2"/>
  <c r="CQ439" i="2"/>
  <c r="CQ379" i="2"/>
  <c r="CQ411" i="2"/>
  <c r="CQ306" i="2"/>
  <c r="CQ331" i="2"/>
  <c r="CQ354" i="2"/>
  <c r="CQ223" i="2"/>
  <c r="CQ261" i="2"/>
  <c r="CQ457" i="2"/>
  <c r="CQ378" i="2"/>
  <c r="CQ410" i="2"/>
  <c r="CQ304" i="2"/>
  <c r="CQ328" i="2"/>
  <c r="CQ352" i="2"/>
  <c r="CQ222" i="2"/>
  <c r="CQ246" i="2"/>
  <c r="CQ273" i="2"/>
  <c r="CQ472" i="2"/>
  <c r="CQ371" i="2"/>
  <c r="CQ403" i="2"/>
  <c r="CQ296" i="2"/>
  <c r="CQ327" i="2"/>
  <c r="CQ351" i="2"/>
  <c r="CQ219" i="2"/>
  <c r="CQ245" i="2"/>
  <c r="CQ272" i="2"/>
  <c r="CQ244" i="2"/>
  <c r="CQ193" i="2"/>
  <c r="CQ159" i="2"/>
  <c r="CQ170" i="2"/>
  <c r="CQ123" i="2"/>
  <c r="CQ134" i="2"/>
  <c r="CQ218" i="2"/>
  <c r="CQ192" i="2"/>
  <c r="CQ158" i="2"/>
  <c r="CQ168" i="2"/>
  <c r="CQ122" i="2"/>
  <c r="CQ132" i="2"/>
  <c r="CQ402" i="2"/>
  <c r="CQ345" i="2"/>
  <c r="CQ191" i="2"/>
  <c r="CQ157" i="2"/>
  <c r="CQ167" i="2"/>
  <c r="CQ121" i="2"/>
  <c r="CQ131" i="2"/>
  <c r="CQ160" i="2"/>
  <c r="CQ370" i="2"/>
  <c r="CQ321" i="2"/>
  <c r="CQ201" i="2"/>
  <c r="CQ166" i="2"/>
  <c r="CQ120" i="2"/>
  <c r="CQ130" i="2"/>
  <c r="CQ487" i="2"/>
  <c r="CQ189" i="2"/>
  <c r="CQ199" i="2"/>
  <c r="CQ165" i="2"/>
  <c r="CQ119" i="2"/>
  <c r="CQ129" i="2"/>
  <c r="CQ196" i="2"/>
  <c r="CQ135" i="2"/>
  <c r="CQ188" i="2"/>
  <c r="CQ198" i="2"/>
  <c r="CQ164" i="2"/>
  <c r="CQ118" i="2"/>
  <c r="CQ128" i="2"/>
  <c r="CQ126" i="2"/>
  <c r="CQ274" i="2"/>
  <c r="CQ197" i="2"/>
  <c r="CQ161" i="2"/>
  <c r="CQ117" i="2"/>
  <c r="CQ127" i="2"/>
  <c r="CQ268" i="2"/>
  <c r="CQ114" i="2"/>
  <c r="CP1611" i="2"/>
  <c r="CP1443" i="2"/>
  <c r="CP1659" i="2"/>
  <c r="AL2147" i="2"/>
  <c r="S2147" i="2"/>
  <c r="AX2148" i="2"/>
  <c r="BF2148" i="2"/>
  <c r="BO2148" i="2"/>
  <c r="BY2148" i="2"/>
  <c r="C2149" i="2"/>
  <c r="K2148" i="2"/>
  <c r="U2148" i="2"/>
  <c r="AD2148" i="2"/>
  <c r="AU2148" i="2"/>
  <c r="BC2148" i="2"/>
  <c r="BL2148" i="2"/>
  <c r="DS2148" i="2"/>
  <c r="O2148" i="2"/>
  <c r="X2148" i="2"/>
  <c r="AG2148" i="2"/>
  <c r="AP2148" i="2"/>
  <c r="AT2148" i="2"/>
  <c r="BK2148" i="2"/>
  <c r="DE2148" i="2"/>
  <c r="DR2148" i="2"/>
  <c r="DV2148" i="2"/>
  <c r="P2148" i="2"/>
  <c r="AH2148" i="2"/>
  <c r="AQ2148" i="2"/>
  <c r="AY2148" i="2"/>
  <c r="BG2148" i="2"/>
  <c r="BP2148" i="2"/>
  <c r="BZ2148" i="2"/>
  <c r="DO2148" i="2"/>
  <c r="J2148" i="2"/>
  <c r="AC2148" i="2"/>
  <c r="AK2148" i="2"/>
  <c r="BM2148" i="2"/>
  <c r="BQ2148" i="2"/>
  <c r="DT2148" i="2"/>
  <c r="D2148" i="2"/>
  <c r="H2148" i="2"/>
  <c r="L2148" i="2"/>
  <c r="Q2148" i="2"/>
  <c r="V2148" i="2"/>
  <c r="AA2148" i="2"/>
  <c r="AE2148" i="2"/>
  <c r="AI2148" i="2"/>
  <c r="AN2148" i="2"/>
  <c r="AR2148" i="2"/>
  <c r="AV2148" i="2"/>
  <c r="AZ2148" i="2"/>
  <c r="BD2148" i="2"/>
  <c r="BN2148" i="2"/>
  <c r="BX2148" i="2"/>
  <c r="DQ2148" i="2"/>
  <c r="DU2148" i="2"/>
  <c r="I2148" i="2"/>
  <c r="N2148" i="2"/>
  <c r="R2148" i="2"/>
  <c r="AB2148" i="2"/>
  <c r="AF2148" i="2"/>
  <c r="AJ2148" i="2"/>
  <c r="AO2148" i="2"/>
  <c r="AS2148" i="2"/>
  <c r="AW2148" i="2"/>
  <c r="BA2148" i="2"/>
  <c r="BE2148" i="2"/>
  <c r="BJ2148" i="2"/>
  <c r="BR2147" i="2"/>
  <c r="BN1237" i="3"/>
  <c r="CJ1237" i="3" s="1"/>
  <c r="CJ1005" i="3"/>
  <c r="BN1006" i="3"/>
  <c r="BN1236" i="3"/>
  <c r="CJ1236" i="3" s="1"/>
  <c r="CJ1004" i="3"/>
  <c r="CJ187" i="3"/>
  <c r="BN158" i="3"/>
  <c r="CJ154" i="3"/>
  <c r="BN165" i="3"/>
  <c r="CJ161" i="3"/>
  <c r="BM1426" i="3"/>
  <c r="BM1443" i="3" s="1"/>
  <c r="F2010" i="3"/>
  <c r="AE121" i="2"/>
  <c r="AD198" i="2"/>
  <c r="AD170" i="2"/>
  <c r="DN2141" i="2" s="1"/>
  <c r="AU1499" i="2"/>
  <c r="AT1691" i="2"/>
  <c r="AD1154" i="2"/>
  <c r="BC2141" i="2" s="1"/>
  <c r="BH2141" i="2" s="1"/>
  <c r="AD1367" i="2"/>
  <c r="AD193" i="2"/>
  <c r="AE193" i="2" s="1"/>
  <c r="AF193" i="2" s="1"/>
  <c r="AG193" i="2" s="1"/>
  <c r="AH193" i="2" s="1"/>
  <c r="AI193" i="2" s="1"/>
  <c r="AJ193" i="2" s="1"/>
  <c r="AK193" i="2" s="1"/>
  <c r="AL193" i="2" s="1"/>
  <c r="AM193" i="2" s="1"/>
  <c r="AN193" i="2" s="1"/>
  <c r="AO193" i="2" s="1"/>
  <c r="AP193" i="2" s="1"/>
  <c r="AQ193" i="2" s="1"/>
  <c r="AR193" i="2" s="1"/>
  <c r="AS193" i="2" s="1"/>
  <c r="AT193" i="2" s="1"/>
  <c r="AU193" i="2" s="1"/>
  <c r="AV193" i="2" s="1"/>
  <c r="AW193" i="2" s="1"/>
  <c r="AX193" i="2" s="1"/>
  <c r="AY193" i="2" s="1"/>
  <c r="AZ193" i="2" s="1"/>
  <c r="BA193" i="2" s="1"/>
  <c r="BB193" i="2" s="1"/>
  <c r="BC193" i="2" s="1"/>
  <c r="BD193" i="2" s="1"/>
  <c r="BE193" i="2" s="1"/>
  <c r="BF193" i="2" s="1"/>
  <c r="BG193" i="2" s="1"/>
  <c r="BH193" i="2" s="1"/>
  <c r="BI193" i="2" s="1"/>
  <c r="BJ193" i="2" s="1"/>
  <c r="BK193" i="2" s="1"/>
  <c r="BL193" i="2" s="1"/>
  <c r="BM193" i="2" s="1"/>
  <c r="BN193" i="2" s="1"/>
  <c r="AU1445" i="2"/>
  <c r="AU1447" i="2" s="1"/>
  <c r="AU1451" i="2" s="1"/>
  <c r="AV1439" i="2"/>
  <c r="AD1641" i="2"/>
  <c r="CQ1557" i="2" l="1"/>
  <c r="CQ1611" i="2"/>
  <c r="CQ1659" i="2"/>
  <c r="CS17" i="2"/>
  <c r="CR1494" i="2"/>
  <c r="CR1503" i="2"/>
  <c r="CR1526" i="2"/>
  <c r="CR579" i="2" s="1"/>
  <c r="CR1502" i="2"/>
  <c r="CR1524" i="2"/>
  <c r="CR1498" i="2"/>
  <c r="CR1497" i="2"/>
  <c r="CR1506" i="2"/>
  <c r="CS1521" i="2"/>
  <c r="CR1496" i="2"/>
  <c r="CR1505" i="2"/>
  <c r="CR1495" i="2"/>
  <c r="CR1504" i="2"/>
  <c r="CR1527" i="2"/>
  <c r="CR1539" i="2"/>
  <c r="CR1522" i="2"/>
  <c r="CR1538" i="2"/>
  <c r="CR1523" i="2"/>
  <c r="CR1537" i="2"/>
  <c r="CR1550" i="2"/>
  <c r="CR1500" i="2"/>
  <c r="CR1530" i="2"/>
  <c r="CR1544" i="2"/>
  <c r="CR1529" i="2"/>
  <c r="CR1543" i="2"/>
  <c r="CR1528" i="2"/>
  <c r="CR1542" i="2"/>
  <c r="CR1541" i="2"/>
  <c r="CR1536" i="2"/>
  <c r="CR1551" i="2"/>
  <c r="CR1567" i="2"/>
  <c r="CR1565" i="2"/>
  <c r="CR1578" i="2"/>
  <c r="CR1564" i="2"/>
  <c r="CR1555" i="2"/>
  <c r="CR1576" i="2"/>
  <c r="CR1575" i="2"/>
  <c r="CR1574" i="2"/>
  <c r="CR1499" i="2"/>
  <c r="CS1573" i="2"/>
  <c r="CR1597" i="2"/>
  <c r="CR1608" i="2"/>
  <c r="CR1607" i="2"/>
  <c r="CR1545" i="2"/>
  <c r="CR1590" i="2"/>
  <c r="CR1605" i="2"/>
  <c r="CR1614" i="2"/>
  <c r="CR1589" i="2"/>
  <c r="CR1604" i="2"/>
  <c r="CR1588" i="2"/>
  <c r="CR1603" i="2"/>
  <c r="CR1552" i="2"/>
  <c r="CR1602" i="2"/>
  <c r="CR1569" i="2"/>
  <c r="CS1587" i="2"/>
  <c r="CR1601" i="2"/>
  <c r="CR1610" i="2"/>
  <c r="CR1616" i="2"/>
  <c r="CR1624" i="2"/>
  <c r="CR1633" i="2"/>
  <c r="CR1609" i="2"/>
  <c r="CR1615" i="2"/>
  <c r="CR1623" i="2"/>
  <c r="CR1600" i="2"/>
  <c r="CR1622" i="2"/>
  <c r="CR1621" i="2"/>
  <c r="CR1630" i="2"/>
  <c r="CR1620" i="2"/>
  <c r="CR1629" i="2"/>
  <c r="CR1637" i="2"/>
  <c r="CR1577" i="2"/>
  <c r="CR1619" i="2"/>
  <c r="CR1628" i="2"/>
  <c r="CR1618" i="2"/>
  <c r="CR1627" i="2"/>
  <c r="CR1617" i="2"/>
  <c r="CR1625" i="2"/>
  <c r="CR1642" i="2"/>
  <c r="CR1652" i="2"/>
  <c r="CR1670" i="2"/>
  <c r="CR1631" i="2"/>
  <c r="CR1641" i="2"/>
  <c r="CR1651" i="2"/>
  <c r="CR1669" i="2"/>
  <c r="CR1634" i="2"/>
  <c r="CR1635" i="2"/>
  <c r="CR1636" i="2"/>
  <c r="CR1640" i="2"/>
  <c r="CR1649" i="2"/>
  <c r="CR1658" i="2"/>
  <c r="CR1666" i="2"/>
  <c r="CR1639" i="2"/>
  <c r="CR1647" i="2"/>
  <c r="CR1657" i="2"/>
  <c r="CR1665" i="2"/>
  <c r="CR1678" i="2"/>
  <c r="CR1638" i="2"/>
  <c r="CR1646" i="2"/>
  <c r="CR1656" i="2"/>
  <c r="CR1661" i="2"/>
  <c r="CR1645" i="2"/>
  <c r="CR1655" i="2"/>
  <c r="CR1644" i="2"/>
  <c r="CR1654" i="2"/>
  <c r="CR1632" i="2"/>
  <c r="CR1643" i="2"/>
  <c r="CR1653" i="2"/>
  <c r="CR1671" i="2"/>
  <c r="CR1674" i="2"/>
  <c r="CR1683" i="2"/>
  <c r="CR1695" i="2"/>
  <c r="CR1722" i="2"/>
  <c r="CR1783" i="2"/>
  <c r="CR1681" i="2"/>
  <c r="CR1693" i="2"/>
  <c r="CR1762" i="2"/>
  <c r="CR1782" i="2"/>
  <c r="CR1692" i="2"/>
  <c r="CR1758" i="2"/>
  <c r="CR1781" i="2"/>
  <c r="CR1677" i="2"/>
  <c r="CR1680" i="2"/>
  <c r="CR1691" i="2"/>
  <c r="CR1750" i="2"/>
  <c r="CR1690" i="2"/>
  <c r="CR1746" i="2"/>
  <c r="CR1689" i="2"/>
  <c r="CR1701" i="2"/>
  <c r="CR1738" i="2"/>
  <c r="CR1672" i="2"/>
  <c r="CR1688" i="2"/>
  <c r="CR1699" i="2"/>
  <c r="CR1721" i="2" s="1"/>
  <c r="CR1734" i="2"/>
  <c r="CR1685" i="2"/>
  <c r="CR1698" i="2"/>
  <c r="CR1718" i="2" s="1"/>
  <c r="CR1726" i="2"/>
  <c r="CR1784" i="2"/>
  <c r="CS1779" i="2" s="1"/>
  <c r="CR1812" i="2"/>
  <c r="CR1445" i="2"/>
  <c r="CR1468" i="2"/>
  <c r="CR598" i="2"/>
  <c r="CR1809" i="2"/>
  <c r="CR1444" i="2"/>
  <c r="CR595" i="2"/>
  <c r="CR1789" i="2"/>
  <c r="CR1807" i="2"/>
  <c r="CR1465" i="2"/>
  <c r="CS1466" i="2"/>
  <c r="CR1804" i="2"/>
  <c r="CS1798" i="2" s="1"/>
  <c r="CR1442" i="2"/>
  <c r="CR1451" i="2"/>
  <c r="CR564" i="2"/>
  <c r="CR1803" i="2"/>
  <c r="CR1441" i="2"/>
  <c r="CR1450" i="2"/>
  <c r="CR1415" i="2"/>
  <c r="CR549" i="2"/>
  <c r="CR1792" i="2"/>
  <c r="CR1802" i="2"/>
  <c r="CR1440" i="2"/>
  <c r="CR1449" i="2"/>
  <c r="CR1801" i="2"/>
  <c r="CR1439" i="2"/>
  <c r="CR1448" i="2"/>
  <c r="CR1787" i="2"/>
  <c r="CR1816" i="2"/>
  <c r="CR1447" i="2"/>
  <c r="CR1469" i="2"/>
  <c r="CR674" i="2"/>
  <c r="CR715" i="2"/>
  <c r="CR768" i="2"/>
  <c r="CR812" i="2"/>
  <c r="CR657" i="2"/>
  <c r="CR714" i="2"/>
  <c r="CR767" i="2"/>
  <c r="CR806" i="2"/>
  <c r="CR656" i="2"/>
  <c r="CR713" i="2"/>
  <c r="CR751" i="2"/>
  <c r="CR805" i="2"/>
  <c r="CR655" i="2"/>
  <c r="CR696" i="2"/>
  <c r="CR750" i="2"/>
  <c r="CR804" i="2"/>
  <c r="CR638" i="2"/>
  <c r="CR695" i="2"/>
  <c r="CR749" i="2"/>
  <c r="CR787" i="2"/>
  <c r="CR617" i="2"/>
  <c r="CR618" i="2"/>
  <c r="CR637" i="2"/>
  <c r="CR694" i="2"/>
  <c r="CR733" i="2"/>
  <c r="CR786" i="2"/>
  <c r="CR636" i="2"/>
  <c r="CR676" i="2"/>
  <c r="CR732" i="2"/>
  <c r="CR785" i="2"/>
  <c r="CR619" i="2"/>
  <c r="CR675" i="2"/>
  <c r="CR731" i="2"/>
  <c r="CR769" i="2"/>
  <c r="CR813" i="2"/>
  <c r="CR861" i="2"/>
  <c r="CR921" i="2"/>
  <c r="CR958" i="2"/>
  <c r="CR999" i="2"/>
  <c r="CR860" i="2"/>
  <c r="CR903" i="2"/>
  <c r="CR957" i="2"/>
  <c r="CR998" i="2"/>
  <c r="CR842" i="2"/>
  <c r="CR902" i="2"/>
  <c r="CR956" i="2"/>
  <c r="CR980" i="2"/>
  <c r="CR841" i="2"/>
  <c r="CR901" i="2"/>
  <c r="CR941" i="2"/>
  <c r="CR979" i="2"/>
  <c r="CR1038" i="2"/>
  <c r="CR840" i="2"/>
  <c r="CR882" i="2"/>
  <c r="CR940" i="2"/>
  <c r="CR978" i="2"/>
  <c r="CR1020" i="2"/>
  <c r="CR814" i="2"/>
  <c r="CR881" i="2"/>
  <c r="CR939" i="2"/>
  <c r="CR974" i="2"/>
  <c r="CR1019" i="2"/>
  <c r="CR880" i="2"/>
  <c r="CR923" i="2"/>
  <c r="CR973" i="2"/>
  <c r="CR1018" i="2"/>
  <c r="CR862" i="2"/>
  <c r="CR922" i="2"/>
  <c r="CR972" i="2"/>
  <c r="CR1000" i="2"/>
  <c r="CR1040" i="2"/>
  <c r="CR1099" i="2"/>
  <c r="CR1152" i="2"/>
  <c r="CR1200" i="2"/>
  <c r="CR1253" i="2"/>
  <c r="CR1039" i="2"/>
  <c r="CR1098" i="2"/>
  <c r="CR1137" i="2"/>
  <c r="CR1199" i="2"/>
  <c r="CR1252" i="2"/>
  <c r="CR1080" i="2"/>
  <c r="CR1136" i="2"/>
  <c r="CR1198" i="2"/>
  <c r="CR1238" i="2"/>
  <c r="CR1079" i="2"/>
  <c r="CR1135" i="2"/>
  <c r="CR1176" i="2"/>
  <c r="CR1237" i="2"/>
  <c r="CR1078" i="2"/>
  <c r="CR1120" i="2"/>
  <c r="CR1175" i="2"/>
  <c r="CR1236" i="2"/>
  <c r="CR1060" i="2"/>
  <c r="CR1119" i="2"/>
  <c r="CR1174" i="2"/>
  <c r="CR1220" i="2"/>
  <c r="CR1059" i="2"/>
  <c r="CR1118" i="2"/>
  <c r="CR1154" i="2"/>
  <c r="CR1219" i="2"/>
  <c r="CR1058" i="2"/>
  <c r="CR1100" i="2"/>
  <c r="CR1153" i="2"/>
  <c r="CR1218" i="2"/>
  <c r="CR1254" i="2"/>
  <c r="CR1295" i="2"/>
  <c r="CR1338" i="2"/>
  <c r="CR1368" i="2"/>
  <c r="CR1397" i="2"/>
  <c r="CR1291" i="2"/>
  <c r="CR1337" i="2"/>
  <c r="CR1367" i="2"/>
  <c r="CR1392" i="2"/>
  <c r="CR1290" i="2"/>
  <c r="CR1336" i="2"/>
  <c r="CR1361" i="2"/>
  <c r="CR1385" i="2"/>
  <c r="CR1289" i="2"/>
  <c r="CR1317" i="2"/>
  <c r="CR1360" i="2"/>
  <c r="CR1275" i="2"/>
  <c r="CR1316" i="2"/>
  <c r="CR1359" i="2"/>
  <c r="CR1382" i="2"/>
  <c r="CR1414" i="2"/>
  <c r="CR1274" i="2"/>
  <c r="CR1315" i="2"/>
  <c r="CR1355" i="2"/>
  <c r="CR1381" i="2"/>
  <c r="CR1413" i="2"/>
  <c r="CR1273" i="2"/>
  <c r="CR1297" i="2"/>
  <c r="CR1354" i="2"/>
  <c r="CR1380" i="2"/>
  <c r="CR1412" i="2"/>
  <c r="CR1296" i="2"/>
  <c r="CR1353" i="2"/>
  <c r="CR1369" i="2"/>
  <c r="CR1383" i="2" s="1"/>
  <c r="CR1399" i="2"/>
  <c r="CR487" i="2"/>
  <c r="CR370" i="2"/>
  <c r="CR402" i="2"/>
  <c r="CR321" i="2"/>
  <c r="CR345" i="2"/>
  <c r="CR218" i="2"/>
  <c r="CR244" i="2"/>
  <c r="CR268" i="2"/>
  <c r="CR532" i="2"/>
  <c r="CR423" i="2"/>
  <c r="CR1720" i="2" s="1"/>
  <c r="CR395" i="2"/>
  <c r="CR294" i="2"/>
  <c r="CR293" i="2" s="1"/>
  <c r="CS295" i="2"/>
  <c r="CR318" i="2"/>
  <c r="CR343" i="2"/>
  <c r="CR217" i="2"/>
  <c r="CR241" i="2"/>
  <c r="CR267" i="2"/>
  <c r="CR525" i="2"/>
  <c r="CR420" i="2"/>
  <c r="CR394" i="2"/>
  <c r="CR360" i="2"/>
  <c r="CR317" i="2"/>
  <c r="CR340" i="2"/>
  <c r="CR240" i="2"/>
  <c r="CR266" i="2"/>
  <c r="CR524" i="2"/>
  <c r="CR419" i="2"/>
  <c r="CR387" i="2"/>
  <c r="CR414" i="2"/>
  <c r="CR339" i="2"/>
  <c r="CR287" i="2"/>
  <c r="CR239" i="2"/>
  <c r="CR263" i="2"/>
  <c r="CR523" i="2"/>
  <c r="CR418" i="2"/>
  <c r="CR386" i="2"/>
  <c r="CR413" i="2"/>
  <c r="CR308" i="2"/>
  <c r="CR333" i="2"/>
  <c r="CR355" i="2"/>
  <c r="CR224" i="2"/>
  <c r="CR262" i="2"/>
  <c r="CR439" i="2"/>
  <c r="CR379" i="2"/>
  <c r="CR411" i="2"/>
  <c r="CR306" i="2"/>
  <c r="CR331" i="2"/>
  <c r="CR354" i="2"/>
  <c r="CR223" i="2"/>
  <c r="CR261" i="2"/>
  <c r="CR457" i="2"/>
  <c r="CR378" i="2"/>
  <c r="CR410" i="2"/>
  <c r="CR304" i="2"/>
  <c r="CR328" i="2"/>
  <c r="CR352" i="2"/>
  <c r="CR222" i="2"/>
  <c r="CR246" i="2"/>
  <c r="CR273" i="2"/>
  <c r="CR371" i="2"/>
  <c r="CR327" i="2"/>
  <c r="CR196" i="2"/>
  <c r="CR160" i="2"/>
  <c r="CR114" i="2"/>
  <c r="CR126" i="2"/>
  <c r="CR135" i="2"/>
  <c r="CR161" i="2"/>
  <c r="CR472" i="2"/>
  <c r="CR193" i="2"/>
  <c r="CR159" i="2"/>
  <c r="CR170" i="2"/>
  <c r="CR123" i="2"/>
  <c r="CR134" i="2"/>
  <c r="CR117" i="2"/>
  <c r="CR192" i="2"/>
  <c r="CR158" i="2"/>
  <c r="CR168" i="2"/>
  <c r="CR122" i="2"/>
  <c r="CR132" i="2"/>
  <c r="CR127" i="2"/>
  <c r="CR191" i="2"/>
  <c r="CR157" i="2"/>
  <c r="CR167" i="2"/>
  <c r="CR121" i="2"/>
  <c r="CR131" i="2"/>
  <c r="CR272" i="2"/>
  <c r="CR201" i="2"/>
  <c r="CR166" i="2"/>
  <c r="CR120" i="2"/>
  <c r="CR130" i="2"/>
  <c r="CR197" i="2"/>
  <c r="CR245" i="2"/>
  <c r="CR189" i="2"/>
  <c r="CR199" i="2"/>
  <c r="CR165" i="2"/>
  <c r="CR119" i="2"/>
  <c r="CR129" i="2"/>
  <c r="CR351" i="2"/>
  <c r="CR296" i="2"/>
  <c r="CR219" i="2"/>
  <c r="CR188" i="2"/>
  <c r="CR198" i="2"/>
  <c r="CR164" i="2"/>
  <c r="CR118" i="2"/>
  <c r="CR128" i="2"/>
  <c r="CR403" i="2"/>
  <c r="CR274" i="2"/>
  <c r="BR2148" i="2"/>
  <c r="S2148" i="2"/>
  <c r="AL2148" i="2"/>
  <c r="O2149" i="2"/>
  <c r="X2149" i="2"/>
  <c r="AC2149" i="2"/>
  <c r="I2149" i="2"/>
  <c r="DO2149" i="2"/>
  <c r="AD2149" i="2"/>
  <c r="AH2149" i="2"/>
  <c r="AQ2149" i="2"/>
  <c r="U2149" i="2"/>
  <c r="BM2149" i="2"/>
  <c r="BD2149" i="2"/>
  <c r="BF2149" i="2"/>
  <c r="BK2149" i="2"/>
  <c r="BO2149" i="2"/>
  <c r="AX2149" i="2"/>
  <c r="BX2149" i="2"/>
  <c r="L2149" i="2"/>
  <c r="J2149" i="2"/>
  <c r="P2149" i="2"/>
  <c r="H2149" i="2"/>
  <c r="BP2149" i="2"/>
  <c r="C2150" i="2"/>
  <c r="AA2149" i="2"/>
  <c r="AE2149" i="2"/>
  <c r="AI2149" i="2"/>
  <c r="V2149" i="2"/>
  <c r="BZ2149" i="2"/>
  <c r="AY2149" i="2"/>
  <c r="BC2149" i="2"/>
  <c r="BG2149" i="2"/>
  <c r="AU2149" i="2"/>
  <c r="DE2149" i="2"/>
  <c r="D2149" i="2"/>
  <c r="K2149" i="2"/>
  <c r="Q2149" i="2"/>
  <c r="DS2149" i="2"/>
  <c r="DQ2149" i="2"/>
  <c r="BL2149" i="2"/>
  <c r="AO2149" i="2"/>
  <c r="AS2149" i="2"/>
  <c r="AW2149" i="2"/>
  <c r="AJ2149" i="2"/>
  <c r="DR2149" i="2"/>
  <c r="AR2149" i="2"/>
  <c r="AV2149" i="2"/>
  <c r="AZ2149" i="2"/>
  <c r="AN2149" i="2"/>
  <c r="DU2149" i="2"/>
  <c r="R2149" i="2"/>
  <c r="AB2149" i="2"/>
  <c r="AF2149" i="2"/>
  <c r="N2149" i="2"/>
  <c r="BQ2149" i="2"/>
  <c r="BY2149" i="2"/>
  <c r="AK2149" i="2"/>
  <c r="AP2149" i="2"/>
  <c r="AT2149" i="2"/>
  <c r="AG2149" i="2"/>
  <c r="DT2149" i="2"/>
  <c r="BE2149" i="2"/>
  <c r="BJ2149" i="2"/>
  <c r="BN2149" i="2"/>
  <c r="BA2149" i="2"/>
  <c r="DV2149" i="2"/>
  <c r="F151" i="3"/>
  <c r="CJ158" i="3"/>
  <c r="BN1510" i="3"/>
  <c r="BN1238" i="3"/>
  <c r="CJ1006" i="3"/>
  <c r="AY2011" i="3"/>
  <c r="BN167" i="3"/>
  <c r="CJ165" i="3"/>
  <c r="G151" i="3"/>
  <c r="DO2141" i="2"/>
  <c r="AU1500" i="2"/>
  <c r="AU1502" i="2" s="1"/>
  <c r="AU1506" i="2" s="1"/>
  <c r="AV1494" i="2"/>
  <c r="AV1495" i="2" s="1"/>
  <c r="AV1440" i="2"/>
  <c r="AU1689" i="2"/>
  <c r="AD201" i="2"/>
  <c r="DP2141" i="2" s="1"/>
  <c r="AD199" i="2"/>
  <c r="AE199" i="2" s="1"/>
  <c r="AF199" i="2" s="1"/>
  <c r="AG199" i="2" s="1"/>
  <c r="AH199" i="2" s="1"/>
  <c r="AI199" i="2" s="1"/>
  <c r="AJ199" i="2" s="1"/>
  <c r="AK199" i="2" s="1"/>
  <c r="AL199" i="2" s="1"/>
  <c r="AM199" i="2" s="1"/>
  <c r="AN199" i="2" s="1"/>
  <c r="AO199" i="2" s="1"/>
  <c r="AP199" i="2" s="1"/>
  <c r="AQ199" i="2" s="1"/>
  <c r="AR199" i="2" s="1"/>
  <c r="AS199" i="2" s="1"/>
  <c r="AT199" i="2" s="1"/>
  <c r="AU199" i="2" s="1"/>
  <c r="AV199" i="2" s="1"/>
  <c r="AW199" i="2" s="1"/>
  <c r="AX199" i="2" s="1"/>
  <c r="AY199" i="2" s="1"/>
  <c r="AZ199" i="2" s="1"/>
  <c r="BA199" i="2" s="1"/>
  <c r="BB199" i="2" s="1"/>
  <c r="BC199" i="2" s="1"/>
  <c r="BD199" i="2" s="1"/>
  <c r="BE199" i="2" s="1"/>
  <c r="BF199" i="2" s="1"/>
  <c r="BG199" i="2" s="1"/>
  <c r="BH199" i="2" s="1"/>
  <c r="BI199" i="2" s="1"/>
  <c r="BJ199" i="2" s="1"/>
  <c r="BK199" i="2" s="1"/>
  <c r="BL199" i="2" s="1"/>
  <c r="BM199" i="2" s="1"/>
  <c r="BN199" i="2" s="1"/>
  <c r="AE122" i="2"/>
  <c r="AD1642" i="2"/>
  <c r="AD1369" i="2"/>
  <c r="AE131" i="2"/>
  <c r="CR1659" i="2" l="1"/>
  <c r="CR1611" i="2"/>
  <c r="CT17" i="2"/>
  <c r="CS1495" i="2"/>
  <c r="CS1504" i="2"/>
  <c r="CS1494" i="2"/>
  <c r="CS1503" i="2"/>
  <c r="CS1526" i="2"/>
  <c r="CS579" i="2" s="1"/>
  <c r="CS1499" i="2"/>
  <c r="CS1522" i="2"/>
  <c r="CS1498" i="2"/>
  <c r="CS1497" i="2"/>
  <c r="CS1506" i="2"/>
  <c r="CT1521" i="2"/>
  <c r="CS1496" i="2"/>
  <c r="CS1505" i="2"/>
  <c r="CS1527" i="2"/>
  <c r="CS1541" i="2"/>
  <c r="CS1539" i="2"/>
  <c r="CS1538" i="2"/>
  <c r="CS1524" i="2"/>
  <c r="CS1536" i="2"/>
  <c r="CS1545" i="2"/>
  <c r="CS1500" i="2"/>
  <c r="CS1530" i="2"/>
  <c r="CS1544" i="2"/>
  <c r="CS1502" i="2"/>
  <c r="CS1529" i="2"/>
  <c r="CS1543" i="2"/>
  <c r="CS1528" i="2"/>
  <c r="CS1542" i="2"/>
  <c r="CS1552" i="2"/>
  <c r="CS1569" i="2"/>
  <c r="CT1573" i="2"/>
  <c r="CS1523" i="2"/>
  <c r="CS1551" i="2"/>
  <c r="CS1567" i="2"/>
  <c r="CS1564" i="2"/>
  <c r="CS1577" i="2"/>
  <c r="CS1555" i="2"/>
  <c r="CS1576" i="2"/>
  <c r="CS1537" i="2"/>
  <c r="CS1575" i="2"/>
  <c r="CS1550" i="2"/>
  <c r="CS1574" i="2"/>
  <c r="CS1600" i="2"/>
  <c r="CS1609" i="2"/>
  <c r="CS1578" i="2"/>
  <c r="CS1597" i="2"/>
  <c r="CS1608" i="2"/>
  <c r="CS1607" i="2"/>
  <c r="CS1565" i="2"/>
  <c r="CS1590" i="2"/>
  <c r="CS1605" i="2"/>
  <c r="CS1614" i="2"/>
  <c r="CS1589" i="2"/>
  <c r="CS1604" i="2"/>
  <c r="CS1588" i="2"/>
  <c r="CS1603" i="2"/>
  <c r="CS1602" i="2"/>
  <c r="CS1617" i="2"/>
  <c r="CS1625" i="2"/>
  <c r="CS1634" i="2"/>
  <c r="CT1587" i="2"/>
  <c r="CS1610" i="2"/>
  <c r="CS1616" i="2"/>
  <c r="CS1624" i="2"/>
  <c r="CS1615" i="2"/>
  <c r="CS1623" i="2"/>
  <c r="CS1622" i="2"/>
  <c r="CS1631" i="2"/>
  <c r="CS1621" i="2"/>
  <c r="CS1630" i="2"/>
  <c r="CS1620" i="2"/>
  <c r="CS1629" i="2"/>
  <c r="CS1619" i="2"/>
  <c r="CS1628" i="2"/>
  <c r="CS1601" i="2"/>
  <c r="CS1618" i="2"/>
  <c r="CS1627" i="2"/>
  <c r="CS1632" i="2"/>
  <c r="CS1643" i="2"/>
  <c r="CS1653" i="2"/>
  <c r="CS1671" i="2"/>
  <c r="CS1642" i="2"/>
  <c r="CS1652" i="2"/>
  <c r="CS1670" i="2"/>
  <c r="CS1641" i="2"/>
  <c r="CS1651" i="2"/>
  <c r="CS1669" i="2"/>
  <c r="CS1633" i="2"/>
  <c r="CS1635" i="2"/>
  <c r="CS1636" i="2"/>
  <c r="CS1637" i="2"/>
  <c r="CS1640" i="2"/>
  <c r="CS1649" i="2"/>
  <c r="CS1658" i="2"/>
  <c r="CS1666" i="2"/>
  <c r="CS1680" i="2"/>
  <c r="CS1639" i="2"/>
  <c r="CS1647" i="2"/>
  <c r="CS1657" i="2"/>
  <c r="CS1665" i="2"/>
  <c r="CS1638" i="2"/>
  <c r="CS1646" i="2"/>
  <c r="CS1656" i="2"/>
  <c r="CS1661" i="2"/>
  <c r="CS1645" i="2"/>
  <c r="CS1655" i="2"/>
  <c r="CS1644" i="2"/>
  <c r="CS1654" i="2"/>
  <c r="CS1672" i="2"/>
  <c r="CS1685" i="2"/>
  <c r="CS1698" i="2"/>
  <c r="CS1718" i="2" s="1"/>
  <c r="CS1726" i="2"/>
  <c r="CS1784" i="2"/>
  <c r="CT1779" i="2" s="1"/>
  <c r="CS1674" i="2"/>
  <c r="CS1683" i="2"/>
  <c r="CS1695" i="2"/>
  <c r="CS1722" i="2"/>
  <c r="CS1783" i="2"/>
  <c r="CS1681" i="2"/>
  <c r="CS1693" i="2"/>
  <c r="CS1762" i="2"/>
  <c r="CS1782" i="2"/>
  <c r="CS1692" i="2"/>
  <c r="CS1758" i="2"/>
  <c r="CS1781" i="2"/>
  <c r="CS1677" i="2"/>
  <c r="CS1691" i="2"/>
  <c r="CS1750" i="2"/>
  <c r="CS1690" i="2"/>
  <c r="CS1746" i="2"/>
  <c r="CS1678" i="2"/>
  <c r="CS1689" i="2"/>
  <c r="CS1701" i="2"/>
  <c r="CS1738" i="2"/>
  <c r="CS1688" i="2"/>
  <c r="CS1699" i="2"/>
  <c r="CS1721" i="2" s="1"/>
  <c r="CS1734" i="2"/>
  <c r="CS1787" i="2"/>
  <c r="CS1816" i="2"/>
  <c r="CS1447" i="2"/>
  <c r="CS1469" i="2"/>
  <c r="CS617" i="2"/>
  <c r="CS1812" i="2"/>
  <c r="CS1445" i="2"/>
  <c r="CS1468" i="2"/>
  <c r="CS1809" i="2"/>
  <c r="CS1444" i="2"/>
  <c r="CS595" i="2"/>
  <c r="CS1789" i="2"/>
  <c r="CS1807" i="2"/>
  <c r="CS1465" i="2"/>
  <c r="CT1466" i="2"/>
  <c r="CS1804" i="2"/>
  <c r="CT1798" i="2" s="1"/>
  <c r="CS1442" i="2"/>
  <c r="CS1451" i="2"/>
  <c r="CS564" i="2"/>
  <c r="CS1803" i="2"/>
  <c r="CS1441" i="2"/>
  <c r="CS1450" i="2"/>
  <c r="CS1415" i="2"/>
  <c r="CS549" i="2"/>
  <c r="CS1792" i="2"/>
  <c r="CS1802" i="2"/>
  <c r="CS1440" i="2"/>
  <c r="CS1449" i="2"/>
  <c r="CS1801" i="2"/>
  <c r="CS1439" i="2"/>
  <c r="CS1448" i="2"/>
  <c r="CS619" i="2"/>
  <c r="CS675" i="2"/>
  <c r="CS731" i="2"/>
  <c r="CS769" i="2"/>
  <c r="CS813" i="2"/>
  <c r="CS674" i="2"/>
  <c r="CS715" i="2"/>
  <c r="CS768" i="2"/>
  <c r="CS812" i="2"/>
  <c r="CS657" i="2"/>
  <c r="CS714" i="2"/>
  <c r="CS767" i="2"/>
  <c r="CS806" i="2"/>
  <c r="CS656" i="2"/>
  <c r="CS713" i="2"/>
  <c r="CS751" i="2"/>
  <c r="CS805" i="2"/>
  <c r="CS655" i="2"/>
  <c r="CS696" i="2"/>
  <c r="CS750" i="2"/>
  <c r="CS804" i="2"/>
  <c r="CS598" i="2"/>
  <c r="CS638" i="2"/>
  <c r="CS695" i="2"/>
  <c r="CS749" i="2"/>
  <c r="CS787" i="2"/>
  <c r="CS618" i="2"/>
  <c r="CS637" i="2"/>
  <c r="CS694" i="2"/>
  <c r="CS733" i="2"/>
  <c r="CS786" i="2"/>
  <c r="CS636" i="2"/>
  <c r="CS676" i="2"/>
  <c r="CS732" i="2"/>
  <c r="CS785" i="2"/>
  <c r="CS862" i="2"/>
  <c r="CS922" i="2"/>
  <c r="CS972" i="2"/>
  <c r="CS1000" i="2"/>
  <c r="CS861" i="2"/>
  <c r="CS921" i="2"/>
  <c r="CS958" i="2"/>
  <c r="CS999" i="2"/>
  <c r="CS860" i="2"/>
  <c r="CS903" i="2"/>
  <c r="CS957" i="2"/>
  <c r="CS998" i="2"/>
  <c r="CS842" i="2"/>
  <c r="CS902" i="2"/>
  <c r="CS956" i="2"/>
  <c r="CS980" i="2"/>
  <c r="CS841" i="2"/>
  <c r="CS901" i="2"/>
  <c r="CS941" i="2"/>
  <c r="CS979" i="2"/>
  <c r="CS1038" i="2"/>
  <c r="CS840" i="2"/>
  <c r="CS882" i="2"/>
  <c r="CS940" i="2"/>
  <c r="CS978" i="2"/>
  <c r="CS1020" i="2"/>
  <c r="CS814" i="2"/>
  <c r="CS881" i="2"/>
  <c r="CS939" i="2"/>
  <c r="CS974" i="2"/>
  <c r="CS1019" i="2"/>
  <c r="CS880" i="2"/>
  <c r="CS923" i="2"/>
  <c r="CS973" i="2"/>
  <c r="CS1018" i="2"/>
  <c r="CS1058" i="2"/>
  <c r="CS1100" i="2"/>
  <c r="CS1153" i="2"/>
  <c r="CS1218" i="2"/>
  <c r="CS1254" i="2"/>
  <c r="CS1040" i="2"/>
  <c r="CS1099" i="2"/>
  <c r="CS1152" i="2"/>
  <c r="CS1200" i="2"/>
  <c r="CS1253" i="2"/>
  <c r="CS1039" i="2"/>
  <c r="CS1098" i="2"/>
  <c r="CS1137" i="2"/>
  <c r="CS1199" i="2"/>
  <c r="CS1252" i="2"/>
  <c r="CS1080" i="2"/>
  <c r="CS1136" i="2"/>
  <c r="CS1198" i="2"/>
  <c r="CS1238" i="2"/>
  <c r="CS1079" i="2"/>
  <c r="CS1135" i="2"/>
  <c r="CS1176" i="2"/>
  <c r="CS1237" i="2"/>
  <c r="CS1078" i="2"/>
  <c r="CS1120" i="2"/>
  <c r="CS1175" i="2"/>
  <c r="CS1236" i="2"/>
  <c r="CS1060" i="2"/>
  <c r="CS1119" i="2"/>
  <c r="CS1174" i="2"/>
  <c r="CS1220" i="2"/>
  <c r="CS1059" i="2"/>
  <c r="CS1118" i="2"/>
  <c r="CS1154" i="2"/>
  <c r="CS1219" i="2"/>
  <c r="CS1296" i="2"/>
  <c r="CS1353" i="2"/>
  <c r="CS1369" i="2"/>
  <c r="CS1383" i="2" s="1"/>
  <c r="CS1399" i="2"/>
  <c r="CS1295" i="2"/>
  <c r="CS1338" i="2"/>
  <c r="CS1368" i="2"/>
  <c r="CS1397" i="2"/>
  <c r="CS1291" i="2"/>
  <c r="CS1337" i="2"/>
  <c r="CS1367" i="2"/>
  <c r="CS1392" i="2"/>
  <c r="CS1290" i="2"/>
  <c r="CS1336" i="2"/>
  <c r="CS1361" i="2"/>
  <c r="CS1385" i="2"/>
  <c r="CS1289" i="2"/>
  <c r="CS1317" i="2"/>
  <c r="CS1360" i="2"/>
  <c r="CS1275" i="2"/>
  <c r="CS1316" i="2"/>
  <c r="CS1359" i="2"/>
  <c r="CS1382" i="2"/>
  <c r="CS1414" i="2"/>
  <c r="CS1443" i="2" s="1"/>
  <c r="CS1274" i="2"/>
  <c r="CS1315" i="2"/>
  <c r="CS1355" i="2"/>
  <c r="CS1381" i="2"/>
  <c r="CS1413" i="2"/>
  <c r="CS1273" i="2"/>
  <c r="CS1297" i="2"/>
  <c r="CS1354" i="2"/>
  <c r="CS1380" i="2"/>
  <c r="CS1412" i="2"/>
  <c r="CS472" i="2"/>
  <c r="CS371" i="2"/>
  <c r="CS403" i="2"/>
  <c r="CS296" i="2"/>
  <c r="CS327" i="2"/>
  <c r="CS351" i="2"/>
  <c r="CS219" i="2"/>
  <c r="CS245" i="2"/>
  <c r="CS272" i="2"/>
  <c r="CS487" i="2"/>
  <c r="CS370" i="2"/>
  <c r="CS402" i="2"/>
  <c r="CS321" i="2"/>
  <c r="CS345" i="2"/>
  <c r="CS218" i="2"/>
  <c r="CS244" i="2"/>
  <c r="CS268" i="2"/>
  <c r="CS532" i="2"/>
  <c r="CS423" i="2"/>
  <c r="CS1720" i="2" s="1"/>
  <c r="CS395" i="2"/>
  <c r="CS294" i="2"/>
  <c r="CS293" i="2" s="1"/>
  <c r="CT295" i="2"/>
  <c r="CS318" i="2"/>
  <c r="CS343" i="2"/>
  <c r="CS217" i="2"/>
  <c r="CS241" i="2"/>
  <c r="CS267" i="2"/>
  <c r="CS525" i="2"/>
  <c r="CS420" i="2"/>
  <c r="CS394" i="2"/>
  <c r="CS360" i="2"/>
  <c r="CS317" i="2"/>
  <c r="CS340" i="2"/>
  <c r="CS240" i="2"/>
  <c r="CS266" i="2"/>
  <c r="CS524" i="2"/>
  <c r="CS419" i="2"/>
  <c r="CS387" i="2"/>
  <c r="CS414" i="2"/>
  <c r="CS339" i="2"/>
  <c r="CS287" i="2"/>
  <c r="CS239" i="2"/>
  <c r="CS263" i="2"/>
  <c r="CS523" i="2"/>
  <c r="CS418" i="2"/>
  <c r="CS386" i="2"/>
  <c r="CS413" i="2"/>
  <c r="CS308" i="2"/>
  <c r="CS333" i="2"/>
  <c r="CS355" i="2"/>
  <c r="CS224" i="2"/>
  <c r="CS262" i="2"/>
  <c r="CS439" i="2"/>
  <c r="CS379" i="2"/>
  <c r="CS411" i="2"/>
  <c r="CS306" i="2"/>
  <c r="CS331" i="2"/>
  <c r="CS354" i="2"/>
  <c r="CS223" i="2"/>
  <c r="CS261" i="2"/>
  <c r="CS274" i="2"/>
  <c r="CS197" i="2"/>
  <c r="CS161" i="2"/>
  <c r="CS117" i="2"/>
  <c r="CS127" i="2"/>
  <c r="CS198" i="2"/>
  <c r="CS128" i="2"/>
  <c r="CS273" i="2"/>
  <c r="CS196" i="2"/>
  <c r="CS160" i="2"/>
  <c r="CS114" i="2"/>
  <c r="CS126" i="2"/>
  <c r="CS135" i="2"/>
  <c r="CS246" i="2"/>
  <c r="CS193" i="2"/>
  <c r="CS159" i="2"/>
  <c r="CS170" i="2"/>
  <c r="CS123" i="2"/>
  <c r="CS134" i="2"/>
  <c r="CS304" i="2"/>
  <c r="CS222" i="2"/>
  <c r="CS192" i="2"/>
  <c r="CS158" i="2"/>
  <c r="CS168" i="2"/>
  <c r="CS122" i="2"/>
  <c r="CS132" i="2"/>
  <c r="CS410" i="2"/>
  <c r="CS352" i="2"/>
  <c r="CS191" i="2"/>
  <c r="CS157" i="2"/>
  <c r="CS167" i="2"/>
  <c r="CS121" i="2"/>
  <c r="CS131" i="2"/>
  <c r="CS188" i="2"/>
  <c r="CS378" i="2"/>
  <c r="CS328" i="2"/>
  <c r="CS201" i="2"/>
  <c r="CS166" i="2"/>
  <c r="CS120" i="2"/>
  <c r="CS130" i="2"/>
  <c r="CS118" i="2"/>
  <c r="CS457" i="2"/>
  <c r="CS189" i="2"/>
  <c r="CS199" i="2"/>
  <c r="CS165" i="2"/>
  <c r="CS119" i="2"/>
  <c r="CS129" i="2"/>
  <c r="CS164" i="2"/>
  <c r="CR1443" i="2"/>
  <c r="CR1553" i="2"/>
  <c r="CR1557" i="2" s="1"/>
  <c r="BR2149" i="2"/>
  <c r="AA2150" i="2"/>
  <c r="L2150" i="2"/>
  <c r="Q2150" i="2"/>
  <c r="V2150" i="2"/>
  <c r="AR2150" i="2"/>
  <c r="AE2150" i="2"/>
  <c r="AI2150" i="2"/>
  <c r="AN2150" i="2"/>
  <c r="BM2150" i="2"/>
  <c r="AV2150" i="2"/>
  <c r="AZ2150" i="2"/>
  <c r="BD2150" i="2"/>
  <c r="I2150" i="2"/>
  <c r="BQ2150" i="2"/>
  <c r="DT2150" i="2"/>
  <c r="D2150" i="2"/>
  <c r="AF2150" i="2"/>
  <c r="N2150" i="2"/>
  <c r="R2150" i="2"/>
  <c r="AB2150" i="2"/>
  <c r="AW2150" i="2"/>
  <c r="AJ2150" i="2"/>
  <c r="AO2150" i="2"/>
  <c r="AS2150" i="2"/>
  <c r="BN2150" i="2"/>
  <c r="BA2150" i="2"/>
  <c r="BE2150" i="2"/>
  <c r="BJ2150" i="2"/>
  <c r="C2151" i="2"/>
  <c r="BX2150" i="2"/>
  <c r="DQ2150" i="2"/>
  <c r="DU2150" i="2"/>
  <c r="AC2150" i="2"/>
  <c r="J2150" i="2"/>
  <c r="O2150" i="2"/>
  <c r="X2150" i="2"/>
  <c r="AT2150" i="2"/>
  <c r="AG2150" i="2"/>
  <c r="AK2150" i="2"/>
  <c r="AP2150" i="2"/>
  <c r="BO2150" i="2"/>
  <c r="AX2150" i="2"/>
  <c r="BF2150" i="2"/>
  <c r="BK2150" i="2"/>
  <c r="DV2150" i="2"/>
  <c r="BY2150" i="2"/>
  <c r="DE2150" i="2"/>
  <c r="DR2150" i="2"/>
  <c r="AD2150" i="2"/>
  <c r="K2150" i="2"/>
  <c r="P2150" i="2"/>
  <c r="U2150" i="2"/>
  <c r="AY2150" i="2"/>
  <c r="AH2150" i="2"/>
  <c r="AQ2150" i="2"/>
  <c r="AU2150" i="2"/>
  <c r="BP2150" i="2"/>
  <c r="BC2150" i="2"/>
  <c r="BG2150" i="2"/>
  <c r="BL2150" i="2"/>
  <c r="H2150" i="2"/>
  <c r="BZ2150" i="2"/>
  <c r="DO2150" i="2"/>
  <c r="DS2150" i="2"/>
  <c r="S2149" i="2"/>
  <c r="AL2149" i="2"/>
  <c r="BN1252" i="3"/>
  <c r="CJ1238" i="3"/>
  <c r="BN198" i="3"/>
  <c r="F1747" i="3"/>
  <c r="CJ167" i="3"/>
  <c r="BV2011" i="3"/>
  <c r="BV2052" i="3" s="1"/>
  <c r="BN1516" i="3"/>
  <c r="CJ1510" i="3"/>
  <c r="BE2011" i="3"/>
  <c r="AY2052" i="3"/>
  <c r="BE2052" i="3" s="1"/>
  <c r="D151" i="3"/>
  <c r="AD1647" i="2"/>
  <c r="AE134" i="2"/>
  <c r="AE135" i="2" s="1"/>
  <c r="AF114" i="2" s="1"/>
  <c r="AE167" i="2"/>
  <c r="AE166" i="2"/>
  <c r="AE132" i="2"/>
  <c r="AE165" i="2"/>
  <c r="AE164" i="2"/>
  <c r="AE1136" i="2"/>
  <c r="AV1499" i="2"/>
  <c r="AD1383" i="2"/>
  <c r="AE158" i="2"/>
  <c r="AE1135" i="2"/>
  <c r="AE157" i="2"/>
  <c r="AE160" i="2"/>
  <c r="AE123" i="2"/>
  <c r="AE159" i="2"/>
  <c r="AV1444" i="2"/>
  <c r="AU1691" i="2"/>
  <c r="AD1550" i="2"/>
  <c r="AD1553" i="2" s="1"/>
  <c r="F2141" i="2" s="1"/>
  <c r="CS1553" i="2" l="1"/>
  <c r="CS1659" i="2"/>
  <c r="CS1611" i="2"/>
  <c r="CU17" i="2"/>
  <c r="CT1496" i="2"/>
  <c r="CT1505" i="2"/>
  <c r="CT1495" i="2"/>
  <c r="CT1504" i="2"/>
  <c r="CT1500" i="2"/>
  <c r="CT1523" i="2"/>
  <c r="CT1499" i="2"/>
  <c r="CT1522" i="2"/>
  <c r="CT1498" i="2"/>
  <c r="CT1497" i="2"/>
  <c r="CT1506" i="2"/>
  <c r="CU1521" i="2"/>
  <c r="CT1503" i="2"/>
  <c r="CT1528" i="2"/>
  <c r="CT1542" i="2"/>
  <c r="CT1527" i="2"/>
  <c r="CT1541" i="2"/>
  <c r="CT1494" i="2"/>
  <c r="CT1539" i="2"/>
  <c r="CT1537" i="2"/>
  <c r="CT1550" i="2"/>
  <c r="CT1524" i="2"/>
  <c r="CT1536" i="2"/>
  <c r="CT1545" i="2"/>
  <c r="CT1526" i="2"/>
  <c r="CT579" i="2" s="1"/>
  <c r="CT1530" i="2"/>
  <c r="CT1544" i="2"/>
  <c r="CT1502" i="2"/>
  <c r="CT1529" i="2"/>
  <c r="CT1543" i="2"/>
  <c r="CT1552" i="2"/>
  <c r="CT1569" i="2"/>
  <c r="CU1573" i="2"/>
  <c r="CT1538" i="2"/>
  <c r="CT1551" i="2"/>
  <c r="CT1565" i="2"/>
  <c r="CT1578" i="2"/>
  <c r="CT1564" i="2"/>
  <c r="CT1577" i="2"/>
  <c r="CT1555" i="2"/>
  <c r="CT1576" i="2"/>
  <c r="CT1575" i="2"/>
  <c r="CU1587" i="2"/>
  <c r="CT1601" i="2"/>
  <c r="CT1610" i="2"/>
  <c r="CT1600" i="2"/>
  <c r="CT1609" i="2"/>
  <c r="CT1574" i="2"/>
  <c r="CT1597" i="2"/>
  <c r="CT1608" i="2"/>
  <c r="CT1607" i="2"/>
  <c r="CT1590" i="2"/>
  <c r="CT1605" i="2"/>
  <c r="CT1614" i="2"/>
  <c r="CT1567" i="2"/>
  <c r="CT1589" i="2"/>
  <c r="CT1604" i="2"/>
  <c r="CT1588" i="2"/>
  <c r="CT1603" i="2"/>
  <c r="CT1618" i="2"/>
  <c r="CT1627" i="2"/>
  <c r="CT1635" i="2"/>
  <c r="CT1617" i="2"/>
  <c r="CT1625" i="2"/>
  <c r="CT1616" i="2"/>
  <c r="CT1624" i="2"/>
  <c r="CT1615" i="2"/>
  <c r="CT1623" i="2"/>
  <c r="CT1632" i="2"/>
  <c r="CT1602" i="2"/>
  <c r="CT1622" i="2"/>
  <c r="CT1631" i="2"/>
  <c r="CT1621" i="2"/>
  <c r="CT1630" i="2"/>
  <c r="CT1620" i="2"/>
  <c r="CT1629" i="2"/>
  <c r="CT1619" i="2"/>
  <c r="CT1628" i="2"/>
  <c r="CT1644" i="2"/>
  <c r="CT1654" i="2"/>
  <c r="CT1672" i="2"/>
  <c r="CT1643" i="2"/>
  <c r="CT1653" i="2"/>
  <c r="CT1671" i="2"/>
  <c r="CT1642" i="2"/>
  <c r="CT1652" i="2"/>
  <c r="CT1670" i="2"/>
  <c r="CT1634" i="2"/>
  <c r="CT1641" i="2"/>
  <c r="CT1651" i="2"/>
  <c r="CT1669" i="2"/>
  <c r="CT1633" i="2"/>
  <c r="CT1636" i="2"/>
  <c r="CT1637" i="2"/>
  <c r="CT1640" i="2"/>
  <c r="CT1649" i="2"/>
  <c r="CT1658" i="2"/>
  <c r="CT1666" i="2"/>
  <c r="CT1639" i="2"/>
  <c r="CT1647" i="2"/>
  <c r="CT1657" i="2"/>
  <c r="CT1665" i="2"/>
  <c r="CT1638" i="2"/>
  <c r="CT1646" i="2"/>
  <c r="CT1656" i="2"/>
  <c r="CT1661" i="2"/>
  <c r="CT1645" i="2"/>
  <c r="CT1655" i="2"/>
  <c r="CT1688" i="2"/>
  <c r="CT1699" i="2"/>
  <c r="CT1721" i="2" s="1"/>
  <c r="CT1734" i="2"/>
  <c r="CT1787" i="2"/>
  <c r="CT1685" i="2"/>
  <c r="CT1698" i="2"/>
  <c r="CT1718" i="2" s="1"/>
  <c r="CT1726" i="2"/>
  <c r="CT1784" i="2"/>
  <c r="CU1779" i="2" s="1"/>
  <c r="CT1674" i="2"/>
  <c r="CT1683" i="2"/>
  <c r="CT1695" i="2"/>
  <c r="CT1722" i="2"/>
  <c r="CT1783" i="2"/>
  <c r="CT1681" i="2"/>
  <c r="CT1693" i="2"/>
  <c r="CT1762" i="2"/>
  <c r="CT1782" i="2"/>
  <c r="CT1680" i="2"/>
  <c r="CT1692" i="2"/>
  <c r="CT1758" i="2"/>
  <c r="CT1781" i="2"/>
  <c r="CT1677" i="2"/>
  <c r="CT1691" i="2"/>
  <c r="CT1750" i="2"/>
  <c r="CT1690" i="2"/>
  <c r="CT1746" i="2"/>
  <c r="CT1678" i="2"/>
  <c r="CT1689" i="2"/>
  <c r="CT1701" i="2"/>
  <c r="CT1738" i="2"/>
  <c r="CT1801" i="2"/>
  <c r="CT1439" i="2"/>
  <c r="CT1448" i="2"/>
  <c r="CT618" i="2"/>
  <c r="CT1816" i="2"/>
  <c r="CT1447" i="2"/>
  <c r="CT1469" i="2"/>
  <c r="CT1812" i="2"/>
  <c r="CT1445" i="2"/>
  <c r="CT1468" i="2"/>
  <c r="CT598" i="2"/>
  <c r="CT1809" i="2"/>
  <c r="CT1444" i="2"/>
  <c r="CT595" i="2"/>
  <c r="CT1789" i="2"/>
  <c r="CT1807" i="2"/>
  <c r="CT1465" i="2"/>
  <c r="CU1466" i="2"/>
  <c r="CT1804" i="2"/>
  <c r="CU1798" i="2" s="1"/>
  <c r="CT1442" i="2"/>
  <c r="CT1451" i="2"/>
  <c r="CT564" i="2"/>
  <c r="CT1803" i="2"/>
  <c r="CT1441" i="2"/>
  <c r="CT1450" i="2"/>
  <c r="CT1415" i="2"/>
  <c r="CT549" i="2"/>
  <c r="CT1792" i="2"/>
  <c r="CT1802" i="2"/>
  <c r="CT1440" i="2"/>
  <c r="CT1449" i="2"/>
  <c r="CT636" i="2"/>
  <c r="CT676" i="2"/>
  <c r="CT732" i="2"/>
  <c r="CT785" i="2"/>
  <c r="CT619" i="2"/>
  <c r="CT675" i="2"/>
  <c r="CT731" i="2"/>
  <c r="CT769" i="2"/>
  <c r="CT813" i="2"/>
  <c r="CT674" i="2"/>
  <c r="CT715" i="2"/>
  <c r="CT768" i="2"/>
  <c r="CT812" i="2"/>
  <c r="CT657" i="2"/>
  <c r="CT714" i="2"/>
  <c r="CT767" i="2"/>
  <c r="CT806" i="2"/>
  <c r="CT656" i="2"/>
  <c r="CT713" i="2"/>
  <c r="CT751" i="2"/>
  <c r="CT805" i="2"/>
  <c r="CT655" i="2"/>
  <c r="CT696" i="2"/>
  <c r="CT750" i="2"/>
  <c r="CT804" i="2"/>
  <c r="CT617" i="2"/>
  <c r="CT638" i="2"/>
  <c r="CT695" i="2"/>
  <c r="CT749" i="2"/>
  <c r="CT787" i="2"/>
  <c r="CT637" i="2"/>
  <c r="CT694" i="2"/>
  <c r="CT733" i="2"/>
  <c r="CT786" i="2"/>
  <c r="CT880" i="2"/>
  <c r="CT923" i="2"/>
  <c r="CT973" i="2"/>
  <c r="CT1018" i="2"/>
  <c r="CT862" i="2"/>
  <c r="CT922" i="2"/>
  <c r="CT972" i="2"/>
  <c r="CT1000" i="2"/>
  <c r="CT861" i="2"/>
  <c r="CT921" i="2"/>
  <c r="CT958" i="2"/>
  <c r="CT999" i="2"/>
  <c r="CT860" i="2"/>
  <c r="CT903" i="2"/>
  <c r="CT957" i="2"/>
  <c r="CT998" i="2"/>
  <c r="CT842" i="2"/>
  <c r="CT902" i="2"/>
  <c r="CT956" i="2"/>
  <c r="CT980" i="2"/>
  <c r="CT841" i="2"/>
  <c r="CT901" i="2"/>
  <c r="CT941" i="2"/>
  <c r="CT979" i="2"/>
  <c r="CT840" i="2"/>
  <c r="CT882" i="2"/>
  <c r="CT940" i="2"/>
  <c r="CT978" i="2"/>
  <c r="CT1020" i="2"/>
  <c r="CT814" i="2"/>
  <c r="CT881" i="2"/>
  <c r="CT939" i="2"/>
  <c r="CT974" i="2"/>
  <c r="CT1019" i="2"/>
  <c r="CT1059" i="2"/>
  <c r="CT1118" i="2"/>
  <c r="CT1154" i="2"/>
  <c r="CT1219" i="2"/>
  <c r="CT1058" i="2"/>
  <c r="CT1100" i="2"/>
  <c r="CT1153" i="2"/>
  <c r="CT1218" i="2"/>
  <c r="CT1254" i="2"/>
  <c r="CT1040" i="2"/>
  <c r="CT1099" i="2"/>
  <c r="CT1152" i="2"/>
  <c r="CT1200" i="2"/>
  <c r="CT1253" i="2"/>
  <c r="CT1039" i="2"/>
  <c r="CT1098" i="2"/>
  <c r="CT1137" i="2"/>
  <c r="CT1199" i="2"/>
  <c r="CT1252" i="2"/>
  <c r="CT1080" i="2"/>
  <c r="CT1136" i="2"/>
  <c r="CT1198" i="2"/>
  <c r="CT1238" i="2"/>
  <c r="CT1079" i="2"/>
  <c r="CT1135" i="2"/>
  <c r="CT1176" i="2"/>
  <c r="CT1237" i="2"/>
  <c r="CT1078" i="2"/>
  <c r="CT1120" i="2"/>
  <c r="CT1175" i="2"/>
  <c r="CT1236" i="2"/>
  <c r="CT1038" i="2"/>
  <c r="CT1060" i="2"/>
  <c r="CT1119" i="2"/>
  <c r="CT1174" i="2"/>
  <c r="CT1220" i="2"/>
  <c r="CT1273" i="2"/>
  <c r="CT1297" i="2"/>
  <c r="CT1354" i="2"/>
  <c r="CT1380" i="2"/>
  <c r="CT1412" i="2"/>
  <c r="CT1296" i="2"/>
  <c r="CT1353" i="2"/>
  <c r="CT1369" i="2"/>
  <c r="CT1383" i="2" s="1"/>
  <c r="CT1399" i="2"/>
  <c r="CT1295" i="2"/>
  <c r="CT1338" i="2"/>
  <c r="CT1368" i="2"/>
  <c r="CT1397" i="2"/>
  <c r="CT1291" i="2"/>
  <c r="CT1337" i="2"/>
  <c r="CT1367" i="2"/>
  <c r="CT1392" i="2"/>
  <c r="CT1290" i="2"/>
  <c r="CT1336" i="2"/>
  <c r="CT1361" i="2"/>
  <c r="CT1385" i="2"/>
  <c r="CT1289" i="2"/>
  <c r="CT1317" i="2"/>
  <c r="CT1360" i="2"/>
  <c r="CT1275" i="2"/>
  <c r="CT1316" i="2"/>
  <c r="CT1359" i="2"/>
  <c r="CT1382" i="2"/>
  <c r="CT1414" i="2"/>
  <c r="CT1443" i="2" s="1"/>
  <c r="CT1274" i="2"/>
  <c r="CT1315" i="2"/>
  <c r="CT1355" i="2"/>
  <c r="CT1381" i="2"/>
  <c r="CT1413" i="2"/>
  <c r="CT457" i="2"/>
  <c r="CT378" i="2"/>
  <c r="CT410" i="2"/>
  <c r="CT304" i="2"/>
  <c r="CT328" i="2"/>
  <c r="CT352" i="2"/>
  <c r="CT222" i="2"/>
  <c r="CT246" i="2"/>
  <c r="CT273" i="2"/>
  <c r="CT472" i="2"/>
  <c r="CT371" i="2"/>
  <c r="CT403" i="2"/>
  <c r="CT296" i="2"/>
  <c r="CT327" i="2"/>
  <c r="CT351" i="2"/>
  <c r="CT219" i="2"/>
  <c r="CT245" i="2"/>
  <c r="CT272" i="2"/>
  <c r="CT487" i="2"/>
  <c r="CT370" i="2"/>
  <c r="CT402" i="2"/>
  <c r="CT321" i="2"/>
  <c r="CT345" i="2"/>
  <c r="CT218" i="2"/>
  <c r="CT244" i="2"/>
  <c r="CT268" i="2"/>
  <c r="CT532" i="2"/>
  <c r="CT423" i="2"/>
  <c r="CT1720" i="2" s="1"/>
  <c r="CT395" i="2"/>
  <c r="CT294" i="2"/>
  <c r="CT293" i="2" s="1"/>
  <c r="CU295" i="2"/>
  <c r="CT318" i="2"/>
  <c r="CT343" i="2"/>
  <c r="CT217" i="2"/>
  <c r="CT241" i="2"/>
  <c r="CT267" i="2"/>
  <c r="CT525" i="2"/>
  <c r="CT420" i="2"/>
  <c r="CT394" i="2"/>
  <c r="CT360" i="2"/>
  <c r="CT317" i="2"/>
  <c r="CT340" i="2"/>
  <c r="CT240" i="2"/>
  <c r="CT266" i="2"/>
  <c r="CT524" i="2"/>
  <c r="CT419" i="2"/>
  <c r="CT387" i="2"/>
  <c r="CT414" i="2"/>
  <c r="CT339" i="2"/>
  <c r="CT287" i="2"/>
  <c r="CT239" i="2"/>
  <c r="CT263" i="2"/>
  <c r="CT523" i="2"/>
  <c r="CT418" i="2"/>
  <c r="CT386" i="2"/>
  <c r="CT413" i="2"/>
  <c r="CT308" i="2"/>
  <c r="CT333" i="2"/>
  <c r="CT355" i="2"/>
  <c r="CT224" i="2"/>
  <c r="CT262" i="2"/>
  <c r="CT306" i="2"/>
  <c r="CT223" i="2"/>
  <c r="CT188" i="2"/>
  <c r="CT198" i="2"/>
  <c r="CT164" i="2"/>
  <c r="CT118" i="2"/>
  <c r="CT128" i="2"/>
  <c r="CT199" i="2"/>
  <c r="CT411" i="2"/>
  <c r="CT354" i="2"/>
  <c r="CT274" i="2"/>
  <c r="CT197" i="2"/>
  <c r="CT161" i="2"/>
  <c r="CT117" i="2"/>
  <c r="CT127" i="2"/>
  <c r="CT165" i="2"/>
  <c r="CT379" i="2"/>
  <c r="CT331" i="2"/>
  <c r="CT196" i="2"/>
  <c r="CT160" i="2"/>
  <c r="CT114" i="2"/>
  <c r="CT126" i="2"/>
  <c r="CT135" i="2"/>
  <c r="CT439" i="2"/>
  <c r="CT193" i="2"/>
  <c r="CT159" i="2"/>
  <c r="CT170" i="2"/>
  <c r="CT123" i="2"/>
  <c r="CT134" i="2"/>
  <c r="CT192" i="2"/>
  <c r="CT158" i="2"/>
  <c r="CT168" i="2"/>
  <c r="CT122" i="2"/>
  <c r="CT132" i="2"/>
  <c r="CT191" i="2"/>
  <c r="CT157" i="2"/>
  <c r="CT167" i="2"/>
  <c r="CT121" i="2"/>
  <c r="CT131" i="2"/>
  <c r="CT261" i="2"/>
  <c r="CT119" i="2"/>
  <c r="CT201" i="2"/>
  <c r="CT166" i="2"/>
  <c r="CT120" i="2"/>
  <c r="CT130" i="2"/>
  <c r="CT189" i="2"/>
  <c r="CT129" i="2"/>
  <c r="CS1557" i="2"/>
  <c r="BR2150" i="2"/>
  <c r="S2150" i="2"/>
  <c r="H2151" i="2"/>
  <c r="L2151" i="2"/>
  <c r="Q2151" i="2"/>
  <c r="DS2151" i="2"/>
  <c r="AA2151" i="2"/>
  <c r="AE2151" i="2"/>
  <c r="AI2151" i="2"/>
  <c r="V2151" i="2"/>
  <c r="AR2151" i="2"/>
  <c r="AV2151" i="2"/>
  <c r="AZ2151" i="2"/>
  <c r="AN2151" i="2"/>
  <c r="BM2151" i="2"/>
  <c r="BQ2151" i="2"/>
  <c r="DT2151" i="2"/>
  <c r="BD2151" i="2"/>
  <c r="I2151" i="2"/>
  <c r="N2151" i="2"/>
  <c r="R2151" i="2"/>
  <c r="D2151" i="2"/>
  <c r="AF2151" i="2"/>
  <c r="AJ2151" i="2"/>
  <c r="AO2151" i="2"/>
  <c r="AB2151" i="2"/>
  <c r="AW2151" i="2"/>
  <c r="BA2151" i="2"/>
  <c r="BE2151" i="2"/>
  <c r="AS2151" i="2"/>
  <c r="BN2151" i="2"/>
  <c r="BX2151" i="2"/>
  <c r="DQ2151" i="2"/>
  <c r="BJ2151" i="2"/>
  <c r="C2152" i="2"/>
  <c r="J2151" i="2"/>
  <c r="O2151" i="2"/>
  <c r="DU2151" i="2"/>
  <c r="AC2151" i="2"/>
  <c r="AG2151" i="2"/>
  <c r="AK2151" i="2"/>
  <c r="X2151" i="2"/>
  <c r="AT2151" i="2"/>
  <c r="AX2151" i="2"/>
  <c r="BF2151" i="2"/>
  <c r="AP2151" i="2"/>
  <c r="BO2151" i="2"/>
  <c r="BY2151" i="2"/>
  <c r="DE2151" i="2"/>
  <c r="BK2151" i="2"/>
  <c r="DV2151" i="2"/>
  <c r="K2151" i="2"/>
  <c r="P2151" i="2"/>
  <c r="DR2151" i="2"/>
  <c r="AD2151" i="2"/>
  <c r="AH2151" i="2"/>
  <c r="AQ2151" i="2"/>
  <c r="U2151" i="2"/>
  <c r="AY2151" i="2"/>
  <c r="BC2151" i="2"/>
  <c r="BG2151" i="2"/>
  <c r="AU2151" i="2"/>
  <c r="BP2151" i="2"/>
  <c r="BZ2151" i="2"/>
  <c r="DO2151" i="2"/>
  <c r="BL2151" i="2"/>
  <c r="AL2150" i="2"/>
  <c r="H1747" i="3"/>
  <c r="H1749" i="3" s="1"/>
  <c r="G1747" i="3"/>
  <c r="G1749" i="3" s="1"/>
  <c r="F1749" i="3"/>
  <c r="F1762" i="3" s="1"/>
  <c r="CJ1516" i="3"/>
  <c r="H1562" i="3" s="1"/>
  <c r="BN1419" i="3"/>
  <c r="CJ198" i="3"/>
  <c r="BX2011" i="3"/>
  <c r="BN1436" i="3"/>
  <c r="CJ1252" i="3"/>
  <c r="AV1500" i="2"/>
  <c r="AV1502" i="2" s="1"/>
  <c r="AV1506" i="2" s="1"/>
  <c r="AW1494" i="2"/>
  <c r="AW1495" i="2" s="1"/>
  <c r="AE161" i="2"/>
  <c r="AD1567" i="2"/>
  <c r="AD1557" i="2"/>
  <c r="AD1574" i="2" s="1"/>
  <c r="AD1665" i="2" s="1"/>
  <c r="AD1683" i="2" s="1"/>
  <c r="AE1137" i="2"/>
  <c r="BB2142" i="2" s="1"/>
  <c r="BH2142" i="2" s="1"/>
  <c r="AE1367" i="2"/>
  <c r="AE1368" i="2"/>
  <c r="AE168" i="2"/>
  <c r="AV1445" i="2"/>
  <c r="AV1447" i="2" s="1"/>
  <c r="AV1451" i="2" s="1"/>
  <c r="AW1439" i="2"/>
  <c r="AF130" i="2"/>
  <c r="CT1611" i="2" l="1"/>
  <c r="CV17" i="2"/>
  <c r="CU1497" i="2"/>
  <c r="CU1506" i="2"/>
  <c r="CV1521" i="2"/>
  <c r="CU1496" i="2"/>
  <c r="CU1505" i="2"/>
  <c r="CU1502" i="2"/>
  <c r="CU1524" i="2"/>
  <c r="CU1500" i="2"/>
  <c r="CU1523" i="2"/>
  <c r="CU1499" i="2"/>
  <c r="CU1522" i="2"/>
  <c r="CU1498" i="2"/>
  <c r="CU1529" i="2"/>
  <c r="CU1543" i="2"/>
  <c r="CU1503" i="2"/>
  <c r="CU1528" i="2"/>
  <c r="CU1542" i="2"/>
  <c r="CU1504" i="2"/>
  <c r="CU1527" i="2"/>
  <c r="CU1541" i="2"/>
  <c r="CU1495" i="2"/>
  <c r="CU1538" i="2"/>
  <c r="CU1537" i="2"/>
  <c r="CU1550" i="2"/>
  <c r="CU1536" i="2"/>
  <c r="CU1526" i="2"/>
  <c r="CU579" i="2" s="1"/>
  <c r="CU1530" i="2"/>
  <c r="CU1544" i="2"/>
  <c r="CU1494" i="2"/>
  <c r="CU1545" i="2"/>
  <c r="CU1574" i="2"/>
  <c r="CU1552" i="2"/>
  <c r="CU1551" i="2"/>
  <c r="CU1567" i="2"/>
  <c r="CU1565" i="2"/>
  <c r="CU1578" i="2"/>
  <c r="CU1564" i="2"/>
  <c r="CU1577" i="2"/>
  <c r="CU1555" i="2"/>
  <c r="CU1576" i="2"/>
  <c r="CU1602" i="2"/>
  <c r="CV1573" i="2"/>
  <c r="CV1587" i="2"/>
  <c r="CU1601" i="2"/>
  <c r="CU1600" i="2"/>
  <c r="CU1609" i="2"/>
  <c r="CU1597" i="2"/>
  <c r="CU1608" i="2"/>
  <c r="CU1575" i="2"/>
  <c r="CU1607" i="2"/>
  <c r="CU1590" i="2"/>
  <c r="CU1605" i="2"/>
  <c r="CU1614" i="2"/>
  <c r="CU1539" i="2"/>
  <c r="CU1589" i="2"/>
  <c r="CU1604" i="2"/>
  <c r="CU1619" i="2"/>
  <c r="CU1628" i="2"/>
  <c r="CU1636" i="2"/>
  <c r="CU1603" i="2"/>
  <c r="CU1618" i="2"/>
  <c r="CU1627" i="2"/>
  <c r="CU1610" i="2"/>
  <c r="CU1617" i="2"/>
  <c r="CU1625" i="2"/>
  <c r="CU1616" i="2"/>
  <c r="CU1624" i="2"/>
  <c r="CU1633" i="2"/>
  <c r="CU1615" i="2"/>
  <c r="CU1623" i="2"/>
  <c r="CU1632" i="2"/>
  <c r="CU1622" i="2"/>
  <c r="CU1631" i="2"/>
  <c r="CU1588" i="2"/>
  <c r="CU1621" i="2"/>
  <c r="CU1630" i="2"/>
  <c r="CU1569" i="2"/>
  <c r="CU1620" i="2"/>
  <c r="CU1629" i="2"/>
  <c r="CU1645" i="2"/>
  <c r="CU1655" i="2"/>
  <c r="CU1674" i="2"/>
  <c r="CU1644" i="2"/>
  <c r="CU1654" i="2"/>
  <c r="CU1672" i="2"/>
  <c r="CU1643" i="2"/>
  <c r="CU1653" i="2"/>
  <c r="CU1671" i="2"/>
  <c r="CU1642" i="2"/>
  <c r="CU1652" i="2"/>
  <c r="CU1670" i="2"/>
  <c r="CU1634" i="2"/>
  <c r="CU1635" i="2"/>
  <c r="CU1641" i="2"/>
  <c r="CU1651" i="2"/>
  <c r="CU1669" i="2"/>
  <c r="CU1637" i="2"/>
  <c r="CU1640" i="2"/>
  <c r="CU1649" i="2"/>
  <c r="CU1658" i="2"/>
  <c r="CU1666" i="2"/>
  <c r="CU1639" i="2"/>
  <c r="CU1647" i="2"/>
  <c r="CU1657" i="2"/>
  <c r="CU1665" i="2"/>
  <c r="CU1638" i="2"/>
  <c r="CU1646" i="2"/>
  <c r="CU1656" i="2"/>
  <c r="CU1661" i="2"/>
  <c r="CU1678" i="2"/>
  <c r="CU1689" i="2"/>
  <c r="CU1701" i="2"/>
  <c r="CU1738" i="2"/>
  <c r="CU1789" i="2"/>
  <c r="CU1688" i="2"/>
  <c r="CU1699" i="2"/>
  <c r="CU1721" i="2" s="1"/>
  <c r="CU1734" i="2"/>
  <c r="CU1787" i="2"/>
  <c r="CU1685" i="2"/>
  <c r="CU1698" i="2"/>
  <c r="CU1718" i="2" s="1"/>
  <c r="CU1726" i="2"/>
  <c r="CU1784" i="2"/>
  <c r="CV1779" i="2" s="1"/>
  <c r="CU1683" i="2"/>
  <c r="CU1695" i="2"/>
  <c r="CU1722" i="2"/>
  <c r="CU1783" i="2"/>
  <c r="CU1681" i="2"/>
  <c r="CU1693" i="2"/>
  <c r="CU1762" i="2"/>
  <c r="CU1782" i="2"/>
  <c r="CU1680" i="2"/>
  <c r="CU1692" i="2"/>
  <c r="CU1758" i="2"/>
  <c r="CU1781" i="2"/>
  <c r="CU1677" i="2"/>
  <c r="CU1691" i="2"/>
  <c r="CU1750" i="2"/>
  <c r="CU1690" i="2"/>
  <c r="CU1746" i="2"/>
  <c r="CU1792" i="2"/>
  <c r="CU1802" i="2"/>
  <c r="CU1440" i="2"/>
  <c r="CU1449" i="2"/>
  <c r="CU1801" i="2"/>
  <c r="CU1439" i="2"/>
  <c r="CU1448" i="2"/>
  <c r="CU1816" i="2"/>
  <c r="CU1447" i="2"/>
  <c r="CU1469" i="2"/>
  <c r="CU617" i="2"/>
  <c r="CU1812" i="2"/>
  <c r="CU1445" i="2"/>
  <c r="CU1468" i="2"/>
  <c r="CU598" i="2"/>
  <c r="CU1809" i="2"/>
  <c r="CU1444" i="2"/>
  <c r="CU595" i="2"/>
  <c r="CU1807" i="2"/>
  <c r="CU1465" i="2"/>
  <c r="CV1466" i="2"/>
  <c r="CU1804" i="2"/>
  <c r="CV1798" i="2" s="1"/>
  <c r="CU1442" i="2"/>
  <c r="CU1451" i="2"/>
  <c r="CU564" i="2"/>
  <c r="CU1803" i="2"/>
  <c r="CU1441" i="2"/>
  <c r="CU1450" i="2"/>
  <c r="CU1415" i="2"/>
  <c r="CU549" i="2"/>
  <c r="CU637" i="2"/>
  <c r="CU694" i="2"/>
  <c r="CU733" i="2"/>
  <c r="CU786" i="2"/>
  <c r="CU636" i="2"/>
  <c r="CU676" i="2"/>
  <c r="CU732" i="2"/>
  <c r="CU785" i="2"/>
  <c r="CU619" i="2"/>
  <c r="CU675" i="2"/>
  <c r="CU731" i="2"/>
  <c r="CU769" i="2"/>
  <c r="CU813" i="2"/>
  <c r="CU674" i="2"/>
  <c r="CU715" i="2"/>
  <c r="CU768" i="2"/>
  <c r="CU812" i="2"/>
  <c r="CU657" i="2"/>
  <c r="CU714" i="2"/>
  <c r="CU767" i="2"/>
  <c r="CU806" i="2"/>
  <c r="CU656" i="2"/>
  <c r="CU713" i="2"/>
  <c r="CU751" i="2"/>
  <c r="CU805" i="2"/>
  <c r="CU655" i="2"/>
  <c r="CU696" i="2"/>
  <c r="CU750" i="2"/>
  <c r="CU804" i="2"/>
  <c r="CU618" i="2"/>
  <c r="CU638" i="2"/>
  <c r="CU695" i="2"/>
  <c r="CU749" i="2"/>
  <c r="CU787" i="2"/>
  <c r="CU814" i="2"/>
  <c r="CU881" i="2"/>
  <c r="CU939" i="2"/>
  <c r="CU974" i="2"/>
  <c r="CU1019" i="2"/>
  <c r="CU880" i="2"/>
  <c r="CU923" i="2"/>
  <c r="CU973" i="2"/>
  <c r="CU1018" i="2"/>
  <c r="CU862" i="2"/>
  <c r="CU922" i="2"/>
  <c r="CU972" i="2"/>
  <c r="CU1000" i="2"/>
  <c r="CU861" i="2"/>
  <c r="CU921" i="2"/>
  <c r="CU958" i="2"/>
  <c r="CU999" i="2"/>
  <c r="CU860" i="2"/>
  <c r="CU903" i="2"/>
  <c r="CU957" i="2"/>
  <c r="CU998" i="2"/>
  <c r="CU842" i="2"/>
  <c r="CU902" i="2"/>
  <c r="CU956" i="2"/>
  <c r="CU980" i="2"/>
  <c r="CU841" i="2"/>
  <c r="CU901" i="2"/>
  <c r="CU941" i="2"/>
  <c r="CU979" i="2"/>
  <c r="CU840" i="2"/>
  <c r="CU882" i="2"/>
  <c r="CU940" i="2"/>
  <c r="CU978" i="2"/>
  <c r="CU1020" i="2"/>
  <c r="CU1038" i="2"/>
  <c r="CU1060" i="2"/>
  <c r="CU1119" i="2"/>
  <c r="CU1174" i="2"/>
  <c r="CU1220" i="2"/>
  <c r="CU1059" i="2"/>
  <c r="CU1118" i="2"/>
  <c r="CU1154" i="2"/>
  <c r="CU1219" i="2"/>
  <c r="CU1058" i="2"/>
  <c r="CU1100" i="2"/>
  <c r="CU1153" i="2"/>
  <c r="CU1218" i="2"/>
  <c r="CU1254" i="2"/>
  <c r="CU1040" i="2"/>
  <c r="CU1099" i="2"/>
  <c r="CU1152" i="2"/>
  <c r="CU1200" i="2"/>
  <c r="CU1253" i="2"/>
  <c r="CU1039" i="2"/>
  <c r="CU1098" i="2"/>
  <c r="CU1137" i="2"/>
  <c r="CU1199" i="2"/>
  <c r="CU1252" i="2"/>
  <c r="CU1080" i="2"/>
  <c r="CU1136" i="2"/>
  <c r="CU1198" i="2"/>
  <c r="CU1238" i="2"/>
  <c r="CU1079" i="2"/>
  <c r="CU1135" i="2"/>
  <c r="CU1176" i="2"/>
  <c r="CU1237" i="2"/>
  <c r="CU1078" i="2"/>
  <c r="CU1120" i="2"/>
  <c r="CU1175" i="2"/>
  <c r="CU1236" i="2"/>
  <c r="CU1274" i="2"/>
  <c r="CU1315" i="2"/>
  <c r="CU1355" i="2"/>
  <c r="CU1381" i="2"/>
  <c r="CU1413" i="2"/>
  <c r="CU1273" i="2"/>
  <c r="CU1297" i="2"/>
  <c r="CU1354" i="2"/>
  <c r="CU1380" i="2"/>
  <c r="CU1412" i="2"/>
  <c r="CU1296" i="2"/>
  <c r="CU1353" i="2"/>
  <c r="CU1369" i="2"/>
  <c r="CU1383" i="2" s="1"/>
  <c r="CU1399" i="2"/>
  <c r="CU1295" i="2"/>
  <c r="CU1338" i="2"/>
  <c r="CU1368" i="2"/>
  <c r="CU1397" i="2"/>
  <c r="CU1291" i="2"/>
  <c r="CU1337" i="2"/>
  <c r="CU1367" i="2"/>
  <c r="CU1392" i="2"/>
  <c r="CU1290" i="2"/>
  <c r="CU1336" i="2"/>
  <c r="CU1361" i="2"/>
  <c r="CU1385" i="2"/>
  <c r="CU1289" i="2"/>
  <c r="CU1317" i="2"/>
  <c r="CU1360" i="2"/>
  <c r="CU1275" i="2"/>
  <c r="CU1316" i="2"/>
  <c r="CU1359" i="2"/>
  <c r="CU1382" i="2"/>
  <c r="CU1414" i="2"/>
  <c r="CU1443" i="2" s="1"/>
  <c r="CU439" i="2"/>
  <c r="CU379" i="2"/>
  <c r="CU411" i="2"/>
  <c r="CU306" i="2"/>
  <c r="CU331" i="2"/>
  <c r="CU354" i="2"/>
  <c r="CU223" i="2"/>
  <c r="CU261" i="2"/>
  <c r="CU457" i="2"/>
  <c r="CU378" i="2"/>
  <c r="CU410" i="2"/>
  <c r="CU304" i="2"/>
  <c r="CU328" i="2"/>
  <c r="CU352" i="2"/>
  <c r="CU222" i="2"/>
  <c r="CU246" i="2"/>
  <c r="CU273" i="2"/>
  <c r="CU472" i="2"/>
  <c r="CU371" i="2"/>
  <c r="CU403" i="2"/>
  <c r="CU296" i="2"/>
  <c r="CU327" i="2"/>
  <c r="CU351" i="2"/>
  <c r="CU219" i="2"/>
  <c r="CU245" i="2"/>
  <c r="CU272" i="2"/>
  <c r="CU487" i="2"/>
  <c r="CU370" i="2"/>
  <c r="CU402" i="2"/>
  <c r="CU321" i="2"/>
  <c r="CU345" i="2"/>
  <c r="CU218" i="2"/>
  <c r="CU244" i="2"/>
  <c r="CU268" i="2"/>
  <c r="CU532" i="2"/>
  <c r="CU423" i="2"/>
  <c r="CU1720" i="2" s="1"/>
  <c r="CU395" i="2"/>
  <c r="CU294" i="2"/>
  <c r="CU293" i="2" s="1"/>
  <c r="CV295" i="2"/>
  <c r="CU318" i="2"/>
  <c r="CU343" i="2"/>
  <c r="CU217" i="2"/>
  <c r="CU241" i="2"/>
  <c r="CU267" i="2"/>
  <c r="CU525" i="2"/>
  <c r="CU420" i="2"/>
  <c r="CU394" i="2"/>
  <c r="CU360" i="2"/>
  <c r="CU317" i="2"/>
  <c r="CU340" i="2"/>
  <c r="CU240" i="2"/>
  <c r="CU266" i="2"/>
  <c r="CU524" i="2"/>
  <c r="CU419" i="2"/>
  <c r="CU387" i="2"/>
  <c r="CU414" i="2"/>
  <c r="CU339" i="2"/>
  <c r="CU287" i="2"/>
  <c r="CU239" i="2"/>
  <c r="CU263" i="2"/>
  <c r="CU418" i="2"/>
  <c r="CU189" i="2"/>
  <c r="CU199" i="2"/>
  <c r="CU165" i="2"/>
  <c r="CU119" i="2"/>
  <c r="CU129" i="2"/>
  <c r="CU523" i="2"/>
  <c r="CU188" i="2"/>
  <c r="CU198" i="2"/>
  <c r="CU164" i="2"/>
  <c r="CU118" i="2"/>
  <c r="CU128" i="2"/>
  <c r="CU274" i="2"/>
  <c r="CU197" i="2"/>
  <c r="CU161" i="2"/>
  <c r="CU117" i="2"/>
  <c r="CU127" i="2"/>
  <c r="CU196" i="2"/>
  <c r="CU160" i="2"/>
  <c r="CU114" i="2"/>
  <c r="CU126" i="2"/>
  <c r="CU135" i="2"/>
  <c r="CU166" i="2"/>
  <c r="CU262" i="2"/>
  <c r="CU193" i="2"/>
  <c r="CU159" i="2"/>
  <c r="CU170" i="2"/>
  <c r="CU123" i="2"/>
  <c r="CU134" i="2"/>
  <c r="CU308" i="2"/>
  <c r="CU224" i="2"/>
  <c r="CU192" i="2"/>
  <c r="CU158" i="2"/>
  <c r="CU168" i="2"/>
  <c r="CU122" i="2"/>
  <c r="CU132" i="2"/>
  <c r="CU201" i="2"/>
  <c r="CU130" i="2"/>
  <c r="CU413" i="2"/>
  <c r="CU355" i="2"/>
  <c r="CU191" i="2"/>
  <c r="CU157" i="2"/>
  <c r="CU167" i="2"/>
  <c r="CU121" i="2"/>
  <c r="CU131" i="2"/>
  <c r="CU386" i="2"/>
  <c r="CU333" i="2"/>
  <c r="CU120" i="2"/>
  <c r="CT1553" i="2"/>
  <c r="CT1557" i="2" s="1"/>
  <c r="CT1659" i="2"/>
  <c r="S2151" i="2"/>
  <c r="BD2152" i="2"/>
  <c r="BM2152" i="2"/>
  <c r="BQ2152" i="2"/>
  <c r="DT2152" i="2"/>
  <c r="D2152" i="2"/>
  <c r="I2152" i="2"/>
  <c r="N2152" i="2"/>
  <c r="R2152" i="2"/>
  <c r="AB2152" i="2"/>
  <c r="AF2152" i="2"/>
  <c r="AJ2152" i="2"/>
  <c r="AO2152" i="2"/>
  <c r="AS2152" i="2"/>
  <c r="AW2152" i="2"/>
  <c r="BA2152" i="2"/>
  <c r="BE2152" i="2"/>
  <c r="BJ2152" i="2"/>
  <c r="BN2152" i="2"/>
  <c r="BX2152" i="2"/>
  <c r="DQ2152" i="2"/>
  <c r="DU2152" i="2"/>
  <c r="C2153" i="2"/>
  <c r="J2152" i="2"/>
  <c r="O2152" i="2"/>
  <c r="X2152" i="2"/>
  <c r="AC2152" i="2"/>
  <c r="AG2152" i="2"/>
  <c r="AK2152" i="2"/>
  <c r="AP2152" i="2"/>
  <c r="AT2152" i="2"/>
  <c r="AX2152" i="2"/>
  <c r="BF2152" i="2"/>
  <c r="BK2152" i="2"/>
  <c r="BO2152" i="2"/>
  <c r="BY2152" i="2"/>
  <c r="DE2152" i="2"/>
  <c r="DR2152" i="2"/>
  <c r="DV2152" i="2"/>
  <c r="K2152" i="2"/>
  <c r="P2152" i="2"/>
  <c r="U2152" i="2"/>
  <c r="AD2152" i="2"/>
  <c r="AH2152" i="2"/>
  <c r="AQ2152" i="2"/>
  <c r="AU2152" i="2"/>
  <c r="AY2152" i="2"/>
  <c r="BC2152" i="2"/>
  <c r="BG2152" i="2"/>
  <c r="BZ2152" i="2"/>
  <c r="BL2152" i="2"/>
  <c r="BP2152" i="2"/>
  <c r="DO2152" i="2"/>
  <c r="DS2152" i="2"/>
  <c r="H2152" i="2"/>
  <c r="L2152" i="2"/>
  <c r="Q2152" i="2"/>
  <c r="V2152" i="2"/>
  <c r="AA2152" i="2"/>
  <c r="AE2152" i="2"/>
  <c r="AI2152" i="2"/>
  <c r="AN2152" i="2"/>
  <c r="AR2152" i="2"/>
  <c r="AV2152" i="2"/>
  <c r="AZ2152" i="2"/>
  <c r="AL2151" i="2"/>
  <c r="BR2151" i="2"/>
  <c r="BN1422" i="3"/>
  <c r="BN1524" i="3"/>
  <c r="BN1536" i="3" s="1"/>
  <c r="BN1438" i="3"/>
  <c r="CJ1438" i="3" s="1"/>
  <c r="D1439" i="3"/>
  <c r="G1723" i="3"/>
  <c r="AF121" i="2"/>
  <c r="AW1440" i="2"/>
  <c r="AW1444" i="2" s="1"/>
  <c r="AW1499" i="2"/>
  <c r="AV1691" i="2"/>
  <c r="AV1689" i="2"/>
  <c r="AE170" i="2"/>
  <c r="DN2142" i="2" s="1"/>
  <c r="AE1641" i="2"/>
  <c r="AE1369" i="2"/>
  <c r="AD1569" i="2"/>
  <c r="CU1611" i="2" l="1"/>
  <c r="CU1553" i="2"/>
  <c r="CW17" i="2"/>
  <c r="CV1498" i="2"/>
  <c r="CV1497" i="2"/>
  <c r="CV1506" i="2"/>
  <c r="CW1521" i="2"/>
  <c r="CV1494" i="2"/>
  <c r="CV1503" i="2"/>
  <c r="CV1526" i="2"/>
  <c r="CV579" i="2" s="1"/>
  <c r="CV1502" i="2"/>
  <c r="CV1524" i="2"/>
  <c r="CV1500" i="2"/>
  <c r="CV1523" i="2"/>
  <c r="CV1499" i="2"/>
  <c r="CV1522" i="2"/>
  <c r="CV1530" i="2"/>
  <c r="CV1544" i="2"/>
  <c r="CV1529" i="2"/>
  <c r="CV1543" i="2"/>
  <c r="CV1528" i="2"/>
  <c r="CV1542" i="2"/>
  <c r="CV1505" i="2"/>
  <c r="CV1539" i="2"/>
  <c r="CV1495" i="2"/>
  <c r="CV1538" i="2"/>
  <c r="CV1496" i="2"/>
  <c r="CV1537" i="2"/>
  <c r="CV1536" i="2"/>
  <c r="CV1575" i="2"/>
  <c r="CV1545" i="2"/>
  <c r="CV1574" i="2"/>
  <c r="CV1504" i="2"/>
  <c r="CV1552" i="2"/>
  <c r="CV1569" i="2"/>
  <c r="CW1573" i="2"/>
  <c r="CV1541" i="2"/>
  <c r="CV1551" i="2"/>
  <c r="CV1567" i="2"/>
  <c r="CV1527" i="2"/>
  <c r="CV1565" i="2"/>
  <c r="CV1578" i="2"/>
  <c r="CV1564" i="2"/>
  <c r="CV1577" i="2"/>
  <c r="CV1588" i="2"/>
  <c r="CV1603" i="2"/>
  <c r="CV1602" i="2"/>
  <c r="CW1587" i="2"/>
  <c r="CV1601" i="2"/>
  <c r="CV1610" i="2"/>
  <c r="CV1600" i="2"/>
  <c r="CV1609" i="2"/>
  <c r="CV1550" i="2"/>
  <c r="CV1553" i="2" s="1"/>
  <c r="CV1597" i="2"/>
  <c r="CV1608" i="2"/>
  <c r="CV1607" i="2"/>
  <c r="CV1555" i="2"/>
  <c r="CV1576" i="2"/>
  <c r="CV1590" i="2"/>
  <c r="CV1605" i="2"/>
  <c r="CV1620" i="2"/>
  <c r="CV1629" i="2"/>
  <c r="CV1637" i="2"/>
  <c r="CV1619" i="2"/>
  <c r="CV1628" i="2"/>
  <c r="CV1618" i="2"/>
  <c r="CV1627" i="2"/>
  <c r="CV1589" i="2"/>
  <c r="CV1614" i="2"/>
  <c r="CV1617" i="2"/>
  <c r="CV1625" i="2"/>
  <c r="CV1634" i="2"/>
  <c r="CV1616" i="2"/>
  <c r="CV1624" i="2"/>
  <c r="CV1633" i="2"/>
  <c r="CV1615" i="2"/>
  <c r="CV1623" i="2"/>
  <c r="CV1604" i="2"/>
  <c r="CV1622" i="2"/>
  <c r="CV1631" i="2"/>
  <c r="CV1621" i="2"/>
  <c r="CV1630" i="2"/>
  <c r="CV1638" i="2"/>
  <c r="CV1646" i="2"/>
  <c r="CV1656" i="2"/>
  <c r="CV1661" i="2"/>
  <c r="CV1677" i="2"/>
  <c r="CV1632" i="2"/>
  <c r="CV1645" i="2"/>
  <c r="CV1655" i="2"/>
  <c r="CV1674" i="2"/>
  <c r="CV1644" i="2"/>
  <c r="CV1654" i="2"/>
  <c r="CV1672" i="2"/>
  <c r="CV1643" i="2"/>
  <c r="CV1653" i="2"/>
  <c r="CV1671" i="2"/>
  <c r="CV1642" i="2"/>
  <c r="CV1652" i="2"/>
  <c r="CV1670" i="2"/>
  <c r="CV1635" i="2"/>
  <c r="CV1636" i="2"/>
  <c r="CV1641" i="2"/>
  <c r="CV1651" i="2"/>
  <c r="CV1640" i="2"/>
  <c r="CV1649" i="2"/>
  <c r="CV1658" i="2"/>
  <c r="CV1666" i="2"/>
  <c r="CV1639" i="2"/>
  <c r="CV1647" i="2"/>
  <c r="CV1657" i="2"/>
  <c r="CV1665" i="2"/>
  <c r="CV1690" i="2"/>
  <c r="CV1746" i="2"/>
  <c r="CV1669" i="2"/>
  <c r="CV1678" i="2"/>
  <c r="CV1689" i="2"/>
  <c r="CV1701" i="2"/>
  <c r="CV1738" i="2"/>
  <c r="CV1789" i="2"/>
  <c r="CV1688" i="2"/>
  <c r="CV1699" i="2"/>
  <c r="CV1721" i="2" s="1"/>
  <c r="CV1734" i="2"/>
  <c r="CV1787" i="2"/>
  <c r="CV1685" i="2"/>
  <c r="CV1698" i="2"/>
  <c r="CV1718" i="2" s="1"/>
  <c r="CV1726" i="2"/>
  <c r="CV1784" i="2"/>
  <c r="CW1779" i="2" s="1"/>
  <c r="CV1683" i="2"/>
  <c r="CV1695" i="2"/>
  <c r="CV1722" i="2"/>
  <c r="CV1783" i="2"/>
  <c r="CV1681" i="2"/>
  <c r="CV1693" i="2"/>
  <c r="CV1762" i="2"/>
  <c r="CV1782" i="2"/>
  <c r="CV1680" i="2"/>
  <c r="CV1692" i="2"/>
  <c r="CV1758" i="2"/>
  <c r="CV1781" i="2"/>
  <c r="CV1691" i="2"/>
  <c r="CV1750" i="2"/>
  <c r="CV1803" i="2"/>
  <c r="CV1441" i="2"/>
  <c r="CV1450" i="2"/>
  <c r="CV1415" i="2"/>
  <c r="CV549" i="2"/>
  <c r="CV1792" i="2"/>
  <c r="CV1802" i="2"/>
  <c r="CV1440" i="2"/>
  <c r="CV1449" i="2"/>
  <c r="CV1801" i="2"/>
  <c r="CV1439" i="2"/>
  <c r="CV1448" i="2"/>
  <c r="CV618" i="2"/>
  <c r="CV1816" i="2"/>
  <c r="CV1447" i="2"/>
  <c r="CV1469" i="2"/>
  <c r="CV617" i="2"/>
  <c r="CV1812" i="2"/>
  <c r="CV1445" i="2"/>
  <c r="CV1468" i="2"/>
  <c r="CV1809" i="2"/>
  <c r="CV1444" i="2"/>
  <c r="CV595" i="2"/>
  <c r="CV1807" i="2"/>
  <c r="CV1465" i="2"/>
  <c r="CW1466" i="2"/>
  <c r="CV1804" i="2"/>
  <c r="CW1798" i="2" s="1"/>
  <c r="CV1442" i="2"/>
  <c r="CV1451" i="2"/>
  <c r="CV564" i="2"/>
  <c r="CV638" i="2"/>
  <c r="CV695" i="2"/>
  <c r="CV749" i="2"/>
  <c r="CV787" i="2"/>
  <c r="CV637" i="2"/>
  <c r="CV694" i="2"/>
  <c r="CV733" i="2"/>
  <c r="CV786" i="2"/>
  <c r="CV636" i="2"/>
  <c r="CV676" i="2"/>
  <c r="CV732" i="2"/>
  <c r="CV785" i="2"/>
  <c r="CV619" i="2"/>
  <c r="CV675" i="2"/>
  <c r="CV731" i="2"/>
  <c r="CV769" i="2"/>
  <c r="CV813" i="2"/>
  <c r="CV674" i="2"/>
  <c r="CV715" i="2"/>
  <c r="CV768" i="2"/>
  <c r="CV812" i="2"/>
  <c r="CV657" i="2"/>
  <c r="CV714" i="2"/>
  <c r="CV767" i="2"/>
  <c r="CV806" i="2"/>
  <c r="CV598" i="2"/>
  <c r="CV656" i="2"/>
  <c r="CV713" i="2"/>
  <c r="CV751" i="2"/>
  <c r="CV805" i="2"/>
  <c r="CV655" i="2"/>
  <c r="CV696" i="2"/>
  <c r="CV750" i="2"/>
  <c r="CV804" i="2"/>
  <c r="CV840" i="2"/>
  <c r="CV882" i="2"/>
  <c r="CV940" i="2"/>
  <c r="CV978" i="2"/>
  <c r="CV1020" i="2"/>
  <c r="CV814" i="2"/>
  <c r="CV881" i="2"/>
  <c r="CV939" i="2"/>
  <c r="CV974" i="2"/>
  <c r="CV1019" i="2"/>
  <c r="CV880" i="2"/>
  <c r="CV923" i="2"/>
  <c r="CV973" i="2"/>
  <c r="CV1018" i="2"/>
  <c r="CV862" i="2"/>
  <c r="CV922" i="2"/>
  <c r="CV972" i="2"/>
  <c r="CV1000" i="2"/>
  <c r="CV861" i="2"/>
  <c r="CV921" i="2"/>
  <c r="CV958" i="2"/>
  <c r="CV999" i="2"/>
  <c r="CV860" i="2"/>
  <c r="CV903" i="2"/>
  <c r="CV957" i="2"/>
  <c r="CV998" i="2"/>
  <c r="CV842" i="2"/>
  <c r="CV902" i="2"/>
  <c r="CV956" i="2"/>
  <c r="CV980" i="2"/>
  <c r="CV841" i="2"/>
  <c r="CV901" i="2"/>
  <c r="CV941" i="2"/>
  <c r="CV979" i="2"/>
  <c r="CV1078" i="2"/>
  <c r="CV1120" i="2"/>
  <c r="CV1175" i="2"/>
  <c r="CV1236" i="2"/>
  <c r="CV1038" i="2"/>
  <c r="CV1060" i="2"/>
  <c r="CV1119" i="2"/>
  <c r="CV1174" i="2"/>
  <c r="CV1220" i="2"/>
  <c r="CV1059" i="2"/>
  <c r="CV1118" i="2"/>
  <c r="CV1154" i="2"/>
  <c r="CV1219" i="2"/>
  <c r="CV1058" i="2"/>
  <c r="CV1100" i="2"/>
  <c r="CV1153" i="2"/>
  <c r="CV1218" i="2"/>
  <c r="CV1254" i="2"/>
  <c r="CV1040" i="2"/>
  <c r="CV1099" i="2"/>
  <c r="CV1152" i="2"/>
  <c r="CV1200" i="2"/>
  <c r="CV1253" i="2"/>
  <c r="CV1039" i="2"/>
  <c r="CV1098" i="2"/>
  <c r="CV1137" i="2"/>
  <c r="CV1199" i="2"/>
  <c r="CV1252" i="2"/>
  <c r="CV1080" i="2"/>
  <c r="CV1136" i="2"/>
  <c r="CV1198" i="2"/>
  <c r="CV1238" i="2"/>
  <c r="CV1079" i="2"/>
  <c r="CV1135" i="2"/>
  <c r="CV1176" i="2"/>
  <c r="CV1237" i="2"/>
  <c r="CV1275" i="2"/>
  <c r="CV1316" i="2"/>
  <c r="CV1359" i="2"/>
  <c r="CV1382" i="2"/>
  <c r="CV1414" i="2"/>
  <c r="CV1443" i="2" s="1"/>
  <c r="CV1274" i="2"/>
  <c r="CV1315" i="2"/>
  <c r="CV1355" i="2"/>
  <c r="CV1381" i="2"/>
  <c r="CV1413" i="2"/>
  <c r="CV1273" i="2"/>
  <c r="CV1297" i="2"/>
  <c r="CV1354" i="2"/>
  <c r="CV1380" i="2"/>
  <c r="CV1412" i="2"/>
  <c r="CV1296" i="2"/>
  <c r="CV1353" i="2"/>
  <c r="CV1369" i="2"/>
  <c r="CV1383" i="2" s="1"/>
  <c r="CV1399" i="2"/>
  <c r="CV1295" i="2"/>
  <c r="CV1338" i="2"/>
  <c r="CV1368" i="2"/>
  <c r="CV1397" i="2"/>
  <c r="CV1291" i="2"/>
  <c r="CV1337" i="2"/>
  <c r="CV1367" i="2"/>
  <c r="CV1392" i="2"/>
  <c r="CV1290" i="2"/>
  <c r="CV1336" i="2"/>
  <c r="CV1361" i="2"/>
  <c r="CV1385" i="2"/>
  <c r="CV1289" i="2"/>
  <c r="CV1317" i="2"/>
  <c r="CV1360" i="2"/>
  <c r="CV523" i="2"/>
  <c r="CV418" i="2"/>
  <c r="CV386" i="2"/>
  <c r="CV413" i="2"/>
  <c r="CV308" i="2"/>
  <c r="CV333" i="2"/>
  <c r="CV355" i="2"/>
  <c r="CV224" i="2"/>
  <c r="CV262" i="2"/>
  <c r="CV439" i="2"/>
  <c r="CV379" i="2"/>
  <c r="CV411" i="2"/>
  <c r="CV306" i="2"/>
  <c r="CV331" i="2"/>
  <c r="CV354" i="2"/>
  <c r="CV223" i="2"/>
  <c r="CV261" i="2"/>
  <c r="CV457" i="2"/>
  <c r="CV378" i="2"/>
  <c r="CV410" i="2"/>
  <c r="CV304" i="2"/>
  <c r="CV328" i="2"/>
  <c r="CV352" i="2"/>
  <c r="CV222" i="2"/>
  <c r="CV246" i="2"/>
  <c r="CV273" i="2"/>
  <c r="CV472" i="2"/>
  <c r="CV371" i="2"/>
  <c r="CV403" i="2"/>
  <c r="CV296" i="2"/>
  <c r="CV327" i="2"/>
  <c r="CV351" i="2"/>
  <c r="CV219" i="2"/>
  <c r="CV245" i="2"/>
  <c r="CV272" i="2"/>
  <c r="CV487" i="2"/>
  <c r="CV370" i="2"/>
  <c r="CV402" i="2"/>
  <c r="CV321" i="2"/>
  <c r="CV345" i="2"/>
  <c r="CV218" i="2"/>
  <c r="CV244" i="2"/>
  <c r="CV268" i="2"/>
  <c r="CV532" i="2"/>
  <c r="CV423" i="2"/>
  <c r="CV1720" i="2" s="1"/>
  <c r="CV395" i="2"/>
  <c r="CV294" i="2"/>
  <c r="CV293" i="2" s="1"/>
  <c r="CW295" i="2"/>
  <c r="CV318" i="2"/>
  <c r="CV343" i="2"/>
  <c r="CV217" i="2"/>
  <c r="CV241" i="2"/>
  <c r="CV267" i="2"/>
  <c r="CV525" i="2"/>
  <c r="CV420" i="2"/>
  <c r="CV394" i="2"/>
  <c r="CV360" i="2"/>
  <c r="CV317" i="2"/>
  <c r="CV340" i="2"/>
  <c r="CV240" i="2"/>
  <c r="CV266" i="2"/>
  <c r="CV201" i="2"/>
  <c r="CV166" i="2"/>
  <c r="CV120" i="2"/>
  <c r="CV130" i="2"/>
  <c r="CV121" i="2"/>
  <c r="CV263" i="2"/>
  <c r="CV189" i="2"/>
  <c r="CV199" i="2"/>
  <c r="CV165" i="2"/>
  <c r="CV119" i="2"/>
  <c r="CV129" i="2"/>
  <c r="CV157" i="2"/>
  <c r="CV239" i="2"/>
  <c r="CV188" i="2"/>
  <c r="CV198" i="2"/>
  <c r="CV164" i="2"/>
  <c r="CV118" i="2"/>
  <c r="CV128" i="2"/>
  <c r="CV191" i="2"/>
  <c r="CV414" i="2"/>
  <c r="CV287" i="2"/>
  <c r="CV274" i="2"/>
  <c r="CV197" i="2"/>
  <c r="CV161" i="2"/>
  <c r="CV117" i="2"/>
  <c r="CV127" i="2"/>
  <c r="CV387" i="2"/>
  <c r="CV339" i="2"/>
  <c r="CV196" i="2"/>
  <c r="CV160" i="2"/>
  <c r="CV114" i="2"/>
  <c r="CV126" i="2"/>
  <c r="CV135" i="2"/>
  <c r="CV419" i="2"/>
  <c r="CV193" i="2"/>
  <c r="CV159" i="2"/>
  <c r="CV170" i="2"/>
  <c r="CV123" i="2"/>
  <c r="CV134" i="2"/>
  <c r="CV167" i="2"/>
  <c r="CV524" i="2"/>
  <c r="CV192" i="2"/>
  <c r="CV158" i="2"/>
  <c r="CV168" i="2"/>
  <c r="CV122" i="2"/>
  <c r="CV132" i="2"/>
  <c r="CV131" i="2"/>
  <c r="CU1659" i="2"/>
  <c r="CU1557" i="2"/>
  <c r="AL2152" i="2"/>
  <c r="S2152" i="2"/>
  <c r="BM2153" i="2"/>
  <c r="N2153" i="2"/>
  <c r="R2153" i="2"/>
  <c r="AB2153" i="2"/>
  <c r="AY2153" i="2"/>
  <c r="BD2153" i="2"/>
  <c r="C2154" i="2"/>
  <c r="AG2153" i="2"/>
  <c r="AK2153" i="2"/>
  <c r="AP2153" i="2"/>
  <c r="AX2153" i="2"/>
  <c r="BZ2153" i="2"/>
  <c r="AT2153" i="2"/>
  <c r="DE2153" i="2"/>
  <c r="DR2153" i="2"/>
  <c r="DV2153" i="2"/>
  <c r="BN2153" i="2"/>
  <c r="J2153" i="2"/>
  <c r="O2153" i="2"/>
  <c r="X2153" i="2"/>
  <c r="BA2153" i="2"/>
  <c r="BK2153" i="2"/>
  <c r="AD2153" i="2"/>
  <c r="AH2153" i="2"/>
  <c r="AQ2153" i="2"/>
  <c r="AA2153" i="2"/>
  <c r="BE2153" i="2"/>
  <c r="AU2153" i="2"/>
  <c r="BP2153" i="2"/>
  <c r="DO2153" i="2"/>
  <c r="DS2153" i="2"/>
  <c r="BC2153" i="2"/>
  <c r="BY2153" i="2"/>
  <c r="BO2153" i="2"/>
  <c r="K2153" i="2"/>
  <c r="P2153" i="2"/>
  <c r="U2153" i="2"/>
  <c r="AZ2153" i="2"/>
  <c r="H2153" i="2"/>
  <c r="AE2153" i="2"/>
  <c r="AI2153" i="2"/>
  <c r="AN2153" i="2"/>
  <c r="AC2153" i="2"/>
  <c r="BG2153" i="2"/>
  <c r="AR2153" i="2"/>
  <c r="BQ2153" i="2"/>
  <c r="DT2153" i="2"/>
  <c r="D2153" i="2"/>
  <c r="BL2153" i="2"/>
  <c r="L2153" i="2"/>
  <c r="Q2153" i="2"/>
  <c r="V2153" i="2"/>
  <c r="AF2153" i="2"/>
  <c r="BF2153" i="2"/>
  <c r="I2153" i="2"/>
  <c r="AJ2153" i="2"/>
  <c r="AO2153" i="2"/>
  <c r="AS2153" i="2"/>
  <c r="AV2153" i="2"/>
  <c r="BJ2153" i="2"/>
  <c r="AW2153" i="2"/>
  <c r="BX2153" i="2"/>
  <c r="DQ2153" i="2"/>
  <c r="DU2153" i="2"/>
  <c r="BR2152" i="2"/>
  <c r="CJ1524" i="3"/>
  <c r="BN1426" i="3"/>
  <c r="CJ1422" i="3"/>
  <c r="F2011" i="3"/>
  <c r="AW1445" i="2"/>
  <c r="AW1447" i="2" s="1"/>
  <c r="AW1451" i="2" s="1"/>
  <c r="AX1439" i="2"/>
  <c r="AW1500" i="2"/>
  <c r="AW1502" i="2" s="1"/>
  <c r="AW1506" i="2" s="1"/>
  <c r="AX1494" i="2"/>
  <c r="AX1495" i="2" s="1"/>
  <c r="AF131" i="2"/>
  <c r="AF122" i="2"/>
  <c r="AE201" i="2"/>
  <c r="DP2142" i="2" s="1"/>
  <c r="AE1383" i="2"/>
  <c r="AE1647" i="2"/>
  <c r="CV1557" i="2" l="1"/>
  <c r="CV1659" i="2"/>
  <c r="CV1611" i="2"/>
  <c r="CX17" i="2"/>
  <c r="CW1499" i="2"/>
  <c r="CW1522" i="2"/>
  <c r="CW1498" i="2"/>
  <c r="CW1495" i="2"/>
  <c r="CW1504" i="2"/>
  <c r="CW1494" i="2"/>
  <c r="CW1503" i="2"/>
  <c r="CW1526" i="2"/>
  <c r="CW579" i="2" s="1"/>
  <c r="CW1502" i="2"/>
  <c r="CW1524" i="2"/>
  <c r="CW1500" i="2"/>
  <c r="CW1523" i="2"/>
  <c r="CW1497" i="2"/>
  <c r="CX1521" i="2"/>
  <c r="CW1536" i="2"/>
  <c r="CW1545" i="2"/>
  <c r="CW1530" i="2"/>
  <c r="CW1544" i="2"/>
  <c r="CW1529" i="2"/>
  <c r="CW1543" i="2"/>
  <c r="CW1527" i="2"/>
  <c r="CW1541" i="2"/>
  <c r="CW1505" i="2"/>
  <c r="CW1539" i="2"/>
  <c r="CW1506" i="2"/>
  <c r="CW1538" i="2"/>
  <c r="CW1496" i="2"/>
  <c r="CW1537" i="2"/>
  <c r="CW1550" i="2"/>
  <c r="CW1555" i="2"/>
  <c r="CW1576" i="2"/>
  <c r="CW1542" i="2"/>
  <c r="CW1575" i="2"/>
  <c r="CW1528" i="2"/>
  <c r="CW1552" i="2"/>
  <c r="CW1569" i="2"/>
  <c r="CX1573" i="2"/>
  <c r="CW1551" i="2"/>
  <c r="CW1567" i="2"/>
  <c r="CW1565" i="2"/>
  <c r="CW1578" i="2"/>
  <c r="CW1577" i="2"/>
  <c r="CW1589" i="2"/>
  <c r="CW1604" i="2"/>
  <c r="CW1588" i="2"/>
  <c r="CW1603" i="2"/>
  <c r="CW1602" i="2"/>
  <c r="CW1574" i="2"/>
  <c r="CX1587" i="2"/>
  <c r="CW1601" i="2"/>
  <c r="CW1610" i="2"/>
  <c r="CW1600" i="2"/>
  <c r="CW1609" i="2"/>
  <c r="CW1597" i="2"/>
  <c r="CW1608" i="2"/>
  <c r="CW1564" i="2"/>
  <c r="CW1607" i="2"/>
  <c r="CW1590" i="2"/>
  <c r="CW1621" i="2"/>
  <c r="CW1630" i="2"/>
  <c r="CW1620" i="2"/>
  <c r="CW1629" i="2"/>
  <c r="CW1619" i="2"/>
  <c r="CW1628" i="2"/>
  <c r="CW1605" i="2"/>
  <c r="CW1618" i="2"/>
  <c r="CW1627" i="2"/>
  <c r="CW1635" i="2"/>
  <c r="CW1614" i="2"/>
  <c r="CW1617" i="2"/>
  <c r="CW1625" i="2"/>
  <c r="CW1634" i="2"/>
  <c r="CW1616" i="2"/>
  <c r="CW1624" i="2"/>
  <c r="CW1615" i="2"/>
  <c r="CW1623" i="2"/>
  <c r="CW1632" i="2"/>
  <c r="CW1622" i="2"/>
  <c r="CW1639" i="2"/>
  <c r="CW1647" i="2"/>
  <c r="CW1657" i="2"/>
  <c r="CW1665" i="2"/>
  <c r="CW1678" i="2"/>
  <c r="CW1638" i="2"/>
  <c r="CW1646" i="2"/>
  <c r="CW1656" i="2"/>
  <c r="CW1661" i="2"/>
  <c r="CW1677" i="2"/>
  <c r="CW1631" i="2"/>
  <c r="CW1645" i="2"/>
  <c r="CW1655" i="2"/>
  <c r="CW1674" i="2"/>
  <c r="CW1644" i="2"/>
  <c r="CW1654" i="2"/>
  <c r="CW1672" i="2"/>
  <c r="CW1643" i="2"/>
  <c r="CW1653" i="2"/>
  <c r="CW1671" i="2"/>
  <c r="CW1633" i="2"/>
  <c r="CW1642" i="2"/>
  <c r="CW1652" i="2"/>
  <c r="CW1636" i="2"/>
  <c r="CW1637" i="2"/>
  <c r="CW1641" i="2"/>
  <c r="CW1651" i="2"/>
  <c r="CW1640" i="2"/>
  <c r="CW1649" i="2"/>
  <c r="CW1658" i="2"/>
  <c r="CW1666" i="2"/>
  <c r="CW1691" i="2"/>
  <c r="CW1750" i="2"/>
  <c r="CW1690" i="2"/>
  <c r="CW1746" i="2"/>
  <c r="CW1669" i="2"/>
  <c r="CW1689" i="2"/>
  <c r="CW1701" i="2"/>
  <c r="CW1738" i="2"/>
  <c r="CW1789" i="2"/>
  <c r="CW1670" i="2"/>
  <c r="CW1688" i="2"/>
  <c r="CW1699" i="2"/>
  <c r="CW1721" i="2" s="1"/>
  <c r="CW1734" i="2"/>
  <c r="CW1787" i="2"/>
  <c r="CW1685" i="2"/>
  <c r="CW1698" i="2"/>
  <c r="CW1718" i="2" s="1"/>
  <c r="CW1726" i="2"/>
  <c r="CW1784" i="2"/>
  <c r="CX1779" i="2" s="1"/>
  <c r="CW1683" i="2"/>
  <c r="CW1695" i="2"/>
  <c r="CW1722" i="2"/>
  <c r="CW1783" i="2"/>
  <c r="CW1681" i="2"/>
  <c r="CW1693" i="2"/>
  <c r="CW1762" i="2"/>
  <c r="CW1782" i="2"/>
  <c r="CW1680" i="2"/>
  <c r="CW1692" i="2"/>
  <c r="CW1758" i="2"/>
  <c r="CW1781" i="2"/>
  <c r="CW1804" i="2"/>
  <c r="CX1798" i="2" s="1"/>
  <c r="CW1442" i="2"/>
  <c r="CW1451" i="2"/>
  <c r="CW564" i="2"/>
  <c r="CW1803" i="2"/>
  <c r="CW1441" i="2"/>
  <c r="CW1450" i="2"/>
  <c r="CW1415" i="2"/>
  <c r="CW549" i="2"/>
  <c r="CW1792" i="2"/>
  <c r="CW1802" i="2"/>
  <c r="CW1440" i="2"/>
  <c r="CW1449" i="2"/>
  <c r="CW1801" i="2"/>
  <c r="CW1439" i="2"/>
  <c r="CW1448" i="2"/>
  <c r="CW618" i="2"/>
  <c r="CW1816" i="2"/>
  <c r="CW1447" i="2"/>
  <c r="CW1469" i="2"/>
  <c r="CW1812" i="2"/>
  <c r="CW1445" i="2"/>
  <c r="CW1468" i="2"/>
  <c r="CW1809" i="2"/>
  <c r="CW1444" i="2"/>
  <c r="CW595" i="2"/>
  <c r="CW1807" i="2"/>
  <c r="CW1465" i="2"/>
  <c r="CX1466" i="2"/>
  <c r="CW655" i="2"/>
  <c r="CW696" i="2"/>
  <c r="CW750" i="2"/>
  <c r="CW804" i="2"/>
  <c r="CW638" i="2"/>
  <c r="CW695" i="2"/>
  <c r="CW749" i="2"/>
  <c r="CW787" i="2"/>
  <c r="CW637" i="2"/>
  <c r="CW694" i="2"/>
  <c r="CW733" i="2"/>
  <c r="CW786" i="2"/>
  <c r="CW636" i="2"/>
  <c r="CW676" i="2"/>
  <c r="CW732" i="2"/>
  <c r="CW785" i="2"/>
  <c r="CW619" i="2"/>
  <c r="CW675" i="2"/>
  <c r="CW731" i="2"/>
  <c r="CW769" i="2"/>
  <c r="CW813" i="2"/>
  <c r="CW674" i="2"/>
  <c r="CW715" i="2"/>
  <c r="CW768" i="2"/>
  <c r="CW812" i="2"/>
  <c r="CW657" i="2"/>
  <c r="CW714" i="2"/>
  <c r="CW767" i="2"/>
  <c r="CW806" i="2"/>
  <c r="CW598" i="2"/>
  <c r="CW617" i="2"/>
  <c r="CW656" i="2"/>
  <c r="CW713" i="2"/>
  <c r="CW751" i="2"/>
  <c r="CW805" i="2"/>
  <c r="CW841" i="2"/>
  <c r="CW901" i="2"/>
  <c r="CW941" i="2"/>
  <c r="CW979" i="2"/>
  <c r="CW1038" i="2"/>
  <c r="CW840" i="2"/>
  <c r="CW882" i="2"/>
  <c r="CW940" i="2"/>
  <c r="CW978" i="2"/>
  <c r="CW1020" i="2"/>
  <c r="CW814" i="2"/>
  <c r="CW881" i="2"/>
  <c r="CW939" i="2"/>
  <c r="CW974" i="2"/>
  <c r="CW1019" i="2"/>
  <c r="CW880" i="2"/>
  <c r="CW923" i="2"/>
  <c r="CW973" i="2"/>
  <c r="CW1018" i="2"/>
  <c r="CW862" i="2"/>
  <c r="CW922" i="2"/>
  <c r="CW972" i="2"/>
  <c r="CW1000" i="2"/>
  <c r="CW861" i="2"/>
  <c r="CW921" i="2"/>
  <c r="CW958" i="2"/>
  <c r="CW999" i="2"/>
  <c r="CW860" i="2"/>
  <c r="CW903" i="2"/>
  <c r="CW957" i="2"/>
  <c r="CW998" i="2"/>
  <c r="CW842" i="2"/>
  <c r="CW902" i="2"/>
  <c r="CW956" i="2"/>
  <c r="CW980" i="2"/>
  <c r="CW1079" i="2"/>
  <c r="CW1135" i="2"/>
  <c r="CW1176" i="2"/>
  <c r="CW1237" i="2"/>
  <c r="CW1078" i="2"/>
  <c r="CW1120" i="2"/>
  <c r="CW1175" i="2"/>
  <c r="CW1236" i="2"/>
  <c r="CW1060" i="2"/>
  <c r="CW1119" i="2"/>
  <c r="CW1174" i="2"/>
  <c r="CW1220" i="2"/>
  <c r="CW1059" i="2"/>
  <c r="CW1118" i="2"/>
  <c r="CW1154" i="2"/>
  <c r="CW1219" i="2"/>
  <c r="CW1058" i="2"/>
  <c r="CW1100" i="2"/>
  <c r="CW1153" i="2"/>
  <c r="CW1218" i="2"/>
  <c r="CW1254" i="2"/>
  <c r="CW1040" i="2"/>
  <c r="CW1099" i="2"/>
  <c r="CW1152" i="2"/>
  <c r="CW1200" i="2"/>
  <c r="CW1253" i="2"/>
  <c r="CW1039" i="2"/>
  <c r="CW1098" i="2"/>
  <c r="CW1137" i="2"/>
  <c r="CW1199" i="2"/>
  <c r="CW1252" i="2"/>
  <c r="CW1080" i="2"/>
  <c r="CW1136" i="2"/>
  <c r="CW1198" i="2"/>
  <c r="CW1238" i="2"/>
  <c r="CW1289" i="2"/>
  <c r="CW1317" i="2"/>
  <c r="CW1360" i="2"/>
  <c r="CW1275" i="2"/>
  <c r="CW1316" i="2"/>
  <c r="CW1359" i="2"/>
  <c r="CW1382" i="2"/>
  <c r="CW1414" i="2"/>
  <c r="CW1443" i="2" s="1"/>
  <c r="CW1274" i="2"/>
  <c r="CW1315" i="2"/>
  <c r="CW1355" i="2"/>
  <c r="CW1381" i="2"/>
  <c r="CW1413" i="2"/>
  <c r="CW1273" i="2"/>
  <c r="CW1297" i="2"/>
  <c r="CW1354" i="2"/>
  <c r="CW1380" i="2"/>
  <c r="CW1412" i="2"/>
  <c r="CW1296" i="2"/>
  <c r="CW1353" i="2"/>
  <c r="CW1369" i="2"/>
  <c r="CW1383" i="2" s="1"/>
  <c r="CW1399" i="2"/>
  <c r="CW1295" i="2"/>
  <c r="CW1338" i="2"/>
  <c r="CW1368" i="2"/>
  <c r="CW1397" i="2"/>
  <c r="CW1291" i="2"/>
  <c r="CW1337" i="2"/>
  <c r="CW1367" i="2"/>
  <c r="CW1392" i="2"/>
  <c r="CW1290" i="2"/>
  <c r="CW1336" i="2"/>
  <c r="CW1361" i="2"/>
  <c r="CW1385" i="2"/>
  <c r="CW524" i="2"/>
  <c r="CW419" i="2"/>
  <c r="CW387" i="2"/>
  <c r="CW414" i="2"/>
  <c r="CW339" i="2"/>
  <c r="CW287" i="2"/>
  <c r="CW239" i="2"/>
  <c r="CW263" i="2"/>
  <c r="CW523" i="2"/>
  <c r="CW418" i="2"/>
  <c r="CW386" i="2"/>
  <c r="CW413" i="2"/>
  <c r="CW308" i="2"/>
  <c r="CW333" i="2"/>
  <c r="CW355" i="2"/>
  <c r="CW224" i="2"/>
  <c r="CW262" i="2"/>
  <c r="CW439" i="2"/>
  <c r="CW379" i="2"/>
  <c r="CW411" i="2"/>
  <c r="CW306" i="2"/>
  <c r="CW331" i="2"/>
  <c r="CW354" i="2"/>
  <c r="CW223" i="2"/>
  <c r="CW261" i="2"/>
  <c r="CW457" i="2"/>
  <c r="CW378" i="2"/>
  <c r="CW410" i="2"/>
  <c r="CW304" i="2"/>
  <c r="CW328" i="2"/>
  <c r="CW352" i="2"/>
  <c r="CW222" i="2"/>
  <c r="CW246" i="2"/>
  <c r="CW273" i="2"/>
  <c r="CW472" i="2"/>
  <c r="CW371" i="2"/>
  <c r="CW403" i="2"/>
  <c r="CW296" i="2"/>
  <c r="CW327" i="2"/>
  <c r="CW351" i="2"/>
  <c r="CW219" i="2"/>
  <c r="CW245" i="2"/>
  <c r="CW272" i="2"/>
  <c r="CW487" i="2"/>
  <c r="CW370" i="2"/>
  <c r="CW402" i="2"/>
  <c r="CW321" i="2"/>
  <c r="CW345" i="2"/>
  <c r="CW218" i="2"/>
  <c r="CW244" i="2"/>
  <c r="CW268" i="2"/>
  <c r="CW532" i="2"/>
  <c r="CW423" i="2"/>
  <c r="CW1720" i="2" s="1"/>
  <c r="CW395" i="2"/>
  <c r="CW294" i="2"/>
  <c r="CW293" i="2" s="1"/>
  <c r="CX295" i="2"/>
  <c r="CW318" i="2"/>
  <c r="CW343" i="2"/>
  <c r="CW217" i="2"/>
  <c r="CW241" i="2"/>
  <c r="CW267" i="2"/>
  <c r="CW360" i="2"/>
  <c r="CW191" i="2"/>
  <c r="CW157" i="2"/>
  <c r="CW167" i="2"/>
  <c r="CW121" i="2"/>
  <c r="CW131" i="2"/>
  <c r="CW394" i="2"/>
  <c r="CW340" i="2"/>
  <c r="CW201" i="2"/>
  <c r="CW166" i="2"/>
  <c r="CW120" i="2"/>
  <c r="CW130" i="2"/>
  <c r="CW168" i="2"/>
  <c r="CW122" i="2"/>
  <c r="CW420" i="2"/>
  <c r="CW317" i="2"/>
  <c r="CW189" i="2"/>
  <c r="CW199" i="2"/>
  <c r="CW165" i="2"/>
  <c r="CW119" i="2"/>
  <c r="CW129" i="2"/>
  <c r="CW525" i="2"/>
  <c r="CW188" i="2"/>
  <c r="CW198" i="2"/>
  <c r="CW164" i="2"/>
  <c r="CW118" i="2"/>
  <c r="CW128" i="2"/>
  <c r="CW274" i="2"/>
  <c r="CW197" i="2"/>
  <c r="CW161" i="2"/>
  <c r="CW117" i="2"/>
  <c r="CW127" i="2"/>
  <c r="CW240" i="2"/>
  <c r="CW158" i="2"/>
  <c r="CW132" i="2"/>
  <c r="CW196" i="2"/>
  <c r="CW160" i="2"/>
  <c r="CW114" i="2"/>
  <c r="CW126" i="2"/>
  <c r="CW135" i="2"/>
  <c r="CW192" i="2"/>
  <c r="CW266" i="2"/>
  <c r="CW193" i="2"/>
  <c r="CW159" i="2"/>
  <c r="CW170" i="2"/>
  <c r="CW123" i="2"/>
  <c r="CW134" i="2"/>
  <c r="BR2153" i="2"/>
  <c r="BO2154" i="2"/>
  <c r="DE2154" i="2"/>
  <c r="DR2154" i="2"/>
  <c r="DV2154" i="2"/>
  <c r="Q2154" i="2"/>
  <c r="V2154" i="2"/>
  <c r="AA2154" i="2"/>
  <c r="AE2154" i="2"/>
  <c r="AI2154" i="2"/>
  <c r="AN2154" i="2"/>
  <c r="AR2154" i="2"/>
  <c r="AV2154" i="2"/>
  <c r="AZ2154" i="2"/>
  <c r="BD2154" i="2"/>
  <c r="BM2154" i="2"/>
  <c r="BQ2154" i="2"/>
  <c r="DO2154" i="2"/>
  <c r="DS2154" i="2"/>
  <c r="H2154" i="2"/>
  <c r="L2154" i="2"/>
  <c r="R2154" i="2"/>
  <c r="AB2154" i="2"/>
  <c r="AF2154" i="2"/>
  <c r="AJ2154" i="2"/>
  <c r="AO2154" i="2"/>
  <c r="AS2154" i="2"/>
  <c r="AW2154" i="2"/>
  <c r="BA2154" i="2"/>
  <c r="BE2154" i="2"/>
  <c r="BJ2154" i="2"/>
  <c r="BN2154" i="2"/>
  <c r="BX2154" i="2"/>
  <c r="DT2154" i="2"/>
  <c r="D2154" i="2"/>
  <c r="I2154" i="2"/>
  <c r="N2154" i="2"/>
  <c r="J2154" i="2"/>
  <c r="O2154" i="2"/>
  <c r="X2154" i="2"/>
  <c r="AC2154" i="2"/>
  <c r="AG2154" i="2"/>
  <c r="AK2154" i="2"/>
  <c r="AP2154" i="2"/>
  <c r="AT2154" i="2"/>
  <c r="AX2154" i="2"/>
  <c r="BF2154" i="2"/>
  <c r="BK2154" i="2"/>
  <c r="BZ2154" i="2"/>
  <c r="BY2154" i="2"/>
  <c r="DQ2154" i="2"/>
  <c r="DU2154" i="2"/>
  <c r="C2155" i="2"/>
  <c r="K2154" i="2"/>
  <c r="P2154" i="2"/>
  <c r="U2154" i="2"/>
  <c r="AD2154" i="2"/>
  <c r="AH2154" i="2"/>
  <c r="AQ2154" i="2"/>
  <c r="AU2154" i="2"/>
  <c r="AY2154" i="2"/>
  <c r="BC2154" i="2"/>
  <c r="BG2154" i="2"/>
  <c r="BL2154" i="2"/>
  <c r="BP2154" i="2"/>
  <c r="AL2153" i="2"/>
  <c r="S2153" i="2"/>
  <c r="BN1443" i="3"/>
  <c r="CJ1426" i="3"/>
  <c r="F2052" i="3"/>
  <c r="CJ1536" i="3"/>
  <c r="AW1691" i="2"/>
  <c r="AE1567" i="2"/>
  <c r="AF160" i="2"/>
  <c r="AF158" i="2"/>
  <c r="AF159" i="2"/>
  <c r="AF1135" i="2"/>
  <c r="AF123" i="2"/>
  <c r="AF157" i="2"/>
  <c r="AF166" i="2"/>
  <c r="AF165" i="2"/>
  <c r="AF1136" i="2"/>
  <c r="AF134" i="2"/>
  <c r="AF135" i="2" s="1"/>
  <c r="AG114" i="2" s="1"/>
  <c r="AF164" i="2"/>
  <c r="AF132" i="2"/>
  <c r="AF167" i="2"/>
  <c r="AE1550" i="2"/>
  <c r="AE1553" i="2" s="1"/>
  <c r="F2142" i="2" s="1"/>
  <c r="AX1440" i="2"/>
  <c r="AW1689" i="2"/>
  <c r="AX1499" i="2"/>
  <c r="CW1553" i="2" l="1"/>
  <c r="CW1557" i="2" s="1"/>
  <c r="CW1611" i="2"/>
  <c r="CW1659" i="2"/>
  <c r="CY17" i="2"/>
  <c r="CX1500" i="2"/>
  <c r="CX1523" i="2"/>
  <c r="CX1499" i="2"/>
  <c r="CX1522" i="2"/>
  <c r="CX1496" i="2"/>
  <c r="CX1505" i="2"/>
  <c r="CX1495" i="2"/>
  <c r="CX1504" i="2"/>
  <c r="CX1494" i="2"/>
  <c r="CX1503" i="2"/>
  <c r="CX1526" i="2"/>
  <c r="CX579" i="2" s="1"/>
  <c r="CX1502" i="2"/>
  <c r="CX1524" i="2"/>
  <c r="CX1537" i="2"/>
  <c r="CX1550" i="2"/>
  <c r="CX1497" i="2"/>
  <c r="CY1521" i="2"/>
  <c r="CX1536" i="2"/>
  <c r="CX1545" i="2"/>
  <c r="CX1498" i="2"/>
  <c r="CX1530" i="2"/>
  <c r="CX1544" i="2"/>
  <c r="CX1528" i="2"/>
  <c r="CX1542" i="2"/>
  <c r="CX1527" i="2"/>
  <c r="CX1541" i="2"/>
  <c r="CX1539" i="2"/>
  <c r="CX1506" i="2"/>
  <c r="CX1538" i="2"/>
  <c r="CX1564" i="2"/>
  <c r="CX1577" i="2"/>
  <c r="CX1555" i="2"/>
  <c r="CX1576" i="2"/>
  <c r="CX1574" i="2"/>
  <c r="CX1552" i="2"/>
  <c r="CX1569" i="2"/>
  <c r="CY1573" i="2"/>
  <c r="CX1543" i="2"/>
  <c r="CX1551" i="2"/>
  <c r="CX1567" i="2"/>
  <c r="CX1590" i="2"/>
  <c r="CX1605" i="2"/>
  <c r="CX1614" i="2"/>
  <c r="CX1589" i="2"/>
  <c r="CX1604" i="2"/>
  <c r="CX1578" i="2"/>
  <c r="CX1588" i="2"/>
  <c r="CX1603" i="2"/>
  <c r="CX1529" i="2"/>
  <c r="CX1602" i="2"/>
  <c r="CX1565" i="2"/>
  <c r="CY1587" i="2"/>
  <c r="CX1601" i="2"/>
  <c r="CX1610" i="2"/>
  <c r="CX1575" i="2"/>
  <c r="CX1600" i="2"/>
  <c r="CX1609" i="2"/>
  <c r="CX1597" i="2"/>
  <c r="CX1608" i="2"/>
  <c r="CX1607" i="2"/>
  <c r="CX1622" i="2"/>
  <c r="CX1631" i="2"/>
  <c r="CX1621" i="2"/>
  <c r="CX1630" i="2"/>
  <c r="CX1620" i="2"/>
  <c r="CX1629" i="2"/>
  <c r="CX1619" i="2"/>
  <c r="CX1628" i="2"/>
  <c r="CX1636" i="2"/>
  <c r="CX1618" i="2"/>
  <c r="CX1627" i="2"/>
  <c r="CX1635" i="2"/>
  <c r="CX1617" i="2"/>
  <c r="CX1625" i="2"/>
  <c r="CX1616" i="2"/>
  <c r="CX1624" i="2"/>
  <c r="CX1633" i="2"/>
  <c r="CX1615" i="2"/>
  <c r="CX1623" i="2"/>
  <c r="CX1640" i="2"/>
  <c r="CX1649" i="2"/>
  <c r="CX1658" i="2"/>
  <c r="CX1666" i="2"/>
  <c r="CX1680" i="2"/>
  <c r="CX1639" i="2"/>
  <c r="CX1647" i="2"/>
  <c r="CX1657" i="2"/>
  <c r="CX1665" i="2"/>
  <c r="CX1632" i="2"/>
  <c r="CX1638" i="2"/>
  <c r="CX1646" i="2"/>
  <c r="CX1656" i="2"/>
  <c r="CX1661" i="2"/>
  <c r="CX1677" i="2"/>
  <c r="CX1645" i="2"/>
  <c r="CX1655" i="2"/>
  <c r="CX1674" i="2"/>
  <c r="CX1644" i="2"/>
  <c r="CX1654" i="2"/>
  <c r="CX1634" i="2"/>
  <c r="CX1643" i="2"/>
  <c r="CX1653" i="2"/>
  <c r="CX1642" i="2"/>
  <c r="CX1652" i="2"/>
  <c r="CX1637" i="2"/>
  <c r="CX1641" i="2"/>
  <c r="CX1651" i="2"/>
  <c r="CX1669" i="2"/>
  <c r="CX1692" i="2"/>
  <c r="CX1758" i="2"/>
  <c r="CX1781" i="2"/>
  <c r="CX1691" i="2"/>
  <c r="CX1750" i="2"/>
  <c r="CX1678" i="2"/>
  <c r="CX1690" i="2"/>
  <c r="CX1746" i="2"/>
  <c r="CX1689" i="2"/>
  <c r="CX1701" i="2"/>
  <c r="CX1738" i="2"/>
  <c r="CX1789" i="2"/>
  <c r="CX1670" i="2"/>
  <c r="CX1688" i="2"/>
  <c r="CX1699" i="2"/>
  <c r="CX1721" i="2" s="1"/>
  <c r="CX1734" i="2"/>
  <c r="CX1671" i="2"/>
  <c r="CX1685" i="2"/>
  <c r="CX1698" i="2"/>
  <c r="CX1718" i="2" s="1"/>
  <c r="CX1726" i="2"/>
  <c r="CX1784" i="2"/>
  <c r="CY1779" i="2" s="1"/>
  <c r="CX1683" i="2"/>
  <c r="CX1695" i="2"/>
  <c r="CX1722" i="2"/>
  <c r="CX1783" i="2"/>
  <c r="CX1672" i="2"/>
  <c r="CX1681" i="2"/>
  <c r="CX1693" i="2"/>
  <c r="CX1762" i="2"/>
  <c r="CX1782" i="2"/>
  <c r="CX1807" i="2"/>
  <c r="CX1465" i="2"/>
  <c r="CY1466" i="2"/>
  <c r="CX1787" i="2"/>
  <c r="CX1804" i="2"/>
  <c r="CY1798" i="2" s="1"/>
  <c r="CX1442" i="2"/>
  <c r="CX1451" i="2"/>
  <c r="CX564" i="2"/>
  <c r="CX1803" i="2"/>
  <c r="CX1441" i="2"/>
  <c r="CX1450" i="2"/>
  <c r="CX1415" i="2"/>
  <c r="CX549" i="2"/>
  <c r="CX1792" i="2"/>
  <c r="CX1802" i="2"/>
  <c r="CX1440" i="2"/>
  <c r="CX1449" i="2"/>
  <c r="CX1801" i="2"/>
  <c r="CX1439" i="2"/>
  <c r="CX1448" i="2"/>
  <c r="CX1816" i="2"/>
  <c r="CX1447" i="2"/>
  <c r="CX1469" i="2"/>
  <c r="CX1812" i="2"/>
  <c r="CX1445" i="2"/>
  <c r="CX1468" i="2"/>
  <c r="CX1809" i="2"/>
  <c r="CX1444" i="2"/>
  <c r="CX595" i="2"/>
  <c r="CX598" i="2"/>
  <c r="CX617" i="2"/>
  <c r="CX618" i="2"/>
  <c r="CX656" i="2"/>
  <c r="CX713" i="2"/>
  <c r="CX751" i="2"/>
  <c r="CX805" i="2"/>
  <c r="CX655" i="2"/>
  <c r="CX696" i="2"/>
  <c r="CX750" i="2"/>
  <c r="CX804" i="2"/>
  <c r="CX638" i="2"/>
  <c r="CX695" i="2"/>
  <c r="CX749" i="2"/>
  <c r="CX787" i="2"/>
  <c r="CX637" i="2"/>
  <c r="CX694" i="2"/>
  <c r="CX733" i="2"/>
  <c r="CX786" i="2"/>
  <c r="CX636" i="2"/>
  <c r="CX676" i="2"/>
  <c r="CX732" i="2"/>
  <c r="CX785" i="2"/>
  <c r="CX619" i="2"/>
  <c r="CX675" i="2"/>
  <c r="CX731" i="2"/>
  <c r="CX769" i="2"/>
  <c r="CX813" i="2"/>
  <c r="CX674" i="2"/>
  <c r="CX715" i="2"/>
  <c r="CX768" i="2"/>
  <c r="CX812" i="2"/>
  <c r="CX657" i="2"/>
  <c r="CX714" i="2"/>
  <c r="CX767" i="2"/>
  <c r="CX806" i="2"/>
  <c r="CX842" i="2"/>
  <c r="CX902" i="2"/>
  <c r="CX956" i="2"/>
  <c r="CX980" i="2"/>
  <c r="CX841" i="2"/>
  <c r="CX901" i="2"/>
  <c r="CX941" i="2"/>
  <c r="CX979" i="2"/>
  <c r="CX1038" i="2"/>
  <c r="CX840" i="2"/>
  <c r="CX882" i="2"/>
  <c r="CX940" i="2"/>
  <c r="CX978" i="2"/>
  <c r="CX1020" i="2"/>
  <c r="CX814" i="2"/>
  <c r="CX881" i="2"/>
  <c r="CX939" i="2"/>
  <c r="CX974" i="2"/>
  <c r="CX1019" i="2"/>
  <c r="CX880" i="2"/>
  <c r="CX923" i="2"/>
  <c r="CX973" i="2"/>
  <c r="CX1018" i="2"/>
  <c r="CX862" i="2"/>
  <c r="CX922" i="2"/>
  <c r="CX972" i="2"/>
  <c r="CX1000" i="2"/>
  <c r="CX861" i="2"/>
  <c r="CX921" i="2"/>
  <c r="CX958" i="2"/>
  <c r="CX999" i="2"/>
  <c r="CX860" i="2"/>
  <c r="CX903" i="2"/>
  <c r="CX957" i="2"/>
  <c r="CX998" i="2"/>
  <c r="CX1080" i="2"/>
  <c r="CX1136" i="2"/>
  <c r="CX1198" i="2"/>
  <c r="CX1238" i="2"/>
  <c r="CX1079" i="2"/>
  <c r="CX1135" i="2"/>
  <c r="CX1176" i="2"/>
  <c r="CX1237" i="2"/>
  <c r="CX1078" i="2"/>
  <c r="CX1120" i="2"/>
  <c r="CX1175" i="2"/>
  <c r="CX1236" i="2"/>
  <c r="CX1060" i="2"/>
  <c r="CX1119" i="2"/>
  <c r="CX1174" i="2"/>
  <c r="CX1220" i="2"/>
  <c r="CX1059" i="2"/>
  <c r="CX1118" i="2"/>
  <c r="CX1154" i="2"/>
  <c r="CX1219" i="2"/>
  <c r="CX1058" i="2"/>
  <c r="CX1100" i="2"/>
  <c r="CX1153" i="2"/>
  <c r="CX1218" i="2"/>
  <c r="CX1254" i="2"/>
  <c r="CX1040" i="2"/>
  <c r="CX1099" i="2"/>
  <c r="CX1152" i="2"/>
  <c r="CX1200" i="2"/>
  <c r="CX1253" i="2"/>
  <c r="CX1039" i="2"/>
  <c r="CX1098" i="2"/>
  <c r="CX1137" i="2"/>
  <c r="CX1199" i="2"/>
  <c r="CX1252" i="2"/>
  <c r="CX1290" i="2"/>
  <c r="CX1336" i="2"/>
  <c r="CX1361" i="2"/>
  <c r="CX1385" i="2"/>
  <c r="CX1289" i="2"/>
  <c r="CX1317" i="2"/>
  <c r="CX1360" i="2"/>
  <c r="CX1275" i="2"/>
  <c r="CX1316" i="2"/>
  <c r="CX1359" i="2"/>
  <c r="CX1382" i="2"/>
  <c r="CX1414" i="2"/>
  <c r="CX1443" i="2" s="1"/>
  <c r="CX1274" i="2"/>
  <c r="CX1315" i="2"/>
  <c r="CX1355" i="2"/>
  <c r="CX1381" i="2"/>
  <c r="CX1413" i="2"/>
  <c r="CX1273" i="2"/>
  <c r="CX1297" i="2"/>
  <c r="CX1354" i="2"/>
  <c r="CX1380" i="2"/>
  <c r="CX1412" i="2"/>
  <c r="CX1296" i="2"/>
  <c r="CX1353" i="2"/>
  <c r="CX1369" i="2"/>
  <c r="CX1383" i="2" s="1"/>
  <c r="CX1399" i="2"/>
  <c r="CX1295" i="2"/>
  <c r="CX1338" i="2"/>
  <c r="CX1368" i="2"/>
  <c r="CX1397" i="2"/>
  <c r="CX1291" i="2"/>
  <c r="CX1337" i="2"/>
  <c r="CX1367" i="2"/>
  <c r="CX1392" i="2"/>
  <c r="CX525" i="2"/>
  <c r="CX420" i="2"/>
  <c r="CX394" i="2"/>
  <c r="CX360" i="2"/>
  <c r="CX317" i="2"/>
  <c r="CX340" i="2"/>
  <c r="CX240" i="2"/>
  <c r="CX266" i="2"/>
  <c r="CX524" i="2"/>
  <c r="CX419" i="2"/>
  <c r="CX387" i="2"/>
  <c r="CX414" i="2"/>
  <c r="CX339" i="2"/>
  <c r="CX287" i="2"/>
  <c r="CX239" i="2"/>
  <c r="CX263" i="2"/>
  <c r="CX523" i="2"/>
  <c r="CX418" i="2"/>
  <c r="CX386" i="2"/>
  <c r="CX413" i="2"/>
  <c r="CX308" i="2"/>
  <c r="CX333" i="2"/>
  <c r="CX355" i="2"/>
  <c r="CX224" i="2"/>
  <c r="CX262" i="2"/>
  <c r="CX439" i="2"/>
  <c r="CX379" i="2"/>
  <c r="CX411" i="2"/>
  <c r="CX306" i="2"/>
  <c r="CX331" i="2"/>
  <c r="CX354" i="2"/>
  <c r="CX223" i="2"/>
  <c r="CX261" i="2"/>
  <c r="CX457" i="2"/>
  <c r="CX378" i="2"/>
  <c r="CX410" i="2"/>
  <c r="CX304" i="2"/>
  <c r="CX328" i="2"/>
  <c r="CX352" i="2"/>
  <c r="CX222" i="2"/>
  <c r="CX246" i="2"/>
  <c r="CX273" i="2"/>
  <c r="CX472" i="2"/>
  <c r="CX371" i="2"/>
  <c r="CX403" i="2"/>
  <c r="CX296" i="2"/>
  <c r="CX327" i="2"/>
  <c r="CX351" i="2"/>
  <c r="CX219" i="2"/>
  <c r="CX245" i="2"/>
  <c r="CX272" i="2"/>
  <c r="CX487" i="2"/>
  <c r="CX370" i="2"/>
  <c r="CX402" i="2"/>
  <c r="CX321" i="2"/>
  <c r="CX345" i="2"/>
  <c r="CX218" i="2"/>
  <c r="CX244" i="2"/>
  <c r="CX268" i="2"/>
  <c r="CX532" i="2"/>
  <c r="CX192" i="2"/>
  <c r="CX158" i="2"/>
  <c r="CX168" i="2"/>
  <c r="CX122" i="2"/>
  <c r="CX132" i="2"/>
  <c r="CX159" i="2"/>
  <c r="CX170" i="2"/>
  <c r="CX123" i="2"/>
  <c r="CX191" i="2"/>
  <c r="CX157" i="2"/>
  <c r="CX167" i="2"/>
  <c r="CX121" i="2"/>
  <c r="CX131" i="2"/>
  <c r="CX134" i="2"/>
  <c r="CY295" i="2"/>
  <c r="CX201" i="2"/>
  <c r="CX166" i="2"/>
  <c r="CX120" i="2"/>
  <c r="CX130" i="2"/>
  <c r="CX267" i="2"/>
  <c r="CX189" i="2"/>
  <c r="CX199" i="2"/>
  <c r="CX165" i="2"/>
  <c r="CX119" i="2"/>
  <c r="CX129" i="2"/>
  <c r="CX241" i="2"/>
  <c r="CX188" i="2"/>
  <c r="CX198" i="2"/>
  <c r="CX164" i="2"/>
  <c r="CX118" i="2"/>
  <c r="CX128" i="2"/>
  <c r="CX294" i="2"/>
  <c r="CX293" i="2" s="1"/>
  <c r="CX217" i="2"/>
  <c r="CX274" i="2"/>
  <c r="CX197" i="2"/>
  <c r="CX161" i="2"/>
  <c r="CX117" i="2"/>
  <c r="CX127" i="2"/>
  <c r="CX423" i="2"/>
  <c r="CX1720" i="2" s="1"/>
  <c r="CX318" i="2"/>
  <c r="CX395" i="2"/>
  <c r="CX343" i="2"/>
  <c r="CX196" i="2"/>
  <c r="CX160" i="2"/>
  <c r="CX114" i="2"/>
  <c r="CX126" i="2"/>
  <c r="CX135" i="2"/>
  <c r="CX193" i="2"/>
  <c r="AL2154" i="2"/>
  <c r="BR2154" i="2"/>
  <c r="DO2155" i="2"/>
  <c r="DS2155" i="2"/>
  <c r="AA2155" i="2"/>
  <c r="AE2155" i="2"/>
  <c r="Q2155" i="2"/>
  <c r="V2155" i="2"/>
  <c r="AR2155" i="2"/>
  <c r="AV2155" i="2"/>
  <c r="AI2155" i="2"/>
  <c r="AN2155" i="2"/>
  <c r="BM2155" i="2"/>
  <c r="BQ2155" i="2"/>
  <c r="AZ2155" i="2"/>
  <c r="BD2155" i="2"/>
  <c r="D2155" i="2"/>
  <c r="BY2155" i="2"/>
  <c r="DT2155" i="2"/>
  <c r="R2155" i="2"/>
  <c r="AB2155" i="2"/>
  <c r="I2155" i="2"/>
  <c r="N2155" i="2"/>
  <c r="AO2155" i="2"/>
  <c r="AS2155" i="2"/>
  <c r="AF2155" i="2"/>
  <c r="AJ2155" i="2"/>
  <c r="BE2155" i="2"/>
  <c r="BJ2155" i="2"/>
  <c r="AW2155" i="2"/>
  <c r="BA2155" i="2"/>
  <c r="DQ2155" i="2"/>
  <c r="DU2155" i="2"/>
  <c r="BZ2155" i="2"/>
  <c r="BN2155" i="2"/>
  <c r="BX2155" i="2"/>
  <c r="O2155" i="2"/>
  <c r="X2155" i="2"/>
  <c r="C2156" i="2"/>
  <c r="J2155" i="2"/>
  <c r="AK2155" i="2"/>
  <c r="AP2155" i="2"/>
  <c r="AC2155" i="2"/>
  <c r="AG2155" i="2"/>
  <c r="BF2155" i="2"/>
  <c r="BK2155" i="2"/>
  <c r="AT2155" i="2"/>
  <c r="AX2155" i="2"/>
  <c r="DR2155" i="2"/>
  <c r="DV2155" i="2"/>
  <c r="BO2155" i="2"/>
  <c r="DE2155" i="2"/>
  <c r="U2155" i="2"/>
  <c r="AD2155" i="2"/>
  <c r="K2155" i="2"/>
  <c r="P2155" i="2"/>
  <c r="AU2155" i="2"/>
  <c r="AY2155" i="2"/>
  <c r="AH2155" i="2"/>
  <c r="AQ2155" i="2"/>
  <c r="BL2155" i="2"/>
  <c r="BP2155" i="2"/>
  <c r="BC2155" i="2"/>
  <c r="BG2155" i="2"/>
  <c r="H2155" i="2"/>
  <c r="L2155" i="2"/>
  <c r="S2154" i="2"/>
  <c r="AX1500" i="2"/>
  <c r="AX1502" i="2" s="1"/>
  <c r="AX1506" i="2" s="1"/>
  <c r="AY1494" i="2"/>
  <c r="AY1495" i="2" s="1"/>
  <c r="AF161" i="2"/>
  <c r="AE1557" i="2"/>
  <c r="AE1574" i="2" s="1"/>
  <c r="AE1665" i="2" s="1"/>
  <c r="AE1683" i="2" s="1"/>
  <c r="AF168" i="2"/>
  <c r="AX1444" i="2"/>
  <c r="AG130" i="2"/>
  <c r="AF1137" i="2"/>
  <c r="BB2143" i="2" s="1"/>
  <c r="BH2143" i="2" s="1"/>
  <c r="AF1367" i="2"/>
  <c r="AF1368" i="2"/>
  <c r="AE1569" i="2"/>
  <c r="CX1659" i="2" l="1"/>
  <c r="CZ17" i="2"/>
  <c r="CY1502" i="2"/>
  <c r="CY1524" i="2"/>
  <c r="CY1500" i="2"/>
  <c r="CY1523" i="2"/>
  <c r="CY1497" i="2"/>
  <c r="CY1506" i="2"/>
  <c r="CZ1521" i="2"/>
  <c r="CY1496" i="2"/>
  <c r="CY1505" i="2"/>
  <c r="CY1495" i="2"/>
  <c r="CY1504" i="2"/>
  <c r="CY1494" i="2"/>
  <c r="CY1503" i="2"/>
  <c r="CY1526" i="2"/>
  <c r="CY579" i="2" s="1"/>
  <c r="CY1538" i="2"/>
  <c r="CY1537" i="2"/>
  <c r="CY1550" i="2"/>
  <c r="CY1522" i="2"/>
  <c r="CY1536" i="2"/>
  <c r="CY1545" i="2"/>
  <c r="CY1499" i="2"/>
  <c r="CY1529" i="2"/>
  <c r="CY1543" i="2"/>
  <c r="CY1528" i="2"/>
  <c r="CY1542" i="2"/>
  <c r="CY1527" i="2"/>
  <c r="CY1541" i="2"/>
  <c r="CY1539" i="2"/>
  <c r="CY1565" i="2"/>
  <c r="CY1578" i="2"/>
  <c r="CY1564" i="2"/>
  <c r="CY1577" i="2"/>
  <c r="CY1555" i="2"/>
  <c r="CY1544" i="2"/>
  <c r="CY1575" i="2"/>
  <c r="CY1530" i="2"/>
  <c r="CY1574" i="2"/>
  <c r="CY1498" i="2"/>
  <c r="CY1552" i="2"/>
  <c r="CY1569" i="2"/>
  <c r="CZ1573" i="2"/>
  <c r="CY1607" i="2"/>
  <c r="CY1551" i="2"/>
  <c r="CY1590" i="2"/>
  <c r="CY1605" i="2"/>
  <c r="CY1589" i="2"/>
  <c r="CY1604" i="2"/>
  <c r="CY1588" i="2"/>
  <c r="CY1603" i="2"/>
  <c r="CY1602" i="2"/>
  <c r="CZ1587" i="2"/>
  <c r="CY1601" i="2"/>
  <c r="CY1610" i="2"/>
  <c r="CY1567" i="2"/>
  <c r="CY1600" i="2"/>
  <c r="CY1609" i="2"/>
  <c r="CY1615" i="2"/>
  <c r="CY1623" i="2"/>
  <c r="CY1632" i="2"/>
  <c r="CY1622" i="2"/>
  <c r="CY1631" i="2"/>
  <c r="CY1621" i="2"/>
  <c r="CY1620" i="2"/>
  <c r="CY1629" i="2"/>
  <c r="CY1637" i="2"/>
  <c r="CY1576" i="2"/>
  <c r="CY1619" i="2"/>
  <c r="CY1628" i="2"/>
  <c r="CY1636" i="2"/>
  <c r="CY1608" i="2"/>
  <c r="CY1614" i="2"/>
  <c r="CY1618" i="2"/>
  <c r="CY1627" i="2"/>
  <c r="CY1597" i="2"/>
  <c r="CY1617" i="2"/>
  <c r="CY1625" i="2"/>
  <c r="CY1616" i="2"/>
  <c r="CY1624" i="2"/>
  <c r="CY1641" i="2"/>
  <c r="CY1651" i="2"/>
  <c r="CY1669" i="2"/>
  <c r="CY1630" i="2"/>
  <c r="CY1640" i="2"/>
  <c r="CY1649" i="2"/>
  <c r="CY1658" i="2"/>
  <c r="CY1666" i="2"/>
  <c r="CY1639" i="2"/>
  <c r="CY1647" i="2"/>
  <c r="CY1657" i="2"/>
  <c r="CY1665" i="2"/>
  <c r="CY1638" i="2"/>
  <c r="CY1646" i="2"/>
  <c r="CY1656" i="2"/>
  <c r="CY1661" i="2"/>
  <c r="CY1677" i="2"/>
  <c r="CY1645" i="2"/>
  <c r="CY1655" i="2"/>
  <c r="CY1644" i="2"/>
  <c r="CY1654" i="2"/>
  <c r="CY1633" i="2"/>
  <c r="CY1634" i="2"/>
  <c r="CY1635" i="2"/>
  <c r="CY1643" i="2"/>
  <c r="CY1653" i="2"/>
  <c r="CY1642" i="2"/>
  <c r="CY1652" i="2"/>
  <c r="CY1670" i="2"/>
  <c r="CY1672" i="2"/>
  <c r="CY1680" i="2"/>
  <c r="CY1681" i="2"/>
  <c r="CY1693" i="2"/>
  <c r="CY1762" i="2"/>
  <c r="CY1782" i="2"/>
  <c r="CY1692" i="2"/>
  <c r="CY1758" i="2"/>
  <c r="CY1781" i="2"/>
  <c r="CY1691" i="2"/>
  <c r="CY1750" i="2"/>
  <c r="CY1674" i="2"/>
  <c r="CY1678" i="2"/>
  <c r="CY1690" i="2"/>
  <c r="CY1746" i="2"/>
  <c r="CY1689" i="2"/>
  <c r="CY1701" i="2"/>
  <c r="CY1738" i="2"/>
  <c r="CY1688" i="2"/>
  <c r="CY1699" i="2"/>
  <c r="CY1721" i="2" s="1"/>
  <c r="CY1734" i="2"/>
  <c r="CY1671" i="2"/>
  <c r="CY1685" i="2"/>
  <c r="CY1698" i="2"/>
  <c r="CY1718" i="2" s="1"/>
  <c r="CY1726" i="2"/>
  <c r="CY1683" i="2"/>
  <c r="CY1695" i="2"/>
  <c r="CY1722" i="2"/>
  <c r="CY1783" i="2"/>
  <c r="CY1809" i="2"/>
  <c r="CY1444" i="2"/>
  <c r="CY595" i="2"/>
  <c r="CY1784" i="2"/>
  <c r="CZ1779" i="2" s="1"/>
  <c r="CY1807" i="2"/>
  <c r="CY1465" i="2"/>
  <c r="CZ1466" i="2"/>
  <c r="CY1787" i="2"/>
  <c r="CY1804" i="2"/>
  <c r="CZ1798" i="2" s="1"/>
  <c r="CY1442" i="2"/>
  <c r="CY1451" i="2"/>
  <c r="CY564" i="2"/>
  <c r="CY1803" i="2"/>
  <c r="CY1441" i="2"/>
  <c r="CY1450" i="2"/>
  <c r="CY1415" i="2"/>
  <c r="CY549" i="2"/>
  <c r="CY1792" i="2"/>
  <c r="CY1802" i="2"/>
  <c r="CY1440" i="2"/>
  <c r="CY1449" i="2"/>
  <c r="CY1789" i="2"/>
  <c r="CY1801" i="2"/>
  <c r="CY1439" i="2"/>
  <c r="CY1448" i="2"/>
  <c r="CY1816" i="2"/>
  <c r="CY1447" i="2"/>
  <c r="CY1469" i="2"/>
  <c r="CY1812" i="2"/>
  <c r="CY1445" i="2"/>
  <c r="CY1468" i="2"/>
  <c r="CY657" i="2"/>
  <c r="CY714" i="2"/>
  <c r="CY767" i="2"/>
  <c r="CY806" i="2"/>
  <c r="CY598" i="2"/>
  <c r="CY617" i="2"/>
  <c r="CY618" i="2"/>
  <c r="CY656" i="2"/>
  <c r="CY713" i="2"/>
  <c r="CY751" i="2"/>
  <c r="CY805" i="2"/>
  <c r="CY655" i="2"/>
  <c r="CY696" i="2"/>
  <c r="CY750" i="2"/>
  <c r="CY804" i="2"/>
  <c r="CY638" i="2"/>
  <c r="CY695" i="2"/>
  <c r="CY749" i="2"/>
  <c r="CY787" i="2"/>
  <c r="CY637" i="2"/>
  <c r="CY694" i="2"/>
  <c r="CY733" i="2"/>
  <c r="CY786" i="2"/>
  <c r="CY636" i="2"/>
  <c r="CY676" i="2"/>
  <c r="CY732" i="2"/>
  <c r="CY785" i="2"/>
  <c r="CY619" i="2"/>
  <c r="CY675" i="2"/>
  <c r="CY731" i="2"/>
  <c r="CY769" i="2"/>
  <c r="CY813" i="2"/>
  <c r="CY674" i="2"/>
  <c r="CY715" i="2"/>
  <c r="CY768" i="2"/>
  <c r="CY812" i="2"/>
  <c r="CY860" i="2"/>
  <c r="CY903" i="2"/>
  <c r="CY957" i="2"/>
  <c r="CY998" i="2"/>
  <c r="CY842" i="2"/>
  <c r="CY902" i="2"/>
  <c r="CY956" i="2"/>
  <c r="CY980" i="2"/>
  <c r="CY841" i="2"/>
  <c r="CY901" i="2"/>
  <c r="CY941" i="2"/>
  <c r="CY979" i="2"/>
  <c r="CY1038" i="2"/>
  <c r="CY840" i="2"/>
  <c r="CY882" i="2"/>
  <c r="CY940" i="2"/>
  <c r="CY978" i="2"/>
  <c r="CY1020" i="2"/>
  <c r="CY814" i="2"/>
  <c r="CY881" i="2"/>
  <c r="CY939" i="2"/>
  <c r="CY974" i="2"/>
  <c r="CY1019" i="2"/>
  <c r="CY880" i="2"/>
  <c r="CY923" i="2"/>
  <c r="CY973" i="2"/>
  <c r="CY1018" i="2"/>
  <c r="CY862" i="2"/>
  <c r="CY922" i="2"/>
  <c r="CY972" i="2"/>
  <c r="CY1000" i="2"/>
  <c r="CY861" i="2"/>
  <c r="CY921" i="2"/>
  <c r="CY958" i="2"/>
  <c r="CY999" i="2"/>
  <c r="CY1039" i="2"/>
  <c r="CY1098" i="2"/>
  <c r="CY1137" i="2"/>
  <c r="CY1199" i="2"/>
  <c r="CY1252" i="2"/>
  <c r="CY1080" i="2"/>
  <c r="CY1136" i="2"/>
  <c r="CY1198" i="2"/>
  <c r="CY1238" i="2"/>
  <c r="CY1079" i="2"/>
  <c r="CY1135" i="2"/>
  <c r="CY1176" i="2"/>
  <c r="CY1237" i="2"/>
  <c r="CY1078" i="2"/>
  <c r="CY1120" i="2"/>
  <c r="CY1175" i="2"/>
  <c r="CY1236" i="2"/>
  <c r="CY1060" i="2"/>
  <c r="CY1119" i="2"/>
  <c r="CY1174" i="2"/>
  <c r="CY1220" i="2"/>
  <c r="CY1059" i="2"/>
  <c r="CY1118" i="2"/>
  <c r="CY1154" i="2"/>
  <c r="CY1219" i="2"/>
  <c r="CY1058" i="2"/>
  <c r="CY1100" i="2"/>
  <c r="CY1153" i="2"/>
  <c r="CY1218" i="2"/>
  <c r="CY1254" i="2"/>
  <c r="CY1040" i="2"/>
  <c r="CY1099" i="2"/>
  <c r="CY1152" i="2"/>
  <c r="CY1200" i="2"/>
  <c r="CY1253" i="2"/>
  <c r="CY1291" i="2"/>
  <c r="CY1337" i="2"/>
  <c r="CY1367" i="2"/>
  <c r="CY1392" i="2"/>
  <c r="CY1290" i="2"/>
  <c r="CY1336" i="2"/>
  <c r="CY1361" i="2"/>
  <c r="CY1385" i="2"/>
  <c r="CY1289" i="2"/>
  <c r="CY1317" i="2"/>
  <c r="CY1360" i="2"/>
  <c r="CY1275" i="2"/>
  <c r="CY1316" i="2"/>
  <c r="CY1359" i="2"/>
  <c r="CY1382" i="2"/>
  <c r="CY1414" i="2"/>
  <c r="CY1443" i="2" s="1"/>
  <c r="CY1274" i="2"/>
  <c r="CY1315" i="2"/>
  <c r="CY1355" i="2"/>
  <c r="CY1381" i="2"/>
  <c r="CY1413" i="2"/>
  <c r="CY1273" i="2"/>
  <c r="CY1297" i="2"/>
  <c r="CY1354" i="2"/>
  <c r="CY1380" i="2"/>
  <c r="CY1412" i="2"/>
  <c r="CY1296" i="2"/>
  <c r="CY1353" i="2"/>
  <c r="CY1369" i="2"/>
  <c r="CY1383" i="2" s="1"/>
  <c r="CY1399" i="2"/>
  <c r="CY1295" i="2"/>
  <c r="CY1338" i="2"/>
  <c r="CY1368" i="2"/>
  <c r="CY1397" i="2"/>
  <c r="CY532" i="2"/>
  <c r="CY423" i="2"/>
  <c r="CY1720" i="2" s="1"/>
  <c r="CY395" i="2"/>
  <c r="CY294" i="2"/>
  <c r="CY293" i="2" s="1"/>
  <c r="CZ295" i="2"/>
  <c r="CY318" i="2"/>
  <c r="CY343" i="2"/>
  <c r="CY217" i="2"/>
  <c r="CY241" i="2"/>
  <c r="CY267" i="2"/>
  <c r="CY525" i="2"/>
  <c r="CY420" i="2"/>
  <c r="CY394" i="2"/>
  <c r="CY360" i="2"/>
  <c r="CY317" i="2"/>
  <c r="CY340" i="2"/>
  <c r="CY240" i="2"/>
  <c r="CY266" i="2"/>
  <c r="CY524" i="2"/>
  <c r="CY419" i="2"/>
  <c r="CY387" i="2"/>
  <c r="CY414" i="2"/>
  <c r="CY339" i="2"/>
  <c r="CY287" i="2"/>
  <c r="CY239" i="2"/>
  <c r="CY263" i="2"/>
  <c r="CY523" i="2"/>
  <c r="CY418" i="2"/>
  <c r="CY386" i="2"/>
  <c r="CY413" i="2"/>
  <c r="CY308" i="2"/>
  <c r="CY333" i="2"/>
  <c r="CY355" i="2"/>
  <c r="CY224" i="2"/>
  <c r="CY262" i="2"/>
  <c r="CY439" i="2"/>
  <c r="CY379" i="2"/>
  <c r="CY411" i="2"/>
  <c r="CY306" i="2"/>
  <c r="CY331" i="2"/>
  <c r="CY354" i="2"/>
  <c r="CY223" i="2"/>
  <c r="CY261" i="2"/>
  <c r="CY457" i="2"/>
  <c r="CY378" i="2"/>
  <c r="CY410" i="2"/>
  <c r="CY304" i="2"/>
  <c r="CY328" i="2"/>
  <c r="CY352" i="2"/>
  <c r="CY222" i="2"/>
  <c r="CY246" i="2"/>
  <c r="CY273" i="2"/>
  <c r="CY472" i="2"/>
  <c r="CY371" i="2"/>
  <c r="CY403" i="2"/>
  <c r="CY296" i="2"/>
  <c r="CY327" i="2"/>
  <c r="CY351" i="2"/>
  <c r="CY219" i="2"/>
  <c r="CY245" i="2"/>
  <c r="CY272" i="2"/>
  <c r="CY268" i="2"/>
  <c r="CY193" i="2"/>
  <c r="CY159" i="2"/>
  <c r="CY170" i="2"/>
  <c r="CY123" i="2"/>
  <c r="CY134" i="2"/>
  <c r="CY244" i="2"/>
  <c r="CY192" i="2"/>
  <c r="CY158" i="2"/>
  <c r="CY168" i="2"/>
  <c r="CY122" i="2"/>
  <c r="CY132" i="2"/>
  <c r="CY160" i="2"/>
  <c r="CY218" i="2"/>
  <c r="CY191" i="2"/>
  <c r="CY157" i="2"/>
  <c r="CY167" i="2"/>
  <c r="CY121" i="2"/>
  <c r="CY131" i="2"/>
  <c r="CY402" i="2"/>
  <c r="CY345" i="2"/>
  <c r="CY201" i="2"/>
  <c r="CY166" i="2"/>
  <c r="CY120" i="2"/>
  <c r="CY130" i="2"/>
  <c r="CY114" i="2"/>
  <c r="CY126" i="2"/>
  <c r="CY370" i="2"/>
  <c r="CY321" i="2"/>
  <c r="CY189" i="2"/>
  <c r="CY199" i="2"/>
  <c r="CY165" i="2"/>
  <c r="CY119" i="2"/>
  <c r="CY129" i="2"/>
  <c r="CY487" i="2"/>
  <c r="CY188" i="2"/>
  <c r="CY198" i="2"/>
  <c r="CY164" i="2"/>
  <c r="CY118" i="2"/>
  <c r="CY128" i="2"/>
  <c r="CY196" i="2"/>
  <c r="CY274" i="2"/>
  <c r="CY197" i="2"/>
  <c r="CY161" i="2"/>
  <c r="CY117" i="2"/>
  <c r="CY127" i="2"/>
  <c r="CY135" i="2"/>
  <c r="CX1553" i="2"/>
  <c r="CX1557" i="2" s="1"/>
  <c r="CX1611" i="2"/>
  <c r="BZ2156" i="2"/>
  <c r="AC2156" i="2"/>
  <c r="K2156" i="2"/>
  <c r="P2156" i="2"/>
  <c r="AH2156" i="2"/>
  <c r="AN2156" i="2"/>
  <c r="AR2156" i="2"/>
  <c r="AV2156" i="2"/>
  <c r="DT2156" i="2"/>
  <c r="BD2156" i="2"/>
  <c r="BM2156" i="2"/>
  <c r="BQ2156" i="2"/>
  <c r="AS2156" i="2"/>
  <c r="AF2156" i="2"/>
  <c r="AJ2156" i="2"/>
  <c r="AO2156" i="2"/>
  <c r="BJ2156" i="2"/>
  <c r="DS2156" i="2"/>
  <c r="V2156" i="2"/>
  <c r="AE2156" i="2"/>
  <c r="AZ2156" i="2"/>
  <c r="BN2156" i="2"/>
  <c r="BX2156" i="2"/>
  <c r="DQ2156" i="2"/>
  <c r="AG2156" i="2"/>
  <c r="C2157" i="2"/>
  <c r="Q2156" i="2"/>
  <c r="AA2156" i="2"/>
  <c r="AX2156" i="2"/>
  <c r="AK2156" i="2"/>
  <c r="AP2156" i="2"/>
  <c r="AT2156" i="2"/>
  <c r="DE2156" i="2"/>
  <c r="AW2156" i="2"/>
  <c r="BA2156" i="2"/>
  <c r="BE2156" i="2"/>
  <c r="DU2156" i="2"/>
  <c r="DR2156" i="2"/>
  <c r="DV2156" i="2"/>
  <c r="I2156" i="2"/>
  <c r="H2156" i="2"/>
  <c r="L2156" i="2"/>
  <c r="D2156" i="2"/>
  <c r="X2156" i="2"/>
  <c r="N2156" i="2"/>
  <c r="J2156" i="2"/>
  <c r="O2156" i="2"/>
  <c r="U2156" i="2"/>
  <c r="BY2156" i="2"/>
  <c r="BF2156" i="2"/>
  <c r="BK2156" i="2"/>
  <c r="BO2156" i="2"/>
  <c r="AD2156" i="2"/>
  <c r="R2156" i="2"/>
  <c r="AB2156" i="2"/>
  <c r="BC2156" i="2"/>
  <c r="AQ2156" i="2"/>
  <c r="AU2156" i="2"/>
  <c r="AY2156" i="2"/>
  <c r="DO2156" i="2"/>
  <c r="BG2156" i="2"/>
  <c r="BL2156" i="2"/>
  <c r="BP2156" i="2"/>
  <c r="AI2156" i="2"/>
  <c r="S2155" i="2"/>
  <c r="BR2155" i="2"/>
  <c r="AL2155" i="2"/>
  <c r="AG121" i="2"/>
  <c r="AG122" i="2" s="1"/>
  <c r="AG131" i="2"/>
  <c r="AX1445" i="2"/>
  <c r="AX1447" i="2" s="1"/>
  <c r="AX1451" i="2" s="1"/>
  <c r="AY1439" i="2"/>
  <c r="AY1499" i="2"/>
  <c r="AF1641" i="2"/>
  <c r="AF1647" i="2" s="1"/>
  <c r="AF1369" i="2"/>
  <c r="AF170" i="2"/>
  <c r="DN2143" i="2" s="1"/>
  <c r="AX1691" i="2"/>
  <c r="CY1611" i="2" l="1"/>
  <c r="CY1553" i="2"/>
  <c r="CY1557" i="2" s="1"/>
  <c r="CY1659" i="2"/>
  <c r="DA17" i="2"/>
  <c r="CZ1494" i="2"/>
  <c r="CZ1503" i="2"/>
  <c r="CZ1526" i="2"/>
  <c r="CZ579" i="2" s="1"/>
  <c r="CZ1502" i="2"/>
  <c r="CZ1524" i="2"/>
  <c r="CZ1498" i="2"/>
  <c r="CZ1497" i="2"/>
  <c r="CZ1506" i="2"/>
  <c r="DA1521" i="2"/>
  <c r="CZ1496" i="2"/>
  <c r="CZ1505" i="2"/>
  <c r="CZ1495" i="2"/>
  <c r="CZ1504" i="2"/>
  <c r="CZ1539" i="2"/>
  <c r="CZ1538" i="2"/>
  <c r="CZ1537" i="2"/>
  <c r="CZ1523" i="2"/>
  <c r="CZ1530" i="2"/>
  <c r="CZ1544" i="2"/>
  <c r="CZ1499" i="2"/>
  <c r="CZ1529" i="2"/>
  <c r="CZ1543" i="2"/>
  <c r="CZ1500" i="2"/>
  <c r="CZ1528" i="2"/>
  <c r="CZ1542" i="2"/>
  <c r="CZ1527" i="2"/>
  <c r="CZ1541" i="2"/>
  <c r="CZ1522" i="2"/>
  <c r="CZ1551" i="2"/>
  <c r="CZ1567" i="2"/>
  <c r="CZ1536" i="2"/>
  <c r="CZ1550" i="2"/>
  <c r="CZ1565" i="2"/>
  <c r="CZ1578" i="2"/>
  <c r="CZ1545" i="2"/>
  <c r="CZ1564" i="2"/>
  <c r="CZ1555" i="2"/>
  <c r="CZ1576" i="2"/>
  <c r="CZ1575" i="2"/>
  <c r="CZ1574" i="2"/>
  <c r="CZ1569" i="2"/>
  <c r="CZ1597" i="2"/>
  <c r="CZ1608" i="2"/>
  <c r="CZ1577" i="2"/>
  <c r="CZ1607" i="2"/>
  <c r="DA1573" i="2"/>
  <c r="CZ1590" i="2"/>
  <c r="CZ1605" i="2"/>
  <c r="CZ1614" i="2"/>
  <c r="CZ1589" i="2"/>
  <c r="CZ1604" i="2"/>
  <c r="CZ1588" i="2"/>
  <c r="CZ1603" i="2"/>
  <c r="CZ1602" i="2"/>
  <c r="CZ1552" i="2"/>
  <c r="DA1587" i="2"/>
  <c r="CZ1601" i="2"/>
  <c r="CZ1616" i="2"/>
  <c r="CZ1624" i="2"/>
  <c r="CZ1633" i="2"/>
  <c r="CZ1615" i="2"/>
  <c r="CZ1623" i="2"/>
  <c r="CZ1609" i="2"/>
  <c r="CZ1622" i="2"/>
  <c r="CZ1600" i="2"/>
  <c r="CZ1610" i="2"/>
  <c r="CZ1621" i="2"/>
  <c r="CZ1630" i="2"/>
  <c r="CZ1620" i="2"/>
  <c r="CZ1629" i="2"/>
  <c r="CZ1637" i="2"/>
  <c r="CZ1619" i="2"/>
  <c r="CZ1628" i="2"/>
  <c r="CZ1618" i="2"/>
  <c r="CZ1627" i="2"/>
  <c r="CZ1617" i="2"/>
  <c r="CZ1625" i="2"/>
  <c r="CZ1642" i="2"/>
  <c r="CZ1652" i="2"/>
  <c r="CZ1670" i="2"/>
  <c r="CZ1641" i="2"/>
  <c r="CZ1651" i="2"/>
  <c r="CZ1669" i="2"/>
  <c r="CZ1640" i="2"/>
  <c r="CZ1649" i="2"/>
  <c r="CZ1658" i="2"/>
  <c r="CZ1666" i="2"/>
  <c r="CZ1631" i="2"/>
  <c r="CZ1632" i="2"/>
  <c r="CZ1639" i="2"/>
  <c r="CZ1647" i="2"/>
  <c r="CZ1657" i="2"/>
  <c r="CZ1665" i="2"/>
  <c r="CZ1678" i="2"/>
  <c r="CZ1638" i="2"/>
  <c r="CZ1646" i="2"/>
  <c r="CZ1656" i="2"/>
  <c r="CZ1661" i="2"/>
  <c r="CZ1645" i="2"/>
  <c r="CZ1655" i="2"/>
  <c r="CZ1644" i="2"/>
  <c r="CZ1654" i="2"/>
  <c r="CZ1634" i="2"/>
  <c r="CZ1635" i="2"/>
  <c r="CZ1636" i="2"/>
  <c r="CZ1643" i="2"/>
  <c r="CZ1653" i="2"/>
  <c r="CZ1671" i="2"/>
  <c r="CZ1683" i="2"/>
  <c r="CZ1695" i="2"/>
  <c r="CZ1722" i="2"/>
  <c r="CZ1783" i="2"/>
  <c r="CZ1672" i="2"/>
  <c r="CZ1680" i="2"/>
  <c r="CZ1681" i="2"/>
  <c r="CZ1693" i="2"/>
  <c r="CZ1762" i="2"/>
  <c r="CZ1782" i="2"/>
  <c r="CZ1692" i="2"/>
  <c r="CZ1758" i="2"/>
  <c r="CZ1781" i="2"/>
  <c r="CZ1691" i="2"/>
  <c r="CZ1750" i="2"/>
  <c r="CZ1674" i="2"/>
  <c r="CZ1690" i="2"/>
  <c r="CZ1746" i="2"/>
  <c r="CZ1689" i="2"/>
  <c r="CZ1701" i="2"/>
  <c r="CZ1738" i="2"/>
  <c r="CZ1688" i="2"/>
  <c r="CZ1699" i="2"/>
  <c r="CZ1721" i="2" s="1"/>
  <c r="CZ1734" i="2"/>
  <c r="CZ1677" i="2"/>
  <c r="CZ1685" i="2"/>
  <c r="CZ1698" i="2"/>
  <c r="CZ1718" i="2" s="1"/>
  <c r="CZ1726" i="2"/>
  <c r="CZ1784" i="2"/>
  <c r="DA1779" i="2" s="1"/>
  <c r="CZ1812" i="2"/>
  <c r="CZ1445" i="2"/>
  <c r="CZ1468" i="2"/>
  <c r="CZ598" i="2"/>
  <c r="CZ1809" i="2"/>
  <c r="CZ1444" i="2"/>
  <c r="CZ595" i="2"/>
  <c r="CZ1807" i="2"/>
  <c r="CZ1465" i="2"/>
  <c r="DA1466" i="2"/>
  <c r="CZ1787" i="2"/>
  <c r="CZ1804" i="2"/>
  <c r="DA1798" i="2" s="1"/>
  <c r="CZ1442" i="2"/>
  <c r="CZ1451" i="2"/>
  <c r="CZ564" i="2"/>
  <c r="CZ1803" i="2"/>
  <c r="CZ1441" i="2"/>
  <c r="CZ1450" i="2"/>
  <c r="CZ1415" i="2"/>
  <c r="CZ549" i="2"/>
  <c r="CZ1792" i="2"/>
  <c r="CZ1802" i="2"/>
  <c r="CZ1440" i="2"/>
  <c r="CZ1449" i="2"/>
  <c r="CZ1789" i="2"/>
  <c r="CZ1801" i="2"/>
  <c r="CZ1439" i="2"/>
  <c r="CZ1448" i="2"/>
  <c r="CZ1816" i="2"/>
  <c r="CZ1447" i="2"/>
  <c r="CZ1469" i="2"/>
  <c r="CZ674" i="2"/>
  <c r="CZ715" i="2"/>
  <c r="CZ768" i="2"/>
  <c r="CZ812" i="2"/>
  <c r="CZ657" i="2"/>
  <c r="CZ714" i="2"/>
  <c r="CZ767" i="2"/>
  <c r="CZ806" i="2"/>
  <c r="CZ617" i="2"/>
  <c r="CZ618" i="2"/>
  <c r="CZ656" i="2"/>
  <c r="CZ713" i="2"/>
  <c r="CZ751" i="2"/>
  <c r="CZ805" i="2"/>
  <c r="CZ655" i="2"/>
  <c r="CZ696" i="2"/>
  <c r="CZ750" i="2"/>
  <c r="CZ804" i="2"/>
  <c r="CZ638" i="2"/>
  <c r="CZ695" i="2"/>
  <c r="CZ749" i="2"/>
  <c r="CZ787" i="2"/>
  <c r="CZ637" i="2"/>
  <c r="CZ694" i="2"/>
  <c r="CZ733" i="2"/>
  <c r="CZ786" i="2"/>
  <c r="CZ636" i="2"/>
  <c r="CZ676" i="2"/>
  <c r="CZ732" i="2"/>
  <c r="CZ785" i="2"/>
  <c r="CZ619" i="2"/>
  <c r="CZ675" i="2"/>
  <c r="CZ731" i="2"/>
  <c r="CZ769" i="2"/>
  <c r="CZ813" i="2"/>
  <c r="CZ861" i="2"/>
  <c r="CZ921" i="2"/>
  <c r="CZ958" i="2"/>
  <c r="CZ999" i="2"/>
  <c r="CZ860" i="2"/>
  <c r="CZ903" i="2"/>
  <c r="CZ957" i="2"/>
  <c r="CZ998" i="2"/>
  <c r="CZ842" i="2"/>
  <c r="CZ902" i="2"/>
  <c r="CZ956" i="2"/>
  <c r="CZ980" i="2"/>
  <c r="CZ841" i="2"/>
  <c r="CZ901" i="2"/>
  <c r="CZ941" i="2"/>
  <c r="CZ979" i="2"/>
  <c r="CZ1038" i="2"/>
  <c r="CZ840" i="2"/>
  <c r="CZ882" i="2"/>
  <c r="CZ940" i="2"/>
  <c r="CZ978" i="2"/>
  <c r="CZ1020" i="2"/>
  <c r="CZ814" i="2"/>
  <c r="CZ881" i="2"/>
  <c r="CZ939" i="2"/>
  <c r="CZ974" i="2"/>
  <c r="CZ1019" i="2"/>
  <c r="CZ880" i="2"/>
  <c r="CZ923" i="2"/>
  <c r="CZ973" i="2"/>
  <c r="CZ1018" i="2"/>
  <c r="CZ862" i="2"/>
  <c r="CZ922" i="2"/>
  <c r="CZ972" i="2"/>
  <c r="CZ1000" i="2"/>
  <c r="CZ1040" i="2"/>
  <c r="CZ1099" i="2"/>
  <c r="CZ1152" i="2"/>
  <c r="CZ1200" i="2"/>
  <c r="CZ1253" i="2"/>
  <c r="CZ1039" i="2"/>
  <c r="CZ1098" i="2"/>
  <c r="CZ1137" i="2"/>
  <c r="CZ1199" i="2"/>
  <c r="CZ1252" i="2"/>
  <c r="CZ1080" i="2"/>
  <c r="CZ1136" i="2"/>
  <c r="CZ1198" i="2"/>
  <c r="CZ1238" i="2"/>
  <c r="CZ1079" i="2"/>
  <c r="CZ1135" i="2"/>
  <c r="CZ1176" i="2"/>
  <c r="CZ1237" i="2"/>
  <c r="CZ1078" i="2"/>
  <c r="CZ1120" i="2"/>
  <c r="CZ1175" i="2"/>
  <c r="CZ1236" i="2"/>
  <c r="CZ1060" i="2"/>
  <c r="CZ1119" i="2"/>
  <c r="CZ1174" i="2"/>
  <c r="CZ1220" i="2"/>
  <c r="CZ1059" i="2"/>
  <c r="CZ1118" i="2"/>
  <c r="CZ1154" i="2"/>
  <c r="CZ1219" i="2"/>
  <c r="CZ1058" i="2"/>
  <c r="CZ1100" i="2"/>
  <c r="CZ1153" i="2"/>
  <c r="CZ1218" i="2"/>
  <c r="CZ1254" i="2"/>
  <c r="CZ1295" i="2"/>
  <c r="CZ1338" i="2"/>
  <c r="CZ1368" i="2"/>
  <c r="CZ1397" i="2"/>
  <c r="CZ1291" i="2"/>
  <c r="CZ1337" i="2"/>
  <c r="CZ1367" i="2"/>
  <c r="CZ1392" i="2"/>
  <c r="CZ1290" i="2"/>
  <c r="CZ1336" i="2"/>
  <c r="CZ1361" i="2"/>
  <c r="CZ1385" i="2"/>
  <c r="CZ1289" i="2"/>
  <c r="CZ1317" i="2"/>
  <c r="CZ1360" i="2"/>
  <c r="CZ1275" i="2"/>
  <c r="CZ1316" i="2"/>
  <c r="CZ1359" i="2"/>
  <c r="CZ1382" i="2"/>
  <c r="CZ1414" i="2"/>
  <c r="CZ1443" i="2" s="1"/>
  <c r="CZ1274" i="2"/>
  <c r="CZ1315" i="2"/>
  <c r="CZ1355" i="2"/>
  <c r="CZ1381" i="2"/>
  <c r="CZ1413" i="2"/>
  <c r="CZ1273" i="2"/>
  <c r="CZ1297" i="2"/>
  <c r="CZ1354" i="2"/>
  <c r="CZ1380" i="2"/>
  <c r="CZ1412" i="2"/>
  <c r="CZ1296" i="2"/>
  <c r="CZ1353" i="2"/>
  <c r="CZ1369" i="2"/>
  <c r="CZ1383" i="2" s="1"/>
  <c r="CZ1399" i="2"/>
  <c r="CZ487" i="2"/>
  <c r="CZ370" i="2"/>
  <c r="CZ402" i="2"/>
  <c r="CZ321" i="2"/>
  <c r="CZ345" i="2"/>
  <c r="CZ218" i="2"/>
  <c r="CZ244" i="2"/>
  <c r="CZ268" i="2"/>
  <c r="CZ532" i="2"/>
  <c r="CZ423" i="2"/>
  <c r="CZ1720" i="2" s="1"/>
  <c r="CZ395" i="2"/>
  <c r="CZ294" i="2"/>
  <c r="CZ293" i="2" s="1"/>
  <c r="DA295" i="2"/>
  <c r="CZ318" i="2"/>
  <c r="CZ343" i="2"/>
  <c r="CZ217" i="2"/>
  <c r="CZ241" i="2"/>
  <c r="CZ267" i="2"/>
  <c r="CZ525" i="2"/>
  <c r="CZ420" i="2"/>
  <c r="CZ394" i="2"/>
  <c r="CZ360" i="2"/>
  <c r="CZ317" i="2"/>
  <c r="CZ340" i="2"/>
  <c r="CZ240" i="2"/>
  <c r="CZ266" i="2"/>
  <c r="CZ524" i="2"/>
  <c r="CZ419" i="2"/>
  <c r="CZ387" i="2"/>
  <c r="CZ414" i="2"/>
  <c r="CZ339" i="2"/>
  <c r="CZ287" i="2"/>
  <c r="CZ239" i="2"/>
  <c r="CZ263" i="2"/>
  <c r="CZ523" i="2"/>
  <c r="CZ418" i="2"/>
  <c r="CZ386" i="2"/>
  <c r="CZ413" i="2"/>
  <c r="CZ308" i="2"/>
  <c r="CZ333" i="2"/>
  <c r="CZ355" i="2"/>
  <c r="CZ224" i="2"/>
  <c r="CZ262" i="2"/>
  <c r="CZ439" i="2"/>
  <c r="CZ379" i="2"/>
  <c r="CZ411" i="2"/>
  <c r="CZ306" i="2"/>
  <c r="CZ331" i="2"/>
  <c r="CZ354" i="2"/>
  <c r="CZ223" i="2"/>
  <c r="CZ261" i="2"/>
  <c r="CZ457" i="2"/>
  <c r="CZ378" i="2"/>
  <c r="CZ410" i="2"/>
  <c r="CZ304" i="2"/>
  <c r="CZ328" i="2"/>
  <c r="CZ352" i="2"/>
  <c r="CZ222" i="2"/>
  <c r="CZ246" i="2"/>
  <c r="CZ273" i="2"/>
  <c r="CZ403" i="2"/>
  <c r="CZ351" i="2"/>
  <c r="CZ196" i="2"/>
  <c r="CZ160" i="2"/>
  <c r="CZ114" i="2"/>
  <c r="CZ126" i="2"/>
  <c r="CZ135" i="2"/>
  <c r="CZ197" i="2"/>
  <c r="CZ117" i="2"/>
  <c r="CZ371" i="2"/>
  <c r="CZ327" i="2"/>
  <c r="CZ193" i="2"/>
  <c r="CZ159" i="2"/>
  <c r="CZ170" i="2"/>
  <c r="CZ123" i="2"/>
  <c r="CZ134" i="2"/>
  <c r="CZ274" i="2"/>
  <c r="CZ127" i="2"/>
  <c r="CZ472" i="2"/>
  <c r="CZ192" i="2"/>
  <c r="CZ158" i="2"/>
  <c r="CZ168" i="2"/>
  <c r="CZ122" i="2"/>
  <c r="CZ132" i="2"/>
  <c r="CZ219" i="2"/>
  <c r="CZ191" i="2"/>
  <c r="CZ157" i="2"/>
  <c r="CZ167" i="2"/>
  <c r="CZ121" i="2"/>
  <c r="CZ131" i="2"/>
  <c r="CZ201" i="2"/>
  <c r="CZ166" i="2"/>
  <c r="CZ120" i="2"/>
  <c r="CZ130" i="2"/>
  <c r="CZ272" i="2"/>
  <c r="CZ189" i="2"/>
  <c r="CZ199" i="2"/>
  <c r="CZ165" i="2"/>
  <c r="CZ119" i="2"/>
  <c r="CZ129" i="2"/>
  <c r="CZ161" i="2"/>
  <c r="CZ245" i="2"/>
  <c r="CZ188" i="2"/>
  <c r="CZ198" i="2"/>
  <c r="CZ164" i="2"/>
  <c r="CZ118" i="2"/>
  <c r="CZ128" i="2"/>
  <c r="CZ296" i="2"/>
  <c r="S2156" i="2"/>
  <c r="AL2156" i="2"/>
  <c r="AC2157" i="2"/>
  <c r="AG2157" i="2"/>
  <c r="AK2157" i="2"/>
  <c r="X2157" i="2"/>
  <c r="AT2157" i="2"/>
  <c r="AX2157" i="2"/>
  <c r="BF2157" i="2"/>
  <c r="AP2157" i="2"/>
  <c r="BO2157" i="2"/>
  <c r="DE2157" i="2"/>
  <c r="DR2157" i="2"/>
  <c r="BK2157" i="2"/>
  <c r="K2157" i="2"/>
  <c r="P2157" i="2"/>
  <c r="U2157" i="2"/>
  <c r="BZ2157" i="2"/>
  <c r="DV2157" i="2"/>
  <c r="AH2157" i="2"/>
  <c r="AQ2157" i="2"/>
  <c r="AU2157" i="2"/>
  <c r="AD2157" i="2"/>
  <c r="BC2157" i="2"/>
  <c r="BG2157" i="2"/>
  <c r="BL2157" i="2"/>
  <c r="AY2157" i="2"/>
  <c r="DO2157" i="2"/>
  <c r="DS2157" i="2"/>
  <c r="H2157" i="2"/>
  <c r="BP2157" i="2"/>
  <c r="Q2157" i="2"/>
  <c r="V2157" i="2"/>
  <c r="AA2157" i="2"/>
  <c r="L2157" i="2"/>
  <c r="AI2157" i="2"/>
  <c r="AN2157" i="2"/>
  <c r="AR2157" i="2"/>
  <c r="AE2157" i="2"/>
  <c r="AZ2157" i="2"/>
  <c r="BD2157" i="2"/>
  <c r="BM2157" i="2"/>
  <c r="AV2157" i="2"/>
  <c r="DT2157" i="2"/>
  <c r="D2157" i="2"/>
  <c r="I2157" i="2"/>
  <c r="BQ2157" i="2"/>
  <c r="R2157" i="2"/>
  <c r="AB2157" i="2"/>
  <c r="AF2157" i="2"/>
  <c r="N2157" i="2"/>
  <c r="AO2157" i="2"/>
  <c r="AS2157" i="2"/>
  <c r="AW2157" i="2"/>
  <c r="AJ2157" i="2"/>
  <c r="BE2157" i="2"/>
  <c r="BJ2157" i="2"/>
  <c r="BN2157" i="2"/>
  <c r="BA2157" i="2"/>
  <c r="DQ2157" i="2"/>
  <c r="DU2157" i="2"/>
  <c r="C2158" i="2"/>
  <c r="BX2157" i="2"/>
  <c r="J2157" i="2"/>
  <c r="O2157" i="2"/>
  <c r="BY2157" i="2"/>
  <c r="BR2156" i="2"/>
  <c r="AY1500" i="2"/>
  <c r="AY1502" i="2" s="1"/>
  <c r="AZ1494" i="2"/>
  <c r="AZ1495" i="2" s="1"/>
  <c r="AY1440" i="2"/>
  <c r="AY1444" i="2" s="1"/>
  <c r="AF201" i="2"/>
  <c r="DP2143" i="2" s="1"/>
  <c r="AX1689" i="2"/>
  <c r="AF1383" i="2"/>
  <c r="AF1567" i="2" s="1"/>
  <c r="AF1569" i="2" s="1"/>
  <c r="AG132" i="2"/>
  <c r="AG165" i="2"/>
  <c r="AG1136" i="2"/>
  <c r="AG1368" i="2" s="1"/>
  <c r="AG134" i="2"/>
  <c r="AG135" i="2" s="1"/>
  <c r="AH114" i="2" s="1"/>
  <c r="AG164" i="2"/>
  <c r="AG166" i="2"/>
  <c r="AG167" i="2"/>
  <c r="AY1506" i="2"/>
  <c r="AG123" i="2"/>
  <c r="AG1135" i="2"/>
  <c r="AG160" i="2"/>
  <c r="AG157" i="2"/>
  <c r="AG158" i="2"/>
  <c r="AG159" i="2"/>
  <c r="CZ1553" i="2" l="1"/>
  <c r="CZ1557" i="2" s="1"/>
  <c r="DB17" i="2"/>
  <c r="DA1495" i="2"/>
  <c r="DA1504" i="2"/>
  <c r="DA1494" i="2"/>
  <c r="DA1503" i="2"/>
  <c r="DA1526" i="2"/>
  <c r="DA579" i="2" s="1"/>
  <c r="DA1499" i="2"/>
  <c r="DA1522" i="2"/>
  <c r="DA1498" i="2"/>
  <c r="DA1497" i="2"/>
  <c r="DA1506" i="2"/>
  <c r="DB1521" i="2"/>
  <c r="DA1496" i="2"/>
  <c r="DA1505" i="2"/>
  <c r="DA1502" i="2"/>
  <c r="DA1527" i="2"/>
  <c r="DA1541" i="2"/>
  <c r="DA1539" i="2"/>
  <c r="DA1538" i="2"/>
  <c r="DA1536" i="2"/>
  <c r="DA1545" i="2"/>
  <c r="DA1523" i="2"/>
  <c r="DA1530" i="2"/>
  <c r="DA1544" i="2"/>
  <c r="DA1524" i="2"/>
  <c r="DA1529" i="2"/>
  <c r="DA1543" i="2"/>
  <c r="DA1500" i="2"/>
  <c r="DA1528" i="2"/>
  <c r="DA1542" i="2"/>
  <c r="DA1552" i="2"/>
  <c r="DA1569" i="2"/>
  <c r="DB1573" i="2"/>
  <c r="DA1551" i="2"/>
  <c r="DA1567" i="2"/>
  <c r="DA1550" i="2"/>
  <c r="DA1564" i="2"/>
  <c r="DA1577" i="2"/>
  <c r="DA1555" i="2"/>
  <c r="DA1576" i="2"/>
  <c r="DA1575" i="2"/>
  <c r="DA1537" i="2"/>
  <c r="DA1574" i="2"/>
  <c r="DA1600" i="2"/>
  <c r="DA1609" i="2"/>
  <c r="DA1597" i="2"/>
  <c r="DA1608" i="2"/>
  <c r="DA1607" i="2"/>
  <c r="DA1578" i="2"/>
  <c r="DA1590" i="2"/>
  <c r="DA1605" i="2"/>
  <c r="DA1614" i="2"/>
  <c r="DA1589" i="2"/>
  <c r="DA1604" i="2"/>
  <c r="DA1565" i="2"/>
  <c r="DA1588" i="2"/>
  <c r="DA1603" i="2"/>
  <c r="DA1602" i="2"/>
  <c r="DA1601" i="2"/>
  <c r="DA1617" i="2"/>
  <c r="DA1625" i="2"/>
  <c r="DA1634" i="2"/>
  <c r="DA1616" i="2"/>
  <c r="DA1624" i="2"/>
  <c r="DB1587" i="2"/>
  <c r="DA1615" i="2"/>
  <c r="DA1623" i="2"/>
  <c r="DA1622" i="2"/>
  <c r="DA1631" i="2"/>
  <c r="DA1610" i="2"/>
  <c r="DA1621" i="2"/>
  <c r="DA1630" i="2"/>
  <c r="DA1620" i="2"/>
  <c r="DA1629" i="2"/>
  <c r="DA1619" i="2"/>
  <c r="DA1628" i="2"/>
  <c r="DA1618" i="2"/>
  <c r="DA1627" i="2"/>
  <c r="DA1635" i="2"/>
  <c r="DA1636" i="2"/>
  <c r="DA1637" i="2"/>
  <c r="DA1643" i="2"/>
  <c r="DA1653" i="2"/>
  <c r="DA1671" i="2"/>
  <c r="DA1642" i="2"/>
  <c r="DA1652" i="2"/>
  <c r="DA1670" i="2"/>
  <c r="DA1641" i="2"/>
  <c r="DA1651" i="2"/>
  <c r="DA1669" i="2"/>
  <c r="DA1640" i="2"/>
  <c r="DA1649" i="2"/>
  <c r="DA1658" i="2"/>
  <c r="DA1666" i="2"/>
  <c r="DA1680" i="2"/>
  <c r="DA1632" i="2"/>
  <c r="DA1639" i="2"/>
  <c r="DA1647" i="2"/>
  <c r="DA1657" i="2"/>
  <c r="DA1665" i="2"/>
  <c r="DA1638" i="2"/>
  <c r="DA1646" i="2"/>
  <c r="DA1656" i="2"/>
  <c r="DA1661" i="2"/>
  <c r="DA1645" i="2"/>
  <c r="DA1655" i="2"/>
  <c r="DA1633" i="2"/>
  <c r="DA1644" i="2"/>
  <c r="DA1654" i="2"/>
  <c r="DA1677" i="2"/>
  <c r="DA1685" i="2"/>
  <c r="DA1698" i="2"/>
  <c r="DA1718" i="2" s="1"/>
  <c r="DA1726" i="2"/>
  <c r="DA1784" i="2"/>
  <c r="DB1779" i="2" s="1"/>
  <c r="DA1683" i="2"/>
  <c r="DA1695" i="2"/>
  <c r="DA1722" i="2"/>
  <c r="DA1783" i="2"/>
  <c r="DA1672" i="2"/>
  <c r="DA1681" i="2"/>
  <c r="DA1693" i="2"/>
  <c r="DA1762" i="2"/>
  <c r="DA1782" i="2"/>
  <c r="DA1692" i="2"/>
  <c r="DA1758" i="2"/>
  <c r="DA1781" i="2"/>
  <c r="DA1678" i="2"/>
  <c r="DA1691" i="2"/>
  <c r="DA1750" i="2"/>
  <c r="DA1674" i="2"/>
  <c r="DA1690" i="2"/>
  <c r="DA1746" i="2"/>
  <c r="DA1689" i="2"/>
  <c r="DA1701" i="2"/>
  <c r="DA1738" i="2"/>
  <c r="DA1688" i="2"/>
  <c r="DA1699" i="2"/>
  <c r="DA1721" i="2" s="1"/>
  <c r="DA1734" i="2"/>
  <c r="DA1816" i="2"/>
  <c r="DA1447" i="2"/>
  <c r="DA1469" i="2"/>
  <c r="DA617" i="2"/>
  <c r="DA1812" i="2"/>
  <c r="DA1445" i="2"/>
  <c r="DA1468" i="2"/>
  <c r="DA1809" i="2"/>
  <c r="DA1444" i="2"/>
  <c r="DA595" i="2"/>
  <c r="DA1807" i="2"/>
  <c r="DA1465" i="2"/>
  <c r="DB1466" i="2"/>
  <c r="DA1787" i="2"/>
  <c r="DA1804" i="2"/>
  <c r="DB1798" i="2" s="1"/>
  <c r="DA1442" i="2"/>
  <c r="DA1451" i="2"/>
  <c r="DA564" i="2"/>
  <c r="DA1803" i="2"/>
  <c r="DA1441" i="2"/>
  <c r="DA1450" i="2"/>
  <c r="DA1415" i="2"/>
  <c r="DA549" i="2"/>
  <c r="DA1792" i="2"/>
  <c r="DA1802" i="2"/>
  <c r="DA1440" i="2"/>
  <c r="DA1449" i="2"/>
  <c r="DA1789" i="2"/>
  <c r="DA1801" i="2"/>
  <c r="DA1439" i="2"/>
  <c r="DA1448" i="2"/>
  <c r="DA619" i="2"/>
  <c r="DA675" i="2"/>
  <c r="DA731" i="2"/>
  <c r="DA769" i="2"/>
  <c r="DA813" i="2"/>
  <c r="DA674" i="2"/>
  <c r="DA715" i="2"/>
  <c r="DA768" i="2"/>
  <c r="DA812" i="2"/>
  <c r="DA598" i="2"/>
  <c r="DA657" i="2"/>
  <c r="DA714" i="2"/>
  <c r="DA767" i="2"/>
  <c r="DA806" i="2"/>
  <c r="DA618" i="2"/>
  <c r="DA656" i="2"/>
  <c r="DA713" i="2"/>
  <c r="DA751" i="2"/>
  <c r="DA805" i="2"/>
  <c r="DA655" i="2"/>
  <c r="DA696" i="2"/>
  <c r="DA750" i="2"/>
  <c r="DA804" i="2"/>
  <c r="DA638" i="2"/>
  <c r="DA695" i="2"/>
  <c r="DA749" i="2"/>
  <c r="DA787" i="2"/>
  <c r="DA637" i="2"/>
  <c r="DA694" i="2"/>
  <c r="DA733" i="2"/>
  <c r="DA786" i="2"/>
  <c r="DA636" i="2"/>
  <c r="DA676" i="2"/>
  <c r="DA732" i="2"/>
  <c r="DA785" i="2"/>
  <c r="DA862" i="2"/>
  <c r="DA922" i="2"/>
  <c r="DA972" i="2"/>
  <c r="DA1000" i="2"/>
  <c r="DA861" i="2"/>
  <c r="DA921" i="2"/>
  <c r="DA958" i="2"/>
  <c r="DA999" i="2"/>
  <c r="DA860" i="2"/>
  <c r="DA903" i="2"/>
  <c r="DA957" i="2"/>
  <c r="DA998" i="2"/>
  <c r="DA842" i="2"/>
  <c r="DA902" i="2"/>
  <c r="DA956" i="2"/>
  <c r="DA980" i="2"/>
  <c r="DA841" i="2"/>
  <c r="DA901" i="2"/>
  <c r="DA941" i="2"/>
  <c r="DA979" i="2"/>
  <c r="DA1038" i="2"/>
  <c r="DA840" i="2"/>
  <c r="DA882" i="2"/>
  <c r="DA940" i="2"/>
  <c r="DA978" i="2"/>
  <c r="DA1020" i="2"/>
  <c r="DA814" i="2"/>
  <c r="DA881" i="2"/>
  <c r="DA939" i="2"/>
  <c r="DA974" i="2"/>
  <c r="DA1019" i="2"/>
  <c r="DA880" i="2"/>
  <c r="DA923" i="2"/>
  <c r="DA973" i="2"/>
  <c r="DA1018" i="2"/>
  <c r="DA1058" i="2"/>
  <c r="DA1100" i="2"/>
  <c r="DA1153" i="2"/>
  <c r="DA1218" i="2"/>
  <c r="DA1254" i="2"/>
  <c r="DA1040" i="2"/>
  <c r="DA1099" i="2"/>
  <c r="DA1152" i="2"/>
  <c r="DA1200" i="2"/>
  <c r="DA1253" i="2"/>
  <c r="DA1039" i="2"/>
  <c r="DA1098" i="2"/>
  <c r="DA1137" i="2"/>
  <c r="DA1199" i="2"/>
  <c r="DA1252" i="2"/>
  <c r="DA1080" i="2"/>
  <c r="DA1136" i="2"/>
  <c r="DA1198" i="2"/>
  <c r="DA1238" i="2"/>
  <c r="DA1079" i="2"/>
  <c r="DA1135" i="2"/>
  <c r="DA1176" i="2"/>
  <c r="DA1237" i="2"/>
  <c r="DA1078" i="2"/>
  <c r="DA1120" i="2"/>
  <c r="DA1175" i="2"/>
  <c r="DA1236" i="2"/>
  <c r="DA1060" i="2"/>
  <c r="DA1119" i="2"/>
  <c r="DA1174" i="2"/>
  <c r="DA1220" i="2"/>
  <c r="DA1059" i="2"/>
  <c r="DA1118" i="2"/>
  <c r="DA1154" i="2"/>
  <c r="DA1219" i="2"/>
  <c r="DA1296" i="2"/>
  <c r="DA1353" i="2"/>
  <c r="DA1369" i="2"/>
  <c r="DA1383" i="2" s="1"/>
  <c r="DA1399" i="2"/>
  <c r="DA1295" i="2"/>
  <c r="DA1338" i="2"/>
  <c r="DA1368" i="2"/>
  <c r="DA1397" i="2"/>
  <c r="DA1291" i="2"/>
  <c r="DA1337" i="2"/>
  <c r="DA1367" i="2"/>
  <c r="DA1392" i="2"/>
  <c r="DA1290" i="2"/>
  <c r="DA1336" i="2"/>
  <c r="DA1361" i="2"/>
  <c r="DA1385" i="2"/>
  <c r="DA1289" i="2"/>
  <c r="DA1317" i="2"/>
  <c r="DA1360" i="2"/>
  <c r="DA1275" i="2"/>
  <c r="DA1316" i="2"/>
  <c r="DA1359" i="2"/>
  <c r="DA1382" i="2"/>
  <c r="DA1414" i="2"/>
  <c r="DA1443" i="2" s="1"/>
  <c r="DA1274" i="2"/>
  <c r="DA1315" i="2"/>
  <c r="DA1355" i="2"/>
  <c r="DA1381" i="2"/>
  <c r="DA1413" i="2"/>
  <c r="DA1273" i="2"/>
  <c r="DA1297" i="2"/>
  <c r="DA1354" i="2"/>
  <c r="DA1380" i="2"/>
  <c r="DA1412" i="2"/>
  <c r="DA472" i="2"/>
  <c r="DA371" i="2"/>
  <c r="DA403" i="2"/>
  <c r="DA296" i="2"/>
  <c r="DA327" i="2"/>
  <c r="DA351" i="2"/>
  <c r="DA219" i="2"/>
  <c r="DA245" i="2"/>
  <c r="DA272" i="2"/>
  <c r="DA487" i="2"/>
  <c r="DA370" i="2"/>
  <c r="DA402" i="2"/>
  <c r="DA321" i="2"/>
  <c r="DA345" i="2"/>
  <c r="DA218" i="2"/>
  <c r="DA244" i="2"/>
  <c r="DA268" i="2"/>
  <c r="DA532" i="2"/>
  <c r="DA423" i="2"/>
  <c r="DA1720" i="2" s="1"/>
  <c r="DA395" i="2"/>
  <c r="DA294" i="2"/>
  <c r="DA293" i="2" s="1"/>
  <c r="DB295" i="2"/>
  <c r="DA318" i="2"/>
  <c r="DA343" i="2"/>
  <c r="DA217" i="2"/>
  <c r="DA241" i="2"/>
  <c r="DA267" i="2"/>
  <c r="DA525" i="2"/>
  <c r="DA420" i="2"/>
  <c r="DA394" i="2"/>
  <c r="DA360" i="2"/>
  <c r="DA317" i="2"/>
  <c r="DA340" i="2"/>
  <c r="DA240" i="2"/>
  <c r="DA266" i="2"/>
  <c r="DA524" i="2"/>
  <c r="DA419" i="2"/>
  <c r="DA387" i="2"/>
  <c r="DA414" i="2"/>
  <c r="DA339" i="2"/>
  <c r="DA287" i="2"/>
  <c r="DA239" i="2"/>
  <c r="DA263" i="2"/>
  <c r="DA523" i="2"/>
  <c r="DA418" i="2"/>
  <c r="DA386" i="2"/>
  <c r="DA413" i="2"/>
  <c r="DA308" i="2"/>
  <c r="DA333" i="2"/>
  <c r="DA355" i="2"/>
  <c r="DA224" i="2"/>
  <c r="DA262" i="2"/>
  <c r="DA439" i="2"/>
  <c r="DA379" i="2"/>
  <c r="DA411" i="2"/>
  <c r="DA306" i="2"/>
  <c r="DA331" i="2"/>
  <c r="DA354" i="2"/>
  <c r="DA223" i="2"/>
  <c r="DA261" i="2"/>
  <c r="DA274" i="2"/>
  <c r="DA197" i="2"/>
  <c r="DA161" i="2"/>
  <c r="DA117" i="2"/>
  <c r="DA127" i="2"/>
  <c r="DA188" i="2"/>
  <c r="DA196" i="2"/>
  <c r="DA160" i="2"/>
  <c r="DA114" i="2"/>
  <c r="DA126" i="2"/>
  <c r="DA135" i="2"/>
  <c r="DA198" i="2"/>
  <c r="DA128" i="2"/>
  <c r="DA273" i="2"/>
  <c r="DA193" i="2"/>
  <c r="DA159" i="2"/>
  <c r="DA170" i="2"/>
  <c r="DA123" i="2"/>
  <c r="DA134" i="2"/>
  <c r="DA246" i="2"/>
  <c r="DA192" i="2"/>
  <c r="DA158" i="2"/>
  <c r="DA168" i="2"/>
  <c r="DA122" i="2"/>
  <c r="DA132" i="2"/>
  <c r="DA164" i="2"/>
  <c r="DA118" i="2"/>
  <c r="DA304" i="2"/>
  <c r="DA222" i="2"/>
  <c r="DA191" i="2"/>
  <c r="DA157" i="2"/>
  <c r="DA167" i="2"/>
  <c r="DA121" i="2"/>
  <c r="DA131" i="2"/>
  <c r="DA410" i="2"/>
  <c r="DA352" i="2"/>
  <c r="DA201" i="2"/>
  <c r="DA166" i="2"/>
  <c r="DA120" i="2"/>
  <c r="DA130" i="2"/>
  <c r="DA378" i="2"/>
  <c r="DA328" i="2"/>
  <c r="DA189" i="2"/>
  <c r="DA199" i="2"/>
  <c r="DA165" i="2"/>
  <c r="DA119" i="2"/>
  <c r="DA129" i="2"/>
  <c r="DA457" i="2"/>
  <c r="CZ1611" i="2"/>
  <c r="CZ1659" i="2"/>
  <c r="S2157" i="2"/>
  <c r="BY2158" i="2"/>
  <c r="AT2158" i="2"/>
  <c r="AX2158" i="2"/>
  <c r="DR2158" i="2"/>
  <c r="DV2158" i="2"/>
  <c r="AO2158" i="2"/>
  <c r="BO2158" i="2"/>
  <c r="DE2158" i="2"/>
  <c r="U2158" i="2"/>
  <c r="AD2158" i="2"/>
  <c r="V2158" i="2"/>
  <c r="AC2158" i="2"/>
  <c r="AG2158" i="2"/>
  <c r="BF2158" i="2"/>
  <c r="BK2158" i="2"/>
  <c r="N2158" i="2"/>
  <c r="AV2158" i="2"/>
  <c r="BC2158" i="2"/>
  <c r="BG2158" i="2"/>
  <c r="H2158" i="2"/>
  <c r="L2158" i="2"/>
  <c r="AR2158" i="2"/>
  <c r="DO2158" i="2"/>
  <c r="DS2158" i="2"/>
  <c r="AA2158" i="2"/>
  <c r="AE2158" i="2"/>
  <c r="AU2158" i="2"/>
  <c r="AH2158" i="2"/>
  <c r="AQ2158" i="2"/>
  <c r="BL2158" i="2"/>
  <c r="BP2158" i="2"/>
  <c r="P2158" i="2"/>
  <c r="AZ2158" i="2"/>
  <c r="BD2158" i="2"/>
  <c r="D2158" i="2"/>
  <c r="K2158" i="2"/>
  <c r="AP2158" i="2"/>
  <c r="DT2158" i="2"/>
  <c r="R2158" i="2"/>
  <c r="AB2158" i="2"/>
  <c r="I2158" i="2"/>
  <c r="AY2158" i="2"/>
  <c r="AI2158" i="2"/>
  <c r="AN2158" i="2"/>
  <c r="BM2158" i="2"/>
  <c r="BQ2158" i="2"/>
  <c r="AK2158" i="2"/>
  <c r="AW2158" i="2"/>
  <c r="BA2158" i="2"/>
  <c r="DQ2158" i="2"/>
  <c r="DU2158" i="2"/>
  <c r="J2158" i="2"/>
  <c r="BN2158" i="2"/>
  <c r="BX2158" i="2"/>
  <c r="O2158" i="2"/>
  <c r="X2158" i="2"/>
  <c r="Q2158" i="2"/>
  <c r="AF2158" i="2"/>
  <c r="AJ2158" i="2"/>
  <c r="BE2158" i="2"/>
  <c r="BJ2158" i="2"/>
  <c r="C2159" i="2"/>
  <c r="AS2158" i="2"/>
  <c r="BZ2158" i="2"/>
  <c r="AL2157" i="2"/>
  <c r="BR2157" i="2"/>
  <c r="AY1445" i="2"/>
  <c r="AY1447" i="2" s="1"/>
  <c r="AY1451" i="2" s="1"/>
  <c r="AZ1439" i="2"/>
  <c r="AH130" i="2"/>
  <c r="AZ1499" i="2"/>
  <c r="AG161" i="2"/>
  <c r="AY1691" i="2"/>
  <c r="AG168" i="2"/>
  <c r="AF1550" i="2"/>
  <c r="AF1553" i="2" s="1"/>
  <c r="F2143" i="2" s="1"/>
  <c r="AG1137" i="2"/>
  <c r="BB2144" i="2" s="1"/>
  <c r="BH2144" i="2" s="1"/>
  <c r="AG1367" i="2"/>
  <c r="DA1659" i="2" l="1"/>
  <c r="DC17" i="2"/>
  <c r="DB1496" i="2"/>
  <c r="DB1505" i="2"/>
  <c r="DB1495" i="2"/>
  <c r="DB1504" i="2"/>
  <c r="DB1500" i="2"/>
  <c r="DB1523" i="2"/>
  <c r="DB1499" i="2"/>
  <c r="DB1522" i="2"/>
  <c r="DB1498" i="2"/>
  <c r="DB1497" i="2"/>
  <c r="DB1506" i="2"/>
  <c r="DC1521" i="2"/>
  <c r="DB1526" i="2"/>
  <c r="DB579" i="2" s="1"/>
  <c r="DB1528" i="2"/>
  <c r="DB1542" i="2"/>
  <c r="DB1502" i="2"/>
  <c r="DB1527" i="2"/>
  <c r="DB1541" i="2"/>
  <c r="DB1503" i="2"/>
  <c r="DB1539" i="2"/>
  <c r="DB1494" i="2"/>
  <c r="DB1537" i="2"/>
  <c r="DB1536" i="2"/>
  <c r="DB1545" i="2"/>
  <c r="DB1530" i="2"/>
  <c r="DB1524" i="2"/>
  <c r="DB1529" i="2"/>
  <c r="DB1543" i="2"/>
  <c r="DB1552" i="2"/>
  <c r="DB1569" i="2"/>
  <c r="DC1573" i="2"/>
  <c r="DB1551" i="2"/>
  <c r="DB1538" i="2"/>
  <c r="DB1550" i="2"/>
  <c r="DB1565" i="2"/>
  <c r="DB1578" i="2"/>
  <c r="DB1544" i="2"/>
  <c r="DB1564" i="2"/>
  <c r="DB1577" i="2"/>
  <c r="DB1555" i="2"/>
  <c r="DB1576" i="2"/>
  <c r="DB1575" i="2"/>
  <c r="DC1587" i="2"/>
  <c r="DB1601" i="2"/>
  <c r="DB1610" i="2"/>
  <c r="DB1600" i="2"/>
  <c r="DB1609" i="2"/>
  <c r="DB1597" i="2"/>
  <c r="DB1608" i="2"/>
  <c r="DB1607" i="2"/>
  <c r="DB1574" i="2"/>
  <c r="DB1590" i="2"/>
  <c r="DB1605" i="2"/>
  <c r="DB1614" i="2"/>
  <c r="DB1589" i="2"/>
  <c r="DB1604" i="2"/>
  <c r="DB1588" i="2"/>
  <c r="DB1603" i="2"/>
  <c r="DB1618" i="2"/>
  <c r="DB1627" i="2"/>
  <c r="DB1635" i="2"/>
  <c r="DB1617" i="2"/>
  <c r="DB1625" i="2"/>
  <c r="DB1616" i="2"/>
  <c r="DB1624" i="2"/>
  <c r="DB1615" i="2"/>
  <c r="DB1623" i="2"/>
  <c r="DB1632" i="2"/>
  <c r="DB1622" i="2"/>
  <c r="DB1631" i="2"/>
  <c r="DB1602" i="2"/>
  <c r="DB1621" i="2"/>
  <c r="DB1630" i="2"/>
  <c r="DB1567" i="2"/>
  <c r="DB1620" i="2"/>
  <c r="DB1629" i="2"/>
  <c r="DB1619" i="2"/>
  <c r="DB1628" i="2"/>
  <c r="DB1633" i="2"/>
  <c r="DB1634" i="2"/>
  <c r="DB1644" i="2"/>
  <c r="DB1654" i="2"/>
  <c r="DB1672" i="2"/>
  <c r="DB1636" i="2"/>
  <c r="DB1637" i="2"/>
  <c r="DB1643" i="2"/>
  <c r="DB1653" i="2"/>
  <c r="DB1671" i="2"/>
  <c r="DB1642" i="2"/>
  <c r="DB1652" i="2"/>
  <c r="DB1670" i="2"/>
  <c r="DB1641" i="2"/>
  <c r="DB1651" i="2"/>
  <c r="DB1669" i="2"/>
  <c r="DB1640" i="2"/>
  <c r="DB1649" i="2"/>
  <c r="DB1658" i="2"/>
  <c r="DB1666" i="2"/>
  <c r="DB1639" i="2"/>
  <c r="DB1647" i="2"/>
  <c r="DB1657" i="2"/>
  <c r="DB1665" i="2"/>
  <c r="DB1638" i="2"/>
  <c r="DB1646" i="2"/>
  <c r="DB1656" i="2"/>
  <c r="DB1661" i="2"/>
  <c r="DB1645" i="2"/>
  <c r="DB1655" i="2"/>
  <c r="DB1688" i="2"/>
  <c r="DB1699" i="2"/>
  <c r="DB1721" i="2" s="1"/>
  <c r="DB1734" i="2"/>
  <c r="DB1787" i="2"/>
  <c r="DB1677" i="2"/>
  <c r="DB1685" i="2"/>
  <c r="DB1698" i="2"/>
  <c r="DB1718" i="2" s="1"/>
  <c r="DB1726" i="2"/>
  <c r="DB1784" i="2"/>
  <c r="DC1779" i="2" s="1"/>
  <c r="DB1680" i="2"/>
  <c r="DB1683" i="2"/>
  <c r="DB1695" i="2"/>
  <c r="DB1722" i="2"/>
  <c r="DB1783" i="2"/>
  <c r="DB1681" i="2"/>
  <c r="DB1693" i="2"/>
  <c r="DB1762" i="2"/>
  <c r="DB1782" i="2"/>
  <c r="DB1692" i="2"/>
  <c r="DB1758" i="2"/>
  <c r="DB1781" i="2"/>
  <c r="DB1678" i="2"/>
  <c r="DB1691" i="2"/>
  <c r="DB1750" i="2"/>
  <c r="DB1674" i="2"/>
  <c r="DB1690" i="2"/>
  <c r="DB1746" i="2"/>
  <c r="DB1689" i="2"/>
  <c r="DB1701" i="2"/>
  <c r="DB1738" i="2"/>
  <c r="DB1789" i="2"/>
  <c r="DB1801" i="2"/>
  <c r="DB1439" i="2"/>
  <c r="DB1448" i="2"/>
  <c r="DB618" i="2"/>
  <c r="DB1816" i="2"/>
  <c r="DB1447" i="2"/>
  <c r="DB1469" i="2"/>
  <c r="DB1812" i="2"/>
  <c r="DB1445" i="2"/>
  <c r="DB1468" i="2"/>
  <c r="DB598" i="2"/>
  <c r="DB1809" i="2"/>
  <c r="DB1444" i="2"/>
  <c r="DB595" i="2"/>
  <c r="DB1807" i="2"/>
  <c r="DB1465" i="2"/>
  <c r="DC1466" i="2"/>
  <c r="DB1804" i="2"/>
  <c r="DC1798" i="2" s="1"/>
  <c r="DB1442" i="2"/>
  <c r="DB1451" i="2"/>
  <c r="DB564" i="2"/>
  <c r="DB1803" i="2"/>
  <c r="DB1441" i="2"/>
  <c r="DB1450" i="2"/>
  <c r="DB1415" i="2"/>
  <c r="DB549" i="2"/>
  <c r="DB1792" i="2"/>
  <c r="DB1802" i="2"/>
  <c r="DB1440" i="2"/>
  <c r="DB1449" i="2"/>
  <c r="DB636" i="2"/>
  <c r="DB676" i="2"/>
  <c r="DB732" i="2"/>
  <c r="DB785" i="2"/>
  <c r="DB619" i="2"/>
  <c r="DB675" i="2"/>
  <c r="DB731" i="2"/>
  <c r="DB769" i="2"/>
  <c r="DB813" i="2"/>
  <c r="DB674" i="2"/>
  <c r="DB715" i="2"/>
  <c r="DB768" i="2"/>
  <c r="DB812" i="2"/>
  <c r="DB617" i="2"/>
  <c r="DB657" i="2"/>
  <c r="DB714" i="2"/>
  <c r="DB767" i="2"/>
  <c r="DB806" i="2"/>
  <c r="DB656" i="2"/>
  <c r="DB713" i="2"/>
  <c r="DB751" i="2"/>
  <c r="DB805" i="2"/>
  <c r="DB655" i="2"/>
  <c r="DB696" i="2"/>
  <c r="DB750" i="2"/>
  <c r="DB804" i="2"/>
  <c r="DB638" i="2"/>
  <c r="DB695" i="2"/>
  <c r="DB749" i="2"/>
  <c r="DB787" i="2"/>
  <c r="DB637" i="2"/>
  <c r="DB694" i="2"/>
  <c r="DB733" i="2"/>
  <c r="DB786" i="2"/>
  <c r="DB880" i="2"/>
  <c r="DB923" i="2"/>
  <c r="DB973" i="2"/>
  <c r="DB1018" i="2"/>
  <c r="DB862" i="2"/>
  <c r="DB922" i="2"/>
  <c r="DB972" i="2"/>
  <c r="DB1000" i="2"/>
  <c r="DB861" i="2"/>
  <c r="DB921" i="2"/>
  <c r="DB958" i="2"/>
  <c r="DB999" i="2"/>
  <c r="DB860" i="2"/>
  <c r="DB903" i="2"/>
  <c r="DB957" i="2"/>
  <c r="DB998" i="2"/>
  <c r="DB842" i="2"/>
  <c r="DB902" i="2"/>
  <c r="DB956" i="2"/>
  <c r="DB980" i="2"/>
  <c r="DB841" i="2"/>
  <c r="DB901" i="2"/>
  <c r="DB941" i="2"/>
  <c r="DB979" i="2"/>
  <c r="DB840" i="2"/>
  <c r="DB882" i="2"/>
  <c r="DB940" i="2"/>
  <c r="DB978" i="2"/>
  <c r="DB1020" i="2"/>
  <c r="DB814" i="2"/>
  <c r="DB881" i="2"/>
  <c r="DB939" i="2"/>
  <c r="DB974" i="2"/>
  <c r="DB1019" i="2"/>
  <c r="DB1059" i="2"/>
  <c r="DB1118" i="2"/>
  <c r="DB1154" i="2"/>
  <c r="DB1219" i="2"/>
  <c r="DB1058" i="2"/>
  <c r="DB1100" i="2"/>
  <c r="DB1153" i="2"/>
  <c r="DB1218" i="2"/>
  <c r="DB1254" i="2"/>
  <c r="DB1038" i="2"/>
  <c r="DB1040" i="2"/>
  <c r="DB1099" i="2"/>
  <c r="DB1152" i="2"/>
  <c r="DB1200" i="2"/>
  <c r="DB1253" i="2"/>
  <c r="DB1039" i="2"/>
  <c r="DB1098" i="2"/>
  <c r="DB1137" i="2"/>
  <c r="DB1199" i="2"/>
  <c r="DB1252" i="2"/>
  <c r="DB1080" i="2"/>
  <c r="DB1136" i="2"/>
  <c r="DB1198" i="2"/>
  <c r="DB1238" i="2"/>
  <c r="DB1079" i="2"/>
  <c r="DB1135" i="2"/>
  <c r="DB1176" i="2"/>
  <c r="DB1237" i="2"/>
  <c r="DB1078" i="2"/>
  <c r="DB1120" i="2"/>
  <c r="DB1175" i="2"/>
  <c r="DB1236" i="2"/>
  <c r="DB1060" i="2"/>
  <c r="DB1119" i="2"/>
  <c r="DB1174" i="2"/>
  <c r="DB1220" i="2"/>
  <c r="DB1273" i="2"/>
  <c r="DB1297" i="2"/>
  <c r="DB1354" i="2"/>
  <c r="DB1380" i="2"/>
  <c r="DB1412" i="2"/>
  <c r="DB1296" i="2"/>
  <c r="DB1353" i="2"/>
  <c r="DB1369" i="2"/>
  <c r="DB1383" i="2" s="1"/>
  <c r="DB1399" i="2"/>
  <c r="DB1295" i="2"/>
  <c r="DB1338" i="2"/>
  <c r="DB1368" i="2"/>
  <c r="DB1397" i="2"/>
  <c r="DB1291" i="2"/>
  <c r="DB1337" i="2"/>
  <c r="DB1367" i="2"/>
  <c r="DB1392" i="2"/>
  <c r="DB1290" i="2"/>
  <c r="DB1336" i="2"/>
  <c r="DB1361" i="2"/>
  <c r="DB1385" i="2"/>
  <c r="DB1289" i="2"/>
  <c r="DB1317" i="2"/>
  <c r="DB1360" i="2"/>
  <c r="DB1275" i="2"/>
  <c r="DB1316" i="2"/>
  <c r="DB1359" i="2"/>
  <c r="DB1382" i="2"/>
  <c r="DB1414" i="2"/>
  <c r="DB1443" i="2" s="1"/>
  <c r="DB1274" i="2"/>
  <c r="DB1315" i="2"/>
  <c r="DB1355" i="2"/>
  <c r="DB1381" i="2"/>
  <c r="DB1413" i="2"/>
  <c r="DB457" i="2"/>
  <c r="DB378" i="2"/>
  <c r="DB410" i="2"/>
  <c r="DB304" i="2"/>
  <c r="DB328" i="2"/>
  <c r="DB352" i="2"/>
  <c r="DB222" i="2"/>
  <c r="DB246" i="2"/>
  <c r="DB273" i="2"/>
  <c r="DB472" i="2"/>
  <c r="DB371" i="2"/>
  <c r="DB403" i="2"/>
  <c r="DB296" i="2"/>
  <c r="DB327" i="2"/>
  <c r="DB351" i="2"/>
  <c r="DB219" i="2"/>
  <c r="DB245" i="2"/>
  <c r="DB272" i="2"/>
  <c r="DB487" i="2"/>
  <c r="DB370" i="2"/>
  <c r="DB402" i="2"/>
  <c r="DB321" i="2"/>
  <c r="DB345" i="2"/>
  <c r="DB218" i="2"/>
  <c r="DB244" i="2"/>
  <c r="DB268" i="2"/>
  <c r="DB532" i="2"/>
  <c r="DB423" i="2"/>
  <c r="DB1720" i="2" s="1"/>
  <c r="DB395" i="2"/>
  <c r="DB294" i="2"/>
  <c r="DB293" i="2" s="1"/>
  <c r="DC295" i="2"/>
  <c r="DB318" i="2"/>
  <c r="DB343" i="2"/>
  <c r="DB217" i="2"/>
  <c r="DB241" i="2"/>
  <c r="DB267" i="2"/>
  <c r="DB525" i="2"/>
  <c r="DB420" i="2"/>
  <c r="DB394" i="2"/>
  <c r="DB360" i="2"/>
  <c r="DB317" i="2"/>
  <c r="DB340" i="2"/>
  <c r="DB240" i="2"/>
  <c r="DB266" i="2"/>
  <c r="DB524" i="2"/>
  <c r="DB419" i="2"/>
  <c r="DB387" i="2"/>
  <c r="DB414" i="2"/>
  <c r="DB339" i="2"/>
  <c r="DB287" i="2"/>
  <c r="DB239" i="2"/>
  <c r="DB263" i="2"/>
  <c r="DB523" i="2"/>
  <c r="DB418" i="2"/>
  <c r="DB386" i="2"/>
  <c r="DB413" i="2"/>
  <c r="DB308" i="2"/>
  <c r="DB333" i="2"/>
  <c r="DB355" i="2"/>
  <c r="DB224" i="2"/>
  <c r="DB262" i="2"/>
  <c r="DB261" i="2"/>
  <c r="DB188" i="2"/>
  <c r="DB198" i="2"/>
  <c r="DB164" i="2"/>
  <c r="DB118" i="2"/>
  <c r="DB128" i="2"/>
  <c r="DB129" i="2"/>
  <c r="DB306" i="2"/>
  <c r="DB223" i="2"/>
  <c r="DB274" i="2"/>
  <c r="DB197" i="2"/>
  <c r="DB161" i="2"/>
  <c r="DB117" i="2"/>
  <c r="DB127" i="2"/>
  <c r="DB189" i="2"/>
  <c r="DB411" i="2"/>
  <c r="DB354" i="2"/>
  <c r="DB196" i="2"/>
  <c r="DB160" i="2"/>
  <c r="DB114" i="2"/>
  <c r="DB126" i="2"/>
  <c r="DB135" i="2"/>
  <c r="DB379" i="2"/>
  <c r="DB331" i="2"/>
  <c r="DB193" i="2"/>
  <c r="DB159" i="2"/>
  <c r="DB170" i="2"/>
  <c r="DB123" i="2"/>
  <c r="DB134" i="2"/>
  <c r="DB439" i="2"/>
  <c r="DB192" i="2"/>
  <c r="DB158" i="2"/>
  <c r="DB168" i="2"/>
  <c r="DB122" i="2"/>
  <c r="DB132" i="2"/>
  <c r="DB165" i="2"/>
  <c r="DB119" i="2"/>
  <c r="DB191" i="2"/>
  <c r="DB157" i="2"/>
  <c r="DB167" i="2"/>
  <c r="DB121" i="2"/>
  <c r="DB131" i="2"/>
  <c r="DB201" i="2"/>
  <c r="DB166" i="2"/>
  <c r="DB120" i="2"/>
  <c r="DB130" i="2"/>
  <c r="DB199" i="2"/>
  <c r="DA1611" i="2"/>
  <c r="DA1553" i="2"/>
  <c r="DA1557" i="2" s="1"/>
  <c r="BR2158" i="2"/>
  <c r="K2159" i="2"/>
  <c r="P2159" i="2"/>
  <c r="U2159" i="2"/>
  <c r="AY2159" i="2"/>
  <c r="AH2159" i="2"/>
  <c r="AQ2159" i="2"/>
  <c r="AU2159" i="2"/>
  <c r="BP2159" i="2"/>
  <c r="BC2159" i="2"/>
  <c r="BG2159" i="2"/>
  <c r="BL2159" i="2"/>
  <c r="BM2159" i="2"/>
  <c r="BQ2159" i="2"/>
  <c r="DT2159" i="2"/>
  <c r="AB2159" i="2"/>
  <c r="H2159" i="2"/>
  <c r="L2159" i="2"/>
  <c r="Q2159" i="2"/>
  <c r="AN2159" i="2"/>
  <c r="AA2159" i="2"/>
  <c r="AE2159" i="2"/>
  <c r="AI2159" i="2"/>
  <c r="BD2159" i="2"/>
  <c r="AR2159" i="2"/>
  <c r="AV2159" i="2"/>
  <c r="AZ2159" i="2"/>
  <c r="D2159" i="2"/>
  <c r="BN2159" i="2"/>
  <c r="BX2159" i="2"/>
  <c r="DQ2159" i="2"/>
  <c r="X2159" i="2"/>
  <c r="I2159" i="2"/>
  <c r="N2159" i="2"/>
  <c r="R2159" i="2"/>
  <c r="AS2159" i="2"/>
  <c r="AF2159" i="2"/>
  <c r="AJ2159" i="2"/>
  <c r="AO2159" i="2"/>
  <c r="BJ2159" i="2"/>
  <c r="AW2159" i="2"/>
  <c r="BA2159" i="2"/>
  <c r="BE2159" i="2"/>
  <c r="DU2159" i="2"/>
  <c r="BO2159" i="2"/>
  <c r="DE2159" i="2"/>
  <c r="DR2159" i="2"/>
  <c r="AD2159" i="2"/>
  <c r="C2160" i="2"/>
  <c r="J2159" i="2"/>
  <c r="O2159" i="2"/>
  <c r="AP2159" i="2"/>
  <c r="AC2159" i="2"/>
  <c r="AG2159" i="2"/>
  <c r="AK2159" i="2"/>
  <c r="BK2159" i="2"/>
  <c r="AT2159" i="2"/>
  <c r="AX2159" i="2"/>
  <c r="BF2159" i="2"/>
  <c r="DV2159" i="2"/>
  <c r="DO2159" i="2"/>
  <c r="DS2159" i="2"/>
  <c r="V2159" i="2"/>
  <c r="BY2159" i="2"/>
  <c r="BZ2159" i="2"/>
  <c r="AL2158" i="2"/>
  <c r="S2158" i="2"/>
  <c r="AH121" i="2"/>
  <c r="AH122" i="2" s="1"/>
  <c r="AH131" i="2"/>
  <c r="AG170" i="2"/>
  <c r="AG1641" i="2"/>
  <c r="AG1647" i="2" s="1"/>
  <c r="AG1369" i="2"/>
  <c r="AG1383" i="2" s="1"/>
  <c r="AG1567" i="2" s="1"/>
  <c r="AG1569" i="2" s="1"/>
  <c r="AZ1500" i="2"/>
  <c r="AZ1502" i="2" s="1"/>
  <c r="BA1494" i="2"/>
  <c r="BA1495" i="2" s="1"/>
  <c r="AY1689" i="2"/>
  <c r="AZ1440" i="2"/>
  <c r="AZ1444" i="2" s="1"/>
  <c r="AF1557" i="2"/>
  <c r="AF1574" i="2" s="1"/>
  <c r="AF1665" i="2" s="1"/>
  <c r="AF1683" i="2" s="1"/>
  <c r="DB1611" i="2" l="1"/>
  <c r="DB1659" i="2"/>
  <c r="DB1553" i="2"/>
  <c r="DB1557" i="2" s="1"/>
  <c r="DD17" i="2"/>
  <c r="DC1497" i="2"/>
  <c r="DC1506" i="2"/>
  <c r="DD1521" i="2"/>
  <c r="DC1496" i="2"/>
  <c r="DC1505" i="2"/>
  <c r="DC1502" i="2"/>
  <c r="DC1524" i="2"/>
  <c r="DC1500" i="2"/>
  <c r="DC1523" i="2"/>
  <c r="DC1499" i="2"/>
  <c r="DC1522" i="2"/>
  <c r="DC1498" i="2"/>
  <c r="DC1529" i="2"/>
  <c r="DC1543" i="2"/>
  <c r="DC1526" i="2"/>
  <c r="DC579" i="2" s="1"/>
  <c r="DC1528" i="2"/>
  <c r="DC1542" i="2"/>
  <c r="DC1527" i="2"/>
  <c r="DC1541" i="2"/>
  <c r="DC1504" i="2"/>
  <c r="DC1538" i="2"/>
  <c r="DC1494" i="2"/>
  <c r="DC1537" i="2"/>
  <c r="DC1495" i="2"/>
  <c r="DC1536" i="2"/>
  <c r="DC1530" i="2"/>
  <c r="DC1539" i="2"/>
  <c r="DC1574" i="2"/>
  <c r="DC1503" i="2"/>
  <c r="DC1552" i="2"/>
  <c r="DC1545" i="2"/>
  <c r="DC1551" i="2"/>
  <c r="DC1567" i="2"/>
  <c r="DC1550" i="2"/>
  <c r="DC1565" i="2"/>
  <c r="DC1578" i="2"/>
  <c r="DC1544" i="2"/>
  <c r="DC1564" i="2"/>
  <c r="DC1577" i="2"/>
  <c r="DC1555" i="2"/>
  <c r="DC1576" i="2"/>
  <c r="DC1602" i="2"/>
  <c r="DC1569" i="2"/>
  <c r="DD1587" i="2"/>
  <c r="DC1601" i="2"/>
  <c r="DC1600" i="2"/>
  <c r="DC1609" i="2"/>
  <c r="DD1573" i="2"/>
  <c r="DC1597" i="2"/>
  <c r="DC1608" i="2"/>
  <c r="DC1607" i="2"/>
  <c r="DC1590" i="2"/>
  <c r="DC1605" i="2"/>
  <c r="DC1614" i="2"/>
  <c r="DC1575" i="2"/>
  <c r="DC1589" i="2"/>
  <c r="DC1604" i="2"/>
  <c r="DC1619" i="2"/>
  <c r="DC1628" i="2"/>
  <c r="DC1636" i="2"/>
  <c r="DC1618" i="2"/>
  <c r="DC1627" i="2"/>
  <c r="DC1603" i="2"/>
  <c r="DC1617" i="2"/>
  <c r="DC1625" i="2"/>
  <c r="DC1616" i="2"/>
  <c r="DC1624" i="2"/>
  <c r="DC1633" i="2"/>
  <c r="DC1615" i="2"/>
  <c r="DC1623" i="2"/>
  <c r="DC1632" i="2"/>
  <c r="DC1610" i="2"/>
  <c r="DC1622" i="2"/>
  <c r="DC1631" i="2"/>
  <c r="DC1621" i="2"/>
  <c r="DC1630" i="2"/>
  <c r="DC1588" i="2"/>
  <c r="DC1620" i="2"/>
  <c r="DC1629" i="2"/>
  <c r="DC1645" i="2"/>
  <c r="DC1655" i="2"/>
  <c r="DC1674" i="2"/>
  <c r="DC1634" i="2"/>
  <c r="DC1635" i="2"/>
  <c r="DC1644" i="2"/>
  <c r="DC1654" i="2"/>
  <c r="DC1672" i="2"/>
  <c r="DC1637" i="2"/>
  <c r="DC1643" i="2"/>
  <c r="DC1653" i="2"/>
  <c r="DC1671" i="2"/>
  <c r="DC1642" i="2"/>
  <c r="DC1652" i="2"/>
  <c r="DC1670" i="2"/>
  <c r="DC1641" i="2"/>
  <c r="DC1651" i="2"/>
  <c r="DC1669" i="2"/>
  <c r="DC1640" i="2"/>
  <c r="DC1649" i="2"/>
  <c r="DC1658" i="2"/>
  <c r="DC1666" i="2"/>
  <c r="DC1639" i="2"/>
  <c r="DC1647" i="2"/>
  <c r="DC1657" i="2"/>
  <c r="DC1665" i="2"/>
  <c r="DC1638" i="2"/>
  <c r="DC1646" i="2"/>
  <c r="DC1656" i="2"/>
  <c r="DC1661" i="2"/>
  <c r="DC1689" i="2"/>
  <c r="DC1701" i="2"/>
  <c r="DC1738" i="2"/>
  <c r="DC1789" i="2"/>
  <c r="DC1688" i="2"/>
  <c r="DC1699" i="2"/>
  <c r="DC1721" i="2" s="1"/>
  <c r="DC1734" i="2"/>
  <c r="DC1787" i="2"/>
  <c r="DC1677" i="2"/>
  <c r="DC1685" i="2"/>
  <c r="DC1698" i="2"/>
  <c r="DC1718" i="2" s="1"/>
  <c r="DC1726" i="2"/>
  <c r="DC1784" i="2"/>
  <c r="DD1779" i="2" s="1"/>
  <c r="DC1680" i="2"/>
  <c r="DC1683" i="2"/>
  <c r="DC1695" i="2"/>
  <c r="DC1722" i="2"/>
  <c r="DC1783" i="2"/>
  <c r="DC1681" i="2"/>
  <c r="DC1693" i="2"/>
  <c r="DC1762" i="2"/>
  <c r="DC1782" i="2"/>
  <c r="DC1692" i="2"/>
  <c r="DC1758" i="2"/>
  <c r="DC1781" i="2"/>
  <c r="DC1678" i="2"/>
  <c r="DC1691" i="2"/>
  <c r="DC1750" i="2"/>
  <c r="DC1690" i="2"/>
  <c r="DC1746" i="2"/>
  <c r="DC1792" i="2"/>
  <c r="DC1802" i="2"/>
  <c r="DC1440" i="2"/>
  <c r="DC1449" i="2"/>
  <c r="DC1801" i="2"/>
  <c r="DC1439" i="2"/>
  <c r="DC1448" i="2"/>
  <c r="DC1816" i="2"/>
  <c r="DC1447" i="2"/>
  <c r="DC1469" i="2"/>
  <c r="DC617" i="2"/>
  <c r="DC1812" i="2"/>
  <c r="DC1445" i="2"/>
  <c r="DC1468" i="2"/>
  <c r="DC598" i="2"/>
  <c r="DC1809" i="2"/>
  <c r="DC1444" i="2"/>
  <c r="DC595" i="2"/>
  <c r="DC1807" i="2"/>
  <c r="DC1465" i="2"/>
  <c r="DD1466" i="2"/>
  <c r="DC1804" i="2"/>
  <c r="DD1798" i="2" s="1"/>
  <c r="DC1442" i="2"/>
  <c r="DC1451" i="2"/>
  <c r="DC564" i="2"/>
  <c r="DC1803" i="2"/>
  <c r="DC1441" i="2"/>
  <c r="DC1450" i="2"/>
  <c r="DC1415" i="2"/>
  <c r="DC549" i="2"/>
  <c r="DC637" i="2"/>
  <c r="DC694" i="2"/>
  <c r="DC733" i="2"/>
  <c r="DC786" i="2"/>
  <c r="DC636" i="2"/>
  <c r="DC676" i="2"/>
  <c r="DC732" i="2"/>
  <c r="DC785" i="2"/>
  <c r="DC619" i="2"/>
  <c r="DC675" i="2"/>
  <c r="DC731" i="2"/>
  <c r="DC769" i="2"/>
  <c r="DC813" i="2"/>
  <c r="DC674" i="2"/>
  <c r="DC715" i="2"/>
  <c r="DC768" i="2"/>
  <c r="DC812" i="2"/>
  <c r="DC618" i="2"/>
  <c r="DC657" i="2"/>
  <c r="DC714" i="2"/>
  <c r="DC767" i="2"/>
  <c r="DC806" i="2"/>
  <c r="DC656" i="2"/>
  <c r="DC713" i="2"/>
  <c r="DC751" i="2"/>
  <c r="DC805" i="2"/>
  <c r="DC655" i="2"/>
  <c r="DC696" i="2"/>
  <c r="DC750" i="2"/>
  <c r="DC804" i="2"/>
  <c r="DC638" i="2"/>
  <c r="DC695" i="2"/>
  <c r="DC749" i="2"/>
  <c r="DC787" i="2"/>
  <c r="DC814" i="2"/>
  <c r="DC881" i="2"/>
  <c r="DC939" i="2"/>
  <c r="DC974" i="2"/>
  <c r="DC1019" i="2"/>
  <c r="DC880" i="2"/>
  <c r="DC923" i="2"/>
  <c r="DC973" i="2"/>
  <c r="DC1018" i="2"/>
  <c r="DC862" i="2"/>
  <c r="DC922" i="2"/>
  <c r="DC972" i="2"/>
  <c r="DC1000" i="2"/>
  <c r="DC861" i="2"/>
  <c r="DC921" i="2"/>
  <c r="DC958" i="2"/>
  <c r="DC999" i="2"/>
  <c r="DC860" i="2"/>
  <c r="DC903" i="2"/>
  <c r="DC957" i="2"/>
  <c r="DC998" i="2"/>
  <c r="DC842" i="2"/>
  <c r="DC902" i="2"/>
  <c r="DC956" i="2"/>
  <c r="DC980" i="2"/>
  <c r="DC841" i="2"/>
  <c r="DC901" i="2"/>
  <c r="DC941" i="2"/>
  <c r="DC979" i="2"/>
  <c r="DC840" i="2"/>
  <c r="DC882" i="2"/>
  <c r="DC940" i="2"/>
  <c r="DC978" i="2"/>
  <c r="DC1020" i="2"/>
  <c r="DC1060" i="2"/>
  <c r="DC1119" i="2"/>
  <c r="DC1174" i="2"/>
  <c r="DC1220" i="2"/>
  <c r="DC1059" i="2"/>
  <c r="DC1118" i="2"/>
  <c r="DC1154" i="2"/>
  <c r="DC1219" i="2"/>
  <c r="DC1058" i="2"/>
  <c r="DC1100" i="2"/>
  <c r="DC1153" i="2"/>
  <c r="DC1218" i="2"/>
  <c r="DC1254" i="2"/>
  <c r="DC1038" i="2"/>
  <c r="DC1040" i="2"/>
  <c r="DC1099" i="2"/>
  <c r="DC1152" i="2"/>
  <c r="DC1200" i="2"/>
  <c r="DC1253" i="2"/>
  <c r="DC1039" i="2"/>
  <c r="DC1098" i="2"/>
  <c r="DC1137" i="2"/>
  <c r="DC1199" i="2"/>
  <c r="DC1252" i="2"/>
  <c r="DC1080" i="2"/>
  <c r="DC1136" i="2"/>
  <c r="DC1198" i="2"/>
  <c r="DC1238" i="2"/>
  <c r="DC1079" i="2"/>
  <c r="DC1135" i="2"/>
  <c r="DC1176" i="2"/>
  <c r="DC1237" i="2"/>
  <c r="DC1078" i="2"/>
  <c r="DC1120" i="2"/>
  <c r="DC1175" i="2"/>
  <c r="DC1236" i="2"/>
  <c r="DC1274" i="2"/>
  <c r="DC1315" i="2"/>
  <c r="DC1355" i="2"/>
  <c r="DC1381" i="2"/>
  <c r="DC1413" i="2"/>
  <c r="DC1273" i="2"/>
  <c r="DC1297" i="2"/>
  <c r="DC1354" i="2"/>
  <c r="DC1380" i="2"/>
  <c r="DC1412" i="2"/>
  <c r="DC1296" i="2"/>
  <c r="DC1353" i="2"/>
  <c r="DC1369" i="2"/>
  <c r="DC1383" i="2" s="1"/>
  <c r="DC1399" i="2"/>
  <c r="DC1295" i="2"/>
  <c r="DC1338" i="2"/>
  <c r="DC1368" i="2"/>
  <c r="DC1397" i="2"/>
  <c r="DC1291" i="2"/>
  <c r="DC1337" i="2"/>
  <c r="DC1367" i="2"/>
  <c r="DC1392" i="2"/>
  <c r="DC1290" i="2"/>
  <c r="DC1336" i="2"/>
  <c r="DC1361" i="2"/>
  <c r="DC1385" i="2"/>
  <c r="DC1289" i="2"/>
  <c r="DC1317" i="2"/>
  <c r="DC1360" i="2"/>
  <c r="DC1275" i="2"/>
  <c r="DC1316" i="2"/>
  <c r="DC1359" i="2"/>
  <c r="DC1382" i="2"/>
  <c r="DC1414" i="2"/>
  <c r="DC1443" i="2" s="1"/>
  <c r="DC439" i="2"/>
  <c r="DC379" i="2"/>
  <c r="DC411" i="2"/>
  <c r="DC306" i="2"/>
  <c r="DC331" i="2"/>
  <c r="DC354" i="2"/>
  <c r="DC223" i="2"/>
  <c r="DC261" i="2"/>
  <c r="DC457" i="2"/>
  <c r="DC378" i="2"/>
  <c r="DC410" i="2"/>
  <c r="DC304" i="2"/>
  <c r="DC328" i="2"/>
  <c r="DC352" i="2"/>
  <c r="DC222" i="2"/>
  <c r="DC246" i="2"/>
  <c r="DC472" i="2"/>
  <c r="DC371" i="2"/>
  <c r="DC403" i="2"/>
  <c r="DC296" i="2"/>
  <c r="DC327" i="2"/>
  <c r="DC351" i="2"/>
  <c r="DC219" i="2"/>
  <c r="DC245" i="2"/>
  <c r="DC272" i="2"/>
  <c r="DC487" i="2"/>
  <c r="DC370" i="2"/>
  <c r="DC402" i="2"/>
  <c r="DC321" i="2"/>
  <c r="DC345" i="2"/>
  <c r="DC218" i="2"/>
  <c r="DC244" i="2"/>
  <c r="DC268" i="2"/>
  <c r="DC532" i="2"/>
  <c r="DC423" i="2"/>
  <c r="DC1720" i="2" s="1"/>
  <c r="DC395" i="2"/>
  <c r="DC294" i="2"/>
  <c r="DC293" i="2" s="1"/>
  <c r="DD295" i="2"/>
  <c r="DC318" i="2"/>
  <c r="DC343" i="2"/>
  <c r="DC217" i="2"/>
  <c r="DC241" i="2"/>
  <c r="DC267" i="2"/>
  <c r="DC525" i="2"/>
  <c r="DC420" i="2"/>
  <c r="DC394" i="2"/>
  <c r="DC360" i="2"/>
  <c r="DC317" i="2"/>
  <c r="DC340" i="2"/>
  <c r="DC240" i="2"/>
  <c r="DC266" i="2"/>
  <c r="DC524" i="2"/>
  <c r="DC419" i="2"/>
  <c r="DC387" i="2"/>
  <c r="DC414" i="2"/>
  <c r="DC339" i="2"/>
  <c r="DC287" i="2"/>
  <c r="DC239" i="2"/>
  <c r="DC263" i="2"/>
  <c r="DC386" i="2"/>
  <c r="DC333" i="2"/>
  <c r="DC189" i="2"/>
  <c r="DC199" i="2"/>
  <c r="DC165" i="2"/>
  <c r="DC119" i="2"/>
  <c r="DC129" i="2"/>
  <c r="DC166" i="2"/>
  <c r="DC418" i="2"/>
  <c r="DC188" i="2"/>
  <c r="DC198" i="2"/>
  <c r="DC164" i="2"/>
  <c r="DC118" i="2"/>
  <c r="DC128" i="2"/>
  <c r="DC523" i="2"/>
  <c r="DC274" i="2"/>
  <c r="DC197" i="2"/>
  <c r="DC161" i="2"/>
  <c r="DC117" i="2"/>
  <c r="DC127" i="2"/>
  <c r="DC273" i="2"/>
  <c r="DC196" i="2"/>
  <c r="DC160" i="2"/>
  <c r="DC114" i="2"/>
  <c r="DC126" i="2"/>
  <c r="DC135" i="2"/>
  <c r="DC193" i="2"/>
  <c r="DC159" i="2"/>
  <c r="DC170" i="2"/>
  <c r="DC123" i="2"/>
  <c r="DC134" i="2"/>
  <c r="DC262" i="2"/>
  <c r="DC192" i="2"/>
  <c r="DC158" i="2"/>
  <c r="DC168" i="2"/>
  <c r="DC122" i="2"/>
  <c r="DC132" i="2"/>
  <c r="DC413" i="2"/>
  <c r="DC355" i="2"/>
  <c r="DC120" i="2"/>
  <c r="DC308" i="2"/>
  <c r="DC224" i="2"/>
  <c r="DC191" i="2"/>
  <c r="DC157" i="2"/>
  <c r="DC167" i="2"/>
  <c r="DC121" i="2"/>
  <c r="DC131" i="2"/>
  <c r="DC201" i="2"/>
  <c r="DC130" i="2"/>
  <c r="R2160" i="2"/>
  <c r="D2160" i="2"/>
  <c r="I2160" i="2"/>
  <c r="AJ2160" i="2"/>
  <c r="AO2160" i="2"/>
  <c r="AB2160" i="2"/>
  <c r="AF2160" i="2"/>
  <c r="BA2160" i="2"/>
  <c r="BE2160" i="2"/>
  <c r="AS2160" i="2"/>
  <c r="AW2160" i="2"/>
  <c r="BX2160" i="2"/>
  <c r="DR2160" i="2"/>
  <c r="BK2160" i="2"/>
  <c r="BO2160" i="2"/>
  <c r="O2160" i="2"/>
  <c r="DU2160" i="2"/>
  <c r="C2161" i="2"/>
  <c r="AG2160" i="2"/>
  <c r="AK2160" i="2"/>
  <c r="X2160" i="2"/>
  <c r="AC2160" i="2"/>
  <c r="AX2160" i="2"/>
  <c r="BF2160" i="2"/>
  <c r="AP2160" i="2"/>
  <c r="AT2160" i="2"/>
  <c r="DO2160" i="2"/>
  <c r="BG2160" i="2"/>
  <c r="BL2160" i="2"/>
  <c r="L2160" i="2"/>
  <c r="K2160" i="2"/>
  <c r="DE2160" i="2"/>
  <c r="DV2160" i="2"/>
  <c r="AD2160" i="2"/>
  <c r="AH2160" i="2"/>
  <c r="P2160" i="2"/>
  <c r="U2160" i="2"/>
  <c r="AY2160" i="2"/>
  <c r="BC2160" i="2"/>
  <c r="AQ2160" i="2"/>
  <c r="AU2160" i="2"/>
  <c r="BP2160" i="2"/>
  <c r="DT2160" i="2"/>
  <c r="BD2160" i="2"/>
  <c r="BM2160" i="2"/>
  <c r="N2160" i="2"/>
  <c r="Q2160" i="2"/>
  <c r="DS2160" i="2"/>
  <c r="H2160" i="2"/>
  <c r="AE2160" i="2"/>
  <c r="AI2160" i="2"/>
  <c r="V2160" i="2"/>
  <c r="AA2160" i="2"/>
  <c r="AV2160" i="2"/>
  <c r="AZ2160" i="2"/>
  <c r="AN2160" i="2"/>
  <c r="AR2160" i="2"/>
  <c r="BQ2160" i="2"/>
  <c r="DQ2160" i="2"/>
  <c r="BJ2160" i="2"/>
  <c r="BN2160" i="2"/>
  <c r="J2160" i="2"/>
  <c r="BY2160" i="2"/>
  <c r="BZ2160" i="2"/>
  <c r="AL2159" i="2"/>
  <c r="BR2159" i="2"/>
  <c r="S2159" i="2"/>
  <c r="AG201" i="2"/>
  <c r="DP2144" i="2" s="1"/>
  <c r="DN2144" i="2"/>
  <c r="BA1499" i="2"/>
  <c r="AZ1506" i="2"/>
  <c r="AH123" i="2"/>
  <c r="AH159" i="2"/>
  <c r="AH160" i="2"/>
  <c r="AH158" i="2"/>
  <c r="AH157" i="2"/>
  <c r="AH1135" i="2"/>
  <c r="AZ1445" i="2"/>
  <c r="AZ1447" i="2" s="1"/>
  <c r="BA1439" i="2"/>
  <c r="AH166" i="2"/>
  <c r="AH164" i="2"/>
  <c r="AH1136" i="2"/>
  <c r="AH1368" i="2" s="1"/>
  <c r="AH167" i="2"/>
  <c r="AH132" i="2"/>
  <c r="AH134" i="2"/>
  <c r="AH135" i="2" s="1"/>
  <c r="AI114" i="2" s="1"/>
  <c r="AH165" i="2"/>
  <c r="DC1611" i="2" l="1"/>
  <c r="DC1553" i="2"/>
  <c r="DC1557" i="2" s="1"/>
  <c r="DC1659" i="2"/>
  <c r="DE17" i="2"/>
  <c r="DD1498" i="2"/>
  <c r="DD1497" i="2"/>
  <c r="DD1506" i="2"/>
  <c r="DE1521" i="2"/>
  <c r="DD1494" i="2"/>
  <c r="DD1503" i="2"/>
  <c r="DD1526" i="2"/>
  <c r="DD579" i="2" s="1"/>
  <c r="DD1502" i="2"/>
  <c r="DD1524" i="2"/>
  <c r="DD1500" i="2"/>
  <c r="DD1523" i="2"/>
  <c r="DD1499" i="2"/>
  <c r="DD1522" i="2"/>
  <c r="DD1496" i="2"/>
  <c r="DD1530" i="2"/>
  <c r="DD1544" i="2"/>
  <c r="DD1529" i="2"/>
  <c r="DD1543" i="2"/>
  <c r="DD1528" i="2"/>
  <c r="DD1542" i="2"/>
  <c r="DD1539" i="2"/>
  <c r="DD1504" i="2"/>
  <c r="DD1538" i="2"/>
  <c r="DD1505" i="2"/>
  <c r="DD1537" i="2"/>
  <c r="DD1495" i="2"/>
  <c r="DD1536" i="2"/>
  <c r="DD1575" i="2"/>
  <c r="DD1574" i="2"/>
  <c r="DD1552" i="2"/>
  <c r="DD1569" i="2"/>
  <c r="DE1573" i="2"/>
  <c r="DD1545" i="2"/>
  <c r="DD1551" i="2"/>
  <c r="DD1567" i="2"/>
  <c r="DD1541" i="2"/>
  <c r="DD1550" i="2"/>
  <c r="DD1565" i="2"/>
  <c r="DD1578" i="2"/>
  <c r="DD1527" i="2"/>
  <c r="DD1564" i="2"/>
  <c r="DD1577" i="2"/>
  <c r="DD1576" i="2"/>
  <c r="DD1588" i="2"/>
  <c r="DD1603" i="2"/>
  <c r="DD1602" i="2"/>
  <c r="DE1587" i="2"/>
  <c r="DD1601" i="2"/>
  <c r="DD1610" i="2"/>
  <c r="DD1600" i="2"/>
  <c r="DD1609" i="2"/>
  <c r="DD1597" i="2"/>
  <c r="DD1608" i="2"/>
  <c r="DD1607" i="2"/>
  <c r="DD1590" i="2"/>
  <c r="DD1605" i="2"/>
  <c r="DD1620" i="2"/>
  <c r="DD1629" i="2"/>
  <c r="DD1637" i="2"/>
  <c r="DD1619" i="2"/>
  <c r="DD1628" i="2"/>
  <c r="DD1618" i="2"/>
  <c r="DD1627" i="2"/>
  <c r="DD1555" i="2"/>
  <c r="DD1617" i="2"/>
  <c r="DD1625" i="2"/>
  <c r="DD1634" i="2"/>
  <c r="DD1589" i="2"/>
  <c r="DD1616" i="2"/>
  <c r="DD1624" i="2"/>
  <c r="DD1633" i="2"/>
  <c r="DD1615" i="2"/>
  <c r="DD1623" i="2"/>
  <c r="DD1614" i="2"/>
  <c r="DD1622" i="2"/>
  <c r="DD1631" i="2"/>
  <c r="DD1604" i="2"/>
  <c r="DD1621" i="2"/>
  <c r="DD1638" i="2"/>
  <c r="DD1646" i="2"/>
  <c r="DD1656" i="2"/>
  <c r="DD1661" i="2"/>
  <c r="DD1677" i="2"/>
  <c r="DD1645" i="2"/>
  <c r="DD1655" i="2"/>
  <c r="DD1674" i="2"/>
  <c r="DD1630" i="2"/>
  <c r="DD1635" i="2"/>
  <c r="DD1636" i="2"/>
  <c r="DD1644" i="2"/>
  <c r="DD1654" i="2"/>
  <c r="DD1672" i="2"/>
  <c r="DD1643" i="2"/>
  <c r="DD1653" i="2"/>
  <c r="DD1671" i="2"/>
  <c r="DD1642" i="2"/>
  <c r="DD1652" i="2"/>
  <c r="DD1670" i="2"/>
  <c r="DD1632" i="2"/>
  <c r="DD1641" i="2"/>
  <c r="DD1651" i="2"/>
  <c r="DD1640" i="2"/>
  <c r="DD1649" i="2"/>
  <c r="DD1658" i="2"/>
  <c r="DD1666" i="2"/>
  <c r="DD1639" i="2"/>
  <c r="DD1647" i="2"/>
  <c r="DD1657" i="2"/>
  <c r="DD1665" i="2"/>
  <c r="DD1690" i="2"/>
  <c r="DD1746" i="2"/>
  <c r="DD1689" i="2"/>
  <c r="DD1701" i="2"/>
  <c r="DD1738" i="2"/>
  <c r="DD1789" i="2"/>
  <c r="DD1688" i="2"/>
  <c r="DD1699" i="2"/>
  <c r="DD1721" i="2" s="1"/>
  <c r="DD1734" i="2"/>
  <c r="DD1787" i="2"/>
  <c r="DD1669" i="2"/>
  <c r="DD1685" i="2"/>
  <c r="DD1698" i="2"/>
  <c r="DD1718" i="2" s="1"/>
  <c r="DD1726" i="2"/>
  <c r="DD1784" i="2"/>
  <c r="DE1779" i="2" s="1"/>
  <c r="DD1680" i="2"/>
  <c r="DD1683" i="2"/>
  <c r="DD1695" i="2"/>
  <c r="DD1722" i="2"/>
  <c r="DD1783" i="2"/>
  <c r="DD1681" i="2"/>
  <c r="DD1693" i="2"/>
  <c r="DD1762" i="2"/>
  <c r="DD1782" i="2"/>
  <c r="DD1692" i="2"/>
  <c r="DD1758" i="2"/>
  <c r="DD1781" i="2"/>
  <c r="DD1678" i="2"/>
  <c r="DD1691" i="2"/>
  <c r="DD1750" i="2"/>
  <c r="DD1803" i="2"/>
  <c r="DD1441" i="2"/>
  <c r="DD1450" i="2"/>
  <c r="DD1415" i="2"/>
  <c r="DD549" i="2"/>
  <c r="DD1792" i="2"/>
  <c r="DD1802" i="2"/>
  <c r="DD1440" i="2"/>
  <c r="DD1449" i="2"/>
  <c r="DD1801" i="2"/>
  <c r="DD1439" i="2"/>
  <c r="DD1448" i="2"/>
  <c r="DD618" i="2"/>
  <c r="DD1816" i="2"/>
  <c r="DD1447" i="2"/>
  <c r="DD1469" i="2"/>
  <c r="DD617" i="2"/>
  <c r="DD1812" i="2"/>
  <c r="DD1445" i="2"/>
  <c r="DD1468" i="2"/>
  <c r="DD1809" i="2"/>
  <c r="DD1444" i="2"/>
  <c r="DD595" i="2"/>
  <c r="DD1807" i="2"/>
  <c r="DD1465" i="2"/>
  <c r="DE1466" i="2"/>
  <c r="DD1804" i="2"/>
  <c r="DE1798" i="2" s="1"/>
  <c r="DD1442" i="2"/>
  <c r="DD1451" i="2"/>
  <c r="DD564" i="2"/>
  <c r="DD638" i="2"/>
  <c r="DD695" i="2"/>
  <c r="DD749" i="2"/>
  <c r="DD787" i="2"/>
  <c r="DD637" i="2"/>
  <c r="DD694" i="2"/>
  <c r="DD733" i="2"/>
  <c r="DD786" i="2"/>
  <c r="DD636" i="2"/>
  <c r="DD676" i="2"/>
  <c r="DD732" i="2"/>
  <c r="DD785" i="2"/>
  <c r="DD598" i="2"/>
  <c r="DD619" i="2"/>
  <c r="DD675" i="2"/>
  <c r="DD731" i="2"/>
  <c r="DD769" i="2"/>
  <c r="DD813" i="2"/>
  <c r="DD674" i="2"/>
  <c r="DD715" i="2"/>
  <c r="DD768" i="2"/>
  <c r="DD812" i="2"/>
  <c r="DD657" i="2"/>
  <c r="DD714" i="2"/>
  <c r="DD767" i="2"/>
  <c r="DD806" i="2"/>
  <c r="DD656" i="2"/>
  <c r="DD713" i="2"/>
  <c r="DD751" i="2"/>
  <c r="DD805" i="2"/>
  <c r="DD655" i="2"/>
  <c r="DD696" i="2"/>
  <c r="DD750" i="2"/>
  <c r="DD804" i="2"/>
  <c r="DD840" i="2"/>
  <c r="DD882" i="2"/>
  <c r="DD940" i="2"/>
  <c r="DD978" i="2"/>
  <c r="DD1020" i="2"/>
  <c r="DD814" i="2"/>
  <c r="DD881" i="2"/>
  <c r="DD939" i="2"/>
  <c r="DD974" i="2"/>
  <c r="DD1019" i="2"/>
  <c r="DD880" i="2"/>
  <c r="DD923" i="2"/>
  <c r="DD973" i="2"/>
  <c r="DD1018" i="2"/>
  <c r="DD862" i="2"/>
  <c r="DD922" i="2"/>
  <c r="DD972" i="2"/>
  <c r="DD1000" i="2"/>
  <c r="DD861" i="2"/>
  <c r="DD921" i="2"/>
  <c r="DD958" i="2"/>
  <c r="DD999" i="2"/>
  <c r="DD860" i="2"/>
  <c r="DD903" i="2"/>
  <c r="DD957" i="2"/>
  <c r="DD998" i="2"/>
  <c r="DD842" i="2"/>
  <c r="DD902" i="2"/>
  <c r="DD956" i="2"/>
  <c r="DD980" i="2"/>
  <c r="DD841" i="2"/>
  <c r="DD901" i="2"/>
  <c r="DD941" i="2"/>
  <c r="DD979" i="2"/>
  <c r="DD1078" i="2"/>
  <c r="DD1120" i="2"/>
  <c r="DD1175" i="2"/>
  <c r="DD1236" i="2"/>
  <c r="DD1060" i="2"/>
  <c r="DD1119" i="2"/>
  <c r="DD1174" i="2"/>
  <c r="DD1220" i="2"/>
  <c r="DD1059" i="2"/>
  <c r="DD1118" i="2"/>
  <c r="DD1154" i="2"/>
  <c r="DD1219" i="2"/>
  <c r="DD1058" i="2"/>
  <c r="DD1100" i="2"/>
  <c r="DD1153" i="2"/>
  <c r="DD1218" i="2"/>
  <c r="DD1254" i="2"/>
  <c r="DD1038" i="2"/>
  <c r="DD1040" i="2"/>
  <c r="DD1099" i="2"/>
  <c r="DD1152" i="2"/>
  <c r="DD1200" i="2"/>
  <c r="DD1253" i="2"/>
  <c r="DD1039" i="2"/>
  <c r="DD1098" i="2"/>
  <c r="DD1137" i="2"/>
  <c r="DD1199" i="2"/>
  <c r="DD1252" i="2"/>
  <c r="DD1080" i="2"/>
  <c r="DD1136" i="2"/>
  <c r="DD1198" i="2"/>
  <c r="DD1238" i="2"/>
  <c r="DD1079" i="2"/>
  <c r="DD1135" i="2"/>
  <c r="DD1176" i="2"/>
  <c r="DD1237" i="2"/>
  <c r="DD1275" i="2"/>
  <c r="DD1316" i="2"/>
  <c r="DD1359" i="2"/>
  <c r="DD1382" i="2"/>
  <c r="DD1414" i="2"/>
  <c r="DD1443" i="2" s="1"/>
  <c r="DD1274" i="2"/>
  <c r="DD1315" i="2"/>
  <c r="DD1355" i="2"/>
  <c r="DD1381" i="2"/>
  <c r="DD1413" i="2"/>
  <c r="DD1273" i="2"/>
  <c r="DD1297" i="2"/>
  <c r="DD1354" i="2"/>
  <c r="DD1380" i="2"/>
  <c r="DD1412" i="2"/>
  <c r="DD1296" i="2"/>
  <c r="DD1353" i="2"/>
  <c r="DD1369" i="2"/>
  <c r="DD1383" i="2" s="1"/>
  <c r="DD1399" i="2"/>
  <c r="DD1295" i="2"/>
  <c r="DD1338" i="2"/>
  <c r="DD1368" i="2"/>
  <c r="DD1397" i="2"/>
  <c r="DD1291" i="2"/>
  <c r="DD1337" i="2"/>
  <c r="DD1367" i="2"/>
  <c r="DD1392" i="2"/>
  <c r="DD1290" i="2"/>
  <c r="DD1336" i="2"/>
  <c r="DD1361" i="2"/>
  <c r="DD1385" i="2"/>
  <c r="DD1289" i="2"/>
  <c r="DD1317" i="2"/>
  <c r="DD1360" i="2"/>
  <c r="DD523" i="2"/>
  <c r="DD418" i="2"/>
  <c r="DD386" i="2"/>
  <c r="DD413" i="2"/>
  <c r="DD308" i="2"/>
  <c r="DD333" i="2"/>
  <c r="DD355" i="2"/>
  <c r="DD224" i="2"/>
  <c r="DD262" i="2"/>
  <c r="DD439" i="2"/>
  <c r="DD379" i="2"/>
  <c r="DD411" i="2"/>
  <c r="DD306" i="2"/>
  <c r="DD331" i="2"/>
  <c r="DD354" i="2"/>
  <c r="DD223" i="2"/>
  <c r="DD261" i="2"/>
  <c r="DD457" i="2"/>
  <c r="DD378" i="2"/>
  <c r="DD410" i="2"/>
  <c r="DD304" i="2"/>
  <c r="DD328" i="2"/>
  <c r="DD352" i="2"/>
  <c r="DD222" i="2"/>
  <c r="DD246" i="2"/>
  <c r="DD472" i="2"/>
  <c r="DD371" i="2"/>
  <c r="DD403" i="2"/>
  <c r="DD296" i="2"/>
  <c r="DD327" i="2"/>
  <c r="DD351" i="2"/>
  <c r="DD219" i="2"/>
  <c r="DD245" i="2"/>
  <c r="DD272" i="2"/>
  <c r="DD487" i="2"/>
  <c r="DD370" i="2"/>
  <c r="DD402" i="2"/>
  <c r="DD321" i="2"/>
  <c r="DD345" i="2"/>
  <c r="DD218" i="2"/>
  <c r="DD244" i="2"/>
  <c r="DD268" i="2"/>
  <c r="DD532" i="2"/>
  <c r="DD423" i="2"/>
  <c r="DD1720" i="2" s="1"/>
  <c r="DD395" i="2"/>
  <c r="DD294" i="2"/>
  <c r="DD293" i="2" s="1"/>
  <c r="DE295" i="2"/>
  <c r="DD318" i="2"/>
  <c r="DD343" i="2"/>
  <c r="DD217" i="2"/>
  <c r="DD241" i="2"/>
  <c r="DD267" i="2"/>
  <c r="DD525" i="2"/>
  <c r="DD420" i="2"/>
  <c r="DD394" i="2"/>
  <c r="DD360" i="2"/>
  <c r="DD317" i="2"/>
  <c r="DD340" i="2"/>
  <c r="DD240" i="2"/>
  <c r="DD266" i="2"/>
  <c r="DD201" i="2"/>
  <c r="DD166" i="2"/>
  <c r="DD120" i="2"/>
  <c r="DD130" i="2"/>
  <c r="DD189" i="2"/>
  <c r="DD199" i="2"/>
  <c r="DD165" i="2"/>
  <c r="DD119" i="2"/>
  <c r="DD129" i="2"/>
  <c r="DD524" i="2"/>
  <c r="DD263" i="2"/>
  <c r="DD188" i="2"/>
  <c r="DD198" i="2"/>
  <c r="DD164" i="2"/>
  <c r="DD118" i="2"/>
  <c r="DD128" i="2"/>
  <c r="DD167" i="2"/>
  <c r="DD239" i="2"/>
  <c r="DD274" i="2"/>
  <c r="DD197" i="2"/>
  <c r="DD161" i="2"/>
  <c r="DD117" i="2"/>
  <c r="DD127" i="2"/>
  <c r="DD157" i="2"/>
  <c r="DD414" i="2"/>
  <c r="DD287" i="2"/>
  <c r="DD273" i="2"/>
  <c r="DD196" i="2"/>
  <c r="DD160" i="2"/>
  <c r="DD114" i="2"/>
  <c r="DD126" i="2"/>
  <c r="DD135" i="2"/>
  <c r="DD191" i="2"/>
  <c r="DD387" i="2"/>
  <c r="DD339" i="2"/>
  <c r="DD193" i="2"/>
  <c r="DD159" i="2"/>
  <c r="DD170" i="2"/>
  <c r="DD123" i="2"/>
  <c r="DD134" i="2"/>
  <c r="DD121" i="2"/>
  <c r="DD131" i="2"/>
  <c r="DD419" i="2"/>
  <c r="DD192" i="2"/>
  <c r="DD158" i="2"/>
  <c r="DD168" i="2"/>
  <c r="DD122" i="2"/>
  <c r="DD132" i="2"/>
  <c r="DD1493" i="2"/>
  <c r="DD1492" i="2"/>
  <c r="DD1437" i="2"/>
  <c r="DD16" i="2"/>
  <c r="DD1438" i="2"/>
  <c r="S2160" i="2"/>
  <c r="BR2160" i="2"/>
  <c r="AC2161" i="2"/>
  <c r="AG2161" i="2"/>
  <c r="AK2161" i="2"/>
  <c r="BA2161" i="2"/>
  <c r="AT2161" i="2"/>
  <c r="AX2161" i="2"/>
  <c r="BF2161" i="2"/>
  <c r="DV2161" i="2"/>
  <c r="DO2161" i="2"/>
  <c r="DS2161" i="2"/>
  <c r="H2161" i="2"/>
  <c r="AD2161" i="2"/>
  <c r="Q2161" i="2"/>
  <c r="V2161" i="2"/>
  <c r="AA2161" i="2"/>
  <c r="AP2161" i="2"/>
  <c r="AH2161" i="2"/>
  <c r="AQ2161" i="2"/>
  <c r="AU2161" i="2"/>
  <c r="BK2161" i="2"/>
  <c r="BC2161" i="2"/>
  <c r="BG2161" i="2"/>
  <c r="BL2161" i="2"/>
  <c r="L2161" i="2"/>
  <c r="DT2161" i="2"/>
  <c r="D2161" i="2"/>
  <c r="I2161" i="2"/>
  <c r="AE2161" i="2"/>
  <c r="R2161" i="2"/>
  <c r="AB2161" i="2"/>
  <c r="AF2161" i="2"/>
  <c r="AY2161" i="2"/>
  <c r="AI2161" i="2"/>
  <c r="AN2161" i="2"/>
  <c r="AR2161" i="2"/>
  <c r="BP2161" i="2"/>
  <c r="AZ2161" i="2"/>
  <c r="BD2161" i="2"/>
  <c r="BM2161" i="2"/>
  <c r="AJ2161" i="2"/>
  <c r="DQ2161" i="2"/>
  <c r="DU2161" i="2"/>
  <c r="C2162" i="2"/>
  <c r="BX2161" i="2"/>
  <c r="J2161" i="2"/>
  <c r="O2161" i="2"/>
  <c r="N2161" i="2"/>
  <c r="AV2161" i="2"/>
  <c r="AO2161" i="2"/>
  <c r="AS2161" i="2"/>
  <c r="AW2161" i="2"/>
  <c r="BQ2161" i="2"/>
  <c r="BE2161" i="2"/>
  <c r="BJ2161" i="2"/>
  <c r="BN2161" i="2"/>
  <c r="BO2161" i="2"/>
  <c r="DE2161" i="2"/>
  <c r="DR2161" i="2"/>
  <c r="X2161" i="2"/>
  <c r="K2161" i="2"/>
  <c r="P2161" i="2"/>
  <c r="U2161" i="2"/>
  <c r="BZ2161" i="2"/>
  <c r="BY2161" i="2"/>
  <c r="AL2160" i="2"/>
  <c r="AG1550" i="2"/>
  <c r="AG1553" i="2" s="1"/>
  <c r="F2144" i="2" s="1"/>
  <c r="BA1500" i="2"/>
  <c r="BA1502" i="2" s="1"/>
  <c r="BA1506" i="2" s="1"/>
  <c r="BB1494" i="2"/>
  <c r="BB1495" i="2" s="1"/>
  <c r="AZ1451" i="2"/>
  <c r="AI130" i="2"/>
  <c r="AH168" i="2"/>
  <c r="AH1137" i="2"/>
  <c r="BB2145" i="2" s="1"/>
  <c r="BH2145" i="2" s="1"/>
  <c r="AH1367" i="2"/>
  <c r="AH161" i="2"/>
  <c r="BA1440" i="2"/>
  <c r="BA1444" i="2" s="1"/>
  <c r="AZ1691" i="2"/>
  <c r="DD1611" i="2" l="1"/>
  <c r="DF17" i="2"/>
  <c r="DE1499" i="2"/>
  <c r="DE1522" i="2"/>
  <c r="DE1498" i="2"/>
  <c r="DE1495" i="2"/>
  <c r="DE1504" i="2"/>
  <c r="DE1494" i="2"/>
  <c r="DE1503" i="2"/>
  <c r="DE1526" i="2"/>
  <c r="DE579" i="2" s="1"/>
  <c r="DE1502" i="2"/>
  <c r="DE1524" i="2"/>
  <c r="DE1500" i="2"/>
  <c r="DE1523" i="2"/>
  <c r="DE1506" i="2"/>
  <c r="DE1536" i="2"/>
  <c r="DE1545" i="2"/>
  <c r="DE1496" i="2"/>
  <c r="DE1530" i="2"/>
  <c r="DE1544" i="2"/>
  <c r="DE1497" i="2"/>
  <c r="DF1521" i="2"/>
  <c r="DE1529" i="2"/>
  <c r="DE1543" i="2"/>
  <c r="DE1527" i="2"/>
  <c r="DE1541" i="2"/>
  <c r="DE1539" i="2"/>
  <c r="DE1538" i="2"/>
  <c r="DE1505" i="2"/>
  <c r="DE1537" i="2"/>
  <c r="DE1555" i="2"/>
  <c r="DE1576" i="2"/>
  <c r="DE1575" i="2"/>
  <c r="DE1542" i="2"/>
  <c r="DE1528" i="2"/>
  <c r="DE1552" i="2"/>
  <c r="DE1553" i="2" s="1"/>
  <c r="DE1569" i="2"/>
  <c r="DF1573" i="2"/>
  <c r="DE1551" i="2"/>
  <c r="DE1567" i="2"/>
  <c r="DE1550" i="2"/>
  <c r="DE1565" i="2"/>
  <c r="DE1578" i="2"/>
  <c r="DE1589" i="2"/>
  <c r="DE1604" i="2"/>
  <c r="DE1588" i="2"/>
  <c r="DE1603" i="2"/>
  <c r="DE1577" i="2"/>
  <c r="DE1602" i="2"/>
  <c r="DF1587" i="2"/>
  <c r="DE1601" i="2"/>
  <c r="DE1610" i="2"/>
  <c r="DE1600" i="2"/>
  <c r="DE1609" i="2"/>
  <c r="DE1574" i="2"/>
  <c r="DE1597" i="2"/>
  <c r="DE1608" i="2"/>
  <c r="DE1607" i="2"/>
  <c r="DE1621" i="2"/>
  <c r="DE1630" i="2"/>
  <c r="DE1590" i="2"/>
  <c r="DE1620" i="2"/>
  <c r="DE1629" i="2"/>
  <c r="DE1619" i="2"/>
  <c r="DE1628" i="2"/>
  <c r="DE1618" i="2"/>
  <c r="DE1627" i="2"/>
  <c r="DE1635" i="2"/>
  <c r="DE1564" i="2"/>
  <c r="DE1605" i="2"/>
  <c r="DE1617" i="2"/>
  <c r="DE1625" i="2"/>
  <c r="DE1634" i="2"/>
  <c r="DE1616" i="2"/>
  <c r="DE1624" i="2"/>
  <c r="DE1615" i="2"/>
  <c r="DE1623" i="2"/>
  <c r="DE1632" i="2"/>
  <c r="DE1614" i="2"/>
  <c r="DE1622" i="2"/>
  <c r="DE1639" i="2"/>
  <c r="DE1647" i="2"/>
  <c r="DE1657" i="2"/>
  <c r="DE1665" i="2"/>
  <c r="DE1678" i="2"/>
  <c r="DE1633" i="2"/>
  <c r="DE1638" i="2"/>
  <c r="DE1646" i="2"/>
  <c r="DE1656" i="2"/>
  <c r="DE1661" i="2"/>
  <c r="DE1677" i="2"/>
  <c r="DE1645" i="2"/>
  <c r="DE1655" i="2"/>
  <c r="DE1674" i="2"/>
  <c r="DE1636" i="2"/>
  <c r="DE1637" i="2"/>
  <c r="DE1644" i="2"/>
  <c r="DE1654" i="2"/>
  <c r="DE1672" i="2"/>
  <c r="DE1631" i="2"/>
  <c r="DE1643" i="2"/>
  <c r="DE1653" i="2"/>
  <c r="DE1671" i="2"/>
  <c r="DE1642" i="2"/>
  <c r="DE1652" i="2"/>
  <c r="DE1641" i="2"/>
  <c r="DE1651" i="2"/>
  <c r="DE1640" i="2"/>
  <c r="DE1649" i="2"/>
  <c r="DE1658" i="2"/>
  <c r="DE1666" i="2"/>
  <c r="DE1691" i="2"/>
  <c r="DE1750" i="2"/>
  <c r="DE1690" i="2"/>
  <c r="DE1746" i="2"/>
  <c r="DE1689" i="2"/>
  <c r="DE1701" i="2"/>
  <c r="DE1738" i="2"/>
  <c r="DE1789" i="2"/>
  <c r="DE1688" i="2"/>
  <c r="DE1699" i="2"/>
  <c r="DE1721" i="2" s="1"/>
  <c r="DE1734" i="2"/>
  <c r="DE1787" i="2"/>
  <c r="DE1669" i="2"/>
  <c r="DE1685" i="2"/>
  <c r="DE1698" i="2"/>
  <c r="DE1718" i="2" s="1"/>
  <c r="DE1726" i="2"/>
  <c r="DE1670" i="2"/>
  <c r="DE1680" i="2"/>
  <c r="DE1683" i="2"/>
  <c r="DE1695" i="2"/>
  <c r="DE1722" i="2"/>
  <c r="DE1783" i="2"/>
  <c r="DE1681" i="2"/>
  <c r="DE1693" i="2"/>
  <c r="DE1762" i="2"/>
  <c r="DE1782" i="2"/>
  <c r="DE1692" i="2"/>
  <c r="DE1758" i="2"/>
  <c r="DE1781" i="2"/>
  <c r="DE1804" i="2"/>
  <c r="DF1798" i="2" s="1"/>
  <c r="DE1442" i="2"/>
  <c r="DE1451" i="2"/>
  <c r="DE564" i="2"/>
  <c r="DE1803" i="2"/>
  <c r="DE1441" i="2"/>
  <c r="DE1450" i="2"/>
  <c r="DE1415" i="2"/>
  <c r="DE549" i="2"/>
  <c r="DE1784" i="2"/>
  <c r="DF1779" i="2" s="1"/>
  <c r="DE1792" i="2"/>
  <c r="DE1802" i="2"/>
  <c r="DE1440" i="2"/>
  <c r="DE1449" i="2"/>
  <c r="DE1801" i="2"/>
  <c r="DE1439" i="2"/>
  <c r="DE1448" i="2"/>
  <c r="DE618" i="2"/>
  <c r="DE1816" i="2"/>
  <c r="DE1447" i="2"/>
  <c r="DE1469" i="2"/>
  <c r="DE1812" i="2"/>
  <c r="DE1445" i="2"/>
  <c r="DE1468" i="2"/>
  <c r="DE1809" i="2"/>
  <c r="DE1444" i="2"/>
  <c r="DE595" i="2"/>
  <c r="DE1807" i="2"/>
  <c r="DE1465" i="2"/>
  <c r="DF1466" i="2"/>
  <c r="DE655" i="2"/>
  <c r="DE696" i="2"/>
  <c r="DE750" i="2"/>
  <c r="DE804" i="2"/>
  <c r="DE638" i="2"/>
  <c r="DE695" i="2"/>
  <c r="DE749" i="2"/>
  <c r="DE787" i="2"/>
  <c r="DE637" i="2"/>
  <c r="DE694" i="2"/>
  <c r="DE733" i="2"/>
  <c r="DE786" i="2"/>
  <c r="DE636" i="2"/>
  <c r="DE676" i="2"/>
  <c r="DE732" i="2"/>
  <c r="DE785" i="2"/>
  <c r="DE598" i="2"/>
  <c r="DE617" i="2"/>
  <c r="DE619" i="2"/>
  <c r="DE675" i="2"/>
  <c r="DE731" i="2"/>
  <c r="DE769" i="2"/>
  <c r="DE813" i="2"/>
  <c r="DE674" i="2"/>
  <c r="DE715" i="2"/>
  <c r="DE768" i="2"/>
  <c r="DE812" i="2"/>
  <c r="DE657" i="2"/>
  <c r="DE714" i="2"/>
  <c r="DE767" i="2"/>
  <c r="DE806" i="2"/>
  <c r="DE656" i="2"/>
  <c r="DE713" i="2"/>
  <c r="DE751" i="2"/>
  <c r="DE805" i="2"/>
  <c r="DE841" i="2"/>
  <c r="DE901" i="2"/>
  <c r="DE941" i="2"/>
  <c r="DE979" i="2"/>
  <c r="DE1038" i="2"/>
  <c r="DE840" i="2"/>
  <c r="DE882" i="2"/>
  <c r="DE940" i="2"/>
  <c r="DE978" i="2"/>
  <c r="DE1020" i="2"/>
  <c r="DE814" i="2"/>
  <c r="DE881" i="2"/>
  <c r="DE939" i="2"/>
  <c r="DE974" i="2"/>
  <c r="DE1019" i="2"/>
  <c r="DE880" i="2"/>
  <c r="DE923" i="2"/>
  <c r="DE973" i="2"/>
  <c r="DE1018" i="2"/>
  <c r="DE862" i="2"/>
  <c r="DE922" i="2"/>
  <c r="DE972" i="2"/>
  <c r="DE1000" i="2"/>
  <c r="DE861" i="2"/>
  <c r="DE921" i="2"/>
  <c r="DE958" i="2"/>
  <c r="DE999" i="2"/>
  <c r="DE860" i="2"/>
  <c r="DE903" i="2"/>
  <c r="DE957" i="2"/>
  <c r="DE998" i="2"/>
  <c r="DE842" i="2"/>
  <c r="DE902" i="2"/>
  <c r="DE956" i="2"/>
  <c r="DE980" i="2"/>
  <c r="DE1079" i="2"/>
  <c r="DE1135" i="2"/>
  <c r="DE1176" i="2"/>
  <c r="DE1237" i="2"/>
  <c r="DE1078" i="2"/>
  <c r="DE1120" i="2"/>
  <c r="DE1175" i="2"/>
  <c r="DE1236" i="2"/>
  <c r="DE1060" i="2"/>
  <c r="DE1119" i="2"/>
  <c r="DE1174" i="2"/>
  <c r="DE1220" i="2"/>
  <c r="DE1059" i="2"/>
  <c r="DE1118" i="2"/>
  <c r="DE1154" i="2"/>
  <c r="DE1219" i="2"/>
  <c r="DE1058" i="2"/>
  <c r="DE1100" i="2"/>
  <c r="DE1153" i="2"/>
  <c r="DE1218" i="2"/>
  <c r="DE1254" i="2"/>
  <c r="DE1040" i="2"/>
  <c r="DE1099" i="2"/>
  <c r="DE1152" i="2"/>
  <c r="DE1200" i="2"/>
  <c r="DE1253" i="2"/>
  <c r="DE1039" i="2"/>
  <c r="DE1098" i="2"/>
  <c r="DE1137" i="2"/>
  <c r="DE1199" i="2"/>
  <c r="DE1252" i="2"/>
  <c r="DE1080" i="2"/>
  <c r="DE1136" i="2"/>
  <c r="DE1198" i="2"/>
  <c r="DE1238" i="2"/>
  <c r="DE1289" i="2"/>
  <c r="DE1317" i="2"/>
  <c r="DE1360" i="2"/>
  <c r="DE1275" i="2"/>
  <c r="DE1316" i="2"/>
  <c r="DE1359" i="2"/>
  <c r="DE1382" i="2"/>
  <c r="DE1414" i="2"/>
  <c r="DE1443" i="2" s="1"/>
  <c r="DE1274" i="2"/>
  <c r="DE1315" i="2"/>
  <c r="DE1355" i="2"/>
  <c r="DE1381" i="2"/>
  <c r="DE1413" i="2"/>
  <c r="DE1273" i="2"/>
  <c r="DE1297" i="2"/>
  <c r="DE1354" i="2"/>
  <c r="DE1380" i="2"/>
  <c r="DE1412" i="2"/>
  <c r="DE1296" i="2"/>
  <c r="DE1353" i="2"/>
  <c r="DE1369" i="2"/>
  <c r="DE1383" i="2" s="1"/>
  <c r="DE1399" i="2"/>
  <c r="DE1295" i="2"/>
  <c r="DE1338" i="2"/>
  <c r="DE1368" i="2"/>
  <c r="DE1397" i="2"/>
  <c r="DE1291" i="2"/>
  <c r="DE1337" i="2"/>
  <c r="DE1367" i="2"/>
  <c r="DE1392" i="2"/>
  <c r="DE1290" i="2"/>
  <c r="DE1336" i="2"/>
  <c r="DE1361" i="2"/>
  <c r="DE1385" i="2"/>
  <c r="DE524" i="2"/>
  <c r="DE419" i="2"/>
  <c r="DE387" i="2"/>
  <c r="DE414" i="2"/>
  <c r="DE339" i="2"/>
  <c r="DE287" i="2"/>
  <c r="DE239" i="2"/>
  <c r="DE263" i="2"/>
  <c r="DE523" i="2"/>
  <c r="DE418" i="2"/>
  <c r="DE386" i="2"/>
  <c r="DE413" i="2"/>
  <c r="DE308" i="2"/>
  <c r="DE333" i="2"/>
  <c r="DE355" i="2"/>
  <c r="DE224" i="2"/>
  <c r="DE262" i="2"/>
  <c r="DE439" i="2"/>
  <c r="DE379" i="2"/>
  <c r="DE411" i="2"/>
  <c r="DE306" i="2"/>
  <c r="DE331" i="2"/>
  <c r="DE354" i="2"/>
  <c r="DE223" i="2"/>
  <c r="DE261" i="2"/>
  <c r="DE457" i="2"/>
  <c r="DE378" i="2"/>
  <c r="DE410" i="2"/>
  <c r="DE304" i="2"/>
  <c r="DE328" i="2"/>
  <c r="DE352" i="2"/>
  <c r="DE222" i="2"/>
  <c r="DE246" i="2"/>
  <c r="DE472" i="2"/>
  <c r="DE371" i="2"/>
  <c r="DE403" i="2"/>
  <c r="DE296" i="2"/>
  <c r="DE327" i="2"/>
  <c r="DE351" i="2"/>
  <c r="DE219" i="2"/>
  <c r="DE245" i="2"/>
  <c r="DE272" i="2"/>
  <c r="DE487" i="2"/>
  <c r="DE370" i="2"/>
  <c r="DE402" i="2"/>
  <c r="DE321" i="2"/>
  <c r="DE345" i="2"/>
  <c r="DE218" i="2"/>
  <c r="DE244" i="2"/>
  <c r="DE268" i="2"/>
  <c r="DE532" i="2"/>
  <c r="DE423" i="2"/>
  <c r="DE1720" i="2" s="1"/>
  <c r="DE395" i="2"/>
  <c r="DE294" i="2"/>
  <c r="DE293" i="2" s="1"/>
  <c r="DF295" i="2"/>
  <c r="DE318" i="2"/>
  <c r="DE343" i="2"/>
  <c r="DE217" i="2"/>
  <c r="DE241" i="2"/>
  <c r="DE267" i="2"/>
  <c r="DE240" i="2"/>
  <c r="DE191" i="2"/>
  <c r="DE157" i="2"/>
  <c r="DE167" i="2"/>
  <c r="DE121" i="2"/>
  <c r="DE131" i="2"/>
  <c r="DE192" i="2"/>
  <c r="DE158" i="2"/>
  <c r="DE122" i="2"/>
  <c r="DE360" i="2"/>
  <c r="DE201" i="2"/>
  <c r="DE166" i="2"/>
  <c r="DE120" i="2"/>
  <c r="DE130" i="2"/>
  <c r="DE394" i="2"/>
  <c r="DE340" i="2"/>
  <c r="DE189" i="2"/>
  <c r="DE199" i="2"/>
  <c r="DE165" i="2"/>
  <c r="DE119" i="2"/>
  <c r="DE129" i="2"/>
  <c r="DE420" i="2"/>
  <c r="DE317" i="2"/>
  <c r="DE188" i="2"/>
  <c r="DE198" i="2"/>
  <c r="DE164" i="2"/>
  <c r="DE118" i="2"/>
  <c r="DE128" i="2"/>
  <c r="DE525" i="2"/>
  <c r="DE274" i="2"/>
  <c r="DE197" i="2"/>
  <c r="DE161" i="2"/>
  <c r="DE117" i="2"/>
  <c r="DE127" i="2"/>
  <c r="DE168" i="2"/>
  <c r="DE273" i="2"/>
  <c r="DE196" i="2"/>
  <c r="DE160" i="2"/>
  <c r="DE114" i="2"/>
  <c r="DE126" i="2"/>
  <c r="DE135" i="2"/>
  <c r="DE266" i="2"/>
  <c r="DE132" i="2"/>
  <c r="DE193" i="2"/>
  <c r="DE159" i="2"/>
  <c r="DE170" i="2"/>
  <c r="DE123" i="2"/>
  <c r="DE134" i="2"/>
  <c r="DE1438" i="2"/>
  <c r="DE1493" i="2"/>
  <c r="DE1492" i="2"/>
  <c r="DE1437" i="2"/>
  <c r="DE16" i="2"/>
  <c r="DD1659" i="2"/>
  <c r="DD1553" i="2"/>
  <c r="DD1557" i="2" s="1"/>
  <c r="DD1596" i="2"/>
  <c r="DD282" i="2"/>
  <c r="DD310" i="2"/>
  <c r="BR2161" i="2"/>
  <c r="AG1557" i="2"/>
  <c r="AG1574" i="2" s="1"/>
  <c r="AG1665" i="2" s="1"/>
  <c r="AG1683" i="2" s="1"/>
  <c r="S2161" i="2"/>
  <c r="DU2162" i="2"/>
  <c r="C2163" i="2"/>
  <c r="BA2162" i="2"/>
  <c r="R2162" i="2"/>
  <c r="X2162" i="2"/>
  <c r="AC2162" i="2"/>
  <c r="BX2162" i="2"/>
  <c r="AO2162" i="2"/>
  <c r="AP2162" i="2"/>
  <c r="AT2162" i="2"/>
  <c r="J2162" i="2"/>
  <c r="BE2162" i="2"/>
  <c r="BK2162" i="2"/>
  <c r="BO2162" i="2"/>
  <c r="AG2162" i="2"/>
  <c r="DQ2162" i="2"/>
  <c r="DV2162" i="2"/>
  <c r="K2162" i="2"/>
  <c r="AX2162" i="2"/>
  <c r="O2162" i="2"/>
  <c r="AD2162" i="2"/>
  <c r="AH2162" i="2"/>
  <c r="DE2162" i="2"/>
  <c r="AK2162" i="2"/>
  <c r="AY2162" i="2"/>
  <c r="BC2162" i="2"/>
  <c r="P2162" i="2"/>
  <c r="BF2162" i="2"/>
  <c r="BP2162" i="2"/>
  <c r="DO2162" i="2"/>
  <c r="AQ2162" i="2"/>
  <c r="DR2162" i="2"/>
  <c r="L2162" i="2"/>
  <c r="Q2162" i="2"/>
  <c r="BG2162" i="2"/>
  <c r="U2162" i="2"/>
  <c r="AE2162" i="2"/>
  <c r="AI2162" i="2"/>
  <c r="DS2162" i="2"/>
  <c r="BL2162" i="2"/>
  <c r="AV2162" i="2"/>
  <c r="AZ2162" i="2"/>
  <c r="V2162" i="2"/>
  <c r="AR2162" i="2"/>
  <c r="BQ2162" i="2"/>
  <c r="DT2162" i="2"/>
  <c r="AN2162" i="2"/>
  <c r="D2162" i="2"/>
  <c r="I2162" i="2"/>
  <c r="H2162" i="2"/>
  <c r="BD2162" i="2"/>
  <c r="AB2162" i="2"/>
  <c r="AF2162" i="2"/>
  <c r="BM2162" i="2"/>
  <c r="AU2162" i="2"/>
  <c r="AS2162" i="2"/>
  <c r="AW2162" i="2"/>
  <c r="N2162" i="2"/>
  <c r="AA2162" i="2"/>
  <c r="BJ2162" i="2"/>
  <c r="BN2162" i="2"/>
  <c r="AJ2162" i="2"/>
  <c r="BZ2162" i="2"/>
  <c r="BY2162" i="2"/>
  <c r="AL2161" i="2"/>
  <c r="AI121" i="2"/>
  <c r="AI122" i="2" s="1"/>
  <c r="AI131" i="2"/>
  <c r="BA1691" i="2"/>
  <c r="BA1445" i="2"/>
  <c r="BA1447" i="2" s="1"/>
  <c r="BA1451" i="2" s="1"/>
  <c r="BB1439" i="2"/>
  <c r="AH1641" i="2"/>
  <c r="AH1647" i="2" s="1"/>
  <c r="AH1369" i="2"/>
  <c r="AH1383" i="2" s="1"/>
  <c r="AH1567" i="2" s="1"/>
  <c r="AH1569" i="2" s="1"/>
  <c r="AZ1689" i="2"/>
  <c r="AH170" i="2"/>
  <c r="DN2145" i="2" s="1"/>
  <c r="DE1557" i="2" l="1"/>
  <c r="DE1659" i="2"/>
  <c r="DE1596" i="2"/>
  <c r="DE310" i="2"/>
  <c r="DE282" i="2"/>
  <c r="DE1719" i="2" s="1"/>
  <c r="DD1719" i="2"/>
  <c r="DE1611" i="2"/>
  <c r="DG17" i="2"/>
  <c r="DF1500" i="2"/>
  <c r="DF1523" i="2"/>
  <c r="DF1499" i="2"/>
  <c r="DF1522" i="2"/>
  <c r="DF1496" i="2"/>
  <c r="DF1505" i="2"/>
  <c r="DF1495" i="2"/>
  <c r="DF1504" i="2"/>
  <c r="DF1494" i="2"/>
  <c r="DF1503" i="2"/>
  <c r="DF1526" i="2"/>
  <c r="DF579" i="2" s="1"/>
  <c r="DF1502" i="2"/>
  <c r="DF1524" i="2"/>
  <c r="DF1537" i="2"/>
  <c r="DF1506" i="2"/>
  <c r="DF1536" i="2"/>
  <c r="DF1545" i="2"/>
  <c r="DF1530" i="2"/>
  <c r="DF1544" i="2"/>
  <c r="DF1498" i="2"/>
  <c r="DF1528" i="2"/>
  <c r="DF1542" i="2"/>
  <c r="DF1527" i="2"/>
  <c r="DF1541" i="2"/>
  <c r="DF1539" i="2"/>
  <c r="DF1538" i="2"/>
  <c r="DF1529" i="2"/>
  <c r="DF1564" i="2"/>
  <c r="DF1577" i="2"/>
  <c r="DF1555" i="2"/>
  <c r="DF1576" i="2"/>
  <c r="DF1574" i="2"/>
  <c r="DF1497" i="2"/>
  <c r="DF1552" i="2"/>
  <c r="DF1569" i="2"/>
  <c r="DG1573" i="2"/>
  <c r="DF1551" i="2"/>
  <c r="DF1567" i="2"/>
  <c r="DF1543" i="2"/>
  <c r="DF1590" i="2"/>
  <c r="DF1605" i="2"/>
  <c r="DF1614" i="2"/>
  <c r="DG1521" i="2"/>
  <c r="DF1589" i="2"/>
  <c r="DF1604" i="2"/>
  <c r="DF1588" i="2"/>
  <c r="DF1603" i="2"/>
  <c r="DF1602" i="2"/>
  <c r="DF1578" i="2"/>
  <c r="DG1587" i="2"/>
  <c r="DF1601" i="2"/>
  <c r="DF1610" i="2"/>
  <c r="DF1550" i="2"/>
  <c r="DF1600" i="2"/>
  <c r="DF1609" i="2"/>
  <c r="DF1565" i="2"/>
  <c r="DF1597" i="2"/>
  <c r="DF1608" i="2"/>
  <c r="DF1622" i="2"/>
  <c r="DF1631" i="2"/>
  <c r="DF1607" i="2"/>
  <c r="DF1621" i="2"/>
  <c r="DF1630" i="2"/>
  <c r="DF1620" i="2"/>
  <c r="DF1629" i="2"/>
  <c r="DF1575" i="2"/>
  <c r="DF1619" i="2"/>
  <c r="DF1628" i="2"/>
  <c r="DF1636" i="2"/>
  <c r="DF1618" i="2"/>
  <c r="DF1627" i="2"/>
  <c r="DF1635" i="2"/>
  <c r="DF1617" i="2"/>
  <c r="DF1625" i="2"/>
  <c r="DF1616" i="2"/>
  <c r="DF1624" i="2"/>
  <c r="DF1615" i="2"/>
  <c r="DF1623" i="2"/>
  <c r="DF1640" i="2"/>
  <c r="DF1649" i="2"/>
  <c r="DF1658" i="2"/>
  <c r="DF1666" i="2"/>
  <c r="DF1680" i="2"/>
  <c r="DF1639" i="2"/>
  <c r="DF1647" i="2"/>
  <c r="DF1657" i="2"/>
  <c r="DF1665" i="2"/>
  <c r="DF1633" i="2"/>
  <c r="DF1634" i="2"/>
  <c r="DF1638" i="2"/>
  <c r="DF1646" i="2"/>
  <c r="DF1656" i="2"/>
  <c r="DF1661" i="2"/>
  <c r="DF1645" i="2"/>
  <c r="DF1655" i="2"/>
  <c r="DF1674" i="2"/>
  <c r="DF1637" i="2"/>
  <c r="DF1644" i="2"/>
  <c r="DF1654" i="2"/>
  <c r="DF1643" i="2"/>
  <c r="DF1653" i="2"/>
  <c r="DF1632" i="2"/>
  <c r="DF1642" i="2"/>
  <c r="DF1652" i="2"/>
  <c r="DF1641" i="2"/>
  <c r="DF1651" i="2"/>
  <c r="DF1669" i="2"/>
  <c r="DF1678" i="2"/>
  <c r="DF1692" i="2"/>
  <c r="DF1758" i="2"/>
  <c r="DF1781" i="2"/>
  <c r="DF1691" i="2"/>
  <c r="DF1750" i="2"/>
  <c r="DF1690" i="2"/>
  <c r="DF1746" i="2"/>
  <c r="DF1672" i="2"/>
  <c r="DF1677" i="2"/>
  <c r="DF1689" i="2"/>
  <c r="DF1701" i="2"/>
  <c r="DF1738" i="2"/>
  <c r="DF1789" i="2"/>
  <c r="DF1688" i="2"/>
  <c r="DF1699" i="2"/>
  <c r="DF1721" i="2" s="1"/>
  <c r="DF1734" i="2"/>
  <c r="DF1685" i="2"/>
  <c r="DF1698" i="2"/>
  <c r="DF1718" i="2" s="1"/>
  <c r="DF1726" i="2"/>
  <c r="DF1784" i="2"/>
  <c r="DG1779" i="2" s="1"/>
  <c r="DF1670" i="2"/>
  <c r="DF1683" i="2"/>
  <c r="DF1695" i="2"/>
  <c r="DF1722" i="2"/>
  <c r="DF1783" i="2"/>
  <c r="DF1671" i="2"/>
  <c r="DF1681" i="2"/>
  <c r="DF1693" i="2"/>
  <c r="DF1762" i="2"/>
  <c r="DF1782" i="2"/>
  <c r="DF1807" i="2"/>
  <c r="DF1465" i="2"/>
  <c r="DG1466" i="2"/>
  <c r="DF1804" i="2"/>
  <c r="DG1798" i="2" s="1"/>
  <c r="DF1442" i="2"/>
  <c r="DF1451" i="2"/>
  <c r="DF564" i="2"/>
  <c r="DF1803" i="2"/>
  <c r="DF1441" i="2"/>
  <c r="DF1450" i="2"/>
  <c r="DF1415" i="2"/>
  <c r="DF549" i="2"/>
  <c r="DF1792" i="2"/>
  <c r="DF1802" i="2"/>
  <c r="DF1440" i="2"/>
  <c r="DF1449" i="2"/>
  <c r="DF1801" i="2"/>
  <c r="DF1439" i="2"/>
  <c r="DF1448" i="2"/>
  <c r="DF1787" i="2"/>
  <c r="DF1816" i="2"/>
  <c r="DF1447" i="2"/>
  <c r="DF1469" i="2"/>
  <c r="DF1812" i="2"/>
  <c r="DF1445" i="2"/>
  <c r="DF1468" i="2"/>
  <c r="DF1809" i="2"/>
  <c r="DF1444" i="2"/>
  <c r="DF595" i="2"/>
  <c r="DF656" i="2"/>
  <c r="DF713" i="2"/>
  <c r="DF751" i="2"/>
  <c r="DF805" i="2"/>
  <c r="DF655" i="2"/>
  <c r="DF696" i="2"/>
  <c r="DF750" i="2"/>
  <c r="DF804" i="2"/>
  <c r="DF638" i="2"/>
  <c r="DF695" i="2"/>
  <c r="DF749" i="2"/>
  <c r="DF787" i="2"/>
  <c r="DF637" i="2"/>
  <c r="DF694" i="2"/>
  <c r="DF733" i="2"/>
  <c r="DF786" i="2"/>
  <c r="DF636" i="2"/>
  <c r="DF676" i="2"/>
  <c r="DF732" i="2"/>
  <c r="DF785" i="2"/>
  <c r="DF598" i="2"/>
  <c r="DF617" i="2"/>
  <c r="DF618" i="2"/>
  <c r="DF619" i="2"/>
  <c r="DF675" i="2"/>
  <c r="DF731" i="2"/>
  <c r="DF769" i="2"/>
  <c r="DF813" i="2"/>
  <c r="DF674" i="2"/>
  <c r="DF715" i="2"/>
  <c r="DF768" i="2"/>
  <c r="DF812" i="2"/>
  <c r="DF657" i="2"/>
  <c r="DF714" i="2"/>
  <c r="DF767" i="2"/>
  <c r="DF806" i="2"/>
  <c r="DF842" i="2"/>
  <c r="DF902" i="2"/>
  <c r="DF956" i="2"/>
  <c r="DF980" i="2"/>
  <c r="DF841" i="2"/>
  <c r="DF901" i="2"/>
  <c r="DF941" i="2"/>
  <c r="DF979" i="2"/>
  <c r="DF1038" i="2"/>
  <c r="DF840" i="2"/>
  <c r="DF882" i="2"/>
  <c r="DF940" i="2"/>
  <c r="DF978" i="2"/>
  <c r="DF1020" i="2"/>
  <c r="DF814" i="2"/>
  <c r="DF881" i="2"/>
  <c r="DF939" i="2"/>
  <c r="DF974" i="2"/>
  <c r="DF1019" i="2"/>
  <c r="DF880" i="2"/>
  <c r="DF923" i="2"/>
  <c r="DF973" i="2"/>
  <c r="DF1018" i="2"/>
  <c r="DF862" i="2"/>
  <c r="DF922" i="2"/>
  <c r="DF972" i="2"/>
  <c r="DF1000" i="2"/>
  <c r="DF861" i="2"/>
  <c r="DF921" i="2"/>
  <c r="DF958" i="2"/>
  <c r="DF999" i="2"/>
  <c r="DF860" i="2"/>
  <c r="DF903" i="2"/>
  <c r="DF957" i="2"/>
  <c r="DF998" i="2"/>
  <c r="DF1080" i="2"/>
  <c r="DF1136" i="2"/>
  <c r="DF1198" i="2"/>
  <c r="DF1238" i="2"/>
  <c r="DF1079" i="2"/>
  <c r="DF1135" i="2"/>
  <c r="DF1176" i="2"/>
  <c r="DF1237" i="2"/>
  <c r="DF1078" i="2"/>
  <c r="DF1120" i="2"/>
  <c r="DF1175" i="2"/>
  <c r="DF1236" i="2"/>
  <c r="DF1060" i="2"/>
  <c r="DF1119" i="2"/>
  <c r="DF1174" i="2"/>
  <c r="DF1220" i="2"/>
  <c r="DF1059" i="2"/>
  <c r="DF1118" i="2"/>
  <c r="DF1154" i="2"/>
  <c r="DF1219" i="2"/>
  <c r="DF1058" i="2"/>
  <c r="DF1100" i="2"/>
  <c r="DF1153" i="2"/>
  <c r="DF1218" i="2"/>
  <c r="DF1254" i="2"/>
  <c r="DF1040" i="2"/>
  <c r="DF1099" i="2"/>
  <c r="DF1152" i="2"/>
  <c r="DF1200" i="2"/>
  <c r="DF1253" i="2"/>
  <c r="DF1039" i="2"/>
  <c r="DF1098" i="2"/>
  <c r="DF1137" i="2"/>
  <c r="DF1199" i="2"/>
  <c r="DF1252" i="2"/>
  <c r="DF1290" i="2"/>
  <c r="DF1336" i="2"/>
  <c r="DF1361" i="2"/>
  <c r="DF1385" i="2"/>
  <c r="DF1289" i="2"/>
  <c r="DF1317" i="2"/>
  <c r="DF1360" i="2"/>
  <c r="DF1275" i="2"/>
  <c r="DF1316" i="2"/>
  <c r="DF1359" i="2"/>
  <c r="DF1382" i="2"/>
  <c r="DF1414" i="2"/>
  <c r="DF1443" i="2" s="1"/>
  <c r="DF1274" i="2"/>
  <c r="DF1315" i="2"/>
  <c r="DF1355" i="2"/>
  <c r="DF1381" i="2"/>
  <c r="DF1413" i="2"/>
  <c r="DF1273" i="2"/>
  <c r="DF1297" i="2"/>
  <c r="DF1354" i="2"/>
  <c r="DF1380" i="2"/>
  <c r="DF1412" i="2"/>
  <c r="DF1296" i="2"/>
  <c r="DF1353" i="2"/>
  <c r="DF1369" i="2"/>
  <c r="DF1383" i="2" s="1"/>
  <c r="DF1399" i="2"/>
  <c r="DF1295" i="2"/>
  <c r="DF1338" i="2"/>
  <c r="DF1368" i="2"/>
  <c r="DF1397" i="2"/>
  <c r="DF1291" i="2"/>
  <c r="DF1337" i="2"/>
  <c r="DF1367" i="2"/>
  <c r="DF1392" i="2"/>
  <c r="DF525" i="2"/>
  <c r="DF420" i="2"/>
  <c r="DF394" i="2"/>
  <c r="DF360" i="2"/>
  <c r="DF317" i="2"/>
  <c r="DF340" i="2"/>
  <c r="DF240" i="2"/>
  <c r="DF266" i="2"/>
  <c r="DF524" i="2"/>
  <c r="DF419" i="2"/>
  <c r="DF387" i="2"/>
  <c r="DF414" i="2"/>
  <c r="DF339" i="2"/>
  <c r="DF287" i="2"/>
  <c r="DF239" i="2"/>
  <c r="DF263" i="2"/>
  <c r="DF523" i="2"/>
  <c r="DF418" i="2"/>
  <c r="DF386" i="2"/>
  <c r="DF413" i="2"/>
  <c r="DF308" i="2"/>
  <c r="DF333" i="2"/>
  <c r="DF355" i="2"/>
  <c r="DF224" i="2"/>
  <c r="DF262" i="2"/>
  <c r="DF439" i="2"/>
  <c r="DF379" i="2"/>
  <c r="DF411" i="2"/>
  <c r="DF306" i="2"/>
  <c r="DF331" i="2"/>
  <c r="DF354" i="2"/>
  <c r="DF223" i="2"/>
  <c r="DF261" i="2"/>
  <c r="DF457" i="2"/>
  <c r="DF378" i="2"/>
  <c r="DF410" i="2"/>
  <c r="DF304" i="2"/>
  <c r="DF328" i="2"/>
  <c r="DF352" i="2"/>
  <c r="DF222" i="2"/>
  <c r="DF246" i="2"/>
  <c r="DF472" i="2"/>
  <c r="DF371" i="2"/>
  <c r="DF403" i="2"/>
  <c r="DF296" i="2"/>
  <c r="DF327" i="2"/>
  <c r="DF351" i="2"/>
  <c r="DF219" i="2"/>
  <c r="DF245" i="2"/>
  <c r="DF272" i="2"/>
  <c r="DF487" i="2"/>
  <c r="DF370" i="2"/>
  <c r="DF402" i="2"/>
  <c r="DF321" i="2"/>
  <c r="DF345" i="2"/>
  <c r="DF218" i="2"/>
  <c r="DF244" i="2"/>
  <c r="DF268" i="2"/>
  <c r="DF423" i="2"/>
  <c r="DF1720" i="2" s="1"/>
  <c r="DF318" i="2"/>
  <c r="DF192" i="2"/>
  <c r="DF158" i="2"/>
  <c r="DF168" i="2"/>
  <c r="DF122" i="2"/>
  <c r="DF132" i="2"/>
  <c r="DF134" i="2"/>
  <c r="DF532" i="2"/>
  <c r="DF191" i="2"/>
  <c r="DF157" i="2"/>
  <c r="DF167" i="2"/>
  <c r="DF121" i="2"/>
  <c r="DF131" i="2"/>
  <c r="DF123" i="2"/>
  <c r="DF201" i="2"/>
  <c r="DF166" i="2"/>
  <c r="DF120" i="2"/>
  <c r="DF130" i="2"/>
  <c r="DG295" i="2"/>
  <c r="DF189" i="2"/>
  <c r="DF199" i="2"/>
  <c r="DF165" i="2"/>
  <c r="DF119" i="2"/>
  <c r="DF129" i="2"/>
  <c r="DF267" i="2"/>
  <c r="DF188" i="2"/>
  <c r="DF198" i="2"/>
  <c r="DF164" i="2"/>
  <c r="DF118" i="2"/>
  <c r="DF128" i="2"/>
  <c r="DF241" i="2"/>
  <c r="DF274" i="2"/>
  <c r="DF197" i="2"/>
  <c r="DF161" i="2"/>
  <c r="DF117" i="2"/>
  <c r="DF127" i="2"/>
  <c r="DF193" i="2"/>
  <c r="DF159" i="2"/>
  <c r="DF170" i="2"/>
  <c r="DF294" i="2"/>
  <c r="DF293" i="2" s="1"/>
  <c r="DF217" i="2"/>
  <c r="DF273" i="2"/>
  <c r="DF196" i="2"/>
  <c r="DF160" i="2"/>
  <c r="DF114" i="2"/>
  <c r="DF126" i="2"/>
  <c r="DF135" i="2"/>
  <c r="DF395" i="2"/>
  <c r="DF343" i="2"/>
  <c r="DF1438" i="2"/>
  <c r="DF16" i="2"/>
  <c r="DF1437" i="2"/>
  <c r="DF1492" i="2"/>
  <c r="DF1493" i="2"/>
  <c r="S2162" i="2"/>
  <c r="BR2162" i="2"/>
  <c r="AL2162" i="2"/>
  <c r="BQ2163" i="2"/>
  <c r="BC2163" i="2"/>
  <c r="BM2163" i="2"/>
  <c r="AY2163" i="2"/>
  <c r="N2163" i="2"/>
  <c r="Q2163" i="2"/>
  <c r="BN2163" i="2"/>
  <c r="BP2163" i="2"/>
  <c r="AJ2163" i="2"/>
  <c r="AI2163" i="2"/>
  <c r="AH2163" i="2"/>
  <c r="H2163" i="2"/>
  <c r="BA2163" i="2"/>
  <c r="AZ2163" i="2"/>
  <c r="V2163" i="2"/>
  <c r="I2163" i="2"/>
  <c r="BX2163" i="2"/>
  <c r="DT2163" i="2"/>
  <c r="AN2163" i="2"/>
  <c r="C2164" i="2"/>
  <c r="J2163" i="2"/>
  <c r="R2163" i="2"/>
  <c r="BD2163" i="2"/>
  <c r="BO2163" i="2"/>
  <c r="AG2163" i="2"/>
  <c r="AO2163" i="2"/>
  <c r="D2163" i="2"/>
  <c r="AA2163" i="2"/>
  <c r="AX2163" i="2"/>
  <c r="BE2163" i="2"/>
  <c r="AB2163" i="2"/>
  <c r="AF2163" i="2"/>
  <c r="DE2163" i="2"/>
  <c r="DQ2163" i="2"/>
  <c r="AS2163" i="2"/>
  <c r="AC2163" i="2"/>
  <c r="P2163" i="2"/>
  <c r="O2163" i="2"/>
  <c r="BJ2163" i="2"/>
  <c r="K2163" i="2"/>
  <c r="AQ2163" i="2"/>
  <c r="AK2163" i="2"/>
  <c r="DU2163" i="2"/>
  <c r="DO2163" i="2"/>
  <c r="BG2163" i="2"/>
  <c r="BF2163" i="2"/>
  <c r="X2163" i="2"/>
  <c r="DS2163" i="2"/>
  <c r="DR2163" i="2"/>
  <c r="AP2163" i="2"/>
  <c r="L2163" i="2"/>
  <c r="AR2163" i="2"/>
  <c r="U2163" i="2"/>
  <c r="BK2163" i="2"/>
  <c r="AE2163" i="2"/>
  <c r="AW2163" i="2"/>
  <c r="AU2163" i="2"/>
  <c r="DV2163" i="2"/>
  <c r="AV2163" i="2"/>
  <c r="AT2163" i="2"/>
  <c r="BL2163" i="2"/>
  <c r="AD2163" i="2"/>
  <c r="BZ2163" i="2"/>
  <c r="BY2163" i="2"/>
  <c r="BA1689" i="2"/>
  <c r="BB1440" i="2"/>
  <c r="BB1444" i="2" s="1"/>
  <c r="AI132" i="2"/>
  <c r="AI167" i="2"/>
  <c r="AI165" i="2"/>
  <c r="AI166" i="2"/>
  <c r="AI1136" i="2"/>
  <c r="AI1368" i="2" s="1"/>
  <c r="AI134" i="2"/>
  <c r="AI135" i="2" s="1"/>
  <c r="AJ114" i="2" s="1"/>
  <c r="AI164" i="2"/>
  <c r="AH201" i="2"/>
  <c r="DP2145" i="2" s="1"/>
  <c r="AI157" i="2"/>
  <c r="AI159" i="2"/>
  <c r="AI158" i="2"/>
  <c r="AI123" i="2"/>
  <c r="AI160" i="2"/>
  <c r="AI1135" i="2"/>
  <c r="BB1499" i="2"/>
  <c r="DF1659" i="2" l="1"/>
  <c r="DF1596" i="2"/>
  <c r="DF282" i="2"/>
  <c r="DF310" i="2"/>
  <c r="DH17" i="2"/>
  <c r="DG1502" i="2"/>
  <c r="DG1524" i="2"/>
  <c r="DG1500" i="2"/>
  <c r="DG1523" i="2"/>
  <c r="DG1497" i="2"/>
  <c r="DG1506" i="2"/>
  <c r="DH1521" i="2"/>
  <c r="DG1496" i="2"/>
  <c r="DG1505" i="2"/>
  <c r="DG1495" i="2"/>
  <c r="DG1504" i="2"/>
  <c r="DG1494" i="2"/>
  <c r="DG1503" i="2"/>
  <c r="DG1526" i="2"/>
  <c r="DG579" i="2" s="1"/>
  <c r="DG1538" i="2"/>
  <c r="DG1537" i="2"/>
  <c r="DG1536" i="2"/>
  <c r="DG1545" i="2"/>
  <c r="DG1522" i="2"/>
  <c r="DG1529" i="2"/>
  <c r="DG1543" i="2"/>
  <c r="DG1498" i="2"/>
  <c r="DG1528" i="2"/>
  <c r="DG1542" i="2"/>
  <c r="DG1499" i="2"/>
  <c r="DG1527" i="2"/>
  <c r="DG1541" i="2"/>
  <c r="DG1539" i="2"/>
  <c r="DG1550" i="2"/>
  <c r="DG1565" i="2"/>
  <c r="DG1578" i="2"/>
  <c r="DG1564" i="2"/>
  <c r="DG1577" i="2"/>
  <c r="DG1555" i="2"/>
  <c r="DG1575" i="2"/>
  <c r="DG1574" i="2"/>
  <c r="DG1530" i="2"/>
  <c r="DG1544" i="2"/>
  <c r="DG1552" i="2"/>
  <c r="DG1569" i="2"/>
  <c r="DH1573" i="2"/>
  <c r="DG1567" i="2"/>
  <c r="DG1607" i="2"/>
  <c r="DG1576" i="2"/>
  <c r="DG1590" i="2"/>
  <c r="DG1605" i="2"/>
  <c r="DG1551" i="2"/>
  <c r="DG1589" i="2"/>
  <c r="DG1604" i="2"/>
  <c r="DG1588" i="2"/>
  <c r="DG1603" i="2"/>
  <c r="DG1602" i="2"/>
  <c r="DH1587" i="2"/>
  <c r="DG1601" i="2"/>
  <c r="DG1610" i="2"/>
  <c r="DG1600" i="2"/>
  <c r="DG1609" i="2"/>
  <c r="DG1614" i="2"/>
  <c r="DG1615" i="2"/>
  <c r="DG1623" i="2"/>
  <c r="DG1632" i="2"/>
  <c r="DG1622" i="2"/>
  <c r="DG1631" i="2"/>
  <c r="DG1621" i="2"/>
  <c r="DG1620" i="2"/>
  <c r="DG1629" i="2"/>
  <c r="DG1619" i="2"/>
  <c r="DG1628" i="2"/>
  <c r="DG1636" i="2"/>
  <c r="DG1618" i="2"/>
  <c r="DG1627" i="2"/>
  <c r="DG1608" i="2"/>
  <c r="DG1617" i="2"/>
  <c r="DG1625" i="2"/>
  <c r="DG1597" i="2"/>
  <c r="DG1616" i="2"/>
  <c r="DG1624" i="2"/>
  <c r="DG1641" i="2"/>
  <c r="DG1651" i="2"/>
  <c r="DG1669" i="2"/>
  <c r="DG1640" i="2"/>
  <c r="DG1649" i="2"/>
  <c r="DG1658" i="2"/>
  <c r="DG1666" i="2"/>
  <c r="DG1639" i="2"/>
  <c r="DG1647" i="2"/>
  <c r="DG1657" i="2"/>
  <c r="DG1665" i="2"/>
  <c r="DG1630" i="2"/>
  <c r="DG1633" i="2"/>
  <c r="DG1634" i="2"/>
  <c r="DG1635" i="2"/>
  <c r="DG1638" i="2"/>
  <c r="DG1646" i="2"/>
  <c r="DG1656" i="2"/>
  <c r="DG1661" i="2"/>
  <c r="DG1677" i="2"/>
  <c r="DG1645" i="2"/>
  <c r="DG1655" i="2"/>
  <c r="DG1637" i="2"/>
  <c r="DG1644" i="2"/>
  <c r="DG1654" i="2"/>
  <c r="DG1643" i="2"/>
  <c r="DG1653" i="2"/>
  <c r="DG1642" i="2"/>
  <c r="DG1652" i="2"/>
  <c r="DG1670" i="2"/>
  <c r="DG1671" i="2"/>
  <c r="DG1681" i="2"/>
  <c r="DG1693" i="2"/>
  <c r="DG1762" i="2"/>
  <c r="DG1782" i="2"/>
  <c r="DG1678" i="2"/>
  <c r="DG1692" i="2"/>
  <c r="DG1758" i="2"/>
  <c r="DG1781" i="2"/>
  <c r="DG1691" i="2"/>
  <c r="DG1750" i="2"/>
  <c r="DG1690" i="2"/>
  <c r="DG1746" i="2"/>
  <c r="DG1672" i="2"/>
  <c r="DG1689" i="2"/>
  <c r="DG1701" i="2"/>
  <c r="DG1738" i="2"/>
  <c r="DG1688" i="2"/>
  <c r="DG1699" i="2"/>
  <c r="DG1721" i="2" s="1"/>
  <c r="DG1734" i="2"/>
  <c r="DG1680" i="2"/>
  <c r="DG1685" i="2"/>
  <c r="DG1698" i="2"/>
  <c r="DG1718" i="2" s="1"/>
  <c r="DG1726" i="2"/>
  <c r="DG1674" i="2"/>
  <c r="DG1683" i="2"/>
  <c r="DG1695" i="2"/>
  <c r="DG1722" i="2"/>
  <c r="DG1783" i="2"/>
  <c r="DG1809" i="2"/>
  <c r="DG1444" i="2"/>
  <c r="DG595" i="2"/>
  <c r="DG1789" i="2"/>
  <c r="DG1807" i="2"/>
  <c r="DG1465" i="2"/>
  <c r="DH1466" i="2"/>
  <c r="DG1804" i="2"/>
  <c r="DH1798" i="2" s="1"/>
  <c r="DG1442" i="2"/>
  <c r="DG1451" i="2"/>
  <c r="DG564" i="2"/>
  <c r="DG1784" i="2"/>
  <c r="DH1779" i="2" s="1"/>
  <c r="DG1803" i="2"/>
  <c r="DG1441" i="2"/>
  <c r="DG1450" i="2"/>
  <c r="DG1415" i="2"/>
  <c r="DG549" i="2"/>
  <c r="DG1792" i="2"/>
  <c r="DG1802" i="2"/>
  <c r="DG1440" i="2"/>
  <c r="DG1449" i="2"/>
  <c r="DG1801" i="2"/>
  <c r="DG1439" i="2"/>
  <c r="DG1448" i="2"/>
  <c r="DG1787" i="2"/>
  <c r="DG1816" i="2"/>
  <c r="DG1447" i="2"/>
  <c r="DG1469" i="2"/>
  <c r="DG1812" i="2"/>
  <c r="DG1445" i="2"/>
  <c r="DG1468" i="2"/>
  <c r="DG657" i="2"/>
  <c r="DG714" i="2"/>
  <c r="DG767" i="2"/>
  <c r="DG806" i="2"/>
  <c r="DG656" i="2"/>
  <c r="DG713" i="2"/>
  <c r="DG751" i="2"/>
  <c r="DG805" i="2"/>
  <c r="DG655" i="2"/>
  <c r="DG696" i="2"/>
  <c r="DG750" i="2"/>
  <c r="DG804" i="2"/>
  <c r="DG638" i="2"/>
  <c r="DG695" i="2"/>
  <c r="DG749" i="2"/>
  <c r="DG787" i="2"/>
  <c r="DG637" i="2"/>
  <c r="DG694" i="2"/>
  <c r="DG733" i="2"/>
  <c r="DG786" i="2"/>
  <c r="DG636" i="2"/>
  <c r="DG676" i="2"/>
  <c r="DG732" i="2"/>
  <c r="DG785" i="2"/>
  <c r="DG598" i="2"/>
  <c r="DG617" i="2"/>
  <c r="DG618" i="2"/>
  <c r="DG619" i="2"/>
  <c r="DG675" i="2"/>
  <c r="DG731" i="2"/>
  <c r="DG769" i="2"/>
  <c r="DG813" i="2"/>
  <c r="DG674" i="2"/>
  <c r="DG715" i="2"/>
  <c r="DG768" i="2"/>
  <c r="DG812" i="2"/>
  <c r="DG860" i="2"/>
  <c r="DG903" i="2"/>
  <c r="DG957" i="2"/>
  <c r="DG998" i="2"/>
  <c r="DG842" i="2"/>
  <c r="DG902" i="2"/>
  <c r="DG956" i="2"/>
  <c r="DG980" i="2"/>
  <c r="DG841" i="2"/>
  <c r="DG901" i="2"/>
  <c r="DG941" i="2"/>
  <c r="DG979" i="2"/>
  <c r="DG1038" i="2"/>
  <c r="DG840" i="2"/>
  <c r="DG882" i="2"/>
  <c r="DG940" i="2"/>
  <c r="DG978" i="2"/>
  <c r="DG1020" i="2"/>
  <c r="DG814" i="2"/>
  <c r="DG881" i="2"/>
  <c r="DG939" i="2"/>
  <c r="DG974" i="2"/>
  <c r="DG1019" i="2"/>
  <c r="DG880" i="2"/>
  <c r="DG923" i="2"/>
  <c r="DG973" i="2"/>
  <c r="DG1018" i="2"/>
  <c r="DG862" i="2"/>
  <c r="DG922" i="2"/>
  <c r="DG972" i="2"/>
  <c r="DG1000" i="2"/>
  <c r="DG861" i="2"/>
  <c r="DG921" i="2"/>
  <c r="DG958" i="2"/>
  <c r="DG999" i="2"/>
  <c r="DG1039" i="2"/>
  <c r="DG1098" i="2"/>
  <c r="DG1137" i="2"/>
  <c r="DG1199" i="2"/>
  <c r="DG1252" i="2"/>
  <c r="DG1080" i="2"/>
  <c r="DG1136" i="2"/>
  <c r="DG1198" i="2"/>
  <c r="DG1238" i="2"/>
  <c r="DG1079" i="2"/>
  <c r="DG1135" i="2"/>
  <c r="DG1176" i="2"/>
  <c r="DG1237" i="2"/>
  <c r="DG1078" i="2"/>
  <c r="DG1120" i="2"/>
  <c r="DG1175" i="2"/>
  <c r="DG1236" i="2"/>
  <c r="DG1060" i="2"/>
  <c r="DG1119" i="2"/>
  <c r="DG1174" i="2"/>
  <c r="DG1220" i="2"/>
  <c r="DG1059" i="2"/>
  <c r="DG1118" i="2"/>
  <c r="DG1154" i="2"/>
  <c r="DG1219" i="2"/>
  <c r="DG1058" i="2"/>
  <c r="DG1100" i="2"/>
  <c r="DG1153" i="2"/>
  <c r="DG1218" i="2"/>
  <c r="DG1254" i="2"/>
  <c r="DG1040" i="2"/>
  <c r="DG1099" i="2"/>
  <c r="DG1152" i="2"/>
  <c r="DG1200" i="2"/>
  <c r="DG1253" i="2"/>
  <c r="DG1291" i="2"/>
  <c r="DG1337" i="2"/>
  <c r="DG1367" i="2"/>
  <c r="DG1392" i="2"/>
  <c r="DG1290" i="2"/>
  <c r="DG1336" i="2"/>
  <c r="DG1361" i="2"/>
  <c r="DG1385" i="2"/>
  <c r="DG1289" i="2"/>
  <c r="DG1317" i="2"/>
  <c r="DG1360" i="2"/>
  <c r="DG1275" i="2"/>
  <c r="DG1316" i="2"/>
  <c r="DG1359" i="2"/>
  <c r="DG1382" i="2"/>
  <c r="DG1414" i="2"/>
  <c r="DG1443" i="2" s="1"/>
  <c r="DG1274" i="2"/>
  <c r="DG1315" i="2"/>
  <c r="DG1355" i="2"/>
  <c r="DG1381" i="2"/>
  <c r="DG1413" i="2"/>
  <c r="DG1273" i="2"/>
  <c r="DG1297" i="2"/>
  <c r="DG1354" i="2"/>
  <c r="DG1380" i="2"/>
  <c r="DG1412" i="2"/>
  <c r="DG1296" i="2"/>
  <c r="DG1353" i="2"/>
  <c r="DG1369" i="2"/>
  <c r="DG1383" i="2" s="1"/>
  <c r="DG1399" i="2"/>
  <c r="DG1295" i="2"/>
  <c r="DG1338" i="2"/>
  <c r="DG1368" i="2"/>
  <c r="DG1397" i="2"/>
  <c r="DG532" i="2"/>
  <c r="DG423" i="2"/>
  <c r="DG1720" i="2" s="1"/>
  <c r="DG395" i="2"/>
  <c r="DG294" i="2"/>
  <c r="DG293" i="2" s="1"/>
  <c r="DH295" i="2"/>
  <c r="DG318" i="2"/>
  <c r="DG343" i="2"/>
  <c r="DG217" i="2"/>
  <c r="DG241" i="2"/>
  <c r="DG267" i="2"/>
  <c r="DG525" i="2"/>
  <c r="DG420" i="2"/>
  <c r="DG394" i="2"/>
  <c r="DG360" i="2"/>
  <c r="DG317" i="2"/>
  <c r="DG340" i="2"/>
  <c r="DG240" i="2"/>
  <c r="DG266" i="2"/>
  <c r="DG524" i="2"/>
  <c r="DG419" i="2"/>
  <c r="DG387" i="2"/>
  <c r="DG414" i="2"/>
  <c r="DG339" i="2"/>
  <c r="DG287" i="2"/>
  <c r="DG239" i="2"/>
  <c r="DG263" i="2"/>
  <c r="DG523" i="2"/>
  <c r="DG418" i="2"/>
  <c r="DG386" i="2"/>
  <c r="DG413" i="2"/>
  <c r="DG308" i="2"/>
  <c r="DG333" i="2"/>
  <c r="DG355" i="2"/>
  <c r="DG224" i="2"/>
  <c r="DG262" i="2"/>
  <c r="DG439" i="2"/>
  <c r="DG379" i="2"/>
  <c r="DG411" i="2"/>
  <c r="DG306" i="2"/>
  <c r="DG331" i="2"/>
  <c r="DG354" i="2"/>
  <c r="DG223" i="2"/>
  <c r="DG261" i="2"/>
  <c r="DG457" i="2"/>
  <c r="DG378" i="2"/>
  <c r="DG410" i="2"/>
  <c r="DG304" i="2"/>
  <c r="DG328" i="2"/>
  <c r="DG352" i="2"/>
  <c r="DG222" i="2"/>
  <c r="DG246" i="2"/>
  <c r="DG472" i="2"/>
  <c r="DG371" i="2"/>
  <c r="DG403" i="2"/>
  <c r="DG296" i="2"/>
  <c r="DG327" i="2"/>
  <c r="DG351" i="2"/>
  <c r="DG219" i="2"/>
  <c r="DG245" i="2"/>
  <c r="DG272" i="2"/>
  <c r="DG193" i="2"/>
  <c r="DG159" i="2"/>
  <c r="DG170" i="2"/>
  <c r="DG123" i="2"/>
  <c r="DG134" i="2"/>
  <c r="DG268" i="2"/>
  <c r="DG192" i="2"/>
  <c r="DG158" i="2"/>
  <c r="DG168" i="2"/>
  <c r="DG122" i="2"/>
  <c r="DG132" i="2"/>
  <c r="DG196" i="2"/>
  <c r="DG135" i="2"/>
  <c r="DG244" i="2"/>
  <c r="DG191" i="2"/>
  <c r="DG157" i="2"/>
  <c r="DG167" i="2"/>
  <c r="DG121" i="2"/>
  <c r="DG131" i="2"/>
  <c r="DG218" i="2"/>
  <c r="DG201" i="2"/>
  <c r="DG166" i="2"/>
  <c r="DG120" i="2"/>
  <c r="DG130" i="2"/>
  <c r="DG402" i="2"/>
  <c r="DG345" i="2"/>
  <c r="DG189" i="2"/>
  <c r="DG199" i="2"/>
  <c r="DG165" i="2"/>
  <c r="DG119" i="2"/>
  <c r="DG129" i="2"/>
  <c r="DG160" i="2"/>
  <c r="DG114" i="2"/>
  <c r="DG370" i="2"/>
  <c r="DG321" i="2"/>
  <c r="DG188" i="2"/>
  <c r="DG198" i="2"/>
  <c r="DG164" i="2"/>
  <c r="DG118" i="2"/>
  <c r="DG128" i="2"/>
  <c r="DG487" i="2"/>
  <c r="DG274" i="2"/>
  <c r="DG197" i="2"/>
  <c r="DG161" i="2"/>
  <c r="DG117" i="2"/>
  <c r="DG127" i="2"/>
  <c r="DG273" i="2"/>
  <c r="DG126" i="2"/>
  <c r="DG1493" i="2"/>
  <c r="DG1437" i="2"/>
  <c r="DG1492" i="2"/>
  <c r="DG16" i="2"/>
  <c r="DG1438" i="2"/>
  <c r="DF1553" i="2"/>
  <c r="DF1557" i="2" s="1"/>
  <c r="DF1611" i="2"/>
  <c r="S2163" i="2"/>
  <c r="AL2163" i="2"/>
  <c r="DE2164" i="2"/>
  <c r="DR2164" i="2"/>
  <c r="DV2164" i="2"/>
  <c r="L2164" i="2"/>
  <c r="Q2164" i="2"/>
  <c r="V2164" i="2"/>
  <c r="AA2164" i="2"/>
  <c r="AE2164" i="2"/>
  <c r="AI2164" i="2"/>
  <c r="AN2164" i="2"/>
  <c r="AR2164" i="2"/>
  <c r="AV2164" i="2"/>
  <c r="AZ2164" i="2"/>
  <c r="BD2164" i="2"/>
  <c r="BM2164" i="2"/>
  <c r="BP2164" i="2"/>
  <c r="DO2164" i="2"/>
  <c r="DS2164" i="2"/>
  <c r="H2164" i="2"/>
  <c r="N2164" i="2"/>
  <c r="R2164" i="2"/>
  <c r="AB2164" i="2"/>
  <c r="AF2164" i="2"/>
  <c r="AJ2164" i="2"/>
  <c r="AO2164" i="2"/>
  <c r="AS2164" i="2"/>
  <c r="AW2164" i="2"/>
  <c r="BA2164" i="2"/>
  <c r="BE2164" i="2"/>
  <c r="BJ2164" i="2"/>
  <c r="BN2164" i="2"/>
  <c r="BQ2164" i="2"/>
  <c r="DT2164" i="2"/>
  <c r="D2164" i="2"/>
  <c r="I2164" i="2"/>
  <c r="J2164" i="2"/>
  <c r="O2164" i="2"/>
  <c r="X2164" i="2"/>
  <c r="AC2164" i="2"/>
  <c r="AG2164" i="2"/>
  <c r="AK2164" i="2"/>
  <c r="AP2164" i="2"/>
  <c r="AT2164" i="2"/>
  <c r="AX2164" i="2"/>
  <c r="BF2164" i="2"/>
  <c r="BK2164" i="2"/>
  <c r="BO2164" i="2"/>
  <c r="BX2164" i="2"/>
  <c r="DQ2164" i="2"/>
  <c r="DU2164" i="2"/>
  <c r="C2165" i="2"/>
  <c r="K2164" i="2"/>
  <c r="P2164" i="2"/>
  <c r="U2164" i="2"/>
  <c r="AD2164" i="2"/>
  <c r="AH2164" i="2"/>
  <c r="AQ2164" i="2"/>
  <c r="AU2164" i="2"/>
  <c r="AY2164" i="2"/>
  <c r="BC2164" i="2"/>
  <c r="BG2164" i="2"/>
  <c r="BL2164" i="2"/>
  <c r="BZ2164" i="2"/>
  <c r="BR2163" i="2"/>
  <c r="BY2164" i="2"/>
  <c r="AI168" i="2"/>
  <c r="AH1550" i="2"/>
  <c r="AH1553" i="2" s="1"/>
  <c r="F2145" i="2" s="1"/>
  <c r="AI1137" i="2"/>
  <c r="BB2146" i="2" s="1"/>
  <c r="BH2146" i="2" s="1"/>
  <c r="AI1367" i="2"/>
  <c r="BB1445" i="2"/>
  <c r="BB1447" i="2" s="1"/>
  <c r="BB1451" i="2" s="1"/>
  <c r="BY2165" i="2" s="1"/>
  <c r="BC1439" i="2"/>
  <c r="AI161" i="2"/>
  <c r="AJ130" i="2"/>
  <c r="BB1500" i="2"/>
  <c r="BB1502" i="2" s="1"/>
  <c r="BC1494" i="2"/>
  <c r="BC1495" i="2" s="1"/>
  <c r="DG1611" i="2" l="1"/>
  <c r="DI17" i="2"/>
  <c r="DH1494" i="2"/>
  <c r="DH1503" i="2"/>
  <c r="DH1526" i="2"/>
  <c r="DH579" i="2" s="1"/>
  <c r="DH1502" i="2"/>
  <c r="DH1524" i="2"/>
  <c r="DH1498" i="2"/>
  <c r="DH1497" i="2"/>
  <c r="DH1506" i="2"/>
  <c r="DI1521" i="2"/>
  <c r="DH1496" i="2"/>
  <c r="DH1505" i="2"/>
  <c r="DH1495" i="2"/>
  <c r="DH1504" i="2"/>
  <c r="DH1500" i="2"/>
  <c r="DH1539" i="2"/>
  <c r="DH1538" i="2"/>
  <c r="DH1537" i="2"/>
  <c r="DH1530" i="2"/>
  <c r="DH1544" i="2"/>
  <c r="DH1522" i="2"/>
  <c r="DH1529" i="2"/>
  <c r="DH1543" i="2"/>
  <c r="DH1523" i="2"/>
  <c r="DH1528" i="2"/>
  <c r="DH1542" i="2"/>
  <c r="DH1499" i="2"/>
  <c r="DH1527" i="2"/>
  <c r="DH1541" i="2"/>
  <c r="DH1551" i="2"/>
  <c r="DH1567" i="2"/>
  <c r="DH1550" i="2"/>
  <c r="DH1565" i="2"/>
  <c r="DH1578" i="2"/>
  <c r="DH1536" i="2"/>
  <c r="DH1564" i="2"/>
  <c r="DH1555" i="2"/>
  <c r="DH1576" i="2"/>
  <c r="DH1575" i="2"/>
  <c r="DH1545" i="2"/>
  <c r="DH1574" i="2"/>
  <c r="DH1597" i="2"/>
  <c r="DH1608" i="2"/>
  <c r="DH1607" i="2"/>
  <c r="DH1569" i="2"/>
  <c r="DH1590" i="2"/>
  <c r="DH1605" i="2"/>
  <c r="DH1614" i="2"/>
  <c r="DH1577" i="2"/>
  <c r="DH1589" i="2"/>
  <c r="DH1604" i="2"/>
  <c r="DI1573" i="2"/>
  <c r="DH1588" i="2"/>
  <c r="DH1603" i="2"/>
  <c r="DH1602" i="2"/>
  <c r="DI1587" i="2"/>
  <c r="DH1601" i="2"/>
  <c r="DH1616" i="2"/>
  <c r="DH1624" i="2"/>
  <c r="DH1633" i="2"/>
  <c r="DH1615" i="2"/>
  <c r="DH1623" i="2"/>
  <c r="DH1552" i="2"/>
  <c r="DH1622" i="2"/>
  <c r="DH1609" i="2"/>
  <c r="DH1621" i="2"/>
  <c r="DH1630" i="2"/>
  <c r="DH1600" i="2"/>
  <c r="DH1620" i="2"/>
  <c r="DH1629" i="2"/>
  <c r="DH1619" i="2"/>
  <c r="DH1628" i="2"/>
  <c r="DH1610" i="2"/>
  <c r="DH1618" i="2"/>
  <c r="DH1627" i="2"/>
  <c r="DH1617" i="2"/>
  <c r="DH1625" i="2"/>
  <c r="DH1642" i="2"/>
  <c r="DH1652" i="2"/>
  <c r="DH1670" i="2"/>
  <c r="DH1641" i="2"/>
  <c r="DH1651" i="2"/>
  <c r="DH1669" i="2"/>
  <c r="DH1640" i="2"/>
  <c r="DH1649" i="2"/>
  <c r="DH1658" i="2"/>
  <c r="DH1666" i="2"/>
  <c r="DH1639" i="2"/>
  <c r="DH1647" i="2"/>
  <c r="DH1657" i="2"/>
  <c r="DH1665" i="2"/>
  <c r="DH1678" i="2"/>
  <c r="DH1634" i="2"/>
  <c r="DH1635" i="2"/>
  <c r="DH1636" i="2"/>
  <c r="DH1638" i="2"/>
  <c r="DH1646" i="2"/>
  <c r="DH1656" i="2"/>
  <c r="DH1661" i="2"/>
  <c r="DH1631" i="2"/>
  <c r="DH1645" i="2"/>
  <c r="DH1655" i="2"/>
  <c r="DH1637" i="2"/>
  <c r="DH1644" i="2"/>
  <c r="DH1654" i="2"/>
  <c r="DH1632" i="2"/>
  <c r="DH1643" i="2"/>
  <c r="DH1653" i="2"/>
  <c r="DH1671" i="2"/>
  <c r="DH1674" i="2"/>
  <c r="DH1683" i="2"/>
  <c r="DH1695" i="2"/>
  <c r="DH1722" i="2"/>
  <c r="DH1783" i="2"/>
  <c r="DH1681" i="2"/>
  <c r="DH1693" i="2"/>
  <c r="DH1762" i="2"/>
  <c r="DH1782" i="2"/>
  <c r="DH1692" i="2"/>
  <c r="DH1758" i="2"/>
  <c r="DH1781" i="2"/>
  <c r="DH1691" i="2"/>
  <c r="DH1750" i="2"/>
  <c r="DH1677" i="2"/>
  <c r="DH1690" i="2"/>
  <c r="DH1746" i="2"/>
  <c r="DH1672" i="2"/>
  <c r="DH1689" i="2"/>
  <c r="DH1701" i="2"/>
  <c r="DH1738" i="2"/>
  <c r="DH1688" i="2"/>
  <c r="DH1699" i="2"/>
  <c r="DH1721" i="2" s="1"/>
  <c r="DH1734" i="2"/>
  <c r="DH1680" i="2"/>
  <c r="DH1685" i="2"/>
  <c r="DH1698" i="2"/>
  <c r="DH1718" i="2" s="1"/>
  <c r="DH1726" i="2"/>
  <c r="DH1812" i="2"/>
  <c r="DH1445" i="2"/>
  <c r="DH1468" i="2"/>
  <c r="DH598" i="2"/>
  <c r="DH1809" i="2"/>
  <c r="DH1444" i="2"/>
  <c r="DH595" i="2"/>
  <c r="DH1789" i="2"/>
  <c r="DH1807" i="2"/>
  <c r="DH1465" i="2"/>
  <c r="DI1466" i="2"/>
  <c r="DH1804" i="2"/>
  <c r="DI1798" i="2" s="1"/>
  <c r="DH1442" i="2"/>
  <c r="DH1451" i="2"/>
  <c r="DH564" i="2"/>
  <c r="DH1784" i="2"/>
  <c r="DI1779" i="2" s="1"/>
  <c r="DH1803" i="2"/>
  <c r="DH1441" i="2"/>
  <c r="DH1450" i="2"/>
  <c r="DH1415" i="2"/>
  <c r="DH549" i="2"/>
  <c r="DH1792" i="2"/>
  <c r="DH1802" i="2"/>
  <c r="DH1440" i="2"/>
  <c r="DH1449" i="2"/>
  <c r="DH1801" i="2"/>
  <c r="DH1439" i="2"/>
  <c r="DH1448" i="2"/>
  <c r="DH1787" i="2"/>
  <c r="DH1816" i="2"/>
  <c r="DH1447" i="2"/>
  <c r="DH1469" i="2"/>
  <c r="DH674" i="2"/>
  <c r="DH715" i="2"/>
  <c r="DH768" i="2"/>
  <c r="DH812" i="2"/>
  <c r="DH657" i="2"/>
  <c r="DH714" i="2"/>
  <c r="DH767" i="2"/>
  <c r="DH806" i="2"/>
  <c r="DH656" i="2"/>
  <c r="DH713" i="2"/>
  <c r="DH751" i="2"/>
  <c r="DH805" i="2"/>
  <c r="DH655" i="2"/>
  <c r="DH696" i="2"/>
  <c r="DH750" i="2"/>
  <c r="DH804" i="2"/>
  <c r="DH638" i="2"/>
  <c r="DH695" i="2"/>
  <c r="DH749" i="2"/>
  <c r="DH787" i="2"/>
  <c r="DH637" i="2"/>
  <c r="DH694" i="2"/>
  <c r="DH733" i="2"/>
  <c r="DH786" i="2"/>
  <c r="DH636" i="2"/>
  <c r="DH676" i="2"/>
  <c r="DH732" i="2"/>
  <c r="DH785" i="2"/>
  <c r="DH617" i="2"/>
  <c r="DH618" i="2"/>
  <c r="DH619" i="2"/>
  <c r="DH675" i="2"/>
  <c r="DH731" i="2"/>
  <c r="DH769" i="2"/>
  <c r="DH813" i="2"/>
  <c r="DH861" i="2"/>
  <c r="DH921" i="2"/>
  <c r="DH958" i="2"/>
  <c r="DH999" i="2"/>
  <c r="DH860" i="2"/>
  <c r="DH903" i="2"/>
  <c r="DH957" i="2"/>
  <c r="DH998" i="2"/>
  <c r="DH842" i="2"/>
  <c r="DH902" i="2"/>
  <c r="DH956" i="2"/>
  <c r="DH980" i="2"/>
  <c r="DH841" i="2"/>
  <c r="DH901" i="2"/>
  <c r="DH941" i="2"/>
  <c r="DH979" i="2"/>
  <c r="DH1038" i="2"/>
  <c r="DH840" i="2"/>
  <c r="DH882" i="2"/>
  <c r="DH940" i="2"/>
  <c r="DH978" i="2"/>
  <c r="DH1020" i="2"/>
  <c r="DH814" i="2"/>
  <c r="DH881" i="2"/>
  <c r="DH939" i="2"/>
  <c r="DH974" i="2"/>
  <c r="DH1019" i="2"/>
  <c r="DH880" i="2"/>
  <c r="DH923" i="2"/>
  <c r="DH973" i="2"/>
  <c r="DH1018" i="2"/>
  <c r="DH862" i="2"/>
  <c r="DH922" i="2"/>
  <c r="DH972" i="2"/>
  <c r="DH1000" i="2"/>
  <c r="DH1040" i="2"/>
  <c r="DH1099" i="2"/>
  <c r="DH1152" i="2"/>
  <c r="DH1200" i="2"/>
  <c r="DH1253" i="2"/>
  <c r="DH1039" i="2"/>
  <c r="DH1098" i="2"/>
  <c r="DH1137" i="2"/>
  <c r="DH1199" i="2"/>
  <c r="DH1252" i="2"/>
  <c r="DH1080" i="2"/>
  <c r="DH1136" i="2"/>
  <c r="DH1198" i="2"/>
  <c r="DH1238" i="2"/>
  <c r="DH1079" i="2"/>
  <c r="DH1135" i="2"/>
  <c r="DH1176" i="2"/>
  <c r="DH1237" i="2"/>
  <c r="DH1078" i="2"/>
  <c r="DH1120" i="2"/>
  <c r="DH1175" i="2"/>
  <c r="DH1236" i="2"/>
  <c r="DH1060" i="2"/>
  <c r="DH1119" i="2"/>
  <c r="DH1174" i="2"/>
  <c r="DH1220" i="2"/>
  <c r="DH1059" i="2"/>
  <c r="DH1118" i="2"/>
  <c r="DH1154" i="2"/>
  <c r="DH1219" i="2"/>
  <c r="DH1058" i="2"/>
  <c r="DH1100" i="2"/>
  <c r="DH1153" i="2"/>
  <c r="DH1218" i="2"/>
  <c r="DH1254" i="2"/>
  <c r="DH1295" i="2"/>
  <c r="DH1338" i="2"/>
  <c r="DH1368" i="2"/>
  <c r="DH1397" i="2"/>
  <c r="DH1291" i="2"/>
  <c r="DH1337" i="2"/>
  <c r="DH1367" i="2"/>
  <c r="DH1392" i="2"/>
  <c r="DH1290" i="2"/>
  <c r="DH1336" i="2"/>
  <c r="DH1361" i="2"/>
  <c r="DH1385" i="2"/>
  <c r="DH1289" i="2"/>
  <c r="DH1317" i="2"/>
  <c r="DH1360" i="2"/>
  <c r="DH1275" i="2"/>
  <c r="DH1316" i="2"/>
  <c r="DH1359" i="2"/>
  <c r="DH1382" i="2"/>
  <c r="DH1414" i="2"/>
  <c r="DH1443" i="2" s="1"/>
  <c r="DH1274" i="2"/>
  <c r="DH1315" i="2"/>
  <c r="DH1355" i="2"/>
  <c r="DH1381" i="2"/>
  <c r="DH1413" i="2"/>
  <c r="DH1273" i="2"/>
  <c r="DH1297" i="2"/>
  <c r="DH1354" i="2"/>
  <c r="DH1380" i="2"/>
  <c r="DH1412" i="2"/>
  <c r="DH1296" i="2"/>
  <c r="DH1353" i="2"/>
  <c r="DH1369" i="2"/>
  <c r="DH1383" i="2" s="1"/>
  <c r="DH1399" i="2"/>
  <c r="DH487" i="2"/>
  <c r="DH370" i="2"/>
  <c r="DH402" i="2"/>
  <c r="DH321" i="2"/>
  <c r="DH345" i="2"/>
  <c r="DH218" i="2"/>
  <c r="DH244" i="2"/>
  <c r="DH268" i="2"/>
  <c r="DH532" i="2"/>
  <c r="DH423" i="2"/>
  <c r="DH1720" i="2" s="1"/>
  <c r="DH395" i="2"/>
  <c r="DH294" i="2"/>
  <c r="DH293" i="2" s="1"/>
  <c r="DI295" i="2"/>
  <c r="DH318" i="2"/>
  <c r="DH343" i="2"/>
  <c r="DH217" i="2"/>
  <c r="DH241" i="2"/>
  <c r="DH267" i="2"/>
  <c r="DH525" i="2"/>
  <c r="DH420" i="2"/>
  <c r="DH394" i="2"/>
  <c r="DH360" i="2"/>
  <c r="DH317" i="2"/>
  <c r="DH340" i="2"/>
  <c r="DH240" i="2"/>
  <c r="DH266" i="2"/>
  <c r="DH524" i="2"/>
  <c r="DH419" i="2"/>
  <c r="DH387" i="2"/>
  <c r="DH414" i="2"/>
  <c r="DH339" i="2"/>
  <c r="DH287" i="2"/>
  <c r="DH239" i="2"/>
  <c r="DH263" i="2"/>
  <c r="DH523" i="2"/>
  <c r="DH418" i="2"/>
  <c r="DH386" i="2"/>
  <c r="DH413" i="2"/>
  <c r="DH308" i="2"/>
  <c r="DH333" i="2"/>
  <c r="DH355" i="2"/>
  <c r="DH224" i="2"/>
  <c r="DH262" i="2"/>
  <c r="DH439" i="2"/>
  <c r="DH379" i="2"/>
  <c r="DH411" i="2"/>
  <c r="DH306" i="2"/>
  <c r="DH331" i="2"/>
  <c r="DH354" i="2"/>
  <c r="DH223" i="2"/>
  <c r="DH261" i="2"/>
  <c r="DH457" i="2"/>
  <c r="DH378" i="2"/>
  <c r="DH410" i="2"/>
  <c r="DH304" i="2"/>
  <c r="DH328" i="2"/>
  <c r="DH352" i="2"/>
  <c r="DH222" i="2"/>
  <c r="DH246" i="2"/>
  <c r="DH296" i="2"/>
  <c r="DH219" i="2"/>
  <c r="DH273" i="2"/>
  <c r="DH196" i="2"/>
  <c r="DH160" i="2"/>
  <c r="DH114" i="2"/>
  <c r="DH126" i="2"/>
  <c r="DH135" i="2"/>
  <c r="DH403" i="2"/>
  <c r="DH351" i="2"/>
  <c r="DH193" i="2"/>
  <c r="DH159" i="2"/>
  <c r="DH170" i="2"/>
  <c r="DH123" i="2"/>
  <c r="DH134" i="2"/>
  <c r="DH371" i="2"/>
  <c r="DH327" i="2"/>
  <c r="DH192" i="2"/>
  <c r="DH158" i="2"/>
  <c r="DH168" i="2"/>
  <c r="DH122" i="2"/>
  <c r="DH132" i="2"/>
  <c r="DH161" i="2"/>
  <c r="DH472" i="2"/>
  <c r="DH191" i="2"/>
  <c r="DH157" i="2"/>
  <c r="DH167" i="2"/>
  <c r="DH121" i="2"/>
  <c r="DH131" i="2"/>
  <c r="DH274" i="2"/>
  <c r="DH197" i="2"/>
  <c r="DH201" i="2"/>
  <c r="DH166" i="2"/>
  <c r="DH120" i="2"/>
  <c r="DH130" i="2"/>
  <c r="DH189" i="2"/>
  <c r="DH199" i="2"/>
  <c r="DH165" i="2"/>
  <c r="DH119" i="2"/>
  <c r="DH129" i="2"/>
  <c r="DH127" i="2"/>
  <c r="DH272" i="2"/>
  <c r="DH188" i="2"/>
  <c r="DH198" i="2"/>
  <c r="DH164" i="2"/>
  <c r="DH118" i="2"/>
  <c r="DH128" i="2"/>
  <c r="DH245" i="2"/>
  <c r="DH117" i="2"/>
  <c r="DH1437" i="2"/>
  <c r="DH1492" i="2"/>
  <c r="DH16" i="2"/>
  <c r="DH1438" i="2"/>
  <c r="DH1493" i="2"/>
  <c r="DG1659" i="2"/>
  <c r="DF1719" i="2"/>
  <c r="DG1553" i="2"/>
  <c r="DG1557" i="2" s="1"/>
  <c r="DG1596" i="2"/>
  <c r="DG282" i="2"/>
  <c r="DG1719" i="2" s="1"/>
  <c r="DG310" i="2"/>
  <c r="BR2164" i="2"/>
  <c r="S2164" i="2"/>
  <c r="AY2165" i="2"/>
  <c r="DO2165" i="2"/>
  <c r="DS2165" i="2"/>
  <c r="H2165" i="2"/>
  <c r="BP2165" i="2"/>
  <c r="Q2165" i="2"/>
  <c r="V2165" i="2"/>
  <c r="AA2165" i="2"/>
  <c r="N2165" i="2"/>
  <c r="AO2165" i="2"/>
  <c r="AS2165" i="2"/>
  <c r="AW2165" i="2"/>
  <c r="AJ2165" i="2"/>
  <c r="BE2165" i="2"/>
  <c r="BJ2165" i="2"/>
  <c r="BN2165" i="2"/>
  <c r="AV2165" i="2"/>
  <c r="DT2165" i="2"/>
  <c r="D2165" i="2"/>
  <c r="I2165" i="2"/>
  <c r="BQ2165" i="2"/>
  <c r="R2165" i="2"/>
  <c r="AB2165" i="2"/>
  <c r="AF2165" i="2"/>
  <c r="AC2165" i="2"/>
  <c r="AG2165" i="2"/>
  <c r="AK2165" i="2"/>
  <c r="X2165" i="2"/>
  <c r="AT2165" i="2"/>
  <c r="AX2165" i="2"/>
  <c r="BF2165" i="2"/>
  <c r="BA2165" i="2"/>
  <c r="DQ2165" i="2"/>
  <c r="DU2165" i="2"/>
  <c r="C2166" i="2"/>
  <c r="BX2165" i="2"/>
  <c r="J2165" i="2"/>
  <c r="O2165" i="2"/>
  <c r="DV2165" i="2"/>
  <c r="AH2165" i="2"/>
  <c r="AQ2165" i="2"/>
  <c r="AU2165" i="2"/>
  <c r="AD2165" i="2"/>
  <c r="BC2165" i="2"/>
  <c r="BG2165" i="2"/>
  <c r="BL2165" i="2"/>
  <c r="AP2165" i="2"/>
  <c r="BO2165" i="2"/>
  <c r="DE2165" i="2"/>
  <c r="DR2165" i="2"/>
  <c r="BK2165" i="2"/>
  <c r="K2165" i="2"/>
  <c r="P2165" i="2"/>
  <c r="U2165" i="2"/>
  <c r="L2165" i="2"/>
  <c r="AI2165" i="2"/>
  <c r="AN2165" i="2"/>
  <c r="AR2165" i="2"/>
  <c r="AE2165" i="2"/>
  <c r="AZ2165" i="2"/>
  <c r="BD2165" i="2"/>
  <c r="BM2165" i="2"/>
  <c r="AL2164" i="2"/>
  <c r="AJ121" i="2"/>
  <c r="AJ122" i="2" s="1"/>
  <c r="AI170" i="2"/>
  <c r="BB1689" i="2"/>
  <c r="BB1506" i="2"/>
  <c r="BZ2165" i="2" s="1"/>
  <c r="BC1440" i="2"/>
  <c r="BC1444" i="2" s="1"/>
  <c r="AI1641" i="2"/>
  <c r="AI1647" i="2" s="1"/>
  <c r="AI1369" i="2"/>
  <c r="AI1383" i="2" s="1"/>
  <c r="AI1567" i="2" s="1"/>
  <c r="AI1569" i="2" s="1"/>
  <c r="AJ131" i="2"/>
  <c r="BC1499" i="2"/>
  <c r="AH1557" i="2"/>
  <c r="AH1574" i="2" s="1"/>
  <c r="AH1665" i="2" s="1"/>
  <c r="AH1683" i="2" s="1"/>
  <c r="DH1596" i="2" l="1"/>
  <c r="DH282" i="2"/>
  <c r="DH310" i="2"/>
  <c r="DH1611" i="2"/>
  <c r="DH1659" i="2"/>
  <c r="DJ17" i="2"/>
  <c r="DI1495" i="2"/>
  <c r="DI1504" i="2"/>
  <c r="DI1494" i="2"/>
  <c r="DI1503" i="2"/>
  <c r="DI1526" i="2"/>
  <c r="DI579" i="2" s="1"/>
  <c r="DI1499" i="2"/>
  <c r="DI1522" i="2"/>
  <c r="DI1498" i="2"/>
  <c r="DI1497" i="2"/>
  <c r="DI1506" i="2"/>
  <c r="DJ1521" i="2"/>
  <c r="DI1496" i="2"/>
  <c r="DI1505" i="2"/>
  <c r="DI1524" i="2"/>
  <c r="DI1527" i="2"/>
  <c r="DI1541" i="2"/>
  <c r="DI1500" i="2"/>
  <c r="DI1539" i="2"/>
  <c r="DI1502" i="2"/>
  <c r="DI1538" i="2"/>
  <c r="DI1536" i="2"/>
  <c r="DI1545" i="2"/>
  <c r="DI1530" i="2"/>
  <c r="DI1544" i="2"/>
  <c r="DI1529" i="2"/>
  <c r="DI1543" i="2"/>
  <c r="DI1523" i="2"/>
  <c r="DI1528" i="2"/>
  <c r="DI1542" i="2"/>
  <c r="DI1552" i="2"/>
  <c r="DI1569" i="2"/>
  <c r="DJ1573" i="2"/>
  <c r="DI1551" i="2"/>
  <c r="DI1567" i="2"/>
  <c r="DI1550" i="2"/>
  <c r="DI1564" i="2"/>
  <c r="DI1577" i="2"/>
  <c r="DI1555" i="2"/>
  <c r="DI1576" i="2"/>
  <c r="DI1575" i="2"/>
  <c r="DI1574" i="2"/>
  <c r="DI1600" i="2"/>
  <c r="DI1609" i="2"/>
  <c r="DI1597" i="2"/>
  <c r="DI1608" i="2"/>
  <c r="DI1607" i="2"/>
  <c r="DI1590" i="2"/>
  <c r="DI1605" i="2"/>
  <c r="DI1614" i="2"/>
  <c r="DI1589" i="2"/>
  <c r="DI1604" i="2"/>
  <c r="DI1537" i="2"/>
  <c r="DI1578" i="2"/>
  <c r="DI1588" i="2"/>
  <c r="DI1603" i="2"/>
  <c r="DI1602" i="2"/>
  <c r="DI1617" i="2"/>
  <c r="DI1625" i="2"/>
  <c r="DI1634" i="2"/>
  <c r="DI1601" i="2"/>
  <c r="DI1616" i="2"/>
  <c r="DI1624" i="2"/>
  <c r="DI1615" i="2"/>
  <c r="DI1623" i="2"/>
  <c r="DJ1587" i="2"/>
  <c r="DI1622" i="2"/>
  <c r="DI1631" i="2"/>
  <c r="DI1621" i="2"/>
  <c r="DI1630" i="2"/>
  <c r="DI1565" i="2"/>
  <c r="DI1620" i="2"/>
  <c r="DI1629" i="2"/>
  <c r="DI1619" i="2"/>
  <c r="DI1628" i="2"/>
  <c r="DI1610" i="2"/>
  <c r="DI1618" i="2"/>
  <c r="DI1627" i="2"/>
  <c r="DI1632" i="2"/>
  <c r="DI1643" i="2"/>
  <c r="DI1653" i="2"/>
  <c r="DI1671" i="2"/>
  <c r="DI1642" i="2"/>
  <c r="DI1652" i="2"/>
  <c r="DI1670" i="2"/>
  <c r="DI1641" i="2"/>
  <c r="DI1651" i="2"/>
  <c r="DI1669" i="2"/>
  <c r="DI1640" i="2"/>
  <c r="DI1649" i="2"/>
  <c r="DI1658" i="2"/>
  <c r="DI1666" i="2"/>
  <c r="DI1680" i="2"/>
  <c r="DI1633" i="2"/>
  <c r="DI1639" i="2"/>
  <c r="DI1647" i="2"/>
  <c r="DI1657" i="2"/>
  <c r="DI1665" i="2"/>
  <c r="DI1635" i="2"/>
  <c r="DI1636" i="2"/>
  <c r="DI1638" i="2"/>
  <c r="DI1646" i="2"/>
  <c r="DI1656" i="2"/>
  <c r="DI1661" i="2"/>
  <c r="DI1645" i="2"/>
  <c r="DI1655" i="2"/>
  <c r="DI1637" i="2"/>
  <c r="DI1644" i="2"/>
  <c r="DI1654" i="2"/>
  <c r="DI1685" i="2"/>
  <c r="DI1698" i="2"/>
  <c r="DI1718" i="2" s="1"/>
  <c r="DI1726" i="2"/>
  <c r="DI1784" i="2"/>
  <c r="DJ1779" i="2" s="1"/>
  <c r="DI1674" i="2"/>
  <c r="DI1683" i="2"/>
  <c r="DI1695" i="2"/>
  <c r="DI1722" i="2"/>
  <c r="DI1783" i="2"/>
  <c r="DI1678" i="2"/>
  <c r="DI1681" i="2"/>
  <c r="DI1693" i="2"/>
  <c r="DI1762" i="2"/>
  <c r="DI1782" i="2"/>
  <c r="DI1692" i="2"/>
  <c r="DI1758" i="2"/>
  <c r="DI1781" i="2"/>
  <c r="DI1691" i="2"/>
  <c r="DI1750" i="2"/>
  <c r="DI1677" i="2"/>
  <c r="DI1690" i="2"/>
  <c r="DI1746" i="2"/>
  <c r="DI1672" i="2"/>
  <c r="DI1689" i="2"/>
  <c r="DI1701" i="2"/>
  <c r="DI1738" i="2"/>
  <c r="DI1688" i="2"/>
  <c r="DI1699" i="2"/>
  <c r="DI1721" i="2" s="1"/>
  <c r="DI1734" i="2"/>
  <c r="DI1787" i="2"/>
  <c r="DI1816" i="2"/>
  <c r="DI1447" i="2"/>
  <c r="DI1469" i="2"/>
  <c r="DI617" i="2"/>
  <c r="DI1812" i="2"/>
  <c r="DI1445" i="2"/>
  <c r="DI1468" i="2"/>
  <c r="DI1809" i="2"/>
  <c r="DI1444" i="2"/>
  <c r="DI595" i="2"/>
  <c r="DI1789" i="2"/>
  <c r="DI1807" i="2"/>
  <c r="DI1465" i="2"/>
  <c r="DJ1466" i="2"/>
  <c r="DI1804" i="2"/>
  <c r="DJ1798" i="2" s="1"/>
  <c r="DI1442" i="2"/>
  <c r="DI1451" i="2"/>
  <c r="DI564" i="2"/>
  <c r="DI1803" i="2"/>
  <c r="DI1441" i="2"/>
  <c r="DI1450" i="2"/>
  <c r="DI1415" i="2"/>
  <c r="DI549" i="2"/>
  <c r="DI1792" i="2"/>
  <c r="DI1802" i="2"/>
  <c r="DI1440" i="2"/>
  <c r="DI1449" i="2"/>
  <c r="DI1801" i="2"/>
  <c r="DI1439" i="2"/>
  <c r="DI1448" i="2"/>
  <c r="DI618" i="2"/>
  <c r="DI619" i="2"/>
  <c r="DI675" i="2"/>
  <c r="DI731" i="2"/>
  <c r="DI769" i="2"/>
  <c r="DI813" i="2"/>
  <c r="DI674" i="2"/>
  <c r="DI715" i="2"/>
  <c r="DI768" i="2"/>
  <c r="DI812" i="2"/>
  <c r="DI657" i="2"/>
  <c r="DI714" i="2"/>
  <c r="DI767" i="2"/>
  <c r="DI806" i="2"/>
  <c r="DI656" i="2"/>
  <c r="DI713" i="2"/>
  <c r="DI751" i="2"/>
  <c r="DI805" i="2"/>
  <c r="DI655" i="2"/>
  <c r="DI696" i="2"/>
  <c r="DI750" i="2"/>
  <c r="DI804" i="2"/>
  <c r="DI638" i="2"/>
  <c r="DI695" i="2"/>
  <c r="DI749" i="2"/>
  <c r="DI787" i="2"/>
  <c r="DI637" i="2"/>
  <c r="DI694" i="2"/>
  <c r="DI733" i="2"/>
  <c r="DI786" i="2"/>
  <c r="DI598" i="2"/>
  <c r="DI636" i="2"/>
  <c r="DI676" i="2"/>
  <c r="DI732" i="2"/>
  <c r="DI785" i="2"/>
  <c r="DI862" i="2"/>
  <c r="DI922" i="2"/>
  <c r="DI972" i="2"/>
  <c r="DI1000" i="2"/>
  <c r="DI861" i="2"/>
  <c r="DI921" i="2"/>
  <c r="DI958" i="2"/>
  <c r="DI999" i="2"/>
  <c r="DI860" i="2"/>
  <c r="DI903" i="2"/>
  <c r="DI957" i="2"/>
  <c r="DI998" i="2"/>
  <c r="DI842" i="2"/>
  <c r="DI902" i="2"/>
  <c r="DI956" i="2"/>
  <c r="DI980" i="2"/>
  <c r="DI841" i="2"/>
  <c r="DI901" i="2"/>
  <c r="DI941" i="2"/>
  <c r="DI979" i="2"/>
  <c r="DI1038" i="2"/>
  <c r="DI840" i="2"/>
  <c r="DI882" i="2"/>
  <c r="DI940" i="2"/>
  <c r="DI978" i="2"/>
  <c r="DI1020" i="2"/>
  <c r="DI814" i="2"/>
  <c r="DI881" i="2"/>
  <c r="DI939" i="2"/>
  <c r="DI974" i="2"/>
  <c r="DI1019" i="2"/>
  <c r="DI880" i="2"/>
  <c r="DI923" i="2"/>
  <c r="DI973" i="2"/>
  <c r="DI1018" i="2"/>
  <c r="DI1058" i="2"/>
  <c r="DI1100" i="2"/>
  <c r="DI1153" i="2"/>
  <c r="DI1218" i="2"/>
  <c r="DI1254" i="2"/>
  <c r="DI1040" i="2"/>
  <c r="DI1099" i="2"/>
  <c r="DI1152" i="2"/>
  <c r="DI1200" i="2"/>
  <c r="DI1253" i="2"/>
  <c r="DI1039" i="2"/>
  <c r="DI1098" i="2"/>
  <c r="DI1137" i="2"/>
  <c r="DI1199" i="2"/>
  <c r="DI1252" i="2"/>
  <c r="DI1080" i="2"/>
  <c r="DI1136" i="2"/>
  <c r="DI1198" i="2"/>
  <c r="DI1238" i="2"/>
  <c r="DI1079" i="2"/>
  <c r="DI1135" i="2"/>
  <c r="DI1176" i="2"/>
  <c r="DI1237" i="2"/>
  <c r="DI1078" i="2"/>
  <c r="DI1120" i="2"/>
  <c r="DI1175" i="2"/>
  <c r="DI1236" i="2"/>
  <c r="DI1060" i="2"/>
  <c r="DI1119" i="2"/>
  <c r="DI1174" i="2"/>
  <c r="DI1220" i="2"/>
  <c r="DI1059" i="2"/>
  <c r="DI1118" i="2"/>
  <c r="DI1154" i="2"/>
  <c r="DI1219" i="2"/>
  <c r="DI1296" i="2"/>
  <c r="DI1353" i="2"/>
  <c r="DI1369" i="2"/>
  <c r="DI1383" i="2" s="1"/>
  <c r="DI1399" i="2"/>
  <c r="DI1295" i="2"/>
  <c r="DI1338" i="2"/>
  <c r="DI1368" i="2"/>
  <c r="DI1397" i="2"/>
  <c r="DI1291" i="2"/>
  <c r="DI1337" i="2"/>
  <c r="DI1367" i="2"/>
  <c r="DI1392" i="2"/>
  <c r="DI1290" i="2"/>
  <c r="DI1336" i="2"/>
  <c r="DI1361" i="2"/>
  <c r="DI1385" i="2"/>
  <c r="DI1289" i="2"/>
  <c r="DI1317" i="2"/>
  <c r="DI1360" i="2"/>
  <c r="DI1275" i="2"/>
  <c r="DI1316" i="2"/>
  <c r="DI1359" i="2"/>
  <c r="DI1382" i="2"/>
  <c r="DI1414" i="2"/>
  <c r="DI1443" i="2" s="1"/>
  <c r="DI1274" i="2"/>
  <c r="DI1315" i="2"/>
  <c r="DI1355" i="2"/>
  <c r="DI1381" i="2"/>
  <c r="DI1413" i="2"/>
  <c r="DI1273" i="2"/>
  <c r="DI1297" i="2"/>
  <c r="DI1354" i="2"/>
  <c r="DI1380" i="2"/>
  <c r="DI1412" i="2"/>
  <c r="DI472" i="2"/>
  <c r="DI371" i="2"/>
  <c r="DI403" i="2"/>
  <c r="DI296" i="2"/>
  <c r="DI327" i="2"/>
  <c r="DI351" i="2"/>
  <c r="DI219" i="2"/>
  <c r="DI245" i="2"/>
  <c r="DI272" i="2"/>
  <c r="DI487" i="2"/>
  <c r="DI370" i="2"/>
  <c r="DI402" i="2"/>
  <c r="DI321" i="2"/>
  <c r="DI345" i="2"/>
  <c r="DI218" i="2"/>
  <c r="DI244" i="2"/>
  <c r="DI268" i="2"/>
  <c r="DI532" i="2"/>
  <c r="DI423" i="2"/>
  <c r="DI1720" i="2" s="1"/>
  <c r="DI395" i="2"/>
  <c r="DI294" i="2"/>
  <c r="DI293" i="2" s="1"/>
  <c r="DJ295" i="2"/>
  <c r="DI318" i="2"/>
  <c r="DI343" i="2"/>
  <c r="DI217" i="2"/>
  <c r="DI241" i="2"/>
  <c r="DI267" i="2"/>
  <c r="DI525" i="2"/>
  <c r="DI420" i="2"/>
  <c r="DI394" i="2"/>
  <c r="DI360" i="2"/>
  <c r="DI317" i="2"/>
  <c r="DI340" i="2"/>
  <c r="DI240" i="2"/>
  <c r="DI266" i="2"/>
  <c r="DI524" i="2"/>
  <c r="DI419" i="2"/>
  <c r="DI387" i="2"/>
  <c r="DI414" i="2"/>
  <c r="DI339" i="2"/>
  <c r="DI287" i="2"/>
  <c r="DI239" i="2"/>
  <c r="DI263" i="2"/>
  <c r="DI523" i="2"/>
  <c r="DI418" i="2"/>
  <c r="DI386" i="2"/>
  <c r="DI413" i="2"/>
  <c r="DI308" i="2"/>
  <c r="DI333" i="2"/>
  <c r="DI355" i="2"/>
  <c r="DI224" i="2"/>
  <c r="DI262" i="2"/>
  <c r="DI439" i="2"/>
  <c r="DI379" i="2"/>
  <c r="DI411" i="2"/>
  <c r="DI306" i="2"/>
  <c r="DI331" i="2"/>
  <c r="DI354" i="2"/>
  <c r="DI223" i="2"/>
  <c r="DI261" i="2"/>
  <c r="DI457" i="2"/>
  <c r="DI274" i="2"/>
  <c r="DI197" i="2"/>
  <c r="DI161" i="2"/>
  <c r="DI117" i="2"/>
  <c r="DI127" i="2"/>
  <c r="DI118" i="2"/>
  <c r="DI273" i="2"/>
  <c r="DI196" i="2"/>
  <c r="DI160" i="2"/>
  <c r="DI114" i="2"/>
  <c r="DI126" i="2"/>
  <c r="DI135" i="2"/>
  <c r="DI193" i="2"/>
  <c r="DI159" i="2"/>
  <c r="DI170" i="2"/>
  <c r="DI123" i="2"/>
  <c r="DI134" i="2"/>
  <c r="DI192" i="2"/>
  <c r="DI158" i="2"/>
  <c r="DI168" i="2"/>
  <c r="DI122" i="2"/>
  <c r="DI132" i="2"/>
  <c r="DI128" i="2"/>
  <c r="DI246" i="2"/>
  <c r="DI191" i="2"/>
  <c r="DI157" i="2"/>
  <c r="DI167" i="2"/>
  <c r="DI121" i="2"/>
  <c r="DI131" i="2"/>
  <c r="DI198" i="2"/>
  <c r="DI304" i="2"/>
  <c r="DI222" i="2"/>
  <c r="DI201" i="2"/>
  <c r="DI166" i="2"/>
  <c r="DI120" i="2"/>
  <c r="DI130" i="2"/>
  <c r="DI378" i="2"/>
  <c r="DI328" i="2"/>
  <c r="DI164" i="2"/>
  <c r="DI410" i="2"/>
  <c r="DI352" i="2"/>
  <c r="DI189" i="2"/>
  <c r="DI199" i="2"/>
  <c r="DI165" i="2"/>
  <c r="DI119" i="2"/>
  <c r="DI129" i="2"/>
  <c r="DI188" i="2"/>
  <c r="DI16" i="2"/>
  <c r="DI1437" i="2"/>
  <c r="DI1492" i="2"/>
  <c r="DI1438" i="2"/>
  <c r="DI1493" i="2"/>
  <c r="DH1553" i="2"/>
  <c r="DH1557" i="2" s="1"/>
  <c r="S2165" i="2"/>
  <c r="AL2165" i="2"/>
  <c r="J2166" i="2"/>
  <c r="X2166" i="2"/>
  <c r="BL2166" i="2"/>
  <c r="AI2166" i="2"/>
  <c r="AG2166" i="2"/>
  <c r="AP2166" i="2"/>
  <c r="AA2166" i="2"/>
  <c r="AZ2166" i="2"/>
  <c r="AX2166" i="2"/>
  <c r="BK2166" i="2"/>
  <c r="AR2166" i="2"/>
  <c r="DT2166" i="2"/>
  <c r="DS2166" i="2"/>
  <c r="L2166" i="2"/>
  <c r="C2167" i="2"/>
  <c r="AU2166" i="2"/>
  <c r="P2166" i="2"/>
  <c r="AD2166" i="2"/>
  <c r="AF2166" i="2"/>
  <c r="DQ2166" i="2"/>
  <c r="AQ2166" i="2"/>
  <c r="AY2166" i="2"/>
  <c r="AW2166" i="2"/>
  <c r="AK2166" i="2"/>
  <c r="BG2166" i="2"/>
  <c r="BP2166" i="2"/>
  <c r="BN2166" i="2"/>
  <c r="DR2166" i="2"/>
  <c r="D2166" i="2"/>
  <c r="R2166" i="2"/>
  <c r="K2166" i="2"/>
  <c r="V2166" i="2"/>
  <c r="AE2166" i="2"/>
  <c r="AC2166" i="2"/>
  <c r="H2166" i="2"/>
  <c r="AN2166" i="2"/>
  <c r="AV2166" i="2"/>
  <c r="AT2166" i="2"/>
  <c r="BM2166" i="2"/>
  <c r="BD2166" i="2"/>
  <c r="BQ2166" i="2"/>
  <c r="BO2166" i="2"/>
  <c r="BX2166" i="2"/>
  <c r="DU2166" i="2"/>
  <c r="U2166" i="2"/>
  <c r="Q2166" i="2"/>
  <c r="N2166" i="2"/>
  <c r="AB2166" i="2"/>
  <c r="BE2166" i="2"/>
  <c r="AH2166" i="2"/>
  <c r="AJ2166" i="2"/>
  <c r="AS2166" i="2"/>
  <c r="O2166" i="2"/>
  <c r="BC2166" i="2"/>
  <c r="BA2166" i="2"/>
  <c r="BJ2166" i="2"/>
  <c r="BF2166" i="2"/>
  <c r="DO2166" i="2"/>
  <c r="DE2166" i="2"/>
  <c r="DV2166" i="2"/>
  <c r="I2166" i="2"/>
  <c r="AO2166" i="2"/>
  <c r="BR2165" i="2"/>
  <c r="AI201" i="2"/>
  <c r="DP2146" i="2" s="1"/>
  <c r="DN2146" i="2"/>
  <c r="BC1445" i="2"/>
  <c r="BC1447" i="2" s="1"/>
  <c r="BC1451" i="2" s="1"/>
  <c r="BY2166" i="2" s="1"/>
  <c r="BD1439" i="2"/>
  <c r="BC1500" i="2"/>
  <c r="BC1502" i="2" s="1"/>
  <c r="BC1506" i="2" s="1"/>
  <c r="BZ2166" i="2" s="1"/>
  <c r="BD1494" i="2"/>
  <c r="BD1495" i="2" s="1"/>
  <c r="AJ157" i="2"/>
  <c r="AJ159" i="2"/>
  <c r="AJ1135" i="2"/>
  <c r="AJ158" i="2"/>
  <c r="AJ160" i="2"/>
  <c r="AJ123" i="2"/>
  <c r="BB1691" i="2"/>
  <c r="AJ164" i="2"/>
  <c r="AJ165" i="2"/>
  <c r="AJ132" i="2"/>
  <c r="AJ167" i="2"/>
  <c r="AJ1136" i="2"/>
  <c r="AJ1368" i="2" s="1"/>
  <c r="AJ134" i="2"/>
  <c r="AJ135" i="2" s="1"/>
  <c r="AK114" i="2" s="1"/>
  <c r="AJ166" i="2"/>
  <c r="DI1553" i="2" l="1"/>
  <c r="DK17" i="2"/>
  <c r="DJ1496" i="2"/>
  <c r="DJ1505" i="2"/>
  <c r="DJ1495" i="2"/>
  <c r="DJ1504" i="2"/>
  <c r="DJ1500" i="2"/>
  <c r="DJ1523" i="2"/>
  <c r="DJ1499" i="2"/>
  <c r="DJ1522" i="2"/>
  <c r="DJ1498" i="2"/>
  <c r="DJ1497" i="2"/>
  <c r="DJ1506" i="2"/>
  <c r="DK1521" i="2"/>
  <c r="DJ1528" i="2"/>
  <c r="DJ1542" i="2"/>
  <c r="DJ1524" i="2"/>
  <c r="DJ1527" i="2"/>
  <c r="DJ1541" i="2"/>
  <c r="DJ1526" i="2"/>
  <c r="DJ579" i="2" s="1"/>
  <c r="DJ1539" i="2"/>
  <c r="DJ1503" i="2"/>
  <c r="DJ1537" i="2"/>
  <c r="DJ1536" i="2"/>
  <c r="DJ1545" i="2"/>
  <c r="DJ1494" i="2"/>
  <c r="DJ1530" i="2"/>
  <c r="DJ1529" i="2"/>
  <c r="DJ1543" i="2"/>
  <c r="DJ1502" i="2"/>
  <c r="DJ1552" i="2"/>
  <c r="DJ1569" i="2"/>
  <c r="DK1573" i="2"/>
  <c r="DJ1551" i="2"/>
  <c r="DJ1550" i="2"/>
  <c r="DJ1565" i="2"/>
  <c r="DJ1578" i="2"/>
  <c r="DJ1538" i="2"/>
  <c r="DJ1564" i="2"/>
  <c r="DJ1577" i="2"/>
  <c r="DJ1555" i="2"/>
  <c r="DJ1576" i="2"/>
  <c r="DJ1575" i="2"/>
  <c r="DK1587" i="2"/>
  <c r="DJ1601" i="2"/>
  <c r="DJ1610" i="2"/>
  <c r="DJ1544" i="2"/>
  <c r="DJ1567" i="2"/>
  <c r="DJ1600" i="2"/>
  <c r="DJ1609" i="2"/>
  <c r="DJ1597" i="2"/>
  <c r="DJ1608" i="2"/>
  <c r="DJ1607" i="2"/>
  <c r="DJ1590" i="2"/>
  <c r="DJ1605" i="2"/>
  <c r="DJ1614" i="2"/>
  <c r="DJ1589" i="2"/>
  <c r="DJ1604" i="2"/>
  <c r="DJ1574" i="2"/>
  <c r="DJ1588" i="2"/>
  <c r="DJ1603" i="2"/>
  <c r="DJ1618" i="2"/>
  <c r="DJ1627" i="2"/>
  <c r="DJ1635" i="2"/>
  <c r="DJ1617" i="2"/>
  <c r="DJ1625" i="2"/>
  <c r="DJ1616" i="2"/>
  <c r="DJ1624" i="2"/>
  <c r="DJ1615" i="2"/>
  <c r="DJ1623" i="2"/>
  <c r="DJ1632" i="2"/>
  <c r="DJ1622" i="2"/>
  <c r="DJ1631" i="2"/>
  <c r="DJ1621" i="2"/>
  <c r="DJ1630" i="2"/>
  <c r="DJ1602" i="2"/>
  <c r="DJ1620" i="2"/>
  <c r="DJ1629" i="2"/>
  <c r="DJ1619" i="2"/>
  <c r="DJ1628" i="2"/>
  <c r="DJ1637" i="2"/>
  <c r="DJ1644" i="2"/>
  <c r="DJ1654" i="2"/>
  <c r="DJ1672" i="2"/>
  <c r="DJ1643" i="2"/>
  <c r="DJ1653" i="2"/>
  <c r="DJ1671" i="2"/>
  <c r="DJ1642" i="2"/>
  <c r="DJ1652" i="2"/>
  <c r="DJ1670" i="2"/>
  <c r="DJ1641" i="2"/>
  <c r="DJ1651" i="2"/>
  <c r="DJ1669" i="2"/>
  <c r="DJ1640" i="2"/>
  <c r="DJ1649" i="2"/>
  <c r="DJ1658" i="2"/>
  <c r="DJ1666" i="2"/>
  <c r="DJ1633" i="2"/>
  <c r="DJ1634" i="2"/>
  <c r="DJ1639" i="2"/>
  <c r="DJ1647" i="2"/>
  <c r="DJ1657" i="2"/>
  <c r="DJ1665" i="2"/>
  <c r="DJ1636" i="2"/>
  <c r="DJ1638" i="2"/>
  <c r="DJ1646" i="2"/>
  <c r="DJ1656" i="2"/>
  <c r="DJ1661" i="2"/>
  <c r="DJ1645" i="2"/>
  <c r="DJ1655" i="2"/>
  <c r="DJ1680" i="2"/>
  <c r="DJ1688" i="2"/>
  <c r="DJ1699" i="2"/>
  <c r="DJ1721" i="2" s="1"/>
  <c r="DJ1734" i="2"/>
  <c r="DJ1787" i="2"/>
  <c r="DJ1685" i="2"/>
  <c r="DJ1698" i="2"/>
  <c r="DJ1718" i="2" s="1"/>
  <c r="DJ1726" i="2"/>
  <c r="DJ1784" i="2"/>
  <c r="DK1779" i="2" s="1"/>
  <c r="DJ1674" i="2"/>
  <c r="DJ1683" i="2"/>
  <c r="DJ1695" i="2"/>
  <c r="DJ1722" i="2"/>
  <c r="DJ1783" i="2"/>
  <c r="DJ1678" i="2"/>
  <c r="DJ1681" i="2"/>
  <c r="DJ1693" i="2"/>
  <c r="DJ1762" i="2"/>
  <c r="DJ1782" i="2"/>
  <c r="DJ1692" i="2"/>
  <c r="DJ1758" i="2"/>
  <c r="DJ1781" i="2"/>
  <c r="DJ1691" i="2"/>
  <c r="DJ1750" i="2"/>
  <c r="DJ1677" i="2"/>
  <c r="DJ1690" i="2"/>
  <c r="DJ1746" i="2"/>
  <c r="DJ1689" i="2"/>
  <c r="DJ1701" i="2"/>
  <c r="DJ1738" i="2"/>
  <c r="DJ1801" i="2"/>
  <c r="DJ1439" i="2"/>
  <c r="DJ1448" i="2"/>
  <c r="DJ618" i="2"/>
  <c r="DJ1816" i="2"/>
  <c r="DJ1447" i="2"/>
  <c r="DJ1469" i="2"/>
  <c r="DJ1812" i="2"/>
  <c r="DJ1445" i="2"/>
  <c r="DJ1468" i="2"/>
  <c r="DJ598" i="2"/>
  <c r="DJ1809" i="2"/>
  <c r="DJ1444" i="2"/>
  <c r="DJ595" i="2"/>
  <c r="DJ1789" i="2"/>
  <c r="DJ1807" i="2"/>
  <c r="DJ1465" i="2"/>
  <c r="DK1466" i="2"/>
  <c r="DJ1804" i="2"/>
  <c r="DK1798" i="2" s="1"/>
  <c r="DJ1442" i="2"/>
  <c r="DJ1451" i="2"/>
  <c r="DJ564" i="2"/>
  <c r="DJ1803" i="2"/>
  <c r="DJ1441" i="2"/>
  <c r="DJ1450" i="2"/>
  <c r="DJ1415" i="2"/>
  <c r="DJ549" i="2"/>
  <c r="DJ1792" i="2"/>
  <c r="DJ1802" i="2"/>
  <c r="DJ1440" i="2"/>
  <c r="DJ1449" i="2"/>
  <c r="DJ617" i="2"/>
  <c r="DJ636" i="2"/>
  <c r="DJ676" i="2"/>
  <c r="DJ732" i="2"/>
  <c r="DJ785" i="2"/>
  <c r="DJ619" i="2"/>
  <c r="DJ675" i="2"/>
  <c r="DJ731" i="2"/>
  <c r="DJ769" i="2"/>
  <c r="DJ813" i="2"/>
  <c r="DJ674" i="2"/>
  <c r="DJ715" i="2"/>
  <c r="DJ768" i="2"/>
  <c r="DJ812" i="2"/>
  <c r="DJ657" i="2"/>
  <c r="DJ714" i="2"/>
  <c r="DJ767" i="2"/>
  <c r="DJ806" i="2"/>
  <c r="DJ656" i="2"/>
  <c r="DJ713" i="2"/>
  <c r="DJ751" i="2"/>
  <c r="DJ805" i="2"/>
  <c r="DJ655" i="2"/>
  <c r="DJ696" i="2"/>
  <c r="DJ750" i="2"/>
  <c r="DJ804" i="2"/>
  <c r="DJ638" i="2"/>
  <c r="DJ695" i="2"/>
  <c r="DJ749" i="2"/>
  <c r="DJ787" i="2"/>
  <c r="DJ637" i="2"/>
  <c r="DJ694" i="2"/>
  <c r="DJ733" i="2"/>
  <c r="DJ786" i="2"/>
  <c r="DJ880" i="2"/>
  <c r="DJ923" i="2"/>
  <c r="DJ973" i="2"/>
  <c r="DJ1018" i="2"/>
  <c r="DJ862" i="2"/>
  <c r="DJ922" i="2"/>
  <c r="DJ972" i="2"/>
  <c r="DJ1000" i="2"/>
  <c r="DJ861" i="2"/>
  <c r="DJ921" i="2"/>
  <c r="DJ958" i="2"/>
  <c r="DJ999" i="2"/>
  <c r="DJ860" i="2"/>
  <c r="DJ903" i="2"/>
  <c r="DJ957" i="2"/>
  <c r="DJ998" i="2"/>
  <c r="DJ842" i="2"/>
  <c r="DJ902" i="2"/>
  <c r="DJ956" i="2"/>
  <c r="DJ980" i="2"/>
  <c r="DJ841" i="2"/>
  <c r="DJ901" i="2"/>
  <c r="DJ941" i="2"/>
  <c r="DJ979" i="2"/>
  <c r="DJ840" i="2"/>
  <c r="DJ882" i="2"/>
  <c r="DJ940" i="2"/>
  <c r="DJ978" i="2"/>
  <c r="DJ1020" i="2"/>
  <c r="DJ814" i="2"/>
  <c r="DJ881" i="2"/>
  <c r="DJ939" i="2"/>
  <c r="DJ974" i="2"/>
  <c r="DJ1019" i="2"/>
  <c r="DJ1059" i="2"/>
  <c r="DJ1118" i="2"/>
  <c r="DJ1154" i="2"/>
  <c r="DJ1219" i="2"/>
  <c r="DJ1058" i="2"/>
  <c r="DJ1100" i="2"/>
  <c r="DJ1153" i="2"/>
  <c r="DJ1218" i="2"/>
  <c r="DJ1254" i="2"/>
  <c r="DJ1040" i="2"/>
  <c r="DJ1099" i="2"/>
  <c r="DJ1152" i="2"/>
  <c r="DJ1200" i="2"/>
  <c r="DJ1253" i="2"/>
  <c r="DJ1039" i="2"/>
  <c r="DJ1098" i="2"/>
  <c r="DJ1137" i="2"/>
  <c r="DJ1199" i="2"/>
  <c r="DJ1252" i="2"/>
  <c r="DJ1080" i="2"/>
  <c r="DJ1136" i="2"/>
  <c r="DJ1198" i="2"/>
  <c r="DJ1238" i="2"/>
  <c r="DJ1038" i="2"/>
  <c r="DJ1079" i="2"/>
  <c r="DJ1135" i="2"/>
  <c r="DJ1176" i="2"/>
  <c r="DJ1237" i="2"/>
  <c r="DJ1078" i="2"/>
  <c r="DJ1120" i="2"/>
  <c r="DJ1175" i="2"/>
  <c r="DJ1236" i="2"/>
  <c r="DJ1060" i="2"/>
  <c r="DJ1119" i="2"/>
  <c r="DJ1174" i="2"/>
  <c r="DJ1220" i="2"/>
  <c r="DJ1273" i="2"/>
  <c r="DJ1297" i="2"/>
  <c r="DJ1354" i="2"/>
  <c r="DJ1380" i="2"/>
  <c r="DJ1412" i="2"/>
  <c r="DJ1296" i="2"/>
  <c r="DJ1353" i="2"/>
  <c r="DJ1369" i="2"/>
  <c r="DJ1383" i="2" s="1"/>
  <c r="DJ1399" i="2"/>
  <c r="DJ1295" i="2"/>
  <c r="DJ1338" i="2"/>
  <c r="DJ1368" i="2"/>
  <c r="DJ1397" i="2"/>
  <c r="DJ1291" i="2"/>
  <c r="DJ1337" i="2"/>
  <c r="DJ1367" i="2"/>
  <c r="DJ1392" i="2"/>
  <c r="DJ1290" i="2"/>
  <c r="DJ1336" i="2"/>
  <c r="DJ1361" i="2"/>
  <c r="DJ1385" i="2"/>
  <c r="DJ1289" i="2"/>
  <c r="DJ1317" i="2"/>
  <c r="DJ1360" i="2"/>
  <c r="DJ1275" i="2"/>
  <c r="DJ1316" i="2"/>
  <c r="DJ1359" i="2"/>
  <c r="DJ1382" i="2"/>
  <c r="DJ1414" i="2"/>
  <c r="DJ1443" i="2" s="1"/>
  <c r="DJ1274" i="2"/>
  <c r="DJ1315" i="2"/>
  <c r="DJ1355" i="2"/>
  <c r="DJ1381" i="2"/>
  <c r="DJ1413" i="2"/>
  <c r="DJ457" i="2"/>
  <c r="DJ378" i="2"/>
  <c r="DJ410" i="2"/>
  <c r="DJ304" i="2"/>
  <c r="DJ328" i="2"/>
  <c r="DJ352" i="2"/>
  <c r="DJ222" i="2"/>
  <c r="DJ246" i="2"/>
  <c r="DJ472" i="2"/>
  <c r="DJ371" i="2"/>
  <c r="DJ403" i="2"/>
  <c r="DJ296" i="2"/>
  <c r="DJ327" i="2"/>
  <c r="DJ351" i="2"/>
  <c r="DJ219" i="2"/>
  <c r="DJ245" i="2"/>
  <c r="DJ272" i="2"/>
  <c r="DJ487" i="2"/>
  <c r="DJ370" i="2"/>
  <c r="DJ402" i="2"/>
  <c r="DJ321" i="2"/>
  <c r="DJ345" i="2"/>
  <c r="DJ218" i="2"/>
  <c r="DJ244" i="2"/>
  <c r="DJ268" i="2"/>
  <c r="DJ532" i="2"/>
  <c r="DJ423" i="2"/>
  <c r="DJ1720" i="2" s="1"/>
  <c r="DJ395" i="2"/>
  <c r="DJ294" i="2"/>
  <c r="DJ293" i="2" s="1"/>
  <c r="DK295" i="2"/>
  <c r="DJ318" i="2"/>
  <c r="DJ343" i="2"/>
  <c r="DJ217" i="2"/>
  <c r="DJ241" i="2"/>
  <c r="DJ267" i="2"/>
  <c r="DJ525" i="2"/>
  <c r="DJ420" i="2"/>
  <c r="DJ394" i="2"/>
  <c r="DJ360" i="2"/>
  <c r="DJ317" i="2"/>
  <c r="DJ340" i="2"/>
  <c r="DJ240" i="2"/>
  <c r="DJ266" i="2"/>
  <c r="DJ524" i="2"/>
  <c r="DJ419" i="2"/>
  <c r="DJ387" i="2"/>
  <c r="DJ414" i="2"/>
  <c r="DJ339" i="2"/>
  <c r="DJ287" i="2"/>
  <c r="DJ239" i="2"/>
  <c r="DJ263" i="2"/>
  <c r="DJ523" i="2"/>
  <c r="DJ418" i="2"/>
  <c r="DJ386" i="2"/>
  <c r="DJ413" i="2"/>
  <c r="DJ308" i="2"/>
  <c r="DJ333" i="2"/>
  <c r="DJ355" i="2"/>
  <c r="DJ224" i="2"/>
  <c r="DJ262" i="2"/>
  <c r="DJ188" i="2"/>
  <c r="DJ198" i="2"/>
  <c r="DJ164" i="2"/>
  <c r="DJ118" i="2"/>
  <c r="DJ128" i="2"/>
  <c r="DJ261" i="2"/>
  <c r="DJ274" i="2"/>
  <c r="DJ197" i="2"/>
  <c r="DJ161" i="2"/>
  <c r="DJ117" i="2"/>
  <c r="DJ127" i="2"/>
  <c r="DJ306" i="2"/>
  <c r="DJ223" i="2"/>
  <c r="DJ273" i="2"/>
  <c r="DJ196" i="2"/>
  <c r="DJ160" i="2"/>
  <c r="DJ114" i="2"/>
  <c r="DJ126" i="2"/>
  <c r="DJ135" i="2"/>
  <c r="DJ119" i="2"/>
  <c r="DJ411" i="2"/>
  <c r="DJ354" i="2"/>
  <c r="DJ193" i="2"/>
  <c r="DJ159" i="2"/>
  <c r="DJ170" i="2"/>
  <c r="DJ123" i="2"/>
  <c r="DJ134" i="2"/>
  <c r="DJ199" i="2"/>
  <c r="DJ379" i="2"/>
  <c r="DJ331" i="2"/>
  <c r="DJ192" i="2"/>
  <c r="DJ158" i="2"/>
  <c r="DJ168" i="2"/>
  <c r="DJ122" i="2"/>
  <c r="DJ132" i="2"/>
  <c r="DJ129" i="2"/>
  <c r="DJ439" i="2"/>
  <c r="DJ191" i="2"/>
  <c r="DJ157" i="2"/>
  <c r="DJ167" i="2"/>
  <c r="DJ121" i="2"/>
  <c r="DJ131" i="2"/>
  <c r="DJ189" i="2"/>
  <c r="DJ201" i="2"/>
  <c r="DJ166" i="2"/>
  <c r="DJ120" i="2"/>
  <c r="DJ130" i="2"/>
  <c r="DJ165" i="2"/>
  <c r="DJ1492" i="2"/>
  <c r="DJ1493" i="2"/>
  <c r="DJ1437" i="2"/>
  <c r="DJ1438" i="2"/>
  <c r="DJ16" i="2"/>
  <c r="DI1611" i="2"/>
  <c r="DI1557" i="2"/>
  <c r="DH1719" i="2"/>
  <c r="DI1659" i="2"/>
  <c r="DI1596" i="2"/>
  <c r="DI282" i="2"/>
  <c r="DI310" i="2"/>
  <c r="BR2166" i="2"/>
  <c r="S2166" i="2"/>
  <c r="BM2167" i="2"/>
  <c r="BQ2167" i="2"/>
  <c r="DT2167" i="2"/>
  <c r="AB2167" i="2"/>
  <c r="I2167" i="2"/>
  <c r="N2167" i="2"/>
  <c r="R2167" i="2"/>
  <c r="AS2167" i="2"/>
  <c r="AF2167" i="2"/>
  <c r="AJ2167" i="2"/>
  <c r="AO2167" i="2"/>
  <c r="BJ2167" i="2"/>
  <c r="AW2167" i="2"/>
  <c r="BA2167" i="2"/>
  <c r="BE2167" i="2"/>
  <c r="DU2167" i="2"/>
  <c r="BN2167" i="2"/>
  <c r="BX2167" i="2"/>
  <c r="DQ2167" i="2"/>
  <c r="X2167" i="2"/>
  <c r="C2168" i="2"/>
  <c r="J2167" i="2"/>
  <c r="O2167" i="2"/>
  <c r="AP2167" i="2"/>
  <c r="AC2167" i="2"/>
  <c r="AG2167" i="2"/>
  <c r="AK2167" i="2"/>
  <c r="BK2167" i="2"/>
  <c r="AT2167" i="2"/>
  <c r="AX2167" i="2"/>
  <c r="BF2167" i="2"/>
  <c r="DV2167" i="2"/>
  <c r="BO2167" i="2"/>
  <c r="DE2167" i="2"/>
  <c r="DR2167" i="2"/>
  <c r="AD2167" i="2"/>
  <c r="K2167" i="2"/>
  <c r="P2167" i="2"/>
  <c r="U2167" i="2"/>
  <c r="AY2167" i="2"/>
  <c r="AH2167" i="2"/>
  <c r="AQ2167" i="2"/>
  <c r="AU2167" i="2"/>
  <c r="BP2167" i="2"/>
  <c r="BC2167" i="2"/>
  <c r="BG2167" i="2"/>
  <c r="BL2167" i="2"/>
  <c r="DO2167" i="2"/>
  <c r="DS2167" i="2"/>
  <c r="V2167" i="2"/>
  <c r="H2167" i="2"/>
  <c r="L2167" i="2"/>
  <c r="Q2167" i="2"/>
  <c r="AN2167" i="2"/>
  <c r="AA2167" i="2"/>
  <c r="AE2167" i="2"/>
  <c r="AI2167" i="2"/>
  <c r="BD2167" i="2"/>
  <c r="AR2167" i="2"/>
  <c r="AV2167" i="2"/>
  <c r="AZ2167" i="2"/>
  <c r="D2167" i="2"/>
  <c r="AL2166" i="2"/>
  <c r="AI1550" i="2"/>
  <c r="AI1553" i="2" s="1"/>
  <c r="F2146" i="2" s="1"/>
  <c r="BC1691" i="2"/>
  <c r="AJ168" i="2"/>
  <c r="AJ161" i="2"/>
  <c r="BD1499" i="2"/>
  <c r="BD1440" i="2"/>
  <c r="BD1444" i="2" s="1"/>
  <c r="AK130" i="2"/>
  <c r="BC1689" i="2"/>
  <c r="AJ1137" i="2"/>
  <c r="BB2147" i="2" s="1"/>
  <c r="BH2147" i="2" s="1"/>
  <c r="AJ1367" i="2"/>
  <c r="DJ1596" i="2" l="1"/>
  <c r="DJ282" i="2"/>
  <c r="DJ1719" i="2" s="1"/>
  <c r="DJ310" i="2"/>
  <c r="DI1719" i="2"/>
  <c r="DJ1611" i="2"/>
  <c r="DJ1659" i="2"/>
  <c r="DJ1553" i="2"/>
  <c r="DJ1557" i="2" s="1"/>
  <c r="DL17" i="2"/>
  <c r="DK1497" i="2"/>
  <c r="DK1506" i="2"/>
  <c r="DL1521" i="2"/>
  <c r="DK1496" i="2"/>
  <c r="DK1505" i="2"/>
  <c r="DK1502" i="2"/>
  <c r="DK1524" i="2"/>
  <c r="DK1500" i="2"/>
  <c r="DK1523" i="2"/>
  <c r="DK1499" i="2"/>
  <c r="DK1522" i="2"/>
  <c r="DK1498" i="2"/>
  <c r="DK1495" i="2"/>
  <c r="DK1529" i="2"/>
  <c r="DK1543" i="2"/>
  <c r="DK1528" i="2"/>
  <c r="DK1542" i="2"/>
  <c r="DK1527" i="2"/>
  <c r="DK1541" i="2"/>
  <c r="DK1538" i="2"/>
  <c r="DK1503" i="2"/>
  <c r="DK1537" i="2"/>
  <c r="DK1504" i="2"/>
  <c r="DK1536" i="2"/>
  <c r="DK1494" i="2"/>
  <c r="DK1530" i="2"/>
  <c r="DK1544" i="2"/>
  <c r="DK1574" i="2"/>
  <c r="DK1539" i="2"/>
  <c r="DK1552" i="2"/>
  <c r="DK1551" i="2"/>
  <c r="DK1567" i="2"/>
  <c r="DK1526" i="2"/>
  <c r="DK579" i="2" s="1"/>
  <c r="DK1550" i="2"/>
  <c r="DK1553" i="2" s="1"/>
  <c r="DK1565" i="2"/>
  <c r="DK1578" i="2"/>
  <c r="DK1564" i="2"/>
  <c r="DK1577" i="2"/>
  <c r="DK1545" i="2"/>
  <c r="DK1555" i="2"/>
  <c r="DK1576" i="2"/>
  <c r="DK1575" i="2"/>
  <c r="DK1602" i="2"/>
  <c r="DL1587" i="2"/>
  <c r="DK1601" i="2"/>
  <c r="DK1600" i="2"/>
  <c r="DK1609" i="2"/>
  <c r="DK1569" i="2"/>
  <c r="DK1597" i="2"/>
  <c r="DK1608" i="2"/>
  <c r="DK1607" i="2"/>
  <c r="DL1573" i="2"/>
  <c r="DK1590" i="2"/>
  <c r="DK1605" i="2"/>
  <c r="DK1614" i="2"/>
  <c r="DK1589" i="2"/>
  <c r="DK1604" i="2"/>
  <c r="DK1588" i="2"/>
  <c r="DK1610" i="2"/>
  <c r="DK1619" i="2"/>
  <c r="DK1628" i="2"/>
  <c r="DK1636" i="2"/>
  <c r="DK1618" i="2"/>
  <c r="DK1627" i="2"/>
  <c r="DK1617" i="2"/>
  <c r="DK1625" i="2"/>
  <c r="DK1603" i="2"/>
  <c r="DK1616" i="2"/>
  <c r="DK1624" i="2"/>
  <c r="DK1633" i="2"/>
  <c r="DK1615" i="2"/>
  <c r="DK1623" i="2"/>
  <c r="DK1632" i="2"/>
  <c r="DK1622" i="2"/>
  <c r="DK1631" i="2"/>
  <c r="DK1621" i="2"/>
  <c r="DK1630" i="2"/>
  <c r="DK1620" i="2"/>
  <c r="DK1629" i="2"/>
  <c r="DK1645" i="2"/>
  <c r="DK1655" i="2"/>
  <c r="DK1674" i="2"/>
  <c r="DK1637" i="2"/>
  <c r="DK1644" i="2"/>
  <c r="DK1654" i="2"/>
  <c r="DK1672" i="2"/>
  <c r="DK1643" i="2"/>
  <c r="DK1653" i="2"/>
  <c r="DK1671" i="2"/>
  <c r="DK1642" i="2"/>
  <c r="DK1652" i="2"/>
  <c r="DK1670" i="2"/>
  <c r="DK1641" i="2"/>
  <c r="DK1651" i="2"/>
  <c r="DK1669" i="2"/>
  <c r="DK1640" i="2"/>
  <c r="DK1649" i="2"/>
  <c r="DK1658" i="2"/>
  <c r="DK1666" i="2"/>
  <c r="DK1634" i="2"/>
  <c r="DK1635" i="2"/>
  <c r="DK1639" i="2"/>
  <c r="DK1647" i="2"/>
  <c r="DK1657" i="2"/>
  <c r="DK1665" i="2"/>
  <c r="DK1638" i="2"/>
  <c r="DK1646" i="2"/>
  <c r="DK1656" i="2"/>
  <c r="DK1661" i="2"/>
  <c r="DK1689" i="2"/>
  <c r="DK1701" i="2"/>
  <c r="DK1738" i="2"/>
  <c r="DK1789" i="2"/>
  <c r="DK1680" i="2"/>
  <c r="DK1688" i="2"/>
  <c r="DK1699" i="2"/>
  <c r="DK1721" i="2" s="1"/>
  <c r="DK1734" i="2"/>
  <c r="DK1787" i="2"/>
  <c r="DK1685" i="2"/>
  <c r="DK1698" i="2"/>
  <c r="DK1718" i="2" s="1"/>
  <c r="DK1726" i="2"/>
  <c r="DK1784" i="2"/>
  <c r="DL1779" i="2" s="1"/>
  <c r="DK1683" i="2"/>
  <c r="DK1695" i="2"/>
  <c r="DK1722" i="2"/>
  <c r="DK1783" i="2"/>
  <c r="DK1678" i="2"/>
  <c r="DK1681" i="2"/>
  <c r="DK1693" i="2"/>
  <c r="DK1762" i="2"/>
  <c r="DK1782" i="2"/>
  <c r="DK1692" i="2"/>
  <c r="DK1758" i="2"/>
  <c r="DK1781" i="2"/>
  <c r="DK1691" i="2"/>
  <c r="DK1750" i="2"/>
  <c r="DK1677" i="2"/>
  <c r="DK1690" i="2"/>
  <c r="DK1746" i="2"/>
  <c r="DK1792" i="2"/>
  <c r="DK1802" i="2"/>
  <c r="DK1440" i="2"/>
  <c r="DK1449" i="2"/>
  <c r="DK1801" i="2"/>
  <c r="DK1439" i="2"/>
  <c r="DK1448" i="2"/>
  <c r="DK1816" i="2"/>
  <c r="DK1447" i="2"/>
  <c r="DK1469" i="2"/>
  <c r="DK617" i="2"/>
  <c r="DK1812" i="2"/>
  <c r="DK1445" i="2"/>
  <c r="DK1468" i="2"/>
  <c r="DK598" i="2"/>
  <c r="DK1809" i="2"/>
  <c r="DK1444" i="2"/>
  <c r="DK595" i="2"/>
  <c r="DK1807" i="2"/>
  <c r="DK1465" i="2"/>
  <c r="DL1466" i="2"/>
  <c r="DK1804" i="2"/>
  <c r="DL1798" i="2" s="1"/>
  <c r="DK1442" i="2"/>
  <c r="DK1451" i="2"/>
  <c r="DK564" i="2"/>
  <c r="DK1803" i="2"/>
  <c r="DK1441" i="2"/>
  <c r="DK1450" i="2"/>
  <c r="DK1415" i="2"/>
  <c r="DK549" i="2"/>
  <c r="DK637" i="2"/>
  <c r="DK694" i="2"/>
  <c r="DK733" i="2"/>
  <c r="DK786" i="2"/>
  <c r="DK618" i="2"/>
  <c r="DK636" i="2"/>
  <c r="DK676" i="2"/>
  <c r="DK732" i="2"/>
  <c r="DK785" i="2"/>
  <c r="DK619" i="2"/>
  <c r="DK675" i="2"/>
  <c r="DK731" i="2"/>
  <c r="DK769" i="2"/>
  <c r="DK813" i="2"/>
  <c r="DK674" i="2"/>
  <c r="DK715" i="2"/>
  <c r="DK768" i="2"/>
  <c r="DK812" i="2"/>
  <c r="DK657" i="2"/>
  <c r="DK714" i="2"/>
  <c r="DK767" i="2"/>
  <c r="DK806" i="2"/>
  <c r="DK656" i="2"/>
  <c r="DK713" i="2"/>
  <c r="DK751" i="2"/>
  <c r="DK805" i="2"/>
  <c r="DK655" i="2"/>
  <c r="DK696" i="2"/>
  <c r="DK750" i="2"/>
  <c r="DK804" i="2"/>
  <c r="DK638" i="2"/>
  <c r="DK695" i="2"/>
  <c r="DK749" i="2"/>
  <c r="DK787" i="2"/>
  <c r="DK814" i="2"/>
  <c r="DK881" i="2"/>
  <c r="DK939" i="2"/>
  <c r="DK974" i="2"/>
  <c r="DK1019" i="2"/>
  <c r="DK880" i="2"/>
  <c r="DK923" i="2"/>
  <c r="DK973" i="2"/>
  <c r="DK1018" i="2"/>
  <c r="DK862" i="2"/>
  <c r="DK922" i="2"/>
  <c r="DK972" i="2"/>
  <c r="DK1000" i="2"/>
  <c r="DK861" i="2"/>
  <c r="DK921" i="2"/>
  <c r="DK958" i="2"/>
  <c r="DK999" i="2"/>
  <c r="DK860" i="2"/>
  <c r="DK903" i="2"/>
  <c r="DK957" i="2"/>
  <c r="DK998" i="2"/>
  <c r="DK842" i="2"/>
  <c r="DK902" i="2"/>
  <c r="DK956" i="2"/>
  <c r="DK980" i="2"/>
  <c r="DK841" i="2"/>
  <c r="DK901" i="2"/>
  <c r="DK941" i="2"/>
  <c r="DK979" i="2"/>
  <c r="DK840" i="2"/>
  <c r="DK882" i="2"/>
  <c r="DK940" i="2"/>
  <c r="DK978" i="2"/>
  <c r="DK1020" i="2"/>
  <c r="DK1060" i="2"/>
  <c r="DK1119" i="2"/>
  <c r="DK1174" i="2"/>
  <c r="DK1220" i="2"/>
  <c r="DK1059" i="2"/>
  <c r="DK1118" i="2"/>
  <c r="DK1154" i="2"/>
  <c r="DK1219" i="2"/>
  <c r="DK1058" i="2"/>
  <c r="DK1100" i="2"/>
  <c r="DK1153" i="2"/>
  <c r="DK1218" i="2"/>
  <c r="DK1254" i="2"/>
  <c r="DK1040" i="2"/>
  <c r="DK1099" i="2"/>
  <c r="DK1152" i="2"/>
  <c r="DK1200" i="2"/>
  <c r="DK1253" i="2"/>
  <c r="DK1039" i="2"/>
  <c r="DK1098" i="2"/>
  <c r="DK1137" i="2"/>
  <c r="DK1199" i="2"/>
  <c r="DK1252" i="2"/>
  <c r="DK1080" i="2"/>
  <c r="DK1136" i="2"/>
  <c r="DK1198" i="2"/>
  <c r="DK1238" i="2"/>
  <c r="DK1038" i="2"/>
  <c r="DK1079" i="2"/>
  <c r="DK1135" i="2"/>
  <c r="DK1176" i="2"/>
  <c r="DK1237" i="2"/>
  <c r="DK1078" i="2"/>
  <c r="DK1120" i="2"/>
  <c r="DK1175" i="2"/>
  <c r="DK1236" i="2"/>
  <c r="DK1274" i="2"/>
  <c r="DK1315" i="2"/>
  <c r="DK1355" i="2"/>
  <c r="DK1381" i="2"/>
  <c r="DK1413" i="2"/>
  <c r="DK1273" i="2"/>
  <c r="DK1297" i="2"/>
  <c r="DK1354" i="2"/>
  <c r="DK1380" i="2"/>
  <c r="DK1412" i="2"/>
  <c r="DK1296" i="2"/>
  <c r="DK1353" i="2"/>
  <c r="DK1369" i="2"/>
  <c r="DK1383" i="2" s="1"/>
  <c r="DK1399" i="2"/>
  <c r="DK1295" i="2"/>
  <c r="DK1338" i="2"/>
  <c r="DK1368" i="2"/>
  <c r="DK1397" i="2"/>
  <c r="DK1291" i="2"/>
  <c r="DK1337" i="2"/>
  <c r="DK1367" i="2"/>
  <c r="DK1392" i="2"/>
  <c r="DK1290" i="2"/>
  <c r="DK1336" i="2"/>
  <c r="DK1361" i="2"/>
  <c r="DK1385" i="2"/>
  <c r="DK1289" i="2"/>
  <c r="DK1317" i="2"/>
  <c r="DK1360" i="2"/>
  <c r="DK1275" i="2"/>
  <c r="DK1316" i="2"/>
  <c r="DK1359" i="2"/>
  <c r="DK1382" i="2"/>
  <c r="DK1414" i="2"/>
  <c r="DK1443" i="2" s="1"/>
  <c r="DK439" i="2"/>
  <c r="DK379" i="2"/>
  <c r="DK411" i="2"/>
  <c r="DK306" i="2"/>
  <c r="DK331" i="2"/>
  <c r="DK354" i="2"/>
  <c r="DK223" i="2"/>
  <c r="DK261" i="2"/>
  <c r="DK457" i="2"/>
  <c r="DK378" i="2"/>
  <c r="DK410" i="2"/>
  <c r="DK304" i="2"/>
  <c r="DK328" i="2"/>
  <c r="DK352" i="2"/>
  <c r="DK222" i="2"/>
  <c r="DK246" i="2"/>
  <c r="DK472" i="2"/>
  <c r="DK371" i="2"/>
  <c r="DK403" i="2"/>
  <c r="DK296" i="2"/>
  <c r="DK327" i="2"/>
  <c r="DK351" i="2"/>
  <c r="DK219" i="2"/>
  <c r="DK245" i="2"/>
  <c r="DK272" i="2"/>
  <c r="DK487" i="2"/>
  <c r="DK370" i="2"/>
  <c r="DK402" i="2"/>
  <c r="DK321" i="2"/>
  <c r="DK345" i="2"/>
  <c r="DK218" i="2"/>
  <c r="DK244" i="2"/>
  <c r="DK268" i="2"/>
  <c r="DK532" i="2"/>
  <c r="DK423" i="2"/>
  <c r="DK1720" i="2" s="1"/>
  <c r="DK395" i="2"/>
  <c r="DK294" i="2"/>
  <c r="DK293" i="2" s="1"/>
  <c r="DL295" i="2"/>
  <c r="DK318" i="2"/>
  <c r="DK343" i="2"/>
  <c r="DK217" i="2"/>
  <c r="DK241" i="2"/>
  <c r="DK267" i="2"/>
  <c r="DK525" i="2"/>
  <c r="DK420" i="2"/>
  <c r="DK394" i="2"/>
  <c r="DK360" i="2"/>
  <c r="DK317" i="2"/>
  <c r="DK340" i="2"/>
  <c r="DK240" i="2"/>
  <c r="DK266" i="2"/>
  <c r="DK524" i="2"/>
  <c r="DK419" i="2"/>
  <c r="DK387" i="2"/>
  <c r="DK414" i="2"/>
  <c r="DK339" i="2"/>
  <c r="DK287" i="2"/>
  <c r="DK239" i="2"/>
  <c r="DK263" i="2"/>
  <c r="DK413" i="2"/>
  <c r="DK355" i="2"/>
  <c r="DK189" i="2"/>
  <c r="DK199" i="2"/>
  <c r="DK165" i="2"/>
  <c r="DK119" i="2"/>
  <c r="DK129" i="2"/>
  <c r="DK386" i="2"/>
  <c r="DK333" i="2"/>
  <c r="DK188" i="2"/>
  <c r="DK198" i="2"/>
  <c r="DK164" i="2"/>
  <c r="DK118" i="2"/>
  <c r="DK128" i="2"/>
  <c r="DK418" i="2"/>
  <c r="DK274" i="2"/>
  <c r="DK197" i="2"/>
  <c r="DK161" i="2"/>
  <c r="DK117" i="2"/>
  <c r="DK127" i="2"/>
  <c r="DK201" i="2"/>
  <c r="DK120" i="2"/>
  <c r="DK523" i="2"/>
  <c r="DK273" i="2"/>
  <c r="DK196" i="2"/>
  <c r="DK160" i="2"/>
  <c r="DK114" i="2"/>
  <c r="DK126" i="2"/>
  <c r="DK135" i="2"/>
  <c r="DK130" i="2"/>
  <c r="DK193" i="2"/>
  <c r="DK159" i="2"/>
  <c r="DK170" i="2"/>
  <c r="DK123" i="2"/>
  <c r="DK134" i="2"/>
  <c r="DK192" i="2"/>
  <c r="DK158" i="2"/>
  <c r="DK168" i="2"/>
  <c r="DK122" i="2"/>
  <c r="DK132" i="2"/>
  <c r="DK224" i="2"/>
  <c r="DK262" i="2"/>
  <c r="DK191" i="2"/>
  <c r="DK157" i="2"/>
  <c r="DK167" i="2"/>
  <c r="DK121" i="2"/>
  <c r="DK131" i="2"/>
  <c r="DK308" i="2"/>
  <c r="DK166" i="2"/>
  <c r="S2167" i="2"/>
  <c r="AQ2168" i="2"/>
  <c r="AU2168" i="2"/>
  <c r="BP2168" i="2"/>
  <c r="DO2168" i="2"/>
  <c r="BG2168" i="2"/>
  <c r="BL2168" i="2"/>
  <c r="L2168" i="2"/>
  <c r="Q2168" i="2"/>
  <c r="D2168" i="2"/>
  <c r="I2168" i="2"/>
  <c r="AJ2168" i="2"/>
  <c r="AO2168" i="2"/>
  <c r="AB2168" i="2"/>
  <c r="AF2168" i="2"/>
  <c r="BA2168" i="2"/>
  <c r="BE2168" i="2"/>
  <c r="AN2168" i="2"/>
  <c r="AR2168" i="2"/>
  <c r="BQ2168" i="2"/>
  <c r="DT2168" i="2"/>
  <c r="BD2168" i="2"/>
  <c r="BM2168" i="2"/>
  <c r="N2168" i="2"/>
  <c r="R2168" i="2"/>
  <c r="DU2168" i="2"/>
  <c r="C2169" i="2"/>
  <c r="AG2168" i="2"/>
  <c r="AK2168" i="2"/>
  <c r="X2168" i="2"/>
  <c r="AC2168" i="2"/>
  <c r="AX2168" i="2"/>
  <c r="BF2168" i="2"/>
  <c r="AS2168" i="2"/>
  <c r="AW2168" i="2"/>
  <c r="BX2168" i="2"/>
  <c r="DQ2168" i="2"/>
  <c r="BJ2168" i="2"/>
  <c r="BN2168" i="2"/>
  <c r="J2168" i="2"/>
  <c r="O2168" i="2"/>
  <c r="DV2168" i="2"/>
  <c r="AD2168" i="2"/>
  <c r="AH2168" i="2"/>
  <c r="P2168" i="2"/>
  <c r="U2168" i="2"/>
  <c r="AY2168" i="2"/>
  <c r="BC2168" i="2"/>
  <c r="AP2168" i="2"/>
  <c r="AT2168" i="2"/>
  <c r="DE2168" i="2"/>
  <c r="DR2168" i="2"/>
  <c r="BK2168" i="2"/>
  <c r="BO2168" i="2"/>
  <c r="K2168" i="2"/>
  <c r="DS2168" i="2"/>
  <c r="H2168" i="2"/>
  <c r="AE2168" i="2"/>
  <c r="AI2168" i="2"/>
  <c r="V2168" i="2"/>
  <c r="AA2168" i="2"/>
  <c r="AV2168" i="2"/>
  <c r="AZ2168" i="2"/>
  <c r="BR2167" i="2"/>
  <c r="AL2167" i="2"/>
  <c r="AI1557" i="2"/>
  <c r="AI1574" i="2" s="1"/>
  <c r="AI1665" i="2" s="1"/>
  <c r="AI1683" i="2" s="1"/>
  <c r="AK121" i="2"/>
  <c r="AK122" i="2" s="1"/>
  <c r="AJ170" i="2"/>
  <c r="BD1445" i="2"/>
  <c r="BD1447" i="2" s="1"/>
  <c r="BD1451" i="2" s="1"/>
  <c r="BY2167" i="2" s="1"/>
  <c r="BE1439" i="2"/>
  <c r="BD1500" i="2"/>
  <c r="BD1502" i="2" s="1"/>
  <c r="BD1506" i="2" s="1"/>
  <c r="BZ2167" i="2" s="1"/>
  <c r="BE1494" i="2"/>
  <c r="BE1495" i="2" s="1"/>
  <c r="AJ1641" i="2"/>
  <c r="AJ1647" i="2" s="1"/>
  <c r="AJ1369" i="2"/>
  <c r="AJ1383" i="2" s="1"/>
  <c r="AJ1567" i="2" s="1"/>
  <c r="AJ1569" i="2" s="1"/>
  <c r="AK131" i="2"/>
  <c r="DK1611" i="2" l="1"/>
  <c r="DK1557" i="2"/>
  <c r="DM17" i="2"/>
  <c r="DL1498" i="2"/>
  <c r="DL1497" i="2"/>
  <c r="DL1506" i="2"/>
  <c r="DM1521" i="2"/>
  <c r="DL1494" i="2"/>
  <c r="DL1503" i="2"/>
  <c r="DL1526" i="2"/>
  <c r="DL579" i="2" s="1"/>
  <c r="DL1502" i="2"/>
  <c r="DL1524" i="2"/>
  <c r="DL1500" i="2"/>
  <c r="DL1523" i="2"/>
  <c r="DL1499" i="2"/>
  <c r="DL1522" i="2"/>
  <c r="DL1505" i="2"/>
  <c r="DL1530" i="2"/>
  <c r="DL1544" i="2"/>
  <c r="DL1495" i="2"/>
  <c r="DL1529" i="2"/>
  <c r="DL1543" i="2"/>
  <c r="DL1496" i="2"/>
  <c r="DL1528" i="2"/>
  <c r="DL1542" i="2"/>
  <c r="DL1539" i="2"/>
  <c r="DL1538" i="2"/>
  <c r="DL1537" i="2"/>
  <c r="DL1504" i="2"/>
  <c r="DL1536" i="2"/>
  <c r="DL1575" i="2"/>
  <c r="DL1574" i="2"/>
  <c r="DL1552" i="2"/>
  <c r="DL1569" i="2"/>
  <c r="DM1573" i="2"/>
  <c r="DL1551" i="2"/>
  <c r="DL1567" i="2"/>
  <c r="DL1550" i="2"/>
  <c r="DL1553" i="2" s="1"/>
  <c r="DL1565" i="2"/>
  <c r="DL1578" i="2"/>
  <c r="DL1541" i="2"/>
  <c r="DL1564" i="2"/>
  <c r="DL1577" i="2"/>
  <c r="DL1555" i="2"/>
  <c r="DL1588" i="2"/>
  <c r="DL1603" i="2"/>
  <c r="DL1602" i="2"/>
  <c r="DL1527" i="2"/>
  <c r="DL1576" i="2"/>
  <c r="DM1587" i="2"/>
  <c r="DL1601" i="2"/>
  <c r="DL1610" i="2"/>
  <c r="DL1545" i="2"/>
  <c r="DL1600" i="2"/>
  <c r="DL1609" i="2"/>
  <c r="DL1597" i="2"/>
  <c r="DL1608" i="2"/>
  <c r="DL1607" i="2"/>
  <c r="DL1590" i="2"/>
  <c r="DL1605" i="2"/>
  <c r="DL1604" i="2"/>
  <c r="DL1620" i="2"/>
  <c r="DL1629" i="2"/>
  <c r="DL1637" i="2"/>
  <c r="DL1614" i="2"/>
  <c r="DL1619" i="2"/>
  <c r="DL1628" i="2"/>
  <c r="DL1618" i="2"/>
  <c r="DL1627" i="2"/>
  <c r="DL1617" i="2"/>
  <c r="DL1625" i="2"/>
  <c r="DL1634" i="2"/>
  <c r="DL1616" i="2"/>
  <c r="DL1624" i="2"/>
  <c r="DL1633" i="2"/>
  <c r="DL1589" i="2"/>
  <c r="DL1615" i="2"/>
  <c r="DL1623" i="2"/>
  <c r="DL1622" i="2"/>
  <c r="DL1631" i="2"/>
  <c r="DL1621" i="2"/>
  <c r="DL1638" i="2"/>
  <c r="DL1646" i="2"/>
  <c r="DL1656" i="2"/>
  <c r="DL1661" i="2"/>
  <c r="DL1677" i="2"/>
  <c r="DL1632" i="2"/>
  <c r="DL1645" i="2"/>
  <c r="DL1655" i="2"/>
  <c r="DL1674" i="2"/>
  <c r="DL1644" i="2"/>
  <c r="DL1654" i="2"/>
  <c r="DL1672" i="2"/>
  <c r="DL1643" i="2"/>
  <c r="DL1653" i="2"/>
  <c r="DL1671" i="2"/>
  <c r="DL1630" i="2"/>
  <c r="DL1642" i="2"/>
  <c r="DL1652" i="2"/>
  <c r="DL1670" i="2"/>
  <c r="DL1641" i="2"/>
  <c r="DL1651" i="2"/>
  <c r="DL1640" i="2"/>
  <c r="DL1649" i="2"/>
  <c r="DL1658" i="2"/>
  <c r="DL1666" i="2"/>
  <c r="DL1635" i="2"/>
  <c r="DL1636" i="2"/>
  <c r="DL1639" i="2"/>
  <c r="DL1647" i="2"/>
  <c r="DL1657" i="2"/>
  <c r="DL1665" i="2"/>
  <c r="DL1690" i="2"/>
  <c r="DL1746" i="2"/>
  <c r="DL1689" i="2"/>
  <c r="DL1701" i="2"/>
  <c r="DL1738" i="2"/>
  <c r="DL1789" i="2"/>
  <c r="DL1680" i="2"/>
  <c r="DL1688" i="2"/>
  <c r="DL1699" i="2"/>
  <c r="DL1721" i="2" s="1"/>
  <c r="DL1734" i="2"/>
  <c r="DL1787" i="2"/>
  <c r="DL1685" i="2"/>
  <c r="DL1698" i="2"/>
  <c r="DL1718" i="2" s="1"/>
  <c r="DL1726" i="2"/>
  <c r="DL1784" i="2"/>
  <c r="DM1779" i="2" s="1"/>
  <c r="DL1683" i="2"/>
  <c r="DL1695" i="2"/>
  <c r="DL1722" i="2"/>
  <c r="DL1783" i="2"/>
  <c r="DL1669" i="2"/>
  <c r="DL1678" i="2"/>
  <c r="DL1681" i="2"/>
  <c r="DL1693" i="2"/>
  <c r="DL1762" i="2"/>
  <c r="DL1782" i="2"/>
  <c r="DL1692" i="2"/>
  <c r="DL1758" i="2"/>
  <c r="DL1781" i="2"/>
  <c r="DL1691" i="2"/>
  <c r="DL1750" i="2"/>
  <c r="DL1803" i="2"/>
  <c r="DL1441" i="2"/>
  <c r="DL1450" i="2"/>
  <c r="DL1415" i="2"/>
  <c r="DL549" i="2"/>
  <c r="DL1792" i="2"/>
  <c r="DL1802" i="2"/>
  <c r="DL1440" i="2"/>
  <c r="DL1449" i="2"/>
  <c r="DL1801" i="2"/>
  <c r="DL1439" i="2"/>
  <c r="DL1448" i="2"/>
  <c r="DL618" i="2"/>
  <c r="DL1816" i="2"/>
  <c r="DL1447" i="2"/>
  <c r="DL1469" i="2"/>
  <c r="DL617" i="2"/>
  <c r="DL1812" i="2"/>
  <c r="DL1445" i="2"/>
  <c r="DL1468" i="2"/>
  <c r="DL1809" i="2"/>
  <c r="DL1444" i="2"/>
  <c r="DL595" i="2"/>
  <c r="DL1807" i="2"/>
  <c r="DL1465" i="2"/>
  <c r="DM1466" i="2"/>
  <c r="DL1804" i="2"/>
  <c r="DM1798" i="2" s="1"/>
  <c r="DL1442" i="2"/>
  <c r="DL1451" i="2"/>
  <c r="DL564" i="2"/>
  <c r="DL598" i="2"/>
  <c r="DL638" i="2"/>
  <c r="DL695" i="2"/>
  <c r="DL749" i="2"/>
  <c r="DL787" i="2"/>
  <c r="DL637" i="2"/>
  <c r="DL694" i="2"/>
  <c r="DL733" i="2"/>
  <c r="DL786" i="2"/>
  <c r="DL636" i="2"/>
  <c r="DL676" i="2"/>
  <c r="DL732" i="2"/>
  <c r="DL785" i="2"/>
  <c r="DL619" i="2"/>
  <c r="DL675" i="2"/>
  <c r="DL731" i="2"/>
  <c r="DL769" i="2"/>
  <c r="DL813" i="2"/>
  <c r="DL674" i="2"/>
  <c r="DL715" i="2"/>
  <c r="DL768" i="2"/>
  <c r="DL812" i="2"/>
  <c r="DL657" i="2"/>
  <c r="DL714" i="2"/>
  <c r="DL767" i="2"/>
  <c r="DL806" i="2"/>
  <c r="DL656" i="2"/>
  <c r="DL713" i="2"/>
  <c r="DL751" i="2"/>
  <c r="DL805" i="2"/>
  <c r="DL655" i="2"/>
  <c r="DL696" i="2"/>
  <c r="DL750" i="2"/>
  <c r="DL804" i="2"/>
  <c r="DL840" i="2"/>
  <c r="DL882" i="2"/>
  <c r="DL940" i="2"/>
  <c r="DL978" i="2"/>
  <c r="DL1020" i="2"/>
  <c r="DL814" i="2"/>
  <c r="DL881" i="2"/>
  <c r="DL939" i="2"/>
  <c r="DL974" i="2"/>
  <c r="DL1019" i="2"/>
  <c r="DL880" i="2"/>
  <c r="DL923" i="2"/>
  <c r="DL973" i="2"/>
  <c r="DL1018" i="2"/>
  <c r="DL862" i="2"/>
  <c r="DL922" i="2"/>
  <c r="DL972" i="2"/>
  <c r="DL1000" i="2"/>
  <c r="DL861" i="2"/>
  <c r="DL921" i="2"/>
  <c r="DL958" i="2"/>
  <c r="DL999" i="2"/>
  <c r="DL860" i="2"/>
  <c r="DL903" i="2"/>
  <c r="DL957" i="2"/>
  <c r="DL998" i="2"/>
  <c r="DL842" i="2"/>
  <c r="DL902" i="2"/>
  <c r="DL956" i="2"/>
  <c r="DL980" i="2"/>
  <c r="DL841" i="2"/>
  <c r="DL901" i="2"/>
  <c r="DL941" i="2"/>
  <c r="DL979" i="2"/>
  <c r="DL1078" i="2"/>
  <c r="DL1120" i="2"/>
  <c r="DL1175" i="2"/>
  <c r="DL1236" i="2"/>
  <c r="DL1060" i="2"/>
  <c r="DL1119" i="2"/>
  <c r="DL1174" i="2"/>
  <c r="DL1220" i="2"/>
  <c r="DL1059" i="2"/>
  <c r="DL1118" i="2"/>
  <c r="DL1154" i="2"/>
  <c r="DL1219" i="2"/>
  <c r="DL1058" i="2"/>
  <c r="DL1100" i="2"/>
  <c r="DL1153" i="2"/>
  <c r="DL1218" i="2"/>
  <c r="DL1254" i="2"/>
  <c r="DL1040" i="2"/>
  <c r="DL1099" i="2"/>
  <c r="DL1152" i="2"/>
  <c r="DL1200" i="2"/>
  <c r="DL1253" i="2"/>
  <c r="DL1039" i="2"/>
  <c r="DL1098" i="2"/>
  <c r="DL1137" i="2"/>
  <c r="DL1199" i="2"/>
  <c r="DL1252" i="2"/>
  <c r="DL1080" i="2"/>
  <c r="DL1136" i="2"/>
  <c r="DL1198" i="2"/>
  <c r="DL1238" i="2"/>
  <c r="DL1038" i="2"/>
  <c r="DL1079" i="2"/>
  <c r="DL1135" i="2"/>
  <c r="DL1176" i="2"/>
  <c r="DL1237" i="2"/>
  <c r="DL1275" i="2"/>
  <c r="DL1316" i="2"/>
  <c r="DL1359" i="2"/>
  <c r="DL1382" i="2"/>
  <c r="DL1414" i="2"/>
  <c r="DL1443" i="2" s="1"/>
  <c r="DL1274" i="2"/>
  <c r="DL1315" i="2"/>
  <c r="DL1355" i="2"/>
  <c r="DL1381" i="2"/>
  <c r="DL1413" i="2"/>
  <c r="DL1273" i="2"/>
  <c r="DL1297" i="2"/>
  <c r="DL1354" i="2"/>
  <c r="DL1380" i="2"/>
  <c r="DL1412" i="2"/>
  <c r="DL1296" i="2"/>
  <c r="DL1353" i="2"/>
  <c r="DL1369" i="2"/>
  <c r="DL1383" i="2" s="1"/>
  <c r="DL1399" i="2"/>
  <c r="DL1295" i="2"/>
  <c r="DL1338" i="2"/>
  <c r="DL1368" i="2"/>
  <c r="DL1397" i="2"/>
  <c r="DL1291" i="2"/>
  <c r="DL1337" i="2"/>
  <c r="DL1367" i="2"/>
  <c r="DL1392" i="2"/>
  <c r="DL1290" i="2"/>
  <c r="DL1336" i="2"/>
  <c r="DL1361" i="2"/>
  <c r="DL1385" i="2"/>
  <c r="DL1289" i="2"/>
  <c r="DL1317" i="2"/>
  <c r="DL1360" i="2"/>
  <c r="DL523" i="2"/>
  <c r="DL418" i="2"/>
  <c r="DL386" i="2"/>
  <c r="DL413" i="2"/>
  <c r="DL308" i="2"/>
  <c r="DL333" i="2"/>
  <c r="DL355" i="2"/>
  <c r="DL224" i="2"/>
  <c r="DL262" i="2"/>
  <c r="DL439" i="2"/>
  <c r="DL379" i="2"/>
  <c r="DL411" i="2"/>
  <c r="DL306" i="2"/>
  <c r="DL331" i="2"/>
  <c r="DL354" i="2"/>
  <c r="DL223" i="2"/>
  <c r="DL261" i="2"/>
  <c r="DL457" i="2"/>
  <c r="DL378" i="2"/>
  <c r="DL410" i="2"/>
  <c r="DL304" i="2"/>
  <c r="DL328" i="2"/>
  <c r="DL352" i="2"/>
  <c r="DL222" i="2"/>
  <c r="DL246" i="2"/>
  <c r="DL472" i="2"/>
  <c r="DL371" i="2"/>
  <c r="DL403" i="2"/>
  <c r="DL296" i="2"/>
  <c r="DL327" i="2"/>
  <c r="DL351" i="2"/>
  <c r="DL219" i="2"/>
  <c r="DL245" i="2"/>
  <c r="DL272" i="2"/>
  <c r="DL487" i="2"/>
  <c r="DL370" i="2"/>
  <c r="DL402" i="2"/>
  <c r="DL321" i="2"/>
  <c r="DL345" i="2"/>
  <c r="DL218" i="2"/>
  <c r="DL244" i="2"/>
  <c r="DL268" i="2"/>
  <c r="DL532" i="2"/>
  <c r="DL423" i="2"/>
  <c r="DL1720" i="2" s="1"/>
  <c r="DL395" i="2"/>
  <c r="DL294" i="2"/>
  <c r="DL293" i="2" s="1"/>
  <c r="DM295" i="2"/>
  <c r="DL318" i="2"/>
  <c r="DL343" i="2"/>
  <c r="DL217" i="2"/>
  <c r="DL241" i="2"/>
  <c r="DL267" i="2"/>
  <c r="DL525" i="2"/>
  <c r="DL420" i="2"/>
  <c r="DL394" i="2"/>
  <c r="DL360" i="2"/>
  <c r="DL317" i="2"/>
  <c r="DL340" i="2"/>
  <c r="DL240" i="2"/>
  <c r="DL266" i="2"/>
  <c r="DL524" i="2"/>
  <c r="DL201" i="2"/>
  <c r="DL166" i="2"/>
  <c r="DL120" i="2"/>
  <c r="DL130" i="2"/>
  <c r="DL189" i="2"/>
  <c r="DL199" i="2"/>
  <c r="DL165" i="2"/>
  <c r="DL119" i="2"/>
  <c r="DL129" i="2"/>
  <c r="DL188" i="2"/>
  <c r="DL198" i="2"/>
  <c r="DL164" i="2"/>
  <c r="DL118" i="2"/>
  <c r="DL128" i="2"/>
  <c r="DL157" i="2"/>
  <c r="DL131" i="2"/>
  <c r="DL263" i="2"/>
  <c r="DL274" i="2"/>
  <c r="DL197" i="2"/>
  <c r="DL161" i="2"/>
  <c r="DL117" i="2"/>
  <c r="DL127" i="2"/>
  <c r="DL239" i="2"/>
  <c r="DL273" i="2"/>
  <c r="DL196" i="2"/>
  <c r="DL160" i="2"/>
  <c r="DL114" i="2"/>
  <c r="DL126" i="2"/>
  <c r="DL135" i="2"/>
  <c r="DL414" i="2"/>
  <c r="DL287" i="2"/>
  <c r="DL193" i="2"/>
  <c r="DL159" i="2"/>
  <c r="DL170" i="2"/>
  <c r="DL123" i="2"/>
  <c r="DL134" i="2"/>
  <c r="DL387" i="2"/>
  <c r="DL339" i="2"/>
  <c r="DL192" i="2"/>
  <c r="DL158" i="2"/>
  <c r="DL168" i="2"/>
  <c r="DL122" i="2"/>
  <c r="DL132" i="2"/>
  <c r="DL419" i="2"/>
  <c r="DL191" i="2"/>
  <c r="DL167" i="2"/>
  <c r="DL121" i="2"/>
  <c r="DK1659" i="2"/>
  <c r="S2168" i="2"/>
  <c r="BF2169" i="2"/>
  <c r="AQ2169" i="2"/>
  <c r="BL2169" i="2"/>
  <c r="BP2169" i="2"/>
  <c r="Q2169" i="2"/>
  <c r="BD2169" i="2"/>
  <c r="I2169" i="2"/>
  <c r="N2169" i="2"/>
  <c r="AI2169" i="2"/>
  <c r="D2169" i="2"/>
  <c r="AF2169" i="2"/>
  <c r="AJ2169" i="2"/>
  <c r="AZ2169" i="2"/>
  <c r="AB2169" i="2"/>
  <c r="AW2169" i="2"/>
  <c r="BA2169" i="2"/>
  <c r="DO2169" i="2"/>
  <c r="AN2169" i="2"/>
  <c r="BM2169" i="2"/>
  <c r="BQ2169" i="2"/>
  <c r="R2169" i="2"/>
  <c r="BJ2169" i="2"/>
  <c r="C2170" i="2"/>
  <c r="DV2169" i="2"/>
  <c r="AO2169" i="2"/>
  <c r="DU2169" i="2"/>
  <c r="J2169" i="2"/>
  <c r="BE2169" i="2"/>
  <c r="DQ2169" i="2"/>
  <c r="AC2169" i="2"/>
  <c r="AG2169" i="2"/>
  <c r="DR2169" i="2"/>
  <c r="DT2169" i="2"/>
  <c r="AS2169" i="2"/>
  <c r="BN2169" i="2"/>
  <c r="BX2169" i="2"/>
  <c r="AP2169" i="2"/>
  <c r="BO2169" i="2"/>
  <c r="DE2169" i="2"/>
  <c r="O2169" i="2"/>
  <c r="BK2169" i="2"/>
  <c r="U2169" i="2"/>
  <c r="AD2169" i="2"/>
  <c r="AK2169" i="2"/>
  <c r="P2169" i="2"/>
  <c r="AU2169" i="2"/>
  <c r="AY2169" i="2"/>
  <c r="X2169" i="2"/>
  <c r="AT2169" i="2"/>
  <c r="AX2169" i="2"/>
  <c r="K2169" i="2"/>
  <c r="BG2169" i="2"/>
  <c r="H2169" i="2"/>
  <c r="L2169" i="2"/>
  <c r="AH2169" i="2"/>
  <c r="DS2169" i="2"/>
  <c r="AA2169" i="2"/>
  <c r="AE2169" i="2"/>
  <c r="BC2169" i="2"/>
  <c r="V2169" i="2"/>
  <c r="AR2169" i="2"/>
  <c r="AV2169" i="2"/>
  <c r="BR2168" i="2"/>
  <c r="AL2168" i="2"/>
  <c r="AJ201" i="2"/>
  <c r="DP2147" i="2" s="1"/>
  <c r="DN2147" i="2"/>
  <c r="BD1689" i="2"/>
  <c r="AK123" i="2"/>
  <c r="AK158" i="2"/>
  <c r="AK159" i="2"/>
  <c r="AK160" i="2"/>
  <c r="AK157" i="2"/>
  <c r="AK1135" i="2"/>
  <c r="BD1691" i="2"/>
  <c r="BE1440" i="2"/>
  <c r="BE1444" i="2" s="1"/>
  <c r="AK165" i="2"/>
  <c r="AK166" i="2"/>
  <c r="AK134" i="2"/>
  <c r="AK135" i="2" s="1"/>
  <c r="AL114" i="2" s="1"/>
  <c r="AK164" i="2"/>
  <c r="AK167" i="2"/>
  <c r="AK1136" i="2"/>
  <c r="AK1368" i="2" s="1"/>
  <c r="AK132" i="2"/>
  <c r="BE1499" i="2"/>
  <c r="DL1557" i="2" l="1"/>
  <c r="DL1659" i="2"/>
  <c r="DL1611" i="2"/>
  <c r="DN17" i="2"/>
  <c r="DM1499" i="2"/>
  <c r="DM1522" i="2"/>
  <c r="DM1498" i="2"/>
  <c r="DM1495" i="2"/>
  <c r="DM1504" i="2"/>
  <c r="DM1494" i="2"/>
  <c r="DM1503" i="2"/>
  <c r="DM1526" i="2"/>
  <c r="DM579" i="2" s="1"/>
  <c r="DM1502" i="2"/>
  <c r="DM1524" i="2"/>
  <c r="DM1500" i="2"/>
  <c r="DM1523" i="2"/>
  <c r="DM1536" i="2"/>
  <c r="DM1545" i="2"/>
  <c r="DM1505" i="2"/>
  <c r="DM1530" i="2"/>
  <c r="DM1544" i="2"/>
  <c r="DM1506" i="2"/>
  <c r="DM1529" i="2"/>
  <c r="DM1543" i="2"/>
  <c r="DM1497" i="2"/>
  <c r="DN1521" i="2"/>
  <c r="DM1527" i="2"/>
  <c r="DM1541" i="2"/>
  <c r="DM1539" i="2"/>
  <c r="DM1538" i="2"/>
  <c r="DM1537" i="2"/>
  <c r="DM1555" i="2"/>
  <c r="DM1576" i="2"/>
  <c r="DM1575" i="2"/>
  <c r="DM1496" i="2"/>
  <c r="DM1542" i="2"/>
  <c r="DM1528" i="2"/>
  <c r="DM1552" i="2"/>
  <c r="DM1569" i="2"/>
  <c r="DN1573" i="2"/>
  <c r="DM1551" i="2"/>
  <c r="DM1567" i="2"/>
  <c r="DM1550" i="2"/>
  <c r="DM1565" i="2"/>
  <c r="DM1578" i="2"/>
  <c r="DM1564" i="2"/>
  <c r="DM1589" i="2"/>
  <c r="DM1604" i="2"/>
  <c r="DM1588" i="2"/>
  <c r="DM1603" i="2"/>
  <c r="DM1602" i="2"/>
  <c r="DN1587" i="2"/>
  <c r="DM1601" i="2"/>
  <c r="DM1610" i="2"/>
  <c r="DM1577" i="2"/>
  <c r="DM1600" i="2"/>
  <c r="DM1609" i="2"/>
  <c r="DM1597" i="2"/>
  <c r="DM1608" i="2"/>
  <c r="DM1607" i="2"/>
  <c r="DM1621" i="2"/>
  <c r="DM1630" i="2"/>
  <c r="DM1620" i="2"/>
  <c r="DM1629" i="2"/>
  <c r="DM1574" i="2"/>
  <c r="DM1590" i="2"/>
  <c r="DM1614" i="2"/>
  <c r="DM1619" i="2"/>
  <c r="DM1628" i="2"/>
  <c r="DM1618" i="2"/>
  <c r="DM1627" i="2"/>
  <c r="DM1635" i="2"/>
  <c r="DM1617" i="2"/>
  <c r="DM1625" i="2"/>
  <c r="DM1634" i="2"/>
  <c r="DM1605" i="2"/>
  <c r="DM1616" i="2"/>
  <c r="DM1624" i="2"/>
  <c r="DM1615" i="2"/>
  <c r="DM1623" i="2"/>
  <c r="DM1632" i="2"/>
  <c r="DM1622" i="2"/>
  <c r="DM1636" i="2"/>
  <c r="DM1639" i="2"/>
  <c r="DM1647" i="2"/>
  <c r="DM1657" i="2"/>
  <c r="DM1665" i="2"/>
  <c r="DM1678" i="2"/>
  <c r="DM1638" i="2"/>
  <c r="DM1646" i="2"/>
  <c r="DM1656" i="2"/>
  <c r="DM1661" i="2"/>
  <c r="DM1637" i="2"/>
  <c r="DM1645" i="2"/>
  <c r="DM1655" i="2"/>
  <c r="DM1674" i="2"/>
  <c r="DM1644" i="2"/>
  <c r="DM1654" i="2"/>
  <c r="DM1672" i="2"/>
  <c r="DM1643" i="2"/>
  <c r="DM1653" i="2"/>
  <c r="DM1671" i="2"/>
  <c r="DM1642" i="2"/>
  <c r="DM1652" i="2"/>
  <c r="DM1631" i="2"/>
  <c r="DM1633" i="2"/>
  <c r="DM1641" i="2"/>
  <c r="DM1651" i="2"/>
  <c r="DM1640" i="2"/>
  <c r="DM1649" i="2"/>
  <c r="DM1658" i="2"/>
  <c r="DM1666" i="2"/>
  <c r="DM1677" i="2"/>
  <c r="DM1691" i="2"/>
  <c r="DM1750" i="2"/>
  <c r="DM1690" i="2"/>
  <c r="DM1746" i="2"/>
  <c r="DM1689" i="2"/>
  <c r="DM1701" i="2"/>
  <c r="DM1738" i="2"/>
  <c r="DM1789" i="2"/>
  <c r="DM1680" i="2"/>
  <c r="DM1688" i="2"/>
  <c r="DM1699" i="2"/>
  <c r="DM1721" i="2" s="1"/>
  <c r="DM1734" i="2"/>
  <c r="DM1787" i="2"/>
  <c r="DM1685" i="2"/>
  <c r="DM1698" i="2"/>
  <c r="DM1718" i="2" s="1"/>
  <c r="DM1726" i="2"/>
  <c r="DM1683" i="2"/>
  <c r="DM1695" i="2"/>
  <c r="DM1722" i="2"/>
  <c r="DM1783" i="2"/>
  <c r="DM1669" i="2"/>
  <c r="DM1681" i="2"/>
  <c r="DM1693" i="2"/>
  <c r="DM1762" i="2"/>
  <c r="DM1782" i="2"/>
  <c r="DM1670" i="2"/>
  <c r="DM1692" i="2"/>
  <c r="DM1758" i="2"/>
  <c r="DM1781" i="2"/>
  <c r="DM1804" i="2"/>
  <c r="DN1798" i="2" s="1"/>
  <c r="DM1442" i="2"/>
  <c r="DM1451" i="2"/>
  <c r="DM564" i="2"/>
  <c r="DM1803" i="2"/>
  <c r="DM1441" i="2"/>
  <c r="DM1450" i="2"/>
  <c r="DM1415" i="2"/>
  <c r="DM549" i="2"/>
  <c r="DM1792" i="2"/>
  <c r="DM1802" i="2"/>
  <c r="DM1440" i="2"/>
  <c r="DM1449" i="2"/>
  <c r="DM1801" i="2"/>
  <c r="DM1439" i="2"/>
  <c r="DM1448" i="2"/>
  <c r="DM618" i="2"/>
  <c r="DM1816" i="2"/>
  <c r="DM1447" i="2"/>
  <c r="DM1469" i="2"/>
  <c r="DM1784" i="2"/>
  <c r="DN1779" i="2" s="1"/>
  <c r="DM1812" i="2"/>
  <c r="DM1445" i="2"/>
  <c r="DM1468" i="2"/>
  <c r="DM1809" i="2"/>
  <c r="DM1444" i="2"/>
  <c r="DM595" i="2"/>
  <c r="DM1807" i="2"/>
  <c r="DM1465" i="2"/>
  <c r="DN1466" i="2"/>
  <c r="DM655" i="2"/>
  <c r="DM696" i="2"/>
  <c r="DM750" i="2"/>
  <c r="DM804" i="2"/>
  <c r="DM598" i="2"/>
  <c r="DM617" i="2"/>
  <c r="DM638" i="2"/>
  <c r="DM695" i="2"/>
  <c r="DM749" i="2"/>
  <c r="DM787" i="2"/>
  <c r="DM637" i="2"/>
  <c r="DM694" i="2"/>
  <c r="DM733" i="2"/>
  <c r="DM786" i="2"/>
  <c r="DM636" i="2"/>
  <c r="DM676" i="2"/>
  <c r="DM732" i="2"/>
  <c r="DM785" i="2"/>
  <c r="DM619" i="2"/>
  <c r="DM675" i="2"/>
  <c r="DM731" i="2"/>
  <c r="DM769" i="2"/>
  <c r="DM813" i="2"/>
  <c r="DM674" i="2"/>
  <c r="DM715" i="2"/>
  <c r="DM768" i="2"/>
  <c r="DM812" i="2"/>
  <c r="DM657" i="2"/>
  <c r="DM714" i="2"/>
  <c r="DM767" i="2"/>
  <c r="DM806" i="2"/>
  <c r="DM656" i="2"/>
  <c r="DM713" i="2"/>
  <c r="DM751" i="2"/>
  <c r="DM805" i="2"/>
  <c r="DM841" i="2"/>
  <c r="DM901" i="2"/>
  <c r="DM941" i="2"/>
  <c r="DM979" i="2"/>
  <c r="DM1038" i="2"/>
  <c r="DM840" i="2"/>
  <c r="DM882" i="2"/>
  <c r="DM940" i="2"/>
  <c r="DM978" i="2"/>
  <c r="DM1020" i="2"/>
  <c r="DM814" i="2"/>
  <c r="DM881" i="2"/>
  <c r="DM939" i="2"/>
  <c r="DM974" i="2"/>
  <c r="DM1019" i="2"/>
  <c r="DM880" i="2"/>
  <c r="DM923" i="2"/>
  <c r="DM973" i="2"/>
  <c r="DM1018" i="2"/>
  <c r="DM862" i="2"/>
  <c r="DM922" i="2"/>
  <c r="DM972" i="2"/>
  <c r="DM1000" i="2"/>
  <c r="DM861" i="2"/>
  <c r="DM921" i="2"/>
  <c r="DM958" i="2"/>
  <c r="DM999" i="2"/>
  <c r="DM860" i="2"/>
  <c r="DM903" i="2"/>
  <c r="DM957" i="2"/>
  <c r="DM998" i="2"/>
  <c r="DM842" i="2"/>
  <c r="DM902" i="2"/>
  <c r="DM956" i="2"/>
  <c r="DM980" i="2"/>
  <c r="DM1079" i="2"/>
  <c r="DM1135" i="2"/>
  <c r="DM1176" i="2"/>
  <c r="DM1237" i="2"/>
  <c r="DM1078" i="2"/>
  <c r="DM1120" i="2"/>
  <c r="DM1175" i="2"/>
  <c r="DM1236" i="2"/>
  <c r="DM1060" i="2"/>
  <c r="DM1119" i="2"/>
  <c r="DM1174" i="2"/>
  <c r="DM1220" i="2"/>
  <c r="DM1059" i="2"/>
  <c r="DM1118" i="2"/>
  <c r="DM1154" i="2"/>
  <c r="DM1219" i="2"/>
  <c r="DM1058" i="2"/>
  <c r="DM1100" i="2"/>
  <c r="DM1153" i="2"/>
  <c r="DM1218" i="2"/>
  <c r="DM1254" i="2"/>
  <c r="DM1040" i="2"/>
  <c r="DM1099" i="2"/>
  <c r="DM1152" i="2"/>
  <c r="DM1200" i="2"/>
  <c r="DM1253" i="2"/>
  <c r="DM1039" i="2"/>
  <c r="DM1098" i="2"/>
  <c r="DM1137" i="2"/>
  <c r="DM1199" i="2"/>
  <c r="DM1252" i="2"/>
  <c r="DM1080" i="2"/>
  <c r="DM1136" i="2"/>
  <c r="DM1198" i="2"/>
  <c r="DM1238" i="2"/>
  <c r="DM1289" i="2"/>
  <c r="DM1317" i="2"/>
  <c r="DM1360" i="2"/>
  <c r="DM1275" i="2"/>
  <c r="DM1316" i="2"/>
  <c r="DM1359" i="2"/>
  <c r="DM1382" i="2"/>
  <c r="DM1414" i="2"/>
  <c r="DM1443" i="2" s="1"/>
  <c r="DM1274" i="2"/>
  <c r="DM1315" i="2"/>
  <c r="DM1355" i="2"/>
  <c r="DM1381" i="2"/>
  <c r="DM1413" i="2"/>
  <c r="DM1273" i="2"/>
  <c r="DM1297" i="2"/>
  <c r="DM1354" i="2"/>
  <c r="DM1380" i="2"/>
  <c r="DM1412" i="2"/>
  <c r="DM1296" i="2"/>
  <c r="DM1353" i="2"/>
  <c r="DM1369" i="2"/>
  <c r="DM1383" i="2" s="1"/>
  <c r="DM1399" i="2"/>
  <c r="DM1295" i="2"/>
  <c r="DM1338" i="2"/>
  <c r="DM1368" i="2"/>
  <c r="DM1397" i="2"/>
  <c r="DM1291" i="2"/>
  <c r="DM1337" i="2"/>
  <c r="DM1367" i="2"/>
  <c r="DM1392" i="2"/>
  <c r="DM1290" i="2"/>
  <c r="DM1336" i="2"/>
  <c r="DM1361" i="2"/>
  <c r="DM1385" i="2"/>
  <c r="DM524" i="2"/>
  <c r="DM419" i="2"/>
  <c r="DM387" i="2"/>
  <c r="DM414" i="2"/>
  <c r="DM339" i="2"/>
  <c r="DM287" i="2"/>
  <c r="DM239" i="2"/>
  <c r="DM263" i="2"/>
  <c r="DM523" i="2"/>
  <c r="DM418" i="2"/>
  <c r="DM386" i="2"/>
  <c r="DM413" i="2"/>
  <c r="DM308" i="2"/>
  <c r="DM333" i="2"/>
  <c r="DM355" i="2"/>
  <c r="DM224" i="2"/>
  <c r="DM262" i="2"/>
  <c r="DM439" i="2"/>
  <c r="DM379" i="2"/>
  <c r="DM411" i="2"/>
  <c r="DM306" i="2"/>
  <c r="DM331" i="2"/>
  <c r="DM354" i="2"/>
  <c r="DM223" i="2"/>
  <c r="DM261" i="2"/>
  <c r="DM457" i="2"/>
  <c r="DM378" i="2"/>
  <c r="DM410" i="2"/>
  <c r="DM304" i="2"/>
  <c r="DM328" i="2"/>
  <c r="DM352" i="2"/>
  <c r="DM222" i="2"/>
  <c r="DM246" i="2"/>
  <c r="DM472" i="2"/>
  <c r="DM371" i="2"/>
  <c r="DM403" i="2"/>
  <c r="DM296" i="2"/>
  <c r="DM327" i="2"/>
  <c r="DM351" i="2"/>
  <c r="DM219" i="2"/>
  <c r="DM245" i="2"/>
  <c r="DM272" i="2"/>
  <c r="DM487" i="2"/>
  <c r="DM370" i="2"/>
  <c r="DM402" i="2"/>
  <c r="DM321" i="2"/>
  <c r="DM345" i="2"/>
  <c r="DM218" i="2"/>
  <c r="DM244" i="2"/>
  <c r="DM268" i="2"/>
  <c r="DM532" i="2"/>
  <c r="DM423" i="2"/>
  <c r="DM1720" i="2" s="1"/>
  <c r="DM395" i="2"/>
  <c r="DM294" i="2"/>
  <c r="DM293" i="2" s="1"/>
  <c r="DN295" i="2"/>
  <c r="DM318" i="2"/>
  <c r="DM343" i="2"/>
  <c r="DM217" i="2"/>
  <c r="DM241" i="2"/>
  <c r="DM267" i="2"/>
  <c r="DM266" i="2"/>
  <c r="DM191" i="2"/>
  <c r="DM157" i="2"/>
  <c r="DM167" i="2"/>
  <c r="DM121" i="2"/>
  <c r="DM131" i="2"/>
  <c r="DM240" i="2"/>
  <c r="DM201" i="2"/>
  <c r="DM166" i="2"/>
  <c r="DM120" i="2"/>
  <c r="DM130" i="2"/>
  <c r="DM360" i="2"/>
  <c r="DM189" i="2"/>
  <c r="DM199" i="2"/>
  <c r="DM165" i="2"/>
  <c r="DM119" i="2"/>
  <c r="DM129" i="2"/>
  <c r="DM158" i="2"/>
  <c r="DM394" i="2"/>
  <c r="DM340" i="2"/>
  <c r="DM188" i="2"/>
  <c r="DM198" i="2"/>
  <c r="DM164" i="2"/>
  <c r="DM118" i="2"/>
  <c r="DM128" i="2"/>
  <c r="DM420" i="2"/>
  <c r="DM317" i="2"/>
  <c r="DM274" i="2"/>
  <c r="DM197" i="2"/>
  <c r="DM161" i="2"/>
  <c r="DM117" i="2"/>
  <c r="DM127" i="2"/>
  <c r="DM192" i="2"/>
  <c r="DM122" i="2"/>
  <c r="DM525" i="2"/>
  <c r="DM273" i="2"/>
  <c r="DM196" i="2"/>
  <c r="DM160" i="2"/>
  <c r="DM114" i="2"/>
  <c r="DM126" i="2"/>
  <c r="DM135" i="2"/>
  <c r="DM168" i="2"/>
  <c r="DM193" i="2"/>
  <c r="DM159" i="2"/>
  <c r="DM170" i="2"/>
  <c r="DM123" i="2"/>
  <c r="DM134" i="2"/>
  <c r="DM132" i="2"/>
  <c r="BD2170" i="2"/>
  <c r="AA2170" i="2"/>
  <c r="BP2170" i="2"/>
  <c r="DO2170" i="2"/>
  <c r="BO2170" i="2"/>
  <c r="C2171" i="2"/>
  <c r="AF2170" i="2"/>
  <c r="X2170" i="2"/>
  <c r="AB2170" i="2"/>
  <c r="AP2170" i="2"/>
  <c r="BN2170" i="2"/>
  <c r="R2170" i="2"/>
  <c r="BJ2170" i="2"/>
  <c r="DV2170" i="2"/>
  <c r="O2170" i="2"/>
  <c r="DE2170" i="2"/>
  <c r="AK2170" i="2"/>
  <c r="DS2170" i="2"/>
  <c r="K2170" i="2"/>
  <c r="AD2170" i="2"/>
  <c r="H2170" i="2"/>
  <c r="AG2170" i="2"/>
  <c r="BE2170" i="2"/>
  <c r="BQ2170" i="2"/>
  <c r="AO2170" i="2"/>
  <c r="DR2170" i="2"/>
  <c r="DQ2170" i="2"/>
  <c r="I2170" i="2"/>
  <c r="P2170" i="2"/>
  <c r="BX2170" i="2"/>
  <c r="AT2170" i="2"/>
  <c r="AS2170" i="2"/>
  <c r="AQ2170" i="2"/>
  <c r="AC2170" i="2"/>
  <c r="DT2170" i="2"/>
  <c r="J2170" i="2"/>
  <c r="AJ2170" i="2"/>
  <c r="AU2170" i="2"/>
  <c r="V2170" i="2"/>
  <c r="AH2170" i="2"/>
  <c r="AY2170" i="2"/>
  <c r="BG2170" i="2"/>
  <c r="U2170" i="2"/>
  <c r="BF2170" i="2"/>
  <c r="BK2170" i="2"/>
  <c r="D2170" i="2"/>
  <c r="AR2170" i="2"/>
  <c r="L2170" i="2"/>
  <c r="Q2170" i="2"/>
  <c r="AW2170" i="2"/>
  <c r="BM2170" i="2"/>
  <c r="AE2170" i="2"/>
  <c r="AI2170" i="2"/>
  <c r="DU2170" i="2"/>
  <c r="N2170" i="2"/>
  <c r="AV2170" i="2"/>
  <c r="AZ2170" i="2"/>
  <c r="AX2170" i="2"/>
  <c r="BA2170" i="2"/>
  <c r="BL2170" i="2"/>
  <c r="AN2170" i="2"/>
  <c r="BC2170" i="2"/>
  <c r="BR2169" i="2"/>
  <c r="AL2169" i="2"/>
  <c r="S2169" i="2"/>
  <c r="AJ1550" i="2"/>
  <c r="AJ1553" i="2" s="1"/>
  <c r="F2147" i="2" s="1"/>
  <c r="AK168" i="2"/>
  <c r="BE1445" i="2"/>
  <c r="BE1447" i="2" s="1"/>
  <c r="BE1451" i="2" s="1"/>
  <c r="BY2168" i="2" s="1"/>
  <c r="BF1439" i="2"/>
  <c r="AL130" i="2"/>
  <c r="AK1137" i="2"/>
  <c r="BB2148" i="2" s="1"/>
  <c r="BH2148" i="2" s="1"/>
  <c r="AK1367" i="2"/>
  <c r="BE1500" i="2"/>
  <c r="BE1502" i="2" s="1"/>
  <c r="BF1494" i="2"/>
  <c r="BF1495" i="2" s="1"/>
  <c r="AK161" i="2"/>
  <c r="DM1553" i="2" l="1"/>
  <c r="DM1557" i="2" s="1"/>
  <c r="DM1659" i="2"/>
  <c r="DM1611" i="2"/>
  <c r="DN1500" i="2"/>
  <c r="DN1523" i="2"/>
  <c r="DN1499" i="2"/>
  <c r="DN1522" i="2"/>
  <c r="DN1496" i="2"/>
  <c r="DN1505" i="2"/>
  <c r="DN1495" i="2"/>
  <c r="DN1504" i="2"/>
  <c r="DN1494" i="2"/>
  <c r="DN1503" i="2"/>
  <c r="DN1526" i="2"/>
  <c r="DN579" i="2" s="1"/>
  <c r="DN1502" i="2"/>
  <c r="DN1524" i="2"/>
  <c r="DN1537" i="2"/>
  <c r="DN1536" i="2"/>
  <c r="DN1545" i="2"/>
  <c r="DN1530" i="2"/>
  <c r="DN1544" i="2"/>
  <c r="DN1528" i="2"/>
  <c r="DN1542" i="2"/>
  <c r="DN1497" i="2"/>
  <c r="DN1527" i="2"/>
  <c r="DN1541" i="2"/>
  <c r="DN1498" i="2"/>
  <c r="DN1539" i="2"/>
  <c r="DN1538" i="2"/>
  <c r="DN1543" i="2"/>
  <c r="DN1564" i="2"/>
  <c r="DN1577" i="2"/>
  <c r="DN1529" i="2"/>
  <c r="DN1555" i="2"/>
  <c r="DN1576" i="2"/>
  <c r="DN1574" i="2"/>
  <c r="DN1552" i="2"/>
  <c r="DN1569" i="2"/>
  <c r="DN1506" i="2"/>
  <c r="DN1551" i="2"/>
  <c r="DN1567" i="2"/>
  <c r="DN1565" i="2"/>
  <c r="DN1590" i="2"/>
  <c r="DN1605" i="2"/>
  <c r="DO1605" i="2" s="1"/>
  <c r="H1708" i="2" s="1"/>
  <c r="G1861" i="2" s="1"/>
  <c r="DN1614" i="2"/>
  <c r="DO1614" i="2" s="1"/>
  <c r="DN1575" i="2"/>
  <c r="DN1589" i="2"/>
  <c r="DN1604" i="2"/>
  <c r="DO1604" i="2" s="1"/>
  <c r="DN1588" i="2"/>
  <c r="DN1603" i="2"/>
  <c r="DO1603" i="2" s="1"/>
  <c r="DN1602" i="2"/>
  <c r="DO1602" i="2" s="1"/>
  <c r="DN1601" i="2"/>
  <c r="DO1601" i="2" s="1"/>
  <c r="DN1610" i="2"/>
  <c r="DN1600" i="2"/>
  <c r="DO1600" i="2" s="1"/>
  <c r="DN1609" i="2"/>
  <c r="DN1550" i="2"/>
  <c r="DN1553" i="2" s="1"/>
  <c r="DN1578" i="2"/>
  <c r="DN1597" i="2"/>
  <c r="DN1608" i="2"/>
  <c r="DO1608" i="2" s="1"/>
  <c r="DN1622" i="2"/>
  <c r="DO1622" i="2" s="1"/>
  <c r="DN1631" i="2"/>
  <c r="DO1631" i="2" s="1"/>
  <c r="DN1621" i="2"/>
  <c r="DO1621" i="2" s="1"/>
  <c r="DN1630" i="2"/>
  <c r="DO1630" i="2" s="1"/>
  <c r="DN1607" i="2"/>
  <c r="DN1620" i="2"/>
  <c r="DO1620" i="2" s="1"/>
  <c r="DN1629" i="2"/>
  <c r="DO1629" i="2" s="1"/>
  <c r="DN1619" i="2"/>
  <c r="DO1619" i="2" s="1"/>
  <c r="DN1628" i="2"/>
  <c r="DO1628" i="2" s="1"/>
  <c r="DN1636" i="2"/>
  <c r="DO1636" i="2" s="1"/>
  <c r="DN1618" i="2"/>
  <c r="DO1618" i="2" s="1"/>
  <c r="DN1627" i="2"/>
  <c r="DO1627" i="2" s="1"/>
  <c r="DN1635" i="2"/>
  <c r="DO1635" i="2" s="1"/>
  <c r="DN1617" i="2"/>
  <c r="DO1617" i="2" s="1"/>
  <c r="DN1625" i="2"/>
  <c r="DO1625" i="2" s="1"/>
  <c r="H1710" i="2" s="1"/>
  <c r="G1863" i="2" s="1"/>
  <c r="DN1616" i="2"/>
  <c r="DO1616" i="2" s="1"/>
  <c r="DN1624" i="2"/>
  <c r="DO1624" i="2" s="1"/>
  <c r="DN1615" i="2"/>
  <c r="DO1615" i="2" s="1"/>
  <c r="DN1623" i="2"/>
  <c r="DO1623" i="2" s="1"/>
  <c r="DN1640" i="2"/>
  <c r="DO1640" i="2" s="1"/>
  <c r="DN1649" i="2"/>
  <c r="DN1658" i="2"/>
  <c r="DO1658" i="2" s="1"/>
  <c r="DN1666" i="2"/>
  <c r="DO1666" i="2" s="1"/>
  <c r="DN1680" i="2"/>
  <c r="DO1680" i="2" s="1"/>
  <c r="DN1639" i="2"/>
  <c r="DO1639" i="2" s="1"/>
  <c r="DN1647" i="2"/>
  <c r="DN1657" i="2"/>
  <c r="DO1657" i="2" s="1"/>
  <c r="DN1665" i="2"/>
  <c r="DN1632" i="2"/>
  <c r="DO1632" i="2" s="1"/>
  <c r="DN1638" i="2"/>
  <c r="DO1638" i="2" s="1"/>
  <c r="DN1646" i="2"/>
  <c r="DO1646" i="2" s="1"/>
  <c r="DN1656" i="2"/>
  <c r="DO1656" i="2" s="1"/>
  <c r="DN1661" i="2"/>
  <c r="DN1637" i="2"/>
  <c r="DO1637" i="2" s="1"/>
  <c r="DN1645" i="2"/>
  <c r="DO1645" i="2" s="1"/>
  <c r="DN1655" i="2"/>
  <c r="DO1655" i="2" s="1"/>
  <c r="DN1674" i="2"/>
  <c r="DN1644" i="2"/>
  <c r="DO1644" i="2" s="1"/>
  <c r="DN1654" i="2"/>
  <c r="DO1654" i="2" s="1"/>
  <c r="DN1643" i="2"/>
  <c r="DO1643" i="2" s="1"/>
  <c r="DN1653" i="2"/>
  <c r="DO1653" i="2" s="1"/>
  <c r="DN1642" i="2"/>
  <c r="DO1642" i="2" s="1"/>
  <c r="DN1652" i="2"/>
  <c r="DO1652" i="2" s="1"/>
  <c r="DN1633" i="2"/>
  <c r="DO1633" i="2" s="1"/>
  <c r="DN1634" i="2"/>
  <c r="DO1634" i="2" s="1"/>
  <c r="DN1641" i="2"/>
  <c r="DN1651" i="2"/>
  <c r="DN1669" i="2"/>
  <c r="DO1669" i="2" s="1"/>
  <c r="DN1670" i="2"/>
  <c r="DO1670" i="2" s="1"/>
  <c r="DN1692" i="2"/>
  <c r="DN1758" i="2"/>
  <c r="DN1781" i="2"/>
  <c r="DN1671" i="2"/>
  <c r="DO1671" i="2" s="1"/>
  <c r="DN1677" i="2"/>
  <c r="DO1677" i="2" s="1"/>
  <c r="DN1691" i="2"/>
  <c r="DN1750" i="2"/>
  <c r="DN1690" i="2"/>
  <c r="DN1746" i="2"/>
  <c r="DN1689" i="2"/>
  <c r="DN1701" i="2"/>
  <c r="DN1738" i="2"/>
  <c r="DN1789" i="2"/>
  <c r="DN1688" i="2"/>
  <c r="DO1688" i="2" s="1"/>
  <c r="DN1699" i="2"/>
  <c r="DN1721" i="2" s="1"/>
  <c r="DN1734" i="2"/>
  <c r="DN1685" i="2"/>
  <c r="DN1698" i="2"/>
  <c r="DN1718" i="2" s="1"/>
  <c r="DN1726" i="2"/>
  <c r="DN1678" i="2"/>
  <c r="DN1683" i="2"/>
  <c r="DN1695" i="2"/>
  <c r="DN1722" i="2"/>
  <c r="DN1783" i="2"/>
  <c r="DN1672" i="2"/>
  <c r="DO1672" i="2" s="1"/>
  <c r="DN1681" i="2"/>
  <c r="DO1681" i="2" s="1"/>
  <c r="DN1693" i="2"/>
  <c r="DN1762" i="2"/>
  <c r="DN1782" i="2"/>
  <c r="DN1807" i="2"/>
  <c r="DN1465" i="2"/>
  <c r="DN1787" i="2"/>
  <c r="DN1804" i="2"/>
  <c r="DN1442" i="2"/>
  <c r="DN1451" i="2"/>
  <c r="DN564" i="2"/>
  <c r="DO564" i="2" s="1"/>
  <c r="DN1803" i="2"/>
  <c r="DN1441" i="2"/>
  <c r="DN1450" i="2"/>
  <c r="DN1415" i="2"/>
  <c r="DN549" i="2"/>
  <c r="DN1792" i="2"/>
  <c r="DN1802" i="2"/>
  <c r="DN1440" i="2"/>
  <c r="DN1449" i="2"/>
  <c r="DN1801" i="2"/>
  <c r="DN1439" i="2"/>
  <c r="DN1448" i="2"/>
  <c r="DN1816" i="2"/>
  <c r="DN1447" i="2"/>
  <c r="DN1469" i="2"/>
  <c r="DN1784" i="2"/>
  <c r="DN1812" i="2"/>
  <c r="DN1445" i="2"/>
  <c r="DN1468" i="2"/>
  <c r="DO1468" i="2" s="1"/>
  <c r="DN1809" i="2"/>
  <c r="DN1444" i="2"/>
  <c r="DN595" i="2"/>
  <c r="DO595" i="2" s="1"/>
  <c r="DN656" i="2"/>
  <c r="DO656" i="2" s="1"/>
  <c r="DN713" i="2"/>
  <c r="DO713" i="2" s="1"/>
  <c r="DN751" i="2"/>
  <c r="DO751" i="2" s="1"/>
  <c r="DN805" i="2"/>
  <c r="DO805" i="2" s="1"/>
  <c r="DN655" i="2"/>
  <c r="DO655" i="2" s="1"/>
  <c r="DN696" i="2"/>
  <c r="DO696" i="2" s="1"/>
  <c r="DN750" i="2"/>
  <c r="DO750" i="2" s="1"/>
  <c r="DN804" i="2"/>
  <c r="DO804" i="2" s="1"/>
  <c r="DN598" i="2"/>
  <c r="DN617" i="2"/>
  <c r="DO617" i="2" s="1"/>
  <c r="DN618" i="2"/>
  <c r="DO618" i="2" s="1"/>
  <c r="DN638" i="2"/>
  <c r="DO638" i="2" s="1"/>
  <c r="DN695" i="2"/>
  <c r="DO695" i="2" s="1"/>
  <c r="DN749" i="2"/>
  <c r="DO749" i="2" s="1"/>
  <c r="DN787" i="2"/>
  <c r="DO787" i="2" s="1"/>
  <c r="DN637" i="2"/>
  <c r="DO637" i="2" s="1"/>
  <c r="DN694" i="2"/>
  <c r="DO694" i="2" s="1"/>
  <c r="DN733" i="2"/>
  <c r="DO733" i="2" s="1"/>
  <c r="DN786" i="2"/>
  <c r="DO786" i="2" s="1"/>
  <c r="DN636" i="2"/>
  <c r="DO636" i="2" s="1"/>
  <c r="DN676" i="2"/>
  <c r="DO676" i="2" s="1"/>
  <c r="DN732" i="2"/>
  <c r="DO732" i="2" s="1"/>
  <c r="DN785" i="2"/>
  <c r="DO785" i="2" s="1"/>
  <c r="DN619" i="2"/>
  <c r="DO619" i="2" s="1"/>
  <c r="DN675" i="2"/>
  <c r="DO675" i="2" s="1"/>
  <c r="DN731" i="2"/>
  <c r="DO731" i="2" s="1"/>
  <c r="DN769" i="2"/>
  <c r="DO769" i="2" s="1"/>
  <c r="DN813" i="2"/>
  <c r="DO813" i="2" s="1"/>
  <c r="DN674" i="2"/>
  <c r="DO674" i="2" s="1"/>
  <c r="DN715" i="2"/>
  <c r="DO715" i="2" s="1"/>
  <c r="DN768" i="2"/>
  <c r="DO768" i="2" s="1"/>
  <c r="DN812" i="2"/>
  <c r="DO812" i="2" s="1"/>
  <c r="DN657" i="2"/>
  <c r="DO657" i="2" s="1"/>
  <c r="DN714" i="2"/>
  <c r="DO714" i="2" s="1"/>
  <c r="DN767" i="2"/>
  <c r="DO767" i="2" s="1"/>
  <c r="DN806" i="2"/>
  <c r="DO806" i="2" s="1"/>
  <c r="DN842" i="2"/>
  <c r="DO842" i="2" s="1"/>
  <c r="DN902" i="2"/>
  <c r="DO902" i="2" s="1"/>
  <c r="DN956" i="2"/>
  <c r="DO956" i="2" s="1"/>
  <c r="DN980" i="2"/>
  <c r="DO980" i="2" s="1"/>
  <c r="DN841" i="2"/>
  <c r="DO841" i="2" s="1"/>
  <c r="DN901" i="2"/>
  <c r="DO901" i="2" s="1"/>
  <c r="DN941" i="2"/>
  <c r="DO941" i="2" s="1"/>
  <c r="DN979" i="2"/>
  <c r="DO979" i="2" s="1"/>
  <c r="DN1038" i="2"/>
  <c r="DO1038" i="2" s="1"/>
  <c r="DN840" i="2"/>
  <c r="DO840" i="2" s="1"/>
  <c r="DN882" i="2"/>
  <c r="DO882" i="2" s="1"/>
  <c r="DN940" i="2"/>
  <c r="DO940" i="2" s="1"/>
  <c r="DN978" i="2"/>
  <c r="DO978" i="2" s="1"/>
  <c r="DN1020" i="2"/>
  <c r="DO1020" i="2" s="1"/>
  <c r="DN814" i="2"/>
  <c r="DO814" i="2" s="1"/>
  <c r="DN881" i="2"/>
  <c r="DO881" i="2" s="1"/>
  <c r="DN939" i="2"/>
  <c r="DO939" i="2" s="1"/>
  <c r="DN974" i="2"/>
  <c r="DO974" i="2" s="1"/>
  <c r="DN1019" i="2"/>
  <c r="DO1019" i="2" s="1"/>
  <c r="DN880" i="2"/>
  <c r="DO880" i="2" s="1"/>
  <c r="DN923" i="2"/>
  <c r="DO923" i="2" s="1"/>
  <c r="DN973" i="2"/>
  <c r="DO973" i="2" s="1"/>
  <c r="DN1018" i="2"/>
  <c r="DO1018" i="2" s="1"/>
  <c r="DN862" i="2"/>
  <c r="DO862" i="2" s="1"/>
  <c r="DN922" i="2"/>
  <c r="DO922" i="2" s="1"/>
  <c r="DN972" i="2"/>
  <c r="DO972" i="2" s="1"/>
  <c r="DN1000" i="2"/>
  <c r="DO1000" i="2" s="1"/>
  <c r="DN861" i="2"/>
  <c r="DO861" i="2" s="1"/>
  <c r="DN921" i="2"/>
  <c r="DO921" i="2" s="1"/>
  <c r="DN958" i="2"/>
  <c r="DO958" i="2" s="1"/>
  <c r="DN999" i="2"/>
  <c r="DO999" i="2" s="1"/>
  <c r="DN860" i="2"/>
  <c r="DO860" i="2" s="1"/>
  <c r="DN903" i="2"/>
  <c r="DO903" i="2" s="1"/>
  <c r="DN957" i="2"/>
  <c r="DO957" i="2" s="1"/>
  <c r="DN998" i="2"/>
  <c r="DO998" i="2" s="1"/>
  <c r="DN1080" i="2"/>
  <c r="DO1080" i="2" s="1"/>
  <c r="DN1136" i="2"/>
  <c r="DN1198" i="2"/>
  <c r="DO1198" i="2" s="1"/>
  <c r="DN1238" i="2"/>
  <c r="DO1238" i="2" s="1"/>
  <c r="DN1079" i="2"/>
  <c r="DO1079" i="2" s="1"/>
  <c r="DN1135" i="2"/>
  <c r="DN1176" i="2"/>
  <c r="DO1176" i="2" s="1"/>
  <c r="DN1237" i="2"/>
  <c r="DO1237" i="2" s="1"/>
  <c r="DN1078" i="2"/>
  <c r="DO1078" i="2" s="1"/>
  <c r="DN1120" i="2"/>
  <c r="DO1120" i="2" s="1"/>
  <c r="DN1175" i="2"/>
  <c r="DO1175" i="2" s="1"/>
  <c r="DN1236" i="2"/>
  <c r="DO1236" i="2" s="1"/>
  <c r="DN1060" i="2"/>
  <c r="DO1060" i="2" s="1"/>
  <c r="DN1119" i="2"/>
  <c r="DO1119" i="2" s="1"/>
  <c r="DN1174" i="2"/>
  <c r="DO1174" i="2" s="1"/>
  <c r="DN1220" i="2"/>
  <c r="DO1220" i="2" s="1"/>
  <c r="DN1059" i="2"/>
  <c r="DO1059" i="2" s="1"/>
  <c r="DN1118" i="2"/>
  <c r="DO1118" i="2" s="1"/>
  <c r="DN1154" i="2"/>
  <c r="DO1154" i="2" s="1"/>
  <c r="DN1219" i="2"/>
  <c r="DO1219" i="2" s="1"/>
  <c r="DN1058" i="2"/>
  <c r="DO1058" i="2" s="1"/>
  <c r="DN1100" i="2"/>
  <c r="DO1100" i="2" s="1"/>
  <c r="DN1153" i="2"/>
  <c r="DO1153" i="2" s="1"/>
  <c r="DN1218" i="2"/>
  <c r="DO1218" i="2" s="1"/>
  <c r="DN1040" i="2"/>
  <c r="DO1040" i="2" s="1"/>
  <c r="DN1099" i="2"/>
  <c r="DO1099" i="2" s="1"/>
  <c r="DN1152" i="2"/>
  <c r="DO1152" i="2" s="1"/>
  <c r="DN1200" i="2"/>
  <c r="DO1200" i="2" s="1"/>
  <c r="DN1253" i="2"/>
  <c r="DO1253" i="2" s="1"/>
  <c r="DN1039" i="2"/>
  <c r="DO1039" i="2" s="1"/>
  <c r="DN1098" i="2"/>
  <c r="DO1098" i="2" s="1"/>
  <c r="DN1137" i="2"/>
  <c r="DN1199" i="2"/>
  <c r="DO1199" i="2" s="1"/>
  <c r="DN1252" i="2"/>
  <c r="DO1252" i="2" s="1"/>
  <c r="DN1290" i="2"/>
  <c r="DO1290" i="2" s="1"/>
  <c r="DN1336" i="2"/>
  <c r="DO1336" i="2" s="1"/>
  <c r="DN1361" i="2"/>
  <c r="DO1361" i="2" s="1"/>
  <c r="DN1385" i="2"/>
  <c r="DN1289" i="2"/>
  <c r="DO1289" i="2" s="1"/>
  <c r="DN1317" i="2"/>
  <c r="DO1317" i="2" s="1"/>
  <c r="DN1360" i="2"/>
  <c r="DO1360" i="2" s="1"/>
  <c r="DN1275" i="2"/>
  <c r="DO1275" i="2" s="1"/>
  <c r="DN1316" i="2"/>
  <c r="DO1316" i="2" s="1"/>
  <c r="DN1359" i="2"/>
  <c r="DO1359" i="2" s="1"/>
  <c r="DN1382" i="2"/>
  <c r="DO1382" i="2" s="1"/>
  <c r="DN1414" i="2"/>
  <c r="DN1274" i="2"/>
  <c r="DO1274" i="2" s="1"/>
  <c r="DN1315" i="2"/>
  <c r="DO1315" i="2" s="1"/>
  <c r="DN1355" i="2"/>
  <c r="DO1355" i="2" s="1"/>
  <c r="DN1381" i="2"/>
  <c r="DN1413" i="2"/>
  <c r="DN1273" i="2"/>
  <c r="DO1273" i="2" s="1"/>
  <c r="DN1297" i="2"/>
  <c r="DO1297" i="2" s="1"/>
  <c r="DN1354" i="2"/>
  <c r="DO1354" i="2" s="1"/>
  <c r="DN1380" i="2"/>
  <c r="DO1380" i="2" s="1"/>
  <c r="DN1412" i="2"/>
  <c r="DN1296" i="2"/>
  <c r="DO1296" i="2" s="1"/>
  <c r="DN1353" i="2"/>
  <c r="DO1353" i="2" s="1"/>
  <c r="DN1369" i="2"/>
  <c r="DN1383" i="2" s="1"/>
  <c r="DN1399" i="2"/>
  <c r="DN1295" i="2"/>
  <c r="DO1295" i="2" s="1"/>
  <c r="DN1338" i="2"/>
  <c r="DO1338" i="2" s="1"/>
  <c r="DN1368" i="2"/>
  <c r="DN1397" i="2"/>
  <c r="DN1254" i="2"/>
  <c r="DO1254" i="2" s="1"/>
  <c r="DN1291" i="2"/>
  <c r="DO1291" i="2" s="1"/>
  <c r="DN1337" i="2"/>
  <c r="DO1337" i="2" s="1"/>
  <c r="DN1367" i="2"/>
  <c r="DN1392" i="2"/>
  <c r="DN525" i="2"/>
  <c r="DO525" i="2" s="1"/>
  <c r="DN420" i="2"/>
  <c r="DN394" i="2"/>
  <c r="P1872" i="2" s="1"/>
  <c r="DN360" i="2"/>
  <c r="DO360" i="2" s="1"/>
  <c r="P1884" i="2" s="1"/>
  <c r="DN317" i="2"/>
  <c r="DO317" i="2" s="1"/>
  <c r="DN340" i="2"/>
  <c r="DO340" i="2" s="1"/>
  <c r="DN240" i="2"/>
  <c r="DO240" i="2" s="1"/>
  <c r="DN266" i="2"/>
  <c r="DO266" i="2" s="1"/>
  <c r="DN524" i="2"/>
  <c r="DO524" i="2" s="1"/>
  <c r="DN419" i="2"/>
  <c r="DN387" i="2"/>
  <c r="DO387" i="2" s="1"/>
  <c r="DN414" i="2"/>
  <c r="DO414" i="2" s="1"/>
  <c r="DN339" i="2"/>
  <c r="DN287" i="2"/>
  <c r="DO287" i="2" s="1"/>
  <c r="P1885" i="2" s="1"/>
  <c r="DN239" i="2"/>
  <c r="DO239" i="2" s="1"/>
  <c r="DN263" i="2"/>
  <c r="DO263" i="2" s="1"/>
  <c r="DN523" i="2"/>
  <c r="DO523" i="2" s="1"/>
  <c r="DN418" i="2"/>
  <c r="DN386" i="2"/>
  <c r="P1871" i="2" s="1"/>
  <c r="DN413" i="2"/>
  <c r="DO413" i="2" s="1"/>
  <c r="DN308" i="2"/>
  <c r="DN333" i="2"/>
  <c r="DN355" i="2"/>
  <c r="DO355" i="2" s="1"/>
  <c r="DN224" i="2"/>
  <c r="DN262" i="2"/>
  <c r="DO262" i="2" s="1"/>
  <c r="DN439" i="2"/>
  <c r="DO439" i="2" s="1"/>
  <c r="DN379" i="2"/>
  <c r="DO379" i="2" s="1"/>
  <c r="DN411" i="2"/>
  <c r="DO411" i="2" s="1"/>
  <c r="DN306" i="2"/>
  <c r="DN331" i="2"/>
  <c r="DN354" i="2"/>
  <c r="DO354" i="2" s="1"/>
  <c r="DN223" i="2"/>
  <c r="DO223" i="2" s="1"/>
  <c r="DN261" i="2"/>
  <c r="DO261" i="2" s="1"/>
  <c r="DN457" i="2"/>
  <c r="DO457" i="2" s="1"/>
  <c r="DN378" i="2"/>
  <c r="P1870" i="2" s="1"/>
  <c r="DN410" i="2"/>
  <c r="P1874" i="2" s="1"/>
  <c r="DN304" i="2"/>
  <c r="DN328" i="2"/>
  <c r="DO328" i="2" s="1"/>
  <c r="DN352" i="2"/>
  <c r="DO352" i="2" s="1"/>
  <c r="DN222" i="2"/>
  <c r="DO222" i="2" s="1"/>
  <c r="DN246" i="2"/>
  <c r="DN472" i="2"/>
  <c r="DO472" i="2" s="1"/>
  <c r="DN371" i="2"/>
  <c r="DO371" i="2" s="1"/>
  <c r="DN403" i="2"/>
  <c r="DO403" i="2" s="1"/>
  <c r="DN296" i="2"/>
  <c r="DN327" i="2"/>
  <c r="DN351" i="2"/>
  <c r="DN219" i="2"/>
  <c r="DO219" i="2" s="1"/>
  <c r="DN245" i="2"/>
  <c r="DO245" i="2" s="1"/>
  <c r="DN272" i="2"/>
  <c r="DO272" i="2" s="1"/>
  <c r="DN487" i="2"/>
  <c r="DO487" i="2" s="1"/>
  <c r="DN370" i="2"/>
  <c r="P1869" i="2" s="1"/>
  <c r="DN402" i="2"/>
  <c r="P1873" i="2" s="1"/>
  <c r="DN321" i="2"/>
  <c r="DN345" i="2"/>
  <c r="DN218" i="2"/>
  <c r="DO218" i="2" s="1"/>
  <c r="DN244" i="2"/>
  <c r="DO244" i="2" s="1"/>
  <c r="DN268" i="2"/>
  <c r="DN395" i="2"/>
  <c r="DO395" i="2" s="1"/>
  <c r="DN343" i="2"/>
  <c r="DN192" i="2"/>
  <c r="DO192" i="2" s="1"/>
  <c r="DN158" i="2"/>
  <c r="DN168" i="2"/>
  <c r="DN122" i="2"/>
  <c r="DN132" i="2"/>
  <c r="DN423" i="2"/>
  <c r="DN318" i="2"/>
  <c r="DN191" i="2"/>
  <c r="DN157" i="2"/>
  <c r="DN167" i="2"/>
  <c r="DN121" i="2"/>
  <c r="DN131" i="2"/>
  <c r="DN170" i="2"/>
  <c r="DN532" i="2"/>
  <c r="DO532" i="2" s="1"/>
  <c r="DN201" i="2"/>
  <c r="DN166" i="2"/>
  <c r="DN120" i="2"/>
  <c r="DO120" i="2" s="1"/>
  <c r="DN130" i="2"/>
  <c r="DN134" i="2"/>
  <c r="DN189" i="2"/>
  <c r="DN199" i="2"/>
  <c r="DN165" i="2"/>
  <c r="DN119" i="2"/>
  <c r="DO119" i="2" s="1"/>
  <c r="DN129" i="2"/>
  <c r="DO129" i="2" s="1"/>
  <c r="DN217" i="2"/>
  <c r="DO217" i="2" s="1"/>
  <c r="DN193" i="2"/>
  <c r="DN188" i="2"/>
  <c r="DO188" i="2" s="1"/>
  <c r="DN198" i="2"/>
  <c r="DN164" i="2"/>
  <c r="DN118" i="2"/>
  <c r="DO118" i="2" s="1"/>
  <c r="DN128" i="2"/>
  <c r="DO128" i="2" s="1"/>
  <c r="DN159" i="2"/>
  <c r="DN123" i="2"/>
  <c r="DN267" i="2"/>
  <c r="DO267" i="2" s="1"/>
  <c r="DN274" i="2"/>
  <c r="DN197" i="2"/>
  <c r="DO197" i="2" s="1"/>
  <c r="DN161" i="2"/>
  <c r="DN117" i="2"/>
  <c r="DN127" i="2"/>
  <c r="DO127" i="2" s="1"/>
  <c r="DN294" i="2"/>
  <c r="DN293" i="2" s="1"/>
  <c r="DN241" i="2"/>
  <c r="DO241" i="2" s="1"/>
  <c r="DN273" i="2"/>
  <c r="DO273" i="2" s="1"/>
  <c r="DN196" i="2"/>
  <c r="DO196" i="2" s="1"/>
  <c r="DN160" i="2"/>
  <c r="DN114" i="2"/>
  <c r="DN126" i="2"/>
  <c r="DN135" i="2"/>
  <c r="DN1492" i="2"/>
  <c r="DN16" i="2"/>
  <c r="DN1438" i="2"/>
  <c r="DN1437" i="2"/>
  <c r="DN1493" i="2"/>
  <c r="S2170" i="2"/>
  <c r="X2171" i="2"/>
  <c r="AT2171" i="2"/>
  <c r="AX2171" i="2"/>
  <c r="K2171" i="2"/>
  <c r="AP2171" i="2"/>
  <c r="U2171" i="2"/>
  <c r="AD2171" i="2"/>
  <c r="AH2171" i="2"/>
  <c r="P2171" i="2"/>
  <c r="AU2171" i="2"/>
  <c r="AY2171" i="2"/>
  <c r="L2171" i="2"/>
  <c r="AF2171" i="2"/>
  <c r="BQ2171" i="2"/>
  <c r="DT2171" i="2"/>
  <c r="H2171" i="2"/>
  <c r="V2171" i="2"/>
  <c r="BG2171" i="2"/>
  <c r="BL2171" i="2"/>
  <c r="BP2171" i="2"/>
  <c r="BC2171" i="2"/>
  <c r="DS2171" i="2"/>
  <c r="D2171" i="2"/>
  <c r="N2171" i="2"/>
  <c r="DO2171" i="2"/>
  <c r="AO2171" i="2"/>
  <c r="AW2171" i="2"/>
  <c r="BD2171" i="2"/>
  <c r="BX2171" i="2"/>
  <c r="R2171" i="2"/>
  <c r="AB2171" i="2"/>
  <c r="AJ2171" i="2"/>
  <c r="BM2171" i="2"/>
  <c r="AA2171" i="2"/>
  <c r="AI2171" i="2"/>
  <c r="AR2171" i="2"/>
  <c r="Q2171" i="2"/>
  <c r="BE2171" i="2"/>
  <c r="BJ2171" i="2"/>
  <c r="BN2171" i="2"/>
  <c r="AZ2171" i="2"/>
  <c r="DQ2171" i="2"/>
  <c r="DU2171" i="2"/>
  <c r="C2172" i="2"/>
  <c r="AC2171" i="2"/>
  <c r="AG2171" i="2"/>
  <c r="AK2171" i="2"/>
  <c r="I2171" i="2"/>
  <c r="BA2171" i="2"/>
  <c r="BF2171" i="2"/>
  <c r="BK2171" i="2"/>
  <c r="AS2171" i="2"/>
  <c r="DE2171" i="2"/>
  <c r="DR2171" i="2"/>
  <c r="DV2171" i="2"/>
  <c r="BO2171" i="2"/>
  <c r="J2171" i="2"/>
  <c r="O2171" i="2"/>
  <c r="AQ2171" i="2"/>
  <c r="AE2171" i="2"/>
  <c r="AN2171" i="2"/>
  <c r="AV2171" i="2"/>
  <c r="AL2170" i="2"/>
  <c r="BR2170" i="2"/>
  <c r="AJ1557" i="2"/>
  <c r="AJ1574" i="2" s="1"/>
  <c r="AJ1665" i="2" s="1"/>
  <c r="AJ1683" i="2" s="1"/>
  <c r="AL121" i="2"/>
  <c r="AL122" i="2" s="1"/>
  <c r="AK170" i="2"/>
  <c r="BE1506" i="2"/>
  <c r="BZ2168" i="2" s="1"/>
  <c r="BE1689" i="2"/>
  <c r="AL131" i="2"/>
  <c r="BF1440" i="2"/>
  <c r="BF1444" i="2" s="1"/>
  <c r="AK1641" i="2"/>
  <c r="AK1647" i="2" s="1"/>
  <c r="AK1369" i="2"/>
  <c r="AK1383" i="2" s="1"/>
  <c r="AK1567" i="2" s="1"/>
  <c r="AK1569" i="2" s="1"/>
  <c r="DN1557" i="2" l="1"/>
  <c r="DN1596" i="2"/>
  <c r="DN282" i="2"/>
  <c r="DN310" i="2"/>
  <c r="F1892" i="2"/>
  <c r="DO321" i="2"/>
  <c r="F1893" i="2"/>
  <c r="H1893" i="2" s="1"/>
  <c r="DO333" i="2"/>
  <c r="DN1611" i="2"/>
  <c r="DO1610" i="2"/>
  <c r="DN1720" i="2"/>
  <c r="DO423" i="2"/>
  <c r="DO268" i="2"/>
  <c r="F1904" i="2"/>
  <c r="F1887" i="2"/>
  <c r="DO198" i="2"/>
  <c r="F1903" i="2"/>
  <c r="DO246" i="2"/>
  <c r="DN1443" i="2"/>
  <c r="DO1414" i="2"/>
  <c r="M1848" i="2" s="1"/>
  <c r="F1905" i="2"/>
  <c r="DO274" i="2"/>
  <c r="F1902" i="2"/>
  <c r="DO224" i="2"/>
  <c r="DN1659" i="2"/>
  <c r="DO1659" i="2" s="1"/>
  <c r="DO1651" i="2"/>
  <c r="DO345" i="2"/>
  <c r="F1894" i="2"/>
  <c r="H1894" i="2" s="1"/>
  <c r="BD2172" i="2"/>
  <c r="BM2172" i="2"/>
  <c r="BQ2172" i="2"/>
  <c r="R2172" i="2"/>
  <c r="DU2172" i="2"/>
  <c r="C2173" i="2"/>
  <c r="AC2172" i="2"/>
  <c r="J2172" i="2"/>
  <c r="O2172" i="2"/>
  <c r="X2172" i="2"/>
  <c r="AT2172" i="2"/>
  <c r="AG2172" i="2"/>
  <c r="AK2172" i="2"/>
  <c r="AP2172" i="2"/>
  <c r="BO2172" i="2"/>
  <c r="BJ2172" i="2"/>
  <c r="BN2172" i="2"/>
  <c r="BX2172" i="2"/>
  <c r="DE2172" i="2"/>
  <c r="DR2172" i="2"/>
  <c r="DV2172" i="2"/>
  <c r="AH2172" i="2"/>
  <c r="P2172" i="2"/>
  <c r="U2172" i="2"/>
  <c r="AD2172" i="2"/>
  <c r="BC2172" i="2"/>
  <c r="AQ2172" i="2"/>
  <c r="AU2172" i="2"/>
  <c r="AY2172" i="2"/>
  <c r="DO2172" i="2"/>
  <c r="AX2172" i="2"/>
  <c r="BF2172" i="2"/>
  <c r="BK2172" i="2"/>
  <c r="K2172" i="2"/>
  <c r="DS2172" i="2"/>
  <c r="H2172" i="2"/>
  <c r="L2172" i="2"/>
  <c r="AI2172" i="2"/>
  <c r="V2172" i="2"/>
  <c r="AA2172" i="2"/>
  <c r="AE2172" i="2"/>
  <c r="AZ2172" i="2"/>
  <c r="AN2172" i="2"/>
  <c r="AR2172" i="2"/>
  <c r="AV2172" i="2"/>
  <c r="DT2172" i="2"/>
  <c r="BG2172" i="2"/>
  <c r="BL2172" i="2"/>
  <c r="BP2172" i="2"/>
  <c r="Q2172" i="2"/>
  <c r="D2172" i="2"/>
  <c r="I2172" i="2"/>
  <c r="N2172" i="2"/>
  <c r="AO2172" i="2"/>
  <c r="AB2172" i="2"/>
  <c r="AF2172" i="2"/>
  <c r="AJ2172" i="2"/>
  <c r="BE2172" i="2"/>
  <c r="AS2172" i="2"/>
  <c r="AW2172" i="2"/>
  <c r="BA2172" i="2"/>
  <c r="DQ2172" i="2"/>
  <c r="S2171" i="2"/>
  <c r="BR2171" i="2"/>
  <c r="AL2171" i="2"/>
  <c r="AK201" i="2"/>
  <c r="DP2148" i="2" s="1"/>
  <c r="DN2148" i="2"/>
  <c r="AL158" i="2"/>
  <c r="AL157" i="2"/>
  <c r="AL1135" i="2"/>
  <c r="AL123" i="2"/>
  <c r="AL159" i="2"/>
  <c r="AL160" i="2"/>
  <c r="BF1445" i="2"/>
  <c r="BF1447" i="2" s="1"/>
  <c r="BF1451" i="2" s="1"/>
  <c r="BY2169" i="2" s="1"/>
  <c r="BG1439" i="2"/>
  <c r="BE1691" i="2"/>
  <c r="BF1499" i="2"/>
  <c r="AL1136" i="2"/>
  <c r="AL1368" i="2" s="1"/>
  <c r="AL132" i="2"/>
  <c r="AL166" i="2"/>
  <c r="AL134" i="2"/>
  <c r="AL135" i="2" s="1"/>
  <c r="AM114" i="2" s="1"/>
  <c r="AL164" i="2"/>
  <c r="AL165" i="2"/>
  <c r="AL167" i="2"/>
  <c r="H1887" i="2" l="1"/>
  <c r="G1887" i="2"/>
  <c r="H1892" i="2"/>
  <c r="H1895" i="2" s="1"/>
  <c r="F1895" i="2"/>
  <c r="H1843" i="2"/>
  <c r="P1886" i="2"/>
  <c r="P1888" i="2" s="1"/>
  <c r="AK1550" i="2"/>
  <c r="AK1553" i="2" s="1"/>
  <c r="F2148" i="2" s="1"/>
  <c r="DN1719" i="2"/>
  <c r="DO282" i="2"/>
  <c r="P1887" i="2" s="1"/>
  <c r="F1898" i="2"/>
  <c r="S2172" i="2"/>
  <c r="AL2172" i="2"/>
  <c r="BR2172" i="2"/>
  <c r="AJ2173" i="2"/>
  <c r="BE2173" i="2"/>
  <c r="BJ2173" i="2"/>
  <c r="BN2173" i="2"/>
  <c r="BA2173" i="2"/>
  <c r="DQ2173" i="2"/>
  <c r="DU2173" i="2"/>
  <c r="C2174" i="2"/>
  <c r="DE2173" i="2"/>
  <c r="U2173" i="2"/>
  <c r="AD2173" i="2"/>
  <c r="AH2173" i="2"/>
  <c r="P2173" i="2"/>
  <c r="AU2173" i="2"/>
  <c r="AY2173" i="2"/>
  <c r="BC2173" i="2"/>
  <c r="AG2173" i="2"/>
  <c r="BF2173" i="2"/>
  <c r="BK2173" i="2"/>
  <c r="BO2173" i="2"/>
  <c r="AX2173" i="2"/>
  <c r="DR2173" i="2"/>
  <c r="DV2173" i="2"/>
  <c r="K2173" i="2"/>
  <c r="DS2173" i="2"/>
  <c r="AA2173" i="2"/>
  <c r="AE2173" i="2"/>
  <c r="AI2173" i="2"/>
  <c r="V2173" i="2"/>
  <c r="AR2173" i="2"/>
  <c r="AV2173" i="2"/>
  <c r="AZ2173" i="2"/>
  <c r="AQ2173" i="2"/>
  <c r="BL2173" i="2"/>
  <c r="BP2173" i="2"/>
  <c r="DO2173" i="2"/>
  <c r="BG2173" i="2"/>
  <c r="H2173" i="2"/>
  <c r="L2173" i="2"/>
  <c r="Q2173" i="2"/>
  <c r="R2173" i="2"/>
  <c r="AB2173" i="2"/>
  <c r="AF2173" i="2"/>
  <c r="N2173" i="2"/>
  <c r="AO2173" i="2"/>
  <c r="AS2173" i="2"/>
  <c r="AW2173" i="2"/>
  <c r="AN2173" i="2"/>
  <c r="BM2173" i="2"/>
  <c r="BQ2173" i="2"/>
  <c r="DT2173" i="2"/>
  <c r="BD2173" i="2"/>
  <c r="D2173" i="2"/>
  <c r="I2173" i="2"/>
  <c r="BX2173" i="2"/>
  <c r="O2173" i="2"/>
  <c r="X2173" i="2"/>
  <c r="AC2173" i="2"/>
  <c r="J2173" i="2"/>
  <c r="AK2173" i="2"/>
  <c r="AP2173" i="2"/>
  <c r="AT2173" i="2"/>
  <c r="AL168" i="2"/>
  <c r="AL161" i="2"/>
  <c r="BF1689" i="2"/>
  <c r="AK1557" i="2"/>
  <c r="AK1574" i="2" s="1"/>
  <c r="AK1665" i="2" s="1"/>
  <c r="AK1683" i="2" s="1"/>
  <c r="AM130" i="2"/>
  <c r="BF1500" i="2"/>
  <c r="BF1502" i="2" s="1"/>
  <c r="BG1494" i="2"/>
  <c r="BG1495" i="2" s="1"/>
  <c r="BG1440" i="2"/>
  <c r="BG1444" i="2" s="1"/>
  <c r="AL1137" i="2"/>
  <c r="BB2149" i="2" s="1"/>
  <c r="BH2149" i="2" s="1"/>
  <c r="AL1367" i="2"/>
  <c r="F1899" i="2" l="1"/>
  <c r="G1898" i="2"/>
  <c r="G1899" i="2" s="1"/>
  <c r="AL2173" i="2"/>
  <c r="S2173" i="2"/>
  <c r="AB2174" i="2"/>
  <c r="AF2174" i="2"/>
  <c r="AJ2174" i="2"/>
  <c r="AO2174" i="2"/>
  <c r="AS2174" i="2"/>
  <c r="AW2174" i="2"/>
  <c r="BA2174" i="2"/>
  <c r="BE2174" i="2"/>
  <c r="BJ2174" i="2"/>
  <c r="BN2174" i="2"/>
  <c r="BX2174" i="2"/>
  <c r="DQ2174" i="2"/>
  <c r="DV2174" i="2"/>
  <c r="K2174" i="2"/>
  <c r="P2174" i="2"/>
  <c r="U2174" i="2"/>
  <c r="X2174" i="2"/>
  <c r="AC2174" i="2"/>
  <c r="AG2174" i="2"/>
  <c r="AK2174" i="2"/>
  <c r="AP2174" i="2"/>
  <c r="AT2174" i="2"/>
  <c r="AX2174" i="2"/>
  <c r="BF2174" i="2"/>
  <c r="BK2174" i="2"/>
  <c r="BO2174" i="2"/>
  <c r="DE2174" i="2"/>
  <c r="DR2174" i="2"/>
  <c r="H2174" i="2"/>
  <c r="L2174" i="2"/>
  <c r="Q2174" i="2"/>
  <c r="AD2174" i="2"/>
  <c r="AH2174" i="2"/>
  <c r="AQ2174" i="2"/>
  <c r="AU2174" i="2"/>
  <c r="AY2174" i="2"/>
  <c r="BC2174" i="2"/>
  <c r="BG2174" i="2"/>
  <c r="BL2174" i="2"/>
  <c r="BP2174" i="2"/>
  <c r="DO2174" i="2"/>
  <c r="DS2174" i="2"/>
  <c r="D2174" i="2"/>
  <c r="I2174" i="2"/>
  <c r="N2174" i="2"/>
  <c r="R2174" i="2"/>
  <c r="V2174" i="2"/>
  <c r="AA2174" i="2"/>
  <c r="AE2174" i="2"/>
  <c r="AI2174" i="2"/>
  <c r="AN2174" i="2"/>
  <c r="AR2174" i="2"/>
  <c r="AV2174" i="2"/>
  <c r="AZ2174" i="2"/>
  <c r="BD2174" i="2"/>
  <c r="BM2174" i="2"/>
  <c r="BQ2174" i="2"/>
  <c r="DT2174" i="2"/>
  <c r="DU2174" i="2"/>
  <c r="C2175" i="2"/>
  <c r="J2174" i="2"/>
  <c r="O2174" i="2"/>
  <c r="BR2173" i="2"/>
  <c r="AL170" i="2"/>
  <c r="DN2149" i="2" s="1"/>
  <c r="AM121" i="2"/>
  <c r="AM122" i="2" s="1"/>
  <c r="BG1445" i="2"/>
  <c r="BG1447" i="2" s="1"/>
  <c r="BG1451" i="2" s="1"/>
  <c r="BY2170" i="2" s="1"/>
  <c r="BH1439" i="2"/>
  <c r="BF1506" i="2"/>
  <c r="BZ2169" i="2" s="1"/>
  <c r="BG1499" i="2"/>
  <c r="AM131" i="2"/>
  <c r="AL1641" i="2"/>
  <c r="AL1647" i="2" s="1"/>
  <c r="AL1369" i="2"/>
  <c r="AL1383" i="2" s="1"/>
  <c r="AL1567" i="2" s="1"/>
  <c r="AL1569" i="2" s="1"/>
  <c r="S2174" i="2" l="1"/>
  <c r="BR2174" i="2"/>
  <c r="R2175" i="2"/>
  <c r="AS2175" i="2"/>
  <c r="AW2175" i="2"/>
  <c r="BX2175" i="2"/>
  <c r="AO2175" i="2"/>
  <c r="BJ2175" i="2"/>
  <c r="BN2175" i="2"/>
  <c r="J2175" i="2"/>
  <c r="BE2175" i="2"/>
  <c r="DU2175" i="2"/>
  <c r="C2176" i="2"/>
  <c r="AG2175" i="2"/>
  <c r="P2175" i="2"/>
  <c r="U2175" i="2"/>
  <c r="AY2175" i="2"/>
  <c r="K2175" i="2"/>
  <c r="BP2175" i="2"/>
  <c r="BL2175" i="2"/>
  <c r="DS2175" i="2"/>
  <c r="DT2175" i="2"/>
  <c r="BA2175" i="2"/>
  <c r="O2175" i="2"/>
  <c r="AP2175" i="2"/>
  <c r="AT2175" i="2"/>
  <c r="DE2175" i="2"/>
  <c r="AK2175" i="2"/>
  <c r="BK2175" i="2"/>
  <c r="BO2175" i="2"/>
  <c r="BF2175" i="2"/>
  <c r="DR2175" i="2"/>
  <c r="DV2175" i="2"/>
  <c r="AD2175" i="2"/>
  <c r="DO2175" i="2"/>
  <c r="V2175" i="2"/>
  <c r="AA2175" i="2"/>
  <c r="AV2175" i="2"/>
  <c r="AQ2175" i="2"/>
  <c r="AH2175" i="2"/>
  <c r="L2175" i="2"/>
  <c r="AE2175" i="2"/>
  <c r="AF2175" i="2"/>
  <c r="Q2175" i="2"/>
  <c r="AN2175" i="2"/>
  <c r="AR2175" i="2"/>
  <c r="BQ2175" i="2"/>
  <c r="AI2175" i="2"/>
  <c r="BD2175" i="2"/>
  <c r="BM2175" i="2"/>
  <c r="N2175" i="2"/>
  <c r="AZ2175" i="2"/>
  <c r="D2175" i="2"/>
  <c r="I2175" i="2"/>
  <c r="AJ2175" i="2"/>
  <c r="DQ2175" i="2"/>
  <c r="X2175" i="2"/>
  <c r="AC2175" i="2"/>
  <c r="AX2175" i="2"/>
  <c r="AU2175" i="2"/>
  <c r="BG2175" i="2"/>
  <c r="BC2175" i="2"/>
  <c r="H2175" i="2"/>
  <c r="AB2175" i="2"/>
  <c r="AL2174" i="2"/>
  <c r="AL201" i="2"/>
  <c r="DP2149" i="2" s="1"/>
  <c r="BG1500" i="2"/>
  <c r="BG1502" i="2" s="1"/>
  <c r="BH1494" i="2"/>
  <c r="BH1495" i="2" s="1"/>
  <c r="AM167" i="2"/>
  <c r="AM166" i="2"/>
  <c r="AM132" i="2"/>
  <c r="AM1136" i="2"/>
  <c r="AM1368" i="2" s="1"/>
  <c r="AM134" i="2"/>
  <c r="AM135" i="2" s="1"/>
  <c r="AN114" i="2" s="1"/>
  <c r="AM165" i="2"/>
  <c r="AM164" i="2"/>
  <c r="BF1691" i="2"/>
  <c r="BG1506" i="2"/>
  <c r="BZ2170" i="2" s="1"/>
  <c r="BH1440" i="2"/>
  <c r="BH1444" i="2" s="1"/>
  <c r="AM159" i="2"/>
  <c r="AM123" i="2"/>
  <c r="AM158" i="2"/>
  <c r="AM157" i="2"/>
  <c r="AM160" i="2"/>
  <c r="AM1135" i="2"/>
  <c r="BG1689" i="2"/>
  <c r="S2175" i="2" l="1"/>
  <c r="BR2175" i="2"/>
  <c r="AL2175" i="2"/>
  <c r="BE2176" i="2"/>
  <c r="BJ2176" i="2"/>
  <c r="BN2176" i="2"/>
  <c r="BX2176" i="2"/>
  <c r="DQ2176" i="2"/>
  <c r="DU2176" i="2"/>
  <c r="C2177" i="2"/>
  <c r="K2176" i="2"/>
  <c r="P2176" i="2"/>
  <c r="U2176" i="2"/>
  <c r="AD2176" i="2"/>
  <c r="AH2176" i="2"/>
  <c r="AQ2176" i="2"/>
  <c r="AU2176" i="2"/>
  <c r="AY2176" i="2"/>
  <c r="AT2176" i="2"/>
  <c r="AX2176" i="2"/>
  <c r="BF2176" i="2"/>
  <c r="BK2176" i="2"/>
  <c r="BO2176" i="2"/>
  <c r="DE2176" i="2"/>
  <c r="DR2176" i="2"/>
  <c r="DV2176" i="2"/>
  <c r="Q2176" i="2"/>
  <c r="V2176" i="2"/>
  <c r="AA2176" i="2"/>
  <c r="AE2176" i="2"/>
  <c r="AI2176" i="2"/>
  <c r="AN2176" i="2"/>
  <c r="AR2176" i="2"/>
  <c r="AV2176" i="2"/>
  <c r="BC2176" i="2"/>
  <c r="BG2176" i="2"/>
  <c r="BL2176" i="2"/>
  <c r="BP2176" i="2"/>
  <c r="DO2176" i="2"/>
  <c r="DS2176" i="2"/>
  <c r="H2176" i="2"/>
  <c r="L2176" i="2"/>
  <c r="R2176" i="2"/>
  <c r="AB2176" i="2"/>
  <c r="AF2176" i="2"/>
  <c r="AJ2176" i="2"/>
  <c r="AO2176" i="2"/>
  <c r="AS2176" i="2"/>
  <c r="AW2176" i="2"/>
  <c r="BA2176" i="2"/>
  <c r="AZ2176" i="2"/>
  <c r="BD2176" i="2"/>
  <c r="BM2176" i="2"/>
  <c r="BQ2176" i="2"/>
  <c r="DT2176" i="2"/>
  <c r="D2176" i="2"/>
  <c r="I2176" i="2"/>
  <c r="N2176" i="2"/>
  <c r="J2176" i="2"/>
  <c r="O2176" i="2"/>
  <c r="X2176" i="2"/>
  <c r="AC2176" i="2"/>
  <c r="AG2176" i="2"/>
  <c r="AK2176" i="2"/>
  <c r="AP2176" i="2"/>
  <c r="AL1550" i="2"/>
  <c r="AL1553" i="2" s="1"/>
  <c r="F2149" i="2" s="1"/>
  <c r="AM168" i="2"/>
  <c r="AM161" i="2"/>
  <c r="BH1445" i="2"/>
  <c r="BH1447" i="2" s="1"/>
  <c r="BH1451" i="2" s="1"/>
  <c r="BY2171" i="2" s="1"/>
  <c r="BI1439" i="2"/>
  <c r="AN130" i="2"/>
  <c r="AM1137" i="2"/>
  <c r="BB2150" i="2" s="1"/>
  <c r="BH2150" i="2" s="1"/>
  <c r="AM1367" i="2"/>
  <c r="BH1499" i="2"/>
  <c r="BG1691" i="2"/>
  <c r="AL2176" i="2" l="1"/>
  <c r="BR2176" i="2"/>
  <c r="S2176" i="2"/>
  <c r="V2177" i="2"/>
  <c r="AR2177" i="2"/>
  <c r="AV2177" i="2"/>
  <c r="AZ2177" i="2"/>
  <c r="AN2177" i="2"/>
  <c r="BM2177" i="2"/>
  <c r="N1872" i="2" s="1"/>
  <c r="O1872" i="2" s="1"/>
  <c r="BQ2177" i="2"/>
  <c r="DT2177" i="2"/>
  <c r="BD2177" i="2"/>
  <c r="D2177" i="2"/>
  <c r="I2177" i="2"/>
  <c r="BX2177" i="2"/>
  <c r="O2177" i="2"/>
  <c r="X2177" i="2"/>
  <c r="AC2177" i="2"/>
  <c r="N2177" i="2"/>
  <c r="AO2177" i="2"/>
  <c r="AS2177" i="2"/>
  <c r="AW2177" i="2"/>
  <c r="AJ2177" i="2"/>
  <c r="BE2177" i="2"/>
  <c r="BJ2177" i="2"/>
  <c r="BN2177" i="2"/>
  <c r="N1873" i="2" s="1"/>
  <c r="O1873" i="2" s="1"/>
  <c r="BA2177" i="2"/>
  <c r="DQ2177" i="2"/>
  <c r="DU2177" i="2"/>
  <c r="O1897" i="2" s="1"/>
  <c r="P1897" i="2" s="1"/>
  <c r="C2178" i="2"/>
  <c r="DE2177" i="2"/>
  <c r="U2177" i="2"/>
  <c r="AD2177" i="2"/>
  <c r="AH2177" i="2"/>
  <c r="J2177" i="2"/>
  <c r="AK2177" i="2"/>
  <c r="AP2177" i="2"/>
  <c r="AT2177" i="2"/>
  <c r="AG2177" i="2"/>
  <c r="BF2177" i="2"/>
  <c r="BK2177" i="2"/>
  <c r="N1870" i="2" s="1"/>
  <c r="O1870" i="2" s="1"/>
  <c r="BO2177" i="2"/>
  <c r="N1874" i="2" s="1"/>
  <c r="O1874" i="2" s="1"/>
  <c r="AX2177" i="2"/>
  <c r="DR2177" i="2"/>
  <c r="O1898" i="2" s="1"/>
  <c r="P1898" i="2" s="1"/>
  <c r="DV2177" i="2"/>
  <c r="K2177" i="2"/>
  <c r="DS2177" i="2"/>
  <c r="AA2177" i="2"/>
  <c r="AE2177" i="2"/>
  <c r="AI2177" i="2"/>
  <c r="P2177" i="2"/>
  <c r="AU2177" i="2"/>
  <c r="AY2177" i="2"/>
  <c r="BC2177" i="2"/>
  <c r="AQ2177" i="2"/>
  <c r="BL2177" i="2"/>
  <c r="N1871" i="2" s="1"/>
  <c r="O1871" i="2" s="1"/>
  <c r="BP2177" i="2"/>
  <c r="DO2177" i="2"/>
  <c r="BG2177" i="2"/>
  <c r="H2177" i="2"/>
  <c r="L2177" i="2"/>
  <c r="Q2177" i="2"/>
  <c r="R2177" i="2"/>
  <c r="AB2177" i="2"/>
  <c r="AF2177" i="2"/>
  <c r="AL1557" i="2"/>
  <c r="AL1574" i="2" s="1"/>
  <c r="AL1665" i="2" s="1"/>
  <c r="AL1683" i="2" s="1"/>
  <c r="AN121" i="2"/>
  <c r="AN122" i="2" s="1"/>
  <c r="AM170" i="2"/>
  <c r="BH1500" i="2"/>
  <c r="BH1502" i="2" s="1"/>
  <c r="BH1506" i="2" s="1"/>
  <c r="BZ2171" i="2" s="1"/>
  <c r="BI1494" i="2"/>
  <c r="BI1495" i="2" s="1"/>
  <c r="AM1641" i="2"/>
  <c r="AM1647" i="2" s="1"/>
  <c r="AM1369" i="2"/>
  <c r="AM1383" i="2" s="1"/>
  <c r="AM1567" i="2" s="1"/>
  <c r="AM1569" i="2" s="1"/>
  <c r="AN131" i="2"/>
  <c r="BI1440" i="2"/>
  <c r="BI1444" i="2" s="1"/>
  <c r="BH1689" i="2"/>
  <c r="AL2177" i="2" l="1"/>
  <c r="S2177" i="2"/>
  <c r="BK2178" i="2"/>
  <c r="BO2178" i="2"/>
  <c r="O2178" i="2"/>
  <c r="AE2178" i="2"/>
  <c r="AU2178" i="2"/>
  <c r="AF2178" i="2"/>
  <c r="J2178" i="2"/>
  <c r="BE2178" i="2"/>
  <c r="BP2178" i="2"/>
  <c r="DE2178" i="2"/>
  <c r="AW2178" i="2"/>
  <c r="AG2178" i="2"/>
  <c r="DD2178" i="2"/>
  <c r="AH2178" i="2"/>
  <c r="EA2178" i="2"/>
  <c r="F2178" i="2"/>
  <c r="BT2178" i="2" s="1"/>
  <c r="AX2178" i="2"/>
  <c r="DZ2178" i="2"/>
  <c r="L2178" i="2"/>
  <c r="U2178" i="2"/>
  <c r="Y2178" i="2" s="1"/>
  <c r="AN2178" i="2"/>
  <c r="BH2178" i="2" s="1"/>
  <c r="DX2178" i="2"/>
  <c r="DV2178" i="2"/>
  <c r="I2178" i="2"/>
  <c r="BN2178" i="2"/>
  <c r="AY2178" i="2"/>
  <c r="DR2178" i="2"/>
  <c r="AK2178" i="2"/>
  <c r="AV2178" i="2"/>
  <c r="BL2178" i="2"/>
  <c r="BZ2178" i="2"/>
  <c r="K2178" i="2"/>
  <c r="BB2178" i="2"/>
  <c r="BQ2178" i="2"/>
  <c r="DO2178" i="2"/>
  <c r="V2178" i="2"/>
  <c r="BC2178" i="2"/>
  <c r="BY2178" i="2"/>
  <c r="DT2178" i="2"/>
  <c r="N2178" i="2"/>
  <c r="Q2178" i="2"/>
  <c r="R2178" i="2"/>
  <c r="BM2178" i="2"/>
  <c r="DF2178" i="2"/>
  <c r="DI2178" i="2"/>
  <c r="DS2178" i="2"/>
  <c r="BD2178" i="2"/>
  <c r="H2178" i="2"/>
  <c r="P2178" i="2"/>
  <c r="AB2178" i="2"/>
  <c r="AC2178" i="2"/>
  <c r="DH2178" i="2"/>
  <c r="AA2178" i="2"/>
  <c r="AL2178" i="2" s="1"/>
  <c r="AQ2178" i="2"/>
  <c r="AS2178" i="2"/>
  <c r="DN2178" i="2"/>
  <c r="EC2178" i="2"/>
  <c r="AR2178" i="2"/>
  <c r="BG2178" i="2"/>
  <c r="BJ2178" i="2"/>
  <c r="BR2178" i="2" s="1"/>
  <c r="AD2178" i="2"/>
  <c r="DY2178" i="2"/>
  <c r="DU2178" i="2"/>
  <c r="AO2178" i="2"/>
  <c r="G2178" i="2"/>
  <c r="BF2178" i="2"/>
  <c r="AI2178" i="2"/>
  <c r="AJ2178" i="2"/>
  <c r="DP2178" i="2"/>
  <c r="EB2178" i="2"/>
  <c r="C2179" i="2"/>
  <c r="AZ2178" i="2"/>
  <c r="BA2178" i="2"/>
  <c r="D2178" i="2"/>
  <c r="DQ2178" i="2"/>
  <c r="X2178" i="2"/>
  <c r="CA2178" i="2"/>
  <c r="BX2178" i="2"/>
  <c r="W2178" i="2"/>
  <c r="AT2178" i="2"/>
  <c r="AP2178" i="2"/>
  <c r="BR2177" i="2"/>
  <c r="N1869" i="2"/>
  <c r="AM201" i="2"/>
  <c r="DP2150" i="2" s="1"/>
  <c r="DN2150" i="2"/>
  <c r="AN123" i="2"/>
  <c r="AN157" i="2"/>
  <c r="AN159" i="2"/>
  <c r="AN158" i="2"/>
  <c r="AN160" i="2"/>
  <c r="AN1135" i="2"/>
  <c r="BH1691" i="2"/>
  <c r="BI1499" i="2"/>
  <c r="AN134" i="2"/>
  <c r="AN135" i="2" s="1"/>
  <c r="AO114" i="2" s="1"/>
  <c r="AN164" i="2"/>
  <c r="AN165" i="2"/>
  <c r="AN167" i="2"/>
  <c r="AN1136" i="2"/>
  <c r="AN1368" i="2" s="1"/>
  <c r="AN166" i="2"/>
  <c r="AN132" i="2"/>
  <c r="BI1445" i="2"/>
  <c r="BI1447" i="2" s="1"/>
  <c r="BI1451" i="2" s="1"/>
  <c r="BY2172" i="2" s="1"/>
  <c r="BJ1439" i="2"/>
  <c r="AM1550" i="2" l="1"/>
  <c r="AM1553" i="2" s="1"/>
  <c r="F2150" i="2" s="1"/>
  <c r="S2178" i="2"/>
  <c r="BU2178" i="2"/>
  <c r="BV2178" i="2" s="1"/>
  <c r="O1869" i="2"/>
  <c r="N1875" i="2"/>
  <c r="V2179" i="2"/>
  <c r="AU2179" i="2"/>
  <c r="BB2179" i="2"/>
  <c r="BJ2179" i="2"/>
  <c r="BR2179" i="2" s="1"/>
  <c r="CA2179" i="2"/>
  <c r="BG2179" i="2"/>
  <c r="BO2179" i="2"/>
  <c r="DZ2179" i="2"/>
  <c r="I2179" i="2"/>
  <c r="Q2179" i="2"/>
  <c r="P2179" i="2"/>
  <c r="BQ2179" i="2"/>
  <c r="BD2179" i="2"/>
  <c r="DO2179" i="2"/>
  <c r="DV2179" i="2"/>
  <c r="C2180" i="2"/>
  <c r="N2179" i="2"/>
  <c r="U2179" i="2"/>
  <c r="Y2179" i="2" s="1"/>
  <c r="AF2179" i="2"/>
  <c r="G2179" i="2"/>
  <c r="EC2179" i="2"/>
  <c r="AA2179" i="2"/>
  <c r="AL2179" i="2" s="1"/>
  <c r="AD2179" i="2"/>
  <c r="AP2179" i="2"/>
  <c r="AW2179" i="2"/>
  <c r="AN2179" i="2"/>
  <c r="BH2179" i="2" s="1"/>
  <c r="BL2179" i="2"/>
  <c r="BY2179" i="2"/>
  <c r="DI2179" i="2"/>
  <c r="DY2179" i="2"/>
  <c r="AG2179" i="2"/>
  <c r="EA2179" i="2"/>
  <c r="AJ2179" i="2"/>
  <c r="BM2179" i="2"/>
  <c r="BP2179" i="2"/>
  <c r="DE2179" i="2"/>
  <c r="DQ2179" i="2"/>
  <c r="BE2179" i="2"/>
  <c r="EB2179" i="2"/>
  <c r="AS2179" i="2"/>
  <c r="BX2179" i="2"/>
  <c r="D2179" i="2"/>
  <c r="L2179" i="2"/>
  <c r="K2179" i="2"/>
  <c r="AC2179" i="2"/>
  <c r="R2179" i="2"/>
  <c r="AR2179" i="2"/>
  <c r="AY2179" i="2"/>
  <c r="BF2179" i="2"/>
  <c r="BN2179" i="2"/>
  <c r="DP2179" i="2"/>
  <c r="F2179" i="2"/>
  <c r="BT2179" i="2" s="1"/>
  <c r="J2179" i="2"/>
  <c r="AO2179" i="2"/>
  <c r="AV2179" i="2"/>
  <c r="BC2179" i="2"/>
  <c r="BK2179" i="2"/>
  <c r="DS2179" i="2"/>
  <c r="BA2179" i="2"/>
  <c r="AZ2179" i="2"/>
  <c r="AQ2179" i="2"/>
  <c r="AX2179" i="2"/>
  <c r="DD2179" i="2"/>
  <c r="DT2179" i="2"/>
  <c r="DX2179" i="2"/>
  <c r="BZ2179" i="2"/>
  <c r="DU2179" i="2"/>
  <c r="W2179" i="2"/>
  <c r="AE2179" i="2"/>
  <c r="AH2179" i="2"/>
  <c r="AT2179" i="2"/>
  <c r="AK2179" i="2"/>
  <c r="DF2179" i="2"/>
  <c r="DR2179" i="2"/>
  <c r="O2179" i="2"/>
  <c r="AB2179" i="2"/>
  <c r="AI2179" i="2"/>
  <c r="DH2179" i="2"/>
  <c r="X2179" i="2"/>
  <c r="H2179" i="2"/>
  <c r="DN2179" i="2"/>
  <c r="BI1689" i="2"/>
  <c r="BI1500" i="2"/>
  <c r="BI1502" i="2" s="1"/>
  <c r="BI1506" i="2" s="1"/>
  <c r="BZ2172" i="2" s="1"/>
  <c r="BJ1494" i="2"/>
  <c r="BJ1495" i="2" s="1"/>
  <c r="BJ1440" i="2"/>
  <c r="BJ1444" i="2" s="1"/>
  <c r="AN168" i="2"/>
  <c r="AO130" i="2"/>
  <c r="AN1137" i="2"/>
  <c r="BB2151" i="2" s="1"/>
  <c r="BH2151" i="2" s="1"/>
  <c r="AN1367" i="2"/>
  <c r="AN161" i="2"/>
  <c r="AM1557" i="2" l="1"/>
  <c r="AM1574" i="2" s="1"/>
  <c r="AM1665" i="2" s="1"/>
  <c r="AM1683" i="2" s="1"/>
  <c r="H2180" i="2"/>
  <c r="G2180" i="2"/>
  <c r="J2180" i="2"/>
  <c r="AF2180" i="2"/>
  <c r="BD2180" i="2"/>
  <c r="AA2180" i="2"/>
  <c r="AL2180" i="2" s="1"/>
  <c r="AD2180" i="2"/>
  <c r="AG2180" i="2"/>
  <c r="AW2180" i="2"/>
  <c r="DH2180" i="2"/>
  <c r="AR2180" i="2"/>
  <c r="AY2180" i="2"/>
  <c r="AX2180" i="2"/>
  <c r="BN2180" i="2"/>
  <c r="EC2180" i="2"/>
  <c r="DO2180" i="2"/>
  <c r="DN2180" i="2"/>
  <c r="C2181" i="2"/>
  <c r="N2180" i="2"/>
  <c r="AN2180" i="2"/>
  <c r="BH2180" i="2" s="1"/>
  <c r="DP2180" i="2"/>
  <c r="DS2180" i="2"/>
  <c r="DR2180" i="2"/>
  <c r="O2180" i="2"/>
  <c r="AJ2180" i="2"/>
  <c r="D2180" i="2"/>
  <c r="L2180" i="2"/>
  <c r="K2180" i="2"/>
  <c r="AK2180" i="2"/>
  <c r="BA2180" i="2"/>
  <c r="W2180" i="2"/>
  <c r="AE2180" i="2"/>
  <c r="AH2180" i="2"/>
  <c r="BB2180" i="2"/>
  <c r="BX2180" i="2"/>
  <c r="BM2180" i="2"/>
  <c r="BP2180" i="2"/>
  <c r="BO2180" i="2"/>
  <c r="DQ2180" i="2"/>
  <c r="R2180" i="2"/>
  <c r="AP2180" i="2"/>
  <c r="BE2180" i="2"/>
  <c r="BQ2180" i="2"/>
  <c r="BZ2180" i="2"/>
  <c r="DV2180" i="2"/>
  <c r="BF2180" i="2"/>
  <c r="DD2180" i="2"/>
  <c r="DT2180" i="2"/>
  <c r="DX2180" i="2"/>
  <c r="P2180" i="2"/>
  <c r="DE2180" i="2"/>
  <c r="DZ2180" i="2"/>
  <c r="I2180" i="2"/>
  <c r="Q2180" i="2"/>
  <c r="AQ2180" i="2"/>
  <c r="X2180" i="2"/>
  <c r="AO2180" i="2"/>
  <c r="AV2180" i="2"/>
  <c r="BC2180" i="2"/>
  <c r="BY2180" i="2"/>
  <c r="DU2180" i="2"/>
  <c r="U2180" i="2"/>
  <c r="Y2180" i="2" s="1"/>
  <c r="AC2180" i="2"/>
  <c r="AS2180" i="2"/>
  <c r="AZ2180" i="2"/>
  <c r="DF2180" i="2"/>
  <c r="AU2180" i="2"/>
  <c r="AT2180" i="2"/>
  <c r="BJ2180" i="2"/>
  <c r="BR2180" i="2" s="1"/>
  <c r="CA2180" i="2"/>
  <c r="EB2180" i="2"/>
  <c r="BL2180" i="2"/>
  <c r="BK2180" i="2"/>
  <c r="DI2180" i="2"/>
  <c r="DY2180" i="2"/>
  <c r="V2180" i="2"/>
  <c r="EA2180" i="2"/>
  <c r="F2180" i="2"/>
  <c r="BT2180" i="2" s="1"/>
  <c r="AB2180" i="2"/>
  <c r="AI2180" i="2"/>
  <c r="BG2180" i="2"/>
  <c r="BU2179" i="2"/>
  <c r="BV2179" i="2" s="1"/>
  <c r="S2179" i="2"/>
  <c r="AO121" i="2"/>
  <c r="AO122" i="2" s="1"/>
  <c r="BJ1445" i="2"/>
  <c r="BJ1447" i="2" s="1"/>
  <c r="BJ1451" i="2" s="1"/>
  <c r="BY2173" i="2" s="1"/>
  <c r="BK1439" i="2"/>
  <c r="AO131" i="2"/>
  <c r="AN1641" i="2"/>
  <c r="AN1647" i="2" s="1"/>
  <c r="AN1369" i="2"/>
  <c r="AN1383" i="2" s="1"/>
  <c r="AN1567" i="2" s="1"/>
  <c r="AN1569" i="2" s="1"/>
  <c r="BI1691" i="2"/>
  <c r="AN170" i="2"/>
  <c r="DN2151" i="2" s="1"/>
  <c r="S2180" i="2" l="1"/>
  <c r="BU2180" i="2"/>
  <c r="BV2180" i="2" s="1"/>
  <c r="J2181" i="2"/>
  <c r="BB2181" i="2"/>
  <c r="C2182" i="2"/>
  <c r="AN2181" i="2"/>
  <c r="BH2181" i="2" s="1"/>
  <c r="DS2181" i="2"/>
  <c r="AG2181" i="2"/>
  <c r="BY2181" i="2"/>
  <c r="X2181" i="2"/>
  <c r="DH2181" i="2"/>
  <c r="L2181" i="2"/>
  <c r="BO2181" i="2"/>
  <c r="DV2181" i="2"/>
  <c r="AP2181" i="2"/>
  <c r="N2181" i="2"/>
  <c r="AE2181" i="2"/>
  <c r="DU2181" i="2"/>
  <c r="AK2181" i="2"/>
  <c r="DI2181" i="2"/>
  <c r="DY2181" i="2"/>
  <c r="BP2181" i="2"/>
  <c r="BC2181" i="2"/>
  <c r="AQ2181" i="2"/>
  <c r="DE2181" i="2"/>
  <c r="AW2181" i="2"/>
  <c r="BQ2181" i="2"/>
  <c r="DX2181" i="2"/>
  <c r="BG2181" i="2"/>
  <c r="EA2181" i="2"/>
  <c r="BN2181" i="2"/>
  <c r="DT2181" i="2"/>
  <c r="AI2181" i="2"/>
  <c r="DF2181" i="2"/>
  <c r="U2181" i="2"/>
  <c r="Y2181" i="2" s="1"/>
  <c r="DQ2181" i="2"/>
  <c r="AX2181" i="2"/>
  <c r="K2181" i="2"/>
  <c r="P2181" i="2"/>
  <c r="BF2181" i="2"/>
  <c r="AF2181" i="2"/>
  <c r="AV2181" i="2"/>
  <c r="D2181" i="2"/>
  <c r="V2181" i="2"/>
  <c r="BL2181" i="2"/>
  <c r="AC2181" i="2"/>
  <c r="AH2181" i="2"/>
  <c r="W2181" i="2"/>
  <c r="BD2181" i="2"/>
  <c r="DO2181" i="2"/>
  <c r="AT2181" i="2"/>
  <c r="BZ2181" i="2"/>
  <c r="AO2181" i="2"/>
  <c r="EC2181" i="2"/>
  <c r="H2181" i="2"/>
  <c r="BK2181" i="2"/>
  <c r="Q2181" i="2"/>
  <c r="CA2181" i="2"/>
  <c r="EB2181" i="2"/>
  <c r="AU2181" i="2"/>
  <c r="F2181" i="2"/>
  <c r="BT2181" i="2" s="1"/>
  <c r="DR2181" i="2"/>
  <c r="AJ2181" i="2"/>
  <c r="DD2181" i="2"/>
  <c r="AB2181" i="2"/>
  <c r="AR2181" i="2"/>
  <c r="G2181" i="2"/>
  <c r="BA2181" i="2"/>
  <c r="DZ2181" i="2"/>
  <c r="AS2181" i="2"/>
  <c r="BM2181" i="2"/>
  <c r="AD2181" i="2"/>
  <c r="BX2181" i="2"/>
  <c r="O2181" i="2"/>
  <c r="BJ2181" i="2"/>
  <c r="BR2181" i="2" s="1"/>
  <c r="DP2181" i="2"/>
  <c r="AY2181" i="2"/>
  <c r="R2181" i="2"/>
  <c r="BE2181" i="2"/>
  <c r="I2181" i="2"/>
  <c r="AA2181" i="2"/>
  <c r="AL2181" i="2" s="1"/>
  <c r="DN2181" i="2"/>
  <c r="AZ2181" i="2"/>
  <c r="BJ1689" i="2"/>
  <c r="AO123" i="2"/>
  <c r="AO1135" i="2"/>
  <c r="AO160" i="2"/>
  <c r="AO157" i="2"/>
  <c r="AO158" i="2"/>
  <c r="AO159" i="2"/>
  <c r="AO132" i="2"/>
  <c r="AO165" i="2"/>
  <c r="AO167" i="2"/>
  <c r="AO134" i="2"/>
  <c r="AO135" i="2" s="1"/>
  <c r="AP114" i="2" s="1"/>
  <c r="AO1136" i="2"/>
  <c r="AO1368" i="2" s="1"/>
  <c r="AO164" i="2"/>
  <c r="AO166" i="2"/>
  <c r="BJ1499" i="2"/>
  <c r="AN201" i="2"/>
  <c r="DP2151" i="2" s="1"/>
  <c r="BK1440" i="2"/>
  <c r="BK1444" i="2" s="1"/>
  <c r="S2181" i="2" l="1"/>
  <c r="BU2181" i="2"/>
  <c r="BV2181" i="2" s="1"/>
  <c r="X2182" i="2"/>
  <c r="AW2182" i="2"/>
  <c r="DH2182" i="2"/>
  <c r="DX2182" i="2"/>
  <c r="DF2182" i="2"/>
  <c r="AP2182" i="2"/>
  <c r="BN2182" i="2"/>
  <c r="EC2182" i="2"/>
  <c r="H2182" i="2"/>
  <c r="P2182" i="2"/>
  <c r="DI2182" i="2"/>
  <c r="N2182" i="2"/>
  <c r="AN2182" i="2"/>
  <c r="BH2182" i="2" s="1"/>
  <c r="BC2182" i="2"/>
  <c r="BB2182" i="2"/>
  <c r="C2183" i="2"/>
  <c r="AF2182" i="2"/>
  <c r="BD2182" i="2"/>
  <c r="BZ2182" i="2"/>
  <c r="BY2182" i="2"/>
  <c r="EA2182" i="2"/>
  <c r="AC2182" i="2"/>
  <c r="BA2182" i="2"/>
  <c r="BM2182" i="2"/>
  <c r="L2182" i="2"/>
  <c r="U2182" i="2"/>
  <c r="Y2182" i="2" s="1"/>
  <c r="AT2182" i="2"/>
  <c r="BX2182" i="2"/>
  <c r="DP2182" i="2"/>
  <c r="EB2182" i="2"/>
  <c r="BF2182" i="2"/>
  <c r="DQ2182" i="2"/>
  <c r="R2182" i="2"/>
  <c r="AA2182" i="2"/>
  <c r="AL2182" i="2" s="1"/>
  <c r="AQ2182" i="2"/>
  <c r="DE2182" i="2"/>
  <c r="F2182" i="2"/>
  <c r="BT2182" i="2" s="1"/>
  <c r="AJ2182" i="2"/>
  <c r="AR2182" i="2"/>
  <c r="BG2182" i="2"/>
  <c r="BQ2182" i="2"/>
  <c r="DO2182" i="2"/>
  <c r="G2182" i="2"/>
  <c r="AG2182" i="2"/>
  <c r="AO2182" i="2"/>
  <c r="DT2182" i="2"/>
  <c r="Q2182" i="2"/>
  <c r="AD2182" i="2"/>
  <c r="AX2182" i="2"/>
  <c r="BE2182" i="2"/>
  <c r="AE2182" i="2"/>
  <c r="AU2182" i="2"/>
  <c r="BK2182" i="2"/>
  <c r="DU2182" i="2"/>
  <c r="D2182" i="2"/>
  <c r="AV2182" i="2"/>
  <c r="BL2182" i="2"/>
  <c r="DN2182" i="2"/>
  <c r="J2182" i="2"/>
  <c r="W2182" i="2"/>
  <c r="DV2182" i="2"/>
  <c r="AS2182" i="2"/>
  <c r="CA2182" i="2"/>
  <c r="DS2182" i="2"/>
  <c r="K2182" i="2"/>
  <c r="O2182" i="2"/>
  <c r="BJ2182" i="2"/>
  <c r="BR2182" i="2" s="1"/>
  <c r="DY2182" i="2"/>
  <c r="V2182" i="2"/>
  <c r="AH2182" i="2"/>
  <c r="AK2182" i="2"/>
  <c r="I2182" i="2"/>
  <c r="AI2182" i="2"/>
  <c r="AY2182" i="2"/>
  <c r="BO2182" i="2"/>
  <c r="DD2182" i="2"/>
  <c r="AB2182" i="2"/>
  <c r="AZ2182" i="2"/>
  <c r="BP2182" i="2"/>
  <c r="DR2182" i="2"/>
  <c r="DZ2182" i="2"/>
  <c r="BK1445" i="2"/>
  <c r="BK1447" i="2" s="1"/>
  <c r="BK1451" i="2" s="1"/>
  <c r="BY2174" i="2" s="1"/>
  <c r="BL1439" i="2"/>
  <c r="AN1550" i="2"/>
  <c r="AN1553" i="2" s="1"/>
  <c r="F2151" i="2" s="1"/>
  <c r="BJ1500" i="2"/>
  <c r="BJ1502" i="2" s="1"/>
  <c r="BK1494" i="2"/>
  <c r="BK1495" i="2" s="1"/>
  <c r="AP130" i="2"/>
  <c r="AO1137" i="2"/>
  <c r="BB2152" i="2" s="1"/>
  <c r="BH2152" i="2" s="1"/>
  <c r="AO1367" i="2"/>
  <c r="AO168" i="2"/>
  <c r="AO161" i="2"/>
  <c r="J2183" i="2" l="1"/>
  <c r="AO2183" i="2"/>
  <c r="AV2183" i="2"/>
  <c r="BC2183" i="2"/>
  <c r="BK2183" i="2"/>
  <c r="BA2183" i="2"/>
  <c r="DP2183" i="2"/>
  <c r="DS2183" i="2"/>
  <c r="EA2183" i="2"/>
  <c r="F2183" i="2"/>
  <c r="BT2183" i="2" s="1"/>
  <c r="EC2183" i="2"/>
  <c r="AA2183" i="2"/>
  <c r="AL2183" i="2" s="1"/>
  <c r="AD2183" i="2"/>
  <c r="AP2183" i="2"/>
  <c r="AW2183" i="2"/>
  <c r="R2183" i="2"/>
  <c r="AR2183" i="2"/>
  <c r="AY2183" i="2"/>
  <c r="BF2183" i="2"/>
  <c r="BN2183" i="2"/>
  <c r="DF2183" i="2"/>
  <c r="DR2183" i="2"/>
  <c r="O2183" i="2"/>
  <c r="AB2183" i="2"/>
  <c r="AI2183" i="2"/>
  <c r="P2183" i="2"/>
  <c r="AG2183" i="2"/>
  <c r="BE2183" i="2"/>
  <c r="BQ2183" i="2"/>
  <c r="BZ2183" i="2"/>
  <c r="DN2183" i="2"/>
  <c r="BX2183" i="2"/>
  <c r="D2183" i="2"/>
  <c r="L2183" i="2"/>
  <c r="K2183" i="2"/>
  <c r="AC2183" i="2"/>
  <c r="DU2183" i="2"/>
  <c r="W2183" i="2"/>
  <c r="AE2183" i="2"/>
  <c r="AH2183" i="2"/>
  <c r="AT2183" i="2"/>
  <c r="BD2183" i="2"/>
  <c r="DO2183" i="2"/>
  <c r="DV2183" i="2"/>
  <c r="C2184" i="2"/>
  <c r="N2183" i="2"/>
  <c r="EB2183" i="2"/>
  <c r="U2183" i="2"/>
  <c r="Y2183" i="2" s="1"/>
  <c r="AK2183" i="2"/>
  <c r="AS2183" i="2"/>
  <c r="AZ2183" i="2"/>
  <c r="AQ2183" i="2"/>
  <c r="AX2183" i="2"/>
  <c r="DD2183" i="2"/>
  <c r="DT2183" i="2"/>
  <c r="DX2183" i="2"/>
  <c r="BG2183" i="2"/>
  <c r="BO2183" i="2"/>
  <c r="DZ2183" i="2"/>
  <c r="I2183" i="2"/>
  <c r="Q2183" i="2"/>
  <c r="AJ2183" i="2"/>
  <c r="BM2183" i="2"/>
  <c r="BP2183" i="2"/>
  <c r="DE2183" i="2"/>
  <c r="DQ2183" i="2"/>
  <c r="DH2183" i="2"/>
  <c r="H2183" i="2"/>
  <c r="G2183" i="2"/>
  <c r="X2183" i="2"/>
  <c r="AF2183" i="2"/>
  <c r="V2183" i="2"/>
  <c r="AU2183" i="2"/>
  <c r="BB2183" i="2"/>
  <c r="BJ2183" i="2"/>
  <c r="BR2183" i="2" s="1"/>
  <c r="CA2183" i="2"/>
  <c r="AN2183" i="2"/>
  <c r="BH2183" i="2" s="1"/>
  <c r="BL2183" i="2"/>
  <c r="BY2183" i="2"/>
  <c r="DI2183" i="2"/>
  <c r="DY2183" i="2"/>
  <c r="S2182" i="2"/>
  <c r="BU2182" i="2"/>
  <c r="BV2182" i="2" s="1"/>
  <c r="AP121" i="2"/>
  <c r="AP122" i="2" s="1"/>
  <c r="AO170" i="2"/>
  <c r="AO1641" i="2"/>
  <c r="AO1647" i="2" s="1"/>
  <c r="AO1369" i="2"/>
  <c r="AO1383" i="2" s="1"/>
  <c r="AO1567" i="2" s="1"/>
  <c r="AO1569" i="2" s="1"/>
  <c r="AN1557" i="2"/>
  <c r="AN1574" i="2" s="1"/>
  <c r="AN1665" i="2" s="1"/>
  <c r="AN1683" i="2" s="1"/>
  <c r="BL1440" i="2"/>
  <c r="BL1444" i="2" s="1"/>
  <c r="BK1689" i="2"/>
  <c r="AP131" i="2"/>
  <c r="BJ1506" i="2"/>
  <c r="BZ2173" i="2" s="1"/>
  <c r="BU2183" i="2" l="1"/>
  <c r="BV2183" i="2" s="1"/>
  <c r="S2183" i="2"/>
  <c r="P2184" i="2"/>
  <c r="AP2184" i="2"/>
  <c r="BE2184" i="2"/>
  <c r="BQ2184" i="2"/>
  <c r="BZ2184" i="2"/>
  <c r="AQ2184" i="2"/>
  <c r="BF2184" i="2"/>
  <c r="DD2184" i="2"/>
  <c r="DT2184" i="2"/>
  <c r="DX2184" i="2"/>
  <c r="BG2184" i="2"/>
  <c r="DE2184" i="2"/>
  <c r="DZ2184" i="2"/>
  <c r="I2184" i="2"/>
  <c r="Q2184" i="2"/>
  <c r="DV2184" i="2"/>
  <c r="X2184" i="2"/>
  <c r="AO2184" i="2"/>
  <c r="AV2184" i="2"/>
  <c r="BC2184" i="2"/>
  <c r="EB2184" i="2"/>
  <c r="U2184" i="2"/>
  <c r="Y2184" i="2" s="1"/>
  <c r="AC2184" i="2"/>
  <c r="AS2184" i="2"/>
  <c r="AZ2184" i="2"/>
  <c r="V2184" i="2"/>
  <c r="AU2184" i="2"/>
  <c r="AT2184" i="2"/>
  <c r="BJ2184" i="2"/>
  <c r="BR2184" i="2" s="1"/>
  <c r="CA2184" i="2"/>
  <c r="AN2184" i="2"/>
  <c r="BH2184" i="2" s="1"/>
  <c r="BL2184" i="2"/>
  <c r="BK2184" i="2"/>
  <c r="DI2184" i="2"/>
  <c r="DY2184" i="2"/>
  <c r="DF2184" i="2"/>
  <c r="EA2184" i="2"/>
  <c r="F2184" i="2"/>
  <c r="BT2184" i="2" s="1"/>
  <c r="AB2184" i="2"/>
  <c r="AI2184" i="2"/>
  <c r="DH2184" i="2"/>
  <c r="H2184" i="2"/>
  <c r="G2184" i="2"/>
  <c r="J2184" i="2"/>
  <c r="AF2184" i="2"/>
  <c r="EC2184" i="2"/>
  <c r="AA2184" i="2"/>
  <c r="AL2184" i="2" s="1"/>
  <c r="AD2184" i="2"/>
  <c r="AG2184" i="2"/>
  <c r="AW2184" i="2"/>
  <c r="R2184" i="2"/>
  <c r="AR2184" i="2"/>
  <c r="AY2184" i="2"/>
  <c r="AX2184" i="2"/>
  <c r="BN2184" i="2"/>
  <c r="BD2184" i="2"/>
  <c r="DO2184" i="2"/>
  <c r="DN2184" i="2"/>
  <c r="C2185" i="2"/>
  <c r="N2184" i="2"/>
  <c r="AK2184" i="2"/>
  <c r="BA2184" i="2"/>
  <c r="DP2184" i="2"/>
  <c r="DS2184" i="2"/>
  <c r="DR2184" i="2"/>
  <c r="BB2184" i="2"/>
  <c r="BX2184" i="2"/>
  <c r="D2184" i="2"/>
  <c r="L2184" i="2"/>
  <c r="K2184" i="2"/>
  <c r="BY2184" i="2"/>
  <c r="DU2184" i="2"/>
  <c r="W2184" i="2"/>
  <c r="AE2184" i="2"/>
  <c r="AH2184" i="2"/>
  <c r="O2184" i="2"/>
  <c r="AJ2184" i="2"/>
  <c r="BM2184" i="2"/>
  <c r="BP2184" i="2"/>
  <c r="BO2184" i="2"/>
  <c r="DQ2184" i="2"/>
  <c r="AO201" i="2"/>
  <c r="DP2152" i="2" s="1"/>
  <c r="DN2152" i="2"/>
  <c r="BK1499" i="2"/>
  <c r="BJ1691" i="2"/>
  <c r="AP123" i="2"/>
  <c r="AP159" i="2"/>
  <c r="AP1135" i="2"/>
  <c r="AP158" i="2"/>
  <c r="AP157" i="2"/>
  <c r="AP160" i="2"/>
  <c r="AP166" i="2"/>
  <c r="AP165" i="2"/>
  <c r="AP164" i="2"/>
  <c r="AP1136" i="2"/>
  <c r="AP1368" i="2" s="1"/>
  <c r="AP134" i="2"/>
  <c r="AP135" i="2" s="1"/>
  <c r="AQ114" i="2" s="1"/>
  <c r="AP167" i="2"/>
  <c r="AP132" i="2"/>
  <c r="BL1445" i="2"/>
  <c r="BL1447" i="2" s="1"/>
  <c r="BL1451" i="2" s="1"/>
  <c r="BY2175" i="2" s="1"/>
  <c r="BM1439" i="2"/>
  <c r="S2184" i="2" l="1"/>
  <c r="BU2184" i="2"/>
  <c r="BV2184" i="2" s="1"/>
  <c r="AH2185" i="2"/>
  <c r="AK2185" i="2"/>
  <c r="AS2185" i="2"/>
  <c r="BM2185" i="2"/>
  <c r="DS2185" i="2"/>
  <c r="BO2185" i="2"/>
  <c r="DD2185" i="2"/>
  <c r="EC2185" i="2"/>
  <c r="H2185" i="2"/>
  <c r="AD2185" i="2"/>
  <c r="J2185" i="2"/>
  <c r="W2185" i="2"/>
  <c r="AN2185" i="2"/>
  <c r="BH2185" i="2" s="1"/>
  <c r="AU2185" i="2"/>
  <c r="BK2185" i="2"/>
  <c r="AG2185" i="2"/>
  <c r="AO2185" i="2"/>
  <c r="BD2185" i="2"/>
  <c r="BL2185" i="2"/>
  <c r="DN2185" i="2"/>
  <c r="Q2185" i="2"/>
  <c r="P2185" i="2"/>
  <c r="X2185" i="2"/>
  <c r="AW2185" i="2"/>
  <c r="BQ2185" i="2"/>
  <c r="BC2185" i="2"/>
  <c r="BB2185" i="2"/>
  <c r="BJ2185" i="2"/>
  <c r="BR2185" i="2" s="1"/>
  <c r="DP2185" i="2"/>
  <c r="L2185" i="2"/>
  <c r="DR2185" i="2"/>
  <c r="DZ2185" i="2"/>
  <c r="I2185" i="2"/>
  <c r="AA2185" i="2"/>
  <c r="AL2185" i="2" s="1"/>
  <c r="AY2185" i="2"/>
  <c r="K2185" i="2"/>
  <c r="O2185" i="2"/>
  <c r="AB2185" i="2"/>
  <c r="AR2185" i="2"/>
  <c r="BP2185" i="2"/>
  <c r="BX2185" i="2"/>
  <c r="DY2185" i="2"/>
  <c r="EB2185" i="2"/>
  <c r="EA2185" i="2"/>
  <c r="AC2185" i="2"/>
  <c r="R2185" i="2"/>
  <c r="AI2185" i="2"/>
  <c r="AQ2185" i="2"/>
  <c r="AP2185" i="2"/>
  <c r="BN2185" i="2"/>
  <c r="DT2185" i="2"/>
  <c r="BZ2185" i="2"/>
  <c r="BY2185" i="2"/>
  <c r="DI2185" i="2"/>
  <c r="N2185" i="2"/>
  <c r="AE2185" i="2"/>
  <c r="DX2185" i="2"/>
  <c r="DV2185" i="2"/>
  <c r="C2186" i="2"/>
  <c r="AF2185" i="2"/>
  <c r="AV2185" i="2"/>
  <c r="AX2185" i="2"/>
  <c r="BE2185" i="2"/>
  <c r="DH2185" i="2"/>
  <c r="DO2185" i="2"/>
  <c r="G2185" i="2"/>
  <c r="DU2185" i="2"/>
  <c r="D2185" i="2"/>
  <c r="V2185" i="2"/>
  <c r="U2185" i="2"/>
  <c r="Y2185" i="2" s="1"/>
  <c r="AT2185" i="2"/>
  <c r="AJ2185" i="2"/>
  <c r="AZ2185" i="2"/>
  <c r="BG2185" i="2"/>
  <c r="BF2185" i="2"/>
  <c r="DQ2185" i="2"/>
  <c r="BA2185" i="2"/>
  <c r="CA2185" i="2"/>
  <c r="DF2185" i="2"/>
  <c r="DE2185" i="2"/>
  <c r="F2185" i="2"/>
  <c r="BT2185" i="2" s="1"/>
  <c r="AO1550" i="2"/>
  <c r="AO1553" i="2" s="1"/>
  <c r="F2152" i="2" s="1"/>
  <c r="BL1689" i="2"/>
  <c r="BM1440" i="2"/>
  <c r="BM1444" i="2" s="1"/>
  <c r="AQ130" i="2"/>
  <c r="AP161" i="2"/>
  <c r="BK1500" i="2"/>
  <c r="BK1502" i="2" s="1"/>
  <c r="BL1494" i="2"/>
  <c r="BL1495" i="2" s="1"/>
  <c r="AP168" i="2"/>
  <c r="AP1137" i="2"/>
  <c r="BB2153" i="2" s="1"/>
  <c r="BH2153" i="2" s="1"/>
  <c r="AP1367" i="2"/>
  <c r="AO1557" i="2" l="1"/>
  <c r="AO1574" i="2" s="1"/>
  <c r="AO1665" i="2" s="1"/>
  <c r="AO1683" i="2" s="1"/>
  <c r="EA2186" i="2"/>
  <c r="AC2186" i="2"/>
  <c r="AW2186" i="2"/>
  <c r="AZ2186" i="2"/>
  <c r="DF2186" i="2"/>
  <c r="AP2186" i="2"/>
  <c r="BJ2186" i="2"/>
  <c r="BR2186" i="2" s="1"/>
  <c r="DT2186" i="2"/>
  <c r="D2186" i="2"/>
  <c r="P2186" i="2"/>
  <c r="DD2186" i="2"/>
  <c r="I2186" i="2"/>
  <c r="AE2186" i="2"/>
  <c r="BC2186" i="2"/>
  <c r="BB2186" i="2"/>
  <c r="DZ2186" i="2"/>
  <c r="AB2186" i="2"/>
  <c r="AV2186" i="2"/>
  <c r="BZ2186" i="2"/>
  <c r="BY2186" i="2"/>
  <c r="BD2186" i="2"/>
  <c r="DO2186" i="2"/>
  <c r="F2186" i="2"/>
  <c r="BT2186" i="2" s="1"/>
  <c r="AG2186" i="2"/>
  <c r="AJ2186" i="2"/>
  <c r="G2186" i="2"/>
  <c r="U2186" i="2"/>
  <c r="Y2186" i="2" s="1"/>
  <c r="AT2186" i="2"/>
  <c r="BN2186" i="2"/>
  <c r="CA2186" i="2"/>
  <c r="EB2186" i="2"/>
  <c r="BF2186" i="2"/>
  <c r="DI2186" i="2"/>
  <c r="N2186" i="2"/>
  <c r="Q2186" i="2"/>
  <c r="AQ2186" i="2"/>
  <c r="DE2186" i="2"/>
  <c r="C2187" i="2"/>
  <c r="AF2186" i="2"/>
  <c r="AI2186" i="2"/>
  <c r="BG2186" i="2"/>
  <c r="AO2186" i="2"/>
  <c r="BM2186" i="2"/>
  <c r="DS2186" i="2"/>
  <c r="K2186" i="2"/>
  <c r="O2186" i="2"/>
  <c r="DH2186" i="2"/>
  <c r="H2186" i="2"/>
  <c r="AD2186" i="2"/>
  <c r="AX2186" i="2"/>
  <c r="BA2186" i="2"/>
  <c r="V2186" i="2"/>
  <c r="AU2186" i="2"/>
  <c r="BK2186" i="2"/>
  <c r="DQ2186" i="2"/>
  <c r="DY2186" i="2"/>
  <c r="AN2186" i="2"/>
  <c r="BH2186" i="2" s="1"/>
  <c r="BL2186" i="2"/>
  <c r="DN2186" i="2"/>
  <c r="J2186" i="2"/>
  <c r="R2186" i="2"/>
  <c r="X2186" i="2"/>
  <c r="AS2186" i="2"/>
  <c r="BQ2186" i="2"/>
  <c r="DX2186" i="2"/>
  <c r="DV2186" i="2"/>
  <c r="BE2186" i="2"/>
  <c r="DP2186" i="2"/>
  <c r="L2186" i="2"/>
  <c r="AH2186" i="2"/>
  <c r="AK2186" i="2"/>
  <c r="EC2186" i="2"/>
  <c r="AA2186" i="2"/>
  <c r="AL2186" i="2" s="1"/>
  <c r="AY2186" i="2"/>
  <c r="BO2186" i="2"/>
  <c r="BX2186" i="2"/>
  <c r="W2186" i="2"/>
  <c r="AR2186" i="2"/>
  <c r="BP2186" i="2"/>
  <c r="DR2186" i="2"/>
  <c r="DU2186" i="2"/>
  <c r="BU2185" i="2"/>
  <c r="BV2185" i="2" s="1"/>
  <c r="S2185" i="2"/>
  <c r="AQ121" i="2"/>
  <c r="AQ122" i="2" s="1"/>
  <c r="AP170" i="2"/>
  <c r="AP1641" i="2"/>
  <c r="AP1647" i="2" s="1"/>
  <c r="AP1369" i="2"/>
  <c r="AP1383" i="2" s="1"/>
  <c r="AP1567" i="2" s="1"/>
  <c r="AP1569" i="2" s="1"/>
  <c r="BM1445" i="2"/>
  <c r="BM1447" i="2" s="1"/>
  <c r="BM1451" i="2" s="1"/>
  <c r="BY2176" i="2" s="1"/>
  <c r="BN1439" i="2"/>
  <c r="BL1499" i="2"/>
  <c r="AQ131" i="2"/>
  <c r="BK1506" i="2"/>
  <c r="BZ2174" i="2" s="1"/>
  <c r="J2187" i="2" l="1"/>
  <c r="AO2187" i="2"/>
  <c r="AV2187" i="2"/>
  <c r="BC2187" i="2"/>
  <c r="BK2187" i="2"/>
  <c r="BA2187" i="2"/>
  <c r="DP2187" i="2"/>
  <c r="DS2187" i="2"/>
  <c r="EA2187" i="2"/>
  <c r="F2187" i="2"/>
  <c r="BT2187" i="2" s="1"/>
  <c r="EC2187" i="2"/>
  <c r="AA2187" i="2"/>
  <c r="AL2187" i="2" s="1"/>
  <c r="AD2187" i="2"/>
  <c r="AP2187" i="2"/>
  <c r="AW2187" i="2"/>
  <c r="R2187" i="2"/>
  <c r="AR2187" i="2"/>
  <c r="AY2187" i="2"/>
  <c r="BF2187" i="2"/>
  <c r="BN2187" i="2"/>
  <c r="DO2187" i="2"/>
  <c r="N2187" i="2"/>
  <c r="AK2187" i="2"/>
  <c r="AQ2187" i="2"/>
  <c r="DT2187" i="2"/>
  <c r="BO2187" i="2"/>
  <c r="Q2187" i="2"/>
  <c r="DF2187" i="2"/>
  <c r="DR2187" i="2"/>
  <c r="O2187" i="2"/>
  <c r="AB2187" i="2"/>
  <c r="AI2187" i="2"/>
  <c r="P2187" i="2"/>
  <c r="AG2187" i="2"/>
  <c r="BE2187" i="2"/>
  <c r="BQ2187" i="2"/>
  <c r="BZ2187" i="2"/>
  <c r="DN2187" i="2"/>
  <c r="BX2187" i="2"/>
  <c r="D2187" i="2"/>
  <c r="L2187" i="2"/>
  <c r="K2187" i="2"/>
  <c r="AC2187" i="2"/>
  <c r="DU2187" i="2"/>
  <c r="W2187" i="2"/>
  <c r="AE2187" i="2"/>
  <c r="AH2187" i="2"/>
  <c r="AT2187" i="2"/>
  <c r="BD2187" i="2"/>
  <c r="C2188" i="2"/>
  <c r="EB2187" i="2"/>
  <c r="AS2187" i="2"/>
  <c r="AX2187" i="2"/>
  <c r="DX2187" i="2"/>
  <c r="DZ2187" i="2"/>
  <c r="AJ2187" i="2"/>
  <c r="BM2187" i="2"/>
  <c r="BP2187" i="2"/>
  <c r="DE2187" i="2"/>
  <c r="DQ2187" i="2"/>
  <c r="DH2187" i="2"/>
  <c r="H2187" i="2"/>
  <c r="G2187" i="2"/>
  <c r="X2187" i="2"/>
  <c r="AF2187" i="2"/>
  <c r="V2187" i="2"/>
  <c r="AU2187" i="2"/>
  <c r="BB2187" i="2"/>
  <c r="BJ2187" i="2"/>
  <c r="BR2187" i="2" s="1"/>
  <c r="CA2187" i="2"/>
  <c r="AN2187" i="2"/>
  <c r="BH2187" i="2" s="1"/>
  <c r="BL2187" i="2"/>
  <c r="BY2187" i="2"/>
  <c r="DI2187" i="2"/>
  <c r="DY2187" i="2"/>
  <c r="DV2187" i="2"/>
  <c r="U2187" i="2"/>
  <c r="Y2187" i="2" s="1"/>
  <c r="AZ2187" i="2"/>
  <c r="DD2187" i="2"/>
  <c r="BG2187" i="2"/>
  <c r="I2187" i="2"/>
  <c r="BU2186" i="2"/>
  <c r="BV2186" i="2" s="1"/>
  <c r="S2186" i="2"/>
  <c r="AP201" i="2"/>
  <c r="DP2153" i="2" s="1"/>
  <c r="DN2153" i="2"/>
  <c r="BL1500" i="2"/>
  <c r="BL1502" i="2" s="1"/>
  <c r="BL1506" i="2" s="1"/>
  <c r="BZ2175" i="2" s="1"/>
  <c r="BM1494" i="2"/>
  <c r="BM1495" i="2" s="1"/>
  <c r="BM1689" i="2"/>
  <c r="AQ123" i="2"/>
  <c r="AQ159" i="2"/>
  <c r="AQ1135" i="2"/>
  <c r="AQ157" i="2"/>
  <c r="AQ158" i="2"/>
  <c r="AQ160" i="2"/>
  <c r="AQ134" i="2"/>
  <c r="AQ135" i="2" s="1"/>
  <c r="AR114" i="2" s="1"/>
  <c r="AQ165" i="2"/>
  <c r="AQ132" i="2"/>
  <c r="AQ1136" i="2"/>
  <c r="AQ1368" i="2" s="1"/>
  <c r="AQ167" i="2"/>
  <c r="AQ164" i="2"/>
  <c r="AQ166" i="2"/>
  <c r="BK1691" i="2"/>
  <c r="BN1440" i="2"/>
  <c r="BN1444" i="2" s="1"/>
  <c r="BC2188" i="2" l="1"/>
  <c r="BY2188" i="2"/>
  <c r="DU2188" i="2"/>
  <c r="W2188" i="2"/>
  <c r="AE2188" i="2"/>
  <c r="DR2188" i="2"/>
  <c r="O2188" i="2"/>
  <c r="AJ2188" i="2"/>
  <c r="BM2188" i="2"/>
  <c r="BP2188" i="2"/>
  <c r="AG2188" i="2"/>
  <c r="AW2188" i="2"/>
  <c r="DH2188" i="2"/>
  <c r="H2188" i="2"/>
  <c r="G2188" i="2"/>
  <c r="AX2188" i="2"/>
  <c r="BN2188" i="2"/>
  <c r="EC2188" i="2"/>
  <c r="AA2188" i="2"/>
  <c r="AL2188" i="2" s="1"/>
  <c r="AD2188" i="2"/>
  <c r="AI2188" i="2"/>
  <c r="BG2188" i="2"/>
  <c r="DE2188" i="2"/>
  <c r="DZ2188" i="2"/>
  <c r="I2188" i="2"/>
  <c r="BZ2188" i="2"/>
  <c r="DV2188" i="2"/>
  <c r="X2188" i="2"/>
  <c r="AO2188" i="2"/>
  <c r="AV2188" i="2"/>
  <c r="K2188" i="2"/>
  <c r="AK2188" i="2"/>
  <c r="BA2188" i="2"/>
  <c r="DP2188" i="2"/>
  <c r="DS2188" i="2"/>
  <c r="AH2188" i="2"/>
  <c r="BB2188" i="2"/>
  <c r="BX2188" i="2"/>
  <c r="D2188" i="2"/>
  <c r="L2188" i="2"/>
  <c r="N2188" i="2"/>
  <c r="AN2188" i="2"/>
  <c r="BH2188" i="2" s="1"/>
  <c r="BL2188" i="2"/>
  <c r="BK2188" i="2"/>
  <c r="DI2188" i="2"/>
  <c r="AZ2188" i="2"/>
  <c r="DF2188" i="2"/>
  <c r="EA2188" i="2"/>
  <c r="F2188" i="2"/>
  <c r="BT2188" i="2" s="1"/>
  <c r="AB2188" i="2"/>
  <c r="DX2188" i="2"/>
  <c r="P2188" i="2"/>
  <c r="AP2188" i="2"/>
  <c r="BE2188" i="2"/>
  <c r="BQ2188" i="2"/>
  <c r="Q2188" i="2"/>
  <c r="AQ2188" i="2"/>
  <c r="BF2188" i="2"/>
  <c r="DD2188" i="2"/>
  <c r="DT2188" i="2"/>
  <c r="BO2188" i="2"/>
  <c r="DQ2188" i="2"/>
  <c r="R2188" i="2"/>
  <c r="AR2188" i="2"/>
  <c r="AY2188" i="2"/>
  <c r="J2188" i="2"/>
  <c r="AF2188" i="2"/>
  <c r="BD2188" i="2"/>
  <c r="DO2188" i="2"/>
  <c r="DN2188" i="2"/>
  <c r="C2189" i="2"/>
  <c r="CA2188" i="2"/>
  <c r="EB2188" i="2"/>
  <c r="U2188" i="2"/>
  <c r="Y2188" i="2" s="1"/>
  <c r="AC2188" i="2"/>
  <c r="AS2188" i="2"/>
  <c r="DY2188" i="2"/>
  <c r="V2188" i="2"/>
  <c r="AU2188" i="2"/>
  <c r="AT2188" i="2"/>
  <c r="BJ2188" i="2"/>
  <c r="BR2188" i="2" s="1"/>
  <c r="S2187" i="2"/>
  <c r="BU2187" i="2"/>
  <c r="BV2187" i="2" s="1"/>
  <c r="AP1550" i="2"/>
  <c r="AP1553" i="2" s="1"/>
  <c r="F2153" i="2" s="1"/>
  <c r="AQ168" i="2"/>
  <c r="AQ161" i="2"/>
  <c r="BL1691" i="2"/>
  <c r="AR130" i="2"/>
  <c r="AQ1137" i="2"/>
  <c r="BB2154" i="2" s="1"/>
  <c r="BH2154" i="2" s="1"/>
  <c r="AQ1367" i="2"/>
  <c r="BN1445" i="2"/>
  <c r="BN1447" i="2" s="1"/>
  <c r="BN1451" i="2" s="1"/>
  <c r="BY2177" i="2" s="1"/>
  <c r="DO1444" i="2"/>
  <c r="AP1557" i="2" l="1"/>
  <c r="AP1574" i="2" s="1"/>
  <c r="AP1665" i="2" s="1"/>
  <c r="AP1683" i="2" s="1"/>
  <c r="C2190" i="2"/>
  <c r="AF2189" i="2"/>
  <c r="AV2189" i="2"/>
  <c r="BZ2189" i="2"/>
  <c r="BY2189" i="2"/>
  <c r="X2189" i="2"/>
  <c r="AW2189" i="2"/>
  <c r="BQ2189" i="2"/>
  <c r="DX2189" i="2"/>
  <c r="DV2189" i="2"/>
  <c r="AP2189" i="2"/>
  <c r="BN2189" i="2"/>
  <c r="DT2189" i="2"/>
  <c r="Q2189" i="2"/>
  <c r="P2189" i="2"/>
  <c r="DI2189" i="2"/>
  <c r="N2189" i="2"/>
  <c r="AE2189" i="2"/>
  <c r="BC2189" i="2"/>
  <c r="BB2189" i="2"/>
  <c r="DE2189" i="2"/>
  <c r="F2189" i="2"/>
  <c r="BT2189" i="2" s="1"/>
  <c r="AJ2189" i="2"/>
  <c r="AZ2189" i="2"/>
  <c r="BG2189" i="2"/>
  <c r="EA2189" i="2"/>
  <c r="AC2189" i="2"/>
  <c r="BA2189" i="2"/>
  <c r="CA2189" i="2"/>
  <c r="DF2189" i="2"/>
  <c r="U2189" i="2"/>
  <c r="Y2189" i="2" s="1"/>
  <c r="AT2189" i="2"/>
  <c r="BX2189" i="2"/>
  <c r="DY2189" i="2"/>
  <c r="EB2189" i="2"/>
  <c r="BF2189" i="2"/>
  <c r="DQ2189" i="2"/>
  <c r="R2189" i="2"/>
  <c r="AI2189" i="2"/>
  <c r="AQ2189" i="2"/>
  <c r="BL2189" i="2"/>
  <c r="DN2189" i="2"/>
  <c r="J2189" i="2"/>
  <c r="W2189" i="2"/>
  <c r="AN2189" i="2"/>
  <c r="BH2189" i="2" s="1"/>
  <c r="DO2189" i="2"/>
  <c r="G2189" i="2"/>
  <c r="AG2189" i="2"/>
  <c r="AO2189" i="2"/>
  <c r="BD2189" i="2"/>
  <c r="H2189" i="2"/>
  <c r="AD2189" i="2"/>
  <c r="AX2189" i="2"/>
  <c r="BE2189" i="2"/>
  <c r="DH2189" i="2"/>
  <c r="AU2189" i="2"/>
  <c r="BK2189" i="2"/>
  <c r="DU2189" i="2"/>
  <c r="D2189" i="2"/>
  <c r="V2189" i="2"/>
  <c r="AB2189" i="2"/>
  <c r="AR2189" i="2"/>
  <c r="BP2189" i="2"/>
  <c r="DR2189" i="2"/>
  <c r="DZ2189" i="2"/>
  <c r="AS2189" i="2"/>
  <c r="BM2189" i="2"/>
  <c r="DS2189" i="2"/>
  <c r="K2189" i="2"/>
  <c r="O2189" i="2"/>
  <c r="BJ2189" i="2"/>
  <c r="BR2189" i="2" s="1"/>
  <c r="DP2189" i="2"/>
  <c r="L2189" i="2"/>
  <c r="AH2189" i="2"/>
  <c r="AK2189" i="2"/>
  <c r="I2189" i="2"/>
  <c r="AA2189" i="2"/>
  <c r="AL2189" i="2" s="1"/>
  <c r="AY2189" i="2"/>
  <c r="BO2189" i="2"/>
  <c r="DD2189" i="2"/>
  <c r="EC2189" i="2"/>
  <c r="S2188" i="2"/>
  <c r="BU2188" i="2"/>
  <c r="BV2188" i="2" s="1"/>
  <c r="AR121" i="2"/>
  <c r="AR122" i="2" s="1"/>
  <c r="AQ170" i="2"/>
  <c r="BN1689" i="2"/>
  <c r="DO1451" i="2"/>
  <c r="AR131" i="2"/>
  <c r="AQ1641" i="2"/>
  <c r="AQ1647" i="2" s="1"/>
  <c r="AQ1369" i="2"/>
  <c r="AQ1383" i="2" s="1"/>
  <c r="AQ1567" i="2" s="1"/>
  <c r="AQ1569" i="2" s="1"/>
  <c r="BM1499" i="2"/>
  <c r="BU2189" i="2" l="1"/>
  <c r="BV2189" i="2" s="1"/>
  <c r="S2189" i="2"/>
  <c r="BF2190" i="2"/>
  <c r="DQ2190" i="2"/>
  <c r="R2190" i="2"/>
  <c r="AA2190" i="2"/>
  <c r="AL2190" i="2" s="1"/>
  <c r="AQ2190" i="2"/>
  <c r="DE2190" i="2"/>
  <c r="F2190" i="2"/>
  <c r="BT2190" i="2" s="1"/>
  <c r="AJ2190" i="2"/>
  <c r="AR2190" i="2"/>
  <c r="BG2190" i="2"/>
  <c r="EA2190" i="2"/>
  <c r="AC2190" i="2"/>
  <c r="BA2190" i="2"/>
  <c r="BM2190" i="2"/>
  <c r="DF2190" i="2"/>
  <c r="AP2190" i="2"/>
  <c r="BN2190" i="2"/>
  <c r="EC2190" i="2"/>
  <c r="H2190" i="2"/>
  <c r="P2190" i="2"/>
  <c r="AE2190" i="2"/>
  <c r="AU2190" i="2"/>
  <c r="BK2190" i="2"/>
  <c r="DU2190" i="2"/>
  <c r="D2190" i="2"/>
  <c r="AV2190" i="2"/>
  <c r="BL2190" i="2"/>
  <c r="DN2190" i="2"/>
  <c r="J2190" i="2"/>
  <c r="W2190" i="2"/>
  <c r="BQ2190" i="2"/>
  <c r="DO2190" i="2"/>
  <c r="G2190" i="2"/>
  <c r="AG2190" i="2"/>
  <c r="AO2190" i="2"/>
  <c r="L2190" i="2"/>
  <c r="U2190" i="2"/>
  <c r="Y2190" i="2" s="1"/>
  <c r="AT2190" i="2"/>
  <c r="BX2190" i="2"/>
  <c r="DP2190" i="2"/>
  <c r="EB2190" i="2"/>
  <c r="I2190" i="2"/>
  <c r="AI2190" i="2"/>
  <c r="AY2190" i="2"/>
  <c r="BO2190" i="2"/>
  <c r="DD2190" i="2"/>
  <c r="AB2190" i="2"/>
  <c r="AZ2190" i="2"/>
  <c r="BP2190" i="2"/>
  <c r="DR2190" i="2"/>
  <c r="DZ2190" i="2"/>
  <c r="AS2190" i="2"/>
  <c r="CA2190" i="2"/>
  <c r="DS2190" i="2"/>
  <c r="K2190" i="2"/>
  <c r="O2190" i="2"/>
  <c r="DT2190" i="2"/>
  <c r="Q2190" i="2"/>
  <c r="AD2190" i="2"/>
  <c r="AX2190" i="2"/>
  <c r="BE2190" i="2"/>
  <c r="DI2190" i="2"/>
  <c r="N2190" i="2"/>
  <c r="AN2190" i="2"/>
  <c r="BH2190" i="2" s="1"/>
  <c r="BC2190" i="2"/>
  <c r="BB2190" i="2"/>
  <c r="C2191" i="2"/>
  <c r="AF2190" i="2"/>
  <c r="BD2190" i="2"/>
  <c r="BZ2190" i="2"/>
  <c r="BY2190" i="2"/>
  <c r="X2190" i="2"/>
  <c r="AW2190" i="2"/>
  <c r="DH2190" i="2"/>
  <c r="DX2190" i="2"/>
  <c r="DV2190" i="2"/>
  <c r="BJ2190" i="2"/>
  <c r="BR2190" i="2" s="1"/>
  <c r="DY2190" i="2"/>
  <c r="V2190" i="2"/>
  <c r="AH2190" i="2"/>
  <c r="AK2190" i="2"/>
  <c r="AQ201" i="2"/>
  <c r="DN2154" i="2"/>
  <c r="AR158" i="2"/>
  <c r="AR157" i="2"/>
  <c r="AR159" i="2"/>
  <c r="AR123" i="2"/>
  <c r="AR160" i="2"/>
  <c r="AR1135" i="2"/>
  <c r="BM1500" i="2"/>
  <c r="BM1502" i="2" s="1"/>
  <c r="BN1494" i="2"/>
  <c r="BN1495" i="2" s="1"/>
  <c r="AR166" i="2"/>
  <c r="AR167" i="2"/>
  <c r="AR132" i="2"/>
  <c r="AR134" i="2"/>
  <c r="AR135" i="2" s="1"/>
  <c r="AS114" i="2" s="1"/>
  <c r="AR164" i="2"/>
  <c r="AR165" i="2"/>
  <c r="AR1136" i="2"/>
  <c r="AR1368" i="2" s="1"/>
  <c r="DO1689" i="2"/>
  <c r="DS2191" i="2" l="1"/>
  <c r="EA2191" i="2"/>
  <c r="F2191" i="2"/>
  <c r="BT2191" i="2" s="1"/>
  <c r="AJ2191" i="2"/>
  <c r="BM2191" i="2"/>
  <c r="AD2191" i="2"/>
  <c r="AP2191" i="2"/>
  <c r="AW2191" i="2"/>
  <c r="DH2191" i="2"/>
  <c r="H2191" i="2"/>
  <c r="AY2191" i="2"/>
  <c r="BF2191" i="2"/>
  <c r="BN2191" i="2"/>
  <c r="EC2191" i="2"/>
  <c r="AA2191" i="2"/>
  <c r="AL2191" i="2" s="1"/>
  <c r="BP2191" i="2"/>
  <c r="DE2191" i="2"/>
  <c r="DQ2191" i="2"/>
  <c r="R2191" i="2"/>
  <c r="AR2191" i="2"/>
  <c r="BQ2191" i="2"/>
  <c r="BZ2191" i="2"/>
  <c r="DN2191" i="2"/>
  <c r="J2191" i="2"/>
  <c r="AO2191" i="2"/>
  <c r="L2191" i="2"/>
  <c r="K2191" i="2"/>
  <c r="AC2191" i="2"/>
  <c r="BA2191" i="2"/>
  <c r="DP2191" i="2"/>
  <c r="AE2191" i="2"/>
  <c r="AH2191" i="2"/>
  <c r="AT2191" i="2"/>
  <c r="BX2191" i="2"/>
  <c r="D2191" i="2"/>
  <c r="AV2191" i="2"/>
  <c r="BC2191" i="2"/>
  <c r="BK2191" i="2"/>
  <c r="DU2191" i="2"/>
  <c r="W2191" i="2"/>
  <c r="AS2191" i="2"/>
  <c r="AZ2191" i="2"/>
  <c r="DF2191" i="2"/>
  <c r="DR2191" i="2"/>
  <c r="O2191" i="2"/>
  <c r="DT2191" i="2"/>
  <c r="DX2191" i="2"/>
  <c r="P2191" i="2"/>
  <c r="AG2191" i="2"/>
  <c r="BE2191" i="2"/>
  <c r="I2191" i="2"/>
  <c r="Q2191" i="2"/>
  <c r="AQ2191" i="2"/>
  <c r="AX2191" i="2"/>
  <c r="DD2191" i="2"/>
  <c r="AB2191" i="2"/>
  <c r="AI2191" i="2"/>
  <c r="BG2191" i="2"/>
  <c r="BO2191" i="2"/>
  <c r="DZ2191" i="2"/>
  <c r="G2191" i="2"/>
  <c r="X2191" i="2"/>
  <c r="AF2191" i="2"/>
  <c r="BD2191" i="2"/>
  <c r="DO2191" i="2"/>
  <c r="DV2191" i="2"/>
  <c r="BJ2191" i="2"/>
  <c r="BR2191" i="2" s="1"/>
  <c r="CA2191" i="2"/>
  <c r="EB2191" i="2"/>
  <c r="U2191" i="2"/>
  <c r="Y2191" i="2" s="1"/>
  <c r="AK2191" i="2"/>
  <c r="DI2191" i="2"/>
  <c r="DY2191" i="2"/>
  <c r="V2191" i="2"/>
  <c r="AU2191" i="2"/>
  <c r="BB2191" i="2"/>
  <c r="C2192" i="2"/>
  <c r="N2191" i="2"/>
  <c r="AN2191" i="2"/>
  <c r="BH2191" i="2" s="1"/>
  <c r="BL2191" i="2"/>
  <c r="BY2191" i="2"/>
  <c r="S2190" i="2"/>
  <c r="BU2190" i="2"/>
  <c r="BV2190" i="2" s="1"/>
  <c r="AQ1550" i="2"/>
  <c r="AQ1553" i="2" s="1"/>
  <c r="DP2154" i="2"/>
  <c r="AR168" i="2"/>
  <c r="AR161" i="2"/>
  <c r="BM1506" i="2"/>
  <c r="BZ2176" i="2" s="1"/>
  <c r="AR1137" i="2"/>
  <c r="BB2155" i="2" s="1"/>
  <c r="BH2155" i="2" s="1"/>
  <c r="AR1367" i="2"/>
  <c r="AS130" i="2"/>
  <c r="BN1499" i="2"/>
  <c r="BU2191" i="2" l="1"/>
  <c r="BV2191" i="2" s="1"/>
  <c r="S2191" i="2"/>
  <c r="AG2192" i="2"/>
  <c r="BN2192" i="2"/>
  <c r="R2192" i="2"/>
  <c r="BL2192" i="2"/>
  <c r="AW2192" i="2"/>
  <c r="AB2192" i="2"/>
  <c r="DY2192" i="2"/>
  <c r="BD2192" i="2"/>
  <c r="EA2192" i="2"/>
  <c r="BQ2192" i="2"/>
  <c r="DS2192" i="2"/>
  <c r="AI2192" i="2"/>
  <c r="EB2192" i="2"/>
  <c r="AP2192" i="2"/>
  <c r="BE2192" i="2"/>
  <c r="L2192" i="2"/>
  <c r="AZ2192" i="2"/>
  <c r="V2192" i="2"/>
  <c r="BF2192" i="2"/>
  <c r="DD2192" i="2"/>
  <c r="BK2192" i="2"/>
  <c r="K2192" i="2"/>
  <c r="BY2192" i="2"/>
  <c r="DU2192" i="2"/>
  <c r="AR2192" i="2"/>
  <c r="F2192" i="2"/>
  <c r="BT2192" i="2" s="1"/>
  <c r="AX2192" i="2"/>
  <c r="O2192" i="2"/>
  <c r="AJ2192" i="2"/>
  <c r="DO2192" i="2"/>
  <c r="DQ2192" i="2"/>
  <c r="DI2192" i="2"/>
  <c r="N2192" i="2"/>
  <c r="DH2192" i="2"/>
  <c r="U2192" i="2"/>
  <c r="Y2192" i="2" s="1"/>
  <c r="DT2192" i="2"/>
  <c r="J2192" i="2"/>
  <c r="AF2192" i="2"/>
  <c r="EC2192" i="2"/>
  <c r="AU2192" i="2"/>
  <c r="AS2192" i="2"/>
  <c r="AY2192" i="2"/>
  <c r="DX2192" i="2"/>
  <c r="BG2192" i="2"/>
  <c r="C2193" i="2"/>
  <c r="W2192" i="2"/>
  <c r="DN2192" i="2"/>
  <c r="AH2192" i="2"/>
  <c r="DV2192" i="2"/>
  <c r="AV2192" i="2"/>
  <c r="BM2192" i="2"/>
  <c r="AC2192" i="2"/>
  <c r="BO2192" i="2"/>
  <c r="AK2192" i="2"/>
  <c r="BA2192" i="2"/>
  <c r="H2192" i="2"/>
  <c r="AT2192" i="2"/>
  <c r="DR2192" i="2"/>
  <c r="BB2192" i="2"/>
  <c r="BX2192" i="2"/>
  <c r="AA2192" i="2"/>
  <c r="AL2192" i="2" s="1"/>
  <c r="AE2192" i="2"/>
  <c r="CA2192" i="2"/>
  <c r="AN2192" i="2"/>
  <c r="BH2192" i="2" s="1"/>
  <c r="DE2192" i="2"/>
  <c r="DZ2192" i="2"/>
  <c r="BP2192" i="2"/>
  <c r="Q2192" i="2"/>
  <c r="DF2192" i="2"/>
  <c r="X2192" i="2"/>
  <c r="AO2192" i="2"/>
  <c r="G2192" i="2"/>
  <c r="BC2192" i="2"/>
  <c r="P2192" i="2"/>
  <c r="I2192" i="2"/>
  <c r="DP2192" i="2"/>
  <c r="AD2192" i="2"/>
  <c r="BZ2192" i="2"/>
  <c r="AQ2192" i="2"/>
  <c r="BJ2192" i="2"/>
  <c r="BR2192" i="2" s="1"/>
  <c r="D2192" i="2"/>
  <c r="F2154" i="2"/>
  <c r="AQ1557" i="2"/>
  <c r="AQ1574" i="2" s="1"/>
  <c r="AQ1665" i="2" s="1"/>
  <c r="AQ1683" i="2" s="1"/>
  <c r="AS121" i="2"/>
  <c r="AS122" i="2" s="1"/>
  <c r="AR170" i="2"/>
  <c r="BM1691" i="2"/>
  <c r="BN1500" i="2"/>
  <c r="BN1502" i="2" s="1"/>
  <c r="BN1506" i="2" s="1"/>
  <c r="BZ2177" i="2" s="1"/>
  <c r="DO1499" i="2"/>
  <c r="AS131" i="2"/>
  <c r="AR1641" i="2"/>
  <c r="AR1647" i="2" s="1"/>
  <c r="AR1369" i="2"/>
  <c r="AR1383" i="2" s="1"/>
  <c r="AR1567" i="2" s="1"/>
  <c r="AR1569" i="2" s="1"/>
  <c r="AP2193" i="2" l="1"/>
  <c r="BK2193" i="2"/>
  <c r="AG2193" i="2"/>
  <c r="D2193" i="2"/>
  <c r="V2193" i="2"/>
  <c r="DS2193" i="2"/>
  <c r="I2193" i="2"/>
  <c r="AF2193" i="2"/>
  <c r="BQ2193" i="2"/>
  <c r="Q2193" i="2"/>
  <c r="BY2193" i="2"/>
  <c r="DT2193" i="2"/>
  <c r="AI2193" i="2"/>
  <c r="X2193" i="2"/>
  <c r="AT2193" i="2"/>
  <c r="J2193" i="2"/>
  <c r="BM2193" i="2"/>
  <c r="EB2193" i="2"/>
  <c r="C2194" i="2"/>
  <c r="BO2193" i="2"/>
  <c r="U2193" i="2"/>
  <c r="Y2193" i="2" s="1"/>
  <c r="AY2193" i="2"/>
  <c r="K2193" i="2"/>
  <c r="DD2193" i="2"/>
  <c r="EC2193" i="2"/>
  <c r="BC2193" i="2"/>
  <c r="DI2193" i="2"/>
  <c r="F2193" i="2"/>
  <c r="BT2193" i="2" s="1"/>
  <c r="BX2193" i="2"/>
  <c r="DY2193" i="2"/>
  <c r="BG2193" i="2"/>
  <c r="DE2193" i="2"/>
  <c r="O2193" i="2"/>
  <c r="EA2193" i="2"/>
  <c r="AD2193" i="2"/>
  <c r="DR2193" i="2"/>
  <c r="BE2193" i="2"/>
  <c r="DH2193" i="2"/>
  <c r="AA2193" i="2"/>
  <c r="AL2193" i="2" s="1"/>
  <c r="H2193" i="2"/>
  <c r="N2193" i="2"/>
  <c r="AE2193" i="2"/>
  <c r="DX2193" i="2"/>
  <c r="BB2193" i="2"/>
  <c r="AV2193" i="2"/>
  <c r="AO2193" i="2"/>
  <c r="BF2193" i="2"/>
  <c r="DN2193" i="2"/>
  <c r="AX2193" i="2"/>
  <c r="W2193" i="2"/>
  <c r="AN2193" i="2"/>
  <c r="BH2193" i="2" s="1"/>
  <c r="G2193" i="2"/>
  <c r="BD2193" i="2"/>
  <c r="DP2193" i="2"/>
  <c r="L2193" i="2"/>
  <c r="BZ2193" i="2"/>
  <c r="AK2193" i="2"/>
  <c r="AR2193" i="2"/>
  <c r="AC2193" i="2"/>
  <c r="DV2193" i="2"/>
  <c r="BJ2193" i="2"/>
  <c r="BR2193" i="2" s="1"/>
  <c r="DQ2193" i="2"/>
  <c r="BA2193" i="2"/>
  <c r="CA2193" i="2"/>
  <c r="AQ2193" i="2"/>
  <c r="AW2193" i="2"/>
  <c r="DF2193" i="2"/>
  <c r="BL2193" i="2"/>
  <c r="BP2193" i="2"/>
  <c r="AH2193" i="2"/>
  <c r="DZ2193" i="2"/>
  <c r="AU2193" i="2"/>
  <c r="DU2193" i="2"/>
  <c r="AS2193" i="2"/>
  <c r="BN2193" i="2"/>
  <c r="AJ2193" i="2"/>
  <c r="AZ2193" i="2"/>
  <c r="P2193" i="2"/>
  <c r="AB2193" i="2"/>
  <c r="R2193" i="2"/>
  <c r="DO2193" i="2"/>
  <c r="S2192" i="2"/>
  <c r="BU2192" i="2"/>
  <c r="BV2192" i="2" s="1"/>
  <c r="AR201" i="2"/>
  <c r="DP2155" i="2" s="1"/>
  <c r="DN2155" i="2"/>
  <c r="AS157" i="2"/>
  <c r="AS1135" i="2"/>
  <c r="AS123" i="2"/>
  <c r="AS158" i="2"/>
  <c r="AS160" i="2"/>
  <c r="AS159" i="2"/>
  <c r="AS165" i="2"/>
  <c r="AS167" i="2"/>
  <c r="AS1136" i="2"/>
  <c r="AS1368" i="2" s="1"/>
  <c r="AS132" i="2"/>
  <c r="AS134" i="2"/>
  <c r="AS135" i="2" s="1"/>
  <c r="AT114" i="2" s="1"/>
  <c r="AS164" i="2"/>
  <c r="AS166" i="2"/>
  <c r="BN1691" i="2"/>
  <c r="DO1506" i="2"/>
  <c r="BF2194" i="2" l="1"/>
  <c r="DQ2194" i="2"/>
  <c r="R2194" i="2"/>
  <c r="AA2194" i="2"/>
  <c r="AL2194" i="2" s="1"/>
  <c r="AQ2194" i="2"/>
  <c r="DE2194" i="2"/>
  <c r="F2194" i="2"/>
  <c r="BT2194" i="2" s="1"/>
  <c r="AJ2194" i="2"/>
  <c r="AR2194" i="2"/>
  <c r="BG2194" i="2"/>
  <c r="EA2194" i="2"/>
  <c r="AC2194" i="2"/>
  <c r="BA2194" i="2"/>
  <c r="BM2194" i="2"/>
  <c r="DF2194" i="2"/>
  <c r="AP2194" i="2"/>
  <c r="BN2194" i="2"/>
  <c r="EC2194" i="2"/>
  <c r="H2194" i="2"/>
  <c r="P2194" i="2"/>
  <c r="AE2194" i="2"/>
  <c r="AU2194" i="2"/>
  <c r="BK2194" i="2"/>
  <c r="DU2194" i="2"/>
  <c r="D2194" i="2"/>
  <c r="AV2194" i="2"/>
  <c r="BL2194" i="2"/>
  <c r="DN2194" i="2"/>
  <c r="J2194" i="2"/>
  <c r="W2194" i="2"/>
  <c r="BQ2194" i="2"/>
  <c r="DO2194" i="2"/>
  <c r="G2194" i="2"/>
  <c r="AG2194" i="2"/>
  <c r="AO2194" i="2"/>
  <c r="L2194" i="2"/>
  <c r="U2194" i="2"/>
  <c r="Y2194" i="2" s="1"/>
  <c r="AT2194" i="2"/>
  <c r="BX2194" i="2"/>
  <c r="DP2194" i="2"/>
  <c r="EB2194" i="2"/>
  <c r="I2194" i="2"/>
  <c r="AI2194" i="2"/>
  <c r="AY2194" i="2"/>
  <c r="BO2194" i="2"/>
  <c r="DD2194" i="2"/>
  <c r="AB2194" i="2"/>
  <c r="AZ2194" i="2"/>
  <c r="BP2194" i="2"/>
  <c r="DR2194" i="2"/>
  <c r="DZ2194" i="2"/>
  <c r="AS2194" i="2"/>
  <c r="CA2194" i="2"/>
  <c r="DS2194" i="2"/>
  <c r="K2194" i="2"/>
  <c r="O2194" i="2"/>
  <c r="DT2194" i="2"/>
  <c r="Q2194" i="2"/>
  <c r="AD2194" i="2"/>
  <c r="AX2194" i="2"/>
  <c r="BE2194" i="2"/>
  <c r="DI2194" i="2"/>
  <c r="N2194" i="2"/>
  <c r="AN2194" i="2"/>
  <c r="BH2194" i="2" s="1"/>
  <c r="BC2194" i="2"/>
  <c r="BB2194" i="2"/>
  <c r="C2195" i="2"/>
  <c r="AF2194" i="2"/>
  <c r="BD2194" i="2"/>
  <c r="BZ2194" i="2"/>
  <c r="BY2194" i="2"/>
  <c r="X2194" i="2"/>
  <c r="AW2194" i="2"/>
  <c r="DH2194" i="2"/>
  <c r="DX2194" i="2"/>
  <c r="DV2194" i="2"/>
  <c r="BJ2194" i="2"/>
  <c r="BR2194" i="2" s="1"/>
  <c r="DY2194" i="2"/>
  <c r="V2194" i="2"/>
  <c r="AH2194" i="2"/>
  <c r="AK2194" i="2"/>
  <c r="S2193" i="2"/>
  <c r="BU2193" i="2"/>
  <c r="BV2193" i="2" s="1"/>
  <c r="AR1550" i="2"/>
  <c r="AR1553" i="2" s="1"/>
  <c r="AR1557" i="2" s="1"/>
  <c r="AR1574" i="2" s="1"/>
  <c r="AR1665" i="2" s="1"/>
  <c r="AR1683" i="2" s="1"/>
  <c r="AT130" i="2"/>
  <c r="DO1691" i="2"/>
  <c r="AS1137" i="2"/>
  <c r="BB2156" i="2" s="1"/>
  <c r="BH2156" i="2" s="1"/>
  <c r="AS1367" i="2"/>
  <c r="AS168" i="2"/>
  <c r="AS161" i="2"/>
  <c r="AP2195" i="2" l="1"/>
  <c r="BF2195" i="2"/>
  <c r="DQ2195" i="2"/>
  <c r="X2195" i="2"/>
  <c r="D2195" i="2"/>
  <c r="L2195" i="2"/>
  <c r="K2195" i="2"/>
  <c r="AC2195" i="2"/>
  <c r="BA2195" i="2"/>
  <c r="W2195" i="2"/>
  <c r="AE2195" i="2"/>
  <c r="AH2195" i="2"/>
  <c r="AT2195" i="2"/>
  <c r="BX2195" i="2"/>
  <c r="AO2195" i="2"/>
  <c r="AV2195" i="2"/>
  <c r="BC2195" i="2"/>
  <c r="BK2195" i="2"/>
  <c r="DU2195" i="2"/>
  <c r="DP2195" i="2"/>
  <c r="DS2195" i="2"/>
  <c r="EA2195" i="2"/>
  <c r="F2195" i="2"/>
  <c r="BT2195" i="2" s="1"/>
  <c r="AJ2195" i="2"/>
  <c r="AA2195" i="2"/>
  <c r="AL2195" i="2" s="1"/>
  <c r="AR2195" i="2"/>
  <c r="BN2195" i="2"/>
  <c r="BP2195" i="2"/>
  <c r="H2195" i="2"/>
  <c r="BD2195" i="2"/>
  <c r="DD2195" i="2"/>
  <c r="DT2195" i="2"/>
  <c r="DX2195" i="2"/>
  <c r="P2195" i="2"/>
  <c r="AG2195" i="2"/>
  <c r="DZ2195" i="2"/>
  <c r="I2195" i="2"/>
  <c r="Q2195" i="2"/>
  <c r="AQ2195" i="2"/>
  <c r="AX2195" i="2"/>
  <c r="O2195" i="2"/>
  <c r="AB2195" i="2"/>
  <c r="AI2195" i="2"/>
  <c r="BG2195" i="2"/>
  <c r="BO2195" i="2"/>
  <c r="BE2195" i="2"/>
  <c r="BQ2195" i="2"/>
  <c r="BZ2195" i="2"/>
  <c r="DN2195" i="2"/>
  <c r="J2195" i="2"/>
  <c r="AD2195" i="2"/>
  <c r="AW2195" i="2"/>
  <c r="AY2195" i="2"/>
  <c r="BM2195" i="2"/>
  <c r="R2195" i="2"/>
  <c r="AF2195" i="2"/>
  <c r="AU2195" i="2"/>
  <c r="BB2195" i="2"/>
  <c r="BJ2195" i="2"/>
  <c r="BR2195" i="2" s="1"/>
  <c r="CA2195" i="2"/>
  <c r="EB2195" i="2"/>
  <c r="BL2195" i="2"/>
  <c r="BY2195" i="2"/>
  <c r="DI2195" i="2"/>
  <c r="DY2195" i="2"/>
  <c r="V2195" i="2"/>
  <c r="DO2195" i="2"/>
  <c r="DV2195" i="2"/>
  <c r="C2196" i="2"/>
  <c r="N2195" i="2"/>
  <c r="AN2195" i="2"/>
  <c r="BH2195" i="2" s="1"/>
  <c r="U2195" i="2"/>
  <c r="Y2195" i="2" s="1"/>
  <c r="AK2195" i="2"/>
  <c r="AS2195" i="2"/>
  <c r="AZ2195" i="2"/>
  <c r="DF2195" i="2"/>
  <c r="DR2195" i="2"/>
  <c r="DH2195" i="2"/>
  <c r="EC2195" i="2"/>
  <c r="DE2195" i="2"/>
  <c r="G2195" i="2"/>
  <c r="S2194" i="2"/>
  <c r="BU2194" i="2"/>
  <c r="BV2194" i="2" s="1"/>
  <c r="F2155" i="2"/>
  <c r="AT121" i="2"/>
  <c r="AT122" i="2" s="1"/>
  <c r="AS170" i="2"/>
  <c r="DN2156" i="2" s="1"/>
  <c r="AS1641" i="2"/>
  <c r="AS1647" i="2" s="1"/>
  <c r="AS1369" i="2"/>
  <c r="AS1383" i="2" s="1"/>
  <c r="AS1567" i="2" s="1"/>
  <c r="AS1569" i="2" s="1"/>
  <c r="AT131" i="2"/>
  <c r="S2195" i="2" l="1"/>
  <c r="BU2195" i="2"/>
  <c r="BV2195" i="2" s="1"/>
  <c r="W2196" i="2"/>
  <c r="AE2196" i="2"/>
  <c r="AH2196" i="2"/>
  <c r="BB2196" i="2"/>
  <c r="BX2196" i="2"/>
  <c r="BM2196" i="2"/>
  <c r="BP2196" i="2"/>
  <c r="BO2196" i="2"/>
  <c r="DQ2196" i="2"/>
  <c r="R2196" i="2"/>
  <c r="H2196" i="2"/>
  <c r="G2196" i="2"/>
  <c r="J2196" i="2"/>
  <c r="AF2196" i="2"/>
  <c r="BD2196" i="2"/>
  <c r="AA2196" i="2"/>
  <c r="AL2196" i="2" s="1"/>
  <c r="AD2196" i="2"/>
  <c r="AG2196" i="2"/>
  <c r="AW2196" i="2"/>
  <c r="DH2196" i="2"/>
  <c r="DE2196" i="2"/>
  <c r="DZ2196" i="2"/>
  <c r="I2196" i="2"/>
  <c r="Q2196" i="2"/>
  <c r="AQ2196" i="2"/>
  <c r="X2196" i="2"/>
  <c r="AO2196" i="2"/>
  <c r="AV2196" i="2"/>
  <c r="BC2196" i="2"/>
  <c r="BY2196" i="2"/>
  <c r="DU2196" i="2"/>
  <c r="DP2196" i="2"/>
  <c r="DS2196" i="2"/>
  <c r="DR2196" i="2"/>
  <c r="O2196" i="2"/>
  <c r="AJ2196" i="2"/>
  <c r="D2196" i="2"/>
  <c r="L2196" i="2"/>
  <c r="K2196" i="2"/>
  <c r="AK2196" i="2"/>
  <c r="BA2196" i="2"/>
  <c r="BL2196" i="2"/>
  <c r="BK2196" i="2"/>
  <c r="DI2196" i="2"/>
  <c r="DY2196" i="2"/>
  <c r="V2196" i="2"/>
  <c r="EA2196" i="2"/>
  <c r="F2196" i="2"/>
  <c r="BT2196" i="2" s="1"/>
  <c r="AB2196" i="2"/>
  <c r="AI2196" i="2"/>
  <c r="BG2196" i="2"/>
  <c r="AP2196" i="2"/>
  <c r="BE2196" i="2"/>
  <c r="BQ2196" i="2"/>
  <c r="BZ2196" i="2"/>
  <c r="DV2196" i="2"/>
  <c r="BF2196" i="2"/>
  <c r="DD2196" i="2"/>
  <c r="DT2196" i="2"/>
  <c r="DX2196" i="2"/>
  <c r="P2196" i="2"/>
  <c r="AR2196" i="2"/>
  <c r="AY2196" i="2"/>
  <c r="AX2196" i="2"/>
  <c r="BN2196" i="2"/>
  <c r="EC2196" i="2"/>
  <c r="DO2196" i="2"/>
  <c r="DN2196" i="2"/>
  <c r="C2197" i="2"/>
  <c r="N2196" i="2"/>
  <c r="AN2196" i="2"/>
  <c r="BH2196" i="2" s="1"/>
  <c r="U2196" i="2"/>
  <c r="Y2196" i="2" s="1"/>
  <c r="AC2196" i="2"/>
  <c r="AS2196" i="2"/>
  <c r="AZ2196" i="2"/>
  <c r="DF2196" i="2"/>
  <c r="AU2196" i="2"/>
  <c r="AT2196" i="2"/>
  <c r="BJ2196" i="2"/>
  <c r="BR2196" i="2" s="1"/>
  <c r="CA2196" i="2"/>
  <c r="EB2196" i="2"/>
  <c r="AT165" i="2"/>
  <c r="AT132" i="2"/>
  <c r="AT167" i="2"/>
  <c r="AT134" i="2"/>
  <c r="AT135" i="2" s="1"/>
  <c r="AU114" i="2" s="1"/>
  <c r="AT166" i="2"/>
  <c r="AT164" i="2"/>
  <c r="AT1136" i="2"/>
  <c r="AT1368" i="2" s="1"/>
  <c r="AT158" i="2"/>
  <c r="AT123" i="2"/>
  <c r="AT157" i="2"/>
  <c r="AT159" i="2"/>
  <c r="AT1135" i="2"/>
  <c r="AT160" i="2"/>
  <c r="AS201" i="2"/>
  <c r="DP2156" i="2" s="1"/>
  <c r="S2196" i="2" l="1"/>
  <c r="BU2196" i="2"/>
  <c r="BV2196" i="2" s="1"/>
  <c r="BN2197" i="2"/>
  <c r="BA2197" i="2"/>
  <c r="CA2197" i="2"/>
  <c r="BY2197" i="2"/>
  <c r="BM2197" i="2"/>
  <c r="N2197" i="2"/>
  <c r="BQ2197" i="2"/>
  <c r="Q2197" i="2"/>
  <c r="O2197" i="2"/>
  <c r="EA2197" i="2"/>
  <c r="AU2197" i="2"/>
  <c r="BP2197" i="2"/>
  <c r="BC2197" i="2"/>
  <c r="BE2197" i="2"/>
  <c r="DH2197" i="2"/>
  <c r="DO2197" i="2"/>
  <c r="DS2197" i="2"/>
  <c r="BZ2197" i="2"/>
  <c r="DD2197" i="2"/>
  <c r="EC2197" i="2"/>
  <c r="BJ2197" i="2"/>
  <c r="BR2197" i="2" s="1"/>
  <c r="AT2197" i="2"/>
  <c r="AG2197" i="2"/>
  <c r="DP2197" i="2"/>
  <c r="BG2197" i="2"/>
  <c r="I2197" i="2"/>
  <c r="DQ2197" i="2"/>
  <c r="BX2197" i="2"/>
  <c r="DY2197" i="2"/>
  <c r="DV2197" i="2"/>
  <c r="AV2197" i="2"/>
  <c r="AF2197" i="2"/>
  <c r="R2197" i="2"/>
  <c r="AI2197" i="2"/>
  <c r="AK2197" i="2"/>
  <c r="BL2197" i="2"/>
  <c r="AW2197" i="2"/>
  <c r="AJ2197" i="2"/>
  <c r="AZ2197" i="2"/>
  <c r="BB2197" i="2"/>
  <c r="H2197" i="2"/>
  <c r="AP2197" i="2"/>
  <c r="AD2197" i="2"/>
  <c r="K2197" i="2"/>
  <c r="W2197" i="2"/>
  <c r="AN2197" i="2"/>
  <c r="BH2197" i="2" s="1"/>
  <c r="DI2197" i="2"/>
  <c r="BK2197" i="2"/>
  <c r="AX2197" i="2"/>
  <c r="AE2197" i="2"/>
  <c r="DF2197" i="2"/>
  <c r="AB2197" i="2"/>
  <c r="F2197" i="2"/>
  <c r="BT2197" i="2" s="1"/>
  <c r="DU2197" i="2"/>
  <c r="U2197" i="2"/>
  <c r="Y2197" i="2" s="1"/>
  <c r="P2197" i="2"/>
  <c r="AS2197" i="2"/>
  <c r="AC2197" i="2"/>
  <c r="J2197" i="2"/>
  <c r="AA2197" i="2"/>
  <c r="AL2197" i="2" s="1"/>
  <c r="AQ2197" i="2"/>
  <c r="AR2197" i="2"/>
  <c r="L2197" i="2"/>
  <c r="DX2197" i="2"/>
  <c r="DZ2197" i="2"/>
  <c r="BF2197" i="2"/>
  <c r="DE2197" i="2"/>
  <c r="AY2197" i="2"/>
  <c r="AH2197" i="2"/>
  <c r="AO2197" i="2"/>
  <c r="BD2197" i="2"/>
  <c r="C2198" i="2"/>
  <c r="DN2197" i="2"/>
  <c r="BO2197" i="2"/>
  <c r="DT2197" i="2"/>
  <c r="EB2197" i="2"/>
  <c r="X2197" i="2"/>
  <c r="G2197" i="2"/>
  <c r="DR2197" i="2"/>
  <c r="D2197" i="2"/>
  <c r="V2197" i="2"/>
  <c r="AT161" i="2"/>
  <c r="AT1137" i="2"/>
  <c r="BB2157" i="2" s="1"/>
  <c r="BH2157" i="2" s="1"/>
  <c r="AT1367" i="2"/>
  <c r="AU130" i="2"/>
  <c r="AT168" i="2"/>
  <c r="AS1550" i="2"/>
  <c r="AS1553" i="2" s="1"/>
  <c r="F2156" i="2" s="1"/>
  <c r="S2197" i="2" l="1"/>
  <c r="BU2197" i="2"/>
  <c r="BV2197" i="2" s="1"/>
  <c r="BO2198" i="2"/>
  <c r="DD2198" i="2"/>
  <c r="DT2198" i="2"/>
  <c r="Q2198" i="2"/>
  <c r="AD2198" i="2"/>
  <c r="DR2198" i="2"/>
  <c r="DZ2198" i="2"/>
  <c r="I2198" i="2"/>
  <c r="AI2198" i="2"/>
  <c r="AY2198" i="2"/>
  <c r="K2198" i="2"/>
  <c r="O2198" i="2"/>
  <c r="AB2198" i="2"/>
  <c r="AZ2198" i="2"/>
  <c r="BP2198" i="2"/>
  <c r="AX2198" i="2"/>
  <c r="BE2198" i="2"/>
  <c r="BQ2198" i="2"/>
  <c r="DO2198" i="2"/>
  <c r="G2198" i="2"/>
  <c r="AN2198" i="2"/>
  <c r="BH2198" i="2" s="1"/>
  <c r="BC2198" i="2"/>
  <c r="BB2198" i="2"/>
  <c r="BJ2198" i="2"/>
  <c r="BR2198" i="2" s="1"/>
  <c r="DY2198" i="2"/>
  <c r="BD2198" i="2"/>
  <c r="BZ2198" i="2"/>
  <c r="BY2198" i="2"/>
  <c r="DI2198" i="2"/>
  <c r="N2198" i="2"/>
  <c r="DH2198" i="2"/>
  <c r="DX2198" i="2"/>
  <c r="DV2198" i="2"/>
  <c r="C2199" i="2"/>
  <c r="AF2198" i="2"/>
  <c r="V2198" i="2"/>
  <c r="AH2198" i="2"/>
  <c r="AK2198" i="2"/>
  <c r="AS2198" i="2"/>
  <c r="CA2198" i="2"/>
  <c r="DS2198" i="2"/>
  <c r="R2198" i="2"/>
  <c r="AA2198" i="2"/>
  <c r="AL2198" i="2" s="1"/>
  <c r="AQ2198" i="2"/>
  <c r="AP2198" i="2"/>
  <c r="BN2198" i="2"/>
  <c r="AJ2198" i="2"/>
  <c r="AR2198" i="2"/>
  <c r="BG2198" i="2"/>
  <c r="BF2198" i="2"/>
  <c r="DQ2198" i="2"/>
  <c r="BA2198" i="2"/>
  <c r="BM2198" i="2"/>
  <c r="DF2198" i="2"/>
  <c r="DE2198" i="2"/>
  <c r="F2198" i="2"/>
  <c r="BT2198" i="2" s="1"/>
  <c r="EC2198" i="2"/>
  <c r="H2198" i="2"/>
  <c r="P2198" i="2"/>
  <c r="X2198" i="2"/>
  <c r="AW2198" i="2"/>
  <c r="DU2198" i="2"/>
  <c r="D2198" i="2"/>
  <c r="L2198" i="2"/>
  <c r="U2198" i="2"/>
  <c r="Y2198" i="2" s="1"/>
  <c r="AT2198" i="2"/>
  <c r="J2198" i="2"/>
  <c r="W2198" i="2"/>
  <c r="AE2198" i="2"/>
  <c r="AU2198" i="2"/>
  <c r="BK2198" i="2"/>
  <c r="AG2198" i="2"/>
  <c r="AO2198" i="2"/>
  <c r="AV2198" i="2"/>
  <c r="BL2198" i="2"/>
  <c r="DN2198" i="2"/>
  <c r="BX2198" i="2"/>
  <c r="DP2198" i="2"/>
  <c r="EB2198" i="2"/>
  <c r="EA2198" i="2"/>
  <c r="AC2198" i="2"/>
  <c r="AU121" i="2"/>
  <c r="AU122" i="2" s="1"/>
  <c r="AT170" i="2"/>
  <c r="DN2157" i="2" s="1"/>
  <c r="AS1557" i="2"/>
  <c r="AS1574" i="2" s="1"/>
  <c r="AS1665" i="2" s="1"/>
  <c r="AS1683" i="2" s="1"/>
  <c r="AU131" i="2"/>
  <c r="AT1641" i="2"/>
  <c r="AT1647" i="2" s="1"/>
  <c r="AT1369" i="2"/>
  <c r="AT1383" i="2" s="1"/>
  <c r="AT1567" i="2" s="1"/>
  <c r="AT1569" i="2" s="1"/>
  <c r="AA2199" i="2" l="1"/>
  <c r="AL2199" i="2" s="1"/>
  <c r="AD2199" i="2"/>
  <c r="AP2199" i="2"/>
  <c r="AW2199" i="2"/>
  <c r="DH2199" i="2"/>
  <c r="AR2199" i="2"/>
  <c r="AY2199" i="2"/>
  <c r="BF2199" i="2"/>
  <c r="BN2199" i="2"/>
  <c r="EC2199" i="2"/>
  <c r="BM2199" i="2"/>
  <c r="BP2199" i="2"/>
  <c r="DE2199" i="2"/>
  <c r="DQ2199" i="2"/>
  <c r="R2199" i="2"/>
  <c r="H2199" i="2"/>
  <c r="G2199" i="2"/>
  <c r="X2199" i="2"/>
  <c r="AF2199" i="2"/>
  <c r="BD2199" i="2"/>
  <c r="D2199" i="2"/>
  <c r="L2199" i="2"/>
  <c r="K2199" i="2"/>
  <c r="AC2199" i="2"/>
  <c r="BA2199" i="2"/>
  <c r="W2199" i="2"/>
  <c r="AE2199" i="2"/>
  <c r="AH2199" i="2"/>
  <c r="AT2199" i="2"/>
  <c r="BX2199" i="2"/>
  <c r="AO2199" i="2"/>
  <c r="AV2199" i="2"/>
  <c r="BC2199" i="2"/>
  <c r="BK2199" i="2"/>
  <c r="DU2199" i="2"/>
  <c r="DP2199" i="2"/>
  <c r="DS2199" i="2"/>
  <c r="EA2199" i="2"/>
  <c r="F2199" i="2"/>
  <c r="BT2199" i="2" s="1"/>
  <c r="AJ2199" i="2"/>
  <c r="DD2199" i="2"/>
  <c r="DT2199" i="2"/>
  <c r="DX2199" i="2"/>
  <c r="P2199" i="2"/>
  <c r="AG2199" i="2"/>
  <c r="DZ2199" i="2"/>
  <c r="I2199" i="2"/>
  <c r="Q2199" i="2"/>
  <c r="AQ2199" i="2"/>
  <c r="AX2199" i="2"/>
  <c r="O2199" i="2"/>
  <c r="AB2199" i="2"/>
  <c r="AI2199" i="2"/>
  <c r="BG2199" i="2"/>
  <c r="BO2199" i="2"/>
  <c r="BE2199" i="2"/>
  <c r="BQ2199" i="2"/>
  <c r="BZ2199" i="2"/>
  <c r="DN2199" i="2"/>
  <c r="J2199" i="2"/>
  <c r="AU2199" i="2"/>
  <c r="BB2199" i="2"/>
  <c r="BJ2199" i="2"/>
  <c r="BR2199" i="2" s="1"/>
  <c r="CA2199" i="2"/>
  <c r="EB2199" i="2"/>
  <c r="BL2199" i="2"/>
  <c r="BY2199" i="2"/>
  <c r="DI2199" i="2"/>
  <c r="DY2199" i="2"/>
  <c r="V2199" i="2"/>
  <c r="DO2199" i="2"/>
  <c r="DV2199" i="2"/>
  <c r="C2200" i="2"/>
  <c r="N2199" i="2"/>
  <c r="AN2199" i="2"/>
  <c r="BH2199" i="2" s="1"/>
  <c r="U2199" i="2"/>
  <c r="Y2199" i="2" s="1"/>
  <c r="AK2199" i="2"/>
  <c r="AS2199" i="2"/>
  <c r="AZ2199" i="2"/>
  <c r="DF2199" i="2"/>
  <c r="DR2199" i="2"/>
  <c r="BU2198" i="2"/>
  <c r="BV2198" i="2" s="1"/>
  <c r="S2198" i="2"/>
  <c r="AT201" i="2"/>
  <c r="AU134" i="2"/>
  <c r="AU135" i="2" s="1"/>
  <c r="AV114" i="2" s="1"/>
  <c r="AU132" i="2"/>
  <c r="AU165" i="2"/>
  <c r="AU164" i="2"/>
  <c r="AU167" i="2"/>
  <c r="AU166" i="2"/>
  <c r="AU1136" i="2"/>
  <c r="AU1368" i="2" s="1"/>
  <c r="AU160" i="2"/>
  <c r="AU157" i="2"/>
  <c r="AU159" i="2"/>
  <c r="AU158" i="2"/>
  <c r="AU1135" i="2"/>
  <c r="AU123" i="2"/>
  <c r="BU2199" i="2" l="1"/>
  <c r="BV2199" i="2" s="1"/>
  <c r="S2199" i="2"/>
  <c r="AF2200" i="2"/>
  <c r="BD2200" i="2"/>
  <c r="DO2200" i="2"/>
  <c r="BK2200" i="2"/>
  <c r="C2201" i="2"/>
  <c r="CA2200" i="2"/>
  <c r="EB2200" i="2"/>
  <c r="U2200" i="2"/>
  <c r="Y2200" i="2" s="1"/>
  <c r="F2200" i="2"/>
  <c r="BT2200" i="2" s="1"/>
  <c r="AS2200" i="2"/>
  <c r="Q2200" i="2"/>
  <c r="AQ2200" i="2"/>
  <c r="AP2200" i="2"/>
  <c r="DD2200" i="2"/>
  <c r="DT2200" i="2"/>
  <c r="AI2200" i="2"/>
  <c r="BG2200" i="2"/>
  <c r="BF2200" i="2"/>
  <c r="DZ2200" i="2"/>
  <c r="I2200" i="2"/>
  <c r="BO2200" i="2"/>
  <c r="DR2200" i="2"/>
  <c r="AJ2200" i="2"/>
  <c r="BM2200" i="2"/>
  <c r="BP2200" i="2"/>
  <c r="J2200" i="2"/>
  <c r="AW2200" i="2"/>
  <c r="DH2200" i="2"/>
  <c r="H2200" i="2"/>
  <c r="G2200" i="2"/>
  <c r="DN2200" i="2"/>
  <c r="DY2200" i="2"/>
  <c r="V2200" i="2"/>
  <c r="AU2200" i="2"/>
  <c r="AC2200" i="2"/>
  <c r="BJ2200" i="2"/>
  <c r="BR2200" i="2" s="1"/>
  <c r="N2200" i="2"/>
  <c r="AN2200" i="2"/>
  <c r="BH2200" i="2" s="1"/>
  <c r="BL2200" i="2"/>
  <c r="AT2200" i="2"/>
  <c r="DI2200" i="2"/>
  <c r="BZ2200" i="2"/>
  <c r="BY2200" i="2"/>
  <c r="DV2200" i="2"/>
  <c r="AO2200" i="2"/>
  <c r="AV2200" i="2"/>
  <c r="K2200" i="2"/>
  <c r="O2200" i="2"/>
  <c r="BA2200" i="2"/>
  <c r="DP2200" i="2"/>
  <c r="DS2200" i="2"/>
  <c r="AG2200" i="2"/>
  <c r="BN2200" i="2"/>
  <c r="EC2200" i="2"/>
  <c r="AA2200" i="2"/>
  <c r="AL2200" i="2" s="1"/>
  <c r="AD2200" i="2"/>
  <c r="AX2200" i="2"/>
  <c r="DQ2200" i="2"/>
  <c r="R2200" i="2"/>
  <c r="AR2200" i="2"/>
  <c r="AY2200" i="2"/>
  <c r="AZ2200" i="2"/>
  <c r="DF2200" i="2"/>
  <c r="DE2200" i="2"/>
  <c r="EA2200" i="2"/>
  <c r="AB2200" i="2"/>
  <c r="DX2200" i="2"/>
  <c r="P2200" i="2"/>
  <c r="X2200" i="2"/>
  <c r="BE2200" i="2"/>
  <c r="BQ2200" i="2"/>
  <c r="AH2200" i="2"/>
  <c r="AK2200" i="2"/>
  <c r="BX2200" i="2"/>
  <c r="D2200" i="2"/>
  <c r="L2200" i="2"/>
  <c r="BC2200" i="2"/>
  <c r="BB2200" i="2"/>
  <c r="DU2200" i="2"/>
  <c r="W2200" i="2"/>
  <c r="AE2200" i="2"/>
  <c r="AT1550" i="2"/>
  <c r="AT1553" i="2" s="1"/>
  <c r="F2157" i="2" s="1"/>
  <c r="DP2157" i="2"/>
  <c r="AU161" i="2"/>
  <c r="AU1137" i="2"/>
  <c r="BB2158" i="2" s="1"/>
  <c r="BH2158" i="2" s="1"/>
  <c r="AU1367" i="2"/>
  <c r="AV130" i="2"/>
  <c r="AU168" i="2"/>
  <c r="BU2200" i="2" l="1"/>
  <c r="BV2200" i="2" s="1"/>
  <c r="S2200" i="2"/>
  <c r="AH2201" i="2"/>
  <c r="DU2201" i="2"/>
  <c r="AI2201" i="2"/>
  <c r="X2201" i="2"/>
  <c r="W2201" i="2"/>
  <c r="BC2201" i="2"/>
  <c r="AF2201" i="2"/>
  <c r="AB2201" i="2"/>
  <c r="G2201" i="2"/>
  <c r="AZ2201" i="2"/>
  <c r="BZ2201" i="2"/>
  <c r="BB2201" i="2"/>
  <c r="BE2201" i="2"/>
  <c r="AD2201" i="2"/>
  <c r="CA2201" i="2"/>
  <c r="DR2201" i="2"/>
  <c r="BX2201" i="2"/>
  <c r="Q2201" i="2"/>
  <c r="DT2201" i="2"/>
  <c r="DS2201" i="2"/>
  <c r="AC2201" i="2"/>
  <c r="AJ2201" i="2"/>
  <c r="DV2201" i="2"/>
  <c r="DZ2201" i="2"/>
  <c r="AN2201" i="2"/>
  <c r="BH2201" i="2" s="1"/>
  <c r="K2201" i="2"/>
  <c r="BD2201" i="2"/>
  <c r="AP2201" i="2"/>
  <c r="AO2201" i="2"/>
  <c r="AS2201" i="2"/>
  <c r="H2201" i="2"/>
  <c r="DH2201" i="2"/>
  <c r="BG2201" i="2"/>
  <c r="BF2201" i="2"/>
  <c r="BJ2201" i="2"/>
  <c r="BR2201" i="2" s="1"/>
  <c r="F2201" i="2"/>
  <c r="BT2201" i="2" s="1"/>
  <c r="DX2201" i="2"/>
  <c r="BY2201" i="2"/>
  <c r="DD2201" i="2"/>
  <c r="V2201" i="2"/>
  <c r="DY2201" i="2"/>
  <c r="AR2201" i="2"/>
  <c r="J2201" i="2"/>
  <c r="EB2201" i="2"/>
  <c r="EA2201" i="2"/>
  <c r="C2202" i="2"/>
  <c r="AW2201" i="2"/>
  <c r="AG2201" i="2"/>
  <c r="AQ2201" i="2"/>
  <c r="AU2201" i="2"/>
  <c r="AT2201" i="2"/>
  <c r="BN2201" i="2"/>
  <c r="P2201" i="2"/>
  <c r="BM2201" i="2"/>
  <c r="BL2201" i="2"/>
  <c r="BK2201" i="2"/>
  <c r="AA2201" i="2"/>
  <c r="AL2201" i="2" s="1"/>
  <c r="EC2201" i="2"/>
  <c r="DF2201" i="2"/>
  <c r="DE2201" i="2"/>
  <c r="DI2201" i="2"/>
  <c r="N2201" i="2"/>
  <c r="AE2201" i="2"/>
  <c r="O2201" i="2"/>
  <c r="D2201" i="2"/>
  <c r="R2201" i="2"/>
  <c r="AX2201" i="2"/>
  <c r="I2201" i="2"/>
  <c r="AK2201" i="2"/>
  <c r="AV2201" i="2"/>
  <c r="AY2201" i="2"/>
  <c r="BO2201" i="2"/>
  <c r="BA2201" i="2"/>
  <c r="U2201" i="2"/>
  <c r="Y2201" i="2" s="1"/>
  <c r="BQ2201" i="2"/>
  <c r="BP2201" i="2"/>
  <c r="DQ2201" i="2"/>
  <c r="L2201" i="2"/>
  <c r="DP2201" i="2"/>
  <c r="DO2201" i="2"/>
  <c r="DN2201" i="2"/>
  <c r="AT1557" i="2"/>
  <c r="AT1574" i="2" s="1"/>
  <c r="AT1665" i="2" s="1"/>
  <c r="AT1683" i="2" s="1"/>
  <c r="AV121" i="2"/>
  <c r="AV122" i="2" s="1"/>
  <c r="AV131" i="2"/>
  <c r="AU170" i="2"/>
  <c r="DN2158" i="2" s="1"/>
  <c r="AU1641" i="2"/>
  <c r="AU1647" i="2" s="1"/>
  <c r="AU1369" i="2"/>
  <c r="AU1383" i="2" s="1"/>
  <c r="AU1567" i="2" s="1"/>
  <c r="AU1569" i="2" s="1"/>
  <c r="S2201" i="2" l="1"/>
  <c r="BU2201" i="2"/>
  <c r="BV2201" i="2" s="1"/>
  <c r="DT2202" i="2"/>
  <c r="Q2202" i="2"/>
  <c r="AD2202" i="2"/>
  <c r="AX2202" i="2"/>
  <c r="BE2202" i="2"/>
  <c r="AE2202" i="2"/>
  <c r="AU2202" i="2"/>
  <c r="BK2202" i="2"/>
  <c r="DU2202" i="2"/>
  <c r="D2202" i="2"/>
  <c r="AV2202" i="2"/>
  <c r="BL2202" i="2"/>
  <c r="DN2202" i="2"/>
  <c r="J2202" i="2"/>
  <c r="W2202" i="2"/>
  <c r="BQ2202" i="2"/>
  <c r="DO2202" i="2"/>
  <c r="G2202" i="2"/>
  <c r="AG2202" i="2"/>
  <c r="AO2202" i="2"/>
  <c r="BJ2202" i="2"/>
  <c r="BR2202" i="2" s="1"/>
  <c r="DY2202" i="2"/>
  <c r="V2202" i="2"/>
  <c r="AH2202" i="2"/>
  <c r="AK2202" i="2"/>
  <c r="I2202" i="2"/>
  <c r="AI2202" i="2"/>
  <c r="AY2202" i="2"/>
  <c r="BO2202" i="2"/>
  <c r="DD2202" i="2"/>
  <c r="AB2202" i="2"/>
  <c r="AZ2202" i="2"/>
  <c r="BP2202" i="2"/>
  <c r="DR2202" i="2"/>
  <c r="DZ2202" i="2"/>
  <c r="AS2202" i="2"/>
  <c r="CA2202" i="2"/>
  <c r="DS2202" i="2"/>
  <c r="K2202" i="2"/>
  <c r="O2202" i="2"/>
  <c r="AP2202" i="2"/>
  <c r="BN2202" i="2"/>
  <c r="EC2202" i="2"/>
  <c r="H2202" i="2"/>
  <c r="P2202" i="2"/>
  <c r="DI2202" i="2"/>
  <c r="N2202" i="2"/>
  <c r="AN2202" i="2"/>
  <c r="BH2202" i="2" s="1"/>
  <c r="BC2202" i="2"/>
  <c r="BB2202" i="2"/>
  <c r="C2203" i="2"/>
  <c r="AF2202" i="2"/>
  <c r="BD2202" i="2"/>
  <c r="BZ2202" i="2"/>
  <c r="BY2202" i="2"/>
  <c r="X2202" i="2"/>
  <c r="AW2202" i="2"/>
  <c r="DH2202" i="2"/>
  <c r="DX2202" i="2"/>
  <c r="DV2202" i="2"/>
  <c r="L2202" i="2"/>
  <c r="U2202" i="2"/>
  <c r="Y2202" i="2" s="1"/>
  <c r="AT2202" i="2"/>
  <c r="BX2202" i="2"/>
  <c r="DP2202" i="2"/>
  <c r="EB2202" i="2"/>
  <c r="BF2202" i="2"/>
  <c r="DQ2202" i="2"/>
  <c r="R2202" i="2"/>
  <c r="AA2202" i="2"/>
  <c r="AL2202" i="2" s="1"/>
  <c r="AQ2202" i="2"/>
  <c r="DE2202" i="2"/>
  <c r="F2202" i="2"/>
  <c r="BT2202" i="2" s="1"/>
  <c r="AJ2202" i="2"/>
  <c r="AR2202" i="2"/>
  <c r="BG2202" i="2"/>
  <c r="EA2202" i="2"/>
  <c r="AC2202" i="2"/>
  <c r="BA2202" i="2"/>
  <c r="BM2202" i="2"/>
  <c r="DF2202" i="2"/>
  <c r="AU201" i="2"/>
  <c r="AV158" i="2"/>
  <c r="AV160" i="2"/>
  <c r="AV123" i="2"/>
  <c r="AV1135" i="2"/>
  <c r="AV159" i="2"/>
  <c r="AV157" i="2"/>
  <c r="AV167" i="2"/>
  <c r="AV132" i="2"/>
  <c r="AV166" i="2"/>
  <c r="AV134" i="2"/>
  <c r="AV135" i="2" s="1"/>
  <c r="AW114" i="2" s="1"/>
  <c r="AV164" i="2"/>
  <c r="AV165" i="2"/>
  <c r="AV1136" i="2"/>
  <c r="AV1368" i="2" s="1"/>
  <c r="Q2203" i="2" l="1"/>
  <c r="R2203" i="2"/>
  <c r="AR2203" i="2"/>
  <c r="DN2203" i="2"/>
  <c r="C2204" i="2"/>
  <c r="CA2203" i="2"/>
  <c r="AJ2203" i="2"/>
  <c r="BM2203" i="2"/>
  <c r="G2203" i="2"/>
  <c r="X2203" i="2"/>
  <c r="N2203" i="2"/>
  <c r="BA2203" i="2"/>
  <c r="DP2203" i="2"/>
  <c r="AD2203" i="2"/>
  <c r="AP2203" i="2"/>
  <c r="DX2203" i="2"/>
  <c r="EC2203" i="2"/>
  <c r="AA2203" i="2"/>
  <c r="AL2203" i="2" s="1"/>
  <c r="AC2203" i="2"/>
  <c r="DI2203" i="2"/>
  <c r="F2203" i="2"/>
  <c r="BT2203" i="2" s="1"/>
  <c r="DU2203" i="2"/>
  <c r="W2203" i="2"/>
  <c r="BP2203" i="2"/>
  <c r="DE2203" i="2"/>
  <c r="BK2203" i="2"/>
  <c r="J2203" i="2"/>
  <c r="AO2203" i="2"/>
  <c r="DS2203" i="2"/>
  <c r="EA2203" i="2"/>
  <c r="P2203" i="2"/>
  <c r="AG2203" i="2"/>
  <c r="BE2203" i="2"/>
  <c r="L2203" i="2"/>
  <c r="AI2203" i="2"/>
  <c r="BN2203" i="2"/>
  <c r="BX2203" i="2"/>
  <c r="D2203" i="2"/>
  <c r="AY2203" i="2"/>
  <c r="BF2203" i="2"/>
  <c r="BG2203" i="2"/>
  <c r="BO2203" i="2"/>
  <c r="DZ2203" i="2"/>
  <c r="AV2203" i="2"/>
  <c r="DY2203" i="2"/>
  <c r="DF2203" i="2"/>
  <c r="DR2203" i="2"/>
  <c r="O2203" i="2"/>
  <c r="BQ2203" i="2"/>
  <c r="AF2203" i="2"/>
  <c r="EB2203" i="2"/>
  <c r="U2203" i="2"/>
  <c r="Y2203" i="2" s="1"/>
  <c r="AK2203" i="2"/>
  <c r="DT2203" i="2"/>
  <c r="DQ2203" i="2"/>
  <c r="AQ2203" i="2"/>
  <c r="AX2203" i="2"/>
  <c r="DD2203" i="2"/>
  <c r="AE2203" i="2"/>
  <c r="AZ2203" i="2"/>
  <c r="AH2203" i="2"/>
  <c r="AN2203" i="2"/>
  <c r="BH2203" i="2" s="1"/>
  <c r="BL2203" i="2"/>
  <c r="BY2203" i="2"/>
  <c r="AB2203" i="2"/>
  <c r="BC2203" i="2"/>
  <c r="BD2203" i="2"/>
  <c r="DO2203" i="2"/>
  <c r="DV2203" i="2"/>
  <c r="AS2203" i="2"/>
  <c r="BZ2203" i="2"/>
  <c r="DH2203" i="2"/>
  <c r="H2203" i="2"/>
  <c r="AW2203" i="2"/>
  <c r="BJ2203" i="2"/>
  <c r="BR2203" i="2" s="1"/>
  <c r="K2203" i="2"/>
  <c r="V2203" i="2"/>
  <c r="AU2203" i="2"/>
  <c r="BB2203" i="2"/>
  <c r="I2203" i="2"/>
  <c r="AT2203" i="2"/>
  <c r="BU2202" i="2"/>
  <c r="BV2202" i="2" s="1"/>
  <c r="S2202" i="2"/>
  <c r="AU1550" i="2"/>
  <c r="AU1553" i="2" s="1"/>
  <c r="F2158" i="2" s="1"/>
  <c r="DP2158" i="2"/>
  <c r="AV168" i="2"/>
  <c r="AV1137" i="2"/>
  <c r="BB2159" i="2" s="1"/>
  <c r="AV1367" i="2"/>
  <c r="AW130" i="2"/>
  <c r="AV161" i="2"/>
  <c r="AV170" i="2" l="1"/>
  <c r="DN2159" i="2" s="1"/>
  <c r="S2203" i="2"/>
  <c r="BU2203" i="2"/>
  <c r="BV2203" i="2" s="1"/>
  <c r="W2204" i="2"/>
  <c r="AE2204" i="2"/>
  <c r="AH2204" i="2"/>
  <c r="BB2204" i="2"/>
  <c r="BX2204" i="2"/>
  <c r="BM2204" i="2"/>
  <c r="BP2204" i="2"/>
  <c r="BO2204" i="2"/>
  <c r="DQ2204" i="2"/>
  <c r="R2204" i="2"/>
  <c r="H2204" i="2"/>
  <c r="G2204" i="2"/>
  <c r="J2204" i="2"/>
  <c r="AF2204" i="2"/>
  <c r="BD2204" i="2"/>
  <c r="AA2204" i="2"/>
  <c r="AL2204" i="2" s="1"/>
  <c r="AD2204" i="2"/>
  <c r="AG2204" i="2"/>
  <c r="AW2204" i="2"/>
  <c r="DH2204" i="2"/>
  <c r="DE2204" i="2"/>
  <c r="DZ2204" i="2"/>
  <c r="I2204" i="2"/>
  <c r="Q2204" i="2"/>
  <c r="AQ2204" i="2"/>
  <c r="X2204" i="2"/>
  <c r="AO2204" i="2"/>
  <c r="AV2204" i="2"/>
  <c r="BC2204" i="2"/>
  <c r="BY2204" i="2"/>
  <c r="DU2204" i="2"/>
  <c r="DP2204" i="2"/>
  <c r="DS2204" i="2"/>
  <c r="DR2204" i="2"/>
  <c r="O2204" i="2"/>
  <c r="AJ2204" i="2"/>
  <c r="D2204" i="2"/>
  <c r="L2204" i="2"/>
  <c r="K2204" i="2"/>
  <c r="AK2204" i="2"/>
  <c r="BA2204" i="2"/>
  <c r="BL2204" i="2"/>
  <c r="BK2204" i="2"/>
  <c r="DI2204" i="2"/>
  <c r="DY2204" i="2"/>
  <c r="V2204" i="2"/>
  <c r="EA2204" i="2"/>
  <c r="F2204" i="2"/>
  <c r="BT2204" i="2" s="1"/>
  <c r="AB2204" i="2"/>
  <c r="AI2204" i="2"/>
  <c r="BG2204" i="2"/>
  <c r="AP2204" i="2"/>
  <c r="BE2204" i="2"/>
  <c r="BQ2204" i="2"/>
  <c r="BZ2204" i="2"/>
  <c r="DV2204" i="2"/>
  <c r="BF2204" i="2"/>
  <c r="DD2204" i="2"/>
  <c r="DT2204" i="2"/>
  <c r="DX2204" i="2"/>
  <c r="P2204" i="2"/>
  <c r="AR2204" i="2"/>
  <c r="AY2204" i="2"/>
  <c r="AX2204" i="2"/>
  <c r="BN2204" i="2"/>
  <c r="EC2204" i="2"/>
  <c r="DO2204" i="2"/>
  <c r="DN2204" i="2"/>
  <c r="C2205" i="2"/>
  <c r="N2204" i="2"/>
  <c r="AN2204" i="2"/>
  <c r="BH2204" i="2" s="1"/>
  <c r="U2204" i="2"/>
  <c r="Y2204" i="2" s="1"/>
  <c r="AC2204" i="2"/>
  <c r="AS2204" i="2"/>
  <c r="AZ2204" i="2"/>
  <c r="DF2204" i="2"/>
  <c r="AU2204" i="2"/>
  <c r="AT2204" i="2"/>
  <c r="BJ2204" i="2"/>
  <c r="BR2204" i="2" s="1"/>
  <c r="CA2204" i="2"/>
  <c r="EB2204" i="2"/>
  <c r="AU1557" i="2"/>
  <c r="AU1574" i="2" s="1"/>
  <c r="AU1665" i="2" s="1"/>
  <c r="AU1683" i="2" s="1"/>
  <c r="BH2159" i="2"/>
  <c r="AW121" i="2"/>
  <c r="AW122" i="2" s="1"/>
  <c r="AW131" i="2"/>
  <c r="AV201" i="2"/>
  <c r="DP2159" i="2" s="1"/>
  <c r="AV1641" i="2"/>
  <c r="AV1647" i="2" s="1"/>
  <c r="AV1369" i="2"/>
  <c r="AV1383" i="2" s="1"/>
  <c r="AV1567" i="2" s="1"/>
  <c r="AV1569" i="2" s="1"/>
  <c r="BU2204" i="2" l="1"/>
  <c r="BV2204" i="2" s="1"/>
  <c r="S2204" i="2"/>
  <c r="Q2205" i="2"/>
  <c r="P2205" i="2"/>
  <c r="X2205" i="2"/>
  <c r="AW2205" i="2"/>
  <c r="BQ2205" i="2"/>
  <c r="BC2205" i="2"/>
  <c r="BB2205" i="2"/>
  <c r="BJ2205" i="2"/>
  <c r="BR2205" i="2" s="1"/>
  <c r="DP2205" i="2"/>
  <c r="L2205" i="2"/>
  <c r="DR2205" i="2"/>
  <c r="DZ2205" i="2"/>
  <c r="I2205" i="2"/>
  <c r="AA2205" i="2"/>
  <c r="AL2205" i="2" s="1"/>
  <c r="AY2205" i="2"/>
  <c r="K2205" i="2"/>
  <c r="O2205" i="2"/>
  <c r="AB2205" i="2"/>
  <c r="AR2205" i="2"/>
  <c r="BP2205" i="2"/>
  <c r="BX2205" i="2"/>
  <c r="DY2205" i="2"/>
  <c r="EB2205" i="2"/>
  <c r="EA2205" i="2"/>
  <c r="AC2205" i="2"/>
  <c r="R2205" i="2"/>
  <c r="AI2205" i="2"/>
  <c r="AQ2205" i="2"/>
  <c r="AP2205" i="2"/>
  <c r="BN2205" i="2"/>
  <c r="DT2205" i="2"/>
  <c r="BZ2205" i="2"/>
  <c r="BY2205" i="2"/>
  <c r="DI2205" i="2"/>
  <c r="N2205" i="2"/>
  <c r="AE2205" i="2"/>
  <c r="DX2205" i="2"/>
  <c r="DV2205" i="2"/>
  <c r="C2206" i="2"/>
  <c r="AF2205" i="2"/>
  <c r="AV2205" i="2"/>
  <c r="AX2205" i="2"/>
  <c r="BE2205" i="2"/>
  <c r="DH2205" i="2"/>
  <c r="DO2205" i="2"/>
  <c r="G2205" i="2"/>
  <c r="DU2205" i="2"/>
  <c r="D2205" i="2"/>
  <c r="V2205" i="2"/>
  <c r="U2205" i="2"/>
  <c r="Y2205" i="2" s="1"/>
  <c r="AT2205" i="2"/>
  <c r="AJ2205" i="2"/>
  <c r="AZ2205" i="2"/>
  <c r="BG2205" i="2"/>
  <c r="BF2205" i="2"/>
  <c r="DQ2205" i="2"/>
  <c r="BA2205" i="2"/>
  <c r="CA2205" i="2"/>
  <c r="DF2205" i="2"/>
  <c r="DE2205" i="2"/>
  <c r="F2205" i="2"/>
  <c r="BT2205" i="2" s="1"/>
  <c r="AH2205" i="2"/>
  <c r="AK2205" i="2"/>
  <c r="AS2205" i="2"/>
  <c r="BM2205" i="2"/>
  <c r="DS2205" i="2"/>
  <c r="BO2205" i="2"/>
  <c r="DD2205" i="2"/>
  <c r="EC2205" i="2"/>
  <c r="H2205" i="2"/>
  <c r="AD2205" i="2"/>
  <c r="J2205" i="2"/>
  <c r="W2205" i="2"/>
  <c r="AN2205" i="2"/>
  <c r="BH2205" i="2" s="1"/>
  <c r="AU2205" i="2"/>
  <c r="BK2205" i="2"/>
  <c r="AG2205" i="2"/>
  <c r="AO2205" i="2"/>
  <c r="BD2205" i="2"/>
  <c r="BL2205" i="2"/>
  <c r="DN2205" i="2"/>
  <c r="AW134" i="2"/>
  <c r="AW135" i="2" s="1"/>
  <c r="AX114" i="2" s="1"/>
  <c r="AW166" i="2"/>
  <c r="AW1136" i="2"/>
  <c r="AW1368" i="2" s="1"/>
  <c r="AW164" i="2"/>
  <c r="AW167" i="2"/>
  <c r="AW132" i="2"/>
  <c r="AW165" i="2"/>
  <c r="AV1550" i="2"/>
  <c r="AV1553" i="2" s="1"/>
  <c r="F2159" i="2" s="1"/>
  <c r="AW123" i="2"/>
  <c r="AW157" i="2"/>
  <c r="AW159" i="2"/>
  <c r="AW160" i="2"/>
  <c r="AW158" i="2"/>
  <c r="AW1135" i="2"/>
  <c r="AS2206" i="2" l="1"/>
  <c r="CA2206" i="2"/>
  <c r="DS2206" i="2"/>
  <c r="K2206" i="2"/>
  <c r="O2206" i="2"/>
  <c r="DT2206" i="2"/>
  <c r="Q2206" i="2"/>
  <c r="AD2206" i="2"/>
  <c r="AX2206" i="2"/>
  <c r="BE2206" i="2"/>
  <c r="AE2206" i="2"/>
  <c r="AU2206" i="2"/>
  <c r="BK2206" i="2"/>
  <c r="DU2206" i="2"/>
  <c r="D2206" i="2"/>
  <c r="AV2206" i="2"/>
  <c r="BL2206" i="2"/>
  <c r="DN2206" i="2"/>
  <c r="J2206" i="2"/>
  <c r="W2206" i="2"/>
  <c r="X2206" i="2"/>
  <c r="AW2206" i="2"/>
  <c r="DH2206" i="2"/>
  <c r="DX2206" i="2"/>
  <c r="DV2206" i="2"/>
  <c r="BJ2206" i="2"/>
  <c r="BR2206" i="2" s="1"/>
  <c r="DY2206" i="2"/>
  <c r="V2206" i="2"/>
  <c r="AH2206" i="2"/>
  <c r="AK2206" i="2"/>
  <c r="I2206" i="2"/>
  <c r="AI2206" i="2"/>
  <c r="AY2206" i="2"/>
  <c r="BO2206" i="2"/>
  <c r="DD2206" i="2"/>
  <c r="AB2206" i="2"/>
  <c r="AZ2206" i="2"/>
  <c r="BP2206" i="2"/>
  <c r="DR2206" i="2"/>
  <c r="DZ2206" i="2"/>
  <c r="EA2206" i="2"/>
  <c r="AC2206" i="2"/>
  <c r="BA2206" i="2"/>
  <c r="BM2206" i="2"/>
  <c r="DF2206" i="2"/>
  <c r="AP2206" i="2"/>
  <c r="BN2206" i="2"/>
  <c r="EC2206" i="2"/>
  <c r="H2206" i="2"/>
  <c r="P2206" i="2"/>
  <c r="DI2206" i="2"/>
  <c r="N2206" i="2"/>
  <c r="AN2206" i="2"/>
  <c r="BH2206" i="2" s="1"/>
  <c r="BC2206" i="2"/>
  <c r="BB2206" i="2"/>
  <c r="C2207" i="2"/>
  <c r="AF2206" i="2"/>
  <c r="BD2206" i="2"/>
  <c r="BZ2206" i="2"/>
  <c r="BY2206" i="2"/>
  <c r="BQ2206" i="2"/>
  <c r="DO2206" i="2"/>
  <c r="G2206" i="2"/>
  <c r="AG2206" i="2"/>
  <c r="AO2206" i="2"/>
  <c r="L2206" i="2"/>
  <c r="U2206" i="2"/>
  <c r="Y2206" i="2" s="1"/>
  <c r="AT2206" i="2"/>
  <c r="BX2206" i="2"/>
  <c r="DP2206" i="2"/>
  <c r="EB2206" i="2"/>
  <c r="BF2206" i="2"/>
  <c r="DQ2206" i="2"/>
  <c r="R2206" i="2"/>
  <c r="AA2206" i="2"/>
  <c r="AL2206" i="2" s="1"/>
  <c r="AQ2206" i="2"/>
  <c r="DE2206" i="2"/>
  <c r="F2206" i="2"/>
  <c r="BT2206" i="2" s="1"/>
  <c r="AJ2206" i="2"/>
  <c r="AR2206" i="2"/>
  <c r="BG2206" i="2"/>
  <c r="BU2205" i="2"/>
  <c r="BV2205" i="2" s="1"/>
  <c r="S2205" i="2"/>
  <c r="AV1557" i="2"/>
  <c r="AV1574" i="2" s="1"/>
  <c r="AV1665" i="2" s="1"/>
  <c r="AV1683" i="2" s="1"/>
  <c r="AW168" i="2"/>
  <c r="AW1137" i="2"/>
  <c r="BB2160" i="2" s="1"/>
  <c r="AW1367" i="2"/>
  <c r="AW161" i="2"/>
  <c r="AX130" i="2"/>
  <c r="BM2207" i="2" l="1"/>
  <c r="BP2207" i="2"/>
  <c r="DE2207" i="2"/>
  <c r="DQ2207" i="2"/>
  <c r="R2207" i="2"/>
  <c r="H2207" i="2"/>
  <c r="G2207" i="2"/>
  <c r="X2207" i="2"/>
  <c r="AF2207" i="2"/>
  <c r="BD2207" i="2"/>
  <c r="AU2207" i="2"/>
  <c r="BB2207" i="2"/>
  <c r="BJ2207" i="2"/>
  <c r="BR2207" i="2" s="1"/>
  <c r="CA2207" i="2"/>
  <c r="EB2207" i="2"/>
  <c r="BL2207" i="2"/>
  <c r="BY2207" i="2"/>
  <c r="DI2207" i="2"/>
  <c r="DY2207" i="2"/>
  <c r="V2207" i="2"/>
  <c r="AO2207" i="2"/>
  <c r="AV2207" i="2"/>
  <c r="BC2207" i="2"/>
  <c r="BK2207" i="2"/>
  <c r="DU2207" i="2"/>
  <c r="DP2207" i="2"/>
  <c r="DS2207" i="2"/>
  <c r="EA2207" i="2"/>
  <c r="F2207" i="2"/>
  <c r="BT2207" i="2" s="1"/>
  <c r="AJ2207" i="2"/>
  <c r="AA2207" i="2"/>
  <c r="AL2207" i="2" s="1"/>
  <c r="AD2207" i="2"/>
  <c r="AP2207" i="2"/>
  <c r="AW2207" i="2"/>
  <c r="DH2207" i="2"/>
  <c r="AR2207" i="2"/>
  <c r="AY2207" i="2"/>
  <c r="BF2207" i="2"/>
  <c r="BN2207" i="2"/>
  <c r="EC2207" i="2"/>
  <c r="O2207" i="2"/>
  <c r="AB2207" i="2"/>
  <c r="AI2207" i="2"/>
  <c r="BG2207" i="2"/>
  <c r="BO2207" i="2"/>
  <c r="BE2207" i="2"/>
  <c r="BQ2207" i="2"/>
  <c r="BZ2207" i="2"/>
  <c r="DN2207" i="2"/>
  <c r="J2207" i="2"/>
  <c r="D2207" i="2"/>
  <c r="L2207" i="2"/>
  <c r="K2207" i="2"/>
  <c r="AC2207" i="2"/>
  <c r="BA2207" i="2"/>
  <c r="W2207" i="2"/>
  <c r="AE2207" i="2"/>
  <c r="AH2207" i="2"/>
  <c r="AT2207" i="2"/>
  <c r="BX2207" i="2"/>
  <c r="DO2207" i="2"/>
  <c r="DV2207" i="2"/>
  <c r="C2208" i="2"/>
  <c r="N2207" i="2"/>
  <c r="AN2207" i="2"/>
  <c r="BH2207" i="2" s="1"/>
  <c r="U2207" i="2"/>
  <c r="Y2207" i="2" s="1"/>
  <c r="AK2207" i="2"/>
  <c r="AS2207" i="2"/>
  <c r="AZ2207" i="2"/>
  <c r="DF2207" i="2"/>
  <c r="DR2207" i="2"/>
  <c r="DD2207" i="2"/>
  <c r="DT2207" i="2"/>
  <c r="DX2207" i="2"/>
  <c r="P2207" i="2"/>
  <c r="AG2207" i="2"/>
  <c r="DZ2207" i="2"/>
  <c r="I2207" i="2"/>
  <c r="Q2207" i="2"/>
  <c r="AQ2207" i="2"/>
  <c r="AX2207" i="2"/>
  <c r="S2206" i="2"/>
  <c r="BU2206" i="2"/>
  <c r="BV2206" i="2" s="1"/>
  <c r="BH2160" i="2"/>
  <c r="AX121" i="2"/>
  <c r="AX122" i="2" s="1"/>
  <c r="AW170" i="2"/>
  <c r="DN2160" i="2" s="1"/>
  <c r="AW1641" i="2"/>
  <c r="AW1647" i="2" s="1"/>
  <c r="AW1369" i="2"/>
  <c r="AW1383" i="2" s="1"/>
  <c r="AW1567" i="2" s="1"/>
  <c r="AW1569" i="2" s="1"/>
  <c r="AX131" i="2"/>
  <c r="S2207" i="2" l="1"/>
  <c r="BU2207" i="2"/>
  <c r="BV2207" i="2" s="1"/>
  <c r="W2208" i="2"/>
  <c r="BC2208" i="2"/>
  <c r="AV2208" i="2"/>
  <c r="O2208" i="2"/>
  <c r="BA2208" i="2"/>
  <c r="BM2208" i="2"/>
  <c r="AG2208" i="2"/>
  <c r="AD2208" i="2"/>
  <c r="N2208" i="2"/>
  <c r="DH2208" i="2"/>
  <c r="H2208" i="2"/>
  <c r="I2208" i="2"/>
  <c r="AT2208" i="2"/>
  <c r="Q2208" i="2"/>
  <c r="V2208" i="2"/>
  <c r="AA2208" i="2"/>
  <c r="AL2208" i="2" s="1"/>
  <c r="AS2208" i="2"/>
  <c r="BK2208" i="2"/>
  <c r="AZ2208" i="2"/>
  <c r="AN2208" i="2"/>
  <c r="BH2208" i="2" s="1"/>
  <c r="DE2208" i="2"/>
  <c r="DZ2208" i="2"/>
  <c r="AF2208" i="2"/>
  <c r="C2209" i="2"/>
  <c r="DV2208" i="2"/>
  <c r="X2208" i="2"/>
  <c r="AO2208" i="2"/>
  <c r="DX2208" i="2"/>
  <c r="DT2208" i="2"/>
  <c r="AK2208" i="2"/>
  <c r="DU2208" i="2"/>
  <c r="DP2208" i="2"/>
  <c r="BO2208" i="2"/>
  <c r="AY2208" i="2"/>
  <c r="AW2208" i="2"/>
  <c r="EC2208" i="2"/>
  <c r="D2208" i="2"/>
  <c r="K2208" i="2"/>
  <c r="L2208" i="2"/>
  <c r="DQ2208" i="2"/>
  <c r="AJ2208" i="2"/>
  <c r="BL2208" i="2"/>
  <c r="AE2208" i="2"/>
  <c r="F2208" i="2"/>
  <c r="BT2208" i="2" s="1"/>
  <c r="AH2208" i="2"/>
  <c r="DF2208" i="2"/>
  <c r="EA2208" i="2"/>
  <c r="G2208" i="2"/>
  <c r="BN2208" i="2"/>
  <c r="J2208" i="2"/>
  <c r="P2208" i="2"/>
  <c r="AP2208" i="2"/>
  <c r="BE2208" i="2"/>
  <c r="AI2208" i="2"/>
  <c r="AB2208" i="2"/>
  <c r="BB2208" i="2"/>
  <c r="BF2208" i="2"/>
  <c r="DD2208" i="2"/>
  <c r="DY2208" i="2"/>
  <c r="BJ2208" i="2"/>
  <c r="BR2208" i="2" s="1"/>
  <c r="BY2208" i="2"/>
  <c r="AR2208" i="2"/>
  <c r="DI2208" i="2"/>
  <c r="DN2208" i="2"/>
  <c r="CA2208" i="2"/>
  <c r="BD2208" i="2"/>
  <c r="DO2208" i="2"/>
  <c r="BQ2208" i="2"/>
  <c r="AC2208" i="2"/>
  <c r="BZ2208" i="2"/>
  <c r="EB2208" i="2"/>
  <c r="U2208" i="2"/>
  <c r="Y2208" i="2" s="1"/>
  <c r="BP2208" i="2"/>
  <c r="R2208" i="2"/>
  <c r="AX2208" i="2"/>
  <c r="AQ2208" i="2"/>
  <c r="AU2208" i="2"/>
  <c r="DS2208" i="2"/>
  <c r="BX2208" i="2"/>
  <c r="DR2208" i="2"/>
  <c r="BG2208" i="2"/>
  <c r="AW201" i="2"/>
  <c r="AX1135" i="2"/>
  <c r="AX123" i="2"/>
  <c r="AX159" i="2"/>
  <c r="AX160" i="2"/>
  <c r="AX158" i="2"/>
  <c r="AX157" i="2"/>
  <c r="AX132" i="2"/>
  <c r="AX134" i="2"/>
  <c r="AX135" i="2" s="1"/>
  <c r="AY114" i="2" s="1"/>
  <c r="AX165" i="2"/>
  <c r="AX1136" i="2"/>
  <c r="AX1368" i="2" s="1"/>
  <c r="AX166" i="2"/>
  <c r="AX164" i="2"/>
  <c r="AX167" i="2"/>
  <c r="BU2208" i="2" l="1"/>
  <c r="BV2208" i="2" s="1"/>
  <c r="S2208" i="2"/>
  <c r="AP2209" i="2"/>
  <c r="EB2209" i="2"/>
  <c r="BP2209" i="2"/>
  <c r="BA2209" i="2"/>
  <c r="CA2209" i="2"/>
  <c r="DI2209" i="2"/>
  <c r="DZ2209" i="2"/>
  <c r="G2209" i="2"/>
  <c r="AN2209" i="2"/>
  <c r="BH2209" i="2" s="1"/>
  <c r="Q2209" i="2"/>
  <c r="AB2209" i="2"/>
  <c r="AR2209" i="2"/>
  <c r="AT2209" i="2"/>
  <c r="BB2209" i="2"/>
  <c r="BC2209" i="2"/>
  <c r="AS2209" i="2"/>
  <c r="BM2209" i="2"/>
  <c r="BK2209" i="2"/>
  <c r="P2209" i="2"/>
  <c r="BZ2209" i="2"/>
  <c r="U2209" i="2"/>
  <c r="Y2209" i="2" s="1"/>
  <c r="AF2209" i="2"/>
  <c r="AV2209" i="2"/>
  <c r="AG2209" i="2"/>
  <c r="DD2209" i="2"/>
  <c r="BF2209" i="2"/>
  <c r="BD2209" i="2"/>
  <c r="DS2209" i="2"/>
  <c r="BX2209" i="2"/>
  <c r="DY2209" i="2"/>
  <c r="C2210" i="2"/>
  <c r="BY2209" i="2"/>
  <c r="AD2209" i="2"/>
  <c r="R2209" i="2"/>
  <c r="AI2209" i="2"/>
  <c r="X2209" i="2"/>
  <c r="AQ2209" i="2"/>
  <c r="AY2209" i="2"/>
  <c r="AJ2209" i="2"/>
  <c r="AZ2209" i="2"/>
  <c r="H2209" i="2"/>
  <c r="F2209" i="2"/>
  <c r="BT2209" i="2" s="1"/>
  <c r="BE2209" i="2"/>
  <c r="K2209" i="2"/>
  <c r="V2209" i="2"/>
  <c r="AU2209" i="2"/>
  <c r="AW2209" i="2"/>
  <c r="BQ2209" i="2"/>
  <c r="AX2209" i="2"/>
  <c r="AK2209" i="2"/>
  <c r="DE2209" i="2"/>
  <c r="EC2209" i="2"/>
  <c r="L2209" i="2"/>
  <c r="DU2209" i="2"/>
  <c r="D2209" i="2"/>
  <c r="EA2209" i="2"/>
  <c r="N2209" i="2"/>
  <c r="AE2209" i="2"/>
  <c r="J2209" i="2"/>
  <c r="AO2209" i="2"/>
  <c r="BJ2209" i="2"/>
  <c r="BR2209" i="2" s="1"/>
  <c r="DP2209" i="2"/>
  <c r="DN2209" i="2"/>
  <c r="DF2209" i="2"/>
  <c r="DX2209" i="2"/>
  <c r="I2209" i="2"/>
  <c r="AA2209" i="2"/>
  <c r="AC2209" i="2"/>
  <c r="O2209" i="2"/>
  <c r="AH2209" i="2"/>
  <c r="DH2209" i="2"/>
  <c r="BL2209" i="2"/>
  <c r="BN2209" i="2"/>
  <c r="DT2209" i="2"/>
  <c r="BO2209" i="2"/>
  <c r="DV2209" i="2"/>
  <c r="DO2209" i="2"/>
  <c r="DQ2209" i="2"/>
  <c r="W2209" i="2"/>
  <c r="DR2209" i="2"/>
  <c r="BG2209" i="2"/>
  <c r="AW1550" i="2"/>
  <c r="AW1553" i="2" s="1"/>
  <c r="F2160" i="2" s="1"/>
  <c r="DP2160" i="2"/>
  <c r="AX161" i="2"/>
  <c r="AX168" i="2"/>
  <c r="AY130" i="2"/>
  <c r="AX1137" i="2"/>
  <c r="BB2161" i="2" s="1"/>
  <c r="AX1367" i="2"/>
  <c r="BU2209" i="2" l="1"/>
  <c r="BV2209" i="2" s="1"/>
  <c r="S2209" i="2"/>
  <c r="AL2209" i="2"/>
  <c r="BK2210" i="2"/>
  <c r="BG2210" i="2"/>
  <c r="AN2210" i="2"/>
  <c r="BC2210" i="2"/>
  <c r="AP2210" i="2"/>
  <c r="DN2210" i="2"/>
  <c r="EB2210" i="2"/>
  <c r="BD2210" i="2"/>
  <c r="BZ2210" i="2"/>
  <c r="DE2210" i="2"/>
  <c r="G2210" i="2"/>
  <c r="L2210" i="2"/>
  <c r="DH2210" i="2"/>
  <c r="DX2210" i="2"/>
  <c r="AU2210" i="2"/>
  <c r="AT2210" i="2"/>
  <c r="P2210" i="2"/>
  <c r="V2210" i="2"/>
  <c r="AH2210" i="2"/>
  <c r="DI2210" i="2"/>
  <c r="AI2210" i="2"/>
  <c r="AY2210" i="2"/>
  <c r="AV2210" i="2"/>
  <c r="R2210" i="2"/>
  <c r="AR2210" i="2"/>
  <c r="AZ2210" i="2"/>
  <c r="BP2210" i="2"/>
  <c r="BQ2210" i="2"/>
  <c r="AJ2210" i="2"/>
  <c r="D2210" i="2"/>
  <c r="CA2210" i="2"/>
  <c r="DS2210" i="2"/>
  <c r="DT2210" i="2"/>
  <c r="BA2210" i="2"/>
  <c r="AO2210" i="2"/>
  <c r="Q2210" i="2"/>
  <c r="AD2210" i="2"/>
  <c r="AE2210" i="2"/>
  <c r="EC2210" i="2"/>
  <c r="H2210" i="2"/>
  <c r="DO2210" i="2"/>
  <c r="N2210" i="2"/>
  <c r="BM2210" i="2"/>
  <c r="AS2210" i="2"/>
  <c r="DU2210" i="2"/>
  <c r="O2210" i="2"/>
  <c r="AF2210" i="2"/>
  <c r="DP2210" i="2"/>
  <c r="BJ2210" i="2"/>
  <c r="J2210" i="2"/>
  <c r="BB2210" i="2"/>
  <c r="AW2210" i="2"/>
  <c r="W2210" i="2"/>
  <c r="C2211" i="2"/>
  <c r="AG2210" i="2"/>
  <c r="DV2210" i="2"/>
  <c r="DY2210" i="2"/>
  <c r="AA2210" i="2"/>
  <c r="AL2210" i="2" s="1"/>
  <c r="I2210" i="2"/>
  <c r="BX2210" i="2"/>
  <c r="DD2210" i="2"/>
  <c r="DQ2210" i="2"/>
  <c r="DZ2210" i="2"/>
  <c r="BF2210" i="2"/>
  <c r="BO2210" i="2"/>
  <c r="DF2210" i="2"/>
  <c r="F2210" i="2"/>
  <c r="BT2210" i="2" s="1"/>
  <c r="AK2210" i="2"/>
  <c r="EA2210" i="2"/>
  <c r="DR2210" i="2"/>
  <c r="U2210" i="2"/>
  <c r="Y2210" i="2" s="1"/>
  <c r="AC2210" i="2"/>
  <c r="BY2210" i="2"/>
  <c r="BL2210" i="2"/>
  <c r="K2210" i="2"/>
  <c r="AB2210" i="2"/>
  <c r="BN2210" i="2"/>
  <c r="BE2210" i="2"/>
  <c r="X2210" i="2"/>
  <c r="AX2210" i="2"/>
  <c r="AQ2210" i="2"/>
  <c r="AW1557" i="2"/>
  <c r="AW1574" i="2" s="1"/>
  <c r="AW1665" i="2" s="1"/>
  <c r="AW1683" i="2" s="1"/>
  <c r="BH2161" i="2"/>
  <c r="AY121" i="2"/>
  <c r="AY122" i="2" s="1"/>
  <c r="AY131" i="2"/>
  <c r="AX170" i="2"/>
  <c r="AX1641" i="2"/>
  <c r="AX1647" i="2" s="1"/>
  <c r="AX1369" i="2"/>
  <c r="AX1383" i="2" s="1"/>
  <c r="AX1567" i="2" s="1"/>
  <c r="AX1569" i="2" s="1"/>
  <c r="BH2210" i="2" l="1"/>
  <c r="V2211" i="2"/>
  <c r="DX2211" i="2"/>
  <c r="W2211" i="2"/>
  <c r="AT2211" i="2"/>
  <c r="C2212" i="2"/>
  <c r="U2211" i="2"/>
  <c r="Y2211" i="2" s="1"/>
  <c r="AN2211" i="2"/>
  <c r="BH2211" i="2" s="1"/>
  <c r="AZ2211" i="2"/>
  <c r="AO2211" i="2"/>
  <c r="G2211" i="2"/>
  <c r="X2211" i="2"/>
  <c r="DR2211" i="2"/>
  <c r="F2211" i="2"/>
  <c r="BT2211" i="2" s="1"/>
  <c r="AD2211" i="2"/>
  <c r="DH2211" i="2"/>
  <c r="BN2211" i="2"/>
  <c r="DD2211" i="2"/>
  <c r="AY2211" i="2"/>
  <c r="BF2211" i="2"/>
  <c r="H2211" i="2"/>
  <c r="EC2211" i="2"/>
  <c r="AC2211" i="2"/>
  <c r="DZ2211" i="2"/>
  <c r="BP2211" i="2"/>
  <c r="DE2211" i="2"/>
  <c r="K2211" i="2"/>
  <c r="R2211" i="2"/>
  <c r="DN2211" i="2"/>
  <c r="O2211" i="2"/>
  <c r="DS2211" i="2"/>
  <c r="EA2211" i="2"/>
  <c r="DP2211" i="2"/>
  <c r="DF2211" i="2"/>
  <c r="AP2211" i="2"/>
  <c r="BA2211" i="2"/>
  <c r="AU2211" i="2"/>
  <c r="BB2211" i="2"/>
  <c r="AE2211" i="2"/>
  <c r="AI2211" i="2"/>
  <c r="AK2211" i="2"/>
  <c r="BX2211" i="2"/>
  <c r="BL2211" i="2"/>
  <c r="BY2211" i="2"/>
  <c r="AV2211" i="2"/>
  <c r="DY2211" i="2"/>
  <c r="BJ2211" i="2"/>
  <c r="BR2211" i="2" s="1"/>
  <c r="DU2211" i="2"/>
  <c r="DO2211" i="2"/>
  <c r="DV2211" i="2"/>
  <c r="BQ2211" i="2"/>
  <c r="AW2211" i="2"/>
  <c r="AF2211" i="2"/>
  <c r="N2211" i="2"/>
  <c r="P2211" i="2"/>
  <c r="AG2211" i="2"/>
  <c r="AA2211" i="2"/>
  <c r="AL2211" i="2" s="1"/>
  <c r="BC2211" i="2"/>
  <c r="I2211" i="2"/>
  <c r="BK2211" i="2"/>
  <c r="L2211" i="2"/>
  <c r="AQ2211" i="2"/>
  <c r="AX2211" i="2"/>
  <c r="AR2211" i="2"/>
  <c r="Q2211" i="2"/>
  <c r="AB2211" i="2"/>
  <c r="AJ2211" i="2"/>
  <c r="BG2211" i="2"/>
  <c r="BO2211" i="2"/>
  <c r="BM2211" i="2"/>
  <c r="CA2211" i="2"/>
  <c r="AS2211" i="2"/>
  <c r="BD2211" i="2"/>
  <c r="DT2211" i="2"/>
  <c r="BE2211" i="2"/>
  <c r="EB2211" i="2"/>
  <c r="AH2211" i="2"/>
  <c r="D2211" i="2"/>
  <c r="DQ2211" i="2"/>
  <c r="DI2211" i="2"/>
  <c r="J2211" i="2"/>
  <c r="BZ2211" i="2"/>
  <c r="S2210" i="2"/>
  <c r="BU2210" i="2"/>
  <c r="BV2210" i="2" s="1"/>
  <c r="BR2210" i="2"/>
  <c r="AX201" i="2"/>
  <c r="DP2161" i="2" s="1"/>
  <c r="DN2161" i="2"/>
  <c r="AY123" i="2"/>
  <c r="AY160" i="2"/>
  <c r="AY1135" i="2"/>
  <c r="AY157" i="2"/>
  <c r="AY159" i="2"/>
  <c r="AY158" i="2"/>
  <c r="AY132" i="2"/>
  <c r="AY167" i="2"/>
  <c r="AY165" i="2"/>
  <c r="AY164" i="2"/>
  <c r="AY166" i="2"/>
  <c r="AY1136" i="2"/>
  <c r="AY1368" i="2" s="1"/>
  <c r="AY134" i="2"/>
  <c r="AY135" i="2" s="1"/>
  <c r="AZ114" i="2" s="1"/>
  <c r="S2211" i="2" l="1"/>
  <c r="BU2211" i="2"/>
  <c r="BV2211" i="2" s="1"/>
  <c r="W2212" i="2"/>
  <c r="DN2212" i="2"/>
  <c r="C2213" i="2"/>
  <c r="BZ2212" i="2"/>
  <c r="AJ2212" i="2"/>
  <c r="BM2212" i="2"/>
  <c r="AC2212" i="2"/>
  <c r="AS2212" i="2"/>
  <c r="K2212" i="2"/>
  <c r="BG2212" i="2"/>
  <c r="H2212" i="2"/>
  <c r="R2212" i="2"/>
  <c r="DT2212" i="2"/>
  <c r="AX2212" i="2"/>
  <c r="BN2212" i="2"/>
  <c r="AA2212" i="2"/>
  <c r="AL2212" i="2" s="1"/>
  <c r="BX2212" i="2"/>
  <c r="I2212" i="2"/>
  <c r="BO2212" i="2"/>
  <c r="DQ2212" i="2"/>
  <c r="DE2212" i="2"/>
  <c r="DZ2212" i="2"/>
  <c r="BP2212" i="2"/>
  <c r="DF2212" i="2"/>
  <c r="AZ2212" i="2"/>
  <c r="X2212" i="2"/>
  <c r="AO2212" i="2"/>
  <c r="G2212" i="2"/>
  <c r="O2212" i="2"/>
  <c r="DX2212" i="2"/>
  <c r="DU2212" i="2"/>
  <c r="DP2212" i="2"/>
  <c r="AT2212" i="2"/>
  <c r="BJ2212" i="2"/>
  <c r="AH2212" i="2"/>
  <c r="V2212" i="2"/>
  <c r="D2212" i="2"/>
  <c r="BK2212" i="2"/>
  <c r="DI2212" i="2"/>
  <c r="BC2212" i="2"/>
  <c r="DH2212" i="2"/>
  <c r="BL2212" i="2"/>
  <c r="EB2212" i="2"/>
  <c r="AV2212" i="2"/>
  <c r="J2212" i="2"/>
  <c r="AF2212" i="2"/>
  <c r="EA2212" i="2"/>
  <c r="AK2212" i="2"/>
  <c r="DS2212" i="2"/>
  <c r="AN2212" i="2"/>
  <c r="CA2212" i="2"/>
  <c r="AP2212" i="2"/>
  <c r="BE2212" i="2"/>
  <c r="AD2212" i="2"/>
  <c r="BB2212" i="2"/>
  <c r="Q2212" i="2"/>
  <c r="BF2212" i="2"/>
  <c r="DD2212" i="2"/>
  <c r="AY2212" i="2"/>
  <c r="P2212" i="2"/>
  <c r="AI2212" i="2"/>
  <c r="AR2212" i="2"/>
  <c r="F2212" i="2"/>
  <c r="BT2212" i="2" s="1"/>
  <c r="AB2212" i="2"/>
  <c r="DR2212" i="2"/>
  <c r="BY2212" i="2"/>
  <c r="DO2212" i="2"/>
  <c r="BD2212" i="2"/>
  <c r="BQ2212" i="2"/>
  <c r="AG2212" i="2"/>
  <c r="AW2212" i="2"/>
  <c r="U2212" i="2"/>
  <c r="Y2212" i="2" s="1"/>
  <c r="DV2212" i="2"/>
  <c r="L2212" i="2"/>
  <c r="EC2212" i="2"/>
  <c r="DY2212" i="2"/>
  <c r="AU2212" i="2"/>
  <c r="AQ2212" i="2"/>
  <c r="AE2212" i="2"/>
  <c r="BA2212" i="2"/>
  <c r="N2212" i="2"/>
  <c r="AX1550" i="2"/>
  <c r="AX1553" i="2" s="1"/>
  <c r="F2161" i="2" s="1"/>
  <c r="AY161" i="2"/>
  <c r="AZ130" i="2"/>
  <c r="AY168" i="2"/>
  <c r="AY1137" i="2"/>
  <c r="BB2162" i="2" s="1"/>
  <c r="BH2162" i="2" s="1"/>
  <c r="AY1367" i="2"/>
  <c r="BH2212" i="2" l="1"/>
  <c r="BR2212" i="2"/>
  <c r="BU2212" i="2"/>
  <c r="BV2212" i="2" s="1"/>
  <c r="S2212" i="2"/>
  <c r="J2213" i="2"/>
  <c r="DQ2213" i="2"/>
  <c r="P2213" i="2"/>
  <c r="DT2213" i="2"/>
  <c r="H2213" i="2"/>
  <c r="Q2213" i="2"/>
  <c r="AR2213" i="2"/>
  <c r="DX2213" i="2"/>
  <c r="DD2213" i="2"/>
  <c r="EC2213" i="2"/>
  <c r="BF2213" i="2"/>
  <c r="BP2213" i="2"/>
  <c r="N2213" i="2"/>
  <c r="R2213" i="2"/>
  <c r="AI2213" i="2"/>
  <c r="O2213" i="2"/>
  <c r="BN2213" i="2"/>
  <c r="EA2213" i="2"/>
  <c r="BQ2213" i="2"/>
  <c r="AN2213" i="2"/>
  <c r="BH2213" i="2" s="1"/>
  <c r="DR2213" i="2"/>
  <c r="AV2213" i="2"/>
  <c r="EB2213" i="2"/>
  <c r="BJ2213" i="2"/>
  <c r="BR2213" i="2" s="1"/>
  <c r="DP2213" i="2"/>
  <c r="W2213" i="2"/>
  <c r="BA2213" i="2"/>
  <c r="CA2213" i="2"/>
  <c r="BB2213" i="2"/>
  <c r="DN2213" i="2"/>
  <c r="AU2213" i="2"/>
  <c r="AH2213" i="2"/>
  <c r="C2214" i="2"/>
  <c r="DU2213" i="2"/>
  <c r="AF2213" i="2"/>
  <c r="DV2213" i="2"/>
  <c r="L2213" i="2"/>
  <c r="DO2213" i="2"/>
  <c r="AX2213" i="2"/>
  <c r="AY2213" i="2"/>
  <c r="BZ2213" i="2"/>
  <c r="BE2213" i="2"/>
  <c r="DH2213" i="2"/>
  <c r="AP2213" i="2"/>
  <c r="AD2213" i="2"/>
  <c r="BG2213" i="2"/>
  <c r="AG2213" i="2"/>
  <c r="AT2213" i="2"/>
  <c r="AQ2213" i="2"/>
  <c r="I2213" i="2"/>
  <c r="AA2213" i="2"/>
  <c r="G2213" i="2"/>
  <c r="DE2213" i="2"/>
  <c r="BO2213" i="2"/>
  <c r="DS2213" i="2"/>
  <c r="DF2213" i="2"/>
  <c r="AS2213" i="2"/>
  <c r="BM2213" i="2"/>
  <c r="DY2213" i="2"/>
  <c r="BL2213" i="2"/>
  <c r="AJ2213" i="2"/>
  <c r="AZ2213" i="2"/>
  <c r="AK2213" i="2"/>
  <c r="AC2213" i="2"/>
  <c r="U2213" i="2"/>
  <c r="Y2213" i="2" s="1"/>
  <c r="BX2213" i="2"/>
  <c r="AB2213" i="2"/>
  <c r="K2213" i="2"/>
  <c r="D2213" i="2"/>
  <c r="V2213" i="2"/>
  <c r="DI2213" i="2"/>
  <c r="AW2213" i="2"/>
  <c r="BY2213" i="2"/>
  <c r="F2213" i="2"/>
  <c r="BT2213" i="2" s="1"/>
  <c r="BC2213" i="2"/>
  <c r="AO2213" i="2"/>
  <c r="BD2213" i="2"/>
  <c r="X2213" i="2"/>
  <c r="BK2213" i="2"/>
  <c r="DZ2213" i="2"/>
  <c r="AE2213" i="2"/>
  <c r="AX1557" i="2"/>
  <c r="AX1574" i="2" s="1"/>
  <c r="AX1665" i="2" s="1"/>
  <c r="AX1683" i="2" s="1"/>
  <c r="AZ121" i="2"/>
  <c r="AZ122" i="2" s="1"/>
  <c r="AZ131" i="2"/>
  <c r="AY170" i="2"/>
  <c r="AY1641" i="2"/>
  <c r="AY1647" i="2" s="1"/>
  <c r="AY1369" i="2"/>
  <c r="AY1383" i="2" s="1"/>
  <c r="AY1567" i="2" s="1"/>
  <c r="AY1569" i="2" s="1"/>
  <c r="AS2214" i="2" l="1"/>
  <c r="BY2214" i="2"/>
  <c r="G2214" i="2"/>
  <c r="AN2214" i="2"/>
  <c r="BH2214" i="2" s="1"/>
  <c r="DX2214" i="2"/>
  <c r="DT2214" i="2"/>
  <c r="AA2214" i="2"/>
  <c r="AL2214" i="2" s="1"/>
  <c r="AT2214" i="2"/>
  <c r="P2214" i="2"/>
  <c r="BC2214" i="2"/>
  <c r="AE2214" i="2"/>
  <c r="BZ2214" i="2"/>
  <c r="AF2214" i="2"/>
  <c r="D2214" i="2"/>
  <c r="DR2214" i="2"/>
  <c r="AV2214" i="2"/>
  <c r="DD2214" i="2"/>
  <c r="F2214" i="2"/>
  <c r="BT2214" i="2" s="1"/>
  <c r="AO2214" i="2"/>
  <c r="K2214" i="2"/>
  <c r="DE2214" i="2"/>
  <c r="Q2214" i="2"/>
  <c r="C2215" i="2"/>
  <c r="R2214" i="2"/>
  <c r="W2214" i="2"/>
  <c r="X2214" i="2"/>
  <c r="AQ2214" i="2"/>
  <c r="AD2214" i="2"/>
  <c r="BD2214" i="2"/>
  <c r="DZ2214" i="2"/>
  <c r="I2214" i="2"/>
  <c r="DP2214" i="2"/>
  <c r="BK2214" i="2"/>
  <c r="BJ2214" i="2"/>
  <c r="BR2214" i="2" s="1"/>
  <c r="BX2214" i="2"/>
  <c r="AB2214" i="2"/>
  <c r="O2214" i="2"/>
  <c r="DN2214" i="2"/>
  <c r="V2214" i="2"/>
  <c r="BE2214" i="2"/>
  <c r="BA2214" i="2"/>
  <c r="DY2214" i="2"/>
  <c r="H2214" i="2"/>
  <c r="AX2214" i="2"/>
  <c r="DI2214" i="2"/>
  <c r="EA2214" i="2"/>
  <c r="AI2214" i="2"/>
  <c r="DO2214" i="2"/>
  <c r="AJ2214" i="2"/>
  <c r="AK2214" i="2"/>
  <c r="AP2214" i="2"/>
  <c r="BP2214" i="2"/>
  <c r="AY2214" i="2"/>
  <c r="DH2214" i="2"/>
  <c r="DS2214" i="2"/>
  <c r="BF2214" i="2"/>
  <c r="EB2214" i="2"/>
  <c r="BN2214" i="2"/>
  <c r="EC2214" i="2"/>
  <c r="BM2214" i="2"/>
  <c r="BQ2214" i="2"/>
  <c r="BL2214" i="2"/>
  <c r="AC2214" i="2"/>
  <c r="BB2214" i="2"/>
  <c r="AH2214" i="2"/>
  <c r="L2214" i="2"/>
  <c r="DU2214" i="2"/>
  <c r="N2214" i="2"/>
  <c r="AR2214" i="2"/>
  <c r="BO2214" i="2"/>
  <c r="AW2214" i="2"/>
  <c r="U2214" i="2"/>
  <c r="Y2214" i="2" s="1"/>
  <c r="AZ2214" i="2"/>
  <c r="DQ2214" i="2"/>
  <c r="J2214" i="2"/>
  <c r="DV2214" i="2"/>
  <c r="AU2214" i="2"/>
  <c r="CA2214" i="2"/>
  <c r="DF2214" i="2"/>
  <c r="AG2214" i="2"/>
  <c r="BG2214" i="2"/>
  <c r="BU2213" i="2"/>
  <c r="BV2213" i="2" s="1"/>
  <c r="S2213" i="2"/>
  <c r="AL2213" i="2"/>
  <c r="AY201" i="2"/>
  <c r="DP2162" i="2" s="1"/>
  <c r="DN2162" i="2"/>
  <c r="AZ132" i="2"/>
  <c r="AZ167" i="2"/>
  <c r="AZ134" i="2"/>
  <c r="AZ135" i="2" s="1"/>
  <c r="BA114" i="2" s="1"/>
  <c r="AZ166" i="2"/>
  <c r="AZ1136" i="2"/>
  <c r="AZ1368" i="2" s="1"/>
  <c r="AZ164" i="2"/>
  <c r="AZ165" i="2"/>
  <c r="AZ158" i="2"/>
  <c r="AZ160" i="2"/>
  <c r="AZ159" i="2"/>
  <c r="AZ123" i="2"/>
  <c r="AZ157" i="2"/>
  <c r="AZ1135" i="2"/>
  <c r="S2214" i="2" l="1"/>
  <c r="BU2214" i="2"/>
  <c r="BV2214" i="2" s="1"/>
  <c r="BZ2215" i="2"/>
  <c r="BK2215" i="2"/>
  <c r="BX2215" i="2"/>
  <c r="DI2215" i="2"/>
  <c r="F2215" i="2"/>
  <c r="BT2215" i="2" s="1"/>
  <c r="K2215" i="2"/>
  <c r="AI2215" i="2"/>
  <c r="R2215" i="2"/>
  <c r="AD2215" i="2"/>
  <c r="DZ2215" i="2"/>
  <c r="J2215" i="2"/>
  <c r="X2215" i="2"/>
  <c r="BG2215" i="2"/>
  <c r="AK2215" i="2"/>
  <c r="AO2215" i="2"/>
  <c r="C2216" i="2"/>
  <c r="BF2215" i="2"/>
  <c r="DF2215" i="2"/>
  <c r="DE2215" i="2"/>
  <c r="BE2215" i="2"/>
  <c r="DH2215" i="2"/>
  <c r="AW2215" i="2"/>
  <c r="AN2215" i="2"/>
  <c r="EC2215" i="2"/>
  <c r="U2215" i="2"/>
  <c r="Y2215" i="2" s="1"/>
  <c r="AZ2215" i="2"/>
  <c r="DX2215" i="2"/>
  <c r="AY2215" i="2"/>
  <c r="DU2215" i="2"/>
  <c r="O2215" i="2"/>
  <c r="AP2215" i="2"/>
  <c r="AH2215" i="2"/>
  <c r="CA2215" i="2"/>
  <c r="AJ2215" i="2"/>
  <c r="DS2215" i="2"/>
  <c r="AE2215" i="2"/>
  <c r="BC2215" i="2"/>
  <c r="AC2215" i="2"/>
  <c r="BA2215" i="2"/>
  <c r="AB2215" i="2"/>
  <c r="BM2215" i="2"/>
  <c r="AV2215" i="2"/>
  <c r="P2215" i="2"/>
  <c r="AR2215" i="2"/>
  <c r="D2215" i="2"/>
  <c r="BP2215" i="2"/>
  <c r="BN2215" i="2"/>
  <c r="AX2215" i="2"/>
  <c r="AG2215" i="2"/>
  <c r="AU2215" i="2"/>
  <c r="DY2215" i="2"/>
  <c r="N2215" i="2"/>
  <c r="I2215" i="2"/>
  <c r="V2215" i="2"/>
  <c r="AA2215" i="2"/>
  <c r="BY2215" i="2"/>
  <c r="AF2215" i="2"/>
  <c r="BJ2215" i="2"/>
  <c r="BD2215" i="2"/>
  <c r="BB2215" i="2"/>
  <c r="Q2215" i="2"/>
  <c r="DV2215" i="2"/>
  <c r="EB2215" i="2"/>
  <c r="G2215" i="2"/>
  <c r="DD2215" i="2"/>
  <c r="DN2215" i="2"/>
  <c r="DT2215" i="2"/>
  <c r="AQ2215" i="2"/>
  <c r="DP2215" i="2"/>
  <c r="W2215" i="2"/>
  <c r="AS2215" i="2"/>
  <c r="DQ2215" i="2"/>
  <c r="BQ2215" i="2"/>
  <c r="BO2215" i="2"/>
  <c r="BL2215" i="2"/>
  <c r="AT2215" i="2"/>
  <c r="L2215" i="2"/>
  <c r="EA2215" i="2"/>
  <c r="H2215" i="2"/>
  <c r="DO2215" i="2"/>
  <c r="DR2215" i="2"/>
  <c r="AY1550" i="2"/>
  <c r="AY1553" i="2" s="1"/>
  <c r="F2162" i="2" s="1"/>
  <c r="AZ168" i="2"/>
  <c r="AZ161" i="2"/>
  <c r="AZ1137" i="2"/>
  <c r="BB2163" i="2" s="1"/>
  <c r="BH2163" i="2" s="1"/>
  <c r="AZ1367" i="2"/>
  <c r="BA130" i="2"/>
  <c r="BR2215" i="2" l="1"/>
  <c r="BU2215" i="2"/>
  <c r="BV2215" i="2" s="1"/>
  <c r="S2215" i="2"/>
  <c r="BY2216" i="2"/>
  <c r="DS2216" i="2"/>
  <c r="AQ2216" i="2"/>
  <c r="Q2216" i="2"/>
  <c r="DD2216" i="2"/>
  <c r="DN2216" i="2"/>
  <c r="AR2216" i="2"/>
  <c r="V2216" i="2"/>
  <c r="BG2216" i="2"/>
  <c r="AI2216" i="2"/>
  <c r="AG2216" i="2"/>
  <c r="AS2216" i="2"/>
  <c r="DE2216" i="2"/>
  <c r="BP2216" i="2"/>
  <c r="G2216" i="2"/>
  <c r="R2216" i="2"/>
  <c r="P2216" i="2"/>
  <c r="BM2216" i="2"/>
  <c r="AV2216" i="2"/>
  <c r="BC2216" i="2"/>
  <c r="BZ2216" i="2"/>
  <c r="AK2216" i="2"/>
  <c r="AY2216" i="2"/>
  <c r="BK2216" i="2"/>
  <c r="AN2216" i="2"/>
  <c r="BH2216" i="2" s="1"/>
  <c r="DY2216" i="2"/>
  <c r="DV2216" i="2"/>
  <c r="DH2216" i="2"/>
  <c r="BQ2216" i="2"/>
  <c r="DO2216" i="2"/>
  <c r="K2216" i="2"/>
  <c r="AU2216" i="2"/>
  <c r="DF2216" i="2"/>
  <c r="X2216" i="2"/>
  <c r="AB2216" i="2"/>
  <c r="AP2216" i="2"/>
  <c r="H2216" i="2"/>
  <c r="BN2216" i="2"/>
  <c r="EA2216" i="2"/>
  <c r="AD2216" i="2"/>
  <c r="DP2216" i="2"/>
  <c r="U2216" i="2"/>
  <c r="Y2216" i="2" s="1"/>
  <c r="BD2216" i="2"/>
  <c r="BL2216" i="2"/>
  <c r="EC2216" i="2"/>
  <c r="BO2216" i="2"/>
  <c r="DX2216" i="2"/>
  <c r="L2216" i="2"/>
  <c r="BX2216" i="2"/>
  <c r="DZ2216" i="2"/>
  <c r="W2216" i="2"/>
  <c r="DI2216" i="2"/>
  <c r="DT2216" i="2"/>
  <c r="AZ2216" i="2"/>
  <c r="F2216" i="2"/>
  <c r="BT2216" i="2" s="1"/>
  <c r="AO2216" i="2"/>
  <c r="BA2216" i="2"/>
  <c r="N2216" i="2"/>
  <c r="EB2216" i="2"/>
  <c r="AX2216" i="2"/>
  <c r="AA2216" i="2"/>
  <c r="AL2216" i="2" s="1"/>
  <c r="DQ2216" i="2"/>
  <c r="AF2216" i="2"/>
  <c r="AJ2216" i="2"/>
  <c r="CA2216" i="2"/>
  <c r="C2217" i="2"/>
  <c r="J2216" i="2"/>
  <c r="I2216" i="2"/>
  <c r="BF2216" i="2"/>
  <c r="DR2216" i="2"/>
  <c r="BJ2216" i="2"/>
  <c r="BR2216" i="2" s="1"/>
  <c r="AH2216" i="2"/>
  <c r="AE2216" i="2"/>
  <c r="DU2216" i="2"/>
  <c r="D2216" i="2"/>
  <c r="AW2216" i="2"/>
  <c r="BE2216" i="2"/>
  <c r="BB2216" i="2"/>
  <c r="O2216" i="2"/>
  <c r="AT2216" i="2"/>
  <c r="AC2216" i="2"/>
  <c r="AL2215" i="2"/>
  <c r="BH2215" i="2"/>
  <c r="AY1557" i="2"/>
  <c r="AY1574" i="2" s="1"/>
  <c r="AY1665" i="2" s="1"/>
  <c r="AY1683" i="2" s="1"/>
  <c r="BA121" i="2"/>
  <c r="BA122" i="2" s="1"/>
  <c r="BA131" i="2"/>
  <c r="AZ170" i="2"/>
  <c r="AZ1641" i="2"/>
  <c r="AZ1647" i="2" s="1"/>
  <c r="AZ1369" i="2"/>
  <c r="AZ1383" i="2" s="1"/>
  <c r="AZ1567" i="2" s="1"/>
  <c r="AZ1569" i="2" s="1"/>
  <c r="DE2217" i="2" l="1"/>
  <c r="DE2218" i="2" s="1"/>
  <c r="BG2217" i="2"/>
  <c r="BG2218" i="2" s="1"/>
  <c r="BP2217" i="2"/>
  <c r="BP2218" i="2" s="1"/>
  <c r="DY2217" i="2"/>
  <c r="AI2217" i="2"/>
  <c r="AI2218" i="2" s="1"/>
  <c r="AD2217" i="2"/>
  <c r="AD2218" i="2" s="1"/>
  <c r="AO2217" i="2"/>
  <c r="AO2218" i="2" s="1"/>
  <c r="BM2217" i="2"/>
  <c r="BM2218" i="2" s="1"/>
  <c r="AC2217" i="2"/>
  <c r="AC2218" i="2" s="1"/>
  <c r="J2217" i="2"/>
  <c r="J2218" i="2" s="1"/>
  <c r="V2217" i="2"/>
  <c r="V2218" i="2" s="1"/>
  <c r="AP2217" i="2"/>
  <c r="AP2218" i="2" s="1"/>
  <c r="AJ2217" i="2"/>
  <c r="AJ2218" i="2" s="1"/>
  <c r="BF2217" i="2"/>
  <c r="BF2218" i="2" s="1"/>
  <c r="P2217" i="2"/>
  <c r="P2218" i="2" s="1"/>
  <c r="AY2217" i="2"/>
  <c r="AY2218" i="2" s="1"/>
  <c r="AZ2217" i="2"/>
  <c r="AZ2218" i="2" s="1"/>
  <c r="AG2217" i="2"/>
  <c r="AG2218" i="2" s="1"/>
  <c r="DP2217" i="2"/>
  <c r="DV2217" i="2"/>
  <c r="DV2218" i="2" s="1"/>
  <c r="BL2217" i="2"/>
  <c r="BL2218" i="2" s="1"/>
  <c r="AB2217" i="2"/>
  <c r="AB2218" i="2" s="1"/>
  <c r="AV2217" i="2"/>
  <c r="AV2218" i="2" s="1"/>
  <c r="O2217" i="2"/>
  <c r="O2218" i="2" s="1"/>
  <c r="BE2217" i="2"/>
  <c r="BE2218" i="2" s="1"/>
  <c r="AX2217" i="2"/>
  <c r="AX2218" i="2" s="1"/>
  <c r="X2217" i="2"/>
  <c r="X2218" i="2" s="1"/>
  <c r="AK2217" i="2"/>
  <c r="AK2218" i="2" s="1"/>
  <c r="G2217" i="2"/>
  <c r="BZ2217" i="2"/>
  <c r="BZ2218" i="2" s="1"/>
  <c r="AW2217" i="2"/>
  <c r="AW2218" i="2" s="1"/>
  <c r="BY2217" i="2"/>
  <c r="BY2218" i="2" s="1"/>
  <c r="DQ2217" i="2"/>
  <c r="DQ2218" i="2" s="1"/>
  <c r="AU2217" i="2"/>
  <c r="AU2218" i="2" s="1"/>
  <c r="I2217" i="2"/>
  <c r="I2218" i="2" s="1"/>
  <c r="AE2217" i="2"/>
  <c r="AE2218" i="2" s="1"/>
  <c r="BX2217" i="2"/>
  <c r="BX2218" i="2" s="1"/>
  <c r="DX2217" i="2"/>
  <c r="BJ2217" i="2"/>
  <c r="BR2217" i="2" s="1"/>
  <c r="BC2217" i="2"/>
  <c r="BC2218" i="2" s="1"/>
  <c r="W2217" i="2"/>
  <c r="AR2217" i="2"/>
  <c r="AR2218" i="2" s="1"/>
  <c r="F2217" i="2"/>
  <c r="BT2217" i="2" s="1"/>
  <c r="BN2217" i="2"/>
  <c r="BN2218" i="2" s="1"/>
  <c r="DF2217" i="2"/>
  <c r="H2217" i="2"/>
  <c r="H2218" i="2" s="1"/>
  <c r="DH2217" i="2"/>
  <c r="EA2217" i="2"/>
  <c r="EB2217" i="2"/>
  <c r="DS2217" i="2"/>
  <c r="DS2218" i="2" s="1"/>
  <c r="R2217" i="2"/>
  <c r="R2218" i="2" s="1"/>
  <c r="K2217" i="2"/>
  <c r="K2218" i="2" s="1"/>
  <c r="AT2217" i="2"/>
  <c r="AT2218" i="2" s="1"/>
  <c r="D2217" i="2"/>
  <c r="AA2217" i="2"/>
  <c r="DI2217" i="2"/>
  <c r="AF2217" i="2"/>
  <c r="AF2218" i="2" s="1"/>
  <c r="AQ2217" i="2"/>
  <c r="AQ2218" i="2" s="1"/>
  <c r="BO2217" i="2"/>
  <c r="BO2218" i="2" s="1"/>
  <c r="L2217" i="2"/>
  <c r="L2218" i="2" s="1"/>
  <c r="DZ2217" i="2"/>
  <c r="DU2217" i="2"/>
  <c r="DU2218" i="2" s="1"/>
  <c r="DN2217" i="2"/>
  <c r="AH2217" i="2"/>
  <c r="AH2218" i="2" s="1"/>
  <c r="N2217" i="2"/>
  <c r="N2218" i="2" s="1"/>
  <c r="BD2217" i="2"/>
  <c r="BD2218" i="2" s="1"/>
  <c r="AN2217" i="2"/>
  <c r="DO2217" i="2"/>
  <c r="DO2218" i="2" s="1"/>
  <c r="AS2217" i="2"/>
  <c r="AS2218" i="2" s="1"/>
  <c r="BQ2217" i="2"/>
  <c r="BQ2218" i="2" s="1"/>
  <c r="BB2217" i="2"/>
  <c r="CA2217" i="2"/>
  <c r="DT2217" i="2"/>
  <c r="DT2218" i="2" s="1"/>
  <c r="DD2217" i="2"/>
  <c r="BA2217" i="2"/>
  <c r="BA2218" i="2" s="1"/>
  <c r="BK2217" i="2"/>
  <c r="BK2218" i="2" s="1"/>
  <c r="DR2217" i="2"/>
  <c r="DR2218" i="2" s="1"/>
  <c r="EC2217" i="2"/>
  <c r="U2217" i="2"/>
  <c r="Y2217" i="2" s="1"/>
  <c r="Q2217" i="2"/>
  <c r="Q2218" i="2" s="1"/>
  <c r="BU2216" i="2"/>
  <c r="BV2216" i="2" s="1"/>
  <c r="S2216" i="2"/>
  <c r="AZ201" i="2"/>
  <c r="DP2163" i="2" s="1"/>
  <c r="DN2163" i="2"/>
  <c r="BA1135" i="2"/>
  <c r="BA157" i="2"/>
  <c r="BA159" i="2"/>
  <c r="BA123" i="2"/>
  <c r="BA158" i="2"/>
  <c r="BA160" i="2"/>
  <c r="BA134" i="2"/>
  <c r="BA135" i="2" s="1"/>
  <c r="BB114" i="2" s="1"/>
  <c r="BA167" i="2"/>
  <c r="BA1136" i="2"/>
  <c r="BA1368" i="2" s="1"/>
  <c r="BA164" i="2"/>
  <c r="BA165" i="2"/>
  <c r="BA166" i="2"/>
  <c r="BA132" i="2"/>
  <c r="BJ2218" i="2" l="1"/>
  <c r="BR2218" i="2" s="1"/>
  <c r="S2218" i="2"/>
  <c r="BH2217" i="2"/>
  <c r="AN2218" i="2"/>
  <c r="AL2217" i="2"/>
  <c r="AA2218" i="2"/>
  <c r="AL2218" i="2" s="1"/>
  <c r="S2217" i="2"/>
  <c r="BU2217" i="2"/>
  <c r="BV2217" i="2" s="1"/>
  <c r="AZ1550" i="2"/>
  <c r="AZ1553" i="2" s="1"/>
  <c r="F2163" i="2" s="1"/>
  <c r="BA168" i="2"/>
  <c r="BA161" i="2"/>
  <c r="BA1137" i="2"/>
  <c r="BB2164" i="2" s="1"/>
  <c r="BH2164" i="2" s="1"/>
  <c r="BA1367" i="2"/>
  <c r="BB130" i="2"/>
  <c r="AZ1557" i="2" l="1"/>
  <c r="AZ1574" i="2" s="1"/>
  <c r="AZ1665" i="2" s="1"/>
  <c r="AZ1683" i="2" s="1"/>
  <c r="BB121" i="2"/>
  <c r="BB122" i="2" s="1"/>
  <c r="BB131" i="2"/>
  <c r="BA170" i="2"/>
  <c r="BA1641" i="2"/>
  <c r="BA1647" i="2" s="1"/>
  <c r="BA1369" i="2"/>
  <c r="BA1383" i="2" s="1"/>
  <c r="BA1567" i="2" s="1"/>
  <c r="BA1569" i="2" s="1"/>
  <c r="BA201" i="2" l="1"/>
  <c r="DP2164" i="2" s="1"/>
  <c r="DN2164" i="2"/>
  <c r="BB123" i="2"/>
  <c r="BB159" i="2"/>
  <c r="BB160" i="2"/>
  <c r="BB158" i="2"/>
  <c r="BB157" i="2"/>
  <c r="BB1135" i="2"/>
  <c r="BB134" i="2"/>
  <c r="BB135" i="2" s="1"/>
  <c r="BC114" i="2" s="1"/>
  <c r="BB164" i="2"/>
  <c r="BB165" i="2"/>
  <c r="BB167" i="2"/>
  <c r="BB1136" i="2"/>
  <c r="BB1368" i="2" s="1"/>
  <c r="BB132" i="2"/>
  <c r="BB166" i="2"/>
  <c r="BA1550" i="2" l="1"/>
  <c r="BA1553" i="2" s="1"/>
  <c r="F2164" i="2" s="1"/>
  <c r="BB161" i="2"/>
  <c r="BB168" i="2"/>
  <c r="BC130" i="2"/>
  <c r="BB1137" i="2"/>
  <c r="BB2165" i="2" s="1"/>
  <c r="BH2165" i="2" s="1"/>
  <c r="BB1367" i="2"/>
  <c r="BA1557" i="2" l="1"/>
  <c r="BA1574" i="2" s="1"/>
  <c r="BA1665" i="2" s="1"/>
  <c r="BA1683" i="2" s="1"/>
  <c r="BC121" i="2"/>
  <c r="BC122" i="2" s="1"/>
  <c r="BC131" i="2"/>
  <c r="BB170" i="2"/>
  <c r="BB1641" i="2"/>
  <c r="BB1647" i="2" s="1"/>
  <c r="BB1369" i="2"/>
  <c r="BB1383" i="2" s="1"/>
  <c r="BB1567" i="2" s="1"/>
  <c r="BB1569" i="2" s="1"/>
  <c r="BB201" i="2" l="1"/>
  <c r="DP2165" i="2" s="1"/>
  <c r="DN2165" i="2"/>
  <c r="BC134" i="2"/>
  <c r="BC135" i="2" s="1"/>
  <c r="BD114" i="2" s="1"/>
  <c r="BC165" i="2"/>
  <c r="BC164" i="2"/>
  <c r="BC167" i="2"/>
  <c r="BC166" i="2"/>
  <c r="BC1136" i="2"/>
  <c r="BC1368" i="2" s="1"/>
  <c r="BC132" i="2"/>
  <c r="BC159" i="2"/>
  <c r="BC1135" i="2"/>
  <c r="BC157" i="2"/>
  <c r="BC160" i="2"/>
  <c r="BC158" i="2"/>
  <c r="BC123" i="2"/>
  <c r="BB1550" i="2" l="1"/>
  <c r="BB1553" i="2" s="1"/>
  <c r="F2165" i="2" s="1"/>
  <c r="BC161" i="2"/>
  <c r="BC1137" i="2"/>
  <c r="BB2166" i="2" s="1"/>
  <c r="BH2166" i="2" s="1"/>
  <c r="BC1367" i="2"/>
  <c r="BD130" i="2"/>
  <c r="BC168" i="2"/>
  <c r="BB1557" i="2" l="1"/>
  <c r="BB1574" i="2" s="1"/>
  <c r="BB1665" i="2" s="1"/>
  <c r="BB1683" i="2" s="1"/>
  <c r="BD121" i="2"/>
  <c r="BD122" i="2" s="1"/>
  <c r="BD131" i="2"/>
  <c r="BC170" i="2"/>
  <c r="DN2166" i="2" s="1"/>
  <c r="BC1641" i="2"/>
  <c r="BC1647" i="2" s="1"/>
  <c r="BC1369" i="2"/>
  <c r="BC1383" i="2" s="1"/>
  <c r="BC1567" i="2" s="1"/>
  <c r="BC1569" i="2" s="1"/>
  <c r="BD134" i="2" l="1"/>
  <c r="BD135" i="2" s="1"/>
  <c r="BE114" i="2" s="1"/>
  <c r="BD167" i="2"/>
  <c r="BD164" i="2"/>
  <c r="BD1136" i="2"/>
  <c r="BD1368" i="2" s="1"/>
  <c r="BD166" i="2"/>
  <c r="BD132" i="2"/>
  <c r="BD165" i="2"/>
  <c r="BC201" i="2"/>
  <c r="DP2166" i="2" s="1"/>
  <c r="BD123" i="2"/>
  <c r="BD157" i="2"/>
  <c r="BD158" i="2"/>
  <c r="BD160" i="2"/>
  <c r="BD159" i="2"/>
  <c r="BD1135" i="2"/>
  <c r="BC1550" i="2" l="1"/>
  <c r="BC1553" i="2" s="1"/>
  <c r="F2166" i="2" s="1"/>
  <c r="BD1137" i="2"/>
  <c r="BB2167" i="2" s="1"/>
  <c r="BH2167" i="2" s="1"/>
  <c r="BD1367" i="2"/>
  <c r="BD161" i="2"/>
  <c r="BD168" i="2"/>
  <c r="BE130" i="2"/>
  <c r="BE121" i="2" l="1"/>
  <c r="BE122" i="2" s="1"/>
  <c r="BE131" i="2"/>
  <c r="BD170" i="2"/>
  <c r="BD1641" i="2"/>
  <c r="BD1647" i="2" s="1"/>
  <c r="BD1369" i="2"/>
  <c r="BD1383" i="2" s="1"/>
  <c r="BD1567" i="2" s="1"/>
  <c r="BD1569" i="2" s="1"/>
  <c r="BC1557" i="2"/>
  <c r="BC1574" i="2" s="1"/>
  <c r="BC1665" i="2" s="1"/>
  <c r="BC1683" i="2" s="1"/>
  <c r="BD201" i="2" l="1"/>
  <c r="DP2167" i="2" s="1"/>
  <c r="DN2167" i="2"/>
  <c r="BE157" i="2"/>
  <c r="BE1135" i="2"/>
  <c r="BE158" i="2"/>
  <c r="BE159" i="2"/>
  <c r="BE123" i="2"/>
  <c r="BE160" i="2"/>
  <c r="BE164" i="2"/>
  <c r="BE166" i="2"/>
  <c r="BE132" i="2"/>
  <c r="BE165" i="2"/>
  <c r="BE134" i="2"/>
  <c r="BE135" i="2" s="1"/>
  <c r="BF114" i="2" s="1"/>
  <c r="BE167" i="2"/>
  <c r="BE1136" i="2"/>
  <c r="BE1368" i="2" s="1"/>
  <c r="BD1550" i="2" l="1"/>
  <c r="BD1553" i="2" s="1"/>
  <c r="F2167" i="2" s="1"/>
  <c r="BE161" i="2"/>
  <c r="BF130" i="2"/>
  <c r="BE168" i="2"/>
  <c r="BE1137" i="2"/>
  <c r="BB2168" i="2" s="1"/>
  <c r="BH2168" i="2" s="1"/>
  <c r="BE1367" i="2"/>
  <c r="BD1557" i="2" l="1"/>
  <c r="BD1574" i="2" s="1"/>
  <c r="BD1665" i="2" s="1"/>
  <c r="BD1683" i="2" s="1"/>
  <c r="BF121" i="2"/>
  <c r="BF122" i="2" s="1"/>
  <c r="BF131" i="2"/>
  <c r="BE170" i="2"/>
  <c r="DN2168" i="2" s="1"/>
  <c r="BE1641" i="2"/>
  <c r="BE1647" i="2" s="1"/>
  <c r="BE1369" i="2"/>
  <c r="BE1383" i="2" s="1"/>
  <c r="BE1567" i="2" s="1"/>
  <c r="BE1569" i="2" s="1"/>
  <c r="BF123" i="2" l="1"/>
  <c r="BF159" i="2"/>
  <c r="BF157" i="2"/>
  <c r="BF158" i="2"/>
  <c r="BF160" i="2"/>
  <c r="BF1135" i="2"/>
  <c r="BF166" i="2"/>
  <c r="BF165" i="2"/>
  <c r="BF164" i="2"/>
  <c r="BF134" i="2"/>
  <c r="BF135" i="2" s="1"/>
  <c r="BG114" i="2" s="1"/>
  <c r="BF167" i="2"/>
  <c r="BF132" i="2"/>
  <c r="BF1136" i="2"/>
  <c r="BF1368" i="2" s="1"/>
  <c r="BE201" i="2"/>
  <c r="DP2168" i="2" s="1"/>
  <c r="BF161" i="2" l="1"/>
  <c r="BE1550" i="2"/>
  <c r="BE1553" i="2" s="1"/>
  <c r="F2168" i="2" s="1"/>
  <c r="BG130" i="2"/>
  <c r="BF1137" i="2"/>
  <c r="BB2169" i="2" s="1"/>
  <c r="BH2169" i="2" s="1"/>
  <c r="BF1367" i="2"/>
  <c r="BF168" i="2"/>
  <c r="BG121" i="2" l="1"/>
  <c r="BG122" i="2" s="1"/>
  <c r="BG131" i="2"/>
  <c r="BF170" i="2"/>
  <c r="DN2169" i="2" s="1"/>
  <c r="BF1641" i="2"/>
  <c r="BF1647" i="2" s="1"/>
  <c r="BF1369" i="2"/>
  <c r="BF1383" i="2" s="1"/>
  <c r="BF1567" i="2" s="1"/>
  <c r="BF1569" i="2" s="1"/>
  <c r="BE1557" i="2"/>
  <c r="BE1574" i="2" s="1"/>
  <c r="BE1665" i="2" s="1"/>
  <c r="BE1683" i="2" s="1"/>
  <c r="BF201" i="2" l="1"/>
  <c r="DP2169" i="2" s="1"/>
  <c r="BG123" i="2"/>
  <c r="BG159" i="2"/>
  <c r="BG157" i="2"/>
  <c r="BG158" i="2"/>
  <c r="BG160" i="2"/>
  <c r="BG1135" i="2"/>
  <c r="BG134" i="2"/>
  <c r="BG135" i="2" s="1"/>
  <c r="BH114" i="2" s="1"/>
  <c r="BG132" i="2"/>
  <c r="BG165" i="2"/>
  <c r="BG1136" i="2"/>
  <c r="BG1368" i="2" s="1"/>
  <c r="BG167" i="2"/>
  <c r="BG164" i="2"/>
  <c r="BG166" i="2"/>
  <c r="BG168" i="2" l="1"/>
  <c r="BH130" i="2"/>
  <c r="BG161" i="2"/>
  <c r="BF1550" i="2"/>
  <c r="BF1553" i="2" s="1"/>
  <c r="F2169" i="2" s="1"/>
  <c r="BG1137" i="2"/>
  <c r="BB2170" i="2" s="1"/>
  <c r="BH2170" i="2" s="1"/>
  <c r="BG1367" i="2"/>
  <c r="BH121" i="2" l="1"/>
  <c r="BH122" i="2" s="1"/>
  <c r="BG170" i="2"/>
  <c r="BF1557" i="2"/>
  <c r="BF1574" i="2" s="1"/>
  <c r="BF1665" i="2" s="1"/>
  <c r="BF1683" i="2" s="1"/>
  <c r="BG1641" i="2"/>
  <c r="BG1647" i="2" s="1"/>
  <c r="BG1369" i="2"/>
  <c r="BG1383" i="2" s="1"/>
  <c r="BG1567" i="2" s="1"/>
  <c r="BG1569" i="2" s="1"/>
  <c r="BH131" i="2"/>
  <c r="BG201" i="2" l="1"/>
  <c r="DP2170" i="2" s="1"/>
  <c r="DN2170" i="2"/>
  <c r="BH1135" i="2"/>
  <c r="BH158" i="2"/>
  <c r="BH157" i="2"/>
  <c r="BH123" i="2"/>
  <c r="BH160" i="2"/>
  <c r="BH159" i="2"/>
  <c r="BH132" i="2"/>
  <c r="BH166" i="2"/>
  <c r="BH167" i="2"/>
  <c r="BH134" i="2"/>
  <c r="BH135" i="2" s="1"/>
  <c r="BI114" i="2" s="1"/>
  <c r="BH164" i="2"/>
  <c r="BH165" i="2"/>
  <c r="BH1136" i="2"/>
  <c r="BH1368" i="2" s="1"/>
  <c r="BG1550" i="2" l="1"/>
  <c r="BG1553" i="2" s="1"/>
  <c r="F2170" i="2" s="1"/>
  <c r="BH168" i="2"/>
  <c r="BH161" i="2"/>
  <c r="BI130" i="2"/>
  <c r="BH1137" i="2"/>
  <c r="BB2171" i="2" s="1"/>
  <c r="BH2171" i="2" s="1"/>
  <c r="BH1367" i="2"/>
  <c r="BG1557" i="2" l="1"/>
  <c r="BG1574" i="2" s="1"/>
  <c r="BG1665" i="2" s="1"/>
  <c r="BG1683" i="2" s="1"/>
  <c r="BI121" i="2"/>
  <c r="BI122" i="2" s="1"/>
  <c r="BI131" i="2"/>
  <c r="BH170" i="2"/>
  <c r="BH1369" i="2"/>
  <c r="BH1383" i="2" s="1"/>
  <c r="BH1567" i="2" s="1"/>
  <c r="BH1569" i="2" s="1"/>
  <c r="BH1641" i="2"/>
  <c r="BH1647" i="2" s="1"/>
  <c r="BH201" i="2" l="1"/>
  <c r="DP2171" i="2" s="1"/>
  <c r="DN2171" i="2"/>
  <c r="BI165" i="2"/>
  <c r="BI167" i="2"/>
  <c r="BI132" i="2"/>
  <c r="BI134" i="2"/>
  <c r="BI135" i="2" s="1"/>
  <c r="BJ114" i="2" s="1"/>
  <c r="BI164" i="2"/>
  <c r="BI166" i="2"/>
  <c r="BI1136" i="2"/>
  <c r="BI1368" i="2" s="1"/>
  <c r="BI1135" i="2"/>
  <c r="BI123" i="2"/>
  <c r="BI157" i="2"/>
  <c r="BI158" i="2"/>
  <c r="BI160" i="2"/>
  <c r="BI159" i="2"/>
  <c r="BH1550" i="2" l="1"/>
  <c r="BH1553" i="2" s="1"/>
  <c r="F2171" i="2" s="1"/>
  <c r="BI161" i="2"/>
  <c r="BI168" i="2"/>
  <c r="BI1137" i="2"/>
  <c r="BB2172" i="2" s="1"/>
  <c r="BH2172" i="2" s="1"/>
  <c r="BI1367" i="2"/>
  <c r="BJ130" i="2"/>
  <c r="BH1557" i="2" l="1"/>
  <c r="BH1574" i="2" s="1"/>
  <c r="BH1665" i="2" s="1"/>
  <c r="BH1683" i="2" s="1"/>
  <c r="BJ121" i="2"/>
  <c r="BJ122" i="2" s="1"/>
  <c r="BI170" i="2"/>
  <c r="DN2172" i="2" s="1"/>
  <c r="BI1641" i="2"/>
  <c r="BI1647" i="2" s="1"/>
  <c r="BI1369" i="2"/>
  <c r="BI1383" i="2" s="1"/>
  <c r="BI1567" i="2" s="1"/>
  <c r="BI1569" i="2" s="1"/>
  <c r="BJ131" i="2"/>
  <c r="BI201" i="2" l="1"/>
  <c r="DP2172" i="2" s="1"/>
  <c r="BJ165" i="2"/>
  <c r="BJ1136" i="2"/>
  <c r="BJ1368" i="2" s="1"/>
  <c r="BJ132" i="2"/>
  <c r="BJ166" i="2"/>
  <c r="BJ164" i="2"/>
  <c r="BJ134" i="2"/>
  <c r="BJ135" i="2" s="1"/>
  <c r="BK114" i="2" s="1"/>
  <c r="BJ167" i="2"/>
  <c r="BJ158" i="2"/>
  <c r="BJ157" i="2"/>
  <c r="BJ159" i="2"/>
  <c r="BJ123" i="2"/>
  <c r="BJ160" i="2"/>
  <c r="BJ1135" i="2"/>
  <c r="BI1550" i="2" l="1"/>
  <c r="BI1553" i="2" s="1"/>
  <c r="BJ1137" i="2"/>
  <c r="BB2173" i="2" s="1"/>
  <c r="BH2173" i="2" s="1"/>
  <c r="BJ1367" i="2"/>
  <c r="BJ161" i="2"/>
  <c r="BK130" i="2"/>
  <c r="BJ168" i="2"/>
  <c r="BI1557" i="2" l="1"/>
  <c r="BI1574" i="2" s="1"/>
  <c r="BI1665" i="2" s="1"/>
  <c r="BI1683" i="2" s="1"/>
  <c r="F2172" i="2"/>
  <c r="BK121" i="2"/>
  <c r="BK122" i="2" s="1"/>
  <c r="BK131" i="2"/>
  <c r="BJ170" i="2"/>
  <c r="BJ1641" i="2"/>
  <c r="BJ1647" i="2" s="1"/>
  <c r="BJ1369" i="2"/>
  <c r="BJ1383" i="2" s="1"/>
  <c r="BJ1567" i="2" s="1"/>
  <c r="BJ1569" i="2" s="1"/>
  <c r="BJ201" i="2" l="1"/>
  <c r="DP2173" i="2" s="1"/>
  <c r="DN2173" i="2"/>
  <c r="BK134" i="2"/>
  <c r="BK135" i="2" s="1"/>
  <c r="BL114" i="2" s="1"/>
  <c r="BK132" i="2"/>
  <c r="BK165" i="2"/>
  <c r="BK164" i="2"/>
  <c r="BK1136" i="2"/>
  <c r="BK1368" i="2" s="1"/>
  <c r="BK167" i="2"/>
  <c r="BK166" i="2"/>
  <c r="BK157" i="2"/>
  <c r="BK159" i="2"/>
  <c r="BK123" i="2"/>
  <c r="BK158" i="2"/>
  <c r="BK1135" i="2"/>
  <c r="BK160" i="2"/>
  <c r="BJ1550" i="2" l="1"/>
  <c r="BJ1553" i="2" s="1"/>
  <c r="F2173" i="2" s="1"/>
  <c r="BL130" i="2"/>
  <c r="BK1137" i="2"/>
  <c r="BB2174" i="2" s="1"/>
  <c r="BH2174" i="2" s="1"/>
  <c r="BK1367" i="2"/>
  <c r="BK161" i="2"/>
  <c r="BK168" i="2"/>
  <c r="BJ1557" i="2" l="1"/>
  <c r="BJ1574" i="2" s="1"/>
  <c r="BJ1665" i="2" s="1"/>
  <c r="BJ1683" i="2" s="1"/>
  <c r="BL121" i="2"/>
  <c r="BL122" i="2" s="1"/>
  <c r="BK1641" i="2"/>
  <c r="BK1647" i="2" s="1"/>
  <c r="BK1369" i="2"/>
  <c r="BK1383" i="2" s="1"/>
  <c r="BK1567" i="2" s="1"/>
  <c r="BK1569" i="2" s="1"/>
  <c r="BK170" i="2"/>
  <c r="DN2174" i="2" s="1"/>
  <c r="BL131" i="2"/>
  <c r="BL157" i="2" l="1"/>
  <c r="BL160" i="2"/>
  <c r="BL158" i="2"/>
  <c r="BL123" i="2"/>
  <c r="BL159" i="2"/>
  <c r="BL1135" i="2"/>
  <c r="BL167" i="2"/>
  <c r="BL164" i="2"/>
  <c r="BL132" i="2"/>
  <c r="BL166" i="2"/>
  <c r="BL1136" i="2"/>
  <c r="BL1368" i="2" s="1"/>
  <c r="BL134" i="2"/>
  <c r="BL135" i="2" s="1"/>
  <c r="BM114" i="2" s="1"/>
  <c r="BL165" i="2"/>
  <c r="BK201" i="2"/>
  <c r="DP2174" i="2" s="1"/>
  <c r="BK1550" i="2" l="1"/>
  <c r="BK1553" i="2" s="1"/>
  <c r="F2174" i="2" s="1"/>
  <c r="BL1137" i="2"/>
  <c r="BB2175" i="2" s="1"/>
  <c r="BH2175" i="2" s="1"/>
  <c r="BL1367" i="2"/>
  <c r="BM130" i="2"/>
  <c r="BL168" i="2"/>
  <c r="BL161" i="2"/>
  <c r="BM121" i="2" l="1"/>
  <c r="BM122" i="2" s="1"/>
  <c r="BM131" i="2"/>
  <c r="BL170" i="2"/>
  <c r="BK1557" i="2"/>
  <c r="BK1574" i="2" s="1"/>
  <c r="BK1665" i="2" s="1"/>
  <c r="BK1683" i="2" s="1"/>
  <c r="BL1641" i="2"/>
  <c r="BL1647" i="2" s="1"/>
  <c r="BL1369" i="2"/>
  <c r="BL1383" i="2" s="1"/>
  <c r="BL1567" i="2" s="1"/>
  <c r="BL1569" i="2" s="1"/>
  <c r="BL201" i="2" l="1"/>
  <c r="DP2175" i="2" s="1"/>
  <c r="DN2175" i="2"/>
  <c r="BM132" i="2"/>
  <c r="BM134" i="2"/>
  <c r="BM135" i="2" s="1"/>
  <c r="BN114" i="2" s="1"/>
  <c r="BM1136" i="2"/>
  <c r="BM1368" i="2" s="1"/>
  <c r="BM164" i="2"/>
  <c r="BM166" i="2"/>
  <c r="BM165" i="2"/>
  <c r="BM167" i="2"/>
  <c r="BM123" i="2"/>
  <c r="BM158" i="2"/>
  <c r="BM159" i="2"/>
  <c r="BM160" i="2"/>
  <c r="BM157" i="2"/>
  <c r="BM1135" i="2"/>
  <c r="BL1550" i="2" l="1"/>
  <c r="BL1553" i="2" s="1"/>
  <c r="F2175" i="2" s="1"/>
  <c r="BM168" i="2"/>
  <c r="BM1137" i="2"/>
  <c r="BB2176" i="2" s="1"/>
  <c r="BH2176" i="2" s="1"/>
  <c r="BM1367" i="2"/>
  <c r="BM161" i="2"/>
  <c r="BN130" i="2"/>
  <c r="BL1557" i="2" l="1"/>
  <c r="BL1574" i="2" s="1"/>
  <c r="BL1665" i="2" s="1"/>
  <c r="BL1683" i="2" s="1"/>
  <c r="BN121" i="2"/>
  <c r="BM170" i="2"/>
  <c r="DN2176" i="2" s="1"/>
  <c r="BM1641" i="2"/>
  <c r="BM1647" i="2" s="1"/>
  <c r="BM1369" i="2"/>
  <c r="BM1383" i="2" s="1"/>
  <c r="BM1567" i="2" s="1"/>
  <c r="BM1569" i="2" s="1"/>
  <c r="BM201" i="2" l="1"/>
  <c r="DP2176" i="2" s="1"/>
  <c r="BN122" i="2"/>
  <c r="DO121" i="2"/>
  <c r="BN131" i="2"/>
  <c r="DO130" i="2"/>
  <c r="CE190" i="2" l="1"/>
  <c r="CI190" i="2"/>
  <c r="CC190" i="2"/>
  <c r="CD190" i="2"/>
  <c r="CB190" i="2"/>
  <c r="CF190" i="2"/>
  <c r="CG190" i="2"/>
  <c r="CN190" i="2"/>
  <c r="CH190" i="2"/>
  <c r="CL190" i="2"/>
  <c r="CM190" i="2"/>
  <c r="CK190" i="2"/>
  <c r="CR190" i="2"/>
  <c r="CJ190" i="2"/>
  <c r="CQ190" i="2"/>
  <c r="CP190" i="2"/>
  <c r="CV190" i="2"/>
  <c r="CO190" i="2"/>
  <c r="CY190" i="2"/>
  <c r="CT190" i="2"/>
  <c r="CS190" i="2"/>
  <c r="CU190" i="2"/>
  <c r="CX190" i="2"/>
  <c r="CW190" i="2"/>
  <c r="DB190" i="2"/>
  <c r="DA190" i="2"/>
  <c r="CZ190" i="2"/>
  <c r="DE190" i="2"/>
  <c r="DD190" i="2"/>
  <c r="DC190" i="2"/>
  <c r="DF190" i="2"/>
  <c r="DK190" i="2"/>
  <c r="DH190" i="2"/>
  <c r="DG190" i="2"/>
  <c r="DJ190" i="2"/>
  <c r="DI190" i="2"/>
  <c r="DM190" i="2"/>
  <c r="DL190" i="2"/>
  <c r="DN190" i="2"/>
  <c r="BM1550" i="2"/>
  <c r="BM1553" i="2" s="1"/>
  <c r="BN166" i="2"/>
  <c r="DO166" i="2" s="1"/>
  <c r="BN164" i="2"/>
  <c r="BN1136" i="2"/>
  <c r="BN134" i="2"/>
  <c r="BN135" i="2" s="1"/>
  <c r="BN165" i="2"/>
  <c r="DO165" i="2" s="1"/>
  <c r="BN167" i="2"/>
  <c r="DO167" i="2" s="1"/>
  <c r="BN132" i="2"/>
  <c r="BO190" i="2"/>
  <c r="BR190" i="2"/>
  <c r="BP190" i="2"/>
  <c r="BQ190" i="2"/>
  <c r="BT190" i="2"/>
  <c r="BU190" i="2"/>
  <c r="BS190" i="2"/>
  <c r="BV190" i="2"/>
  <c r="BW190" i="2"/>
  <c r="BX190" i="2"/>
  <c r="BZ190" i="2"/>
  <c r="BY190" i="2"/>
  <c r="CA190" i="2"/>
  <c r="DO131" i="2"/>
  <c r="BN123" i="2"/>
  <c r="BN158" i="2"/>
  <c r="DO158" i="2" s="1"/>
  <c r="BN157" i="2"/>
  <c r="BN160" i="2"/>
  <c r="DO160" i="2" s="1"/>
  <c r="BN159" i="2"/>
  <c r="DO159" i="2" s="1"/>
  <c r="BN1135" i="2"/>
  <c r="DO122" i="2"/>
  <c r="BM1557" i="2" l="1"/>
  <c r="BM1574" i="2" s="1"/>
  <c r="BM1665" i="2" s="1"/>
  <c r="BM1683" i="2" s="1"/>
  <c r="F2176" i="2"/>
  <c r="DO190" i="2"/>
  <c r="BN1368" i="2"/>
  <c r="DO1368" i="2" s="1"/>
  <c r="DO1136" i="2"/>
  <c r="BN161" i="2"/>
  <c r="DO157" i="2"/>
  <c r="BN168" i="2"/>
  <c r="DO164" i="2"/>
  <c r="BN1137" i="2"/>
  <c r="BB2177" i="2" s="1"/>
  <c r="BN1367" i="2"/>
  <c r="DO1367" i="2" s="1"/>
  <c r="DO1135" i="2"/>
  <c r="BH2177" i="2" l="1"/>
  <c r="BB2218" i="2"/>
  <c r="BH2218" i="2" s="1"/>
  <c r="BN170" i="2"/>
  <c r="G154" i="2"/>
  <c r="DO168" i="2"/>
  <c r="BN1641" i="2"/>
  <c r="BN1369" i="2"/>
  <c r="DO1137" i="2"/>
  <c r="DO161" i="2"/>
  <c r="F154" i="2"/>
  <c r="F1886" i="2" l="1"/>
  <c r="F1888" i="2" s="1"/>
  <c r="F1907" i="2" s="1"/>
  <c r="DN2177" i="2"/>
  <c r="DN2218" i="2" s="1"/>
  <c r="D154" i="2"/>
  <c r="BN1647" i="2"/>
  <c r="DO1641" i="2"/>
  <c r="BN1383" i="2"/>
  <c r="DO1369" i="2"/>
  <c r="BN201" i="2"/>
  <c r="DP2177" i="2" s="1"/>
  <c r="DO170" i="2"/>
  <c r="G1886" i="2" l="1"/>
  <c r="G1888" i="2" s="1"/>
  <c r="H1886" i="2"/>
  <c r="H1888" i="2" s="1"/>
  <c r="BN1550" i="2"/>
  <c r="BN1553" i="2" s="1"/>
  <c r="F2177" i="2" s="1"/>
  <c r="DO201" i="2"/>
  <c r="BN1567" i="2"/>
  <c r="DO1383" i="2"/>
  <c r="DO1647" i="2"/>
  <c r="H1709" i="2" s="1"/>
  <c r="G1862" i="2" s="1"/>
  <c r="F2218" i="2" l="1"/>
  <c r="BN1557" i="2"/>
  <c r="DO1553" i="2"/>
  <c r="BN1569" i="2"/>
  <c r="DO1569" i="2" s="1"/>
  <c r="D1570" i="2"/>
  <c r="BN1574" i="2" l="1"/>
  <c r="BN1665" i="2" s="1"/>
  <c r="BN1683" i="2" s="1"/>
  <c r="DO1665" i="2" l="1"/>
  <c r="DO1683" i="2"/>
  <c r="E1789" i="3"/>
  <c r="E1928" i="2"/>
  <c r="E1942" i="2"/>
  <c r="E1956" i="2"/>
  <c r="D408" i="3"/>
  <c r="F408" i="3"/>
  <c r="D409" i="3"/>
  <c r="F418" i="3"/>
  <c r="CJ41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CJ448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CJ467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AF1250" i="3"/>
  <c r="AG1250" i="3"/>
  <c r="AH1250" i="3"/>
  <c r="AI1250" i="3"/>
  <c r="AJ1250" i="3"/>
  <c r="AK1250" i="3"/>
  <c r="AL1250" i="3"/>
  <c r="AM1250" i="3"/>
  <c r="AN1250" i="3"/>
  <c r="AO1250" i="3"/>
  <c r="AP1250" i="3"/>
  <c r="AQ1250" i="3"/>
  <c r="AR1250" i="3"/>
  <c r="AS1250" i="3"/>
  <c r="AT1250" i="3"/>
  <c r="AU1250" i="3"/>
  <c r="AV1250" i="3"/>
  <c r="AW1250" i="3"/>
  <c r="AX1250" i="3"/>
  <c r="AY1250" i="3"/>
  <c r="AZ1250" i="3"/>
  <c r="BA1250" i="3"/>
  <c r="BB1250" i="3"/>
  <c r="BC1250" i="3"/>
  <c r="BD1250" i="3"/>
  <c r="BE1250" i="3"/>
  <c r="BF1250" i="3"/>
  <c r="BG1250" i="3"/>
  <c r="BH1250" i="3"/>
  <c r="BI1250" i="3"/>
  <c r="BJ1250" i="3"/>
  <c r="BK1250" i="3"/>
  <c r="BL1250" i="3"/>
  <c r="BM1250" i="3"/>
  <c r="BN1250" i="3"/>
  <c r="CJ1250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V1254" i="3"/>
  <c r="W1254" i="3"/>
  <c r="X1254" i="3"/>
  <c r="Y1254" i="3"/>
  <c r="Z1254" i="3"/>
  <c r="AA1254" i="3"/>
  <c r="AB1254" i="3"/>
  <c r="AC1254" i="3"/>
  <c r="AD1254" i="3"/>
  <c r="AE1254" i="3"/>
  <c r="AF1254" i="3"/>
  <c r="AG1254" i="3"/>
  <c r="AH1254" i="3"/>
  <c r="AI1254" i="3"/>
  <c r="AJ1254" i="3"/>
  <c r="AK1254" i="3"/>
  <c r="AL1254" i="3"/>
  <c r="AM1254" i="3"/>
  <c r="AN1254" i="3"/>
  <c r="AO1254" i="3"/>
  <c r="AP1254" i="3"/>
  <c r="AQ1254" i="3"/>
  <c r="AR1254" i="3"/>
  <c r="AS1254" i="3"/>
  <c r="AT1254" i="3"/>
  <c r="AU1254" i="3"/>
  <c r="AV1254" i="3"/>
  <c r="AW1254" i="3"/>
  <c r="AX1254" i="3"/>
  <c r="AY1254" i="3"/>
  <c r="AZ1254" i="3"/>
  <c r="BA1254" i="3"/>
  <c r="BB1254" i="3"/>
  <c r="BC1254" i="3"/>
  <c r="BD1254" i="3"/>
  <c r="BE1254" i="3"/>
  <c r="BF1254" i="3"/>
  <c r="BG1254" i="3"/>
  <c r="BH1254" i="3"/>
  <c r="BI1254" i="3"/>
  <c r="BJ1254" i="3"/>
  <c r="BK1254" i="3"/>
  <c r="BL1254" i="3"/>
  <c r="BM1254" i="3"/>
  <c r="BN1254" i="3"/>
  <c r="CJ1254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V1390" i="3"/>
  <c r="W1390" i="3"/>
  <c r="X1390" i="3"/>
  <c r="Y1390" i="3"/>
  <c r="Z1390" i="3"/>
  <c r="AA1390" i="3"/>
  <c r="AB1390" i="3"/>
  <c r="AC1390" i="3"/>
  <c r="AD1390" i="3"/>
  <c r="AE1390" i="3"/>
  <c r="AF1390" i="3"/>
  <c r="AG1390" i="3"/>
  <c r="AH1390" i="3"/>
  <c r="AI1390" i="3"/>
  <c r="AJ1390" i="3"/>
  <c r="AK1390" i="3"/>
  <c r="AL1390" i="3"/>
  <c r="AM1390" i="3"/>
  <c r="AN1390" i="3"/>
  <c r="AO1390" i="3"/>
  <c r="AP1390" i="3"/>
  <c r="AQ1390" i="3"/>
  <c r="AR1390" i="3"/>
  <c r="AS1390" i="3"/>
  <c r="AT1390" i="3"/>
  <c r="AU1390" i="3"/>
  <c r="AV1390" i="3"/>
  <c r="AW1390" i="3"/>
  <c r="AX1390" i="3"/>
  <c r="AY1390" i="3"/>
  <c r="AZ1390" i="3"/>
  <c r="BA1390" i="3"/>
  <c r="BB1390" i="3"/>
  <c r="BC1390" i="3"/>
  <c r="BD1390" i="3"/>
  <c r="BE1390" i="3"/>
  <c r="BF1390" i="3"/>
  <c r="BG1390" i="3"/>
  <c r="BH1390" i="3"/>
  <c r="BI1390" i="3"/>
  <c r="BJ1390" i="3"/>
  <c r="BK1390" i="3"/>
  <c r="BL1390" i="3"/>
  <c r="BM1390" i="3"/>
  <c r="BN1390" i="3"/>
  <c r="BO1390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V1391" i="3"/>
  <c r="W1391" i="3"/>
  <c r="X1391" i="3"/>
  <c r="Y1391" i="3"/>
  <c r="Z1391" i="3"/>
  <c r="AA1391" i="3"/>
  <c r="AB1391" i="3"/>
  <c r="AC1391" i="3"/>
  <c r="AD1391" i="3"/>
  <c r="AE1391" i="3"/>
  <c r="AF1391" i="3"/>
  <c r="AG1391" i="3"/>
  <c r="AH1391" i="3"/>
  <c r="AI1391" i="3"/>
  <c r="AJ1391" i="3"/>
  <c r="AK1391" i="3"/>
  <c r="AL1391" i="3"/>
  <c r="AM1391" i="3"/>
  <c r="AN1391" i="3"/>
  <c r="AO1391" i="3"/>
  <c r="AP1391" i="3"/>
  <c r="AQ1391" i="3"/>
  <c r="AR1391" i="3"/>
  <c r="AS1391" i="3"/>
  <c r="AT1391" i="3"/>
  <c r="AU1391" i="3"/>
  <c r="AV1391" i="3"/>
  <c r="AW1391" i="3"/>
  <c r="AX1391" i="3"/>
  <c r="AY1391" i="3"/>
  <c r="AZ1391" i="3"/>
  <c r="BA1391" i="3"/>
  <c r="BB1391" i="3"/>
  <c r="BC1391" i="3"/>
  <c r="BD1391" i="3"/>
  <c r="BE1391" i="3"/>
  <c r="BF1391" i="3"/>
  <c r="BG1391" i="3"/>
  <c r="BH1391" i="3"/>
  <c r="BI1391" i="3"/>
  <c r="BJ1391" i="3"/>
  <c r="BK1391" i="3"/>
  <c r="BL1391" i="3"/>
  <c r="BM1391" i="3"/>
  <c r="BN1391" i="3"/>
  <c r="CJ1391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V1392" i="3"/>
  <c r="W1392" i="3"/>
  <c r="X1392" i="3"/>
  <c r="Y1392" i="3"/>
  <c r="Z1392" i="3"/>
  <c r="AA1392" i="3"/>
  <c r="AB1392" i="3"/>
  <c r="AC1392" i="3"/>
  <c r="AD1392" i="3"/>
  <c r="AE1392" i="3"/>
  <c r="AF1392" i="3"/>
  <c r="AG1392" i="3"/>
  <c r="AH1392" i="3"/>
  <c r="AI1392" i="3"/>
  <c r="AJ1392" i="3"/>
  <c r="AK1392" i="3"/>
  <c r="AL1392" i="3"/>
  <c r="AM1392" i="3"/>
  <c r="AN1392" i="3"/>
  <c r="AO1392" i="3"/>
  <c r="AP1392" i="3"/>
  <c r="AQ1392" i="3"/>
  <c r="AR1392" i="3"/>
  <c r="AS1392" i="3"/>
  <c r="AT1392" i="3"/>
  <c r="AU1392" i="3"/>
  <c r="AV1392" i="3"/>
  <c r="AW1392" i="3"/>
  <c r="AX1392" i="3"/>
  <c r="AY1392" i="3"/>
  <c r="AZ1392" i="3"/>
  <c r="BA1392" i="3"/>
  <c r="BB1392" i="3"/>
  <c r="BC1392" i="3"/>
  <c r="BD1392" i="3"/>
  <c r="BE1392" i="3"/>
  <c r="BF1392" i="3"/>
  <c r="BG1392" i="3"/>
  <c r="BH1392" i="3"/>
  <c r="BI1392" i="3"/>
  <c r="BJ1392" i="3"/>
  <c r="BK1392" i="3"/>
  <c r="BL1392" i="3"/>
  <c r="BM1392" i="3"/>
  <c r="BN1392" i="3"/>
  <c r="CJ1392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V1393" i="3"/>
  <c r="W1393" i="3"/>
  <c r="X1393" i="3"/>
  <c r="Y1393" i="3"/>
  <c r="Z1393" i="3"/>
  <c r="AA1393" i="3"/>
  <c r="AB1393" i="3"/>
  <c r="AC1393" i="3"/>
  <c r="AD1393" i="3"/>
  <c r="AE1393" i="3"/>
  <c r="AF1393" i="3"/>
  <c r="AG1393" i="3"/>
  <c r="AH1393" i="3"/>
  <c r="AI1393" i="3"/>
  <c r="AJ1393" i="3"/>
  <c r="AK1393" i="3"/>
  <c r="AL1393" i="3"/>
  <c r="AM1393" i="3"/>
  <c r="AN1393" i="3"/>
  <c r="AO1393" i="3"/>
  <c r="AP1393" i="3"/>
  <c r="AQ1393" i="3"/>
  <c r="AR1393" i="3"/>
  <c r="AS1393" i="3"/>
  <c r="AT1393" i="3"/>
  <c r="AU1393" i="3"/>
  <c r="AV1393" i="3"/>
  <c r="AW1393" i="3"/>
  <c r="AX1393" i="3"/>
  <c r="AY1393" i="3"/>
  <c r="AZ1393" i="3"/>
  <c r="BA1393" i="3"/>
  <c r="BB1393" i="3"/>
  <c r="BC1393" i="3"/>
  <c r="BD1393" i="3"/>
  <c r="BE1393" i="3"/>
  <c r="BF1393" i="3"/>
  <c r="BG1393" i="3"/>
  <c r="BH1393" i="3"/>
  <c r="BI1393" i="3"/>
  <c r="BJ1393" i="3"/>
  <c r="BK1393" i="3"/>
  <c r="BL1393" i="3"/>
  <c r="BM1393" i="3"/>
  <c r="BN1393" i="3"/>
  <c r="CJ1393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V1395" i="3"/>
  <c r="W1395" i="3"/>
  <c r="X1395" i="3"/>
  <c r="Y1395" i="3"/>
  <c r="Z1395" i="3"/>
  <c r="AA1395" i="3"/>
  <c r="AB1395" i="3"/>
  <c r="AC1395" i="3"/>
  <c r="AD1395" i="3"/>
  <c r="AE1395" i="3"/>
  <c r="AF1395" i="3"/>
  <c r="AG1395" i="3"/>
  <c r="AH1395" i="3"/>
  <c r="AI1395" i="3"/>
  <c r="AJ1395" i="3"/>
  <c r="AK1395" i="3"/>
  <c r="AL1395" i="3"/>
  <c r="AM1395" i="3"/>
  <c r="AN1395" i="3"/>
  <c r="AO1395" i="3"/>
  <c r="AP1395" i="3"/>
  <c r="AQ1395" i="3"/>
  <c r="AR1395" i="3"/>
  <c r="AS1395" i="3"/>
  <c r="AT1395" i="3"/>
  <c r="AU1395" i="3"/>
  <c r="AV1395" i="3"/>
  <c r="AW1395" i="3"/>
  <c r="AX1395" i="3"/>
  <c r="AY1395" i="3"/>
  <c r="AZ1395" i="3"/>
  <c r="BA1395" i="3"/>
  <c r="BB1395" i="3"/>
  <c r="BC1395" i="3"/>
  <c r="BD1395" i="3"/>
  <c r="BE1395" i="3"/>
  <c r="BF1395" i="3"/>
  <c r="BG1395" i="3"/>
  <c r="BH1395" i="3"/>
  <c r="BI1395" i="3"/>
  <c r="BJ1395" i="3"/>
  <c r="BK1395" i="3"/>
  <c r="BL1395" i="3"/>
  <c r="BM1395" i="3"/>
  <c r="BN1395" i="3"/>
  <c r="CJ1395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V1396" i="3"/>
  <c r="W1396" i="3"/>
  <c r="X1396" i="3"/>
  <c r="Y1396" i="3"/>
  <c r="Z1396" i="3"/>
  <c r="AA1396" i="3"/>
  <c r="AB1396" i="3"/>
  <c r="AC1396" i="3"/>
  <c r="AD1396" i="3"/>
  <c r="AE1396" i="3"/>
  <c r="AF1396" i="3"/>
  <c r="AG1396" i="3"/>
  <c r="AH1396" i="3"/>
  <c r="AI1396" i="3"/>
  <c r="AJ1396" i="3"/>
  <c r="AK1396" i="3"/>
  <c r="AL1396" i="3"/>
  <c r="AM1396" i="3"/>
  <c r="AN1396" i="3"/>
  <c r="AO1396" i="3"/>
  <c r="AP1396" i="3"/>
  <c r="AQ1396" i="3"/>
  <c r="AR1396" i="3"/>
  <c r="AS1396" i="3"/>
  <c r="AT1396" i="3"/>
  <c r="AU1396" i="3"/>
  <c r="AV1396" i="3"/>
  <c r="AW1396" i="3"/>
  <c r="AX1396" i="3"/>
  <c r="AY1396" i="3"/>
  <c r="AZ1396" i="3"/>
  <c r="BA1396" i="3"/>
  <c r="BB1396" i="3"/>
  <c r="BC1396" i="3"/>
  <c r="BD1396" i="3"/>
  <c r="BE1396" i="3"/>
  <c r="BF1396" i="3"/>
  <c r="BG1396" i="3"/>
  <c r="BH1396" i="3"/>
  <c r="BI1396" i="3"/>
  <c r="BJ1396" i="3"/>
  <c r="BK1396" i="3"/>
  <c r="BL1396" i="3"/>
  <c r="BM1396" i="3"/>
  <c r="BN1396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V1399" i="3"/>
  <c r="W1399" i="3"/>
  <c r="X1399" i="3"/>
  <c r="Y1399" i="3"/>
  <c r="Z1399" i="3"/>
  <c r="AA1399" i="3"/>
  <c r="AB1399" i="3"/>
  <c r="AC1399" i="3"/>
  <c r="AD1399" i="3"/>
  <c r="AE1399" i="3"/>
  <c r="AF1399" i="3"/>
  <c r="AG1399" i="3"/>
  <c r="AH1399" i="3"/>
  <c r="AI1399" i="3"/>
  <c r="AJ1399" i="3"/>
  <c r="AK1399" i="3"/>
  <c r="AL1399" i="3"/>
  <c r="AM1399" i="3"/>
  <c r="AN1399" i="3"/>
  <c r="AO1399" i="3"/>
  <c r="AP1399" i="3"/>
  <c r="AQ1399" i="3"/>
  <c r="AR1399" i="3"/>
  <c r="AS1399" i="3"/>
  <c r="AT1399" i="3"/>
  <c r="AU1399" i="3"/>
  <c r="AV1399" i="3"/>
  <c r="AW1399" i="3"/>
  <c r="AX1399" i="3"/>
  <c r="AY1399" i="3"/>
  <c r="AZ1399" i="3"/>
  <c r="BA1399" i="3"/>
  <c r="BB1399" i="3"/>
  <c r="BC1399" i="3"/>
  <c r="BD1399" i="3"/>
  <c r="BE1399" i="3"/>
  <c r="BF1399" i="3"/>
  <c r="BG1399" i="3"/>
  <c r="BH1399" i="3"/>
  <c r="BI1399" i="3"/>
  <c r="BJ1399" i="3"/>
  <c r="BK1399" i="3"/>
  <c r="BL1399" i="3"/>
  <c r="BM1399" i="3"/>
  <c r="BN1399" i="3"/>
  <c r="CJ1399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V1405" i="3"/>
  <c r="W1405" i="3"/>
  <c r="X1405" i="3"/>
  <c r="Y1405" i="3"/>
  <c r="Z1405" i="3"/>
  <c r="AA1405" i="3"/>
  <c r="AB1405" i="3"/>
  <c r="AC1405" i="3"/>
  <c r="AD1405" i="3"/>
  <c r="AE1405" i="3"/>
  <c r="AF1405" i="3"/>
  <c r="AG1405" i="3"/>
  <c r="AH1405" i="3"/>
  <c r="AI1405" i="3"/>
  <c r="AJ1405" i="3"/>
  <c r="AK1405" i="3"/>
  <c r="AL1405" i="3"/>
  <c r="AM1405" i="3"/>
  <c r="AN1405" i="3"/>
  <c r="AO1405" i="3"/>
  <c r="AP1405" i="3"/>
  <c r="AQ1405" i="3"/>
  <c r="AR1405" i="3"/>
  <c r="AS1405" i="3"/>
  <c r="AT1405" i="3"/>
  <c r="AU1405" i="3"/>
  <c r="AV1405" i="3"/>
  <c r="AW1405" i="3"/>
  <c r="AX1405" i="3"/>
  <c r="AY1405" i="3"/>
  <c r="AZ1405" i="3"/>
  <c r="BA1405" i="3"/>
  <c r="BB1405" i="3"/>
  <c r="BC1405" i="3"/>
  <c r="BD1405" i="3"/>
  <c r="BE1405" i="3"/>
  <c r="BF1405" i="3"/>
  <c r="BG1405" i="3"/>
  <c r="BH1405" i="3"/>
  <c r="BI1405" i="3"/>
  <c r="BJ1405" i="3"/>
  <c r="BK1405" i="3"/>
  <c r="BL1405" i="3"/>
  <c r="BM1405" i="3"/>
  <c r="BN1405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V1406" i="3"/>
  <c r="W1406" i="3"/>
  <c r="X1406" i="3"/>
  <c r="Y1406" i="3"/>
  <c r="Z1406" i="3"/>
  <c r="AA1406" i="3"/>
  <c r="AB1406" i="3"/>
  <c r="AC1406" i="3"/>
  <c r="AD1406" i="3"/>
  <c r="AE1406" i="3"/>
  <c r="AF1406" i="3"/>
  <c r="AG1406" i="3"/>
  <c r="AH1406" i="3"/>
  <c r="AI1406" i="3"/>
  <c r="AJ1406" i="3"/>
  <c r="AK1406" i="3"/>
  <c r="AL1406" i="3"/>
  <c r="AM1406" i="3"/>
  <c r="AN1406" i="3"/>
  <c r="AO1406" i="3"/>
  <c r="AP1406" i="3"/>
  <c r="AQ1406" i="3"/>
  <c r="AR1406" i="3"/>
  <c r="AS1406" i="3"/>
  <c r="AT1406" i="3"/>
  <c r="AU1406" i="3"/>
  <c r="AV1406" i="3"/>
  <c r="AW1406" i="3"/>
  <c r="AX1406" i="3"/>
  <c r="AY1406" i="3"/>
  <c r="AZ1406" i="3"/>
  <c r="BA1406" i="3"/>
  <c r="BB1406" i="3"/>
  <c r="BC1406" i="3"/>
  <c r="BD1406" i="3"/>
  <c r="BE1406" i="3"/>
  <c r="BF1406" i="3"/>
  <c r="BG1406" i="3"/>
  <c r="BH1406" i="3"/>
  <c r="BI1406" i="3"/>
  <c r="BJ1406" i="3"/>
  <c r="BK1406" i="3"/>
  <c r="BL1406" i="3"/>
  <c r="BM1406" i="3"/>
  <c r="BN1406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V1407" i="3"/>
  <c r="W1407" i="3"/>
  <c r="X1407" i="3"/>
  <c r="Y1407" i="3"/>
  <c r="Z1407" i="3"/>
  <c r="AA1407" i="3"/>
  <c r="AB1407" i="3"/>
  <c r="AC1407" i="3"/>
  <c r="AD1407" i="3"/>
  <c r="AE1407" i="3"/>
  <c r="AF1407" i="3"/>
  <c r="AG1407" i="3"/>
  <c r="AH1407" i="3"/>
  <c r="AI1407" i="3"/>
  <c r="AJ1407" i="3"/>
  <c r="AK1407" i="3"/>
  <c r="AL1407" i="3"/>
  <c r="AM1407" i="3"/>
  <c r="AN1407" i="3"/>
  <c r="AO1407" i="3"/>
  <c r="AP1407" i="3"/>
  <c r="AQ1407" i="3"/>
  <c r="AR1407" i="3"/>
  <c r="AS1407" i="3"/>
  <c r="AT1407" i="3"/>
  <c r="AU1407" i="3"/>
  <c r="AV1407" i="3"/>
  <c r="AW1407" i="3"/>
  <c r="AX1407" i="3"/>
  <c r="AY1407" i="3"/>
  <c r="AZ1407" i="3"/>
  <c r="BA1407" i="3"/>
  <c r="BB1407" i="3"/>
  <c r="BC1407" i="3"/>
  <c r="BD1407" i="3"/>
  <c r="BE1407" i="3"/>
  <c r="BF1407" i="3"/>
  <c r="BG1407" i="3"/>
  <c r="BH1407" i="3"/>
  <c r="BI1407" i="3"/>
  <c r="BJ1407" i="3"/>
  <c r="BK1407" i="3"/>
  <c r="BL1407" i="3"/>
  <c r="BM1407" i="3"/>
  <c r="BN1407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V1408" i="3"/>
  <c r="W1408" i="3"/>
  <c r="X1408" i="3"/>
  <c r="Y1408" i="3"/>
  <c r="Z1408" i="3"/>
  <c r="AA1408" i="3"/>
  <c r="AB1408" i="3"/>
  <c r="AC1408" i="3"/>
  <c r="AD1408" i="3"/>
  <c r="AE1408" i="3"/>
  <c r="AF1408" i="3"/>
  <c r="AG1408" i="3"/>
  <c r="AH1408" i="3"/>
  <c r="AI1408" i="3"/>
  <c r="AJ1408" i="3"/>
  <c r="AK1408" i="3"/>
  <c r="AL1408" i="3"/>
  <c r="AM1408" i="3"/>
  <c r="AN1408" i="3"/>
  <c r="AO1408" i="3"/>
  <c r="AP1408" i="3"/>
  <c r="AQ1408" i="3"/>
  <c r="AR1408" i="3"/>
  <c r="AS1408" i="3"/>
  <c r="AT1408" i="3"/>
  <c r="AU1408" i="3"/>
  <c r="AV1408" i="3"/>
  <c r="AW1408" i="3"/>
  <c r="AX1408" i="3"/>
  <c r="AY1408" i="3"/>
  <c r="AZ1408" i="3"/>
  <c r="BA1408" i="3"/>
  <c r="BB1408" i="3"/>
  <c r="BC1408" i="3"/>
  <c r="BD1408" i="3"/>
  <c r="BE1408" i="3"/>
  <c r="BF1408" i="3"/>
  <c r="BG1408" i="3"/>
  <c r="BH1408" i="3"/>
  <c r="BI1408" i="3"/>
  <c r="BJ1408" i="3"/>
  <c r="BK1408" i="3"/>
  <c r="BL1408" i="3"/>
  <c r="BM1408" i="3"/>
  <c r="BN1408" i="3"/>
  <c r="CJ1408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AA1410" i="3"/>
  <c r="AB1410" i="3"/>
  <c r="AC1410" i="3"/>
  <c r="AD1410" i="3"/>
  <c r="AE1410" i="3"/>
  <c r="AF1410" i="3"/>
  <c r="AG1410" i="3"/>
  <c r="AH1410" i="3"/>
  <c r="AI1410" i="3"/>
  <c r="AJ1410" i="3"/>
  <c r="AK1410" i="3"/>
  <c r="AL1410" i="3"/>
  <c r="AM1410" i="3"/>
  <c r="AN1410" i="3"/>
  <c r="AO1410" i="3"/>
  <c r="AP1410" i="3"/>
  <c r="AQ1410" i="3"/>
  <c r="AR1410" i="3"/>
  <c r="AS1410" i="3"/>
  <c r="AT1410" i="3"/>
  <c r="AU1410" i="3"/>
  <c r="AV1410" i="3"/>
  <c r="AW1410" i="3"/>
  <c r="AX1410" i="3"/>
  <c r="AY1410" i="3"/>
  <c r="AZ1410" i="3"/>
  <c r="BA1410" i="3"/>
  <c r="BB1410" i="3"/>
  <c r="BC1410" i="3"/>
  <c r="BD1410" i="3"/>
  <c r="BE1410" i="3"/>
  <c r="BF1410" i="3"/>
  <c r="BG1410" i="3"/>
  <c r="BH1410" i="3"/>
  <c r="BI1410" i="3"/>
  <c r="BJ1410" i="3"/>
  <c r="BK1410" i="3"/>
  <c r="BL1410" i="3"/>
  <c r="BM1410" i="3"/>
  <c r="BN1410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V1411" i="3"/>
  <c r="W1411" i="3"/>
  <c r="X1411" i="3"/>
  <c r="Y1411" i="3"/>
  <c r="Z1411" i="3"/>
  <c r="AA1411" i="3"/>
  <c r="AB1411" i="3"/>
  <c r="AC1411" i="3"/>
  <c r="AD1411" i="3"/>
  <c r="AE1411" i="3"/>
  <c r="AF1411" i="3"/>
  <c r="AG1411" i="3"/>
  <c r="AH1411" i="3"/>
  <c r="AI1411" i="3"/>
  <c r="AJ1411" i="3"/>
  <c r="AK1411" i="3"/>
  <c r="AL1411" i="3"/>
  <c r="AM1411" i="3"/>
  <c r="AN1411" i="3"/>
  <c r="AO1411" i="3"/>
  <c r="AP1411" i="3"/>
  <c r="AQ1411" i="3"/>
  <c r="AR1411" i="3"/>
  <c r="AS1411" i="3"/>
  <c r="AT1411" i="3"/>
  <c r="AU1411" i="3"/>
  <c r="AV1411" i="3"/>
  <c r="AW1411" i="3"/>
  <c r="AX1411" i="3"/>
  <c r="AY1411" i="3"/>
  <c r="AZ1411" i="3"/>
  <c r="BA1411" i="3"/>
  <c r="BB1411" i="3"/>
  <c r="BC1411" i="3"/>
  <c r="BD1411" i="3"/>
  <c r="BE1411" i="3"/>
  <c r="BF1411" i="3"/>
  <c r="BG1411" i="3"/>
  <c r="BH1411" i="3"/>
  <c r="BI1411" i="3"/>
  <c r="BJ1411" i="3"/>
  <c r="BK1411" i="3"/>
  <c r="BL1411" i="3"/>
  <c r="BM1411" i="3"/>
  <c r="BN1411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V1413" i="3"/>
  <c r="W1413" i="3"/>
  <c r="X1413" i="3"/>
  <c r="Y1413" i="3"/>
  <c r="Z1413" i="3"/>
  <c r="AA1413" i="3"/>
  <c r="AB1413" i="3"/>
  <c r="AC1413" i="3"/>
  <c r="AD1413" i="3"/>
  <c r="AE1413" i="3"/>
  <c r="AF1413" i="3"/>
  <c r="AG1413" i="3"/>
  <c r="AH1413" i="3"/>
  <c r="AI1413" i="3"/>
  <c r="AJ1413" i="3"/>
  <c r="AK1413" i="3"/>
  <c r="AL1413" i="3"/>
  <c r="AM1413" i="3"/>
  <c r="AN1413" i="3"/>
  <c r="AO1413" i="3"/>
  <c r="AP1413" i="3"/>
  <c r="AQ1413" i="3"/>
  <c r="AR1413" i="3"/>
  <c r="AS1413" i="3"/>
  <c r="AT1413" i="3"/>
  <c r="AU1413" i="3"/>
  <c r="AV1413" i="3"/>
  <c r="AW1413" i="3"/>
  <c r="AX1413" i="3"/>
  <c r="AY1413" i="3"/>
  <c r="AZ1413" i="3"/>
  <c r="BA1413" i="3"/>
  <c r="BB1413" i="3"/>
  <c r="BC1413" i="3"/>
  <c r="BD1413" i="3"/>
  <c r="BE1413" i="3"/>
  <c r="BF1413" i="3"/>
  <c r="BG1413" i="3"/>
  <c r="BH1413" i="3"/>
  <c r="BI1413" i="3"/>
  <c r="BJ1413" i="3"/>
  <c r="BK1413" i="3"/>
  <c r="BL1413" i="3"/>
  <c r="BM1413" i="3"/>
  <c r="BN1413" i="3"/>
  <c r="CJ1413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V1414" i="3"/>
  <c r="W1414" i="3"/>
  <c r="X1414" i="3"/>
  <c r="Y1414" i="3"/>
  <c r="Z1414" i="3"/>
  <c r="AA1414" i="3"/>
  <c r="AB1414" i="3"/>
  <c r="AC1414" i="3"/>
  <c r="AD1414" i="3"/>
  <c r="AE1414" i="3"/>
  <c r="AF1414" i="3"/>
  <c r="AG1414" i="3"/>
  <c r="AH1414" i="3"/>
  <c r="AI1414" i="3"/>
  <c r="AJ1414" i="3"/>
  <c r="AK1414" i="3"/>
  <c r="AL1414" i="3"/>
  <c r="AM1414" i="3"/>
  <c r="AN1414" i="3"/>
  <c r="AO1414" i="3"/>
  <c r="AP1414" i="3"/>
  <c r="AQ1414" i="3"/>
  <c r="AR1414" i="3"/>
  <c r="AS1414" i="3"/>
  <c r="AT1414" i="3"/>
  <c r="AU1414" i="3"/>
  <c r="AV1414" i="3"/>
  <c r="AW1414" i="3"/>
  <c r="AX1414" i="3"/>
  <c r="AY1414" i="3"/>
  <c r="AZ1414" i="3"/>
  <c r="BA1414" i="3"/>
  <c r="BB1414" i="3"/>
  <c r="BC1414" i="3"/>
  <c r="BD1414" i="3"/>
  <c r="BE1414" i="3"/>
  <c r="BF1414" i="3"/>
  <c r="BG1414" i="3"/>
  <c r="BH1414" i="3"/>
  <c r="BI1414" i="3"/>
  <c r="BJ1414" i="3"/>
  <c r="BK1414" i="3"/>
  <c r="BL1414" i="3"/>
  <c r="BM1414" i="3"/>
  <c r="BN1414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V1442" i="3"/>
  <c r="W1442" i="3"/>
  <c r="X1442" i="3"/>
  <c r="Y1442" i="3"/>
  <c r="Z1442" i="3"/>
  <c r="AA1442" i="3"/>
  <c r="AB1442" i="3"/>
  <c r="AC1442" i="3"/>
  <c r="AD1442" i="3"/>
  <c r="AE1442" i="3"/>
  <c r="AF1442" i="3"/>
  <c r="AG1442" i="3"/>
  <c r="AH1442" i="3"/>
  <c r="AI1442" i="3"/>
  <c r="AJ1442" i="3"/>
  <c r="AK1442" i="3"/>
  <c r="AL1442" i="3"/>
  <c r="AM1442" i="3"/>
  <c r="AN1442" i="3"/>
  <c r="AO1442" i="3"/>
  <c r="AP1442" i="3"/>
  <c r="AQ1442" i="3"/>
  <c r="AR1442" i="3"/>
  <c r="AS1442" i="3"/>
  <c r="AT1442" i="3"/>
  <c r="AU1442" i="3"/>
  <c r="AV1442" i="3"/>
  <c r="AW1442" i="3"/>
  <c r="AX1442" i="3"/>
  <c r="AY1442" i="3"/>
  <c r="AZ1442" i="3"/>
  <c r="BA1442" i="3"/>
  <c r="BB1442" i="3"/>
  <c r="BC1442" i="3"/>
  <c r="BD1442" i="3"/>
  <c r="BE1442" i="3"/>
  <c r="BF1442" i="3"/>
  <c r="BG1442" i="3"/>
  <c r="BH1442" i="3"/>
  <c r="BI1442" i="3"/>
  <c r="BJ1442" i="3"/>
  <c r="BK1442" i="3"/>
  <c r="BL1442" i="3"/>
  <c r="BM1442" i="3"/>
  <c r="BN1442" i="3"/>
  <c r="BO1442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V1444" i="3"/>
  <c r="W1444" i="3"/>
  <c r="X1444" i="3"/>
  <c r="Y1444" i="3"/>
  <c r="Z1444" i="3"/>
  <c r="AA1444" i="3"/>
  <c r="AB1444" i="3"/>
  <c r="AC1444" i="3"/>
  <c r="AD1444" i="3"/>
  <c r="AE1444" i="3"/>
  <c r="AF1444" i="3"/>
  <c r="AG1444" i="3"/>
  <c r="AH1444" i="3"/>
  <c r="AI1444" i="3"/>
  <c r="AJ1444" i="3"/>
  <c r="AK1444" i="3"/>
  <c r="AL1444" i="3"/>
  <c r="AM1444" i="3"/>
  <c r="AN1444" i="3"/>
  <c r="AO1444" i="3"/>
  <c r="AP1444" i="3"/>
  <c r="AQ1444" i="3"/>
  <c r="AR1444" i="3"/>
  <c r="AS1444" i="3"/>
  <c r="AT1444" i="3"/>
  <c r="AU1444" i="3"/>
  <c r="AV1444" i="3"/>
  <c r="AW1444" i="3"/>
  <c r="AX1444" i="3"/>
  <c r="AY1444" i="3"/>
  <c r="AZ1444" i="3"/>
  <c r="BA1444" i="3"/>
  <c r="BB1444" i="3"/>
  <c r="BC1444" i="3"/>
  <c r="BD1444" i="3"/>
  <c r="BE1444" i="3"/>
  <c r="BF1444" i="3"/>
  <c r="BG1444" i="3"/>
  <c r="BH1444" i="3"/>
  <c r="BI1444" i="3"/>
  <c r="BJ1444" i="3"/>
  <c r="BK1444" i="3"/>
  <c r="BL1444" i="3"/>
  <c r="BM1444" i="3"/>
  <c r="BN1444" i="3"/>
  <c r="CJ1444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V1445" i="3"/>
  <c r="W1445" i="3"/>
  <c r="X1445" i="3"/>
  <c r="Y1445" i="3"/>
  <c r="Z1445" i="3"/>
  <c r="AA1445" i="3"/>
  <c r="AB1445" i="3"/>
  <c r="AC1445" i="3"/>
  <c r="AD1445" i="3"/>
  <c r="AE1445" i="3"/>
  <c r="AF1445" i="3"/>
  <c r="AG1445" i="3"/>
  <c r="AH1445" i="3"/>
  <c r="AI1445" i="3"/>
  <c r="AJ1445" i="3"/>
  <c r="AK1445" i="3"/>
  <c r="AL1445" i="3"/>
  <c r="AM1445" i="3"/>
  <c r="AN1445" i="3"/>
  <c r="AO1445" i="3"/>
  <c r="AP1445" i="3"/>
  <c r="AQ1445" i="3"/>
  <c r="AR1445" i="3"/>
  <c r="AS1445" i="3"/>
  <c r="AT1445" i="3"/>
  <c r="AU1445" i="3"/>
  <c r="AV1445" i="3"/>
  <c r="AW1445" i="3"/>
  <c r="AX1445" i="3"/>
  <c r="AY1445" i="3"/>
  <c r="AZ1445" i="3"/>
  <c r="BA1445" i="3"/>
  <c r="BB1445" i="3"/>
  <c r="BC1445" i="3"/>
  <c r="BD1445" i="3"/>
  <c r="BE1445" i="3"/>
  <c r="BF1445" i="3"/>
  <c r="BG1445" i="3"/>
  <c r="BH1445" i="3"/>
  <c r="BI1445" i="3"/>
  <c r="BJ1445" i="3"/>
  <c r="BK1445" i="3"/>
  <c r="BL1445" i="3"/>
  <c r="BM1445" i="3"/>
  <c r="BN1445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V1446" i="3"/>
  <c r="W1446" i="3"/>
  <c r="X1446" i="3"/>
  <c r="Y1446" i="3"/>
  <c r="Z1446" i="3"/>
  <c r="AA1446" i="3"/>
  <c r="AB1446" i="3"/>
  <c r="AC1446" i="3"/>
  <c r="AD1446" i="3"/>
  <c r="AE1446" i="3"/>
  <c r="AF1446" i="3"/>
  <c r="AG1446" i="3"/>
  <c r="AH1446" i="3"/>
  <c r="AI1446" i="3"/>
  <c r="AJ1446" i="3"/>
  <c r="AK1446" i="3"/>
  <c r="AL1446" i="3"/>
  <c r="AM1446" i="3"/>
  <c r="AN1446" i="3"/>
  <c r="AO1446" i="3"/>
  <c r="AP1446" i="3"/>
  <c r="AQ1446" i="3"/>
  <c r="AR1446" i="3"/>
  <c r="AS1446" i="3"/>
  <c r="AT1446" i="3"/>
  <c r="AU1446" i="3"/>
  <c r="AV1446" i="3"/>
  <c r="AW1446" i="3"/>
  <c r="AX1446" i="3"/>
  <c r="AY1446" i="3"/>
  <c r="AZ1446" i="3"/>
  <c r="BA1446" i="3"/>
  <c r="BB1446" i="3"/>
  <c r="BC1446" i="3"/>
  <c r="BD1446" i="3"/>
  <c r="BE1446" i="3"/>
  <c r="BF1446" i="3"/>
  <c r="BG1446" i="3"/>
  <c r="BH1446" i="3"/>
  <c r="BI1446" i="3"/>
  <c r="BJ1446" i="3"/>
  <c r="BK1446" i="3"/>
  <c r="BL1446" i="3"/>
  <c r="BM1446" i="3"/>
  <c r="BN1446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V1447" i="3"/>
  <c r="W1447" i="3"/>
  <c r="X1447" i="3"/>
  <c r="Y1447" i="3"/>
  <c r="Z1447" i="3"/>
  <c r="AA1447" i="3"/>
  <c r="AB1447" i="3"/>
  <c r="AC1447" i="3"/>
  <c r="AD1447" i="3"/>
  <c r="AE1447" i="3"/>
  <c r="AF1447" i="3"/>
  <c r="AG1447" i="3"/>
  <c r="AH1447" i="3"/>
  <c r="AI1447" i="3"/>
  <c r="AJ1447" i="3"/>
  <c r="AK1447" i="3"/>
  <c r="AL1447" i="3"/>
  <c r="AM1447" i="3"/>
  <c r="AN1447" i="3"/>
  <c r="AO1447" i="3"/>
  <c r="AP1447" i="3"/>
  <c r="AQ1447" i="3"/>
  <c r="AR1447" i="3"/>
  <c r="AS1447" i="3"/>
  <c r="AT1447" i="3"/>
  <c r="AU1447" i="3"/>
  <c r="AV1447" i="3"/>
  <c r="AW1447" i="3"/>
  <c r="AX1447" i="3"/>
  <c r="AY1447" i="3"/>
  <c r="AZ1447" i="3"/>
  <c r="BA1447" i="3"/>
  <c r="BB1447" i="3"/>
  <c r="BC1447" i="3"/>
  <c r="BD1447" i="3"/>
  <c r="BE1447" i="3"/>
  <c r="BF1447" i="3"/>
  <c r="BG1447" i="3"/>
  <c r="BH1447" i="3"/>
  <c r="BI1447" i="3"/>
  <c r="BJ1447" i="3"/>
  <c r="BK1447" i="3"/>
  <c r="BL1447" i="3"/>
  <c r="BM1447" i="3"/>
  <c r="BN1447" i="3"/>
  <c r="CJ1447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V1456" i="3"/>
  <c r="W1456" i="3"/>
  <c r="X1456" i="3"/>
  <c r="Y1456" i="3"/>
  <c r="Z1456" i="3"/>
  <c r="AA1456" i="3"/>
  <c r="AB1456" i="3"/>
  <c r="AC1456" i="3"/>
  <c r="AD1456" i="3"/>
  <c r="AE1456" i="3"/>
  <c r="AF1456" i="3"/>
  <c r="AG1456" i="3"/>
  <c r="AH1456" i="3"/>
  <c r="AI1456" i="3"/>
  <c r="AJ1456" i="3"/>
  <c r="AK1456" i="3"/>
  <c r="AL1456" i="3"/>
  <c r="AM1456" i="3"/>
  <c r="AN1456" i="3"/>
  <c r="AO1456" i="3"/>
  <c r="AP1456" i="3"/>
  <c r="AQ1456" i="3"/>
  <c r="AR1456" i="3"/>
  <c r="AS1456" i="3"/>
  <c r="AT1456" i="3"/>
  <c r="AU1456" i="3"/>
  <c r="AV1456" i="3"/>
  <c r="AW1456" i="3"/>
  <c r="AX1456" i="3"/>
  <c r="AY1456" i="3"/>
  <c r="AZ1456" i="3"/>
  <c r="BA1456" i="3"/>
  <c r="BB1456" i="3"/>
  <c r="BC1456" i="3"/>
  <c r="BD1456" i="3"/>
  <c r="BE1456" i="3"/>
  <c r="BF1456" i="3"/>
  <c r="BG1456" i="3"/>
  <c r="BH1456" i="3"/>
  <c r="BI1456" i="3"/>
  <c r="BJ1456" i="3"/>
  <c r="BK1456" i="3"/>
  <c r="BL1456" i="3"/>
  <c r="BM1456" i="3"/>
  <c r="BN1456" i="3"/>
  <c r="BO1456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V1457" i="3"/>
  <c r="W1457" i="3"/>
  <c r="X1457" i="3"/>
  <c r="Y1457" i="3"/>
  <c r="Z1457" i="3"/>
  <c r="AA1457" i="3"/>
  <c r="AB1457" i="3"/>
  <c r="AC1457" i="3"/>
  <c r="AD1457" i="3"/>
  <c r="AE1457" i="3"/>
  <c r="AF1457" i="3"/>
  <c r="AG1457" i="3"/>
  <c r="AH1457" i="3"/>
  <c r="AI1457" i="3"/>
  <c r="AJ1457" i="3"/>
  <c r="AK1457" i="3"/>
  <c r="AL1457" i="3"/>
  <c r="AM1457" i="3"/>
  <c r="AN1457" i="3"/>
  <c r="AO1457" i="3"/>
  <c r="AP1457" i="3"/>
  <c r="AQ1457" i="3"/>
  <c r="AR1457" i="3"/>
  <c r="AS1457" i="3"/>
  <c r="AT1457" i="3"/>
  <c r="AU1457" i="3"/>
  <c r="AV1457" i="3"/>
  <c r="AW1457" i="3"/>
  <c r="AX1457" i="3"/>
  <c r="AY1457" i="3"/>
  <c r="AZ1457" i="3"/>
  <c r="BA1457" i="3"/>
  <c r="BB1457" i="3"/>
  <c r="BC1457" i="3"/>
  <c r="BD1457" i="3"/>
  <c r="BE1457" i="3"/>
  <c r="BF1457" i="3"/>
  <c r="BG1457" i="3"/>
  <c r="BH1457" i="3"/>
  <c r="BI1457" i="3"/>
  <c r="BJ1457" i="3"/>
  <c r="BK1457" i="3"/>
  <c r="BL1457" i="3"/>
  <c r="BM1457" i="3"/>
  <c r="BN1457" i="3"/>
  <c r="CJ1457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V1458" i="3"/>
  <c r="W1458" i="3"/>
  <c r="X1458" i="3"/>
  <c r="Y1458" i="3"/>
  <c r="Z1458" i="3"/>
  <c r="AA1458" i="3"/>
  <c r="AB1458" i="3"/>
  <c r="AC1458" i="3"/>
  <c r="AD1458" i="3"/>
  <c r="AE1458" i="3"/>
  <c r="AF1458" i="3"/>
  <c r="AG1458" i="3"/>
  <c r="AH1458" i="3"/>
  <c r="AI1458" i="3"/>
  <c r="AJ1458" i="3"/>
  <c r="AK1458" i="3"/>
  <c r="AL1458" i="3"/>
  <c r="AM1458" i="3"/>
  <c r="AN1458" i="3"/>
  <c r="AO1458" i="3"/>
  <c r="AP1458" i="3"/>
  <c r="AQ1458" i="3"/>
  <c r="AR1458" i="3"/>
  <c r="AS1458" i="3"/>
  <c r="AT1458" i="3"/>
  <c r="AU1458" i="3"/>
  <c r="AV1458" i="3"/>
  <c r="AW1458" i="3"/>
  <c r="AX1458" i="3"/>
  <c r="AY1458" i="3"/>
  <c r="AZ1458" i="3"/>
  <c r="BA1458" i="3"/>
  <c r="BB1458" i="3"/>
  <c r="BC1458" i="3"/>
  <c r="BD1458" i="3"/>
  <c r="BE1458" i="3"/>
  <c r="BF1458" i="3"/>
  <c r="BG1458" i="3"/>
  <c r="BH1458" i="3"/>
  <c r="BI1458" i="3"/>
  <c r="BJ1458" i="3"/>
  <c r="BK1458" i="3"/>
  <c r="BL1458" i="3"/>
  <c r="BM1458" i="3"/>
  <c r="BN1458" i="3"/>
  <c r="CJ1458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V1459" i="3"/>
  <c r="W1459" i="3"/>
  <c r="X1459" i="3"/>
  <c r="Y1459" i="3"/>
  <c r="Z1459" i="3"/>
  <c r="AA1459" i="3"/>
  <c r="AB1459" i="3"/>
  <c r="AC1459" i="3"/>
  <c r="AD1459" i="3"/>
  <c r="AE1459" i="3"/>
  <c r="AF1459" i="3"/>
  <c r="AG1459" i="3"/>
  <c r="AH1459" i="3"/>
  <c r="AI1459" i="3"/>
  <c r="AJ1459" i="3"/>
  <c r="AK1459" i="3"/>
  <c r="AL1459" i="3"/>
  <c r="AM1459" i="3"/>
  <c r="AN1459" i="3"/>
  <c r="AO1459" i="3"/>
  <c r="AP1459" i="3"/>
  <c r="AQ1459" i="3"/>
  <c r="AR1459" i="3"/>
  <c r="AS1459" i="3"/>
  <c r="AT1459" i="3"/>
  <c r="AU1459" i="3"/>
  <c r="AV1459" i="3"/>
  <c r="AW1459" i="3"/>
  <c r="AX1459" i="3"/>
  <c r="AY1459" i="3"/>
  <c r="AZ1459" i="3"/>
  <c r="BA1459" i="3"/>
  <c r="BB1459" i="3"/>
  <c r="BC1459" i="3"/>
  <c r="BD1459" i="3"/>
  <c r="BE1459" i="3"/>
  <c r="BF1459" i="3"/>
  <c r="BG1459" i="3"/>
  <c r="BH1459" i="3"/>
  <c r="BI1459" i="3"/>
  <c r="BJ1459" i="3"/>
  <c r="BK1459" i="3"/>
  <c r="BL1459" i="3"/>
  <c r="BM1459" i="3"/>
  <c r="BN1459" i="3"/>
  <c r="F1476" i="3"/>
  <c r="CJ1476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V1478" i="3"/>
  <c r="W1478" i="3"/>
  <c r="X1478" i="3"/>
  <c r="Y1478" i="3"/>
  <c r="Z1478" i="3"/>
  <c r="AA1478" i="3"/>
  <c r="AB1478" i="3"/>
  <c r="AC1478" i="3"/>
  <c r="AD1478" i="3"/>
  <c r="AE1478" i="3"/>
  <c r="AF1478" i="3"/>
  <c r="AG1478" i="3"/>
  <c r="AH1478" i="3"/>
  <c r="AI1478" i="3"/>
  <c r="AJ1478" i="3"/>
  <c r="AK1478" i="3"/>
  <c r="AL1478" i="3"/>
  <c r="AM1478" i="3"/>
  <c r="AN1478" i="3"/>
  <c r="AO1478" i="3"/>
  <c r="AP1478" i="3"/>
  <c r="AQ1478" i="3"/>
  <c r="AR1478" i="3"/>
  <c r="AS1478" i="3"/>
  <c r="AT1478" i="3"/>
  <c r="AU1478" i="3"/>
  <c r="AV1478" i="3"/>
  <c r="AW1478" i="3"/>
  <c r="AX1478" i="3"/>
  <c r="AY1478" i="3"/>
  <c r="AZ1478" i="3"/>
  <c r="BA1478" i="3"/>
  <c r="BB1478" i="3"/>
  <c r="BC1478" i="3"/>
  <c r="BD1478" i="3"/>
  <c r="BE1478" i="3"/>
  <c r="BF1478" i="3"/>
  <c r="BG1478" i="3"/>
  <c r="BH1478" i="3"/>
  <c r="BI1478" i="3"/>
  <c r="BJ1478" i="3"/>
  <c r="BK1478" i="3"/>
  <c r="BL1478" i="3"/>
  <c r="BM1478" i="3"/>
  <c r="BN1478" i="3"/>
  <c r="CJ1478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V1480" i="3"/>
  <c r="W1480" i="3"/>
  <c r="X1480" i="3"/>
  <c r="Y1480" i="3"/>
  <c r="Z1480" i="3"/>
  <c r="AA1480" i="3"/>
  <c r="AB1480" i="3"/>
  <c r="AC1480" i="3"/>
  <c r="AD1480" i="3"/>
  <c r="AE1480" i="3"/>
  <c r="AF1480" i="3"/>
  <c r="AG1480" i="3"/>
  <c r="AH1480" i="3"/>
  <c r="AI1480" i="3"/>
  <c r="AJ1480" i="3"/>
  <c r="AK1480" i="3"/>
  <c r="AL1480" i="3"/>
  <c r="AM1480" i="3"/>
  <c r="AN1480" i="3"/>
  <c r="AO1480" i="3"/>
  <c r="AP1480" i="3"/>
  <c r="AQ1480" i="3"/>
  <c r="AR1480" i="3"/>
  <c r="AS1480" i="3"/>
  <c r="AT1480" i="3"/>
  <c r="AU1480" i="3"/>
  <c r="AV1480" i="3"/>
  <c r="AW1480" i="3"/>
  <c r="AX1480" i="3"/>
  <c r="AY1480" i="3"/>
  <c r="AZ1480" i="3"/>
  <c r="BA1480" i="3"/>
  <c r="BB1480" i="3"/>
  <c r="BC1480" i="3"/>
  <c r="BD1480" i="3"/>
  <c r="BE1480" i="3"/>
  <c r="BF1480" i="3"/>
  <c r="BG1480" i="3"/>
  <c r="BH1480" i="3"/>
  <c r="BI1480" i="3"/>
  <c r="BJ1480" i="3"/>
  <c r="BK1480" i="3"/>
  <c r="BL1480" i="3"/>
  <c r="BM1480" i="3"/>
  <c r="BN1480" i="3"/>
  <c r="CJ1480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V1518" i="3"/>
  <c r="W1518" i="3"/>
  <c r="X1518" i="3"/>
  <c r="Y1518" i="3"/>
  <c r="Z1518" i="3"/>
  <c r="AA1518" i="3"/>
  <c r="AB1518" i="3"/>
  <c r="AC1518" i="3"/>
  <c r="AD1518" i="3"/>
  <c r="AE1518" i="3"/>
  <c r="AF1518" i="3"/>
  <c r="AG1518" i="3"/>
  <c r="AH1518" i="3"/>
  <c r="AI1518" i="3"/>
  <c r="AJ1518" i="3"/>
  <c r="AK1518" i="3"/>
  <c r="AL1518" i="3"/>
  <c r="AM1518" i="3"/>
  <c r="AN1518" i="3"/>
  <c r="AO1518" i="3"/>
  <c r="AP1518" i="3"/>
  <c r="AQ1518" i="3"/>
  <c r="AR1518" i="3"/>
  <c r="AS1518" i="3"/>
  <c r="AT1518" i="3"/>
  <c r="AU1518" i="3"/>
  <c r="AV1518" i="3"/>
  <c r="AW1518" i="3"/>
  <c r="AX1518" i="3"/>
  <c r="AY1518" i="3"/>
  <c r="AZ1518" i="3"/>
  <c r="BA1518" i="3"/>
  <c r="BB1518" i="3"/>
  <c r="BC1518" i="3"/>
  <c r="BD1518" i="3"/>
  <c r="BE1518" i="3"/>
  <c r="BF1518" i="3"/>
  <c r="BG1518" i="3"/>
  <c r="BH1518" i="3"/>
  <c r="BI1518" i="3"/>
  <c r="BJ1518" i="3"/>
  <c r="BK1518" i="3"/>
  <c r="BL1518" i="3"/>
  <c r="BM1518" i="3"/>
  <c r="BN1518" i="3"/>
  <c r="CJ1518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V1520" i="3"/>
  <c r="W1520" i="3"/>
  <c r="X1520" i="3"/>
  <c r="Y1520" i="3"/>
  <c r="Z1520" i="3"/>
  <c r="AA1520" i="3"/>
  <c r="AB1520" i="3"/>
  <c r="AC1520" i="3"/>
  <c r="AD1520" i="3"/>
  <c r="AE1520" i="3"/>
  <c r="AF1520" i="3"/>
  <c r="AG1520" i="3"/>
  <c r="AH1520" i="3"/>
  <c r="AI1520" i="3"/>
  <c r="AJ1520" i="3"/>
  <c r="AK1520" i="3"/>
  <c r="AL1520" i="3"/>
  <c r="AM1520" i="3"/>
  <c r="AN1520" i="3"/>
  <c r="AO1520" i="3"/>
  <c r="AP1520" i="3"/>
  <c r="AQ1520" i="3"/>
  <c r="AR1520" i="3"/>
  <c r="AS1520" i="3"/>
  <c r="AT1520" i="3"/>
  <c r="AU1520" i="3"/>
  <c r="AV1520" i="3"/>
  <c r="AW1520" i="3"/>
  <c r="AX1520" i="3"/>
  <c r="AY1520" i="3"/>
  <c r="AZ1520" i="3"/>
  <c r="BA1520" i="3"/>
  <c r="BB1520" i="3"/>
  <c r="BC1520" i="3"/>
  <c r="BD1520" i="3"/>
  <c r="BE1520" i="3"/>
  <c r="BF1520" i="3"/>
  <c r="BG1520" i="3"/>
  <c r="BH1520" i="3"/>
  <c r="BI1520" i="3"/>
  <c r="BJ1520" i="3"/>
  <c r="BK1520" i="3"/>
  <c r="BL1520" i="3"/>
  <c r="BM1520" i="3"/>
  <c r="BN1520" i="3"/>
  <c r="CJ1520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V1538" i="3"/>
  <c r="W1538" i="3"/>
  <c r="X1538" i="3"/>
  <c r="Y1538" i="3"/>
  <c r="Z1538" i="3"/>
  <c r="AA1538" i="3"/>
  <c r="AB1538" i="3"/>
  <c r="AC1538" i="3"/>
  <c r="AD1538" i="3"/>
  <c r="AE1538" i="3"/>
  <c r="AF1538" i="3"/>
  <c r="AG1538" i="3"/>
  <c r="AH1538" i="3"/>
  <c r="AI1538" i="3"/>
  <c r="AJ1538" i="3"/>
  <c r="AK1538" i="3"/>
  <c r="AL1538" i="3"/>
  <c r="AM1538" i="3"/>
  <c r="AN1538" i="3"/>
  <c r="AO1538" i="3"/>
  <c r="AP1538" i="3"/>
  <c r="AQ1538" i="3"/>
  <c r="AR1538" i="3"/>
  <c r="AS1538" i="3"/>
  <c r="AT1538" i="3"/>
  <c r="AU1538" i="3"/>
  <c r="AV1538" i="3"/>
  <c r="AW1538" i="3"/>
  <c r="AX1538" i="3"/>
  <c r="AY1538" i="3"/>
  <c r="AZ1538" i="3"/>
  <c r="BA1538" i="3"/>
  <c r="BB1538" i="3"/>
  <c r="BC1538" i="3"/>
  <c r="BD1538" i="3"/>
  <c r="BE1538" i="3"/>
  <c r="BF1538" i="3"/>
  <c r="BG1538" i="3"/>
  <c r="BH1538" i="3"/>
  <c r="BI1538" i="3"/>
  <c r="BJ1538" i="3"/>
  <c r="BK1538" i="3"/>
  <c r="BL1538" i="3"/>
  <c r="BM1538" i="3"/>
  <c r="BN1538" i="3"/>
  <c r="CJ1538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V1545" i="3"/>
  <c r="W1545" i="3"/>
  <c r="X1545" i="3"/>
  <c r="Y1545" i="3"/>
  <c r="Z1545" i="3"/>
  <c r="AA1545" i="3"/>
  <c r="AB1545" i="3"/>
  <c r="AC1545" i="3"/>
  <c r="AD1545" i="3"/>
  <c r="AE1545" i="3"/>
  <c r="AF1545" i="3"/>
  <c r="AG1545" i="3"/>
  <c r="AH1545" i="3"/>
  <c r="AI1545" i="3"/>
  <c r="AJ1545" i="3"/>
  <c r="AK1545" i="3"/>
  <c r="AL1545" i="3"/>
  <c r="AM1545" i="3"/>
  <c r="AN1545" i="3"/>
  <c r="AO1545" i="3"/>
  <c r="AP1545" i="3"/>
  <c r="AQ1545" i="3"/>
  <c r="AR1545" i="3"/>
  <c r="AS1545" i="3"/>
  <c r="AT1545" i="3"/>
  <c r="AU1545" i="3"/>
  <c r="AV1545" i="3"/>
  <c r="AW1545" i="3"/>
  <c r="AX1545" i="3"/>
  <c r="AY1545" i="3"/>
  <c r="AZ1545" i="3"/>
  <c r="BA1545" i="3"/>
  <c r="BB1545" i="3"/>
  <c r="BC1545" i="3"/>
  <c r="BD1545" i="3"/>
  <c r="BE1545" i="3"/>
  <c r="BF1545" i="3"/>
  <c r="BG1545" i="3"/>
  <c r="BH1545" i="3"/>
  <c r="BI1545" i="3"/>
  <c r="BJ1545" i="3"/>
  <c r="BK1545" i="3"/>
  <c r="BL1545" i="3"/>
  <c r="BM1545" i="3"/>
  <c r="BN1545" i="3"/>
  <c r="CJ1545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V1546" i="3"/>
  <c r="W1546" i="3"/>
  <c r="X1546" i="3"/>
  <c r="Y1546" i="3"/>
  <c r="Z1546" i="3"/>
  <c r="AA1546" i="3"/>
  <c r="AB1546" i="3"/>
  <c r="AC1546" i="3"/>
  <c r="AD1546" i="3"/>
  <c r="AE1546" i="3"/>
  <c r="AF1546" i="3"/>
  <c r="AG1546" i="3"/>
  <c r="AH1546" i="3"/>
  <c r="AI1546" i="3"/>
  <c r="AJ1546" i="3"/>
  <c r="AK1546" i="3"/>
  <c r="AL1546" i="3"/>
  <c r="AM1546" i="3"/>
  <c r="AN1546" i="3"/>
  <c r="AO1546" i="3"/>
  <c r="AP1546" i="3"/>
  <c r="AQ1546" i="3"/>
  <c r="AR1546" i="3"/>
  <c r="AS1546" i="3"/>
  <c r="AT1546" i="3"/>
  <c r="AU1546" i="3"/>
  <c r="AV1546" i="3"/>
  <c r="AW1546" i="3"/>
  <c r="AX1546" i="3"/>
  <c r="AY1546" i="3"/>
  <c r="AZ1546" i="3"/>
  <c r="BA1546" i="3"/>
  <c r="BB1546" i="3"/>
  <c r="BC1546" i="3"/>
  <c r="BD1546" i="3"/>
  <c r="BE1546" i="3"/>
  <c r="BF1546" i="3"/>
  <c r="BG1546" i="3"/>
  <c r="BH1546" i="3"/>
  <c r="BI1546" i="3"/>
  <c r="BJ1546" i="3"/>
  <c r="BK1546" i="3"/>
  <c r="BL1546" i="3"/>
  <c r="BM1546" i="3"/>
  <c r="BN1546" i="3"/>
  <c r="CJ1546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V1548" i="3"/>
  <c r="W1548" i="3"/>
  <c r="X1548" i="3"/>
  <c r="Y1548" i="3"/>
  <c r="Z1548" i="3"/>
  <c r="AA1548" i="3"/>
  <c r="AB1548" i="3"/>
  <c r="AC1548" i="3"/>
  <c r="AD1548" i="3"/>
  <c r="AE1548" i="3"/>
  <c r="AF1548" i="3"/>
  <c r="AG1548" i="3"/>
  <c r="AH1548" i="3"/>
  <c r="AI1548" i="3"/>
  <c r="AJ1548" i="3"/>
  <c r="AK1548" i="3"/>
  <c r="AL1548" i="3"/>
  <c r="AM1548" i="3"/>
  <c r="AN1548" i="3"/>
  <c r="AO1548" i="3"/>
  <c r="AP1548" i="3"/>
  <c r="AQ1548" i="3"/>
  <c r="AR1548" i="3"/>
  <c r="AS1548" i="3"/>
  <c r="AT1548" i="3"/>
  <c r="AU1548" i="3"/>
  <c r="AV1548" i="3"/>
  <c r="AW1548" i="3"/>
  <c r="AX1548" i="3"/>
  <c r="AY1548" i="3"/>
  <c r="AZ1548" i="3"/>
  <c r="BA1548" i="3"/>
  <c r="BB1548" i="3"/>
  <c r="BC1548" i="3"/>
  <c r="BD1548" i="3"/>
  <c r="BE1548" i="3"/>
  <c r="BF1548" i="3"/>
  <c r="BG1548" i="3"/>
  <c r="BH1548" i="3"/>
  <c r="BI1548" i="3"/>
  <c r="BJ1548" i="3"/>
  <c r="BK1548" i="3"/>
  <c r="BL1548" i="3"/>
  <c r="BM1548" i="3"/>
  <c r="BN1548" i="3"/>
  <c r="CJ1548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V1551" i="3"/>
  <c r="W1551" i="3"/>
  <c r="X1551" i="3"/>
  <c r="Y1551" i="3"/>
  <c r="Z1551" i="3"/>
  <c r="AA1551" i="3"/>
  <c r="AB1551" i="3"/>
  <c r="AC1551" i="3"/>
  <c r="AD1551" i="3"/>
  <c r="AE1551" i="3"/>
  <c r="AF1551" i="3"/>
  <c r="AG1551" i="3"/>
  <c r="AH1551" i="3"/>
  <c r="AI1551" i="3"/>
  <c r="AJ1551" i="3"/>
  <c r="AK1551" i="3"/>
  <c r="AL1551" i="3"/>
  <c r="AM1551" i="3"/>
  <c r="AN1551" i="3"/>
  <c r="AO1551" i="3"/>
  <c r="AP1551" i="3"/>
  <c r="AQ1551" i="3"/>
  <c r="AR1551" i="3"/>
  <c r="AS1551" i="3"/>
  <c r="AT1551" i="3"/>
  <c r="AU1551" i="3"/>
  <c r="AV1551" i="3"/>
  <c r="AW1551" i="3"/>
  <c r="AX1551" i="3"/>
  <c r="AY1551" i="3"/>
  <c r="AZ1551" i="3"/>
  <c r="BA1551" i="3"/>
  <c r="BB1551" i="3"/>
  <c r="BC1551" i="3"/>
  <c r="BD1551" i="3"/>
  <c r="BE1551" i="3"/>
  <c r="BF1551" i="3"/>
  <c r="BG1551" i="3"/>
  <c r="BH1551" i="3"/>
  <c r="BI1551" i="3"/>
  <c r="BJ1551" i="3"/>
  <c r="BK1551" i="3"/>
  <c r="BL1551" i="3"/>
  <c r="BM1551" i="3"/>
  <c r="BN1551" i="3"/>
  <c r="CJ1551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V1552" i="3"/>
  <c r="W1552" i="3"/>
  <c r="X1552" i="3"/>
  <c r="Y1552" i="3"/>
  <c r="Z1552" i="3"/>
  <c r="AA1552" i="3"/>
  <c r="AB1552" i="3"/>
  <c r="AC1552" i="3"/>
  <c r="AD1552" i="3"/>
  <c r="AE1552" i="3"/>
  <c r="AF1552" i="3"/>
  <c r="AG1552" i="3"/>
  <c r="AH1552" i="3"/>
  <c r="AI1552" i="3"/>
  <c r="AJ1552" i="3"/>
  <c r="AK1552" i="3"/>
  <c r="AL1552" i="3"/>
  <c r="AM1552" i="3"/>
  <c r="AN1552" i="3"/>
  <c r="AO1552" i="3"/>
  <c r="AP1552" i="3"/>
  <c r="AQ1552" i="3"/>
  <c r="AR1552" i="3"/>
  <c r="AS1552" i="3"/>
  <c r="AT1552" i="3"/>
  <c r="AU1552" i="3"/>
  <c r="AV1552" i="3"/>
  <c r="AW1552" i="3"/>
  <c r="AX1552" i="3"/>
  <c r="AY1552" i="3"/>
  <c r="AZ1552" i="3"/>
  <c r="BA1552" i="3"/>
  <c r="BB1552" i="3"/>
  <c r="BC1552" i="3"/>
  <c r="BD1552" i="3"/>
  <c r="BE1552" i="3"/>
  <c r="BF1552" i="3"/>
  <c r="BG1552" i="3"/>
  <c r="BH1552" i="3"/>
  <c r="BI1552" i="3"/>
  <c r="BJ1552" i="3"/>
  <c r="BK1552" i="3"/>
  <c r="BL1552" i="3"/>
  <c r="BM1552" i="3"/>
  <c r="BN1552" i="3"/>
  <c r="CJ1552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V1554" i="3"/>
  <c r="W1554" i="3"/>
  <c r="X1554" i="3"/>
  <c r="Y1554" i="3"/>
  <c r="Z1554" i="3"/>
  <c r="AA1554" i="3"/>
  <c r="AB1554" i="3"/>
  <c r="AC1554" i="3"/>
  <c r="AD1554" i="3"/>
  <c r="AE1554" i="3"/>
  <c r="AF1554" i="3"/>
  <c r="AG1554" i="3"/>
  <c r="AH1554" i="3"/>
  <c r="AI1554" i="3"/>
  <c r="AJ1554" i="3"/>
  <c r="AK1554" i="3"/>
  <c r="AL1554" i="3"/>
  <c r="AM1554" i="3"/>
  <c r="AN1554" i="3"/>
  <c r="AO1554" i="3"/>
  <c r="AP1554" i="3"/>
  <c r="AQ1554" i="3"/>
  <c r="AR1554" i="3"/>
  <c r="AS1554" i="3"/>
  <c r="AT1554" i="3"/>
  <c r="AU1554" i="3"/>
  <c r="AV1554" i="3"/>
  <c r="AW1554" i="3"/>
  <c r="AX1554" i="3"/>
  <c r="AY1554" i="3"/>
  <c r="AZ1554" i="3"/>
  <c r="BA1554" i="3"/>
  <c r="BB1554" i="3"/>
  <c r="BC1554" i="3"/>
  <c r="BD1554" i="3"/>
  <c r="BE1554" i="3"/>
  <c r="BF1554" i="3"/>
  <c r="BG1554" i="3"/>
  <c r="BH1554" i="3"/>
  <c r="BI1554" i="3"/>
  <c r="BJ1554" i="3"/>
  <c r="BK1554" i="3"/>
  <c r="BL1554" i="3"/>
  <c r="BM1554" i="3"/>
  <c r="BN1554" i="3"/>
  <c r="CJ1554" i="3"/>
  <c r="D1561" i="3"/>
  <c r="D1562" i="3"/>
  <c r="D1564" i="3"/>
  <c r="H1565" i="3"/>
  <c r="D1566" i="3"/>
  <c r="H1566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V1571" i="3"/>
  <c r="W1571" i="3"/>
  <c r="X1571" i="3"/>
  <c r="Y1571" i="3"/>
  <c r="Z1571" i="3"/>
  <c r="AA1571" i="3"/>
  <c r="AB1571" i="3"/>
  <c r="AC1571" i="3"/>
  <c r="AD1571" i="3"/>
  <c r="AE1571" i="3"/>
  <c r="AF1571" i="3"/>
  <c r="AG1571" i="3"/>
  <c r="AH1571" i="3"/>
  <c r="AI1571" i="3"/>
  <c r="AJ1571" i="3"/>
  <c r="AK1571" i="3"/>
  <c r="AL1571" i="3"/>
  <c r="AM1571" i="3"/>
  <c r="AN1571" i="3"/>
  <c r="AO1571" i="3"/>
  <c r="AP1571" i="3"/>
  <c r="AQ1571" i="3"/>
  <c r="AR1571" i="3"/>
  <c r="AS1571" i="3"/>
  <c r="AT1571" i="3"/>
  <c r="AU1571" i="3"/>
  <c r="AV1571" i="3"/>
  <c r="AW1571" i="3"/>
  <c r="AX1571" i="3"/>
  <c r="AY1571" i="3"/>
  <c r="AZ1571" i="3"/>
  <c r="BA1571" i="3"/>
  <c r="BB1571" i="3"/>
  <c r="BC1571" i="3"/>
  <c r="BD1571" i="3"/>
  <c r="BE1571" i="3"/>
  <c r="BF1571" i="3"/>
  <c r="BG1571" i="3"/>
  <c r="BH1571" i="3"/>
  <c r="BI1571" i="3"/>
  <c r="BJ1571" i="3"/>
  <c r="BK1571" i="3"/>
  <c r="BL1571" i="3"/>
  <c r="BM1571" i="3"/>
  <c r="BN1571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V1573" i="3"/>
  <c r="W1573" i="3"/>
  <c r="X1573" i="3"/>
  <c r="Y1573" i="3"/>
  <c r="Z1573" i="3"/>
  <c r="AA1573" i="3"/>
  <c r="AB1573" i="3"/>
  <c r="AC1573" i="3"/>
  <c r="AD1573" i="3"/>
  <c r="AE1573" i="3"/>
  <c r="AF1573" i="3"/>
  <c r="AG1573" i="3"/>
  <c r="AH1573" i="3"/>
  <c r="AI1573" i="3"/>
  <c r="AJ1573" i="3"/>
  <c r="AK1573" i="3"/>
  <c r="AL1573" i="3"/>
  <c r="AM1573" i="3"/>
  <c r="AN1573" i="3"/>
  <c r="AO1573" i="3"/>
  <c r="AP1573" i="3"/>
  <c r="AQ1573" i="3"/>
  <c r="AR1573" i="3"/>
  <c r="AS1573" i="3"/>
  <c r="AT1573" i="3"/>
  <c r="AU1573" i="3"/>
  <c r="AV1573" i="3"/>
  <c r="AW1573" i="3"/>
  <c r="AX1573" i="3"/>
  <c r="AY1573" i="3"/>
  <c r="AZ1573" i="3"/>
  <c r="BA1573" i="3"/>
  <c r="BB1573" i="3"/>
  <c r="BC1573" i="3"/>
  <c r="BD1573" i="3"/>
  <c r="BE1573" i="3"/>
  <c r="BF1573" i="3"/>
  <c r="BG1573" i="3"/>
  <c r="BH1573" i="3"/>
  <c r="BI1573" i="3"/>
  <c r="BJ1573" i="3"/>
  <c r="BK1573" i="3"/>
  <c r="BL1573" i="3"/>
  <c r="BM1573" i="3"/>
  <c r="BN1573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V1574" i="3"/>
  <c r="W1574" i="3"/>
  <c r="X1574" i="3"/>
  <c r="Y1574" i="3"/>
  <c r="Z1574" i="3"/>
  <c r="AA1574" i="3"/>
  <c r="AB1574" i="3"/>
  <c r="AC1574" i="3"/>
  <c r="AD1574" i="3"/>
  <c r="AE1574" i="3"/>
  <c r="AF1574" i="3"/>
  <c r="AG1574" i="3"/>
  <c r="AH1574" i="3"/>
  <c r="AI1574" i="3"/>
  <c r="AJ1574" i="3"/>
  <c r="AK1574" i="3"/>
  <c r="AL1574" i="3"/>
  <c r="AM1574" i="3"/>
  <c r="AN1574" i="3"/>
  <c r="AO1574" i="3"/>
  <c r="AP1574" i="3"/>
  <c r="AQ1574" i="3"/>
  <c r="AR1574" i="3"/>
  <c r="AS1574" i="3"/>
  <c r="AT1574" i="3"/>
  <c r="AU1574" i="3"/>
  <c r="AV1574" i="3"/>
  <c r="AW1574" i="3"/>
  <c r="AX1574" i="3"/>
  <c r="AY1574" i="3"/>
  <c r="AZ1574" i="3"/>
  <c r="BA1574" i="3"/>
  <c r="BB1574" i="3"/>
  <c r="BC1574" i="3"/>
  <c r="BD1574" i="3"/>
  <c r="BE1574" i="3"/>
  <c r="BF1574" i="3"/>
  <c r="BG1574" i="3"/>
  <c r="BH1574" i="3"/>
  <c r="BI1574" i="3"/>
  <c r="BJ1574" i="3"/>
  <c r="BK1574" i="3"/>
  <c r="BL1574" i="3"/>
  <c r="BM1574" i="3"/>
  <c r="BN1574" i="3"/>
  <c r="CJ1574" i="3"/>
  <c r="D1577" i="3"/>
  <c r="D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V1578" i="3"/>
  <c r="W1578" i="3"/>
  <c r="X1578" i="3"/>
  <c r="Y1578" i="3"/>
  <c r="Z1578" i="3"/>
  <c r="AA1578" i="3"/>
  <c r="AB1578" i="3"/>
  <c r="AC1578" i="3"/>
  <c r="AD1578" i="3"/>
  <c r="AE1578" i="3"/>
  <c r="AF1578" i="3"/>
  <c r="AG1578" i="3"/>
  <c r="AH1578" i="3"/>
  <c r="AI1578" i="3"/>
  <c r="AJ1578" i="3"/>
  <c r="AK1578" i="3"/>
  <c r="AL1578" i="3"/>
  <c r="AM1578" i="3"/>
  <c r="AN1578" i="3"/>
  <c r="AO1578" i="3"/>
  <c r="AP1578" i="3"/>
  <c r="AQ1578" i="3"/>
  <c r="AR1578" i="3"/>
  <c r="AS1578" i="3"/>
  <c r="AT1578" i="3"/>
  <c r="AU1578" i="3"/>
  <c r="AV1578" i="3"/>
  <c r="AW1578" i="3"/>
  <c r="AX1578" i="3"/>
  <c r="AY1578" i="3"/>
  <c r="AZ1578" i="3"/>
  <c r="BA1578" i="3"/>
  <c r="BB1578" i="3"/>
  <c r="BC1578" i="3"/>
  <c r="BD1578" i="3"/>
  <c r="BE1578" i="3"/>
  <c r="BF1578" i="3"/>
  <c r="BG1578" i="3"/>
  <c r="BH1578" i="3"/>
  <c r="BI1578" i="3"/>
  <c r="BJ1578" i="3"/>
  <c r="BK1578" i="3"/>
  <c r="BL1578" i="3"/>
  <c r="BM1578" i="3"/>
  <c r="BN1578" i="3"/>
  <c r="D1579" i="3"/>
  <c r="D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V1586" i="3"/>
  <c r="W1586" i="3"/>
  <c r="X1586" i="3"/>
  <c r="Y1586" i="3"/>
  <c r="Z1586" i="3"/>
  <c r="AA1586" i="3"/>
  <c r="AB1586" i="3"/>
  <c r="AC1586" i="3"/>
  <c r="AD1586" i="3"/>
  <c r="AE1586" i="3"/>
  <c r="AF1586" i="3"/>
  <c r="AG1586" i="3"/>
  <c r="AH1586" i="3"/>
  <c r="AI1586" i="3"/>
  <c r="AJ1586" i="3"/>
  <c r="AK1586" i="3"/>
  <c r="AL1586" i="3"/>
  <c r="AM1586" i="3"/>
  <c r="AN1586" i="3"/>
  <c r="AO1586" i="3"/>
  <c r="AP1586" i="3"/>
  <c r="AQ1586" i="3"/>
  <c r="AR1586" i="3"/>
  <c r="AS1586" i="3"/>
  <c r="AT1586" i="3"/>
  <c r="AU1586" i="3"/>
  <c r="AV1586" i="3"/>
  <c r="AW1586" i="3"/>
  <c r="AX1586" i="3"/>
  <c r="AY1586" i="3"/>
  <c r="AZ1586" i="3"/>
  <c r="BA1586" i="3"/>
  <c r="BB1586" i="3"/>
  <c r="BC1586" i="3"/>
  <c r="BD1586" i="3"/>
  <c r="BE1586" i="3"/>
  <c r="BF1586" i="3"/>
  <c r="BG1586" i="3"/>
  <c r="BH1586" i="3"/>
  <c r="BI1586" i="3"/>
  <c r="BJ1586" i="3"/>
  <c r="BK1586" i="3"/>
  <c r="BL1586" i="3"/>
  <c r="BM1586" i="3"/>
  <c r="BN1586" i="3"/>
  <c r="CJ1586" i="3"/>
  <c r="D1589" i="3"/>
  <c r="D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V1590" i="3"/>
  <c r="W1590" i="3"/>
  <c r="X1590" i="3"/>
  <c r="Y1590" i="3"/>
  <c r="Z1590" i="3"/>
  <c r="AA1590" i="3"/>
  <c r="AB1590" i="3"/>
  <c r="AC1590" i="3"/>
  <c r="AD1590" i="3"/>
  <c r="AE1590" i="3"/>
  <c r="AF1590" i="3"/>
  <c r="AG1590" i="3"/>
  <c r="AH1590" i="3"/>
  <c r="AI1590" i="3"/>
  <c r="AJ1590" i="3"/>
  <c r="AK1590" i="3"/>
  <c r="AL1590" i="3"/>
  <c r="AM1590" i="3"/>
  <c r="AN1590" i="3"/>
  <c r="AO1590" i="3"/>
  <c r="AP1590" i="3"/>
  <c r="AQ1590" i="3"/>
  <c r="AR1590" i="3"/>
  <c r="AS1590" i="3"/>
  <c r="AT1590" i="3"/>
  <c r="AU1590" i="3"/>
  <c r="AV1590" i="3"/>
  <c r="AW1590" i="3"/>
  <c r="AX1590" i="3"/>
  <c r="AY1590" i="3"/>
  <c r="AZ1590" i="3"/>
  <c r="BA1590" i="3"/>
  <c r="BB1590" i="3"/>
  <c r="BC1590" i="3"/>
  <c r="BD1590" i="3"/>
  <c r="BE1590" i="3"/>
  <c r="BF1590" i="3"/>
  <c r="BG1590" i="3"/>
  <c r="BH1590" i="3"/>
  <c r="BI1590" i="3"/>
  <c r="BJ1590" i="3"/>
  <c r="BK1590" i="3"/>
  <c r="BL1590" i="3"/>
  <c r="BM1590" i="3"/>
  <c r="BN1590" i="3"/>
  <c r="D1591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V1598" i="3"/>
  <c r="W1598" i="3"/>
  <c r="X1598" i="3"/>
  <c r="Y1598" i="3"/>
  <c r="Z1598" i="3"/>
  <c r="AA1598" i="3"/>
  <c r="AB1598" i="3"/>
  <c r="AC1598" i="3"/>
  <c r="AD1598" i="3"/>
  <c r="AE1598" i="3"/>
  <c r="AF1598" i="3"/>
  <c r="AG1598" i="3"/>
  <c r="AH1598" i="3"/>
  <c r="AI1598" i="3"/>
  <c r="AJ1598" i="3"/>
  <c r="AK1598" i="3"/>
  <c r="AL1598" i="3"/>
  <c r="AM1598" i="3"/>
  <c r="AN1598" i="3"/>
  <c r="AO1598" i="3"/>
  <c r="AP1598" i="3"/>
  <c r="AQ1598" i="3"/>
  <c r="AR1598" i="3"/>
  <c r="AS1598" i="3"/>
  <c r="AT1598" i="3"/>
  <c r="AU1598" i="3"/>
  <c r="AV1598" i="3"/>
  <c r="AW1598" i="3"/>
  <c r="AX1598" i="3"/>
  <c r="AY1598" i="3"/>
  <c r="AZ1598" i="3"/>
  <c r="BA1598" i="3"/>
  <c r="BB1598" i="3"/>
  <c r="BC1598" i="3"/>
  <c r="BD1598" i="3"/>
  <c r="BE1598" i="3"/>
  <c r="BF1598" i="3"/>
  <c r="BG1598" i="3"/>
  <c r="BH1598" i="3"/>
  <c r="BI1598" i="3"/>
  <c r="BJ1598" i="3"/>
  <c r="BK1598" i="3"/>
  <c r="BL1598" i="3"/>
  <c r="BM1598" i="3"/>
  <c r="BN1598" i="3"/>
  <c r="CJ1598" i="3"/>
  <c r="D1601" i="3"/>
  <c r="D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V1602" i="3"/>
  <c r="W1602" i="3"/>
  <c r="X1602" i="3"/>
  <c r="Y1602" i="3"/>
  <c r="Z1602" i="3"/>
  <c r="AA1602" i="3"/>
  <c r="AB1602" i="3"/>
  <c r="AC1602" i="3"/>
  <c r="AD1602" i="3"/>
  <c r="AE1602" i="3"/>
  <c r="AF1602" i="3"/>
  <c r="AG1602" i="3"/>
  <c r="AH1602" i="3"/>
  <c r="AI1602" i="3"/>
  <c r="AJ1602" i="3"/>
  <c r="AK1602" i="3"/>
  <c r="AL1602" i="3"/>
  <c r="AM1602" i="3"/>
  <c r="AN1602" i="3"/>
  <c r="AO1602" i="3"/>
  <c r="AP1602" i="3"/>
  <c r="AQ1602" i="3"/>
  <c r="AR1602" i="3"/>
  <c r="AS1602" i="3"/>
  <c r="AT1602" i="3"/>
  <c r="AU1602" i="3"/>
  <c r="AV1602" i="3"/>
  <c r="AW1602" i="3"/>
  <c r="AX1602" i="3"/>
  <c r="AY1602" i="3"/>
  <c r="AZ1602" i="3"/>
  <c r="BA1602" i="3"/>
  <c r="BB1602" i="3"/>
  <c r="BC1602" i="3"/>
  <c r="BD1602" i="3"/>
  <c r="BE1602" i="3"/>
  <c r="BF1602" i="3"/>
  <c r="BG1602" i="3"/>
  <c r="BH1602" i="3"/>
  <c r="BI1602" i="3"/>
  <c r="BJ1602" i="3"/>
  <c r="BK1602" i="3"/>
  <c r="BL1602" i="3"/>
  <c r="BM1602" i="3"/>
  <c r="BN1602" i="3"/>
  <c r="D1603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V1610" i="3"/>
  <c r="W1610" i="3"/>
  <c r="X1610" i="3"/>
  <c r="Y1610" i="3"/>
  <c r="Z1610" i="3"/>
  <c r="AA1610" i="3"/>
  <c r="AB1610" i="3"/>
  <c r="AC1610" i="3"/>
  <c r="AD1610" i="3"/>
  <c r="AE1610" i="3"/>
  <c r="AF1610" i="3"/>
  <c r="AG1610" i="3"/>
  <c r="AH1610" i="3"/>
  <c r="AI1610" i="3"/>
  <c r="AJ1610" i="3"/>
  <c r="AK1610" i="3"/>
  <c r="AL1610" i="3"/>
  <c r="AM1610" i="3"/>
  <c r="AN1610" i="3"/>
  <c r="AO1610" i="3"/>
  <c r="AP1610" i="3"/>
  <c r="AQ1610" i="3"/>
  <c r="AR1610" i="3"/>
  <c r="AS1610" i="3"/>
  <c r="AT1610" i="3"/>
  <c r="AU1610" i="3"/>
  <c r="AV1610" i="3"/>
  <c r="AW1610" i="3"/>
  <c r="AX1610" i="3"/>
  <c r="AY1610" i="3"/>
  <c r="AZ1610" i="3"/>
  <c r="BA1610" i="3"/>
  <c r="BB1610" i="3"/>
  <c r="BC1610" i="3"/>
  <c r="BD1610" i="3"/>
  <c r="BE1610" i="3"/>
  <c r="BF1610" i="3"/>
  <c r="BG1610" i="3"/>
  <c r="BH1610" i="3"/>
  <c r="BI1610" i="3"/>
  <c r="BJ1610" i="3"/>
  <c r="BK1610" i="3"/>
  <c r="BL1610" i="3"/>
  <c r="BM1610" i="3"/>
  <c r="BN1610" i="3"/>
  <c r="CJ1610" i="3"/>
  <c r="D1613" i="3"/>
  <c r="D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V1614" i="3"/>
  <c r="W1614" i="3"/>
  <c r="X1614" i="3"/>
  <c r="Y1614" i="3"/>
  <c r="Z1614" i="3"/>
  <c r="AA1614" i="3"/>
  <c r="AB1614" i="3"/>
  <c r="AC1614" i="3"/>
  <c r="AD1614" i="3"/>
  <c r="AE1614" i="3"/>
  <c r="AF1614" i="3"/>
  <c r="AG1614" i="3"/>
  <c r="AH1614" i="3"/>
  <c r="AI1614" i="3"/>
  <c r="AJ1614" i="3"/>
  <c r="AK1614" i="3"/>
  <c r="AL1614" i="3"/>
  <c r="AM1614" i="3"/>
  <c r="AN1614" i="3"/>
  <c r="AO1614" i="3"/>
  <c r="AP1614" i="3"/>
  <c r="AQ1614" i="3"/>
  <c r="AR1614" i="3"/>
  <c r="AS1614" i="3"/>
  <c r="AT1614" i="3"/>
  <c r="AU1614" i="3"/>
  <c r="AV1614" i="3"/>
  <c r="AW1614" i="3"/>
  <c r="AX1614" i="3"/>
  <c r="AY1614" i="3"/>
  <c r="AZ1614" i="3"/>
  <c r="BA1614" i="3"/>
  <c r="BB1614" i="3"/>
  <c r="BC1614" i="3"/>
  <c r="BD1614" i="3"/>
  <c r="BE1614" i="3"/>
  <c r="BF1614" i="3"/>
  <c r="BG1614" i="3"/>
  <c r="BH1614" i="3"/>
  <c r="BI1614" i="3"/>
  <c r="BJ1614" i="3"/>
  <c r="BK1614" i="3"/>
  <c r="BL1614" i="3"/>
  <c r="BM1614" i="3"/>
  <c r="BN1614" i="3"/>
  <c r="D1615" i="3"/>
  <c r="D1620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V1622" i="3"/>
  <c r="W1622" i="3"/>
  <c r="X1622" i="3"/>
  <c r="Y1622" i="3"/>
  <c r="Z1622" i="3"/>
  <c r="AA1622" i="3"/>
  <c r="AB1622" i="3"/>
  <c r="AC1622" i="3"/>
  <c r="AD1622" i="3"/>
  <c r="AE1622" i="3"/>
  <c r="AF1622" i="3"/>
  <c r="AG1622" i="3"/>
  <c r="AH1622" i="3"/>
  <c r="AI1622" i="3"/>
  <c r="AJ1622" i="3"/>
  <c r="AK1622" i="3"/>
  <c r="AL1622" i="3"/>
  <c r="AM1622" i="3"/>
  <c r="AN1622" i="3"/>
  <c r="AO1622" i="3"/>
  <c r="AP1622" i="3"/>
  <c r="AQ1622" i="3"/>
  <c r="AR1622" i="3"/>
  <c r="AS1622" i="3"/>
  <c r="AT1622" i="3"/>
  <c r="AU1622" i="3"/>
  <c r="AV1622" i="3"/>
  <c r="AW1622" i="3"/>
  <c r="AX1622" i="3"/>
  <c r="AY1622" i="3"/>
  <c r="AZ1622" i="3"/>
  <c r="BA1622" i="3"/>
  <c r="BB1622" i="3"/>
  <c r="BC1622" i="3"/>
  <c r="BD1622" i="3"/>
  <c r="BE1622" i="3"/>
  <c r="BF1622" i="3"/>
  <c r="BG1622" i="3"/>
  <c r="BH1622" i="3"/>
  <c r="BI1622" i="3"/>
  <c r="BJ1622" i="3"/>
  <c r="BK1622" i="3"/>
  <c r="BL1622" i="3"/>
  <c r="BM1622" i="3"/>
  <c r="BN1622" i="3"/>
  <c r="CJ1622" i="3"/>
  <c r="D1624" i="3"/>
  <c r="D1625" i="3"/>
  <c r="F1625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V1640" i="3"/>
  <c r="W1640" i="3"/>
  <c r="X1640" i="3"/>
  <c r="Y1640" i="3"/>
  <c r="Z1640" i="3"/>
  <c r="AA1640" i="3"/>
  <c r="AB1640" i="3"/>
  <c r="AC1640" i="3"/>
  <c r="AD1640" i="3"/>
  <c r="AE1640" i="3"/>
  <c r="AF1640" i="3"/>
  <c r="AG1640" i="3"/>
  <c r="AH1640" i="3"/>
  <c r="AI1640" i="3"/>
  <c r="AJ1640" i="3"/>
  <c r="AK1640" i="3"/>
  <c r="AL1640" i="3"/>
  <c r="AM1640" i="3"/>
  <c r="AN1640" i="3"/>
  <c r="AO1640" i="3"/>
  <c r="AP1640" i="3"/>
  <c r="AQ1640" i="3"/>
  <c r="AR1640" i="3"/>
  <c r="AS1640" i="3"/>
  <c r="AT1640" i="3"/>
  <c r="AU1640" i="3"/>
  <c r="AV1640" i="3"/>
  <c r="AW1640" i="3"/>
  <c r="AX1640" i="3"/>
  <c r="AY1640" i="3"/>
  <c r="AZ1640" i="3"/>
  <c r="BA1640" i="3"/>
  <c r="BB1640" i="3"/>
  <c r="BC1640" i="3"/>
  <c r="BD1640" i="3"/>
  <c r="BE1640" i="3"/>
  <c r="BF1640" i="3"/>
  <c r="BG1640" i="3"/>
  <c r="BH1640" i="3"/>
  <c r="BI1640" i="3"/>
  <c r="BJ1640" i="3"/>
  <c r="BK1640" i="3"/>
  <c r="BL1640" i="3"/>
  <c r="BM1640" i="3"/>
  <c r="BN1640" i="3"/>
  <c r="BO1640" i="3"/>
  <c r="CJ1640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V1642" i="3"/>
  <c r="W1642" i="3"/>
  <c r="X1642" i="3"/>
  <c r="Y1642" i="3"/>
  <c r="Z1642" i="3"/>
  <c r="AA1642" i="3"/>
  <c r="AB1642" i="3"/>
  <c r="AC1642" i="3"/>
  <c r="AD1642" i="3"/>
  <c r="AE1642" i="3"/>
  <c r="AF1642" i="3"/>
  <c r="AG1642" i="3"/>
  <c r="AH1642" i="3"/>
  <c r="AI1642" i="3"/>
  <c r="AJ1642" i="3"/>
  <c r="AK1642" i="3"/>
  <c r="AL1642" i="3"/>
  <c r="AM1642" i="3"/>
  <c r="AN1642" i="3"/>
  <c r="AO1642" i="3"/>
  <c r="AP1642" i="3"/>
  <c r="AQ1642" i="3"/>
  <c r="AR1642" i="3"/>
  <c r="AS1642" i="3"/>
  <c r="AT1642" i="3"/>
  <c r="AU1642" i="3"/>
  <c r="AV1642" i="3"/>
  <c r="AW1642" i="3"/>
  <c r="AX1642" i="3"/>
  <c r="AY1642" i="3"/>
  <c r="AZ1642" i="3"/>
  <c r="BA1642" i="3"/>
  <c r="BB1642" i="3"/>
  <c r="BC1642" i="3"/>
  <c r="BD1642" i="3"/>
  <c r="BE1642" i="3"/>
  <c r="BF1642" i="3"/>
  <c r="BG1642" i="3"/>
  <c r="BH1642" i="3"/>
  <c r="BI1642" i="3"/>
  <c r="BJ1642" i="3"/>
  <c r="BK1642" i="3"/>
  <c r="BL1642" i="3"/>
  <c r="BM1642" i="3"/>
  <c r="BN1642" i="3"/>
  <c r="CJ1642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V1643" i="3"/>
  <c r="W1643" i="3"/>
  <c r="X1643" i="3"/>
  <c r="Y1643" i="3"/>
  <c r="Z1643" i="3"/>
  <c r="AA1643" i="3"/>
  <c r="AB1643" i="3"/>
  <c r="AC1643" i="3"/>
  <c r="AD1643" i="3"/>
  <c r="AE1643" i="3"/>
  <c r="AF1643" i="3"/>
  <c r="AG1643" i="3"/>
  <c r="AH1643" i="3"/>
  <c r="AI1643" i="3"/>
  <c r="AJ1643" i="3"/>
  <c r="AK1643" i="3"/>
  <c r="AL1643" i="3"/>
  <c r="AM1643" i="3"/>
  <c r="AN1643" i="3"/>
  <c r="AO1643" i="3"/>
  <c r="AP1643" i="3"/>
  <c r="AQ1643" i="3"/>
  <c r="AR1643" i="3"/>
  <c r="AS1643" i="3"/>
  <c r="AT1643" i="3"/>
  <c r="AU1643" i="3"/>
  <c r="AV1643" i="3"/>
  <c r="AW1643" i="3"/>
  <c r="AX1643" i="3"/>
  <c r="AY1643" i="3"/>
  <c r="AZ1643" i="3"/>
  <c r="BA1643" i="3"/>
  <c r="BB1643" i="3"/>
  <c r="BC1643" i="3"/>
  <c r="BD1643" i="3"/>
  <c r="BE1643" i="3"/>
  <c r="BF1643" i="3"/>
  <c r="BG1643" i="3"/>
  <c r="BH1643" i="3"/>
  <c r="BI1643" i="3"/>
  <c r="BJ1643" i="3"/>
  <c r="BK1643" i="3"/>
  <c r="BL1643" i="3"/>
  <c r="BM1643" i="3"/>
  <c r="BN1643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V1644" i="3"/>
  <c r="W1644" i="3"/>
  <c r="X1644" i="3"/>
  <c r="Y1644" i="3"/>
  <c r="Z1644" i="3"/>
  <c r="AA1644" i="3"/>
  <c r="AB1644" i="3"/>
  <c r="AC1644" i="3"/>
  <c r="AD1644" i="3"/>
  <c r="AE1644" i="3"/>
  <c r="AF1644" i="3"/>
  <c r="AG1644" i="3"/>
  <c r="AH1644" i="3"/>
  <c r="AI1644" i="3"/>
  <c r="AJ1644" i="3"/>
  <c r="AK1644" i="3"/>
  <c r="AL1644" i="3"/>
  <c r="AM1644" i="3"/>
  <c r="AN1644" i="3"/>
  <c r="AO1644" i="3"/>
  <c r="AP1644" i="3"/>
  <c r="AQ1644" i="3"/>
  <c r="AR1644" i="3"/>
  <c r="AS1644" i="3"/>
  <c r="AT1644" i="3"/>
  <c r="AU1644" i="3"/>
  <c r="AV1644" i="3"/>
  <c r="AW1644" i="3"/>
  <c r="AX1644" i="3"/>
  <c r="AY1644" i="3"/>
  <c r="AZ1644" i="3"/>
  <c r="BA1644" i="3"/>
  <c r="BB1644" i="3"/>
  <c r="BC1644" i="3"/>
  <c r="BD1644" i="3"/>
  <c r="BE1644" i="3"/>
  <c r="BF1644" i="3"/>
  <c r="BG1644" i="3"/>
  <c r="BH1644" i="3"/>
  <c r="BI1644" i="3"/>
  <c r="BJ1644" i="3"/>
  <c r="BK1644" i="3"/>
  <c r="BL1644" i="3"/>
  <c r="BM1644" i="3"/>
  <c r="BN1644" i="3"/>
  <c r="CJ1644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V1645" i="3"/>
  <c r="W1645" i="3"/>
  <c r="X1645" i="3"/>
  <c r="Y1645" i="3"/>
  <c r="Z1645" i="3"/>
  <c r="AA1645" i="3"/>
  <c r="AB1645" i="3"/>
  <c r="AC1645" i="3"/>
  <c r="AD1645" i="3"/>
  <c r="AE1645" i="3"/>
  <c r="AF1645" i="3"/>
  <c r="AG1645" i="3"/>
  <c r="AH1645" i="3"/>
  <c r="AI1645" i="3"/>
  <c r="AJ1645" i="3"/>
  <c r="AK1645" i="3"/>
  <c r="AL1645" i="3"/>
  <c r="AM1645" i="3"/>
  <c r="AN1645" i="3"/>
  <c r="AO1645" i="3"/>
  <c r="AP1645" i="3"/>
  <c r="AQ1645" i="3"/>
  <c r="AR1645" i="3"/>
  <c r="AS1645" i="3"/>
  <c r="AT1645" i="3"/>
  <c r="AU1645" i="3"/>
  <c r="AV1645" i="3"/>
  <c r="AW1645" i="3"/>
  <c r="AX1645" i="3"/>
  <c r="AY1645" i="3"/>
  <c r="AZ1645" i="3"/>
  <c r="BA1645" i="3"/>
  <c r="BB1645" i="3"/>
  <c r="BC1645" i="3"/>
  <c r="BD1645" i="3"/>
  <c r="BE1645" i="3"/>
  <c r="BF1645" i="3"/>
  <c r="BG1645" i="3"/>
  <c r="BH1645" i="3"/>
  <c r="BI1645" i="3"/>
  <c r="BJ1645" i="3"/>
  <c r="BK1645" i="3"/>
  <c r="BL1645" i="3"/>
  <c r="BM1645" i="3"/>
  <c r="BN1645" i="3"/>
  <c r="CJ1645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V1648" i="3"/>
  <c r="W1648" i="3"/>
  <c r="X1648" i="3"/>
  <c r="Y1648" i="3"/>
  <c r="Z1648" i="3"/>
  <c r="AA1648" i="3"/>
  <c r="AB1648" i="3"/>
  <c r="AC1648" i="3"/>
  <c r="AD1648" i="3"/>
  <c r="AE1648" i="3"/>
  <c r="AF1648" i="3"/>
  <c r="AG1648" i="3"/>
  <c r="AH1648" i="3"/>
  <c r="AI1648" i="3"/>
  <c r="AJ1648" i="3"/>
  <c r="AK1648" i="3"/>
  <c r="AL1648" i="3"/>
  <c r="AM1648" i="3"/>
  <c r="AN1648" i="3"/>
  <c r="AO1648" i="3"/>
  <c r="AP1648" i="3"/>
  <c r="AQ1648" i="3"/>
  <c r="AR1648" i="3"/>
  <c r="AS1648" i="3"/>
  <c r="AT1648" i="3"/>
  <c r="AU1648" i="3"/>
  <c r="AV1648" i="3"/>
  <c r="AW1648" i="3"/>
  <c r="AX1648" i="3"/>
  <c r="AY1648" i="3"/>
  <c r="AZ1648" i="3"/>
  <c r="BA1648" i="3"/>
  <c r="BB1648" i="3"/>
  <c r="BC1648" i="3"/>
  <c r="BD1648" i="3"/>
  <c r="BE1648" i="3"/>
  <c r="BF1648" i="3"/>
  <c r="BG1648" i="3"/>
  <c r="BH1648" i="3"/>
  <c r="BI1648" i="3"/>
  <c r="BJ1648" i="3"/>
  <c r="BK1648" i="3"/>
  <c r="BL1648" i="3"/>
  <c r="BM1648" i="3"/>
  <c r="BN1648" i="3"/>
  <c r="D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V1650" i="3"/>
  <c r="W1650" i="3"/>
  <c r="X1650" i="3"/>
  <c r="Y1650" i="3"/>
  <c r="Z1650" i="3"/>
  <c r="AA1650" i="3"/>
  <c r="AB1650" i="3"/>
  <c r="AC1650" i="3"/>
  <c r="AD1650" i="3"/>
  <c r="AE1650" i="3"/>
  <c r="AF1650" i="3"/>
  <c r="AG1650" i="3"/>
  <c r="AH1650" i="3"/>
  <c r="AI1650" i="3"/>
  <c r="AJ1650" i="3"/>
  <c r="AK1650" i="3"/>
  <c r="AL1650" i="3"/>
  <c r="AM1650" i="3"/>
  <c r="AN1650" i="3"/>
  <c r="AO1650" i="3"/>
  <c r="AP1650" i="3"/>
  <c r="AQ1650" i="3"/>
  <c r="AR1650" i="3"/>
  <c r="AS1650" i="3"/>
  <c r="AT1650" i="3"/>
  <c r="AU1650" i="3"/>
  <c r="AV1650" i="3"/>
  <c r="AW1650" i="3"/>
  <c r="AX1650" i="3"/>
  <c r="AY1650" i="3"/>
  <c r="AZ1650" i="3"/>
  <c r="BA1650" i="3"/>
  <c r="BB1650" i="3"/>
  <c r="BC1650" i="3"/>
  <c r="BD1650" i="3"/>
  <c r="BE1650" i="3"/>
  <c r="BF1650" i="3"/>
  <c r="BG1650" i="3"/>
  <c r="BH1650" i="3"/>
  <c r="BI1650" i="3"/>
  <c r="BJ1650" i="3"/>
  <c r="BK1650" i="3"/>
  <c r="BL1650" i="3"/>
  <c r="BM1650" i="3"/>
  <c r="BN1650" i="3"/>
  <c r="CJ1650" i="3"/>
  <c r="D1652" i="3"/>
  <c r="D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V1653" i="3"/>
  <c r="W1653" i="3"/>
  <c r="X1653" i="3"/>
  <c r="Y1653" i="3"/>
  <c r="Z1653" i="3"/>
  <c r="AA1653" i="3"/>
  <c r="AB1653" i="3"/>
  <c r="AC1653" i="3"/>
  <c r="AD1653" i="3"/>
  <c r="AE1653" i="3"/>
  <c r="AF1653" i="3"/>
  <c r="AG1653" i="3"/>
  <c r="AH1653" i="3"/>
  <c r="AI1653" i="3"/>
  <c r="AJ1653" i="3"/>
  <c r="AK1653" i="3"/>
  <c r="AL1653" i="3"/>
  <c r="AM1653" i="3"/>
  <c r="AN1653" i="3"/>
  <c r="AO1653" i="3"/>
  <c r="AP1653" i="3"/>
  <c r="AQ1653" i="3"/>
  <c r="AR1653" i="3"/>
  <c r="AS1653" i="3"/>
  <c r="AT1653" i="3"/>
  <c r="AU1653" i="3"/>
  <c r="AV1653" i="3"/>
  <c r="AW1653" i="3"/>
  <c r="AX1653" i="3"/>
  <c r="AY1653" i="3"/>
  <c r="AZ1653" i="3"/>
  <c r="BA1653" i="3"/>
  <c r="BB1653" i="3"/>
  <c r="BC1653" i="3"/>
  <c r="BD1653" i="3"/>
  <c r="BE1653" i="3"/>
  <c r="BF1653" i="3"/>
  <c r="BG1653" i="3"/>
  <c r="BH1653" i="3"/>
  <c r="BI1653" i="3"/>
  <c r="BJ1653" i="3"/>
  <c r="BK1653" i="3"/>
  <c r="BL1653" i="3"/>
  <c r="BM1653" i="3"/>
  <c r="BN1653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V1659" i="3"/>
  <c r="W1659" i="3"/>
  <c r="X1659" i="3"/>
  <c r="Y1659" i="3"/>
  <c r="Z1659" i="3"/>
  <c r="AA1659" i="3"/>
  <c r="AB1659" i="3"/>
  <c r="AC1659" i="3"/>
  <c r="AD1659" i="3"/>
  <c r="AE1659" i="3"/>
  <c r="AF1659" i="3"/>
  <c r="AG1659" i="3"/>
  <c r="AH1659" i="3"/>
  <c r="AI1659" i="3"/>
  <c r="AJ1659" i="3"/>
  <c r="AK1659" i="3"/>
  <c r="AL1659" i="3"/>
  <c r="AM1659" i="3"/>
  <c r="AN1659" i="3"/>
  <c r="AO1659" i="3"/>
  <c r="AP1659" i="3"/>
  <c r="AQ1659" i="3"/>
  <c r="AR1659" i="3"/>
  <c r="AS1659" i="3"/>
  <c r="AT1659" i="3"/>
  <c r="AU1659" i="3"/>
  <c r="AV1659" i="3"/>
  <c r="AW1659" i="3"/>
  <c r="AX1659" i="3"/>
  <c r="AY1659" i="3"/>
  <c r="AZ1659" i="3"/>
  <c r="BA1659" i="3"/>
  <c r="BB1659" i="3"/>
  <c r="BC1659" i="3"/>
  <c r="BD1659" i="3"/>
  <c r="BE1659" i="3"/>
  <c r="BF1659" i="3"/>
  <c r="BG1659" i="3"/>
  <c r="BH1659" i="3"/>
  <c r="BI1659" i="3"/>
  <c r="BJ1659" i="3"/>
  <c r="BK1659" i="3"/>
  <c r="BL1659" i="3"/>
  <c r="BM1659" i="3"/>
  <c r="BN1659" i="3"/>
  <c r="BO1659" i="3"/>
  <c r="CJ1659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V1662" i="3"/>
  <c r="W1662" i="3"/>
  <c r="X1662" i="3"/>
  <c r="Y1662" i="3"/>
  <c r="Z1662" i="3"/>
  <c r="AA1662" i="3"/>
  <c r="AB1662" i="3"/>
  <c r="AC1662" i="3"/>
  <c r="AD1662" i="3"/>
  <c r="AE1662" i="3"/>
  <c r="AF1662" i="3"/>
  <c r="AG1662" i="3"/>
  <c r="AH1662" i="3"/>
  <c r="AI1662" i="3"/>
  <c r="AJ1662" i="3"/>
  <c r="AK1662" i="3"/>
  <c r="AL1662" i="3"/>
  <c r="AM1662" i="3"/>
  <c r="AN1662" i="3"/>
  <c r="AO1662" i="3"/>
  <c r="AP1662" i="3"/>
  <c r="AQ1662" i="3"/>
  <c r="AR1662" i="3"/>
  <c r="AS1662" i="3"/>
  <c r="AT1662" i="3"/>
  <c r="AU1662" i="3"/>
  <c r="AV1662" i="3"/>
  <c r="AW1662" i="3"/>
  <c r="AX1662" i="3"/>
  <c r="AY1662" i="3"/>
  <c r="AZ1662" i="3"/>
  <c r="BA1662" i="3"/>
  <c r="BB1662" i="3"/>
  <c r="BC1662" i="3"/>
  <c r="BD1662" i="3"/>
  <c r="BE1662" i="3"/>
  <c r="BF1662" i="3"/>
  <c r="BG1662" i="3"/>
  <c r="BH1662" i="3"/>
  <c r="BI1662" i="3"/>
  <c r="BJ1662" i="3"/>
  <c r="BK1662" i="3"/>
  <c r="BL1662" i="3"/>
  <c r="BM1662" i="3"/>
  <c r="BN1662" i="3"/>
  <c r="CJ1662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V1663" i="3"/>
  <c r="W1663" i="3"/>
  <c r="X1663" i="3"/>
  <c r="Y1663" i="3"/>
  <c r="Z1663" i="3"/>
  <c r="AA1663" i="3"/>
  <c r="AB1663" i="3"/>
  <c r="AC1663" i="3"/>
  <c r="AD1663" i="3"/>
  <c r="AE1663" i="3"/>
  <c r="AF1663" i="3"/>
  <c r="AG1663" i="3"/>
  <c r="AH1663" i="3"/>
  <c r="AI1663" i="3"/>
  <c r="AJ1663" i="3"/>
  <c r="AK1663" i="3"/>
  <c r="AL1663" i="3"/>
  <c r="AM1663" i="3"/>
  <c r="AN1663" i="3"/>
  <c r="AO1663" i="3"/>
  <c r="AP1663" i="3"/>
  <c r="AQ1663" i="3"/>
  <c r="AR1663" i="3"/>
  <c r="AS1663" i="3"/>
  <c r="AT1663" i="3"/>
  <c r="AU1663" i="3"/>
  <c r="AV1663" i="3"/>
  <c r="AW1663" i="3"/>
  <c r="AX1663" i="3"/>
  <c r="AY1663" i="3"/>
  <c r="AZ1663" i="3"/>
  <c r="BA1663" i="3"/>
  <c r="BB1663" i="3"/>
  <c r="BC1663" i="3"/>
  <c r="BD1663" i="3"/>
  <c r="BE1663" i="3"/>
  <c r="BF1663" i="3"/>
  <c r="BG1663" i="3"/>
  <c r="BH1663" i="3"/>
  <c r="BI1663" i="3"/>
  <c r="BJ1663" i="3"/>
  <c r="BK1663" i="3"/>
  <c r="BL1663" i="3"/>
  <c r="BM1663" i="3"/>
  <c r="BN1663" i="3"/>
  <c r="CJ1663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V1664" i="3"/>
  <c r="W1664" i="3"/>
  <c r="X1664" i="3"/>
  <c r="Y1664" i="3"/>
  <c r="Z1664" i="3"/>
  <c r="AA1664" i="3"/>
  <c r="AB1664" i="3"/>
  <c r="AC1664" i="3"/>
  <c r="AD1664" i="3"/>
  <c r="AE1664" i="3"/>
  <c r="AF1664" i="3"/>
  <c r="AG1664" i="3"/>
  <c r="AH1664" i="3"/>
  <c r="AI1664" i="3"/>
  <c r="AJ1664" i="3"/>
  <c r="AK1664" i="3"/>
  <c r="AL1664" i="3"/>
  <c r="AM1664" i="3"/>
  <c r="AN1664" i="3"/>
  <c r="AO1664" i="3"/>
  <c r="AP1664" i="3"/>
  <c r="AQ1664" i="3"/>
  <c r="AR1664" i="3"/>
  <c r="AS1664" i="3"/>
  <c r="AT1664" i="3"/>
  <c r="AU1664" i="3"/>
  <c r="AV1664" i="3"/>
  <c r="AW1664" i="3"/>
  <c r="AX1664" i="3"/>
  <c r="AY1664" i="3"/>
  <c r="AZ1664" i="3"/>
  <c r="BA1664" i="3"/>
  <c r="BB1664" i="3"/>
  <c r="BC1664" i="3"/>
  <c r="BD1664" i="3"/>
  <c r="BE1664" i="3"/>
  <c r="BF1664" i="3"/>
  <c r="BG1664" i="3"/>
  <c r="BH1664" i="3"/>
  <c r="BI1664" i="3"/>
  <c r="BJ1664" i="3"/>
  <c r="BK1664" i="3"/>
  <c r="BL1664" i="3"/>
  <c r="BM1664" i="3"/>
  <c r="BN1664" i="3"/>
  <c r="CJ1664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V1665" i="3"/>
  <c r="W1665" i="3"/>
  <c r="X1665" i="3"/>
  <c r="Y1665" i="3"/>
  <c r="Z1665" i="3"/>
  <c r="AA1665" i="3"/>
  <c r="AB1665" i="3"/>
  <c r="AC1665" i="3"/>
  <c r="AD1665" i="3"/>
  <c r="AE1665" i="3"/>
  <c r="AF1665" i="3"/>
  <c r="AG1665" i="3"/>
  <c r="AH1665" i="3"/>
  <c r="AI1665" i="3"/>
  <c r="AJ1665" i="3"/>
  <c r="AK1665" i="3"/>
  <c r="AL1665" i="3"/>
  <c r="AM1665" i="3"/>
  <c r="AN1665" i="3"/>
  <c r="AO1665" i="3"/>
  <c r="AP1665" i="3"/>
  <c r="AQ1665" i="3"/>
  <c r="AR1665" i="3"/>
  <c r="AS1665" i="3"/>
  <c r="AT1665" i="3"/>
  <c r="AU1665" i="3"/>
  <c r="AV1665" i="3"/>
  <c r="AW1665" i="3"/>
  <c r="AX1665" i="3"/>
  <c r="AY1665" i="3"/>
  <c r="AZ1665" i="3"/>
  <c r="BA1665" i="3"/>
  <c r="BB1665" i="3"/>
  <c r="BC1665" i="3"/>
  <c r="BD1665" i="3"/>
  <c r="BE1665" i="3"/>
  <c r="BF1665" i="3"/>
  <c r="BG1665" i="3"/>
  <c r="BH1665" i="3"/>
  <c r="BI1665" i="3"/>
  <c r="BJ1665" i="3"/>
  <c r="BK1665" i="3"/>
  <c r="BL1665" i="3"/>
  <c r="BM1665" i="3"/>
  <c r="BN1665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V1668" i="3"/>
  <c r="W1668" i="3"/>
  <c r="X1668" i="3"/>
  <c r="Y1668" i="3"/>
  <c r="Z1668" i="3"/>
  <c r="AA1668" i="3"/>
  <c r="AB1668" i="3"/>
  <c r="AC1668" i="3"/>
  <c r="AD1668" i="3"/>
  <c r="AE1668" i="3"/>
  <c r="AF1668" i="3"/>
  <c r="AG1668" i="3"/>
  <c r="AH1668" i="3"/>
  <c r="AI1668" i="3"/>
  <c r="AJ1668" i="3"/>
  <c r="AK1668" i="3"/>
  <c r="AL1668" i="3"/>
  <c r="AM1668" i="3"/>
  <c r="AN1668" i="3"/>
  <c r="AO1668" i="3"/>
  <c r="AP1668" i="3"/>
  <c r="AQ1668" i="3"/>
  <c r="AR1668" i="3"/>
  <c r="AS1668" i="3"/>
  <c r="AT1668" i="3"/>
  <c r="AU1668" i="3"/>
  <c r="AV1668" i="3"/>
  <c r="AW1668" i="3"/>
  <c r="AX1668" i="3"/>
  <c r="AY1668" i="3"/>
  <c r="AZ1668" i="3"/>
  <c r="BA1668" i="3"/>
  <c r="BB1668" i="3"/>
  <c r="BC1668" i="3"/>
  <c r="BD1668" i="3"/>
  <c r="BE1668" i="3"/>
  <c r="BF1668" i="3"/>
  <c r="BG1668" i="3"/>
  <c r="BH1668" i="3"/>
  <c r="BI1668" i="3"/>
  <c r="BJ1668" i="3"/>
  <c r="BK1668" i="3"/>
  <c r="BL1668" i="3"/>
  <c r="BM1668" i="3"/>
  <c r="BN1668" i="3"/>
  <c r="D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V1670" i="3"/>
  <c r="W1670" i="3"/>
  <c r="X1670" i="3"/>
  <c r="Y1670" i="3"/>
  <c r="Z1670" i="3"/>
  <c r="AA1670" i="3"/>
  <c r="AB1670" i="3"/>
  <c r="AC1670" i="3"/>
  <c r="AD1670" i="3"/>
  <c r="AE1670" i="3"/>
  <c r="AF1670" i="3"/>
  <c r="AG1670" i="3"/>
  <c r="AH1670" i="3"/>
  <c r="AI1670" i="3"/>
  <c r="AJ1670" i="3"/>
  <c r="AK1670" i="3"/>
  <c r="AL1670" i="3"/>
  <c r="AM1670" i="3"/>
  <c r="AN1670" i="3"/>
  <c r="AO1670" i="3"/>
  <c r="AP1670" i="3"/>
  <c r="AQ1670" i="3"/>
  <c r="AR1670" i="3"/>
  <c r="AS1670" i="3"/>
  <c r="AT1670" i="3"/>
  <c r="AU1670" i="3"/>
  <c r="AV1670" i="3"/>
  <c r="AW1670" i="3"/>
  <c r="AX1670" i="3"/>
  <c r="AY1670" i="3"/>
  <c r="AZ1670" i="3"/>
  <c r="BA1670" i="3"/>
  <c r="BB1670" i="3"/>
  <c r="BC1670" i="3"/>
  <c r="BD1670" i="3"/>
  <c r="BE1670" i="3"/>
  <c r="BF1670" i="3"/>
  <c r="BG1670" i="3"/>
  <c r="BH1670" i="3"/>
  <c r="BI1670" i="3"/>
  <c r="BJ1670" i="3"/>
  <c r="BK1670" i="3"/>
  <c r="BL1670" i="3"/>
  <c r="BM1670" i="3"/>
  <c r="BN1670" i="3"/>
  <c r="CJ1670" i="3"/>
  <c r="D1672" i="3"/>
  <c r="D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V1673" i="3"/>
  <c r="W1673" i="3"/>
  <c r="X1673" i="3"/>
  <c r="Y1673" i="3"/>
  <c r="Z1673" i="3"/>
  <c r="AA1673" i="3"/>
  <c r="AB1673" i="3"/>
  <c r="AC1673" i="3"/>
  <c r="AD1673" i="3"/>
  <c r="AE1673" i="3"/>
  <c r="AF1673" i="3"/>
  <c r="AG1673" i="3"/>
  <c r="AH1673" i="3"/>
  <c r="AI1673" i="3"/>
  <c r="AJ1673" i="3"/>
  <c r="AK1673" i="3"/>
  <c r="AL1673" i="3"/>
  <c r="AM1673" i="3"/>
  <c r="AN1673" i="3"/>
  <c r="AO1673" i="3"/>
  <c r="AP1673" i="3"/>
  <c r="AQ1673" i="3"/>
  <c r="AR1673" i="3"/>
  <c r="AS1673" i="3"/>
  <c r="AT1673" i="3"/>
  <c r="AU1673" i="3"/>
  <c r="AV1673" i="3"/>
  <c r="AW1673" i="3"/>
  <c r="AX1673" i="3"/>
  <c r="AY1673" i="3"/>
  <c r="AZ1673" i="3"/>
  <c r="BA1673" i="3"/>
  <c r="BB1673" i="3"/>
  <c r="BC1673" i="3"/>
  <c r="BD1673" i="3"/>
  <c r="BE1673" i="3"/>
  <c r="BF1673" i="3"/>
  <c r="BG1673" i="3"/>
  <c r="BH1673" i="3"/>
  <c r="BI1673" i="3"/>
  <c r="BJ1673" i="3"/>
  <c r="BK1673" i="3"/>
  <c r="BL1673" i="3"/>
  <c r="BM1673" i="3"/>
  <c r="BN1673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V1677" i="3"/>
  <c r="W1677" i="3"/>
  <c r="X1677" i="3"/>
  <c r="Y1677" i="3"/>
  <c r="Z1677" i="3"/>
  <c r="AA1677" i="3"/>
  <c r="AB1677" i="3"/>
  <c r="AC1677" i="3"/>
  <c r="AD1677" i="3"/>
  <c r="AE1677" i="3"/>
  <c r="AF1677" i="3"/>
  <c r="AG1677" i="3"/>
  <c r="AH1677" i="3"/>
  <c r="AI1677" i="3"/>
  <c r="AJ1677" i="3"/>
  <c r="AK1677" i="3"/>
  <c r="AL1677" i="3"/>
  <c r="AM1677" i="3"/>
  <c r="AN1677" i="3"/>
  <c r="AO1677" i="3"/>
  <c r="AP1677" i="3"/>
  <c r="AQ1677" i="3"/>
  <c r="AR1677" i="3"/>
  <c r="AS1677" i="3"/>
  <c r="AT1677" i="3"/>
  <c r="AU1677" i="3"/>
  <c r="AV1677" i="3"/>
  <c r="AW1677" i="3"/>
  <c r="AX1677" i="3"/>
  <c r="AY1677" i="3"/>
  <c r="AZ1677" i="3"/>
  <c r="BA1677" i="3"/>
  <c r="BB1677" i="3"/>
  <c r="BC1677" i="3"/>
  <c r="BD1677" i="3"/>
  <c r="BE1677" i="3"/>
  <c r="BF1677" i="3"/>
  <c r="BG1677" i="3"/>
  <c r="BH1677" i="3"/>
  <c r="BI1677" i="3"/>
  <c r="BJ1677" i="3"/>
  <c r="BK1677" i="3"/>
  <c r="BL1677" i="3"/>
  <c r="BM1677" i="3"/>
  <c r="BN1677" i="3"/>
  <c r="CJ1677" i="3"/>
  <c r="M1690" i="3"/>
  <c r="M1691" i="3"/>
  <c r="M1692" i="3"/>
  <c r="M1693" i="3"/>
  <c r="M1710" i="3"/>
  <c r="N1710" i="3"/>
  <c r="M1711" i="3"/>
  <c r="N1711" i="3"/>
  <c r="P1711" i="3"/>
  <c r="G1715" i="3"/>
  <c r="H1715" i="3"/>
  <c r="G1716" i="3"/>
  <c r="H1716" i="3"/>
  <c r="H1717" i="3"/>
  <c r="G1718" i="3"/>
  <c r="H1718" i="3"/>
  <c r="G1719" i="3"/>
  <c r="H1722" i="3"/>
  <c r="H1723" i="3"/>
  <c r="H1724" i="3"/>
  <c r="H1725" i="3"/>
  <c r="G1726" i="3"/>
  <c r="H1726" i="3"/>
  <c r="G1727" i="3"/>
  <c r="H1734" i="3"/>
  <c r="P1734" i="3"/>
  <c r="P1735" i="3"/>
  <c r="H1738" i="3"/>
  <c r="P1789" i="3"/>
  <c r="P1790" i="3"/>
  <c r="P1791" i="3"/>
  <c r="G1951" i="3"/>
  <c r="R1951" i="3"/>
  <c r="T1951" i="3"/>
  <c r="V1951" i="3"/>
  <c r="BG1951" i="3"/>
  <c r="BH1951" i="3"/>
  <c r="BI1951" i="3"/>
  <c r="BN1951" i="3"/>
  <c r="BO1951" i="3"/>
  <c r="BQ1951" i="3"/>
  <c r="BS1951" i="3"/>
  <c r="BT1951" i="3"/>
  <c r="G1952" i="3"/>
  <c r="T1952" i="3"/>
  <c r="V1952" i="3"/>
  <c r="BG1952" i="3"/>
  <c r="BH1952" i="3"/>
  <c r="BI1952" i="3"/>
  <c r="BN1952" i="3"/>
  <c r="BO1952" i="3"/>
  <c r="BQ1952" i="3"/>
  <c r="BS1952" i="3"/>
  <c r="BT1952" i="3"/>
  <c r="CD1952" i="3"/>
  <c r="CE1952" i="3"/>
  <c r="CF1952" i="3"/>
  <c r="CG1952" i="3"/>
  <c r="CH1952" i="3"/>
  <c r="CI1952" i="3"/>
  <c r="G1953" i="3"/>
  <c r="T1953" i="3"/>
  <c r="V1953" i="3"/>
  <c r="BG1953" i="3"/>
  <c r="BH1953" i="3"/>
  <c r="BI1953" i="3"/>
  <c r="BN1953" i="3"/>
  <c r="BO1953" i="3"/>
  <c r="BQ1953" i="3"/>
  <c r="BS1953" i="3"/>
  <c r="BT1953" i="3"/>
  <c r="CD1953" i="3"/>
  <c r="CE1953" i="3"/>
  <c r="CF1953" i="3"/>
  <c r="CG1953" i="3"/>
  <c r="CH1953" i="3"/>
  <c r="CI1953" i="3"/>
  <c r="G1954" i="3"/>
  <c r="T1954" i="3"/>
  <c r="V1954" i="3"/>
  <c r="BG1954" i="3"/>
  <c r="BH1954" i="3"/>
  <c r="BI1954" i="3"/>
  <c r="BN1954" i="3"/>
  <c r="BO1954" i="3"/>
  <c r="BQ1954" i="3"/>
  <c r="BS1954" i="3"/>
  <c r="BT1954" i="3"/>
  <c r="CD1954" i="3"/>
  <c r="CE1954" i="3"/>
  <c r="CF1954" i="3"/>
  <c r="CG1954" i="3"/>
  <c r="CH1954" i="3"/>
  <c r="CI1954" i="3"/>
  <c r="G1955" i="3"/>
  <c r="T1955" i="3"/>
  <c r="V1955" i="3"/>
  <c r="BG1955" i="3"/>
  <c r="BH1955" i="3"/>
  <c r="BI1955" i="3"/>
  <c r="BN1955" i="3"/>
  <c r="BO1955" i="3"/>
  <c r="BQ1955" i="3"/>
  <c r="BS1955" i="3"/>
  <c r="BT1955" i="3"/>
  <c r="CD1955" i="3"/>
  <c r="CE1955" i="3"/>
  <c r="CF1955" i="3"/>
  <c r="CG1955" i="3"/>
  <c r="CH1955" i="3"/>
  <c r="CI1955" i="3"/>
  <c r="G1956" i="3"/>
  <c r="T1956" i="3"/>
  <c r="V1956" i="3"/>
  <c r="BG1956" i="3"/>
  <c r="BH1956" i="3"/>
  <c r="BI1956" i="3"/>
  <c r="BN1956" i="3"/>
  <c r="BO1956" i="3"/>
  <c r="BQ1956" i="3"/>
  <c r="BS1956" i="3"/>
  <c r="BT1956" i="3"/>
  <c r="CD1956" i="3"/>
  <c r="CE1956" i="3"/>
  <c r="CF1956" i="3"/>
  <c r="CG1956" i="3"/>
  <c r="CH1956" i="3"/>
  <c r="CI1956" i="3"/>
  <c r="G1957" i="3"/>
  <c r="T1957" i="3"/>
  <c r="V1957" i="3"/>
  <c r="BG1957" i="3"/>
  <c r="BH1957" i="3"/>
  <c r="BI1957" i="3"/>
  <c r="BN1957" i="3"/>
  <c r="BO1957" i="3"/>
  <c r="BQ1957" i="3"/>
  <c r="BS1957" i="3"/>
  <c r="BT1957" i="3"/>
  <c r="CD1957" i="3"/>
  <c r="CE1957" i="3"/>
  <c r="CF1957" i="3"/>
  <c r="CG1957" i="3"/>
  <c r="CH1957" i="3"/>
  <c r="CI1957" i="3"/>
  <c r="G1958" i="3"/>
  <c r="T1958" i="3"/>
  <c r="V1958" i="3"/>
  <c r="BG1958" i="3"/>
  <c r="BH1958" i="3"/>
  <c r="BI1958" i="3"/>
  <c r="BN1958" i="3"/>
  <c r="BO1958" i="3"/>
  <c r="BQ1958" i="3"/>
  <c r="BS1958" i="3"/>
  <c r="BT1958" i="3"/>
  <c r="CD1958" i="3"/>
  <c r="CE1958" i="3"/>
  <c r="CF1958" i="3"/>
  <c r="CG1958" i="3"/>
  <c r="CH1958" i="3"/>
  <c r="CI1958" i="3"/>
  <c r="G1959" i="3"/>
  <c r="T1959" i="3"/>
  <c r="V1959" i="3"/>
  <c r="BG1959" i="3"/>
  <c r="BH1959" i="3"/>
  <c r="BI1959" i="3"/>
  <c r="BN1959" i="3"/>
  <c r="BO1959" i="3"/>
  <c r="BQ1959" i="3"/>
  <c r="BS1959" i="3"/>
  <c r="BT1959" i="3"/>
  <c r="CD1959" i="3"/>
  <c r="CE1959" i="3"/>
  <c r="CF1959" i="3"/>
  <c r="CG1959" i="3"/>
  <c r="CH1959" i="3"/>
  <c r="CI1959" i="3"/>
  <c r="G1960" i="3"/>
  <c r="T1960" i="3"/>
  <c r="V1960" i="3"/>
  <c r="BG1960" i="3"/>
  <c r="BH1960" i="3"/>
  <c r="BI1960" i="3"/>
  <c r="BN1960" i="3"/>
  <c r="BO1960" i="3"/>
  <c r="BQ1960" i="3"/>
  <c r="BS1960" i="3"/>
  <c r="BT1960" i="3"/>
  <c r="CD1960" i="3"/>
  <c r="CE1960" i="3"/>
  <c r="CF1960" i="3"/>
  <c r="CG1960" i="3"/>
  <c r="CH1960" i="3"/>
  <c r="CI1960" i="3"/>
  <c r="G1961" i="3"/>
  <c r="T1961" i="3"/>
  <c r="V1961" i="3"/>
  <c r="BG1961" i="3"/>
  <c r="BH1961" i="3"/>
  <c r="BI1961" i="3"/>
  <c r="BN1961" i="3"/>
  <c r="BO1961" i="3"/>
  <c r="BQ1961" i="3"/>
  <c r="BS1961" i="3"/>
  <c r="BT1961" i="3"/>
  <c r="CD1961" i="3"/>
  <c r="CE1961" i="3"/>
  <c r="CF1961" i="3"/>
  <c r="CG1961" i="3"/>
  <c r="CH1961" i="3"/>
  <c r="CI1961" i="3"/>
  <c r="G1962" i="3"/>
  <c r="T1962" i="3"/>
  <c r="V1962" i="3"/>
  <c r="BG1962" i="3"/>
  <c r="BH1962" i="3"/>
  <c r="BI1962" i="3"/>
  <c r="BN1962" i="3"/>
  <c r="BO1962" i="3"/>
  <c r="BQ1962" i="3"/>
  <c r="BS1962" i="3"/>
  <c r="BT1962" i="3"/>
  <c r="CD1962" i="3"/>
  <c r="CE1962" i="3"/>
  <c r="CF1962" i="3"/>
  <c r="CG1962" i="3"/>
  <c r="CH1962" i="3"/>
  <c r="CI1962" i="3"/>
  <c r="G1963" i="3"/>
  <c r="T1963" i="3"/>
  <c r="V1963" i="3"/>
  <c r="BG1963" i="3"/>
  <c r="BH1963" i="3"/>
  <c r="BI1963" i="3"/>
  <c r="BN1963" i="3"/>
  <c r="BO1963" i="3"/>
  <c r="BQ1963" i="3"/>
  <c r="BS1963" i="3"/>
  <c r="BT1963" i="3"/>
  <c r="CD1963" i="3"/>
  <c r="CE1963" i="3"/>
  <c r="CF1963" i="3"/>
  <c r="CG1963" i="3"/>
  <c r="CH1963" i="3"/>
  <c r="CI1963" i="3"/>
  <c r="G1964" i="3"/>
  <c r="T1964" i="3"/>
  <c r="V1964" i="3"/>
  <c r="BG1964" i="3"/>
  <c r="BH1964" i="3"/>
  <c r="BI1964" i="3"/>
  <c r="BN1964" i="3"/>
  <c r="BO1964" i="3"/>
  <c r="BQ1964" i="3"/>
  <c r="BS1964" i="3"/>
  <c r="BT1964" i="3"/>
  <c r="CD1964" i="3"/>
  <c r="CE1964" i="3"/>
  <c r="CF1964" i="3"/>
  <c r="CG1964" i="3"/>
  <c r="CH1964" i="3"/>
  <c r="CI1964" i="3"/>
  <c r="G1965" i="3"/>
  <c r="T1965" i="3"/>
  <c r="V1965" i="3"/>
  <c r="BG1965" i="3"/>
  <c r="BH1965" i="3"/>
  <c r="BI1965" i="3"/>
  <c r="BN1965" i="3"/>
  <c r="BO1965" i="3"/>
  <c r="BQ1965" i="3"/>
  <c r="BS1965" i="3"/>
  <c r="BT1965" i="3"/>
  <c r="CD1965" i="3"/>
  <c r="CE1965" i="3"/>
  <c r="CF1965" i="3"/>
  <c r="CG1965" i="3"/>
  <c r="CH1965" i="3"/>
  <c r="CI1965" i="3"/>
  <c r="G1966" i="3"/>
  <c r="T1966" i="3"/>
  <c r="V1966" i="3"/>
  <c r="BG1966" i="3"/>
  <c r="BH1966" i="3"/>
  <c r="BI1966" i="3"/>
  <c r="BN1966" i="3"/>
  <c r="BO1966" i="3"/>
  <c r="BQ1966" i="3"/>
  <c r="BS1966" i="3"/>
  <c r="BT1966" i="3"/>
  <c r="CD1966" i="3"/>
  <c r="CE1966" i="3"/>
  <c r="CF1966" i="3"/>
  <c r="CG1966" i="3"/>
  <c r="CH1966" i="3"/>
  <c r="CI1966" i="3"/>
  <c r="G1967" i="3"/>
  <c r="T1967" i="3"/>
  <c r="V1967" i="3"/>
  <c r="BG1967" i="3"/>
  <c r="BH1967" i="3"/>
  <c r="BI1967" i="3"/>
  <c r="BN1967" i="3"/>
  <c r="BO1967" i="3"/>
  <c r="BQ1967" i="3"/>
  <c r="BS1967" i="3"/>
  <c r="BT1967" i="3"/>
  <c r="CD1967" i="3"/>
  <c r="CE1967" i="3"/>
  <c r="CF1967" i="3"/>
  <c r="CG1967" i="3"/>
  <c r="CH1967" i="3"/>
  <c r="CI1967" i="3"/>
  <c r="G1968" i="3"/>
  <c r="T1968" i="3"/>
  <c r="V1968" i="3"/>
  <c r="BG1968" i="3"/>
  <c r="BH1968" i="3"/>
  <c r="BI1968" i="3"/>
  <c r="BN1968" i="3"/>
  <c r="BO1968" i="3"/>
  <c r="BQ1968" i="3"/>
  <c r="BS1968" i="3"/>
  <c r="BT1968" i="3"/>
  <c r="CD1968" i="3"/>
  <c r="CE1968" i="3"/>
  <c r="CF1968" i="3"/>
  <c r="CG1968" i="3"/>
  <c r="CH1968" i="3"/>
  <c r="CI1968" i="3"/>
  <c r="G1969" i="3"/>
  <c r="T1969" i="3"/>
  <c r="V1969" i="3"/>
  <c r="BG1969" i="3"/>
  <c r="BH1969" i="3"/>
  <c r="BI1969" i="3"/>
  <c r="BN1969" i="3"/>
  <c r="BO1969" i="3"/>
  <c r="BQ1969" i="3"/>
  <c r="BS1969" i="3"/>
  <c r="BT1969" i="3"/>
  <c r="CD1969" i="3"/>
  <c r="CE1969" i="3"/>
  <c r="CF1969" i="3"/>
  <c r="CG1969" i="3"/>
  <c r="CH1969" i="3"/>
  <c r="CI1969" i="3"/>
  <c r="G1970" i="3"/>
  <c r="T1970" i="3"/>
  <c r="V1970" i="3"/>
  <c r="BG1970" i="3"/>
  <c r="BH1970" i="3"/>
  <c r="BI1970" i="3"/>
  <c r="BN1970" i="3"/>
  <c r="BO1970" i="3"/>
  <c r="BQ1970" i="3"/>
  <c r="BS1970" i="3"/>
  <c r="BT1970" i="3"/>
  <c r="CD1970" i="3"/>
  <c r="CE1970" i="3"/>
  <c r="CF1970" i="3"/>
  <c r="CG1970" i="3"/>
  <c r="CH1970" i="3"/>
  <c r="CI1970" i="3"/>
  <c r="G1971" i="3"/>
  <c r="T1971" i="3"/>
  <c r="V1971" i="3"/>
  <c r="BG1971" i="3"/>
  <c r="BH1971" i="3"/>
  <c r="BI1971" i="3"/>
  <c r="BN1971" i="3"/>
  <c r="BO1971" i="3"/>
  <c r="BQ1971" i="3"/>
  <c r="BS1971" i="3"/>
  <c r="BT1971" i="3"/>
  <c r="CD1971" i="3"/>
  <c r="CE1971" i="3"/>
  <c r="CF1971" i="3"/>
  <c r="CG1971" i="3"/>
  <c r="CH1971" i="3"/>
  <c r="CI1971" i="3"/>
  <c r="G1972" i="3"/>
  <c r="T1972" i="3"/>
  <c r="V1972" i="3"/>
  <c r="BG1972" i="3"/>
  <c r="BH1972" i="3"/>
  <c r="BI1972" i="3"/>
  <c r="BN1972" i="3"/>
  <c r="BO1972" i="3"/>
  <c r="BQ1972" i="3"/>
  <c r="BS1972" i="3"/>
  <c r="BT1972" i="3"/>
  <c r="CD1972" i="3"/>
  <c r="CE1972" i="3"/>
  <c r="CF1972" i="3"/>
  <c r="CG1972" i="3"/>
  <c r="CH1972" i="3"/>
  <c r="CI1972" i="3"/>
  <c r="G1973" i="3"/>
  <c r="T1973" i="3"/>
  <c r="V1973" i="3"/>
  <c r="BG1973" i="3"/>
  <c r="BH1973" i="3"/>
  <c r="BI1973" i="3"/>
  <c r="BN1973" i="3"/>
  <c r="BO1973" i="3"/>
  <c r="BQ1973" i="3"/>
  <c r="BS1973" i="3"/>
  <c r="BT1973" i="3"/>
  <c r="CD1973" i="3"/>
  <c r="CE1973" i="3"/>
  <c r="CF1973" i="3"/>
  <c r="CG1973" i="3"/>
  <c r="CH1973" i="3"/>
  <c r="CI1973" i="3"/>
  <c r="G1974" i="3"/>
  <c r="T1974" i="3"/>
  <c r="V1974" i="3"/>
  <c r="BG1974" i="3"/>
  <c r="BH1974" i="3"/>
  <c r="BI1974" i="3"/>
  <c r="BN1974" i="3"/>
  <c r="BO1974" i="3"/>
  <c r="BQ1974" i="3"/>
  <c r="BS1974" i="3"/>
  <c r="BT1974" i="3"/>
  <c r="CD1974" i="3"/>
  <c r="CE1974" i="3"/>
  <c r="CF1974" i="3"/>
  <c r="CG1974" i="3"/>
  <c r="CH1974" i="3"/>
  <c r="CI1974" i="3"/>
  <c r="G1975" i="3"/>
  <c r="T1975" i="3"/>
  <c r="V1975" i="3"/>
  <c r="BG1975" i="3"/>
  <c r="BH1975" i="3"/>
  <c r="BI1975" i="3"/>
  <c r="BN1975" i="3"/>
  <c r="BO1975" i="3"/>
  <c r="BQ1975" i="3"/>
  <c r="BS1975" i="3"/>
  <c r="BT1975" i="3"/>
  <c r="CD1975" i="3"/>
  <c r="CE1975" i="3"/>
  <c r="CF1975" i="3"/>
  <c r="CG1975" i="3"/>
  <c r="CH1975" i="3"/>
  <c r="CI1975" i="3"/>
  <c r="G1976" i="3"/>
  <c r="T1976" i="3"/>
  <c r="V1976" i="3"/>
  <c r="BG1976" i="3"/>
  <c r="BH1976" i="3"/>
  <c r="BI1976" i="3"/>
  <c r="BN1976" i="3"/>
  <c r="BO1976" i="3"/>
  <c r="BQ1976" i="3"/>
  <c r="BS1976" i="3"/>
  <c r="BT1976" i="3"/>
  <c r="CD1976" i="3"/>
  <c r="CE1976" i="3"/>
  <c r="CF1976" i="3"/>
  <c r="CG1976" i="3"/>
  <c r="CH1976" i="3"/>
  <c r="CI1976" i="3"/>
  <c r="G1977" i="3"/>
  <c r="T1977" i="3"/>
  <c r="V1977" i="3"/>
  <c r="BG1977" i="3"/>
  <c r="BH1977" i="3"/>
  <c r="BI1977" i="3"/>
  <c r="BN1977" i="3"/>
  <c r="BO1977" i="3"/>
  <c r="BQ1977" i="3"/>
  <c r="BS1977" i="3"/>
  <c r="BT1977" i="3"/>
  <c r="CD1977" i="3"/>
  <c r="CE1977" i="3"/>
  <c r="CF1977" i="3"/>
  <c r="CG1977" i="3"/>
  <c r="CH1977" i="3"/>
  <c r="CI1977" i="3"/>
  <c r="G1978" i="3"/>
  <c r="T1978" i="3"/>
  <c r="V1978" i="3"/>
  <c r="BG1978" i="3"/>
  <c r="BH1978" i="3"/>
  <c r="BI1978" i="3"/>
  <c r="BN1978" i="3"/>
  <c r="BO1978" i="3"/>
  <c r="BQ1978" i="3"/>
  <c r="BS1978" i="3"/>
  <c r="BT1978" i="3"/>
  <c r="CD1978" i="3"/>
  <c r="CE1978" i="3"/>
  <c r="CF1978" i="3"/>
  <c r="CG1978" i="3"/>
  <c r="CH1978" i="3"/>
  <c r="CI1978" i="3"/>
  <c r="G1979" i="3"/>
  <c r="T1979" i="3"/>
  <c r="V1979" i="3"/>
  <c r="BG1979" i="3"/>
  <c r="BH1979" i="3"/>
  <c r="BI1979" i="3"/>
  <c r="BN1979" i="3"/>
  <c r="BO1979" i="3"/>
  <c r="BQ1979" i="3"/>
  <c r="BS1979" i="3"/>
  <c r="BT1979" i="3"/>
  <c r="CD1979" i="3"/>
  <c r="CE1979" i="3"/>
  <c r="CF1979" i="3"/>
  <c r="CG1979" i="3"/>
  <c r="CH1979" i="3"/>
  <c r="CI1979" i="3"/>
  <c r="G1980" i="3"/>
  <c r="T1980" i="3"/>
  <c r="V1980" i="3"/>
  <c r="BG1980" i="3"/>
  <c r="BH1980" i="3"/>
  <c r="BI1980" i="3"/>
  <c r="BN1980" i="3"/>
  <c r="BO1980" i="3"/>
  <c r="BQ1980" i="3"/>
  <c r="BS1980" i="3"/>
  <c r="BT1980" i="3"/>
  <c r="CD1980" i="3"/>
  <c r="CE1980" i="3"/>
  <c r="CF1980" i="3"/>
  <c r="CG1980" i="3"/>
  <c r="CH1980" i="3"/>
  <c r="CI1980" i="3"/>
  <c r="G1981" i="3"/>
  <c r="T1981" i="3"/>
  <c r="V1981" i="3"/>
  <c r="BG1981" i="3"/>
  <c r="BH1981" i="3"/>
  <c r="BI1981" i="3"/>
  <c r="BN1981" i="3"/>
  <c r="BO1981" i="3"/>
  <c r="BQ1981" i="3"/>
  <c r="BS1981" i="3"/>
  <c r="BT1981" i="3"/>
  <c r="CD1981" i="3"/>
  <c r="CE1981" i="3"/>
  <c r="CF1981" i="3"/>
  <c r="CG1981" i="3"/>
  <c r="CH1981" i="3"/>
  <c r="CI1981" i="3"/>
  <c r="G1982" i="3"/>
  <c r="T1982" i="3"/>
  <c r="V1982" i="3"/>
  <c r="BG1982" i="3"/>
  <c r="BH1982" i="3"/>
  <c r="BI1982" i="3"/>
  <c r="BN1982" i="3"/>
  <c r="BO1982" i="3"/>
  <c r="BQ1982" i="3"/>
  <c r="BS1982" i="3"/>
  <c r="BT1982" i="3"/>
  <c r="CD1982" i="3"/>
  <c r="CE1982" i="3"/>
  <c r="CF1982" i="3"/>
  <c r="CG1982" i="3"/>
  <c r="CH1982" i="3"/>
  <c r="CI1982" i="3"/>
  <c r="G1983" i="3"/>
  <c r="T1983" i="3"/>
  <c r="V1983" i="3"/>
  <c r="BG1983" i="3"/>
  <c r="BH1983" i="3"/>
  <c r="BI1983" i="3"/>
  <c r="BN1983" i="3"/>
  <c r="BO1983" i="3"/>
  <c r="BQ1983" i="3"/>
  <c r="BS1983" i="3"/>
  <c r="BT1983" i="3"/>
  <c r="CD1983" i="3"/>
  <c r="CE1983" i="3"/>
  <c r="CF1983" i="3"/>
  <c r="CG1983" i="3"/>
  <c r="CH1983" i="3"/>
  <c r="CI1983" i="3"/>
  <c r="G1984" i="3"/>
  <c r="T1984" i="3"/>
  <c r="V1984" i="3"/>
  <c r="BG1984" i="3"/>
  <c r="BH1984" i="3"/>
  <c r="BI1984" i="3"/>
  <c r="BN1984" i="3"/>
  <c r="BO1984" i="3"/>
  <c r="BQ1984" i="3"/>
  <c r="BS1984" i="3"/>
  <c r="BT1984" i="3"/>
  <c r="CD1984" i="3"/>
  <c r="CE1984" i="3"/>
  <c r="CF1984" i="3"/>
  <c r="CG1984" i="3"/>
  <c r="CH1984" i="3"/>
  <c r="CI1984" i="3"/>
  <c r="G1985" i="3"/>
  <c r="T1985" i="3"/>
  <c r="V1985" i="3"/>
  <c r="BG1985" i="3"/>
  <c r="BH1985" i="3"/>
  <c r="BI1985" i="3"/>
  <c r="BN1985" i="3"/>
  <c r="BO1985" i="3"/>
  <c r="BQ1985" i="3"/>
  <c r="BS1985" i="3"/>
  <c r="BT1985" i="3"/>
  <c r="CD1985" i="3"/>
  <c r="CE1985" i="3"/>
  <c r="CF1985" i="3"/>
  <c r="CG1985" i="3"/>
  <c r="CH1985" i="3"/>
  <c r="CI1985" i="3"/>
  <c r="G1986" i="3"/>
  <c r="T1986" i="3"/>
  <c r="V1986" i="3"/>
  <c r="BG1986" i="3"/>
  <c r="BH1986" i="3"/>
  <c r="BI1986" i="3"/>
  <c r="BN1986" i="3"/>
  <c r="BO1986" i="3"/>
  <c r="BQ1986" i="3"/>
  <c r="BS1986" i="3"/>
  <c r="BT1986" i="3"/>
  <c r="CD1986" i="3"/>
  <c r="CE1986" i="3"/>
  <c r="CF1986" i="3"/>
  <c r="CG1986" i="3"/>
  <c r="CH1986" i="3"/>
  <c r="CI1986" i="3"/>
  <c r="G1987" i="3"/>
  <c r="T1987" i="3"/>
  <c r="V1987" i="3"/>
  <c r="BG1987" i="3"/>
  <c r="BH1987" i="3"/>
  <c r="BI1987" i="3"/>
  <c r="BN1987" i="3"/>
  <c r="BO1987" i="3"/>
  <c r="BQ1987" i="3"/>
  <c r="BS1987" i="3"/>
  <c r="BT1987" i="3"/>
  <c r="CD1987" i="3"/>
  <c r="CE1987" i="3"/>
  <c r="CF1987" i="3"/>
  <c r="CG1987" i="3"/>
  <c r="CH1987" i="3"/>
  <c r="CI1987" i="3"/>
  <c r="G1988" i="3"/>
  <c r="T1988" i="3"/>
  <c r="V1988" i="3"/>
  <c r="BG1988" i="3"/>
  <c r="BH1988" i="3"/>
  <c r="BI1988" i="3"/>
  <c r="BN1988" i="3"/>
  <c r="BO1988" i="3"/>
  <c r="BQ1988" i="3"/>
  <c r="BS1988" i="3"/>
  <c r="BT1988" i="3"/>
  <c r="CD1988" i="3"/>
  <c r="CE1988" i="3"/>
  <c r="CF1988" i="3"/>
  <c r="CG1988" i="3"/>
  <c r="CH1988" i="3"/>
  <c r="CI1988" i="3"/>
  <c r="G1989" i="3"/>
  <c r="T1989" i="3"/>
  <c r="V1989" i="3"/>
  <c r="BG1989" i="3"/>
  <c r="BH1989" i="3"/>
  <c r="BI1989" i="3"/>
  <c r="BN1989" i="3"/>
  <c r="BO1989" i="3"/>
  <c r="BQ1989" i="3"/>
  <c r="BS1989" i="3"/>
  <c r="BT1989" i="3"/>
  <c r="CD1989" i="3"/>
  <c r="CE1989" i="3"/>
  <c r="CF1989" i="3"/>
  <c r="CG1989" i="3"/>
  <c r="CH1989" i="3"/>
  <c r="CI1989" i="3"/>
  <c r="G1990" i="3"/>
  <c r="T1990" i="3"/>
  <c r="V1990" i="3"/>
  <c r="BG1990" i="3"/>
  <c r="BH1990" i="3"/>
  <c r="BI1990" i="3"/>
  <c r="BN1990" i="3"/>
  <c r="BO1990" i="3"/>
  <c r="BQ1990" i="3"/>
  <c r="BS1990" i="3"/>
  <c r="BT1990" i="3"/>
  <c r="CD1990" i="3"/>
  <c r="CE1990" i="3"/>
  <c r="CF1990" i="3"/>
  <c r="CG1990" i="3"/>
  <c r="CH1990" i="3"/>
  <c r="CI1990" i="3"/>
  <c r="G1991" i="3"/>
  <c r="T1991" i="3"/>
  <c r="V1991" i="3"/>
  <c r="BG1991" i="3"/>
  <c r="BH1991" i="3"/>
  <c r="BI1991" i="3"/>
  <c r="BN1991" i="3"/>
  <c r="BO1991" i="3"/>
  <c r="BQ1991" i="3"/>
  <c r="BS1991" i="3"/>
  <c r="BT1991" i="3"/>
  <c r="CD1991" i="3"/>
  <c r="CE1991" i="3"/>
  <c r="CF1991" i="3"/>
  <c r="CG1991" i="3"/>
  <c r="CH1991" i="3"/>
  <c r="CI1991" i="3"/>
  <c r="G1992" i="3"/>
  <c r="T1992" i="3"/>
  <c r="V1992" i="3"/>
  <c r="BG1992" i="3"/>
  <c r="BH1992" i="3"/>
  <c r="BI1992" i="3"/>
  <c r="BN1992" i="3"/>
  <c r="BO1992" i="3"/>
  <c r="BQ1992" i="3"/>
  <c r="BS1992" i="3"/>
  <c r="BT1992" i="3"/>
  <c r="CD1992" i="3"/>
  <c r="CE1992" i="3"/>
  <c r="CF1992" i="3"/>
  <c r="CG1992" i="3"/>
  <c r="CH1992" i="3"/>
  <c r="CI1992" i="3"/>
  <c r="G1993" i="3"/>
  <c r="T1993" i="3"/>
  <c r="V1993" i="3"/>
  <c r="BG1993" i="3"/>
  <c r="BH1993" i="3"/>
  <c r="BI1993" i="3"/>
  <c r="BN1993" i="3"/>
  <c r="BO1993" i="3"/>
  <c r="BQ1993" i="3"/>
  <c r="BS1993" i="3"/>
  <c r="BT1993" i="3"/>
  <c r="CD1993" i="3"/>
  <c r="CE1993" i="3"/>
  <c r="CF1993" i="3"/>
  <c r="CG1993" i="3"/>
  <c r="CH1993" i="3"/>
  <c r="CI1993" i="3"/>
  <c r="G1994" i="3"/>
  <c r="T1994" i="3"/>
  <c r="V1994" i="3"/>
  <c r="BG1994" i="3"/>
  <c r="BH1994" i="3"/>
  <c r="BI1994" i="3"/>
  <c r="BN1994" i="3"/>
  <c r="BO1994" i="3"/>
  <c r="BQ1994" i="3"/>
  <c r="BS1994" i="3"/>
  <c r="BT1994" i="3"/>
  <c r="CD1994" i="3"/>
  <c r="CE1994" i="3"/>
  <c r="CF1994" i="3"/>
  <c r="CG1994" i="3"/>
  <c r="CH1994" i="3"/>
  <c r="CI1994" i="3"/>
  <c r="G1995" i="3"/>
  <c r="T1995" i="3"/>
  <c r="V1995" i="3"/>
  <c r="BG1995" i="3"/>
  <c r="BH1995" i="3"/>
  <c r="BI1995" i="3"/>
  <c r="BN1995" i="3"/>
  <c r="BO1995" i="3"/>
  <c r="BQ1995" i="3"/>
  <c r="BS1995" i="3"/>
  <c r="BT1995" i="3"/>
  <c r="CD1995" i="3"/>
  <c r="CE1995" i="3"/>
  <c r="CF1995" i="3"/>
  <c r="CG1995" i="3"/>
  <c r="CH1995" i="3"/>
  <c r="CI1995" i="3"/>
  <c r="G1996" i="3"/>
  <c r="T1996" i="3"/>
  <c r="V1996" i="3"/>
  <c r="BG1996" i="3"/>
  <c r="BH1996" i="3"/>
  <c r="BI1996" i="3"/>
  <c r="BN1996" i="3"/>
  <c r="BO1996" i="3"/>
  <c r="BQ1996" i="3"/>
  <c r="BS1996" i="3"/>
  <c r="BT1996" i="3"/>
  <c r="CD1996" i="3"/>
  <c r="CE1996" i="3"/>
  <c r="CF1996" i="3"/>
  <c r="CG1996" i="3"/>
  <c r="CH1996" i="3"/>
  <c r="CI1996" i="3"/>
  <c r="G1997" i="3"/>
  <c r="T1997" i="3"/>
  <c r="V1997" i="3"/>
  <c r="BG1997" i="3"/>
  <c r="BH1997" i="3"/>
  <c r="BI1997" i="3"/>
  <c r="BN1997" i="3"/>
  <c r="BO1997" i="3"/>
  <c r="BQ1997" i="3"/>
  <c r="BS1997" i="3"/>
  <c r="BT1997" i="3"/>
  <c r="CD1997" i="3"/>
  <c r="CE1997" i="3"/>
  <c r="CF1997" i="3"/>
  <c r="CG1997" i="3"/>
  <c r="CH1997" i="3"/>
  <c r="CI1997" i="3"/>
  <c r="G1998" i="3"/>
  <c r="T1998" i="3"/>
  <c r="V1998" i="3"/>
  <c r="BG1998" i="3"/>
  <c r="BH1998" i="3"/>
  <c r="BI1998" i="3"/>
  <c r="BN1998" i="3"/>
  <c r="BO1998" i="3"/>
  <c r="BQ1998" i="3"/>
  <c r="BS1998" i="3"/>
  <c r="BT1998" i="3"/>
  <c r="CD1998" i="3"/>
  <c r="CE1998" i="3"/>
  <c r="CF1998" i="3"/>
  <c r="CG1998" i="3"/>
  <c r="CH1998" i="3"/>
  <c r="CI1998" i="3"/>
  <c r="G1999" i="3"/>
  <c r="T1999" i="3"/>
  <c r="V1999" i="3"/>
  <c r="BG1999" i="3"/>
  <c r="BH1999" i="3"/>
  <c r="BI1999" i="3"/>
  <c r="BN1999" i="3"/>
  <c r="BO1999" i="3"/>
  <c r="BQ1999" i="3"/>
  <c r="BS1999" i="3"/>
  <c r="BT1999" i="3"/>
  <c r="CD1999" i="3"/>
  <c r="CE1999" i="3"/>
  <c r="CF1999" i="3"/>
  <c r="CG1999" i="3"/>
  <c r="CH1999" i="3"/>
  <c r="CI1999" i="3"/>
  <c r="G2000" i="3"/>
  <c r="T2000" i="3"/>
  <c r="V2000" i="3"/>
  <c r="BG2000" i="3"/>
  <c r="BH2000" i="3"/>
  <c r="BI2000" i="3"/>
  <c r="BN2000" i="3"/>
  <c r="BO2000" i="3"/>
  <c r="BQ2000" i="3"/>
  <c r="BS2000" i="3"/>
  <c r="BT2000" i="3"/>
  <c r="CD2000" i="3"/>
  <c r="CE2000" i="3"/>
  <c r="CF2000" i="3"/>
  <c r="CG2000" i="3"/>
  <c r="CH2000" i="3"/>
  <c r="CI2000" i="3"/>
  <c r="G2001" i="3"/>
  <c r="T2001" i="3"/>
  <c r="V2001" i="3"/>
  <c r="BG2001" i="3"/>
  <c r="BH2001" i="3"/>
  <c r="BI2001" i="3"/>
  <c r="BN2001" i="3"/>
  <c r="BO2001" i="3"/>
  <c r="BQ2001" i="3"/>
  <c r="BS2001" i="3"/>
  <c r="BT2001" i="3"/>
  <c r="CD2001" i="3"/>
  <c r="CE2001" i="3"/>
  <c r="CF2001" i="3"/>
  <c r="CG2001" i="3"/>
  <c r="CH2001" i="3"/>
  <c r="CI2001" i="3"/>
  <c r="G2002" i="3"/>
  <c r="T2002" i="3"/>
  <c r="V2002" i="3"/>
  <c r="BG2002" i="3"/>
  <c r="BH2002" i="3"/>
  <c r="BI2002" i="3"/>
  <c r="BN2002" i="3"/>
  <c r="BO2002" i="3"/>
  <c r="BQ2002" i="3"/>
  <c r="BS2002" i="3"/>
  <c r="BT2002" i="3"/>
  <c r="CD2002" i="3"/>
  <c r="CE2002" i="3"/>
  <c r="CF2002" i="3"/>
  <c r="CG2002" i="3"/>
  <c r="CH2002" i="3"/>
  <c r="CI2002" i="3"/>
  <c r="G2003" i="3"/>
  <c r="T2003" i="3"/>
  <c r="V2003" i="3"/>
  <c r="BG2003" i="3"/>
  <c r="BH2003" i="3"/>
  <c r="BI2003" i="3"/>
  <c r="BN2003" i="3"/>
  <c r="BO2003" i="3"/>
  <c r="BQ2003" i="3"/>
  <c r="BS2003" i="3"/>
  <c r="BT2003" i="3"/>
  <c r="CD2003" i="3"/>
  <c r="CE2003" i="3"/>
  <c r="CF2003" i="3"/>
  <c r="CG2003" i="3"/>
  <c r="CH2003" i="3"/>
  <c r="CI2003" i="3"/>
  <c r="G2004" i="3"/>
  <c r="T2004" i="3"/>
  <c r="V2004" i="3"/>
  <c r="BG2004" i="3"/>
  <c r="BH2004" i="3"/>
  <c r="BI2004" i="3"/>
  <c r="BN2004" i="3"/>
  <c r="BO2004" i="3"/>
  <c r="BQ2004" i="3"/>
  <c r="BS2004" i="3"/>
  <c r="BT2004" i="3"/>
  <c r="CD2004" i="3"/>
  <c r="CE2004" i="3"/>
  <c r="CF2004" i="3"/>
  <c r="CG2004" i="3"/>
  <c r="CH2004" i="3"/>
  <c r="CI2004" i="3"/>
  <c r="G2005" i="3"/>
  <c r="T2005" i="3"/>
  <c r="V2005" i="3"/>
  <c r="BG2005" i="3"/>
  <c r="BH2005" i="3"/>
  <c r="BI2005" i="3"/>
  <c r="BN2005" i="3"/>
  <c r="BO2005" i="3"/>
  <c r="BQ2005" i="3"/>
  <c r="BS2005" i="3"/>
  <c r="BT2005" i="3"/>
  <c r="CD2005" i="3"/>
  <c r="CE2005" i="3"/>
  <c r="CF2005" i="3"/>
  <c r="CG2005" i="3"/>
  <c r="CH2005" i="3"/>
  <c r="CI2005" i="3"/>
  <c r="G2006" i="3"/>
  <c r="T2006" i="3"/>
  <c r="V2006" i="3"/>
  <c r="BG2006" i="3"/>
  <c r="BH2006" i="3"/>
  <c r="BI2006" i="3"/>
  <c r="BN2006" i="3"/>
  <c r="BO2006" i="3"/>
  <c r="BQ2006" i="3"/>
  <c r="BS2006" i="3"/>
  <c r="BT2006" i="3"/>
  <c r="CD2006" i="3"/>
  <c r="CE2006" i="3"/>
  <c r="CF2006" i="3"/>
  <c r="CG2006" i="3"/>
  <c r="CH2006" i="3"/>
  <c r="CI2006" i="3"/>
  <c r="G2007" i="3"/>
  <c r="T2007" i="3"/>
  <c r="V2007" i="3"/>
  <c r="BG2007" i="3"/>
  <c r="BH2007" i="3"/>
  <c r="BI2007" i="3"/>
  <c r="BN2007" i="3"/>
  <c r="BO2007" i="3"/>
  <c r="BQ2007" i="3"/>
  <c r="BS2007" i="3"/>
  <c r="BT2007" i="3"/>
  <c r="CD2007" i="3"/>
  <c r="CE2007" i="3"/>
  <c r="CF2007" i="3"/>
  <c r="CG2007" i="3"/>
  <c r="CH2007" i="3"/>
  <c r="CI2007" i="3"/>
  <c r="G2008" i="3"/>
  <c r="T2008" i="3"/>
  <c r="V2008" i="3"/>
  <c r="BG2008" i="3"/>
  <c r="BH2008" i="3"/>
  <c r="BI2008" i="3"/>
  <c r="BN2008" i="3"/>
  <c r="BO2008" i="3"/>
  <c r="BQ2008" i="3"/>
  <c r="BS2008" i="3"/>
  <c r="BT2008" i="3"/>
  <c r="CD2008" i="3"/>
  <c r="CE2008" i="3"/>
  <c r="CF2008" i="3"/>
  <c r="CG2008" i="3"/>
  <c r="CH2008" i="3"/>
  <c r="CI2008" i="3"/>
  <c r="G2009" i="3"/>
  <c r="T2009" i="3"/>
  <c r="V2009" i="3"/>
  <c r="BG2009" i="3"/>
  <c r="BH2009" i="3"/>
  <c r="BI2009" i="3"/>
  <c r="BN2009" i="3"/>
  <c r="BO2009" i="3"/>
  <c r="BQ2009" i="3"/>
  <c r="BS2009" i="3"/>
  <c r="BT2009" i="3"/>
  <c r="CD2009" i="3"/>
  <c r="CE2009" i="3"/>
  <c r="CF2009" i="3"/>
  <c r="CG2009" i="3"/>
  <c r="CH2009" i="3"/>
  <c r="CI2009" i="3"/>
  <c r="G2010" i="3"/>
  <c r="T2010" i="3"/>
  <c r="V2010" i="3"/>
  <c r="BG2010" i="3"/>
  <c r="BH2010" i="3"/>
  <c r="BI2010" i="3"/>
  <c r="BN2010" i="3"/>
  <c r="BO2010" i="3"/>
  <c r="BQ2010" i="3"/>
  <c r="BS2010" i="3"/>
  <c r="BT2010" i="3"/>
  <c r="CD2010" i="3"/>
  <c r="CE2010" i="3"/>
  <c r="CF2010" i="3"/>
  <c r="CG2010" i="3"/>
  <c r="CH2010" i="3"/>
  <c r="CI2010" i="3"/>
  <c r="G2011" i="3"/>
  <c r="T2011" i="3"/>
  <c r="V2011" i="3"/>
  <c r="BG2011" i="3"/>
  <c r="BH2011" i="3"/>
  <c r="BI2011" i="3"/>
  <c r="BN2011" i="3"/>
  <c r="BO2011" i="3"/>
  <c r="BQ2011" i="3"/>
  <c r="BS2011" i="3"/>
  <c r="BT2011" i="3"/>
  <c r="CD2011" i="3"/>
  <c r="CE2011" i="3"/>
  <c r="CF2011" i="3"/>
  <c r="CG2011" i="3"/>
  <c r="CH2011" i="3"/>
  <c r="CI2011" i="3"/>
  <c r="G2052" i="3"/>
  <c r="R2052" i="3"/>
  <c r="T2052" i="3"/>
  <c r="V2052" i="3"/>
  <c r="BG2052" i="3"/>
  <c r="BH2052" i="3"/>
  <c r="BI2052" i="3"/>
  <c r="BN2052" i="3"/>
  <c r="BO2052" i="3"/>
  <c r="BQ2052" i="3"/>
  <c r="BS2052" i="3"/>
  <c r="BT2052" i="3"/>
  <c r="D539" i="2"/>
  <c r="F539" i="2"/>
  <c r="D540" i="2"/>
  <c r="F549" i="2"/>
  <c r="DO54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DO579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DO598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DO1381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DO1385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DO1524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DO1526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DO1530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DO1539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DO1544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DO1575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DO1578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DO1588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DO1589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F1607" i="2"/>
  <c r="DO1607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DO1609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DO1611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DO1649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DO1661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DO1685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DO1692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DO1693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DO1695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DO1698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DO1699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DO1701" i="2"/>
  <c r="D1708" i="2"/>
  <c r="D1709" i="2"/>
  <c r="D1711" i="2"/>
  <c r="H1712" i="2"/>
  <c r="D1713" i="2"/>
  <c r="H1713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DO1722" i="2"/>
  <c r="D1725" i="2"/>
  <c r="D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D1727" i="2"/>
  <c r="D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DO1734" i="2"/>
  <c r="D1737" i="2"/>
  <c r="D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D1739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DO1746" i="2"/>
  <c r="D1749" i="2"/>
  <c r="D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D1751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DO1758" i="2"/>
  <c r="D1761" i="2"/>
  <c r="D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D1763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DO1779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DO1781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DO1783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DO1784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D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DO1789" i="2"/>
  <c r="D1791" i="2"/>
  <c r="D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DO1798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DO1801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DO1802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DO1803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D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DO1809" i="2"/>
  <c r="D1811" i="2"/>
  <c r="D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DO1816" i="2"/>
  <c r="N1829" i="2"/>
  <c r="O1829" i="2"/>
  <c r="P1829" i="2"/>
  <c r="N1830" i="2"/>
  <c r="O1830" i="2"/>
  <c r="P1830" i="2"/>
  <c r="N1831" i="2"/>
  <c r="O1831" i="2"/>
  <c r="P1831" i="2"/>
  <c r="N1832" i="2"/>
  <c r="O1832" i="2"/>
  <c r="P1832" i="2"/>
  <c r="M1850" i="2"/>
  <c r="N1850" i="2"/>
  <c r="M1851" i="2"/>
  <c r="N1851" i="2"/>
  <c r="P1851" i="2"/>
  <c r="G1854" i="2"/>
  <c r="H1854" i="2"/>
  <c r="G1855" i="2"/>
  <c r="H1855" i="2"/>
  <c r="H1856" i="2"/>
  <c r="G1857" i="2"/>
  <c r="H1857" i="2"/>
  <c r="G1858" i="2"/>
  <c r="H1861" i="2"/>
  <c r="H1862" i="2"/>
  <c r="H1863" i="2"/>
  <c r="H1864" i="2"/>
  <c r="G1865" i="2"/>
  <c r="H1865" i="2"/>
  <c r="G1866" i="2"/>
  <c r="H1873" i="2"/>
  <c r="H1877" i="2"/>
  <c r="P1889" i="2"/>
  <c r="P1890" i="2"/>
  <c r="N1928" i="2"/>
  <c r="N1929" i="2"/>
  <c r="N1930" i="2"/>
  <c r="N1942" i="2"/>
  <c r="N1943" i="2"/>
  <c r="N1944" i="2"/>
  <c r="N1956" i="2"/>
  <c r="N1957" i="2"/>
  <c r="N1958" i="2"/>
  <c r="G2117" i="2"/>
  <c r="U2117" i="2"/>
  <c r="W2117" i="2"/>
  <c r="Y2117" i="2"/>
  <c r="BT2117" i="2"/>
  <c r="BU2117" i="2"/>
  <c r="BV2117" i="2"/>
  <c r="CA2117" i="2"/>
  <c r="DD2117" i="2"/>
  <c r="DF2117" i="2"/>
  <c r="DH2117" i="2"/>
  <c r="DI2117" i="2"/>
  <c r="G2118" i="2"/>
  <c r="W2118" i="2"/>
  <c r="Y2118" i="2"/>
  <c r="BT2118" i="2"/>
  <c r="BU2118" i="2"/>
  <c r="BV2118" i="2"/>
  <c r="CA2118" i="2"/>
  <c r="DD2118" i="2"/>
  <c r="DF2118" i="2"/>
  <c r="DH2118" i="2"/>
  <c r="DI2118" i="2"/>
  <c r="DX2118" i="2"/>
  <c r="DY2118" i="2"/>
  <c r="DZ2118" i="2"/>
  <c r="EA2118" i="2"/>
  <c r="EB2118" i="2"/>
  <c r="EC2118" i="2"/>
  <c r="G2119" i="2"/>
  <c r="W2119" i="2"/>
  <c r="Y2119" i="2"/>
  <c r="BT2119" i="2"/>
  <c r="BU2119" i="2"/>
  <c r="BV2119" i="2"/>
  <c r="CA2119" i="2"/>
  <c r="DD2119" i="2"/>
  <c r="DF2119" i="2"/>
  <c r="DH2119" i="2"/>
  <c r="DI2119" i="2"/>
  <c r="DX2119" i="2"/>
  <c r="DY2119" i="2"/>
  <c r="DZ2119" i="2"/>
  <c r="EA2119" i="2"/>
  <c r="EB2119" i="2"/>
  <c r="EC2119" i="2"/>
  <c r="G2120" i="2"/>
  <c r="W2120" i="2"/>
  <c r="Y2120" i="2"/>
  <c r="BT2120" i="2"/>
  <c r="BU2120" i="2"/>
  <c r="BV2120" i="2"/>
  <c r="CA2120" i="2"/>
  <c r="DD2120" i="2"/>
  <c r="DF2120" i="2"/>
  <c r="DH2120" i="2"/>
  <c r="DI2120" i="2"/>
  <c r="DX2120" i="2"/>
  <c r="DY2120" i="2"/>
  <c r="DZ2120" i="2"/>
  <c r="EA2120" i="2"/>
  <c r="EB2120" i="2"/>
  <c r="EC2120" i="2"/>
  <c r="G2121" i="2"/>
  <c r="W2121" i="2"/>
  <c r="Y2121" i="2"/>
  <c r="BT2121" i="2"/>
  <c r="BU2121" i="2"/>
  <c r="BV2121" i="2"/>
  <c r="CA2121" i="2"/>
  <c r="DD2121" i="2"/>
  <c r="DF2121" i="2"/>
  <c r="DH2121" i="2"/>
  <c r="DI2121" i="2"/>
  <c r="DX2121" i="2"/>
  <c r="DY2121" i="2"/>
  <c r="DZ2121" i="2"/>
  <c r="EA2121" i="2"/>
  <c r="EB2121" i="2"/>
  <c r="EC2121" i="2"/>
  <c r="G2122" i="2"/>
  <c r="W2122" i="2"/>
  <c r="Y2122" i="2"/>
  <c r="BT2122" i="2"/>
  <c r="BU2122" i="2"/>
  <c r="BV2122" i="2"/>
  <c r="CA2122" i="2"/>
  <c r="DD2122" i="2"/>
  <c r="DF2122" i="2"/>
  <c r="DH2122" i="2"/>
  <c r="DI2122" i="2"/>
  <c r="DX2122" i="2"/>
  <c r="DY2122" i="2"/>
  <c r="DZ2122" i="2"/>
  <c r="EA2122" i="2"/>
  <c r="EB2122" i="2"/>
  <c r="EC2122" i="2"/>
  <c r="G2123" i="2"/>
  <c r="W2123" i="2"/>
  <c r="Y2123" i="2"/>
  <c r="BT2123" i="2"/>
  <c r="BU2123" i="2"/>
  <c r="BV2123" i="2"/>
  <c r="CA2123" i="2"/>
  <c r="DD2123" i="2"/>
  <c r="DF2123" i="2"/>
  <c r="DH2123" i="2"/>
  <c r="DI2123" i="2"/>
  <c r="DX2123" i="2"/>
  <c r="DY2123" i="2"/>
  <c r="DZ2123" i="2"/>
  <c r="EA2123" i="2"/>
  <c r="EB2123" i="2"/>
  <c r="EC2123" i="2"/>
  <c r="G2124" i="2"/>
  <c r="W2124" i="2"/>
  <c r="Y2124" i="2"/>
  <c r="BT2124" i="2"/>
  <c r="BU2124" i="2"/>
  <c r="BV2124" i="2"/>
  <c r="CA2124" i="2"/>
  <c r="DD2124" i="2"/>
  <c r="DF2124" i="2"/>
  <c r="DH2124" i="2"/>
  <c r="DI2124" i="2"/>
  <c r="DX2124" i="2"/>
  <c r="DY2124" i="2"/>
  <c r="DZ2124" i="2"/>
  <c r="EA2124" i="2"/>
  <c r="EB2124" i="2"/>
  <c r="EC2124" i="2"/>
  <c r="G2125" i="2"/>
  <c r="W2125" i="2"/>
  <c r="Y2125" i="2"/>
  <c r="BT2125" i="2"/>
  <c r="BU2125" i="2"/>
  <c r="BV2125" i="2"/>
  <c r="CA2125" i="2"/>
  <c r="DD2125" i="2"/>
  <c r="DF2125" i="2"/>
  <c r="DH2125" i="2"/>
  <c r="DI2125" i="2"/>
  <c r="DX2125" i="2"/>
  <c r="DY2125" i="2"/>
  <c r="DZ2125" i="2"/>
  <c r="EA2125" i="2"/>
  <c r="EB2125" i="2"/>
  <c r="EC2125" i="2"/>
  <c r="G2126" i="2"/>
  <c r="W2126" i="2"/>
  <c r="Y2126" i="2"/>
  <c r="BT2126" i="2"/>
  <c r="BU2126" i="2"/>
  <c r="BV2126" i="2"/>
  <c r="CA2126" i="2"/>
  <c r="DD2126" i="2"/>
  <c r="DF2126" i="2"/>
  <c r="DH2126" i="2"/>
  <c r="DI2126" i="2"/>
  <c r="DX2126" i="2"/>
  <c r="DY2126" i="2"/>
  <c r="DZ2126" i="2"/>
  <c r="EA2126" i="2"/>
  <c r="EB2126" i="2"/>
  <c r="EC2126" i="2"/>
  <c r="G2127" i="2"/>
  <c r="W2127" i="2"/>
  <c r="Y2127" i="2"/>
  <c r="BT2127" i="2"/>
  <c r="BU2127" i="2"/>
  <c r="BV2127" i="2"/>
  <c r="CA2127" i="2"/>
  <c r="DD2127" i="2"/>
  <c r="DF2127" i="2"/>
  <c r="DH2127" i="2"/>
  <c r="DI2127" i="2"/>
  <c r="DX2127" i="2"/>
  <c r="DY2127" i="2"/>
  <c r="DZ2127" i="2"/>
  <c r="EA2127" i="2"/>
  <c r="EB2127" i="2"/>
  <c r="EC2127" i="2"/>
  <c r="G2128" i="2"/>
  <c r="W2128" i="2"/>
  <c r="Y2128" i="2"/>
  <c r="BT2128" i="2"/>
  <c r="BU2128" i="2"/>
  <c r="BV2128" i="2"/>
  <c r="CA2128" i="2"/>
  <c r="DD2128" i="2"/>
  <c r="DF2128" i="2"/>
  <c r="DH2128" i="2"/>
  <c r="DI2128" i="2"/>
  <c r="DX2128" i="2"/>
  <c r="DY2128" i="2"/>
  <c r="DZ2128" i="2"/>
  <c r="EA2128" i="2"/>
  <c r="EB2128" i="2"/>
  <c r="EC2128" i="2"/>
  <c r="G2129" i="2"/>
  <c r="W2129" i="2"/>
  <c r="Y2129" i="2"/>
  <c r="BT2129" i="2"/>
  <c r="BU2129" i="2"/>
  <c r="BV2129" i="2"/>
  <c r="CA2129" i="2"/>
  <c r="DD2129" i="2"/>
  <c r="DF2129" i="2"/>
  <c r="DH2129" i="2"/>
  <c r="DI2129" i="2"/>
  <c r="DX2129" i="2"/>
  <c r="DY2129" i="2"/>
  <c r="DZ2129" i="2"/>
  <c r="EA2129" i="2"/>
  <c r="EB2129" i="2"/>
  <c r="EC2129" i="2"/>
  <c r="G2130" i="2"/>
  <c r="W2130" i="2"/>
  <c r="Y2130" i="2"/>
  <c r="BT2130" i="2"/>
  <c r="BU2130" i="2"/>
  <c r="BV2130" i="2"/>
  <c r="CA2130" i="2"/>
  <c r="DD2130" i="2"/>
  <c r="DF2130" i="2"/>
  <c r="DH2130" i="2"/>
  <c r="DI2130" i="2"/>
  <c r="DX2130" i="2"/>
  <c r="DY2130" i="2"/>
  <c r="DZ2130" i="2"/>
  <c r="EA2130" i="2"/>
  <c r="EB2130" i="2"/>
  <c r="EC2130" i="2"/>
  <c r="G2131" i="2"/>
  <c r="W2131" i="2"/>
  <c r="Y2131" i="2"/>
  <c r="BT2131" i="2"/>
  <c r="BU2131" i="2"/>
  <c r="BV2131" i="2"/>
  <c r="CA2131" i="2"/>
  <c r="DD2131" i="2"/>
  <c r="DF2131" i="2"/>
  <c r="DH2131" i="2"/>
  <c r="DI2131" i="2"/>
  <c r="DX2131" i="2"/>
  <c r="DY2131" i="2"/>
  <c r="DZ2131" i="2"/>
  <c r="EA2131" i="2"/>
  <c r="EB2131" i="2"/>
  <c r="EC2131" i="2"/>
  <c r="G2132" i="2"/>
  <c r="W2132" i="2"/>
  <c r="Y2132" i="2"/>
  <c r="BT2132" i="2"/>
  <c r="BU2132" i="2"/>
  <c r="BV2132" i="2"/>
  <c r="CA2132" i="2"/>
  <c r="DD2132" i="2"/>
  <c r="DF2132" i="2"/>
  <c r="DH2132" i="2"/>
  <c r="DI2132" i="2"/>
  <c r="DX2132" i="2"/>
  <c r="DY2132" i="2"/>
  <c r="DZ2132" i="2"/>
  <c r="EA2132" i="2"/>
  <c r="EB2132" i="2"/>
  <c r="EC2132" i="2"/>
  <c r="G2133" i="2"/>
  <c r="W2133" i="2"/>
  <c r="Y2133" i="2"/>
  <c r="BT2133" i="2"/>
  <c r="BU2133" i="2"/>
  <c r="BV2133" i="2"/>
  <c r="CA2133" i="2"/>
  <c r="DD2133" i="2"/>
  <c r="DF2133" i="2"/>
  <c r="DH2133" i="2"/>
  <c r="DI2133" i="2"/>
  <c r="DX2133" i="2"/>
  <c r="DY2133" i="2"/>
  <c r="DZ2133" i="2"/>
  <c r="EA2133" i="2"/>
  <c r="EB2133" i="2"/>
  <c r="EC2133" i="2"/>
  <c r="G2134" i="2"/>
  <c r="W2134" i="2"/>
  <c r="Y2134" i="2"/>
  <c r="BT2134" i="2"/>
  <c r="BU2134" i="2"/>
  <c r="BV2134" i="2"/>
  <c r="CA2134" i="2"/>
  <c r="DD2134" i="2"/>
  <c r="DF2134" i="2"/>
  <c r="DH2134" i="2"/>
  <c r="DI2134" i="2"/>
  <c r="DX2134" i="2"/>
  <c r="DY2134" i="2"/>
  <c r="DZ2134" i="2"/>
  <c r="EA2134" i="2"/>
  <c r="EB2134" i="2"/>
  <c r="EC2134" i="2"/>
  <c r="G2135" i="2"/>
  <c r="W2135" i="2"/>
  <c r="Y2135" i="2"/>
  <c r="BT2135" i="2"/>
  <c r="BU2135" i="2"/>
  <c r="BV2135" i="2"/>
  <c r="CA2135" i="2"/>
  <c r="DD2135" i="2"/>
  <c r="DF2135" i="2"/>
  <c r="DH2135" i="2"/>
  <c r="DI2135" i="2"/>
  <c r="DX2135" i="2"/>
  <c r="DY2135" i="2"/>
  <c r="DZ2135" i="2"/>
  <c r="EA2135" i="2"/>
  <c r="EB2135" i="2"/>
  <c r="EC2135" i="2"/>
  <c r="G2136" i="2"/>
  <c r="W2136" i="2"/>
  <c r="Y2136" i="2"/>
  <c r="BT2136" i="2"/>
  <c r="BU2136" i="2"/>
  <c r="BV2136" i="2"/>
  <c r="CA2136" i="2"/>
  <c r="DD2136" i="2"/>
  <c r="DF2136" i="2"/>
  <c r="DH2136" i="2"/>
  <c r="DI2136" i="2"/>
  <c r="DX2136" i="2"/>
  <c r="DY2136" i="2"/>
  <c r="DZ2136" i="2"/>
  <c r="EA2136" i="2"/>
  <c r="EB2136" i="2"/>
  <c r="EC2136" i="2"/>
  <c r="G2137" i="2"/>
  <c r="W2137" i="2"/>
  <c r="Y2137" i="2"/>
  <c r="BT2137" i="2"/>
  <c r="BU2137" i="2"/>
  <c r="BV2137" i="2"/>
  <c r="CA2137" i="2"/>
  <c r="DD2137" i="2"/>
  <c r="DF2137" i="2"/>
  <c r="DH2137" i="2"/>
  <c r="DI2137" i="2"/>
  <c r="DX2137" i="2"/>
  <c r="DY2137" i="2"/>
  <c r="DZ2137" i="2"/>
  <c r="EA2137" i="2"/>
  <c r="EB2137" i="2"/>
  <c r="EC2137" i="2"/>
  <c r="G2138" i="2"/>
  <c r="W2138" i="2"/>
  <c r="Y2138" i="2"/>
  <c r="BT2138" i="2"/>
  <c r="BU2138" i="2"/>
  <c r="BV2138" i="2"/>
  <c r="CA2138" i="2"/>
  <c r="DD2138" i="2"/>
  <c r="DF2138" i="2"/>
  <c r="DH2138" i="2"/>
  <c r="DI2138" i="2"/>
  <c r="DX2138" i="2"/>
  <c r="DY2138" i="2"/>
  <c r="DZ2138" i="2"/>
  <c r="EA2138" i="2"/>
  <c r="EB2138" i="2"/>
  <c r="EC2138" i="2"/>
  <c r="G2139" i="2"/>
  <c r="W2139" i="2"/>
  <c r="Y2139" i="2"/>
  <c r="BT2139" i="2"/>
  <c r="BU2139" i="2"/>
  <c r="BV2139" i="2"/>
  <c r="CA2139" i="2"/>
  <c r="DD2139" i="2"/>
  <c r="DF2139" i="2"/>
  <c r="DH2139" i="2"/>
  <c r="DI2139" i="2"/>
  <c r="DX2139" i="2"/>
  <c r="DY2139" i="2"/>
  <c r="DZ2139" i="2"/>
  <c r="EA2139" i="2"/>
  <c r="EB2139" i="2"/>
  <c r="EC2139" i="2"/>
  <c r="G2140" i="2"/>
  <c r="W2140" i="2"/>
  <c r="Y2140" i="2"/>
  <c r="BT2140" i="2"/>
  <c r="BU2140" i="2"/>
  <c r="BV2140" i="2"/>
  <c r="CA2140" i="2"/>
  <c r="DD2140" i="2"/>
  <c r="DF2140" i="2"/>
  <c r="DH2140" i="2"/>
  <c r="DI2140" i="2"/>
  <c r="DX2140" i="2"/>
  <c r="DY2140" i="2"/>
  <c r="DZ2140" i="2"/>
  <c r="EA2140" i="2"/>
  <c r="EB2140" i="2"/>
  <c r="EC2140" i="2"/>
  <c r="G2141" i="2"/>
  <c r="W2141" i="2"/>
  <c r="Y2141" i="2"/>
  <c r="BT2141" i="2"/>
  <c r="BU2141" i="2"/>
  <c r="BV2141" i="2"/>
  <c r="CA2141" i="2"/>
  <c r="DD2141" i="2"/>
  <c r="DF2141" i="2"/>
  <c r="DH2141" i="2"/>
  <c r="DI2141" i="2"/>
  <c r="DX2141" i="2"/>
  <c r="DY2141" i="2"/>
  <c r="DZ2141" i="2"/>
  <c r="EA2141" i="2"/>
  <c r="EB2141" i="2"/>
  <c r="EC2141" i="2"/>
  <c r="G2142" i="2"/>
  <c r="W2142" i="2"/>
  <c r="Y2142" i="2"/>
  <c r="BT2142" i="2"/>
  <c r="BU2142" i="2"/>
  <c r="BV2142" i="2"/>
  <c r="CA2142" i="2"/>
  <c r="DD2142" i="2"/>
  <c r="DF2142" i="2"/>
  <c r="DH2142" i="2"/>
  <c r="DI2142" i="2"/>
  <c r="DX2142" i="2"/>
  <c r="DY2142" i="2"/>
  <c r="DZ2142" i="2"/>
  <c r="EA2142" i="2"/>
  <c r="EB2142" i="2"/>
  <c r="EC2142" i="2"/>
  <c r="G2143" i="2"/>
  <c r="W2143" i="2"/>
  <c r="Y2143" i="2"/>
  <c r="BT2143" i="2"/>
  <c r="BU2143" i="2"/>
  <c r="BV2143" i="2"/>
  <c r="CA2143" i="2"/>
  <c r="DD2143" i="2"/>
  <c r="DF2143" i="2"/>
  <c r="DH2143" i="2"/>
  <c r="DI2143" i="2"/>
  <c r="DX2143" i="2"/>
  <c r="DY2143" i="2"/>
  <c r="DZ2143" i="2"/>
  <c r="EA2143" i="2"/>
  <c r="EB2143" i="2"/>
  <c r="EC2143" i="2"/>
  <c r="G2144" i="2"/>
  <c r="W2144" i="2"/>
  <c r="Y2144" i="2"/>
  <c r="BT2144" i="2"/>
  <c r="BU2144" i="2"/>
  <c r="BV2144" i="2"/>
  <c r="CA2144" i="2"/>
  <c r="DD2144" i="2"/>
  <c r="DF2144" i="2"/>
  <c r="DH2144" i="2"/>
  <c r="DI2144" i="2"/>
  <c r="DX2144" i="2"/>
  <c r="DY2144" i="2"/>
  <c r="DZ2144" i="2"/>
  <c r="EA2144" i="2"/>
  <c r="EB2144" i="2"/>
  <c r="EC2144" i="2"/>
  <c r="G2145" i="2"/>
  <c r="W2145" i="2"/>
  <c r="Y2145" i="2"/>
  <c r="BT2145" i="2"/>
  <c r="BU2145" i="2"/>
  <c r="BV2145" i="2"/>
  <c r="CA2145" i="2"/>
  <c r="DD2145" i="2"/>
  <c r="DF2145" i="2"/>
  <c r="DH2145" i="2"/>
  <c r="DI2145" i="2"/>
  <c r="DX2145" i="2"/>
  <c r="DY2145" i="2"/>
  <c r="DZ2145" i="2"/>
  <c r="EA2145" i="2"/>
  <c r="EB2145" i="2"/>
  <c r="EC2145" i="2"/>
  <c r="G2146" i="2"/>
  <c r="W2146" i="2"/>
  <c r="Y2146" i="2"/>
  <c r="BT2146" i="2"/>
  <c r="BU2146" i="2"/>
  <c r="BV2146" i="2"/>
  <c r="CA2146" i="2"/>
  <c r="DD2146" i="2"/>
  <c r="DF2146" i="2"/>
  <c r="DH2146" i="2"/>
  <c r="DI2146" i="2"/>
  <c r="DX2146" i="2"/>
  <c r="DY2146" i="2"/>
  <c r="DZ2146" i="2"/>
  <c r="EA2146" i="2"/>
  <c r="EB2146" i="2"/>
  <c r="EC2146" i="2"/>
  <c r="G2147" i="2"/>
  <c r="W2147" i="2"/>
  <c r="Y2147" i="2"/>
  <c r="BT2147" i="2"/>
  <c r="BU2147" i="2"/>
  <c r="BV2147" i="2"/>
  <c r="CA2147" i="2"/>
  <c r="DD2147" i="2"/>
  <c r="DF2147" i="2"/>
  <c r="DH2147" i="2"/>
  <c r="DI2147" i="2"/>
  <c r="DX2147" i="2"/>
  <c r="DY2147" i="2"/>
  <c r="DZ2147" i="2"/>
  <c r="EA2147" i="2"/>
  <c r="EB2147" i="2"/>
  <c r="EC2147" i="2"/>
  <c r="G2148" i="2"/>
  <c r="W2148" i="2"/>
  <c r="Y2148" i="2"/>
  <c r="BT2148" i="2"/>
  <c r="BU2148" i="2"/>
  <c r="BV2148" i="2"/>
  <c r="CA2148" i="2"/>
  <c r="DD2148" i="2"/>
  <c r="DF2148" i="2"/>
  <c r="DH2148" i="2"/>
  <c r="DI2148" i="2"/>
  <c r="DX2148" i="2"/>
  <c r="DY2148" i="2"/>
  <c r="DZ2148" i="2"/>
  <c r="EA2148" i="2"/>
  <c r="EB2148" i="2"/>
  <c r="EC2148" i="2"/>
  <c r="G2149" i="2"/>
  <c r="W2149" i="2"/>
  <c r="Y2149" i="2"/>
  <c r="BT2149" i="2"/>
  <c r="BU2149" i="2"/>
  <c r="BV2149" i="2"/>
  <c r="CA2149" i="2"/>
  <c r="DD2149" i="2"/>
  <c r="DF2149" i="2"/>
  <c r="DH2149" i="2"/>
  <c r="DI2149" i="2"/>
  <c r="DX2149" i="2"/>
  <c r="DY2149" i="2"/>
  <c r="DZ2149" i="2"/>
  <c r="EA2149" i="2"/>
  <c r="EB2149" i="2"/>
  <c r="EC2149" i="2"/>
  <c r="G2150" i="2"/>
  <c r="W2150" i="2"/>
  <c r="Y2150" i="2"/>
  <c r="BT2150" i="2"/>
  <c r="BU2150" i="2"/>
  <c r="BV2150" i="2"/>
  <c r="CA2150" i="2"/>
  <c r="DD2150" i="2"/>
  <c r="DF2150" i="2"/>
  <c r="DH2150" i="2"/>
  <c r="DI2150" i="2"/>
  <c r="DX2150" i="2"/>
  <c r="DY2150" i="2"/>
  <c r="DZ2150" i="2"/>
  <c r="EA2150" i="2"/>
  <c r="EB2150" i="2"/>
  <c r="EC2150" i="2"/>
  <c r="G2151" i="2"/>
  <c r="W2151" i="2"/>
  <c r="Y2151" i="2"/>
  <c r="BT2151" i="2"/>
  <c r="BU2151" i="2"/>
  <c r="BV2151" i="2"/>
  <c r="CA2151" i="2"/>
  <c r="DD2151" i="2"/>
  <c r="DF2151" i="2"/>
  <c r="DH2151" i="2"/>
  <c r="DI2151" i="2"/>
  <c r="DX2151" i="2"/>
  <c r="DY2151" i="2"/>
  <c r="DZ2151" i="2"/>
  <c r="EA2151" i="2"/>
  <c r="EB2151" i="2"/>
  <c r="EC2151" i="2"/>
  <c r="G2152" i="2"/>
  <c r="W2152" i="2"/>
  <c r="Y2152" i="2"/>
  <c r="BT2152" i="2"/>
  <c r="BU2152" i="2"/>
  <c r="BV2152" i="2"/>
  <c r="CA2152" i="2"/>
  <c r="DD2152" i="2"/>
  <c r="DF2152" i="2"/>
  <c r="DH2152" i="2"/>
  <c r="DI2152" i="2"/>
  <c r="DX2152" i="2"/>
  <c r="DY2152" i="2"/>
  <c r="DZ2152" i="2"/>
  <c r="EA2152" i="2"/>
  <c r="EB2152" i="2"/>
  <c r="EC2152" i="2"/>
  <c r="G2153" i="2"/>
  <c r="W2153" i="2"/>
  <c r="Y2153" i="2"/>
  <c r="BT2153" i="2"/>
  <c r="BU2153" i="2"/>
  <c r="BV2153" i="2"/>
  <c r="CA2153" i="2"/>
  <c r="DD2153" i="2"/>
  <c r="DF2153" i="2"/>
  <c r="DH2153" i="2"/>
  <c r="DI2153" i="2"/>
  <c r="DX2153" i="2"/>
  <c r="DY2153" i="2"/>
  <c r="DZ2153" i="2"/>
  <c r="EA2153" i="2"/>
  <c r="EB2153" i="2"/>
  <c r="EC2153" i="2"/>
  <c r="G2154" i="2"/>
  <c r="W2154" i="2"/>
  <c r="Y2154" i="2"/>
  <c r="BT2154" i="2"/>
  <c r="BU2154" i="2"/>
  <c r="BV2154" i="2"/>
  <c r="CA2154" i="2"/>
  <c r="DD2154" i="2"/>
  <c r="DF2154" i="2"/>
  <c r="DH2154" i="2"/>
  <c r="DI2154" i="2"/>
  <c r="DX2154" i="2"/>
  <c r="DY2154" i="2"/>
  <c r="DZ2154" i="2"/>
  <c r="EA2154" i="2"/>
  <c r="EB2154" i="2"/>
  <c r="EC2154" i="2"/>
  <c r="G2155" i="2"/>
  <c r="W2155" i="2"/>
  <c r="Y2155" i="2"/>
  <c r="BT2155" i="2"/>
  <c r="BU2155" i="2"/>
  <c r="BV2155" i="2"/>
  <c r="CA2155" i="2"/>
  <c r="DD2155" i="2"/>
  <c r="DF2155" i="2"/>
  <c r="DH2155" i="2"/>
  <c r="DI2155" i="2"/>
  <c r="DX2155" i="2"/>
  <c r="DY2155" i="2"/>
  <c r="DZ2155" i="2"/>
  <c r="EA2155" i="2"/>
  <c r="EB2155" i="2"/>
  <c r="EC2155" i="2"/>
  <c r="G2156" i="2"/>
  <c r="W2156" i="2"/>
  <c r="Y2156" i="2"/>
  <c r="BT2156" i="2"/>
  <c r="BU2156" i="2"/>
  <c r="BV2156" i="2"/>
  <c r="CA2156" i="2"/>
  <c r="DD2156" i="2"/>
  <c r="DF2156" i="2"/>
  <c r="DH2156" i="2"/>
  <c r="DI2156" i="2"/>
  <c r="DX2156" i="2"/>
  <c r="DY2156" i="2"/>
  <c r="DZ2156" i="2"/>
  <c r="EA2156" i="2"/>
  <c r="EB2156" i="2"/>
  <c r="EC2156" i="2"/>
  <c r="G2157" i="2"/>
  <c r="W2157" i="2"/>
  <c r="Y2157" i="2"/>
  <c r="BT2157" i="2"/>
  <c r="BU2157" i="2"/>
  <c r="BV2157" i="2"/>
  <c r="CA2157" i="2"/>
  <c r="DD2157" i="2"/>
  <c r="DF2157" i="2"/>
  <c r="DH2157" i="2"/>
  <c r="DI2157" i="2"/>
  <c r="DX2157" i="2"/>
  <c r="DY2157" i="2"/>
  <c r="DZ2157" i="2"/>
  <c r="EA2157" i="2"/>
  <c r="EB2157" i="2"/>
  <c r="EC2157" i="2"/>
  <c r="G2158" i="2"/>
  <c r="W2158" i="2"/>
  <c r="Y2158" i="2"/>
  <c r="BT2158" i="2"/>
  <c r="BU2158" i="2"/>
  <c r="BV2158" i="2"/>
  <c r="CA2158" i="2"/>
  <c r="DD2158" i="2"/>
  <c r="DF2158" i="2"/>
  <c r="DH2158" i="2"/>
  <c r="DI2158" i="2"/>
  <c r="DX2158" i="2"/>
  <c r="DY2158" i="2"/>
  <c r="DZ2158" i="2"/>
  <c r="EA2158" i="2"/>
  <c r="EB2158" i="2"/>
  <c r="EC2158" i="2"/>
  <c r="G2159" i="2"/>
  <c r="W2159" i="2"/>
  <c r="Y2159" i="2"/>
  <c r="BT2159" i="2"/>
  <c r="BU2159" i="2"/>
  <c r="BV2159" i="2"/>
  <c r="CA2159" i="2"/>
  <c r="DD2159" i="2"/>
  <c r="DF2159" i="2"/>
  <c r="DH2159" i="2"/>
  <c r="DI2159" i="2"/>
  <c r="DX2159" i="2"/>
  <c r="DY2159" i="2"/>
  <c r="DZ2159" i="2"/>
  <c r="EA2159" i="2"/>
  <c r="EB2159" i="2"/>
  <c r="EC2159" i="2"/>
  <c r="G2160" i="2"/>
  <c r="W2160" i="2"/>
  <c r="Y2160" i="2"/>
  <c r="BT2160" i="2"/>
  <c r="BU2160" i="2"/>
  <c r="BV2160" i="2"/>
  <c r="CA2160" i="2"/>
  <c r="DD2160" i="2"/>
  <c r="DF2160" i="2"/>
  <c r="DH2160" i="2"/>
  <c r="DI2160" i="2"/>
  <c r="DX2160" i="2"/>
  <c r="DY2160" i="2"/>
  <c r="DZ2160" i="2"/>
  <c r="EA2160" i="2"/>
  <c r="EB2160" i="2"/>
  <c r="EC2160" i="2"/>
  <c r="G2161" i="2"/>
  <c r="W2161" i="2"/>
  <c r="Y2161" i="2"/>
  <c r="BT2161" i="2"/>
  <c r="BU2161" i="2"/>
  <c r="BV2161" i="2"/>
  <c r="CA2161" i="2"/>
  <c r="DD2161" i="2"/>
  <c r="DF2161" i="2"/>
  <c r="DH2161" i="2"/>
  <c r="DI2161" i="2"/>
  <c r="DX2161" i="2"/>
  <c r="DY2161" i="2"/>
  <c r="DZ2161" i="2"/>
  <c r="EA2161" i="2"/>
  <c r="EB2161" i="2"/>
  <c r="EC2161" i="2"/>
  <c r="G2162" i="2"/>
  <c r="W2162" i="2"/>
  <c r="Y2162" i="2"/>
  <c r="BT2162" i="2"/>
  <c r="BU2162" i="2"/>
  <c r="BV2162" i="2"/>
  <c r="CA2162" i="2"/>
  <c r="DD2162" i="2"/>
  <c r="DF2162" i="2"/>
  <c r="DH2162" i="2"/>
  <c r="DI2162" i="2"/>
  <c r="DX2162" i="2"/>
  <c r="DY2162" i="2"/>
  <c r="DZ2162" i="2"/>
  <c r="EA2162" i="2"/>
  <c r="EB2162" i="2"/>
  <c r="EC2162" i="2"/>
  <c r="G2163" i="2"/>
  <c r="W2163" i="2"/>
  <c r="Y2163" i="2"/>
  <c r="BT2163" i="2"/>
  <c r="BU2163" i="2"/>
  <c r="BV2163" i="2"/>
  <c r="CA2163" i="2"/>
  <c r="DD2163" i="2"/>
  <c r="DF2163" i="2"/>
  <c r="DH2163" i="2"/>
  <c r="DI2163" i="2"/>
  <c r="DX2163" i="2"/>
  <c r="DY2163" i="2"/>
  <c r="DZ2163" i="2"/>
  <c r="EA2163" i="2"/>
  <c r="EB2163" i="2"/>
  <c r="EC2163" i="2"/>
  <c r="G2164" i="2"/>
  <c r="W2164" i="2"/>
  <c r="Y2164" i="2"/>
  <c r="BT2164" i="2"/>
  <c r="BU2164" i="2"/>
  <c r="BV2164" i="2"/>
  <c r="CA2164" i="2"/>
  <c r="DD2164" i="2"/>
  <c r="DF2164" i="2"/>
  <c r="DH2164" i="2"/>
  <c r="DI2164" i="2"/>
  <c r="DX2164" i="2"/>
  <c r="DY2164" i="2"/>
  <c r="DZ2164" i="2"/>
  <c r="EA2164" i="2"/>
  <c r="EB2164" i="2"/>
  <c r="EC2164" i="2"/>
  <c r="G2165" i="2"/>
  <c r="W2165" i="2"/>
  <c r="Y2165" i="2"/>
  <c r="BT2165" i="2"/>
  <c r="BU2165" i="2"/>
  <c r="BV2165" i="2"/>
  <c r="CA2165" i="2"/>
  <c r="DD2165" i="2"/>
  <c r="DF2165" i="2"/>
  <c r="DH2165" i="2"/>
  <c r="DI2165" i="2"/>
  <c r="DX2165" i="2"/>
  <c r="DY2165" i="2"/>
  <c r="DZ2165" i="2"/>
  <c r="EA2165" i="2"/>
  <c r="EB2165" i="2"/>
  <c r="EC2165" i="2"/>
  <c r="G2166" i="2"/>
  <c r="W2166" i="2"/>
  <c r="Y2166" i="2"/>
  <c r="BT2166" i="2"/>
  <c r="BU2166" i="2"/>
  <c r="BV2166" i="2"/>
  <c r="CA2166" i="2"/>
  <c r="DD2166" i="2"/>
  <c r="DF2166" i="2"/>
  <c r="DH2166" i="2"/>
  <c r="DI2166" i="2"/>
  <c r="DX2166" i="2"/>
  <c r="DY2166" i="2"/>
  <c r="DZ2166" i="2"/>
  <c r="EA2166" i="2"/>
  <c r="EB2166" i="2"/>
  <c r="EC2166" i="2"/>
  <c r="G2167" i="2"/>
  <c r="W2167" i="2"/>
  <c r="Y2167" i="2"/>
  <c r="BT2167" i="2"/>
  <c r="BU2167" i="2"/>
  <c r="BV2167" i="2"/>
  <c r="CA2167" i="2"/>
  <c r="DD2167" i="2"/>
  <c r="DF2167" i="2"/>
  <c r="DH2167" i="2"/>
  <c r="DI2167" i="2"/>
  <c r="DX2167" i="2"/>
  <c r="DY2167" i="2"/>
  <c r="DZ2167" i="2"/>
  <c r="EA2167" i="2"/>
  <c r="EB2167" i="2"/>
  <c r="EC2167" i="2"/>
  <c r="G2168" i="2"/>
  <c r="W2168" i="2"/>
  <c r="Y2168" i="2"/>
  <c r="BT2168" i="2"/>
  <c r="BU2168" i="2"/>
  <c r="BV2168" i="2"/>
  <c r="CA2168" i="2"/>
  <c r="DD2168" i="2"/>
  <c r="DF2168" i="2"/>
  <c r="DH2168" i="2"/>
  <c r="DI2168" i="2"/>
  <c r="DX2168" i="2"/>
  <c r="DY2168" i="2"/>
  <c r="DZ2168" i="2"/>
  <c r="EA2168" i="2"/>
  <c r="EB2168" i="2"/>
  <c r="EC2168" i="2"/>
  <c r="G2169" i="2"/>
  <c r="W2169" i="2"/>
  <c r="Y2169" i="2"/>
  <c r="BT2169" i="2"/>
  <c r="BU2169" i="2"/>
  <c r="BV2169" i="2"/>
  <c r="CA2169" i="2"/>
  <c r="DD2169" i="2"/>
  <c r="DF2169" i="2"/>
  <c r="DH2169" i="2"/>
  <c r="DI2169" i="2"/>
  <c r="DX2169" i="2"/>
  <c r="DY2169" i="2"/>
  <c r="DZ2169" i="2"/>
  <c r="EA2169" i="2"/>
  <c r="EB2169" i="2"/>
  <c r="EC2169" i="2"/>
  <c r="G2170" i="2"/>
  <c r="W2170" i="2"/>
  <c r="Y2170" i="2"/>
  <c r="BT2170" i="2"/>
  <c r="BU2170" i="2"/>
  <c r="BV2170" i="2"/>
  <c r="CA2170" i="2"/>
  <c r="DD2170" i="2"/>
  <c r="DF2170" i="2"/>
  <c r="DH2170" i="2"/>
  <c r="DI2170" i="2"/>
  <c r="DX2170" i="2"/>
  <c r="DY2170" i="2"/>
  <c r="DZ2170" i="2"/>
  <c r="EA2170" i="2"/>
  <c r="EB2170" i="2"/>
  <c r="EC2170" i="2"/>
  <c r="G2171" i="2"/>
  <c r="W2171" i="2"/>
  <c r="Y2171" i="2"/>
  <c r="BT2171" i="2"/>
  <c r="BU2171" i="2"/>
  <c r="BV2171" i="2"/>
  <c r="CA2171" i="2"/>
  <c r="DD2171" i="2"/>
  <c r="DF2171" i="2"/>
  <c r="DH2171" i="2"/>
  <c r="DI2171" i="2"/>
  <c r="DX2171" i="2"/>
  <c r="DY2171" i="2"/>
  <c r="DZ2171" i="2"/>
  <c r="EA2171" i="2"/>
  <c r="EB2171" i="2"/>
  <c r="EC2171" i="2"/>
  <c r="G2172" i="2"/>
  <c r="W2172" i="2"/>
  <c r="Y2172" i="2"/>
  <c r="BT2172" i="2"/>
  <c r="BU2172" i="2"/>
  <c r="BV2172" i="2"/>
  <c r="CA2172" i="2"/>
  <c r="DD2172" i="2"/>
  <c r="DF2172" i="2"/>
  <c r="DH2172" i="2"/>
  <c r="DI2172" i="2"/>
  <c r="DX2172" i="2"/>
  <c r="DY2172" i="2"/>
  <c r="DZ2172" i="2"/>
  <c r="EA2172" i="2"/>
  <c r="EB2172" i="2"/>
  <c r="EC2172" i="2"/>
  <c r="G2173" i="2"/>
  <c r="W2173" i="2"/>
  <c r="Y2173" i="2"/>
  <c r="BT2173" i="2"/>
  <c r="BU2173" i="2"/>
  <c r="BV2173" i="2"/>
  <c r="CA2173" i="2"/>
  <c r="DD2173" i="2"/>
  <c r="DF2173" i="2"/>
  <c r="DH2173" i="2"/>
  <c r="DI2173" i="2"/>
  <c r="DX2173" i="2"/>
  <c r="DY2173" i="2"/>
  <c r="DZ2173" i="2"/>
  <c r="EA2173" i="2"/>
  <c r="EB2173" i="2"/>
  <c r="EC2173" i="2"/>
  <c r="G2174" i="2"/>
  <c r="W2174" i="2"/>
  <c r="Y2174" i="2"/>
  <c r="BT2174" i="2"/>
  <c r="BU2174" i="2"/>
  <c r="BV2174" i="2"/>
  <c r="CA2174" i="2"/>
  <c r="DD2174" i="2"/>
  <c r="DF2174" i="2"/>
  <c r="DH2174" i="2"/>
  <c r="DI2174" i="2"/>
  <c r="DX2174" i="2"/>
  <c r="DY2174" i="2"/>
  <c r="DZ2174" i="2"/>
  <c r="EA2174" i="2"/>
  <c r="EB2174" i="2"/>
  <c r="EC2174" i="2"/>
  <c r="G2175" i="2"/>
  <c r="W2175" i="2"/>
  <c r="Y2175" i="2"/>
  <c r="BT2175" i="2"/>
  <c r="BU2175" i="2"/>
  <c r="BV2175" i="2"/>
  <c r="CA2175" i="2"/>
  <c r="DD2175" i="2"/>
  <c r="DF2175" i="2"/>
  <c r="DH2175" i="2"/>
  <c r="DI2175" i="2"/>
  <c r="DX2175" i="2"/>
  <c r="DY2175" i="2"/>
  <c r="DZ2175" i="2"/>
  <c r="EA2175" i="2"/>
  <c r="EB2175" i="2"/>
  <c r="EC2175" i="2"/>
  <c r="G2176" i="2"/>
  <c r="W2176" i="2"/>
  <c r="Y2176" i="2"/>
  <c r="BT2176" i="2"/>
  <c r="BU2176" i="2"/>
  <c r="BV2176" i="2"/>
  <c r="CA2176" i="2"/>
  <c r="DD2176" i="2"/>
  <c r="DF2176" i="2"/>
  <c r="DH2176" i="2"/>
  <c r="DI2176" i="2"/>
  <c r="DX2176" i="2"/>
  <c r="DY2176" i="2"/>
  <c r="DZ2176" i="2"/>
  <c r="EA2176" i="2"/>
  <c r="EB2176" i="2"/>
  <c r="EC2176" i="2"/>
  <c r="G2177" i="2"/>
  <c r="W2177" i="2"/>
  <c r="Y2177" i="2"/>
  <c r="BT2177" i="2"/>
  <c r="BU2177" i="2"/>
  <c r="BV2177" i="2"/>
  <c r="CA2177" i="2"/>
  <c r="DD2177" i="2"/>
  <c r="DF2177" i="2"/>
  <c r="DH2177" i="2"/>
  <c r="DI2177" i="2"/>
  <c r="DX2177" i="2"/>
  <c r="DY2177" i="2"/>
  <c r="DZ2177" i="2"/>
  <c r="EA2177" i="2"/>
  <c r="EB2177" i="2"/>
  <c r="EC2177" i="2"/>
  <c r="G2218" i="2"/>
  <c r="U2218" i="2"/>
  <c r="W2218" i="2"/>
  <c r="Y2218" i="2"/>
  <c r="BT2218" i="2"/>
  <c r="BU2218" i="2"/>
  <c r="BV2218" i="2"/>
  <c r="CA2218" i="2"/>
  <c r="DD2218" i="2"/>
  <c r="DF2218" i="2"/>
  <c r="DH2218" i="2"/>
  <c r="DI221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Good</author>
  </authors>
  <commentList>
    <comment ref="C20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Kevin Good:</t>
        </r>
        <r>
          <rPr>
            <sz val="9"/>
            <color indexed="81"/>
            <rFont val="Tahoma"/>
            <family val="2"/>
          </rPr>
          <t xml:space="preserve">
There should be a value for parking start date here
</t>
        </r>
        <r>
          <rPr>
            <b/>
            <sz val="9"/>
            <color indexed="81"/>
            <rFont val="Tahoma"/>
            <family val="2"/>
          </rPr>
          <t xml:space="preserve">Fixed
</t>
        </r>
        <r>
          <rPr>
            <sz val="9"/>
            <color indexed="81"/>
            <rFont val="Tahoma"/>
            <family val="2"/>
          </rPr>
          <t>Used MIN and MAX formula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Good</author>
  </authors>
  <commentList>
    <comment ref="C20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Kevin Good:</t>
        </r>
        <r>
          <rPr>
            <sz val="9"/>
            <color indexed="81"/>
            <rFont val="Tahoma"/>
            <family val="2"/>
          </rPr>
          <t xml:space="preserve">
There should be a value for parking start date here
</t>
        </r>
        <r>
          <rPr>
            <b/>
            <sz val="9"/>
            <color indexed="81"/>
            <rFont val="Tahoma"/>
            <family val="2"/>
          </rPr>
          <t xml:space="preserve">Fixed
</t>
        </r>
        <r>
          <rPr>
            <sz val="9"/>
            <color indexed="81"/>
            <rFont val="Tahoma"/>
            <family val="2"/>
          </rPr>
          <t>Used MIN and MAX formula</t>
        </r>
      </text>
    </comment>
  </commentList>
</comments>
</file>

<file path=xl/sharedStrings.xml><?xml version="1.0" encoding="utf-8"?>
<sst xmlns="http://schemas.openxmlformats.org/spreadsheetml/2006/main" count="6446" uniqueCount="607">
  <si>
    <t>Total Outflows</t>
  </si>
  <si>
    <t>Total Inflows</t>
  </si>
  <si>
    <t>Total Hotel Outflows</t>
  </si>
  <si>
    <t>Total Soft Costs</t>
  </si>
  <si>
    <t>Total Hard Costs</t>
  </si>
  <si>
    <t>Total Closing Cost</t>
  </si>
  <si>
    <t>Total Acquisition Cost</t>
  </si>
  <si>
    <t>Hotel</t>
  </si>
  <si>
    <t>Retail</t>
  </si>
  <si>
    <t>Equity</t>
  </si>
  <si>
    <t>Debt</t>
  </si>
  <si>
    <t>Total Construction Hard Costs</t>
  </si>
  <si>
    <t>Inflows</t>
  </si>
  <si>
    <t>Date</t>
  </si>
  <si>
    <t>Period</t>
  </si>
  <si>
    <t>Revenues</t>
  </si>
  <si>
    <t>Offset Key</t>
  </si>
  <si>
    <t>Table</t>
  </si>
  <si>
    <t>Contingency</t>
  </si>
  <si>
    <t>Total Proceeds</t>
  </si>
  <si>
    <t>Constr.</t>
  </si>
  <si>
    <t>MOIC</t>
  </si>
  <si>
    <t>IRR</t>
  </si>
  <si>
    <t>Price Per Sq. Ft</t>
  </si>
  <si>
    <t>Base Case Returns</t>
  </si>
  <si>
    <t>GP IRR</t>
  </si>
  <si>
    <t>General Partner Returns</t>
  </si>
  <si>
    <t>LP IRR</t>
  </si>
  <si>
    <t>Limited Partner Returns</t>
  </si>
  <si>
    <t>JV IRR</t>
  </si>
  <si>
    <t>JV Project Returns</t>
  </si>
  <si>
    <t>Interest Rate</t>
  </si>
  <si>
    <t>Commissions</t>
  </si>
  <si>
    <t>Approved Cost</t>
  </si>
  <si>
    <t>Cost</t>
  </si>
  <si>
    <t>Remaining Units</t>
  </si>
  <si>
    <t>Admin. Costs</t>
  </si>
  <si>
    <t>Constr. Loan</t>
  </si>
  <si>
    <t xml:space="preserve">Sales </t>
  </si>
  <si>
    <t>Above Grade</t>
  </si>
  <si>
    <t xml:space="preserve">Land </t>
  </si>
  <si>
    <t>Sales Velocity</t>
  </si>
  <si>
    <t>Construction Contingency</t>
  </si>
  <si>
    <t>Price Per Sq. Ft.</t>
  </si>
  <si>
    <t>ADR Per Room</t>
  </si>
  <si>
    <t>Occupancy</t>
  </si>
  <si>
    <t>Cap Rate</t>
  </si>
  <si>
    <t>Income</t>
  </si>
  <si>
    <t>Multiplier</t>
  </si>
  <si>
    <t>Step</t>
  </si>
  <si>
    <t>Value</t>
  </si>
  <si>
    <t>$ PSF</t>
  </si>
  <si>
    <t>Model Sensitivity Values</t>
  </si>
  <si>
    <t>Sensitivity Analysis</t>
  </si>
  <si>
    <t>Total Revenue</t>
  </si>
  <si>
    <t>Total Other Revenue</t>
  </si>
  <si>
    <t>(+) Revenue Stream 4</t>
  </si>
  <si>
    <t>(+) Lockers</t>
  </si>
  <si>
    <t>(+) Parking</t>
  </si>
  <si>
    <t>Other</t>
  </si>
  <si>
    <t>Total</t>
  </si>
  <si>
    <t>Total Retail Revenue</t>
  </si>
  <si>
    <t>CAGR</t>
  </si>
  <si>
    <t>Net Income</t>
  </si>
  <si>
    <t xml:space="preserve">End </t>
  </si>
  <si>
    <t>Start</t>
  </si>
  <si>
    <t xml:space="preserve">Start </t>
  </si>
  <si>
    <t>Total Hotel Revenue</t>
  </si>
  <si>
    <t>(+) F&amp;B</t>
  </si>
  <si>
    <t xml:space="preserve">(+) Phone </t>
  </si>
  <si>
    <t>(+) Room</t>
  </si>
  <si>
    <t>Net Profit</t>
  </si>
  <si>
    <t>(-) Total Costs</t>
  </si>
  <si>
    <t>Total Condo Revenue</t>
  </si>
  <si>
    <t>(+) Retail Income</t>
  </si>
  <si>
    <t>(+) Closings</t>
  </si>
  <si>
    <t>(+) Hotel Income</t>
  </si>
  <si>
    <t>(+) Deposits</t>
  </si>
  <si>
    <t>(+) Retail Sale</t>
  </si>
  <si>
    <t>Residential Condominiums</t>
  </si>
  <si>
    <t>(+) Hotel Sale</t>
  </si>
  <si>
    <t>(+) Residential Condominiums</t>
  </si>
  <si>
    <t>unit</t>
  </si>
  <si>
    <t>Saleable</t>
  </si>
  <si>
    <t>$ Value</t>
  </si>
  <si>
    <t>Per</t>
  </si>
  <si>
    <t>PSF</t>
  </si>
  <si>
    <t>Projected Returns Summary</t>
  </si>
  <si>
    <t>Projected Revenue</t>
  </si>
  <si>
    <t>Management Fees</t>
  </si>
  <si>
    <t>Development</t>
  </si>
  <si>
    <t>Sales &amp; Marketing</t>
  </si>
  <si>
    <t>Closing costs</t>
  </si>
  <si>
    <t>Repairs &amp; Maint.</t>
  </si>
  <si>
    <t>Utilities</t>
  </si>
  <si>
    <t xml:space="preserve">Credit Card </t>
  </si>
  <si>
    <t xml:space="preserve">Administrative </t>
  </si>
  <si>
    <t>Purchase Price and Development Analysis</t>
  </si>
  <si>
    <t>Avg. % of Hotel</t>
  </si>
  <si>
    <t>End</t>
  </si>
  <si>
    <t>Starting</t>
  </si>
  <si>
    <t>Total Uses</t>
  </si>
  <si>
    <t>Hotel Operating Costs</t>
  </si>
  <si>
    <t>Financial Costs</t>
  </si>
  <si>
    <t>Operational Reserves</t>
  </si>
  <si>
    <t>Hard Costs</t>
  </si>
  <si>
    <t>Soft Costs</t>
  </si>
  <si>
    <t>Asset Management Fees to GP (per annum)</t>
  </si>
  <si>
    <t>Property Acquisition</t>
  </si>
  <si>
    <t>% of Total</t>
  </si>
  <si>
    <t>Uses</t>
  </si>
  <si>
    <t>Promote</t>
  </si>
  <si>
    <t>Total Sources</t>
  </si>
  <si>
    <t>&gt; 5.0%</t>
  </si>
  <si>
    <t>Return</t>
  </si>
  <si>
    <t>Deposit contingency</t>
  </si>
  <si>
    <t>Hurdle 2</t>
  </si>
  <si>
    <t>Hurdle 1</t>
  </si>
  <si>
    <t>Deposits</t>
  </si>
  <si>
    <t>Waterfall Structure</t>
  </si>
  <si>
    <t>Sources</t>
  </si>
  <si>
    <t>Average/Total</t>
  </si>
  <si>
    <t>Sources &amp; Uses</t>
  </si>
  <si>
    <t>Fixed</t>
  </si>
  <si>
    <t>Construction Loan</t>
  </si>
  <si>
    <t>Land Loan</t>
  </si>
  <si>
    <t>/ Spread</t>
  </si>
  <si>
    <t>Variable</t>
  </si>
  <si>
    <t>(yrs)</t>
  </si>
  <si>
    <t>Debt Assumption</t>
  </si>
  <si>
    <t>Lockers</t>
  </si>
  <si>
    <t>Fixed Rate</t>
  </si>
  <si>
    <t>Fixed Or</t>
  </si>
  <si>
    <t xml:space="preserve">Length </t>
  </si>
  <si>
    <t>Parking</t>
  </si>
  <si>
    <t>GPs</t>
  </si>
  <si>
    <t>LPs</t>
  </si>
  <si>
    <t>Residential</t>
  </si>
  <si>
    <t>(Money/Promote)</t>
  </si>
  <si>
    <t>Pref Dividend</t>
  </si>
  <si>
    <t>Equity Split</t>
  </si>
  <si>
    <t>unit (or sf)</t>
  </si>
  <si>
    <t>Units</t>
  </si>
  <si>
    <t>Split</t>
  </si>
  <si>
    <t>Income per</t>
  </si>
  <si>
    <t>GFA</t>
  </si>
  <si>
    <t># of</t>
  </si>
  <si>
    <t>Capital Structure Assumptions</t>
  </si>
  <si>
    <t>Unit Information</t>
  </si>
  <si>
    <t>Thousands</t>
  </si>
  <si>
    <t>Currency in?</t>
  </si>
  <si>
    <t>No</t>
  </si>
  <si>
    <t xml:space="preserve">Extra Density? </t>
  </si>
  <si>
    <t>Phase B?</t>
  </si>
  <si>
    <t>USD</t>
  </si>
  <si>
    <t>Currency Denomination</t>
  </si>
  <si>
    <t>Dollars</t>
  </si>
  <si>
    <t>End Period</t>
  </si>
  <si>
    <t>Total Investment</t>
  </si>
  <si>
    <t>Number of Years</t>
  </si>
  <si>
    <t>Ownership</t>
  </si>
  <si>
    <t>Annually</t>
  </si>
  <si>
    <t>Number of Periods</t>
  </si>
  <si>
    <t>JV Level</t>
  </si>
  <si>
    <t>LP</t>
  </si>
  <si>
    <t>GP</t>
  </si>
  <si>
    <t xml:space="preserve">Quarterly </t>
  </si>
  <si>
    <t>Monthly</t>
  </si>
  <si>
    <t>Frequency</t>
  </si>
  <si>
    <t>Start Period</t>
  </si>
  <si>
    <t>Investor Returns Summary</t>
  </si>
  <si>
    <t>Control</t>
  </si>
  <si>
    <t>-</t>
  </si>
  <si>
    <t>Remaining Cash Flow</t>
  </si>
  <si>
    <t>XIRR</t>
  </si>
  <si>
    <t>Net Cash Flow to GP</t>
  </si>
  <si>
    <t>Distributions</t>
  </si>
  <si>
    <t>EOP Balance</t>
  </si>
  <si>
    <t>Hurdle Balance</t>
  </si>
  <si>
    <t>Preferred Returns</t>
  </si>
  <si>
    <t>Draws</t>
  </si>
  <si>
    <t>BOP Balance</t>
  </si>
  <si>
    <t>Net Cash Flow to LP</t>
  </si>
  <si>
    <t>Total JV Equity Investment</t>
  </si>
  <si>
    <t>Cumul?</t>
  </si>
  <si>
    <t>Return (money)</t>
  </si>
  <si>
    <t>Preferred</t>
  </si>
  <si>
    <t xml:space="preserve">% of </t>
  </si>
  <si>
    <t>Preferred Share</t>
  </si>
  <si>
    <t>Investment</t>
  </si>
  <si>
    <t>GP Investor Returns</t>
  </si>
  <si>
    <t>Investor Cash Flow</t>
  </si>
  <si>
    <t>Initial Disbursement</t>
  </si>
  <si>
    <t>Equity Share</t>
  </si>
  <si>
    <t>GP Investor Cash Flow</t>
  </si>
  <si>
    <t>LP Investor Returns</t>
  </si>
  <si>
    <t>LP Investor Cash Flow</t>
  </si>
  <si>
    <t>JV Investor Returns</t>
  </si>
  <si>
    <t>JV Investor Cash Flow</t>
  </si>
  <si>
    <t>Equity Returns</t>
  </si>
  <si>
    <t>Equity Disbursement</t>
  </si>
  <si>
    <t>Hotel Income</t>
  </si>
  <si>
    <t>Retail Income</t>
  </si>
  <si>
    <t>Equity Drawdown</t>
  </si>
  <si>
    <t>Equity Cash Flow</t>
  </si>
  <si>
    <t>Project Cash Flow</t>
  </si>
  <si>
    <t>Returns</t>
  </si>
  <si>
    <t>Sources and Uses</t>
  </si>
  <si>
    <t>Investor Returns</t>
  </si>
  <si>
    <t>Net Debt Financing Cash Flow</t>
  </si>
  <si>
    <t>Debt Financing</t>
  </si>
  <si>
    <t>Net Operational Cash Flow</t>
  </si>
  <si>
    <t>Total Operational Inflows</t>
  </si>
  <si>
    <t>Total Hotel and Retail Income</t>
  </si>
  <si>
    <t>Condo</t>
  </si>
  <si>
    <t>Total Costs</t>
  </si>
  <si>
    <t>Total Development Costs</t>
  </si>
  <si>
    <t>Construction Outflows:</t>
  </si>
  <si>
    <t>Total Closing Costs</t>
  </si>
  <si>
    <t>Acquisition and Closing Outflows:</t>
  </si>
  <si>
    <t>Row</t>
  </si>
  <si>
    <t>Offset</t>
  </si>
  <si>
    <t>Cash Flow</t>
  </si>
  <si>
    <t>Ending Balance</t>
  </si>
  <si>
    <t>Beginning Balance</t>
  </si>
  <si>
    <t>Starting Equity</t>
  </si>
  <si>
    <t>Equity Contributions/Distributions</t>
  </si>
  <si>
    <t>Equity Financing</t>
  </si>
  <si>
    <t>Disbursement to Equity</t>
  </si>
  <si>
    <t>Repayment of Construction Loan</t>
  </si>
  <si>
    <t>Total Deposit Drawdown for Construction</t>
  </si>
  <si>
    <t xml:space="preserve">Beginning Balance </t>
  </si>
  <si>
    <t>Soft Costs Covered by Deposits</t>
  </si>
  <si>
    <t>Above Grade Approved</t>
  </si>
  <si>
    <t>Hard Costs Covered by Deposits</t>
  </si>
  <si>
    <t>Use of Deposits for Construction</t>
  </si>
  <si>
    <t>Total Net Proceeds Available for Construction</t>
  </si>
  <si>
    <t>Deposits Withheld from Market Sales</t>
  </si>
  <si>
    <t>Gross Sales Proceeds</t>
  </si>
  <si>
    <t>Gross Sales Proceeds - Hotel</t>
  </si>
  <si>
    <t>Gross Sale Proceeds - Retail</t>
  </si>
  <si>
    <t>Gross Sale Proceeds - Market Sales</t>
  </si>
  <si>
    <t>Deposit Financing</t>
  </si>
  <si>
    <t>Total Debt Service</t>
  </si>
  <si>
    <t>Total Debt Expense</t>
  </si>
  <si>
    <t>Commitment Fee</t>
  </si>
  <si>
    <t>Front-end Fee</t>
  </si>
  <si>
    <t>Interest Expense</t>
  </si>
  <si>
    <t>Ending Debt</t>
  </si>
  <si>
    <t>Drawdown</t>
  </si>
  <si>
    <t>Repayment</t>
  </si>
  <si>
    <t xml:space="preserve">Starting Debt </t>
  </si>
  <si>
    <t>Total Debt</t>
  </si>
  <si>
    <t>Undisbursed Capital</t>
  </si>
  <si>
    <t>Front-End Fee</t>
  </si>
  <si>
    <t>Committed Funds</t>
  </si>
  <si>
    <t>Circle Breaker</t>
  </si>
  <si>
    <t>Average Debt Balance</t>
  </si>
  <si>
    <t>Principal Outstanding End of Year</t>
  </si>
  <si>
    <t>Principal Received</t>
  </si>
  <si>
    <t xml:space="preserve">    Equal Installment Principal</t>
  </si>
  <si>
    <t xml:space="preserve">    Bullet Principal</t>
  </si>
  <si>
    <t xml:space="preserve">Repayment of Principal </t>
  </si>
  <si>
    <t>Principal Outstanding Beginning of Year</t>
  </si>
  <si>
    <t>Repayment Period</t>
  </si>
  <si>
    <t>Term in Periods</t>
  </si>
  <si>
    <t>Repayment End Period</t>
  </si>
  <si>
    <t>Repayment Start Period</t>
  </si>
  <si>
    <t>Length of loan (periods)</t>
  </si>
  <si>
    <t>Grace Period</t>
  </si>
  <si>
    <t>Equal</t>
  </si>
  <si>
    <t>Bullet</t>
  </si>
  <si>
    <t>Repayment Profile</t>
  </si>
  <si>
    <t>Used Fixed or Variable Interest Rate?</t>
  </si>
  <si>
    <t>Undrawn loan amount</t>
  </si>
  <si>
    <t>Payment Period</t>
  </si>
  <si>
    <t>Loan Amount</t>
  </si>
  <si>
    <t>Average Land Loan Debt Balance</t>
  </si>
  <si>
    <t>Assumptions</t>
  </si>
  <si>
    <t>Cumulative</t>
  </si>
  <si>
    <t>Land Value</t>
  </si>
  <si>
    <t>Start Date</t>
  </si>
  <si>
    <t>Loan Amount of</t>
  </si>
  <si>
    <t>Unit</t>
  </si>
  <si>
    <t xml:space="preserve">Purchase </t>
  </si>
  <si>
    <t>Model</t>
  </si>
  <si>
    <t>Manual</t>
  </si>
  <si>
    <t>Libor Curve</t>
  </si>
  <si>
    <t>Ceiling</t>
  </si>
  <si>
    <t>Floor</t>
  </si>
  <si>
    <t>Annual Value</t>
  </si>
  <si>
    <t>Total Budgeted Soft Costs</t>
  </si>
  <si>
    <t>Total Budgeted Hard Costs</t>
  </si>
  <si>
    <t>Total Acquisition Costs</t>
  </si>
  <si>
    <t>Phase B</t>
  </si>
  <si>
    <t>Phase A</t>
  </si>
  <si>
    <t>Project</t>
  </si>
  <si>
    <t>Development Soft Costs</t>
  </si>
  <si>
    <t>Calculated</t>
  </si>
  <si>
    <t>Sum</t>
  </si>
  <si>
    <t>Project Cost Sum or Calculated?</t>
  </si>
  <si>
    <t>Total Construction Management Fees</t>
  </si>
  <si>
    <t>Construction Management Fee</t>
  </si>
  <si>
    <t>Override</t>
  </si>
  <si>
    <t>Construction Management Fees</t>
  </si>
  <si>
    <t>Total Development Fees</t>
  </si>
  <si>
    <t>Development Fee</t>
  </si>
  <si>
    <t>Development Fees</t>
  </si>
  <si>
    <t>Overhead Fees</t>
  </si>
  <si>
    <t>Yes</t>
  </si>
  <si>
    <t>Included in Development Costs?</t>
  </si>
  <si>
    <t>Remaining Amount</t>
  </si>
  <si>
    <t>Developer Overhead</t>
  </si>
  <si>
    <t>Condo Corp Contingency</t>
  </si>
  <si>
    <t>Factor</t>
  </si>
  <si>
    <t>Average Number of Years</t>
  </si>
  <si>
    <t>Premium</t>
  </si>
  <si>
    <t>Number of Units</t>
  </si>
  <si>
    <t>Average ECDI / Unit</t>
  </si>
  <si>
    <t>Bonding Fees</t>
  </si>
  <si>
    <t>Miscellaneous</t>
  </si>
  <si>
    <t>Bank Charges</t>
  </si>
  <si>
    <t>Other Expenses</t>
  </si>
  <si>
    <t xml:space="preserve">   Material hoist</t>
  </si>
  <si>
    <t>Public liability</t>
  </si>
  <si>
    <t>Public liability per unit Cost</t>
  </si>
  <si>
    <t>Public liability per unit Sales</t>
  </si>
  <si>
    <t>Builder's risk</t>
  </si>
  <si>
    <t>Builder's risk per unit</t>
  </si>
  <si>
    <t xml:space="preserve">Insurance </t>
  </si>
  <si>
    <t>Insurance</t>
  </si>
  <si>
    <t>Annual Taxes</t>
  </si>
  <si>
    <t>Land Value (pro rated by phase)</t>
  </si>
  <si>
    <t>Tax Rate</t>
  </si>
  <si>
    <t>Realty Taxes</t>
  </si>
  <si>
    <t>Tax</t>
  </si>
  <si>
    <t>Number of Months</t>
  </si>
  <si>
    <t>Average Maintenance Fees / Month</t>
  </si>
  <si>
    <t>Condo Maintenance Fees</t>
  </si>
  <si>
    <t>Condo Maintenance</t>
  </si>
  <si>
    <t>Average Deposit</t>
  </si>
  <si>
    <t>Interest on Purchasers' Deposits</t>
  </si>
  <si>
    <t>Interest on Purchaser's Deposits</t>
  </si>
  <si>
    <t>Hotel Pre-Opening</t>
  </si>
  <si>
    <t>G&amp;A</t>
  </si>
  <si>
    <t>Association and Other Fees</t>
  </si>
  <si>
    <t>Turnover/Settlement</t>
  </si>
  <si>
    <t>Municipal Building Permits &amp; Impact</t>
  </si>
  <si>
    <t>Engineering Fees</t>
  </si>
  <si>
    <t>Architect &amp; Design Fees</t>
  </si>
  <si>
    <t>Total Legal Fees</t>
  </si>
  <si>
    <t>Legal - Rezoning</t>
  </si>
  <si>
    <t xml:space="preserve">Proportion at Acq. </t>
  </si>
  <si>
    <t>Legal - Land Acq.</t>
  </si>
  <si>
    <t>Fees and Disbursements</t>
  </si>
  <si>
    <t>Legal - Sales</t>
  </si>
  <si>
    <t>Legal - General Fees</t>
  </si>
  <si>
    <t>Legal Fees</t>
  </si>
  <si>
    <t>Sales Commissions Multiplier</t>
  </si>
  <si>
    <t>Sales Commissions</t>
  </si>
  <si>
    <t>Sales Administration</t>
  </si>
  <si>
    <t>Sales Centre</t>
  </si>
  <si>
    <t>Cost / Unit</t>
  </si>
  <si>
    <t>Marketing/Advertising</t>
  </si>
  <si>
    <t>Total Construction Costs</t>
  </si>
  <si>
    <t>Included in Construction Costs?</t>
  </si>
  <si>
    <t>Percent of Hard Costs</t>
  </si>
  <si>
    <t>P/SF</t>
  </si>
  <si>
    <t>Hotel Equipment</t>
  </si>
  <si>
    <t>Hotel Appliances</t>
  </si>
  <si>
    <t>Hotel FF&amp;E</t>
  </si>
  <si>
    <t>Hotel Cost</t>
  </si>
  <si>
    <t>Above Grade Additional Density</t>
  </si>
  <si>
    <t>Cost Multiplier</t>
  </si>
  <si>
    <t>Below Grade</t>
  </si>
  <si>
    <t>Heritage Restoration</t>
  </si>
  <si>
    <t>Permits, Design and Fees</t>
  </si>
  <si>
    <t>Predevelopment</t>
  </si>
  <si>
    <t>Percent of Loan Amount</t>
  </si>
  <si>
    <t>Interest Reserve</t>
  </si>
  <si>
    <t>Construction Loan Interest Reserve</t>
  </si>
  <si>
    <t>Arrangement Fee</t>
  </si>
  <si>
    <t>Origination Fee</t>
  </si>
  <si>
    <t>Mortgage Origination Fee</t>
  </si>
  <si>
    <t>Closing Costs</t>
  </si>
  <si>
    <t>Other Charge 1</t>
  </si>
  <si>
    <t>Municipal Charges</t>
  </si>
  <si>
    <t>Commercial Development Charge</t>
  </si>
  <si>
    <t>Total Tranche 3 Cost</t>
  </si>
  <si>
    <t>Tranche 3 Development Charge per Unit</t>
  </si>
  <si>
    <t>Tranche 3 Units</t>
  </si>
  <si>
    <t>Tranche 3 % of Total Units</t>
  </si>
  <si>
    <t>Total Tranche 2 Cost</t>
  </si>
  <si>
    <t>Tranche 2 Development Charge per Unit</t>
  </si>
  <si>
    <t>Tranche 2 Units</t>
  </si>
  <si>
    <t>Tranche 2 % of Total Units</t>
  </si>
  <si>
    <t>Total Tranche 1 Cost</t>
  </si>
  <si>
    <t>Tranche 1 Development Charge per Unit</t>
  </si>
  <si>
    <t>Tranche 1 Units</t>
  </si>
  <si>
    <t>Tranche 1 % of Total Units</t>
  </si>
  <si>
    <t>Total Units</t>
  </si>
  <si>
    <t>Development Charges</t>
  </si>
  <si>
    <t>Balance of Land</t>
  </si>
  <si>
    <t>Loan Costs, Title, Taxes &amp; Insurance</t>
  </si>
  <si>
    <t>Hotel Acquisition</t>
  </si>
  <si>
    <t>Land Cost Multiplier</t>
  </si>
  <si>
    <t>Land Transfer Taxes / Other Closing Costs</t>
  </si>
  <si>
    <t>Land Price / SF.</t>
  </si>
  <si>
    <t>Land Cost</t>
  </si>
  <si>
    <t>Deposit Due</t>
  </si>
  <si>
    <t>First Deposit</t>
  </si>
  <si>
    <t>Deposit</t>
  </si>
  <si>
    <t>Acquisition Costs</t>
  </si>
  <si>
    <t>Total Hotel Net Income</t>
  </si>
  <si>
    <t>% Change in Facilities Insurance</t>
  </si>
  <si>
    <t xml:space="preserve">Total Facilities Insurance </t>
  </si>
  <si>
    <t>Total FF&amp;E Escrow</t>
  </si>
  <si>
    <t>Cost as % of Revenue</t>
  </si>
  <si>
    <t>Sales Assumptions</t>
  </si>
  <si>
    <t>Operating Profit</t>
  </si>
  <si>
    <t>Total Operating Costs</t>
  </si>
  <si>
    <t>Period at Steady State</t>
  </si>
  <si>
    <t>End Cost</t>
  </si>
  <si>
    <t>Start Cost</t>
  </si>
  <si>
    <t>Base Management Fee</t>
  </si>
  <si>
    <t>Repairs &amp; Maintenance</t>
  </si>
  <si>
    <t>Credit Card Commissions</t>
  </si>
  <si>
    <t>% Increase/Decrease</t>
  </si>
  <si>
    <t>Administrative Costs</t>
  </si>
  <si>
    <t>Hotel Outflows</t>
  </si>
  <si>
    <t>Hotel Sales Proceeds</t>
  </si>
  <si>
    <t>Sales Proceeds</t>
  </si>
  <si>
    <t>Total Gross Profit</t>
  </si>
  <si>
    <t>Total Gross Revenue</t>
  </si>
  <si>
    <t>End Gross Margin</t>
  </si>
  <si>
    <t>Start  Gross Margin</t>
  </si>
  <si>
    <t>Manual Change</t>
  </si>
  <si>
    <t>F&amp;B Revenue per Customer</t>
  </si>
  <si>
    <t>F&amp;B Revenue</t>
  </si>
  <si>
    <t>Revenue Per Room Day</t>
  </si>
  <si>
    <t>Phone Revenue</t>
  </si>
  <si>
    <t>Manual ADR Change</t>
  </si>
  <si>
    <t>Manual ADR Growth Change</t>
  </si>
  <si>
    <t>ADR Growth</t>
  </si>
  <si>
    <t>Room Revenue</t>
  </si>
  <si>
    <t>Annual Growth</t>
  </si>
  <si>
    <t>ADR Per Room Multiplier</t>
  </si>
  <si>
    <t>Start ADR Per Room</t>
  </si>
  <si>
    <t>Customers Per Period</t>
  </si>
  <si>
    <t>Average Guests Per Room</t>
  </si>
  <si>
    <t>Manual Occupancy Change</t>
  </si>
  <si>
    <t>End Occupancy</t>
  </si>
  <si>
    <t>Start Occupancy</t>
  </si>
  <si>
    <t>% Occupancy</t>
  </si>
  <si>
    <t>Gross Hotel Room Days Per Period</t>
  </si>
  <si>
    <t>Days in Period</t>
  </si>
  <si>
    <t>Hotel Room Change</t>
  </si>
  <si>
    <t>Hotel Rooms</t>
  </si>
  <si>
    <t xml:space="preserve"> </t>
  </si>
  <si>
    <t>Hotel Inflows</t>
  </si>
  <si>
    <t>Retail Sales Proceeds</t>
  </si>
  <si>
    <t>Sales Income</t>
  </si>
  <si>
    <t>Rental Income</t>
  </si>
  <si>
    <t>Retail Inflows</t>
  </si>
  <si>
    <t>Revenue</t>
  </si>
  <si>
    <t>Even</t>
  </si>
  <si>
    <t>Closings</t>
  </si>
  <si>
    <t>Other Revenue</t>
  </si>
  <si>
    <t>Total Deposit and Closing Monies</t>
  </si>
  <si>
    <t>Closing Monies</t>
  </si>
  <si>
    <t>Delay From Sale Date</t>
  </si>
  <si>
    <t>Average Proceeds on Closing</t>
  </si>
  <si>
    <t>Average Purchase Price / Unit</t>
  </si>
  <si>
    <t>Average sf</t>
  </si>
  <si>
    <t>Average Price Per Sq. Ft</t>
  </si>
  <si>
    <t>Price Per Sq. Ft Multiplier</t>
  </si>
  <si>
    <t>4th deposit</t>
  </si>
  <si>
    <t>3rd deposit</t>
  </si>
  <si>
    <t>2nd deposit</t>
  </si>
  <si>
    <t>Contract</t>
  </si>
  <si>
    <t>Total Purchaser's Deposits</t>
  </si>
  <si>
    <t>Average Purchasers' Deposit</t>
  </si>
  <si>
    <t>Purchasers' Deposit Required</t>
  </si>
  <si>
    <t>Total Sales</t>
  </si>
  <si>
    <t>Four Months and Beyond</t>
  </si>
  <si>
    <t>Third Month</t>
  </si>
  <si>
    <t>Second Month</t>
  </si>
  <si>
    <t>First Month</t>
  </si>
  <si>
    <t>Current</t>
  </si>
  <si>
    <t>Remaining Units (%)</t>
  </si>
  <si>
    <t>Third Month (%)</t>
  </si>
  <si>
    <t>Second Month (%)</t>
  </si>
  <si>
    <t>First Month (%)</t>
  </si>
  <si>
    <t>Current (%)</t>
  </si>
  <si>
    <t>Sales</t>
  </si>
  <si>
    <t>Condominium Inflows</t>
  </si>
  <si>
    <t>Operating Financials</t>
  </si>
  <si>
    <t>Sales Price</t>
  </si>
  <si>
    <t>Exit Cap Rate</t>
  </si>
  <si>
    <t>Exit Cap Rate Input</t>
  </si>
  <si>
    <t>Sales Date</t>
  </si>
  <si>
    <t>Months</t>
  </si>
  <si>
    <t>Hotel Opening Date</t>
  </si>
  <si>
    <t># of keys</t>
  </si>
  <si>
    <t>Hotel Value</t>
  </si>
  <si>
    <t>Total Commercial Sales Cost</t>
  </si>
  <si>
    <t>Commission/Inducements</t>
  </si>
  <si>
    <t>Commercial Value</t>
  </si>
  <si>
    <t>Commercial Cap Rate with Growth</t>
  </si>
  <si>
    <t>Commercial Cap Rate Input</t>
  </si>
  <si>
    <t>Retail Income Multiplier</t>
  </si>
  <si>
    <t>Net Rent</t>
  </si>
  <si>
    <t>Retail $PSF</t>
  </si>
  <si>
    <t>Retail Lease Start Date</t>
  </si>
  <si>
    <t>Retail Value</t>
  </si>
  <si>
    <t>Revenue Stream 4</t>
  </si>
  <si>
    <t>Other Revenue Stream Units</t>
  </si>
  <si>
    <t>Land Value Allocation (Based on Unit Count)</t>
  </si>
  <si>
    <t>Allocation</t>
  </si>
  <si>
    <t>Average Unit Size (sq. ft.)</t>
  </si>
  <si>
    <t xml:space="preserve">Unit Statistics </t>
  </si>
  <si>
    <t xml:space="preserve">Total Saleable </t>
  </si>
  <si>
    <t>Less: Sec. 37 Provision (sq. ft.)</t>
  </si>
  <si>
    <t>Net Retail Leasable</t>
  </si>
  <si>
    <t>% of Total Retail</t>
  </si>
  <si>
    <t xml:space="preserve">Retail Leasable </t>
  </si>
  <si>
    <t>Total GFA</t>
  </si>
  <si>
    <t>Retail GFA (sq. ft.)</t>
  </si>
  <si>
    <t xml:space="preserve">Retail GFA </t>
  </si>
  <si>
    <t>Additional Density</t>
  </si>
  <si>
    <t>Approved</t>
  </si>
  <si>
    <t>% Additional Density Saleable</t>
  </si>
  <si>
    <t>% Approved Saleable</t>
  </si>
  <si>
    <t>Residential Saleable</t>
  </si>
  <si>
    <t xml:space="preserve">Additional Density </t>
  </si>
  <si>
    <t xml:space="preserve">Approved </t>
  </si>
  <si>
    <t xml:space="preserve">Residential GFA </t>
  </si>
  <si>
    <t>Construction Unit Statistics</t>
  </si>
  <si>
    <t>Finish</t>
  </si>
  <si>
    <t>Millions</t>
  </si>
  <si>
    <t>Input</t>
  </si>
  <si>
    <t>Total Equity Drawdown</t>
  </si>
  <si>
    <t>Total Equity Disbursement</t>
  </si>
  <si>
    <t>(+) Retail Rental</t>
  </si>
  <si>
    <t>Annual Net Income at Sales Date</t>
  </si>
  <si>
    <t>Financial Engineering</t>
  </si>
  <si>
    <t>Retail Revenues</t>
  </si>
  <si>
    <t>Hotel Revenues</t>
  </si>
  <si>
    <t>FF&amp;E Cost as % of Revenue</t>
  </si>
  <si>
    <t>LP Waterfall Cash Flow</t>
  </si>
  <si>
    <t>GP Waterfall Cash Flow</t>
  </si>
  <si>
    <t>Equity &amp; Return Assumptions</t>
  </si>
  <si>
    <t>Net Commercial Value</t>
  </si>
  <si>
    <t>Manual Change in Facilities Insurance</t>
  </si>
  <si>
    <t>Max Costs Covered by Deposits</t>
  </si>
  <si>
    <t>Total Receipts</t>
  </si>
  <si>
    <t>Condominium Revenues</t>
  </si>
  <si>
    <t>Total Acquisition costs</t>
  </si>
  <si>
    <t>Hotel &amp; Retail Profitability</t>
  </si>
  <si>
    <t>Data Table Sensitivity Values</t>
  </si>
  <si>
    <t>Summary Charts</t>
  </si>
  <si>
    <t>Overall Cash Flows</t>
  </si>
  <si>
    <t>Total Operating Cash Flows</t>
  </si>
  <si>
    <t>Acquisition &amp; Developmental Outflows</t>
  </si>
  <si>
    <t>Closing Contingency</t>
  </si>
  <si>
    <t>Soft Cost Contingency</t>
  </si>
  <si>
    <t>Remaining Cash Flow for Hurdle 2</t>
  </si>
  <si>
    <t>Total Hotel and Retail Sales Proceeds</t>
  </si>
  <si>
    <t>Interest Rate Increase</t>
  </si>
  <si>
    <t>Commercial Cap Increase</t>
  </si>
  <si>
    <t>Exit Cap Increase</t>
  </si>
  <si>
    <t>Sales Velocity Increase</t>
  </si>
  <si>
    <t>Velocity</t>
  </si>
  <si>
    <t>Project MOIC</t>
  </si>
  <si>
    <t>JV MOIC</t>
  </si>
  <si>
    <t>LP MOIC</t>
  </si>
  <si>
    <t>GP MOIC</t>
  </si>
  <si>
    <t>LP Waterfall MOIC</t>
  </si>
  <si>
    <t>GP Waterfall MOIC</t>
  </si>
  <si>
    <t>Multiple on Invested Capital</t>
  </si>
  <si>
    <t>Cash Flows</t>
  </si>
  <si>
    <t>Hotel and Retail Net Income</t>
  </si>
  <si>
    <t>Total Acquisition and Development Costs</t>
  </si>
  <si>
    <t>Cash-on-cash Returns</t>
  </si>
  <si>
    <t xml:space="preserve">   Hard costs</t>
  </si>
  <si>
    <t xml:space="preserve">   Soft costs</t>
  </si>
  <si>
    <t xml:space="preserve">Debt Financing </t>
  </si>
  <si>
    <t>Hotel Valuation at the end of Year 5</t>
  </si>
  <si>
    <t>Hotel PreSale</t>
  </si>
  <si>
    <t>Hotel Rooftop &amp; Additional Credit</t>
  </si>
  <si>
    <t>Carve-Out Option</t>
  </si>
  <si>
    <t>Total Retail Income</t>
  </si>
  <si>
    <t>Hotel Proceeds</t>
  </si>
  <si>
    <t>Initial Land Cost</t>
  </si>
  <si>
    <t>Remaining Balance of Land</t>
  </si>
  <si>
    <t>Debt Cash Flow</t>
  </si>
  <si>
    <t>Private Lender Cash Flow</t>
  </si>
  <si>
    <t>Total Disbursement</t>
  </si>
  <si>
    <t>Use</t>
  </si>
  <si>
    <t>Periods until Steady State</t>
  </si>
  <si>
    <t>Net Hotel Room Days Per Period</t>
  </si>
  <si>
    <t>Other Charge 2</t>
  </si>
  <si>
    <t>Monthly Management Fees</t>
  </si>
  <si>
    <t>(+) Hotel Pre-Sale + Credit</t>
  </si>
  <si>
    <t>DR BOUTIQUE HOTEL &amp; RESIDENCES</t>
  </si>
  <si>
    <t>RNFC</t>
  </si>
  <si>
    <t>Hotel Carve-out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</si>
</sst>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5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&quot;$&quot;#,##0.0_);\(&quot;$&quot;#,##0.0\);\–_);&quot;–&quot;_)"/>
    <numFmt numFmtId="167" formatCode="&quot;$&quot;#,##0.00"/>
    <numFmt numFmtId="168" formatCode="0.0%_);\(0.0%\);&quot;–&quot;_)"/>
    <numFmt numFmtId="169" formatCode="&quot;$&quot;#,##0"/>
    <numFmt numFmtId="170" formatCode="0.0&quot;x&quot;"/>
    <numFmt numFmtId="171" formatCode="&quot;$&quot;#,##0_);\(&quot;$&quot;#,##0\);\–_);&quot;–&quot;_)"/>
    <numFmt numFmtId="172" formatCode="&quot;$&quot;#,##0_);\(&quot;$&quot;#,##0\);\–_);"/>
    <numFmt numFmtId="173" formatCode="&quot;On&quot;;;&quot;Off&quot;"/>
    <numFmt numFmtId="174" formatCode="0.0%"/>
    <numFmt numFmtId="175" formatCode="&quot;$&quot;#,##0_);\(&quot;$&quot;#,##0\);\–_)"/>
    <numFmt numFmtId="176" formatCode="0.0&quot;x&quot;_)"/>
    <numFmt numFmtId="177" formatCode="###&quot; /sf&quot;"/>
    <numFmt numFmtId="178" formatCode="&quot;$&quot;#,##0.0&quot; /sf&quot;;;&quot;$0 /sf&quot;"/>
    <numFmt numFmtId="179" formatCode="_-&quot;$&quot;* #,##0.0_-;\-&quot;$&quot;* #,##0.0_-;_-&quot;$&quot;* &quot;-&quot;??_-;_-@_-"/>
    <numFmt numFmtId="180" formatCode="&quot;$&quot;##,##0.0&quot; /unit&quot;;;&quot;$0 /unit&quot;"/>
    <numFmt numFmtId="181" formatCode="#,##0.0&quot; /sf&quot;;;&quot;0 /sf&quot;"/>
    <numFmt numFmtId="182" formatCode="#,##0.0_);\(#,##0.0\);\–_);&quot;–&quot;_)"/>
    <numFmt numFmtId="183" formatCode="#,##0_);\(#,##0\);\–_);&quot;–&quot;_)"/>
    <numFmt numFmtId="184" formatCode="_-&quot;$&quot;* #,##0_-;\-&quot;$&quot;* #,##0_-;_-&quot;$&quot;* &quot;-&quot;??_-;_-@_-"/>
    <numFmt numFmtId="185" formatCode="&quot;$&quot;#,###&quot; /unit&quot;;;&quot;$0 /unit&quot;"/>
    <numFmt numFmtId="186" formatCode="&quot;$&quot;#,##0.0_);[Red]\(&quot;$&quot;#,##0.0\)"/>
    <numFmt numFmtId="187" formatCode="#,##0_);\(#,##0\);\–_)"/>
    <numFmt numFmtId="188" formatCode="#,###&quot; sf&quot;;;&quot;0 sf&quot;"/>
    <numFmt numFmtId="189" formatCode="&quot;$&quot;#,###&quot; /sf&quot;"/>
    <numFmt numFmtId="190" formatCode="#,###.00&quot; x&quot;"/>
    <numFmt numFmtId="191" formatCode="0.0&quot; years&quot;"/>
    <numFmt numFmtId="192" formatCode="0&quot; periods&quot;"/>
    <numFmt numFmtId="193" formatCode="\£#,##0_);\(\£#,##0\)"/>
    <numFmt numFmtId="194" formatCode="#,##0.0000000000_);[Red]\(#,##0.0000000000\)"/>
    <numFmt numFmtId="195" formatCode="#,##0_);[Red]\(#,##0\);&quot;-&quot;_)"/>
    <numFmt numFmtId="196" formatCode="_(* #,##0,_);[Red]_(* \(#,##0,\);_(* &quot;-&quot;_);_(@_)"/>
    <numFmt numFmtId="197" formatCode="\ #,##0,_);[Red]\(#,##0,\);&quot;-&quot;_)"/>
    <numFmt numFmtId="198" formatCode="_(* #,##0.0,,_);[Red]_(* \(#,##0.0,,\);_(* &quot;-&quot;_);_(@_)"/>
    <numFmt numFmtId="199" formatCode="_(* #,##0_);[Red]_(* \(#,##0\);_(* 0_);_(@_)"/>
    <numFmt numFmtId="200" formatCode="#,##0;\(#,##0\)"/>
    <numFmt numFmtId="201" formatCode="#,##0.000000"/>
    <numFmt numFmtId="202" formatCode="_(&quot;$&quot;* #,##0.00_);[Red]_(&quot;$&quot;* \(#,##0.00\);_(&quot;$&quot;* 0.00_);_(@_)"/>
    <numFmt numFmtId="203" formatCode="mmm\-yyyy"/>
    <numFmt numFmtId="204" formatCode="#,##0.0_);\(#,##0.0\)"/>
    <numFmt numFmtId="205" formatCode="_-* #,##0\ _F_-;\-* #,##0\ _F_-;_-* &quot;-&quot;\ _F_-;_-@_-"/>
    <numFmt numFmtId="206" formatCode="_-* #,##0.00\ _F_-;\-* #,##0.00\ _F_-;_-* &quot;-&quot;??\ _F_-;_-@_-"/>
    <numFmt numFmtId="207" formatCode="_-* #,##0\ &quot;F&quot;_-;\-* #,##0\ &quot;F&quot;_-;_-* &quot;-&quot;\ &quot;F&quot;_-;_-@_-"/>
    <numFmt numFmtId="208" formatCode="_-* #,##0.00\ &quot;F&quot;_-;\-* #,##0.00\ &quot;F&quot;_-;_-* &quot;-&quot;??\ &quot;F&quot;_-;_-@_-"/>
    <numFmt numFmtId="209" formatCode="###0_);\(###0\)"/>
    <numFmt numFmtId="210" formatCode="0.00%;[Red]\(0.00%\);0%"/>
    <numFmt numFmtId="211" formatCode="0%;[Red]\(0%\)"/>
    <numFmt numFmtId="212" formatCode="[Blue]#,##0_);[Red]\(#,##0\)"/>
    <numFmt numFmtId="213" formatCode="###0_);\(###0\);0_);@_)"/>
    <numFmt numFmtId="214" formatCode=";;;@"/>
    <numFmt numFmtId="215" formatCode="\¥#,##0_);\(\¥#,##0\)"/>
    <numFmt numFmtId="216" formatCode="&quot;Yes&quot;;;&quot;No&quot;"/>
    <numFmt numFmtId="217" formatCode="&quot;$&quot;#,##0.0_);\(&quot;$&quot;#,##0.0\);&quot;–&quot;_)"/>
    <numFmt numFmtId="218" formatCode="_-* #,##0_-;\(#,##0\);_-* &quot;-&quot;??_-;_-@_-"/>
    <numFmt numFmtId="219" formatCode="_(* #,##0_);_(* \(#,##0\);_(* &quot;-&quot;??_);_(@_)"/>
    <numFmt numFmtId="220" formatCode="&quot;$&quot;#,##0.0_);\(&quot;$&quot;#,##0.0\);\–_);&quot;&quot;_)"/>
    <numFmt numFmtId="221" formatCode="_-* #,##0_-;\(#,##0\);&quot;NA&quot;;_-@_-"/>
    <numFmt numFmtId="222" formatCode="&quot;Retail Saleable&quot;\ &quot;(&quot;\ ##%\ &quot;Efficiency&quot;\)"/>
    <numFmt numFmtId="223" formatCode="[$-409]mmm/yy;@"/>
    <numFmt numFmtId="224" formatCode="_(* #,##0_);_(* \(#,##0\);&quot;–&quot;_)"/>
    <numFmt numFmtId="225" formatCode="_(* #,##0_);_(* \(#,##0\)"/>
    <numFmt numFmtId="226" formatCode="&quot;Unit &quot;0"/>
    <numFmt numFmtId="227" formatCode="_(* #,##0_);_(* \(#,##0\);&quot;–&quot;_);_(@_)"/>
    <numFmt numFmtId="228" formatCode="&quot;$&quot;#,##0.0"/>
    <numFmt numFmtId="229" formatCode="_(&quot;$&quot;* #,##0_);_(&quot;$&quot;* \(#,##0\);_(&quot;$&quot;* &quot;-&quot;??_);_(@_)"/>
    <numFmt numFmtId="230" formatCode="#,##0.0_);\(&quot;$&quot;#,##0.0\);\–_);&quot;–&quot;_)"/>
    <numFmt numFmtId="231" formatCode="0&quot; units&quot;"/>
    <numFmt numFmtId="232" formatCode="&quot;$&quot;\ #,###\ &quot;/unit&quot;"/>
    <numFmt numFmtId="233" formatCode="_(* #,##0_);_(* \(#,##0\);_(* 0_);_(@_)"/>
    <numFmt numFmtId="234" formatCode="_(* #,##0.0_);_(* \(#,##0.0\);&quot;–&quot;_)"/>
    <numFmt numFmtId="235" formatCode="&quot;$&quot;#,##0.0_);\(&quot;$&quot;#,##0.0\)"/>
    <numFmt numFmtId="236" formatCode="&quot;$&quot;#,##0.0_);\(&quot;$&quot;#,##0.0\)&quot;–&quot;_)"/>
    <numFmt numFmtId="237" formatCode="_(* #,##0_);_(* \(#,##0\);_(@_)"/>
    <numFmt numFmtId="238" formatCode="_-* #,##0.00_-;\(#,##0.00\);_-* &quot;-&quot;??_-;_-@_-"/>
    <numFmt numFmtId="239" formatCode="###\ &quot;units&quot;"/>
    <numFmt numFmtId="240" formatCode="#,###&quot; units&quot;;;&quot;0 units&quot;"/>
    <numFmt numFmtId="241" formatCode="0.00%_);\(0.00%\);&quot;–&quot;_)"/>
    <numFmt numFmtId="242" formatCode="#,##0.00_);\(#,##0.00\);\–_);&quot;–&quot;_)"/>
    <numFmt numFmtId="243" formatCode="0.00%_);\(0.00%\);\–_);&quot;–&quot;_)"/>
    <numFmt numFmtId="244" formatCode="0&quot; Months&quot;"/>
    <numFmt numFmtId="245" formatCode="###&quot; sf&quot;"/>
    <numFmt numFmtId="246" formatCode="#,##0.0"/>
    <numFmt numFmtId="247" formatCode="#,###&quot; units&quot;"/>
    <numFmt numFmtId="248" formatCode="0\ &quot;periods&quot;"/>
    <numFmt numFmtId="249" formatCode="&quot;$&quot;#,###&quot; /unit&quot;"/>
    <numFmt numFmtId="250" formatCode="&quot;$&quot;#,##0.00;\–_);&quot;–&quot;_)"/>
    <numFmt numFmtId="251" formatCode="&quot;$&quot;##,##0&quot; /unit&quot;;;&quot;$0 /unit&quot;"/>
    <numFmt numFmtId="252" formatCode="&quot;$&quot;#,##0&quot; /sf&quot;;;&quot;$0 /sf&quot;"/>
  </numFmts>
  <fonts count="7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0"/>
      <color rgb="FF0000FF"/>
      <name val="Arial"/>
      <family val="2"/>
    </font>
    <font>
      <b/>
      <sz val="10"/>
      <color rgb="FF000000"/>
      <name val="Arial"/>
      <family val="2"/>
    </font>
    <font>
      <b/>
      <sz val="12"/>
      <color theme="0"/>
      <name val="Arial"/>
      <family val="2"/>
    </font>
    <font>
      <b/>
      <u val="singleAccounting"/>
      <sz val="10"/>
      <color rgb="FF00000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Times New Roman"/>
      <family val="1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2"/>
      <name val="Arial"/>
      <family val="2"/>
    </font>
    <font>
      <u val="singleAccounting"/>
      <sz val="10"/>
      <name val="Arial"/>
      <family val="2"/>
    </font>
    <font>
      <b/>
      <sz val="8"/>
      <name val="Arial"/>
      <family val="2"/>
    </font>
    <font>
      <sz val="10"/>
      <name val="Palatino"/>
      <family val="1"/>
    </font>
    <font>
      <sz val="8"/>
      <name val="Book Antiqua"/>
      <family val="1"/>
    </font>
    <font>
      <sz val="10"/>
      <name val="Book Antiqua"/>
      <family val="1"/>
    </font>
    <font>
      <sz val="10"/>
      <name val="Helv"/>
    </font>
    <font>
      <sz val="10"/>
      <name val="MS Serif"/>
      <family val="1"/>
    </font>
    <font>
      <sz val="10"/>
      <name val="Courier"/>
      <family val="3"/>
    </font>
    <font>
      <sz val="8"/>
      <name val="Helv"/>
    </font>
    <font>
      <sz val="10"/>
      <name val="tms rmn"/>
    </font>
    <font>
      <u val="doubleAccounting"/>
      <sz val="10"/>
      <name val="Arial"/>
      <family val="2"/>
    </font>
    <font>
      <sz val="10"/>
      <color indexed="16"/>
      <name val="MS Serif"/>
      <family val="1"/>
    </font>
    <font>
      <sz val="8"/>
      <name val="Arial"/>
      <family val="2"/>
    </font>
    <font>
      <b/>
      <sz val="12"/>
      <name val="Arial"/>
      <family val="2"/>
    </font>
    <font>
      <b/>
      <sz val="12"/>
      <name val="Helv"/>
    </font>
    <font>
      <sz val="12"/>
      <name val="Helv"/>
    </font>
    <font>
      <sz val="12"/>
      <color indexed="9"/>
      <name val="Helv"/>
    </font>
    <font>
      <sz val="11"/>
      <name val="‚l‚r –¾’©"/>
    </font>
    <font>
      <sz val="8"/>
      <name val="Univers (WN)"/>
    </font>
    <font>
      <b/>
      <sz val="10"/>
      <name val="Helv"/>
    </font>
    <font>
      <b/>
      <sz val="8"/>
      <color indexed="8"/>
      <name val="Helv"/>
    </font>
    <font>
      <sz val="12"/>
      <name val="Times New Roman"/>
      <family val="1"/>
    </font>
    <font>
      <sz val="10"/>
      <color rgb="FF800080"/>
      <name val="Arial"/>
      <family val="2"/>
    </font>
    <font>
      <sz val="10"/>
      <color rgb="FF0000CC"/>
      <name val="Arial"/>
      <family val="2"/>
    </font>
    <font>
      <u val="singleAccounting"/>
      <sz val="10"/>
      <color rgb="FF000000"/>
      <name val="Arial"/>
      <family val="2"/>
    </font>
    <font>
      <b/>
      <u val="singleAccounting"/>
      <sz val="10"/>
      <name val="Arial"/>
      <family val="2"/>
    </font>
    <font>
      <sz val="10"/>
      <color rgb="FF008000"/>
      <name val="Arial"/>
      <family val="2"/>
    </font>
    <font>
      <sz val="10"/>
      <color theme="4" tint="-0.499984740745262"/>
      <name val="Arial"/>
      <family val="2"/>
    </font>
    <font>
      <i/>
      <sz val="10"/>
      <color theme="1"/>
      <name val="Arial"/>
      <family val="2"/>
    </font>
    <font>
      <i/>
      <sz val="10"/>
      <color rgb="FF800080"/>
      <name val="Arial"/>
      <family val="2"/>
    </font>
    <font>
      <sz val="10"/>
      <color rgb="FFFF0000"/>
      <name val="Arial"/>
      <family val="2"/>
    </font>
    <font>
      <b/>
      <u val="singleAccounting"/>
      <sz val="10"/>
      <color theme="1"/>
      <name val="Arial"/>
      <family val="2"/>
    </font>
    <font>
      <b/>
      <sz val="10"/>
      <color rgb="FF0000FF"/>
      <name val="Arial"/>
      <family val="2"/>
    </font>
    <font>
      <sz val="10"/>
      <color rgb="FFFFFF0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4"/>
      <color theme="0"/>
      <name val="Arial"/>
      <family val="2"/>
    </font>
    <font>
      <sz val="14"/>
      <color rgb="FF0000FF"/>
      <name val="Arial"/>
      <family val="2"/>
    </font>
    <font>
      <sz val="14"/>
      <color rgb="FF000000"/>
      <name val="Arial"/>
      <family val="2"/>
    </font>
    <font>
      <sz val="12"/>
      <color rgb="FF0000FF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theme="1"/>
      <name val="Arial"/>
      <family val="2"/>
    </font>
    <font>
      <sz val="12"/>
      <color theme="0"/>
      <name val="Arial"/>
      <family val="2"/>
    </font>
    <font>
      <b/>
      <sz val="12"/>
      <color theme="1"/>
      <name val="Arial"/>
      <family val="2"/>
    </font>
    <font>
      <b/>
      <u val="singleAccounting"/>
      <sz val="12"/>
      <color rgb="FF000000"/>
      <name val="Arial"/>
      <family val="2"/>
    </font>
    <font>
      <sz val="11"/>
      <color rgb="FF0000FF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9"/>
      </patternFill>
    </fill>
    <fill>
      <patternFill patternType="solid">
        <fgColor indexed="44"/>
      </patternFill>
    </fill>
    <fill>
      <patternFill patternType="solid">
        <fgColor indexed="27"/>
      </patternFill>
    </fill>
    <fill>
      <patternFill patternType="solid">
        <fgColor indexed="29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gray0625">
        <fgColor indexed="13"/>
        <bgColor indexed="13"/>
      </patternFill>
    </fill>
    <fill>
      <patternFill patternType="gray0625">
        <fgColor indexed="10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F243E"/>
        <bgColor indexed="64"/>
      </patternFill>
    </fill>
  </fills>
  <borders count="32">
    <border>
      <left/>
      <right/>
      <top/>
      <bottom/>
      <diagonal/>
    </border>
    <border>
      <left/>
      <right style="hair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10"/>
      </left>
      <right style="hair">
        <color indexed="10"/>
      </right>
      <top style="hair">
        <color indexed="10"/>
      </top>
      <bottom style="hair">
        <color indexed="10"/>
      </bottom>
      <diagonal/>
    </border>
    <border>
      <left style="thin">
        <color indexed="22"/>
      </left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rgb="FFFF0000"/>
      </right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/>
      <top style="dotted">
        <color rgb="FFFF0000"/>
      </top>
      <bottom style="dotted">
        <color rgb="FFFF0000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auto="1"/>
      </top>
      <bottom/>
      <diagonal/>
    </border>
    <border>
      <left/>
      <right style="hair">
        <color auto="1"/>
      </right>
      <top/>
      <bottom style="thin">
        <color indexed="64"/>
      </bottom>
      <diagonal/>
    </border>
  </borders>
  <cellStyleXfs count="121">
    <xf numFmtId="0" fontId="0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2" fillId="0" borderId="0"/>
    <xf numFmtId="0" fontId="13" fillId="6" borderId="0" applyBorder="0"/>
    <xf numFmtId="1" fontId="14" fillId="0" borderId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6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6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6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1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6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9" borderId="0" applyNumberFormat="0" applyBorder="0" applyAlignment="0" applyProtection="0"/>
    <xf numFmtId="0" fontId="17" fillId="0" borderId="0">
      <alignment horizontal="center" wrapText="1"/>
      <protection locked="0"/>
    </xf>
    <xf numFmtId="0" fontId="2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93" fontId="19" fillId="0" borderId="0" applyFont="0" applyFill="0" applyBorder="0" applyAlignment="0" applyProtection="0"/>
    <xf numFmtId="194" fontId="2" fillId="0" borderId="0" applyFill="0" applyBorder="0" applyAlignment="0"/>
    <xf numFmtId="0" fontId="20" fillId="0" borderId="9">
      <alignment horizontal="center"/>
    </xf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9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96" fontId="23" fillId="0" borderId="0" applyFont="0" applyFill="0" applyBorder="0" applyAlignment="0" applyProtection="0"/>
    <xf numFmtId="197" fontId="22" fillId="0" borderId="0" applyFont="0" applyFill="0" applyBorder="0" applyAlignment="0" applyProtection="0"/>
    <xf numFmtId="198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199" fontId="22" fillId="16" borderId="0" applyFont="0" applyFill="0" applyBorder="0" applyAlignment="0" applyProtection="0">
      <alignment horizontal="center"/>
    </xf>
    <xf numFmtId="0" fontId="24" fillId="0" borderId="0"/>
    <xf numFmtId="0" fontId="24" fillId="0" borderId="0"/>
    <xf numFmtId="0" fontId="25" fillId="0" borderId="0" applyNumberFormat="0" applyAlignment="0">
      <alignment horizontal="left"/>
    </xf>
    <xf numFmtId="0" fontId="26" fillId="0" borderId="0" applyNumberFormat="0" applyAlignment="0"/>
    <xf numFmtId="0" fontId="27" fillId="0" borderId="0"/>
    <xf numFmtId="0" fontId="24" fillId="0" borderId="0"/>
    <xf numFmtId="0" fontId="24" fillId="0" borderId="0"/>
    <xf numFmtId="44" fontId="21" fillId="0" borderId="0" applyFont="0" applyFill="0" applyBorder="0" applyAlignment="0" applyProtection="0"/>
    <xf numFmtId="42" fontId="2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200" fontId="28" fillId="0" borderId="10" applyFont="0" applyFill="0" applyBorder="0" applyProtection="0">
      <alignment horizontal="center"/>
    </xf>
    <xf numFmtId="201" fontId="28" fillId="0" borderId="0" applyFont="0" applyFill="0" applyBorder="0" applyProtection="0">
      <alignment horizontal="center"/>
    </xf>
    <xf numFmtId="202" fontId="22" fillId="16" borderId="0" applyFont="0" applyFill="0" applyBorder="0" applyAlignment="0" applyProtection="0"/>
    <xf numFmtId="184" fontId="28" fillId="0" borderId="0" applyFont="0" applyFill="0" applyBorder="0" applyAlignment="0" applyProtection="0"/>
    <xf numFmtId="14" fontId="22" fillId="0" borderId="0" applyFont="0" applyFill="0" applyBorder="0" applyAlignment="0" applyProtection="0"/>
    <xf numFmtId="17" fontId="22" fillId="0" borderId="0" applyFont="0" applyFill="0" applyBorder="0" applyAlignment="0" applyProtection="0"/>
    <xf numFmtId="203" fontId="22" fillId="0" borderId="0" applyFont="0" applyFill="0" applyBorder="0" applyAlignment="0" applyProtection="0"/>
    <xf numFmtId="14" fontId="22" fillId="0" borderId="0" applyFont="0" applyFill="0" applyBorder="0" applyAlignment="0" applyProtection="0"/>
    <xf numFmtId="42" fontId="29" fillId="0" borderId="0" applyFill="0" applyBorder="0" applyAlignment="0" applyProtection="0"/>
    <xf numFmtId="0" fontId="30" fillId="0" borderId="0" applyNumberFormat="0" applyAlignment="0">
      <alignment horizontal="left"/>
    </xf>
    <xf numFmtId="0" fontId="24" fillId="0" borderId="0"/>
    <xf numFmtId="38" fontId="31" fillId="17" borderId="0" applyNumberFormat="0" applyBorder="0" applyAlignment="0" applyProtection="0"/>
    <xf numFmtId="0" fontId="32" fillId="0" borderId="11" applyNumberFormat="0" applyAlignment="0" applyProtection="0">
      <alignment horizontal="left" vertical="center"/>
    </xf>
    <xf numFmtId="0" fontId="32" fillId="0" borderId="12">
      <alignment horizontal="left" vertical="center"/>
    </xf>
    <xf numFmtId="0" fontId="33" fillId="0" borderId="0"/>
    <xf numFmtId="10" fontId="31" fillId="18" borderId="10" applyNumberFormat="0" applyBorder="0" applyAlignment="0" applyProtection="0"/>
    <xf numFmtId="204" fontId="34" fillId="19" borderId="0"/>
    <xf numFmtId="0" fontId="2" fillId="0" borderId="8"/>
    <xf numFmtId="204" fontId="35" fillId="20" borderId="0"/>
    <xf numFmtId="205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5" fillId="0" borderId="0"/>
    <xf numFmtId="209" fontId="31" fillId="0" borderId="0" applyFont="0" applyFill="0" applyBorder="0" applyAlignment="0" applyProtection="0"/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37" fontId="17" fillId="21" borderId="0" applyNumberFormat="0" applyFont="0" applyBorder="0" applyAlignment="0" applyProtection="0"/>
    <xf numFmtId="14" fontId="17" fillId="0" borderId="0">
      <alignment horizontal="center" wrapText="1"/>
      <protection locked="0"/>
    </xf>
    <xf numFmtId="0" fontId="34" fillId="0" borderId="0"/>
    <xf numFmtId="0" fontId="24" fillId="0" borderId="0"/>
    <xf numFmtId="210" fontId="22" fillId="16" borderId="0" applyFont="0" applyFill="0" applyBorder="0" applyAlignment="0" applyProtection="0"/>
    <xf numFmtId="9" fontId="21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211" fontId="22" fillId="0" borderId="0" applyFont="0" applyFill="0" applyBorder="0" applyAlignment="0" applyProtection="0"/>
    <xf numFmtId="5" fontId="28" fillId="0" borderId="0"/>
    <xf numFmtId="0" fontId="14" fillId="0" borderId="0" applyNumberFormat="0" applyFont="0" applyFill="0" applyBorder="0" applyAlignment="0" applyProtection="0">
      <alignment horizontal="left"/>
    </xf>
    <xf numFmtId="212" fontId="37" fillId="22" borderId="13">
      <alignment vertical="center"/>
    </xf>
    <xf numFmtId="14" fontId="27" fillId="0" borderId="0" applyNumberFormat="0" applyFill="0" applyBorder="0" applyAlignment="0" applyProtection="0">
      <alignment horizontal="left"/>
    </xf>
    <xf numFmtId="0" fontId="38" fillId="0" borderId="0" applyFill="0" applyBorder="0" applyProtection="0">
      <alignment horizontal="center"/>
    </xf>
    <xf numFmtId="42" fontId="19" fillId="0" borderId="0" applyFill="0" applyBorder="0" applyAlignment="0" applyProtection="0"/>
    <xf numFmtId="0" fontId="2" fillId="23" borderId="14" applyNumberFormat="0" applyFont="0" applyProtection="0">
      <alignment horizontal="left"/>
    </xf>
    <xf numFmtId="0" fontId="2" fillId="24" borderId="14" applyNumberFormat="0" applyFont="0" applyProtection="0">
      <alignment horizontal="right"/>
    </xf>
    <xf numFmtId="0" fontId="13" fillId="0" borderId="0"/>
    <xf numFmtId="0" fontId="13" fillId="0" borderId="0"/>
    <xf numFmtId="0" fontId="13" fillId="0" borderId="0"/>
    <xf numFmtId="0" fontId="13" fillId="0" borderId="0"/>
    <xf numFmtId="40" fontId="39" fillId="0" borderId="0" applyBorder="0">
      <alignment horizontal="right"/>
    </xf>
    <xf numFmtId="213" fontId="31" fillId="0" borderId="0" applyFont="0" applyFill="0" applyBorder="0" applyAlignment="0" applyProtection="0"/>
    <xf numFmtId="214" fontId="22" fillId="0" borderId="0" applyFont="0" applyFill="0" applyBorder="0" applyAlignment="0" applyProtection="0">
      <protection hidden="1"/>
    </xf>
    <xf numFmtId="0" fontId="13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215" fontId="19" fillId="0" borderId="0" applyFont="0" applyFill="0" applyBorder="0" applyAlignment="0" applyProtection="0"/>
  </cellStyleXfs>
  <cellXfs count="798">
    <xf numFmtId="0" fontId="0" fillId="0" borderId="0" xfId="0"/>
    <xf numFmtId="0" fontId="2" fillId="0" borderId="0" xfId="0" applyFont="1" applyAlignment="1"/>
    <xf numFmtId="166" fontId="2" fillId="0" borderId="0" xfId="0" applyNumberFormat="1" applyFont="1" applyAlignment="1"/>
    <xf numFmtId="166" fontId="2" fillId="0" borderId="1" xfId="0" applyNumberFormat="1" applyFont="1" applyBorder="1" applyAlignment="1"/>
    <xf numFmtId="166" fontId="2" fillId="2" borderId="0" xfId="1" applyNumberFormat="1" applyFont="1" applyFill="1" applyBorder="1"/>
    <xf numFmtId="167" fontId="2" fillId="0" borderId="0" xfId="0" applyNumberFormat="1" applyFont="1" applyAlignment="1"/>
    <xf numFmtId="166" fontId="2" fillId="2" borderId="1" xfId="1" applyNumberFormat="1" applyFont="1" applyFill="1" applyBorder="1"/>
    <xf numFmtId="17" fontId="2" fillId="0" borderId="0" xfId="0" applyNumberFormat="1" applyFont="1" applyAlignment="1"/>
    <xf numFmtId="0" fontId="2" fillId="2" borderId="0" xfId="1" applyNumberFormat="1" applyFont="1" applyFill="1" applyBorder="1"/>
    <xf numFmtId="0" fontId="2" fillId="2" borderId="1" xfId="1" applyNumberFormat="1" applyFont="1" applyFill="1" applyBorder="1"/>
    <xf numFmtId="0" fontId="2" fillId="0" borderId="0" xfId="0" applyFont="1" applyBorder="1" applyAlignment="1"/>
    <xf numFmtId="0" fontId="2" fillId="0" borderId="1" xfId="0" applyFont="1" applyBorder="1" applyAlignment="1"/>
    <xf numFmtId="0" fontId="2" fillId="0" borderId="2" xfId="0" applyFont="1" applyBorder="1" applyAlignment="1"/>
    <xf numFmtId="1" fontId="2" fillId="0" borderId="0" xfId="0" applyNumberFormat="1" applyFont="1" applyAlignment="1"/>
    <xf numFmtId="0" fontId="4" fillId="3" borderId="0" xfId="4" applyFont="1" applyFill="1" applyBorder="1" applyAlignment="1">
      <alignment horizontal="centerContinuous"/>
    </xf>
    <xf numFmtId="0" fontId="2" fillId="3" borderId="0" xfId="4" applyFont="1" applyFill="1" applyBorder="1" applyAlignment="1">
      <alignment horizontal="centerContinuous"/>
    </xf>
    <xf numFmtId="0" fontId="5" fillId="3" borderId="0" xfId="4" applyFont="1" applyFill="1" applyBorder="1" applyAlignment="1">
      <alignment horizontal="centerContinuous"/>
    </xf>
    <xf numFmtId="1" fontId="2" fillId="0" borderId="0" xfId="0" applyNumberFormat="1" applyFont="1" applyFill="1" applyBorder="1"/>
    <xf numFmtId="0" fontId="2" fillId="0" borderId="0" xfId="0" applyFont="1"/>
    <xf numFmtId="0" fontId="3" fillId="0" borderId="0" xfId="4" applyFill="1" applyBorder="1"/>
    <xf numFmtId="172" fontId="2" fillId="0" borderId="0" xfId="4" applyNumberFormat="1" applyFont="1" applyFill="1" applyBorder="1"/>
    <xf numFmtId="168" fontId="2" fillId="0" borderId="0" xfId="4" applyNumberFormat="1" applyFont="1" applyFill="1" applyBorder="1"/>
    <xf numFmtId="173" fontId="6" fillId="0" borderId="0" xfId="4" applyNumberFormat="1" applyFont="1"/>
    <xf numFmtId="0" fontId="2" fillId="0" borderId="0" xfId="4" applyFont="1"/>
    <xf numFmtId="0" fontId="8" fillId="3" borderId="2" xfId="4" applyFont="1" applyFill="1" applyBorder="1"/>
    <xf numFmtId="0" fontId="8" fillId="3" borderId="0" xfId="4" applyFont="1" applyFill="1" applyBorder="1"/>
    <xf numFmtId="0" fontId="10" fillId="0" borderId="0" xfId="0" applyFont="1" applyFill="1" applyBorder="1" applyAlignment="1">
      <alignment horizontal="left"/>
    </xf>
    <xf numFmtId="0" fontId="2" fillId="0" borderId="4" xfId="0" applyFont="1" applyBorder="1" applyAlignment="1"/>
    <xf numFmtId="177" fontId="6" fillId="0" borderId="0" xfId="0" applyNumberFormat="1" applyFont="1" applyFill="1" applyBorder="1"/>
    <xf numFmtId="0" fontId="2" fillId="0" borderId="0" xfId="0" applyFont="1" applyFill="1" applyBorder="1"/>
    <xf numFmtId="0" fontId="12" fillId="0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11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/>
    <xf numFmtId="0" fontId="10" fillId="0" borderId="0" xfId="0" applyFont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10" fillId="0" borderId="4" xfId="0" applyFont="1" applyBorder="1" applyAlignment="1">
      <alignment horizontal="center"/>
    </xf>
    <xf numFmtId="166" fontId="2" fillId="0" borderId="0" xfId="0" applyNumberFormat="1" applyFont="1" applyFill="1" applyBorder="1" applyAlignment="1">
      <alignment horizontal="right"/>
    </xf>
    <xf numFmtId="0" fontId="6" fillId="0" borderId="0" xfId="0" applyFont="1" applyAlignment="1">
      <alignment horizontal="right"/>
    </xf>
    <xf numFmtId="188" fontId="2" fillId="0" borderId="0" xfId="1" applyNumberFormat="1" applyFont="1" applyFill="1" applyBorder="1"/>
    <xf numFmtId="188" fontId="2" fillId="0" borderId="2" xfId="1" applyNumberFormat="1" applyFont="1" applyFill="1" applyBorder="1"/>
    <xf numFmtId="189" fontId="2" fillId="0" borderId="0" xfId="0" applyNumberFormat="1" applyFont="1" applyFill="1" applyBorder="1"/>
    <xf numFmtId="0" fontId="7" fillId="0" borderId="4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90" fontId="2" fillId="0" borderId="0" xfId="3" applyNumberFormat="1" applyFont="1" applyFill="1" applyBorder="1"/>
    <xf numFmtId="0" fontId="2" fillId="0" borderId="0" xfId="0" applyFont="1" applyAlignment="1">
      <alignment horizontal="right"/>
    </xf>
    <xf numFmtId="0" fontId="2" fillId="0" borderId="4" xfId="0" applyFont="1" applyFill="1" applyBorder="1" applyAlignment="1"/>
    <xf numFmtId="0" fontId="2" fillId="0" borderId="8" xfId="0" applyFont="1" applyBorder="1" applyAlignment="1"/>
    <xf numFmtId="0" fontId="2" fillId="0" borderId="0" xfId="0" applyFont="1" applyFill="1" applyBorder="1" applyAlignment="1">
      <alignment horizontal="center"/>
    </xf>
    <xf numFmtId="166" fontId="2" fillId="0" borderId="0" xfId="0" applyNumberFormat="1" applyFont="1" applyAlignment="1">
      <alignment horizontal="right"/>
    </xf>
    <xf numFmtId="0" fontId="10" fillId="0" borderId="0" xfId="0" applyFont="1"/>
    <xf numFmtId="41" fontId="2" fillId="0" borderId="0" xfId="6" applyNumberFormat="1" applyFont="1" applyFill="1" applyBorder="1"/>
    <xf numFmtId="10" fontId="2" fillId="0" borderId="0" xfId="3" applyNumberFormat="1" applyFont="1" applyFill="1" applyBorder="1"/>
    <xf numFmtId="166" fontId="2" fillId="0" borderId="0" xfId="0" applyNumberFormat="1" applyFont="1" applyBorder="1" applyAlignment="1">
      <alignment horizontal="right"/>
    </xf>
    <xf numFmtId="166" fontId="2" fillId="0" borderId="0" xfId="0" applyNumberFormat="1" applyFont="1"/>
    <xf numFmtId="174" fontId="6" fillId="0" borderId="0" xfId="3" applyNumberFormat="1" applyFont="1" applyFill="1" applyBorder="1"/>
    <xf numFmtId="0" fontId="2" fillId="0" borderId="0" xfId="0" applyFont="1" applyFill="1" applyBorder="1" applyAlignment="1">
      <alignment horizontal="left" vertical="center" indent="1"/>
    </xf>
    <xf numFmtId="166" fontId="2" fillId="0" borderId="4" xfId="0" applyNumberFormat="1" applyFont="1" applyBorder="1" applyAlignment="1"/>
    <xf numFmtId="166" fontId="2" fillId="0" borderId="4" xfId="0" applyNumberFormat="1" applyFont="1" applyBorder="1" applyAlignment="1">
      <alignment horizontal="right"/>
    </xf>
    <xf numFmtId="0" fontId="2" fillId="0" borderId="4" xfId="0" applyFont="1" applyBorder="1"/>
    <xf numFmtId="10" fontId="3" fillId="0" borderId="0" xfId="0" applyNumberFormat="1" applyFont="1" applyFill="1" applyBorder="1"/>
    <xf numFmtId="0" fontId="4" fillId="3" borderId="0" xfId="0" applyFont="1" applyFill="1" applyBorder="1" applyAlignment="1">
      <alignment vertical="center"/>
    </xf>
    <xf numFmtId="166" fontId="2" fillId="0" borderId="0" xfId="0" applyNumberFormat="1" applyFont="1" applyBorder="1"/>
    <xf numFmtId="0" fontId="2" fillId="0" borderId="4" xfId="0" applyFont="1" applyBorder="1" applyAlignment="1">
      <alignment horizontal="right"/>
    </xf>
    <xf numFmtId="0" fontId="2" fillId="0" borderId="4" xfId="0" applyFont="1" applyFill="1" applyBorder="1" applyAlignment="1">
      <alignment horizontal="left" vertical="center" indent="1"/>
    </xf>
    <xf numFmtId="0" fontId="2" fillId="0" borderId="0" xfId="0" applyFont="1" applyBorder="1"/>
    <xf numFmtId="6" fontId="2" fillId="0" borderId="0" xfId="0" applyNumberFormat="1" applyFont="1" applyAlignment="1">
      <alignment horizontal="right"/>
    </xf>
    <xf numFmtId="174" fontId="3" fillId="0" borderId="0" xfId="0" applyNumberFormat="1" applyFont="1" applyFill="1" applyBorder="1"/>
    <xf numFmtId="1" fontId="41" fillId="0" borderId="0" xfId="0" applyNumberFormat="1" applyFont="1" applyFill="1" applyBorder="1"/>
    <xf numFmtId="9" fontId="3" fillId="0" borderId="2" xfId="0" applyNumberFormat="1" applyFont="1" applyFill="1" applyBorder="1"/>
    <xf numFmtId="171" fontId="3" fillId="0" borderId="2" xfId="0" applyNumberFormat="1" applyFont="1" applyFill="1" applyBorder="1"/>
    <xf numFmtId="10" fontId="3" fillId="0" borderId="2" xfId="0" applyNumberFormat="1" applyFont="1" applyFill="1" applyBorder="1"/>
    <xf numFmtId="0" fontId="3" fillId="0" borderId="2" xfId="0" applyFont="1" applyFill="1" applyBorder="1"/>
    <xf numFmtId="216" fontId="6" fillId="0" borderId="0" xfId="0" applyNumberFormat="1" applyFont="1" applyFill="1" applyBorder="1"/>
    <xf numFmtId="168" fontId="6" fillId="0" borderId="0" xfId="0" applyNumberFormat="1" applyFont="1" applyFill="1" applyBorder="1"/>
    <xf numFmtId="6" fontId="42" fillId="0" borderId="0" xfId="0" applyNumberFormat="1" applyFont="1" applyFill="1"/>
    <xf numFmtId="10" fontId="6" fillId="0" borderId="0" xfId="0" applyNumberFormat="1" applyFont="1" applyFill="1" applyBorder="1"/>
    <xf numFmtId="0" fontId="3" fillId="0" borderId="0" xfId="0" applyFont="1" applyFill="1" applyBorder="1"/>
    <xf numFmtId="0" fontId="6" fillId="0" borderId="0" xfId="0" applyFont="1" applyFill="1" applyBorder="1"/>
    <xf numFmtId="9" fontId="6" fillId="0" borderId="0" xfId="0" applyNumberFormat="1" applyFont="1" applyFill="1" applyBorder="1"/>
    <xf numFmtId="0" fontId="7" fillId="0" borderId="4" xfId="0" applyFont="1" applyFill="1" applyBorder="1" applyAlignment="1"/>
    <xf numFmtId="0" fontId="3" fillId="0" borderId="4" xfId="0" applyFont="1" applyFill="1" applyBorder="1"/>
    <xf numFmtId="0" fontId="7" fillId="0" borderId="0" xfId="0" applyFont="1" applyFill="1" applyBorder="1" applyAlignment="1"/>
    <xf numFmtId="0" fontId="9" fillId="0" borderId="0" xfId="0" applyFont="1" applyFill="1" applyBorder="1" applyAlignment="1">
      <alignment horizontal="centerContinuous"/>
    </xf>
    <xf numFmtId="0" fontId="43" fillId="0" borderId="0" xfId="0" applyFont="1" applyFill="1" applyBorder="1" applyAlignment="1">
      <alignment horizontal="centerContinuous"/>
    </xf>
    <xf numFmtId="0" fontId="5" fillId="3" borderId="0" xfId="0" applyFont="1" applyFill="1"/>
    <xf numFmtId="0" fontId="5" fillId="3" borderId="0" xfId="0" applyFont="1" applyFill="1" applyBorder="1"/>
    <xf numFmtId="0" fontId="4" fillId="3" borderId="0" xfId="0" applyFont="1" applyFill="1"/>
    <xf numFmtId="169" fontId="2" fillId="0" borderId="0" xfId="6" applyNumberFormat="1" applyFont="1" applyFill="1" applyBorder="1"/>
    <xf numFmtId="217" fontId="6" fillId="0" borderId="0" xfId="0" applyNumberFormat="1" applyFont="1" applyFill="1" applyBorder="1" applyAlignment="1">
      <alignment horizontal="right"/>
    </xf>
    <xf numFmtId="1" fontId="2" fillId="0" borderId="4" xfId="0" applyNumberFormat="1" applyFont="1" applyFill="1" applyBorder="1"/>
    <xf numFmtId="217" fontId="6" fillId="0" borderId="0" xfId="0" applyNumberFormat="1" applyFont="1" applyFill="1" applyBorder="1"/>
    <xf numFmtId="10" fontId="6" fillId="0" borderId="0" xfId="3" applyNumberFormat="1" applyFont="1" applyFill="1" applyBorder="1"/>
    <xf numFmtId="41" fontId="10" fillId="0" borderId="0" xfId="6" applyNumberFormat="1" applyFont="1" applyFill="1" applyBorder="1"/>
    <xf numFmtId="1" fontId="41" fillId="0" borderId="4" xfId="0" applyNumberFormat="1" applyFont="1" applyFill="1" applyBorder="1"/>
    <xf numFmtId="217" fontId="2" fillId="0" borderId="0" xfId="0" applyNumberFormat="1" applyFont="1" applyAlignment="1">
      <alignment horizontal="right"/>
    </xf>
    <xf numFmtId="169" fontId="2" fillId="0" borderId="4" xfId="6" applyNumberFormat="1" applyFont="1" applyFill="1" applyBorder="1"/>
    <xf numFmtId="172" fontId="5" fillId="3" borderId="0" xfId="0" applyNumberFormat="1" applyFont="1" applyFill="1" applyBorder="1"/>
    <xf numFmtId="0" fontId="5" fillId="25" borderId="0" xfId="0" applyFont="1" applyFill="1"/>
    <xf numFmtId="218" fontId="5" fillId="25" borderId="0" xfId="1" applyNumberFormat="1" applyFont="1" applyFill="1" applyBorder="1"/>
    <xf numFmtId="219" fontId="5" fillId="25" borderId="0" xfId="1" applyNumberFormat="1" applyFont="1" applyFill="1" applyBorder="1"/>
    <xf numFmtId="0" fontId="4" fillId="25" borderId="0" xfId="0" applyFont="1" applyFill="1" applyBorder="1"/>
    <xf numFmtId="5" fontId="10" fillId="0" borderId="2" xfId="0" applyNumberFormat="1" applyFont="1" applyFill="1" applyBorder="1"/>
    <xf numFmtId="37" fontId="2" fillId="0" borderId="2" xfId="6" applyNumberFormat="1" applyFont="1" applyFill="1" applyBorder="1"/>
    <xf numFmtId="0" fontId="10" fillId="0" borderId="2" xfId="0" applyFont="1" applyFill="1" applyBorder="1"/>
    <xf numFmtId="6" fontId="10" fillId="0" borderId="2" xfId="0" applyNumberFormat="1" applyFont="1" applyFill="1" applyBorder="1"/>
    <xf numFmtId="6" fontId="2" fillId="0" borderId="0" xfId="0" applyNumberFormat="1" applyFont="1" applyFill="1"/>
    <xf numFmtId="0" fontId="12" fillId="0" borderId="0" xfId="0" applyFont="1" applyFill="1"/>
    <xf numFmtId="0" fontId="2" fillId="0" borderId="0" xfId="0" applyFont="1" applyFill="1"/>
    <xf numFmtId="5" fontId="2" fillId="0" borderId="0" xfId="0" applyNumberFormat="1" applyFont="1" applyFill="1" applyBorder="1"/>
    <xf numFmtId="6" fontId="2" fillId="0" borderId="0" xfId="0" applyNumberFormat="1" applyFont="1" applyFill="1" applyBorder="1"/>
    <xf numFmtId="37" fontId="19" fillId="0" borderId="0" xfId="6" applyNumberFormat="1" applyFont="1" applyFill="1" applyBorder="1" applyAlignment="1">
      <alignment horizontal="centerContinuous"/>
    </xf>
    <xf numFmtId="38" fontId="19" fillId="0" borderId="0" xfId="0" applyNumberFormat="1" applyFont="1" applyFill="1" applyBorder="1" applyAlignment="1">
      <alignment horizontal="centerContinuous"/>
    </xf>
    <xf numFmtId="0" fontId="44" fillId="0" borderId="0" xfId="0" applyFont="1" applyFill="1" applyBorder="1" applyAlignment="1">
      <alignment horizontal="centerContinuous"/>
    </xf>
    <xf numFmtId="38" fontId="44" fillId="0" borderId="0" xfId="0" applyNumberFormat="1" applyFont="1" applyFill="1" applyBorder="1" applyAlignment="1">
      <alignment horizontal="centerContinuous"/>
    </xf>
    <xf numFmtId="170" fontId="2" fillId="0" borderId="0" xfId="0" applyNumberFormat="1" applyFont="1" applyFill="1" applyBorder="1"/>
    <xf numFmtId="166" fontId="2" fillId="0" borderId="0" xfId="0" applyNumberFormat="1" applyFont="1" applyFill="1" applyBorder="1"/>
    <xf numFmtId="168" fontId="3" fillId="0" borderId="0" xfId="0" applyNumberFormat="1" applyFont="1" applyFill="1" applyBorder="1"/>
    <xf numFmtId="0" fontId="2" fillId="2" borderId="0" xfId="0" applyFont="1" applyFill="1" applyBorder="1"/>
    <xf numFmtId="166" fontId="2" fillId="0" borderId="0" xfId="1" applyNumberFormat="1" applyFont="1" applyFill="1" applyBorder="1" applyAlignment="1">
      <alignment horizontal="right"/>
    </xf>
    <xf numFmtId="166" fontId="2" fillId="0" borderId="4" xfId="1" applyNumberFormat="1" applyFont="1" applyFill="1" applyBorder="1" applyAlignment="1">
      <alignment horizontal="right"/>
    </xf>
    <xf numFmtId="216" fontId="6" fillId="0" borderId="4" xfId="0" applyNumberFormat="1" applyFont="1" applyFill="1" applyBorder="1"/>
    <xf numFmtId="168" fontId="3" fillId="0" borderId="4" xfId="0" applyNumberFormat="1" applyFont="1" applyFill="1" applyBorder="1"/>
    <xf numFmtId="0" fontId="2" fillId="2" borderId="4" xfId="0" applyFont="1" applyFill="1" applyBorder="1"/>
    <xf numFmtId="0" fontId="10" fillId="2" borderId="0" xfId="0" applyFont="1" applyFill="1" applyBorder="1"/>
    <xf numFmtId="1" fontId="2" fillId="0" borderId="15" xfId="0" applyNumberFormat="1" applyFont="1" applyFill="1" applyBorder="1"/>
    <xf numFmtId="1" fontId="2" fillId="0" borderId="16" xfId="0" applyNumberFormat="1" applyFont="1" applyFill="1" applyBorder="1"/>
    <xf numFmtId="0" fontId="2" fillId="0" borderId="4" xfId="0" applyFont="1" applyFill="1" applyBorder="1"/>
    <xf numFmtId="220" fontId="2" fillId="0" borderId="0" xfId="0" applyNumberFormat="1" applyFont="1" applyAlignment="1"/>
    <xf numFmtId="220" fontId="2" fillId="0" borderId="0" xfId="0" applyNumberFormat="1" applyFont="1" applyFill="1" applyAlignment="1"/>
    <xf numFmtId="0" fontId="2" fillId="0" borderId="0" xfId="0" quotePrefix="1" applyFont="1" applyFill="1" applyBorder="1"/>
    <xf numFmtId="0" fontId="10" fillId="0" borderId="0" xfId="0" applyFont="1" applyFill="1" applyBorder="1"/>
    <xf numFmtId="216" fontId="6" fillId="0" borderId="17" xfId="0" applyNumberFormat="1" applyFont="1" applyFill="1" applyBorder="1"/>
    <xf numFmtId="1" fontId="6" fillId="0" borderId="0" xfId="0" applyNumberFormat="1" applyFont="1" applyFill="1" applyBorder="1"/>
    <xf numFmtId="1" fontId="2" fillId="0" borderId="2" xfId="0" applyNumberFormat="1" applyFont="1" applyFill="1" applyBorder="1"/>
    <xf numFmtId="0" fontId="2" fillId="0" borderId="2" xfId="1" applyNumberFormat="1" applyFont="1" applyFill="1" applyBorder="1" applyAlignment="1">
      <alignment horizontal="left"/>
    </xf>
    <xf numFmtId="220" fontId="2" fillId="0" borderId="4" xfId="0" applyNumberFormat="1" applyFont="1" applyBorder="1" applyAlignment="1"/>
    <xf numFmtId="0" fontId="2" fillId="0" borderId="2" xfId="0" quotePrefix="1" applyFont="1" applyFill="1" applyBorder="1"/>
    <xf numFmtId="0" fontId="2" fillId="0" borderId="2" xfId="0" applyFont="1" applyFill="1" applyBorder="1"/>
    <xf numFmtId="220" fontId="2" fillId="0" borderId="0" xfId="0" applyNumberFormat="1" applyFont="1" applyBorder="1" applyAlignment="1"/>
    <xf numFmtId="0" fontId="2" fillId="0" borderId="0" xfId="1" applyNumberFormat="1" applyFont="1" applyFill="1" applyBorder="1" applyAlignment="1">
      <alignment horizontal="left"/>
    </xf>
    <xf numFmtId="1" fontId="2" fillId="0" borderId="18" xfId="0" applyNumberFormat="1" applyFont="1" applyFill="1" applyBorder="1"/>
    <xf numFmtId="1" fontId="6" fillId="0" borderId="2" xfId="0" applyNumberFormat="1" applyFont="1" applyFill="1" applyBorder="1"/>
    <xf numFmtId="0" fontId="4" fillId="26" borderId="4" xfId="0" applyFont="1" applyFill="1" applyBorder="1" applyAlignment="1">
      <alignment horizontal="center"/>
    </xf>
    <xf numFmtId="0" fontId="4" fillId="26" borderId="20" xfId="0" applyFont="1" applyFill="1" applyBorder="1"/>
    <xf numFmtId="0" fontId="4" fillId="26" borderId="2" xfId="0" applyFont="1" applyFill="1" applyBorder="1" applyAlignment="1">
      <alignment horizontal="center"/>
    </xf>
    <xf numFmtId="0" fontId="4" fillId="26" borderId="22" xfId="0" applyFont="1" applyFill="1" applyBorder="1"/>
    <xf numFmtId="219" fontId="6" fillId="0" borderId="0" xfId="0" applyNumberFormat="1" applyFont="1"/>
    <xf numFmtId="166" fontId="12" fillId="0" borderId="0" xfId="0" applyNumberFormat="1" applyFont="1" applyFill="1" applyBorder="1"/>
    <xf numFmtId="218" fontId="41" fillId="2" borderId="0" xfId="1" applyNumberFormat="1" applyFont="1" applyFill="1" applyBorder="1" applyAlignment="1">
      <alignment horizontal="right"/>
    </xf>
    <xf numFmtId="0" fontId="12" fillId="0" borderId="0" xfId="0" applyFont="1" applyFill="1" applyBorder="1"/>
    <xf numFmtId="0" fontId="2" fillId="0" borderId="0" xfId="0" applyFont="1" applyBorder="1" applyAlignment="1">
      <alignment horizontal="right"/>
    </xf>
    <xf numFmtId="166" fontId="12" fillId="0" borderId="0" xfId="0" applyNumberFormat="1" applyFont="1" applyFill="1" applyBorder="1" applyAlignment="1">
      <alignment horizontal="right"/>
    </xf>
    <xf numFmtId="221" fontId="41" fillId="2" borderId="0" xfId="1" applyNumberFormat="1" applyFont="1" applyFill="1" applyBorder="1" applyAlignment="1">
      <alignment horizontal="right"/>
    </xf>
    <xf numFmtId="166" fontId="12" fillId="0" borderId="4" xfId="0" applyNumberFormat="1" applyFont="1" applyFill="1" applyBorder="1" applyAlignment="1">
      <alignment horizontal="right"/>
    </xf>
    <xf numFmtId="166" fontId="6" fillId="0" borderId="0" xfId="0" applyNumberFormat="1" applyFont="1" applyFill="1" applyBorder="1" applyAlignment="1">
      <alignment horizontal="right"/>
    </xf>
    <xf numFmtId="222" fontId="2" fillId="0" borderId="0" xfId="0" applyNumberFormat="1" applyFont="1" applyFill="1" applyBorder="1" applyAlignment="1">
      <alignment horizontal="left"/>
    </xf>
    <xf numFmtId="218" fontId="41" fillId="2" borderId="4" xfId="1" applyNumberFormat="1" applyFont="1" applyFill="1" applyBorder="1" applyAlignment="1">
      <alignment horizontal="right"/>
    </xf>
    <xf numFmtId="0" fontId="7" fillId="2" borderId="4" xfId="0" applyFont="1" applyFill="1" applyBorder="1"/>
    <xf numFmtId="0" fontId="10" fillId="27" borderId="0" xfId="0" applyFont="1" applyFill="1" applyBorder="1"/>
    <xf numFmtId="166" fontId="2" fillId="2" borderId="0" xfId="1" applyNumberFormat="1" applyFont="1" applyFill="1" applyBorder="1" applyAlignment="1">
      <alignment horizontal="right"/>
    </xf>
    <xf numFmtId="0" fontId="2" fillId="0" borderId="0" xfId="6" applyNumberFormat="1" applyFont="1" applyFill="1" applyBorder="1"/>
    <xf numFmtId="166" fontId="2" fillId="2" borderId="4" xfId="1" applyNumberFormat="1" applyFont="1" applyFill="1" applyBorder="1" applyAlignment="1">
      <alignment horizontal="right"/>
    </xf>
    <xf numFmtId="174" fontId="6" fillId="0" borderId="4" xfId="3" applyNumberFormat="1" applyFont="1" applyFill="1" applyBorder="1"/>
    <xf numFmtId="0" fontId="2" fillId="0" borderId="4" xfId="6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4" xfId="0" applyFont="1" applyFill="1" applyBorder="1" applyAlignment="1">
      <alignment horizontal="right"/>
    </xf>
    <xf numFmtId="222" fontId="2" fillId="0" borderId="0" xfId="0" applyNumberFormat="1" applyFont="1" applyFill="1" applyBorder="1" applyAlignment="1">
      <alignment horizontal="left" indent="1"/>
    </xf>
    <xf numFmtId="222" fontId="2" fillId="0" borderId="4" xfId="0" applyNumberFormat="1" applyFont="1" applyFill="1" applyBorder="1" applyAlignment="1">
      <alignment horizontal="left" indent="1"/>
    </xf>
    <xf numFmtId="0" fontId="12" fillId="0" borderId="0" xfId="0" applyFont="1" applyFill="1" applyBorder="1" applyAlignment="1">
      <alignment horizontal="left" indent="1"/>
    </xf>
    <xf numFmtId="0" fontId="12" fillId="0" borderId="0" xfId="0" applyFont="1" applyBorder="1"/>
    <xf numFmtId="166" fontId="12" fillId="0" borderId="2" xfId="0" applyNumberFormat="1" applyFont="1" applyFill="1" applyBorder="1"/>
    <xf numFmtId="166" fontId="12" fillId="0" borderId="2" xfId="0" applyNumberFormat="1" applyFont="1" applyFill="1" applyBorder="1" applyAlignment="1">
      <alignment horizontal="right"/>
    </xf>
    <xf numFmtId="0" fontId="12" fillId="0" borderId="2" xfId="0" applyFont="1" applyFill="1" applyBorder="1"/>
    <xf numFmtId="0" fontId="11" fillId="0" borderId="0" xfId="0" applyFont="1" applyFill="1" applyBorder="1"/>
    <xf numFmtId="166" fontId="3" fillId="0" borderId="0" xfId="0" applyNumberFormat="1" applyFont="1" applyFill="1" applyBorder="1"/>
    <xf numFmtId="166" fontId="3" fillId="0" borderId="0" xfId="0" applyNumberFormat="1" applyFont="1" applyFill="1" applyBorder="1" applyAlignment="1">
      <alignment horizontal="right"/>
    </xf>
    <xf numFmtId="0" fontId="12" fillId="0" borderId="4" xfId="0" applyFont="1" applyFill="1" applyBorder="1" applyAlignment="1">
      <alignment horizontal="right"/>
    </xf>
    <xf numFmtId="166" fontId="3" fillId="0" borderId="4" xfId="0" applyNumberFormat="1" applyFont="1" applyFill="1" applyBorder="1" applyAlignment="1">
      <alignment horizontal="right"/>
    </xf>
    <xf numFmtId="0" fontId="12" fillId="0" borderId="4" xfId="0" applyFont="1" applyFill="1" applyBorder="1"/>
    <xf numFmtId="0" fontId="12" fillId="0" borderId="0" xfId="0" applyFont="1" applyFill="1" applyBorder="1" applyAlignment="1">
      <alignment horizontal="right"/>
    </xf>
    <xf numFmtId="168" fontId="6" fillId="0" borderId="0" xfId="0" applyNumberFormat="1" applyFont="1" applyFill="1" applyBorder="1" applyAlignment="1">
      <alignment horizontal="right" vertical="center"/>
    </xf>
    <xf numFmtId="0" fontId="12" fillId="0" borderId="0" xfId="0" applyFont="1" applyFill="1" applyBorder="1" applyAlignment="1">
      <alignment vertical="center"/>
    </xf>
    <xf numFmtId="10" fontId="45" fillId="0" borderId="0" xfId="3" applyNumberFormat="1" applyFont="1" applyFill="1" applyBorder="1"/>
    <xf numFmtId="173" fontId="6" fillId="0" borderId="24" xfId="1" applyNumberFormat="1" applyFont="1" applyFill="1" applyBorder="1"/>
    <xf numFmtId="222" fontId="2" fillId="0" borderId="25" xfId="0" applyNumberFormat="1" applyFont="1" applyFill="1" applyBorder="1" applyAlignment="1">
      <alignment horizontal="left"/>
    </xf>
    <xf numFmtId="0" fontId="2" fillId="27" borderId="0" xfId="0" applyFont="1" applyFill="1"/>
    <xf numFmtId="218" fontId="2" fillId="27" borderId="0" xfId="1" applyNumberFormat="1" applyFont="1" applyFill="1" applyBorder="1"/>
    <xf numFmtId="219" fontId="2" fillId="27" borderId="0" xfId="1" applyNumberFormat="1" applyFont="1" applyFill="1" applyBorder="1"/>
    <xf numFmtId="182" fontId="12" fillId="0" borderId="0" xfId="0" quotePrefix="1" applyNumberFormat="1" applyFont="1" applyBorder="1" applyAlignment="1">
      <alignment horizontal="right"/>
    </xf>
    <xf numFmtId="182" fontId="12" fillId="0" borderId="0" xfId="0" applyNumberFormat="1" applyFont="1" applyBorder="1" applyAlignment="1">
      <alignment horizontal="right"/>
    </xf>
    <xf numFmtId="166" fontId="12" fillId="0" borderId="0" xfId="0" applyNumberFormat="1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4" fontId="11" fillId="0" borderId="0" xfId="0" applyNumberFormat="1" applyFont="1" applyBorder="1" applyAlignment="1">
      <alignment horizontal="right"/>
    </xf>
    <xf numFmtId="0" fontId="11" fillId="0" borderId="0" xfId="0" applyFont="1" applyBorder="1"/>
    <xf numFmtId="221" fontId="41" fillId="2" borderId="15" xfId="1" applyNumberFormat="1" applyFont="1" applyFill="1" applyBorder="1" applyAlignment="1">
      <alignment horizontal="right"/>
    </xf>
    <xf numFmtId="166" fontId="46" fillId="0" borderId="0" xfId="0" applyNumberFormat="1" applyFont="1" applyBorder="1" applyAlignment="1">
      <alignment horizontal="right"/>
    </xf>
    <xf numFmtId="10" fontId="12" fillId="0" borderId="0" xfId="0" applyNumberFormat="1" applyFont="1" applyFill="1" applyBorder="1" applyAlignment="1">
      <alignment horizontal="right"/>
    </xf>
    <xf numFmtId="0" fontId="12" fillId="0" borderId="4" xfId="0" applyFont="1" applyBorder="1" applyAlignment="1">
      <alignment horizontal="center"/>
    </xf>
    <xf numFmtId="0" fontId="12" fillId="0" borderId="4" xfId="0" applyFont="1" applyBorder="1"/>
    <xf numFmtId="3" fontId="11" fillId="0" borderId="4" xfId="0" applyNumberFormat="1" applyFont="1" applyBorder="1"/>
    <xf numFmtId="166" fontId="6" fillId="0" borderId="0" xfId="0" applyNumberFormat="1" applyFont="1" applyFill="1" applyBorder="1" applyAlignment="1">
      <alignment horizontal="right" vertical="center"/>
    </xf>
    <xf numFmtId="1" fontId="3" fillId="0" borderId="0" xfId="0" applyNumberFormat="1" applyFont="1" applyFill="1" applyBorder="1" applyAlignment="1">
      <alignment horizontal="right" vertical="center"/>
    </xf>
    <xf numFmtId="168" fontId="46" fillId="0" borderId="0" xfId="0" applyNumberFormat="1" applyFont="1" applyFill="1" applyBorder="1" applyAlignment="1">
      <alignment horizontal="right" vertical="center"/>
    </xf>
    <xf numFmtId="223" fontId="2" fillId="0" borderId="0" xfId="1" applyNumberFormat="1" applyFont="1" applyFill="1" applyBorder="1"/>
    <xf numFmtId="0" fontId="2" fillId="0" borderId="0" xfId="0" applyFont="1" applyFill="1" applyBorder="1" applyAlignment="1">
      <alignment horizontal="left" indent="1"/>
    </xf>
    <xf numFmtId="219" fontId="2" fillId="0" borderId="0" xfId="1" applyNumberFormat="1" applyFont="1" applyFill="1" applyBorder="1"/>
    <xf numFmtId="1" fontId="6" fillId="0" borderId="0" xfId="0" applyNumberFormat="1" applyFont="1" applyFill="1" applyBorder="1" applyAlignment="1">
      <alignment horizontal="right" vertical="center"/>
    </xf>
    <xf numFmtId="0" fontId="12" fillId="0" borderId="0" xfId="0" applyFont="1" applyFill="1" applyBorder="1" applyAlignment="1">
      <alignment horizontal="left" vertical="center" indent="1"/>
    </xf>
    <xf numFmtId="0" fontId="12" fillId="0" borderId="0" xfId="0" applyFont="1" applyFill="1" applyBorder="1" applyAlignment="1">
      <alignment horizontal="left" vertical="center"/>
    </xf>
    <xf numFmtId="0" fontId="2" fillId="0" borderId="26" xfId="0" applyFont="1" applyBorder="1"/>
    <xf numFmtId="0" fontId="2" fillId="0" borderId="23" xfId="0" applyFont="1" applyBorder="1"/>
    <xf numFmtId="0" fontId="2" fillId="0" borderId="10" xfId="0" applyFont="1" applyBorder="1"/>
    <xf numFmtId="0" fontId="6" fillId="0" borderId="0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0" fontId="46" fillId="0" borderId="0" xfId="0" applyFont="1" applyFill="1" applyBorder="1"/>
    <xf numFmtId="10" fontId="46" fillId="0" borderId="0" xfId="0" applyNumberFormat="1" applyFont="1" applyFill="1" applyBorder="1" applyAlignment="1">
      <alignment horizontal="right" vertical="center"/>
    </xf>
    <xf numFmtId="0" fontId="12" fillId="0" borderId="0" xfId="5" applyFont="1" applyFill="1" applyBorder="1" applyAlignment="1">
      <alignment horizontal="centerContinuous" vertical="center"/>
    </xf>
    <xf numFmtId="0" fontId="47" fillId="0" borderId="0" xfId="0" applyFont="1" applyFill="1" applyBorder="1"/>
    <xf numFmtId="221" fontId="48" fillId="2" borderId="0" xfId="1" applyNumberFormat="1" applyFont="1" applyFill="1" applyBorder="1" applyAlignment="1">
      <alignment horizontal="right"/>
    </xf>
    <xf numFmtId="0" fontId="47" fillId="0" borderId="0" xfId="0" applyFont="1" applyBorder="1"/>
    <xf numFmtId="221" fontId="41" fillId="2" borderId="27" xfId="1" applyNumberFormat="1" applyFont="1" applyFill="1" applyBorder="1" applyAlignment="1">
      <alignment horizontal="right"/>
    </xf>
    <xf numFmtId="166" fontId="6" fillId="0" borderId="4" xfId="0" applyNumberFormat="1" applyFont="1" applyFill="1" applyBorder="1" applyAlignment="1">
      <alignment horizontal="right"/>
    </xf>
    <xf numFmtId="219" fontId="12" fillId="0" borderId="0" xfId="0" applyNumberFormat="1" applyFont="1" applyFill="1" applyBorder="1" applyAlignment="1">
      <alignment horizontal="right"/>
    </xf>
    <xf numFmtId="224" fontId="12" fillId="0" borderId="0" xfId="0" applyNumberFormat="1" applyFont="1" applyFill="1" applyBorder="1" applyAlignment="1">
      <alignment horizontal="right"/>
    </xf>
    <xf numFmtId="225" fontId="12" fillId="0" borderId="0" xfId="0" applyNumberFormat="1" applyFont="1" applyFill="1" applyBorder="1" applyAlignment="1">
      <alignment horizontal="right"/>
    </xf>
    <xf numFmtId="0" fontId="46" fillId="0" borderId="0" xfId="0" applyFont="1" applyFill="1" applyBorder="1" applyAlignment="1">
      <alignment horizontal="right" vertical="center"/>
    </xf>
    <xf numFmtId="17" fontId="2" fillId="0" borderId="0" xfId="0" applyNumberFormat="1" applyFont="1" applyFill="1" applyBorder="1"/>
    <xf numFmtId="219" fontId="6" fillId="0" borderId="0" xfId="1" applyNumberFormat="1" applyFont="1" applyFill="1" applyBorder="1"/>
    <xf numFmtId="1" fontId="46" fillId="0" borderId="0" xfId="0" applyNumberFormat="1" applyFont="1" applyFill="1" applyBorder="1" applyAlignment="1">
      <alignment horizontal="right" vertical="center"/>
    </xf>
    <xf numFmtId="166" fontId="6" fillId="0" borderId="0" xfId="0" applyNumberFormat="1" applyFont="1" applyFill="1" applyBorder="1"/>
    <xf numFmtId="0" fontId="12" fillId="0" borderId="0" xfId="0" applyFont="1" applyBorder="1" applyAlignment="1">
      <alignment horizontal="left" indent="1"/>
    </xf>
    <xf numFmtId="0" fontId="6" fillId="0" borderId="0" xfId="0" applyFont="1" applyBorder="1" applyAlignment="1">
      <alignment horizontal="right"/>
    </xf>
    <xf numFmtId="166" fontId="3" fillId="0" borderId="2" xfId="0" applyNumberFormat="1" applyFont="1" applyFill="1" applyBorder="1" applyAlignment="1">
      <alignment horizontal="right"/>
    </xf>
    <xf numFmtId="0" fontId="2" fillId="2" borderId="2" xfId="0" applyFont="1" applyFill="1" applyBorder="1"/>
    <xf numFmtId="218" fontId="41" fillId="2" borderId="15" xfId="1" applyNumberFormat="1" applyFont="1" applyFill="1" applyBorder="1"/>
    <xf numFmtId="226" fontId="2" fillId="0" borderId="0" xfId="0" applyNumberFormat="1" applyFont="1" applyFill="1" applyBorder="1" applyAlignment="1">
      <alignment horizontal="left"/>
    </xf>
    <xf numFmtId="218" fontId="2" fillId="2" borderId="0" xfId="1" applyNumberFormat="1" applyFont="1" applyFill="1" applyBorder="1"/>
    <xf numFmtId="219" fontId="2" fillId="2" borderId="0" xfId="1" applyNumberFormat="1" applyFont="1" applyFill="1" applyBorder="1"/>
    <xf numFmtId="168" fontId="3" fillId="2" borderId="0" xfId="1" applyNumberFormat="1" applyFont="1" applyFill="1" applyBorder="1"/>
    <xf numFmtId="168" fontId="6" fillId="2" borderId="0" xfId="1" applyNumberFormat="1" applyFont="1" applyFill="1" applyBorder="1"/>
    <xf numFmtId="166" fontId="41" fillId="0" borderId="0" xfId="0" applyNumberFormat="1" applyFont="1" applyFill="1" applyBorder="1"/>
    <xf numFmtId="0" fontId="49" fillId="0" borderId="0" xfId="0" applyFont="1" applyFill="1" applyBorder="1" applyAlignment="1">
      <alignment horizontal="left" vertical="center"/>
    </xf>
    <xf numFmtId="218" fontId="10" fillId="2" borderId="4" xfId="1" applyNumberFormat="1" applyFont="1" applyFill="1" applyBorder="1" applyAlignment="1">
      <alignment horizontal="center"/>
    </xf>
    <xf numFmtId="0" fontId="10" fillId="0" borderId="4" xfId="0" applyFont="1" applyFill="1" applyBorder="1" applyAlignment="1">
      <alignment horizontal="center"/>
    </xf>
    <xf numFmtId="3" fontId="7" fillId="0" borderId="4" xfId="5" applyNumberFormat="1" applyFont="1" applyFill="1" applyBorder="1" applyAlignment="1">
      <alignment horizontal="left" vertical="center"/>
    </xf>
    <xf numFmtId="218" fontId="10" fillId="2" borderId="0" xfId="1" applyNumberFormat="1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12" fillId="0" borderId="2" xfId="0" applyFont="1" applyFill="1" applyBorder="1" applyAlignment="1">
      <alignment horizontal="right"/>
    </xf>
    <xf numFmtId="168" fontId="12" fillId="0" borderId="2" xfId="0" applyNumberFormat="1" applyFont="1" applyFill="1" applyBorder="1" applyAlignment="1">
      <alignment horizontal="right"/>
    </xf>
    <xf numFmtId="0" fontId="12" fillId="0" borderId="2" xfId="0" applyFont="1" applyFill="1" applyBorder="1" applyAlignment="1">
      <alignment horizontal="left"/>
    </xf>
    <xf numFmtId="0" fontId="46" fillId="0" borderId="0" xfId="0" applyFont="1" applyFill="1" applyBorder="1" applyAlignment="1">
      <alignment horizontal="right"/>
    </xf>
    <xf numFmtId="168" fontId="6" fillId="0" borderId="0" xfId="0" applyNumberFormat="1" applyFont="1" applyBorder="1" applyAlignment="1">
      <alignment horizontal="right"/>
    </xf>
    <xf numFmtId="227" fontId="12" fillId="0" borderId="0" xfId="0" applyNumberFormat="1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219" fontId="2" fillId="2" borderId="4" xfId="1" applyNumberFormat="1" applyFont="1" applyFill="1" applyBorder="1"/>
    <xf numFmtId="218" fontId="2" fillId="2" borderId="4" xfId="1" applyNumberFormat="1" applyFont="1" applyFill="1" applyBorder="1"/>
    <xf numFmtId="0" fontId="10" fillId="25" borderId="0" xfId="0" applyFont="1" applyFill="1" applyBorder="1"/>
    <xf numFmtId="228" fontId="2" fillId="0" borderId="0" xfId="0" applyNumberFormat="1" applyFont="1" applyFill="1" applyBorder="1" applyAlignment="1">
      <alignment horizontal="right"/>
    </xf>
    <xf numFmtId="218" fontId="10" fillId="0" borderId="4" xfId="1" applyNumberFormat="1" applyFont="1" applyFill="1" applyBorder="1" applyAlignment="1">
      <alignment horizontal="center"/>
    </xf>
    <xf numFmtId="219" fontId="10" fillId="0" borderId="4" xfId="1" applyNumberFormat="1" applyFont="1" applyFill="1" applyBorder="1" applyAlignment="1">
      <alignment horizontal="center"/>
    </xf>
    <xf numFmtId="0" fontId="51" fillId="0" borderId="4" xfId="0" applyFont="1" applyFill="1" applyBorder="1" applyAlignment="1">
      <alignment horizontal="left"/>
    </xf>
    <xf numFmtId="228" fontId="2" fillId="0" borderId="0" xfId="0" applyNumberFormat="1" applyFont="1"/>
    <xf numFmtId="167" fontId="2" fillId="0" borderId="0" xfId="0" applyNumberFormat="1" applyFont="1" applyFill="1" applyBorder="1" applyAlignment="1">
      <alignment horizontal="right"/>
    </xf>
    <xf numFmtId="0" fontId="10" fillId="0" borderId="4" xfId="0" applyFont="1" applyFill="1" applyBorder="1" applyAlignment="1">
      <alignment horizontal="left"/>
    </xf>
    <xf numFmtId="0" fontId="41" fillId="0" borderId="28" xfId="1" applyNumberFormat="1" applyFont="1" applyFill="1" applyBorder="1" applyAlignment="1">
      <alignment horizontal="right"/>
    </xf>
    <xf numFmtId="0" fontId="2" fillId="0" borderId="29" xfId="0" applyFont="1" applyFill="1" applyBorder="1" applyAlignment="1">
      <alignment horizontal="left"/>
    </xf>
    <xf numFmtId="166" fontId="2" fillId="0" borderId="4" xfId="0" applyNumberFormat="1" applyFont="1" applyBorder="1"/>
    <xf numFmtId="0" fontId="41" fillId="0" borderId="18" xfId="1" applyNumberFormat="1" applyFont="1" applyFill="1" applyBorder="1" applyAlignment="1">
      <alignment horizontal="right"/>
    </xf>
    <xf numFmtId="0" fontId="41" fillId="0" borderId="15" xfId="1" applyNumberFormat="1" applyFont="1" applyFill="1" applyBorder="1" applyAlignment="1">
      <alignment horizontal="right"/>
    </xf>
    <xf numFmtId="0" fontId="10" fillId="27" borderId="0" xfId="0" applyFont="1" applyFill="1" applyBorder="1" applyAlignment="1">
      <alignment horizontal="right"/>
    </xf>
    <xf numFmtId="166" fontId="2" fillId="0" borderId="2" xfId="1" applyNumberFormat="1" applyFont="1" applyFill="1" applyBorder="1" applyAlignment="1">
      <alignment horizontal="right"/>
    </xf>
    <xf numFmtId="182" fontId="2" fillId="0" borderId="0" xfId="1" applyNumberFormat="1" applyFont="1" applyFill="1" applyBorder="1" applyAlignment="1">
      <alignment horizontal="right"/>
    </xf>
    <xf numFmtId="166" fontId="2" fillId="0" borderId="2" xfId="0" applyNumberFormat="1" applyFont="1" applyFill="1" applyBorder="1" applyAlignment="1">
      <alignment horizontal="right"/>
    </xf>
    <xf numFmtId="0" fontId="2" fillId="0" borderId="10" xfId="0" applyFont="1" applyFill="1" applyBorder="1"/>
    <xf numFmtId="0" fontId="2" fillId="0" borderId="0" xfId="1" applyNumberFormat="1" applyFont="1" applyFill="1" applyBorder="1"/>
    <xf numFmtId="43" fontId="6" fillId="0" borderId="0" xfId="1" applyNumberFormat="1" applyFont="1" applyFill="1" applyBorder="1"/>
    <xf numFmtId="227" fontId="6" fillId="0" borderId="0" xfId="1" applyNumberFormat="1" applyFont="1" applyFill="1" applyBorder="1"/>
    <xf numFmtId="229" fontId="2" fillId="0" borderId="0" xfId="53" applyNumberFormat="1" applyFont="1" applyFill="1" applyBorder="1"/>
    <xf numFmtId="164" fontId="2" fillId="0" borderId="0" xfId="53" applyNumberFormat="1" applyFont="1" applyFill="1" applyBorder="1"/>
    <xf numFmtId="218" fontId="2" fillId="0" borderId="0" xfId="1" applyNumberFormat="1" applyFont="1" applyFill="1" applyBorder="1"/>
    <xf numFmtId="229" fontId="2" fillId="0" borderId="0" xfId="0" applyNumberFormat="1" applyFont="1" applyFill="1" applyBorder="1"/>
    <xf numFmtId="166" fontId="41" fillId="0" borderId="4" xfId="0" applyNumberFormat="1" applyFont="1" applyFill="1" applyBorder="1"/>
    <xf numFmtId="166" fontId="41" fillId="0" borderId="4" xfId="1" applyNumberFormat="1" applyFont="1" applyFill="1" applyBorder="1"/>
    <xf numFmtId="221" fontId="41" fillId="0" borderId="0" xfId="1" applyNumberFormat="1" applyFont="1" applyFill="1" applyBorder="1" applyAlignment="1">
      <alignment horizontal="right"/>
    </xf>
    <xf numFmtId="218" fontId="6" fillId="0" borderId="0" xfId="1" applyNumberFormat="1" applyFont="1" applyFill="1" applyBorder="1"/>
    <xf numFmtId="0" fontId="41" fillId="0" borderId="0" xfId="1" applyNumberFormat="1" applyFont="1" applyFill="1" applyBorder="1" applyAlignment="1">
      <alignment horizontal="right"/>
    </xf>
    <xf numFmtId="0" fontId="2" fillId="0" borderId="2" xfId="0" applyFont="1" applyFill="1" applyBorder="1" applyAlignment="1">
      <alignment horizontal="left"/>
    </xf>
    <xf numFmtId="0" fontId="41" fillId="0" borderId="4" xfId="1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219" fontId="51" fillId="0" borderId="0" xfId="1" applyNumberFormat="1" applyFont="1" applyFill="1" applyBorder="1"/>
    <xf numFmtId="219" fontId="10" fillId="0" borderId="0" xfId="0" applyNumberFormat="1" applyFont="1" applyFill="1" applyBorder="1"/>
    <xf numFmtId="230" fontId="2" fillId="0" borderId="0" xfId="0" applyNumberFormat="1" applyFont="1" applyFill="1" applyBorder="1"/>
    <xf numFmtId="231" fontId="2" fillId="0" borderId="0" xfId="0" applyNumberFormat="1" applyFont="1" applyFill="1" applyBorder="1" applyAlignment="1">
      <alignment horizontal="right"/>
    </xf>
    <xf numFmtId="232" fontId="6" fillId="0" borderId="0" xfId="53" applyNumberFormat="1" applyFont="1" applyFill="1" applyBorder="1"/>
    <xf numFmtId="166" fontId="2" fillId="0" borderId="0" xfId="1" applyNumberFormat="1" applyFont="1" applyFill="1" applyBorder="1"/>
    <xf numFmtId="233" fontId="6" fillId="0" borderId="0" xfId="1" applyNumberFormat="1" applyFont="1" applyFill="1" applyBorder="1"/>
    <xf numFmtId="219" fontId="2" fillId="0" borderId="0" xfId="0" applyNumberFormat="1" applyFont="1" applyFill="1" applyBorder="1"/>
    <xf numFmtId="0" fontId="2" fillId="0" borderId="0" xfId="0" applyNumberFormat="1" applyFont="1" applyFill="1" applyBorder="1" applyAlignment="1">
      <alignment horizontal="left" indent="1"/>
    </xf>
    <xf numFmtId="0" fontId="2" fillId="0" borderId="0" xfId="0" applyNumberFormat="1" applyFont="1" applyFill="1" applyBorder="1" applyAlignment="1">
      <alignment horizontal="left"/>
    </xf>
    <xf numFmtId="182" fontId="6" fillId="0" borderId="0" xfId="53" applyNumberFormat="1" applyFont="1" applyFill="1" applyBorder="1" applyAlignment="1"/>
    <xf numFmtId="218" fontId="6" fillId="2" borderId="0" xfId="1" applyNumberFormat="1" applyFont="1" applyFill="1" applyBorder="1"/>
    <xf numFmtId="219" fontId="6" fillId="2" borderId="0" xfId="1" applyNumberFormat="1" applyFont="1" applyFill="1" applyBorder="1"/>
    <xf numFmtId="222" fontId="2" fillId="2" borderId="0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left" indent="1"/>
    </xf>
    <xf numFmtId="166" fontId="2" fillId="0" borderId="0" xfId="0" applyNumberFormat="1" applyFont="1" applyFill="1" applyAlignment="1">
      <alignment horizontal="right"/>
    </xf>
    <xf numFmtId="234" fontId="6" fillId="0" borderId="0" xfId="1" applyNumberFormat="1" applyFont="1" applyFill="1" applyBorder="1"/>
    <xf numFmtId="0" fontId="7" fillId="0" borderId="4" xfId="0" applyFont="1" applyFill="1" applyBorder="1" applyAlignment="1">
      <alignment horizontal="left"/>
    </xf>
    <xf numFmtId="168" fontId="6" fillId="0" borderId="0" xfId="1" applyNumberFormat="1" applyFont="1" applyFill="1" applyBorder="1"/>
    <xf numFmtId="170" fontId="45" fillId="0" borderId="0" xfId="5" applyNumberFormat="1" applyFont="1" applyFill="1" applyAlignment="1">
      <alignment horizontal="right" vertical="center"/>
    </xf>
    <xf numFmtId="235" fontId="6" fillId="0" borderId="0" xfId="0" applyNumberFormat="1" applyFont="1" applyFill="1" applyBorder="1"/>
    <xf numFmtId="236" fontId="6" fillId="0" borderId="0" xfId="0" applyNumberFormat="1" applyFont="1" applyFill="1" applyBorder="1"/>
    <xf numFmtId="0" fontId="41" fillId="0" borderId="28" xfId="1" applyNumberFormat="1" applyFont="1" applyFill="1" applyBorder="1" applyAlignment="1"/>
    <xf numFmtId="0" fontId="2" fillId="0" borderId="2" xfId="0" applyFont="1" applyFill="1" applyBorder="1" applyAlignment="1"/>
    <xf numFmtId="0" fontId="41" fillId="0" borderId="18" xfId="1" applyNumberFormat="1" applyFont="1" applyFill="1" applyBorder="1" applyAlignment="1"/>
    <xf numFmtId="0" fontId="41" fillId="0" borderId="15" xfId="1" applyNumberFormat="1" applyFont="1" applyFill="1" applyBorder="1" applyAlignment="1"/>
    <xf numFmtId="9" fontId="6" fillId="0" borderId="0" xfId="0" applyNumberFormat="1" applyFont="1" applyFill="1" applyBorder="1" applyAlignment="1">
      <alignment horizontal="right"/>
    </xf>
    <xf numFmtId="5" fontId="6" fillId="0" borderId="0" xfId="0" applyNumberFormat="1" applyFont="1" applyFill="1" applyBorder="1"/>
    <xf numFmtId="0" fontId="7" fillId="0" borderId="4" xfId="0" applyFont="1" applyFill="1" applyBorder="1"/>
    <xf numFmtId="221" fontId="41" fillId="0" borderId="4" xfId="1" applyNumberFormat="1" applyFont="1" applyFill="1" applyBorder="1" applyAlignment="1">
      <alignment horizontal="right"/>
    </xf>
    <xf numFmtId="0" fontId="45" fillId="0" borderId="0" xfId="0" applyFont="1" applyFill="1" applyBorder="1"/>
    <xf numFmtId="0" fontId="51" fillId="0" borderId="4" xfId="0" applyFont="1" applyFill="1" applyBorder="1"/>
    <xf numFmtId="237" fontId="6" fillId="0" borderId="0" xfId="1" applyNumberFormat="1" applyFont="1" applyFill="1" applyBorder="1"/>
    <xf numFmtId="43" fontId="2" fillId="0" borderId="0" xfId="1" applyNumberFormat="1" applyFont="1" applyFill="1" applyBorder="1"/>
    <xf numFmtId="166" fontId="6" fillId="0" borderId="0" xfId="1" applyNumberFormat="1" applyFont="1" applyFill="1" applyBorder="1"/>
    <xf numFmtId="0" fontId="41" fillId="2" borderId="0" xfId="1" applyNumberFormat="1" applyFont="1" applyFill="1" applyBorder="1" applyAlignment="1">
      <alignment horizontal="right"/>
    </xf>
    <xf numFmtId="0" fontId="6" fillId="0" borderId="0" xfId="1" applyNumberFormat="1" applyFont="1" applyFill="1" applyBorder="1"/>
    <xf numFmtId="238" fontId="6" fillId="0" borderId="0" xfId="1" applyNumberFormat="1" applyFont="1" applyFill="1" applyBorder="1"/>
    <xf numFmtId="166" fontId="6" fillId="0" borderId="0" xfId="6" applyNumberFormat="1" applyFont="1" applyFill="1" applyBorder="1" applyAlignment="1">
      <alignment horizontal="right"/>
    </xf>
    <xf numFmtId="166" fontId="2" fillId="0" borderId="0" xfId="6" applyNumberFormat="1" applyFont="1" applyFill="1" applyBorder="1" applyAlignment="1">
      <alignment horizontal="right"/>
    </xf>
    <xf numFmtId="10" fontId="2" fillId="0" borderId="0" xfId="0" applyNumberFormat="1" applyFont="1" applyFill="1" applyBorder="1"/>
    <xf numFmtId="166" fontId="2" fillId="2" borderId="2" xfId="1" applyNumberFormat="1" applyFont="1" applyFill="1" applyBorder="1" applyAlignment="1">
      <alignment horizontal="right"/>
    </xf>
    <xf numFmtId="0" fontId="41" fillId="2" borderId="28" xfId="1" applyNumberFormat="1" applyFont="1" applyFill="1" applyBorder="1" applyAlignment="1">
      <alignment horizontal="right"/>
    </xf>
    <xf numFmtId="182" fontId="2" fillId="2" borderId="0" xfId="1" applyNumberFormat="1" applyFont="1" applyFill="1" applyBorder="1" applyAlignment="1">
      <alignment horizontal="right"/>
    </xf>
    <xf numFmtId="0" fontId="41" fillId="2" borderId="18" xfId="1" applyNumberFormat="1" applyFont="1" applyFill="1" applyBorder="1" applyAlignment="1">
      <alignment horizontal="right"/>
    </xf>
    <xf numFmtId="0" fontId="41" fillId="2" borderId="15" xfId="1" applyNumberFormat="1" applyFont="1" applyFill="1" applyBorder="1" applyAlignment="1">
      <alignment horizontal="right"/>
    </xf>
    <xf numFmtId="182" fontId="6" fillId="0" borderId="0" xfId="0" applyNumberFormat="1" applyFont="1" applyFill="1" applyBorder="1" applyAlignment="1">
      <alignment horizontal="right"/>
    </xf>
    <xf numFmtId="182" fontId="2" fillId="0" borderId="0" xfId="0" applyNumberFormat="1" applyFont="1" applyFill="1" applyBorder="1" applyAlignment="1">
      <alignment horizontal="right"/>
    </xf>
    <xf numFmtId="166" fontId="3" fillId="0" borderId="0" xfId="53" applyNumberFormat="1" applyFont="1" applyFill="1" applyBorder="1"/>
    <xf numFmtId="174" fontId="3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168" fontId="6" fillId="0" borderId="0" xfId="0" applyNumberFormat="1" applyFont="1" applyFill="1" applyBorder="1" applyAlignment="1">
      <alignment horizontal="right"/>
    </xf>
    <xf numFmtId="239" fontId="41" fillId="0" borderId="0" xfId="0" applyNumberFormat="1" applyFont="1" applyFill="1" applyBorder="1"/>
    <xf numFmtId="239" fontId="2" fillId="0" borderId="0" xfId="0" applyNumberFormat="1" applyFont="1" applyFill="1" applyBorder="1"/>
    <xf numFmtId="240" fontId="41" fillId="0" borderId="0" xfId="1" applyNumberFormat="1" applyFont="1" applyFill="1" applyBorder="1"/>
    <xf numFmtId="166" fontId="51" fillId="0" borderId="0" xfId="0" applyNumberFormat="1" applyFont="1" applyFill="1" applyBorder="1"/>
    <xf numFmtId="0" fontId="2" fillId="2" borderId="0" xfId="0" applyNumberFormat="1" applyFont="1" applyFill="1" applyBorder="1" applyAlignment="1">
      <alignment horizontal="right"/>
    </xf>
    <xf numFmtId="5" fontId="2" fillId="2" borderId="0" xfId="1" applyNumberFormat="1" applyFont="1" applyFill="1" applyBorder="1"/>
    <xf numFmtId="0" fontId="10" fillId="2" borderId="0" xfId="0" applyFont="1" applyFill="1" applyBorder="1" applyAlignment="1">
      <alignment horizontal="left" indent="1"/>
    </xf>
    <xf numFmtId="0" fontId="53" fillId="0" borderId="2" xfId="88" applyFont="1" applyFill="1" applyBorder="1" applyAlignment="1">
      <alignment vertical="center" wrapText="1"/>
    </xf>
    <xf numFmtId="241" fontId="6" fillId="0" borderId="4" xfId="6" applyNumberFormat="1" applyFont="1" applyFill="1" applyBorder="1" applyAlignment="1">
      <alignment horizontal="right"/>
    </xf>
    <xf numFmtId="168" fontId="6" fillId="0" borderId="4" xfId="6" applyNumberFormat="1" applyFont="1" applyFill="1" applyBorder="1"/>
    <xf numFmtId="0" fontId="12" fillId="0" borderId="0" xfId="84" applyFont="1" applyFill="1" applyBorder="1" applyAlignment="1">
      <alignment horizontal="left" indent="1"/>
    </xf>
    <xf numFmtId="242" fontId="6" fillId="0" borderId="0" xfId="6" applyNumberFormat="1" applyFont="1" applyFill="1" applyBorder="1" applyAlignment="1">
      <alignment horizontal="right"/>
    </xf>
    <xf numFmtId="242" fontId="2" fillId="0" borderId="0" xfId="6" applyNumberFormat="1" applyFont="1" applyFill="1" applyBorder="1" applyAlignment="1">
      <alignment horizontal="right"/>
    </xf>
    <xf numFmtId="243" fontId="2" fillId="0" borderId="0" xfId="6" applyNumberFormat="1" applyFont="1" applyFill="1" applyBorder="1" applyAlignment="1">
      <alignment horizontal="right"/>
    </xf>
    <xf numFmtId="243" fontId="6" fillId="0" borderId="0" xfId="6" applyNumberFormat="1" applyFont="1" applyFill="1" applyBorder="1" applyAlignment="1">
      <alignment horizontal="right"/>
    </xf>
    <xf numFmtId="0" fontId="53" fillId="0" borderId="0" xfId="88" applyFont="1" applyFill="1" applyBorder="1" applyAlignment="1">
      <alignment horizontal="left" vertical="center" wrapText="1" indent="2"/>
    </xf>
    <xf numFmtId="0" fontId="54" fillId="0" borderId="2" xfId="88" applyFont="1" applyFill="1" applyBorder="1" applyAlignment="1">
      <alignment vertical="center" wrapText="1"/>
    </xf>
    <xf numFmtId="171" fontId="2" fillId="0" borderId="4" xfId="0" applyNumberFormat="1" applyFont="1" applyBorder="1" applyAlignment="1">
      <alignment horizontal="right"/>
    </xf>
    <xf numFmtId="0" fontId="53" fillId="0" borderId="0" xfId="88" applyFont="1" applyFill="1" applyBorder="1" applyAlignment="1">
      <alignment horizontal="left" vertical="center" wrapText="1" indent="1"/>
    </xf>
    <xf numFmtId="0" fontId="53" fillId="0" borderId="0" xfId="88" applyFont="1" applyFill="1" applyBorder="1" applyAlignment="1">
      <alignment vertical="center" wrapText="1"/>
    </xf>
    <xf numFmtId="243" fontId="2" fillId="0" borderId="4" xfId="6" applyNumberFormat="1" applyFont="1" applyFill="1" applyBorder="1" applyAlignment="1">
      <alignment horizontal="right"/>
    </xf>
    <xf numFmtId="0" fontId="54" fillId="0" borderId="0" xfId="88" applyFont="1" applyFill="1" applyBorder="1" applyAlignment="1">
      <alignment vertical="center" wrapText="1"/>
    </xf>
    <xf numFmtId="0" fontId="6" fillId="0" borderId="0" xfId="6" applyNumberFormat="1" applyFont="1" applyFill="1" applyBorder="1"/>
    <xf numFmtId="168" fontId="6" fillId="0" borderId="0" xfId="6" applyNumberFormat="1" applyFont="1" applyFill="1" applyBorder="1"/>
    <xf numFmtId="0" fontId="11" fillId="0" borderId="0" xfId="84" applyFont="1" applyFill="1" applyBorder="1"/>
    <xf numFmtId="0" fontId="5" fillId="0" borderId="0" xfId="0" applyFont="1" applyFill="1" applyAlignment="1">
      <alignment horizontal="right"/>
    </xf>
    <xf numFmtId="218" fontId="5" fillId="0" borderId="0" xfId="1" applyNumberFormat="1" applyFont="1" applyFill="1" applyBorder="1" applyAlignment="1">
      <alignment horizontal="right"/>
    </xf>
    <xf numFmtId="219" fontId="5" fillId="0" borderId="0" xfId="1" applyNumberFormat="1" applyFont="1" applyFill="1" applyBorder="1"/>
    <xf numFmtId="218" fontId="5" fillId="0" borderId="0" xfId="1" applyNumberFormat="1" applyFont="1" applyFill="1" applyBorder="1"/>
    <xf numFmtId="0" fontId="4" fillId="0" borderId="0" xfId="0" applyFont="1" applyFill="1" applyBorder="1"/>
    <xf numFmtId="168" fontId="2" fillId="0" borderId="0" xfId="6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horizontal="right"/>
    </xf>
    <xf numFmtId="0" fontId="2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/>
    <xf numFmtId="0" fontId="6" fillId="0" borderId="4" xfId="0" applyFont="1" applyBorder="1"/>
    <xf numFmtId="243" fontId="2" fillId="0" borderId="0" xfId="0" applyNumberFormat="1" applyFont="1"/>
    <xf numFmtId="0" fontId="5" fillId="25" borderId="0" xfId="0" applyFont="1" applyFill="1" applyAlignment="1">
      <alignment horizontal="right"/>
    </xf>
    <xf numFmtId="218" fontId="5" fillId="25" borderId="0" xfId="1" applyNumberFormat="1" applyFont="1" applyFill="1" applyBorder="1" applyAlignment="1">
      <alignment horizontal="right"/>
    </xf>
    <xf numFmtId="166" fontId="2" fillId="0" borderId="0" xfId="6" applyNumberFormat="1" applyFont="1" applyFill="1" applyBorder="1" applyAlignment="1"/>
    <xf numFmtId="166" fontId="2" fillId="0" borderId="4" xfId="6" applyNumberFormat="1" applyFont="1" applyFill="1" applyBorder="1" applyAlignment="1">
      <alignment horizontal="right"/>
    </xf>
    <xf numFmtId="0" fontId="53" fillId="0" borderId="4" xfId="88" applyFont="1" applyFill="1" applyBorder="1" applyAlignment="1">
      <alignment vertical="center" wrapText="1"/>
    </xf>
    <xf numFmtId="166" fontId="2" fillId="0" borderId="2" xfId="6" applyNumberFormat="1" applyFont="1" applyFill="1" applyBorder="1" applyAlignment="1">
      <alignment horizontal="right"/>
    </xf>
    <xf numFmtId="0" fontId="53" fillId="0" borderId="2" xfId="88" applyFont="1" applyFill="1" applyBorder="1" applyAlignment="1">
      <alignment horizontal="left" vertical="center" wrapText="1"/>
    </xf>
    <xf numFmtId="168" fontId="2" fillId="0" borderId="0" xfId="0" applyNumberFormat="1" applyFont="1" applyFill="1" applyBorder="1" applyAlignment="1">
      <alignment horizontal="right"/>
    </xf>
    <xf numFmtId="241" fontId="2" fillId="0" borderId="0" xfId="6" applyNumberFormat="1" applyFont="1" applyFill="1" applyBorder="1"/>
    <xf numFmtId="241" fontId="6" fillId="0" borderId="0" xfId="6" applyNumberFormat="1" applyFont="1" applyFill="1" applyBorder="1" applyAlignment="1">
      <alignment horizontal="right"/>
    </xf>
    <xf numFmtId="10" fontId="2" fillId="0" borderId="0" xfId="3" applyNumberFormat="1" applyFont="1" applyFill="1" applyBorder="1" applyAlignment="1">
      <alignment horizontal="right"/>
    </xf>
    <xf numFmtId="10" fontId="6" fillId="0" borderId="0" xfId="3" applyNumberFormat="1" applyFont="1"/>
    <xf numFmtId="166" fontId="6" fillId="0" borderId="0" xfId="6" applyNumberFormat="1" applyFont="1" applyFill="1" applyBorder="1"/>
    <xf numFmtId="242" fontId="6" fillId="0" borderId="4" xfId="6" applyNumberFormat="1" applyFont="1" applyFill="1" applyBorder="1" applyAlignment="1">
      <alignment horizontal="right"/>
    </xf>
    <xf numFmtId="168" fontId="6" fillId="0" borderId="4" xfId="6" applyNumberFormat="1" applyFont="1" applyFill="1" applyBorder="1" applyAlignment="1">
      <alignment horizontal="right"/>
    </xf>
    <xf numFmtId="183" fontId="6" fillId="0" borderId="0" xfId="6" applyNumberFormat="1" applyFont="1" applyFill="1" applyBorder="1"/>
    <xf numFmtId="0" fontId="2" fillId="0" borderId="2" xfId="6" applyNumberFormat="1" applyFont="1" applyFill="1" applyBorder="1"/>
    <xf numFmtId="182" fontId="2" fillId="2" borderId="4" xfId="1" applyNumberFormat="1" applyFont="1" applyFill="1" applyBorder="1" applyAlignment="1">
      <alignment horizontal="right"/>
    </xf>
    <xf numFmtId="219" fontId="2" fillId="0" borderId="0" xfId="0" applyNumberFormat="1" applyFont="1"/>
    <xf numFmtId="219" fontId="2" fillId="0" borderId="0" xfId="6" applyNumberFormat="1" applyFont="1" applyFill="1" applyBorder="1"/>
    <xf numFmtId="223" fontId="2" fillId="0" borderId="2" xfId="1" applyNumberFormat="1" applyFont="1" applyFill="1" applyBorder="1"/>
    <xf numFmtId="223" fontId="2" fillId="0" borderId="0" xfId="1" applyNumberFormat="1" applyFont="1" applyFill="1" applyBorder="1" applyAlignment="1">
      <alignment horizontal="right"/>
    </xf>
    <xf numFmtId="182" fontId="2" fillId="0" borderId="0" xfId="0" applyNumberFormat="1" applyFont="1" applyAlignment="1">
      <alignment horizontal="right"/>
    </xf>
    <xf numFmtId="182" fontId="2" fillId="0" borderId="2" xfId="0" applyNumberFormat="1" applyFont="1" applyFill="1" applyBorder="1" applyAlignment="1">
      <alignment horizontal="right"/>
    </xf>
    <xf numFmtId="182" fontId="2" fillId="0" borderId="4" xfId="0" applyNumberFormat="1" applyFont="1" applyBorder="1" applyAlignment="1">
      <alignment horizontal="right"/>
    </xf>
    <xf numFmtId="218" fontId="41" fillId="2" borderId="18" xfId="1" applyNumberFormat="1" applyFont="1" applyFill="1" applyBorder="1"/>
    <xf numFmtId="182" fontId="41" fillId="0" borderId="0" xfId="1" applyNumberFormat="1" applyFont="1" applyFill="1" applyBorder="1"/>
    <xf numFmtId="182" fontId="2" fillId="0" borderId="0" xfId="0" applyNumberFormat="1" applyFont="1" applyFill="1" applyBorder="1"/>
    <xf numFmtId="182" fontId="2" fillId="0" borderId="0" xfId="0" applyNumberFormat="1" applyFont="1"/>
    <xf numFmtId="0" fontId="10" fillId="0" borderId="4" xfId="0" applyFont="1" applyFill="1" applyBorder="1" applyAlignment="1">
      <alignment horizontal="right"/>
    </xf>
    <xf numFmtId="165" fontId="2" fillId="0" borderId="0" xfId="0" applyNumberFormat="1" applyFont="1" applyFill="1" applyBorder="1"/>
    <xf numFmtId="167" fontId="2" fillId="0" borderId="0" xfId="0" applyNumberFormat="1" applyFont="1"/>
    <xf numFmtId="0" fontId="10" fillId="0" borderId="0" xfId="0" applyFont="1" applyFill="1"/>
    <xf numFmtId="219" fontId="2" fillId="2" borderId="2" xfId="1" applyNumberFormat="1" applyFont="1" applyFill="1" applyBorder="1"/>
    <xf numFmtId="218" fontId="2" fillId="2" borderId="2" xfId="1" applyNumberFormat="1" applyFont="1" applyFill="1" applyBorder="1"/>
    <xf numFmtId="182" fontId="2" fillId="0" borderId="4" xfId="0" applyNumberFormat="1" applyFont="1" applyBorder="1" applyAlignment="1"/>
    <xf numFmtId="0" fontId="10" fillId="2" borderId="0" xfId="0" applyFont="1" applyFill="1" applyBorder="1" applyAlignment="1">
      <alignment horizontal="left"/>
    </xf>
    <xf numFmtId="182" fontId="2" fillId="0" borderId="0" xfId="0" applyNumberFormat="1" applyFont="1" applyAlignment="1"/>
    <xf numFmtId="182" fontId="2" fillId="2" borderId="0" xfId="1" applyNumberFormat="1" applyFont="1" applyFill="1" applyBorder="1"/>
    <xf numFmtId="244" fontId="6" fillId="2" borderId="0" xfId="3" applyNumberFormat="1" applyFont="1" applyFill="1" applyBorder="1"/>
    <xf numFmtId="245" fontId="41" fillId="0" borderId="0" xfId="0" applyNumberFormat="1" applyFont="1" applyFill="1" applyBorder="1"/>
    <xf numFmtId="177" fontId="2" fillId="0" borderId="0" xfId="0" applyNumberFormat="1" applyFont="1" applyFill="1" applyBorder="1"/>
    <xf numFmtId="177" fontId="3" fillId="0" borderId="0" xfId="0" applyNumberFormat="1" applyFont="1" applyFill="1" applyBorder="1"/>
    <xf numFmtId="244" fontId="6" fillId="2" borderId="16" xfId="3" applyNumberFormat="1" applyFont="1" applyFill="1" applyBorder="1"/>
    <xf numFmtId="244" fontId="6" fillId="2" borderId="15" xfId="3" applyNumberFormat="1" applyFont="1" applyFill="1" applyBorder="1"/>
    <xf numFmtId="166" fontId="3" fillId="2" borderId="0" xfId="3" applyNumberFormat="1" applyFont="1" applyFill="1" applyBorder="1"/>
    <xf numFmtId="166" fontId="2" fillId="2" borderId="0" xfId="0" applyNumberFormat="1" applyFont="1" applyFill="1" applyBorder="1"/>
    <xf numFmtId="9" fontId="6" fillId="2" borderId="0" xfId="3" applyFont="1" applyFill="1" applyBorder="1"/>
    <xf numFmtId="0" fontId="10" fillId="0" borderId="0" xfId="0" applyFont="1" applyFill="1" applyBorder="1" applyAlignment="1">
      <alignment horizontal="right"/>
    </xf>
    <xf numFmtId="0" fontId="10" fillId="2" borderId="4" xfId="0" applyFont="1" applyFill="1" applyBorder="1"/>
    <xf numFmtId="246" fontId="2" fillId="0" borderId="0" xfId="0" applyNumberFormat="1" applyFont="1"/>
    <xf numFmtId="182" fontId="2" fillId="0" borderId="0" xfId="0" applyNumberFormat="1" applyFont="1" applyBorder="1"/>
    <xf numFmtId="182" fontId="2" fillId="2" borderId="2" xfId="1" applyNumberFormat="1" applyFont="1" applyFill="1" applyBorder="1" applyAlignment="1">
      <alignment horizontal="right"/>
    </xf>
    <xf numFmtId="218" fontId="41" fillId="2" borderId="4" xfId="1" applyNumberFormat="1" applyFont="1" applyFill="1" applyBorder="1"/>
    <xf numFmtId="0" fontId="3" fillId="0" borderId="15" xfId="1" applyNumberFormat="1" applyFont="1" applyFill="1" applyBorder="1"/>
    <xf numFmtId="0" fontId="3" fillId="2" borderId="15" xfId="1" applyNumberFormat="1" applyFont="1" applyFill="1" applyBorder="1"/>
    <xf numFmtId="0" fontId="41" fillId="2" borderId="15" xfId="1" applyNumberFormat="1" applyFont="1" applyFill="1" applyBorder="1"/>
    <xf numFmtId="218" fontId="2" fillId="2" borderId="0" xfId="1" applyNumberFormat="1" applyFont="1" applyFill="1" applyBorder="1" applyAlignment="1">
      <alignment horizontal="right"/>
    </xf>
    <xf numFmtId="231" fontId="2" fillId="0" borderId="0" xfId="1" applyNumberFormat="1" applyFont="1" applyFill="1" applyBorder="1"/>
    <xf numFmtId="168" fontId="6" fillId="0" borderId="0" xfId="3" applyNumberFormat="1" applyFont="1" applyFill="1" applyBorder="1"/>
    <xf numFmtId="10" fontId="3" fillId="0" borderId="0" xfId="3" applyNumberFormat="1" applyFont="1" applyFill="1" applyBorder="1"/>
    <xf numFmtId="174" fontId="2" fillId="0" borderId="0" xfId="3" applyNumberFormat="1" applyFont="1"/>
    <xf numFmtId="0" fontId="10" fillId="0" borderId="4" xfId="0" applyFont="1" applyFill="1" applyBorder="1"/>
    <xf numFmtId="0" fontId="5" fillId="28" borderId="0" xfId="0" applyFont="1" applyFill="1"/>
    <xf numFmtId="218" fontId="5" fillId="28" borderId="0" xfId="1" applyNumberFormat="1" applyFont="1" applyFill="1" applyBorder="1"/>
    <xf numFmtId="219" fontId="5" fillId="28" borderId="0" xfId="1" applyNumberFormat="1" applyFont="1" applyFill="1" applyBorder="1"/>
    <xf numFmtId="9" fontId="6" fillId="0" borderId="0" xfId="3" applyFont="1" applyFill="1" applyBorder="1" applyAlignment="1">
      <alignment horizontal="right"/>
    </xf>
    <xf numFmtId="171" fontId="2" fillId="0" borderId="0" xfId="0" applyNumberFormat="1" applyFont="1" applyFill="1" applyBorder="1"/>
    <xf numFmtId="10" fontId="2" fillId="0" borderId="4" xfId="3" applyNumberFormat="1" applyFont="1" applyFill="1" applyBorder="1"/>
    <xf numFmtId="0" fontId="2" fillId="0" borderId="4" xfId="0" applyFont="1" applyFill="1" applyBorder="1" applyAlignment="1">
      <alignment horizontal="left" indent="1"/>
    </xf>
    <xf numFmtId="219" fontId="6" fillId="0" borderId="0" xfId="42" applyNumberFormat="1" applyFont="1" applyFill="1" applyBorder="1" applyAlignment="1">
      <alignment horizontal="right"/>
    </xf>
    <xf numFmtId="15" fontId="2" fillId="0" borderId="0" xfId="0" applyNumberFormat="1" applyFont="1"/>
    <xf numFmtId="222" fontId="2" fillId="0" borderId="2" xfId="0" applyNumberFormat="1" applyFont="1" applyFill="1" applyBorder="1" applyAlignment="1">
      <alignment horizontal="left"/>
    </xf>
    <xf numFmtId="189" fontId="6" fillId="0" borderId="0" xfId="0" applyNumberFormat="1" applyFont="1" applyFill="1" applyBorder="1" applyAlignment="1">
      <alignment horizontal="right" indent="1"/>
    </xf>
    <xf numFmtId="218" fontId="2" fillId="0" borderId="2" xfId="1" applyNumberFormat="1" applyFont="1" applyFill="1" applyBorder="1"/>
    <xf numFmtId="0" fontId="6" fillId="0" borderId="0" xfId="3" applyNumberFormat="1" applyFont="1" applyFill="1" applyBorder="1"/>
    <xf numFmtId="0" fontId="6" fillId="0" borderId="4" xfId="3" applyNumberFormat="1" applyFont="1" applyFill="1" applyBorder="1"/>
    <xf numFmtId="218" fontId="6" fillId="0" borderId="0" xfId="1" applyNumberFormat="1" applyFont="1" applyFill="1" applyBorder="1" applyAlignment="1">
      <alignment horizontal="right"/>
    </xf>
    <xf numFmtId="189" fontId="6" fillId="0" borderId="0" xfId="0" applyNumberFormat="1" applyFont="1" applyFill="1" applyBorder="1"/>
    <xf numFmtId="240" fontId="6" fillId="0" borderId="0" xfId="1" applyNumberFormat="1" applyFont="1" applyFill="1" applyBorder="1"/>
    <xf numFmtId="240" fontId="2" fillId="0" borderId="0" xfId="1" applyNumberFormat="1" applyFont="1" applyFill="1" applyBorder="1"/>
    <xf numFmtId="9" fontId="2" fillId="0" borderId="0" xfId="3" applyFont="1" applyFill="1" applyBorder="1"/>
    <xf numFmtId="166" fontId="2" fillId="0" borderId="2" xfId="1" applyNumberFormat="1" applyFont="1" applyFill="1" applyBorder="1"/>
    <xf numFmtId="0" fontId="2" fillId="0" borderId="2" xfId="0" applyNumberFormat="1" applyFont="1" applyFill="1" applyBorder="1"/>
    <xf numFmtId="247" fontId="2" fillId="0" borderId="0" xfId="1" applyNumberFormat="1" applyFont="1" applyFill="1" applyBorder="1"/>
    <xf numFmtId="188" fontId="2" fillId="0" borderId="0" xfId="0" applyNumberFormat="1" applyFont="1" applyFill="1" applyBorder="1"/>
    <xf numFmtId="188" fontId="6" fillId="0" borderId="0" xfId="0" applyNumberFormat="1" applyFont="1" applyFill="1" applyBorder="1"/>
    <xf numFmtId="188" fontId="6" fillId="0" borderId="0" xfId="1" applyNumberFormat="1" applyFont="1" applyFill="1" applyBorder="1"/>
    <xf numFmtId="0" fontId="6" fillId="0" borderId="0" xfId="0" applyFont="1" applyFill="1" applyBorder="1" applyAlignment="1">
      <alignment horizontal="left" indent="1"/>
    </xf>
    <xf numFmtId="219" fontId="2" fillId="0" borderId="0" xfId="0" applyNumberFormat="1" applyFont="1" applyFill="1" applyBorder="1" applyAlignment="1">
      <alignment horizontal="right"/>
    </xf>
    <xf numFmtId="188" fontId="6" fillId="0" borderId="0" xfId="1" applyNumberFormat="1" applyFont="1" applyFill="1" applyBorder="1" applyAlignment="1">
      <alignment horizontal="right"/>
    </xf>
    <xf numFmtId="188" fontId="2" fillId="0" borderId="0" xfId="0" applyNumberFormat="1" applyFont="1" applyFill="1" applyBorder="1" applyAlignment="1">
      <alignment horizontal="right"/>
    </xf>
    <xf numFmtId="174" fontId="6" fillId="0" borderId="0" xfId="3" applyNumberFormat="1" applyFont="1" applyFill="1" applyBorder="1" applyAlignment="1">
      <alignment horizontal="right"/>
    </xf>
    <xf numFmtId="219" fontId="2" fillId="0" borderId="0" xfId="1" applyNumberFormat="1" applyFont="1" applyFill="1" applyBorder="1" applyAlignment="1">
      <alignment horizontal="right"/>
    </xf>
    <xf numFmtId="9" fontId="2" fillId="0" borderId="4" xfId="3" applyFont="1" applyFill="1" applyBorder="1"/>
    <xf numFmtId="0" fontId="4" fillId="28" borderId="0" xfId="0" applyFont="1" applyFill="1" applyBorder="1"/>
    <xf numFmtId="17" fontId="4" fillId="26" borderId="17" xfId="0" applyNumberFormat="1" applyFont="1" applyFill="1" applyBorder="1" applyAlignment="1">
      <alignment horizontal="center"/>
    </xf>
    <xf numFmtId="219" fontId="4" fillId="26" borderId="4" xfId="1" applyNumberFormat="1" applyFont="1" applyFill="1" applyBorder="1"/>
    <xf numFmtId="0" fontId="4" fillId="26" borderId="4" xfId="1" applyNumberFormat="1" applyFont="1" applyFill="1" applyBorder="1"/>
    <xf numFmtId="0" fontId="4" fillId="26" borderId="30" xfId="0" applyFont="1" applyFill="1" applyBorder="1"/>
    <xf numFmtId="223" fontId="4" fillId="26" borderId="2" xfId="0" applyNumberFormat="1" applyFont="1" applyFill="1" applyBorder="1"/>
    <xf numFmtId="192" fontId="2" fillId="0" borderId="0" xfId="0" applyNumberFormat="1" applyFont="1" applyAlignment="1">
      <alignment horizontal="right"/>
    </xf>
    <xf numFmtId="191" fontId="45" fillId="0" borderId="0" xfId="0" applyNumberFormat="1" applyFont="1" applyAlignment="1">
      <alignment horizontal="right"/>
    </xf>
    <xf numFmtId="0" fontId="2" fillId="0" borderId="15" xfId="0" applyFont="1" applyBorder="1"/>
    <xf numFmtId="191" fontId="2" fillId="0" borderId="0" xfId="0" applyNumberFormat="1" applyFont="1"/>
    <xf numFmtId="192" fontId="2" fillId="0" borderId="0" xfId="0" applyNumberFormat="1" applyFont="1"/>
    <xf numFmtId="248" fontId="45" fillId="0" borderId="0" xfId="0" applyNumberFormat="1" applyFont="1" applyAlignment="1">
      <alignment horizontal="right"/>
    </xf>
    <xf numFmtId="192" fontId="6" fillId="0" borderId="0" xfId="0" applyNumberFormat="1" applyFont="1"/>
    <xf numFmtId="15" fontId="45" fillId="0" borderId="0" xfId="0" applyNumberFormat="1" applyFont="1" applyAlignment="1">
      <alignment horizontal="right"/>
    </xf>
    <xf numFmtId="15" fontId="6" fillId="0" borderId="0" xfId="0" applyNumberFormat="1" applyFont="1"/>
    <xf numFmtId="0" fontId="10" fillId="0" borderId="4" xfId="0" applyFont="1" applyBorder="1"/>
    <xf numFmtId="0" fontId="5" fillId="0" borderId="0" xfId="0" applyFont="1" applyFill="1"/>
    <xf numFmtId="0" fontId="2" fillId="0" borderId="8" xfId="0" applyFont="1" applyBorder="1"/>
    <xf numFmtId="0" fontId="2" fillId="0" borderId="31" xfId="1" applyNumberFormat="1" applyFont="1" applyFill="1" applyBorder="1" applyAlignment="1">
      <alignment horizontal="left"/>
    </xf>
    <xf numFmtId="0" fontId="2" fillId="2" borderId="31" xfId="0" applyFont="1" applyFill="1" applyBorder="1"/>
    <xf numFmtId="0" fontId="2" fillId="0" borderId="31" xfId="0" applyFont="1" applyFill="1" applyBorder="1"/>
    <xf numFmtId="171" fontId="2" fillId="0" borderId="0" xfId="0" applyNumberFormat="1" applyFont="1" applyFill="1" applyBorder="1" applyAlignment="1">
      <alignment horizontal="right"/>
    </xf>
    <xf numFmtId="243" fontId="2" fillId="0" borderId="0" xfId="0" applyNumberFormat="1" applyFont="1" applyAlignment="1">
      <alignment horizontal="right"/>
    </xf>
    <xf numFmtId="174" fontId="3" fillId="0" borderId="0" xfId="3" applyNumberFormat="1" applyFont="1" applyFill="1" applyBorder="1"/>
    <xf numFmtId="166" fontId="2" fillId="2" borderId="0" xfId="1" applyNumberFormat="1" applyFont="1" applyFill="1" applyBorder="1" applyAlignment="1"/>
    <xf numFmtId="171" fontId="2" fillId="0" borderId="2" xfId="1" applyNumberFormat="1" applyFont="1" applyFill="1" applyBorder="1"/>
    <xf numFmtId="0" fontId="2" fillId="0" borderId="0" xfId="0" applyFont="1" applyBorder="1" applyAlignment="1">
      <alignment horizontal="left"/>
    </xf>
    <xf numFmtId="0" fontId="52" fillId="0" borderId="0" xfId="0" applyFont="1" applyFill="1" applyBorder="1"/>
    <xf numFmtId="0" fontId="4" fillId="29" borderId="0" xfId="4" applyFont="1" applyFill="1" applyBorder="1" applyAlignment="1">
      <alignment horizontal="centerContinuous"/>
    </xf>
    <xf numFmtId="0" fontId="2" fillId="3" borderId="0" xfId="4" applyFont="1" applyFill="1" applyBorder="1" applyAlignment="1">
      <alignment horizontal="left"/>
    </xf>
    <xf numFmtId="218" fontId="4" fillId="28" borderId="0" xfId="1" applyNumberFormat="1" applyFont="1" applyFill="1" applyBorder="1" applyAlignment="1">
      <alignment horizontal="left"/>
    </xf>
    <xf numFmtId="0" fontId="4" fillId="29" borderId="0" xfId="0" applyFont="1" applyFill="1" applyBorder="1" applyAlignment="1">
      <alignment vertical="center"/>
    </xf>
    <xf numFmtId="0" fontId="4" fillId="29" borderId="22" xfId="0" applyFont="1" applyFill="1" applyBorder="1"/>
    <xf numFmtId="0" fontId="4" fillId="29" borderId="2" xfId="0" applyFont="1" applyFill="1" applyBorder="1" applyAlignment="1">
      <alignment horizontal="center"/>
    </xf>
    <xf numFmtId="17" fontId="4" fillId="29" borderId="2" xfId="0" applyNumberFormat="1" applyFont="1" applyFill="1" applyBorder="1"/>
    <xf numFmtId="0" fontId="4" fillId="29" borderId="21" xfId="0" applyFont="1" applyFill="1" applyBorder="1"/>
    <xf numFmtId="0" fontId="4" fillId="29" borderId="20" xfId="0" applyFont="1" applyFill="1" applyBorder="1"/>
    <xf numFmtId="0" fontId="4" fillId="29" borderId="4" xfId="0" applyFont="1" applyFill="1" applyBorder="1" applyAlignment="1">
      <alignment horizontal="center"/>
    </xf>
    <xf numFmtId="0" fontId="4" fillId="29" borderId="4" xfId="0" applyFont="1" applyFill="1" applyBorder="1" applyAlignment="1">
      <alignment horizontal="right"/>
    </xf>
    <xf numFmtId="0" fontId="4" fillId="29" borderId="4" xfId="0" applyNumberFormat="1" applyFont="1" applyFill="1" applyBorder="1"/>
    <xf numFmtId="17" fontId="4" fillId="29" borderId="19" xfId="0" applyNumberFormat="1" applyFont="1" applyFill="1" applyBorder="1" applyAlignment="1">
      <alignment horizontal="center"/>
    </xf>
    <xf numFmtId="0" fontId="32" fillId="0" borderId="0" xfId="0" applyFont="1" applyBorder="1" applyAlignment="1"/>
    <xf numFmtId="0" fontId="57" fillId="0" borderId="4" xfId="0" applyFont="1" applyFill="1" applyBorder="1" applyAlignment="1"/>
    <xf numFmtId="0" fontId="2" fillId="3" borderId="0" xfId="0" applyFont="1" applyFill="1" applyBorder="1" applyAlignment="1">
      <alignment horizontal="centerContinuous"/>
    </xf>
    <xf numFmtId="0" fontId="58" fillId="0" borderId="0" xfId="0" applyFont="1" applyBorder="1" applyAlignment="1"/>
    <xf numFmtId="0" fontId="59" fillId="0" borderId="0" xfId="0" applyFont="1" applyBorder="1" applyAlignment="1"/>
    <xf numFmtId="0" fontId="59" fillId="0" borderId="4" xfId="0" applyFont="1" applyFill="1" applyBorder="1" applyAlignment="1"/>
    <xf numFmtId="0" fontId="59" fillId="0" borderId="0" xfId="0" applyFont="1" applyAlignment="1"/>
    <xf numFmtId="0" fontId="59" fillId="0" borderId="7" xfId="0" applyFont="1" applyBorder="1" applyAlignment="1"/>
    <xf numFmtId="0" fontId="59" fillId="0" borderId="0" xfId="0" applyFont="1"/>
    <xf numFmtId="0" fontId="60" fillId="3" borderId="0" xfId="4" applyFont="1" applyFill="1" applyBorder="1" applyAlignment="1">
      <alignment horizontal="centerContinuous"/>
    </xf>
    <xf numFmtId="0" fontId="59" fillId="0" borderId="0" xfId="4" applyFont="1"/>
    <xf numFmtId="172" fontId="59" fillId="0" borderId="0" xfId="4" applyNumberFormat="1" applyFont="1" applyFill="1" applyBorder="1"/>
    <xf numFmtId="0" fontId="62" fillId="0" borderId="0" xfId="4" applyFont="1" applyFill="1" applyBorder="1"/>
    <xf numFmtId="0" fontId="59" fillId="0" borderId="0" xfId="4" applyFont="1" applyFill="1" applyBorder="1"/>
    <xf numFmtId="168" fontId="59" fillId="0" borderId="0" xfId="4" applyNumberFormat="1" applyFont="1" applyFill="1" applyBorder="1"/>
    <xf numFmtId="173" fontId="61" fillId="0" borderId="0" xfId="4" applyNumberFormat="1" applyFont="1"/>
    <xf numFmtId="0" fontId="8" fillId="3" borderId="0" xfId="4" applyFont="1" applyFill="1" applyBorder="1" applyAlignment="1">
      <alignment horizontal="centerContinuous"/>
    </xf>
    <xf numFmtId="0" fontId="18" fillId="0" borderId="0" xfId="0" applyFont="1"/>
    <xf numFmtId="0" fontId="8" fillId="3" borderId="0" xfId="0" applyFont="1" applyFill="1" applyBorder="1" applyAlignment="1">
      <alignment horizontal="centerContinuous"/>
    </xf>
    <xf numFmtId="0" fontId="18" fillId="0" borderId="0" xfId="0" applyFont="1" applyAlignment="1"/>
    <xf numFmtId="0" fontId="8" fillId="3" borderId="0" xfId="4" applyFont="1" applyFill="1" applyBorder="1" applyAlignment="1"/>
    <xf numFmtId="0" fontId="18" fillId="3" borderId="0" xfId="4" applyFont="1" applyFill="1" applyBorder="1" applyAlignment="1"/>
    <xf numFmtId="172" fontId="18" fillId="3" borderId="0" xfId="4" applyNumberFormat="1" applyFont="1" applyFill="1" applyBorder="1" applyAlignment="1"/>
    <xf numFmtId="15" fontId="63" fillId="0" borderId="0" xfId="0" applyNumberFormat="1" applyFont="1" applyAlignment="1"/>
    <xf numFmtId="0" fontId="63" fillId="0" borderId="0" xfId="0" applyFont="1" applyAlignment="1">
      <alignment horizontal="right"/>
    </xf>
    <xf numFmtId="0" fontId="32" fillId="0" borderId="4" xfId="0" applyFont="1" applyBorder="1" applyAlignment="1"/>
    <xf numFmtId="0" fontId="18" fillId="0" borderId="4" xfId="0" applyFont="1" applyBorder="1"/>
    <xf numFmtId="0" fontId="32" fillId="0" borderId="4" xfId="0" applyFont="1" applyBorder="1" applyAlignment="1">
      <alignment horizontal="center"/>
    </xf>
    <xf numFmtId="192" fontId="63" fillId="0" borderId="0" xfId="0" applyNumberFormat="1" applyFont="1" applyAlignment="1"/>
    <xf numFmtId="10" fontId="18" fillId="0" borderId="0" xfId="0" applyNumberFormat="1" applyFont="1" applyAlignment="1"/>
    <xf numFmtId="191" fontId="18" fillId="0" borderId="0" xfId="0" applyNumberFormat="1" applyFont="1" applyAlignment="1"/>
    <xf numFmtId="6" fontId="18" fillId="0" borderId="0" xfId="0" applyNumberFormat="1" applyFont="1" applyFill="1" applyBorder="1" applyAlignment="1"/>
    <xf numFmtId="15" fontId="64" fillId="0" borderId="0" xfId="0" applyNumberFormat="1" applyFont="1" applyAlignment="1"/>
    <xf numFmtId="0" fontId="18" fillId="0" borderId="0" xfId="0" applyFont="1" applyAlignment="1">
      <alignment horizontal="right"/>
    </xf>
    <xf numFmtId="0" fontId="18" fillId="0" borderId="0" xfId="0" applyFont="1" applyFill="1" applyAlignment="1"/>
    <xf numFmtId="190" fontId="18" fillId="0" borderId="0" xfId="3" applyNumberFormat="1" applyFont="1" applyFill="1" applyBorder="1"/>
    <xf numFmtId="0" fontId="18" fillId="0" borderId="0" xfId="0" applyFont="1" applyFill="1" applyBorder="1" applyAlignment="1">
      <alignment horizontal="left"/>
    </xf>
    <xf numFmtId="43" fontId="63" fillId="0" borderId="0" xfId="1" applyNumberFormat="1" applyFont="1" applyFill="1" applyBorder="1" applyAlignment="1">
      <alignment horizontal="right"/>
    </xf>
    <xf numFmtId="0" fontId="18" fillId="0" borderId="0" xfId="1" applyNumberFormat="1" applyFont="1" applyFill="1" applyBorder="1" applyAlignment="1"/>
    <xf numFmtId="0" fontId="8" fillId="0" borderId="0" xfId="4" applyFont="1" applyFill="1" applyBorder="1" applyAlignment="1"/>
    <xf numFmtId="0" fontId="18" fillId="0" borderId="0" xfId="4" applyFont="1" applyFill="1" applyBorder="1" applyAlignment="1"/>
    <xf numFmtId="172" fontId="18" fillId="0" borderId="0" xfId="4" applyNumberFormat="1" applyFont="1" applyFill="1" applyBorder="1" applyAlignment="1"/>
    <xf numFmtId="0" fontId="32" fillId="0" borderId="0" xfId="4" applyFont="1" applyBorder="1" applyAlignment="1"/>
    <xf numFmtId="0" fontId="32" fillId="0" borderId="0" xfId="4" applyFont="1" applyBorder="1" applyAlignment="1">
      <alignment horizontal="center"/>
    </xf>
    <xf numFmtId="0" fontId="65" fillId="0" borderId="0" xfId="4" applyFont="1" applyAlignment="1">
      <alignment horizontal="center"/>
    </xf>
    <xf numFmtId="0" fontId="64" fillId="0" borderId="0" xfId="4" applyFont="1" applyBorder="1" applyAlignment="1"/>
    <xf numFmtId="0" fontId="18" fillId="0" borderId="0" xfId="4" applyFont="1" applyAlignment="1"/>
    <xf numFmtId="0" fontId="65" fillId="0" borderId="0" xfId="4" applyFont="1" applyBorder="1" applyAlignment="1">
      <alignment horizontal="center"/>
    </xf>
    <xf numFmtId="0" fontId="65" fillId="0" borderId="0" xfId="4" applyFont="1" applyBorder="1" applyAlignment="1"/>
    <xf numFmtId="0" fontId="65" fillId="0" borderId="0" xfId="0" applyFont="1" applyFill="1" applyBorder="1" applyAlignment="1">
      <alignment horizontal="center"/>
    </xf>
    <xf numFmtId="0" fontId="18" fillId="0" borderId="4" xfId="0" applyFont="1" applyBorder="1" applyAlignment="1"/>
    <xf numFmtId="0" fontId="32" fillId="0" borderId="4" xfId="4" applyFont="1" applyBorder="1" applyAlignment="1">
      <alignment horizontal="center"/>
    </xf>
    <xf numFmtId="0" fontId="65" fillId="0" borderId="4" xfId="4" applyFont="1" applyBorder="1" applyAlignment="1"/>
    <xf numFmtId="0" fontId="18" fillId="0" borderId="4" xfId="4" applyFont="1" applyBorder="1" applyAlignment="1"/>
    <xf numFmtId="0" fontId="65" fillId="0" borderId="4" xfId="4" applyFont="1" applyBorder="1" applyAlignment="1">
      <alignment horizontal="center"/>
    </xf>
    <xf numFmtId="0" fontId="65" fillId="0" borderId="4" xfId="0" applyFont="1" applyFill="1" applyBorder="1" applyAlignment="1">
      <alignment horizontal="center"/>
    </xf>
    <xf numFmtId="0" fontId="18" fillId="0" borderId="2" xfId="4" applyFont="1" applyBorder="1" applyAlignment="1"/>
    <xf numFmtId="0" fontId="18" fillId="0" borderId="2" xfId="4" applyNumberFormat="1" applyFont="1" applyBorder="1" applyAlignment="1"/>
    <xf numFmtId="231" fontId="18" fillId="0" borderId="0" xfId="1" applyNumberFormat="1" applyFont="1" applyFill="1" applyBorder="1"/>
    <xf numFmtId="188" fontId="18" fillId="0" borderId="2" xfId="1" applyNumberFormat="1" applyFont="1" applyFill="1" applyBorder="1"/>
    <xf numFmtId="249" fontId="18" fillId="0" borderId="0" xfId="0" applyNumberFormat="1" applyFont="1" applyFill="1" applyBorder="1" applyAlignment="1"/>
    <xf numFmtId="171" fontId="64" fillId="0" borderId="0" xfId="4" applyNumberFormat="1" applyFont="1" applyBorder="1" applyAlignment="1"/>
    <xf numFmtId="174" fontId="64" fillId="0" borderId="0" xfId="3" applyNumberFormat="1" applyFont="1" applyBorder="1" applyAlignment="1">
      <alignment horizontal="center"/>
    </xf>
    <xf numFmtId="9" fontId="64" fillId="0" borderId="0" xfId="3" applyFont="1" applyBorder="1" applyAlignment="1">
      <alignment horizontal="center"/>
    </xf>
    <xf numFmtId="9" fontId="64" fillId="0" borderId="0" xfId="3" applyFont="1" applyBorder="1" applyAlignment="1">
      <alignment horizontal="right"/>
    </xf>
    <xf numFmtId="0" fontId="18" fillId="0" borderId="0" xfId="4" applyFont="1" applyBorder="1" applyAlignment="1"/>
    <xf numFmtId="0" fontId="18" fillId="0" borderId="0" xfId="4" applyNumberFormat="1" applyFont="1" applyBorder="1" applyAlignment="1"/>
    <xf numFmtId="188" fontId="18" fillId="0" borderId="0" xfId="1" applyNumberFormat="1" applyFont="1" applyFill="1" applyBorder="1"/>
    <xf numFmtId="189" fontId="18" fillId="0" borderId="0" xfId="0" applyNumberFormat="1" applyFont="1" applyFill="1" applyBorder="1"/>
    <xf numFmtId="0" fontId="65" fillId="0" borderId="2" xfId="4" applyFont="1" applyBorder="1" applyAlignment="1"/>
    <xf numFmtId="0" fontId="32" fillId="0" borderId="2" xfId="4" applyFont="1" applyBorder="1" applyAlignment="1"/>
    <xf numFmtId="171" fontId="65" fillId="0" borderId="2" xfId="4" applyNumberFormat="1" applyFont="1" applyBorder="1" applyAlignment="1"/>
    <xf numFmtId="168" fontId="65" fillId="0" borderId="2" xfId="4" applyNumberFormat="1" applyFont="1" applyBorder="1" applyAlignment="1"/>
    <xf numFmtId="2" fontId="18" fillId="0" borderId="0" xfId="4" applyNumberFormat="1" applyFont="1" applyBorder="1" applyAlignment="1"/>
    <xf numFmtId="168" fontId="18" fillId="0" borderId="4" xfId="4" applyNumberFormat="1" applyFont="1" applyBorder="1" applyAlignment="1"/>
    <xf numFmtId="166" fontId="18" fillId="0" borderId="2" xfId="4" applyNumberFormat="1" applyFont="1" applyBorder="1" applyAlignment="1"/>
    <xf numFmtId="250" fontId="18" fillId="0" borderId="0" xfId="2" applyNumberFormat="1" applyFont="1" applyBorder="1" applyAlignment="1"/>
    <xf numFmtId="168" fontId="65" fillId="0" borderId="0" xfId="4" applyNumberFormat="1" applyFont="1" applyBorder="1" applyAlignment="1">
      <alignment horizontal="center"/>
    </xf>
    <xf numFmtId="0" fontId="32" fillId="0" borderId="0" xfId="4" applyFont="1" applyAlignment="1">
      <alignment horizontal="center"/>
    </xf>
    <xf numFmtId="0" fontId="65" fillId="0" borderId="0" xfId="4" applyNumberFormat="1" applyFont="1" applyBorder="1" applyAlignment="1">
      <alignment horizontal="center"/>
    </xf>
    <xf numFmtId="166" fontId="18" fillId="0" borderId="0" xfId="4" applyNumberFormat="1" applyFont="1" applyBorder="1" applyAlignment="1"/>
    <xf numFmtId="0" fontId="65" fillId="0" borderId="4" xfId="4" applyNumberFormat="1" applyFont="1" applyBorder="1" applyAlignment="1">
      <alignment horizontal="center"/>
    </xf>
    <xf numFmtId="175" fontId="64" fillId="0" borderId="0" xfId="4" applyNumberFormat="1" applyFont="1" applyBorder="1" applyAlignment="1"/>
    <xf numFmtId="187" fontId="18" fillId="0" borderId="0" xfId="4" applyNumberFormat="1" applyFont="1" applyAlignment="1">
      <alignment horizontal="center"/>
    </xf>
    <xf numFmtId="0" fontId="18" fillId="0" borderId="0" xfId="4" applyFont="1" applyAlignment="1">
      <alignment horizontal="center"/>
    </xf>
    <xf numFmtId="168" fontId="18" fillId="0" borderId="0" xfId="4" applyNumberFormat="1" applyFont="1" applyAlignment="1"/>
    <xf numFmtId="0" fontId="64" fillId="0" borderId="0" xfId="4" applyFont="1" applyFill="1" applyAlignment="1"/>
    <xf numFmtId="0" fontId="64" fillId="0" borderId="0" xfId="4" applyFont="1" applyAlignment="1"/>
    <xf numFmtId="0" fontId="64" fillId="0" borderId="0" xfId="4" applyFont="1" applyAlignment="1">
      <alignment horizontal="center"/>
    </xf>
    <xf numFmtId="168" fontId="64" fillId="0" borderId="0" xfId="4" applyNumberFormat="1" applyFont="1" applyAlignment="1"/>
    <xf numFmtId="184" fontId="18" fillId="0" borderId="4" xfId="2" applyNumberFormat="1" applyFont="1" applyBorder="1" applyAlignment="1">
      <alignment horizontal="right"/>
    </xf>
    <xf numFmtId="0" fontId="18" fillId="0" borderId="0" xfId="4" applyNumberFormat="1" applyFont="1" applyAlignment="1">
      <alignment horizontal="center"/>
    </xf>
    <xf numFmtId="184" fontId="32" fillId="0" borderId="0" xfId="2" applyNumberFormat="1" applyFont="1" applyAlignment="1">
      <alignment horizontal="right"/>
    </xf>
    <xf numFmtId="183" fontId="65" fillId="0" borderId="2" xfId="4" applyNumberFormat="1" applyFont="1" applyBorder="1" applyAlignment="1">
      <alignment horizontal="center"/>
    </xf>
    <xf numFmtId="0" fontId="32" fillId="0" borderId="4" xfId="4" applyFont="1" applyBorder="1" applyAlignment="1"/>
    <xf numFmtId="0" fontId="18" fillId="0" borderId="0" xfId="0" applyFont="1" applyFill="1" applyBorder="1" applyAlignment="1"/>
    <xf numFmtId="9" fontId="18" fillId="0" borderId="0" xfId="3" applyFont="1" applyBorder="1" applyAlignment="1"/>
    <xf numFmtId="0" fontId="32" fillId="0" borderId="4" xfId="0" applyFont="1" applyBorder="1" applyAlignment="1">
      <alignment horizontal="right"/>
    </xf>
    <xf numFmtId="0" fontId="66" fillId="0" borderId="0" xfId="0" applyFont="1" applyFill="1" applyAlignment="1"/>
    <xf numFmtId="174" fontId="63" fillId="0" borderId="0" xfId="3" applyNumberFormat="1" applyFont="1" applyBorder="1" applyAlignment="1">
      <alignment horizontal="right"/>
    </xf>
    <xf numFmtId="0" fontId="32" fillId="0" borderId="2" xfId="0" applyFont="1" applyFill="1" applyBorder="1" applyAlignment="1"/>
    <xf numFmtId="6" fontId="32" fillId="0" borderId="2" xfId="0" applyNumberFormat="1" applyFont="1" applyFill="1" applyBorder="1" applyAlignment="1"/>
    <xf numFmtId="0" fontId="18" fillId="0" borderId="2" xfId="0" applyFont="1" applyBorder="1" applyAlignment="1"/>
    <xf numFmtId="0" fontId="32" fillId="0" borderId="2" xfId="0" applyFont="1" applyBorder="1" applyAlignment="1"/>
    <xf numFmtId="174" fontId="63" fillId="0" borderId="0" xfId="0" applyNumberFormat="1" applyFont="1" applyAlignment="1"/>
    <xf numFmtId="0" fontId="63" fillId="0" borderId="0" xfId="0" applyFont="1" applyAlignment="1"/>
    <xf numFmtId="0" fontId="32" fillId="0" borderId="4" xfId="0" applyFont="1" applyFill="1" applyBorder="1" applyAlignment="1"/>
    <xf numFmtId="5" fontId="18" fillId="0" borderId="0" xfId="0" applyNumberFormat="1" applyFont="1" applyFill="1" applyBorder="1" applyAlignment="1"/>
    <xf numFmtId="9" fontId="18" fillId="0" borderId="0" xfId="3" applyFont="1" applyAlignment="1"/>
    <xf numFmtId="0" fontId="32" fillId="0" borderId="0" xfId="0" applyFont="1" applyAlignment="1"/>
    <xf numFmtId="186" fontId="63" fillId="0" borderId="0" xfId="0" applyNumberFormat="1" applyFont="1" applyFill="1" applyBorder="1" applyAlignment="1"/>
    <xf numFmtId="5" fontId="32" fillId="0" borderId="2" xfId="0" applyNumberFormat="1" applyFont="1" applyFill="1" applyBorder="1" applyAlignment="1"/>
    <xf numFmtId="172" fontId="32" fillId="0" borderId="2" xfId="4" applyNumberFormat="1" applyFont="1" applyBorder="1" applyAlignment="1"/>
    <xf numFmtId="0" fontId="32" fillId="0" borderId="0" xfId="0" applyFont="1" applyFill="1" applyBorder="1" applyAlignment="1"/>
    <xf numFmtId="5" fontId="32" fillId="0" borderId="0" xfId="0" applyNumberFormat="1" applyFont="1" applyFill="1" applyBorder="1" applyAlignment="1"/>
    <xf numFmtId="172" fontId="18" fillId="0" borderId="0" xfId="4" applyNumberFormat="1" applyFont="1" applyBorder="1" applyAlignment="1"/>
    <xf numFmtId="0" fontId="64" fillId="0" borderId="4" xfId="4" applyFont="1" applyBorder="1" applyAlignment="1"/>
    <xf numFmtId="0" fontId="18" fillId="0" borderId="0" xfId="0" applyFont="1" applyAlignment="1">
      <alignment horizontal="center"/>
    </xf>
    <xf numFmtId="168" fontId="64" fillId="0" borderId="0" xfId="4" applyNumberFormat="1" applyFont="1" applyBorder="1" applyAlignment="1"/>
    <xf numFmtId="0" fontId="32" fillId="0" borderId="0" xfId="4" applyFont="1" applyFill="1" applyBorder="1" applyAlignment="1"/>
    <xf numFmtId="172" fontId="18" fillId="0" borderId="4" xfId="4" applyNumberFormat="1" applyFont="1" applyBorder="1" applyAlignment="1"/>
    <xf numFmtId="171" fontId="18" fillId="0" borderId="0" xfId="4" applyNumberFormat="1" applyFont="1" applyFill="1" applyBorder="1" applyAlignment="1"/>
    <xf numFmtId="171" fontId="18" fillId="0" borderId="0" xfId="4" applyNumberFormat="1" applyFont="1" applyBorder="1" applyAlignment="1"/>
    <xf numFmtId="175" fontId="65" fillId="0" borderId="2" xfId="4" applyNumberFormat="1" applyFont="1" applyBorder="1" applyAlignment="1"/>
    <xf numFmtId="171" fontId="18" fillId="0" borderId="4" xfId="4" applyNumberFormat="1" applyFont="1" applyBorder="1" applyAlignment="1"/>
    <xf numFmtId="171" fontId="32" fillId="0" borderId="0" xfId="4" applyNumberFormat="1" applyFont="1" applyBorder="1" applyAlignment="1"/>
    <xf numFmtId="172" fontId="32" fillId="0" borderId="0" xfId="4" applyNumberFormat="1" applyFont="1" applyBorder="1" applyAlignment="1"/>
    <xf numFmtId="167" fontId="32" fillId="0" borderId="0" xfId="0" applyNumberFormat="1" applyFont="1" applyFill="1" applyBorder="1" applyAlignment="1">
      <alignment horizontal="center" wrapText="1"/>
    </xf>
    <xf numFmtId="167" fontId="32" fillId="0" borderId="4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left" indent="1"/>
    </xf>
    <xf numFmtId="171" fontId="18" fillId="2" borderId="0" xfId="0" applyNumberFormat="1" applyFont="1" applyFill="1" applyBorder="1" applyAlignment="1"/>
    <xf numFmtId="0" fontId="8" fillId="0" borderId="0" xfId="0" applyFont="1" applyFill="1" applyBorder="1" applyAlignment="1"/>
    <xf numFmtId="0" fontId="18" fillId="2" borderId="0" xfId="0" applyFont="1" applyFill="1" applyBorder="1" applyAlignment="1">
      <alignment horizontal="left" indent="1"/>
    </xf>
    <xf numFmtId="166" fontId="18" fillId="2" borderId="0" xfId="0" applyNumberFormat="1" applyFont="1" applyFill="1" applyBorder="1" applyAlignment="1"/>
    <xf numFmtId="182" fontId="18" fillId="2" borderId="0" xfId="0" applyNumberFormat="1" applyFont="1" applyFill="1" applyBorder="1" applyAlignment="1"/>
    <xf numFmtId="171" fontId="18" fillId="2" borderId="4" xfId="0" applyNumberFormat="1" applyFont="1" applyFill="1" applyBorder="1" applyAlignment="1"/>
    <xf numFmtId="0" fontId="32" fillId="2" borderId="2" xfId="0" applyFont="1" applyFill="1" applyBorder="1" applyAlignment="1"/>
    <xf numFmtId="166" fontId="32" fillId="2" borderId="2" xfId="0" applyNumberFormat="1" applyFont="1" applyFill="1" applyBorder="1" applyAlignment="1"/>
    <xf numFmtId="171" fontId="32" fillId="2" borderId="0" xfId="0" applyNumberFormat="1" applyFont="1" applyFill="1" applyBorder="1" applyAlignment="1"/>
    <xf numFmtId="171" fontId="32" fillId="2" borderId="2" xfId="0" applyNumberFormat="1" applyFont="1" applyFill="1" applyBorder="1" applyAlignment="1"/>
    <xf numFmtId="0" fontId="18" fillId="2" borderId="0" xfId="0" applyFont="1" applyFill="1" applyBorder="1" applyAlignment="1"/>
    <xf numFmtId="184" fontId="18" fillId="2" borderId="0" xfId="0" applyNumberFormat="1" applyFont="1" applyFill="1" applyBorder="1" applyAlignment="1"/>
    <xf numFmtId="185" fontId="18" fillId="2" borderId="0" xfId="0" applyNumberFormat="1" applyFont="1" applyFill="1" applyBorder="1" applyAlignment="1"/>
    <xf numFmtId="164" fontId="18" fillId="2" borderId="0" xfId="0" applyNumberFormat="1" applyFont="1" applyFill="1" applyBorder="1" applyAlignment="1"/>
    <xf numFmtId="0" fontId="64" fillId="0" borderId="0" xfId="4" applyFont="1" applyFill="1" applyBorder="1" applyAlignment="1">
      <alignment horizontal="left" indent="1"/>
    </xf>
    <xf numFmtId="0" fontId="32" fillId="0" borderId="2" xfId="0" applyFont="1" applyBorder="1" applyAlignment="1">
      <alignment horizontal="left"/>
    </xf>
    <xf numFmtId="0" fontId="32" fillId="0" borderId="0" xfId="0" applyFont="1" applyBorder="1" applyAlignment="1">
      <alignment horizontal="left"/>
    </xf>
    <xf numFmtId="0" fontId="18" fillId="0" borderId="0" xfId="0" applyFont="1" applyBorder="1" applyAlignment="1"/>
    <xf numFmtId="251" fontId="18" fillId="2" borderId="0" xfId="0" applyNumberFormat="1" applyFont="1" applyFill="1" applyBorder="1" applyAlignment="1"/>
    <xf numFmtId="251" fontId="18" fillId="2" borderId="4" xfId="0" applyNumberFormat="1" applyFont="1" applyFill="1" applyBorder="1" applyAlignment="1"/>
    <xf numFmtId="17" fontId="67" fillId="0" borderId="0" xfId="0" applyNumberFormat="1" applyFont="1" applyFill="1" applyBorder="1" applyAlignment="1"/>
    <xf numFmtId="4" fontId="18" fillId="0" borderId="0" xfId="3" applyNumberFormat="1" applyFont="1" applyFill="1" applyBorder="1" applyAlignment="1">
      <alignment horizontal="center"/>
    </xf>
    <xf numFmtId="178" fontId="32" fillId="2" borderId="2" xfId="0" applyNumberFormat="1" applyFont="1" applyFill="1" applyBorder="1" applyAlignment="1"/>
    <xf numFmtId="251" fontId="32" fillId="2" borderId="0" xfId="0" applyNumberFormat="1" applyFont="1" applyFill="1" applyBorder="1" applyAlignment="1"/>
    <xf numFmtId="0" fontId="32" fillId="0" borderId="0" xfId="0" applyFont="1" applyFill="1" applyBorder="1" applyAlignment="1">
      <alignment horizontal="center"/>
    </xf>
    <xf numFmtId="180" fontId="18" fillId="2" borderId="0" xfId="0" applyNumberFormat="1" applyFont="1" applyFill="1" applyBorder="1" applyAlignment="1"/>
    <xf numFmtId="178" fontId="18" fillId="2" borderId="0" xfId="0" applyNumberFormat="1" applyFont="1" applyFill="1" applyBorder="1" applyAlignment="1"/>
    <xf numFmtId="0" fontId="66" fillId="0" borderId="0" xfId="0" applyFont="1" applyFill="1" applyBorder="1" applyAlignment="1">
      <alignment horizontal="left"/>
    </xf>
    <xf numFmtId="0" fontId="68" fillId="0" borderId="0" xfId="0" applyFont="1" applyFill="1" applyBorder="1" applyAlignment="1">
      <alignment horizontal="center"/>
    </xf>
    <xf numFmtId="0" fontId="32" fillId="2" borderId="0" xfId="0" applyFont="1" applyFill="1" applyBorder="1" applyAlignment="1"/>
    <xf numFmtId="183" fontId="18" fillId="0" borderId="0" xfId="0" applyNumberFormat="1" applyFont="1" applyFill="1" applyBorder="1" applyAlignment="1">
      <alignment horizontal="center"/>
    </xf>
    <xf numFmtId="168" fontId="66" fillId="0" borderId="0" xfId="0" applyNumberFormat="1" applyFont="1" applyFill="1" applyBorder="1" applyAlignment="1"/>
    <xf numFmtId="252" fontId="18" fillId="2" borderId="0" xfId="0" applyNumberFormat="1" applyFont="1" applyFill="1" applyBorder="1" applyAlignment="1"/>
    <xf numFmtId="180" fontId="18" fillId="2" borderId="4" xfId="0" applyNumberFormat="1" applyFont="1" applyFill="1" applyBorder="1" applyAlignment="1"/>
    <xf numFmtId="168" fontId="66" fillId="0" borderId="4" xfId="0" applyNumberFormat="1" applyFont="1" applyFill="1" applyBorder="1" applyAlignment="1"/>
    <xf numFmtId="252" fontId="32" fillId="2" borderId="2" xfId="0" applyNumberFormat="1" applyFont="1" applyFill="1" applyBorder="1" applyAlignment="1"/>
    <xf numFmtId="180" fontId="32" fillId="2" borderId="0" xfId="0" applyNumberFormat="1" applyFont="1" applyFill="1" applyBorder="1" applyAlignment="1"/>
    <xf numFmtId="171" fontId="32" fillId="0" borderId="2" xfId="0" applyNumberFormat="1" applyFont="1" applyFill="1" applyBorder="1" applyAlignment="1"/>
    <xf numFmtId="168" fontId="68" fillId="0" borderId="2" xfId="0" applyNumberFormat="1" applyFont="1" applyFill="1" applyBorder="1" applyAlignment="1"/>
    <xf numFmtId="171" fontId="68" fillId="0" borderId="2" xfId="0" applyNumberFormat="1" applyFont="1" applyFill="1" applyBorder="1" applyAlignment="1"/>
    <xf numFmtId="171" fontId="18" fillId="0" borderId="0" xfId="0" applyNumberFormat="1" applyFont="1" applyFill="1" applyBorder="1" applyAlignment="1">
      <alignment horizontal="right"/>
    </xf>
    <xf numFmtId="181" fontId="18" fillId="2" borderId="0" xfId="0" applyNumberFormat="1" applyFont="1" applyFill="1" applyBorder="1" applyAlignment="1"/>
    <xf numFmtId="171" fontId="18" fillId="0" borderId="4" xfId="0" applyNumberFormat="1" applyFont="1" applyFill="1" applyBorder="1" applyAlignment="1">
      <alignment horizontal="right"/>
    </xf>
    <xf numFmtId="171" fontId="32" fillId="0" borderId="0" xfId="0" applyNumberFormat="1" applyFont="1" applyFill="1" applyBorder="1" applyAlignment="1">
      <alignment horizontal="right"/>
    </xf>
    <xf numFmtId="179" fontId="32" fillId="2" borderId="2" xfId="2" applyNumberFormat="1" applyFont="1" applyFill="1" applyBorder="1" applyAlignment="1"/>
    <xf numFmtId="0" fontId="18" fillId="3" borderId="0" xfId="4" applyFont="1" applyFill="1" applyBorder="1" applyAlignment="1">
      <alignment horizontal="centerContinuous"/>
    </xf>
    <xf numFmtId="0" fontId="66" fillId="0" borderId="0" xfId="0" applyFont="1" applyFill="1" applyBorder="1" applyAlignment="1"/>
    <xf numFmtId="0" fontId="32" fillId="27" borderId="0" xfId="0" applyFont="1" applyFill="1" applyBorder="1"/>
    <xf numFmtId="15" fontId="65" fillId="0" borderId="0" xfId="5" applyNumberFormat="1" applyFont="1" applyFill="1" applyAlignment="1">
      <alignment horizontal="center" vertical="center"/>
    </xf>
    <xf numFmtId="0" fontId="18" fillId="0" borderId="0" xfId="4" applyFont="1" applyAlignment="1">
      <alignment vertical="center"/>
    </xf>
    <xf numFmtId="0" fontId="18" fillId="0" borderId="0" xfId="4" applyFont="1"/>
    <xf numFmtId="15" fontId="65" fillId="0" borderId="4" xfId="5" applyNumberFormat="1" applyFont="1" applyFill="1" applyBorder="1" applyAlignment="1">
      <alignment horizontal="center" vertical="center"/>
    </xf>
    <xf numFmtId="177" fontId="63" fillId="0" borderId="0" xfId="0" applyNumberFormat="1" applyFont="1" applyFill="1" applyBorder="1" applyAlignment="1">
      <alignment horizontal="center"/>
    </xf>
    <xf numFmtId="170" fontId="63" fillId="0" borderId="0" xfId="5" applyNumberFormat="1" applyFont="1" applyFill="1" applyAlignment="1">
      <alignment horizontal="center" vertical="center"/>
    </xf>
    <xf numFmtId="174" fontId="63" fillId="0" borderId="0" xfId="0" applyNumberFormat="1" applyFont="1" applyFill="1" applyAlignment="1">
      <alignment horizontal="center"/>
    </xf>
    <xf numFmtId="0" fontId="18" fillId="0" borderId="4" xfId="4" applyFont="1" applyBorder="1" applyAlignment="1">
      <alignment vertical="center"/>
    </xf>
    <xf numFmtId="0" fontId="18" fillId="0" borderId="4" xfId="4" applyFont="1" applyBorder="1"/>
    <xf numFmtId="0" fontId="18" fillId="0" borderId="4" xfId="0" applyFont="1" applyBorder="1" applyAlignment="1">
      <alignment horizontal="right"/>
    </xf>
    <xf numFmtId="168" fontId="63" fillId="0" borderId="4" xfId="4" applyNumberFormat="1" applyFont="1" applyBorder="1" applyAlignment="1">
      <alignment horizontal="center"/>
    </xf>
    <xf numFmtId="10" fontId="63" fillId="0" borderId="4" xfId="4" applyNumberFormat="1" applyFont="1" applyBorder="1" applyAlignment="1">
      <alignment horizontal="center"/>
    </xf>
    <xf numFmtId="0" fontId="32" fillId="0" borderId="0" xfId="0" applyFont="1" applyFill="1" applyBorder="1" applyAlignment="1">
      <alignment horizontal="left"/>
    </xf>
    <xf numFmtId="171" fontId="32" fillId="0" borderId="0" xfId="0" applyNumberFormat="1" applyFont="1" applyFill="1" applyBorder="1"/>
    <xf numFmtId="171" fontId="68" fillId="0" borderId="0" xfId="0" applyNumberFormat="1" applyFont="1" applyFill="1" applyBorder="1"/>
    <xf numFmtId="168" fontId="68" fillId="0" borderId="0" xfId="0" applyNumberFormat="1" applyFont="1" applyFill="1" applyBorder="1" applyAlignment="1">
      <alignment horizontal="right"/>
    </xf>
    <xf numFmtId="168" fontId="32" fillId="0" borderId="0" xfId="0" applyNumberFormat="1" applyFont="1" applyFill="1" applyBorder="1"/>
    <xf numFmtId="174" fontId="63" fillId="0" borderId="0" xfId="0" applyNumberFormat="1" applyFont="1" applyAlignment="1">
      <alignment horizontal="center"/>
    </xf>
    <xf numFmtId="171" fontId="32" fillId="0" borderId="0" xfId="0" applyNumberFormat="1" applyFont="1" applyFill="1" applyBorder="1" applyAlignment="1"/>
    <xf numFmtId="168" fontId="68" fillId="0" borderId="0" xfId="0" applyNumberFormat="1" applyFont="1" applyFill="1" applyBorder="1" applyAlignment="1"/>
    <xf numFmtId="171" fontId="68" fillId="0" borderId="0" xfId="0" applyNumberFormat="1" applyFont="1" applyFill="1" applyBorder="1" applyAlignment="1"/>
    <xf numFmtId="0" fontId="32" fillId="0" borderId="0" xfId="4" applyFont="1" applyFill="1" applyBorder="1"/>
    <xf numFmtId="0" fontId="32" fillId="0" borderId="0" xfId="4" applyFont="1" applyFill="1" applyBorder="1" applyAlignment="1">
      <alignment horizontal="center"/>
    </xf>
    <xf numFmtId="0" fontId="65" fillId="0" borderId="0" xfId="4" applyFont="1" applyFill="1" applyBorder="1" applyAlignment="1">
      <alignment horizontal="center"/>
    </xf>
    <xf numFmtId="172" fontId="32" fillId="0" borderId="0" xfId="4" applyNumberFormat="1" applyFont="1" applyFill="1" applyBorder="1" applyAlignment="1">
      <alignment horizontal="center"/>
    </xf>
    <xf numFmtId="172" fontId="18" fillId="0" borderId="0" xfId="4" applyNumberFormat="1" applyFont="1" applyFill="1" applyBorder="1"/>
    <xf numFmtId="0" fontId="64" fillId="0" borderId="0" xfId="4" applyFont="1" applyFill="1" applyBorder="1"/>
    <xf numFmtId="0" fontId="18" fillId="0" borderId="0" xfId="4" applyFont="1" applyFill="1" applyBorder="1"/>
    <xf numFmtId="0" fontId="67" fillId="3" borderId="2" xfId="4" applyFont="1" applyFill="1" applyBorder="1"/>
    <xf numFmtId="0" fontId="67" fillId="3" borderId="6" xfId="4" applyFont="1" applyFill="1" applyBorder="1"/>
    <xf numFmtId="0" fontId="64" fillId="0" borderId="0" xfId="4" applyFont="1"/>
    <xf numFmtId="0" fontId="67" fillId="3" borderId="0" xfId="4" applyFont="1" applyFill="1" applyBorder="1"/>
    <xf numFmtId="0" fontId="8" fillId="3" borderId="5" xfId="4" applyFont="1" applyFill="1" applyBorder="1" applyAlignment="1">
      <alignment horizontal="centerContinuous"/>
    </xf>
    <xf numFmtId="9" fontId="67" fillId="0" borderId="0" xfId="4" applyNumberFormat="1" applyFont="1" applyBorder="1"/>
    <xf numFmtId="175" fontId="64" fillId="0" borderId="4" xfId="4" applyNumberFormat="1" applyFont="1" applyBorder="1" applyAlignment="1"/>
    <xf numFmtId="177" fontId="63" fillId="0" borderId="4" xfId="0" applyNumberFormat="1" applyFont="1" applyFill="1" applyBorder="1"/>
    <xf numFmtId="168" fontId="64" fillId="0" borderId="0" xfId="4" applyNumberFormat="1" applyFont="1"/>
    <xf numFmtId="0" fontId="8" fillId="3" borderId="0" xfId="4" applyFont="1" applyFill="1" applyBorder="1" applyAlignment="1">
      <alignment horizontal="center"/>
    </xf>
    <xf numFmtId="174" fontId="64" fillId="0" borderId="5" xfId="4" applyNumberFormat="1" applyFont="1" applyBorder="1"/>
    <xf numFmtId="168" fontId="64" fillId="0" borderId="0" xfId="4" applyNumberFormat="1" applyFont="1" applyBorder="1"/>
    <xf numFmtId="168" fontId="64" fillId="0" borderId="5" xfId="4" applyNumberFormat="1" applyFont="1" applyBorder="1"/>
    <xf numFmtId="176" fontId="64" fillId="0" borderId="0" xfId="4" applyNumberFormat="1" applyFont="1"/>
    <xf numFmtId="168" fontId="64" fillId="4" borderId="0" xfId="4" applyNumberFormat="1" applyFont="1" applyFill="1" applyBorder="1"/>
    <xf numFmtId="174" fontId="63" fillId="0" borderId="5" xfId="4" applyNumberFormat="1" applyFont="1" applyBorder="1"/>
    <xf numFmtId="168" fontId="64" fillId="5" borderId="0" xfId="4" applyNumberFormat="1" applyFont="1" applyFill="1" applyBorder="1"/>
    <xf numFmtId="172" fontId="64" fillId="0" borderId="0" xfId="4" applyNumberFormat="1" applyFont="1"/>
    <xf numFmtId="10" fontId="64" fillId="0" borderId="5" xfId="4" applyNumberFormat="1" applyFont="1" applyBorder="1"/>
    <xf numFmtId="0" fontId="8" fillId="3" borderId="4" xfId="4" applyFont="1" applyFill="1" applyBorder="1"/>
    <xf numFmtId="168" fontId="64" fillId="0" borderId="4" xfId="4" applyNumberFormat="1" applyFont="1" applyBorder="1"/>
    <xf numFmtId="168" fontId="64" fillId="0" borderId="3" xfId="4" applyNumberFormat="1" applyFont="1" applyBorder="1"/>
    <xf numFmtId="0" fontId="18" fillId="0" borderId="0" xfId="4" applyFont="1" applyFill="1"/>
    <xf numFmtId="172" fontId="64" fillId="0" borderId="0" xfId="4" applyNumberFormat="1" applyFont="1" applyFill="1" applyBorder="1"/>
    <xf numFmtId="166" fontId="64" fillId="0" borderId="0" xfId="4" applyNumberFormat="1" applyFont="1" applyFill="1" applyBorder="1"/>
    <xf numFmtId="168" fontId="64" fillId="0" borderId="0" xfId="4" applyNumberFormat="1" applyFont="1" applyFill="1" applyBorder="1"/>
    <xf numFmtId="173" fontId="63" fillId="0" borderId="0" xfId="4" applyNumberFormat="1" applyFont="1" applyFill="1"/>
    <xf numFmtId="166" fontId="18" fillId="0" borderId="0" xfId="4" applyNumberFormat="1" applyFont="1" applyFill="1" applyBorder="1"/>
    <xf numFmtId="168" fontId="18" fillId="0" borderId="0" xfId="4" applyNumberFormat="1" applyFont="1" applyFill="1" applyBorder="1"/>
    <xf numFmtId="0" fontId="8" fillId="0" borderId="0" xfId="4" applyFont="1" applyFill="1" applyBorder="1" applyAlignment="1">
      <alignment vertical="center"/>
    </xf>
    <xf numFmtId="0" fontId="18" fillId="0" borderId="0" xfId="4" applyFont="1" applyFill="1" applyBorder="1" applyAlignment="1">
      <alignment vertical="center"/>
    </xf>
    <xf numFmtId="173" fontId="63" fillId="0" borderId="0" xfId="4" applyNumberFormat="1" applyFont="1"/>
    <xf numFmtId="0" fontId="32" fillId="0" borderId="0" xfId="4" applyFont="1" applyFill="1" applyBorder="1" applyAlignment="1">
      <alignment vertical="center"/>
    </xf>
    <xf numFmtId="0" fontId="69" fillId="0" borderId="0" xfId="4" applyFont="1" applyFill="1" applyBorder="1" applyAlignment="1">
      <alignment horizontal="centerContinuous"/>
    </xf>
    <xf numFmtId="171" fontId="18" fillId="0" borderId="0" xfId="4" applyNumberFormat="1" applyFont="1" applyFill="1" applyBorder="1"/>
    <xf numFmtId="0" fontId="65" fillId="0" borderId="0" xfId="4" applyFont="1" applyFill="1" applyBorder="1"/>
    <xf numFmtId="171" fontId="64" fillId="0" borderId="0" xfId="4" applyNumberFormat="1" applyFont="1" applyFill="1" applyBorder="1"/>
    <xf numFmtId="9" fontId="64" fillId="0" borderId="0" xfId="4" applyNumberFormat="1" applyFont="1" applyFill="1" applyBorder="1"/>
    <xf numFmtId="166" fontId="6" fillId="0" borderId="4" xfId="6" applyNumberFormat="1" applyFont="1" applyFill="1" applyBorder="1" applyAlignment="1">
      <alignment horizontal="right"/>
    </xf>
    <xf numFmtId="219" fontId="6" fillId="0" borderId="4" xfId="42" applyNumberFormat="1" applyFont="1" applyFill="1" applyBorder="1" applyAlignment="1">
      <alignment horizontal="right"/>
    </xf>
    <xf numFmtId="0" fontId="18" fillId="0" borderId="0" xfId="0" applyFont="1" applyBorder="1"/>
    <xf numFmtId="15" fontId="65" fillId="0" borderId="0" xfId="5" applyNumberFormat="1" applyFont="1" applyFill="1" applyBorder="1" applyAlignment="1">
      <alignment horizontal="center" vertical="center"/>
    </xf>
    <xf numFmtId="190" fontId="2" fillId="0" borderId="0" xfId="3" applyNumberFormat="1" applyFont="1" applyFill="1" applyBorder="1" applyAlignment="1">
      <alignment horizontal="right"/>
    </xf>
    <xf numFmtId="175" fontId="64" fillId="0" borderId="4" xfId="4" applyNumberFormat="1" applyFont="1" applyBorder="1" applyAlignment="1">
      <alignment horizontal="center"/>
    </xf>
    <xf numFmtId="177" fontId="63" fillId="0" borderId="4" xfId="0" applyNumberFormat="1" applyFont="1" applyFill="1" applyBorder="1" applyAlignment="1">
      <alignment horizontal="center"/>
    </xf>
    <xf numFmtId="168" fontId="64" fillId="0" borderId="0" xfId="4" applyNumberFormat="1" applyFont="1" applyBorder="1" applyAlignment="1">
      <alignment horizontal="center" vertical="center"/>
    </xf>
    <xf numFmtId="168" fontId="64" fillId="0" borderId="5" xfId="4" applyNumberFormat="1" applyFont="1" applyBorder="1" applyAlignment="1">
      <alignment horizontal="center" vertical="center"/>
    </xf>
    <xf numFmtId="168" fontId="64" fillId="4" borderId="0" xfId="4" applyNumberFormat="1" applyFont="1" applyFill="1" applyBorder="1" applyAlignment="1">
      <alignment horizontal="center" vertical="center"/>
    </xf>
    <xf numFmtId="168" fontId="64" fillId="5" borderId="0" xfId="4" applyNumberFormat="1" applyFont="1" applyFill="1" applyBorder="1" applyAlignment="1">
      <alignment horizontal="center" vertical="center"/>
    </xf>
    <xf numFmtId="168" fontId="64" fillId="0" borderId="4" xfId="4" applyNumberFormat="1" applyFont="1" applyBorder="1" applyAlignment="1">
      <alignment horizontal="center" vertical="center"/>
    </xf>
    <xf numFmtId="168" fontId="64" fillId="0" borderId="3" xfId="4" applyNumberFormat="1" applyFont="1" applyBorder="1" applyAlignment="1">
      <alignment horizontal="center" vertical="center"/>
    </xf>
    <xf numFmtId="0" fontId="65" fillId="0" borderId="0" xfId="4" applyFont="1"/>
    <xf numFmtId="168" fontId="65" fillId="0" borderId="0" xfId="4" applyNumberFormat="1" applyFont="1"/>
    <xf numFmtId="176" fontId="65" fillId="0" borderId="0" xfId="4" applyNumberFormat="1" applyFont="1"/>
    <xf numFmtId="175" fontId="65" fillId="0" borderId="0" xfId="4" applyNumberFormat="1" applyFont="1" applyBorder="1" applyAlignment="1"/>
    <xf numFmtId="0" fontId="8" fillId="3" borderId="0" xfId="4" applyFont="1" applyFill="1" applyBorder="1" applyAlignment="1">
      <alignment horizontal="centerContinuous" vertical="center"/>
    </xf>
    <xf numFmtId="167" fontId="12" fillId="0" borderId="0" xfId="0" applyNumberFormat="1" applyFont="1" applyFill="1" applyBorder="1"/>
    <xf numFmtId="171" fontId="65" fillId="0" borderId="0" xfId="4" applyNumberFormat="1" applyFont="1" applyBorder="1" applyAlignment="1"/>
    <xf numFmtId="168" fontId="65" fillId="0" borderId="0" xfId="4" applyNumberFormat="1" applyFont="1" applyBorder="1" applyAlignment="1"/>
    <xf numFmtId="10" fontId="6" fillId="0" borderId="0" xfId="0" applyNumberFormat="1" applyFont="1" applyFill="1" applyBorder="1" applyAlignment="1">
      <alignment horizontal="center"/>
    </xf>
    <xf numFmtId="6" fontId="42" fillId="0" borderId="0" xfId="0" applyNumberFormat="1" applyFont="1" applyFill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216" fontId="6" fillId="0" borderId="0" xfId="0" applyNumberFormat="1" applyFont="1" applyFill="1" applyBorder="1" applyAlignment="1">
      <alignment horizontal="center"/>
    </xf>
    <xf numFmtId="9" fontId="6" fillId="0" borderId="0" xfId="0" applyNumberFormat="1" applyFont="1" applyFill="1" applyBorder="1" applyAlignment="1">
      <alignment horizontal="center"/>
    </xf>
    <xf numFmtId="174" fontId="63" fillId="0" borderId="0" xfId="0" applyNumberFormat="1" applyFont="1" applyAlignment="1">
      <alignment horizontal="right"/>
    </xf>
    <xf numFmtId="0" fontId="10" fillId="0" borderId="4" xfId="0" applyFont="1" applyBorder="1" applyAlignment="1">
      <alignment horizontal="right"/>
    </xf>
    <xf numFmtId="0" fontId="70" fillId="0" borderId="0" xfId="0" applyFont="1" applyAlignment="1">
      <alignment horizontal="right"/>
    </xf>
    <xf numFmtId="177" fontId="18" fillId="0" borderId="0" xfId="0" applyNumberFormat="1" applyFont="1" applyFill="1" applyBorder="1" applyAlignment="1">
      <alignment horizontal="center"/>
    </xf>
    <xf numFmtId="168" fontId="18" fillId="0" borderId="4" xfId="4" applyNumberFormat="1" applyFont="1" applyBorder="1" applyAlignment="1">
      <alignment horizontal="center"/>
    </xf>
    <xf numFmtId="10" fontId="18" fillId="0" borderId="4" xfId="4" applyNumberFormat="1" applyFont="1" applyBorder="1" applyAlignment="1">
      <alignment horizontal="center"/>
    </xf>
    <xf numFmtId="166" fontId="2" fillId="0" borderId="0" xfId="3" applyNumberFormat="1" applyFont="1" applyFill="1" applyBorder="1"/>
    <xf numFmtId="167" fontId="2" fillId="0" borderId="0" xfId="0" applyNumberFormat="1" applyFont="1" applyAlignment="1">
      <alignment horizontal="right"/>
    </xf>
  </cellXfs>
  <cellStyles count="121">
    <cellStyle name="0" xfId="7" xr:uid="{00000000-0005-0000-0000-000000000000}"/>
    <cellStyle name="Accent1 - 20%" xfId="8" xr:uid="{00000000-0005-0000-0000-000001000000}"/>
    <cellStyle name="Accent1 - 40%" xfId="9" xr:uid="{00000000-0005-0000-0000-000002000000}"/>
    <cellStyle name="Accent1 - 60%" xfId="10" xr:uid="{00000000-0005-0000-0000-000003000000}"/>
    <cellStyle name="Accent2 - 20%" xfId="11" xr:uid="{00000000-0005-0000-0000-000004000000}"/>
    <cellStyle name="Accent2 - 40%" xfId="12" xr:uid="{00000000-0005-0000-0000-000005000000}"/>
    <cellStyle name="Accent2 - 60%" xfId="13" xr:uid="{00000000-0005-0000-0000-000006000000}"/>
    <cellStyle name="Accent3 - 20%" xfId="14" xr:uid="{00000000-0005-0000-0000-000007000000}"/>
    <cellStyle name="Accent3 - 40%" xfId="15" xr:uid="{00000000-0005-0000-0000-000008000000}"/>
    <cellStyle name="Accent3 - 60%" xfId="16" xr:uid="{00000000-0005-0000-0000-000009000000}"/>
    <cellStyle name="Accent4 - 20%" xfId="17" xr:uid="{00000000-0005-0000-0000-00000A000000}"/>
    <cellStyle name="Accent4 - 40%" xfId="18" xr:uid="{00000000-0005-0000-0000-00000B000000}"/>
    <cellStyle name="Accent4 - 60%" xfId="19" xr:uid="{00000000-0005-0000-0000-00000C000000}"/>
    <cellStyle name="Accent5 - 20%" xfId="20" xr:uid="{00000000-0005-0000-0000-00000D000000}"/>
    <cellStyle name="Accent5 - 40%" xfId="21" xr:uid="{00000000-0005-0000-0000-00000E000000}"/>
    <cellStyle name="Accent5 - 60%" xfId="22" xr:uid="{00000000-0005-0000-0000-00000F000000}"/>
    <cellStyle name="Accent6 - 20%" xfId="23" xr:uid="{00000000-0005-0000-0000-000010000000}"/>
    <cellStyle name="Accent6 - 40%" xfId="24" xr:uid="{00000000-0005-0000-0000-000011000000}"/>
    <cellStyle name="Accent6 - 60%" xfId="25" xr:uid="{00000000-0005-0000-0000-000012000000}"/>
    <cellStyle name="args.style" xfId="26" xr:uid="{00000000-0005-0000-0000-000013000000}"/>
    <cellStyle name="Arial 10" xfId="27" xr:uid="{00000000-0005-0000-0000-000014000000}"/>
    <cellStyle name="Arial 12" xfId="28" xr:uid="{00000000-0005-0000-0000-000015000000}"/>
    <cellStyle name="British Pound" xfId="29" xr:uid="{00000000-0005-0000-0000-000016000000}"/>
    <cellStyle name="Calc Currency (0)" xfId="30" xr:uid="{00000000-0005-0000-0000-000017000000}"/>
    <cellStyle name="Column_Title" xfId="31" xr:uid="{00000000-0005-0000-0000-000018000000}"/>
    <cellStyle name="Comma" xfId="1" builtinId="3"/>
    <cellStyle name="Comma [   0.00]" xfId="32" xr:uid="{00000000-0005-0000-0000-00001A000000}"/>
    <cellStyle name="Comma [   0]" xfId="33" xr:uid="{00000000-0005-0000-0000-00001B000000}"/>
    <cellStyle name="Comma [0] -Red" xfId="35" xr:uid="{00000000-0005-0000-0000-00001D000000}"/>
    <cellStyle name="Comma [0] (Word)" xfId="34" xr:uid="{00000000-0005-0000-0000-00001C000000}"/>
    <cellStyle name="Comma [1000]" xfId="36" xr:uid="{00000000-0005-0000-0000-00001E000000}"/>
    <cellStyle name="Comma [1000] (Word)" xfId="37" xr:uid="{00000000-0005-0000-0000-00001F000000}"/>
    <cellStyle name="Comma [1M]" xfId="38" xr:uid="{00000000-0005-0000-0000-000020000000}"/>
    <cellStyle name="Comma 2" xfId="39" xr:uid="{00000000-0005-0000-0000-000021000000}"/>
    <cellStyle name="Comma 2 2" xfId="40" xr:uid="{00000000-0005-0000-0000-000022000000}"/>
    <cellStyle name="Comma 2 6" xfId="41" xr:uid="{00000000-0005-0000-0000-000023000000}"/>
    <cellStyle name="Comma 4" xfId="42" xr:uid="{00000000-0005-0000-0000-000024000000}"/>
    <cellStyle name="Comma w/0 [0]" xfId="43" xr:uid="{00000000-0005-0000-0000-000025000000}"/>
    <cellStyle name="Comma0 - Style5" xfId="44" xr:uid="{00000000-0005-0000-0000-000026000000}"/>
    <cellStyle name="Comma1 - Style1" xfId="45" xr:uid="{00000000-0005-0000-0000-000027000000}"/>
    <cellStyle name="Copied" xfId="46" xr:uid="{00000000-0005-0000-0000-000028000000}"/>
    <cellStyle name="COST1" xfId="47" xr:uid="{00000000-0005-0000-0000-000029000000}"/>
    <cellStyle name="Curren - Style1" xfId="48" xr:uid="{00000000-0005-0000-0000-00002A000000}"/>
    <cellStyle name="Curren - Style2" xfId="49" xr:uid="{00000000-0005-0000-0000-00002B000000}"/>
    <cellStyle name="Curren - Style6" xfId="50" xr:uid="{00000000-0005-0000-0000-00002C000000}"/>
    <cellStyle name="Currency" xfId="2" builtinId="4"/>
    <cellStyle name="Currency [$     0.00]" xfId="51" xr:uid="{00000000-0005-0000-0000-00002E000000}"/>
    <cellStyle name="Currency [$     0]" xfId="52" xr:uid="{00000000-0005-0000-0000-00002F000000}"/>
    <cellStyle name="Currency 2" xfId="53" xr:uid="{00000000-0005-0000-0000-000030000000}"/>
    <cellStyle name="Currency 2 2" xfId="54" xr:uid="{00000000-0005-0000-0000-000031000000}"/>
    <cellStyle name="Currency 3" xfId="55" xr:uid="{00000000-0005-0000-0000-000032000000}"/>
    <cellStyle name="Currency Anglais" xfId="56" xr:uid="{00000000-0005-0000-0000-000033000000}"/>
    <cellStyle name="Currency francais" xfId="57" xr:uid="{00000000-0005-0000-0000-000034000000}"/>
    <cellStyle name="Currency w/0.00" xfId="58" xr:uid="{00000000-0005-0000-0000-000035000000}"/>
    <cellStyle name="Date" xfId="59" xr:uid="{00000000-0005-0000-0000-000036000000}"/>
    <cellStyle name="Date [mm-dd-yy]" xfId="60" xr:uid="{00000000-0005-0000-0000-000037000000}"/>
    <cellStyle name="Date [mmm-yy]" xfId="61" xr:uid="{00000000-0005-0000-0000-000038000000}"/>
    <cellStyle name="Date [mmm-yyyy]" xfId="62" xr:uid="{00000000-0005-0000-0000-000039000000}"/>
    <cellStyle name="Date [yy-mm-dd]" xfId="63" xr:uid="{00000000-0005-0000-0000-00003A000000}"/>
    <cellStyle name="Double Accounting" xfId="64" xr:uid="{00000000-0005-0000-0000-00003B000000}"/>
    <cellStyle name="Entered" xfId="65" xr:uid="{00000000-0005-0000-0000-00003C000000}"/>
    <cellStyle name="Erase  - Style7" xfId="66" xr:uid="{00000000-0005-0000-0000-00003D000000}"/>
    <cellStyle name="Grey" xfId="67" xr:uid="{00000000-0005-0000-0000-00003E000000}"/>
    <cellStyle name="Header1" xfId="68" xr:uid="{00000000-0005-0000-0000-00003F000000}"/>
    <cellStyle name="Header2" xfId="69" xr:uid="{00000000-0005-0000-0000-000040000000}"/>
    <cellStyle name="Headin - Style4" xfId="70" xr:uid="{00000000-0005-0000-0000-000041000000}"/>
    <cellStyle name="Input [yellow]" xfId="71" xr:uid="{00000000-0005-0000-0000-000042000000}"/>
    <cellStyle name="Input Cells" xfId="72" xr:uid="{00000000-0005-0000-0000-000043000000}"/>
    <cellStyle name="Ivan" xfId="73" xr:uid="{00000000-0005-0000-0000-000044000000}"/>
    <cellStyle name="Linked Cells" xfId="74" xr:uid="{00000000-0005-0000-0000-000045000000}"/>
    <cellStyle name="Milliers [0]_!!!GO" xfId="75" xr:uid="{00000000-0005-0000-0000-000046000000}"/>
    <cellStyle name="Milliers_!!!GO" xfId="76" xr:uid="{00000000-0005-0000-0000-000047000000}"/>
    <cellStyle name="Monétaire [0]_!!!GO" xfId="77" xr:uid="{00000000-0005-0000-0000-000048000000}"/>
    <cellStyle name="Monétaire_!!!GO" xfId="78" xr:uid="{00000000-0005-0000-0000-000049000000}"/>
    <cellStyle name="Normal" xfId="0" builtinId="0"/>
    <cellStyle name="Normal - Style1" xfId="79" xr:uid="{00000000-0005-0000-0000-00004B000000}"/>
    <cellStyle name="Normal - Style1 2" xfId="80" xr:uid="{00000000-0005-0000-0000-00004C000000}"/>
    <cellStyle name="Normal - Style1 2 2" xfId="81" xr:uid="{00000000-0005-0000-0000-00004D000000}"/>
    <cellStyle name="Normal 2" xfId="82" xr:uid="{00000000-0005-0000-0000-00004E000000}"/>
    <cellStyle name="Normal 2 14" xfId="83" xr:uid="{00000000-0005-0000-0000-00004F000000}"/>
    <cellStyle name="Normal 2 2" xfId="84" xr:uid="{00000000-0005-0000-0000-000050000000}"/>
    <cellStyle name="Normal 27" xfId="6" xr:uid="{00000000-0005-0000-0000-000051000000}"/>
    <cellStyle name="Normal 3" xfId="5" xr:uid="{00000000-0005-0000-0000-000052000000}"/>
    <cellStyle name="Normal 3 2" xfId="85" xr:uid="{00000000-0005-0000-0000-000053000000}"/>
    <cellStyle name="Normal 4" xfId="4" xr:uid="{00000000-0005-0000-0000-000054000000}"/>
    <cellStyle name="Normal 5" xfId="86" xr:uid="{00000000-0005-0000-0000-000055000000}"/>
    <cellStyle name="Normal 563 2" xfId="87" xr:uid="{00000000-0005-0000-0000-000056000000}"/>
    <cellStyle name="Normal_template" xfId="88" xr:uid="{00000000-0005-0000-0000-000057000000}"/>
    <cellStyle name="Number" xfId="89" xr:uid="{00000000-0005-0000-0000-000058000000}"/>
    <cellStyle name="Œ…‹æØ‚è [0.00]_!!!GO" xfId="90" xr:uid="{00000000-0005-0000-0000-000059000000}"/>
    <cellStyle name="Œ…‹æØ‚è_!!!GO" xfId="91" xr:uid="{00000000-0005-0000-0000-00005A000000}"/>
    <cellStyle name="Pattern" xfId="92" xr:uid="{00000000-0005-0000-0000-00005B000000}"/>
    <cellStyle name="per.style" xfId="93" xr:uid="{00000000-0005-0000-0000-00005C000000}"/>
    <cellStyle name="Percen - Style2" xfId="94" xr:uid="{00000000-0005-0000-0000-00005D000000}"/>
    <cellStyle name="Percen - Style3" xfId="95" xr:uid="{00000000-0005-0000-0000-00005E000000}"/>
    <cellStyle name="Percent" xfId="3" builtinId="5"/>
    <cellStyle name="Percent [.00]" xfId="96" xr:uid="{00000000-0005-0000-0000-000060000000}"/>
    <cellStyle name="Percent [0]" xfId="97" xr:uid="{00000000-0005-0000-0000-000061000000}"/>
    <cellStyle name="Percent [2]" xfId="98" xr:uid="{00000000-0005-0000-0000-000062000000}"/>
    <cellStyle name="Percent 2" xfId="99" xr:uid="{00000000-0005-0000-0000-000063000000}"/>
    <cellStyle name="Percent 2 2" xfId="100" xr:uid="{00000000-0005-0000-0000-000064000000}"/>
    <cellStyle name="Percent 3" xfId="101" xr:uid="{00000000-0005-0000-0000-000065000000}"/>
    <cellStyle name="Percent[0]" xfId="102" xr:uid="{00000000-0005-0000-0000-000066000000}"/>
    <cellStyle name="pricing" xfId="103" xr:uid="{00000000-0005-0000-0000-000067000000}"/>
    <cellStyle name="PSChar" xfId="104" xr:uid="{00000000-0005-0000-0000-000068000000}"/>
    <cellStyle name="Randy" xfId="105" xr:uid="{00000000-0005-0000-0000-000069000000}"/>
    <cellStyle name="RevList" xfId="106" xr:uid="{00000000-0005-0000-0000-00006A000000}"/>
    <cellStyle name="Sheet Title" xfId="107" xr:uid="{00000000-0005-0000-0000-00006B000000}"/>
    <cellStyle name="Single Accounting" xfId="108" xr:uid="{00000000-0005-0000-0000-00006C000000}"/>
    <cellStyle name="Style 658" xfId="109" xr:uid="{00000000-0005-0000-0000-00006D000000}"/>
    <cellStyle name="Style 659" xfId="110" xr:uid="{00000000-0005-0000-0000-00006E000000}"/>
    <cellStyle name="STYLE1 - Style1" xfId="111" xr:uid="{00000000-0005-0000-0000-00006F000000}"/>
    <cellStyle name="STYLE2 - Style2" xfId="112" xr:uid="{00000000-0005-0000-0000-000070000000}"/>
    <cellStyle name="STYLE3 - Style3" xfId="113" xr:uid="{00000000-0005-0000-0000-000071000000}"/>
    <cellStyle name="STYLE4 - Style4" xfId="114" xr:uid="{00000000-0005-0000-0000-000072000000}"/>
    <cellStyle name="Subtotal" xfId="115" xr:uid="{00000000-0005-0000-0000-000073000000}"/>
    <cellStyle name="Text" xfId="116" xr:uid="{00000000-0005-0000-0000-000074000000}"/>
    <cellStyle name="Text (linked)" xfId="117" xr:uid="{00000000-0005-0000-0000-000075000000}"/>
    <cellStyle name="Times 10" xfId="118" xr:uid="{00000000-0005-0000-0000-000076000000}"/>
    <cellStyle name="Times 12" xfId="119" xr:uid="{00000000-0005-0000-0000-000077000000}"/>
    <cellStyle name="Yen" xfId="120" xr:uid="{00000000-0005-0000-0000-000078000000}"/>
  </cellStyles>
  <dxfs count="0"/>
  <tableStyles count="0" defaultTableStyle="TableStyleMedium2" defaultPivotStyle="PivotStyleLight16"/>
  <colors>
    <mruColors>
      <color rgb="FF0000FF"/>
      <color rgb="FF40699C"/>
      <color rgb="FF0F243E"/>
      <color rgb="FFD9D9D9"/>
      <color rgb="FFB6C3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833447862544692E-2"/>
          <c:y val="0.12297634364740739"/>
          <c:w val="0.92702697121388389"/>
          <c:h val="0.64969391115674457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Model!$DR$2116</c:f>
              <c:strCache>
                <c:ptCount val="1"/>
                <c:pt idx="0">
                  <c:v>Total Rental Income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Model!$DR$2117:$DR$2177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10609.429289086343</c:v>
                </c:pt>
                <c:pt idx="25">
                  <c:v>10635.218448540703</c:v>
                </c:pt>
                <c:pt idx="26">
                  <c:v>10661.933105335171</c:v>
                </c:pt>
                <c:pt idx="27">
                  <c:v>10687.849889872117</c:v>
                </c:pt>
                <c:pt idx="28">
                  <c:v>10714.69675183929</c:v>
                </c:pt>
                <c:pt idx="29">
                  <c:v>10741.611050569229</c:v>
                </c:pt>
                <c:pt idx="30">
                  <c:v>10767.721514443549</c:v>
                </c:pt>
                <c:pt idx="31">
                  <c:v>10794.769006331808</c:v>
                </c:pt>
                <c:pt idx="32">
                  <c:v>10821.008685356168</c:v>
                </c:pt>
                <c:pt idx="33">
                  <c:v>10848.190029547448</c:v>
                </c:pt>
                <c:pt idx="34">
                  <c:v>10875.439650689013</c:v>
                </c:pt>
                <c:pt idx="35">
                  <c:v>10900.111039863834</c:v>
                </c:pt>
                <c:pt idx="36">
                  <c:v>10927.491081642995</c:v>
                </c:pt>
                <c:pt idx="37">
                  <c:v>10954.053378469882</c:v>
                </c:pt>
                <c:pt idx="38">
                  <c:v>10981.568918270972</c:v>
                </c:pt>
                <c:pt idx="39">
                  <c:v>11008.262666273387</c:v>
                </c:pt>
                <c:pt idx="40">
                  <c:v>11035.914374647389</c:v>
                </c:pt>
                <c:pt idx="41">
                  <c:v>11063.635541481746</c:v>
                </c:pt>
                <c:pt idx="42">
                  <c:v>11090.528775165645</c:v>
                </c:pt>
                <c:pt idx="43">
                  <c:v>11118.387128177506</c:v>
                </c:pt>
                <c:pt idx="44">
                  <c:v>11145.413450773278</c:v>
                </c:pt>
                <c:pt idx="45">
                  <c:v>11173.409668867953</c:v>
                </c:pt>
                <c:pt idx="46">
                  <c:v>11201.476210798623</c:v>
                </c:pt>
                <c:pt idx="47">
                  <c:v>11226.887227530398</c:v>
                </c:pt>
                <c:pt idx="48">
                  <c:v>11255.088099999999</c:v>
                </c:pt>
                <c:pt idx="49">
                  <c:v>11282.446712209457</c:v>
                </c:pt>
                <c:pt idx="50">
                  <c:v>11310.787144818052</c:v>
                </c:pt>
                <c:pt idx="51">
                  <c:v>11338.281148999042</c:v>
                </c:pt>
                <c:pt idx="52">
                  <c:v>11366.761832400165</c:v>
                </c:pt>
                <c:pt idx="53">
                  <c:v>11395.314056568037</c:v>
                </c:pt>
                <c:pt idx="54">
                  <c:v>11423.013526843939</c:v>
                </c:pt>
                <c:pt idx="55">
                  <c:v>11451.707049915867</c:v>
                </c:pt>
                <c:pt idx="56">
                  <c:v>11479.543598997609</c:v>
                </c:pt>
                <c:pt idx="57">
                  <c:v>11508.379120231912</c:v>
                </c:pt>
                <c:pt idx="58">
                  <c:v>11537.287073551834</c:v>
                </c:pt>
                <c:pt idx="59">
                  <c:v>11564.395732062476</c:v>
                </c:pt>
                <c:pt idx="60">
                  <c:v>11593.444393781298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9-4E46-B8F8-84AAD937138C}"/>
            </c:ext>
          </c:extLst>
        </c:ser>
        <c:ser>
          <c:idx val="8"/>
          <c:order val="1"/>
          <c:tx>
            <c:strRef>
              <c:f>Model!$DU$2116</c:f>
              <c:strCache>
                <c:ptCount val="1"/>
                <c:pt idx="0">
                  <c:v>Total Hotel Net Income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solidFill>
                <a:srgbClr val="D9D9D9"/>
              </a:solidFill>
            </a:ln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Model!$DU$2117:$DU$2177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95263.98597227475</c:v>
                </c:pt>
                <c:pt idx="25">
                  <c:v>94839.554434168167</c:v>
                </c:pt>
                <c:pt idx="26">
                  <c:v>100768.27439642441</c:v>
                </c:pt>
                <c:pt idx="27">
                  <c:v>100219.31590865008</c:v>
                </c:pt>
                <c:pt idx="28">
                  <c:v>106360.08520076555</c:v>
                </c:pt>
                <c:pt idx="29">
                  <c:v>109263.52583384048</c:v>
                </c:pt>
                <c:pt idx="30">
                  <c:v>108566.24555522214</c:v>
                </c:pt>
                <c:pt idx="31">
                  <c:v>115132.68038933905</c:v>
                </c:pt>
                <c:pt idx="32">
                  <c:v>114300.90933946194</c:v>
                </c:pt>
                <c:pt idx="33">
                  <c:v>121097.12961513551</c:v>
                </c:pt>
                <c:pt idx="34">
                  <c:v>124189.44387904364</c:v>
                </c:pt>
                <c:pt idx="35">
                  <c:v>114918.97899051382</c:v>
                </c:pt>
                <c:pt idx="36">
                  <c:v>130861.06412063888</c:v>
                </c:pt>
                <c:pt idx="37">
                  <c:v>130149.27278516993</c:v>
                </c:pt>
                <c:pt idx="38">
                  <c:v>138136.41756937854</c:v>
                </c:pt>
                <c:pt idx="39">
                  <c:v>137357.34420594573</c:v>
                </c:pt>
                <c:pt idx="40">
                  <c:v>145719.61697229886</c:v>
                </c:pt>
                <c:pt idx="41">
                  <c:v>149639.08653436086</c:v>
                </c:pt>
                <c:pt idx="42">
                  <c:v>148622.4763843363</c:v>
                </c:pt>
                <c:pt idx="43">
                  <c:v>157537.18055513932</c:v>
                </c:pt>
                <c:pt idx="44">
                  <c:v>156451.77027462449</c:v>
                </c:pt>
                <c:pt idx="45">
                  <c:v>165771.41903016961</c:v>
                </c:pt>
                <c:pt idx="46">
                  <c:v>170025.72559147992</c:v>
                </c:pt>
                <c:pt idx="47">
                  <c:v>157410.01342120141</c:v>
                </c:pt>
                <c:pt idx="48">
                  <c:v>178295.85939579984</c:v>
                </c:pt>
                <c:pt idx="49">
                  <c:v>173320.05411669519</c:v>
                </c:pt>
                <c:pt idx="50">
                  <c:v>179784.75363832383</c:v>
                </c:pt>
                <c:pt idx="51">
                  <c:v>174767.39692971835</c:v>
                </c:pt>
                <c:pt idx="52">
                  <c:v>181286.08118172715</c:v>
                </c:pt>
                <c:pt idx="53">
                  <c:v>182041.43985331766</c:v>
                </c:pt>
                <c:pt idx="54">
                  <c:v>176961.10450224736</c:v>
                </c:pt>
                <c:pt idx="55">
                  <c:v>183561.61229375942</c:v>
                </c:pt>
                <c:pt idx="56">
                  <c:v>178438.85261449701</c:v>
                </c:pt>
                <c:pt idx="57">
                  <c:v>185094.47922975416</c:v>
                </c:pt>
                <c:pt idx="58">
                  <c:v>185865.7062265448</c:v>
                </c:pt>
                <c:pt idx="59">
                  <c:v>174639.47268210363</c:v>
                </c:pt>
                <c:pt idx="60">
                  <c:v>187106.55426035417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9-4E46-B8F8-84AAD937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288832"/>
        <c:axId val="85290368"/>
      </c:barChart>
      <c:dateAx>
        <c:axId val="852888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85290368"/>
        <c:crosses val="autoZero"/>
        <c:auto val="1"/>
        <c:lblOffset val="100"/>
        <c:baseTimeUnit val="months"/>
        <c:majorUnit val="1"/>
        <c:majorTimeUnit val="months"/>
      </c:dateAx>
      <c:valAx>
        <c:axId val="85290368"/>
        <c:scaling>
          <c:orientation val="minMax"/>
        </c:scaling>
        <c:delete val="0"/>
        <c:axPos val="l"/>
        <c:numFmt formatCode="&quot;$&quot;#,###_);\(&quot;$&quot;#,###\);&quot;$0&quot;_)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8528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387758474614801"/>
          <c:y val="0.94308157686517924"/>
          <c:w val="0.29606401816710398"/>
          <c:h val="5.3290806451229862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976799062460404E-2"/>
          <c:y val="0.12297634364740739"/>
          <c:w val="0.92338393194359314"/>
          <c:h val="0.63333802078177448"/>
        </c:manualLayout>
      </c:layout>
      <c:barChart>
        <c:barDir val="col"/>
        <c:grouping val="stacked"/>
        <c:varyColors val="0"/>
        <c:ser>
          <c:idx val="7"/>
          <c:order val="0"/>
          <c:tx>
            <c:strRef>
              <c:f>Model!$DP$2116</c:f>
              <c:strCache>
                <c:ptCount val="1"/>
                <c:pt idx="0">
                  <c:v>Total Deposit and Closing Monies</c:v>
                </c:pt>
              </c:strCache>
            </c:strRef>
          </c:tx>
          <c:spPr>
            <a:solidFill>
              <a:srgbClr val="0F243E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Model!$DP$2117:$DP$2177</c:f>
              <c:numCache>
                <c:formatCode>"$"#,##0.0_);\("$"#,##0.0\);\–_);"–"_)</c:formatCode>
                <c:ptCount val="61"/>
                <c:pt idx="0">
                  <c:v>2887268.7642187504</c:v>
                </c:pt>
                <c:pt idx="1">
                  <c:v>446341.065</c:v>
                </c:pt>
                <c:pt idx="2">
                  <c:v>446341.065</c:v>
                </c:pt>
                <c:pt idx="3">
                  <c:v>4672633.0242187511</c:v>
                </c:pt>
                <c:pt idx="4">
                  <c:v>892682.13</c:v>
                </c:pt>
                <c:pt idx="5">
                  <c:v>892682.13</c:v>
                </c:pt>
                <c:pt idx="6">
                  <c:v>12023312.438437505</c:v>
                </c:pt>
                <c:pt idx="7">
                  <c:v>1785364.26</c:v>
                </c:pt>
                <c:pt idx="8">
                  <c:v>1785364.26</c:v>
                </c:pt>
                <c:pt idx="9">
                  <c:v>1785364.26</c:v>
                </c:pt>
                <c:pt idx="10">
                  <c:v>1785364.26</c:v>
                </c:pt>
                <c:pt idx="11">
                  <c:v>1785364.26</c:v>
                </c:pt>
                <c:pt idx="12">
                  <c:v>948474.76312499132</c:v>
                </c:pt>
                <c:pt idx="13">
                  <c:v>0</c:v>
                </c:pt>
                <c:pt idx="14">
                  <c:v>8034139.1700000009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40170695.850000001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C-AD4C-9D8C-55023FBC5C84}"/>
            </c:ext>
          </c:extLst>
        </c:ser>
        <c:ser>
          <c:idx val="8"/>
          <c:order val="1"/>
          <c:tx>
            <c:strRef>
              <c:f>Model!$DS$2116</c:f>
              <c:strCache>
                <c:ptCount val="1"/>
                <c:pt idx="0">
                  <c:v>Retail Sales Proceeds</c:v>
                </c:pt>
              </c:strCache>
            </c:strRef>
          </c:tx>
          <c:spPr>
            <a:solidFill>
              <a:srgbClr val="B6C3DC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Model!$DS$2117:$DS$2177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1987326.9845142851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C-AD4C-9D8C-55023FBC5C84}"/>
            </c:ext>
          </c:extLst>
        </c:ser>
        <c:ser>
          <c:idx val="0"/>
          <c:order val="2"/>
          <c:tx>
            <c:strRef>
              <c:f>Model!$DV$2116</c:f>
              <c:strCache>
                <c:ptCount val="1"/>
                <c:pt idx="0">
                  <c:v>Hotel Sales Proceeds</c:v>
                </c:pt>
              </c:strCache>
            </c:strRef>
          </c:tx>
          <c:spPr>
            <a:solidFill>
              <a:srgbClr val="40699C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Model!$DV$2117:$DV$2177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30898107.250414886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6C-AD4C-9D8C-55023FBC5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332032"/>
        <c:axId val="178333568"/>
      </c:barChart>
      <c:dateAx>
        <c:axId val="1783320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178333568"/>
        <c:crosses val="autoZero"/>
        <c:auto val="1"/>
        <c:lblOffset val="100"/>
        <c:baseTimeUnit val="months"/>
        <c:majorUnit val="1"/>
        <c:majorTimeUnit val="months"/>
      </c:dateAx>
      <c:valAx>
        <c:axId val="178333568"/>
        <c:scaling>
          <c:orientation val="minMax"/>
        </c:scaling>
        <c:delete val="0"/>
        <c:axPos val="l"/>
        <c:numFmt formatCode="&quot;$&quot;#,###_);\(&quot;$&quot;#,###\);&quot;$0&quot;_)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178332032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32427433467837397"/>
          <c:y val="0.93467617032719263"/>
          <c:w val="0.37975587379547104"/>
          <c:h val="5.3290962460660347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2180183179901798"/>
          <c:h val="0.64039606957265793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Model!$EB$2116</c:f>
              <c:strCache>
                <c:ptCount val="1"/>
                <c:pt idx="0">
                  <c:v>LP Waterfall MOIC</c:v>
                </c:pt>
              </c:strCache>
            </c:strRef>
          </c:tx>
          <c:spPr>
            <a:solidFill>
              <a:srgbClr val="0F243E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Model!$EB$2117:$EB$2177</c:f>
              <c:numCache>
                <c:formatCode>0.00%_);\(0.00%\);\–_);"–"_)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0.82226841614476376</c:v>
                </c:pt>
                <c:pt idx="25">
                  <c:v>7.812946139459917E-3</c:v>
                </c:pt>
                <c:pt idx="26">
                  <c:v>8.2540894445747841E-3</c:v>
                </c:pt>
                <c:pt idx="27">
                  <c:v>8.215345614705348E-3</c:v>
                </c:pt>
                <c:pt idx="28">
                  <c:v>8.6722060705633226E-3</c:v>
                </c:pt>
                <c:pt idx="29">
                  <c:v>8.8892693988451635E-3</c:v>
                </c:pt>
                <c:pt idx="30">
                  <c:v>8.8395531162715323E-3</c:v>
                </c:pt>
                <c:pt idx="31">
                  <c:v>9.327959214494138E-3</c:v>
                </c:pt>
                <c:pt idx="32">
                  <c:v>9.2682902240606001E-3</c:v>
                </c:pt>
                <c:pt idx="33">
                  <c:v>9.7737273810876261E-3</c:v>
                </c:pt>
                <c:pt idx="34">
                  <c:v>1.0004806187387603E-2</c:v>
                </c:pt>
                <c:pt idx="35">
                  <c:v>9.3199325948427874E-3</c:v>
                </c:pt>
                <c:pt idx="36">
                  <c:v>1.0502855940909769E-2</c:v>
                </c:pt>
                <c:pt idx="37">
                  <c:v>1.045209823434369E-2</c:v>
                </c:pt>
                <c:pt idx="38">
                  <c:v>1.1045776776862925E-2</c:v>
                </c:pt>
                <c:pt idx="39">
                  <c:v>1.0990044953497716E-2</c:v>
                </c:pt>
                <c:pt idx="40">
                  <c:v>1.1611520840514538E-2</c:v>
                </c:pt>
                <c:pt idx="41">
                  <c:v>1.1903905338951306E-2</c:v>
                </c:pt>
                <c:pt idx="42">
                  <c:v>1.1830592974777922E-2</c:v>
                </c:pt>
                <c:pt idx="43">
                  <c:v>1.2493005013579025E-2</c:v>
                </c:pt>
                <c:pt idx="44">
                  <c:v>1.2414606201881315E-2</c:v>
                </c:pt>
                <c:pt idx="45">
                  <c:v>1.3107024348076857E-2</c:v>
                </c:pt>
                <c:pt idx="46">
                  <c:v>1.3424237170539153E-2</c:v>
                </c:pt>
                <c:pt idx="47">
                  <c:v>1.2491622270276429E-2</c:v>
                </c:pt>
                <c:pt idx="48">
                  <c:v>1.4040810925614803E-2</c:v>
                </c:pt>
                <c:pt idx="49">
                  <c:v>1.3674259320659604E-2</c:v>
                </c:pt>
                <c:pt idx="50">
                  <c:v>1.4155225243195697E-2</c:v>
                </c:pt>
                <c:pt idx="51">
                  <c:v>1.3785605783608695E-2</c:v>
                </c:pt>
                <c:pt idx="52">
                  <c:v>1.1862536802965134E-2</c:v>
                </c:pt>
                <c:pt idx="53">
                  <c:v>1.121728477699655E-2</c:v>
                </c:pt>
                <c:pt idx="54">
                  <c:v>1.0924285362956828E-2</c:v>
                </c:pt>
                <c:pt idx="55">
                  <c:v>1.130870888892424E-2</c:v>
                </c:pt>
                <c:pt idx="56">
                  <c:v>1.101325726190424E-2</c:v>
                </c:pt>
                <c:pt idx="57">
                  <c:v>1.140088533077168E-2</c:v>
                </c:pt>
                <c:pt idx="58">
                  <c:v>1.1447284690841584E-2</c:v>
                </c:pt>
                <c:pt idx="59">
                  <c:v>1.0797853956715663E-2</c:v>
                </c:pt>
                <c:pt idx="60">
                  <c:v>1.9185296888892753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A-C84A-BF2B-4CA179D5FA7A}"/>
            </c:ext>
          </c:extLst>
        </c:ser>
        <c:ser>
          <c:idx val="8"/>
          <c:order val="1"/>
          <c:tx>
            <c:strRef>
              <c:f>Model!$EC$2116</c:f>
              <c:strCache>
                <c:ptCount val="1"/>
                <c:pt idx="0">
                  <c:v>GP Waterfall MOIC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Model!$EC$2117:$EC$2177</c:f>
              <c:numCache>
                <c:formatCode>0.00%_);\(0.00%\);\–_);"–"_)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0.82226841614476398</c:v>
                </c:pt>
                <c:pt idx="25">
                  <c:v>7.812946139459917E-3</c:v>
                </c:pt>
                <c:pt idx="26">
                  <c:v>8.2540894445747841E-3</c:v>
                </c:pt>
                <c:pt idx="27">
                  <c:v>8.2153456147053498E-3</c:v>
                </c:pt>
                <c:pt idx="28">
                  <c:v>8.6722060705633226E-3</c:v>
                </c:pt>
                <c:pt idx="29">
                  <c:v>8.8892693988451652E-3</c:v>
                </c:pt>
                <c:pt idx="30">
                  <c:v>8.8395531162715323E-3</c:v>
                </c:pt>
                <c:pt idx="31">
                  <c:v>9.3279592144941362E-3</c:v>
                </c:pt>
                <c:pt idx="32">
                  <c:v>9.2682902240606019E-3</c:v>
                </c:pt>
                <c:pt idx="33">
                  <c:v>9.7737273810876296E-3</c:v>
                </c:pt>
                <c:pt idx="34">
                  <c:v>1.0004806187387605E-2</c:v>
                </c:pt>
                <c:pt idx="35">
                  <c:v>9.3199325948427891E-3</c:v>
                </c:pt>
                <c:pt idx="36">
                  <c:v>1.0502855940909769E-2</c:v>
                </c:pt>
                <c:pt idx="37">
                  <c:v>1.045209823434369E-2</c:v>
                </c:pt>
                <c:pt idx="38">
                  <c:v>1.1045776776862928E-2</c:v>
                </c:pt>
                <c:pt idx="39">
                  <c:v>1.0990044953497712E-2</c:v>
                </c:pt>
                <c:pt idx="40">
                  <c:v>1.161152084051454E-2</c:v>
                </c:pt>
                <c:pt idx="41">
                  <c:v>1.1903905338951302E-2</c:v>
                </c:pt>
                <c:pt idx="42">
                  <c:v>1.1830592974777922E-2</c:v>
                </c:pt>
                <c:pt idx="43">
                  <c:v>1.2493005013579025E-2</c:v>
                </c:pt>
                <c:pt idx="44">
                  <c:v>1.2414606201881319E-2</c:v>
                </c:pt>
                <c:pt idx="45">
                  <c:v>1.3107024348076859E-2</c:v>
                </c:pt>
                <c:pt idx="46">
                  <c:v>1.3424237170539151E-2</c:v>
                </c:pt>
                <c:pt idx="47">
                  <c:v>1.2491622270276434E-2</c:v>
                </c:pt>
                <c:pt idx="48">
                  <c:v>1.4040810925614806E-2</c:v>
                </c:pt>
                <c:pt idx="49">
                  <c:v>1.3674259320659601E-2</c:v>
                </c:pt>
                <c:pt idx="50">
                  <c:v>1.4155225243195695E-2</c:v>
                </c:pt>
                <c:pt idx="51">
                  <c:v>1.3785605783608695E-2</c:v>
                </c:pt>
                <c:pt idx="52">
                  <c:v>4.2364429798433002E-2</c:v>
                </c:pt>
                <c:pt idx="53">
                  <c:v>5.0627891146784905E-2</c:v>
                </c:pt>
                <c:pt idx="54">
                  <c:v>4.9305472866873278E-2</c:v>
                </c:pt>
                <c:pt idx="55">
                  <c:v>5.1040523087480444E-2</c:v>
                </c:pt>
                <c:pt idx="56">
                  <c:v>4.9707037033655387E-2</c:v>
                </c:pt>
                <c:pt idx="57">
                  <c:v>5.1456550580490187E-2</c:v>
                </c:pt>
                <c:pt idx="58">
                  <c:v>5.1665968616815411E-2</c:v>
                </c:pt>
                <c:pt idx="59">
                  <c:v>4.8734839634324949E-2</c:v>
                </c:pt>
                <c:pt idx="60">
                  <c:v>8.6590573549625436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9A-C84A-BF2B-4CA179D5FA7A}"/>
            </c:ext>
          </c:extLst>
        </c:ser>
        <c:ser>
          <c:idx val="0"/>
          <c:order val="2"/>
          <c:tx>
            <c:strRef>
              <c:f>Model!$DY$2116</c:f>
              <c:strCache>
                <c:ptCount val="1"/>
                <c:pt idx="0">
                  <c:v>JV MOIC</c:v>
                </c:pt>
              </c:strCache>
            </c:strRef>
          </c:tx>
          <c:spPr>
            <a:solidFill>
              <a:srgbClr val="B6C3DC"/>
            </a:solidFill>
          </c:spPr>
          <c:invertIfNegative val="0"/>
          <c:val>
            <c:numRef>
              <c:f>Model!$DY$2117:$DY$2177</c:f>
              <c:numCache>
                <c:formatCode>0.00%_);\(0.00%\);\–_);"–"_)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0.82226841614476376</c:v>
                </c:pt>
                <c:pt idx="25">
                  <c:v>7.812946139459917E-3</c:v>
                </c:pt>
                <c:pt idx="26">
                  <c:v>8.2540894445747841E-3</c:v>
                </c:pt>
                <c:pt idx="27">
                  <c:v>8.215345614705348E-3</c:v>
                </c:pt>
                <c:pt idx="28">
                  <c:v>8.6722060705633226E-3</c:v>
                </c:pt>
                <c:pt idx="29">
                  <c:v>8.8892693988451635E-3</c:v>
                </c:pt>
                <c:pt idx="30">
                  <c:v>8.8395531162715323E-3</c:v>
                </c:pt>
                <c:pt idx="31">
                  <c:v>9.327959214494138E-3</c:v>
                </c:pt>
                <c:pt idx="32">
                  <c:v>9.2682902240606001E-3</c:v>
                </c:pt>
                <c:pt idx="33">
                  <c:v>9.7737273810876261E-3</c:v>
                </c:pt>
                <c:pt idx="34">
                  <c:v>1.0004806187387603E-2</c:v>
                </c:pt>
                <c:pt idx="35">
                  <c:v>9.3199325948427891E-3</c:v>
                </c:pt>
                <c:pt idx="36">
                  <c:v>1.0502855940909769E-2</c:v>
                </c:pt>
                <c:pt idx="37">
                  <c:v>1.045209823434369E-2</c:v>
                </c:pt>
                <c:pt idx="38">
                  <c:v>1.1045776776862927E-2</c:v>
                </c:pt>
                <c:pt idx="39">
                  <c:v>1.0990044953497714E-2</c:v>
                </c:pt>
                <c:pt idx="40">
                  <c:v>1.1611520840514538E-2</c:v>
                </c:pt>
                <c:pt idx="41">
                  <c:v>1.1903905338951306E-2</c:v>
                </c:pt>
                <c:pt idx="42">
                  <c:v>1.1830592974777922E-2</c:v>
                </c:pt>
                <c:pt idx="43">
                  <c:v>1.2493005013579025E-2</c:v>
                </c:pt>
                <c:pt idx="44">
                  <c:v>1.2414606201881317E-2</c:v>
                </c:pt>
                <c:pt idx="45">
                  <c:v>1.3107024348076857E-2</c:v>
                </c:pt>
                <c:pt idx="46">
                  <c:v>1.3424237170539153E-2</c:v>
                </c:pt>
                <c:pt idx="47">
                  <c:v>1.2491622270276431E-2</c:v>
                </c:pt>
                <c:pt idx="48">
                  <c:v>1.4040810925614803E-2</c:v>
                </c:pt>
                <c:pt idx="49">
                  <c:v>1.3674259320659604E-2</c:v>
                </c:pt>
                <c:pt idx="50">
                  <c:v>1.4155225243195697E-2</c:v>
                </c:pt>
                <c:pt idx="51">
                  <c:v>1.3785605783608695E-2</c:v>
                </c:pt>
                <c:pt idx="52">
                  <c:v>1.4270580964009431E-2</c:v>
                </c:pt>
                <c:pt idx="53">
                  <c:v>1.4328648437769313E-2</c:v>
                </c:pt>
                <c:pt idx="54">
                  <c:v>1.3954379113266024E-2</c:v>
                </c:pt>
                <c:pt idx="55">
                  <c:v>1.4445431062494466E-2</c:v>
                </c:pt>
                <c:pt idx="56">
                  <c:v>1.406802934914775E-2</c:v>
                </c:pt>
                <c:pt idx="57">
                  <c:v>1.4563174692591564E-2</c:v>
                </c:pt>
                <c:pt idx="58">
                  <c:v>1.4622443948155307E-2</c:v>
                </c:pt>
                <c:pt idx="59">
                  <c:v>1.3792879141790082E-2</c:v>
                </c:pt>
                <c:pt idx="60">
                  <c:v>2.4506766098950599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9A-C84A-BF2B-4CA179D5F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355200"/>
        <c:axId val="178361088"/>
      </c:barChart>
      <c:dateAx>
        <c:axId val="1783552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178361088"/>
        <c:crosses val="autoZero"/>
        <c:auto val="1"/>
        <c:lblOffset val="100"/>
        <c:baseTimeUnit val="months"/>
        <c:majorUnit val="1"/>
        <c:majorTimeUnit val="months"/>
      </c:dateAx>
      <c:valAx>
        <c:axId val="178361088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178355200"/>
        <c:crosses val="autoZero"/>
        <c:crossBetween val="between"/>
        <c:majorUnit val="1"/>
      </c:valAx>
    </c:plotArea>
    <c:legend>
      <c:legendPos val="b"/>
      <c:layout>
        <c:manualLayout>
          <c:xMode val="edge"/>
          <c:yMode val="edge"/>
          <c:x val="0.33684540563651261"/>
          <c:y val="0.94670913765315656"/>
          <c:w val="0.26404447064768805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2110474146746713"/>
          <c:h val="0.64347626575447592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Model!$BT$2116</c:f>
              <c:strCache>
                <c:ptCount val="1"/>
                <c:pt idx="0">
                  <c:v>Total Inflows</c:v>
                </c:pt>
              </c:strCache>
            </c:strRef>
          </c:tx>
          <c:spPr>
            <a:solidFill>
              <a:srgbClr val="40699C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Model!$BT$2117:$BT$2177</c:f>
              <c:numCache>
                <c:formatCode>"$"#,##0.0_);\("$"#,##0.0\);\–_);"–"_)</c:formatCode>
                <c:ptCount val="61"/>
                <c:pt idx="0">
                  <c:v>2887268.7642187504</c:v>
                </c:pt>
                <c:pt idx="1">
                  <c:v>446341.065</c:v>
                </c:pt>
                <c:pt idx="2">
                  <c:v>446341.065</c:v>
                </c:pt>
                <c:pt idx="3">
                  <c:v>4672633.0242187511</c:v>
                </c:pt>
                <c:pt idx="4">
                  <c:v>2976854.3522222224</c:v>
                </c:pt>
                <c:pt idx="5">
                  <c:v>2976854.3522222224</c:v>
                </c:pt>
                <c:pt idx="6">
                  <c:v>14107484.660659727</c:v>
                </c:pt>
                <c:pt idx="7">
                  <c:v>3869536.4822222218</c:v>
                </c:pt>
                <c:pt idx="8">
                  <c:v>3869536.4822222227</c:v>
                </c:pt>
                <c:pt idx="9">
                  <c:v>3869536.4822222218</c:v>
                </c:pt>
                <c:pt idx="10">
                  <c:v>3869536.4822222218</c:v>
                </c:pt>
                <c:pt idx="11">
                  <c:v>3869536.4822222218</c:v>
                </c:pt>
                <c:pt idx="12">
                  <c:v>3032646.9853472132</c:v>
                </c:pt>
                <c:pt idx="13">
                  <c:v>2084172.2222222239</c:v>
                </c:pt>
                <c:pt idx="14">
                  <c:v>10118311.392222226</c:v>
                </c:pt>
                <c:pt idx="15">
                  <c:v>2084172.2222222239</c:v>
                </c:pt>
                <c:pt idx="16">
                  <c:v>2084172.2222222239</c:v>
                </c:pt>
                <c:pt idx="17">
                  <c:v>2084172.2222222239</c:v>
                </c:pt>
                <c:pt idx="18">
                  <c:v>2084172.2222222239</c:v>
                </c:pt>
                <c:pt idx="19">
                  <c:v>873973.3466666583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40621496.446150906</c:v>
                </c:pt>
                <c:pt idx="25">
                  <c:v>316659.2842411754</c:v>
                </c:pt>
                <c:pt idx="26">
                  <c:v>330787.23005793209</c:v>
                </c:pt>
                <c:pt idx="27">
                  <c:v>324296.6241330331</c:v>
                </c:pt>
                <c:pt idx="28">
                  <c:v>338618.76155831281</c:v>
                </c:pt>
                <c:pt idx="29">
                  <c:v>342734.41618714738</c:v>
                </c:pt>
                <c:pt idx="30">
                  <c:v>335975.90812111128</c:v>
                </c:pt>
                <c:pt idx="31">
                  <c:v>350908.43504451402</c:v>
                </c:pt>
                <c:pt idx="32">
                  <c:v>343929.04245748487</c:v>
                </c:pt>
                <c:pt idx="33">
                  <c:v>359055.03804803704</c:v>
                </c:pt>
                <c:pt idx="34">
                  <c:v>363338.54548894125</c:v>
                </c:pt>
                <c:pt idx="35">
                  <c:v>332947.69632511871</c:v>
                </c:pt>
                <c:pt idx="36">
                  <c:v>373053.85728922352</c:v>
                </c:pt>
                <c:pt idx="37">
                  <c:v>366716.85544038774</c:v>
                </c:pt>
                <c:pt idx="38">
                  <c:v>384029.01871713949</c:v>
                </c:pt>
                <c:pt idx="39">
                  <c:v>377597.79401966074</c:v>
                </c:pt>
                <c:pt idx="40">
                  <c:v>395439.46389708662</c:v>
                </c:pt>
                <c:pt idx="41">
                  <c:v>401334.58363254409</c:v>
                </c:pt>
                <c:pt idx="42">
                  <c:v>394427.66711639566</c:v>
                </c:pt>
                <c:pt idx="43">
                  <c:v>413000.67193397868</c:v>
                </c:pt>
                <c:pt idx="44">
                  <c:v>405979.64306061424</c:v>
                </c:pt>
                <c:pt idx="45">
                  <c:v>425113.36942016298</c:v>
                </c:pt>
                <c:pt idx="46">
                  <c:v>431369.16140427138</c:v>
                </c:pt>
                <c:pt idx="47">
                  <c:v>396297.93159369362</c:v>
                </c:pt>
                <c:pt idx="48">
                  <c:v>443033.30495388433</c:v>
                </c:pt>
                <c:pt idx="49">
                  <c:v>431009.44855241675</c:v>
                </c:pt>
                <c:pt idx="50">
                  <c:v>446694.65195541631</c:v>
                </c:pt>
                <c:pt idx="51">
                  <c:v>434570.29493165674</c:v>
                </c:pt>
                <c:pt idx="52">
                  <c:v>450386.38426407304</c:v>
                </c:pt>
                <c:pt idx="53">
                  <c:v>452244.18491503951</c:v>
                </c:pt>
                <c:pt idx="54">
                  <c:v>439967.50143157772</c:v>
                </c:pt>
                <c:pt idx="55">
                  <c:v>455981.9721251048</c:v>
                </c:pt>
                <c:pt idx="56">
                  <c:v>443602.6755780747</c:v>
                </c:pt>
                <c:pt idx="57">
                  <c:v>459750.78061037161</c:v>
                </c:pt>
                <c:pt idx="58">
                  <c:v>461647.36523656716</c:v>
                </c:pt>
                <c:pt idx="59">
                  <c:v>434481.42546286294</c:v>
                </c:pt>
                <c:pt idx="60">
                  <c:v>33350143.179987036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B-7E4A-8B8B-8B841ABF5CFF}"/>
            </c:ext>
          </c:extLst>
        </c:ser>
        <c:ser>
          <c:idx val="8"/>
          <c:order val="1"/>
          <c:tx>
            <c:strRef>
              <c:f>Model!$BU$2116</c:f>
              <c:strCache>
                <c:ptCount val="1"/>
                <c:pt idx="0">
                  <c:v>Total Outflows</c:v>
                </c:pt>
              </c:strCache>
            </c:strRef>
          </c:tx>
          <c:spPr>
            <a:solidFill>
              <a:srgbClr val="B6C3DC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Model!$BU$2117:$BU$2177</c:f>
              <c:numCache>
                <c:formatCode>"$"#,##0.0_);\("$"#,##0.0\);\–_);"–"_)</c:formatCode>
                <c:ptCount val="61"/>
                <c:pt idx="0">
                  <c:v>19042286.233029515</c:v>
                </c:pt>
                <c:pt idx="1">
                  <c:v>493375.31876320834</c:v>
                </c:pt>
                <c:pt idx="2">
                  <c:v>495228.95177045895</c:v>
                </c:pt>
                <c:pt idx="3">
                  <c:v>497089.5489593274</c:v>
                </c:pt>
                <c:pt idx="4">
                  <c:v>2928220.8497068253</c:v>
                </c:pt>
                <c:pt idx="5">
                  <c:v>2931391.9779253025</c:v>
                </c:pt>
                <c:pt idx="6">
                  <c:v>2934575.0202134792</c:v>
                </c:pt>
                <c:pt idx="7">
                  <c:v>2937770.0213330458</c:v>
                </c:pt>
                <c:pt idx="8">
                  <c:v>2940977.0262138629</c:v>
                </c:pt>
                <c:pt idx="9">
                  <c:v>2944196.0799545953</c:v>
                </c:pt>
                <c:pt idx="10">
                  <c:v>2665788.0432411432</c:v>
                </c:pt>
                <c:pt idx="11">
                  <c:v>2667973.1997383963</c:v>
                </c:pt>
                <c:pt idx="12">
                  <c:v>3158582.3455524836</c:v>
                </c:pt>
                <c:pt idx="13">
                  <c:v>3162618.9521523467</c:v>
                </c:pt>
                <c:pt idx="14">
                  <c:v>3166670.7244626665</c:v>
                </c:pt>
                <c:pt idx="15">
                  <c:v>3170737.7194616911</c:v>
                </c:pt>
                <c:pt idx="16">
                  <c:v>3174819.9943417395</c:v>
                </c:pt>
                <c:pt idx="17">
                  <c:v>3178917.6065100031</c:v>
                </c:pt>
                <c:pt idx="18">
                  <c:v>4560613.5816544779</c:v>
                </c:pt>
                <c:pt idx="19">
                  <c:v>4079044.1948214825</c:v>
                </c:pt>
                <c:pt idx="20">
                  <c:v>4092727.5668496159</c:v>
                </c:pt>
                <c:pt idx="21">
                  <c:v>4108104.126274223</c:v>
                </c:pt>
                <c:pt idx="22">
                  <c:v>1690359.5790550485</c:v>
                </c:pt>
                <c:pt idx="23">
                  <c:v>1696710.3351441722</c:v>
                </c:pt>
                <c:pt idx="24">
                  <c:v>344927.18088953965</c:v>
                </c:pt>
                <c:pt idx="25">
                  <c:v>211184.51135846652</c:v>
                </c:pt>
                <c:pt idx="26">
                  <c:v>219357.02255617245</c:v>
                </c:pt>
                <c:pt idx="27">
                  <c:v>213389.45833451088</c:v>
                </c:pt>
                <c:pt idx="28">
                  <c:v>221543.97960570789</c:v>
                </c:pt>
                <c:pt idx="29">
                  <c:v>222729.27930273762</c:v>
                </c:pt>
                <c:pt idx="30">
                  <c:v>216641.94105144558</c:v>
                </c:pt>
                <c:pt idx="31">
                  <c:v>224980.98564884317</c:v>
                </c:pt>
                <c:pt idx="32">
                  <c:v>218807.12443266675</c:v>
                </c:pt>
                <c:pt idx="33">
                  <c:v>227109.71840335411</c:v>
                </c:pt>
                <c:pt idx="34">
                  <c:v>228273.66195920864</c:v>
                </c:pt>
                <c:pt idx="35">
                  <c:v>207128.60629474107</c:v>
                </c:pt>
                <c:pt idx="36">
                  <c:v>231265.30208694169</c:v>
                </c:pt>
                <c:pt idx="37">
                  <c:v>225613.52927674796</c:v>
                </c:pt>
                <c:pt idx="38">
                  <c:v>234911.03222948997</c:v>
                </c:pt>
                <c:pt idx="39">
                  <c:v>229232.18714744164</c:v>
                </c:pt>
                <c:pt idx="40">
                  <c:v>238683.93255014042</c:v>
                </c:pt>
                <c:pt idx="41">
                  <c:v>240631.86155670154</c:v>
                </c:pt>
                <c:pt idx="42">
                  <c:v>234714.66195689369</c:v>
                </c:pt>
                <c:pt idx="43">
                  <c:v>244345.1042506618</c:v>
                </c:pt>
                <c:pt idx="44">
                  <c:v>238382.45933521647</c:v>
                </c:pt>
                <c:pt idx="45">
                  <c:v>248168.54072112544</c:v>
                </c:pt>
                <c:pt idx="46">
                  <c:v>250141.95960199289</c:v>
                </c:pt>
                <c:pt idx="47">
                  <c:v>227661.03094496179</c:v>
                </c:pt>
                <c:pt idx="48">
                  <c:v>253482.35745808453</c:v>
                </c:pt>
                <c:pt idx="49">
                  <c:v>246406.9477235121</c:v>
                </c:pt>
                <c:pt idx="50">
                  <c:v>255599.11117227448</c:v>
                </c:pt>
                <c:pt idx="51">
                  <c:v>248464.61685293936</c:v>
                </c:pt>
                <c:pt idx="52">
                  <c:v>257733.54124994573</c:v>
                </c:pt>
                <c:pt idx="53">
                  <c:v>258807.43100515381</c:v>
                </c:pt>
                <c:pt idx="54">
                  <c:v>251583.38340248648</c:v>
                </c:pt>
                <c:pt idx="55">
                  <c:v>260968.65278142953</c:v>
                </c:pt>
                <c:pt idx="56">
                  <c:v>253684.27936458011</c:v>
                </c:pt>
                <c:pt idx="57">
                  <c:v>263147.92226038553</c:v>
                </c:pt>
                <c:pt idx="58">
                  <c:v>264244.37193647044</c:v>
                </c:pt>
                <c:pt idx="59">
                  <c:v>248277.55704869697</c:v>
                </c:pt>
                <c:pt idx="60">
                  <c:v>266008.94640372868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B-7E4A-8B8B-8B841ABF5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374912"/>
        <c:axId val="178458624"/>
      </c:barChart>
      <c:lineChart>
        <c:grouping val="standard"/>
        <c:varyColors val="0"/>
        <c:ser>
          <c:idx val="0"/>
          <c:order val="2"/>
          <c:tx>
            <c:strRef>
              <c:f>Model!$BV$2116</c:f>
              <c:strCache>
                <c:ptCount val="1"/>
                <c:pt idx="0">
                  <c:v>Total Operating Cash Flows</c:v>
                </c:pt>
              </c:strCache>
            </c:strRef>
          </c:tx>
          <c:spPr>
            <a:ln w="19050">
              <a:solidFill>
                <a:srgbClr val="0F243E"/>
              </a:solidFill>
            </a:ln>
          </c:spPr>
          <c:marker>
            <c:symbol val="none"/>
          </c:marker>
          <c:val>
            <c:numRef>
              <c:f>Model!$BV$2117:$BV$2177</c:f>
              <c:numCache>
                <c:formatCode>"$"#,##0.00</c:formatCode>
                <c:ptCount val="61"/>
                <c:pt idx="0">
                  <c:v>-16155017.468810763</c:v>
                </c:pt>
                <c:pt idx="1">
                  <c:v>-47034.25376320834</c:v>
                </c:pt>
                <c:pt idx="2">
                  <c:v>-48887.88677045895</c:v>
                </c:pt>
                <c:pt idx="3">
                  <c:v>4175543.4752594237</c:v>
                </c:pt>
                <c:pt idx="4">
                  <c:v>48633.502515397035</c:v>
                </c:pt>
                <c:pt idx="5">
                  <c:v>45462.374296919908</c:v>
                </c:pt>
                <c:pt idx="6">
                  <c:v>11172909.640446248</c:v>
                </c:pt>
                <c:pt idx="7">
                  <c:v>931766.460889176</c:v>
                </c:pt>
                <c:pt idx="8">
                  <c:v>928559.45600835979</c:v>
                </c:pt>
                <c:pt idx="9">
                  <c:v>925340.40226762649</c:v>
                </c:pt>
                <c:pt idx="10">
                  <c:v>1203748.4389810786</c:v>
                </c:pt>
                <c:pt idx="11">
                  <c:v>1201563.2824838255</c:v>
                </c:pt>
                <c:pt idx="12">
                  <c:v>-125935.36020527035</c:v>
                </c:pt>
                <c:pt idx="13">
                  <c:v>-1078446.7299301228</c:v>
                </c:pt>
                <c:pt idx="14">
                  <c:v>6951640.6677595591</c:v>
                </c:pt>
                <c:pt idx="15">
                  <c:v>-1086565.4972394672</c:v>
                </c:pt>
                <c:pt idx="16">
                  <c:v>-1090647.7721195156</c:v>
                </c:pt>
                <c:pt idx="17">
                  <c:v>-1094745.3842877792</c:v>
                </c:pt>
                <c:pt idx="18">
                  <c:v>-2476441.359432254</c:v>
                </c:pt>
                <c:pt idx="19">
                  <c:v>-3205070.8481548242</c:v>
                </c:pt>
                <c:pt idx="20">
                  <c:v>-4092727.5668496159</c:v>
                </c:pt>
                <c:pt idx="21">
                  <c:v>-4108104.126274223</c:v>
                </c:pt>
                <c:pt idx="22">
                  <c:v>-1690359.5790550485</c:v>
                </c:pt>
                <c:pt idx="23">
                  <c:v>-1696710.3351441722</c:v>
                </c:pt>
                <c:pt idx="24">
                  <c:v>40276569.265261367</c:v>
                </c:pt>
                <c:pt idx="25">
                  <c:v>105474.77288270887</c:v>
                </c:pt>
                <c:pt idx="26">
                  <c:v>111430.20750175964</c:v>
                </c:pt>
                <c:pt idx="27">
                  <c:v>110907.16579852221</c:v>
                </c:pt>
                <c:pt idx="28">
                  <c:v>117074.78195260491</c:v>
                </c:pt>
                <c:pt idx="29">
                  <c:v>120005.13688440976</c:v>
                </c:pt>
                <c:pt idx="30">
                  <c:v>119333.9670696657</c:v>
                </c:pt>
                <c:pt idx="31">
                  <c:v>125927.44939567085</c:v>
                </c:pt>
                <c:pt idx="32">
                  <c:v>125121.91802481812</c:v>
                </c:pt>
                <c:pt idx="33">
                  <c:v>131945.31964468292</c:v>
                </c:pt>
                <c:pt idx="34">
                  <c:v>135064.88352973261</c:v>
                </c:pt>
                <c:pt idx="35">
                  <c:v>125819.09003037764</c:v>
                </c:pt>
                <c:pt idx="36">
                  <c:v>141788.55520228183</c:v>
                </c:pt>
                <c:pt idx="37">
                  <c:v>141103.32616363978</c:v>
                </c:pt>
                <c:pt idx="38">
                  <c:v>149117.98648764953</c:v>
                </c:pt>
                <c:pt idx="39">
                  <c:v>148365.6068722191</c:v>
                </c:pt>
                <c:pt idx="40">
                  <c:v>156755.5313469462</c:v>
                </c:pt>
                <c:pt idx="41">
                  <c:v>160702.72207584255</c:v>
                </c:pt>
                <c:pt idx="42">
                  <c:v>159713.00515950198</c:v>
                </c:pt>
                <c:pt idx="43">
                  <c:v>168655.56768331688</c:v>
                </c:pt>
                <c:pt idx="44">
                  <c:v>167597.18372539777</c:v>
                </c:pt>
                <c:pt idx="45">
                  <c:v>176944.82869903755</c:v>
                </c:pt>
                <c:pt idx="46">
                  <c:v>181227.20180227849</c:v>
                </c:pt>
                <c:pt idx="47">
                  <c:v>168636.90064873183</c:v>
                </c:pt>
                <c:pt idx="48">
                  <c:v>189550.9474957998</c:v>
                </c:pt>
                <c:pt idx="49">
                  <c:v>184602.50082890465</c:v>
                </c:pt>
                <c:pt idx="50">
                  <c:v>191095.54078314183</c:v>
                </c:pt>
                <c:pt idx="51">
                  <c:v>186105.67807871738</c:v>
                </c:pt>
                <c:pt idx="52">
                  <c:v>192652.84301412731</c:v>
                </c:pt>
                <c:pt idx="53">
                  <c:v>193436.75390988571</c:v>
                </c:pt>
                <c:pt idx="54">
                  <c:v>188384.11802909125</c:v>
                </c:pt>
                <c:pt idx="55">
                  <c:v>195013.31934367528</c:v>
                </c:pt>
                <c:pt idx="56">
                  <c:v>189918.39621349459</c:v>
                </c:pt>
                <c:pt idx="57">
                  <c:v>196602.85834998608</c:v>
                </c:pt>
                <c:pt idx="58">
                  <c:v>197402.99330009671</c:v>
                </c:pt>
                <c:pt idx="59">
                  <c:v>186203.86841416598</c:v>
                </c:pt>
                <c:pt idx="60">
                  <c:v>33084134.233583309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B-7E4A-8B8B-8B841ABF5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374912"/>
        <c:axId val="178458624"/>
      </c:lineChart>
      <c:catAx>
        <c:axId val="17837491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178458624"/>
        <c:crosses val="autoZero"/>
        <c:auto val="1"/>
        <c:lblAlgn val="ctr"/>
        <c:lblOffset val="100"/>
        <c:tickLblSkip val="1"/>
        <c:noMultiLvlLbl val="0"/>
      </c:catAx>
      <c:valAx>
        <c:axId val="178458624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17837491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6597744920308573"/>
          <c:y val="0.94670928893751838"/>
          <c:w val="0.35546604129290632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1875442352290781"/>
          <c:h val="0.62191489248175047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Model!$DF$2116</c:f>
              <c:strCache>
                <c:ptCount val="1"/>
                <c:pt idx="0">
                  <c:v>Ending Debt</c:v>
                </c:pt>
              </c:strCache>
            </c:strRef>
          </c:tx>
          <c:spPr>
            <a:solidFill>
              <a:srgbClr val="0F243E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Model!$DF$2117:$DF$2177</c:f>
              <c:numCache>
                <c:formatCode>"$"#,##0.0_);\("$"#,##0.0\);\–_);"–"_)</c:formatCode>
                <c:ptCount val="61"/>
                <c:pt idx="0">
                  <c:v>5542286.2330295146</c:v>
                </c:pt>
                <c:pt idx="1">
                  <c:v>6035661.5517927231</c:v>
                </c:pt>
                <c:pt idx="2">
                  <c:v>6530890.5035631824</c:v>
                </c:pt>
                <c:pt idx="3">
                  <c:v>7027980.0525225094</c:v>
                </c:pt>
                <c:pt idx="4">
                  <c:v>7872028.6800071131</c:v>
                </c:pt>
                <c:pt idx="5">
                  <c:v>8719248.4357101936</c:v>
                </c:pt>
                <c:pt idx="6">
                  <c:v>9569651.2337014508</c:v>
                </c:pt>
                <c:pt idx="7">
                  <c:v>10423249.032812275</c:v>
                </c:pt>
                <c:pt idx="8">
                  <c:v>11280053.836803915</c:v>
                </c:pt>
                <c:pt idx="9">
                  <c:v>12140077.694536289</c:v>
                </c:pt>
                <c:pt idx="10">
                  <c:v>12721693.51555521</c:v>
                </c:pt>
                <c:pt idx="11">
                  <c:v>13305494.493071385</c:v>
                </c:pt>
                <c:pt idx="12">
                  <c:v>14379904.616401646</c:v>
                </c:pt>
                <c:pt idx="13">
                  <c:v>15458351.34633177</c:v>
                </c:pt>
                <c:pt idx="14">
                  <c:v>16540849.848572213</c:v>
                </c:pt>
                <c:pt idx="15">
                  <c:v>17627415.34581168</c:v>
                </c:pt>
                <c:pt idx="16">
                  <c:v>18718063.117931191</c:v>
                </c:pt>
                <c:pt idx="17">
                  <c:v>19812808.502218969</c:v>
                </c:pt>
                <c:pt idx="18">
                  <c:v>22289249.861651227</c:v>
                </c:pt>
                <c:pt idx="19">
                  <c:v>25494320.709806051</c:v>
                </c:pt>
                <c:pt idx="20">
                  <c:v>29587048.276655667</c:v>
                </c:pt>
                <c:pt idx="21">
                  <c:v>33695152.402929887</c:v>
                </c:pt>
                <c:pt idx="22">
                  <c:v>35385511.981984936</c:v>
                </c:pt>
                <c:pt idx="23">
                  <c:v>37082222.317129105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6-9E45-A2EA-290D5DBD6D72}"/>
            </c:ext>
          </c:extLst>
        </c:ser>
        <c:ser>
          <c:idx val="8"/>
          <c:order val="1"/>
          <c:tx>
            <c:strRef>
              <c:f>Model!$DH$2116</c:f>
              <c:strCache>
                <c:ptCount val="1"/>
                <c:pt idx="0">
                  <c:v>Total Equity Drawdown</c:v>
                </c:pt>
              </c:strCache>
            </c:strRef>
          </c:tx>
          <c:spPr>
            <a:solidFill>
              <a:srgbClr val="40699C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Model!$DH$2117:$DH$2177</c:f>
              <c:numCache>
                <c:formatCode>"$"#,##0.0_);\("$"#,##0.0\);\–_);"–"_)</c:formatCode>
                <c:ptCount val="61"/>
                <c:pt idx="0">
                  <c:v>13500000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6-9E45-A2EA-290D5DBD6D72}"/>
            </c:ext>
          </c:extLst>
        </c:ser>
        <c:ser>
          <c:idx val="0"/>
          <c:order val="2"/>
          <c:tx>
            <c:strRef>
              <c:f>Model!$DI$2116</c:f>
              <c:strCache>
                <c:ptCount val="1"/>
                <c:pt idx="0">
                  <c:v>Total Equity Disbursement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val>
            <c:numRef>
              <c:f>Model!$DI$2117:$DI$2177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10994750.202692948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32885434.23492917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76-9E45-A2EA-290D5DBD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80256"/>
        <c:axId val="178481792"/>
      </c:barChart>
      <c:dateAx>
        <c:axId val="17848025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178481792"/>
        <c:crosses val="autoZero"/>
        <c:auto val="1"/>
        <c:lblOffset val="100"/>
        <c:baseTimeUnit val="months"/>
        <c:majorUnit val="1"/>
        <c:majorTimeUnit val="months"/>
      </c:dateAx>
      <c:valAx>
        <c:axId val="178481792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1784802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374516533849557"/>
          <c:y val="0.94670913765315656"/>
          <c:w val="0.34411866121971313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2527390225715533"/>
          <c:h val="0.61575450011811461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Model!$S$2116</c:f>
              <c:strCache>
                <c:ptCount val="1"/>
                <c:pt idx="0">
                  <c:v>Total Acquisition Cost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Model!$S$2117:$S$2177</c:f>
              <c:numCache>
                <c:formatCode>"$"#,##0.0_);\("$"#,##0.0\);\–_);"–"_)</c:formatCode>
                <c:ptCount val="61"/>
                <c:pt idx="0">
                  <c:v>14985250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0-A948-88F8-37AEEE0C51C9}"/>
            </c:ext>
          </c:extLst>
        </c:ser>
        <c:ser>
          <c:idx val="8"/>
          <c:order val="1"/>
          <c:tx>
            <c:strRef>
              <c:f>Model!$Y$2116</c:f>
              <c:strCache>
                <c:ptCount val="1"/>
                <c:pt idx="0">
                  <c:v>Total Closing Cost</c:v>
                </c:pt>
              </c:strCache>
            </c:strRef>
          </c:tx>
          <c:spPr>
            <a:solidFill>
              <a:srgbClr val="D9D9D9"/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Model!$Y$2117:$Y$2177</c:f>
              <c:numCache>
                <c:formatCode>"$"#,##0.0_);\("$"#,##0.0\);\–_);"–"_)</c:formatCode>
                <c:ptCount val="61"/>
                <c:pt idx="0">
                  <c:v>857036.23302951246</c:v>
                </c:pt>
                <c:pt idx="1">
                  <c:v>21708.652096541693</c:v>
                </c:pt>
                <c:pt idx="2">
                  <c:v>23562.285103792325</c:v>
                </c:pt>
                <c:pt idx="3">
                  <c:v>25422.88229266067</c:v>
                </c:pt>
                <c:pt idx="4">
                  <c:v>27937.516373493039</c:v>
                </c:pt>
                <c:pt idx="5">
                  <c:v>31108.644591969947</c:v>
                </c:pt>
                <c:pt idx="6">
                  <c:v>34291.68688014683</c:v>
                </c:pt>
                <c:pt idx="7">
                  <c:v>37486.687999713242</c:v>
                </c:pt>
                <c:pt idx="8">
                  <c:v>40693.692880530354</c:v>
                </c:pt>
                <c:pt idx="9">
                  <c:v>43912.746621262886</c:v>
                </c:pt>
                <c:pt idx="10">
                  <c:v>46615.821018921561</c:v>
                </c:pt>
                <c:pt idx="11">
                  <c:v>48800.977516174862</c:v>
                </c:pt>
                <c:pt idx="12">
                  <c:v>51910.123330261929</c:v>
                </c:pt>
                <c:pt idx="13">
                  <c:v>55946.729930125155</c:v>
                </c:pt>
                <c:pt idx="14">
                  <c:v>59998.50224044497</c:v>
                </c:pt>
                <c:pt idx="15">
                  <c:v>64065.497239469791</c:v>
                </c:pt>
                <c:pt idx="16">
                  <c:v>68147.772119517875</c:v>
                </c:pt>
                <c:pt idx="17">
                  <c:v>72245.384287781562</c:v>
                </c:pt>
                <c:pt idx="18">
                  <c:v>78941.35943225662</c:v>
                </c:pt>
                <c:pt idx="19">
                  <c:v>89594.194821482408</c:v>
                </c:pt>
                <c:pt idx="20">
                  <c:v>103277.56684961572</c:v>
                </c:pt>
                <c:pt idx="21">
                  <c:v>118654.12627422292</c:v>
                </c:pt>
                <c:pt idx="22">
                  <c:v>129526.24572171527</c:v>
                </c:pt>
                <c:pt idx="23">
                  <c:v>135877.00181083885</c:v>
                </c:pt>
                <c:pt idx="24">
                  <c:v>69529.166844617037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0-A948-88F8-37AEEE0C51C9}"/>
            </c:ext>
          </c:extLst>
        </c:ser>
        <c:ser>
          <c:idx val="0"/>
          <c:order val="2"/>
          <c:tx>
            <c:strRef>
              <c:f>Model!$AL$2116</c:f>
              <c:strCache>
                <c:ptCount val="1"/>
                <c:pt idx="0">
                  <c:v>Total Hard Costs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numRef>
              <c:f>Model!$D$2117:$D$2177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Model!$AL$2117:$AL$2177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2428616.6666666665</c:v>
                </c:pt>
                <c:pt idx="5">
                  <c:v>2428616.6666666665</c:v>
                </c:pt>
                <c:pt idx="6">
                  <c:v>2428616.6666666665</c:v>
                </c:pt>
                <c:pt idx="7">
                  <c:v>2428616.6666666665</c:v>
                </c:pt>
                <c:pt idx="8">
                  <c:v>2428616.6666666665</c:v>
                </c:pt>
                <c:pt idx="9">
                  <c:v>2428616.6666666665</c:v>
                </c:pt>
                <c:pt idx="10">
                  <c:v>2428616.6666666665</c:v>
                </c:pt>
                <c:pt idx="11">
                  <c:v>2428616.6666666665</c:v>
                </c:pt>
                <c:pt idx="12">
                  <c:v>2428616.6666666665</c:v>
                </c:pt>
                <c:pt idx="13">
                  <c:v>2428616.6666666665</c:v>
                </c:pt>
                <c:pt idx="14">
                  <c:v>2428616.6666666665</c:v>
                </c:pt>
                <c:pt idx="15">
                  <c:v>2428616.6666666665</c:v>
                </c:pt>
                <c:pt idx="16">
                  <c:v>2428616.6666666665</c:v>
                </c:pt>
                <c:pt idx="17">
                  <c:v>2428616.6666666665</c:v>
                </c:pt>
                <c:pt idx="18">
                  <c:v>3240283.3333333335</c:v>
                </c:pt>
                <c:pt idx="19">
                  <c:v>3240283.3333333335</c:v>
                </c:pt>
                <c:pt idx="20">
                  <c:v>3240283.3333333335</c:v>
                </c:pt>
                <c:pt idx="21">
                  <c:v>3240283.3333333335</c:v>
                </c:pt>
                <c:pt idx="22">
                  <c:v>811666.66666666663</c:v>
                </c:pt>
                <c:pt idx="23">
                  <c:v>811666.66666666663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10-A948-88F8-37AEEE0C51C9}"/>
            </c:ext>
          </c:extLst>
        </c:ser>
        <c:ser>
          <c:idx val="1"/>
          <c:order val="3"/>
          <c:tx>
            <c:strRef>
              <c:f>Model!$BH$2116</c:f>
              <c:strCache>
                <c:ptCount val="1"/>
                <c:pt idx="0">
                  <c:v>Total Soft Costs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val>
            <c:numRef>
              <c:f>Model!$BH$2117:$BH$2177</c:f>
              <c:numCache>
                <c:formatCode>"$"#,##0.0_);\("$"#,##0.0\);\–_);"–"_)</c:formatCode>
                <c:ptCount val="61"/>
                <c:pt idx="0">
                  <c:v>3200000</c:v>
                </c:pt>
                <c:pt idx="1">
                  <c:v>471666.66666666674</c:v>
                </c:pt>
                <c:pt idx="2">
                  <c:v>471666.66666666674</c:v>
                </c:pt>
                <c:pt idx="3">
                  <c:v>471666.66666666674</c:v>
                </c:pt>
                <c:pt idx="4">
                  <c:v>471666.66666666674</c:v>
                </c:pt>
                <c:pt idx="5">
                  <c:v>471666.66666666674</c:v>
                </c:pt>
                <c:pt idx="6">
                  <c:v>471666.66666666674</c:v>
                </c:pt>
                <c:pt idx="7">
                  <c:v>471666.66666666674</c:v>
                </c:pt>
                <c:pt idx="8">
                  <c:v>471666.66666666674</c:v>
                </c:pt>
                <c:pt idx="9">
                  <c:v>471666.66666666674</c:v>
                </c:pt>
                <c:pt idx="10">
                  <c:v>190555.55555555553</c:v>
                </c:pt>
                <c:pt idx="11">
                  <c:v>190555.55555555553</c:v>
                </c:pt>
                <c:pt idx="12">
                  <c:v>678055.55555555562</c:v>
                </c:pt>
                <c:pt idx="13">
                  <c:v>678055.55555555562</c:v>
                </c:pt>
                <c:pt idx="14">
                  <c:v>678055.55555555562</c:v>
                </c:pt>
                <c:pt idx="15">
                  <c:v>678055.55555555562</c:v>
                </c:pt>
                <c:pt idx="16">
                  <c:v>678055.55555555562</c:v>
                </c:pt>
                <c:pt idx="17">
                  <c:v>678055.55555555562</c:v>
                </c:pt>
                <c:pt idx="18">
                  <c:v>1241388.888888889</c:v>
                </c:pt>
                <c:pt idx="19">
                  <c:v>749166.66666666674</c:v>
                </c:pt>
                <c:pt idx="20">
                  <c:v>749166.66666666674</c:v>
                </c:pt>
                <c:pt idx="21">
                  <c:v>749166.66666666674</c:v>
                </c:pt>
                <c:pt idx="22">
                  <c:v>749166.66666666674</c:v>
                </c:pt>
                <c:pt idx="23">
                  <c:v>749166.66666666674</c:v>
                </c:pt>
                <c:pt idx="24">
                  <c:v>58333.333333333328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10-A948-88F8-37AEEE0C5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500352"/>
        <c:axId val="178501888"/>
      </c:barChart>
      <c:dateAx>
        <c:axId val="17850035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178501888"/>
        <c:crosses val="autoZero"/>
        <c:auto val="1"/>
        <c:lblOffset val="100"/>
        <c:baseTimeUnit val="months"/>
        <c:majorUnit val="1"/>
        <c:majorTimeUnit val="months"/>
      </c:dateAx>
      <c:valAx>
        <c:axId val="178501888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17850035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0464008740988824"/>
          <c:y val="0.94670913765315656"/>
          <c:w val="0.40285043654364583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833447862544692E-2"/>
          <c:y val="0.12297634364740739"/>
          <c:w val="0.92702697121388389"/>
          <c:h val="0.64969391115674457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'Hotel Carve-out'!$BZ$1950</c:f>
              <c:strCache>
                <c:ptCount val="1"/>
                <c:pt idx="0">
                  <c:v>Total Rental Income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Carve-out'!$BZ$1951:$BZ$2011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10609.429289086343</c:v>
                </c:pt>
                <c:pt idx="25">
                  <c:v>10635.218448540703</c:v>
                </c:pt>
                <c:pt idx="26">
                  <c:v>10661.933105335171</c:v>
                </c:pt>
                <c:pt idx="27">
                  <c:v>10687.849889872117</c:v>
                </c:pt>
                <c:pt idx="28">
                  <c:v>10714.69675183929</c:v>
                </c:pt>
                <c:pt idx="29">
                  <c:v>10741.611050569229</c:v>
                </c:pt>
                <c:pt idx="30">
                  <c:v>10767.721514443549</c:v>
                </c:pt>
                <c:pt idx="31">
                  <c:v>10794.769006331808</c:v>
                </c:pt>
                <c:pt idx="32">
                  <c:v>10821.008685356168</c:v>
                </c:pt>
                <c:pt idx="33">
                  <c:v>10848.190029547448</c:v>
                </c:pt>
                <c:pt idx="34">
                  <c:v>10875.439650689013</c:v>
                </c:pt>
                <c:pt idx="35">
                  <c:v>10900.111039863834</c:v>
                </c:pt>
                <c:pt idx="36">
                  <c:v>10927.491081642995</c:v>
                </c:pt>
                <c:pt idx="37">
                  <c:v>10954.053378469882</c:v>
                </c:pt>
                <c:pt idx="38">
                  <c:v>10981.568918270972</c:v>
                </c:pt>
                <c:pt idx="39">
                  <c:v>11008.262666273387</c:v>
                </c:pt>
                <c:pt idx="40">
                  <c:v>11035.914374647389</c:v>
                </c:pt>
                <c:pt idx="41">
                  <c:v>11063.635541481746</c:v>
                </c:pt>
                <c:pt idx="42">
                  <c:v>11090.528775165645</c:v>
                </c:pt>
                <c:pt idx="43">
                  <c:v>11118.387128177506</c:v>
                </c:pt>
                <c:pt idx="44">
                  <c:v>11145.413450773278</c:v>
                </c:pt>
                <c:pt idx="45">
                  <c:v>11173.409668867953</c:v>
                </c:pt>
                <c:pt idx="46">
                  <c:v>11201.476210798623</c:v>
                </c:pt>
                <c:pt idx="47">
                  <c:v>11226.887227530398</c:v>
                </c:pt>
                <c:pt idx="48">
                  <c:v>11255.088099999999</c:v>
                </c:pt>
                <c:pt idx="49">
                  <c:v>11282.446712209457</c:v>
                </c:pt>
                <c:pt idx="50">
                  <c:v>11310.787144818052</c:v>
                </c:pt>
                <c:pt idx="51">
                  <c:v>11338.281148999042</c:v>
                </c:pt>
                <c:pt idx="52">
                  <c:v>11366.761832400165</c:v>
                </c:pt>
                <c:pt idx="53">
                  <c:v>11395.314056568037</c:v>
                </c:pt>
                <c:pt idx="54">
                  <c:v>11423.013526843939</c:v>
                </c:pt>
                <c:pt idx="55">
                  <c:v>11451.707049915867</c:v>
                </c:pt>
                <c:pt idx="56">
                  <c:v>11479.543598997609</c:v>
                </c:pt>
                <c:pt idx="57">
                  <c:v>11508.379120231912</c:v>
                </c:pt>
                <c:pt idx="58">
                  <c:v>11537.287073551834</c:v>
                </c:pt>
                <c:pt idx="59">
                  <c:v>11564.395732062476</c:v>
                </c:pt>
                <c:pt idx="60">
                  <c:v>11593.444393781298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0-B044-8996-132EAB15B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563392"/>
        <c:axId val="231084800"/>
      </c:barChart>
      <c:dateAx>
        <c:axId val="2295633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231084800"/>
        <c:crosses val="autoZero"/>
        <c:auto val="1"/>
        <c:lblOffset val="100"/>
        <c:baseTimeUnit val="months"/>
        <c:majorUnit val="1"/>
        <c:majorTimeUnit val="months"/>
      </c:dateAx>
      <c:valAx>
        <c:axId val="231084800"/>
        <c:scaling>
          <c:orientation val="minMax"/>
        </c:scaling>
        <c:delete val="0"/>
        <c:axPos val="l"/>
        <c:numFmt formatCode="&quot;$&quot;#,###_);\(&quot;$&quot;#,###\);&quot;$0&quot;_)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229563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387758474614801"/>
          <c:y val="0.94308157686517924"/>
          <c:w val="0.29606401816710398"/>
          <c:h val="5.3290806451229862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976799062460404E-2"/>
          <c:y val="0.12297634364740739"/>
          <c:w val="0.92338393194359314"/>
          <c:h val="0.63333802078177448"/>
        </c:manualLayout>
      </c:layout>
      <c:barChart>
        <c:barDir val="col"/>
        <c:grouping val="stacked"/>
        <c:varyColors val="0"/>
        <c:ser>
          <c:idx val="7"/>
          <c:order val="0"/>
          <c:tx>
            <c:strRef>
              <c:f>'Hotel Carve-out'!$BX$1950</c:f>
              <c:strCache>
                <c:ptCount val="1"/>
                <c:pt idx="0">
                  <c:v>Total Deposit and Closing Monies</c:v>
                </c:pt>
              </c:strCache>
            </c:strRef>
          </c:tx>
          <c:spPr>
            <a:solidFill>
              <a:srgbClr val="0F243E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Carve-out'!$BX$1951:$BX$2011</c:f>
              <c:numCache>
                <c:formatCode>"$"#,##0.0_);\("$"#,##0.0\);\–_);"–"_)</c:formatCode>
                <c:ptCount val="61"/>
                <c:pt idx="0">
                  <c:v>4017069.5850000004</c:v>
                </c:pt>
                <c:pt idx="1">
                  <c:v>446341.065</c:v>
                </c:pt>
                <c:pt idx="2">
                  <c:v>446341.065</c:v>
                </c:pt>
                <c:pt idx="3">
                  <c:v>5802433.8450000016</c:v>
                </c:pt>
                <c:pt idx="4">
                  <c:v>892682.13</c:v>
                </c:pt>
                <c:pt idx="5">
                  <c:v>892682.13</c:v>
                </c:pt>
                <c:pt idx="6">
                  <c:v>14282914.080000004</c:v>
                </c:pt>
                <c:pt idx="7">
                  <c:v>1785364.26</c:v>
                </c:pt>
                <c:pt idx="8">
                  <c:v>1785364.26</c:v>
                </c:pt>
                <c:pt idx="9">
                  <c:v>1785364.259999994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8034139.1700000009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40170695.850000001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A-DA4C-8417-90CAFD206CB8}"/>
            </c:ext>
          </c:extLst>
        </c:ser>
        <c:ser>
          <c:idx val="8"/>
          <c:order val="1"/>
          <c:tx>
            <c:strRef>
              <c:f>'Hotel Carve-out'!$CA$1950</c:f>
              <c:strCache>
                <c:ptCount val="1"/>
                <c:pt idx="0">
                  <c:v>Retail Sales Proceeds</c:v>
                </c:pt>
              </c:strCache>
            </c:strRef>
          </c:tx>
          <c:spPr>
            <a:solidFill>
              <a:srgbClr val="B6C3DC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Carve-out'!$CA$1951:$CA$2011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1987326.9845142851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A-DA4C-8417-90CAFD206CB8}"/>
            </c:ext>
          </c:extLst>
        </c:ser>
        <c:ser>
          <c:idx val="0"/>
          <c:order val="2"/>
          <c:tx>
            <c:strRef>
              <c:f>'Hotel Carve-out'!$CB$1950</c:f>
              <c:strCache>
                <c:ptCount val="1"/>
                <c:pt idx="0">
                  <c:v>Hotel Sales Proceeds</c:v>
                </c:pt>
              </c:strCache>
            </c:strRef>
          </c:tx>
          <c:spPr>
            <a:solidFill>
              <a:srgbClr val="40699C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Carve-out'!$CB$1951:$CB$2011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4400000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A-DA4C-8417-90CAFD206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102336"/>
        <c:axId val="231103872"/>
      </c:barChart>
      <c:dateAx>
        <c:axId val="2311023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231103872"/>
        <c:crosses val="autoZero"/>
        <c:auto val="1"/>
        <c:lblOffset val="100"/>
        <c:baseTimeUnit val="months"/>
        <c:majorUnit val="1"/>
        <c:majorTimeUnit val="months"/>
      </c:dateAx>
      <c:valAx>
        <c:axId val="231103872"/>
        <c:scaling>
          <c:orientation val="minMax"/>
        </c:scaling>
        <c:delete val="0"/>
        <c:axPos val="l"/>
        <c:numFmt formatCode="&quot;$&quot;#,###_);\(&quot;$&quot;#,###\);&quot;$0&quot;_)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231102336"/>
        <c:crosses val="autoZero"/>
        <c:crossBetween val="between"/>
      </c:valAx>
      <c:spPr>
        <a:noFill/>
      </c:spPr>
    </c:plotArea>
    <c:legend>
      <c:legendPos val="b"/>
      <c:layout>
        <c:manualLayout>
          <c:xMode val="edge"/>
          <c:yMode val="edge"/>
          <c:x val="0.25453823612904353"/>
          <c:y val="0.92852843244059613"/>
          <c:w val="0.46983162385941729"/>
          <c:h val="5.3290962460660347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2180183179901798"/>
          <c:h val="0.64039606957265793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'Hotel Carve-out'!$CH$1950</c:f>
              <c:strCache>
                <c:ptCount val="1"/>
                <c:pt idx="0">
                  <c:v>LP Waterfall MOIC</c:v>
                </c:pt>
              </c:strCache>
            </c:strRef>
          </c:tx>
          <c:spPr>
            <a:solidFill>
              <a:srgbClr val="0F243E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Carve-out'!$CH$1951:$CH$2011</c:f>
              <c:numCache>
                <c:formatCode>0.00%_);\(0.00%\);\–_);"–"_)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1.9198389339292119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0.11746423772439424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4-474B-A862-EDC52AE52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136256"/>
        <c:axId val="231138048"/>
      </c:barChart>
      <c:dateAx>
        <c:axId val="23113625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231138048"/>
        <c:crosses val="autoZero"/>
        <c:auto val="1"/>
        <c:lblOffset val="100"/>
        <c:baseTimeUnit val="months"/>
        <c:majorUnit val="1"/>
        <c:majorTimeUnit val="months"/>
      </c:dateAx>
      <c:valAx>
        <c:axId val="231138048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231136256"/>
        <c:crosses val="autoZero"/>
        <c:crossBetween val="between"/>
        <c:majorUnit val="1"/>
      </c:valAx>
    </c:plotArea>
    <c:legend>
      <c:legendPos val="b"/>
      <c:layout>
        <c:manualLayout>
          <c:xMode val="edge"/>
          <c:yMode val="edge"/>
          <c:x val="0.33684540563651261"/>
          <c:y val="0.94670913765315656"/>
          <c:w val="0.26404447064768805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2110474146746713"/>
          <c:h val="0.64347626575447592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'Hotel Carve-out'!$BG$1950</c:f>
              <c:strCache>
                <c:ptCount val="1"/>
                <c:pt idx="0">
                  <c:v>Total Inflows</c:v>
                </c:pt>
              </c:strCache>
            </c:strRef>
          </c:tx>
          <c:spPr>
            <a:solidFill>
              <a:srgbClr val="40699C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Carve-out'!$BG$1951:$BG$2011</c:f>
              <c:numCache>
                <c:formatCode>"$"#,##0.0_);\("$"#,##0.0\);\–_);"–"_)</c:formatCode>
                <c:ptCount val="61"/>
                <c:pt idx="0">
                  <c:v>4017069.5850000004</c:v>
                </c:pt>
                <c:pt idx="1">
                  <c:v>446341.065</c:v>
                </c:pt>
                <c:pt idx="2">
                  <c:v>446341.065</c:v>
                </c:pt>
                <c:pt idx="3">
                  <c:v>11802433.845000003</c:v>
                </c:pt>
                <c:pt idx="4">
                  <c:v>3118626.5744444444</c:v>
                </c:pt>
                <c:pt idx="5">
                  <c:v>3118626.5744444444</c:v>
                </c:pt>
                <c:pt idx="6">
                  <c:v>16508858.52444445</c:v>
                </c:pt>
                <c:pt idx="7">
                  <c:v>4011308.7044444438</c:v>
                </c:pt>
                <c:pt idx="8">
                  <c:v>4011308.7044444438</c:v>
                </c:pt>
                <c:pt idx="9">
                  <c:v>4011308.7044444382</c:v>
                </c:pt>
                <c:pt idx="10">
                  <c:v>2225944.444444444</c:v>
                </c:pt>
                <c:pt idx="11">
                  <c:v>2225944.4444444459</c:v>
                </c:pt>
                <c:pt idx="12">
                  <c:v>2225944.444444444</c:v>
                </c:pt>
                <c:pt idx="13">
                  <c:v>2225944.444444444</c:v>
                </c:pt>
                <c:pt idx="14">
                  <c:v>10260083.614444446</c:v>
                </c:pt>
                <c:pt idx="15">
                  <c:v>2225944.444444444</c:v>
                </c:pt>
                <c:pt idx="16">
                  <c:v>2225944.444444444</c:v>
                </c:pt>
                <c:pt idx="17">
                  <c:v>2225944.444444444</c:v>
                </c:pt>
                <c:pt idx="18">
                  <c:v>2225944.444444444</c:v>
                </c:pt>
                <c:pt idx="19">
                  <c:v>2225944.4444444478</c:v>
                </c:pt>
                <c:pt idx="20">
                  <c:v>2225944.4444444478</c:v>
                </c:pt>
                <c:pt idx="21">
                  <c:v>295501.12444444373</c:v>
                </c:pt>
                <c:pt idx="22">
                  <c:v>0</c:v>
                </c:pt>
                <c:pt idx="23">
                  <c:v>0</c:v>
                </c:pt>
                <c:pt idx="24">
                  <c:v>46511748.599289089</c:v>
                </c:pt>
                <c:pt idx="25">
                  <c:v>10635.218448540703</c:v>
                </c:pt>
                <c:pt idx="26">
                  <c:v>10661.933105335171</c:v>
                </c:pt>
                <c:pt idx="27">
                  <c:v>10687.849889872117</c:v>
                </c:pt>
                <c:pt idx="28">
                  <c:v>10714.69675183929</c:v>
                </c:pt>
                <c:pt idx="29">
                  <c:v>10741.611050569229</c:v>
                </c:pt>
                <c:pt idx="30">
                  <c:v>10767.721514443549</c:v>
                </c:pt>
                <c:pt idx="31">
                  <c:v>10794.769006331808</c:v>
                </c:pt>
                <c:pt idx="32">
                  <c:v>10821.008685356168</c:v>
                </c:pt>
                <c:pt idx="33">
                  <c:v>10848.190029547448</c:v>
                </c:pt>
                <c:pt idx="34">
                  <c:v>10875.439650689013</c:v>
                </c:pt>
                <c:pt idx="35">
                  <c:v>10900.111039863834</c:v>
                </c:pt>
                <c:pt idx="36">
                  <c:v>10927.491081642995</c:v>
                </c:pt>
                <c:pt idx="37">
                  <c:v>10954.053378469882</c:v>
                </c:pt>
                <c:pt idx="38">
                  <c:v>10981.568918270972</c:v>
                </c:pt>
                <c:pt idx="39">
                  <c:v>11008.262666273387</c:v>
                </c:pt>
                <c:pt idx="40">
                  <c:v>11035.914374647389</c:v>
                </c:pt>
                <c:pt idx="41">
                  <c:v>11063.635541481746</c:v>
                </c:pt>
                <c:pt idx="42">
                  <c:v>11090.528775165645</c:v>
                </c:pt>
                <c:pt idx="43">
                  <c:v>11118.387128177506</c:v>
                </c:pt>
                <c:pt idx="44">
                  <c:v>11145.413450773278</c:v>
                </c:pt>
                <c:pt idx="45">
                  <c:v>11173.409668867953</c:v>
                </c:pt>
                <c:pt idx="46">
                  <c:v>11201.476210798623</c:v>
                </c:pt>
                <c:pt idx="47">
                  <c:v>11226.887227530398</c:v>
                </c:pt>
                <c:pt idx="48">
                  <c:v>11255.088099999999</c:v>
                </c:pt>
                <c:pt idx="49">
                  <c:v>11282.446712209457</c:v>
                </c:pt>
                <c:pt idx="50">
                  <c:v>11310.787144818052</c:v>
                </c:pt>
                <c:pt idx="51">
                  <c:v>11338.281148999042</c:v>
                </c:pt>
                <c:pt idx="52">
                  <c:v>11366.761832400165</c:v>
                </c:pt>
                <c:pt idx="53">
                  <c:v>11395.314056568037</c:v>
                </c:pt>
                <c:pt idx="54">
                  <c:v>11423.013526843939</c:v>
                </c:pt>
                <c:pt idx="55">
                  <c:v>11451.707049915867</c:v>
                </c:pt>
                <c:pt idx="56">
                  <c:v>11479.543598997609</c:v>
                </c:pt>
                <c:pt idx="57">
                  <c:v>11508.379120231912</c:v>
                </c:pt>
                <c:pt idx="58">
                  <c:v>11537.287073551834</c:v>
                </c:pt>
                <c:pt idx="59">
                  <c:v>11564.395732062476</c:v>
                </c:pt>
                <c:pt idx="60">
                  <c:v>1998920.4289080664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C-5B49-A71C-9A9006DC7C1A}"/>
            </c:ext>
          </c:extLst>
        </c:ser>
        <c:ser>
          <c:idx val="8"/>
          <c:order val="1"/>
          <c:tx>
            <c:strRef>
              <c:f>'Hotel Carve-out'!$BH$1950</c:f>
              <c:strCache>
                <c:ptCount val="1"/>
                <c:pt idx="0">
                  <c:v>Total Outflows</c:v>
                </c:pt>
              </c:strCache>
            </c:strRef>
          </c:tx>
          <c:spPr>
            <a:solidFill>
              <a:srgbClr val="B6C3DC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Carve-out'!$BH$1951:$BH$2011</c:f>
              <c:numCache>
                <c:formatCode>"$"#,##0.0_);\("$"#,##0.0\);\–_);"–"_)</c:formatCode>
                <c:ptCount val="61"/>
                <c:pt idx="0">
                  <c:v>16123725.733506944</c:v>
                </c:pt>
                <c:pt idx="1">
                  <c:v>475557.52247371909</c:v>
                </c:pt>
                <c:pt idx="2">
                  <c:v>477941.26945353718</c:v>
                </c:pt>
                <c:pt idx="3">
                  <c:v>771246.05594886141</c:v>
                </c:pt>
                <c:pt idx="4">
                  <c:v>3001056.3954105931</c:v>
                </c:pt>
                <c:pt idx="5">
                  <c:v>3004941.6683477666</c:v>
                </c:pt>
                <c:pt idx="6">
                  <c:v>3008846.4163372573</c:v>
                </c:pt>
                <c:pt idx="7">
                  <c:v>3012770.7369983741</c:v>
                </c:pt>
                <c:pt idx="8">
                  <c:v>3016714.7284397469</c:v>
                </c:pt>
                <c:pt idx="9">
                  <c:v>3020678.4892617785</c:v>
                </c:pt>
                <c:pt idx="10">
                  <c:v>2742846.4683224061</c:v>
                </c:pt>
                <c:pt idx="11">
                  <c:v>2745437.4559107665</c:v>
                </c:pt>
                <c:pt idx="12">
                  <c:v>2748041.4309055852</c:v>
                </c:pt>
                <c:pt idx="13">
                  <c:v>2750658.4584066435</c:v>
                </c:pt>
                <c:pt idx="14">
                  <c:v>2753288.6038400382</c:v>
                </c:pt>
                <c:pt idx="15">
                  <c:v>2755931.9329598155</c:v>
                </c:pt>
                <c:pt idx="16">
                  <c:v>2758588.5118496167</c:v>
                </c:pt>
                <c:pt idx="17">
                  <c:v>2761258.4069243297</c:v>
                </c:pt>
                <c:pt idx="18">
                  <c:v>3124843.9405708453</c:v>
                </c:pt>
                <c:pt idx="19">
                  <c:v>2635893.8405792764</c:v>
                </c:pt>
                <c:pt idx="20">
                  <c:v>2637948.7247704281</c:v>
                </c:pt>
                <c:pt idx="21">
                  <c:v>2644852.1129424884</c:v>
                </c:pt>
                <c:pt idx="22">
                  <c:v>425845.6601195879</c:v>
                </c:pt>
                <c:pt idx="23">
                  <c:v>427980.2248319668</c:v>
                </c:pt>
                <c:pt idx="24">
                  <c:v>5121574.3301212667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C-5B49-A71C-9A9006DC7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151872"/>
        <c:axId val="231178240"/>
      </c:barChart>
      <c:lineChart>
        <c:grouping val="standard"/>
        <c:varyColors val="0"/>
        <c:ser>
          <c:idx val="0"/>
          <c:order val="2"/>
          <c:tx>
            <c:strRef>
              <c:f>'Hotel Carve-out'!$BI$1950</c:f>
              <c:strCache>
                <c:ptCount val="1"/>
                <c:pt idx="0">
                  <c:v>Total Operating Cash Flows</c:v>
                </c:pt>
              </c:strCache>
            </c:strRef>
          </c:tx>
          <c:spPr>
            <a:ln w="19050">
              <a:solidFill>
                <a:srgbClr val="0F243E"/>
              </a:solidFill>
            </a:ln>
          </c:spPr>
          <c:marker>
            <c:symbol val="none"/>
          </c:marker>
          <c:val>
            <c:numRef>
              <c:f>'Hotel Carve-out'!$BI$1951:$BI$2011</c:f>
              <c:numCache>
                <c:formatCode>"$"#,##0.00</c:formatCode>
                <c:ptCount val="61"/>
                <c:pt idx="0">
                  <c:v>-12106656.148506943</c:v>
                </c:pt>
                <c:pt idx="1">
                  <c:v>-29216.457473719085</c:v>
                </c:pt>
                <c:pt idx="2">
                  <c:v>-31600.204453537182</c:v>
                </c:pt>
                <c:pt idx="3">
                  <c:v>11031187.789051142</c:v>
                </c:pt>
                <c:pt idx="4">
                  <c:v>117570.17903385125</c:v>
                </c:pt>
                <c:pt idx="5">
                  <c:v>113684.90609667776</c:v>
                </c:pt>
                <c:pt idx="6">
                  <c:v>13500012.108107192</c:v>
                </c:pt>
                <c:pt idx="7">
                  <c:v>998537.9674460697</c:v>
                </c:pt>
                <c:pt idx="8">
                  <c:v>994593.97600469692</c:v>
                </c:pt>
                <c:pt idx="9">
                  <c:v>990630.21518265968</c:v>
                </c:pt>
                <c:pt idx="10">
                  <c:v>-516902.02387796203</c:v>
                </c:pt>
                <c:pt idx="11">
                  <c:v>-519493.0114663206</c:v>
                </c:pt>
                <c:pt idx="12">
                  <c:v>-522096.98646114115</c:v>
                </c:pt>
                <c:pt idx="13">
                  <c:v>-524714.01396219945</c:v>
                </c:pt>
                <c:pt idx="14">
                  <c:v>7506795.0106044076</c:v>
                </c:pt>
                <c:pt idx="15">
                  <c:v>-529987.48851537146</c:v>
                </c:pt>
                <c:pt idx="16">
                  <c:v>-532644.06740517262</c:v>
                </c:pt>
                <c:pt idx="17">
                  <c:v>-535313.96247988567</c:v>
                </c:pt>
                <c:pt idx="18">
                  <c:v>-898899.49612640124</c:v>
                </c:pt>
                <c:pt idx="19">
                  <c:v>-409949.39613482868</c:v>
                </c:pt>
                <c:pt idx="20">
                  <c:v>-412004.28032598039</c:v>
                </c:pt>
                <c:pt idx="21">
                  <c:v>-2349350.9884980447</c:v>
                </c:pt>
                <c:pt idx="22">
                  <c:v>-425845.6601195879</c:v>
                </c:pt>
                <c:pt idx="23">
                  <c:v>-427980.2248319668</c:v>
                </c:pt>
                <c:pt idx="24">
                  <c:v>41390174.269167826</c:v>
                </c:pt>
                <c:pt idx="25">
                  <c:v>10635.218448540703</c:v>
                </c:pt>
                <c:pt idx="26">
                  <c:v>10661.933105335171</c:v>
                </c:pt>
                <c:pt idx="27">
                  <c:v>10687.849889872117</c:v>
                </c:pt>
                <c:pt idx="28">
                  <c:v>10714.69675183929</c:v>
                </c:pt>
                <c:pt idx="29">
                  <c:v>10741.611050569229</c:v>
                </c:pt>
                <c:pt idx="30">
                  <c:v>10767.721514443549</c:v>
                </c:pt>
                <c:pt idx="31">
                  <c:v>10794.769006331808</c:v>
                </c:pt>
                <c:pt idx="32">
                  <c:v>10821.008685356168</c:v>
                </c:pt>
                <c:pt idx="33">
                  <c:v>10848.190029547448</c:v>
                </c:pt>
                <c:pt idx="34">
                  <c:v>10875.439650689013</c:v>
                </c:pt>
                <c:pt idx="35">
                  <c:v>10900.111039863834</c:v>
                </c:pt>
                <c:pt idx="36">
                  <c:v>10927.491081642995</c:v>
                </c:pt>
                <c:pt idx="37">
                  <c:v>10954.053378469882</c:v>
                </c:pt>
                <c:pt idx="38">
                  <c:v>10981.568918270972</c:v>
                </c:pt>
                <c:pt idx="39">
                  <c:v>11008.262666273387</c:v>
                </c:pt>
                <c:pt idx="40">
                  <c:v>11035.914374647389</c:v>
                </c:pt>
                <c:pt idx="41">
                  <c:v>11063.635541481746</c:v>
                </c:pt>
                <c:pt idx="42">
                  <c:v>11090.528775165645</c:v>
                </c:pt>
                <c:pt idx="43">
                  <c:v>11118.387128177506</c:v>
                </c:pt>
                <c:pt idx="44">
                  <c:v>11145.413450773278</c:v>
                </c:pt>
                <c:pt idx="45">
                  <c:v>11173.409668867953</c:v>
                </c:pt>
                <c:pt idx="46">
                  <c:v>11201.476210798623</c:v>
                </c:pt>
                <c:pt idx="47">
                  <c:v>11226.887227530398</c:v>
                </c:pt>
                <c:pt idx="48">
                  <c:v>11255.088099999999</c:v>
                </c:pt>
                <c:pt idx="49">
                  <c:v>11282.446712209457</c:v>
                </c:pt>
                <c:pt idx="50">
                  <c:v>11310.787144818052</c:v>
                </c:pt>
                <c:pt idx="51">
                  <c:v>11338.281148999042</c:v>
                </c:pt>
                <c:pt idx="52">
                  <c:v>11366.761832400165</c:v>
                </c:pt>
                <c:pt idx="53">
                  <c:v>11395.314056568037</c:v>
                </c:pt>
                <c:pt idx="54">
                  <c:v>11423.013526843939</c:v>
                </c:pt>
                <c:pt idx="55">
                  <c:v>11451.707049915867</c:v>
                </c:pt>
                <c:pt idx="56">
                  <c:v>11479.543598997609</c:v>
                </c:pt>
                <c:pt idx="57">
                  <c:v>11508.379120231912</c:v>
                </c:pt>
                <c:pt idx="58">
                  <c:v>11537.287073551834</c:v>
                </c:pt>
                <c:pt idx="59">
                  <c:v>11564.395732062476</c:v>
                </c:pt>
                <c:pt idx="60">
                  <c:v>1998920.4289080664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C-5B49-A71C-9A9006DC7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151872"/>
        <c:axId val="231178240"/>
      </c:lineChart>
      <c:catAx>
        <c:axId val="2311518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231178240"/>
        <c:crosses val="autoZero"/>
        <c:auto val="1"/>
        <c:lblAlgn val="ctr"/>
        <c:lblOffset val="100"/>
        <c:tickLblSkip val="1"/>
        <c:noMultiLvlLbl val="0"/>
      </c:catAx>
      <c:valAx>
        <c:axId val="231178240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23115187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6597744920308573"/>
          <c:y val="0.94670928893751838"/>
          <c:w val="0.35546604129290632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1875442352290781"/>
          <c:h val="0.62191489248175047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'Hotel Carve-out'!$BQ$1950</c:f>
              <c:strCache>
                <c:ptCount val="1"/>
                <c:pt idx="0">
                  <c:v>Ending Debt</c:v>
                </c:pt>
              </c:strCache>
            </c:strRef>
          </c:tx>
          <c:spPr>
            <a:solidFill>
              <a:srgbClr val="0F243E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Carve-out'!$BQ$1951:$BQ$2011</c:f>
              <c:numCache>
                <c:formatCode>"$"#,##0.0_);\("$"#,##0.0\);\–_);"–"_)</c:formatCode>
                <c:ptCount val="61"/>
                <c:pt idx="0">
                  <c:v>2623725.733506944</c:v>
                </c:pt>
                <c:pt idx="1">
                  <c:v>3099283.255980663</c:v>
                </c:pt>
                <c:pt idx="2">
                  <c:v>3577224.5254342002</c:v>
                </c:pt>
                <c:pt idx="3">
                  <c:v>4348470.5813830616</c:v>
                </c:pt>
                <c:pt idx="4">
                  <c:v>5123582.5323492102</c:v>
                </c:pt>
                <c:pt idx="5">
                  <c:v>5902579.7562525328</c:v>
                </c:pt>
                <c:pt idx="6">
                  <c:v>6685481.7281453451</c:v>
                </c:pt>
                <c:pt idx="7">
                  <c:v>7472308.0206992757</c:v>
                </c:pt>
                <c:pt idx="8">
                  <c:v>8263078.304694579</c:v>
                </c:pt>
                <c:pt idx="9">
                  <c:v>9057812.349511914</c:v>
                </c:pt>
                <c:pt idx="10">
                  <c:v>9574714.3733898755</c:v>
                </c:pt>
                <c:pt idx="11">
                  <c:v>10094207.384856196</c:v>
                </c:pt>
                <c:pt idx="12">
                  <c:v>10616304.371317338</c:v>
                </c:pt>
                <c:pt idx="13">
                  <c:v>11141018.385279538</c:v>
                </c:pt>
                <c:pt idx="14">
                  <c:v>11668362.544675132</c:v>
                </c:pt>
                <c:pt idx="15">
                  <c:v>12198350.033190504</c:v>
                </c:pt>
                <c:pt idx="16">
                  <c:v>12730994.100595675</c:v>
                </c:pt>
                <c:pt idx="17">
                  <c:v>13266308.063075561</c:v>
                </c:pt>
                <c:pt idx="18">
                  <c:v>14165207.559201963</c:v>
                </c:pt>
                <c:pt idx="19">
                  <c:v>14575156.955336792</c:v>
                </c:pt>
                <c:pt idx="20">
                  <c:v>14987161.235662773</c:v>
                </c:pt>
                <c:pt idx="21">
                  <c:v>17336512.224160817</c:v>
                </c:pt>
                <c:pt idx="22">
                  <c:v>17762357.884280406</c:v>
                </c:pt>
                <c:pt idx="23">
                  <c:v>18190338.109112374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1-7A4B-987D-86905DF20A36}"/>
            </c:ext>
          </c:extLst>
        </c:ser>
        <c:ser>
          <c:idx val="8"/>
          <c:order val="1"/>
          <c:tx>
            <c:strRef>
              <c:f>'Hotel Carve-out'!$BS$1950</c:f>
              <c:strCache>
                <c:ptCount val="1"/>
                <c:pt idx="0">
                  <c:v>Total Equity Drawdown</c:v>
                </c:pt>
              </c:strCache>
            </c:strRef>
          </c:tx>
          <c:spPr>
            <a:solidFill>
              <a:srgbClr val="40699C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Carve-out'!$BS$1951:$BS$2011</c:f>
              <c:numCache>
                <c:formatCode>"$"#,##0.0_);\("$"#,##0.0\);\–_);"–"_)</c:formatCode>
                <c:ptCount val="61"/>
                <c:pt idx="0">
                  <c:v>13500000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1-7A4B-987D-86905DF20A36}"/>
            </c:ext>
          </c:extLst>
        </c:ser>
        <c:ser>
          <c:idx val="0"/>
          <c:order val="2"/>
          <c:tx>
            <c:strRef>
              <c:f>'Hotel Carve-out'!$BT$1950</c:f>
              <c:strCache>
                <c:ptCount val="1"/>
                <c:pt idx="0">
                  <c:v>Total Equity Disbursement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val>
            <c:numRef>
              <c:f>'Hotel Carve-out'!$BT$1951:$BT$2011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29292922.580766365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1987326.9845142851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C1-7A4B-987D-86905DF2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08064"/>
        <c:axId val="231209600"/>
      </c:barChart>
      <c:dateAx>
        <c:axId val="23120806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231209600"/>
        <c:crosses val="autoZero"/>
        <c:auto val="1"/>
        <c:lblOffset val="100"/>
        <c:baseTimeUnit val="months"/>
        <c:majorUnit val="1"/>
        <c:majorTimeUnit val="months"/>
      </c:dateAx>
      <c:valAx>
        <c:axId val="231209600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2312080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374516533849557"/>
          <c:y val="0.94670913765315656"/>
          <c:w val="0.34411866121971313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6689350482776E-2"/>
          <c:y val="0.12297634364740739"/>
          <c:w val="0.92527390225715533"/>
          <c:h val="0.61575450011811461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'Hotel Carve-out'!$P$1950</c:f>
              <c:strCache>
                <c:ptCount val="1"/>
                <c:pt idx="0">
                  <c:v>Total Acquisition Cost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Carve-out'!$P$1951:$P$2011</c:f>
              <c:numCache>
                <c:formatCode>"$"#,##0.0_);\("$"#,##0.0\);\–_);"–"_)</c:formatCode>
                <c:ptCount val="61"/>
                <c:pt idx="0">
                  <c:v>12000000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4488000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B6-CE46-9F63-86466EFBF86F}"/>
            </c:ext>
          </c:extLst>
        </c:ser>
        <c:ser>
          <c:idx val="8"/>
          <c:order val="1"/>
          <c:tx>
            <c:strRef>
              <c:f>'Hotel Carve-out'!$V$1950</c:f>
              <c:strCache>
                <c:ptCount val="1"/>
                <c:pt idx="0">
                  <c:v>Total Closing Cost</c:v>
                </c:pt>
              </c:strCache>
            </c:strRef>
          </c:tx>
          <c:spPr>
            <a:solidFill>
              <a:srgbClr val="D9D9D9"/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Carve-out'!$V$1951:$V$2011</c:f>
              <c:numCache>
                <c:formatCode>"$"#,##0.0_);\("$"#,##0.0\);\–_);"–"_)</c:formatCode>
                <c:ptCount val="61"/>
                <c:pt idx="0">
                  <c:v>1073725.7335069447</c:v>
                </c:pt>
                <c:pt idx="1">
                  <c:v>14307.522473719016</c:v>
                </c:pt>
                <c:pt idx="2">
                  <c:v>16691.269453537156</c:v>
                </c:pt>
                <c:pt idx="3">
                  <c:v>19814.237767043156</c:v>
                </c:pt>
                <c:pt idx="4">
                  <c:v>23680.132784330675</c:v>
                </c:pt>
                <c:pt idx="5">
                  <c:v>27565.405721504358</c:v>
                </c:pt>
                <c:pt idx="6">
                  <c:v>31470.153710994691</c:v>
                </c:pt>
                <c:pt idx="7">
                  <c:v>35394.474372111545</c:v>
                </c:pt>
                <c:pt idx="8">
                  <c:v>39338.46581348464</c:v>
                </c:pt>
                <c:pt idx="9">
                  <c:v>43302.226635516228</c:v>
                </c:pt>
                <c:pt idx="10">
                  <c:v>46581.316807254479</c:v>
                </c:pt>
                <c:pt idx="11">
                  <c:v>49172.304395615181</c:v>
                </c:pt>
                <c:pt idx="12">
                  <c:v>51776.27939043384</c:v>
                </c:pt>
                <c:pt idx="13">
                  <c:v>54393.30689149219</c:v>
                </c:pt>
                <c:pt idx="14">
                  <c:v>57023.452324886668</c:v>
                </c:pt>
                <c:pt idx="15">
                  <c:v>59666.781444664091</c:v>
                </c:pt>
                <c:pt idx="16">
                  <c:v>62323.360334465448</c:v>
                </c:pt>
                <c:pt idx="17">
                  <c:v>64993.255409178091</c:v>
                </c:pt>
                <c:pt idx="18">
                  <c:v>68578.789055693807</c:v>
                </c:pt>
                <c:pt idx="19">
                  <c:v>71850.911286346891</c:v>
                </c:pt>
                <c:pt idx="20">
                  <c:v>73905.795477498919</c:v>
                </c:pt>
                <c:pt idx="21">
                  <c:v>80809.183649558967</c:v>
                </c:pt>
                <c:pt idx="22">
                  <c:v>87747.175271103042</c:v>
                </c:pt>
                <c:pt idx="23">
                  <c:v>89881.739983481952</c:v>
                </c:pt>
                <c:pt idx="24">
                  <c:v>45475.845272780942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6-CE46-9F63-86466EFBF86F}"/>
            </c:ext>
          </c:extLst>
        </c:ser>
        <c:ser>
          <c:idx val="0"/>
          <c:order val="2"/>
          <c:tx>
            <c:strRef>
              <c:f>'Hotel Carve-out'!$AI$1950</c:f>
              <c:strCache>
                <c:ptCount val="1"/>
                <c:pt idx="0">
                  <c:v>Total Hard Costs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numRef>
              <c:f>'Hotel Carve-out'!$D$1951:$D$2011</c:f>
              <c:numCache>
                <c:formatCode>mmm\-yy</c:formatCode>
                <c:ptCount val="61"/>
                <c:pt idx="0">
                  <c:v>42094</c:v>
                </c:pt>
                <c:pt idx="1">
                  <c:v>42124</c:v>
                </c:pt>
                <c:pt idx="2">
                  <c:v>42155</c:v>
                </c:pt>
                <c:pt idx="3">
                  <c:v>42185</c:v>
                </c:pt>
                <c:pt idx="4">
                  <c:v>42216</c:v>
                </c:pt>
                <c:pt idx="5">
                  <c:v>42247</c:v>
                </c:pt>
                <c:pt idx="6">
                  <c:v>42277</c:v>
                </c:pt>
                <c:pt idx="7">
                  <c:v>42308</c:v>
                </c:pt>
                <c:pt idx="8">
                  <c:v>42338</c:v>
                </c:pt>
                <c:pt idx="9">
                  <c:v>42369</c:v>
                </c:pt>
                <c:pt idx="10">
                  <c:v>42400</c:v>
                </c:pt>
                <c:pt idx="11">
                  <c:v>42429</c:v>
                </c:pt>
                <c:pt idx="12">
                  <c:v>42460</c:v>
                </c:pt>
                <c:pt idx="13">
                  <c:v>42490</c:v>
                </c:pt>
                <c:pt idx="14">
                  <c:v>42521</c:v>
                </c:pt>
                <c:pt idx="15">
                  <c:v>42551</c:v>
                </c:pt>
                <c:pt idx="16">
                  <c:v>42582</c:v>
                </c:pt>
                <c:pt idx="17">
                  <c:v>42613</c:v>
                </c:pt>
                <c:pt idx="18">
                  <c:v>42643</c:v>
                </c:pt>
                <c:pt idx="19">
                  <c:v>42674</c:v>
                </c:pt>
                <c:pt idx="20">
                  <c:v>42704</c:v>
                </c:pt>
                <c:pt idx="21">
                  <c:v>42735</c:v>
                </c:pt>
                <c:pt idx="22">
                  <c:v>42766</c:v>
                </c:pt>
                <c:pt idx="23">
                  <c:v>42794</c:v>
                </c:pt>
                <c:pt idx="24">
                  <c:v>42825</c:v>
                </c:pt>
                <c:pt idx="25">
                  <c:v>42855</c:v>
                </c:pt>
                <c:pt idx="26">
                  <c:v>42886</c:v>
                </c:pt>
                <c:pt idx="27">
                  <c:v>42916</c:v>
                </c:pt>
                <c:pt idx="28">
                  <c:v>42947</c:v>
                </c:pt>
                <c:pt idx="29">
                  <c:v>42978</c:v>
                </c:pt>
                <c:pt idx="30">
                  <c:v>43008</c:v>
                </c:pt>
                <c:pt idx="31">
                  <c:v>43039</c:v>
                </c:pt>
                <c:pt idx="32">
                  <c:v>43069</c:v>
                </c:pt>
                <c:pt idx="33">
                  <c:v>43100</c:v>
                </c:pt>
                <c:pt idx="34">
                  <c:v>43131</c:v>
                </c:pt>
                <c:pt idx="35">
                  <c:v>43159</c:v>
                </c:pt>
                <c:pt idx="36">
                  <c:v>43190</c:v>
                </c:pt>
                <c:pt idx="37">
                  <c:v>43220</c:v>
                </c:pt>
                <c:pt idx="38">
                  <c:v>43251</c:v>
                </c:pt>
                <c:pt idx="39">
                  <c:v>43281</c:v>
                </c:pt>
                <c:pt idx="40">
                  <c:v>43312</c:v>
                </c:pt>
                <c:pt idx="41">
                  <c:v>43343</c:v>
                </c:pt>
                <c:pt idx="42">
                  <c:v>43373</c:v>
                </c:pt>
                <c:pt idx="43">
                  <c:v>43404</c:v>
                </c:pt>
                <c:pt idx="44">
                  <c:v>43434</c:v>
                </c:pt>
                <c:pt idx="45">
                  <c:v>43465</c:v>
                </c:pt>
                <c:pt idx="46">
                  <c:v>43496</c:v>
                </c:pt>
                <c:pt idx="47">
                  <c:v>43524</c:v>
                </c:pt>
                <c:pt idx="48">
                  <c:v>43555</c:v>
                </c:pt>
                <c:pt idx="49">
                  <c:v>43585</c:v>
                </c:pt>
                <c:pt idx="50">
                  <c:v>43616</c:v>
                </c:pt>
                <c:pt idx="51">
                  <c:v>43646</c:v>
                </c:pt>
                <c:pt idx="52">
                  <c:v>43677</c:v>
                </c:pt>
                <c:pt idx="53">
                  <c:v>43708</c:v>
                </c:pt>
                <c:pt idx="54">
                  <c:v>43738</c:v>
                </c:pt>
                <c:pt idx="55">
                  <c:v>43769</c:v>
                </c:pt>
                <c:pt idx="56">
                  <c:v>43799</c:v>
                </c:pt>
                <c:pt idx="57">
                  <c:v>43830</c:v>
                </c:pt>
                <c:pt idx="58">
                  <c:v>43861</c:v>
                </c:pt>
                <c:pt idx="59">
                  <c:v>43890</c:v>
                </c:pt>
                <c:pt idx="60">
                  <c:v>43921</c:v>
                </c:pt>
              </c:numCache>
            </c:numRef>
          </c:cat>
          <c:val>
            <c:numRef>
              <c:f>'Hotel Carve-out'!$AI$1951:$AI$2011</c:f>
              <c:numCache>
                <c:formatCode>"$"#,##0.0_);\("$"#,##0.0\);\–_);"–"_)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2225944.4444444445</c:v>
                </c:pt>
                <c:pt idx="5">
                  <c:v>2225944.4444444445</c:v>
                </c:pt>
                <c:pt idx="6">
                  <c:v>2225944.4444444445</c:v>
                </c:pt>
                <c:pt idx="7">
                  <c:v>2225944.4444444445</c:v>
                </c:pt>
                <c:pt idx="8">
                  <c:v>2225944.4444444445</c:v>
                </c:pt>
                <c:pt idx="9">
                  <c:v>2225944.4444444445</c:v>
                </c:pt>
                <c:pt idx="10">
                  <c:v>2225944.4444444445</c:v>
                </c:pt>
                <c:pt idx="11">
                  <c:v>2225944.4444444445</c:v>
                </c:pt>
                <c:pt idx="12">
                  <c:v>2225944.4444444445</c:v>
                </c:pt>
                <c:pt idx="13">
                  <c:v>2225944.4444444445</c:v>
                </c:pt>
                <c:pt idx="14">
                  <c:v>2225944.4444444445</c:v>
                </c:pt>
                <c:pt idx="15">
                  <c:v>2225944.4444444445</c:v>
                </c:pt>
                <c:pt idx="16">
                  <c:v>2225944.4444444445</c:v>
                </c:pt>
                <c:pt idx="17">
                  <c:v>2225944.4444444445</c:v>
                </c:pt>
                <c:pt idx="18">
                  <c:v>2225944.4444444445</c:v>
                </c:pt>
                <c:pt idx="19">
                  <c:v>2225944.4444444445</c:v>
                </c:pt>
                <c:pt idx="20">
                  <c:v>2225944.4444444445</c:v>
                </c:pt>
                <c:pt idx="21">
                  <c:v>2225944.4444444445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B6-CE46-9F63-86466EFBF86F}"/>
            </c:ext>
          </c:extLst>
        </c:ser>
        <c:ser>
          <c:idx val="1"/>
          <c:order val="3"/>
          <c:tx>
            <c:strRef>
              <c:f>'Hotel Carve-out'!$BE$1950</c:f>
              <c:strCache>
                <c:ptCount val="1"/>
                <c:pt idx="0">
                  <c:v>Total Soft Costs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val>
            <c:numRef>
              <c:f>'Hotel Carve-out'!$BE$1951:$BE$2011</c:f>
              <c:numCache>
                <c:formatCode>"$"#,##0.0_);\("$"#,##0.0\);\–_);"–"_)</c:formatCode>
                <c:ptCount val="61"/>
                <c:pt idx="0">
                  <c:v>3050000</c:v>
                </c:pt>
                <c:pt idx="1">
                  <c:v>461250</c:v>
                </c:pt>
                <c:pt idx="2">
                  <c:v>461250</c:v>
                </c:pt>
                <c:pt idx="3">
                  <c:v>751431.81818181823</c:v>
                </c:pt>
                <c:pt idx="4">
                  <c:v>751431.81818181823</c:v>
                </c:pt>
                <c:pt idx="5">
                  <c:v>751431.81818181823</c:v>
                </c:pt>
                <c:pt idx="6">
                  <c:v>751431.81818181823</c:v>
                </c:pt>
                <c:pt idx="7">
                  <c:v>751431.81818181823</c:v>
                </c:pt>
                <c:pt idx="8">
                  <c:v>751431.81818181823</c:v>
                </c:pt>
                <c:pt idx="9">
                  <c:v>751431.81818181823</c:v>
                </c:pt>
                <c:pt idx="10">
                  <c:v>470320.70707070711</c:v>
                </c:pt>
                <c:pt idx="11">
                  <c:v>470320.70707070711</c:v>
                </c:pt>
                <c:pt idx="12">
                  <c:v>470320.70707070711</c:v>
                </c:pt>
                <c:pt idx="13">
                  <c:v>470320.70707070711</c:v>
                </c:pt>
                <c:pt idx="14">
                  <c:v>470320.70707070711</c:v>
                </c:pt>
                <c:pt idx="15">
                  <c:v>470320.70707070711</c:v>
                </c:pt>
                <c:pt idx="16">
                  <c:v>470320.70707070711</c:v>
                </c:pt>
                <c:pt idx="17">
                  <c:v>470320.70707070711</c:v>
                </c:pt>
                <c:pt idx="18">
                  <c:v>830320.70707070711</c:v>
                </c:pt>
                <c:pt idx="19">
                  <c:v>338098.48484848486</c:v>
                </c:pt>
                <c:pt idx="20">
                  <c:v>338098.48484848486</c:v>
                </c:pt>
                <c:pt idx="21">
                  <c:v>338098.48484848486</c:v>
                </c:pt>
                <c:pt idx="22">
                  <c:v>338098.48484848486</c:v>
                </c:pt>
                <c:pt idx="23">
                  <c:v>338098.48484848486</c:v>
                </c:pt>
                <c:pt idx="24">
                  <c:v>588098.48484848475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B6-CE46-9F63-86466EFBF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375616"/>
        <c:axId val="231377152"/>
      </c:barChart>
      <c:dateAx>
        <c:axId val="23137561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spPr>
          <a:ln>
            <a:solidFill>
              <a:srgbClr val="D9D9D9"/>
            </a:solidFill>
          </a:ln>
        </c:spPr>
        <c:txPr>
          <a:bodyPr rot="-5400000" vert="horz"/>
          <a:lstStyle/>
          <a:p>
            <a:pPr>
              <a:defRPr sz="1400"/>
            </a:pPr>
            <a:endParaRPr lang="en-US"/>
          </a:p>
        </c:txPr>
        <c:crossAx val="231377152"/>
        <c:crosses val="autoZero"/>
        <c:auto val="1"/>
        <c:lblOffset val="100"/>
        <c:baseTimeUnit val="months"/>
        <c:majorUnit val="1"/>
        <c:majorTimeUnit val="months"/>
      </c:dateAx>
      <c:valAx>
        <c:axId val="231377152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ln>
            <a:noFill/>
          </a:ln>
        </c:spPr>
        <c:txPr>
          <a:bodyPr rot="-60000000" vert="horz"/>
          <a:lstStyle/>
          <a:p>
            <a:pPr>
              <a:defRPr sz="1400"/>
            </a:pPr>
            <a:endParaRPr lang="en-US"/>
          </a:p>
        </c:txPr>
        <c:crossAx val="23137561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0464008740988824"/>
          <c:y val="0.94670913765315656"/>
          <c:w val="0.40285043654364583"/>
          <c:h val="5.3290772897514473E-2"/>
        </c:manualLayout>
      </c:layout>
      <c:overlay val="0"/>
      <c:txPr>
        <a:bodyPr rot="0" vert="horz"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1" l="0.75000000000000089" r="0.75000000000000089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77060</xdr:colOff>
      <xdr:row>2016</xdr:row>
      <xdr:rowOff>106964</xdr:rowOff>
    </xdr:from>
    <xdr:to>
      <xdr:col>15</xdr:col>
      <xdr:colOff>1587501</xdr:colOff>
      <xdr:row>2038</xdr:row>
      <xdr:rowOff>45484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104013</xdr:colOff>
      <xdr:row>1992</xdr:row>
      <xdr:rowOff>116525</xdr:rowOff>
    </xdr:from>
    <xdr:to>
      <xdr:col>15</xdr:col>
      <xdr:colOff>1381125</xdr:colOff>
      <xdr:row>2014</xdr:row>
      <xdr:rowOff>57126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92775</xdr:colOff>
      <xdr:row>2088</xdr:row>
      <xdr:rowOff>125930</xdr:rowOff>
    </xdr:from>
    <xdr:to>
      <xdr:col>16</xdr:col>
      <xdr:colOff>16575</xdr:colOff>
      <xdr:row>2110</xdr:row>
      <xdr:rowOff>58044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95250</xdr:colOff>
      <xdr:row>1968</xdr:row>
      <xdr:rowOff>108858</xdr:rowOff>
    </xdr:from>
    <xdr:to>
      <xdr:col>15</xdr:col>
      <xdr:colOff>1472044</xdr:colOff>
      <xdr:row>1990</xdr:row>
      <xdr:rowOff>40972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108855</xdr:colOff>
      <xdr:row>2064</xdr:row>
      <xdr:rowOff>108857</xdr:rowOff>
    </xdr:from>
    <xdr:to>
      <xdr:col>16</xdr:col>
      <xdr:colOff>32655</xdr:colOff>
      <xdr:row>2086</xdr:row>
      <xdr:rowOff>40971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81644</xdr:colOff>
      <xdr:row>2040</xdr:row>
      <xdr:rowOff>108857</xdr:rowOff>
    </xdr:from>
    <xdr:to>
      <xdr:col>16</xdr:col>
      <xdr:colOff>5444</xdr:colOff>
      <xdr:row>2062</xdr:row>
      <xdr:rowOff>40971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77060</xdr:colOff>
      <xdr:row>1850</xdr:row>
      <xdr:rowOff>106964</xdr:rowOff>
    </xdr:from>
    <xdr:to>
      <xdr:col>15</xdr:col>
      <xdr:colOff>1587501</xdr:colOff>
      <xdr:row>1872</xdr:row>
      <xdr:rowOff>45484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104013</xdr:colOff>
      <xdr:row>1826</xdr:row>
      <xdr:rowOff>116525</xdr:rowOff>
    </xdr:from>
    <xdr:to>
      <xdr:col>15</xdr:col>
      <xdr:colOff>1381125</xdr:colOff>
      <xdr:row>1848</xdr:row>
      <xdr:rowOff>57126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92775</xdr:colOff>
      <xdr:row>1922</xdr:row>
      <xdr:rowOff>125930</xdr:rowOff>
    </xdr:from>
    <xdr:to>
      <xdr:col>16</xdr:col>
      <xdr:colOff>16575</xdr:colOff>
      <xdr:row>1944</xdr:row>
      <xdr:rowOff>58044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95250</xdr:colOff>
      <xdr:row>1802</xdr:row>
      <xdr:rowOff>108858</xdr:rowOff>
    </xdr:from>
    <xdr:to>
      <xdr:col>15</xdr:col>
      <xdr:colOff>1472044</xdr:colOff>
      <xdr:row>1824</xdr:row>
      <xdr:rowOff>40972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108855</xdr:colOff>
      <xdr:row>1898</xdr:row>
      <xdr:rowOff>108857</xdr:rowOff>
    </xdr:from>
    <xdr:to>
      <xdr:col>16</xdr:col>
      <xdr:colOff>32655</xdr:colOff>
      <xdr:row>1920</xdr:row>
      <xdr:rowOff>40971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81644</xdr:colOff>
      <xdr:row>1874</xdr:row>
      <xdr:rowOff>108857</xdr:rowOff>
    </xdr:from>
    <xdr:to>
      <xdr:col>16</xdr:col>
      <xdr:colOff>5444</xdr:colOff>
      <xdr:row>1896</xdr:row>
      <xdr:rowOff>40971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  <pageSetUpPr autoPageBreaks="0"/>
  </sheetPr>
  <dimension ref="A1:FA2218"/>
  <sheetViews>
    <sheetView showGridLines="0" tabSelected="1" view="pageBreakPreview" topLeftCell="A1933" zoomScale="55" zoomScaleNormal="70" zoomScaleSheetLayoutView="55" zoomScalePageLayoutView="85" workbookViewId="0">
      <selection activeCell="S1943" sqref="S1943"/>
    </sheetView>
  </sheetViews>
  <sheetFormatPr baseColWidth="10" defaultColWidth="15.6640625" defaultRowHeight="15" customHeight="1"/>
  <cols>
    <col min="1" max="1" width="5.6640625" style="110" customWidth="1"/>
    <col min="2" max="2" width="1.6640625" style="18" customWidth="1"/>
    <col min="3" max="3" width="43" style="18" customWidth="1"/>
    <col min="4" max="120" width="16.6640625" style="18" customWidth="1"/>
    <col min="121" max="16384" width="15.6640625" style="18"/>
  </cols>
  <sheetData>
    <row r="1" spans="3:120" ht="15" customHeight="1" thickBot="1"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  <c r="X1" s="496"/>
      <c r="Y1" s="496"/>
      <c r="Z1" s="496"/>
      <c r="AA1" s="496"/>
      <c r="AB1" s="496"/>
      <c r="AC1" s="496"/>
      <c r="AD1" s="496"/>
      <c r="AE1" s="496"/>
      <c r="AF1" s="496"/>
      <c r="AG1" s="496"/>
      <c r="AH1" s="496"/>
      <c r="AI1" s="496"/>
      <c r="AJ1" s="496"/>
      <c r="AK1" s="496"/>
      <c r="AL1" s="496"/>
      <c r="AM1" s="496"/>
      <c r="AN1" s="496"/>
      <c r="AO1" s="496"/>
      <c r="AP1" s="496"/>
      <c r="AQ1" s="496"/>
      <c r="AR1" s="496"/>
      <c r="AS1" s="496"/>
      <c r="AT1" s="496"/>
      <c r="AU1" s="496"/>
      <c r="AV1" s="496"/>
      <c r="AW1" s="496"/>
      <c r="AX1" s="496"/>
      <c r="AY1" s="496"/>
      <c r="AZ1" s="496"/>
      <c r="BA1" s="496"/>
      <c r="BB1" s="496"/>
      <c r="BC1" s="496"/>
      <c r="BD1" s="496"/>
      <c r="BE1" s="496"/>
      <c r="BF1" s="496"/>
      <c r="BG1" s="496"/>
      <c r="BH1" s="496"/>
      <c r="BI1" s="496"/>
      <c r="BJ1" s="496"/>
      <c r="BK1" s="496"/>
      <c r="BL1" s="496"/>
      <c r="BM1" s="496"/>
      <c r="BN1" s="496"/>
      <c r="BO1" s="496"/>
      <c r="BP1" s="496"/>
      <c r="BQ1" s="496"/>
      <c r="BR1" s="496"/>
      <c r="BS1" s="496"/>
      <c r="BT1" s="496"/>
      <c r="BU1" s="496"/>
      <c r="BV1" s="496"/>
      <c r="BW1" s="496"/>
      <c r="BX1" s="496"/>
      <c r="BY1" s="496"/>
      <c r="BZ1" s="496"/>
      <c r="CA1" s="496"/>
      <c r="CB1" s="496"/>
      <c r="CC1" s="496"/>
      <c r="CD1" s="496"/>
      <c r="CE1" s="496"/>
      <c r="CF1" s="496"/>
      <c r="CG1" s="496"/>
      <c r="CH1" s="496"/>
      <c r="CI1" s="496"/>
      <c r="CJ1" s="496"/>
      <c r="CK1" s="496"/>
      <c r="CL1" s="496"/>
      <c r="CM1" s="496"/>
      <c r="CN1" s="496"/>
      <c r="CO1" s="496"/>
      <c r="CP1" s="496"/>
      <c r="CQ1" s="496"/>
      <c r="CR1" s="496"/>
      <c r="CS1" s="496"/>
      <c r="CT1" s="496"/>
      <c r="CU1" s="496"/>
      <c r="CV1" s="496"/>
      <c r="CW1" s="496"/>
      <c r="CX1" s="496"/>
      <c r="CY1" s="496"/>
      <c r="CZ1" s="496"/>
      <c r="DA1" s="496"/>
      <c r="DB1" s="496"/>
      <c r="DC1" s="496"/>
      <c r="DD1" s="496"/>
      <c r="DE1" s="496"/>
      <c r="DF1" s="496"/>
      <c r="DG1" s="496"/>
      <c r="DH1" s="496"/>
      <c r="DI1" s="496"/>
      <c r="DJ1" s="496"/>
      <c r="DK1" s="496"/>
      <c r="DL1" s="496"/>
      <c r="DM1" s="496"/>
      <c r="DN1" s="496"/>
      <c r="DO1" s="496"/>
      <c r="DP1" s="50" t="s">
        <v>172</v>
      </c>
    </row>
    <row r="2" spans="3:120" s="29" customFormat="1" ht="15" customHeight="1">
      <c r="C2" s="520" t="s">
        <v>604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50" t="s">
        <v>172</v>
      </c>
    </row>
    <row r="3" spans="3:120" s="29" customFormat="1" ht="15" customHeight="1">
      <c r="C3" s="521" t="s">
        <v>605</v>
      </c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50" t="s">
        <v>172</v>
      </c>
    </row>
    <row r="4" spans="3:120" s="29" customFormat="1" ht="15" customHeight="1">
      <c r="C4" s="6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50" t="s">
        <v>172</v>
      </c>
    </row>
    <row r="5" spans="3:120" s="376" customFormat="1" ht="15" customHeight="1">
      <c r="C5" s="103" t="s">
        <v>171</v>
      </c>
      <c r="D5" s="101"/>
      <c r="E5" s="102"/>
      <c r="F5" s="101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  <c r="DH5" s="100"/>
      <c r="DI5" s="100"/>
      <c r="DJ5" s="100"/>
      <c r="DK5" s="100"/>
      <c r="DL5" s="100"/>
      <c r="DM5" s="100"/>
      <c r="DN5" s="100"/>
      <c r="DO5" s="100"/>
      <c r="DP5" s="50" t="s">
        <v>172</v>
      </c>
    </row>
    <row r="6" spans="3:120" s="376" customFormat="1" ht="15" customHeight="1">
      <c r="D6" s="375"/>
      <c r="E6" s="374"/>
      <c r="F6" s="37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5"/>
      <c r="AQ6" s="495"/>
      <c r="AR6" s="495"/>
      <c r="AS6" s="495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495"/>
      <c r="DK6" s="495"/>
      <c r="DL6" s="495"/>
      <c r="DM6" s="495"/>
      <c r="DN6" s="495"/>
      <c r="DO6" s="495"/>
      <c r="DP6" s="50" t="s">
        <v>172</v>
      </c>
    </row>
    <row r="7" spans="3:120" s="29" customFormat="1" ht="15" customHeight="1">
      <c r="C7" s="494" t="s">
        <v>171</v>
      </c>
      <c r="D7" s="38" t="s">
        <v>540</v>
      </c>
      <c r="E7" s="38" t="s">
        <v>303</v>
      </c>
      <c r="F7" s="791" t="s">
        <v>598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50" t="s">
        <v>172</v>
      </c>
    </row>
    <row r="8" spans="3:120" s="29" customFormat="1" ht="15" customHeight="1">
      <c r="C8" s="18" t="s">
        <v>169</v>
      </c>
      <c r="D8" s="493">
        <v>42094</v>
      </c>
      <c r="E8" s="492">
        <f>IF(Model!E1825="","",Model!E1825)</f>
        <v>42094</v>
      </c>
      <c r="F8" s="455">
        <f>IF(E8="",D8,E8)</f>
        <v>42094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50" t="s">
        <v>172</v>
      </c>
    </row>
    <row r="9" spans="3:120" s="29" customFormat="1" ht="15" customHeight="1">
      <c r="C9" s="18" t="s">
        <v>168</v>
      </c>
      <c r="D9" s="40" t="s">
        <v>167</v>
      </c>
      <c r="E9" s="492" t="str">
        <f>IF(Model!E1826="","",Model!E1826)</f>
        <v>Monthly</v>
      </c>
      <c r="F9" s="47" t="str">
        <f>IF(E9="",D9,E9)</f>
        <v>Monthly</v>
      </c>
      <c r="G9" s="18">
        <f>IF(F9=H9,1,IF(F9=I9,3,12))</f>
        <v>1</v>
      </c>
      <c r="H9" s="487" t="s">
        <v>167</v>
      </c>
      <c r="I9" s="487" t="s">
        <v>166</v>
      </c>
      <c r="J9" s="487" t="s">
        <v>161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50" t="s">
        <v>172</v>
      </c>
    </row>
    <row r="10" spans="3:120" s="29" customFormat="1" ht="15" customHeight="1">
      <c r="C10" s="18" t="s">
        <v>162</v>
      </c>
      <c r="D10" s="491">
        <v>60</v>
      </c>
      <c r="E10" s="490">
        <f>IF(Model!E1827="","",Model!E1827)</f>
        <v>60</v>
      </c>
      <c r="F10" s="489">
        <f>IF(E10="",D10,E10)</f>
        <v>60</v>
      </c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50" t="s">
        <v>172</v>
      </c>
    </row>
    <row r="11" spans="3:120" s="29" customFormat="1" ht="15" customHeight="1">
      <c r="C11" s="18" t="s">
        <v>159</v>
      </c>
      <c r="D11" s="488">
        <f>D10/12/G9</f>
        <v>5</v>
      </c>
      <c r="E11" s="486">
        <f>IF(Model!E1828="","",Model!E1828)</f>
        <v>5</v>
      </c>
      <c r="F11" s="488">
        <f>F10/12/G9</f>
        <v>5</v>
      </c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50" t="s">
        <v>172</v>
      </c>
    </row>
    <row r="12" spans="3:120" s="29" customFormat="1" ht="15" customHeight="1">
      <c r="C12" s="18" t="s">
        <v>150</v>
      </c>
      <c r="D12" s="40" t="s">
        <v>156</v>
      </c>
      <c r="E12" s="486" t="str">
        <f>IF(Model!E1830="","",Model!E1830)</f>
        <v>Dollars</v>
      </c>
      <c r="F12" s="40" t="str">
        <f>IF(E12="",D12,E12)</f>
        <v>Dollars</v>
      </c>
      <c r="G12" s="18">
        <f>IF(F12=H12,1,IF(F12=I12,1000,1000000))</f>
        <v>1</v>
      </c>
      <c r="H12" s="487" t="s">
        <v>156</v>
      </c>
      <c r="I12" s="487" t="s">
        <v>149</v>
      </c>
      <c r="J12" s="487" t="s">
        <v>539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50" t="s">
        <v>172</v>
      </c>
    </row>
    <row r="13" spans="3:120" s="29" customFormat="1" ht="15" customHeight="1">
      <c r="C13" s="18" t="s">
        <v>155</v>
      </c>
      <c r="D13" s="40" t="s">
        <v>154</v>
      </c>
      <c r="E13" s="486" t="str">
        <f>IF(Model!E1831="","",Model!E1831)</f>
        <v>USD</v>
      </c>
      <c r="F13" s="485" t="str">
        <f>IF(E13="",D13,E13)</f>
        <v>USD</v>
      </c>
      <c r="G13" s="18"/>
      <c r="H13" s="67"/>
      <c r="I13" s="67"/>
      <c r="J13" s="67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50" t="s">
        <v>172</v>
      </c>
    </row>
    <row r="14" spans="3:120" s="29" customFormat="1" ht="15" customHeight="1">
      <c r="C14" s="18"/>
      <c r="D14" s="40"/>
      <c r="E14" s="47"/>
      <c r="F14" s="485"/>
      <c r="G14" s="18"/>
      <c r="H14" s="67"/>
      <c r="I14" s="67"/>
      <c r="J14" s="67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50" t="s">
        <v>172</v>
      </c>
    </row>
    <row r="15" spans="3:120" s="29" customFormat="1" ht="15" customHeight="1">
      <c r="C15" s="18"/>
      <c r="D15" s="381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50" t="s">
        <v>172</v>
      </c>
    </row>
    <row r="16" spans="3:120" s="29" customFormat="1" ht="15" customHeight="1">
      <c r="C16" s="148"/>
      <c r="D16" s="147" t="s">
        <v>65</v>
      </c>
      <c r="E16" s="147" t="s">
        <v>538</v>
      </c>
      <c r="F16" s="484">
        <f>F8</f>
        <v>42094</v>
      </c>
      <c r="G16" s="484">
        <f t="shared" ref="G16:AL16" si="0">IF(G17="","",EOMONTH(F16,$G$9))</f>
        <v>42124</v>
      </c>
      <c r="H16" s="484">
        <f t="shared" si="0"/>
        <v>42155</v>
      </c>
      <c r="I16" s="484">
        <f t="shared" si="0"/>
        <v>42185</v>
      </c>
      <c r="J16" s="484">
        <f t="shared" si="0"/>
        <v>42216</v>
      </c>
      <c r="K16" s="484">
        <f t="shared" si="0"/>
        <v>42247</v>
      </c>
      <c r="L16" s="484">
        <f t="shared" si="0"/>
        <v>42277</v>
      </c>
      <c r="M16" s="484">
        <f t="shared" si="0"/>
        <v>42308</v>
      </c>
      <c r="N16" s="484">
        <f t="shared" si="0"/>
        <v>42338</v>
      </c>
      <c r="O16" s="484">
        <f t="shared" si="0"/>
        <v>42369</v>
      </c>
      <c r="P16" s="484">
        <f t="shared" si="0"/>
        <v>42400</v>
      </c>
      <c r="Q16" s="484">
        <f t="shared" si="0"/>
        <v>42429</v>
      </c>
      <c r="R16" s="484">
        <f t="shared" si="0"/>
        <v>42460</v>
      </c>
      <c r="S16" s="484">
        <f t="shared" si="0"/>
        <v>42490</v>
      </c>
      <c r="T16" s="484">
        <f t="shared" si="0"/>
        <v>42521</v>
      </c>
      <c r="U16" s="484">
        <f t="shared" si="0"/>
        <v>42551</v>
      </c>
      <c r="V16" s="484">
        <f t="shared" si="0"/>
        <v>42582</v>
      </c>
      <c r="W16" s="484">
        <f t="shared" si="0"/>
        <v>42613</v>
      </c>
      <c r="X16" s="484">
        <f t="shared" si="0"/>
        <v>42643</v>
      </c>
      <c r="Y16" s="484">
        <f t="shared" si="0"/>
        <v>42674</v>
      </c>
      <c r="Z16" s="484">
        <f t="shared" si="0"/>
        <v>42704</v>
      </c>
      <c r="AA16" s="484">
        <f t="shared" si="0"/>
        <v>42735</v>
      </c>
      <c r="AB16" s="484">
        <f t="shared" si="0"/>
        <v>42766</v>
      </c>
      <c r="AC16" s="484">
        <f t="shared" si="0"/>
        <v>42794</v>
      </c>
      <c r="AD16" s="484">
        <f t="shared" si="0"/>
        <v>42825</v>
      </c>
      <c r="AE16" s="484">
        <f t="shared" si="0"/>
        <v>42855</v>
      </c>
      <c r="AF16" s="484">
        <f t="shared" si="0"/>
        <v>42886</v>
      </c>
      <c r="AG16" s="484">
        <f t="shared" si="0"/>
        <v>42916</v>
      </c>
      <c r="AH16" s="484">
        <f t="shared" si="0"/>
        <v>42947</v>
      </c>
      <c r="AI16" s="484">
        <f t="shared" si="0"/>
        <v>42978</v>
      </c>
      <c r="AJ16" s="484">
        <f t="shared" si="0"/>
        <v>43008</v>
      </c>
      <c r="AK16" s="484">
        <f t="shared" si="0"/>
        <v>43039</v>
      </c>
      <c r="AL16" s="484">
        <f t="shared" si="0"/>
        <v>43069</v>
      </c>
      <c r="AM16" s="484">
        <f t="shared" ref="AM16:BR16" si="1">IF(AM17="","",EOMONTH(AL16,$G$9))</f>
        <v>43100</v>
      </c>
      <c r="AN16" s="484">
        <f t="shared" si="1"/>
        <v>43131</v>
      </c>
      <c r="AO16" s="484">
        <f t="shared" si="1"/>
        <v>43159</v>
      </c>
      <c r="AP16" s="484">
        <f t="shared" si="1"/>
        <v>43190</v>
      </c>
      <c r="AQ16" s="484">
        <f t="shared" si="1"/>
        <v>43220</v>
      </c>
      <c r="AR16" s="484">
        <f t="shared" si="1"/>
        <v>43251</v>
      </c>
      <c r="AS16" s="484">
        <f t="shared" si="1"/>
        <v>43281</v>
      </c>
      <c r="AT16" s="484">
        <f t="shared" si="1"/>
        <v>43312</v>
      </c>
      <c r="AU16" s="484">
        <f t="shared" si="1"/>
        <v>43343</v>
      </c>
      <c r="AV16" s="484">
        <f t="shared" si="1"/>
        <v>43373</v>
      </c>
      <c r="AW16" s="484">
        <f t="shared" si="1"/>
        <v>43404</v>
      </c>
      <c r="AX16" s="484">
        <f t="shared" si="1"/>
        <v>43434</v>
      </c>
      <c r="AY16" s="484">
        <f t="shared" si="1"/>
        <v>43465</v>
      </c>
      <c r="AZ16" s="484">
        <f t="shared" si="1"/>
        <v>43496</v>
      </c>
      <c r="BA16" s="484">
        <f t="shared" si="1"/>
        <v>43524</v>
      </c>
      <c r="BB16" s="484">
        <f t="shared" si="1"/>
        <v>43555</v>
      </c>
      <c r="BC16" s="484">
        <f t="shared" si="1"/>
        <v>43585</v>
      </c>
      <c r="BD16" s="484">
        <f t="shared" si="1"/>
        <v>43616</v>
      </c>
      <c r="BE16" s="484">
        <f t="shared" si="1"/>
        <v>43646</v>
      </c>
      <c r="BF16" s="484">
        <f t="shared" si="1"/>
        <v>43677</v>
      </c>
      <c r="BG16" s="484">
        <f t="shared" si="1"/>
        <v>43708</v>
      </c>
      <c r="BH16" s="484">
        <f t="shared" si="1"/>
        <v>43738</v>
      </c>
      <c r="BI16" s="484">
        <f t="shared" si="1"/>
        <v>43769</v>
      </c>
      <c r="BJ16" s="484">
        <f t="shared" si="1"/>
        <v>43799</v>
      </c>
      <c r="BK16" s="484">
        <f t="shared" si="1"/>
        <v>43830</v>
      </c>
      <c r="BL16" s="484">
        <f t="shared" si="1"/>
        <v>43861</v>
      </c>
      <c r="BM16" s="484">
        <f t="shared" si="1"/>
        <v>43890</v>
      </c>
      <c r="BN16" s="484">
        <f t="shared" si="1"/>
        <v>43921</v>
      </c>
      <c r="BO16" s="484" t="str">
        <f t="shared" si="1"/>
        <v/>
      </c>
      <c r="BP16" s="484" t="str">
        <f t="shared" si="1"/>
        <v/>
      </c>
      <c r="BQ16" s="484" t="str">
        <f t="shared" si="1"/>
        <v/>
      </c>
      <c r="BR16" s="484" t="str">
        <f t="shared" si="1"/>
        <v/>
      </c>
      <c r="BS16" s="484" t="str">
        <f t="shared" ref="BS16:DJ16" si="2">IF(BS17="","",EOMONTH(BR16,$G$9))</f>
        <v/>
      </c>
      <c r="BT16" s="484" t="str">
        <f t="shared" si="2"/>
        <v/>
      </c>
      <c r="BU16" s="484" t="str">
        <f t="shared" si="2"/>
        <v/>
      </c>
      <c r="BV16" s="484" t="str">
        <f t="shared" si="2"/>
        <v/>
      </c>
      <c r="BW16" s="484" t="str">
        <f t="shared" si="2"/>
        <v/>
      </c>
      <c r="BX16" s="484" t="str">
        <f t="shared" si="2"/>
        <v/>
      </c>
      <c r="BY16" s="484" t="str">
        <f t="shared" si="2"/>
        <v/>
      </c>
      <c r="BZ16" s="484" t="str">
        <f t="shared" si="2"/>
        <v/>
      </c>
      <c r="CA16" s="484" t="str">
        <f t="shared" si="2"/>
        <v/>
      </c>
      <c r="CB16" s="484"/>
      <c r="CC16" s="484"/>
      <c r="CD16" s="484"/>
      <c r="CE16" s="484"/>
      <c r="CF16" s="484"/>
      <c r="CG16" s="484"/>
      <c r="CH16" s="484"/>
      <c r="CI16" s="484"/>
      <c r="CJ16" s="484"/>
      <c r="CK16" s="484"/>
      <c r="CL16" s="484"/>
      <c r="CM16" s="484"/>
      <c r="CN16" s="484"/>
      <c r="CO16" s="484"/>
      <c r="CP16" s="484"/>
      <c r="CQ16" s="484"/>
      <c r="CR16" s="484"/>
      <c r="CS16" s="484"/>
      <c r="CT16" s="484"/>
      <c r="CU16" s="484"/>
      <c r="CV16" s="484"/>
      <c r="CW16" s="484"/>
      <c r="CX16" s="484"/>
      <c r="CY16" s="484"/>
      <c r="CZ16" s="484"/>
      <c r="DA16" s="484"/>
      <c r="DB16" s="484"/>
      <c r="DC16" s="484"/>
      <c r="DD16" s="484" t="str">
        <f>IF(DD17="","",EOMONTH(CA16,$G$9))</f>
        <v/>
      </c>
      <c r="DE16" s="484" t="str">
        <f t="shared" si="2"/>
        <v/>
      </c>
      <c r="DF16" s="484" t="str">
        <f t="shared" si="2"/>
        <v/>
      </c>
      <c r="DG16" s="484" t="str">
        <f t="shared" si="2"/>
        <v/>
      </c>
      <c r="DH16" s="484" t="str">
        <f t="shared" si="2"/>
        <v/>
      </c>
      <c r="DI16" s="484" t="str">
        <f t="shared" si="2"/>
        <v/>
      </c>
      <c r="DJ16" s="484" t="str">
        <f t="shared" si="2"/>
        <v/>
      </c>
      <c r="DK16" s="484"/>
      <c r="DL16" s="484"/>
      <c r="DM16" s="484"/>
      <c r="DN16" s="484" t="str">
        <f>IF(DN17="","",EOMONTH(DJ16,$G$9))</f>
        <v/>
      </c>
      <c r="DO16" s="483"/>
      <c r="DP16" s="50" t="s">
        <v>172</v>
      </c>
    </row>
    <row r="17" spans="3:120" s="29" customFormat="1" ht="15" customHeight="1">
      <c r="C17" s="146"/>
      <c r="D17" s="145" t="s">
        <v>14</v>
      </c>
      <c r="E17" s="145" t="s">
        <v>14</v>
      </c>
      <c r="F17" s="482">
        <f>IF(F8="","",0)</f>
        <v>0</v>
      </c>
      <c r="G17" s="482">
        <f t="shared" ref="G17:AL17" si="3">IF(F17="","",IF(F17+1&lt;=$F$10,F17+1,""))</f>
        <v>1</v>
      </c>
      <c r="H17" s="482">
        <f t="shared" si="3"/>
        <v>2</v>
      </c>
      <c r="I17" s="482">
        <f t="shared" si="3"/>
        <v>3</v>
      </c>
      <c r="J17" s="482">
        <f t="shared" si="3"/>
        <v>4</v>
      </c>
      <c r="K17" s="482">
        <f t="shared" si="3"/>
        <v>5</v>
      </c>
      <c r="L17" s="482">
        <f t="shared" si="3"/>
        <v>6</v>
      </c>
      <c r="M17" s="482">
        <f t="shared" si="3"/>
        <v>7</v>
      </c>
      <c r="N17" s="482">
        <f t="shared" si="3"/>
        <v>8</v>
      </c>
      <c r="O17" s="482">
        <f t="shared" si="3"/>
        <v>9</v>
      </c>
      <c r="P17" s="482">
        <f t="shared" si="3"/>
        <v>10</v>
      </c>
      <c r="Q17" s="482">
        <f t="shared" si="3"/>
        <v>11</v>
      </c>
      <c r="R17" s="482">
        <f t="shared" si="3"/>
        <v>12</v>
      </c>
      <c r="S17" s="482">
        <f t="shared" si="3"/>
        <v>13</v>
      </c>
      <c r="T17" s="482">
        <f t="shared" si="3"/>
        <v>14</v>
      </c>
      <c r="U17" s="482">
        <f t="shared" si="3"/>
        <v>15</v>
      </c>
      <c r="V17" s="482">
        <f t="shared" si="3"/>
        <v>16</v>
      </c>
      <c r="W17" s="482">
        <f t="shared" si="3"/>
        <v>17</v>
      </c>
      <c r="X17" s="482">
        <f t="shared" si="3"/>
        <v>18</v>
      </c>
      <c r="Y17" s="482">
        <f t="shared" si="3"/>
        <v>19</v>
      </c>
      <c r="Z17" s="482">
        <f t="shared" si="3"/>
        <v>20</v>
      </c>
      <c r="AA17" s="482">
        <f t="shared" si="3"/>
        <v>21</v>
      </c>
      <c r="AB17" s="482">
        <f t="shared" si="3"/>
        <v>22</v>
      </c>
      <c r="AC17" s="482">
        <f t="shared" si="3"/>
        <v>23</v>
      </c>
      <c r="AD17" s="482">
        <f t="shared" si="3"/>
        <v>24</v>
      </c>
      <c r="AE17" s="482">
        <f t="shared" si="3"/>
        <v>25</v>
      </c>
      <c r="AF17" s="482">
        <f t="shared" si="3"/>
        <v>26</v>
      </c>
      <c r="AG17" s="482">
        <f t="shared" si="3"/>
        <v>27</v>
      </c>
      <c r="AH17" s="482">
        <f t="shared" si="3"/>
        <v>28</v>
      </c>
      <c r="AI17" s="482">
        <f t="shared" si="3"/>
        <v>29</v>
      </c>
      <c r="AJ17" s="482">
        <f t="shared" si="3"/>
        <v>30</v>
      </c>
      <c r="AK17" s="482">
        <f t="shared" si="3"/>
        <v>31</v>
      </c>
      <c r="AL17" s="482">
        <f t="shared" si="3"/>
        <v>32</v>
      </c>
      <c r="AM17" s="482">
        <f t="shared" ref="AM17:BR17" si="4">IF(AL17="","",IF(AL17+1&lt;=$F$10,AL17+1,""))</f>
        <v>33</v>
      </c>
      <c r="AN17" s="482">
        <f t="shared" si="4"/>
        <v>34</v>
      </c>
      <c r="AO17" s="482">
        <f t="shared" si="4"/>
        <v>35</v>
      </c>
      <c r="AP17" s="482">
        <f t="shared" si="4"/>
        <v>36</v>
      </c>
      <c r="AQ17" s="482">
        <f t="shared" si="4"/>
        <v>37</v>
      </c>
      <c r="AR17" s="482">
        <f t="shared" si="4"/>
        <v>38</v>
      </c>
      <c r="AS17" s="482">
        <f t="shared" si="4"/>
        <v>39</v>
      </c>
      <c r="AT17" s="482">
        <f t="shared" si="4"/>
        <v>40</v>
      </c>
      <c r="AU17" s="482">
        <f t="shared" si="4"/>
        <v>41</v>
      </c>
      <c r="AV17" s="482">
        <f t="shared" si="4"/>
        <v>42</v>
      </c>
      <c r="AW17" s="482">
        <f t="shared" si="4"/>
        <v>43</v>
      </c>
      <c r="AX17" s="482">
        <f t="shared" si="4"/>
        <v>44</v>
      </c>
      <c r="AY17" s="482">
        <f t="shared" si="4"/>
        <v>45</v>
      </c>
      <c r="AZ17" s="482">
        <f t="shared" si="4"/>
        <v>46</v>
      </c>
      <c r="BA17" s="482">
        <f t="shared" si="4"/>
        <v>47</v>
      </c>
      <c r="BB17" s="482">
        <f t="shared" si="4"/>
        <v>48</v>
      </c>
      <c r="BC17" s="482">
        <f t="shared" si="4"/>
        <v>49</v>
      </c>
      <c r="BD17" s="482">
        <f t="shared" si="4"/>
        <v>50</v>
      </c>
      <c r="BE17" s="482">
        <f t="shared" si="4"/>
        <v>51</v>
      </c>
      <c r="BF17" s="482">
        <f t="shared" si="4"/>
        <v>52</v>
      </c>
      <c r="BG17" s="482">
        <f t="shared" si="4"/>
        <v>53</v>
      </c>
      <c r="BH17" s="482">
        <f t="shared" si="4"/>
        <v>54</v>
      </c>
      <c r="BI17" s="482">
        <f t="shared" si="4"/>
        <v>55</v>
      </c>
      <c r="BJ17" s="482">
        <f t="shared" si="4"/>
        <v>56</v>
      </c>
      <c r="BK17" s="482">
        <f t="shared" si="4"/>
        <v>57</v>
      </c>
      <c r="BL17" s="482">
        <f t="shared" si="4"/>
        <v>58</v>
      </c>
      <c r="BM17" s="482">
        <f t="shared" si="4"/>
        <v>59</v>
      </c>
      <c r="BN17" s="482">
        <f t="shared" si="4"/>
        <v>60</v>
      </c>
      <c r="BO17" s="482" t="str">
        <f t="shared" si="4"/>
        <v/>
      </c>
      <c r="BP17" s="481" t="str">
        <f t="shared" si="4"/>
        <v/>
      </c>
      <c r="BQ17" s="481" t="str">
        <f t="shared" si="4"/>
        <v/>
      </c>
      <c r="BR17" s="481" t="str">
        <f t="shared" si="4"/>
        <v/>
      </c>
      <c r="BS17" s="481" t="str">
        <f t="shared" ref="BS17:BU17" si="5">IF(BR17="","",IF(BR17+1&lt;=$F$10,BR17+1,""))</f>
        <v/>
      </c>
      <c r="BT17" s="481" t="str">
        <f t="shared" si="5"/>
        <v/>
      </c>
      <c r="BU17" s="481" t="str">
        <f t="shared" si="5"/>
        <v/>
      </c>
      <c r="BV17" s="481" t="str">
        <f t="shared" ref="BV17" si="6">IF(BU17="","",IF(BU17+1&lt;=$F$10,BU17+1,""))</f>
        <v/>
      </c>
      <c r="BW17" s="481" t="str">
        <f t="shared" ref="BW17" si="7">IF(BV17="","",IF(BV17+1&lt;=$F$10,BV17+1,""))</f>
        <v/>
      </c>
      <c r="BX17" s="481" t="str">
        <f t="shared" ref="BX17" si="8">IF(BW17="","",IF(BW17+1&lt;=$F$10,BW17+1,""))</f>
        <v/>
      </c>
      <c r="BY17" s="481" t="str">
        <f t="shared" ref="BY17" si="9">IF(BX17="","",IF(BX17+1&lt;=$F$10,BX17+1,""))</f>
        <v/>
      </c>
      <c r="BZ17" s="481" t="str">
        <f t="shared" ref="BZ17" si="10">IF(BY17="","",IF(BY17+1&lt;=$F$10,BY17+1,""))</f>
        <v/>
      </c>
      <c r="CA17" s="481" t="str">
        <f t="shared" ref="CA17" si="11">IF(BZ17="","",IF(BZ17+1&lt;=$F$10,BZ17+1,""))</f>
        <v/>
      </c>
      <c r="CB17" s="481" t="str">
        <f t="shared" ref="CB17" si="12">IF(CA17="","",IF(CA17+1&lt;=$F$10,CA17+1,""))</f>
        <v/>
      </c>
      <c r="CC17" s="481" t="str">
        <f t="shared" ref="CC17" si="13">IF(CB17="","",IF(CB17+1&lt;=$F$10,CB17+1,""))</f>
        <v/>
      </c>
      <c r="CD17" s="481" t="str">
        <f t="shared" ref="CD17" si="14">IF(CC17="","",IF(CC17+1&lt;=$F$10,CC17+1,""))</f>
        <v/>
      </c>
      <c r="CE17" s="481" t="str">
        <f t="shared" ref="CE17" si="15">IF(CD17="","",IF(CD17+1&lt;=$F$10,CD17+1,""))</f>
        <v/>
      </c>
      <c r="CF17" s="481" t="str">
        <f t="shared" ref="CF17" si="16">IF(CE17="","",IF(CE17+1&lt;=$F$10,CE17+1,""))</f>
        <v/>
      </c>
      <c r="CG17" s="481" t="str">
        <f t="shared" ref="CG17" si="17">IF(CF17="","",IF(CF17+1&lt;=$F$10,CF17+1,""))</f>
        <v/>
      </c>
      <c r="CH17" s="481" t="str">
        <f t="shared" ref="CH17" si="18">IF(CG17="","",IF(CG17+1&lt;=$F$10,CG17+1,""))</f>
        <v/>
      </c>
      <c r="CI17" s="481" t="str">
        <f t="shared" ref="CI17" si="19">IF(CH17="","",IF(CH17+1&lt;=$F$10,CH17+1,""))</f>
        <v/>
      </c>
      <c r="CJ17" s="481" t="str">
        <f t="shared" ref="CJ17" si="20">IF(CI17="","",IF(CI17+1&lt;=$F$10,CI17+1,""))</f>
        <v/>
      </c>
      <c r="CK17" s="481" t="str">
        <f t="shared" ref="CK17" si="21">IF(CJ17="","",IF(CJ17+1&lt;=$F$10,CJ17+1,""))</f>
        <v/>
      </c>
      <c r="CL17" s="481" t="str">
        <f t="shared" ref="CL17" si="22">IF(CK17="","",IF(CK17+1&lt;=$F$10,CK17+1,""))</f>
        <v/>
      </c>
      <c r="CM17" s="481" t="str">
        <f t="shared" ref="CM17" si="23">IF(CL17="","",IF(CL17+1&lt;=$F$10,CL17+1,""))</f>
        <v/>
      </c>
      <c r="CN17" s="481" t="str">
        <f t="shared" ref="CN17" si="24">IF(CM17="","",IF(CM17+1&lt;=$F$10,CM17+1,""))</f>
        <v/>
      </c>
      <c r="CO17" s="481" t="str">
        <f t="shared" ref="CO17" si="25">IF(CN17="","",IF(CN17+1&lt;=$F$10,CN17+1,""))</f>
        <v/>
      </c>
      <c r="CP17" s="481" t="str">
        <f t="shared" ref="CP17" si="26">IF(CO17="","",IF(CO17+1&lt;=$F$10,CO17+1,""))</f>
        <v/>
      </c>
      <c r="CQ17" s="481" t="str">
        <f t="shared" ref="CQ17" si="27">IF(CP17="","",IF(CP17+1&lt;=$F$10,CP17+1,""))</f>
        <v/>
      </c>
      <c r="CR17" s="481" t="str">
        <f t="shared" ref="CR17" si="28">IF(CQ17="","",IF(CQ17+1&lt;=$F$10,CQ17+1,""))</f>
        <v/>
      </c>
      <c r="CS17" s="481" t="str">
        <f t="shared" ref="CS17" si="29">IF(CR17="","",IF(CR17+1&lt;=$F$10,CR17+1,""))</f>
        <v/>
      </c>
      <c r="CT17" s="481" t="str">
        <f t="shared" ref="CT17" si="30">IF(CS17="","",IF(CS17+1&lt;=$F$10,CS17+1,""))</f>
        <v/>
      </c>
      <c r="CU17" s="481" t="str">
        <f t="shared" ref="CU17" si="31">IF(CT17="","",IF(CT17+1&lt;=$F$10,CT17+1,""))</f>
        <v/>
      </c>
      <c r="CV17" s="481" t="str">
        <f t="shared" ref="CV17" si="32">IF(CU17="","",IF(CU17+1&lt;=$F$10,CU17+1,""))</f>
        <v/>
      </c>
      <c r="CW17" s="481" t="str">
        <f t="shared" ref="CW17" si="33">IF(CV17="","",IF(CV17+1&lt;=$F$10,CV17+1,""))</f>
        <v/>
      </c>
      <c r="CX17" s="481" t="str">
        <f t="shared" ref="CX17" si="34">IF(CW17="","",IF(CW17+1&lt;=$F$10,CW17+1,""))</f>
        <v/>
      </c>
      <c r="CY17" s="481" t="str">
        <f t="shared" ref="CY17" si="35">IF(CX17="","",IF(CX17+1&lt;=$F$10,CX17+1,""))</f>
        <v/>
      </c>
      <c r="CZ17" s="481" t="str">
        <f t="shared" ref="CZ17" si="36">IF(CY17="","",IF(CY17+1&lt;=$F$10,CY17+1,""))</f>
        <v/>
      </c>
      <c r="DA17" s="481" t="str">
        <f t="shared" ref="DA17" si="37">IF(CZ17="","",IF(CZ17+1&lt;=$F$10,CZ17+1,""))</f>
        <v/>
      </c>
      <c r="DB17" s="481" t="str">
        <f t="shared" ref="DB17" si="38">IF(DA17="","",IF(DA17+1&lt;=$F$10,DA17+1,""))</f>
        <v/>
      </c>
      <c r="DC17" s="481" t="str">
        <f t="shared" ref="DC17" si="39">IF(DB17="","",IF(DB17+1&lt;=$F$10,DB17+1,""))</f>
        <v/>
      </c>
      <c r="DD17" s="481" t="str">
        <f t="shared" ref="DD17" si="40">IF(DC17="","",IF(DC17+1&lt;=$F$10,DC17+1,""))</f>
        <v/>
      </c>
      <c r="DE17" s="481" t="str">
        <f t="shared" ref="DE17" si="41">IF(DD17="","",IF(DD17+1&lt;=$F$10,DD17+1,""))</f>
        <v/>
      </c>
      <c r="DF17" s="481" t="str">
        <f t="shared" ref="DF17" si="42">IF(DE17="","",IF(DE17+1&lt;=$F$10,DE17+1,""))</f>
        <v/>
      </c>
      <c r="DG17" s="481" t="str">
        <f t="shared" ref="DG17" si="43">IF(DF17="","",IF(DF17+1&lt;=$F$10,DF17+1,""))</f>
        <v/>
      </c>
      <c r="DH17" s="481" t="str">
        <f t="shared" ref="DH17" si="44">IF(DG17="","",IF(DG17+1&lt;=$F$10,DG17+1,""))</f>
        <v/>
      </c>
      <c r="DI17" s="481" t="str">
        <f t="shared" ref="DI17" si="45">IF(DH17="","",IF(DH17+1&lt;=$F$10,DH17+1,""))</f>
        <v/>
      </c>
      <c r="DJ17" s="481" t="str">
        <f t="shared" ref="DJ17" si="46">IF(DI17="","",IF(DI17+1&lt;=$F$10,DI17+1,""))</f>
        <v/>
      </c>
      <c r="DK17" s="481" t="str">
        <f t="shared" ref="DK17" si="47">IF(DJ17="","",IF(DJ17+1&lt;=$F$10,DJ17+1,""))</f>
        <v/>
      </c>
      <c r="DL17" s="481" t="str">
        <f t="shared" ref="DL17" si="48">IF(DK17="","",IF(DK17+1&lt;=$F$10,DK17+1,""))</f>
        <v/>
      </c>
      <c r="DM17" s="481" t="str">
        <f t="shared" ref="DM17" si="49">IF(DL17="","",IF(DL17+1&lt;=$F$10,DL17+1,""))</f>
        <v/>
      </c>
      <c r="DN17" s="481" t="str">
        <f t="shared" ref="DN17" si="50">IF(DM17="","",IF(DM17+1&lt;=$F$10,DM17+1,""))</f>
        <v/>
      </c>
      <c r="DO17" s="480"/>
      <c r="DP17" s="50" t="s">
        <v>172</v>
      </c>
    </row>
    <row r="18" spans="3:120" s="29" customFormat="1" ht="15" customHeight="1">
      <c r="C18" s="18"/>
      <c r="D18" s="381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50" t="s">
        <v>172</v>
      </c>
    </row>
    <row r="19" spans="3:120" s="29" customFormat="1" ht="15" customHeight="1">
      <c r="C19" s="479" t="s">
        <v>148</v>
      </c>
      <c r="D19" s="448"/>
      <c r="E19" s="449"/>
      <c r="F19" s="448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  <c r="W19" s="447"/>
      <c r="X19" s="447"/>
      <c r="Y19" s="447"/>
      <c r="Z19" s="447"/>
      <c r="AA19" s="447"/>
      <c r="AB19" s="447"/>
      <c r="AC19" s="447"/>
      <c r="AD19" s="447"/>
      <c r="AE19" s="447"/>
      <c r="AF19" s="447"/>
      <c r="AG19" s="447"/>
      <c r="AH19" s="447"/>
      <c r="AI19" s="447"/>
      <c r="AJ19" s="447"/>
      <c r="AK19" s="447"/>
      <c r="AL19" s="447"/>
      <c r="AM19" s="447"/>
      <c r="AN19" s="447"/>
      <c r="AO19" s="447"/>
      <c r="AP19" s="447"/>
      <c r="AQ19" s="447"/>
      <c r="AR19" s="447"/>
      <c r="AS19" s="447"/>
      <c r="AT19" s="447"/>
      <c r="AU19" s="447"/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7"/>
      <c r="BI19" s="447"/>
      <c r="BJ19" s="447"/>
      <c r="BK19" s="447"/>
      <c r="BL19" s="447"/>
      <c r="BM19" s="447"/>
      <c r="BN19" s="447"/>
      <c r="BO19" s="447"/>
      <c r="BP19" s="447"/>
      <c r="BQ19" s="447"/>
      <c r="BR19" s="447"/>
      <c r="BS19" s="447"/>
      <c r="BT19" s="447"/>
      <c r="BU19" s="447"/>
      <c r="BV19" s="447"/>
      <c r="BW19" s="447"/>
      <c r="BX19" s="447"/>
      <c r="BY19" s="447"/>
      <c r="BZ19" s="447"/>
      <c r="CA19" s="447"/>
      <c r="CB19" s="447"/>
      <c r="CC19" s="447"/>
      <c r="CD19" s="447"/>
      <c r="CE19" s="447"/>
      <c r="CF19" s="447"/>
      <c r="CG19" s="447"/>
      <c r="CH19" s="447"/>
      <c r="CI19" s="447"/>
      <c r="CJ19" s="447"/>
      <c r="CK19" s="447"/>
      <c r="CL19" s="447"/>
      <c r="CM19" s="447"/>
      <c r="CN19" s="447"/>
      <c r="CO19" s="447"/>
      <c r="CP19" s="447"/>
      <c r="CQ19" s="447"/>
      <c r="CR19" s="447"/>
      <c r="CS19" s="447"/>
      <c r="CT19" s="447"/>
      <c r="CU19" s="447"/>
      <c r="CV19" s="447"/>
      <c r="CW19" s="447"/>
      <c r="CX19" s="447"/>
      <c r="CY19" s="447"/>
      <c r="CZ19" s="447"/>
      <c r="DA19" s="447"/>
      <c r="DB19" s="447"/>
      <c r="DC19" s="447"/>
      <c r="DD19" s="447"/>
      <c r="DE19" s="447"/>
      <c r="DF19" s="447"/>
      <c r="DG19" s="447"/>
      <c r="DH19" s="447"/>
      <c r="DI19" s="447"/>
      <c r="DJ19" s="447"/>
      <c r="DK19" s="447"/>
      <c r="DL19" s="447"/>
      <c r="DM19" s="447"/>
      <c r="DN19" s="447"/>
      <c r="DO19" s="447"/>
      <c r="DP19" s="50" t="s">
        <v>172</v>
      </c>
    </row>
    <row r="20" spans="3:120" s="29" customFormat="1" ht="15" customHeight="1">
      <c r="C20" s="18"/>
      <c r="D20" s="381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50" t="s">
        <v>172</v>
      </c>
    </row>
    <row r="21" spans="3:120" s="29" customFormat="1" ht="15" customHeight="1">
      <c r="C21" s="103" t="s">
        <v>537</v>
      </c>
      <c r="D21" s="101"/>
      <c r="E21" s="102"/>
      <c r="F21" s="101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50" t="s">
        <v>172</v>
      </c>
    </row>
    <row r="22" spans="3:120" s="29" customFormat="1" ht="15" customHeight="1">
      <c r="C22" s="52"/>
      <c r="D22" s="381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50" t="s">
        <v>172</v>
      </c>
    </row>
    <row r="23" spans="3:120" s="29" customFormat="1" ht="15" customHeight="1">
      <c r="C23" s="312" t="s">
        <v>148</v>
      </c>
      <c r="D23" s="413" t="s">
        <v>296</v>
      </c>
      <c r="E23" s="168"/>
      <c r="F23" s="413" t="s">
        <v>295</v>
      </c>
      <c r="G23" s="413" t="s">
        <v>294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50" t="s">
        <v>172</v>
      </c>
    </row>
    <row r="24" spans="3:120" s="29" customFormat="1" ht="15" customHeight="1">
      <c r="C24" s="133" t="s">
        <v>536</v>
      </c>
      <c r="H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50" t="s">
        <v>172</v>
      </c>
    </row>
    <row r="25" spans="3:120" s="29" customFormat="1" ht="15" customHeight="1">
      <c r="C25" s="207" t="s">
        <v>535</v>
      </c>
      <c r="D25" s="41">
        <f>SUM(F25:G25)</f>
        <v>139023</v>
      </c>
      <c r="F25" s="471">
        <v>139023</v>
      </c>
      <c r="G25" s="474">
        <v>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50" t="s">
        <v>172</v>
      </c>
    </row>
    <row r="26" spans="3:120" s="29" customFormat="1" ht="15" customHeight="1">
      <c r="C26" s="207" t="s">
        <v>534</v>
      </c>
      <c r="D26" s="475">
        <f>SUM(F26:G26)</f>
        <v>0</v>
      </c>
      <c r="E26" s="478"/>
      <c r="F26" s="474">
        <v>0</v>
      </c>
      <c r="G26" s="474">
        <v>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50" t="s">
        <v>172</v>
      </c>
    </row>
    <row r="27" spans="3:120" s="29" customFormat="1" ht="15" customHeight="1">
      <c r="C27" s="140" t="str">
        <f>"Total "&amp;C24</f>
        <v xml:space="preserve">Total Residential GFA </v>
      </c>
      <c r="D27" s="42">
        <f>SUM(F27:G27)</f>
        <v>139023</v>
      </c>
      <c r="F27" s="42">
        <f>SUM(F25:F26)</f>
        <v>139023</v>
      </c>
      <c r="G27" s="42">
        <f>SUM(G25:G26)</f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50" t="s">
        <v>172</v>
      </c>
    </row>
    <row r="28" spans="3:120" s="29" customFormat="1" ht="15" customHeight="1">
      <c r="D28" s="41"/>
      <c r="F28" s="41"/>
      <c r="G28" s="41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50" t="s">
        <v>172</v>
      </c>
    </row>
    <row r="29" spans="3:120" s="29" customFormat="1" ht="15" customHeight="1">
      <c r="C29" s="133" t="s">
        <v>533</v>
      </c>
      <c r="D29" s="473"/>
      <c r="F29" s="477"/>
      <c r="G29" s="477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50" t="s">
        <v>172</v>
      </c>
    </row>
    <row r="30" spans="3:120" s="29" customFormat="1" ht="15" customHeight="1">
      <c r="C30" s="207" t="s">
        <v>532</v>
      </c>
      <c r="D30" s="473"/>
      <c r="F30" s="476">
        <v>1</v>
      </c>
      <c r="G30" s="476">
        <v>1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50" t="s">
        <v>172</v>
      </c>
    </row>
    <row r="31" spans="3:120" s="29" customFormat="1" ht="15" customHeight="1">
      <c r="C31" s="207" t="s">
        <v>531</v>
      </c>
      <c r="D31" s="473"/>
      <c r="F31" s="476">
        <v>1</v>
      </c>
      <c r="G31" s="476">
        <v>1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50" t="s">
        <v>172</v>
      </c>
    </row>
    <row r="32" spans="3:120" s="29" customFormat="1" ht="15" customHeight="1">
      <c r="C32" s="207" t="s">
        <v>530</v>
      </c>
      <c r="D32" s="41">
        <f>SUM(F32:G32)</f>
        <v>139023</v>
      </c>
      <c r="F32" s="41">
        <f>F30*F25</f>
        <v>139023</v>
      </c>
      <c r="G32" s="41">
        <f>G30*G25</f>
        <v>0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50" t="s">
        <v>172</v>
      </c>
    </row>
    <row r="33" spans="3:120" s="29" customFormat="1" ht="15" customHeight="1">
      <c r="C33" s="207" t="s">
        <v>529</v>
      </c>
      <c r="D33" s="41">
        <f>SUM(F33:G33)</f>
        <v>0</v>
      </c>
      <c r="E33" s="129"/>
      <c r="F33" s="41">
        <f>F31*F26</f>
        <v>0</v>
      </c>
      <c r="G33" s="41">
        <f>G31*G26</f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50" t="s">
        <v>172</v>
      </c>
    </row>
    <row r="34" spans="3:120" s="29" customFormat="1" ht="15" customHeight="1">
      <c r="C34" s="140" t="str">
        <f>"Total "&amp;C29</f>
        <v>Total Residential Saleable</v>
      </c>
      <c r="D34" s="42">
        <f>F34+G34</f>
        <v>139023</v>
      </c>
      <c r="E34" s="42"/>
      <c r="F34" s="42">
        <f>SUM(F32:F33)</f>
        <v>139023</v>
      </c>
      <c r="G34" s="42">
        <f>SUM(G32:G33)</f>
        <v>0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50" t="s">
        <v>172</v>
      </c>
    </row>
    <row r="35" spans="3:120" s="29" customFormat="1" ht="15" customHeight="1">
      <c r="D35" s="41"/>
      <c r="F35" s="41"/>
      <c r="G35" s="41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50" t="s">
        <v>172</v>
      </c>
    </row>
    <row r="36" spans="3:120" s="29" customFormat="1" ht="15" customHeight="1">
      <c r="C36" s="133" t="s">
        <v>528</v>
      </c>
      <c r="D36" s="41"/>
      <c r="F36" s="41"/>
      <c r="G36" s="41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50" t="s">
        <v>172</v>
      </c>
    </row>
    <row r="37" spans="3:120" s="29" customFormat="1" ht="15" customHeight="1">
      <c r="C37" s="207" t="s">
        <v>527</v>
      </c>
      <c r="D37" s="475">
        <f>SUM(F37:G37)</f>
        <v>2000</v>
      </c>
      <c r="E37" s="129"/>
      <c r="F37" s="474">
        <v>2000</v>
      </c>
      <c r="G37" s="471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50" t="s">
        <v>172</v>
      </c>
    </row>
    <row r="38" spans="3:120" s="29" customFormat="1" ht="15" customHeight="1">
      <c r="C38" s="140" t="s">
        <v>526</v>
      </c>
      <c r="D38" s="42">
        <f>SUM(F38:G38)</f>
        <v>141023</v>
      </c>
      <c r="F38" s="42">
        <f>F27+F37</f>
        <v>141023</v>
      </c>
      <c r="G38" s="42">
        <f>G27+G37</f>
        <v>0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50" t="s">
        <v>172</v>
      </c>
    </row>
    <row r="39" spans="3:120" s="29" customFormat="1" ht="15" customHeight="1">
      <c r="D39" s="473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50" t="s">
        <v>172</v>
      </c>
    </row>
    <row r="40" spans="3:120" s="29" customFormat="1" ht="15" customHeight="1">
      <c r="C40" s="133" t="s">
        <v>525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50" t="s">
        <v>172</v>
      </c>
    </row>
    <row r="41" spans="3:120" s="29" customFormat="1" ht="15" customHeight="1">
      <c r="C41" s="207" t="s">
        <v>524</v>
      </c>
      <c r="E41" s="129"/>
      <c r="F41" s="81">
        <v>1</v>
      </c>
      <c r="G41" s="81">
        <v>1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50" t="s">
        <v>172</v>
      </c>
    </row>
    <row r="42" spans="3:120" s="29" customFormat="1" ht="15" customHeight="1">
      <c r="C42" s="140" t="str">
        <f>"Total "&amp;C40</f>
        <v xml:space="preserve">Total Retail Leasable </v>
      </c>
      <c r="D42" s="42">
        <f>SUM(F42:G42)</f>
        <v>2000</v>
      </c>
      <c r="F42" s="42">
        <f>F37*F41</f>
        <v>2000</v>
      </c>
      <c r="G42" s="42">
        <f>G37*G41</f>
        <v>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50" t="s">
        <v>172</v>
      </c>
    </row>
    <row r="43" spans="3:120" s="29" customFormat="1" ht="15" customHeight="1">
      <c r="D43" s="41"/>
      <c r="F43" s="41"/>
      <c r="G43" s="41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50" t="s">
        <v>172</v>
      </c>
    </row>
    <row r="44" spans="3:120" s="29" customFormat="1" ht="15" customHeight="1">
      <c r="C44" s="133" t="s">
        <v>523</v>
      </c>
      <c r="D44" s="41"/>
      <c r="F44" s="41"/>
      <c r="G44" s="41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50" t="s">
        <v>172</v>
      </c>
    </row>
    <row r="45" spans="3:120" s="29" customFormat="1" ht="15" customHeight="1">
      <c r="C45" s="472" t="s">
        <v>522</v>
      </c>
      <c r="D45" s="41">
        <f>SUM(F45:G45)</f>
        <v>0</v>
      </c>
      <c r="E45" s="129"/>
      <c r="F45" s="471">
        <v>0</v>
      </c>
      <c r="G45" s="470">
        <v>0</v>
      </c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50" t="s">
        <v>172</v>
      </c>
    </row>
    <row r="46" spans="3:120" s="29" customFormat="1" ht="15" customHeight="1">
      <c r="C46" s="140" t="str">
        <f>"Total "&amp;C44</f>
        <v>Total Net Retail Leasable</v>
      </c>
      <c r="D46" s="42">
        <f>SUM(F46:G46)</f>
        <v>2000</v>
      </c>
      <c r="E46" s="42"/>
      <c r="F46" s="42">
        <f>F42-F45</f>
        <v>2000</v>
      </c>
      <c r="G46" s="42">
        <f>G42-G45</f>
        <v>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50" t="s">
        <v>172</v>
      </c>
    </row>
    <row r="47" spans="3:120" s="29" customFormat="1" ht="15" customHeight="1">
      <c r="D47" s="41"/>
      <c r="F47" s="41"/>
      <c r="G47" s="41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50" t="s">
        <v>172</v>
      </c>
    </row>
    <row r="48" spans="3:120" s="29" customFormat="1" ht="15" customHeight="1">
      <c r="C48" s="158" t="s">
        <v>521</v>
      </c>
      <c r="D48" s="41">
        <f>F48+G48</f>
        <v>141023</v>
      </c>
      <c r="E48" s="41"/>
      <c r="F48" s="41">
        <f>F34+F46</f>
        <v>141023</v>
      </c>
      <c r="G48" s="41">
        <f>G34+G46</f>
        <v>0</v>
      </c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50" t="s">
        <v>172</v>
      </c>
    </row>
    <row r="49" spans="3:120" s="29" customFormat="1" ht="15" customHeight="1">
      <c r="F49" s="469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50" t="s">
        <v>172</v>
      </c>
    </row>
    <row r="50" spans="3:120" s="29" customFormat="1" ht="15" customHeight="1">
      <c r="C50" s="133" t="s">
        <v>520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50" t="s">
        <v>172</v>
      </c>
    </row>
    <row r="51" spans="3:120" s="29" customFormat="1" ht="15" customHeight="1">
      <c r="C51" s="207" t="s">
        <v>142</v>
      </c>
      <c r="D51" s="468">
        <f>SUM(F51:G51)</f>
        <v>128</v>
      </c>
      <c r="F51" s="463">
        <v>128</v>
      </c>
      <c r="G51" s="463">
        <v>0</v>
      </c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50" t="s">
        <v>172</v>
      </c>
    </row>
    <row r="52" spans="3:120" s="29" customFormat="1" ht="15" customHeight="1">
      <c r="C52" s="207" t="s">
        <v>519</v>
      </c>
      <c r="D52" s="41">
        <f>D34/D51</f>
        <v>1086.1171875</v>
      </c>
      <c r="F52" s="41">
        <f>IF(F51=0,0,F34/F51)</f>
        <v>1086.1171875</v>
      </c>
      <c r="G52" s="41">
        <f>IF(G51=0,0,G34/G51)</f>
        <v>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50" t="s">
        <v>172</v>
      </c>
    </row>
    <row r="53" spans="3:120" s="29" customFormat="1" ht="15" customHeight="1">
      <c r="C53" s="207" t="s">
        <v>518</v>
      </c>
      <c r="D53" s="465">
        <f>SUM(F53,G53)</f>
        <v>1</v>
      </c>
      <c r="E53" s="129"/>
      <c r="F53" s="465">
        <f>F51/$D$51</f>
        <v>1</v>
      </c>
      <c r="G53" s="465">
        <f>G51/$D$51</f>
        <v>0</v>
      </c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50" t="s">
        <v>172</v>
      </c>
    </row>
    <row r="54" spans="3:120" s="29" customFormat="1" ht="15" customHeight="1">
      <c r="C54" s="467" t="s">
        <v>517</v>
      </c>
      <c r="D54" s="504">
        <f>D447*$D$448</f>
        <v>11085250</v>
      </c>
      <c r="F54" s="504">
        <f>D447*F53*$D$448</f>
        <v>11085250</v>
      </c>
      <c r="G54" s="466">
        <f>D447*G53*$D$448</f>
        <v>0</v>
      </c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50" t="s">
        <v>172</v>
      </c>
    </row>
    <row r="55" spans="3:120" s="29" customFormat="1" ht="15" customHeight="1"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50" t="s">
        <v>172</v>
      </c>
    </row>
    <row r="56" spans="3:120" s="29" customFormat="1" ht="15" customHeight="1">
      <c r="C56" s="133" t="s">
        <v>516</v>
      </c>
      <c r="D56" s="465"/>
      <c r="F56" s="465"/>
      <c r="G56" s="465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50" t="s">
        <v>172</v>
      </c>
    </row>
    <row r="57" spans="3:120" s="29" customFormat="1" ht="15" customHeight="1">
      <c r="C57" s="29" t="s">
        <v>134</v>
      </c>
      <c r="D57" s="464">
        <f>SUM(F57:G57)</f>
        <v>0</v>
      </c>
      <c r="F57" s="463">
        <v>0</v>
      </c>
      <c r="G57" s="463">
        <v>0</v>
      </c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50" t="s">
        <v>172</v>
      </c>
    </row>
    <row r="58" spans="3:120" s="29" customFormat="1" ht="15" customHeight="1">
      <c r="C58" s="29" t="s">
        <v>130</v>
      </c>
      <c r="D58" s="464">
        <f>SUM(F58:G58)</f>
        <v>0</v>
      </c>
      <c r="F58" s="463">
        <v>0</v>
      </c>
      <c r="G58" s="463">
        <v>0</v>
      </c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50" t="s">
        <v>172</v>
      </c>
    </row>
    <row r="59" spans="3:120" s="29" customFormat="1" ht="15" customHeight="1">
      <c r="C59" s="29" t="s">
        <v>515</v>
      </c>
      <c r="D59" s="464">
        <f>SUM(F59:G59)</f>
        <v>0</v>
      </c>
      <c r="F59" s="463">
        <v>0</v>
      </c>
      <c r="G59" s="463">
        <v>0</v>
      </c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50" t="s">
        <v>172</v>
      </c>
    </row>
    <row r="60" spans="3:120" s="29" customFormat="1" ht="15" customHeight="1"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50" t="s">
        <v>172</v>
      </c>
    </row>
    <row r="61" spans="3:120" s="29" customFormat="1" ht="15" customHeight="1">
      <c r="C61" s="133" t="s">
        <v>514</v>
      </c>
      <c r="D61" s="285"/>
      <c r="F61" s="285"/>
      <c r="G61" s="285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50" t="s">
        <v>172</v>
      </c>
    </row>
    <row r="62" spans="3:120" s="29" customFormat="1" ht="15" customHeight="1">
      <c r="C62" s="207" t="s">
        <v>513</v>
      </c>
      <c r="D62" s="461" t="s">
        <v>501</v>
      </c>
      <c r="E62" s="80">
        <v>24</v>
      </c>
      <c r="F62" s="455">
        <f>EOMONTH(F8,E62)</f>
        <v>42825</v>
      </c>
      <c r="G62" s="285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50" t="s">
        <v>172</v>
      </c>
    </row>
    <row r="63" spans="3:120" s="29" customFormat="1" ht="15" customHeight="1">
      <c r="C63" s="207" t="s">
        <v>512</v>
      </c>
      <c r="D63" s="43"/>
      <c r="F63" s="462">
        <v>60</v>
      </c>
      <c r="G63" s="462">
        <v>0</v>
      </c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50" t="s">
        <v>172</v>
      </c>
    </row>
    <row r="64" spans="3:120" s="29" customFormat="1" ht="15" customHeight="1">
      <c r="C64" s="207" t="s">
        <v>511</v>
      </c>
      <c r="D64" s="43"/>
      <c r="F64" s="451">
        <f>F63*F46</f>
        <v>120000</v>
      </c>
      <c r="G64" s="451">
        <f>G63*G46</f>
        <v>0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50" t="s">
        <v>172</v>
      </c>
    </row>
    <row r="65" spans="3:120" s="29" customFormat="1" ht="15" customHeight="1">
      <c r="C65" s="207" t="s">
        <v>445</v>
      </c>
      <c r="D65" s="43"/>
      <c r="F65" s="57">
        <v>0.03</v>
      </c>
      <c r="G65" s="57">
        <v>0</v>
      </c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50" t="s">
        <v>172</v>
      </c>
    </row>
    <row r="66" spans="3:120" s="29" customFormat="1" ht="15" customHeight="1">
      <c r="C66" s="207" t="s">
        <v>510</v>
      </c>
      <c r="D66" s="43"/>
      <c r="F66" s="314">
        <f>Model!M1916</f>
        <v>1</v>
      </c>
      <c r="G66" s="462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50" t="s">
        <v>172</v>
      </c>
    </row>
    <row r="67" spans="3:120" s="29" customFormat="1" ht="15" customHeight="1">
      <c r="C67" s="207" t="s">
        <v>569</v>
      </c>
      <c r="D67" s="43"/>
      <c r="F67" s="185">
        <f>Model!$L$1916</f>
        <v>0</v>
      </c>
      <c r="G67" s="462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50" t="s">
        <v>172</v>
      </c>
    </row>
    <row r="68" spans="3:120" s="29" customFormat="1" ht="15" customHeight="1">
      <c r="C68" s="207" t="s">
        <v>509</v>
      </c>
      <c r="D68" s="43"/>
      <c r="F68" s="94">
        <v>7.0000000000000007E-2</v>
      </c>
      <c r="G68" s="94">
        <v>0</v>
      </c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50" t="s">
        <v>172</v>
      </c>
    </row>
    <row r="69" spans="3:120" s="29" customFormat="1" ht="15" customHeight="1">
      <c r="C69" s="207" t="s">
        <v>508</v>
      </c>
      <c r="F69" s="54">
        <f>F68+F67</f>
        <v>7.0000000000000007E-2</v>
      </c>
      <c r="G69" s="94">
        <v>0</v>
      </c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50" t="s">
        <v>172</v>
      </c>
    </row>
    <row r="70" spans="3:120" s="29" customFormat="1" ht="15" customHeight="1">
      <c r="C70" s="207" t="s">
        <v>497</v>
      </c>
      <c r="F70" s="451">
        <f>(F64*(1+F65)^(E72/12))/F69*(1-F71)</f>
        <v>1987326.9845142851</v>
      </c>
      <c r="G70" s="451">
        <f>IFERROR(G64*(1+G65)^(G72/12)/G69*(1-G71),0)</f>
        <v>0</v>
      </c>
      <c r="H70" s="18"/>
      <c r="I70" s="451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50" t="s">
        <v>172</v>
      </c>
    </row>
    <row r="71" spans="3:120" s="29" customFormat="1" ht="15" customHeight="1">
      <c r="C71" s="207" t="s">
        <v>384</v>
      </c>
      <c r="F71" s="94">
        <v>0</v>
      </c>
      <c r="G71" s="94">
        <v>0</v>
      </c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50" t="s">
        <v>172</v>
      </c>
    </row>
    <row r="72" spans="3:120" s="29" customFormat="1" ht="15" customHeight="1">
      <c r="C72" s="207" t="s">
        <v>500</v>
      </c>
      <c r="D72" s="461" t="s">
        <v>501</v>
      </c>
      <c r="E72" s="460">
        <v>60</v>
      </c>
      <c r="F72" s="455">
        <f>EOMONTH(F8,E72)</f>
        <v>43921</v>
      </c>
      <c r="G72" s="459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50" t="s">
        <v>172</v>
      </c>
    </row>
    <row r="73" spans="3:120" s="29" customFormat="1" ht="15" customHeight="1">
      <c r="C73" s="140" t="s">
        <v>507</v>
      </c>
      <c r="D73" s="458">
        <f>F73+G73</f>
        <v>1987326.9845142851</v>
      </c>
      <c r="F73" s="458">
        <f>(F64*(1+F65)^(E72/12))/F69*(1-F71)</f>
        <v>1987326.9845142851</v>
      </c>
      <c r="G73" s="276">
        <f>IF(G69=0,0,(G46*G63)/G69)</f>
        <v>0</v>
      </c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50" t="s">
        <v>172</v>
      </c>
    </row>
    <row r="74" spans="3:120" s="29" customFormat="1" ht="15" customHeight="1"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50" t="s">
        <v>172</v>
      </c>
    </row>
    <row r="75" spans="3:120" s="29" customFormat="1" ht="15" customHeight="1">
      <c r="C75" s="169" t="s">
        <v>506</v>
      </c>
      <c r="D75" s="457">
        <v>0</v>
      </c>
      <c r="E75" s="129"/>
      <c r="F75" s="457">
        <v>0</v>
      </c>
      <c r="G75" s="457">
        <v>0</v>
      </c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50" t="s">
        <v>172</v>
      </c>
    </row>
    <row r="76" spans="3:120" s="29" customFormat="1" ht="15" customHeight="1">
      <c r="C76" s="456" t="s">
        <v>505</v>
      </c>
      <c r="D76" s="278">
        <f>SUM(F76:G76)</f>
        <v>0</v>
      </c>
      <c r="F76" s="276">
        <f>F75*F46</f>
        <v>0</v>
      </c>
      <c r="G76" s="276">
        <f>G75*G46</f>
        <v>0</v>
      </c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50" t="s">
        <v>172</v>
      </c>
    </row>
    <row r="77" spans="3:120" s="29" customFormat="1" ht="15" customHeight="1">
      <c r="D77" s="39"/>
      <c r="F77" s="39"/>
      <c r="G77" s="39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50" t="s">
        <v>172</v>
      </c>
    </row>
    <row r="78" spans="3:120" s="29" customFormat="1" ht="15" customHeight="1">
      <c r="C78" s="29" t="s">
        <v>552</v>
      </c>
      <c r="D78" s="500">
        <f>SUM(F78:G78)</f>
        <v>1987326.9845142851</v>
      </c>
      <c r="F78" s="500">
        <f>F73-F76</f>
        <v>1987326.9845142851</v>
      </c>
      <c r="G78" s="39">
        <f>G73-G76</f>
        <v>0</v>
      </c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50" t="s">
        <v>172</v>
      </c>
    </row>
    <row r="79" spans="3:120" s="29" customFormat="1" ht="15" customHeight="1">
      <c r="D79" s="39"/>
      <c r="F79" s="39"/>
      <c r="G79" s="39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50" t="s">
        <v>172</v>
      </c>
    </row>
    <row r="80" spans="3:120" s="29" customFormat="1" ht="15" customHeight="1">
      <c r="C80" s="133" t="s">
        <v>504</v>
      </c>
      <c r="DP80" s="50" t="s">
        <v>172</v>
      </c>
    </row>
    <row r="81" spans="3:120" s="29" customFormat="1" ht="15" customHeight="1">
      <c r="C81" s="207" t="s">
        <v>503</v>
      </c>
      <c r="F81" s="454">
        <v>96</v>
      </c>
      <c r="DP81" s="50" t="s">
        <v>172</v>
      </c>
    </row>
    <row r="82" spans="3:120" s="29" customFormat="1" ht="15" customHeight="1">
      <c r="C82" s="207" t="s">
        <v>384</v>
      </c>
      <c r="F82" s="94">
        <v>0</v>
      </c>
      <c r="DP82" s="50" t="s">
        <v>172</v>
      </c>
    </row>
    <row r="83" spans="3:120" s="29" customFormat="1" ht="15" customHeight="1">
      <c r="C83" s="207" t="s">
        <v>502</v>
      </c>
      <c r="D83" s="167" t="s">
        <v>501</v>
      </c>
      <c r="E83" s="454">
        <v>24</v>
      </c>
      <c r="F83" s="455">
        <f>EOMONTH(F8,E83)</f>
        <v>42825</v>
      </c>
      <c r="DP83" s="50" t="s">
        <v>172</v>
      </c>
    </row>
    <row r="84" spans="3:120" s="29" customFormat="1" ht="15" customHeight="1">
      <c r="C84" s="207" t="s">
        <v>500</v>
      </c>
      <c r="E84" s="454">
        <v>60</v>
      </c>
      <c r="F84" s="455">
        <f>EOMONTH(F8,E84)</f>
        <v>43921</v>
      </c>
      <c r="DP84" s="50" t="s">
        <v>172</v>
      </c>
    </row>
    <row r="85" spans="3:120" s="29" customFormat="1" ht="15" customHeight="1">
      <c r="C85" s="207" t="s">
        <v>544</v>
      </c>
      <c r="F85" s="451">
        <f>SUM(BC423:BN423)</f>
        <v>2162867.5075290422</v>
      </c>
      <c r="G85" s="56">
        <f ca="1">+SUM(OFFSET(A423,0,5+F10-11,,12))</f>
        <v>2162867.5075290422</v>
      </c>
      <c r="DP85" s="50" t="s">
        <v>172</v>
      </c>
    </row>
    <row r="86" spans="3:120" s="29" customFormat="1" ht="15" customHeight="1">
      <c r="C86" s="207" t="s">
        <v>570</v>
      </c>
      <c r="F86" s="185">
        <f>Model!$N$1916</f>
        <v>0</v>
      </c>
      <c r="DP86" s="50" t="s">
        <v>172</v>
      </c>
    </row>
    <row r="87" spans="3:120" s="29" customFormat="1" ht="15" customHeight="1">
      <c r="C87" s="207" t="s">
        <v>499</v>
      </c>
      <c r="F87" s="94">
        <v>7.0000000000000007E-2</v>
      </c>
      <c r="DP87" s="50" t="s">
        <v>172</v>
      </c>
    </row>
    <row r="88" spans="3:120" s="29" customFormat="1" ht="15" customHeight="1">
      <c r="C88" s="453" t="s">
        <v>498</v>
      </c>
      <c r="D88" s="129"/>
      <c r="E88" s="129"/>
      <c r="F88" s="452">
        <f>F87+F86</f>
        <v>7.0000000000000007E-2</v>
      </c>
      <c r="DP88" s="50" t="s">
        <v>172</v>
      </c>
    </row>
    <row r="89" spans="3:120" s="29" customFormat="1" ht="15" customHeight="1">
      <c r="C89" s="140" t="s">
        <v>497</v>
      </c>
      <c r="F89" s="451">
        <f>F85/F88*(1-F82)</f>
        <v>30898107.250414886</v>
      </c>
      <c r="DP89" s="50" t="s">
        <v>172</v>
      </c>
    </row>
    <row r="90" spans="3:120" s="29" customFormat="1" ht="15" customHeight="1">
      <c r="C90" s="207"/>
      <c r="F90" s="450"/>
      <c r="DP90" s="50" t="s">
        <v>172</v>
      </c>
    </row>
    <row r="91" spans="3:120" s="29" customFormat="1" ht="15" customHeight="1">
      <c r="C91" s="18"/>
      <c r="D91" s="381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50" t="s">
        <v>172</v>
      </c>
    </row>
    <row r="92" spans="3:120" s="29" customFormat="1" ht="15" customHeight="1">
      <c r="C92" s="479" t="s">
        <v>496</v>
      </c>
      <c r="D92" s="448"/>
      <c r="E92" s="449"/>
      <c r="F92" s="448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  <c r="W92" s="447"/>
      <c r="X92" s="447"/>
      <c r="Y92" s="447"/>
      <c r="Z92" s="447"/>
      <c r="AA92" s="447"/>
      <c r="AB92" s="447"/>
      <c r="AC92" s="447"/>
      <c r="AD92" s="447"/>
      <c r="AE92" s="447"/>
      <c r="AF92" s="447"/>
      <c r="AG92" s="447"/>
      <c r="AH92" s="447"/>
      <c r="AI92" s="447"/>
      <c r="AJ92" s="447"/>
      <c r="AK92" s="447"/>
      <c r="AL92" s="447"/>
      <c r="AM92" s="447"/>
      <c r="AN92" s="447"/>
      <c r="AO92" s="447"/>
      <c r="AP92" s="447"/>
      <c r="AQ92" s="447"/>
      <c r="AR92" s="447"/>
      <c r="AS92" s="447"/>
      <c r="AT92" s="447"/>
      <c r="AU92" s="447"/>
      <c r="AV92" s="447"/>
      <c r="AW92" s="447"/>
      <c r="AX92" s="447"/>
      <c r="AY92" s="447"/>
      <c r="AZ92" s="447"/>
      <c r="BA92" s="447"/>
      <c r="BB92" s="447"/>
      <c r="BC92" s="447"/>
      <c r="BD92" s="447"/>
      <c r="BE92" s="447"/>
      <c r="BF92" s="447"/>
      <c r="BG92" s="447"/>
      <c r="BH92" s="447"/>
      <c r="BI92" s="447"/>
      <c r="BJ92" s="447"/>
      <c r="BK92" s="447"/>
      <c r="BL92" s="447"/>
      <c r="BM92" s="447"/>
      <c r="BN92" s="447"/>
      <c r="BO92" s="447"/>
      <c r="BP92" s="447"/>
      <c r="BQ92" s="447"/>
      <c r="BR92" s="447"/>
      <c r="BS92" s="447"/>
      <c r="BT92" s="447"/>
      <c r="BU92" s="447"/>
      <c r="BV92" s="447"/>
      <c r="BW92" s="447"/>
      <c r="BX92" s="447"/>
      <c r="BY92" s="447"/>
      <c r="BZ92" s="447"/>
      <c r="CA92" s="447"/>
      <c r="CB92" s="447"/>
      <c r="CC92" s="447"/>
      <c r="CD92" s="447"/>
      <c r="CE92" s="447"/>
      <c r="CF92" s="447"/>
      <c r="CG92" s="447"/>
      <c r="CH92" s="447"/>
      <c r="CI92" s="447"/>
      <c r="CJ92" s="447"/>
      <c r="CK92" s="447"/>
      <c r="CL92" s="447"/>
      <c r="CM92" s="447"/>
      <c r="CN92" s="447"/>
      <c r="CO92" s="447"/>
      <c r="CP92" s="447"/>
      <c r="CQ92" s="447"/>
      <c r="CR92" s="447"/>
      <c r="CS92" s="447"/>
      <c r="CT92" s="447"/>
      <c r="CU92" s="447"/>
      <c r="CV92" s="447"/>
      <c r="CW92" s="447"/>
      <c r="CX92" s="447"/>
      <c r="CY92" s="447"/>
      <c r="CZ92" s="447"/>
      <c r="DA92" s="447"/>
      <c r="DB92" s="447"/>
      <c r="DC92" s="447"/>
      <c r="DD92" s="447"/>
      <c r="DE92" s="447"/>
      <c r="DF92" s="447"/>
      <c r="DG92" s="447"/>
      <c r="DH92" s="447"/>
      <c r="DI92" s="447"/>
      <c r="DJ92" s="447"/>
      <c r="DK92" s="447"/>
      <c r="DL92" s="447"/>
      <c r="DM92" s="447"/>
      <c r="DN92" s="447"/>
      <c r="DO92" s="447"/>
      <c r="DP92" s="50" t="s">
        <v>172</v>
      </c>
    </row>
    <row r="93" spans="3:120" s="29" customFormat="1" ht="15" customHeight="1">
      <c r="C93" s="18"/>
      <c r="D93" s="381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50" t="s">
        <v>172</v>
      </c>
    </row>
    <row r="94" spans="3:120" s="29" customFormat="1" ht="15" customHeight="1">
      <c r="C94" s="103" t="s">
        <v>495</v>
      </c>
      <c r="D94" s="101"/>
      <c r="E94" s="102"/>
      <c r="F94" s="101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50" t="s">
        <v>172</v>
      </c>
    </row>
    <row r="95" spans="3:120" s="29" customFormat="1" ht="15" customHeight="1">
      <c r="C95" s="18"/>
      <c r="D95" s="381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50" t="s">
        <v>172</v>
      </c>
    </row>
    <row r="96" spans="3:120" s="29" customFormat="1" ht="15" customHeight="1">
      <c r="C96" s="161" t="s">
        <v>494</v>
      </c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S96" s="161"/>
      <c r="BT96" s="161"/>
      <c r="BU96" s="161"/>
      <c r="BV96" s="161"/>
      <c r="BW96" s="161"/>
      <c r="BX96" s="161"/>
      <c r="BY96" s="161"/>
      <c r="BZ96" s="161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61"/>
      <c r="CQ96" s="161"/>
      <c r="CR96" s="161"/>
      <c r="CS96" s="161"/>
      <c r="CT96" s="161"/>
      <c r="CU96" s="161"/>
      <c r="CV96" s="161"/>
      <c r="CW96" s="161"/>
      <c r="CX96" s="161"/>
      <c r="CY96" s="161"/>
      <c r="CZ96" s="161"/>
      <c r="DA96" s="161"/>
      <c r="DB96" s="161"/>
      <c r="DC96" s="161"/>
      <c r="DD96" s="161"/>
      <c r="DE96" s="161"/>
      <c r="DF96" s="161"/>
      <c r="DG96" s="161"/>
      <c r="DH96" s="161"/>
      <c r="DI96" s="161"/>
      <c r="DJ96" s="161"/>
      <c r="DK96" s="161"/>
      <c r="DL96" s="161"/>
      <c r="DM96" s="161"/>
      <c r="DN96" s="161"/>
      <c r="DO96" s="161"/>
      <c r="DP96" s="50" t="s">
        <v>172</v>
      </c>
    </row>
    <row r="97" spans="3:120" s="29" customFormat="1" ht="15" customHeight="1">
      <c r="C97" s="18"/>
      <c r="D97" s="381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50" t="s">
        <v>172</v>
      </c>
    </row>
    <row r="98" spans="3:120" s="29" customFormat="1" ht="15" customHeight="1">
      <c r="C98" s="446" t="s">
        <v>41</v>
      </c>
      <c r="D98" s="413" t="s">
        <v>296</v>
      </c>
      <c r="E98" s="413" t="s">
        <v>303</v>
      </c>
      <c r="F98" s="413" t="s">
        <v>295</v>
      </c>
      <c r="G98" s="413" t="s">
        <v>294</v>
      </c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50" t="s">
        <v>172</v>
      </c>
    </row>
    <row r="99" spans="3:120" s="29" customFormat="1" ht="15" customHeight="1">
      <c r="C99" s="29" t="s">
        <v>493</v>
      </c>
      <c r="D99" s="432"/>
      <c r="E99" s="432"/>
      <c r="F99" s="502">
        <f>F100/$F$51</f>
        <v>0.359375</v>
      </c>
      <c r="G99" s="444">
        <f>G100/$F$51</f>
        <v>0</v>
      </c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50" t="s">
        <v>172</v>
      </c>
    </row>
    <row r="100" spans="3:120" s="29" customFormat="1" ht="15" customHeight="1">
      <c r="C100" s="207" t="s">
        <v>142</v>
      </c>
      <c r="D100" s="432"/>
      <c r="E100" s="432"/>
      <c r="F100" s="463">
        <v>46</v>
      </c>
      <c r="G100" s="463">
        <v>0</v>
      </c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50" t="s">
        <v>172</v>
      </c>
    </row>
    <row r="101" spans="3:120" s="29" customFormat="1" ht="15" customHeight="1">
      <c r="C101" s="29" t="s">
        <v>492</v>
      </c>
      <c r="E101" s="17"/>
      <c r="F101" s="443">
        <f>1/18</f>
        <v>5.5555555555555552E-2</v>
      </c>
      <c r="G101" s="443">
        <v>0.45</v>
      </c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50" t="s">
        <v>172</v>
      </c>
    </row>
    <row r="102" spans="3:120" s="29" customFormat="1" ht="15" customHeight="1">
      <c r="C102" s="207" t="s">
        <v>142</v>
      </c>
      <c r="D102" s="442">
        <f>IF(E102="",F102+G102,E102)</f>
        <v>7.1111111111111107</v>
      </c>
      <c r="E102" s="17"/>
      <c r="F102" s="442">
        <f>(F101+F110)*$F$51</f>
        <v>7.1111111111111107</v>
      </c>
      <c r="G102" s="442">
        <f>(G101+G110)*$G$51</f>
        <v>0</v>
      </c>
      <c r="H102" s="445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50" t="s">
        <v>172</v>
      </c>
    </row>
    <row r="103" spans="3:120" s="29" customFormat="1" ht="15" customHeight="1">
      <c r="C103" s="29" t="s">
        <v>491</v>
      </c>
      <c r="E103" s="17"/>
      <c r="F103" s="443">
        <f>1/18</f>
        <v>5.5555555555555552E-2</v>
      </c>
      <c r="G103" s="443">
        <v>0.2</v>
      </c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50" t="s">
        <v>172</v>
      </c>
    </row>
    <row r="104" spans="3:120" s="29" customFormat="1" ht="15" customHeight="1">
      <c r="C104" s="207" t="s">
        <v>142</v>
      </c>
      <c r="D104" s="442">
        <f>IF(E104="",G104+F104,E104)</f>
        <v>7.1111111111111107</v>
      </c>
      <c r="E104" s="17"/>
      <c r="F104" s="442">
        <f>(F103+F110)*$F$51</f>
        <v>7.1111111111111107</v>
      </c>
      <c r="G104" s="442">
        <f>(G103+G110)*$G$51</f>
        <v>0</v>
      </c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50" t="s">
        <v>172</v>
      </c>
    </row>
    <row r="105" spans="3:120" s="29" customFormat="1" ht="15" customHeight="1">
      <c r="C105" s="29" t="s">
        <v>490</v>
      </c>
      <c r="E105" s="17"/>
      <c r="F105" s="443">
        <f>1/18</f>
        <v>5.5555555555555552E-2</v>
      </c>
      <c r="G105" s="443">
        <v>0.1</v>
      </c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50" t="s">
        <v>172</v>
      </c>
    </row>
    <row r="106" spans="3:120" s="29" customFormat="1" ht="15" customHeight="1">
      <c r="C106" s="207" t="s">
        <v>142</v>
      </c>
      <c r="D106" s="442">
        <f>IF(E106="",G106+F106,E106)</f>
        <v>7.1111111111111107</v>
      </c>
      <c r="E106" s="17"/>
      <c r="F106" s="442">
        <f>(F105+F110)*$F$51</f>
        <v>7.1111111111111107</v>
      </c>
      <c r="G106" s="442">
        <f>(G105+G110)*$G$51</f>
        <v>0</v>
      </c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50" t="s">
        <v>172</v>
      </c>
    </row>
    <row r="107" spans="3:120" s="29" customFormat="1" ht="15" customHeight="1">
      <c r="C107" s="29" t="s">
        <v>489</v>
      </c>
      <c r="E107" s="17"/>
      <c r="F107" s="502">
        <f>100%-((F105+F110)+(F103+F110)+(F101+F110)+(F99+F110))</f>
        <v>0.47395833333333337</v>
      </c>
      <c r="G107" s="502">
        <f>100%-((G105+G110)+(G103+G110)+(G101+G110)+(G99+G110))</f>
        <v>0.25</v>
      </c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50" t="s">
        <v>172</v>
      </c>
    </row>
    <row r="108" spans="3:120" s="29" customFormat="1" ht="15" customHeight="1">
      <c r="C108" s="207" t="s">
        <v>142</v>
      </c>
      <c r="D108" s="442">
        <f>IF(E108="",G108+F108,E108)</f>
        <v>60.666666666666671</v>
      </c>
      <c r="E108" s="17"/>
      <c r="F108" s="442">
        <f>(F107+F110)*$F$51</f>
        <v>60.666666666666671</v>
      </c>
      <c r="G108" s="442">
        <f>(G107+G110)*$G$51</f>
        <v>0</v>
      </c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50" t="s">
        <v>172</v>
      </c>
    </row>
    <row r="109" spans="3:120" s="29" customFormat="1" ht="15" customHeight="1">
      <c r="C109" s="34" t="str">
        <f>C98 &amp; " of Remaining Units"</f>
        <v>Sales Velocity of Remaining Units</v>
      </c>
      <c r="D109" s="442"/>
      <c r="E109" s="17"/>
      <c r="F109" s="443">
        <f>1/18</f>
        <v>5.5555555555555552E-2</v>
      </c>
      <c r="G109" s="443">
        <v>5.6000000000000001E-2</v>
      </c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50" t="s">
        <v>172</v>
      </c>
    </row>
    <row r="110" spans="3:120" s="29" customFormat="1" ht="15" customHeight="1">
      <c r="C110" s="34" t="s">
        <v>571</v>
      </c>
      <c r="D110" s="442"/>
      <c r="E110" s="17"/>
      <c r="F110" s="185">
        <f>Model!$L$1921</f>
        <v>0</v>
      </c>
      <c r="G110" s="185">
        <f>Model!$L$1921</f>
        <v>0</v>
      </c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50" t="s">
        <v>172</v>
      </c>
    </row>
    <row r="111" spans="3:120" s="29" customFormat="1" ht="15" customHeight="1">
      <c r="C111" s="34" t="str">
        <f>C98&amp;" Start Period"</f>
        <v>Sales Velocity Start Period</v>
      </c>
      <c r="D111" s="233"/>
      <c r="F111" s="233">
        <v>1</v>
      </c>
      <c r="G111" s="233">
        <v>4</v>
      </c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50" t="s">
        <v>172</v>
      </c>
    </row>
    <row r="112" spans="3:120" s="29" customFormat="1" ht="15" customHeight="1">
      <c r="C112" s="207" t="s">
        <v>13</v>
      </c>
      <c r="D112" s="206" t="str">
        <f>IF(D111="","",INDEX($F$77:$DP$78,1,MATCH(D111,$F$78:$DP$78,1)))</f>
        <v/>
      </c>
      <c r="F112" s="206">
        <f>IF(F111="","",INDEX($F$16:$DP$17,1,MATCH(F111,$F$17:$DP$17,1)))</f>
        <v>42124</v>
      </c>
      <c r="G112" s="206">
        <f>IF(G111="","",INDEX($F$16:$DP$17,1,MATCH(G111,$F$17:$DP$17,1)))</f>
        <v>42216</v>
      </c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50" t="s">
        <v>172</v>
      </c>
    </row>
    <row r="113" spans="3:121" s="29" customFormat="1" ht="15" customHeight="1">
      <c r="C113" s="207"/>
      <c r="D113" s="206"/>
      <c r="F113" s="206"/>
      <c r="G113" s="206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50" t="s">
        <v>172</v>
      </c>
    </row>
    <row r="114" spans="3:121" s="29" customFormat="1" ht="15" customHeight="1">
      <c r="C114" s="34" t="s">
        <v>35</v>
      </c>
      <c r="D114" s="206"/>
      <c r="F114" s="338">
        <f>F51+G51</f>
        <v>128</v>
      </c>
      <c r="G114" s="338">
        <f>IF(G17="","",($F$51+$G$51)-F135)</f>
        <v>82</v>
      </c>
      <c r="H114" s="338">
        <f t="shared" ref="H114:BS114" si="51">IF(H17="","",($F$51+$G$51)-G135)</f>
        <v>74.888888888888886</v>
      </c>
      <c r="I114" s="338">
        <f t="shared" si="51"/>
        <v>67.777777777777771</v>
      </c>
      <c r="J114" s="338">
        <f t="shared" si="51"/>
        <v>60.666666666666657</v>
      </c>
      <c r="K114" s="338">
        <f t="shared" si="51"/>
        <v>53.555555555555543</v>
      </c>
      <c r="L114" s="338">
        <f t="shared" si="51"/>
        <v>46.444444444444429</v>
      </c>
      <c r="M114" s="338">
        <f t="shared" si="51"/>
        <v>39.333333333333314</v>
      </c>
      <c r="N114" s="338">
        <f t="shared" si="51"/>
        <v>32.2222222222222</v>
      </c>
      <c r="O114" s="338">
        <f t="shared" si="51"/>
        <v>25.111111111111086</v>
      </c>
      <c r="P114" s="338">
        <f t="shared" si="51"/>
        <v>17.999999999999972</v>
      </c>
      <c r="Q114" s="338">
        <f t="shared" si="51"/>
        <v>10.888888888888857</v>
      </c>
      <c r="R114" s="338">
        <f t="shared" si="51"/>
        <v>3.777777777777743</v>
      </c>
      <c r="S114" s="338">
        <f t="shared" si="51"/>
        <v>0</v>
      </c>
      <c r="T114" s="338">
        <f t="shared" si="51"/>
        <v>0</v>
      </c>
      <c r="U114" s="338">
        <f t="shared" si="51"/>
        <v>0</v>
      </c>
      <c r="V114" s="338">
        <f t="shared" si="51"/>
        <v>0</v>
      </c>
      <c r="W114" s="338">
        <f t="shared" si="51"/>
        <v>0</v>
      </c>
      <c r="X114" s="338">
        <f t="shared" si="51"/>
        <v>0</v>
      </c>
      <c r="Y114" s="338">
        <f t="shared" si="51"/>
        <v>0</v>
      </c>
      <c r="Z114" s="338">
        <f t="shared" si="51"/>
        <v>0</v>
      </c>
      <c r="AA114" s="338">
        <f t="shared" si="51"/>
        <v>0</v>
      </c>
      <c r="AB114" s="338">
        <f t="shared" si="51"/>
        <v>0</v>
      </c>
      <c r="AC114" s="338">
        <f t="shared" si="51"/>
        <v>0</v>
      </c>
      <c r="AD114" s="338">
        <f t="shared" si="51"/>
        <v>0</v>
      </c>
      <c r="AE114" s="338">
        <f t="shared" si="51"/>
        <v>0</v>
      </c>
      <c r="AF114" s="338">
        <f t="shared" si="51"/>
        <v>0</v>
      </c>
      <c r="AG114" s="338">
        <f t="shared" si="51"/>
        <v>0</v>
      </c>
      <c r="AH114" s="338">
        <f t="shared" si="51"/>
        <v>0</v>
      </c>
      <c r="AI114" s="338">
        <f t="shared" si="51"/>
        <v>0</v>
      </c>
      <c r="AJ114" s="338">
        <f t="shared" si="51"/>
        <v>0</v>
      </c>
      <c r="AK114" s="338">
        <f t="shared" si="51"/>
        <v>0</v>
      </c>
      <c r="AL114" s="338">
        <f t="shared" si="51"/>
        <v>0</v>
      </c>
      <c r="AM114" s="338">
        <f t="shared" si="51"/>
        <v>0</v>
      </c>
      <c r="AN114" s="338">
        <f t="shared" si="51"/>
        <v>0</v>
      </c>
      <c r="AO114" s="338">
        <f t="shared" si="51"/>
        <v>0</v>
      </c>
      <c r="AP114" s="338">
        <f t="shared" si="51"/>
        <v>0</v>
      </c>
      <c r="AQ114" s="338">
        <f t="shared" si="51"/>
        <v>0</v>
      </c>
      <c r="AR114" s="338">
        <f t="shared" si="51"/>
        <v>0</v>
      </c>
      <c r="AS114" s="338">
        <f t="shared" si="51"/>
        <v>0</v>
      </c>
      <c r="AT114" s="338">
        <f t="shared" si="51"/>
        <v>0</v>
      </c>
      <c r="AU114" s="338">
        <f t="shared" si="51"/>
        <v>0</v>
      </c>
      <c r="AV114" s="338">
        <f t="shared" si="51"/>
        <v>0</v>
      </c>
      <c r="AW114" s="338">
        <f t="shared" si="51"/>
        <v>0</v>
      </c>
      <c r="AX114" s="338">
        <f t="shared" si="51"/>
        <v>0</v>
      </c>
      <c r="AY114" s="338">
        <f t="shared" si="51"/>
        <v>0</v>
      </c>
      <c r="AZ114" s="338">
        <f t="shared" si="51"/>
        <v>0</v>
      </c>
      <c r="BA114" s="338">
        <f t="shared" si="51"/>
        <v>0</v>
      </c>
      <c r="BB114" s="338">
        <f t="shared" si="51"/>
        <v>0</v>
      </c>
      <c r="BC114" s="338">
        <f t="shared" si="51"/>
        <v>0</v>
      </c>
      <c r="BD114" s="338">
        <f t="shared" si="51"/>
        <v>0</v>
      </c>
      <c r="BE114" s="338">
        <f t="shared" si="51"/>
        <v>0</v>
      </c>
      <c r="BF114" s="338">
        <f t="shared" si="51"/>
        <v>0</v>
      </c>
      <c r="BG114" s="338">
        <f t="shared" si="51"/>
        <v>0</v>
      </c>
      <c r="BH114" s="338">
        <f t="shared" si="51"/>
        <v>0</v>
      </c>
      <c r="BI114" s="338">
        <f t="shared" si="51"/>
        <v>0</v>
      </c>
      <c r="BJ114" s="338">
        <f t="shared" si="51"/>
        <v>0</v>
      </c>
      <c r="BK114" s="338">
        <f t="shared" si="51"/>
        <v>0</v>
      </c>
      <c r="BL114" s="338">
        <f t="shared" si="51"/>
        <v>0</v>
      </c>
      <c r="BM114" s="338">
        <f t="shared" si="51"/>
        <v>0</v>
      </c>
      <c r="BN114" s="338">
        <f t="shared" si="51"/>
        <v>0</v>
      </c>
      <c r="BO114" s="338" t="str">
        <f t="shared" si="51"/>
        <v/>
      </c>
      <c r="BP114" s="338" t="str">
        <f t="shared" si="51"/>
        <v/>
      </c>
      <c r="BQ114" s="338" t="str">
        <f t="shared" si="51"/>
        <v/>
      </c>
      <c r="BR114" s="338" t="str">
        <f t="shared" si="51"/>
        <v/>
      </c>
      <c r="BS114" s="338" t="str">
        <f t="shared" si="51"/>
        <v/>
      </c>
      <c r="BT114" s="338" t="str">
        <f t="shared" ref="BT114:CA114" si="52">IF(BT17="","",($F$51+$G$51)-BS135)</f>
        <v/>
      </c>
      <c r="BU114" s="338" t="str">
        <f t="shared" si="52"/>
        <v/>
      </c>
      <c r="BV114" s="338" t="str">
        <f t="shared" si="52"/>
        <v/>
      </c>
      <c r="BW114" s="338" t="str">
        <f t="shared" si="52"/>
        <v/>
      </c>
      <c r="BX114" s="338" t="str">
        <f t="shared" si="52"/>
        <v/>
      </c>
      <c r="BY114" s="338" t="str">
        <f t="shared" si="52"/>
        <v/>
      </c>
      <c r="BZ114" s="338" t="str">
        <f t="shared" si="52"/>
        <v/>
      </c>
      <c r="CA114" s="338" t="str">
        <f t="shared" si="52"/>
        <v/>
      </c>
      <c r="CB114" s="338" t="str">
        <f t="shared" ref="CB114" si="53">IF(CB17="","",($F$51+$G$51)-CA135)</f>
        <v/>
      </c>
      <c r="CC114" s="338" t="str">
        <f t="shared" ref="CC114" si="54">IF(CC17="","",($F$51+$G$51)-CB135)</f>
        <v/>
      </c>
      <c r="CD114" s="338" t="str">
        <f t="shared" ref="CD114" si="55">IF(CD17="","",($F$51+$G$51)-CC135)</f>
        <v/>
      </c>
      <c r="CE114" s="338" t="str">
        <f t="shared" ref="CE114" si="56">IF(CE17="","",($F$51+$G$51)-CD135)</f>
        <v/>
      </c>
      <c r="CF114" s="338" t="str">
        <f t="shared" ref="CF114" si="57">IF(CF17="","",($F$51+$G$51)-CE135)</f>
        <v/>
      </c>
      <c r="CG114" s="338" t="str">
        <f t="shared" ref="CG114" si="58">IF(CG17="","",($F$51+$G$51)-CF135)</f>
        <v/>
      </c>
      <c r="CH114" s="338" t="str">
        <f t="shared" ref="CH114" si="59">IF(CH17="","",($F$51+$G$51)-CG135)</f>
        <v/>
      </c>
      <c r="CI114" s="338" t="str">
        <f t="shared" ref="CI114" si="60">IF(CI17="","",($F$51+$G$51)-CH135)</f>
        <v/>
      </c>
      <c r="CJ114" s="338" t="str">
        <f t="shared" ref="CJ114" si="61">IF(CJ17="","",($F$51+$G$51)-CI135)</f>
        <v/>
      </c>
      <c r="CK114" s="338" t="str">
        <f t="shared" ref="CK114" si="62">IF(CK17="","",($F$51+$G$51)-CJ135)</f>
        <v/>
      </c>
      <c r="CL114" s="338" t="str">
        <f t="shared" ref="CL114" si="63">IF(CL17="","",($F$51+$G$51)-CK135)</f>
        <v/>
      </c>
      <c r="CM114" s="338" t="str">
        <f t="shared" ref="CM114" si="64">IF(CM17="","",($F$51+$G$51)-CL135)</f>
        <v/>
      </c>
      <c r="CN114" s="338" t="str">
        <f t="shared" ref="CN114" si="65">IF(CN17="","",($F$51+$G$51)-CM135)</f>
        <v/>
      </c>
      <c r="CO114" s="338" t="str">
        <f t="shared" ref="CO114" si="66">IF(CO17="","",($F$51+$G$51)-CN135)</f>
        <v/>
      </c>
      <c r="CP114" s="338" t="str">
        <f t="shared" ref="CP114" si="67">IF(CP17="","",($F$51+$G$51)-CO135)</f>
        <v/>
      </c>
      <c r="CQ114" s="338" t="str">
        <f t="shared" ref="CQ114" si="68">IF(CQ17="","",($F$51+$G$51)-CP135)</f>
        <v/>
      </c>
      <c r="CR114" s="338" t="str">
        <f t="shared" ref="CR114" si="69">IF(CR17="","",($F$51+$G$51)-CQ135)</f>
        <v/>
      </c>
      <c r="CS114" s="338" t="str">
        <f t="shared" ref="CS114" si="70">IF(CS17="","",($F$51+$G$51)-CR135)</f>
        <v/>
      </c>
      <c r="CT114" s="338" t="str">
        <f t="shared" ref="CT114" si="71">IF(CT17="","",($F$51+$G$51)-CS135)</f>
        <v/>
      </c>
      <c r="CU114" s="338" t="str">
        <f t="shared" ref="CU114" si="72">IF(CU17="","",($F$51+$G$51)-CT135)</f>
        <v/>
      </c>
      <c r="CV114" s="338" t="str">
        <f t="shared" ref="CV114" si="73">IF(CV17="","",($F$51+$G$51)-CU135)</f>
        <v/>
      </c>
      <c r="CW114" s="338" t="str">
        <f t="shared" ref="CW114" si="74">IF(CW17="","",($F$51+$G$51)-CV135)</f>
        <v/>
      </c>
      <c r="CX114" s="338" t="str">
        <f t="shared" ref="CX114" si="75">IF(CX17="","",($F$51+$G$51)-CW135)</f>
        <v/>
      </c>
      <c r="CY114" s="338" t="str">
        <f t="shared" ref="CY114" si="76">IF(CY17="","",($F$51+$G$51)-CX135)</f>
        <v/>
      </c>
      <c r="CZ114" s="338" t="str">
        <f t="shared" ref="CZ114" si="77">IF(CZ17="","",($F$51+$G$51)-CY135)</f>
        <v/>
      </c>
      <c r="DA114" s="338" t="str">
        <f t="shared" ref="DA114" si="78">IF(DA17="","",($F$51+$G$51)-CZ135)</f>
        <v/>
      </c>
      <c r="DB114" s="338" t="str">
        <f t="shared" ref="DB114" si="79">IF(DB17="","",($F$51+$G$51)-DA135)</f>
        <v/>
      </c>
      <c r="DC114" s="338" t="str">
        <f t="shared" ref="DC114" si="80">IF(DC17="","",($F$51+$G$51)-DB135)</f>
        <v/>
      </c>
      <c r="DD114" s="338" t="str">
        <f t="shared" ref="DD114" si="81">IF(DD17="","",($F$51+$G$51)-DC135)</f>
        <v/>
      </c>
      <c r="DE114" s="338" t="str">
        <f t="shared" ref="DE114" si="82">IF(DE17="","",($F$51+$G$51)-DD135)</f>
        <v/>
      </c>
      <c r="DF114" s="338" t="str">
        <f t="shared" ref="DF114" si="83">IF(DF17="","",($F$51+$G$51)-DE135)</f>
        <v/>
      </c>
      <c r="DG114" s="338" t="str">
        <f t="shared" ref="DG114" si="84">IF(DG17="","",($F$51+$G$51)-DF135)</f>
        <v/>
      </c>
      <c r="DH114" s="338" t="str">
        <f t="shared" ref="DH114" si="85">IF(DH17="","",($F$51+$G$51)-DG135)</f>
        <v/>
      </c>
      <c r="DI114" s="338" t="str">
        <f t="shared" ref="DI114" si="86">IF(DI17="","",($F$51+$G$51)-DH135)</f>
        <v/>
      </c>
      <c r="DJ114" s="338" t="str">
        <f t="shared" ref="DJ114" si="87">IF(DJ17="","",($F$51+$G$51)-DI135)</f>
        <v/>
      </c>
      <c r="DK114" s="338" t="str">
        <f t="shared" ref="DK114" si="88">IF(DK17="","",($F$51+$G$51)-DJ135)</f>
        <v/>
      </c>
      <c r="DL114" s="338" t="str">
        <f t="shared" ref="DL114" si="89">IF(DL17="","",($F$51+$G$51)-DK135)</f>
        <v/>
      </c>
      <c r="DM114" s="338" t="str">
        <f t="shared" ref="DM114" si="90">IF(DM17="","",($F$51+$G$51)-DL135)</f>
        <v/>
      </c>
      <c r="DN114" s="338" t="str">
        <f t="shared" ref="DN114" si="91">IF(DN17="","",($F$51+$G$51)-DM135)</f>
        <v/>
      </c>
      <c r="DO114" s="441"/>
      <c r="DP114" s="50" t="s">
        <v>172</v>
      </c>
    </row>
    <row r="115" spans="3:121" s="29" customFormat="1" ht="15" customHeight="1">
      <c r="C115" s="18"/>
      <c r="D115" s="381"/>
      <c r="E115" s="18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50" t="s">
        <v>172</v>
      </c>
    </row>
    <row r="116" spans="3:121" s="29" customFormat="1" ht="15" customHeight="1">
      <c r="C116" s="126" t="s">
        <v>295</v>
      </c>
      <c r="D116" s="242"/>
      <c r="E116" s="243"/>
      <c r="F116" s="338"/>
      <c r="G116" s="338"/>
      <c r="H116" s="338"/>
      <c r="I116" s="338"/>
      <c r="J116" s="338"/>
      <c r="K116" s="338"/>
      <c r="L116" s="338"/>
      <c r="M116" s="338"/>
      <c r="N116" s="338"/>
      <c r="O116" s="338"/>
      <c r="P116" s="338"/>
      <c r="Q116" s="338"/>
      <c r="R116" s="338"/>
      <c r="S116" s="338"/>
      <c r="T116" s="338"/>
      <c r="U116" s="338"/>
      <c r="V116" s="338"/>
      <c r="W116" s="338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8"/>
      <c r="AH116" s="338"/>
      <c r="AI116" s="338"/>
      <c r="AJ116" s="338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8"/>
      <c r="AU116" s="338"/>
      <c r="AV116" s="338"/>
      <c r="AW116" s="338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8"/>
      <c r="BH116" s="338"/>
      <c r="BI116" s="338"/>
      <c r="BJ116" s="338"/>
      <c r="BK116" s="338"/>
      <c r="BL116" s="338"/>
      <c r="BM116" s="338"/>
      <c r="BN116" s="338"/>
      <c r="BO116" s="338"/>
      <c r="BP116" s="338"/>
      <c r="BQ116" s="338"/>
      <c r="BR116" s="338"/>
      <c r="BS116" s="338"/>
      <c r="BT116" s="338"/>
      <c r="BU116" s="338"/>
      <c r="BV116" s="338"/>
      <c r="BW116" s="338"/>
      <c r="BX116" s="338"/>
      <c r="BY116" s="338"/>
      <c r="BZ116" s="338"/>
      <c r="CA116" s="338"/>
      <c r="CB116" s="338"/>
      <c r="CC116" s="338"/>
      <c r="CD116" s="338"/>
      <c r="CE116" s="338"/>
      <c r="CF116" s="338"/>
      <c r="CG116" s="338"/>
      <c r="CH116" s="338"/>
      <c r="CI116" s="338"/>
      <c r="CJ116" s="338"/>
      <c r="CK116" s="338"/>
      <c r="CL116" s="338"/>
      <c r="CM116" s="338"/>
      <c r="CN116" s="338"/>
      <c r="CO116" s="338"/>
      <c r="CP116" s="338"/>
      <c r="CQ116" s="338"/>
      <c r="CR116" s="338"/>
      <c r="CS116" s="338"/>
      <c r="CT116" s="338"/>
      <c r="CU116" s="338"/>
      <c r="CV116" s="338"/>
      <c r="CW116" s="338"/>
      <c r="CX116" s="338"/>
      <c r="CY116" s="338"/>
      <c r="CZ116" s="338"/>
      <c r="DA116" s="338"/>
      <c r="DB116" s="338"/>
      <c r="DC116" s="338"/>
      <c r="DD116" s="338"/>
      <c r="DE116" s="338"/>
      <c r="DF116" s="338"/>
      <c r="DG116" s="338"/>
      <c r="DH116" s="338"/>
      <c r="DI116" s="338"/>
      <c r="DJ116" s="338"/>
      <c r="DK116" s="338"/>
      <c r="DL116" s="338"/>
      <c r="DM116" s="338"/>
      <c r="DN116" s="338"/>
      <c r="DO116" s="47"/>
      <c r="DP116" s="50" t="s">
        <v>172</v>
      </c>
      <c r="DQ116" s="18"/>
    </row>
    <row r="117" spans="3:121" s="29" customFormat="1" ht="15" customHeight="1">
      <c r="C117" s="120" t="s">
        <v>488</v>
      </c>
      <c r="D117" s="440">
        <v>0</v>
      </c>
      <c r="E117" s="243"/>
      <c r="F117" s="338">
        <f t="shared" ref="F117:AK117" si="92">IF(F$17="","",IF(F$17=$D$117,$F$100,0))</f>
        <v>46</v>
      </c>
      <c r="G117" s="338">
        <f t="shared" si="92"/>
        <v>0</v>
      </c>
      <c r="H117" s="338">
        <f t="shared" si="92"/>
        <v>0</v>
      </c>
      <c r="I117" s="338">
        <f t="shared" si="92"/>
        <v>0</v>
      </c>
      <c r="J117" s="338">
        <f t="shared" si="92"/>
        <v>0</v>
      </c>
      <c r="K117" s="338">
        <f t="shared" si="92"/>
        <v>0</v>
      </c>
      <c r="L117" s="338">
        <f t="shared" si="92"/>
        <v>0</v>
      </c>
      <c r="M117" s="338">
        <f t="shared" si="92"/>
        <v>0</v>
      </c>
      <c r="N117" s="338">
        <f t="shared" si="92"/>
        <v>0</v>
      </c>
      <c r="O117" s="338">
        <f t="shared" si="92"/>
        <v>0</v>
      </c>
      <c r="P117" s="338">
        <f t="shared" si="92"/>
        <v>0</v>
      </c>
      <c r="Q117" s="338">
        <f t="shared" si="92"/>
        <v>0</v>
      </c>
      <c r="R117" s="338">
        <f t="shared" si="92"/>
        <v>0</v>
      </c>
      <c r="S117" s="338">
        <f t="shared" si="92"/>
        <v>0</v>
      </c>
      <c r="T117" s="338">
        <f t="shared" si="92"/>
        <v>0</v>
      </c>
      <c r="U117" s="338">
        <f t="shared" si="92"/>
        <v>0</v>
      </c>
      <c r="V117" s="338">
        <f t="shared" si="92"/>
        <v>0</v>
      </c>
      <c r="W117" s="338">
        <f t="shared" si="92"/>
        <v>0</v>
      </c>
      <c r="X117" s="338">
        <f t="shared" si="92"/>
        <v>0</v>
      </c>
      <c r="Y117" s="338">
        <f t="shared" si="92"/>
        <v>0</v>
      </c>
      <c r="Z117" s="338">
        <f t="shared" si="92"/>
        <v>0</v>
      </c>
      <c r="AA117" s="338">
        <f t="shared" si="92"/>
        <v>0</v>
      </c>
      <c r="AB117" s="338">
        <f t="shared" si="92"/>
        <v>0</v>
      </c>
      <c r="AC117" s="338">
        <f t="shared" si="92"/>
        <v>0</v>
      </c>
      <c r="AD117" s="338">
        <f t="shared" si="92"/>
        <v>0</v>
      </c>
      <c r="AE117" s="338">
        <f t="shared" si="92"/>
        <v>0</v>
      </c>
      <c r="AF117" s="338">
        <f t="shared" si="92"/>
        <v>0</v>
      </c>
      <c r="AG117" s="338">
        <f t="shared" si="92"/>
        <v>0</v>
      </c>
      <c r="AH117" s="338">
        <f t="shared" si="92"/>
        <v>0</v>
      </c>
      <c r="AI117" s="338">
        <f t="shared" si="92"/>
        <v>0</v>
      </c>
      <c r="AJ117" s="338">
        <f t="shared" si="92"/>
        <v>0</v>
      </c>
      <c r="AK117" s="338">
        <f t="shared" si="92"/>
        <v>0</v>
      </c>
      <c r="AL117" s="338">
        <f t="shared" ref="AL117:BQ117" si="93">IF(AL$17="","",IF(AL$17=$D$117,$F$100,0))</f>
        <v>0</v>
      </c>
      <c r="AM117" s="338">
        <f t="shared" si="93"/>
        <v>0</v>
      </c>
      <c r="AN117" s="338">
        <f t="shared" si="93"/>
        <v>0</v>
      </c>
      <c r="AO117" s="338">
        <f t="shared" si="93"/>
        <v>0</v>
      </c>
      <c r="AP117" s="338">
        <f t="shared" si="93"/>
        <v>0</v>
      </c>
      <c r="AQ117" s="338">
        <f t="shared" si="93"/>
        <v>0</v>
      </c>
      <c r="AR117" s="338">
        <f t="shared" si="93"/>
        <v>0</v>
      </c>
      <c r="AS117" s="338">
        <f t="shared" si="93"/>
        <v>0</v>
      </c>
      <c r="AT117" s="338">
        <f t="shared" si="93"/>
        <v>0</v>
      </c>
      <c r="AU117" s="338">
        <f t="shared" si="93"/>
        <v>0</v>
      </c>
      <c r="AV117" s="338">
        <f t="shared" si="93"/>
        <v>0</v>
      </c>
      <c r="AW117" s="338">
        <f t="shared" si="93"/>
        <v>0</v>
      </c>
      <c r="AX117" s="338">
        <f t="shared" si="93"/>
        <v>0</v>
      </c>
      <c r="AY117" s="338">
        <f t="shared" si="93"/>
        <v>0</v>
      </c>
      <c r="AZ117" s="338">
        <f t="shared" si="93"/>
        <v>0</v>
      </c>
      <c r="BA117" s="338">
        <f t="shared" si="93"/>
        <v>0</v>
      </c>
      <c r="BB117" s="338">
        <f t="shared" si="93"/>
        <v>0</v>
      </c>
      <c r="BC117" s="338">
        <f t="shared" si="93"/>
        <v>0</v>
      </c>
      <c r="BD117" s="338">
        <f t="shared" si="93"/>
        <v>0</v>
      </c>
      <c r="BE117" s="338">
        <f t="shared" si="93"/>
        <v>0</v>
      </c>
      <c r="BF117" s="338">
        <f t="shared" si="93"/>
        <v>0</v>
      </c>
      <c r="BG117" s="338">
        <f t="shared" si="93"/>
        <v>0</v>
      </c>
      <c r="BH117" s="338">
        <f t="shared" si="93"/>
        <v>0</v>
      </c>
      <c r="BI117" s="338">
        <f t="shared" si="93"/>
        <v>0</v>
      </c>
      <c r="BJ117" s="338">
        <f t="shared" si="93"/>
        <v>0</v>
      </c>
      <c r="BK117" s="338">
        <f t="shared" si="93"/>
        <v>0</v>
      </c>
      <c r="BL117" s="338">
        <f t="shared" si="93"/>
        <v>0</v>
      </c>
      <c r="BM117" s="338">
        <f t="shared" si="93"/>
        <v>0</v>
      </c>
      <c r="BN117" s="338">
        <f t="shared" si="93"/>
        <v>0</v>
      </c>
      <c r="BO117" s="338" t="str">
        <f t="shared" si="93"/>
        <v/>
      </c>
      <c r="BP117" s="338" t="str">
        <f t="shared" si="93"/>
        <v/>
      </c>
      <c r="BQ117" s="338" t="str">
        <f t="shared" si="93"/>
        <v/>
      </c>
      <c r="BR117" s="338" t="str">
        <f t="shared" ref="BR117:DN117" si="94">IF(BR$17="","",IF(BR$17=$D$117,$F$100,0))</f>
        <v/>
      </c>
      <c r="BS117" s="338" t="str">
        <f t="shared" si="94"/>
        <v/>
      </c>
      <c r="BT117" s="338" t="str">
        <f t="shared" si="94"/>
        <v/>
      </c>
      <c r="BU117" s="338" t="str">
        <f t="shared" si="94"/>
        <v/>
      </c>
      <c r="BV117" s="338" t="str">
        <f t="shared" si="94"/>
        <v/>
      </c>
      <c r="BW117" s="338" t="str">
        <f t="shared" si="94"/>
        <v/>
      </c>
      <c r="BX117" s="338" t="str">
        <f t="shared" si="94"/>
        <v/>
      </c>
      <c r="BY117" s="338" t="str">
        <f t="shared" si="94"/>
        <v/>
      </c>
      <c r="BZ117" s="338" t="str">
        <f t="shared" si="94"/>
        <v/>
      </c>
      <c r="CA117" s="338" t="str">
        <f t="shared" si="94"/>
        <v/>
      </c>
      <c r="CB117" s="338" t="str">
        <f t="shared" si="94"/>
        <v/>
      </c>
      <c r="CC117" s="338" t="str">
        <f t="shared" si="94"/>
        <v/>
      </c>
      <c r="CD117" s="338" t="str">
        <f t="shared" si="94"/>
        <v/>
      </c>
      <c r="CE117" s="338" t="str">
        <f t="shared" si="94"/>
        <v/>
      </c>
      <c r="CF117" s="338" t="str">
        <f t="shared" si="94"/>
        <v/>
      </c>
      <c r="CG117" s="338" t="str">
        <f t="shared" si="94"/>
        <v/>
      </c>
      <c r="CH117" s="338" t="str">
        <f t="shared" si="94"/>
        <v/>
      </c>
      <c r="CI117" s="338" t="str">
        <f t="shared" si="94"/>
        <v/>
      </c>
      <c r="CJ117" s="338" t="str">
        <f t="shared" si="94"/>
        <v/>
      </c>
      <c r="CK117" s="338" t="str">
        <f t="shared" si="94"/>
        <v/>
      </c>
      <c r="CL117" s="338" t="str">
        <f t="shared" si="94"/>
        <v/>
      </c>
      <c r="CM117" s="338" t="str">
        <f t="shared" si="94"/>
        <v/>
      </c>
      <c r="CN117" s="338" t="str">
        <f t="shared" si="94"/>
        <v/>
      </c>
      <c r="CO117" s="338" t="str">
        <f t="shared" si="94"/>
        <v/>
      </c>
      <c r="CP117" s="338" t="str">
        <f t="shared" si="94"/>
        <v/>
      </c>
      <c r="CQ117" s="338" t="str">
        <f t="shared" si="94"/>
        <v/>
      </c>
      <c r="CR117" s="338" t="str">
        <f t="shared" si="94"/>
        <v/>
      </c>
      <c r="CS117" s="338" t="str">
        <f t="shared" si="94"/>
        <v/>
      </c>
      <c r="CT117" s="338" t="str">
        <f t="shared" si="94"/>
        <v/>
      </c>
      <c r="CU117" s="338" t="str">
        <f t="shared" si="94"/>
        <v/>
      </c>
      <c r="CV117" s="338" t="str">
        <f t="shared" si="94"/>
        <v/>
      </c>
      <c r="CW117" s="338" t="str">
        <f t="shared" si="94"/>
        <v/>
      </c>
      <c r="CX117" s="338" t="str">
        <f t="shared" si="94"/>
        <v/>
      </c>
      <c r="CY117" s="338" t="str">
        <f t="shared" si="94"/>
        <v/>
      </c>
      <c r="CZ117" s="338" t="str">
        <f t="shared" si="94"/>
        <v/>
      </c>
      <c r="DA117" s="338" t="str">
        <f t="shared" si="94"/>
        <v/>
      </c>
      <c r="DB117" s="338" t="str">
        <f t="shared" si="94"/>
        <v/>
      </c>
      <c r="DC117" s="338" t="str">
        <f t="shared" si="94"/>
        <v/>
      </c>
      <c r="DD117" s="338" t="str">
        <f t="shared" si="94"/>
        <v/>
      </c>
      <c r="DE117" s="338" t="str">
        <f t="shared" si="94"/>
        <v/>
      </c>
      <c r="DF117" s="338" t="str">
        <f t="shared" si="94"/>
        <v/>
      </c>
      <c r="DG117" s="338" t="str">
        <f t="shared" si="94"/>
        <v/>
      </c>
      <c r="DH117" s="338" t="str">
        <f t="shared" si="94"/>
        <v/>
      </c>
      <c r="DI117" s="338" t="str">
        <f t="shared" si="94"/>
        <v/>
      </c>
      <c r="DJ117" s="338" t="str">
        <f t="shared" si="94"/>
        <v/>
      </c>
      <c r="DK117" s="338" t="str">
        <f t="shared" si="94"/>
        <v/>
      </c>
      <c r="DL117" s="338" t="str">
        <f t="shared" si="94"/>
        <v/>
      </c>
      <c r="DM117" s="338" t="str">
        <f t="shared" si="94"/>
        <v/>
      </c>
      <c r="DN117" s="338" t="str">
        <f t="shared" si="94"/>
        <v/>
      </c>
      <c r="DO117" s="47"/>
      <c r="DP117" s="50" t="s">
        <v>172</v>
      </c>
      <c r="DQ117" s="18"/>
    </row>
    <row r="118" spans="3:121" s="29" customFormat="1" ht="15" customHeight="1">
      <c r="C118" s="120" t="s">
        <v>487</v>
      </c>
      <c r="D118" s="440">
        <f>F111</f>
        <v>1</v>
      </c>
      <c r="E118" s="243"/>
      <c r="F118" s="338">
        <f t="shared" ref="F118:AK118" si="95">IF(F$17="","",IF(F$17=$D$118,$F$102,0))</f>
        <v>0</v>
      </c>
      <c r="G118" s="338">
        <f t="shared" si="95"/>
        <v>7.1111111111111107</v>
      </c>
      <c r="H118" s="338">
        <f t="shared" si="95"/>
        <v>0</v>
      </c>
      <c r="I118" s="338">
        <f t="shared" si="95"/>
        <v>0</v>
      </c>
      <c r="J118" s="338">
        <f t="shared" si="95"/>
        <v>0</v>
      </c>
      <c r="K118" s="338">
        <f t="shared" si="95"/>
        <v>0</v>
      </c>
      <c r="L118" s="338">
        <f t="shared" si="95"/>
        <v>0</v>
      </c>
      <c r="M118" s="338">
        <f t="shared" si="95"/>
        <v>0</v>
      </c>
      <c r="N118" s="338">
        <f t="shared" si="95"/>
        <v>0</v>
      </c>
      <c r="O118" s="338">
        <f t="shared" si="95"/>
        <v>0</v>
      </c>
      <c r="P118" s="338">
        <f t="shared" si="95"/>
        <v>0</v>
      </c>
      <c r="Q118" s="338">
        <f t="shared" si="95"/>
        <v>0</v>
      </c>
      <c r="R118" s="338">
        <f t="shared" si="95"/>
        <v>0</v>
      </c>
      <c r="S118" s="338">
        <f t="shared" si="95"/>
        <v>0</v>
      </c>
      <c r="T118" s="338">
        <f t="shared" si="95"/>
        <v>0</v>
      </c>
      <c r="U118" s="338">
        <f t="shared" si="95"/>
        <v>0</v>
      </c>
      <c r="V118" s="338">
        <f t="shared" si="95"/>
        <v>0</v>
      </c>
      <c r="W118" s="338">
        <f t="shared" si="95"/>
        <v>0</v>
      </c>
      <c r="X118" s="338">
        <f t="shared" si="95"/>
        <v>0</v>
      </c>
      <c r="Y118" s="338">
        <f t="shared" si="95"/>
        <v>0</v>
      </c>
      <c r="Z118" s="338">
        <f t="shared" si="95"/>
        <v>0</v>
      </c>
      <c r="AA118" s="338">
        <f t="shared" si="95"/>
        <v>0</v>
      </c>
      <c r="AB118" s="338">
        <f t="shared" si="95"/>
        <v>0</v>
      </c>
      <c r="AC118" s="338">
        <f t="shared" si="95"/>
        <v>0</v>
      </c>
      <c r="AD118" s="338">
        <f t="shared" si="95"/>
        <v>0</v>
      </c>
      <c r="AE118" s="338">
        <f t="shared" si="95"/>
        <v>0</v>
      </c>
      <c r="AF118" s="338">
        <f t="shared" si="95"/>
        <v>0</v>
      </c>
      <c r="AG118" s="338">
        <f t="shared" si="95"/>
        <v>0</v>
      </c>
      <c r="AH118" s="338">
        <f t="shared" si="95"/>
        <v>0</v>
      </c>
      <c r="AI118" s="338">
        <f t="shared" si="95"/>
        <v>0</v>
      </c>
      <c r="AJ118" s="338">
        <f t="shared" si="95"/>
        <v>0</v>
      </c>
      <c r="AK118" s="338">
        <f t="shared" si="95"/>
        <v>0</v>
      </c>
      <c r="AL118" s="338">
        <f t="shared" ref="AL118:BQ118" si="96">IF(AL$17="","",IF(AL$17=$D$118,$F$102,0))</f>
        <v>0</v>
      </c>
      <c r="AM118" s="338">
        <f t="shared" si="96"/>
        <v>0</v>
      </c>
      <c r="AN118" s="338">
        <f t="shared" si="96"/>
        <v>0</v>
      </c>
      <c r="AO118" s="338">
        <f t="shared" si="96"/>
        <v>0</v>
      </c>
      <c r="AP118" s="338">
        <f t="shared" si="96"/>
        <v>0</v>
      </c>
      <c r="AQ118" s="338">
        <f t="shared" si="96"/>
        <v>0</v>
      </c>
      <c r="AR118" s="338">
        <f t="shared" si="96"/>
        <v>0</v>
      </c>
      <c r="AS118" s="338">
        <f t="shared" si="96"/>
        <v>0</v>
      </c>
      <c r="AT118" s="338">
        <f t="shared" si="96"/>
        <v>0</v>
      </c>
      <c r="AU118" s="338">
        <f t="shared" si="96"/>
        <v>0</v>
      </c>
      <c r="AV118" s="338">
        <f t="shared" si="96"/>
        <v>0</v>
      </c>
      <c r="AW118" s="338">
        <f t="shared" si="96"/>
        <v>0</v>
      </c>
      <c r="AX118" s="338">
        <f t="shared" si="96"/>
        <v>0</v>
      </c>
      <c r="AY118" s="338">
        <f t="shared" si="96"/>
        <v>0</v>
      </c>
      <c r="AZ118" s="338">
        <f t="shared" si="96"/>
        <v>0</v>
      </c>
      <c r="BA118" s="338">
        <f t="shared" si="96"/>
        <v>0</v>
      </c>
      <c r="BB118" s="338">
        <f t="shared" si="96"/>
        <v>0</v>
      </c>
      <c r="BC118" s="338">
        <f t="shared" si="96"/>
        <v>0</v>
      </c>
      <c r="BD118" s="338">
        <f t="shared" si="96"/>
        <v>0</v>
      </c>
      <c r="BE118" s="338">
        <f t="shared" si="96"/>
        <v>0</v>
      </c>
      <c r="BF118" s="338">
        <f t="shared" si="96"/>
        <v>0</v>
      </c>
      <c r="BG118" s="338">
        <f t="shared" si="96"/>
        <v>0</v>
      </c>
      <c r="BH118" s="338">
        <f t="shared" si="96"/>
        <v>0</v>
      </c>
      <c r="BI118" s="338">
        <f t="shared" si="96"/>
        <v>0</v>
      </c>
      <c r="BJ118" s="338">
        <f t="shared" si="96"/>
        <v>0</v>
      </c>
      <c r="BK118" s="338">
        <f t="shared" si="96"/>
        <v>0</v>
      </c>
      <c r="BL118" s="338">
        <f t="shared" si="96"/>
        <v>0</v>
      </c>
      <c r="BM118" s="338">
        <f t="shared" si="96"/>
        <v>0</v>
      </c>
      <c r="BN118" s="338">
        <f t="shared" si="96"/>
        <v>0</v>
      </c>
      <c r="BO118" s="338" t="str">
        <f t="shared" si="96"/>
        <v/>
      </c>
      <c r="BP118" s="338" t="str">
        <f t="shared" si="96"/>
        <v/>
      </c>
      <c r="BQ118" s="338" t="str">
        <f t="shared" si="96"/>
        <v/>
      </c>
      <c r="BR118" s="338" t="str">
        <f t="shared" ref="BR118:DN118" si="97">IF(BR$17="","",IF(BR$17=$D$118,$F$102,0))</f>
        <v/>
      </c>
      <c r="BS118" s="338" t="str">
        <f t="shared" si="97"/>
        <v/>
      </c>
      <c r="BT118" s="338" t="str">
        <f t="shared" si="97"/>
        <v/>
      </c>
      <c r="BU118" s="338" t="str">
        <f t="shared" si="97"/>
        <v/>
      </c>
      <c r="BV118" s="338" t="str">
        <f t="shared" si="97"/>
        <v/>
      </c>
      <c r="BW118" s="338" t="str">
        <f t="shared" si="97"/>
        <v/>
      </c>
      <c r="BX118" s="338" t="str">
        <f t="shared" si="97"/>
        <v/>
      </c>
      <c r="BY118" s="338" t="str">
        <f t="shared" si="97"/>
        <v/>
      </c>
      <c r="BZ118" s="338" t="str">
        <f t="shared" si="97"/>
        <v/>
      </c>
      <c r="CA118" s="338" t="str">
        <f t="shared" si="97"/>
        <v/>
      </c>
      <c r="CB118" s="338" t="str">
        <f t="shared" si="97"/>
        <v/>
      </c>
      <c r="CC118" s="338" t="str">
        <f t="shared" si="97"/>
        <v/>
      </c>
      <c r="CD118" s="338" t="str">
        <f t="shared" si="97"/>
        <v/>
      </c>
      <c r="CE118" s="338" t="str">
        <f t="shared" si="97"/>
        <v/>
      </c>
      <c r="CF118" s="338" t="str">
        <f t="shared" si="97"/>
        <v/>
      </c>
      <c r="CG118" s="338" t="str">
        <f t="shared" si="97"/>
        <v/>
      </c>
      <c r="CH118" s="338" t="str">
        <f t="shared" si="97"/>
        <v/>
      </c>
      <c r="CI118" s="338" t="str">
        <f t="shared" si="97"/>
        <v/>
      </c>
      <c r="CJ118" s="338" t="str">
        <f t="shared" si="97"/>
        <v/>
      </c>
      <c r="CK118" s="338" t="str">
        <f t="shared" si="97"/>
        <v/>
      </c>
      <c r="CL118" s="338" t="str">
        <f t="shared" si="97"/>
        <v/>
      </c>
      <c r="CM118" s="338" t="str">
        <f t="shared" si="97"/>
        <v/>
      </c>
      <c r="CN118" s="338" t="str">
        <f t="shared" si="97"/>
        <v/>
      </c>
      <c r="CO118" s="338" t="str">
        <f t="shared" si="97"/>
        <v/>
      </c>
      <c r="CP118" s="338" t="str">
        <f t="shared" si="97"/>
        <v/>
      </c>
      <c r="CQ118" s="338" t="str">
        <f t="shared" si="97"/>
        <v/>
      </c>
      <c r="CR118" s="338" t="str">
        <f t="shared" si="97"/>
        <v/>
      </c>
      <c r="CS118" s="338" t="str">
        <f t="shared" si="97"/>
        <v/>
      </c>
      <c r="CT118" s="338" t="str">
        <f t="shared" si="97"/>
        <v/>
      </c>
      <c r="CU118" s="338" t="str">
        <f t="shared" si="97"/>
        <v/>
      </c>
      <c r="CV118" s="338" t="str">
        <f t="shared" si="97"/>
        <v/>
      </c>
      <c r="CW118" s="338" t="str">
        <f t="shared" si="97"/>
        <v/>
      </c>
      <c r="CX118" s="338" t="str">
        <f t="shared" si="97"/>
        <v/>
      </c>
      <c r="CY118" s="338" t="str">
        <f t="shared" si="97"/>
        <v/>
      </c>
      <c r="CZ118" s="338" t="str">
        <f t="shared" si="97"/>
        <v/>
      </c>
      <c r="DA118" s="338" t="str">
        <f t="shared" si="97"/>
        <v/>
      </c>
      <c r="DB118" s="338" t="str">
        <f t="shared" si="97"/>
        <v/>
      </c>
      <c r="DC118" s="338" t="str">
        <f t="shared" si="97"/>
        <v/>
      </c>
      <c r="DD118" s="338" t="str">
        <f t="shared" si="97"/>
        <v/>
      </c>
      <c r="DE118" s="338" t="str">
        <f t="shared" si="97"/>
        <v/>
      </c>
      <c r="DF118" s="338" t="str">
        <f t="shared" si="97"/>
        <v/>
      </c>
      <c r="DG118" s="338" t="str">
        <f t="shared" si="97"/>
        <v/>
      </c>
      <c r="DH118" s="338" t="str">
        <f t="shared" si="97"/>
        <v/>
      </c>
      <c r="DI118" s="338" t="str">
        <f t="shared" si="97"/>
        <v/>
      </c>
      <c r="DJ118" s="338" t="str">
        <f t="shared" si="97"/>
        <v/>
      </c>
      <c r="DK118" s="338" t="str">
        <f t="shared" si="97"/>
        <v/>
      </c>
      <c r="DL118" s="338" t="str">
        <f t="shared" si="97"/>
        <v/>
      </c>
      <c r="DM118" s="338" t="str">
        <f t="shared" si="97"/>
        <v/>
      </c>
      <c r="DN118" s="338" t="str">
        <f t="shared" si="97"/>
        <v/>
      </c>
      <c r="DO118" s="406">
        <f>SUM(F118:DN118)</f>
        <v>7.1111111111111107</v>
      </c>
      <c r="DP118" s="50" t="s">
        <v>172</v>
      </c>
    </row>
    <row r="119" spans="3:121" s="29" customFormat="1" ht="15" customHeight="1">
      <c r="C119" s="120" t="s">
        <v>486</v>
      </c>
      <c r="D119" s="439">
        <f>D118+1</f>
        <v>2</v>
      </c>
      <c r="E119" s="243"/>
      <c r="F119" s="338">
        <f t="shared" ref="F119:AK119" si="98">IF(F$17="","",IF(F$17=$D$119,$F$104,0))</f>
        <v>0</v>
      </c>
      <c r="G119" s="338">
        <f t="shared" si="98"/>
        <v>0</v>
      </c>
      <c r="H119" s="338">
        <f t="shared" si="98"/>
        <v>7.1111111111111107</v>
      </c>
      <c r="I119" s="338">
        <f t="shared" si="98"/>
        <v>0</v>
      </c>
      <c r="J119" s="338">
        <f t="shared" si="98"/>
        <v>0</v>
      </c>
      <c r="K119" s="338">
        <f t="shared" si="98"/>
        <v>0</v>
      </c>
      <c r="L119" s="338">
        <f t="shared" si="98"/>
        <v>0</v>
      </c>
      <c r="M119" s="338">
        <f t="shared" si="98"/>
        <v>0</v>
      </c>
      <c r="N119" s="338">
        <f t="shared" si="98"/>
        <v>0</v>
      </c>
      <c r="O119" s="338">
        <f t="shared" si="98"/>
        <v>0</v>
      </c>
      <c r="P119" s="338">
        <f t="shared" si="98"/>
        <v>0</v>
      </c>
      <c r="Q119" s="338">
        <f t="shared" si="98"/>
        <v>0</v>
      </c>
      <c r="R119" s="338">
        <f t="shared" si="98"/>
        <v>0</v>
      </c>
      <c r="S119" s="338">
        <f t="shared" si="98"/>
        <v>0</v>
      </c>
      <c r="T119" s="338">
        <f t="shared" si="98"/>
        <v>0</v>
      </c>
      <c r="U119" s="338">
        <f t="shared" si="98"/>
        <v>0</v>
      </c>
      <c r="V119" s="338">
        <f t="shared" si="98"/>
        <v>0</v>
      </c>
      <c r="W119" s="338">
        <f t="shared" si="98"/>
        <v>0</v>
      </c>
      <c r="X119" s="338">
        <f t="shared" si="98"/>
        <v>0</v>
      </c>
      <c r="Y119" s="338">
        <f t="shared" si="98"/>
        <v>0</v>
      </c>
      <c r="Z119" s="338">
        <f t="shared" si="98"/>
        <v>0</v>
      </c>
      <c r="AA119" s="338">
        <f t="shared" si="98"/>
        <v>0</v>
      </c>
      <c r="AB119" s="338">
        <f t="shared" si="98"/>
        <v>0</v>
      </c>
      <c r="AC119" s="338">
        <f t="shared" si="98"/>
        <v>0</v>
      </c>
      <c r="AD119" s="338">
        <f t="shared" si="98"/>
        <v>0</v>
      </c>
      <c r="AE119" s="338">
        <f t="shared" si="98"/>
        <v>0</v>
      </c>
      <c r="AF119" s="338">
        <f t="shared" si="98"/>
        <v>0</v>
      </c>
      <c r="AG119" s="338">
        <f t="shared" si="98"/>
        <v>0</v>
      </c>
      <c r="AH119" s="338">
        <f t="shared" si="98"/>
        <v>0</v>
      </c>
      <c r="AI119" s="338">
        <f t="shared" si="98"/>
        <v>0</v>
      </c>
      <c r="AJ119" s="338">
        <f t="shared" si="98"/>
        <v>0</v>
      </c>
      <c r="AK119" s="338">
        <f t="shared" si="98"/>
        <v>0</v>
      </c>
      <c r="AL119" s="338">
        <f t="shared" ref="AL119:BQ119" si="99">IF(AL$17="","",IF(AL$17=$D$119,$F$104,0))</f>
        <v>0</v>
      </c>
      <c r="AM119" s="338">
        <f t="shared" si="99"/>
        <v>0</v>
      </c>
      <c r="AN119" s="338">
        <f t="shared" si="99"/>
        <v>0</v>
      </c>
      <c r="AO119" s="338">
        <f t="shared" si="99"/>
        <v>0</v>
      </c>
      <c r="AP119" s="338">
        <f t="shared" si="99"/>
        <v>0</v>
      </c>
      <c r="AQ119" s="338">
        <f t="shared" si="99"/>
        <v>0</v>
      </c>
      <c r="AR119" s="338">
        <f t="shared" si="99"/>
        <v>0</v>
      </c>
      <c r="AS119" s="338">
        <f t="shared" si="99"/>
        <v>0</v>
      </c>
      <c r="AT119" s="338">
        <f t="shared" si="99"/>
        <v>0</v>
      </c>
      <c r="AU119" s="338">
        <f t="shared" si="99"/>
        <v>0</v>
      </c>
      <c r="AV119" s="338">
        <f t="shared" si="99"/>
        <v>0</v>
      </c>
      <c r="AW119" s="338">
        <f t="shared" si="99"/>
        <v>0</v>
      </c>
      <c r="AX119" s="338">
        <f t="shared" si="99"/>
        <v>0</v>
      </c>
      <c r="AY119" s="338">
        <f t="shared" si="99"/>
        <v>0</v>
      </c>
      <c r="AZ119" s="338">
        <f t="shared" si="99"/>
        <v>0</v>
      </c>
      <c r="BA119" s="338">
        <f t="shared" si="99"/>
        <v>0</v>
      </c>
      <c r="BB119" s="338">
        <f t="shared" si="99"/>
        <v>0</v>
      </c>
      <c r="BC119" s="338">
        <f t="shared" si="99"/>
        <v>0</v>
      </c>
      <c r="BD119" s="338">
        <f t="shared" si="99"/>
        <v>0</v>
      </c>
      <c r="BE119" s="338">
        <f t="shared" si="99"/>
        <v>0</v>
      </c>
      <c r="BF119" s="338">
        <f t="shared" si="99"/>
        <v>0</v>
      </c>
      <c r="BG119" s="338">
        <f t="shared" si="99"/>
        <v>0</v>
      </c>
      <c r="BH119" s="338">
        <f t="shared" si="99"/>
        <v>0</v>
      </c>
      <c r="BI119" s="338">
        <f t="shared" si="99"/>
        <v>0</v>
      </c>
      <c r="BJ119" s="338">
        <f t="shared" si="99"/>
        <v>0</v>
      </c>
      <c r="BK119" s="338">
        <f t="shared" si="99"/>
        <v>0</v>
      </c>
      <c r="BL119" s="338">
        <f t="shared" si="99"/>
        <v>0</v>
      </c>
      <c r="BM119" s="338">
        <f t="shared" si="99"/>
        <v>0</v>
      </c>
      <c r="BN119" s="338">
        <f t="shared" si="99"/>
        <v>0</v>
      </c>
      <c r="BO119" s="338" t="str">
        <f t="shared" si="99"/>
        <v/>
      </c>
      <c r="BP119" s="338" t="str">
        <f t="shared" si="99"/>
        <v/>
      </c>
      <c r="BQ119" s="338" t="str">
        <f t="shared" si="99"/>
        <v/>
      </c>
      <c r="BR119" s="338" t="str">
        <f t="shared" ref="BR119:DN119" si="100">IF(BR$17="","",IF(BR$17=$D$119,$F$104,0))</f>
        <v/>
      </c>
      <c r="BS119" s="338" t="str">
        <f t="shared" si="100"/>
        <v/>
      </c>
      <c r="BT119" s="338" t="str">
        <f t="shared" si="100"/>
        <v/>
      </c>
      <c r="BU119" s="338" t="str">
        <f t="shared" si="100"/>
        <v/>
      </c>
      <c r="BV119" s="338" t="str">
        <f t="shared" si="100"/>
        <v/>
      </c>
      <c r="BW119" s="338" t="str">
        <f t="shared" si="100"/>
        <v/>
      </c>
      <c r="BX119" s="338" t="str">
        <f t="shared" si="100"/>
        <v/>
      </c>
      <c r="BY119" s="338" t="str">
        <f t="shared" si="100"/>
        <v/>
      </c>
      <c r="BZ119" s="338" t="str">
        <f t="shared" si="100"/>
        <v/>
      </c>
      <c r="CA119" s="338" t="str">
        <f t="shared" si="100"/>
        <v/>
      </c>
      <c r="CB119" s="338" t="str">
        <f t="shared" si="100"/>
        <v/>
      </c>
      <c r="CC119" s="338" t="str">
        <f t="shared" si="100"/>
        <v/>
      </c>
      <c r="CD119" s="338" t="str">
        <f t="shared" si="100"/>
        <v/>
      </c>
      <c r="CE119" s="338" t="str">
        <f t="shared" si="100"/>
        <v/>
      </c>
      <c r="CF119" s="338" t="str">
        <f t="shared" si="100"/>
        <v/>
      </c>
      <c r="CG119" s="338" t="str">
        <f t="shared" si="100"/>
        <v/>
      </c>
      <c r="CH119" s="338" t="str">
        <f t="shared" si="100"/>
        <v/>
      </c>
      <c r="CI119" s="338" t="str">
        <f t="shared" si="100"/>
        <v/>
      </c>
      <c r="CJ119" s="338" t="str">
        <f t="shared" si="100"/>
        <v/>
      </c>
      <c r="CK119" s="338" t="str">
        <f t="shared" si="100"/>
        <v/>
      </c>
      <c r="CL119" s="338" t="str">
        <f t="shared" si="100"/>
        <v/>
      </c>
      <c r="CM119" s="338" t="str">
        <f t="shared" si="100"/>
        <v/>
      </c>
      <c r="CN119" s="338" t="str">
        <f t="shared" si="100"/>
        <v/>
      </c>
      <c r="CO119" s="338" t="str">
        <f t="shared" si="100"/>
        <v/>
      </c>
      <c r="CP119" s="338" t="str">
        <f t="shared" si="100"/>
        <v/>
      </c>
      <c r="CQ119" s="338" t="str">
        <f t="shared" si="100"/>
        <v/>
      </c>
      <c r="CR119" s="338" t="str">
        <f t="shared" si="100"/>
        <v/>
      </c>
      <c r="CS119" s="338" t="str">
        <f t="shared" si="100"/>
        <v/>
      </c>
      <c r="CT119" s="338" t="str">
        <f t="shared" si="100"/>
        <v/>
      </c>
      <c r="CU119" s="338" t="str">
        <f t="shared" si="100"/>
        <v/>
      </c>
      <c r="CV119" s="338" t="str">
        <f t="shared" si="100"/>
        <v/>
      </c>
      <c r="CW119" s="338" t="str">
        <f t="shared" si="100"/>
        <v/>
      </c>
      <c r="CX119" s="338" t="str">
        <f t="shared" si="100"/>
        <v/>
      </c>
      <c r="CY119" s="338" t="str">
        <f t="shared" si="100"/>
        <v/>
      </c>
      <c r="CZ119" s="338" t="str">
        <f t="shared" si="100"/>
        <v/>
      </c>
      <c r="DA119" s="338" t="str">
        <f t="shared" si="100"/>
        <v/>
      </c>
      <c r="DB119" s="338" t="str">
        <f t="shared" si="100"/>
        <v/>
      </c>
      <c r="DC119" s="338" t="str">
        <f t="shared" si="100"/>
        <v/>
      </c>
      <c r="DD119" s="338" t="str">
        <f t="shared" si="100"/>
        <v/>
      </c>
      <c r="DE119" s="338" t="str">
        <f t="shared" si="100"/>
        <v/>
      </c>
      <c r="DF119" s="338" t="str">
        <f t="shared" si="100"/>
        <v/>
      </c>
      <c r="DG119" s="338" t="str">
        <f t="shared" si="100"/>
        <v/>
      </c>
      <c r="DH119" s="338" t="str">
        <f t="shared" si="100"/>
        <v/>
      </c>
      <c r="DI119" s="338" t="str">
        <f t="shared" si="100"/>
        <v/>
      </c>
      <c r="DJ119" s="338" t="str">
        <f t="shared" si="100"/>
        <v/>
      </c>
      <c r="DK119" s="338" t="str">
        <f t="shared" si="100"/>
        <v/>
      </c>
      <c r="DL119" s="338" t="str">
        <f t="shared" si="100"/>
        <v/>
      </c>
      <c r="DM119" s="338" t="str">
        <f t="shared" si="100"/>
        <v/>
      </c>
      <c r="DN119" s="338" t="str">
        <f t="shared" si="100"/>
        <v/>
      </c>
      <c r="DO119" s="406">
        <f>SUM(F119:DN119)</f>
        <v>7.1111111111111107</v>
      </c>
      <c r="DP119" s="50" t="s">
        <v>172</v>
      </c>
    </row>
    <row r="120" spans="3:121" s="29" customFormat="1" ht="15" customHeight="1">
      <c r="C120" s="120" t="s">
        <v>485</v>
      </c>
      <c r="D120" s="439">
        <f>D118+2</f>
        <v>3</v>
      </c>
      <c r="E120" s="243"/>
      <c r="F120" s="338">
        <f t="shared" ref="F120:AK120" si="101">IF(F$17="","",IF(F$17=$D$120,$F$106,0))</f>
        <v>0</v>
      </c>
      <c r="G120" s="338">
        <f t="shared" si="101"/>
        <v>0</v>
      </c>
      <c r="H120" s="338">
        <f t="shared" si="101"/>
        <v>0</v>
      </c>
      <c r="I120" s="338">
        <f t="shared" si="101"/>
        <v>7.1111111111111107</v>
      </c>
      <c r="J120" s="338">
        <f t="shared" si="101"/>
        <v>0</v>
      </c>
      <c r="K120" s="338">
        <f t="shared" si="101"/>
        <v>0</v>
      </c>
      <c r="L120" s="338">
        <f t="shared" si="101"/>
        <v>0</v>
      </c>
      <c r="M120" s="338">
        <f t="shared" si="101"/>
        <v>0</v>
      </c>
      <c r="N120" s="338">
        <f t="shared" si="101"/>
        <v>0</v>
      </c>
      <c r="O120" s="338">
        <f t="shared" si="101"/>
        <v>0</v>
      </c>
      <c r="P120" s="338">
        <f t="shared" si="101"/>
        <v>0</v>
      </c>
      <c r="Q120" s="338">
        <f t="shared" si="101"/>
        <v>0</v>
      </c>
      <c r="R120" s="338">
        <f t="shared" si="101"/>
        <v>0</v>
      </c>
      <c r="S120" s="338">
        <f t="shared" si="101"/>
        <v>0</v>
      </c>
      <c r="T120" s="338">
        <f t="shared" si="101"/>
        <v>0</v>
      </c>
      <c r="U120" s="338">
        <f t="shared" si="101"/>
        <v>0</v>
      </c>
      <c r="V120" s="338">
        <f t="shared" si="101"/>
        <v>0</v>
      </c>
      <c r="W120" s="338">
        <f t="shared" si="101"/>
        <v>0</v>
      </c>
      <c r="X120" s="338">
        <f t="shared" si="101"/>
        <v>0</v>
      </c>
      <c r="Y120" s="338">
        <f t="shared" si="101"/>
        <v>0</v>
      </c>
      <c r="Z120" s="338">
        <f t="shared" si="101"/>
        <v>0</v>
      </c>
      <c r="AA120" s="338">
        <f t="shared" si="101"/>
        <v>0</v>
      </c>
      <c r="AB120" s="338">
        <f t="shared" si="101"/>
        <v>0</v>
      </c>
      <c r="AC120" s="338">
        <f t="shared" si="101"/>
        <v>0</v>
      </c>
      <c r="AD120" s="338">
        <f t="shared" si="101"/>
        <v>0</v>
      </c>
      <c r="AE120" s="338">
        <f t="shared" si="101"/>
        <v>0</v>
      </c>
      <c r="AF120" s="338">
        <f t="shared" si="101"/>
        <v>0</v>
      </c>
      <c r="AG120" s="338">
        <f t="shared" si="101"/>
        <v>0</v>
      </c>
      <c r="AH120" s="338">
        <f t="shared" si="101"/>
        <v>0</v>
      </c>
      <c r="AI120" s="338">
        <f t="shared" si="101"/>
        <v>0</v>
      </c>
      <c r="AJ120" s="338">
        <f t="shared" si="101"/>
        <v>0</v>
      </c>
      <c r="AK120" s="338">
        <f t="shared" si="101"/>
        <v>0</v>
      </c>
      <c r="AL120" s="338">
        <f t="shared" ref="AL120:BQ120" si="102">IF(AL$17="","",IF(AL$17=$D$120,$F$106,0))</f>
        <v>0</v>
      </c>
      <c r="AM120" s="338">
        <f t="shared" si="102"/>
        <v>0</v>
      </c>
      <c r="AN120" s="338">
        <f t="shared" si="102"/>
        <v>0</v>
      </c>
      <c r="AO120" s="338">
        <f t="shared" si="102"/>
        <v>0</v>
      </c>
      <c r="AP120" s="338">
        <f t="shared" si="102"/>
        <v>0</v>
      </c>
      <c r="AQ120" s="338">
        <f t="shared" si="102"/>
        <v>0</v>
      </c>
      <c r="AR120" s="338">
        <f t="shared" si="102"/>
        <v>0</v>
      </c>
      <c r="AS120" s="338">
        <f t="shared" si="102"/>
        <v>0</v>
      </c>
      <c r="AT120" s="338">
        <f t="shared" si="102"/>
        <v>0</v>
      </c>
      <c r="AU120" s="338">
        <f t="shared" si="102"/>
        <v>0</v>
      </c>
      <c r="AV120" s="338">
        <f t="shared" si="102"/>
        <v>0</v>
      </c>
      <c r="AW120" s="338">
        <f t="shared" si="102"/>
        <v>0</v>
      </c>
      <c r="AX120" s="338">
        <f t="shared" si="102"/>
        <v>0</v>
      </c>
      <c r="AY120" s="338">
        <f t="shared" si="102"/>
        <v>0</v>
      </c>
      <c r="AZ120" s="338">
        <f t="shared" si="102"/>
        <v>0</v>
      </c>
      <c r="BA120" s="338">
        <f t="shared" si="102"/>
        <v>0</v>
      </c>
      <c r="BB120" s="338">
        <f t="shared" si="102"/>
        <v>0</v>
      </c>
      <c r="BC120" s="338">
        <f t="shared" si="102"/>
        <v>0</v>
      </c>
      <c r="BD120" s="338">
        <f t="shared" si="102"/>
        <v>0</v>
      </c>
      <c r="BE120" s="338">
        <f t="shared" si="102"/>
        <v>0</v>
      </c>
      <c r="BF120" s="338">
        <f t="shared" si="102"/>
        <v>0</v>
      </c>
      <c r="BG120" s="338">
        <f t="shared" si="102"/>
        <v>0</v>
      </c>
      <c r="BH120" s="338">
        <f t="shared" si="102"/>
        <v>0</v>
      </c>
      <c r="BI120" s="338">
        <f t="shared" si="102"/>
        <v>0</v>
      </c>
      <c r="BJ120" s="338">
        <f t="shared" si="102"/>
        <v>0</v>
      </c>
      <c r="BK120" s="338">
        <f t="shared" si="102"/>
        <v>0</v>
      </c>
      <c r="BL120" s="338">
        <f t="shared" si="102"/>
        <v>0</v>
      </c>
      <c r="BM120" s="338">
        <f t="shared" si="102"/>
        <v>0</v>
      </c>
      <c r="BN120" s="338">
        <f t="shared" si="102"/>
        <v>0</v>
      </c>
      <c r="BO120" s="338" t="str">
        <f t="shared" si="102"/>
        <v/>
      </c>
      <c r="BP120" s="338" t="str">
        <f t="shared" si="102"/>
        <v/>
      </c>
      <c r="BQ120" s="338" t="str">
        <f t="shared" si="102"/>
        <v/>
      </c>
      <c r="BR120" s="338" t="str">
        <f t="shared" ref="BR120:DN120" si="103">IF(BR$17="","",IF(BR$17=$D$120,$F$106,0))</f>
        <v/>
      </c>
      <c r="BS120" s="338" t="str">
        <f t="shared" si="103"/>
        <v/>
      </c>
      <c r="BT120" s="338" t="str">
        <f t="shared" si="103"/>
        <v/>
      </c>
      <c r="BU120" s="338" t="str">
        <f t="shared" si="103"/>
        <v/>
      </c>
      <c r="BV120" s="338" t="str">
        <f t="shared" si="103"/>
        <v/>
      </c>
      <c r="BW120" s="338" t="str">
        <f t="shared" si="103"/>
        <v/>
      </c>
      <c r="BX120" s="338" t="str">
        <f t="shared" si="103"/>
        <v/>
      </c>
      <c r="BY120" s="338" t="str">
        <f t="shared" si="103"/>
        <v/>
      </c>
      <c r="BZ120" s="338" t="str">
        <f t="shared" si="103"/>
        <v/>
      </c>
      <c r="CA120" s="338" t="str">
        <f t="shared" si="103"/>
        <v/>
      </c>
      <c r="CB120" s="338" t="str">
        <f t="shared" si="103"/>
        <v/>
      </c>
      <c r="CC120" s="338" t="str">
        <f t="shared" si="103"/>
        <v/>
      </c>
      <c r="CD120" s="338" t="str">
        <f t="shared" si="103"/>
        <v/>
      </c>
      <c r="CE120" s="338" t="str">
        <f t="shared" si="103"/>
        <v/>
      </c>
      <c r="CF120" s="338" t="str">
        <f t="shared" si="103"/>
        <v/>
      </c>
      <c r="CG120" s="338" t="str">
        <f t="shared" si="103"/>
        <v/>
      </c>
      <c r="CH120" s="338" t="str">
        <f t="shared" si="103"/>
        <v/>
      </c>
      <c r="CI120" s="338" t="str">
        <f t="shared" si="103"/>
        <v/>
      </c>
      <c r="CJ120" s="338" t="str">
        <f t="shared" si="103"/>
        <v/>
      </c>
      <c r="CK120" s="338" t="str">
        <f t="shared" si="103"/>
        <v/>
      </c>
      <c r="CL120" s="338" t="str">
        <f t="shared" si="103"/>
        <v/>
      </c>
      <c r="CM120" s="338" t="str">
        <f t="shared" si="103"/>
        <v/>
      </c>
      <c r="CN120" s="338" t="str">
        <f t="shared" si="103"/>
        <v/>
      </c>
      <c r="CO120" s="338" t="str">
        <f t="shared" si="103"/>
        <v/>
      </c>
      <c r="CP120" s="338" t="str">
        <f t="shared" si="103"/>
        <v/>
      </c>
      <c r="CQ120" s="338" t="str">
        <f t="shared" si="103"/>
        <v/>
      </c>
      <c r="CR120" s="338" t="str">
        <f t="shared" si="103"/>
        <v/>
      </c>
      <c r="CS120" s="338" t="str">
        <f t="shared" si="103"/>
        <v/>
      </c>
      <c r="CT120" s="338" t="str">
        <f t="shared" si="103"/>
        <v/>
      </c>
      <c r="CU120" s="338" t="str">
        <f t="shared" si="103"/>
        <v/>
      </c>
      <c r="CV120" s="338" t="str">
        <f t="shared" si="103"/>
        <v/>
      </c>
      <c r="CW120" s="338" t="str">
        <f t="shared" si="103"/>
        <v/>
      </c>
      <c r="CX120" s="338" t="str">
        <f t="shared" si="103"/>
        <v/>
      </c>
      <c r="CY120" s="338" t="str">
        <f t="shared" si="103"/>
        <v/>
      </c>
      <c r="CZ120" s="338" t="str">
        <f t="shared" si="103"/>
        <v/>
      </c>
      <c r="DA120" s="338" t="str">
        <f t="shared" si="103"/>
        <v/>
      </c>
      <c r="DB120" s="338" t="str">
        <f t="shared" si="103"/>
        <v/>
      </c>
      <c r="DC120" s="338" t="str">
        <f t="shared" si="103"/>
        <v/>
      </c>
      <c r="DD120" s="338" t="str">
        <f t="shared" si="103"/>
        <v/>
      </c>
      <c r="DE120" s="338" t="str">
        <f t="shared" si="103"/>
        <v/>
      </c>
      <c r="DF120" s="338" t="str">
        <f t="shared" si="103"/>
        <v/>
      </c>
      <c r="DG120" s="338" t="str">
        <f t="shared" si="103"/>
        <v/>
      </c>
      <c r="DH120" s="338" t="str">
        <f t="shared" si="103"/>
        <v/>
      </c>
      <c r="DI120" s="338" t="str">
        <f t="shared" si="103"/>
        <v/>
      </c>
      <c r="DJ120" s="338" t="str">
        <f t="shared" si="103"/>
        <v/>
      </c>
      <c r="DK120" s="338" t="str">
        <f t="shared" si="103"/>
        <v/>
      </c>
      <c r="DL120" s="338" t="str">
        <f t="shared" si="103"/>
        <v/>
      </c>
      <c r="DM120" s="338" t="str">
        <f t="shared" si="103"/>
        <v/>
      </c>
      <c r="DN120" s="338" t="str">
        <f t="shared" si="103"/>
        <v/>
      </c>
      <c r="DO120" s="406">
        <f>SUM(F120:DN120)</f>
        <v>7.1111111111111107</v>
      </c>
      <c r="DP120" s="50" t="s">
        <v>172</v>
      </c>
    </row>
    <row r="121" spans="3:121" s="29" customFormat="1" ht="15" customHeight="1">
      <c r="C121" s="120" t="s">
        <v>484</v>
      </c>
      <c r="D121" s="438">
        <f>D118+3</f>
        <v>4</v>
      </c>
      <c r="E121" s="243"/>
      <c r="F121" s="338">
        <f>IF(F$17="","",IF(F$17&gt;=$D$121,MIN($F$51*($F$109+$F$110),F114),0))</f>
        <v>0</v>
      </c>
      <c r="G121" s="338">
        <f t="shared" ref="G121:BR121" si="104">IF(G$17="","",IF(G$17&gt;=$D$121,MIN($F$51*($F$109+$F$110),G114),0))</f>
        <v>0</v>
      </c>
      <c r="H121" s="338">
        <f t="shared" si="104"/>
        <v>0</v>
      </c>
      <c r="I121" s="338">
        <f t="shared" si="104"/>
        <v>0</v>
      </c>
      <c r="J121" s="338">
        <f t="shared" si="104"/>
        <v>7.1111111111111107</v>
      </c>
      <c r="K121" s="338">
        <f t="shared" si="104"/>
        <v>7.1111111111111107</v>
      </c>
      <c r="L121" s="338">
        <f t="shared" si="104"/>
        <v>7.1111111111111107</v>
      </c>
      <c r="M121" s="338">
        <f t="shared" si="104"/>
        <v>7.1111111111111107</v>
      </c>
      <c r="N121" s="338">
        <f t="shared" si="104"/>
        <v>7.1111111111111107</v>
      </c>
      <c r="O121" s="338">
        <f t="shared" si="104"/>
        <v>7.1111111111111107</v>
      </c>
      <c r="P121" s="338">
        <f t="shared" si="104"/>
        <v>7.1111111111111107</v>
      </c>
      <c r="Q121" s="338">
        <f t="shared" si="104"/>
        <v>7.1111111111111107</v>
      </c>
      <c r="R121" s="338">
        <f t="shared" si="104"/>
        <v>3.777777777777743</v>
      </c>
      <c r="S121" s="338">
        <f t="shared" si="104"/>
        <v>0</v>
      </c>
      <c r="T121" s="338">
        <f t="shared" si="104"/>
        <v>0</v>
      </c>
      <c r="U121" s="338">
        <f t="shared" si="104"/>
        <v>0</v>
      </c>
      <c r="V121" s="338">
        <f t="shared" si="104"/>
        <v>0</v>
      </c>
      <c r="W121" s="338">
        <f t="shared" si="104"/>
        <v>0</v>
      </c>
      <c r="X121" s="338">
        <f t="shared" si="104"/>
        <v>0</v>
      </c>
      <c r="Y121" s="338">
        <f t="shared" si="104"/>
        <v>0</v>
      </c>
      <c r="Z121" s="338">
        <f t="shared" si="104"/>
        <v>0</v>
      </c>
      <c r="AA121" s="338">
        <f t="shared" si="104"/>
        <v>0</v>
      </c>
      <c r="AB121" s="338">
        <f t="shared" si="104"/>
        <v>0</v>
      </c>
      <c r="AC121" s="338">
        <f t="shared" si="104"/>
        <v>0</v>
      </c>
      <c r="AD121" s="338">
        <f t="shared" si="104"/>
        <v>0</v>
      </c>
      <c r="AE121" s="338">
        <f t="shared" si="104"/>
        <v>0</v>
      </c>
      <c r="AF121" s="338">
        <f t="shared" si="104"/>
        <v>0</v>
      </c>
      <c r="AG121" s="338">
        <f t="shared" si="104"/>
        <v>0</v>
      </c>
      <c r="AH121" s="338">
        <f t="shared" si="104"/>
        <v>0</v>
      </c>
      <c r="AI121" s="338">
        <f t="shared" si="104"/>
        <v>0</v>
      </c>
      <c r="AJ121" s="338">
        <f t="shared" si="104"/>
        <v>0</v>
      </c>
      <c r="AK121" s="338">
        <f t="shared" si="104"/>
        <v>0</v>
      </c>
      <c r="AL121" s="338">
        <f t="shared" si="104"/>
        <v>0</v>
      </c>
      <c r="AM121" s="338">
        <f t="shared" si="104"/>
        <v>0</v>
      </c>
      <c r="AN121" s="338">
        <f t="shared" si="104"/>
        <v>0</v>
      </c>
      <c r="AO121" s="338">
        <f t="shared" si="104"/>
        <v>0</v>
      </c>
      <c r="AP121" s="338">
        <f t="shared" si="104"/>
        <v>0</v>
      </c>
      <c r="AQ121" s="338">
        <f t="shared" si="104"/>
        <v>0</v>
      </c>
      <c r="AR121" s="338">
        <f t="shared" si="104"/>
        <v>0</v>
      </c>
      <c r="AS121" s="338">
        <f t="shared" si="104"/>
        <v>0</v>
      </c>
      <c r="AT121" s="338">
        <f t="shared" si="104"/>
        <v>0</v>
      </c>
      <c r="AU121" s="338">
        <f t="shared" si="104"/>
        <v>0</v>
      </c>
      <c r="AV121" s="338">
        <f t="shared" si="104"/>
        <v>0</v>
      </c>
      <c r="AW121" s="338">
        <f t="shared" si="104"/>
        <v>0</v>
      </c>
      <c r="AX121" s="338">
        <f t="shared" si="104"/>
        <v>0</v>
      </c>
      <c r="AY121" s="338">
        <f t="shared" si="104"/>
        <v>0</v>
      </c>
      <c r="AZ121" s="338">
        <f t="shared" si="104"/>
        <v>0</v>
      </c>
      <c r="BA121" s="338">
        <f t="shared" si="104"/>
        <v>0</v>
      </c>
      <c r="BB121" s="338">
        <f t="shared" si="104"/>
        <v>0</v>
      </c>
      <c r="BC121" s="338">
        <f t="shared" si="104"/>
        <v>0</v>
      </c>
      <c r="BD121" s="338">
        <f t="shared" si="104"/>
        <v>0</v>
      </c>
      <c r="BE121" s="338">
        <f t="shared" si="104"/>
        <v>0</v>
      </c>
      <c r="BF121" s="338">
        <f t="shared" si="104"/>
        <v>0</v>
      </c>
      <c r="BG121" s="338">
        <f t="shared" si="104"/>
        <v>0</v>
      </c>
      <c r="BH121" s="338">
        <f t="shared" si="104"/>
        <v>0</v>
      </c>
      <c r="BI121" s="338">
        <f t="shared" si="104"/>
        <v>0</v>
      </c>
      <c r="BJ121" s="338">
        <f t="shared" si="104"/>
        <v>0</v>
      </c>
      <c r="BK121" s="338">
        <f t="shared" si="104"/>
        <v>0</v>
      </c>
      <c r="BL121" s="338">
        <f t="shared" si="104"/>
        <v>0</v>
      </c>
      <c r="BM121" s="338">
        <f t="shared" si="104"/>
        <v>0</v>
      </c>
      <c r="BN121" s="338">
        <f t="shared" si="104"/>
        <v>0</v>
      </c>
      <c r="BO121" s="338" t="str">
        <f t="shared" si="104"/>
        <v/>
      </c>
      <c r="BP121" s="338" t="str">
        <f t="shared" si="104"/>
        <v/>
      </c>
      <c r="BQ121" s="338" t="str">
        <f t="shared" si="104"/>
        <v/>
      </c>
      <c r="BR121" s="338" t="str">
        <f t="shared" si="104"/>
        <v/>
      </c>
      <c r="BS121" s="338" t="str">
        <f t="shared" ref="BS121:CA121" si="105">IF(BS$17="","",IF(BS$17&gt;=$D$121,MIN($F$51*($F$109+$F$110),BS114),0))</f>
        <v/>
      </c>
      <c r="BT121" s="338" t="str">
        <f t="shared" si="105"/>
        <v/>
      </c>
      <c r="BU121" s="338" t="str">
        <f t="shared" si="105"/>
        <v/>
      </c>
      <c r="BV121" s="338" t="str">
        <f t="shared" si="105"/>
        <v/>
      </c>
      <c r="BW121" s="338" t="str">
        <f t="shared" si="105"/>
        <v/>
      </c>
      <c r="BX121" s="338" t="str">
        <f t="shared" si="105"/>
        <v/>
      </c>
      <c r="BY121" s="338" t="str">
        <f t="shared" si="105"/>
        <v/>
      </c>
      <c r="BZ121" s="338" t="str">
        <f t="shared" si="105"/>
        <v/>
      </c>
      <c r="CA121" s="338" t="str">
        <f t="shared" si="105"/>
        <v/>
      </c>
      <c r="CB121" s="338" t="str">
        <f t="shared" ref="CB121:DN121" si="106">IF(CB$17="","",IF(CB$17&gt;=$D$121,MIN($F$51*($F$109+$F$110),CB114),0))</f>
        <v/>
      </c>
      <c r="CC121" s="338" t="str">
        <f t="shared" si="106"/>
        <v/>
      </c>
      <c r="CD121" s="338" t="str">
        <f t="shared" si="106"/>
        <v/>
      </c>
      <c r="CE121" s="338" t="str">
        <f t="shared" si="106"/>
        <v/>
      </c>
      <c r="CF121" s="338" t="str">
        <f t="shared" si="106"/>
        <v/>
      </c>
      <c r="CG121" s="338" t="str">
        <f t="shared" si="106"/>
        <v/>
      </c>
      <c r="CH121" s="338" t="str">
        <f t="shared" si="106"/>
        <v/>
      </c>
      <c r="CI121" s="338" t="str">
        <f t="shared" si="106"/>
        <v/>
      </c>
      <c r="CJ121" s="338" t="str">
        <f t="shared" si="106"/>
        <v/>
      </c>
      <c r="CK121" s="338" t="str">
        <f t="shared" si="106"/>
        <v/>
      </c>
      <c r="CL121" s="338" t="str">
        <f t="shared" si="106"/>
        <v/>
      </c>
      <c r="CM121" s="338" t="str">
        <f t="shared" si="106"/>
        <v/>
      </c>
      <c r="CN121" s="338" t="str">
        <f t="shared" si="106"/>
        <v/>
      </c>
      <c r="CO121" s="338" t="str">
        <f t="shared" si="106"/>
        <v/>
      </c>
      <c r="CP121" s="338" t="str">
        <f t="shared" si="106"/>
        <v/>
      </c>
      <c r="CQ121" s="338" t="str">
        <f t="shared" si="106"/>
        <v/>
      </c>
      <c r="CR121" s="338" t="str">
        <f t="shared" si="106"/>
        <v/>
      </c>
      <c r="CS121" s="338" t="str">
        <f t="shared" si="106"/>
        <v/>
      </c>
      <c r="CT121" s="338" t="str">
        <f t="shared" si="106"/>
        <v/>
      </c>
      <c r="CU121" s="338" t="str">
        <f t="shared" si="106"/>
        <v/>
      </c>
      <c r="CV121" s="338" t="str">
        <f t="shared" si="106"/>
        <v/>
      </c>
      <c r="CW121" s="338" t="str">
        <f t="shared" si="106"/>
        <v/>
      </c>
      <c r="CX121" s="338" t="str">
        <f t="shared" si="106"/>
        <v/>
      </c>
      <c r="CY121" s="338" t="str">
        <f t="shared" si="106"/>
        <v/>
      </c>
      <c r="CZ121" s="338" t="str">
        <f t="shared" si="106"/>
        <v/>
      </c>
      <c r="DA121" s="338" t="str">
        <f t="shared" si="106"/>
        <v/>
      </c>
      <c r="DB121" s="338" t="str">
        <f t="shared" si="106"/>
        <v/>
      </c>
      <c r="DC121" s="338" t="str">
        <f t="shared" si="106"/>
        <v/>
      </c>
      <c r="DD121" s="338" t="str">
        <f t="shared" si="106"/>
        <v/>
      </c>
      <c r="DE121" s="338" t="str">
        <f t="shared" si="106"/>
        <v/>
      </c>
      <c r="DF121" s="338" t="str">
        <f t="shared" si="106"/>
        <v/>
      </c>
      <c r="DG121" s="338" t="str">
        <f t="shared" si="106"/>
        <v/>
      </c>
      <c r="DH121" s="338" t="str">
        <f t="shared" si="106"/>
        <v/>
      </c>
      <c r="DI121" s="338" t="str">
        <f t="shared" si="106"/>
        <v/>
      </c>
      <c r="DJ121" s="338" t="str">
        <f t="shared" si="106"/>
        <v/>
      </c>
      <c r="DK121" s="338" t="str">
        <f t="shared" si="106"/>
        <v/>
      </c>
      <c r="DL121" s="338" t="str">
        <f t="shared" si="106"/>
        <v/>
      </c>
      <c r="DM121" s="338" t="str">
        <f t="shared" si="106"/>
        <v/>
      </c>
      <c r="DN121" s="338" t="str">
        <f t="shared" si="106"/>
        <v/>
      </c>
      <c r="DO121" s="408">
        <f>SUM(F121:DN121)</f>
        <v>60.666666666666643</v>
      </c>
      <c r="DP121" s="50" t="s">
        <v>172</v>
      </c>
    </row>
    <row r="122" spans="3:121" s="29" customFormat="1" ht="15" customHeight="1">
      <c r="C122" s="239" t="str">
        <f>"Total "&amp;C116&amp;" "&amp;C96</f>
        <v>Total Phase A Sales</v>
      </c>
      <c r="D122" s="418"/>
      <c r="E122" s="417"/>
      <c r="F122" s="436">
        <f t="shared" ref="F122:AK122" si="107">IF(F17="","",SUM(F117:F121))</f>
        <v>46</v>
      </c>
      <c r="G122" s="436">
        <f t="shared" si="107"/>
        <v>7.1111111111111107</v>
      </c>
      <c r="H122" s="436">
        <f t="shared" si="107"/>
        <v>7.1111111111111107</v>
      </c>
      <c r="I122" s="436">
        <f t="shared" si="107"/>
        <v>7.1111111111111107</v>
      </c>
      <c r="J122" s="436">
        <f t="shared" si="107"/>
        <v>7.1111111111111107</v>
      </c>
      <c r="K122" s="436">
        <f t="shared" si="107"/>
        <v>7.1111111111111107</v>
      </c>
      <c r="L122" s="436">
        <f t="shared" si="107"/>
        <v>7.1111111111111107</v>
      </c>
      <c r="M122" s="436">
        <f t="shared" si="107"/>
        <v>7.1111111111111107</v>
      </c>
      <c r="N122" s="436">
        <f t="shared" si="107"/>
        <v>7.1111111111111107</v>
      </c>
      <c r="O122" s="436">
        <f t="shared" si="107"/>
        <v>7.1111111111111107</v>
      </c>
      <c r="P122" s="436">
        <f t="shared" si="107"/>
        <v>7.1111111111111107</v>
      </c>
      <c r="Q122" s="436">
        <f t="shared" si="107"/>
        <v>7.1111111111111107</v>
      </c>
      <c r="R122" s="436">
        <f t="shared" si="107"/>
        <v>3.777777777777743</v>
      </c>
      <c r="S122" s="436">
        <f t="shared" si="107"/>
        <v>0</v>
      </c>
      <c r="T122" s="436">
        <f t="shared" si="107"/>
        <v>0</v>
      </c>
      <c r="U122" s="436">
        <f t="shared" si="107"/>
        <v>0</v>
      </c>
      <c r="V122" s="436">
        <f t="shared" si="107"/>
        <v>0</v>
      </c>
      <c r="W122" s="436">
        <f t="shared" si="107"/>
        <v>0</v>
      </c>
      <c r="X122" s="436">
        <f t="shared" si="107"/>
        <v>0</v>
      </c>
      <c r="Y122" s="436">
        <f t="shared" si="107"/>
        <v>0</v>
      </c>
      <c r="Z122" s="436">
        <f t="shared" si="107"/>
        <v>0</v>
      </c>
      <c r="AA122" s="436">
        <f t="shared" si="107"/>
        <v>0</v>
      </c>
      <c r="AB122" s="436">
        <f t="shared" si="107"/>
        <v>0</v>
      </c>
      <c r="AC122" s="436">
        <f t="shared" si="107"/>
        <v>0</v>
      </c>
      <c r="AD122" s="436">
        <f t="shared" si="107"/>
        <v>0</v>
      </c>
      <c r="AE122" s="436">
        <f t="shared" si="107"/>
        <v>0</v>
      </c>
      <c r="AF122" s="436">
        <f t="shared" si="107"/>
        <v>0</v>
      </c>
      <c r="AG122" s="436">
        <f t="shared" si="107"/>
        <v>0</v>
      </c>
      <c r="AH122" s="436">
        <f t="shared" si="107"/>
        <v>0</v>
      </c>
      <c r="AI122" s="436">
        <f t="shared" si="107"/>
        <v>0</v>
      </c>
      <c r="AJ122" s="436">
        <f t="shared" si="107"/>
        <v>0</v>
      </c>
      <c r="AK122" s="436">
        <f t="shared" si="107"/>
        <v>0</v>
      </c>
      <c r="AL122" s="436">
        <f t="shared" ref="AL122:BQ122" si="108">IF(AL17="","",SUM(AL117:AL121))</f>
        <v>0</v>
      </c>
      <c r="AM122" s="436">
        <f t="shared" si="108"/>
        <v>0</v>
      </c>
      <c r="AN122" s="436">
        <f t="shared" si="108"/>
        <v>0</v>
      </c>
      <c r="AO122" s="436">
        <f t="shared" si="108"/>
        <v>0</v>
      </c>
      <c r="AP122" s="436">
        <f t="shared" si="108"/>
        <v>0</v>
      </c>
      <c r="AQ122" s="436">
        <f t="shared" si="108"/>
        <v>0</v>
      </c>
      <c r="AR122" s="436">
        <f t="shared" si="108"/>
        <v>0</v>
      </c>
      <c r="AS122" s="436">
        <f t="shared" si="108"/>
        <v>0</v>
      </c>
      <c r="AT122" s="436">
        <f t="shared" si="108"/>
        <v>0</v>
      </c>
      <c r="AU122" s="436">
        <f t="shared" si="108"/>
        <v>0</v>
      </c>
      <c r="AV122" s="436">
        <f t="shared" si="108"/>
        <v>0</v>
      </c>
      <c r="AW122" s="436">
        <f t="shared" si="108"/>
        <v>0</v>
      </c>
      <c r="AX122" s="436">
        <f t="shared" si="108"/>
        <v>0</v>
      </c>
      <c r="AY122" s="436">
        <f t="shared" si="108"/>
        <v>0</v>
      </c>
      <c r="AZ122" s="436">
        <f t="shared" si="108"/>
        <v>0</v>
      </c>
      <c r="BA122" s="436">
        <f t="shared" si="108"/>
        <v>0</v>
      </c>
      <c r="BB122" s="436">
        <f t="shared" si="108"/>
        <v>0</v>
      </c>
      <c r="BC122" s="436">
        <f t="shared" si="108"/>
        <v>0</v>
      </c>
      <c r="BD122" s="436">
        <f t="shared" si="108"/>
        <v>0</v>
      </c>
      <c r="BE122" s="436">
        <f t="shared" si="108"/>
        <v>0</v>
      </c>
      <c r="BF122" s="436">
        <f t="shared" si="108"/>
        <v>0</v>
      </c>
      <c r="BG122" s="436">
        <f t="shared" si="108"/>
        <v>0</v>
      </c>
      <c r="BH122" s="436">
        <f t="shared" si="108"/>
        <v>0</v>
      </c>
      <c r="BI122" s="436">
        <f t="shared" si="108"/>
        <v>0</v>
      </c>
      <c r="BJ122" s="436">
        <f t="shared" si="108"/>
        <v>0</v>
      </c>
      <c r="BK122" s="436">
        <f t="shared" si="108"/>
        <v>0</v>
      </c>
      <c r="BL122" s="436">
        <f t="shared" si="108"/>
        <v>0</v>
      </c>
      <c r="BM122" s="436">
        <f t="shared" si="108"/>
        <v>0</v>
      </c>
      <c r="BN122" s="436">
        <f t="shared" si="108"/>
        <v>0</v>
      </c>
      <c r="BO122" s="436" t="str">
        <f t="shared" si="108"/>
        <v/>
      </c>
      <c r="BP122" s="436" t="str">
        <f t="shared" si="108"/>
        <v/>
      </c>
      <c r="BQ122" s="436" t="str">
        <f t="shared" si="108"/>
        <v/>
      </c>
      <c r="BR122" s="436" t="str">
        <f t="shared" ref="BR122:CA122" si="109">IF(BR17="","",SUM(BR117:BR121))</f>
        <v/>
      </c>
      <c r="BS122" s="436" t="str">
        <f t="shared" si="109"/>
        <v/>
      </c>
      <c r="BT122" s="436" t="str">
        <f t="shared" si="109"/>
        <v/>
      </c>
      <c r="BU122" s="436" t="str">
        <f t="shared" si="109"/>
        <v/>
      </c>
      <c r="BV122" s="436" t="str">
        <f t="shared" si="109"/>
        <v/>
      </c>
      <c r="BW122" s="436" t="str">
        <f t="shared" si="109"/>
        <v/>
      </c>
      <c r="BX122" s="436" t="str">
        <f t="shared" si="109"/>
        <v/>
      </c>
      <c r="BY122" s="436" t="str">
        <f t="shared" si="109"/>
        <v/>
      </c>
      <c r="BZ122" s="436" t="str">
        <f t="shared" si="109"/>
        <v/>
      </c>
      <c r="CA122" s="436" t="str">
        <f t="shared" si="109"/>
        <v/>
      </c>
      <c r="CB122" s="436" t="str">
        <f t="shared" ref="CB122:DN122" si="110">IF(CB17="","",SUM(CB117:CB121))</f>
        <v/>
      </c>
      <c r="CC122" s="436" t="str">
        <f t="shared" si="110"/>
        <v/>
      </c>
      <c r="CD122" s="436" t="str">
        <f t="shared" si="110"/>
        <v/>
      </c>
      <c r="CE122" s="436" t="str">
        <f t="shared" si="110"/>
        <v/>
      </c>
      <c r="CF122" s="436" t="str">
        <f t="shared" si="110"/>
        <v/>
      </c>
      <c r="CG122" s="436" t="str">
        <f t="shared" si="110"/>
        <v/>
      </c>
      <c r="CH122" s="436" t="str">
        <f t="shared" si="110"/>
        <v/>
      </c>
      <c r="CI122" s="436" t="str">
        <f t="shared" si="110"/>
        <v/>
      </c>
      <c r="CJ122" s="436" t="str">
        <f t="shared" si="110"/>
        <v/>
      </c>
      <c r="CK122" s="436" t="str">
        <f t="shared" si="110"/>
        <v/>
      </c>
      <c r="CL122" s="436" t="str">
        <f t="shared" si="110"/>
        <v/>
      </c>
      <c r="CM122" s="436" t="str">
        <f t="shared" si="110"/>
        <v/>
      </c>
      <c r="CN122" s="436" t="str">
        <f t="shared" si="110"/>
        <v/>
      </c>
      <c r="CO122" s="436" t="str">
        <f t="shared" si="110"/>
        <v/>
      </c>
      <c r="CP122" s="436" t="str">
        <f t="shared" si="110"/>
        <v/>
      </c>
      <c r="CQ122" s="436" t="str">
        <f t="shared" si="110"/>
        <v/>
      </c>
      <c r="CR122" s="436" t="str">
        <f t="shared" si="110"/>
        <v/>
      </c>
      <c r="CS122" s="436" t="str">
        <f t="shared" si="110"/>
        <v/>
      </c>
      <c r="CT122" s="436" t="str">
        <f t="shared" si="110"/>
        <v/>
      </c>
      <c r="CU122" s="436" t="str">
        <f t="shared" si="110"/>
        <v/>
      </c>
      <c r="CV122" s="436" t="str">
        <f t="shared" si="110"/>
        <v/>
      </c>
      <c r="CW122" s="436" t="str">
        <f t="shared" si="110"/>
        <v/>
      </c>
      <c r="CX122" s="436" t="str">
        <f t="shared" si="110"/>
        <v/>
      </c>
      <c r="CY122" s="436" t="str">
        <f t="shared" si="110"/>
        <v/>
      </c>
      <c r="CZ122" s="436" t="str">
        <f t="shared" si="110"/>
        <v/>
      </c>
      <c r="DA122" s="436" t="str">
        <f t="shared" si="110"/>
        <v/>
      </c>
      <c r="DB122" s="436" t="str">
        <f t="shared" si="110"/>
        <v/>
      </c>
      <c r="DC122" s="436" t="str">
        <f t="shared" si="110"/>
        <v/>
      </c>
      <c r="DD122" s="436" t="str">
        <f t="shared" si="110"/>
        <v/>
      </c>
      <c r="DE122" s="436" t="str">
        <f t="shared" si="110"/>
        <v/>
      </c>
      <c r="DF122" s="436" t="str">
        <f t="shared" si="110"/>
        <v/>
      </c>
      <c r="DG122" s="436" t="str">
        <f t="shared" si="110"/>
        <v/>
      </c>
      <c r="DH122" s="436" t="str">
        <f t="shared" si="110"/>
        <v/>
      </c>
      <c r="DI122" s="436" t="str">
        <f t="shared" si="110"/>
        <v/>
      </c>
      <c r="DJ122" s="436" t="str">
        <f t="shared" si="110"/>
        <v/>
      </c>
      <c r="DK122" s="436" t="str">
        <f t="shared" si="110"/>
        <v/>
      </c>
      <c r="DL122" s="436" t="str">
        <f t="shared" si="110"/>
        <v/>
      </c>
      <c r="DM122" s="436" t="str">
        <f t="shared" si="110"/>
        <v/>
      </c>
      <c r="DN122" s="436" t="str">
        <f t="shared" si="110"/>
        <v/>
      </c>
      <c r="DO122" s="338">
        <f>SUM(F122:DN122)</f>
        <v>128</v>
      </c>
      <c r="DP122" s="50" t="s">
        <v>172</v>
      </c>
    </row>
    <row r="123" spans="3:121" s="29" customFormat="1" ht="15" customHeight="1">
      <c r="C123" s="120" t="str">
        <f>"Cumulative "&amp;C116&amp;" "&amp;$C$96</f>
        <v>Cumulative Phase A Sales</v>
      </c>
      <c r="D123" s="242"/>
      <c r="E123" s="243"/>
      <c r="F123" s="338">
        <f t="shared" ref="F123:AK123" si="111">IF(F17="","",F122+E123)</f>
        <v>46</v>
      </c>
      <c r="G123" s="338">
        <f t="shared" si="111"/>
        <v>53.111111111111114</v>
      </c>
      <c r="H123" s="338">
        <f t="shared" si="111"/>
        <v>60.222222222222229</v>
      </c>
      <c r="I123" s="338">
        <f t="shared" si="111"/>
        <v>67.333333333333343</v>
      </c>
      <c r="J123" s="338">
        <f t="shared" si="111"/>
        <v>74.444444444444457</v>
      </c>
      <c r="K123" s="338">
        <f t="shared" si="111"/>
        <v>81.555555555555571</v>
      </c>
      <c r="L123" s="338">
        <f t="shared" si="111"/>
        <v>88.666666666666686</v>
      </c>
      <c r="M123" s="338">
        <f t="shared" si="111"/>
        <v>95.7777777777778</v>
      </c>
      <c r="N123" s="338">
        <f t="shared" si="111"/>
        <v>102.88888888888891</v>
      </c>
      <c r="O123" s="338">
        <f t="shared" si="111"/>
        <v>110.00000000000003</v>
      </c>
      <c r="P123" s="338">
        <f t="shared" si="111"/>
        <v>117.11111111111114</v>
      </c>
      <c r="Q123" s="338">
        <f t="shared" si="111"/>
        <v>124.22222222222226</v>
      </c>
      <c r="R123" s="338">
        <f t="shared" si="111"/>
        <v>128</v>
      </c>
      <c r="S123" s="338">
        <f t="shared" si="111"/>
        <v>128</v>
      </c>
      <c r="T123" s="338">
        <f t="shared" si="111"/>
        <v>128</v>
      </c>
      <c r="U123" s="338">
        <f t="shared" si="111"/>
        <v>128</v>
      </c>
      <c r="V123" s="338">
        <f t="shared" si="111"/>
        <v>128</v>
      </c>
      <c r="W123" s="338">
        <f t="shared" si="111"/>
        <v>128</v>
      </c>
      <c r="X123" s="338">
        <f t="shared" si="111"/>
        <v>128</v>
      </c>
      <c r="Y123" s="338">
        <f t="shared" si="111"/>
        <v>128</v>
      </c>
      <c r="Z123" s="338">
        <f t="shared" si="111"/>
        <v>128</v>
      </c>
      <c r="AA123" s="338">
        <f t="shared" si="111"/>
        <v>128</v>
      </c>
      <c r="AB123" s="338">
        <f t="shared" si="111"/>
        <v>128</v>
      </c>
      <c r="AC123" s="338">
        <f t="shared" si="111"/>
        <v>128</v>
      </c>
      <c r="AD123" s="338">
        <f t="shared" si="111"/>
        <v>128</v>
      </c>
      <c r="AE123" s="338">
        <f t="shared" si="111"/>
        <v>128</v>
      </c>
      <c r="AF123" s="338">
        <f t="shared" si="111"/>
        <v>128</v>
      </c>
      <c r="AG123" s="338">
        <f t="shared" si="111"/>
        <v>128</v>
      </c>
      <c r="AH123" s="338">
        <f t="shared" si="111"/>
        <v>128</v>
      </c>
      <c r="AI123" s="338">
        <f t="shared" si="111"/>
        <v>128</v>
      </c>
      <c r="AJ123" s="338">
        <f t="shared" si="111"/>
        <v>128</v>
      </c>
      <c r="AK123" s="338">
        <f t="shared" si="111"/>
        <v>128</v>
      </c>
      <c r="AL123" s="338">
        <f t="shared" ref="AL123:BQ123" si="112">IF(AL17="","",AL122+AK123)</f>
        <v>128</v>
      </c>
      <c r="AM123" s="338">
        <f t="shared" si="112"/>
        <v>128</v>
      </c>
      <c r="AN123" s="338">
        <f t="shared" si="112"/>
        <v>128</v>
      </c>
      <c r="AO123" s="338">
        <f t="shared" si="112"/>
        <v>128</v>
      </c>
      <c r="AP123" s="338">
        <f t="shared" si="112"/>
        <v>128</v>
      </c>
      <c r="AQ123" s="338">
        <f t="shared" si="112"/>
        <v>128</v>
      </c>
      <c r="AR123" s="338">
        <f t="shared" si="112"/>
        <v>128</v>
      </c>
      <c r="AS123" s="338">
        <f t="shared" si="112"/>
        <v>128</v>
      </c>
      <c r="AT123" s="338">
        <f t="shared" si="112"/>
        <v>128</v>
      </c>
      <c r="AU123" s="338">
        <f t="shared" si="112"/>
        <v>128</v>
      </c>
      <c r="AV123" s="338">
        <f t="shared" si="112"/>
        <v>128</v>
      </c>
      <c r="AW123" s="338">
        <f t="shared" si="112"/>
        <v>128</v>
      </c>
      <c r="AX123" s="338">
        <f t="shared" si="112"/>
        <v>128</v>
      </c>
      <c r="AY123" s="338">
        <f t="shared" si="112"/>
        <v>128</v>
      </c>
      <c r="AZ123" s="338">
        <f t="shared" si="112"/>
        <v>128</v>
      </c>
      <c r="BA123" s="338">
        <f t="shared" si="112"/>
        <v>128</v>
      </c>
      <c r="BB123" s="338">
        <f t="shared" si="112"/>
        <v>128</v>
      </c>
      <c r="BC123" s="338">
        <f t="shared" si="112"/>
        <v>128</v>
      </c>
      <c r="BD123" s="338">
        <f t="shared" si="112"/>
        <v>128</v>
      </c>
      <c r="BE123" s="338">
        <f t="shared" si="112"/>
        <v>128</v>
      </c>
      <c r="BF123" s="338">
        <f t="shared" si="112"/>
        <v>128</v>
      </c>
      <c r="BG123" s="338">
        <f t="shared" si="112"/>
        <v>128</v>
      </c>
      <c r="BH123" s="338">
        <f t="shared" si="112"/>
        <v>128</v>
      </c>
      <c r="BI123" s="338">
        <f t="shared" si="112"/>
        <v>128</v>
      </c>
      <c r="BJ123" s="338">
        <f t="shared" si="112"/>
        <v>128</v>
      </c>
      <c r="BK123" s="338">
        <f t="shared" si="112"/>
        <v>128</v>
      </c>
      <c r="BL123" s="338">
        <f t="shared" si="112"/>
        <v>128</v>
      </c>
      <c r="BM123" s="338">
        <f t="shared" si="112"/>
        <v>128</v>
      </c>
      <c r="BN123" s="338">
        <f t="shared" si="112"/>
        <v>128</v>
      </c>
      <c r="BO123" s="338" t="str">
        <f t="shared" si="112"/>
        <v/>
      </c>
      <c r="BP123" s="338" t="str">
        <f t="shared" si="112"/>
        <v/>
      </c>
      <c r="BQ123" s="338" t="str">
        <f t="shared" si="112"/>
        <v/>
      </c>
      <c r="BR123" s="338" t="str">
        <f t="shared" ref="BR123:CA123" si="113">IF(BR17="","",BR122+BQ123)</f>
        <v/>
      </c>
      <c r="BS123" s="338" t="str">
        <f t="shared" si="113"/>
        <v/>
      </c>
      <c r="BT123" s="338" t="str">
        <f t="shared" si="113"/>
        <v/>
      </c>
      <c r="BU123" s="338" t="str">
        <f t="shared" si="113"/>
        <v/>
      </c>
      <c r="BV123" s="338" t="str">
        <f t="shared" si="113"/>
        <v/>
      </c>
      <c r="BW123" s="338" t="str">
        <f t="shared" si="113"/>
        <v/>
      </c>
      <c r="BX123" s="338" t="str">
        <f t="shared" si="113"/>
        <v/>
      </c>
      <c r="BY123" s="338" t="str">
        <f t="shared" si="113"/>
        <v/>
      </c>
      <c r="BZ123" s="338" t="str">
        <f t="shared" si="113"/>
        <v/>
      </c>
      <c r="CA123" s="338" t="str">
        <f t="shared" si="113"/>
        <v/>
      </c>
      <c r="CB123" s="338" t="str">
        <f t="shared" ref="CB123" si="114">IF(CB17="","",CB122+CA123)</f>
        <v/>
      </c>
      <c r="CC123" s="338" t="str">
        <f t="shared" ref="CC123" si="115">IF(CC17="","",CC122+CB123)</f>
        <v/>
      </c>
      <c r="CD123" s="338" t="str">
        <f t="shared" ref="CD123" si="116">IF(CD17="","",CD122+CC123)</f>
        <v/>
      </c>
      <c r="CE123" s="338" t="str">
        <f t="shared" ref="CE123" si="117">IF(CE17="","",CE122+CD123)</f>
        <v/>
      </c>
      <c r="CF123" s="338" t="str">
        <f t="shared" ref="CF123" si="118">IF(CF17="","",CF122+CE123)</f>
        <v/>
      </c>
      <c r="CG123" s="338" t="str">
        <f t="shared" ref="CG123" si="119">IF(CG17="","",CG122+CF123)</f>
        <v/>
      </c>
      <c r="CH123" s="338" t="str">
        <f t="shared" ref="CH123" si="120">IF(CH17="","",CH122+CG123)</f>
        <v/>
      </c>
      <c r="CI123" s="338" t="str">
        <f t="shared" ref="CI123" si="121">IF(CI17="","",CI122+CH123)</f>
        <v/>
      </c>
      <c r="CJ123" s="338" t="str">
        <f t="shared" ref="CJ123" si="122">IF(CJ17="","",CJ122+CI123)</f>
        <v/>
      </c>
      <c r="CK123" s="338" t="str">
        <f t="shared" ref="CK123" si="123">IF(CK17="","",CK122+CJ123)</f>
        <v/>
      </c>
      <c r="CL123" s="338" t="str">
        <f t="shared" ref="CL123" si="124">IF(CL17="","",CL122+CK123)</f>
        <v/>
      </c>
      <c r="CM123" s="338" t="str">
        <f t="shared" ref="CM123" si="125">IF(CM17="","",CM122+CL123)</f>
        <v/>
      </c>
      <c r="CN123" s="338" t="str">
        <f t="shared" ref="CN123" si="126">IF(CN17="","",CN122+CM123)</f>
        <v/>
      </c>
      <c r="CO123" s="338" t="str">
        <f t="shared" ref="CO123" si="127">IF(CO17="","",CO122+CN123)</f>
        <v/>
      </c>
      <c r="CP123" s="338" t="str">
        <f t="shared" ref="CP123" si="128">IF(CP17="","",CP122+CO123)</f>
        <v/>
      </c>
      <c r="CQ123" s="338" t="str">
        <f t="shared" ref="CQ123" si="129">IF(CQ17="","",CQ122+CP123)</f>
        <v/>
      </c>
      <c r="CR123" s="338" t="str">
        <f t="shared" ref="CR123" si="130">IF(CR17="","",CR122+CQ123)</f>
        <v/>
      </c>
      <c r="CS123" s="338" t="str">
        <f t="shared" ref="CS123" si="131">IF(CS17="","",CS122+CR123)</f>
        <v/>
      </c>
      <c r="CT123" s="338" t="str">
        <f t="shared" ref="CT123" si="132">IF(CT17="","",CT122+CS123)</f>
        <v/>
      </c>
      <c r="CU123" s="338" t="str">
        <f t="shared" ref="CU123" si="133">IF(CU17="","",CU122+CT123)</f>
        <v/>
      </c>
      <c r="CV123" s="338" t="str">
        <f t="shared" ref="CV123" si="134">IF(CV17="","",CV122+CU123)</f>
        <v/>
      </c>
      <c r="CW123" s="338" t="str">
        <f t="shared" ref="CW123" si="135">IF(CW17="","",CW122+CV123)</f>
        <v/>
      </c>
      <c r="CX123" s="338" t="str">
        <f t="shared" ref="CX123" si="136">IF(CX17="","",CX122+CW123)</f>
        <v/>
      </c>
      <c r="CY123" s="338" t="str">
        <f t="shared" ref="CY123" si="137">IF(CY17="","",CY122+CX123)</f>
        <v/>
      </c>
      <c r="CZ123" s="338" t="str">
        <f t="shared" ref="CZ123" si="138">IF(CZ17="","",CZ122+CY123)</f>
        <v/>
      </c>
      <c r="DA123" s="338" t="str">
        <f t="shared" ref="DA123" si="139">IF(DA17="","",DA122+CZ123)</f>
        <v/>
      </c>
      <c r="DB123" s="338" t="str">
        <f t="shared" ref="DB123" si="140">IF(DB17="","",DB122+DA123)</f>
        <v/>
      </c>
      <c r="DC123" s="338" t="str">
        <f t="shared" ref="DC123" si="141">IF(DC17="","",DC122+DB123)</f>
        <v/>
      </c>
      <c r="DD123" s="338" t="str">
        <f t="shared" ref="DD123" si="142">IF(DD17="","",DD122+DC123)</f>
        <v/>
      </c>
      <c r="DE123" s="338" t="str">
        <f t="shared" ref="DE123" si="143">IF(DE17="","",DE122+DD123)</f>
        <v/>
      </c>
      <c r="DF123" s="338" t="str">
        <f t="shared" ref="DF123" si="144">IF(DF17="","",DF122+DE123)</f>
        <v/>
      </c>
      <c r="DG123" s="338" t="str">
        <f t="shared" ref="DG123" si="145">IF(DG17="","",DG122+DF123)</f>
        <v/>
      </c>
      <c r="DH123" s="338" t="str">
        <f t="shared" ref="DH123" si="146">IF(DH17="","",DH122+DG123)</f>
        <v/>
      </c>
      <c r="DI123" s="338" t="str">
        <f t="shared" ref="DI123" si="147">IF(DI17="","",DI122+DH123)</f>
        <v/>
      </c>
      <c r="DJ123" s="338" t="str">
        <f t="shared" ref="DJ123" si="148">IF(DJ17="","",DJ122+DI123)</f>
        <v/>
      </c>
      <c r="DK123" s="338" t="str">
        <f t="shared" ref="DK123" si="149">IF(DK17="","",DK122+DJ123)</f>
        <v/>
      </c>
      <c r="DL123" s="338" t="str">
        <f t="shared" ref="DL123" si="150">IF(DL17="","",DL122+DK123)</f>
        <v/>
      </c>
      <c r="DM123" s="338" t="str">
        <f t="shared" ref="DM123" si="151">IF(DM17="","",DM122+DL123)</f>
        <v/>
      </c>
      <c r="DN123" s="338" t="str">
        <f t="shared" ref="DN123" si="152">IF(DN17="","",DN122+DM123)</f>
        <v/>
      </c>
      <c r="DO123" s="338"/>
      <c r="DP123" s="50" t="s">
        <v>172</v>
      </c>
      <c r="DQ123" s="435"/>
    </row>
    <row r="124" spans="3:121" s="29" customFormat="1" ht="15" customHeight="1">
      <c r="C124" s="18"/>
      <c r="D124" s="381"/>
      <c r="E124" s="18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50" t="s">
        <v>172</v>
      </c>
    </row>
    <row r="125" spans="3:121" s="29" customFormat="1" ht="15" customHeight="1">
      <c r="C125" s="126" t="s">
        <v>294</v>
      </c>
      <c r="D125" s="242"/>
      <c r="E125" s="243"/>
      <c r="F125" s="441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50" t="s">
        <v>172</v>
      </c>
    </row>
    <row r="126" spans="3:121" s="29" customFormat="1" ht="15" customHeight="1">
      <c r="C126" s="120" t="s">
        <v>488</v>
      </c>
      <c r="D126" s="440">
        <v>0</v>
      </c>
      <c r="E126" s="243"/>
      <c r="F126" s="338">
        <f t="shared" ref="F126:AK126" si="153">IF(F$17="","",IF(F$17=$D$126,$G$100,0))</f>
        <v>0</v>
      </c>
      <c r="G126" s="338">
        <f t="shared" si="153"/>
        <v>0</v>
      </c>
      <c r="H126" s="338">
        <f t="shared" si="153"/>
        <v>0</v>
      </c>
      <c r="I126" s="338">
        <f t="shared" si="153"/>
        <v>0</v>
      </c>
      <c r="J126" s="338">
        <f t="shared" si="153"/>
        <v>0</v>
      </c>
      <c r="K126" s="338">
        <f t="shared" si="153"/>
        <v>0</v>
      </c>
      <c r="L126" s="338">
        <f t="shared" si="153"/>
        <v>0</v>
      </c>
      <c r="M126" s="338">
        <f t="shared" si="153"/>
        <v>0</v>
      </c>
      <c r="N126" s="338">
        <f t="shared" si="153"/>
        <v>0</v>
      </c>
      <c r="O126" s="338">
        <f t="shared" si="153"/>
        <v>0</v>
      </c>
      <c r="P126" s="338">
        <f t="shared" si="153"/>
        <v>0</v>
      </c>
      <c r="Q126" s="338">
        <f t="shared" si="153"/>
        <v>0</v>
      </c>
      <c r="R126" s="338">
        <f t="shared" si="153"/>
        <v>0</v>
      </c>
      <c r="S126" s="338">
        <f t="shared" si="153"/>
        <v>0</v>
      </c>
      <c r="T126" s="338">
        <f t="shared" si="153"/>
        <v>0</v>
      </c>
      <c r="U126" s="338">
        <f t="shared" si="153"/>
        <v>0</v>
      </c>
      <c r="V126" s="338">
        <f t="shared" si="153"/>
        <v>0</v>
      </c>
      <c r="W126" s="338">
        <f t="shared" si="153"/>
        <v>0</v>
      </c>
      <c r="X126" s="338">
        <f t="shared" si="153"/>
        <v>0</v>
      </c>
      <c r="Y126" s="338">
        <f t="shared" si="153"/>
        <v>0</v>
      </c>
      <c r="Z126" s="338">
        <f t="shared" si="153"/>
        <v>0</v>
      </c>
      <c r="AA126" s="338">
        <f t="shared" si="153"/>
        <v>0</v>
      </c>
      <c r="AB126" s="338">
        <f t="shared" si="153"/>
        <v>0</v>
      </c>
      <c r="AC126" s="338">
        <f t="shared" si="153"/>
        <v>0</v>
      </c>
      <c r="AD126" s="338">
        <f t="shared" si="153"/>
        <v>0</v>
      </c>
      <c r="AE126" s="338">
        <f t="shared" si="153"/>
        <v>0</v>
      </c>
      <c r="AF126" s="338">
        <f t="shared" si="153"/>
        <v>0</v>
      </c>
      <c r="AG126" s="338">
        <f t="shared" si="153"/>
        <v>0</v>
      </c>
      <c r="AH126" s="338">
        <f t="shared" si="153"/>
        <v>0</v>
      </c>
      <c r="AI126" s="338">
        <f t="shared" si="153"/>
        <v>0</v>
      </c>
      <c r="AJ126" s="338">
        <f t="shared" si="153"/>
        <v>0</v>
      </c>
      <c r="AK126" s="338">
        <f t="shared" si="153"/>
        <v>0</v>
      </c>
      <c r="AL126" s="338">
        <f t="shared" ref="AL126:BQ126" si="154">IF(AL$17="","",IF(AL$17=$D$126,$G$100,0))</f>
        <v>0</v>
      </c>
      <c r="AM126" s="338">
        <f t="shared" si="154"/>
        <v>0</v>
      </c>
      <c r="AN126" s="338">
        <f t="shared" si="154"/>
        <v>0</v>
      </c>
      <c r="AO126" s="338">
        <f t="shared" si="154"/>
        <v>0</v>
      </c>
      <c r="AP126" s="338">
        <f t="shared" si="154"/>
        <v>0</v>
      </c>
      <c r="AQ126" s="338">
        <f t="shared" si="154"/>
        <v>0</v>
      </c>
      <c r="AR126" s="338">
        <f t="shared" si="154"/>
        <v>0</v>
      </c>
      <c r="AS126" s="338">
        <f t="shared" si="154"/>
        <v>0</v>
      </c>
      <c r="AT126" s="338">
        <f t="shared" si="154"/>
        <v>0</v>
      </c>
      <c r="AU126" s="338">
        <f t="shared" si="154"/>
        <v>0</v>
      </c>
      <c r="AV126" s="338">
        <f t="shared" si="154"/>
        <v>0</v>
      </c>
      <c r="AW126" s="338">
        <f t="shared" si="154"/>
        <v>0</v>
      </c>
      <c r="AX126" s="338">
        <f t="shared" si="154"/>
        <v>0</v>
      </c>
      <c r="AY126" s="338">
        <f t="shared" si="154"/>
        <v>0</v>
      </c>
      <c r="AZ126" s="338">
        <f t="shared" si="154"/>
        <v>0</v>
      </c>
      <c r="BA126" s="338">
        <f t="shared" si="154"/>
        <v>0</v>
      </c>
      <c r="BB126" s="338">
        <f t="shared" si="154"/>
        <v>0</v>
      </c>
      <c r="BC126" s="338">
        <f t="shared" si="154"/>
        <v>0</v>
      </c>
      <c r="BD126" s="338">
        <f t="shared" si="154"/>
        <v>0</v>
      </c>
      <c r="BE126" s="338">
        <f t="shared" si="154"/>
        <v>0</v>
      </c>
      <c r="BF126" s="338">
        <f t="shared" si="154"/>
        <v>0</v>
      </c>
      <c r="BG126" s="338">
        <f t="shared" si="154"/>
        <v>0</v>
      </c>
      <c r="BH126" s="338">
        <f t="shared" si="154"/>
        <v>0</v>
      </c>
      <c r="BI126" s="338">
        <f t="shared" si="154"/>
        <v>0</v>
      </c>
      <c r="BJ126" s="338">
        <f t="shared" si="154"/>
        <v>0</v>
      </c>
      <c r="BK126" s="338">
        <f t="shared" si="154"/>
        <v>0</v>
      </c>
      <c r="BL126" s="338">
        <f t="shared" si="154"/>
        <v>0</v>
      </c>
      <c r="BM126" s="338">
        <f t="shared" si="154"/>
        <v>0</v>
      </c>
      <c r="BN126" s="338">
        <f t="shared" si="154"/>
        <v>0</v>
      </c>
      <c r="BO126" s="338" t="str">
        <f t="shared" si="154"/>
        <v/>
      </c>
      <c r="BP126" s="338" t="str">
        <f t="shared" si="154"/>
        <v/>
      </c>
      <c r="BQ126" s="338" t="str">
        <f t="shared" si="154"/>
        <v/>
      </c>
      <c r="BR126" s="338" t="str">
        <f t="shared" ref="BR126:DN126" si="155">IF(BR$17="","",IF(BR$17=$D$126,$G$100,0))</f>
        <v/>
      </c>
      <c r="BS126" s="338" t="str">
        <f t="shared" si="155"/>
        <v/>
      </c>
      <c r="BT126" s="338" t="str">
        <f t="shared" si="155"/>
        <v/>
      </c>
      <c r="BU126" s="338" t="str">
        <f t="shared" si="155"/>
        <v/>
      </c>
      <c r="BV126" s="338" t="str">
        <f t="shared" si="155"/>
        <v/>
      </c>
      <c r="BW126" s="338" t="str">
        <f t="shared" si="155"/>
        <v/>
      </c>
      <c r="BX126" s="338" t="str">
        <f t="shared" si="155"/>
        <v/>
      </c>
      <c r="BY126" s="338" t="str">
        <f t="shared" si="155"/>
        <v/>
      </c>
      <c r="BZ126" s="338" t="str">
        <f t="shared" si="155"/>
        <v/>
      </c>
      <c r="CA126" s="338" t="str">
        <f t="shared" si="155"/>
        <v/>
      </c>
      <c r="CB126" s="338" t="str">
        <f t="shared" si="155"/>
        <v/>
      </c>
      <c r="CC126" s="338" t="str">
        <f t="shared" si="155"/>
        <v/>
      </c>
      <c r="CD126" s="338" t="str">
        <f t="shared" si="155"/>
        <v/>
      </c>
      <c r="CE126" s="338" t="str">
        <f t="shared" si="155"/>
        <v/>
      </c>
      <c r="CF126" s="338" t="str">
        <f t="shared" si="155"/>
        <v/>
      </c>
      <c r="CG126" s="338" t="str">
        <f t="shared" si="155"/>
        <v/>
      </c>
      <c r="CH126" s="338" t="str">
        <f t="shared" si="155"/>
        <v/>
      </c>
      <c r="CI126" s="338" t="str">
        <f t="shared" si="155"/>
        <v/>
      </c>
      <c r="CJ126" s="338" t="str">
        <f t="shared" si="155"/>
        <v/>
      </c>
      <c r="CK126" s="338" t="str">
        <f t="shared" si="155"/>
        <v/>
      </c>
      <c r="CL126" s="338" t="str">
        <f t="shared" si="155"/>
        <v/>
      </c>
      <c r="CM126" s="338" t="str">
        <f t="shared" si="155"/>
        <v/>
      </c>
      <c r="CN126" s="338" t="str">
        <f t="shared" si="155"/>
        <v/>
      </c>
      <c r="CO126" s="338" t="str">
        <f t="shared" si="155"/>
        <v/>
      </c>
      <c r="CP126" s="338" t="str">
        <f t="shared" si="155"/>
        <v/>
      </c>
      <c r="CQ126" s="338" t="str">
        <f t="shared" si="155"/>
        <v/>
      </c>
      <c r="CR126" s="338" t="str">
        <f t="shared" si="155"/>
        <v/>
      </c>
      <c r="CS126" s="338" t="str">
        <f t="shared" si="155"/>
        <v/>
      </c>
      <c r="CT126" s="338" t="str">
        <f t="shared" si="155"/>
        <v/>
      </c>
      <c r="CU126" s="338" t="str">
        <f t="shared" si="155"/>
        <v/>
      </c>
      <c r="CV126" s="338" t="str">
        <f t="shared" si="155"/>
        <v/>
      </c>
      <c r="CW126" s="338" t="str">
        <f t="shared" si="155"/>
        <v/>
      </c>
      <c r="CX126" s="338" t="str">
        <f t="shared" si="155"/>
        <v/>
      </c>
      <c r="CY126" s="338" t="str">
        <f t="shared" si="155"/>
        <v/>
      </c>
      <c r="CZ126" s="338" t="str">
        <f t="shared" si="155"/>
        <v/>
      </c>
      <c r="DA126" s="338" t="str">
        <f t="shared" si="155"/>
        <v/>
      </c>
      <c r="DB126" s="338" t="str">
        <f t="shared" si="155"/>
        <v/>
      </c>
      <c r="DC126" s="338" t="str">
        <f t="shared" si="155"/>
        <v/>
      </c>
      <c r="DD126" s="338" t="str">
        <f t="shared" si="155"/>
        <v/>
      </c>
      <c r="DE126" s="338" t="str">
        <f t="shared" si="155"/>
        <v/>
      </c>
      <c r="DF126" s="338" t="str">
        <f t="shared" si="155"/>
        <v/>
      </c>
      <c r="DG126" s="338" t="str">
        <f t="shared" si="155"/>
        <v/>
      </c>
      <c r="DH126" s="338" t="str">
        <f t="shared" si="155"/>
        <v/>
      </c>
      <c r="DI126" s="338" t="str">
        <f t="shared" si="155"/>
        <v/>
      </c>
      <c r="DJ126" s="338" t="str">
        <f t="shared" si="155"/>
        <v/>
      </c>
      <c r="DK126" s="338" t="str">
        <f t="shared" si="155"/>
        <v/>
      </c>
      <c r="DL126" s="338" t="str">
        <f t="shared" si="155"/>
        <v/>
      </c>
      <c r="DM126" s="338" t="str">
        <f t="shared" si="155"/>
        <v/>
      </c>
      <c r="DN126" s="338" t="str">
        <f t="shared" si="155"/>
        <v/>
      </c>
      <c r="DO126" s="47"/>
      <c r="DP126" s="50" t="s">
        <v>172</v>
      </c>
    </row>
    <row r="127" spans="3:121" s="29" customFormat="1" ht="15" customHeight="1">
      <c r="C127" s="120" t="s">
        <v>487</v>
      </c>
      <c r="D127" s="440">
        <f>G111</f>
        <v>4</v>
      </c>
      <c r="E127" s="243"/>
      <c r="F127" s="338">
        <f t="shared" ref="F127:AK127" si="156">IF(F$17="","",IF(F$17=$D$127,$G$102,0))</f>
        <v>0</v>
      </c>
      <c r="G127" s="338">
        <f t="shared" si="156"/>
        <v>0</v>
      </c>
      <c r="H127" s="338">
        <f t="shared" si="156"/>
        <v>0</v>
      </c>
      <c r="I127" s="338">
        <f t="shared" si="156"/>
        <v>0</v>
      </c>
      <c r="J127" s="338">
        <f t="shared" si="156"/>
        <v>0</v>
      </c>
      <c r="K127" s="338">
        <f t="shared" si="156"/>
        <v>0</v>
      </c>
      <c r="L127" s="338">
        <f t="shared" si="156"/>
        <v>0</v>
      </c>
      <c r="M127" s="338">
        <f t="shared" si="156"/>
        <v>0</v>
      </c>
      <c r="N127" s="338">
        <f t="shared" si="156"/>
        <v>0</v>
      </c>
      <c r="O127" s="338">
        <f t="shared" si="156"/>
        <v>0</v>
      </c>
      <c r="P127" s="338">
        <f t="shared" si="156"/>
        <v>0</v>
      </c>
      <c r="Q127" s="338">
        <f t="shared" si="156"/>
        <v>0</v>
      </c>
      <c r="R127" s="338">
        <f t="shared" si="156"/>
        <v>0</v>
      </c>
      <c r="S127" s="338">
        <f t="shared" si="156"/>
        <v>0</v>
      </c>
      <c r="T127" s="338">
        <f t="shared" si="156"/>
        <v>0</v>
      </c>
      <c r="U127" s="338">
        <f t="shared" si="156"/>
        <v>0</v>
      </c>
      <c r="V127" s="338">
        <f t="shared" si="156"/>
        <v>0</v>
      </c>
      <c r="W127" s="338">
        <f t="shared" si="156"/>
        <v>0</v>
      </c>
      <c r="X127" s="338">
        <f t="shared" si="156"/>
        <v>0</v>
      </c>
      <c r="Y127" s="338">
        <f t="shared" si="156"/>
        <v>0</v>
      </c>
      <c r="Z127" s="338">
        <f t="shared" si="156"/>
        <v>0</v>
      </c>
      <c r="AA127" s="338">
        <f t="shared" si="156"/>
        <v>0</v>
      </c>
      <c r="AB127" s="338">
        <f t="shared" si="156"/>
        <v>0</v>
      </c>
      <c r="AC127" s="338">
        <f t="shared" si="156"/>
        <v>0</v>
      </c>
      <c r="AD127" s="338">
        <f t="shared" si="156"/>
        <v>0</v>
      </c>
      <c r="AE127" s="338">
        <f t="shared" si="156"/>
        <v>0</v>
      </c>
      <c r="AF127" s="338">
        <f t="shared" si="156"/>
        <v>0</v>
      </c>
      <c r="AG127" s="338">
        <f t="shared" si="156"/>
        <v>0</v>
      </c>
      <c r="AH127" s="338">
        <f t="shared" si="156"/>
        <v>0</v>
      </c>
      <c r="AI127" s="338">
        <f t="shared" si="156"/>
        <v>0</v>
      </c>
      <c r="AJ127" s="338">
        <f t="shared" si="156"/>
        <v>0</v>
      </c>
      <c r="AK127" s="338">
        <f t="shared" si="156"/>
        <v>0</v>
      </c>
      <c r="AL127" s="338">
        <f t="shared" ref="AL127:BQ127" si="157">IF(AL$17="","",IF(AL$17=$D$127,$G$102,0))</f>
        <v>0</v>
      </c>
      <c r="AM127" s="338">
        <f t="shared" si="157"/>
        <v>0</v>
      </c>
      <c r="AN127" s="338">
        <f t="shared" si="157"/>
        <v>0</v>
      </c>
      <c r="AO127" s="338">
        <f t="shared" si="157"/>
        <v>0</v>
      </c>
      <c r="AP127" s="338">
        <f t="shared" si="157"/>
        <v>0</v>
      </c>
      <c r="AQ127" s="338">
        <f t="shared" si="157"/>
        <v>0</v>
      </c>
      <c r="AR127" s="338">
        <f t="shared" si="157"/>
        <v>0</v>
      </c>
      <c r="AS127" s="338">
        <f t="shared" si="157"/>
        <v>0</v>
      </c>
      <c r="AT127" s="338">
        <f t="shared" si="157"/>
        <v>0</v>
      </c>
      <c r="AU127" s="338">
        <f t="shared" si="157"/>
        <v>0</v>
      </c>
      <c r="AV127" s="338">
        <f t="shared" si="157"/>
        <v>0</v>
      </c>
      <c r="AW127" s="338">
        <f t="shared" si="157"/>
        <v>0</v>
      </c>
      <c r="AX127" s="338">
        <f t="shared" si="157"/>
        <v>0</v>
      </c>
      <c r="AY127" s="338">
        <f t="shared" si="157"/>
        <v>0</v>
      </c>
      <c r="AZ127" s="338">
        <f t="shared" si="157"/>
        <v>0</v>
      </c>
      <c r="BA127" s="338">
        <f t="shared" si="157"/>
        <v>0</v>
      </c>
      <c r="BB127" s="338">
        <f t="shared" si="157"/>
        <v>0</v>
      </c>
      <c r="BC127" s="338">
        <f t="shared" si="157"/>
        <v>0</v>
      </c>
      <c r="BD127" s="338">
        <f t="shared" si="157"/>
        <v>0</v>
      </c>
      <c r="BE127" s="338">
        <f t="shared" si="157"/>
        <v>0</v>
      </c>
      <c r="BF127" s="338">
        <f t="shared" si="157"/>
        <v>0</v>
      </c>
      <c r="BG127" s="338">
        <f t="shared" si="157"/>
        <v>0</v>
      </c>
      <c r="BH127" s="338">
        <f t="shared" si="157"/>
        <v>0</v>
      </c>
      <c r="BI127" s="338">
        <f t="shared" si="157"/>
        <v>0</v>
      </c>
      <c r="BJ127" s="338">
        <f t="shared" si="157"/>
        <v>0</v>
      </c>
      <c r="BK127" s="338">
        <f t="shared" si="157"/>
        <v>0</v>
      </c>
      <c r="BL127" s="338">
        <f t="shared" si="157"/>
        <v>0</v>
      </c>
      <c r="BM127" s="338">
        <f t="shared" si="157"/>
        <v>0</v>
      </c>
      <c r="BN127" s="338">
        <f t="shared" si="157"/>
        <v>0</v>
      </c>
      <c r="BO127" s="338" t="str">
        <f t="shared" si="157"/>
        <v/>
      </c>
      <c r="BP127" s="338" t="str">
        <f t="shared" si="157"/>
        <v/>
      </c>
      <c r="BQ127" s="338" t="str">
        <f t="shared" si="157"/>
        <v/>
      </c>
      <c r="BR127" s="338" t="str">
        <f t="shared" ref="BR127:DN127" si="158">IF(BR$17="","",IF(BR$17=$D$127,$G$102,0))</f>
        <v/>
      </c>
      <c r="BS127" s="338" t="str">
        <f t="shared" si="158"/>
        <v/>
      </c>
      <c r="BT127" s="338" t="str">
        <f t="shared" si="158"/>
        <v/>
      </c>
      <c r="BU127" s="338" t="str">
        <f t="shared" si="158"/>
        <v/>
      </c>
      <c r="BV127" s="338" t="str">
        <f t="shared" si="158"/>
        <v/>
      </c>
      <c r="BW127" s="338" t="str">
        <f t="shared" si="158"/>
        <v/>
      </c>
      <c r="BX127" s="338" t="str">
        <f t="shared" si="158"/>
        <v/>
      </c>
      <c r="BY127" s="338" t="str">
        <f t="shared" si="158"/>
        <v/>
      </c>
      <c r="BZ127" s="338" t="str">
        <f t="shared" si="158"/>
        <v/>
      </c>
      <c r="CA127" s="338" t="str">
        <f t="shared" si="158"/>
        <v/>
      </c>
      <c r="CB127" s="338" t="str">
        <f t="shared" si="158"/>
        <v/>
      </c>
      <c r="CC127" s="338" t="str">
        <f t="shared" si="158"/>
        <v/>
      </c>
      <c r="CD127" s="338" t="str">
        <f t="shared" si="158"/>
        <v/>
      </c>
      <c r="CE127" s="338" t="str">
        <f t="shared" si="158"/>
        <v/>
      </c>
      <c r="CF127" s="338" t="str">
        <f t="shared" si="158"/>
        <v/>
      </c>
      <c r="CG127" s="338" t="str">
        <f t="shared" si="158"/>
        <v/>
      </c>
      <c r="CH127" s="338" t="str">
        <f t="shared" si="158"/>
        <v/>
      </c>
      <c r="CI127" s="338" t="str">
        <f t="shared" si="158"/>
        <v/>
      </c>
      <c r="CJ127" s="338" t="str">
        <f t="shared" si="158"/>
        <v/>
      </c>
      <c r="CK127" s="338" t="str">
        <f t="shared" si="158"/>
        <v/>
      </c>
      <c r="CL127" s="338" t="str">
        <f t="shared" si="158"/>
        <v/>
      </c>
      <c r="CM127" s="338" t="str">
        <f t="shared" si="158"/>
        <v/>
      </c>
      <c r="CN127" s="338" t="str">
        <f t="shared" si="158"/>
        <v/>
      </c>
      <c r="CO127" s="338" t="str">
        <f t="shared" si="158"/>
        <v/>
      </c>
      <c r="CP127" s="338" t="str">
        <f t="shared" si="158"/>
        <v/>
      </c>
      <c r="CQ127" s="338" t="str">
        <f t="shared" si="158"/>
        <v/>
      </c>
      <c r="CR127" s="338" t="str">
        <f t="shared" si="158"/>
        <v/>
      </c>
      <c r="CS127" s="338" t="str">
        <f t="shared" si="158"/>
        <v/>
      </c>
      <c r="CT127" s="338" t="str">
        <f t="shared" si="158"/>
        <v/>
      </c>
      <c r="CU127" s="338" t="str">
        <f t="shared" si="158"/>
        <v/>
      </c>
      <c r="CV127" s="338" t="str">
        <f t="shared" si="158"/>
        <v/>
      </c>
      <c r="CW127" s="338" t="str">
        <f t="shared" si="158"/>
        <v/>
      </c>
      <c r="CX127" s="338" t="str">
        <f t="shared" si="158"/>
        <v/>
      </c>
      <c r="CY127" s="338" t="str">
        <f t="shared" si="158"/>
        <v/>
      </c>
      <c r="CZ127" s="338" t="str">
        <f t="shared" si="158"/>
        <v/>
      </c>
      <c r="DA127" s="338" t="str">
        <f t="shared" si="158"/>
        <v/>
      </c>
      <c r="DB127" s="338" t="str">
        <f t="shared" si="158"/>
        <v/>
      </c>
      <c r="DC127" s="338" t="str">
        <f t="shared" si="158"/>
        <v/>
      </c>
      <c r="DD127" s="338" t="str">
        <f t="shared" si="158"/>
        <v/>
      </c>
      <c r="DE127" s="338" t="str">
        <f t="shared" si="158"/>
        <v/>
      </c>
      <c r="DF127" s="338" t="str">
        <f t="shared" si="158"/>
        <v/>
      </c>
      <c r="DG127" s="338" t="str">
        <f t="shared" si="158"/>
        <v/>
      </c>
      <c r="DH127" s="338" t="str">
        <f t="shared" si="158"/>
        <v/>
      </c>
      <c r="DI127" s="338" t="str">
        <f t="shared" si="158"/>
        <v/>
      </c>
      <c r="DJ127" s="338" t="str">
        <f t="shared" si="158"/>
        <v/>
      </c>
      <c r="DK127" s="338" t="str">
        <f t="shared" si="158"/>
        <v/>
      </c>
      <c r="DL127" s="338" t="str">
        <f t="shared" si="158"/>
        <v/>
      </c>
      <c r="DM127" s="338" t="str">
        <f t="shared" si="158"/>
        <v/>
      </c>
      <c r="DN127" s="338" t="str">
        <f t="shared" si="158"/>
        <v/>
      </c>
      <c r="DO127" s="406">
        <f>SUM(F127:DN127)</f>
        <v>0</v>
      </c>
      <c r="DP127" s="50" t="s">
        <v>172</v>
      </c>
    </row>
    <row r="128" spans="3:121" s="29" customFormat="1" ht="15" customHeight="1">
      <c r="C128" s="120" t="s">
        <v>486</v>
      </c>
      <c r="D128" s="439">
        <f>D127+1</f>
        <v>5</v>
      </c>
      <c r="E128" s="243"/>
      <c r="F128" s="338">
        <f t="shared" ref="F128:AK128" si="159">IF(F$17="","",IF(F$17=$D$128,$G$104,0))</f>
        <v>0</v>
      </c>
      <c r="G128" s="338">
        <f t="shared" si="159"/>
        <v>0</v>
      </c>
      <c r="H128" s="338">
        <f t="shared" si="159"/>
        <v>0</v>
      </c>
      <c r="I128" s="338">
        <f t="shared" si="159"/>
        <v>0</v>
      </c>
      <c r="J128" s="338">
        <f t="shared" si="159"/>
        <v>0</v>
      </c>
      <c r="K128" s="338">
        <f t="shared" si="159"/>
        <v>0</v>
      </c>
      <c r="L128" s="338">
        <f t="shared" si="159"/>
        <v>0</v>
      </c>
      <c r="M128" s="338">
        <f t="shared" si="159"/>
        <v>0</v>
      </c>
      <c r="N128" s="338">
        <f t="shared" si="159"/>
        <v>0</v>
      </c>
      <c r="O128" s="338">
        <f t="shared" si="159"/>
        <v>0</v>
      </c>
      <c r="P128" s="338">
        <f t="shared" si="159"/>
        <v>0</v>
      </c>
      <c r="Q128" s="338">
        <f t="shared" si="159"/>
        <v>0</v>
      </c>
      <c r="R128" s="338">
        <f t="shared" si="159"/>
        <v>0</v>
      </c>
      <c r="S128" s="338">
        <f t="shared" si="159"/>
        <v>0</v>
      </c>
      <c r="T128" s="338">
        <f t="shared" si="159"/>
        <v>0</v>
      </c>
      <c r="U128" s="338">
        <f t="shared" si="159"/>
        <v>0</v>
      </c>
      <c r="V128" s="338">
        <f t="shared" si="159"/>
        <v>0</v>
      </c>
      <c r="W128" s="338">
        <f t="shared" si="159"/>
        <v>0</v>
      </c>
      <c r="X128" s="338">
        <f t="shared" si="159"/>
        <v>0</v>
      </c>
      <c r="Y128" s="338">
        <f t="shared" si="159"/>
        <v>0</v>
      </c>
      <c r="Z128" s="338">
        <f t="shared" si="159"/>
        <v>0</v>
      </c>
      <c r="AA128" s="338">
        <f t="shared" si="159"/>
        <v>0</v>
      </c>
      <c r="AB128" s="338">
        <f t="shared" si="159"/>
        <v>0</v>
      </c>
      <c r="AC128" s="338">
        <f t="shared" si="159"/>
        <v>0</v>
      </c>
      <c r="AD128" s="338">
        <f t="shared" si="159"/>
        <v>0</v>
      </c>
      <c r="AE128" s="338">
        <f t="shared" si="159"/>
        <v>0</v>
      </c>
      <c r="AF128" s="338">
        <f t="shared" si="159"/>
        <v>0</v>
      </c>
      <c r="AG128" s="338">
        <f t="shared" si="159"/>
        <v>0</v>
      </c>
      <c r="AH128" s="338">
        <f t="shared" si="159"/>
        <v>0</v>
      </c>
      <c r="AI128" s="338">
        <f t="shared" si="159"/>
        <v>0</v>
      </c>
      <c r="AJ128" s="338">
        <f t="shared" si="159"/>
        <v>0</v>
      </c>
      <c r="AK128" s="338">
        <f t="shared" si="159"/>
        <v>0</v>
      </c>
      <c r="AL128" s="338">
        <f t="shared" ref="AL128:BQ128" si="160">IF(AL$17="","",IF(AL$17=$D$128,$G$104,0))</f>
        <v>0</v>
      </c>
      <c r="AM128" s="338">
        <f t="shared" si="160"/>
        <v>0</v>
      </c>
      <c r="AN128" s="338">
        <f t="shared" si="160"/>
        <v>0</v>
      </c>
      <c r="AO128" s="338">
        <f t="shared" si="160"/>
        <v>0</v>
      </c>
      <c r="AP128" s="338">
        <f t="shared" si="160"/>
        <v>0</v>
      </c>
      <c r="AQ128" s="338">
        <f t="shared" si="160"/>
        <v>0</v>
      </c>
      <c r="AR128" s="338">
        <f t="shared" si="160"/>
        <v>0</v>
      </c>
      <c r="AS128" s="338">
        <f t="shared" si="160"/>
        <v>0</v>
      </c>
      <c r="AT128" s="338">
        <f t="shared" si="160"/>
        <v>0</v>
      </c>
      <c r="AU128" s="338">
        <f t="shared" si="160"/>
        <v>0</v>
      </c>
      <c r="AV128" s="338">
        <f t="shared" si="160"/>
        <v>0</v>
      </c>
      <c r="AW128" s="338">
        <f t="shared" si="160"/>
        <v>0</v>
      </c>
      <c r="AX128" s="338">
        <f t="shared" si="160"/>
        <v>0</v>
      </c>
      <c r="AY128" s="338">
        <f t="shared" si="160"/>
        <v>0</v>
      </c>
      <c r="AZ128" s="338">
        <f t="shared" si="160"/>
        <v>0</v>
      </c>
      <c r="BA128" s="338">
        <f t="shared" si="160"/>
        <v>0</v>
      </c>
      <c r="BB128" s="338">
        <f t="shared" si="160"/>
        <v>0</v>
      </c>
      <c r="BC128" s="338">
        <f t="shared" si="160"/>
        <v>0</v>
      </c>
      <c r="BD128" s="338">
        <f t="shared" si="160"/>
        <v>0</v>
      </c>
      <c r="BE128" s="338">
        <f t="shared" si="160"/>
        <v>0</v>
      </c>
      <c r="BF128" s="338">
        <f t="shared" si="160"/>
        <v>0</v>
      </c>
      <c r="BG128" s="338">
        <f t="shared" si="160"/>
        <v>0</v>
      </c>
      <c r="BH128" s="338">
        <f t="shared" si="160"/>
        <v>0</v>
      </c>
      <c r="BI128" s="338">
        <f t="shared" si="160"/>
        <v>0</v>
      </c>
      <c r="BJ128" s="338">
        <f t="shared" si="160"/>
        <v>0</v>
      </c>
      <c r="BK128" s="338">
        <f t="shared" si="160"/>
        <v>0</v>
      </c>
      <c r="BL128" s="338">
        <f t="shared" si="160"/>
        <v>0</v>
      </c>
      <c r="BM128" s="338">
        <f t="shared" si="160"/>
        <v>0</v>
      </c>
      <c r="BN128" s="338">
        <f t="shared" si="160"/>
        <v>0</v>
      </c>
      <c r="BO128" s="338" t="str">
        <f t="shared" si="160"/>
        <v/>
      </c>
      <c r="BP128" s="338" t="str">
        <f t="shared" si="160"/>
        <v/>
      </c>
      <c r="BQ128" s="338" t="str">
        <f t="shared" si="160"/>
        <v/>
      </c>
      <c r="BR128" s="338" t="str">
        <f t="shared" ref="BR128:DN128" si="161">IF(BR$17="","",IF(BR$17=$D$128,$G$104,0))</f>
        <v/>
      </c>
      <c r="BS128" s="338" t="str">
        <f t="shared" si="161"/>
        <v/>
      </c>
      <c r="BT128" s="338" t="str">
        <f t="shared" si="161"/>
        <v/>
      </c>
      <c r="BU128" s="338" t="str">
        <f t="shared" si="161"/>
        <v/>
      </c>
      <c r="BV128" s="338" t="str">
        <f t="shared" si="161"/>
        <v/>
      </c>
      <c r="BW128" s="338" t="str">
        <f t="shared" si="161"/>
        <v/>
      </c>
      <c r="BX128" s="338" t="str">
        <f t="shared" si="161"/>
        <v/>
      </c>
      <c r="BY128" s="338" t="str">
        <f t="shared" si="161"/>
        <v/>
      </c>
      <c r="BZ128" s="338" t="str">
        <f t="shared" si="161"/>
        <v/>
      </c>
      <c r="CA128" s="338" t="str">
        <f t="shared" si="161"/>
        <v/>
      </c>
      <c r="CB128" s="338" t="str">
        <f t="shared" si="161"/>
        <v/>
      </c>
      <c r="CC128" s="338" t="str">
        <f t="shared" si="161"/>
        <v/>
      </c>
      <c r="CD128" s="338" t="str">
        <f t="shared" si="161"/>
        <v/>
      </c>
      <c r="CE128" s="338" t="str">
        <f t="shared" si="161"/>
        <v/>
      </c>
      <c r="CF128" s="338" t="str">
        <f t="shared" si="161"/>
        <v/>
      </c>
      <c r="CG128" s="338" t="str">
        <f t="shared" si="161"/>
        <v/>
      </c>
      <c r="CH128" s="338" t="str">
        <f t="shared" si="161"/>
        <v/>
      </c>
      <c r="CI128" s="338" t="str">
        <f t="shared" si="161"/>
        <v/>
      </c>
      <c r="CJ128" s="338" t="str">
        <f t="shared" si="161"/>
        <v/>
      </c>
      <c r="CK128" s="338" t="str">
        <f t="shared" si="161"/>
        <v/>
      </c>
      <c r="CL128" s="338" t="str">
        <f t="shared" si="161"/>
        <v/>
      </c>
      <c r="CM128" s="338" t="str">
        <f t="shared" si="161"/>
        <v/>
      </c>
      <c r="CN128" s="338" t="str">
        <f t="shared" si="161"/>
        <v/>
      </c>
      <c r="CO128" s="338" t="str">
        <f t="shared" si="161"/>
        <v/>
      </c>
      <c r="CP128" s="338" t="str">
        <f t="shared" si="161"/>
        <v/>
      </c>
      <c r="CQ128" s="338" t="str">
        <f t="shared" si="161"/>
        <v/>
      </c>
      <c r="CR128" s="338" t="str">
        <f t="shared" si="161"/>
        <v/>
      </c>
      <c r="CS128" s="338" t="str">
        <f t="shared" si="161"/>
        <v/>
      </c>
      <c r="CT128" s="338" t="str">
        <f t="shared" si="161"/>
        <v/>
      </c>
      <c r="CU128" s="338" t="str">
        <f t="shared" si="161"/>
        <v/>
      </c>
      <c r="CV128" s="338" t="str">
        <f t="shared" si="161"/>
        <v/>
      </c>
      <c r="CW128" s="338" t="str">
        <f t="shared" si="161"/>
        <v/>
      </c>
      <c r="CX128" s="338" t="str">
        <f t="shared" si="161"/>
        <v/>
      </c>
      <c r="CY128" s="338" t="str">
        <f t="shared" si="161"/>
        <v/>
      </c>
      <c r="CZ128" s="338" t="str">
        <f t="shared" si="161"/>
        <v/>
      </c>
      <c r="DA128" s="338" t="str">
        <f t="shared" si="161"/>
        <v/>
      </c>
      <c r="DB128" s="338" t="str">
        <f t="shared" si="161"/>
        <v/>
      </c>
      <c r="DC128" s="338" t="str">
        <f t="shared" si="161"/>
        <v/>
      </c>
      <c r="DD128" s="338" t="str">
        <f t="shared" si="161"/>
        <v/>
      </c>
      <c r="DE128" s="338" t="str">
        <f t="shared" si="161"/>
        <v/>
      </c>
      <c r="DF128" s="338" t="str">
        <f t="shared" si="161"/>
        <v/>
      </c>
      <c r="DG128" s="338" t="str">
        <f t="shared" si="161"/>
        <v/>
      </c>
      <c r="DH128" s="338" t="str">
        <f t="shared" si="161"/>
        <v/>
      </c>
      <c r="DI128" s="338" t="str">
        <f t="shared" si="161"/>
        <v/>
      </c>
      <c r="DJ128" s="338" t="str">
        <f t="shared" si="161"/>
        <v/>
      </c>
      <c r="DK128" s="338" t="str">
        <f t="shared" si="161"/>
        <v/>
      </c>
      <c r="DL128" s="338" t="str">
        <f t="shared" si="161"/>
        <v/>
      </c>
      <c r="DM128" s="338" t="str">
        <f t="shared" si="161"/>
        <v/>
      </c>
      <c r="DN128" s="338" t="str">
        <f t="shared" si="161"/>
        <v/>
      </c>
      <c r="DO128" s="406">
        <f>SUM(F128:DN128)</f>
        <v>0</v>
      </c>
      <c r="DP128" s="50" t="s">
        <v>172</v>
      </c>
    </row>
    <row r="129" spans="3:121" s="29" customFormat="1" ht="15" customHeight="1">
      <c r="C129" s="120" t="s">
        <v>485</v>
      </c>
      <c r="D129" s="439">
        <f>D127+2</f>
        <v>6</v>
      </c>
      <c r="E129" s="243"/>
      <c r="F129" s="338">
        <f t="shared" ref="F129:AK129" si="162">IF(F$17="","",IF(F$17=$D$129,$G$106,0))</f>
        <v>0</v>
      </c>
      <c r="G129" s="338">
        <f t="shared" si="162"/>
        <v>0</v>
      </c>
      <c r="H129" s="338">
        <f t="shared" si="162"/>
        <v>0</v>
      </c>
      <c r="I129" s="338">
        <f t="shared" si="162"/>
        <v>0</v>
      </c>
      <c r="J129" s="338">
        <f t="shared" si="162"/>
        <v>0</v>
      </c>
      <c r="K129" s="338">
        <f t="shared" si="162"/>
        <v>0</v>
      </c>
      <c r="L129" s="338">
        <f t="shared" si="162"/>
        <v>0</v>
      </c>
      <c r="M129" s="338">
        <f t="shared" si="162"/>
        <v>0</v>
      </c>
      <c r="N129" s="338">
        <f t="shared" si="162"/>
        <v>0</v>
      </c>
      <c r="O129" s="338">
        <f t="shared" si="162"/>
        <v>0</v>
      </c>
      <c r="P129" s="338">
        <f t="shared" si="162"/>
        <v>0</v>
      </c>
      <c r="Q129" s="338">
        <f t="shared" si="162"/>
        <v>0</v>
      </c>
      <c r="R129" s="338">
        <f t="shared" si="162"/>
        <v>0</v>
      </c>
      <c r="S129" s="338">
        <f t="shared" si="162"/>
        <v>0</v>
      </c>
      <c r="T129" s="338">
        <f t="shared" si="162"/>
        <v>0</v>
      </c>
      <c r="U129" s="338">
        <f t="shared" si="162"/>
        <v>0</v>
      </c>
      <c r="V129" s="338">
        <f t="shared" si="162"/>
        <v>0</v>
      </c>
      <c r="W129" s="338">
        <f t="shared" si="162"/>
        <v>0</v>
      </c>
      <c r="X129" s="338">
        <f t="shared" si="162"/>
        <v>0</v>
      </c>
      <c r="Y129" s="338">
        <f t="shared" si="162"/>
        <v>0</v>
      </c>
      <c r="Z129" s="338">
        <f t="shared" si="162"/>
        <v>0</v>
      </c>
      <c r="AA129" s="338">
        <f t="shared" si="162"/>
        <v>0</v>
      </c>
      <c r="AB129" s="338">
        <f t="shared" si="162"/>
        <v>0</v>
      </c>
      <c r="AC129" s="338">
        <f t="shared" si="162"/>
        <v>0</v>
      </c>
      <c r="AD129" s="338">
        <f t="shared" si="162"/>
        <v>0</v>
      </c>
      <c r="AE129" s="338">
        <f t="shared" si="162"/>
        <v>0</v>
      </c>
      <c r="AF129" s="338">
        <f t="shared" si="162"/>
        <v>0</v>
      </c>
      <c r="AG129" s="338">
        <f t="shared" si="162"/>
        <v>0</v>
      </c>
      <c r="AH129" s="338">
        <f t="shared" si="162"/>
        <v>0</v>
      </c>
      <c r="AI129" s="338">
        <f t="shared" si="162"/>
        <v>0</v>
      </c>
      <c r="AJ129" s="338">
        <f t="shared" si="162"/>
        <v>0</v>
      </c>
      <c r="AK129" s="338">
        <f t="shared" si="162"/>
        <v>0</v>
      </c>
      <c r="AL129" s="338">
        <f t="shared" ref="AL129:BQ129" si="163">IF(AL$17="","",IF(AL$17=$D$129,$G$106,0))</f>
        <v>0</v>
      </c>
      <c r="AM129" s="338">
        <f t="shared" si="163"/>
        <v>0</v>
      </c>
      <c r="AN129" s="338">
        <f t="shared" si="163"/>
        <v>0</v>
      </c>
      <c r="AO129" s="338">
        <f t="shared" si="163"/>
        <v>0</v>
      </c>
      <c r="AP129" s="338">
        <f t="shared" si="163"/>
        <v>0</v>
      </c>
      <c r="AQ129" s="338">
        <f t="shared" si="163"/>
        <v>0</v>
      </c>
      <c r="AR129" s="338">
        <f t="shared" si="163"/>
        <v>0</v>
      </c>
      <c r="AS129" s="338">
        <f t="shared" si="163"/>
        <v>0</v>
      </c>
      <c r="AT129" s="338">
        <f t="shared" si="163"/>
        <v>0</v>
      </c>
      <c r="AU129" s="338">
        <f t="shared" si="163"/>
        <v>0</v>
      </c>
      <c r="AV129" s="338">
        <f t="shared" si="163"/>
        <v>0</v>
      </c>
      <c r="AW129" s="338">
        <f t="shared" si="163"/>
        <v>0</v>
      </c>
      <c r="AX129" s="338">
        <f t="shared" si="163"/>
        <v>0</v>
      </c>
      <c r="AY129" s="338">
        <f t="shared" si="163"/>
        <v>0</v>
      </c>
      <c r="AZ129" s="338">
        <f t="shared" si="163"/>
        <v>0</v>
      </c>
      <c r="BA129" s="338">
        <f t="shared" si="163"/>
        <v>0</v>
      </c>
      <c r="BB129" s="338">
        <f t="shared" si="163"/>
        <v>0</v>
      </c>
      <c r="BC129" s="338">
        <f t="shared" si="163"/>
        <v>0</v>
      </c>
      <c r="BD129" s="338">
        <f t="shared" si="163"/>
        <v>0</v>
      </c>
      <c r="BE129" s="338">
        <f t="shared" si="163"/>
        <v>0</v>
      </c>
      <c r="BF129" s="338">
        <f t="shared" si="163"/>
        <v>0</v>
      </c>
      <c r="BG129" s="338">
        <f t="shared" si="163"/>
        <v>0</v>
      </c>
      <c r="BH129" s="338">
        <f t="shared" si="163"/>
        <v>0</v>
      </c>
      <c r="BI129" s="338">
        <f t="shared" si="163"/>
        <v>0</v>
      </c>
      <c r="BJ129" s="338">
        <f t="shared" si="163"/>
        <v>0</v>
      </c>
      <c r="BK129" s="338">
        <f t="shared" si="163"/>
        <v>0</v>
      </c>
      <c r="BL129" s="338">
        <f t="shared" si="163"/>
        <v>0</v>
      </c>
      <c r="BM129" s="338">
        <f t="shared" si="163"/>
        <v>0</v>
      </c>
      <c r="BN129" s="338">
        <f t="shared" si="163"/>
        <v>0</v>
      </c>
      <c r="BO129" s="338" t="str">
        <f t="shared" si="163"/>
        <v/>
      </c>
      <c r="BP129" s="338" t="str">
        <f t="shared" si="163"/>
        <v/>
      </c>
      <c r="BQ129" s="338" t="str">
        <f t="shared" si="163"/>
        <v/>
      </c>
      <c r="BR129" s="338" t="str">
        <f t="shared" ref="BR129:DN129" si="164">IF(BR$17="","",IF(BR$17=$D$129,$G$106,0))</f>
        <v/>
      </c>
      <c r="BS129" s="338" t="str">
        <f t="shared" si="164"/>
        <v/>
      </c>
      <c r="BT129" s="338" t="str">
        <f t="shared" si="164"/>
        <v/>
      </c>
      <c r="BU129" s="338" t="str">
        <f t="shared" si="164"/>
        <v/>
      </c>
      <c r="BV129" s="338" t="str">
        <f t="shared" si="164"/>
        <v/>
      </c>
      <c r="BW129" s="338" t="str">
        <f t="shared" si="164"/>
        <v/>
      </c>
      <c r="BX129" s="338" t="str">
        <f t="shared" si="164"/>
        <v/>
      </c>
      <c r="BY129" s="338" t="str">
        <f t="shared" si="164"/>
        <v/>
      </c>
      <c r="BZ129" s="338" t="str">
        <f t="shared" si="164"/>
        <v/>
      </c>
      <c r="CA129" s="338" t="str">
        <f t="shared" si="164"/>
        <v/>
      </c>
      <c r="CB129" s="338" t="str">
        <f t="shared" si="164"/>
        <v/>
      </c>
      <c r="CC129" s="338" t="str">
        <f t="shared" si="164"/>
        <v/>
      </c>
      <c r="CD129" s="338" t="str">
        <f t="shared" si="164"/>
        <v/>
      </c>
      <c r="CE129" s="338" t="str">
        <f t="shared" si="164"/>
        <v/>
      </c>
      <c r="CF129" s="338" t="str">
        <f t="shared" si="164"/>
        <v/>
      </c>
      <c r="CG129" s="338" t="str">
        <f t="shared" si="164"/>
        <v/>
      </c>
      <c r="CH129" s="338" t="str">
        <f t="shared" si="164"/>
        <v/>
      </c>
      <c r="CI129" s="338" t="str">
        <f t="shared" si="164"/>
        <v/>
      </c>
      <c r="CJ129" s="338" t="str">
        <f t="shared" si="164"/>
        <v/>
      </c>
      <c r="CK129" s="338" t="str">
        <f t="shared" si="164"/>
        <v/>
      </c>
      <c r="CL129" s="338" t="str">
        <f t="shared" si="164"/>
        <v/>
      </c>
      <c r="CM129" s="338" t="str">
        <f t="shared" si="164"/>
        <v/>
      </c>
      <c r="CN129" s="338" t="str">
        <f t="shared" si="164"/>
        <v/>
      </c>
      <c r="CO129" s="338" t="str">
        <f t="shared" si="164"/>
        <v/>
      </c>
      <c r="CP129" s="338" t="str">
        <f t="shared" si="164"/>
        <v/>
      </c>
      <c r="CQ129" s="338" t="str">
        <f t="shared" si="164"/>
        <v/>
      </c>
      <c r="CR129" s="338" t="str">
        <f t="shared" si="164"/>
        <v/>
      </c>
      <c r="CS129" s="338" t="str">
        <f t="shared" si="164"/>
        <v/>
      </c>
      <c r="CT129" s="338" t="str">
        <f t="shared" si="164"/>
        <v/>
      </c>
      <c r="CU129" s="338" t="str">
        <f t="shared" si="164"/>
        <v/>
      </c>
      <c r="CV129" s="338" t="str">
        <f t="shared" si="164"/>
        <v/>
      </c>
      <c r="CW129" s="338" t="str">
        <f t="shared" si="164"/>
        <v/>
      </c>
      <c r="CX129" s="338" t="str">
        <f t="shared" si="164"/>
        <v/>
      </c>
      <c r="CY129" s="338" t="str">
        <f t="shared" si="164"/>
        <v/>
      </c>
      <c r="CZ129" s="338" t="str">
        <f t="shared" si="164"/>
        <v/>
      </c>
      <c r="DA129" s="338" t="str">
        <f t="shared" si="164"/>
        <v/>
      </c>
      <c r="DB129" s="338" t="str">
        <f t="shared" si="164"/>
        <v/>
      </c>
      <c r="DC129" s="338" t="str">
        <f t="shared" si="164"/>
        <v/>
      </c>
      <c r="DD129" s="338" t="str">
        <f t="shared" si="164"/>
        <v/>
      </c>
      <c r="DE129" s="338" t="str">
        <f t="shared" si="164"/>
        <v/>
      </c>
      <c r="DF129" s="338" t="str">
        <f t="shared" si="164"/>
        <v/>
      </c>
      <c r="DG129" s="338" t="str">
        <f t="shared" si="164"/>
        <v/>
      </c>
      <c r="DH129" s="338" t="str">
        <f t="shared" si="164"/>
        <v/>
      </c>
      <c r="DI129" s="338" t="str">
        <f t="shared" si="164"/>
        <v/>
      </c>
      <c r="DJ129" s="338" t="str">
        <f t="shared" si="164"/>
        <v/>
      </c>
      <c r="DK129" s="338" t="str">
        <f t="shared" si="164"/>
        <v/>
      </c>
      <c r="DL129" s="338" t="str">
        <f t="shared" si="164"/>
        <v/>
      </c>
      <c r="DM129" s="338" t="str">
        <f t="shared" si="164"/>
        <v/>
      </c>
      <c r="DN129" s="338" t="str">
        <f t="shared" si="164"/>
        <v/>
      </c>
      <c r="DO129" s="406">
        <f>SUM(F129:DN129)</f>
        <v>0</v>
      </c>
      <c r="DP129" s="50" t="s">
        <v>172</v>
      </c>
    </row>
    <row r="130" spans="3:121" s="29" customFormat="1" ht="15" customHeight="1">
      <c r="C130" s="120" t="s">
        <v>484</v>
      </c>
      <c r="D130" s="438">
        <f>D127+3</f>
        <v>7</v>
      </c>
      <c r="E130" s="437"/>
      <c r="F130" s="338">
        <f>IF(F$17="","",IF(F$17&gt;=$D$130,MIN($G$51*($G$109+$G$110),F114),0))</f>
        <v>0</v>
      </c>
      <c r="G130" s="338">
        <f t="shared" ref="G130:BR130" si="165">IF(G$17="","",IF(G$17&gt;=$D$130,MIN($G$51*($G$109+$G$110),G114),0))</f>
        <v>0</v>
      </c>
      <c r="H130" s="338">
        <f t="shared" si="165"/>
        <v>0</v>
      </c>
      <c r="I130" s="338">
        <f t="shared" si="165"/>
        <v>0</v>
      </c>
      <c r="J130" s="338">
        <f t="shared" si="165"/>
        <v>0</v>
      </c>
      <c r="K130" s="338">
        <f t="shared" si="165"/>
        <v>0</v>
      </c>
      <c r="L130" s="338">
        <f t="shared" si="165"/>
        <v>0</v>
      </c>
      <c r="M130" s="338">
        <f t="shared" si="165"/>
        <v>0</v>
      </c>
      <c r="N130" s="338">
        <f t="shared" si="165"/>
        <v>0</v>
      </c>
      <c r="O130" s="338">
        <f t="shared" si="165"/>
        <v>0</v>
      </c>
      <c r="P130" s="338">
        <f t="shared" si="165"/>
        <v>0</v>
      </c>
      <c r="Q130" s="338">
        <f t="shared" si="165"/>
        <v>0</v>
      </c>
      <c r="R130" s="338">
        <f t="shared" si="165"/>
        <v>0</v>
      </c>
      <c r="S130" s="338">
        <f t="shared" si="165"/>
        <v>0</v>
      </c>
      <c r="T130" s="338">
        <f t="shared" si="165"/>
        <v>0</v>
      </c>
      <c r="U130" s="338">
        <f t="shared" si="165"/>
        <v>0</v>
      </c>
      <c r="V130" s="338">
        <f t="shared" si="165"/>
        <v>0</v>
      </c>
      <c r="W130" s="338">
        <f t="shared" si="165"/>
        <v>0</v>
      </c>
      <c r="X130" s="338">
        <f t="shared" si="165"/>
        <v>0</v>
      </c>
      <c r="Y130" s="338">
        <f t="shared" si="165"/>
        <v>0</v>
      </c>
      <c r="Z130" s="338">
        <f t="shared" si="165"/>
        <v>0</v>
      </c>
      <c r="AA130" s="338">
        <f t="shared" si="165"/>
        <v>0</v>
      </c>
      <c r="AB130" s="338">
        <f t="shared" si="165"/>
        <v>0</v>
      </c>
      <c r="AC130" s="338">
        <f t="shared" si="165"/>
        <v>0</v>
      </c>
      <c r="AD130" s="338">
        <f t="shared" si="165"/>
        <v>0</v>
      </c>
      <c r="AE130" s="338">
        <f t="shared" si="165"/>
        <v>0</v>
      </c>
      <c r="AF130" s="338">
        <f t="shared" si="165"/>
        <v>0</v>
      </c>
      <c r="AG130" s="338">
        <f t="shared" si="165"/>
        <v>0</v>
      </c>
      <c r="AH130" s="338">
        <f t="shared" si="165"/>
        <v>0</v>
      </c>
      <c r="AI130" s="338">
        <f t="shared" si="165"/>
        <v>0</v>
      </c>
      <c r="AJ130" s="338">
        <f t="shared" si="165"/>
        <v>0</v>
      </c>
      <c r="AK130" s="338">
        <f t="shared" si="165"/>
        <v>0</v>
      </c>
      <c r="AL130" s="338">
        <f t="shared" si="165"/>
        <v>0</v>
      </c>
      <c r="AM130" s="338">
        <f t="shared" si="165"/>
        <v>0</v>
      </c>
      <c r="AN130" s="338">
        <f t="shared" si="165"/>
        <v>0</v>
      </c>
      <c r="AO130" s="338">
        <f t="shared" si="165"/>
        <v>0</v>
      </c>
      <c r="AP130" s="338">
        <f t="shared" si="165"/>
        <v>0</v>
      </c>
      <c r="AQ130" s="338">
        <f t="shared" si="165"/>
        <v>0</v>
      </c>
      <c r="AR130" s="338">
        <f t="shared" si="165"/>
        <v>0</v>
      </c>
      <c r="AS130" s="338">
        <f t="shared" si="165"/>
        <v>0</v>
      </c>
      <c r="AT130" s="338">
        <f t="shared" si="165"/>
        <v>0</v>
      </c>
      <c r="AU130" s="338">
        <f t="shared" si="165"/>
        <v>0</v>
      </c>
      <c r="AV130" s="338">
        <f t="shared" si="165"/>
        <v>0</v>
      </c>
      <c r="AW130" s="338">
        <f t="shared" si="165"/>
        <v>0</v>
      </c>
      <c r="AX130" s="338">
        <f t="shared" si="165"/>
        <v>0</v>
      </c>
      <c r="AY130" s="338">
        <f t="shared" si="165"/>
        <v>0</v>
      </c>
      <c r="AZ130" s="338">
        <f t="shared" si="165"/>
        <v>0</v>
      </c>
      <c r="BA130" s="338">
        <f t="shared" si="165"/>
        <v>0</v>
      </c>
      <c r="BB130" s="338">
        <f t="shared" si="165"/>
        <v>0</v>
      </c>
      <c r="BC130" s="338">
        <f t="shared" si="165"/>
        <v>0</v>
      </c>
      <c r="BD130" s="338">
        <f t="shared" si="165"/>
        <v>0</v>
      </c>
      <c r="BE130" s="338">
        <f t="shared" si="165"/>
        <v>0</v>
      </c>
      <c r="BF130" s="338">
        <f t="shared" si="165"/>
        <v>0</v>
      </c>
      <c r="BG130" s="338">
        <f t="shared" si="165"/>
        <v>0</v>
      </c>
      <c r="BH130" s="338">
        <f t="shared" si="165"/>
        <v>0</v>
      </c>
      <c r="BI130" s="338">
        <f t="shared" si="165"/>
        <v>0</v>
      </c>
      <c r="BJ130" s="338">
        <f t="shared" si="165"/>
        <v>0</v>
      </c>
      <c r="BK130" s="338">
        <f t="shared" si="165"/>
        <v>0</v>
      </c>
      <c r="BL130" s="338">
        <f t="shared" si="165"/>
        <v>0</v>
      </c>
      <c r="BM130" s="338">
        <f t="shared" si="165"/>
        <v>0</v>
      </c>
      <c r="BN130" s="338">
        <f t="shared" si="165"/>
        <v>0</v>
      </c>
      <c r="BO130" s="338" t="str">
        <f t="shared" si="165"/>
        <v/>
      </c>
      <c r="BP130" s="338" t="str">
        <f t="shared" si="165"/>
        <v/>
      </c>
      <c r="BQ130" s="338" t="str">
        <f t="shared" si="165"/>
        <v/>
      </c>
      <c r="BR130" s="338" t="str">
        <f t="shared" si="165"/>
        <v/>
      </c>
      <c r="BS130" s="338" t="str">
        <f t="shared" ref="BS130:CA130" si="166">IF(BS$17="","",IF(BS$17&gt;=$D$130,MIN($G$51*($G$109+$G$110),BS114),0))</f>
        <v/>
      </c>
      <c r="BT130" s="338" t="str">
        <f t="shared" si="166"/>
        <v/>
      </c>
      <c r="BU130" s="338" t="str">
        <f t="shared" si="166"/>
        <v/>
      </c>
      <c r="BV130" s="338" t="str">
        <f t="shared" si="166"/>
        <v/>
      </c>
      <c r="BW130" s="338" t="str">
        <f t="shared" si="166"/>
        <v/>
      </c>
      <c r="BX130" s="338" t="str">
        <f t="shared" si="166"/>
        <v/>
      </c>
      <c r="BY130" s="338" t="str">
        <f t="shared" si="166"/>
        <v/>
      </c>
      <c r="BZ130" s="338" t="str">
        <f t="shared" si="166"/>
        <v/>
      </c>
      <c r="CA130" s="338" t="str">
        <f t="shared" si="166"/>
        <v/>
      </c>
      <c r="CB130" s="338" t="str">
        <f t="shared" ref="CB130:DN130" si="167">IF(CB$17="","",IF(CB$17&gt;=$D$130,MIN($G$51*($G$109+$G$110),CB114),0))</f>
        <v/>
      </c>
      <c r="CC130" s="338" t="str">
        <f t="shared" si="167"/>
        <v/>
      </c>
      <c r="CD130" s="338" t="str">
        <f t="shared" si="167"/>
        <v/>
      </c>
      <c r="CE130" s="338" t="str">
        <f t="shared" si="167"/>
        <v/>
      </c>
      <c r="CF130" s="338" t="str">
        <f t="shared" si="167"/>
        <v/>
      </c>
      <c r="CG130" s="338" t="str">
        <f t="shared" si="167"/>
        <v/>
      </c>
      <c r="CH130" s="338" t="str">
        <f t="shared" si="167"/>
        <v/>
      </c>
      <c r="CI130" s="338" t="str">
        <f t="shared" si="167"/>
        <v/>
      </c>
      <c r="CJ130" s="338" t="str">
        <f t="shared" si="167"/>
        <v/>
      </c>
      <c r="CK130" s="338" t="str">
        <f t="shared" si="167"/>
        <v/>
      </c>
      <c r="CL130" s="338" t="str">
        <f t="shared" si="167"/>
        <v/>
      </c>
      <c r="CM130" s="338" t="str">
        <f t="shared" si="167"/>
        <v/>
      </c>
      <c r="CN130" s="338" t="str">
        <f t="shared" si="167"/>
        <v/>
      </c>
      <c r="CO130" s="338" t="str">
        <f t="shared" si="167"/>
        <v/>
      </c>
      <c r="CP130" s="338" t="str">
        <f t="shared" si="167"/>
        <v/>
      </c>
      <c r="CQ130" s="338" t="str">
        <f t="shared" si="167"/>
        <v/>
      </c>
      <c r="CR130" s="338" t="str">
        <f t="shared" si="167"/>
        <v/>
      </c>
      <c r="CS130" s="338" t="str">
        <f t="shared" si="167"/>
        <v/>
      </c>
      <c r="CT130" s="338" t="str">
        <f t="shared" si="167"/>
        <v/>
      </c>
      <c r="CU130" s="338" t="str">
        <f t="shared" si="167"/>
        <v/>
      </c>
      <c r="CV130" s="338" t="str">
        <f t="shared" si="167"/>
        <v/>
      </c>
      <c r="CW130" s="338" t="str">
        <f t="shared" si="167"/>
        <v/>
      </c>
      <c r="CX130" s="338" t="str">
        <f t="shared" si="167"/>
        <v/>
      </c>
      <c r="CY130" s="338" t="str">
        <f t="shared" si="167"/>
        <v/>
      </c>
      <c r="CZ130" s="338" t="str">
        <f t="shared" si="167"/>
        <v/>
      </c>
      <c r="DA130" s="338" t="str">
        <f t="shared" si="167"/>
        <v/>
      </c>
      <c r="DB130" s="338" t="str">
        <f t="shared" si="167"/>
        <v/>
      </c>
      <c r="DC130" s="338" t="str">
        <f t="shared" si="167"/>
        <v/>
      </c>
      <c r="DD130" s="338" t="str">
        <f t="shared" si="167"/>
        <v/>
      </c>
      <c r="DE130" s="338" t="str">
        <f t="shared" si="167"/>
        <v/>
      </c>
      <c r="DF130" s="338" t="str">
        <f t="shared" si="167"/>
        <v/>
      </c>
      <c r="DG130" s="338" t="str">
        <f t="shared" si="167"/>
        <v/>
      </c>
      <c r="DH130" s="338" t="str">
        <f t="shared" si="167"/>
        <v/>
      </c>
      <c r="DI130" s="338" t="str">
        <f t="shared" si="167"/>
        <v/>
      </c>
      <c r="DJ130" s="338" t="str">
        <f t="shared" si="167"/>
        <v/>
      </c>
      <c r="DK130" s="338" t="str">
        <f t="shared" si="167"/>
        <v/>
      </c>
      <c r="DL130" s="338" t="str">
        <f t="shared" si="167"/>
        <v/>
      </c>
      <c r="DM130" s="338" t="str">
        <f t="shared" si="167"/>
        <v/>
      </c>
      <c r="DN130" s="338" t="str">
        <f t="shared" si="167"/>
        <v/>
      </c>
      <c r="DO130" s="408">
        <f>SUM(F130:DN130)</f>
        <v>0</v>
      </c>
      <c r="DP130" s="50" t="s">
        <v>172</v>
      </c>
    </row>
    <row r="131" spans="3:121" s="29" customFormat="1" ht="15" customHeight="1">
      <c r="C131" s="239" t="str">
        <f>"Total "&amp;C125&amp;" "&amp;C96</f>
        <v>Total Phase B Sales</v>
      </c>
      <c r="D131" s="418"/>
      <c r="E131" s="243"/>
      <c r="F131" s="436">
        <f t="shared" ref="F131:AK131" si="168">IF(F17="","",SUM(F127:F130))</f>
        <v>0</v>
      </c>
      <c r="G131" s="436">
        <f t="shared" si="168"/>
        <v>0</v>
      </c>
      <c r="H131" s="436">
        <f t="shared" si="168"/>
        <v>0</v>
      </c>
      <c r="I131" s="436">
        <f t="shared" si="168"/>
        <v>0</v>
      </c>
      <c r="J131" s="436">
        <f t="shared" si="168"/>
        <v>0</v>
      </c>
      <c r="K131" s="436">
        <f t="shared" si="168"/>
        <v>0</v>
      </c>
      <c r="L131" s="436">
        <f t="shared" si="168"/>
        <v>0</v>
      </c>
      <c r="M131" s="436">
        <f t="shared" si="168"/>
        <v>0</v>
      </c>
      <c r="N131" s="436">
        <f t="shared" si="168"/>
        <v>0</v>
      </c>
      <c r="O131" s="436">
        <f t="shared" si="168"/>
        <v>0</v>
      </c>
      <c r="P131" s="436">
        <f t="shared" si="168"/>
        <v>0</v>
      </c>
      <c r="Q131" s="436">
        <f t="shared" si="168"/>
        <v>0</v>
      </c>
      <c r="R131" s="436">
        <f t="shared" si="168"/>
        <v>0</v>
      </c>
      <c r="S131" s="436">
        <f t="shared" si="168"/>
        <v>0</v>
      </c>
      <c r="T131" s="436">
        <f t="shared" si="168"/>
        <v>0</v>
      </c>
      <c r="U131" s="436">
        <f t="shared" si="168"/>
        <v>0</v>
      </c>
      <c r="V131" s="436">
        <f t="shared" si="168"/>
        <v>0</v>
      </c>
      <c r="W131" s="436">
        <f t="shared" si="168"/>
        <v>0</v>
      </c>
      <c r="X131" s="436">
        <f t="shared" si="168"/>
        <v>0</v>
      </c>
      <c r="Y131" s="436">
        <f t="shared" si="168"/>
        <v>0</v>
      </c>
      <c r="Z131" s="436">
        <f t="shared" si="168"/>
        <v>0</v>
      </c>
      <c r="AA131" s="436">
        <f t="shared" si="168"/>
        <v>0</v>
      </c>
      <c r="AB131" s="436">
        <f t="shared" si="168"/>
        <v>0</v>
      </c>
      <c r="AC131" s="436">
        <f t="shared" si="168"/>
        <v>0</v>
      </c>
      <c r="AD131" s="436">
        <f t="shared" si="168"/>
        <v>0</v>
      </c>
      <c r="AE131" s="436">
        <f t="shared" si="168"/>
        <v>0</v>
      </c>
      <c r="AF131" s="436">
        <f t="shared" si="168"/>
        <v>0</v>
      </c>
      <c r="AG131" s="436">
        <f t="shared" si="168"/>
        <v>0</v>
      </c>
      <c r="AH131" s="436">
        <f t="shared" si="168"/>
        <v>0</v>
      </c>
      <c r="AI131" s="436">
        <f t="shared" si="168"/>
        <v>0</v>
      </c>
      <c r="AJ131" s="436">
        <f t="shared" si="168"/>
        <v>0</v>
      </c>
      <c r="AK131" s="436">
        <f t="shared" si="168"/>
        <v>0</v>
      </c>
      <c r="AL131" s="436">
        <f t="shared" ref="AL131:BQ131" si="169">IF(AL17="","",SUM(AL127:AL130))</f>
        <v>0</v>
      </c>
      <c r="AM131" s="436">
        <f t="shared" si="169"/>
        <v>0</v>
      </c>
      <c r="AN131" s="436">
        <f t="shared" si="169"/>
        <v>0</v>
      </c>
      <c r="AO131" s="436">
        <f t="shared" si="169"/>
        <v>0</v>
      </c>
      <c r="AP131" s="436">
        <f t="shared" si="169"/>
        <v>0</v>
      </c>
      <c r="AQ131" s="436">
        <f t="shared" si="169"/>
        <v>0</v>
      </c>
      <c r="AR131" s="436">
        <f t="shared" si="169"/>
        <v>0</v>
      </c>
      <c r="AS131" s="436">
        <f t="shared" si="169"/>
        <v>0</v>
      </c>
      <c r="AT131" s="436">
        <f t="shared" si="169"/>
        <v>0</v>
      </c>
      <c r="AU131" s="436">
        <f t="shared" si="169"/>
        <v>0</v>
      </c>
      <c r="AV131" s="436">
        <f t="shared" si="169"/>
        <v>0</v>
      </c>
      <c r="AW131" s="436">
        <f t="shared" si="169"/>
        <v>0</v>
      </c>
      <c r="AX131" s="436">
        <f t="shared" si="169"/>
        <v>0</v>
      </c>
      <c r="AY131" s="436">
        <f t="shared" si="169"/>
        <v>0</v>
      </c>
      <c r="AZ131" s="436">
        <f t="shared" si="169"/>
        <v>0</v>
      </c>
      <c r="BA131" s="436">
        <f t="shared" si="169"/>
        <v>0</v>
      </c>
      <c r="BB131" s="436">
        <f t="shared" si="169"/>
        <v>0</v>
      </c>
      <c r="BC131" s="436">
        <f t="shared" si="169"/>
        <v>0</v>
      </c>
      <c r="BD131" s="436">
        <f t="shared" si="169"/>
        <v>0</v>
      </c>
      <c r="BE131" s="436">
        <f t="shared" si="169"/>
        <v>0</v>
      </c>
      <c r="BF131" s="436">
        <f t="shared" si="169"/>
        <v>0</v>
      </c>
      <c r="BG131" s="436">
        <f t="shared" si="169"/>
        <v>0</v>
      </c>
      <c r="BH131" s="436">
        <f t="shared" si="169"/>
        <v>0</v>
      </c>
      <c r="BI131" s="436">
        <f t="shared" si="169"/>
        <v>0</v>
      </c>
      <c r="BJ131" s="436">
        <f t="shared" si="169"/>
        <v>0</v>
      </c>
      <c r="BK131" s="436">
        <f t="shared" si="169"/>
        <v>0</v>
      </c>
      <c r="BL131" s="436">
        <f t="shared" si="169"/>
        <v>0</v>
      </c>
      <c r="BM131" s="436">
        <f t="shared" si="169"/>
        <v>0</v>
      </c>
      <c r="BN131" s="436">
        <f t="shared" si="169"/>
        <v>0</v>
      </c>
      <c r="BO131" s="436" t="str">
        <f t="shared" si="169"/>
        <v/>
      </c>
      <c r="BP131" s="436" t="str">
        <f t="shared" si="169"/>
        <v/>
      </c>
      <c r="BQ131" s="436" t="str">
        <f t="shared" si="169"/>
        <v/>
      </c>
      <c r="BR131" s="436" t="str">
        <f t="shared" ref="BR131:CA131" si="170">IF(BR17="","",SUM(BR127:BR130))</f>
        <v/>
      </c>
      <c r="BS131" s="436" t="str">
        <f t="shared" si="170"/>
        <v/>
      </c>
      <c r="BT131" s="436" t="str">
        <f t="shared" si="170"/>
        <v/>
      </c>
      <c r="BU131" s="436" t="str">
        <f t="shared" si="170"/>
        <v/>
      </c>
      <c r="BV131" s="436" t="str">
        <f t="shared" si="170"/>
        <v/>
      </c>
      <c r="BW131" s="436" t="str">
        <f t="shared" si="170"/>
        <v/>
      </c>
      <c r="BX131" s="436" t="str">
        <f t="shared" si="170"/>
        <v/>
      </c>
      <c r="BY131" s="436" t="str">
        <f t="shared" si="170"/>
        <v/>
      </c>
      <c r="BZ131" s="436" t="str">
        <f t="shared" si="170"/>
        <v/>
      </c>
      <c r="CA131" s="436" t="str">
        <f t="shared" si="170"/>
        <v/>
      </c>
      <c r="CB131" s="436" t="str">
        <f t="shared" ref="CB131:DN131" si="171">IF(CB17="","",SUM(CB127:CB130))</f>
        <v/>
      </c>
      <c r="CC131" s="436" t="str">
        <f t="shared" si="171"/>
        <v/>
      </c>
      <c r="CD131" s="436" t="str">
        <f t="shared" si="171"/>
        <v/>
      </c>
      <c r="CE131" s="436" t="str">
        <f t="shared" si="171"/>
        <v/>
      </c>
      <c r="CF131" s="436" t="str">
        <f t="shared" si="171"/>
        <v/>
      </c>
      <c r="CG131" s="436" t="str">
        <f t="shared" si="171"/>
        <v/>
      </c>
      <c r="CH131" s="436" t="str">
        <f t="shared" si="171"/>
        <v/>
      </c>
      <c r="CI131" s="436" t="str">
        <f t="shared" si="171"/>
        <v/>
      </c>
      <c r="CJ131" s="436" t="str">
        <f t="shared" si="171"/>
        <v/>
      </c>
      <c r="CK131" s="436" t="str">
        <f t="shared" si="171"/>
        <v/>
      </c>
      <c r="CL131" s="436" t="str">
        <f t="shared" si="171"/>
        <v/>
      </c>
      <c r="CM131" s="436" t="str">
        <f t="shared" si="171"/>
        <v/>
      </c>
      <c r="CN131" s="436" t="str">
        <f t="shared" si="171"/>
        <v/>
      </c>
      <c r="CO131" s="436" t="str">
        <f t="shared" si="171"/>
        <v/>
      </c>
      <c r="CP131" s="436" t="str">
        <f t="shared" si="171"/>
        <v/>
      </c>
      <c r="CQ131" s="436" t="str">
        <f t="shared" si="171"/>
        <v/>
      </c>
      <c r="CR131" s="436" t="str">
        <f t="shared" si="171"/>
        <v/>
      </c>
      <c r="CS131" s="436" t="str">
        <f t="shared" si="171"/>
        <v/>
      </c>
      <c r="CT131" s="436" t="str">
        <f t="shared" si="171"/>
        <v/>
      </c>
      <c r="CU131" s="436" t="str">
        <f t="shared" si="171"/>
        <v/>
      </c>
      <c r="CV131" s="436" t="str">
        <f t="shared" si="171"/>
        <v/>
      </c>
      <c r="CW131" s="436" t="str">
        <f t="shared" si="171"/>
        <v/>
      </c>
      <c r="CX131" s="436" t="str">
        <f t="shared" si="171"/>
        <v/>
      </c>
      <c r="CY131" s="436" t="str">
        <f t="shared" si="171"/>
        <v/>
      </c>
      <c r="CZ131" s="436" t="str">
        <f t="shared" si="171"/>
        <v/>
      </c>
      <c r="DA131" s="436" t="str">
        <f t="shared" si="171"/>
        <v/>
      </c>
      <c r="DB131" s="436" t="str">
        <f t="shared" si="171"/>
        <v/>
      </c>
      <c r="DC131" s="436" t="str">
        <f t="shared" si="171"/>
        <v/>
      </c>
      <c r="DD131" s="436" t="str">
        <f t="shared" si="171"/>
        <v/>
      </c>
      <c r="DE131" s="436" t="str">
        <f t="shared" si="171"/>
        <v/>
      </c>
      <c r="DF131" s="436" t="str">
        <f t="shared" si="171"/>
        <v/>
      </c>
      <c r="DG131" s="436" t="str">
        <f t="shared" si="171"/>
        <v/>
      </c>
      <c r="DH131" s="436" t="str">
        <f t="shared" si="171"/>
        <v/>
      </c>
      <c r="DI131" s="436" t="str">
        <f t="shared" si="171"/>
        <v/>
      </c>
      <c r="DJ131" s="436" t="str">
        <f t="shared" si="171"/>
        <v/>
      </c>
      <c r="DK131" s="436" t="str">
        <f t="shared" si="171"/>
        <v/>
      </c>
      <c r="DL131" s="436" t="str">
        <f t="shared" si="171"/>
        <v/>
      </c>
      <c r="DM131" s="436" t="str">
        <f t="shared" si="171"/>
        <v/>
      </c>
      <c r="DN131" s="436" t="str">
        <f t="shared" si="171"/>
        <v/>
      </c>
      <c r="DO131" s="338">
        <f>SUM(F131:DN131)</f>
        <v>0</v>
      </c>
      <c r="DP131" s="50" t="s">
        <v>172</v>
      </c>
    </row>
    <row r="132" spans="3:121" s="29" customFormat="1" ht="15" customHeight="1">
      <c r="C132" s="120" t="str">
        <f>"Cumulative "&amp;C125&amp;" "&amp;$C$96</f>
        <v>Cumulative Phase B Sales</v>
      </c>
      <c r="D132" s="242"/>
      <c r="E132" s="243"/>
      <c r="F132" s="338">
        <f t="shared" ref="F132:AK132" si="172">IF(F17="","",F131+E132)</f>
        <v>0</v>
      </c>
      <c r="G132" s="338">
        <f t="shared" si="172"/>
        <v>0</v>
      </c>
      <c r="H132" s="338">
        <f t="shared" si="172"/>
        <v>0</v>
      </c>
      <c r="I132" s="338">
        <f t="shared" si="172"/>
        <v>0</v>
      </c>
      <c r="J132" s="338">
        <f t="shared" si="172"/>
        <v>0</v>
      </c>
      <c r="K132" s="338">
        <f t="shared" si="172"/>
        <v>0</v>
      </c>
      <c r="L132" s="338">
        <f t="shared" si="172"/>
        <v>0</v>
      </c>
      <c r="M132" s="338">
        <f t="shared" si="172"/>
        <v>0</v>
      </c>
      <c r="N132" s="338">
        <f t="shared" si="172"/>
        <v>0</v>
      </c>
      <c r="O132" s="338">
        <f t="shared" si="172"/>
        <v>0</v>
      </c>
      <c r="P132" s="338">
        <f t="shared" si="172"/>
        <v>0</v>
      </c>
      <c r="Q132" s="338">
        <f t="shared" si="172"/>
        <v>0</v>
      </c>
      <c r="R132" s="338">
        <f t="shared" si="172"/>
        <v>0</v>
      </c>
      <c r="S132" s="338">
        <f t="shared" si="172"/>
        <v>0</v>
      </c>
      <c r="T132" s="338">
        <f t="shared" si="172"/>
        <v>0</v>
      </c>
      <c r="U132" s="338">
        <f t="shared" si="172"/>
        <v>0</v>
      </c>
      <c r="V132" s="338">
        <f t="shared" si="172"/>
        <v>0</v>
      </c>
      <c r="W132" s="338">
        <f t="shared" si="172"/>
        <v>0</v>
      </c>
      <c r="X132" s="338">
        <f t="shared" si="172"/>
        <v>0</v>
      </c>
      <c r="Y132" s="338">
        <f t="shared" si="172"/>
        <v>0</v>
      </c>
      <c r="Z132" s="338">
        <f t="shared" si="172"/>
        <v>0</v>
      </c>
      <c r="AA132" s="338">
        <f t="shared" si="172"/>
        <v>0</v>
      </c>
      <c r="AB132" s="338">
        <f t="shared" si="172"/>
        <v>0</v>
      </c>
      <c r="AC132" s="338">
        <f t="shared" si="172"/>
        <v>0</v>
      </c>
      <c r="AD132" s="338">
        <f t="shared" si="172"/>
        <v>0</v>
      </c>
      <c r="AE132" s="338">
        <f t="shared" si="172"/>
        <v>0</v>
      </c>
      <c r="AF132" s="338">
        <f t="shared" si="172"/>
        <v>0</v>
      </c>
      <c r="AG132" s="338">
        <f t="shared" si="172"/>
        <v>0</v>
      </c>
      <c r="AH132" s="338">
        <f t="shared" si="172"/>
        <v>0</v>
      </c>
      <c r="AI132" s="338">
        <f t="shared" si="172"/>
        <v>0</v>
      </c>
      <c r="AJ132" s="338">
        <f t="shared" si="172"/>
        <v>0</v>
      </c>
      <c r="AK132" s="338">
        <f t="shared" si="172"/>
        <v>0</v>
      </c>
      <c r="AL132" s="338">
        <f t="shared" ref="AL132:BQ132" si="173">IF(AL17="","",AL131+AK132)</f>
        <v>0</v>
      </c>
      <c r="AM132" s="338">
        <f t="shared" si="173"/>
        <v>0</v>
      </c>
      <c r="AN132" s="338">
        <f t="shared" si="173"/>
        <v>0</v>
      </c>
      <c r="AO132" s="338">
        <f t="shared" si="173"/>
        <v>0</v>
      </c>
      <c r="AP132" s="338">
        <f t="shared" si="173"/>
        <v>0</v>
      </c>
      <c r="AQ132" s="338">
        <f t="shared" si="173"/>
        <v>0</v>
      </c>
      <c r="AR132" s="338">
        <f t="shared" si="173"/>
        <v>0</v>
      </c>
      <c r="AS132" s="338">
        <f t="shared" si="173"/>
        <v>0</v>
      </c>
      <c r="AT132" s="338">
        <f t="shared" si="173"/>
        <v>0</v>
      </c>
      <c r="AU132" s="338">
        <f t="shared" si="173"/>
        <v>0</v>
      </c>
      <c r="AV132" s="338">
        <f t="shared" si="173"/>
        <v>0</v>
      </c>
      <c r="AW132" s="338">
        <f t="shared" si="173"/>
        <v>0</v>
      </c>
      <c r="AX132" s="338">
        <f t="shared" si="173"/>
        <v>0</v>
      </c>
      <c r="AY132" s="338">
        <f t="shared" si="173"/>
        <v>0</v>
      </c>
      <c r="AZ132" s="338">
        <f t="shared" si="173"/>
        <v>0</v>
      </c>
      <c r="BA132" s="338">
        <f t="shared" si="173"/>
        <v>0</v>
      </c>
      <c r="BB132" s="338">
        <f t="shared" si="173"/>
        <v>0</v>
      </c>
      <c r="BC132" s="338">
        <f t="shared" si="173"/>
        <v>0</v>
      </c>
      <c r="BD132" s="338">
        <f t="shared" si="173"/>
        <v>0</v>
      </c>
      <c r="BE132" s="338">
        <f t="shared" si="173"/>
        <v>0</v>
      </c>
      <c r="BF132" s="338">
        <f t="shared" si="173"/>
        <v>0</v>
      </c>
      <c r="BG132" s="338">
        <f t="shared" si="173"/>
        <v>0</v>
      </c>
      <c r="BH132" s="338">
        <f t="shared" si="173"/>
        <v>0</v>
      </c>
      <c r="BI132" s="338">
        <f t="shared" si="173"/>
        <v>0</v>
      </c>
      <c r="BJ132" s="338">
        <f t="shared" si="173"/>
        <v>0</v>
      </c>
      <c r="BK132" s="338">
        <f t="shared" si="173"/>
        <v>0</v>
      </c>
      <c r="BL132" s="338">
        <f t="shared" si="173"/>
        <v>0</v>
      </c>
      <c r="BM132" s="338">
        <f t="shared" si="173"/>
        <v>0</v>
      </c>
      <c r="BN132" s="338">
        <f t="shared" si="173"/>
        <v>0</v>
      </c>
      <c r="BO132" s="338" t="str">
        <f t="shared" si="173"/>
        <v/>
      </c>
      <c r="BP132" s="338" t="str">
        <f t="shared" si="173"/>
        <v/>
      </c>
      <c r="BQ132" s="338" t="str">
        <f t="shared" si="173"/>
        <v/>
      </c>
      <c r="BR132" s="338" t="str">
        <f t="shared" ref="BR132:CA132" si="174">IF(BR17="","",BR131+BQ132)</f>
        <v/>
      </c>
      <c r="BS132" s="338" t="str">
        <f t="shared" si="174"/>
        <v/>
      </c>
      <c r="BT132" s="338" t="str">
        <f t="shared" si="174"/>
        <v/>
      </c>
      <c r="BU132" s="338" t="str">
        <f t="shared" si="174"/>
        <v/>
      </c>
      <c r="BV132" s="338" t="str">
        <f t="shared" si="174"/>
        <v/>
      </c>
      <c r="BW132" s="338" t="str">
        <f t="shared" si="174"/>
        <v/>
      </c>
      <c r="BX132" s="338" t="str">
        <f t="shared" si="174"/>
        <v/>
      </c>
      <c r="BY132" s="338" t="str">
        <f t="shared" si="174"/>
        <v/>
      </c>
      <c r="BZ132" s="338" t="str">
        <f t="shared" si="174"/>
        <v/>
      </c>
      <c r="CA132" s="338" t="str">
        <f t="shared" si="174"/>
        <v/>
      </c>
      <c r="CB132" s="338" t="str">
        <f t="shared" ref="CB132" si="175">IF(CB17="","",CB131+CA132)</f>
        <v/>
      </c>
      <c r="CC132" s="338" t="str">
        <f t="shared" ref="CC132" si="176">IF(CC17="","",CC131+CB132)</f>
        <v/>
      </c>
      <c r="CD132" s="338" t="str">
        <f t="shared" ref="CD132" si="177">IF(CD17="","",CD131+CC132)</f>
        <v/>
      </c>
      <c r="CE132" s="338" t="str">
        <f t="shared" ref="CE132" si="178">IF(CE17="","",CE131+CD132)</f>
        <v/>
      </c>
      <c r="CF132" s="338" t="str">
        <f t="shared" ref="CF132" si="179">IF(CF17="","",CF131+CE132)</f>
        <v/>
      </c>
      <c r="CG132" s="338" t="str">
        <f t="shared" ref="CG132" si="180">IF(CG17="","",CG131+CF132)</f>
        <v/>
      </c>
      <c r="CH132" s="338" t="str">
        <f t="shared" ref="CH132" si="181">IF(CH17="","",CH131+CG132)</f>
        <v/>
      </c>
      <c r="CI132" s="338" t="str">
        <f t="shared" ref="CI132" si="182">IF(CI17="","",CI131+CH132)</f>
        <v/>
      </c>
      <c r="CJ132" s="338" t="str">
        <f t="shared" ref="CJ132" si="183">IF(CJ17="","",CJ131+CI132)</f>
        <v/>
      </c>
      <c r="CK132" s="338" t="str">
        <f t="shared" ref="CK132" si="184">IF(CK17="","",CK131+CJ132)</f>
        <v/>
      </c>
      <c r="CL132" s="338" t="str">
        <f t="shared" ref="CL132" si="185">IF(CL17="","",CL131+CK132)</f>
        <v/>
      </c>
      <c r="CM132" s="338" t="str">
        <f t="shared" ref="CM132" si="186">IF(CM17="","",CM131+CL132)</f>
        <v/>
      </c>
      <c r="CN132" s="338" t="str">
        <f t="shared" ref="CN132" si="187">IF(CN17="","",CN131+CM132)</f>
        <v/>
      </c>
      <c r="CO132" s="338" t="str">
        <f t="shared" ref="CO132" si="188">IF(CO17="","",CO131+CN132)</f>
        <v/>
      </c>
      <c r="CP132" s="338" t="str">
        <f t="shared" ref="CP132" si="189">IF(CP17="","",CP131+CO132)</f>
        <v/>
      </c>
      <c r="CQ132" s="338" t="str">
        <f t="shared" ref="CQ132" si="190">IF(CQ17="","",CQ131+CP132)</f>
        <v/>
      </c>
      <c r="CR132" s="338" t="str">
        <f t="shared" ref="CR132" si="191">IF(CR17="","",CR131+CQ132)</f>
        <v/>
      </c>
      <c r="CS132" s="338" t="str">
        <f t="shared" ref="CS132" si="192">IF(CS17="","",CS131+CR132)</f>
        <v/>
      </c>
      <c r="CT132" s="338" t="str">
        <f t="shared" ref="CT132" si="193">IF(CT17="","",CT131+CS132)</f>
        <v/>
      </c>
      <c r="CU132" s="338" t="str">
        <f t="shared" ref="CU132" si="194">IF(CU17="","",CU131+CT132)</f>
        <v/>
      </c>
      <c r="CV132" s="338" t="str">
        <f t="shared" ref="CV132" si="195">IF(CV17="","",CV131+CU132)</f>
        <v/>
      </c>
      <c r="CW132" s="338" t="str">
        <f t="shared" ref="CW132" si="196">IF(CW17="","",CW131+CV132)</f>
        <v/>
      </c>
      <c r="CX132" s="338" t="str">
        <f t="shared" ref="CX132" si="197">IF(CX17="","",CX131+CW132)</f>
        <v/>
      </c>
      <c r="CY132" s="338" t="str">
        <f t="shared" ref="CY132" si="198">IF(CY17="","",CY131+CX132)</f>
        <v/>
      </c>
      <c r="CZ132" s="338" t="str">
        <f t="shared" ref="CZ132" si="199">IF(CZ17="","",CZ131+CY132)</f>
        <v/>
      </c>
      <c r="DA132" s="338" t="str">
        <f t="shared" ref="DA132" si="200">IF(DA17="","",DA131+CZ132)</f>
        <v/>
      </c>
      <c r="DB132" s="338" t="str">
        <f t="shared" ref="DB132" si="201">IF(DB17="","",DB131+DA132)</f>
        <v/>
      </c>
      <c r="DC132" s="338" t="str">
        <f t="shared" ref="DC132" si="202">IF(DC17="","",DC131+DB132)</f>
        <v/>
      </c>
      <c r="DD132" s="338" t="str">
        <f t="shared" ref="DD132" si="203">IF(DD17="","",DD131+DC132)</f>
        <v/>
      </c>
      <c r="DE132" s="338" t="str">
        <f t="shared" ref="DE132" si="204">IF(DE17="","",DE131+DD132)</f>
        <v/>
      </c>
      <c r="DF132" s="338" t="str">
        <f t="shared" ref="DF132" si="205">IF(DF17="","",DF131+DE132)</f>
        <v/>
      </c>
      <c r="DG132" s="338" t="str">
        <f t="shared" ref="DG132" si="206">IF(DG17="","",DG131+DF132)</f>
        <v/>
      </c>
      <c r="DH132" s="338" t="str">
        <f t="shared" ref="DH132" si="207">IF(DH17="","",DH131+DG132)</f>
        <v/>
      </c>
      <c r="DI132" s="338" t="str">
        <f t="shared" ref="DI132" si="208">IF(DI17="","",DI131+DH132)</f>
        <v/>
      </c>
      <c r="DJ132" s="338" t="str">
        <f t="shared" ref="DJ132" si="209">IF(DJ17="","",DJ131+DI132)</f>
        <v/>
      </c>
      <c r="DK132" s="338" t="str">
        <f t="shared" ref="DK132" si="210">IF(DK17="","",DK131+DJ132)</f>
        <v/>
      </c>
      <c r="DL132" s="338" t="str">
        <f t="shared" ref="DL132" si="211">IF(DL17="","",DL131+DK132)</f>
        <v/>
      </c>
      <c r="DM132" s="338" t="str">
        <f t="shared" ref="DM132" si="212">IF(DM17="","",DM131+DL132)</f>
        <v/>
      </c>
      <c r="DN132" s="338" t="str">
        <f t="shared" ref="DN132" si="213">IF(DN17="","",DN131+DM132)</f>
        <v/>
      </c>
      <c r="DO132" s="338"/>
      <c r="DP132" s="50" t="s">
        <v>172</v>
      </c>
    </row>
    <row r="133" spans="3:121" s="29" customFormat="1" ht="15" customHeight="1">
      <c r="C133" s="18"/>
      <c r="D133" s="381"/>
      <c r="E133" s="18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50" t="s">
        <v>172</v>
      </c>
    </row>
    <row r="134" spans="3:121" s="29" customFormat="1" ht="15" customHeight="1">
      <c r="C134" s="120" t="s">
        <v>483</v>
      </c>
      <c r="D134" s="242"/>
      <c r="E134" s="243"/>
      <c r="F134" s="338">
        <f t="shared" ref="F134:AK134" si="214">IF(F$17="","",F131+F122)</f>
        <v>46</v>
      </c>
      <c r="G134" s="338">
        <f t="shared" si="214"/>
        <v>7.1111111111111107</v>
      </c>
      <c r="H134" s="338">
        <f t="shared" si="214"/>
        <v>7.1111111111111107</v>
      </c>
      <c r="I134" s="338">
        <f t="shared" si="214"/>
        <v>7.1111111111111107</v>
      </c>
      <c r="J134" s="338">
        <f t="shared" si="214"/>
        <v>7.1111111111111107</v>
      </c>
      <c r="K134" s="338">
        <f t="shared" si="214"/>
        <v>7.1111111111111107</v>
      </c>
      <c r="L134" s="338">
        <f t="shared" si="214"/>
        <v>7.1111111111111107</v>
      </c>
      <c r="M134" s="338">
        <f t="shared" si="214"/>
        <v>7.1111111111111107</v>
      </c>
      <c r="N134" s="338">
        <f t="shared" si="214"/>
        <v>7.1111111111111107</v>
      </c>
      <c r="O134" s="338">
        <f t="shared" si="214"/>
        <v>7.1111111111111107</v>
      </c>
      <c r="P134" s="338">
        <f t="shared" si="214"/>
        <v>7.1111111111111107</v>
      </c>
      <c r="Q134" s="338">
        <f t="shared" si="214"/>
        <v>7.1111111111111107</v>
      </c>
      <c r="R134" s="338">
        <f t="shared" si="214"/>
        <v>3.777777777777743</v>
      </c>
      <c r="S134" s="338">
        <f t="shared" si="214"/>
        <v>0</v>
      </c>
      <c r="T134" s="338">
        <f t="shared" si="214"/>
        <v>0</v>
      </c>
      <c r="U134" s="338">
        <f t="shared" si="214"/>
        <v>0</v>
      </c>
      <c r="V134" s="338">
        <f t="shared" si="214"/>
        <v>0</v>
      </c>
      <c r="W134" s="338">
        <f t="shared" si="214"/>
        <v>0</v>
      </c>
      <c r="X134" s="338">
        <f t="shared" si="214"/>
        <v>0</v>
      </c>
      <c r="Y134" s="338">
        <f t="shared" si="214"/>
        <v>0</v>
      </c>
      <c r="Z134" s="338">
        <f t="shared" si="214"/>
        <v>0</v>
      </c>
      <c r="AA134" s="338">
        <f t="shared" si="214"/>
        <v>0</v>
      </c>
      <c r="AB134" s="338">
        <f t="shared" si="214"/>
        <v>0</v>
      </c>
      <c r="AC134" s="338">
        <f t="shared" si="214"/>
        <v>0</v>
      </c>
      <c r="AD134" s="338">
        <f t="shared" si="214"/>
        <v>0</v>
      </c>
      <c r="AE134" s="338">
        <f t="shared" si="214"/>
        <v>0</v>
      </c>
      <c r="AF134" s="338">
        <f t="shared" si="214"/>
        <v>0</v>
      </c>
      <c r="AG134" s="338">
        <f t="shared" si="214"/>
        <v>0</v>
      </c>
      <c r="AH134" s="338">
        <f t="shared" si="214"/>
        <v>0</v>
      </c>
      <c r="AI134" s="338">
        <f t="shared" si="214"/>
        <v>0</v>
      </c>
      <c r="AJ134" s="338">
        <f t="shared" si="214"/>
        <v>0</v>
      </c>
      <c r="AK134" s="338">
        <f t="shared" si="214"/>
        <v>0</v>
      </c>
      <c r="AL134" s="338">
        <f t="shared" ref="AL134:BQ134" si="215">IF(AL$17="","",AL131+AL122)</f>
        <v>0</v>
      </c>
      <c r="AM134" s="338">
        <f t="shared" si="215"/>
        <v>0</v>
      </c>
      <c r="AN134" s="338">
        <f t="shared" si="215"/>
        <v>0</v>
      </c>
      <c r="AO134" s="338">
        <f t="shared" si="215"/>
        <v>0</v>
      </c>
      <c r="AP134" s="338">
        <f t="shared" si="215"/>
        <v>0</v>
      </c>
      <c r="AQ134" s="338">
        <f t="shared" si="215"/>
        <v>0</v>
      </c>
      <c r="AR134" s="338">
        <f t="shared" si="215"/>
        <v>0</v>
      </c>
      <c r="AS134" s="338">
        <f t="shared" si="215"/>
        <v>0</v>
      </c>
      <c r="AT134" s="338">
        <f t="shared" si="215"/>
        <v>0</v>
      </c>
      <c r="AU134" s="338">
        <f t="shared" si="215"/>
        <v>0</v>
      </c>
      <c r="AV134" s="338">
        <f t="shared" si="215"/>
        <v>0</v>
      </c>
      <c r="AW134" s="338">
        <f t="shared" si="215"/>
        <v>0</v>
      </c>
      <c r="AX134" s="338">
        <f t="shared" si="215"/>
        <v>0</v>
      </c>
      <c r="AY134" s="338">
        <f t="shared" si="215"/>
        <v>0</v>
      </c>
      <c r="AZ134" s="338">
        <f t="shared" si="215"/>
        <v>0</v>
      </c>
      <c r="BA134" s="338">
        <f t="shared" si="215"/>
        <v>0</v>
      </c>
      <c r="BB134" s="338">
        <f t="shared" si="215"/>
        <v>0</v>
      </c>
      <c r="BC134" s="338">
        <f t="shared" si="215"/>
        <v>0</v>
      </c>
      <c r="BD134" s="338">
        <f t="shared" si="215"/>
        <v>0</v>
      </c>
      <c r="BE134" s="338">
        <f t="shared" si="215"/>
        <v>0</v>
      </c>
      <c r="BF134" s="338">
        <f t="shared" si="215"/>
        <v>0</v>
      </c>
      <c r="BG134" s="338">
        <f t="shared" si="215"/>
        <v>0</v>
      </c>
      <c r="BH134" s="338">
        <f t="shared" si="215"/>
        <v>0</v>
      </c>
      <c r="BI134" s="338">
        <f t="shared" si="215"/>
        <v>0</v>
      </c>
      <c r="BJ134" s="338">
        <f t="shared" si="215"/>
        <v>0</v>
      </c>
      <c r="BK134" s="338">
        <f t="shared" si="215"/>
        <v>0</v>
      </c>
      <c r="BL134" s="338">
        <f t="shared" si="215"/>
        <v>0</v>
      </c>
      <c r="BM134" s="338">
        <f t="shared" si="215"/>
        <v>0</v>
      </c>
      <c r="BN134" s="338">
        <f t="shared" si="215"/>
        <v>0</v>
      </c>
      <c r="BO134" s="338" t="str">
        <f t="shared" si="215"/>
        <v/>
      </c>
      <c r="BP134" s="338" t="str">
        <f t="shared" si="215"/>
        <v/>
      </c>
      <c r="BQ134" s="338" t="str">
        <f t="shared" si="215"/>
        <v/>
      </c>
      <c r="BR134" s="338" t="str">
        <f t="shared" ref="BR134:CA134" si="216">IF(BR$17="","",BR131+BR122)</f>
        <v/>
      </c>
      <c r="BS134" s="338" t="str">
        <f t="shared" si="216"/>
        <v/>
      </c>
      <c r="BT134" s="338" t="str">
        <f t="shared" si="216"/>
        <v/>
      </c>
      <c r="BU134" s="338" t="str">
        <f t="shared" si="216"/>
        <v/>
      </c>
      <c r="BV134" s="338" t="str">
        <f t="shared" si="216"/>
        <v/>
      </c>
      <c r="BW134" s="338" t="str">
        <f t="shared" si="216"/>
        <v/>
      </c>
      <c r="BX134" s="338" t="str">
        <f t="shared" si="216"/>
        <v/>
      </c>
      <c r="BY134" s="338" t="str">
        <f t="shared" si="216"/>
        <v/>
      </c>
      <c r="BZ134" s="338" t="str">
        <f t="shared" si="216"/>
        <v/>
      </c>
      <c r="CA134" s="338" t="str">
        <f t="shared" si="216"/>
        <v/>
      </c>
      <c r="CB134" s="338" t="str">
        <f t="shared" ref="CB134:DN134" si="217">IF(CB$17="","",CB131+CB122)</f>
        <v/>
      </c>
      <c r="CC134" s="338" t="str">
        <f t="shared" si="217"/>
        <v/>
      </c>
      <c r="CD134" s="338" t="str">
        <f t="shared" si="217"/>
        <v/>
      </c>
      <c r="CE134" s="338" t="str">
        <f t="shared" si="217"/>
        <v/>
      </c>
      <c r="CF134" s="338" t="str">
        <f t="shared" si="217"/>
        <v/>
      </c>
      <c r="CG134" s="338" t="str">
        <f t="shared" si="217"/>
        <v/>
      </c>
      <c r="CH134" s="338" t="str">
        <f t="shared" si="217"/>
        <v/>
      </c>
      <c r="CI134" s="338" t="str">
        <f t="shared" si="217"/>
        <v/>
      </c>
      <c r="CJ134" s="338" t="str">
        <f t="shared" si="217"/>
        <v/>
      </c>
      <c r="CK134" s="338" t="str">
        <f t="shared" si="217"/>
        <v/>
      </c>
      <c r="CL134" s="338" t="str">
        <f t="shared" si="217"/>
        <v/>
      </c>
      <c r="CM134" s="338" t="str">
        <f t="shared" si="217"/>
        <v/>
      </c>
      <c r="CN134" s="338" t="str">
        <f t="shared" si="217"/>
        <v/>
      </c>
      <c r="CO134" s="338" t="str">
        <f t="shared" si="217"/>
        <v/>
      </c>
      <c r="CP134" s="338" t="str">
        <f t="shared" si="217"/>
        <v/>
      </c>
      <c r="CQ134" s="338" t="str">
        <f t="shared" si="217"/>
        <v/>
      </c>
      <c r="CR134" s="338" t="str">
        <f t="shared" si="217"/>
        <v/>
      </c>
      <c r="CS134" s="338" t="str">
        <f t="shared" si="217"/>
        <v/>
      </c>
      <c r="CT134" s="338" t="str">
        <f t="shared" si="217"/>
        <v/>
      </c>
      <c r="CU134" s="338" t="str">
        <f t="shared" si="217"/>
        <v/>
      </c>
      <c r="CV134" s="338" t="str">
        <f t="shared" si="217"/>
        <v/>
      </c>
      <c r="CW134" s="338" t="str">
        <f t="shared" si="217"/>
        <v/>
      </c>
      <c r="CX134" s="338" t="str">
        <f t="shared" si="217"/>
        <v/>
      </c>
      <c r="CY134" s="338" t="str">
        <f t="shared" si="217"/>
        <v/>
      </c>
      <c r="CZ134" s="338" t="str">
        <f t="shared" si="217"/>
        <v/>
      </c>
      <c r="DA134" s="338" t="str">
        <f t="shared" si="217"/>
        <v/>
      </c>
      <c r="DB134" s="338" t="str">
        <f t="shared" si="217"/>
        <v/>
      </c>
      <c r="DC134" s="338" t="str">
        <f t="shared" si="217"/>
        <v/>
      </c>
      <c r="DD134" s="338" t="str">
        <f t="shared" si="217"/>
        <v/>
      </c>
      <c r="DE134" s="338" t="str">
        <f t="shared" si="217"/>
        <v/>
      </c>
      <c r="DF134" s="338" t="str">
        <f t="shared" si="217"/>
        <v/>
      </c>
      <c r="DG134" s="338" t="str">
        <f t="shared" si="217"/>
        <v/>
      </c>
      <c r="DH134" s="338" t="str">
        <f t="shared" si="217"/>
        <v/>
      </c>
      <c r="DI134" s="338" t="str">
        <f t="shared" si="217"/>
        <v/>
      </c>
      <c r="DJ134" s="338" t="str">
        <f t="shared" si="217"/>
        <v/>
      </c>
      <c r="DK134" s="338" t="str">
        <f t="shared" si="217"/>
        <v/>
      </c>
      <c r="DL134" s="338" t="str">
        <f t="shared" si="217"/>
        <v/>
      </c>
      <c r="DM134" s="338" t="str">
        <f t="shared" si="217"/>
        <v/>
      </c>
      <c r="DN134" s="338" t="str">
        <f t="shared" si="217"/>
        <v/>
      </c>
      <c r="DO134" s="338" t="str">
        <f>IF(DO$78="","",DO131+DO122)</f>
        <v/>
      </c>
      <c r="DP134" s="50" t="s">
        <v>172</v>
      </c>
      <c r="DQ134" s="435"/>
    </row>
    <row r="135" spans="3:121" s="29" customFormat="1" ht="15" customHeight="1">
      <c r="C135" s="31" t="s">
        <v>279</v>
      </c>
      <c r="D135" s="242"/>
      <c r="E135" s="243"/>
      <c r="F135" s="338">
        <f t="shared" ref="F135:AK135" si="218">IF(F$17="","",E135+F134)</f>
        <v>46</v>
      </c>
      <c r="G135" s="338">
        <f t="shared" si="218"/>
        <v>53.111111111111114</v>
      </c>
      <c r="H135" s="338">
        <f t="shared" si="218"/>
        <v>60.222222222222229</v>
      </c>
      <c r="I135" s="338">
        <f t="shared" si="218"/>
        <v>67.333333333333343</v>
      </c>
      <c r="J135" s="338">
        <f t="shared" si="218"/>
        <v>74.444444444444457</v>
      </c>
      <c r="K135" s="338">
        <f t="shared" si="218"/>
        <v>81.555555555555571</v>
      </c>
      <c r="L135" s="338">
        <f t="shared" si="218"/>
        <v>88.666666666666686</v>
      </c>
      <c r="M135" s="338">
        <f t="shared" si="218"/>
        <v>95.7777777777778</v>
      </c>
      <c r="N135" s="338">
        <f t="shared" si="218"/>
        <v>102.88888888888891</v>
      </c>
      <c r="O135" s="338">
        <f t="shared" si="218"/>
        <v>110.00000000000003</v>
      </c>
      <c r="P135" s="338">
        <f t="shared" si="218"/>
        <v>117.11111111111114</v>
      </c>
      <c r="Q135" s="338">
        <f t="shared" si="218"/>
        <v>124.22222222222226</v>
      </c>
      <c r="R135" s="338">
        <f t="shared" si="218"/>
        <v>128</v>
      </c>
      <c r="S135" s="338">
        <f t="shared" si="218"/>
        <v>128</v>
      </c>
      <c r="T135" s="338">
        <f t="shared" si="218"/>
        <v>128</v>
      </c>
      <c r="U135" s="338">
        <f t="shared" si="218"/>
        <v>128</v>
      </c>
      <c r="V135" s="338">
        <f t="shared" si="218"/>
        <v>128</v>
      </c>
      <c r="W135" s="338">
        <f t="shared" si="218"/>
        <v>128</v>
      </c>
      <c r="X135" s="338">
        <f t="shared" si="218"/>
        <v>128</v>
      </c>
      <c r="Y135" s="338">
        <f t="shared" si="218"/>
        <v>128</v>
      </c>
      <c r="Z135" s="338">
        <f t="shared" si="218"/>
        <v>128</v>
      </c>
      <c r="AA135" s="338">
        <f t="shared" si="218"/>
        <v>128</v>
      </c>
      <c r="AB135" s="338">
        <f t="shared" si="218"/>
        <v>128</v>
      </c>
      <c r="AC135" s="338">
        <f t="shared" si="218"/>
        <v>128</v>
      </c>
      <c r="AD135" s="338">
        <f t="shared" si="218"/>
        <v>128</v>
      </c>
      <c r="AE135" s="338">
        <f t="shared" si="218"/>
        <v>128</v>
      </c>
      <c r="AF135" s="338">
        <f t="shared" si="218"/>
        <v>128</v>
      </c>
      <c r="AG135" s="338">
        <f t="shared" si="218"/>
        <v>128</v>
      </c>
      <c r="AH135" s="338">
        <f t="shared" si="218"/>
        <v>128</v>
      </c>
      <c r="AI135" s="338">
        <f t="shared" si="218"/>
        <v>128</v>
      </c>
      <c r="AJ135" s="338">
        <f t="shared" si="218"/>
        <v>128</v>
      </c>
      <c r="AK135" s="338">
        <f t="shared" si="218"/>
        <v>128</v>
      </c>
      <c r="AL135" s="338">
        <f t="shared" ref="AL135:BQ135" si="219">IF(AL$17="","",AK135+AL134)</f>
        <v>128</v>
      </c>
      <c r="AM135" s="338">
        <f t="shared" si="219"/>
        <v>128</v>
      </c>
      <c r="AN135" s="338">
        <f t="shared" si="219"/>
        <v>128</v>
      </c>
      <c r="AO135" s="338">
        <f t="shared" si="219"/>
        <v>128</v>
      </c>
      <c r="AP135" s="338">
        <f t="shared" si="219"/>
        <v>128</v>
      </c>
      <c r="AQ135" s="338">
        <f t="shared" si="219"/>
        <v>128</v>
      </c>
      <c r="AR135" s="338">
        <f t="shared" si="219"/>
        <v>128</v>
      </c>
      <c r="AS135" s="338">
        <f t="shared" si="219"/>
        <v>128</v>
      </c>
      <c r="AT135" s="338">
        <f t="shared" si="219"/>
        <v>128</v>
      </c>
      <c r="AU135" s="338">
        <f t="shared" si="219"/>
        <v>128</v>
      </c>
      <c r="AV135" s="338">
        <f t="shared" si="219"/>
        <v>128</v>
      </c>
      <c r="AW135" s="338">
        <f t="shared" si="219"/>
        <v>128</v>
      </c>
      <c r="AX135" s="338">
        <f t="shared" si="219"/>
        <v>128</v>
      </c>
      <c r="AY135" s="338">
        <f t="shared" si="219"/>
        <v>128</v>
      </c>
      <c r="AZ135" s="338">
        <f t="shared" si="219"/>
        <v>128</v>
      </c>
      <c r="BA135" s="338">
        <f t="shared" si="219"/>
        <v>128</v>
      </c>
      <c r="BB135" s="338">
        <f t="shared" si="219"/>
        <v>128</v>
      </c>
      <c r="BC135" s="338">
        <f t="shared" si="219"/>
        <v>128</v>
      </c>
      <c r="BD135" s="338">
        <f t="shared" si="219"/>
        <v>128</v>
      </c>
      <c r="BE135" s="338">
        <f t="shared" si="219"/>
        <v>128</v>
      </c>
      <c r="BF135" s="338">
        <f t="shared" si="219"/>
        <v>128</v>
      </c>
      <c r="BG135" s="338">
        <f t="shared" si="219"/>
        <v>128</v>
      </c>
      <c r="BH135" s="338">
        <f t="shared" si="219"/>
        <v>128</v>
      </c>
      <c r="BI135" s="338">
        <f t="shared" si="219"/>
        <v>128</v>
      </c>
      <c r="BJ135" s="338">
        <f t="shared" si="219"/>
        <v>128</v>
      </c>
      <c r="BK135" s="338">
        <f t="shared" si="219"/>
        <v>128</v>
      </c>
      <c r="BL135" s="338">
        <f t="shared" si="219"/>
        <v>128</v>
      </c>
      <c r="BM135" s="338">
        <f t="shared" si="219"/>
        <v>128</v>
      </c>
      <c r="BN135" s="338">
        <f t="shared" si="219"/>
        <v>128</v>
      </c>
      <c r="BO135" s="338" t="str">
        <f t="shared" si="219"/>
        <v/>
      </c>
      <c r="BP135" s="338" t="str">
        <f t="shared" si="219"/>
        <v/>
      </c>
      <c r="BQ135" s="338" t="str">
        <f t="shared" si="219"/>
        <v/>
      </c>
      <c r="BR135" s="338" t="str">
        <f t="shared" ref="BR135:CA135" si="220">IF(BR$17="","",BQ135+BR134)</f>
        <v/>
      </c>
      <c r="BS135" s="338" t="str">
        <f t="shared" si="220"/>
        <v/>
      </c>
      <c r="BT135" s="338" t="str">
        <f t="shared" si="220"/>
        <v/>
      </c>
      <c r="BU135" s="338" t="str">
        <f t="shared" si="220"/>
        <v/>
      </c>
      <c r="BV135" s="338" t="str">
        <f t="shared" si="220"/>
        <v/>
      </c>
      <c r="BW135" s="338" t="str">
        <f t="shared" si="220"/>
        <v/>
      </c>
      <c r="BX135" s="338" t="str">
        <f t="shared" si="220"/>
        <v/>
      </c>
      <c r="BY135" s="338" t="str">
        <f t="shared" si="220"/>
        <v/>
      </c>
      <c r="BZ135" s="338" t="str">
        <f t="shared" si="220"/>
        <v/>
      </c>
      <c r="CA135" s="338" t="str">
        <f t="shared" si="220"/>
        <v/>
      </c>
      <c r="CB135" s="338" t="str">
        <f t="shared" ref="CB135" si="221">IF(CB$17="","",CA135+CB134)</f>
        <v/>
      </c>
      <c r="CC135" s="338" t="str">
        <f t="shared" ref="CC135" si="222">IF(CC$17="","",CB135+CC134)</f>
        <v/>
      </c>
      <c r="CD135" s="338" t="str">
        <f t="shared" ref="CD135" si="223">IF(CD$17="","",CC135+CD134)</f>
        <v/>
      </c>
      <c r="CE135" s="338" t="str">
        <f t="shared" ref="CE135" si="224">IF(CE$17="","",CD135+CE134)</f>
        <v/>
      </c>
      <c r="CF135" s="338" t="str">
        <f t="shared" ref="CF135" si="225">IF(CF$17="","",CE135+CF134)</f>
        <v/>
      </c>
      <c r="CG135" s="338" t="str">
        <f t="shared" ref="CG135" si="226">IF(CG$17="","",CF135+CG134)</f>
        <v/>
      </c>
      <c r="CH135" s="338" t="str">
        <f t="shared" ref="CH135" si="227">IF(CH$17="","",CG135+CH134)</f>
        <v/>
      </c>
      <c r="CI135" s="338" t="str">
        <f t="shared" ref="CI135" si="228">IF(CI$17="","",CH135+CI134)</f>
        <v/>
      </c>
      <c r="CJ135" s="338" t="str">
        <f t="shared" ref="CJ135" si="229">IF(CJ$17="","",CI135+CJ134)</f>
        <v/>
      </c>
      <c r="CK135" s="338" t="str">
        <f t="shared" ref="CK135" si="230">IF(CK$17="","",CJ135+CK134)</f>
        <v/>
      </c>
      <c r="CL135" s="338" t="str">
        <f t="shared" ref="CL135" si="231">IF(CL$17="","",CK135+CL134)</f>
        <v/>
      </c>
      <c r="CM135" s="338" t="str">
        <f t="shared" ref="CM135" si="232">IF(CM$17="","",CL135+CM134)</f>
        <v/>
      </c>
      <c r="CN135" s="338" t="str">
        <f t="shared" ref="CN135" si="233">IF(CN$17="","",CM135+CN134)</f>
        <v/>
      </c>
      <c r="CO135" s="338" t="str">
        <f t="shared" ref="CO135" si="234">IF(CO$17="","",CN135+CO134)</f>
        <v/>
      </c>
      <c r="CP135" s="338" t="str">
        <f t="shared" ref="CP135" si="235">IF(CP$17="","",CO135+CP134)</f>
        <v/>
      </c>
      <c r="CQ135" s="338" t="str">
        <f t="shared" ref="CQ135" si="236">IF(CQ$17="","",CP135+CQ134)</f>
        <v/>
      </c>
      <c r="CR135" s="338" t="str">
        <f t="shared" ref="CR135" si="237">IF(CR$17="","",CQ135+CR134)</f>
        <v/>
      </c>
      <c r="CS135" s="338" t="str">
        <f t="shared" ref="CS135" si="238">IF(CS$17="","",CR135+CS134)</f>
        <v/>
      </c>
      <c r="CT135" s="338" t="str">
        <f t="shared" ref="CT135" si="239">IF(CT$17="","",CS135+CT134)</f>
        <v/>
      </c>
      <c r="CU135" s="338" t="str">
        <f t="shared" ref="CU135" si="240">IF(CU$17="","",CT135+CU134)</f>
        <v/>
      </c>
      <c r="CV135" s="338" t="str">
        <f t="shared" ref="CV135" si="241">IF(CV$17="","",CU135+CV134)</f>
        <v/>
      </c>
      <c r="CW135" s="338" t="str">
        <f t="shared" ref="CW135" si="242">IF(CW$17="","",CV135+CW134)</f>
        <v/>
      </c>
      <c r="CX135" s="338" t="str">
        <f t="shared" ref="CX135" si="243">IF(CX$17="","",CW135+CX134)</f>
        <v/>
      </c>
      <c r="CY135" s="338" t="str">
        <f t="shared" ref="CY135" si="244">IF(CY$17="","",CX135+CY134)</f>
        <v/>
      </c>
      <c r="CZ135" s="338" t="str">
        <f t="shared" ref="CZ135" si="245">IF(CZ$17="","",CY135+CZ134)</f>
        <v/>
      </c>
      <c r="DA135" s="338" t="str">
        <f t="shared" ref="DA135" si="246">IF(DA$17="","",CZ135+DA134)</f>
        <v/>
      </c>
      <c r="DB135" s="338" t="str">
        <f t="shared" ref="DB135" si="247">IF(DB$17="","",DA135+DB134)</f>
        <v/>
      </c>
      <c r="DC135" s="338" t="str">
        <f t="shared" ref="DC135" si="248">IF(DC$17="","",DB135+DC134)</f>
        <v/>
      </c>
      <c r="DD135" s="338" t="str">
        <f t="shared" ref="DD135" si="249">IF(DD$17="","",DC135+DD134)</f>
        <v/>
      </c>
      <c r="DE135" s="338" t="str">
        <f t="shared" ref="DE135" si="250">IF(DE$17="","",DD135+DE134)</f>
        <v/>
      </c>
      <c r="DF135" s="338" t="str">
        <f t="shared" ref="DF135" si="251">IF(DF$17="","",DE135+DF134)</f>
        <v/>
      </c>
      <c r="DG135" s="338" t="str">
        <f t="shared" ref="DG135" si="252">IF(DG$17="","",DF135+DG134)</f>
        <v/>
      </c>
      <c r="DH135" s="338" t="str">
        <f t="shared" ref="DH135" si="253">IF(DH$17="","",DG135+DH134)</f>
        <v/>
      </c>
      <c r="DI135" s="338" t="str">
        <f t="shared" ref="DI135" si="254">IF(DI$17="","",DH135+DI134)</f>
        <v/>
      </c>
      <c r="DJ135" s="338" t="str">
        <f t="shared" ref="DJ135" si="255">IF(DJ$17="","",DI135+DJ134)</f>
        <v/>
      </c>
      <c r="DK135" s="338" t="str">
        <f t="shared" ref="DK135" si="256">IF(DK$17="","",DJ135+DK134)</f>
        <v/>
      </c>
      <c r="DL135" s="338" t="str">
        <f t="shared" ref="DL135" si="257">IF(DL$17="","",DK135+DL134)</f>
        <v/>
      </c>
      <c r="DM135" s="338" t="str">
        <f t="shared" ref="DM135" si="258">IF(DM$17="","",DL135+DM134)</f>
        <v/>
      </c>
      <c r="DN135" s="338" t="str">
        <f t="shared" ref="DN135" si="259">IF(DN$17="","",DM135+DN134)</f>
        <v/>
      </c>
      <c r="DO135" s="338" t="str">
        <f>IF(DO$78="","",DN135+DO134)</f>
        <v/>
      </c>
      <c r="DP135" s="50" t="s">
        <v>172</v>
      </c>
      <c r="DQ135" s="435"/>
    </row>
    <row r="136" spans="3:121" s="29" customFormat="1" ht="15" customHeight="1">
      <c r="C136" s="18"/>
      <c r="D136" s="381"/>
      <c r="E136" s="18"/>
      <c r="F136" s="18"/>
      <c r="G136" s="18"/>
      <c r="H136" s="18"/>
      <c r="I136" s="18"/>
      <c r="J136" s="18"/>
      <c r="K136" s="43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50" t="s">
        <v>172</v>
      </c>
    </row>
    <row r="137" spans="3:121" s="29" customFormat="1" ht="15" customHeight="1">
      <c r="C137" s="18"/>
      <c r="D137" s="381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50" t="s">
        <v>172</v>
      </c>
    </row>
    <row r="138" spans="3:121" s="29" customFormat="1" ht="15" customHeight="1">
      <c r="C138" s="161" t="s">
        <v>118</v>
      </c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  <c r="Y138" s="161"/>
      <c r="Z138" s="161"/>
      <c r="AA138" s="161"/>
      <c r="AB138" s="161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1"/>
      <c r="AQ138" s="161"/>
      <c r="AR138" s="161"/>
      <c r="AS138" s="161"/>
      <c r="AT138" s="161"/>
      <c r="AU138" s="161"/>
      <c r="AV138" s="161"/>
      <c r="AW138" s="161"/>
      <c r="AX138" s="161"/>
      <c r="AY138" s="161"/>
      <c r="AZ138" s="161"/>
      <c r="BA138" s="161"/>
      <c r="BB138" s="161"/>
      <c r="BC138" s="161"/>
      <c r="BD138" s="161"/>
      <c r="BE138" s="161"/>
      <c r="BF138" s="161"/>
      <c r="BG138" s="161"/>
      <c r="BH138" s="161"/>
      <c r="BI138" s="161"/>
      <c r="BJ138" s="161"/>
      <c r="BK138" s="161"/>
      <c r="BL138" s="161"/>
      <c r="BM138" s="161"/>
      <c r="BN138" s="161"/>
      <c r="BO138" s="161"/>
      <c r="BP138" s="161"/>
      <c r="BQ138" s="161"/>
      <c r="BR138" s="161"/>
      <c r="BS138" s="161"/>
      <c r="BT138" s="161"/>
      <c r="BU138" s="161"/>
      <c r="BV138" s="161"/>
      <c r="BW138" s="161"/>
      <c r="BX138" s="161"/>
      <c r="BY138" s="161"/>
      <c r="BZ138" s="161"/>
      <c r="CA138" s="161"/>
      <c r="CB138" s="161"/>
      <c r="CC138" s="161"/>
      <c r="CD138" s="161"/>
      <c r="CE138" s="161"/>
      <c r="CF138" s="161"/>
      <c r="CG138" s="161"/>
      <c r="CH138" s="161"/>
      <c r="CI138" s="161"/>
      <c r="CJ138" s="161"/>
      <c r="CK138" s="161"/>
      <c r="CL138" s="161"/>
      <c r="CM138" s="161"/>
      <c r="CN138" s="161"/>
      <c r="CO138" s="161"/>
      <c r="CP138" s="161"/>
      <c r="CQ138" s="161"/>
      <c r="CR138" s="161"/>
      <c r="CS138" s="161"/>
      <c r="CT138" s="161"/>
      <c r="CU138" s="161"/>
      <c r="CV138" s="161"/>
      <c r="CW138" s="161"/>
      <c r="CX138" s="161"/>
      <c r="CY138" s="161"/>
      <c r="CZ138" s="161"/>
      <c r="DA138" s="161"/>
      <c r="DB138" s="161"/>
      <c r="DC138" s="161"/>
      <c r="DD138" s="161"/>
      <c r="DE138" s="161"/>
      <c r="DF138" s="161"/>
      <c r="DG138" s="161"/>
      <c r="DH138" s="161"/>
      <c r="DI138" s="161"/>
      <c r="DJ138" s="161"/>
      <c r="DK138" s="161"/>
      <c r="DL138" s="161"/>
      <c r="DM138" s="161"/>
      <c r="DN138" s="161"/>
      <c r="DO138" s="161"/>
      <c r="DP138" s="50" t="s">
        <v>172</v>
      </c>
    </row>
    <row r="139" spans="3:121" s="29" customFormat="1" ht="15" customHeight="1">
      <c r="C139" s="18"/>
      <c r="D139" s="381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50" t="s">
        <v>172</v>
      </c>
    </row>
    <row r="140" spans="3:121" s="29" customFormat="1" ht="15" customHeight="1">
      <c r="C140" s="433" t="s">
        <v>118</v>
      </c>
      <c r="D140" s="413" t="s">
        <v>296</v>
      </c>
      <c r="E140" s="413" t="s">
        <v>303</v>
      </c>
      <c r="F140" s="413" t="s">
        <v>295</v>
      </c>
      <c r="G140" s="413" t="s">
        <v>294</v>
      </c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50" t="s">
        <v>172</v>
      </c>
    </row>
    <row r="141" spans="3:121" s="29" customFormat="1" ht="15" customHeight="1">
      <c r="C141" s="126"/>
      <c r="D141" s="432"/>
      <c r="E141" s="432"/>
      <c r="F141" s="432"/>
      <c r="G141" s="432"/>
      <c r="H141" s="18"/>
      <c r="I141" s="47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50" t="s">
        <v>172</v>
      </c>
    </row>
    <row r="142" spans="3:121" s="29" customFormat="1" ht="15" customHeight="1">
      <c r="C142" s="120" t="s">
        <v>482</v>
      </c>
      <c r="D142" s="67"/>
      <c r="E142" s="120"/>
      <c r="F142" s="431"/>
      <c r="G142" s="431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50" t="s">
        <v>172</v>
      </c>
    </row>
    <row r="143" spans="3:121" s="29" customFormat="1" ht="15" customHeight="1">
      <c r="C143" s="120" t="s">
        <v>479</v>
      </c>
      <c r="D143" s="423"/>
      <c r="E143" s="120"/>
      <c r="F143" s="57">
        <v>0.1</v>
      </c>
      <c r="G143" s="57">
        <v>0</v>
      </c>
      <c r="H143" s="18"/>
      <c r="I143" s="423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50" t="s">
        <v>172</v>
      </c>
    </row>
    <row r="144" spans="3:121" s="29" customFormat="1" ht="15" customHeight="1">
      <c r="C144" s="29" t="s">
        <v>478</v>
      </c>
      <c r="D144" s="423"/>
      <c r="E144" s="120"/>
      <c r="F144" s="57">
        <v>0.1</v>
      </c>
      <c r="G144" s="57">
        <v>0</v>
      </c>
      <c r="H144" s="18"/>
      <c r="I144" s="423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50" t="s">
        <v>172</v>
      </c>
    </row>
    <row r="145" spans="3:120" s="29" customFormat="1" ht="15" customHeight="1">
      <c r="C145" s="29" t="s">
        <v>477</v>
      </c>
      <c r="D145" s="423"/>
      <c r="E145" s="120"/>
      <c r="F145" s="57">
        <v>0.2</v>
      </c>
      <c r="G145" s="57">
        <v>0</v>
      </c>
      <c r="H145" s="18"/>
      <c r="I145" s="423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50" t="s">
        <v>172</v>
      </c>
    </row>
    <row r="146" spans="3:120" s="29" customFormat="1" ht="15" customHeight="1">
      <c r="C146" s="29" t="s">
        <v>476</v>
      </c>
      <c r="D146" s="423"/>
      <c r="E146" s="120"/>
      <c r="F146" s="57">
        <v>0.1</v>
      </c>
      <c r="G146" s="57">
        <v>0</v>
      </c>
      <c r="H146" s="18"/>
      <c r="I146" s="423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50" t="s">
        <v>172</v>
      </c>
    </row>
    <row r="147" spans="3:120" s="29" customFormat="1" ht="15" customHeight="1">
      <c r="D147" s="67"/>
      <c r="E147" s="120"/>
      <c r="F147" s="431"/>
      <c r="G147" s="431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50" t="s">
        <v>172</v>
      </c>
    </row>
    <row r="148" spans="3:120" s="29" customFormat="1" ht="15" customHeight="1">
      <c r="C148" s="120" t="s">
        <v>481</v>
      </c>
      <c r="D148" s="64"/>
      <c r="E148" s="430"/>
      <c r="F148" s="4">
        <f>SUM(F149:F152)</f>
        <v>313833.56132812501</v>
      </c>
      <c r="G148" s="4">
        <f>SUM(G149:G152)</f>
        <v>0</v>
      </c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50" t="s">
        <v>172</v>
      </c>
    </row>
    <row r="149" spans="3:120" s="29" customFormat="1" ht="15" customHeight="1">
      <c r="C149" s="120" t="s">
        <v>479</v>
      </c>
      <c r="D149" s="64">
        <f>IF(E149="",AVERAGE(F149:G149),E149)</f>
        <v>31383.356132812503</v>
      </c>
      <c r="E149" s="430"/>
      <c r="F149" s="4">
        <f>F143*$F$178</f>
        <v>62766.712265625007</v>
      </c>
      <c r="G149" s="4">
        <f>G143*$G$178</f>
        <v>0</v>
      </c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50" t="s">
        <v>172</v>
      </c>
    </row>
    <row r="150" spans="3:120" s="29" customFormat="1" ht="15" customHeight="1">
      <c r="C150" s="29" t="s">
        <v>478</v>
      </c>
      <c r="D150" s="64">
        <f>IF(E150="",AVERAGE(F150:G150),E150)</f>
        <v>31383.356132812503</v>
      </c>
      <c r="E150" s="430"/>
      <c r="F150" s="4">
        <f>F144*$F$178</f>
        <v>62766.712265625007</v>
      </c>
      <c r="G150" s="4">
        <f>G144*$G$178</f>
        <v>0</v>
      </c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50" t="s">
        <v>172</v>
      </c>
    </row>
    <row r="151" spans="3:120" s="29" customFormat="1" ht="15" customHeight="1">
      <c r="C151" s="29" t="s">
        <v>477</v>
      </c>
      <c r="D151" s="64">
        <f>IF(E151="",AVERAGE(F151:G151),E151)</f>
        <v>62766.712265625007</v>
      </c>
      <c r="E151" s="430"/>
      <c r="F151" s="4">
        <f>F145*$F$178</f>
        <v>125533.42453125001</v>
      </c>
      <c r="G151" s="4">
        <f>G145*$G$178</f>
        <v>0</v>
      </c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50" t="s">
        <v>172</v>
      </c>
    </row>
    <row r="152" spans="3:120" s="29" customFormat="1" ht="15" customHeight="1">
      <c r="C152" s="29" t="s">
        <v>476</v>
      </c>
      <c r="D152" s="64">
        <f>IF(E152="",AVERAGE(F152:G152),E152)</f>
        <v>31383.356132812503</v>
      </c>
      <c r="E152" s="430"/>
      <c r="F152" s="4">
        <f>F146*$F$178</f>
        <v>62766.712265625007</v>
      </c>
      <c r="G152" s="4">
        <f>G146*$G$178</f>
        <v>0</v>
      </c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50" t="s">
        <v>172</v>
      </c>
    </row>
    <row r="153" spans="3:120" s="29" customFormat="1" ht="15" customHeight="1">
      <c r="C153" s="120"/>
      <c r="D153" s="64"/>
      <c r="E153" s="430"/>
      <c r="F153" s="4"/>
      <c r="G153" s="4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50" t="s">
        <v>172</v>
      </c>
    </row>
    <row r="154" spans="3:120" s="29" customFormat="1" ht="15" customHeight="1">
      <c r="C154" s="120" t="s">
        <v>480</v>
      </c>
      <c r="D154" s="64">
        <f>IF(E154="",AVERAGE(F154:G154),E154)</f>
        <v>20085347.925000004</v>
      </c>
      <c r="E154" s="120"/>
      <c r="F154" s="429">
        <f>SUM(F161:DN161)</f>
        <v>40170695.850000009</v>
      </c>
      <c r="G154" s="429">
        <f>SUM(F168:DN168)</f>
        <v>0</v>
      </c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50" t="s">
        <v>172</v>
      </c>
    </row>
    <row r="155" spans="3:120" s="29" customFormat="1" ht="15" customHeight="1">
      <c r="C155" s="18"/>
      <c r="D155" s="381"/>
      <c r="E155" s="18"/>
      <c r="F155" s="18"/>
      <c r="G155" s="18"/>
      <c r="H155" s="18"/>
      <c r="I155" s="4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50" t="s">
        <v>172</v>
      </c>
    </row>
    <row r="156" spans="3:120" s="29" customFormat="1" ht="15" customHeight="1">
      <c r="C156" s="133" t="str">
        <f>F140&amp;" "&amp;C140</f>
        <v>Phase A Deposits</v>
      </c>
      <c r="D156" s="242"/>
      <c r="E156" s="243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50" t="s">
        <v>172</v>
      </c>
    </row>
    <row r="157" spans="3:120" s="29" customFormat="1" ht="15" customHeight="1">
      <c r="C157" s="120" t="s">
        <v>479</v>
      </c>
      <c r="D157" s="428">
        <v>0</v>
      </c>
      <c r="E157" s="243"/>
      <c r="F157" s="162">
        <f>IFERROR(IF(F$17="","",IF(F17&gt;$D$157,$F$149*F122,0)+IF(F17=$D$157,$F$149*SUM($E$122:F122),0)),0)</f>
        <v>2887268.7642187504</v>
      </c>
      <c r="G157" s="162">
        <f>IFERROR(IF(G$17="","",IF(G17&gt;$D$157,$F$149*G122,0)+IF(G17=$D$157,$F$149*SUM($E$122:G122),0)),0)</f>
        <v>446341.065</v>
      </c>
      <c r="H157" s="162">
        <f>IFERROR(IF(H$17="","",IF(H17&gt;$D$157,$F$149*H122,0)+IF(H17=$D$157,$F$149*SUM($E$122:H122),0)),0)</f>
        <v>446341.065</v>
      </c>
      <c r="I157" s="162">
        <f>IFERROR(IF(I$17="","",IF(I17&gt;$D$157,$F$149*I122,0)+IF(I17=$D$157,$F$149*SUM($E$122:I122),0)),0)</f>
        <v>446341.065</v>
      </c>
      <c r="J157" s="162">
        <f>IFERROR(IF(J$17="","",IF(J17&gt;$D$157,$F$149*J122,0)+IF(J17=$D$157,$F$149*SUM($E$122:J122),0)),0)</f>
        <v>446341.065</v>
      </c>
      <c r="K157" s="162">
        <f>IFERROR(IF(K$17="","",IF(K17&gt;$D$157,$F$149*K122,0)+IF(K17=$D$157,$F$149*SUM($E$122:K122),0)),0)</f>
        <v>446341.065</v>
      </c>
      <c r="L157" s="162">
        <f>IFERROR(IF(L$17="","",IF(L17&gt;$D$157,$F$149*L122,0)+IF(L17=$D$157,$F$149*SUM($E$122:L122),0)),0)</f>
        <v>446341.065</v>
      </c>
      <c r="M157" s="162">
        <f>IFERROR(IF(M$17="","",IF(M17&gt;$D$157,$F$149*M122,0)+IF(M17=$D$157,$F$149*SUM($E$122:M122),0)),0)</f>
        <v>446341.065</v>
      </c>
      <c r="N157" s="162">
        <f>IFERROR(IF(N$17="","",IF(N17&gt;$D$157,$F$149*N122,0)+IF(N17=$D$157,$F$149*SUM($E$122:N122),0)),0)</f>
        <v>446341.065</v>
      </c>
      <c r="O157" s="162">
        <f>IFERROR(IF(O$17="","",IF(O17&gt;$D$157,$F$149*O122,0)+IF(O17=$D$157,$F$149*SUM($E$122:O122),0)),0)</f>
        <v>446341.065</v>
      </c>
      <c r="P157" s="162">
        <f>IFERROR(IF(P$17="","",IF(P17&gt;$D$157,$F$149*P122,0)+IF(P17=$D$157,$F$149*SUM($E$122:P122),0)),0)</f>
        <v>446341.065</v>
      </c>
      <c r="Q157" s="162">
        <f>IFERROR(IF(Q$17="","",IF(Q17&gt;$D$157,$F$149*Q122,0)+IF(Q17=$D$157,$F$149*SUM($E$122:Q122),0)),0)</f>
        <v>446341.065</v>
      </c>
      <c r="R157" s="162">
        <f>IFERROR(IF(R$17="","",IF(R17&gt;$D$157,$F$149*R122,0)+IF(R17=$D$157,$F$149*SUM($E$122:R122),0)),0)</f>
        <v>237118.69078124783</v>
      </c>
      <c r="S157" s="162">
        <f>IFERROR(IF(S$17="","",IF(S17&gt;$D$157,$F$149*S122,0)+IF(S17=$D$157,$F$149*SUM($E$122:S122),0)),0)</f>
        <v>0</v>
      </c>
      <c r="T157" s="162">
        <f>IFERROR(IF(T$17="","",IF(T17&gt;$D$157,$F$149*T122,0)+IF(T17=$D$157,$F$149*SUM($E$122:T122),0)),0)</f>
        <v>0</v>
      </c>
      <c r="U157" s="162">
        <f>IFERROR(IF(U$17="","",IF(U17&gt;$D$157,$F$149*U122,0)+IF(U17=$D$157,$F$149*SUM($E$122:U122),0)),0)</f>
        <v>0</v>
      </c>
      <c r="V157" s="162">
        <f>IFERROR(IF(V$17="","",IF(V17&gt;$D$157,$F$149*V122,0)+IF(V17=$D$157,$F$149*SUM($E$122:V122),0)),0)</f>
        <v>0</v>
      </c>
      <c r="W157" s="162">
        <f>IFERROR(IF(W$17="","",IF(W17&gt;$D$157,$F$149*W122,0)+IF(W17=$D$157,$F$149*SUM($E$122:W122),0)),0)</f>
        <v>0</v>
      </c>
      <c r="X157" s="162">
        <f>IFERROR(IF(X$17="","",IF(X17&gt;$D$157,$F$149*X122,0)+IF(X17=$D$157,$F$149*SUM($E$122:X122),0)),0)</f>
        <v>0</v>
      </c>
      <c r="Y157" s="162">
        <f>IFERROR(IF(Y$17="","",IF(Y17&gt;$D$157,$F$149*Y122,0)+IF(Y17=$D$157,$F$149*SUM($E$122:Y122),0)),0)</f>
        <v>0</v>
      </c>
      <c r="Z157" s="162">
        <f>IFERROR(IF(Z$17="","",IF(Z17&gt;$D$157,$F$149*Z122,0)+IF(Z17=$D$157,$F$149*SUM($E$122:Z122),0)),0)</f>
        <v>0</v>
      </c>
      <c r="AA157" s="162">
        <f>IFERROR(IF(AA$17="","",IF(AA17&gt;$D$157,$F$149*AA122,0)+IF(AA17=$D$157,$F$149*SUM($E$122:AA122),0)),0)</f>
        <v>0</v>
      </c>
      <c r="AB157" s="162">
        <f>IFERROR(IF(AB$17="","",IF(AB17&gt;$D$157,$F$149*AB122,0)+IF(AB17=$D$157,$F$149*SUM($E$122:AB122),0)),0)</f>
        <v>0</v>
      </c>
      <c r="AC157" s="162">
        <f>IFERROR(IF(AC$17="","",IF(AC17&gt;$D$157,$F$149*AC122,0)+IF(AC17=$D$157,$F$149*SUM($E$122:AC122),0)),0)</f>
        <v>0</v>
      </c>
      <c r="AD157" s="162">
        <f>IFERROR(IF(AD$17="","",IF(AD17&gt;$D$157,$F$149*AD122,0)+IF(AD17=$D$157,$F$149*SUM($E$122:AD122),0)),0)</f>
        <v>0</v>
      </c>
      <c r="AE157" s="162">
        <f>IFERROR(IF(AE$17="","",IF(AE17&gt;$D$157,$F$149*AE122,0)+IF(AE17=$D$157,$F$149*SUM($E$122:AE122),0)),0)</f>
        <v>0</v>
      </c>
      <c r="AF157" s="162">
        <f>IFERROR(IF(AF$17="","",IF(AF17&gt;$D$157,$F$149*AF122,0)+IF(AF17=$D$157,$F$149*SUM($E$122:AF122),0)),0)</f>
        <v>0</v>
      </c>
      <c r="AG157" s="162">
        <f>IFERROR(IF(AG$17="","",IF(AG17&gt;$D$157,$F$149*AG122,0)+IF(AG17=$D$157,$F$149*SUM($E$122:AG122),0)),0)</f>
        <v>0</v>
      </c>
      <c r="AH157" s="162">
        <f>IFERROR(IF(AH$17="","",IF(AH17&gt;$D$157,$F$149*AH122,0)+IF(AH17=$D$157,$F$149*SUM($E$122:AH122),0)),0)</f>
        <v>0</v>
      </c>
      <c r="AI157" s="162">
        <f>IFERROR(IF(AI$17="","",IF(AI17&gt;$D$157,$F$149*AI122,0)+IF(AI17=$D$157,$F$149*SUM($E$122:AI122),0)),0)</f>
        <v>0</v>
      </c>
      <c r="AJ157" s="162">
        <f>IFERROR(IF(AJ$17="","",IF(AJ17&gt;$D$157,$F$149*AJ122,0)+IF(AJ17=$D$157,$F$149*SUM($E$122:AJ122),0)),0)</f>
        <v>0</v>
      </c>
      <c r="AK157" s="162">
        <f>IFERROR(IF(AK$17="","",IF(AK17&gt;$D$157,$F$149*AK122,0)+IF(AK17=$D$157,$F$149*SUM($E$122:AK122),0)),0)</f>
        <v>0</v>
      </c>
      <c r="AL157" s="162">
        <f>IFERROR(IF(AL$17="","",IF(AL17&gt;$D$157,$F$149*AL122,0)+IF(AL17=$D$157,$F$149*SUM($E$122:AL122),0)),0)</f>
        <v>0</v>
      </c>
      <c r="AM157" s="162">
        <f>IFERROR(IF(AM$17="","",IF(AM17&gt;$D$157,$F$149*AM122,0)+IF(AM17=$D$157,$F$149*SUM($E$122:AM122),0)),0)</f>
        <v>0</v>
      </c>
      <c r="AN157" s="162">
        <f>IFERROR(IF(AN$17="","",IF(AN17&gt;$D$157,$F$149*AN122,0)+IF(AN17=$D$157,$F$149*SUM($E$122:AN122),0)),0)</f>
        <v>0</v>
      </c>
      <c r="AO157" s="162">
        <f>IFERROR(IF(AO$17="","",IF(AO17&gt;$D$157,$F$149*AO122,0)+IF(AO17=$D$157,$F$149*SUM($E$122:AO122),0)),0)</f>
        <v>0</v>
      </c>
      <c r="AP157" s="162">
        <f>IFERROR(IF(AP$17="","",IF(AP17&gt;$D$157,$F$149*AP122,0)+IF(AP17=$D$157,$F$149*SUM($E$122:AP122),0)),0)</f>
        <v>0</v>
      </c>
      <c r="AQ157" s="162">
        <f>IFERROR(IF(AQ$17="","",IF(AQ17&gt;$D$157,$F$149*AQ122,0)+IF(AQ17=$D$157,$F$149*SUM($E$122:AQ122),0)),0)</f>
        <v>0</v>
      </c>
      <c r="AR157" s="162">
        <f>IFERROR(IF(AR$17="","",IF(AR17&gt;$D$157,$F$149*AR122,0)+IF(AR17=$D$157,$F$149*SUM($E$122:AR122),0)),0)</f>
        <v>0</v>
      </c>
      <c r="AS157" s="162">
        <f>IFERROR(IF(AS$17="","",IF(AS17&gt;$D$157,$F$149*AS122,0)+IF(AS17=$D$157,$F$149*SUM($E$122:AS122),0)),0)</f>
        <v>0</v>
      </c>
      <c r="AT157" s="162">
        <f>IFERROR(IF(AT$17="","",IF(AT17&gt;$D$157,$F$149*AT122,0)+IF(AT17=$D$157,$F$149*SUM($E$122:AT122),0)),0)</f>
        <v>0</v>
      </c>
      <c r="AU157" s="162">
        <f>IFERROR(IF(AU$17="","",IF(AU17&gt;$D$157,$F$149*AU122,0)+IF(AU17=$D$157,$F$149*SUM($E$122:AU122),0)),0)</f>
        <v>0</v>
      </c>
      <c r="AV157" s="162">
        <f>IFERROR(IF(AV$17="","",IF(AV17&gt;$D$157,$F$149*AV122,0)+IF(AV17=$D$157,$F$149*SUM($E$122:AV122),0)),0)</f>
        <v>0</v>
      </c>
      <c r="AW157" s="162">
        <f>IFERROR(IF(AW$17="","",IF(AW17&gt;$D$157,$F$149*AW122,0)+IF(AW17=$D$157,$F$149*SUM($E$122:AW122),0)),0)</f>
        <v>0</v>
      </c>
      <c r="AX157" s="162">
        <f>IFERROR(IF(AX$17="","",IF(AX17&gt;$D$157,$F$149*AX122,0)+IF(AX17=$D$157,$F$149*SUM($E$122:AX122),0)),0)</f>
        <v>0</v>
      </c>
      <c r="AY157" s="162">
        <f>IFERROR(IF(AY$17="","",IF(AY17&gt;$D$157,$F$149*AY122,0)+IF(AY17=$D$157,$F$149*SUM($E$122:AY122),0)),0)</f>
        <v>0</v>
      </c>
      <c r="AZ157" s="162">
        <f>IFERROR(IF(AZ$17="","",IF(AZ17&gt;$D$157,$F$149*AZ122,0)+IF(AZ17=$D$157,$F$149*SUM($E$122:AZ122),0)),0)</f>
        <v>0</v>
      </c>
      <c r="BA157" s="162">
        <f>IFERROR(IF(BA$17="","",IF(BA17&gt;$D$157,$F$149*BA122,0)+IF(BA17=$D$157,$F$149*SUM($E$122:BA122),0)),0)</f>
        <v>0</v>
      </c>
      <c r="BB157" s="162">
        <f>IFERROR(IF(BB$17="","",IF(BB17&gt;$D$157,$F$149*BB122,0)+IF(BB17=$D$157,$F$149*SUM($E$122:BB122),0)),0)</f>
        <v>0</v>
      </c>
      <c r="BC157" s="162">
        <f>IFERROR(IF(BC$17="","",IF(BC17&gt;$D$157,$F$149*BC122,0)+IF(BC17=$D$157,$F$149*SUM($E$122:BC122),0)),0)</f>
        <v>0</v>
      </c>
      <c r="BD157" s="162">
        <f>IFERROR(IF(BD$17="","",IF(BD17&gt;$D$157,$F$149*BD122,0)+IF(BD17=$D$157,$F$149*SUM($E$122:BD122),0)),0)</f>
        <v>0</v>
      </c>
      <c r="BE157" s="162">
        <f>IFERROR(IF(BE$17="","",IF(BE17&gt;$D$157,$F$149*BE122,0)+IF(BE17=$D$157,$F$149*SUM($E$122:BE122),0)),0)</f>
        <v>0</v>
      </c>
      <c r="BF157" s="162">
        <f>IFERROR(IF(BF$17="","",IF(BF17&gt;$D$157,$F$149*BF122,0)+IF(BF17=$D$157,$F$149*SUM($E$122:BF122),0)),0)</f>
        <v>0</v>
      </c>
      <c r="BG157" s="162">
        <f>IFERROR(IF(BG$17="","",IF(BG17&gt;$D$157,$F$149*BG122,0)+IF(BG17=$D$157,$F$149*SUM($E$122:BG122),0)),0)</f>
        <v>0</v>
      </c>
      <c r="BH157" s="162">
        <f>IFERROR(IF(BH$17="","",IF(BH17&gt;$D$157,$F$149*BH122,0)+IF(BH17=$D$157,$F$149*SUM($E$122:BH122),0)),0)</f>
        <v>0</v>
      </c>
      <c r="BI157" s="162">
        <f>IFERROR(IF(BI$17="","",IF(BI17&gt;$D$157,$F$149*BI122,0)+IF(BI17=$D$157,$F$149*SUM($E$122:BI122),0)),0)</f>
        <v>0</v>
      </c>
      <c r="BJ157" s="162">
        <f>IFERROR(IF(BJ$17="","",IF(BJ17&gt;$D$157,$F$149*BJ122,0)+IF(BJ17=$D$157,$F$149*SUM($E$122:BJ122),0)),0)</f>
        <v>0</v>
      </c>
      <c r="BK157" s="162">
        <f>IFERROR(IF(BK$17="","",IF(BK17&gt;$D$157,$F$149*BK122,0)+IF(BK17=$D$157,$F$149*SUM($E$122:BK122),0)),0)</f>
        <v>0</v>
      </c>
      <c r="BL157" s="162">
        <f>IFERROR(IF(BL$17="","",IF(BL17&gt;$D$157,$F$149*BL122,0)+IF(BL17=$D$157,$F$149*SUM($E$122:BL122),0)),0)</f>
        <v>0</v>
      </c>
      <c r="BM157" s="162">
        <f>IFERROR(IF(BM$17="","",IF(BM17&gt;$D$157,$F$149*BM122,0)+IF(BM17=$D$157,$F$149*SUM($E$122:BM122),0)),0)</f>
        <v>0</v>
      </c>
      <c r="BN157" s="162">
        <f>IFERROR(IF(BN$17="","",IF(BN17&gt;$D$157,$F$149*BN122,0)+IF(BN17=$D$157,$F$149*SUM($E$122:BN122),0)),0)</f>
        <v>0</v>
      </c>
      <c r="BO157" s="162" t="str">
        <f>IFERROR(IF(BO$17="","",IF(BO17&gt;$D$157,$F$149*BO122,0)+IF(BO17=$D$157,$F$149*SUM($E$122:BO122),0)),0)</f>
        <v/>
      </c>
      <c r="BP157" s="162" t="str">
        <f>IFERROR(IF(BP$17="","",IF(BP17&gt;$D$157,$F$149*BP122,0)+IF(BP17=$D$157,$F$149*SUM($E$122:BP122),0)),0)</f>
        <v/>
      </c>
      <c r="BQ157" s="162" t="str">
        <f>IFERROR(IF(BQ$17="","",IF(BQ17&gt;$D$157,$F$149*BQ122,0)+IF(BQ17=$D$157,$F$149*SUM($E$122:BQ122),0)),0)</f>
        <v/>
      </c>
      <c r="BR157" s="162" t="str">
        <f>IFERROR(IF(BR$17="","",IF(BR17&gt;$D$157,$F$149*BR122,0)+IF(BR17=$D$157,$F$149*SUM($E$122:BR122),0)),0)</f>
        <v/>
      </c>
      <c r="BS157" s="162" t="str">
        <f>IFERROR(IF(BS$17="","",IF(BS17&gt;$D$157,$F$149*BS122,0)+IF(BS17=$D$157,$F$149*SUM($E$122:BS122),0)),0)</f>
        <v/>
      </c>
      <c r="BT157" s="162" t="str">
        <f>IFERROR(IF(BT$17="","",IF(BT17&gt;$D$157,$F$149*BT122,0)+IF(BT17=$D$157,$F$149*SUM($E$122:BT122),0)),0)</f>
        <v/>
      </c>
      <c r="BU157" s="162" t="str">
        <f>IFERROR(IF(BU$17="","",IF(BU17&gt;$D$157,$F$149*BU122,0)+IF(BU17=$D$157,$F$149*SUM($E$122:BU122),0)),0)</f>
        <v/>
      </c>
      <c r="BV157" s="162" t="str">
        <f>IFERROR(IF(BV$17="","",IF(BV17&gt;$D$157,$F$149*BV122,0)+IF(BV17=$D$157,$F$149*SUM($E$122:BV122),0)),0)</f>
        <v/>
      </c>
      <c r="BW157" s="162" t="str">
        <f>IFERROR(IF(BW$17="","",IF(BW17&gt;$D$157,$F$149*BW122,0)+IF(BW17=$D$157,$F$149*SUM($E$122:BW122),0)),0)</f>
        <v/>
      </c>
      <c r="BX157" s="162" t="str">
        <f>IFERROR(IF(BX$17="","",IF(BX17&gt;$D$157,$F$149*BX122,0)+IF(BX17=$D$157,$F$149*SUM($E$122:BX122),0)),0)</f>
        <v/>
      </c>
      <c r="BY157" s="162" t="str">
        <f>IFERROR(IF(BY$17="","",IF(BY17&gt;$D$157,$F$149*BY122,0)+IF(BY17=$D$157,$F$149*SUM($E$122:BY122),0)),0)</f>
        <v/>
      </c>
      <c r="BZ157" s="162" t="str">
        <f>IFERROR(IF(BZ$17="","",IF(BZ17&gt;$D$157,$F$149*BZ122,0)+IF(BZ17=$D$157,$F$149*SUM($E$122:BZ122),0)),0)</f>
        <v/>
      </c>
      <c r="CA157" s="162" t="str">
        <f>IFERROR(IF(CA$17="","",IF(CA17&gt;$D$157,$F$149*CA122,0)+IF(CA17=$D$157,$F$149*SUM($E$122:CA122),0)),0)</f>
        <v/>
      </c>
      <c r="CB157" s="162" t="str">
        <f>IFERROR(IF(CB$17="","",IF(CB17&gt;$D$157,$F$149*CB122,0)+IF(CB17=$D$157,$F$149*SUM($E$122:CB122),0)),0)</f>
        <v/>
      </c>
      <c r="CC157" s="162" t="str">
        <f>IFERROR(IF(CC$17="","",IF(CC17&gt;$D$157,$F$149*CC122,0)+IF(CC17=$D$157,$F$149*SUM($E$122:CC122),0)),0)</f>
        <v/>
      </c>
      <c r="CD157" s="162" t="str">
        <f>IFERROR(IF(CD$17="","",IF(CD17&gt;$D$157,$F$149*CD122,0)+IF(CD17=$D$157,$F$149*SUM($E$122:CD122),0)),0)</f>
        <v/>
      </c>
      <c r="CE157" s="162" t="str">
        <f>IFERROR(IF(CE$17="","",IF(CE17&gt;$D$157,$F$149*CE122,0)+IF(CE17=$D$157,$F$149*SUM($E$122:CE122),0)),0)</f>
        <v/>
      </c>
      <c r="CF157" s="162" t="str">
        <f>IFERROR(IF(CF$17="","",IF(CF17&gt;$D$157,$F$149*CF122,0)+IF(CF17=$D$157,$F$149*SUM($E$122:CF122),0)),0)</f>
        <v/>
      </c>
      <c r="CG157" s="162" t="str">
        <f>IFERROR(IF(CG$17="","",IF(CG17&gt;$D$157,$F$149*CG122,0)+IF(CG17=$D$157,$F$149*SUM($E$122:CG122),0)),0)</f>
        <v/>
      </c>
      <c r="CH157" s="162" t="str">
        <f>IFERROR(IF(CH$17="","",IF(CH17&gt;$D$157,$F$149*CH122,0)+IF(CH17=$D$157,$F$149*SUM($E$122:CH122),0)),0)</f>
        <v/>
      </c>
      <c r="CI157" s="162" t="str">
        <f>IFERROR(IF(CI$17="","",IF(CI17&gt;$D$157,$F$149*CI122,0)+IF(CI17=$D$157,$F$149*SUM($E$122:CI122),0)),0)</f>
        <v/>
      </c>
      <c r="CJ157" s="162" t="str">
        <f>IFERROR(IF(CJ$17="","",IF(CJ17&gt;$D$157,$F$149*CJ122,0)+IF(CJ17=$D$157,$F$149*SUM($E$122:CJ122),0)),0)</f>
        <v/>
      </c>
      <c r="CK157" s="162" t="str">
        <f>IFERROR(IF(CK$17="","",IF(CK17&gt;$D$157,$F$149*CK122,0)+IF(CK17=$D$157,$F$149*SUM($E$122:CK122),0)),0)</f>
        <v/>
      </c>
      <c r="CL157" s="162" t="str">
        <f>IFERROR(IF(CL$17="","",IF(CL17&gt;$D$157,$F$149*CL122,0)+IF(CL17=$D$157,$F$149*SUM($E$122:CL122),0)),0)</f>
        <v/>
      </c>
      <c r="CM157" s="162" t="str">
        <f>IFERROR(IF(CM$17="","",IF(CM17&gt;$D$157,$F$149*CM122,0)+IF(CM17=$D$157,$F$149*SUM($E$122:CM122),0)),0)</f>
        <v/>
      </c>
      <c r="CN157" s="162" t="str">
        <f>IFERROR(IF(CN$17="","",IF(CN17&gt;$D$157,$F$149*CN122,0)+IF(CN17=$D$157,$F$149*SUM($E$122:CN122),0)),0)</f>
        <v/>
      </c>
      <c r="CO157" s="162" t="str">
        <f>IFERROR(IF(CO$17="","",IF(CO17&gt;$D$157,$F$149*CO122,0)+IF(CO17=$D$157,$F$149*SUM($E$122:CO122),0)),0)</f>
        <v/>
      </c>
      <c r="CP157" s="162" t="str">
        <f>IFERROR(IF(CP$17="","",IF(CP17&gt;$D$157,$F$149*CP122,0)+IF(CP17=$D$157,$F$149*SUM($E$122:CP122),0)),0)</f>
        <v/>
      </c>
      <c r="CQ157" s="162" t="str">
        <f>IFERROR(IF(CQ$17="","",IF(CQ17&gt;$D$157,$F$149*CQ122,0)+IF(CQ17=$D$157,$F$149*SUM($E$122:CQ122),0)),0)</f>
        <v/>
      </c>
      <c r="CR157" s="162" t="str">
        <f>IFERROR(IF(CR$17="","",IF(CR17&gt;$D$157,$F$149*CR122,0)+IF(CR17=$D$157,$F$149*SUM($E$122:CR122),0)),0)</f>
        <v/>
      </c>
      <c r="CS157" s="162" t="str">
        <f>IFERROR(IF(CS$17="","",IF(CS17&gt;$D$157,$F$149*CS122,0)+IF(CS17=$D$157,$F$149*SUM($E$122:CS122),0)),0)</f>
        <v/>
      </c>
      <c r="CT157" s="162" t="str">
        <f>IFERROR(IF(CT$17="","",IF(CT17&gt;$D$157,$F$149*CT122,0)+IF(CT17=$D$157,$F$149*SUM($E$122:CT122),0)),0)</f>
        <v/>
      </c>
      <c r="CU157" s="162" t="str">
        <f>IFERROR(IF(CU$17="","",IF(CU17&gt;$D$157,$F$149*CU122,0)+IF(CU17=$D$157,$F$149*SUM($E$122:CU122),0)),0)</f>
        <v/>
      </c>
      <c r="CV157" s="162" t="str">
        <f>IFERROR(IF(CV$17="","",IF(CV17&gt;$D$157,$F$149*CV122,0)+IF(CV17=$D$157,$F$149*SUM($E$122:CV122),0)),0)</f>
        <v/>
      </c>
      <c r="CW157" s="162" t="str">
        <f>IFERROR(IF(CW$17="","",IF(CW17&gt;$D$157,$F$149*CW122,0)+IF(CW17=$D$157,$F$149*SUM($E$122:CW122),0)),0)</f>
        <v/>
      </c>
      <c r="CX157" s="162" t="str">
        <f>IFERROR(IF(CX$17="","",IF(CX17&gt;$D$157,$F$149*CX122,0)+IF(CX17=$D$157,$F$149*SUM($E$122:CX122),0)),0)</f>
        <v/>
      </c>
      <c r="CY157" s="162" t="str">
        <f>IFERROR(IF(CY$17="","",IF(CY17&gt;$D$157,$F$149*CY122,0)+IF(CY17=$D$157,$F$149*SUM($E$122:CY122),0)),0)</f>
        <v/>
      </c>
      <c r="CZ157" s="162" t="str">
        <f>IFERROR(IF(CZ$17="","",IF(CZ17&gt;$D$157,$F$149*CZ122,0)+IF(CZ17=$D$157,$F$149*SUM($E$122:CZ122),0)),0)</f>
        <v/>
      </c>
      <c r="DA157" s="162" t="str">
        <f>IFERROR(IF(DA$17="","",IF(DA17&gt;$D$157,$F$149*DA122,0)+IF(DA17=$D$157,$F$149*SUM($E$122:DA122),0)),0)</f>
        <v/>
      </c>
      <c r="DB157" s="162" t="str">
        <f>IFERROR(IF(DB$17="","",IF(DB17&gt;$D$157,$F$149*DB122,0)+IF(DB17=$D$157,$F$149*SUM($E$122:DB122),0)),0)</f>
        <v/>
      </c>
      <c r="DC157" s="162" t="str">
        <f>IFERROR(IF(DC$17="","",IF(DC17&gt;$D$157,$F$149*DC122,0)+IF(DC17=$D$157,$F$149*SUM($E$122:DC122),0)),0)</f>
        <v/>
      </c>
      <c r="DD157" s="162" t="str">
        <f>IFERROR(IF(DD$17="","",IF(DD17&gt;$D$157,$F$149*DD122,0)+IF(DD17=$D$157,$F$149*SUM($E$122:DD122),0)),0)</f>
        <v/>
      </c>
      <c r="DE157" s="162" t="str">
        <f>IFERROR(IF(DE$17="","",IF(DE17&gt;$D$157,$F$149*DE122,0)+IF(DE17=$D$157,$F$149*SUM($E$122:DE122),0)),0)</f>
        <v/>
      </c>
      <c r="DF157" s="162" t="str">
        <f>IFERROR(IF(DF$17="","",IF(DF17&gt;$D$157,$F$149*DF122,0)+IF(DF17=$D$157,$F$149*SUM($E$122:DF122),0)),0)</f>
        <v/>
      </c>
      <c r="DG157" s="162" t="str">
        <f>IFERROR(IF(DG$17="","",IF(DG17&gt;$D$157,$F$149*DG122,0)+IF(DG17=$D$157,$F$149*SUM($E$122:DG122),0)),0)</f>
        <v/>
      </c>
      <c r="DH157" s="162" t="str">
        <f>IFERROR(IF(DH$17="","",IF(DH17&gt;$D$157,$F$149*DH122,0)+IF(DH17=$D$157,$F$149*SUM($E$122:DH122),0)),0)</f>
        <v/>
      </c>
      <c r="DI157" s="162" t="str">
        <f>IFERROR(IF(DI$17="","",IF(DI17&gt;$D$157,$F$149*DI122,0)+IF(DI17=$D$157,$F$149*SUM($E$122:DI122),0)),0)</f>
        <v/>
      </c>
      <c r="DJ157" s="162" t="str">
        <f>IFERROR(IF(DJ$17="","",IF(DJ17&gt;$D$157,$F$149*DJ122,0)+IF(DJ17=$D$157,$F$149*SUM($E$122:DJ122),0)),0)</f>
        <v/>
      </c>
      <c r="DK157" s="162" t="str">
        <f>IFERROR(IF(DK$17="","",IF(DK17&gt;$D$157,$F$149*DK122,0)+IF(DK17=$D$157,$F$149*SUM($E$122:DK122),0)),0)</f>
        <v/>
      </c>
      <c r="DL157" s="162" t="str">
        <f>IFERROR(IF(DL$17="","",IF(DL17&gt;$D$157,$F$149*DL122,0)+IF(DL17=$D$157,$F$149*SUM($E$122:DL122),0)),0)</f>
        <v/>
      </c>
      <c r="DM157" s="162" t="str">
        <f>IFERROR(IF(DM$17="","",IF(DM17&gt;$D$157,$F$149*DM122,0)+IF(DM17=$D$157,$F$149*SUM($E$122:DM122),0)),0)</f>
        <v/>
      </c>
      <c r="DN157" s="162" t="str">
        <f>IFERROR(IF(DN$17="","",IF(DN17&gt;$D$157,$F$149*DN122,0)+IF(DN17=$D$157,$F$149*SUM($E$122:DN122),0)),0)</f>
        <v/>
      </c>
      <c r="DO157" s="162">
        <f>SUM(F157:DN157)</f>
        <v>8034139.1700000018</v>
      </c>
      <c r="DP157" s="50" t="s">
        <v>172</v>
      </c>
    </row>
    <row r="158" spans="3:120" s="29" customFormat="1" ht="15" customHeight="1">
      <c r="C158" s="29" t="s">
        <v>478</v>
      </c>
      <c r="D158" s="428">
        <v>3</v>
      </c>
      <c r="E158" s="243"/>
      <c r="F158" s="162">
        <f>IFERROR(IF(F$17="","",IF(F17&gt;$D$158,$F$150*F122,0)+IF(F17=$D$158,$F$150*SUM($E$122:F122),0)),0)</f>
        <v>0</v>
      </c>
      <c r="G158" s="162">
        <f>IFERROR(IF(G$17="","",IF(G17&gt;$D$158,$F$150*G122,0)+IF(G17=$D$158,$F$150*SUM($E$122:G122),0)),0)</f>
        <v>0</v>
      </c>
      <c r="H158" s="162">
        <f>IFERROR(IF(H$17="","",IF(H17&gt;$D$158,$F$150*H122,0)+IF(H17=$D$158,$F$150*SUM($E$122:H122),0)),0)</f>
        <v>0</v>
      </c>
      <c r="I158" s="162">
        <f>IFERROR(IF(I$17="","",IF(I17&gt;$D$158,$F$150*I122,0)+IF(I17=$D$158,$F$150*SUM($E$122:I122),0)),0)</f>
        <v>4226291.9592187507</v>
      </c>
      <c r="J158" s="162">
        <f>IFERROR(IF(J$17="","",IF(J17&gt;$D$158,$F$150*J122,0)+IF(J17=$D$158,$F$150*SUM($E$122:J122),0)),0)</f>
        <v>446341.065</v>
      </c>
      <c r="K158" s="162">
        <f>IFERROR(IF(K$17="","",IF(K17&gt;$D$158,$F$150*K122,0)+IF(K17=$D$158,$F$150*SUM($E$122:K122),0)),0)</f>
        <v>446341.065</v>
      </c>
      <c r="L158" s="162">
        <f>IFERROR(IF(L$17="","",IF(L17&gt;$D$158,$F$150*L122,0)+IF(L17=$D$158,$F$150*SUM($E$122:L122),0)),0)</f>
        <v>446341.065</v>
      </c>
      <c r="M158" s="162">
        <f>IFERROR(IF(M$17="","",IF(M17&gt;$D$158,$F$150*M122,0)+IF(M17=$D$158,$F$150*SUM($E$122:M122),0)),0)</f>
        <v>446341.065</v>
      </c>
      <c r="N158" s="162">
        <f>IFERROR(IF(N$17="","",IF(N17&gt;$D$158,$F$150*N122,0)+IF(N17=$D$158,$F$150*SUM($E$122:N122),0)),0)</f>
        <v>446341.065</v>
      </c>
      <c r="O158" s="162">
        <f>IFERROR(IF(O$17="","",IF(O17&gt;$D$158,$F$150*O122,0)+IF(O17=$D$158,$F$150*SUM($E$122:O122),0)),0)</f>
        <v>446341.065</v>
      </c>
      <c r="P158" s="162">
        <f>IFERROR(IF(P$17="","",IF(P17&gt;$D$158,$F$150*P122,0)+IF(P17=$D$158,$F$150*SUM($E$122:P122),0)),0)</f>
        <v>446341.065</v>
      </c>
      <c r="Q158" s="162">
        <f>IFERROR(IF(Q$17="","",IF(Q17&gt;$D$158,$F$150*Q122,0)+IF(Q17=$D$158,$F$150*SUM($E$122:Q122),0)),0)</f>
        <v>446341.065</v>
      </c>
      <c r="R158" s="162">
        <f>IFERROR(IF(R$17="","",IF(R17&gt;$D$158,$F$150*R122,0)+IF(R17=$D$158,$F$150*SUM($E$122:R122),0)),0)</f>
        <v>237118.69078124783</v>
      </c>
      <c r="S158" s="162">
        <f>IFERROR(IF(S$17="","",IF(S17&gt;$D$158,$F$150*S122,0)+IF(S17=$D$158,$F$150*SUM($E$122:S122),0)),0)</f>
        <v>0</v>
      </c>
      <c r="T158" s="162">
        <f>IFERROR(IF(T$17="","",IF(T17&gt;$D$158,$F$150*T122,0)+IF(T17=$D$158,$F$150*SUM($E$122:T122),0)),0)</f>
        <v>0</v>
      </c>
      <c r="U158" s="162">
        <f>IFERROR(IF(U$17="","",IF(U17&gt;$D$158,$F$150*U122,0)+IF(U17=$D$158,$F$150*SUM($E$122:U122),0)),0)</f>
        <v>0</v>
      </c>
      <c r="V158" s="162">
        <f>IFERROR(IF(V$17="","",IF(V17&gt;$D$158,$F$150*V122,0)+IF(V17=$D$158,$F$150*SUM($E$122:V122),0)),0)</f>
        <v>0</v>
      </c>
      <c r="W158" s="162">
        <f>IFERROR(IF(W$17="","",IF(W17&gt;$D$158,$F$150*W122,0)+IF(W17=$D$158,$F$150*SUM($E$122:W122),0)),0)</f>
        <v>0</v>
      </c>
      <c r="X158" s="162">
        <f>IFERROR(IF(X$17="","",IF(X17&gt;$D$158,$F$150*X122,0)+IF(X17=$D$158,$F$150*SUM($E$122:X122),0)),0)</f>
        <v>0</v>
      </c>
      <c r="Y158" s="162">
        <f>IFERROR(IF(Y$17="","",IF(Y17&gt;$D$158,$F$150*Y122,0)+IF(Y17=$D$158,$F$150*SUM($E$122:Y122),0)),0)</f>
        <v>0</v>
      </c>
      <c r="Z158" s="162">
        <f>IFERROR(IF(Z$17="","",IF(Z17&gt;$D$158,$F$150*Z122,0)+IF(Z17=$D$158,$F$150*SUM($E$122:Z122),0)),0)</f>
        <v>0</v>
      </c>
      <c r="AA158" s="162">
        <f>IFERROR(IF(AA$17="","",IF(AA17&gt;$D$158,$F$150*AA122,0)+IF(AA17=$D$158,$F$150*SUM($E$122:AA122),0)),0)</f>
        <v>0</v>
      </c>
      <c r="AB158" s="162">
        <f>IFERROR(IF(AB$17="","",IF(AB17&gt;$D$158,$F$150*AB122,0)+IF(AB17=$D$158,$F$150*SUM($E$122:AB122),0)),0)</f>
        <v>0</v>
      </c>
      <c r="AC158" s="162">
        <f>IFERROR(IF(AC$17="","",IF(AC17&gt;$D$158,$F$150*AC122,0)+IF(AC17=$D$158,$F$150*SUM($E$122:AC122),0)),0)</f>
        <v>0</v>
      </c>
      <c r="AD158" s="162">
        <f>IFERROR(IF(AD$17="","",IF(AD17&gt;$D$158,$F$150*AD122,0)+IF(AD17=$D$158,$F$150*SUM($E$122:AD122),0)),0)</f>
        <v>0</v>
      </c>
      <c r="AE158" s="162">
        <f>IFERROR(IF(AE$17="","",IF(AE17&gt;$D$158,$F$150*AE122,0)+IF(AE17=$D$158,$F$150*SUM($E$122:AE122),0)),0)</f>
        <v>0</v>
      </c>
      <c r="AF158" s="162">
        <f>IFERROR(IF(AF$17="","",IF(AF17&gt;$D$158,$F$150*AF122,0)+IF(AF17=$D$158,$F$150*SUM($E$122:AF122),0)),0)</f>
        <v>0</v>
      </c>
      <c r="AG158" s="162">
        <f>IFERROR(IF(AG$17="","",IF(AG17&gt;$D$158,$F$150*AG122,0)+IF(AG17=$D$158,$F$150*SUM($E$122:AG122),0)),0)</f>
        <v>0</v>
      </c>
      <c r="AH158" s="162">
        <f>IFERROR(IF(AH$17="","",IF(AH17&gt;$D$158,$F$150*AH122,0)+IF(AH17=$D$158,$F$150*SUM($E$122:AH122),0)),0)</f>
        <v>0</v>
      </c>
      <c r="AI158" s="162">
        <f>IFERROR(IF(AI$17="","",IF(AI17&gt;$D$158,$F$150*AI122,0)+IF(AI17=$D$158,$F$150*SUM($E$122:AI122),0)),0)</f>
        <v>0</v>
      </c>
      <c r="AJ158" s="162">
        <f>IFERROR(IF(AJ$17="","",IF(AJ17&gt;$D$158,$F$150*AJ122,0)+IF(AJ17=$D$158,$F$150*SUM($E$122:AJ122),0)),0)</f>
        <v>0</v>
      </c>
      <c r="AK158" s="162">
        <f>IFERROR(IF(AK$17="","",IF(AK17&gt;$D$158,$F$150*AK122,0)+IF(AK17=$D$158,$F$150*SUM($E$122:AK122),0)),0)</f>
        <v>0</v>
      </c>
      <c r="AL158" s="162">
        <f>IFERROR(IF(AL$17="","",IF(AL17&gt;$D$158,$F$150*AL122,0)+IF(AL17=$D$158,$F$150*SUM($E$122:AL122),0)),0)</f>
        <v>0</v>
      </c>
      <c r="AM158" s="162">
        <f>IFERROR(IF(AM$17="","",IF(AM17&gt;$D$158,$F$150*AM122,0)+IF(AM17=$D$158,$F$150*SUM($E$122:AM122),0)),0)</f>
        <v>0</v>
      </c>
      <c r="AN158" s="162">
        <f>IFERROR(IF(AN$17="","",IF(AN17&gt;$D$158,$F$150*AN122,0)+IF(AN17=$D$158,$F$150*SUM($E$122:AN122),0)),0)</f>
        <v>0</v>
      </c>
      <c r="AO158" s="162">
        <f>IFERROR(IF(AO$17="","",IF(AO17&gt;$D$158,$F$150*AO122,0)+IF(AO17=$D$158,$F$150*SUM($E$122:AO122),0)),0)</f>
        <v>0</v>
      </c>
      <c r="AP158" s="162">
        <f>IFERROR(IF(AP$17="","",IF(AP17&gt;$D$158,$F$150*AP122,0)+IF(AP17=$D$158,$F$150*SUM($E$122:AP122),0)),0)</f>
        <v>0</v>
      </c>
      <c r="AQ158" s="162">
        <f>IFERROR(IF(AQ$17="","",IF(AQ17&gt;$D$158,$F$150*AQ122,0)+IF(AQ17=$D$158,$F$150*SUM($E$122:AQ122),0)),0)</f>
        <v>0</v>
      </c>
      <c r="AR158" s="162">
        <f>IFERROR(IF(AR$17="","",IF(AR17&gt;$D$158,$F$150*AR122,0)+IF(AR17=$D$158,$F$150*SUM($E$122:AR122),0)),0)</f>
        <v>0</v>
      </c>
      <c r="AS158" s="162">
        <f>IFERROR(IF(AS$17="","",IF(AS17&gt;$D$158,$F$150*AS122,0)+IF(AS17=$D$158,$F$150*SUM($E$122:AS122),0)),0)</f>
        <v>0</v>
      </c>
      <c r="AT158" s="162">
        <f>IFERROR(IF(AT$17="","",IF(AT17&gt;$D$158,$F$150*AT122,0)+IF(AT17=$D$158,$F$150*SUM($E$122:AT122),0)),0)</f>
        <v>0</v>
      </c>
      <c r="AU158" s="162">
        <f>IFERROR(IF(AU$17="","",IF(AU17&gt;$D$158,$F$150*AU122,0)+IF(AU17=$D$158,$F$150*SUM($E$122:AU122),0)),0)</f>
        <v>0</v>
      </c>
      <c r="AV158" s="162">
        <f>IFERROR(IF(AV$17="","",IF(AV17&gt;$D$158,$F$150*AV122,0)+IF(AV17=$D$158,$F$150*SUM($E$122:AV122),0)),0)</f>
        <v>0</v>
      </c>
      <c r="AW158" s="162">
        <f>IFERROR(IF(AW$17="","",IF(AW17&gt;$D$158,$F$150*AW122,0)+IF(AW17=$D$158,$F$150*SUM($E$122:AW122),0)),0)</f>
        <v>0</v>
      </c>
      <c r="AX158" s="162">
        <f>IFERROR(IF(AX$17="","",IF(AX17&gt;$D$158,$F$150*AX122,0)+IF(AX17=$D$158,$F$150*SUM($E$122:AX122),0)),0)</f>
        <v>0</v>
      </c>
      <c r="AY158" s="162">
        <f>IFERROR(IF(AY$17="","",IF(AY17&gt;$D$158,$F$150*AY122,0)+IF(AY17=$D$158,$F$150*SUM($E$122:AY122),0)),0)</f>
        <v>0</v>
      </c>
      <c r="AZ158" s="162">
        <f>IFERROR(IF(AZ$17="","",IF(AZ17&gt;$D$158,$F$150*AZ122,0)+IF(AZ17=$D$158,$F$150*SUM($E$122:AZ122),0)),0)</f>
        <v>0</v>
      </c>
      <c r="BA158" s="162">
        <f>IFERROR(IF(BA$17="","",IF(BA17&gt;$D$158,$F$150*BA122,0)+IF(BA17=$D$158,$F$150*SUM($E$122:BA122),0)),0)</f>
        <v>0</v>
      </c>
      <c r="BB158" s="162">
        <f>IFERROR(IF(BB$17="","",IF(BB17&gt;$D$158,$F$150*BB122,0)+IF(BB17=$D$158,$F$150*SUM($E$122:BB122),0)),0)</f>
        <v>0</v>
      </c>
      <c r="BC158" s="162">
        <f>IFERROR(IF(BC$17="","",IF(BC17&gt;$D$158,$F$150*BC122,0)+IF(BC17=$D$158,$F$150*SUM($E$122:BC122),0)),0)</f>
        <v>0</v>
      </c>
      <c r="BD158" s="162">
        <f>IFERROR(IF(BD$17="","",IF(BD17&gt;$D$158,$F$150*BD122,0)+IF(BD17=$D$158,$F$150*SUM($E$122:BD122),0)),0)</f>
        <v>0</v>
      </c>
      <c r="BE158" s="162">
        <f>IFERROR(IF(BE$17="","",IF(BE17&gt;$D$158,$F$150*BE122,0)+IF(BE17=$D$158,$F$150*SUM($E$122:BE122),0)),0)</f>
        <v>0</v>
      </c>
      <c r="BF158" s="162">
        <f>IFERROR(IF(BF$17="","",IF(BF17&gt;$D$158,$F$150*BF122,0)+IF(BF17=$D$158,$F$150*SUM($E$122:BF122),0)),0)</f>
        <v>0</v>
      </c>
      <c r="BG158" s="162">
        <f>IFERROR(IF(BG$17="","",IF(BG17&gt;$D$158,$F$150*BG122,0)+IF(BG17=$D$158,$F$150*SUM($E$122:BG122),0)),0)</f>
        <v>0</v>
      </c>
      <c r="BH158" s="162">
        <f>IFERROR(IF(BH$17="","",IF(BH17&gt;$D$158,$F$150*BH122,0)+IF(BH17=$D$158,$F$150*SUM($E$122:BH122),0)),0)</f>
        <v>0</v>
      </c>
      <c r="BI158" s="162">
        <f>IFERROR(IF(BI$17="","",IF(BI17&gt;$D$158,$F$150*BI122,0)+IF(BI17=$D$158,$F$150*SUM($E$122:BI122),0)),0)</f>
        <v>0</v>
      </c>
      <c r="BJ158" s="162">
        <f>IFERROR(IF(BJ$17="","",IF(BJ17&gt;$D$158,$F$150*BJ122,0)+IF(BJ17=$D$158,$F$150*SUM($E$122:BJ122),0)),0)</f>
        <v>0</v>
      </c>
      <c r="BK158" s="162">
        <f>IFERROR(IF(BK$17="","",IF(BK17&gt;$D$158,$F$150*BK122,0)+IF(BK17=$D$158,$F$150*SUM($E$122:BK122),0)),0)</f>
        <v>0</v>
      </c>
      <c r="BL158" s="162">
        <f>IFERROR(IF(BL$17="","",IF(BL17&gt;$D$158,$F$150*BL122,0)+IF(BL17=$D$158,$F$150*SUM($E$122:BL122),0)),0)</f>
        <v>0</v>
      </c>
      <c r="BM158" s="162">
        <f>IFERROR(IF(BM$17="","",IF(BM17&gt;$D$158,$F$150*BM122,0)+IF(BM17=$D$158,$F$150*SUM($E$122:BM122),0)),0)</f>
        <v>0</v>
      </c>
      <c r="BN158" s="162">
        <f>IFERROR(IF(BN$17="","",IF(BN17&gt;$D$158,$F$150*BN122,0)+IF(BN17=$D$158,$F$150*SUM($E$122:BN122),0)),0)</f>
        <v>0</v>
      </c>
      <c r="BO158" s="162" t="str">
        <f>IFERROR(IF(BO$17="","",IF(BO17&gt;$D$158,$F$150*BO122,0)+IF(BO17=$D$158,$F$150*SUM($E$122:BO122),0)),0)</f>
        <v/>
      </c>
      <c r="BP158" s="162" t="str">
        <f>IFERROR(IF(BP$17="","",IF(BP17&gt;$D$158,$F$150*BP122,0)+IF(BP17=$D$158,$F$150*SUM($E$122:BP122),0)),0)</f>
        <v/>
      </c>
      <c r="BQ158" s="162" t="str">
        <f>IFERROR(IF(BQ$17="","",IF(BQ17&gt;$D$158,$F$150*BQ122,0)+IF(BQ17=$D$158,$F$150*SUM($E$122:BQ122),0)),0)</f>
        <v/>
      </c>
      <c r="BR158" s="162" t="str">
        <f>IFERROR(IF(BR$17="","",IF(BR17&gt;$D$158,$F$150*BR122,0)+IF(BR17=$D$158,$F$150*SUM($E$122:BR122),0)),0)</f>
        <v/>
      </c>
      <c r="BS158" s="162" t="str">
        <f>IFERROR(IF(BS$17="","",IF(BS17&gt;$D$158,$F$150*BS122,0)+IF(BS17=$D$158,$F$150*SUM($E$122:BS122),0)),0)</f>
        <v/>
      </c>
      <c r="BT158" s="162" t="str">
        <f>IFERROR(IF(BT$17="","",IF(BT17&gt;$D$158,$F$150*BT122,0)+IF(BT17=$D$158,$F$150*SUM($E$122:BT122),0)),0)</f>
        <v/>
      </c>
      <c r="BU158" s="162" t="str">
        <f>IFERROR(IF(BU$17="","",IF(BU17&gt;$D$158,$F$150*BU122,0)+IF(BU17=$D$158,$F$150*SUM($E$122:BU122),0)),0)</f>
        <v/>
      </c>
      <c r="BV158" s="162" t="str">
        <f>IFERROR(IF(BV$17="","",IF(BV17&gt;$D$158,$F$150*BV122,0)+IF(BV17=$D$158,$F$150*SUM($E$122:BV122),0)),0)</f>
        <v/>
      </c>
      <c r="BW158" s="162" t="str">
        <f>IFERROR(IF(BW$17="","",IF(BW17&gt;$D$158,$F$150*BW122,0)+IF(BW17=$D$158,$F$150*SUM($E$122:BW122),0)),0)</f>
        <v/>
      </c>
      <c r="BX158" s="162" t="str">
        <f>IFERROR(IF(BX$17="","",IF(BX17&gt;$D$158,$F$150*BX122,0)+IF(BX17=$D$158,$F$150*SUM($E$122:BX122),0)),0)</f>
        <v/>
      </c>
      <c r="BY158" s="162" t="str">
        <f>IFERROR(IF(BY$17="","",IF(BY17&gt;$D$158,$F$150*BY122,0)+IF(BY17=$D$158,$F$150*SUM($E$122:BY122),0)),0)</f>
        <v/>
      </c>
      <c r="BZ158" s="162" t="str">
        <f>IFERROR(IF(BZ$17="","",IF(BZ17&gt;$D$158,$F$150*BZ122,0)+IF(BZ17=$D$158,$F$150*SUM($E$122:BZ122),0)),0)</f>
        <v/>
      </c>
      <c r="CA158" s="162" t="str">
        <f>IFERROR(IF(CA$17="","",IF(CA17&gt;$D$158,$F$150*CA122,0)+IF(CA17=$D$158,$F$150*SUM($E$122:CA122),0)),0)</f>
        <v/>
      </c>
      <c r="CB158" s="162" t="str">
        <f>IFERROR(IF(CB$17="","",IF(CB17&gt;$D$158,$F$150*CB122,0)+IF(CB17=$D$158,$F$150*SUM($E$122:CB122),0)),0)</f>
        <v/>
      </c>
      <c r="CC158" s="162" t="str">
        <f>IFERROR(IF(CC$17="","",IF(CC17&gt;$D$158,$F$150*CC122,0)+IF(CC17=$D$158,$F$150*SUM($E$122:CC122),0)),0)</f>
        <v/>
      </c>
      <c r="CD158" s="162" t="str">
        <f>IFERROR(IF(CD$17="","",IF(CD17&gt;$D$158,$F$150*CD122,0)+IF(CD17=$D$158,$F$150*SUM($E$122:CD122),0)),0)</f>
        <v/>
      </c>
      <c r="CE158" s="162" t="str">
        <f>IFERROR(IF(CE$17="","",IF(CE17&gt;$D$158,$F$150*CE122,0)+IF(CE17=$D$158,$F$150*SUM($E$122:CE122),0)),0)</f>
        <v/>
      </c>
      <c r="CF158" s="162" t="str">
        <f>IFERROR(IF(CF$17="","",IF(CF17&gt;$D$158,$F$150*CF122,0)+IF(CF17=$D$158,$F$150*SUM($E$122:CF122),0)),0)</f>
        <v/>
      </c>
      <c r="CG158" s="162" t="str">
        <f>IFERROR(IF(CG$17="","",IF(CG17&gt;$D$158,$F$150*CG122,0)+IF(CG17=$D$158,$F$150*SUM($E$122:CG122),0)),0)</f>
        <v/>
      </c>
      <c r="CH158" s="162" t="str">
        <f>IFERROR(IF(CH$17="","",IF(CH17&gt;$D$158,$F$150*CH122,0)+IF(CH17=$D$158,$F$150*SUM($E$122:CH122),0)),0)</f>
        <v/>
      </c>
      <c r="CI158" s="162" t="str">
        <f>IFERROR(IF(CI$17="","",IF(CI17&gt;$D$158,$F$150*CI122,0)+IF(CI17=$D$158,$F$150*SUM($E$122:CI122),0)),0)</f>
        <v/>
      </c>
      <c r="CJ158" s="162" t="str">
        <f>IFERROR(IF(CJ$17="","",IF(CJ17&gt;$D$158,$F$150*CJ122,0)+IF(CJ17=$D$158,$F$150*SUM($E$122:CJ122),0)),0)</f>
        <v/>
      </c>
      <c r="CK158" s="162" t="str">
        <f>IFERROR(IF(CK$17="","",IF(CK17&gt;$D$158,$F$150*CK122,0)+IF(CK17=$D$158,$F$150*SUM($E$122:CK122),0)),0)</f>
        <v/>
      </c>
      <c r="CL158" s="162" t="str">
        <f>IFERROR(IF(CL$17="","",IF(CL17&gt;$D$158,$F$150*CL122,0)+IF(CL17=$D$158,$F$150*SUM($E$122:CL122),0)),0)</f>
        <v/>
      </c>
      <c r="CM158" s="162" t="str">
        <f>IFERROR(IF(CM$17="","",IF(CM17&gt;$D$158,$F$150*CM122,0)+IF(CM17=$D$158,$F$150*SUM($E$122:CM122),0)),0)</f>
        <v/>
      </c>
      <c r="CN158" s="162" t="str">
        <f>IFERROR(IF(CN$17="","",IF(CN17&gt;$D$158,$F$150*CN122,0)+IF(CN17=$D$158,$F$150*SUM($E$122:CN122),0)),0)</f>
        <v/>
      </c>
      <c r="CO158" s="162" t="str">
        <f>IFERROR(IF(CO$17="","",IF(CO17&gt;$D$158,$F$150*CO122,0)+IF(CO17=$D$158,$F$150*SUM($E$122:CO122),0)),0)</f>
        <v/>
      </c>
      <c r="CP158" s="162" t="str">
        <f>IFERROR(IF(CP$17="","",IF(CP17&gt;$D$158,$F$150*CP122,0)+IF(CP17=$D$158,$F$150*SUM($E$122:CP122),0)),0)</f>
        <v/>
      </c>
      <c r="CQ158" s="162" t="str">
        <f>IFERROR(IF(CQ$17="","",IF(CQ17&gt;$D$158,$F$150*CQ122,0)+IF(CQ17=$D$158,$F$150*SUM($E$122:CQ122),0)),0)</f>
        <v/>
      </c>
      <c r="CR158" s="162" t="str">
        <f>IFERROR(IF(CR$17="","",IF(CR17&gt;$D$158,$F$150*CR122,0)+IF(CR17=$D$158,$F$150*SUM($E$122:CR122),0)),0)</f>
        <v/>
      </c>
      <c r="CS158" s="162" t="str">
        <f>IFERROR(IF(CS$17="","",IF(CS17&gt;$D$158,$F$150*CS122,0)+IF(CS17=$D$158,$F$150*SUM($E$122:CS122),0)),0)</f>
        <v/>
      </c>
      <c r="CT158" s="162" t="str">
        <f>IFERROR(IF(CT$17="","",IF(CT17&gt;$D$158,$F$150*CT122,0)+IF(CT17=$D$158,$F$150*SUM($E$122:CT122),0)),0)</f>
        <v/>
      </c>
      <c r="CU158" s="162" t="str">
        <f>IFERROR(IF(CU$17="","",IF(CU17&gt;$D$158,$F$150*CU122,0)+IF(CU17=$D$158,$F$150*SUM($E$122:CU122),0)),0)</f>
        <v/>
      </c>
      <c r="CV158" s="162" t="str">
        <f>IFERROR(IF(CV$17="","",IF(CV17&gt;$D$158,$F$150*CV122,0)+IF(CV17=$D$158,$F$150*SUM($E$122:CV122),0)),0)</f>
        <v/>
      </c>
      <c r="CW158" s="162" t="str">
        <f>IFERROR(IF(CW$17="","",IF(CW17&gt;$D$158,$F$150*CW122,0)+IF(CW17=$D$158,$F$150*SUM($E$122:CW122),0)),0)</f>
        <v/>
      </c>
      <c r="CX158" s="162" t="str">
        <f>IFERROR(IF(CX$17="","",IF(CX17&gt;$D$158,$F$150*CX122,0)+IF(CX17=$D$158,$F$150*SUM($E$122:CX122),0)),0)</f>
        <v/>
      </c>
      <c r="CY158" s="162" t="str">
        <f>IFERROR(IF(CY$17="","",IF(CY17&gt;$D$158,$F$150*CY122,0)+IF(CY17=$D$158,$F$150*SUM($E$122:CY122),0)),0)</f>
        <v/>
      </c>
      <c r="CZ158" s="162" t="str">
        <f>IFERROR(IF(CZ$17="","",IF(CZ17&gt;$D$158,$F$150*CZ122,0)+IF(CZ17=$D$158,$F$150*SUM($E$122:CZ122),0)),0)</f>
        <v/>
      </c>
      <c r="DA158" s="162" t="str">
        <f>IFERROR(IF(DA$17="","",IF(DA17&gt;$D$158,$F$150*DA122,0)+IF(DA17=$D$158,$F$150*SUM($E$122:DA122),0)),0)</f>
        <v/>
      </c>
      <c r="DB158" s="162" t="str">
        <f>IFERROR(IF(DB$17="","",IF(DB17&gt;$D$158,$F$150*DB122,0)+IF(DB17=$D$158,$F$150*SUM($E$122:DB122),0)),0)</f>
        <v/>
      </c>
      <c r="DC158" s="162" t="str">
        <f>IFERROR(IF(DC$17="","",IF(DC17&gt;$D$158,$F$150*DC122,0)+IF(DC17=$D$158,$F$150*SUM($E$122:DC122),0)),0)</f>
        <v/>
      </c>
      <c r="DD158" s="162" t="str">
        <f>IFERROR(IF(DD$17="","",IF(DD17&gt;$D$158,$F$150*DD122,0)+IF(DD17=$D$158,$F$150*SUM($E$122:DD122),0)),0)</f>
        <v/>
      </c>
      <c r="DE158" s="162" t="str">
        <f>IFERROR(IF(DE$17="","",IF(DE17&gt;$D$158,$F$150*DE122,0)+IF(DE17=$D$158,$F$150*SUM($E$122:DE122),0)),0)</f>
        <v/>
      </c>
      <c r="DF158" s="162" t="str">
        <f>IFERROR(IF(DF$17="","",IF(DF17&gt;$D$158,$F$150*DF122,0)+IF(DF17=$D$158,$F$150*SUM($E$122:DF122),0)),0)</f>
        <v/>
      </c>
      <c r="DG158" s="162" t="str">
        <f>IFERROR(IF(DG$17="","",IF(DG17&gt;$D$158,$F$150*DG122,0)+IF(DG17=$D$158,$F$150*SUM($E$122:DG122),0)),0)</f>
        <v/>
      </c>
      <c r="DH158" s="162" t="str">
        <f>IFERROR(IF(DH$17="","",IF(DH17&gt;$D$158,$F$150*DH122,0)+IF(DH17=$D$158,$F$150*SUM($E$122:DH122),0)),0)</f>
        <v/>
      </c>
      <c r="DI158" s="162" t="str">
        <f>IFERROR(IF(DI$17="","",IF(DI17&gt;$D$158,$F$150*DI122,0)+IF(DI17=$D$158,$F$150*SUM($E$122:DI122),0)),0)</f>
        <v/>
      </c>
      <c r="DJ158" s="162" t="str">
        <f>IFERROR(IF(DJ$17="","",IF(DJ17&gt;$D$158,$F$150*DJ122,0)+IF(DJ17=$D$158,$F$150*SUM($E$122:DJ122),0)),0)</f>
        <v/>
      </c>
      <c r="DK158" s="162" t="str">
        <f>IFERROR(IF(DK$17="","",IF(DK17&gt;$D$158,$F$150*DK122,0)+IF(DK17=$D$158,$F$150*SUM($E$122:DK122),0)),0)</f>
        <v/>
      </c>
      <c r="DL158" s="162" t="str">
        <f>IFERROR(IF(DL$17="","",IF(DL17&gt;$D$158,$F$150*DL122,0)+IF(DL17=$D$158,$F$150*SUM($E$122:DL122),0)),0)</f>
        <v/>
      </c>
      <c r="DM158" s="162" t="str">
        <f>IFERROR(IF(DM$17="","",IF(DM17&gt;$D$158,$F$150*DM122,0)+IF(DM17=$D$158,$F$150*SUM($E$122:DM122),0)),0)</f>
        <v/>
      </c>
      <c r="DN158" s="162" t="str">
        <f>IFERROR(IF(DN$17="","",IF(DN17&gt;$D$158,$F$150*DN122,0)+IF(DN17=$D$158,$F$150*SUM($E$122:DN122),0)),0)</f>
        <v/>
      </c>
      <c r="DO158" s="162">
        <f>SUM(F158:DN158)</f>
        <v>8034139.1700000018</v>
      </c>
      <c r="DP158" s="50" t="s">
        <v>172</v>
      </c>
    </row>
    <row r="159" spans="3:120" s="29" customFormat="1" ht="15" customHeight="1">
      <c r="C159" s="29" t="s">
        <v>477</v>
      </c>
      <c r="D159" s="428">
        <v>6</v>
      </c>
      <c r="E159" s="243"/>
      <c r="F159" s="162">
        <f>IFERROR(IF(F$17="","",IF(F17&gt;$D$159,$F$151*F122,0)+IF(F17=$D$159,$F$151*SUM($E$122:F122),0)),0)</f>
        <v>0</v>
      </c>
      <c r="G159" s="162">
        <f>IFERROR(IF(G$17="","",IF(G17&gt;$D$159,$F$151*G122,0)+IF(G17=$D$159,$F$151*SUM($E$122:G122),0)),0)</f>
        <v>0</v>
      </c>
      <c r="H159" s="162">
        <f>IFERROR(IF(H$17="","",IF(H17&gt;$D$159,$F$151*H122,0)+IF(H17=$D$159,$F$151*SUM($E$122:H122),0)),0)</f>
        <v>0</v>
      </c>
      <c r="I159" s="162">
        <f>IFERROR(IF(I$17="","",IF(I17&gt;$D$159,$F$151*I122,0)+IF(I17=$D$159,$F$151*SUM($E$122:I122),0)),0)</f>
        <v>0</v>
      </c>
      <c r="J159" s="162">
        <f>IFERROR(IF(J$17="","",IF(J17&gt;$D$159,$F$151*J122,0)+IF(J17=$D$159,$F$151*SUM($E$122:J122),0)),0)</f>
        <v>0</v>
      </c>
      <c r="K159" s="162">
        <f>IFERROR(IF(K$17="","",IF(K17&gt;$D$159,$F$151*K122,0)+IF(K17=$D$159,$F$151*SUM($E$122:K122),0)),0)</f>
        <v>0</v>
      </c>
      <c r="L159" s="162">
        <f>IFERROR(IF(L$17="","",IF(L17&gt;$D$159,$F$151*L122,0)+IF(L17=$D$159,$F$151*SUM($E$122:L122),0)),0)</f>
        <v>11130630.308437504</v>
      </c>
      <c r="M159" s="162">
        <f>IFERROR(IF(M$17="","",IF(M17&gt;$D$159,$F$151*M122,0)+IF(M17=$D$159,$F$151*SUM($E$122:M122),0)),0)</f>
        <v>892682.13</v>
      </c>
      <c r="N159" s="162">
        <f>IFERROR(IF(N$17="","",IF(N17&gt;$D$159,$F$151*N122,0)+IF(N17=$D$159,$F$151*SUM($E$122:N122),0)),0)</f>
        <v>892682.13</v>
      </c>
      <c r="O159" s="162">
        <f>IFERROR(IF(O$17="","",IF(O17&gt;$D$159,$F$151*O122,0)+IF(O17=$D$159,$F$151*SUM($E$122:O122),0)),0)</f>
        <v>892682.13</v>
      </c>
      <c r="P159" s="162">
        <f>IFERROR(IF(P$17="","",IF(P17&gt;$D$159,$F$151*P122,0)+IF(P17=$D$159,$F$151*SUM($E$122:P122),0)),0)</f>
        <v>892682.13</v>
      </c>
      <c r="Q159" s="162">
        <f>IFERROR(IF(Q$17="","",IF(Q17&gt;$D$159,$F$151*Q122,0)+IF(Q17=$D$159,$F$151*SUM($E$122:Q122),0)),0)</f>
        <v>892682.13</v>
      </c>
      <c r="R159" s="162">
        <f>IFERROR(IF(R$17="","",IF(R17&gt;$D$159,$F$151*R122,0)+IF(R17=$D$159,$F$151*SUM($E$122:R122),0)),0)</f>
        <v>474237.38156249566</v>
      </c>
      <c r="S159" s="162">
        <f>IFERROR(IF(S$17="","",IF(S17&gt;$D$159,$F$151*S122,0)+IF(S17=$D$159,$F$151*SUM($E$122:S122),0)),0)</f>
        <v>0</v>
      </c>
      <c r="T159" s="162">
        <f>IFERROR(IF(T$17="","",IF(T17&gt;$D$159,$F$151*T122,0)+IF(T17=$D$159,$F$151*SUM($E$122:T122),0)),0)</f>
        <v>0</v>
      </c>
      <c r="U159" s="162">
        <f>IFERROR(IF(U$17="","",IF(U17&gt;$D$159,$F$151*U122,0)+IF(U17=$D$159,$F$151*SUM($E$122:U122),0)),0)</f>
        <v>0</v>
      </c>
      <c r="V159" s="162">
        <f>IFERROR(IF(V$17="","",IF(V17&gt;$D$159,$F$151*V122,0)+IF(V17=$D$159,$F$151*SUM($E$122:V122),0)),0)</f>
        <v>0</v>
      </c>
      <c r="W159" s="162">
        <f>IFERROR(IF(W$17="","",IF(W17&gt;$D$159,$F$151*W122,0)+IF(W17=$D$159,$F$151*SUM($E$122:W122),0)),0)</f>
        <v>0</v>
      </c>
      <c r="X159" s="162">
        <f>IFERROR(IF(X$17="","",IF(X17&gt;$D$159,$F$151*X122,0)+IF(X17=$D$159,$F$151*SUM($E$122:X122),0)),0)</f>
        <v>0</v>
      </c>
      <c r="Y159" s="162">
        <f>IFERROR(IF(Y$17="","",IF(Y17&gt;$D$159,$F$151*Y122,0)+IF(Y17=$D$159,$F$151*SUM($E$122:Y122),0)),0)</f>
        <v>0</v>
      </c>
      <c r="Z159" s="162">
        <f>IFERROR(IF(Z$17="","",IF(Z17&gt;$D$159,$F$151*Z122,0)+IF(Z17=$D$159,$F$151*SUM($E$122:Z122),0)),0)</f>
        <v>0</v>
      </c>
      <c r="AA159" s="162">
        <f>IFERROR(IF(AA$17="","",IF(AA17&gt;$D$159,$F$151*AA122,0)+IF(AA17=$D$159,$F$151*SUM($E$122:AA122),0)),0)</f>
        <v>0</v>
      </c>
      <c r="AB159" s="162">
        <f>IFERROR(IF(AB$17="","",IF(AB17&gt;$D$159,$F$151*AB122,0)+IF(AB17=$D$159,$F$151*SUM($E$122:AB122),0)),0)</f>
        <v>0</v>
      </c>
      <c r="AC159" s="162">
        <f>IFERROR(IF(AC$17="","",IF(AC17&gt;$D$159,$F$151*AC122,0)+IF(AC17=$D$159,$F$151*SUM($E$122:AC122),0)),0)</f>
        <v>0</v>
      </c>
      <c r="AD159" s="162">
        <f>IFERROR(IF(AD$17="","",IF(AD17&gt;$D$159,$F$151*AD122,0)+IF(AD17=$D$159,$F$151*SUM($E$122:AD122),0)),0)</f>
        <v>0</v>
      </c>
      <c r="AE159" s="162">
        <f>IFERROR(IF(AE$17="","",IF(AE17&gt;$D$159,$F$151*AE122,0)+IF(AE17=$D$159,$F$151*SUM($E$122:AE122),0)),0)</f>
        <v>0</v>
      </c>
      <c r="AF159" s="162">
        <f>IFERROR(IF(AF$17="","",IF(AF17&gt;$D$159,$F$151*AF122,0)+IF(AF17=$D$159,$F$151*SUM($E$122:AF122),0)),0)</f>
        <v>0</v>
      </c>
      <c r="AG159" s="162">
        <f>IFERROR(IF(AG$17="","",IF(AG17&gt;$D$159,$F$151*AG122,0)+IF(AG17=$D$159,$F$151*SUM($E$122:AG122),0)),0)</f>
        <v>0</v>
      </c>
      <c r="AH159" s="162">
        <f>IFERROR(IF(AH$17="","",IF(AH17&gt;$D$159,$F$151*AH122,0)+IF(AH17=$D$159,$F$151*SUM($E$122:AH122),0)),0)</f>
        <v>0</v>
      </c>
      <c r="AI159" s="162">
        <f>IFERROR(IF(AI$17="","",IF(AI17&gt;$D$159,$F$151*AI122,0)+IF(AI17=$D$159,$F$151*SUM($E$122:AI122),0)),0)</f>
        <v>0</v>
      </c>
      <c r="AJ159" s="162">
        <f>IFERROR(IF(AJ$17="","",IF(AJ17&gt;$D$159,$F$151*AJ122,0)+IF(AJ17=$D$159,$F$151*SUM($E$122:AJ122),0)),0)</f>
        <v>0</v>
      </c>
      <c r="AK159" s="162">
        <f>IFERROR(IF(AK$17="","",IF(AK17&gt;$D$159,$F$151*AK122,0)+IF(AK17=$D$159,$F$151*SUM($E$122:AK122),0)),0)</f>
        <v>0</v>
      </c>
      <c r="AL159" s="162">
        <f>IFERROR(IF(AL$17="","",IF(AL17&gt;$D$159,$F$151*AL122,0)+IF(AL17=$D$159,$F$151*SUM($E$122:AL122),0)),0)</f>
        <v>0</v>
      </c>
      <c r="AM159" s="162">
        <f>IFERROR(IF(AM$17="","",IF(AM17&gt;$D$159,$F$151*AM122,0)+IF(AM17=$D$159,$F$151*SUM($E$122:AM122),0)),0)</f>
        <v>0</v>
      </c>
      <c r="AN159" s="162">
        <f>IFERROR(IF(AN$17="","",IF(AN17&gt;$D$159,$F$151*AN122,0)+IF(AN17=$D$159,$F$151*SUM($E$122:AN122),0)),0)</f>
        <v>0</v>
      </c>
      <c r="AO159" s="162">
        <f>IFERROR(IF(AO$17="","",IF(AO17&gt;$D$159,$F$151*AO122,0)+IF(AO17=$D$159,$F$151*SUM($E$122:AO122),0)),0)</f>
        <v>0</v>
      </c>
      <c r="AP159" s="162">
        <f>IFERROR(IF(AP$17="","",IF(AP17&gt;$D$159,$F$151*AP122,0)+IF(AP17=$D$159,$F$151*SUM($E$122:AP122),0)),0)</f>
        <v>0</v>
      </c>
      <c r="AQ159" s="162">
        <f>IFERROR(IF(AQ$17="","",IF(AQ17&gt;$D$159,$F$151*AQ122,0)+IF(AQ17=$D$159,$F$151*SUM($E$122:AQ122),0)),0)</f>
        <v>0</v>
      </c>
      <c r="AR159" s="162">
        <f>IFERROR(IF(AR$17="","",IF(AR17&gt;$D$159,$F$151*AR122,0)+IF(AR17=$D$159,$F$151*SUM($E$122:AR122),0)),0)</f>
        <v>0</v>
      </c>
      <c r="AS159" s="162">
        <f>IFERROR(IF(AS$17="","",IF(AS17&gt;$D$159,$F$151*AS122,0)+IF(AS17=$D$159,$F$151*SUM($E$122:AS122),0)),0)</f>
        <v>0</v>
      </c>
      <c r="AT159" s="162">
        <f>IFERROR(IF(AT$17="","",IF(AT17&gt;$D$159,$F$151*AT122,0)+IF(AT17=$D$159,$F$151*SUM($E$122:AT122),0)),0)</f>
        <v>0</v>
      </c>
      <c r="AU159" s="162">
        <f>IFERROR(IF(AU$17="","",IF(AU17&gt;$D$159,$F$151*AU122,0)+IF(AU17=$D$159,$F$151*SUM($E$122:AU122),0)),0)</f>
        <v>0</v>
      </c>
      <c r="AV159" s="162">
        <f>IFERROR(IF(AV$17="","",IF(AV17&gt;$D$159,$F$151*AV122,0)+IF(AV17=$D$159,$F$151*SUM($E$122:AV122),0)),0)</f>
        <v>0</v>
      </c>
      <c r="AW159" s="162">
        <f>IFERROR(IF(AW$17="","",IF(AW17&gt;$D$159,$F$151*AW122,0)+IF(AW17=$D$159,$F$151*SUM($E$122:AW122),0)),0)</f>
        <v>0</v>
      </c>
      <c r="AX159" s="162">
        <f>IFERROR(IF(AX$17="","",IF(AX17&gt;$D$159,$F$151*AX122,0)+IF(AX17=$D$159,$F$151*SUM($E$122:AX122),0)),0)</f>
        <v>0</v>
      </c>
      <c r="AY159" s="162">
        <f>IFERROR(IF(AY$17="","",IF(AY17&gt;$D$159,$F$151*AY122,0)+IF(AY17=$D$159,$F$151*SUM($E$122:AY122),0)),0)</f>
        <v>0</v>
      </c>
      <c r="AZ159" s="162">
        <f>IFERROR(IF(AZ$17="","",IF(AZ17&gt;$D$159,$F$151*AZ122,0)+IF(AZ17=$D$159,$F$151*SUM($E$122:AZ122),0)),0)</f>
        <v>0</v>
      </c>
      <c r="BA159" s="162">
        <f>IFERROR(IF(BA$17="","",IF(BA17&gt;$D$159,$F$151*BA122,0)+IF(BA17=$D$159,$F$151*SUM($E$122:BA122),0)),0)</f>
        <v>0</v>
      </c>
      <c r="BB159" s="162">
        <f>IFERROR(IF(BB$17="","",IF(BB17&gt;$D$159,$F$151*BB122,0)+IF(BB17=$D$159,$F$151*SUM($E$122:BB122),0)),0)</f>
        <v>0</v>
      </c>
      <c r="BC159" s="162">
        <f>IFERROR(IF(BC$17="","",IF(BC17&gt;$D$159,$F$151*BC122,0)+IF(BC17=$D$159,$F$151*SUM($E$122:BC122),0)),0)</f>
        <v>0</v>
      </c>
      <c r="BD159" s="162">
        <f>IFERROR(IF(BD$17="","",IF(BD17&gt;$D$159,$F$151*BD122,0)+IF(BD17=$D$159,$F$151*SUM($E$122:BD122),0)),0)</f>
        <v>0</v>
      </c>
      <c r="BE159" s="162">
        <f>IFERROR(IF(BE$17="","",IF(BE17&gt;$D$159,$F$151*BE122,0)+IF(BE17=$D$159,$F$151*SUM($E$122:BE122),0)),0)</f>
        <v>0</v>
      </c>
      <c r="BF159" s="162">
        <f>IFERROR(IF(BF$17="","",IF(BF17&gt;$D$159,$F$151*BF122,0)+IF(BF17=$D$159,$F$151*SUM($E$122:BF122),0)),0)</f>
        <v>0</v>
      </c>
      <c r="BG159" s="162">
        <f>IFERROR(IF(BG$17="","",IF(BG17&gt;$D$159,$F$151*BG122,0)+IF(BG17=$D$159,$F$151*SUM($E$122:BG122),0)),0)</f>
        <v>0</v>
      </c>
      <c r="BH159" s="162">
        <f>IFERROR(IF(BH$17="","",IF(BH17&gt;$D$159,$F$151*BH122,0)+IF(BH17=$D$159,$F$151*SUM($E$122:BH122),0)),0)</f>
        <v>0</v>
      </c>
      <c r="BI159" s="162">
        <f>IFERROR(IF(BI$17="","",IF(BI17&gt;$D$159,$F$151*BI122,0)+IF(BI17=$D$159,$F$151*SUM($E$122:BI122),0)),0)</f>
        <v>0</v>
      </c>
      <c r="BJ159" s="162">
        <f>IFERROR(IF(BJ$17="","",IF(BJ17&gt;$D$159,$F$151*BJ122,0)+IF(BJ17=$D$159,$F$151*SUM($E$122:BJ122),0)),0)</f>
        <v>0</v>
      </c>
      <c r="BK159" s="162">
        <f>IFERROR(IF(BK$17="","",IF(BK17&gt;$D$159,$F$151*BK122,0)+IF(BK17=$D$159,$F$151*SUM($E$122:BK122),0)),0)</f>
        <v>0</v>
      </c>
      <c r="BL159" s="162">
        <f>IFERROR(IF(BL$17="","",IF(BL17&gt;$D$159,$F$151*BL122,0)+IF(BL17=$D$159,$F$151*SUM($E$122:BL122),0)),0)</f>
        <v>0</v>
      </c>
      <c r="BM159" s="162">
        <f>IFERROR(IF(BM$17="","",IF(BM17&gt;$D$159,$F$151*BM122,0)+IF(BM17=$D$159,$F$151*SUM($E$122:BM122),0)),0)</f>
        <v>0</v>
      </c>
      <c r="BN159" s="162">
        <f>IFERROR(IF(BN$17="","",IF(BN17&gt;$D$159,$F$151*BN122,0)+IF(BN17=$D$159,$F$151*SUM($E$122:BN122),0)),0)</f>
        <v>0</v>
      </c>
      <c r="BO159" s="162" t="str">
        <f>IFERROR(IF(BO$17="","",IF(BO17&gt;$D$159,$F$151*BO122,0)+IF(BO17=$D$159,$F$151*SUM($E$122:BO122),0)),0)</f>
        <v/>
      </c>
      <c r="BP159" s="162" t="str">
        <f>IFERROR(IF(BP$17="","",IF(BP17&gt;$D$159,$F$151*BP122,0)+IF(BP17=$D$159,$F$151*SUM($E$122:BP122),0)),0)</f>
        <v/>
      </c>
      <c r="BQ159" s="162" t="str">
        <f>IFERROR(IF(BQ$17="","",IF(BQ17&gt;$D$159,$F$151*BQ122,0)+IF(BQ17=$D$159,$F$151*SUM($E$122:BQ122),0)),0)</f>
        <v/>
      </c>
      <c r="BR159" s="162" t="str">
        <f>IFERROR(IF(BR$17="","",IF(BR17&gt;$D$159,$F$151*BR122,0)+IF(BR17=$D$159,$F$151*SUM($E$122:BR122),0)),0)</f>
        <v/>
      </c>
      <c r="BS159" s="162" t="str">
        <f>IFERROR(IF(BS$17="","",IF(BS17&gt;$D$159,$F$151*BS122,0)+IF(BS17=$D$159,$F$151*SUM($E$122:BS122),0)),0)</f>
        <v/>
      </c>
      <c r="BT159" s="162" t="str">
        <f>IFERROR(IF(BT$17="","",IF(BT17&gt;$D$159,$F$151*BT122,0)+IF(BT17=$D$159,$F$151*SUM($E$122:BT122),0)),0)</f>
        <v/>
      </c>
      <c r="BU159" s="162" t="str">
        <f>IFERROR(IF(BU$17="","",IF(BU17&gt;$D$159,$F$151*BU122,0)+IF(BU17=$D$159,$F$151*SUM($E$122:BU122),0)),0)</f>
        <v/>
      </c>
      <c r="BV159" s="162" t="str">
        <f>IFERROR(IF(BV$17="","",IF(BV17&gt;$D$159,$F$151*BV122,0)+IF(BV17=$D$159,$F$151*SUM($E$122:BV122),0)),0)</f>
        <v/>
      </c>
      <c r="BW159" s="162" t="str">
        <f>IFERROR(IF(BW$17="","",IF(BW17&gt;$D$159,$F$151*BW122,0)+IF(BW17=$D$159,$F$151*SUM($E$122:BW122),0)),0)</f>
        <v/>
      </c>
      <c r="BX159" s="162" t="str">
        <f>IFERROR(IF(BX$17="","",IF(BX17&gt;$D$159,$F$151*BX122,0)+IF(BX17=$D$159,$F$151*SUM($E$122:BX122),0)),0)</f>
        <v/>
      </c>
      <c r="BY159" s="162" t="str">
        <f>IFERROR(IF(BY$17="","",IF(BY17&gt;$D$159,$F$151*BY122,0)+IF(BY17=$D$159,$F$151*SUM($E$122:BY122),0)),0)</f>
        <v/>
      </c>
      <c r="BZ159" s="162" t="str">
        <f>IFERROR(IF(BZ$17="","",IF(BZ17&gt;$D$159,$F$151*BZ122,0)+IF(BZ17=$D$159,$F$151*SUM($E$122:BZ122),0)),0)</f>
        <v/>
      </c>
      <c r="CA159" s="162" t="str">
        <f>IFERROR(IF(CA$17="","",IF(CA17&gt;$D$159,$F$151*CA122,0)+IF(CA17=$D$159,$F$151*SUM($E$122:CA122),0)),0)</f>
        <v/>
      </c>
      <c r="CB159" s="162" t="str">
        <f>IFERROR(IF(CB$17="","",IF(CB17&gt;$D$159,$F$151*CB122,0)+IF(CB17=$D$159,$F$151*SUM($E$122:CB122),0)),0)</f>
        <v/>
      </c>
      <c r="CC159" s="162" t="str">
        <f>IFERROR(IF(CC$17="","",IF(CC17&gt;$D$159,$F$151*CC122,0)+IF(CC17=$D$159,$F$151*SUM($E$122:CC122),0)),0)</f>
        <v/>
      </c>
      <c r="CD159" s="162" t="str">
        <f>IFERROR(IF(CD$17="","",IF(CD17&gt;$D$159,$F$151*CD122,0)+IF(CD17=$D$159,$F$151*SUM($E$122:CD122),0)),0)</f>
        <v/>
      </c>
      <c r="CE159" s="162" t="str">
        <f>IFERROR(IF(CE$17="","",IF(CE17&gt;$D$159,$F$151*CE122,0)+IF(CE17=$D$159,$F$151*SUM($E$122:CE122),0)),0)</f>
        <v/>
      </c>
      <c r="CF159" s="162" t="str">
        <f>IFERROR(IF(CF$17="","",IF(CF17&gt;$D$159,$F$151*CF122,0)+IF(CF17=$D$159,$F$151*SUM($E$122:CF122),0)),0)</f>
        <v/>
      </c>
      <c r="CG159" s="162" t="str">
        <f>IFERROR(IF(CG$17="","",IF(CG17&gt;$D$159,$F$151*CG122,0)+IF(CG17=$D$159,$F$151*SUM($E$122:CG122),0)),0)</f>
        <v/>
      </c>
      <c r="CH159" s="162" t="str">
        <f>IFERROR(IF(CH$17="","",IF(CH17&gt;$D$159,$F$151*CH122,0)+IF(CH17=$D$159,$F$151*SUM($E$122:CH122),0)),0)</f>
        <v/>
      </c>
      <c r="CI159" s="162" t="str">
        <f>IFERROR(IF(CI$17="","",IF(CI17&gt;$D$159,$F$151*CI122,0)+IF(CI17=$D$159,$F$151*SUM($E$122:CI122),0)),0)</f>
        <v/>
      </c>
      <c r="CJ159" s="162" t="str">
        <f>IFERROR(IF(CJ$17="","",IF(CJ17&gt;$D$159,$F$151*CJ122,0)+IF(CJ17=$D$159,$F$151*SUM($E$122:CJ122),0)),0)</f>
        <v/>
      </c>
      <c r="CK159" s="162" t="str">
        <f>IFERROR(IF(CK$17="","",IF(CK17&gt;$D$159,$F$151*CK122,0)+IF(CK17=$D$159,$F$151*SUM($E$122:CK122),0)),0)</f>
        <v/>
      </c>
      <c r="CL159" s="162" t="str">
        <f>IFERROR(IF(CL$17="","",IF(CL17&gt;$D$159,$F$151*CL122,0)+IF(CL17=$D$159,$F$151*SUM($E$122:CL122),0)),0)</f>
        <v/>
      </c>
      <c r="CM159" s="162" t="str">
        <f>IFERROR(IF(CM$17="","",IF(CM17&gt;$D$159,$F$151*CM122,0)+IF(CM17=$D$159,$F$151*SUM($E$122:CM122),0)),0)</f>
        <v/>
      </c>
      <c r="CN159" s="162" t="str">
        <f>IFERROR(IF(CN$17="","",IF(CN17&gt;$D$159,$F$151*CN122,0)+IF(CN17=$D$159,$F$151*SUM($E$122:CN122),0)),0)</f>
        <v/>
      </c>
      <c r="CO159" s="162" t="str">
        <f>IFERROR(IF(CO$17="","",IF(CO17&gt;$D$159,$F$151*CO122,0)+IF(CO17=$D$159,$F$151*SUM($E$122:CO122),0)),0)</f>
        <v/>
      </c>
      <c r="CP159" s="162" t="str">
        <f>IFERROR(IF(CP$17="","",IF(CP17&gt;$D$159,$F$151*CP122,0)+IF(CP17=$D$159,$F$151*SUM($E$122:CP122),0)),0)</f>
        <v/>
      </c>
      <c r="CQ159" s="162" t="str">
        <f>IFERROR(IF(CQ$17="","",IF(CQ17&gt;$D$159,$F$151*CQ122,0)+IF(CQ17=$D$159,$F$151*SUM($E$122:CQ122),0)),0)</f>
        <v/>
      </c>
      <c r="CR159" s="162" t="str">
        <f>IFERROR(IF(CR$17="","",IF(CR17&gt;$D$159,$F$151*CR122,0)+IF(CR17=$D$159,$F$151*SUM($E$122:CR122),0)),0)</f>
        <v/>
      </c>
      <c r="CS159" s="162" t="str">
        <f>IFERROR(IF(CS$17="","",IF(CS17&gt;$D$159,$F$151*CS122,0)+IF(CS17=$D$159,$F$151*SUM($E$122:CS122),0)),0)</f>
        <v/>
      </c>
      <c r="CT159" s="162" t="str">
        <f>IFERROR(IF(CT$17="","",IF(CT17&gt;$D$159,$F$151*CT122,0)+IF(CT17=$D$159,$F$151*SUM($E$122:CT122),0)),0)</f>
        <v/>
      </c>
      <c r="CU159" s="162" t="str">
        <f>IFERROR(IF(CU$17="","",IF(CU17&gt;$D$159,$F$151*CU122,0)+IF(CU17=$D$159,$F$151*SUM($E$122:CU122),0)),0)</f>
        <v/>
      </c>
      <c r="CV159" s="162" t="str">
        <f>IFERROR(IF(CV$17="","",IF(CV17&gt;$D$159,$F$151*CV122,0)+IF(CV17=$D$159,$F$151*SUM($E$122:CV122),0)),0)</f>
        <v/>
      </c>
      <c r="CW159" s="162" t="str">
        <f>IFERROR(IF(CW$17="","",IF(CW17&gt;$D$159,$F$151*CW122,0)+IF(CW17=$D$159,$F$151*SUM($E$122:CW122),0)),0)</f>
        <v/>
      </c>
      <c r="CX159" s="162" t="str">
        <f>IFERROR(IF(CX$17="","",IF(CX17&gt;$D$159,$F$151*CX122,0)+IF(CX17=$D$159,$F$151*SUM($E$122:CX122),0)),0)</f>
        <v/>
      </c>
      <c r="CY159" s="162" t="str">
        <f>IFERROR(IF(CY$17="","",IF(CY17&gt;$D$159,$F$151*CY122,0)+IF(CY17=$D$159,$F$151*SUM($E$122:CY122),0)),0)</f>
        <v/>
      </c>
      <c r="CZ159" s="162" t="str">
        <f>IFERROR(IF(CZ$17="","",IF(CZ17&gt;$D$159,$F$151*CZ122,0)+IF(CZ17=$D$159,$F$151*SUM($E$122:CZ122),0)),0)</f>
        <v/>
      </c>
      <c r="DA159" s="162" t="str">
        <f>IFERROR(IF(DA$17="","",IF(DA17&gt;$D$159,$F$151*DA122,0)+IF(DA17=$D$159,$F$151*SUM($E$122:DA122),0)),0)</f>
        <v/>
      </c>
      <c r="DB159" s="162" t="str">
        <f>IFERROR(IF(DB$17="","",IF(DB17&gt;$D$159,$F$151*DB122,0)+IF(DB17=$D$159,$F$151*SUM($E$122:DB122),0)),0)</f>
        <v/>
      </c>
      <c r="DC159" s="162" t="str">
        <f>IFERROR(IF(DC$17="","",IF(DC17&gt;$D$159,$F$151*DC122,0)+IF(DC17=$D$159,$F$151*SUM($E$122:DC122),0)),0)</f>
        <v/>
      </c>
      <c r="DD159" s="162" t="str">
        <f>IFERROR(IF(DD$17="","",IF(DD17&gt;$D$159,$F$151*DD122,0)+IF(DD17=$D$159,$F$151*SUM($E$122:DD122),0)),0)</f>
        <v/>
      </c>
      <c r="DE159" s="162" t="str">
        <f>IFERROR(IF(DE$17="","",IF(DE17&gt;$D$159,$F$151*DE122,0)+IF(DE17=$D$159,$F$151*SUM($E$122:DE122),0)),0)</f>
        <v/>
      </c>
      <c r="DF159" s="162" t="str">
        <f>IFERROR(IF(DF$17="","",IF(DF17&gt;$D$159,$F$151*DF122,0)+IF(DF17=$D$159,$F$151*SUM($E$122:DF122),0)),0)</f>
        <v/>
      </c>
      <c r="DG159" s="162" t="str">
        <f>IFERROR(IF(DG$17="","",IF(DG17&gt;$D$159,$F$151*DG122,0)+IF(DG17=$D$159,$F$151*SUM($E$122:DG122),0)),0)</f>
        <v/>
      </c>
      <c r="DH159" s="162" t="str">
        <f>IFERROR(IF(DH$17="","",IF(DH17&gt;$D$159,$F$151*DH122,0)+IF(DH17=$D$159,$F$151*SUM($E$122:DH122),0)),0)</f>
        <v/>
      </c>
      <c r="DI159" s="162" t="str">
        <f>IFERROR(IF(DI$17="","",IF(DI17&gt;$D$159,$F$151*DI122,0)+IF(DI17=$D$159,$F$151*SUM($E$122:DI122),0)),0)</f>
        <v/>
      </c>
      <c r="DJ159" s="162" t="str">
        <f>IFERROR(IF(DJ$17="","",IF(DJ17&gt;$D$159,$F$151*DJ122,0)+IF(DJ17=$D$159,$F$151*SUM($E$122:DJ122),0)),0)</f>
        <v/>
      </c>
      <c r="DK159" s="162" t="str">
        <f>IFERROR(IF(DK$17="","",IF(DK17&gt;$D$159,$F$151*DK122,0)+IF(DK17=$D$159,$F$151*SUM($E$122:DK122),0)),0)</f>
        <v/>
      </c>
      <c r="DL159" s="162" t="str">
        <f>IFERROR(IF(DL$17="","",IF(DL17&gt;$D$159,$F$151*DL122,0)+IF(DL17=$D$159,$F$151*SUM($E$122:DL122),0)),0)</f>
        <v/>
      </c>
      <c r="DM159" s="162" t="str">
        <f>IFERROR(IF(DM$17="","",IF(DM17&gt;$D$159,$F$151*DM122,0)+IF(DM17=$D$159,$F$151*SUM($E$122:DM122),0)),0)</f>
        <v/>
      </c>
      <c r="DN159" s="162" t="str">
        <f>IFERROR(IF(DN$17="","",IF(DN17&gt;$D$159,$F$151*DN122,0)+IF(DN17=$D$159,$F$151*SUM($E$122:DN122),0)),0)</f>
        <v/>
      </c>
      <c r="DO159" s="162">
        <f>SUM(F159:DN159)</f>
        <v>16068278.340000004</v>
      </c>
      <c r="DP159" s="50" t="s">
        <v>172</v>
      </c>
    </row>
    <row r="160" spans="3:120" s="29" customFormat="1" ht="15" customHeight="1">
      <c r="C160" s="129" t="s">
        <v>476</v>
      </c>
      <c r="D160" s="427">
        <v>14</v>
      </c>
      <c r="E160" s="260"/>
      <c r="F160" s="164">
        <f>IFERROR(IF(F$17="","",IF(F17&gt;$D$160,$F$152*F122,0)+IF(F17=$D$160,$F$152*SUM($E$122:F122),0)),0)</f>
        <v>0</v>
      </c>
      <c r="G160" s="164">
        <f>IFERROR(IF(G$17="","",IF(G17&gt;$D$160,$F$152*G122,0)+IF(G17=$D$160,$F$152*SUM($E$122:G122),0)),0)</f>
        <v>0</v>
      </c>
      <c r="H160" s="164">
        <f>IFERROR(IF(H$17="","",IF(H17&gt;$D$160,$F$152*H122,0)+IF(H17=$D$160,$F$152*SUM($E$122:H122),0)),0)</f>
        <v>0</v>
      </c>
      <c r="I160" s="164">
        <f>IFERROR(IF(I$17="","",IF(I17&gt;$D$160,$F$152*I122,0)+IF(I17=$D$160,$F$152*SUM($E$122:I122),0)),0)</f>
        <v>0</v>
      </c>
      <c r="J160" s="164">
        <f>IFERROR(IF(J$17="","",IF(J17&gt;$D$160,$F$152*J122,0)+IF(J17=$D$160,$F$152*SUM($E$122:J122),0)),0)</f>
        <v>0</v>
      </c>
      <c r="K160" s="164">
        <f>IFERROR(IF(K$17="","",IF(K17&gt;$D$160,$F$152*K122,0)+IF(K17=$D$160,$F$152*SUM($E$122:K122),0)),0)</f>
        <v>0</v>
      </c>
      <c r="L160" s="164">
        <f>IFERROR(IF(L$17="","",IF(L17&gt;$D$160,$F$152*L122,0)+IF(L17=$D$160,$F$152*SUM($E$122:L122),0)),0)</f>
        <v>0</v>
      </c>
      <c r="M160" s="164">
        <f>IFERROR(IF(M$17="","",IF(M17&gt;$D$160,$F$152*M122,0)+IF(M17=$D$160,$F$152*SUM($E$122:M122),0)),0)</f>
        <v>0</v>
      </c>
      <c r="N160" s="164">
        <f>IFERROR(IF(N$17="","",IF(N17&gt;$D$160,$F$152*N122,0)+IF(N17=$D$160,$F$152*SUM($E$122:N122),0)),0)</f>
        <v>0</v>
      </c>
      <c r="O160" s="164">
        <f>IFERROR(IF(O$17="","",IF(O17&gt;$D$160,$F$152*O122,0)+IF(O17=$D$160,$F$152*SUM($E$122:O122),0)),0)</f>
        <v>0</v>
      </c>
      <c r="P160" s="164">
        <f>IFERROR(IF(P$17="","",IF(P17&gt;$D$160,$F$152*P122,0)+IF(P17=$D$160,$F$152*SUM($E$122:P122),0)),0)</f>
        <v>0</v>
      </c>
      <c r="Q160" s="164">
        <f>IFERROR(IF(Q$17="","",IF(Q17&gt;$D$160,$F$152*Q122,0)+IF(Q17=$D$160,$F$152*SUM($E$122:Q122),0)),0)</f>
        <v>0</v>
      </c>
      <c r="R160" s="164">
        <f>IFERROR(IF(R$17="","",IF(R17&gt;$D$160,$F$152*R122,0)+IF(R17=$D$160,$F$152*SUM($E$122:R122),0)),0)</f>
        <v>0</v>
      </c>
      <c r="S160" s="164">
        <f>IFERROR(IF(S$17="","",IF(S17&gt;$D$160,$F$152*S122,0)+IF(S17=$D$160,$F$152*SUM($E$122:S122),0)),0)</f>
        <v>0</v>
      </c>
      <c r="T160" s="164">
        <f>IFERROR(IF(T$17="","",IF(T17&gt;$D$160,$F$152*T122,0)+IF(T17=$D$160,$F$152*SUM($E$122:T122),0)),0)</f>
        <v>8034139.1700000009</v>
      </c>
      <c r="U160" s="164">
        <f>IFERROR(IF(U$17="","",IF(U17&gt;$D$160,$F$152*U122,0)+IF(U17=$D$160,$F$152*SUM($E$122:U122),0)),0)</f>
        <v>0</v>
      </c>
      <c r="V160" s="164">
        <f>IFERROR(IF(V$17="","",IF(V17&gt;$D$160,$F$152*V122,0)+IF(V17=$D$160,$F$152*SUM($E$122:V122),0)),0)</f>
        <v>0</v>
      </c>
      <c r="W160" s="164">
        <f>IFERROR(IF(W$17="","",IF(W17&gt;$D$160,$F$152*W122,0)+IF(W17=$D$160,$F$152*SUM($E$122:W122),0)),0)</f>
        <v>0</v>
      </c>
      <c r="X160" s="164">
        <f>IFERROR(IF(X$17="","",IF(X17&gt;$D$160,$F$152*X122,0)+IF(X17=$D$160,$F$152*SUM($E$122:X122),0)),0)</f>
        <v>0</v>
      </c>
      <c r="Y160" s="164">
        <f>IFERROR(IF(Y$17="","",IF(Y17&gt;$D$160,$F$152*Y122,0)+IF(Y17=$D$160,$F$152*SUM($E$122:Y122),0)),0)</f>
        <v>0</v>
      </c>
      <c r="Z160" s="164">
        <f>IFERROR(IF(Z$17="","",IF(Z17&gt;$D$160,$F$152*Z122,0)+IF(Z17=$D$160,$F$152*SUM($E$122:Z122),0)),0)</f>
        <v>0</v>
      </c>
      <c r="AA160" s="164">
        <f>IFERROR(IF(AA$17="","",IF(AA17&gt;$D$160,$F$152*AA122,0)+IF(AA17=$D$160,$F$152*SUM($E$122:AA122),0)),0)</f>
        <v>0</v>
      </c>
      <c r="AB160" s="164">
        <f>IFERROR(IF(AB$17="","",IF(AB17&gt;$D$160,$F$152*AB122,0)+IF(AB17=$D$160,$F$152*SUM($E$122:AB122),0)),0)</f>
        <v>0</v>
      </c>
      <c r="AC160" s="164">
        <f>IFERROR(IF(AC$17="","",IF(AC17&gt;$D$160,$F$152*AC122,0)+IF(AC17=$D$160,$F$152*SUM($E$122:AC122),0)),0)</f>
        <v>0</v>
      </c>
      <c r="AD160" s="164">
        <f>IFERROR(IF(AD$17="","",IF(AD17&gt;$D$160,$F$152*AD122,0)+IF(AD17=$D$160,$F$152*SUM($E$122:AD122),0)),0)</f>
        <v>0</v>
      </c>
      <c r="AE160" s="164">
        <f>IFERROR(IF(AE$17="","",IF(AE17&gt;$D$160,$F$152*AE122,0)+IF(AE17=$D$160,$F$152*SUM($E$122:AE122),0)),0)</f>
        <v>0</v>
      </c>
      <c r="AF160" s="164">
        <f>IFERROR(IF(AF$17="","",IF(AF17&gt;$D$160,$F$152*AF122,0)+IF(AF17=$D$160,$F$152*SUM($E$122:AF122),0)),0)</f>
        <v>0</v>
      </c>
      <c r="AG160" s="164">
        <f>IFERROR(IF(AG$17="","",IF(AG17&gt;$D$160,$F$152*AG122,0)+IF(AG17=$D$160,$F$152*SUM($E$122:AG122),0)),0)</f>
        <v>0</v>
      </c>
      <c r="AH160" s="164">
        <f>IFERROR(IF(AH$17="","",IF(AH17&gt;$D$160,$F$152*AH122,0)+IF(AH17=$D$160,$F$152*SUM($E$122:AH122),0)),0)</f>
        <v>0</v>
      </c>
      <c r="AI160" s="164">
        <f>IFERROR(IF(AI$17="","",IF(AI17&gt;$D$160,$F$152*AI122,0)+IF(AI17=$D$160,$F$152*SUM($E$122:AI122),0)),0)</f>
        <v>0</v>
      </c>
      <c r="AJ160" s="164">
        <f>IFERROR(IF(AJ$17="","",IF(AJ17&gt;$D$160,$F$152*AJ122,0)+IF(AJ17=$D$160,$F$152*SUM($E$122:AJ122),0)),0)</f>
        <v>0</v>
      </c>
      <c r="AK160" s="164">
        <f>IFERROR(IF(AK$17="","",IF(AK17&gt;$D$160,$F$152*AK122,0)+IF(AK17=$D$160,$F$152*SUM($E$122:AK122),0)),0)</f>
        <v>0</v>
      </c>
      <c r="AL160" s="164">
        <f>IFERROR(IF(AL$17="","",IF(AL17&gt;$D$160,$F$152*AL122,0)+IF(AL17=$D$160,$F$152*SUM($E$122:AL122),0)),0)</f>
        <v>0</v>
      </c>
      <c r="AM160" s="164">
        <f>IFERROR(IF(AM$17="","",IF(AM17&gt;$D$160,$F$152*AM122,0)+IF(AM17=$D$160,$F$152*SUM($E$122:AM122),0)),0)</f>
        <v>0</v>
      </c>
      <c r="AN160" s="164">
        <f>IFERROR(IF(AN$17="","",IF(AN17&gt;$D$160,$F$152*AN122,0)+IF(AN17=$D$160,$F$152*SUM($E$122:AN122),0)),0)</f>
        <v>0</v>
      </c>
      <c r="AO160" s="164">
        <f>IFERROR(IF(AO$17="","",IF(AO17&gt;$D$160,$F$152*AO122,0)+IF(AO17=$D$160,$F$152*SUM($E$122:AO122),0)),0)</f>
        <v>0</v>
      </c>
      <c r="AP160" s="164">
        <f>IFERROR(IF(AP$17="","",IF(AP17&gt;$D$160,$F$152*AP122,0)+IF(AP17=$D$160,$F$152*SUM($E$122:AP122),0)),0)</f>
        <v>0</v>
      </c>
      <c r="AQ160" s="164">
        <f>IFERROR(IF(AQ$17="","",IF(AQ17&gt;$D$160,$F$152*AQ122,0)+IF(AQ17=$D$160,$F$152*SUM($E$122:AQ122),0)),0)</f>
        <v>0</v>
      </c>
      <c r="AR160" s="164">
        <f>IFERROR(IF(AR$17="","",IF(AR17&gt;$D$160,$F$152*AR122,0)+IF(AR17=$D$160,$F$152*SUM($E$122:AR122),0)),0)</f>
        <v>0</v>
      </c>
      <c r="AS160" s="164">
        <f>IFERROR(IF(AS$17="","",IF(AS17&gt;$D$160,$F$152*AS122,0)+IF(AS17=$D$160,$F$152*SUM($E$122:AS122),0)),0)</f>
        <v>0</v>
      </c>
      <c r="AT160" s="164">
        <f>IFERROR(IF(AT$17="","",IF(AT17&gt;$D$160,$F$152*AT122,0)+IF(AT17=$D$160,$F$152*SUM($E$122:AT122),0)),0)</f>
        <v>0</v>
      </c>
      <c r="AU160" s="164">
        <f>IFERROR(IF(AU$17="","",IF(AU17&gt;$D$160,$F$152*AU122,0)+IF(AU17=$D$160,$F$152*SUM($E$122:AU122),0)),0)</f>
        <v>0</v>
      </c>
      <c r="AV160" s="164">
        <f>IFERROR(IF(AV$17="","",IF(AV17&gt;$D$160,$F$152*AV122,0)+IF(AV17=$D$160,$F$152*SUM($E$122:AV122),0)),0)</f>
        <v>0</v>
      </c>
      <c r="AW160" s="164">
        <f>IFERROR(IF(AW$17="","",IF(AW17&gt;$D$160,$F$152*AW122,0)+IF(AW17=$D$160,$F$152*SUM($E$122:AW122),0)),0)</f>
        <v>0</v>
      </c>
      <c r="AX160" s="164">
        <f>IFERROR(IF(AX$17="","",IF(AX17&gt;$D$160,$F$152*AX122,0)+IF(AX17=$D$160,$F$152*SUM($E$122:AX122),0)),0)</f>
        <v>0</v>
      </c>
      <c r="AY160" s="164">
        <f>IFERROR(IF(AY$17="","",IF(AY17&gt;$D$160,$F$152*AY122,0)+IF(AY17=$D$160,$F$152*SUM($E$122:AY122),0)),0)</f>
        <v>0</v>
      </c>
      <c r="AZ160" s="164">
        <f>IFERROR(IF(AZ$17="","",IF(AZ17&gt;$D$160,$F$152*AZ122,0)+IF(AZ17=$D$160,$F$152*SUM($E$122:AZ122),0)),0)</f>
        <v>0</v>
      </c>
      <c r="BA160" s="164">
        <f>IFERROR(IF(BA$17="","",IF(BA17&gt;$D$160,$F$152*BA122,0)+IF(BA17=$D$160,$F$152*SUM($E$122:BA122),0)),0)</f>
        <v>0</v>
      </c>
      <c r="BB160" s="164">
        <f>IFERROR(IF(BB$17="","",IF(BB17&gt;$D$160,$F$152*BB122,0)+IF(BB17=$D$160,$F$152*SUM($E$122:BB122),0)),0)</f>
        <v>0</v>
      </c>
      <c r="BC160" s="164">
        <f>IFERROR(IF(BC$17="","",IF(BC17&gt;$D$160,$F$152*BC122,0)+IF(BC17=$D$160,$F$152*SUM($E$122:BC122),0)),0)</f>
        <v>0</v>
      </c>
      <c r="BD160" s="164">
        <f>IFERROR(IF(BD$17="","",IF(BD17&gt;$D$160,$F$152*BD122,0)+IF(BD17=$D$160,$F$152*SUM($E$122:BD122),0)),0)</f>
        <v>0</v>
      </c>
      <c r="BE160" s="164">
        <f>IFERROR(IF(BE$17="","",IF(BE17&gt;$D$160,$F$152*BE122,0)+IF(BE17=$D$160,$F$152*SUM($E$122:BE122),0)),0)</f>
        <v>0</v>
      </c>
      <c r="BF160" s="164">
        <f>IFERROR(IF(BF$17="","",IF(BF17&gt;$D$160,$F$152*BF122,0)+IF(BF17=$D$160,$F$152*SUM($E$122:BF122),0)),0)</f>
        <v>0</v>
      </c>
      <c r="BG160" s="164">
        <f>IFERROR(IF(BG$17="","",IF(BG17&gt;$D$160,$F$152*BG122,0)+IF(BG17=$D$160,$F$152*SUM($E$122:BG122),0)),0)</f>
        <v>0</v>
      </c>
      <c r="BH160" s="164">
        <f>IFERROR(IF(BH$17="","",IF(BH17&gt;$D$160,$F$152*BH122,0)+IF(BH17=$D$160,$F$152*SUM($E$122:BH122),0)),0)</f>
        <v>0</v>
      </c>
      <c r="BI160" s="164">
        <f>IFERROR(IF(BI$17="","",IF(BI17&gt;$D$160,$F$152*BI122,0)+IF(BI17=$D$160,$F$152*SUM($E$122:BI122),0)),0)</f>
        <v>0</v>
      </c>
      <c r="BJ160" s="164">
        <f>IFERROR(IF(BJ$17="","",IF(BJ17&gt;$D$160,$F$152*BJ122,0)+IF(BJ17=$D$160,$F$152*SUM($E$122:BJ122),0)),0)</f>
        <v>0</v>
      </c>
      <c r="BK160" s="164">
        <f>IFERROR(IF(BK$17="","",IF(BK17&gt;$D$160,$F$152*BK122,0)+IF(BK17=$D$160,$F$152*SUM($E$122:BK122),0)),0)</f>
        <v>0</v>
      </c>
      <c r="BL160" s="164">
        <f>IFERROR(IF(BL$17="","",IF(BL17&gt;$D$160,$F$152*BL122,0)+IF(BL17=$D$160,$F$152*SUM($E$122:BL122),0)),0)</f>
        <v>0</v>
      </c>
      <c r="BM160" s="164">
        <f>IFERROR(IF(BM$17="","",IF(BM17&gt;$D$160,$F$152*BM122,0)+IF(BM17=$D$160,$F$152*SUM($E$122:BM122),0)),0)</f>
        <v>0</v>
      </c>
      <c r="BN160" s="164">
        <f>IFERROR(IF(BN$17="","",IF(BN17&gt;$D$160,$F$152*BN122,0)+IF(BN17=$D$160,$F$152*SUM($E$122:BN122),0)),0)</f>
        <v>0</v>
      </c>
      <c r="BO160" s="164" t="str">
        <f>IFERROR(IF(BO$17="","",IF(BO17&gt;$D$160,$F$152*BO122,0)+IF(BO17=$D$160,$F$152*SUM($E$122:BO122),0)),0)</f>
        <v/>
      </c>
      <c r="BP160" s="164" t="str">
        <f>IFERROR(IF(BP$17="","",IF(BP17&gt;$D$160,$F$152*BP122,0)+IF(BP17=$D$160,$F$152*SUM($E$122:BP122),0)),0)</f>
        <v/>
      </c>
      <c r="BQ160" s="164" t="str">
        <f>IFERROR(IF(BQ$17="","",IF(BQ17&gt;$D$160,$F$152*BQ122,0)+IF(BQ17=$D$160,$F$152*SUM($E$122:BQ122),0)),0)</f>
        <v/>
      </c>
      <c r="BR160" s="164" t="str">
        <f>IFERROR(IF(BR$17="","",IF(BR17&gt;$D$160,$F$152*BR122,0)+IF(BR17=$D$160,$F$152*SUM($E$122:BR122),0)),0)</f>
        <v/>
      </c>
      <c r="BS160" s="164" t="str">
        <f>IFERROR(IF(BS$17="","",IF(BS17&gt;$D$160,$F$152*BS122,0)+IF(BS17=$D$160,$F$152*SUM($E$122:BS122),0)),0)</f>
        <v/>
      </c>
      <c r="BT160" s="164" t="str">
        <f>IFERROR(IF(BT$17="","",IF(BT17&gt;$D$160,$F$152*BT122,0)+IF(BT17=$D$160,$F$152*SUM($E$122:BT122),0)),0)</f>
        <v/>
      </c>
      <c r="BU160" s="164" t="str">
        <f>IFERROR(IF(BU$17="","",IF(BU17&gt;$D$160,$F$152*BU122,0)+IF(BU17=$D$160,$F$152*SUM($E$122:BU122),0)),0)</f>
        <v/>
      </c>
      <c r="BV160" s="164" t="str">
        <f>IFERROR(IF(BV$17="","",IF(BV17&gt;$D$160,$F$152*BV122,0)+IF(BV17=$D$160,$F$152*SUM($E$122:BV122),0)),0)</f>
        <v/>
      </c>
      <c r="BW160" s="164" t="str">
        <f>IFERROR(IF(BW$17="","",IF(BW17&gt;$D$160,$F$152*BW122,0)+IF(BW17=$D$160,$F$152*SUM($E$122:BW122),0)),0)</f>
        <v/>
      </c>
      <c r="BX160" s="164" t="str">
        <f>IFERROR(IF(BX$17="","",IF(BX17&gt;$D$160,$F$152*BX122,0)+IF(BX17=$D$160,$F$152*SUM($E$122:BX122),0)),0)</f>
        <v/>
      </c>
      <c r="BY160" s="164" t="str">
        <f>IFERROR(IF(BY$17="","",IF(BY17&gt;$D$160,$F$152*BY122,0)+IF(BY17=$D$160,$F$152*SUM($E$122:BY122),0)),0)</f>
        <v/>
      </c>
      <c r="BZ160" s="164" t="str">
        <f>IFERROR(IF(BZ$17="","",IF(BZ17&gt;$D$160,$F$152*BZ122,0)+IF(BZ17=$D$160,$F$152*SUM($E$122:BZ122),0)),0)</f>
        <v/>
      </c>
      <c r="CA160" s="164" t="str">
        <f>IFERROR(IF(CA$17="","",IF(CA17&gt;$D$160,$F$152*CA122,0)+IF(CA17=$D$160,$F$152*SUM($E$122:CA122),0)),0)</f>
        <v/>
      </c>
      <c r="CB160" s="164" t="str">
        <f>IFERROR(IF(CB$17="","",IF(CB17&gt;$D$160,$F$152*CB122,0)+IF(CB17=$D$160,$F$152*SUM($E$122:CB122),0)),0)</f>
        <v/>
      </c>
      <c r="CC160" s="164" t="str">
        <f>IFERROR(IF(CC$17="","",IF(CC17&gt;$D$160,$F$152*CC122,0)+IF(CC17=$D$160,$F$152*SUM($E$122:CC122),0)),0)</f>
        <v/>
      </c>
      <c r="CD160" s="164" t="str">
        <f>IFERROR(IF(CD$17="","",IF(CD17&gt;$D$160,$F$152*CD122,0)+IF(CD17=$D$160,$F$152*SUM($E$122:CD122),0)),0)</f>
        <v/>
      </c>
      <c r="CE160" s="164" t="str">
        <f>IFERROR(IF(CE$17="","",IF(CE17&gt;$D$160,$F$152*CE122,0)+IF(CE17=$D$160,$F$152*SUM($E$122:CE122),0)),0)</f>
        <v/>
      </c>
      <c r="CF160" s="164" t="str">
        <f>IFERROR(IF(CF$17="","",IF(CF17&gt;$D$160,$F$152*CF122,0)+IF(CF17=$D$160,$F$152*SUM($E$122:CF122),0)),0)</f>
        <v/>
      </c>
      <c r="CG160" s="164" t="str">
        <f>IFERROR(IF(CG$17="","",IF(CG17&gt;$D$160,$F$152*CG122,0)+IF(CG17=$D$160,$F$152*SUM($E$122:CG122),0)),0)</f>
        <v/>
      </c>
      <c r="CH160" s="164" t="str">
        <f>IFERROR(IF(CH$17="","",IF(CH17&gt;$D$160,$F$152*CH122,0)+IF(CH17=$D$160,$F$152*SUM($E$122:CH122),0)),0)</f>
        <v/>
      </c>
      <c r="CI160" s="164" t="str">
        <f>IFERROR(IF(CI$17="","",IF(CI17&gt;$D$160,$F$152*CI122,0)+IF(CI17=$D$160,$F$152*SUM($E$122:CI122),0)),0)</f>
        <v/>
      </c>
      <c r="CJ160" s="164" t="str">
        <f>IFERROR(IF(CJ$17="","",IF(CJ17&gt;$D$160,$F$152*CJ122,0)+IF(CJ17=$D$160,$F$152*SUM($E$122:CJ122),0)),0)</f>
        <v/>
      </c>
      <c r="CK160" s="164" t="str">
        <f>IFERROR(IF(CK$17="","",IF(CK17&gt;$D$160,$F$152*CK122,0)+IF(CK17=$D$160,$F$152*SUM($E$122:CK122),0)),0)</f>
        <v/>
      </c>
      <c r="CL160" s="164" t="str">
        <f>IFERROR(IF(CL$17="","",IF(CL17&gt;$D$160,$F$152*CL122,0)+IF(CL17=$D$160,$F$152*SUM($E$122:CL122),0)),0)</f>
        <v/>
      </c>
      <c r="CM160" s="164" t="str">
        <f>IFERROR(IF(CM$17="","",IF(CM17&gt;$D$160,$F$152*CM122,0)+IF(CM17=$D$160,$F$152*SUM($E$122:CM122),0)),0)</f>
        <v/>
      </c>
      <c r="CN160" s="164" t="str">
        <f>IFERROR(IF(CN$17="","",IF(CN17&gt;$D$160,$F$152*CN122,0)+IF(CN17=$D$160,$F$152*SUM($E$122:CN122),0)),0)</f>
        <v/>
      </c>
      <c r="CO160" s="164" t="str">
        <f>IFERROR(IF(CO$17="","",IF(CO17&gt;$D$160,$F$152*CO122,0)+IF(CO17=$D$160,$F$152*SUM($E$122:CO122),0)),0)</f>
        <v/>
      </c>
      <c r="CP160" s="164" t="str">
        <f>IFERROR(IF(CP$17="","",IF(CP17&gt;$D$160,$F$152*CP122,0)+IF(CP17=$D$160,$F$152*SUM($E$122:CP122),0)),0)</f>
        <v/>
      </c>
      <c r="CQ160" s="164" t="str">
        <f>IFERROR(IF(CQ$17="","",IF(CQ17&gt;$D$160,$F$152*CQ122,0)+IF(CQ17=$D$160,$F$152*SUM($E$122:CQ122),0)),0)</f>
        <v/>
      </c>
      <c r="CR160" s="164" t="str">
        <f>IFERROR(IF(CR$17="","",IF(CR17&gt;$D$160,$F$152*CR122,0)+IF(CR17=$D$160,$F$152*SUM($E$122:CR122),0)),0)</f>
        <v/>
      </c>
      <c r="CS160" s="164" t="str">
        <f>IFERROR(IF(CS$17="","",IF(CS17&gt;$D$160,$F$152*CS122,0)+IF(CS17=$D$160,$F$152*SUM($E$122:CS122),0)),0)</f>
        <v/>
      </c>
      <c r="CT160" s="164" t="str">
        <f>IFERROR(IF(CT$17="","",IF(CT17&gt;$D$160,$F$152*CT122,0)+IF(CT17=$D$160,$F$152*SUM($E$122:CT122),0)),0)</f>
        <v/>
      </c>
      <c r="CU160" s="164" t="str">
        <f>IFERROR(IF(CU$17="","",IF(CU17&gt;$D$160,$F$152*CU122,0)+IF(CU17=$D$160,$F$152*SUM($E$122:CU122),0)),0)</f>
        <v/>
      </c>
      <c r="CV160" s="164" t="str">
        <f>IFERROR(IF(CV$17="","",IF(CV17&gt;$D$160,$F$152*CV122,0)+IF(CV17=$D$160,$F$152*SUM($E$122:CV122),0)),0)</f>
        <v/>
      </c>
      <c r="CW160" s="164" t="str">
        <f>IFERROR(IF(CW$17="","",IF(CW17&gt;$D$160,$F$152*CW122,0)+IF(CW17=$D$160,$F$152*SUM($E$122:CW122),0)),0)</f>
        <v/>
      </c>
      <c r="CX160" s="164" t="str">
        <f>IFERROR(IF(CX$17="","",IF(CX17&gt;$D$160,$F$152*CX122,0)+IF(CX17=$D$160,$F$152*SUM($E$122:CX122),0)),0)</f>
        <v/>
      </c>
      <c r="CY160" s="164" t="str">
        <f>IFERROR(IF(CY$17="","",IF(CY17&gt;$D$160,$F$152*CY122,0)+IF(CY17=$D$160,$F$152*SUM($E$122:CY122),0)),0)</f>
        <v/>
      </c>
      <c r="CZ160" s="164" t="str">
        <f>IFERROR(IF(CZ$17="","",IF(CZ17&gt;$D$160,$F$152*CZ122,0)+IF(CZ17=$D$160,$F$152*SUM($E$122:CZ122),0)),0)</f>
        <v/>
      </c>
      <c r="DA160" s="164" t="str">
        <f>IFERROR(IF(DA$17="","",IF(DA17&gt;$D$160,$F$152*DA122,0)+IF(DA17=$D$160,$F$152*SUM($E$122:DA122),0)),0)</f>
        <v/>
      </c>
      <c r="DB160" s="164" t="str">
        <f>IFERROR(IF(DB$17="","",IF(DB17&gt;$D$160,$F$152*DB122,0)+IF(DB17=$D$160,$F$152*SUM($E$122:DB122),0)),0)</f>
        <v/>
      </c>
      <c r="DC160" s="164" t="str">
        <f>IFERROR(IF(DC$17="","",IF(DC17&gt;$D$160,$F$152*DC122,0)+IF(DC17=$D$160,$F$152*SUM($E$122:DC122),0)),0)</f>
        <v/>
      </c>
      <c r="DD160" s="164" t="str">
        <f>IFERROR(IF(DD$17="","",IF(DD17&gt;$D$160,$F$152*DD122,0)+IF(DD17=$D$160,$F$152*SUM($E$122:DD122),0)),0)</f>
        <v/>
      </c>
      <c r="DE160" s="164" t="str">
        <f>IFERROR(IF(DE$17="","",IF(DE17&gt;$D$160,$F$152*DE122,0)+IF(DE17=$D$160,$F$152*SUM($E$122:DE122),0)),0)</f>
        <v/>
      </c>
      <c r="DF160" s="164" t="str">
        <f>IFERROR(IF(DF$17="","",IF(DF17&gt;$D$160,$F$152*DF122,0)+IF(DF17=$D$160,$F$152*SUM($E$122:DF122),0)),0)</f>
        <v/>
      </c>
      <c r="DG160" s="164" t="str">
        <f>IFERROR(IF(DG$17="","",IF(DG17&gt;$D$160,$F$152*DG122,0)+IF(DG17=$D$160,$F$152*SUM($E$122:DG122),0)),0)</f>
        <v/>
      </c>
      <c r="DH160" s="164" t="str">
        <f>IFERROR(IF(DH$17="","",IF(DH17&gt;$D$160,$F$152*DH122,0)+IF(DH17=$D$160,$F$152*SUM($E$122:DH122),0)),0)</f>
        <v/>
      </c>
      <c r="DI160" s="164" t="str">
        <f>IFERROR(IF(DI$17="","",IF(DI17&gt;$D$160,$F$152*DI122,0)+IF(DI17=$D$160,$F$152*SUM($E$122:DI122),0)),0)</f>
        <v/>
      </c>
      <c r="DJ160" s="164" t="str">
        <f>IFERROR(IF(DJ$17="","",IF(DJ17&gt;$D$160,$F$152*DJ122,0)+IF(DJ17=$D$160,$F$152*SUM($E$122:DJ122),0)),0)</f>
        <v/>
      </c>
      <c r="DK160" s="164" t="str">
        <f>IFERROR(IF(DK$17="","",IF(DK17&gt;$D$160,$F$152*DK122,0)+IF(DK17=$D$160,$F$152*SUM($E$122:DK122),0)),0)</f>
        <v/>
      </c>
      <c r="DL160" s="164" t="str">
        <f>IFERROR(IF(DL$17="","",IF(DL17&gt;$D$160,$F$152*DL122,0)+IF(DL17=$D$160,$F$152*SUM($E$122:DL122),0)),0)</f>
        <v/>
      </c>
      <c r="DM160" s="164" t="str">
        <f>IFERROR(IF(DM$17="","",IF(DM17&gt;$D$160,$F$152*DM122,0)+IF(DM17=$D$160,$F$152*SUM($E$122:DM122),0)),0)</f>
        <v/>
      </c>
      <c r="DN160" s="164" t="str">
        <f>IFERROR(IF(DN$17="","",IF(DN17&gt;$D$160,$F$152*DN122,0)+IF(DN17=$D$160,$F$152*SUM($E$122:DN122),0)),0)</f>
        <v/>
      </c>
      <c r="DO160" s="164">
        <f>SUM(F160:DN160)</f>
        <v>8034139.1700000009</v>
      </c>
      <c r="DP160" s="50" t="s">
        <v>172</v>
      </c>
    </row>
    <row r="161" spans="3:120" s="29" customFormat="1" ht="15" customHeight="1">
      <c r="C161" s="29" t="str">
        <f>"Total " &amp;C156</f>
        <v>Total Phase A Deposits</v>
      </c>
      <c r="D161" s="423"/>
      <c r="E161" s="243"/>
      <c r="F161" s="162">
        <f t="shared" ref="F161:AK161" si="260">IF(F$17="","",SUM(F157:F160))</f>
        <v>2887268.7642187504</v>
      </c>
      <c r="G161" s="162">
        <f t="shared" si="260"/>
        <v>446341.065</v>
      </c>
      <c r="H161" s="162">
        <f t="shared" si="260"/>
        <v>446341.065</v>
      </c>
      <c r="I161" s="162">
        <f t="shared" si="260"/>
        <v>4672633.0242187511</v>
      </c>
      <c r="J161" s="162">
        <f t="shared" si="260"/>
        <v>892682.13</v>
      </c>
      <c r="K161" s="162">
        <f t="shared" si="260"/>
        <v>892682.13</v>
      </c>
      <c r="L161" s="162">
        <f t="shared" si="260"/>
        <v>12023312.438437505</v>
      </c>
      <c r="M161" s="162">
        <f t="shared" si="260"/>
        <v>1785364.26</v>
      </c>
      <c r="N161" s="162">
        <f t="shared" si="260"/>
        <v>1785364.26</v>
      </c>
      <c r="O161" s="162">
        <f t="shared" si="260"/>
        <v>1785364.26</v>
      </c>
      <c r="P161" s="162">
        <f t="shared" si="260"/>
        <v>1785364.26</v>
      </c>
      <c r="Q161" s="162">
        <f t="shared" si="260"/>
        <v>1785364.26</v>
      </c>
      <c r="R161" s="162">
        <f t="shared" si="260"/>
        <v>948474.76312499132</v>
      </c>
      <c r="S161" s="162">
        <f t="shared" si="260"/>
        <v>0</v>
      </c>
      <c r="T161" s="162">
        <f t="shared" si="260"/>
        <v>8034139.1700000009</v>
      </c>
      <c r="U161" s="162">
        <f t="shared" si="260"/>
        <v>0</v>
      </c>
      <c r="V161" s="162">
        <f t="shared" si="260"/>
        <v>0</v>
      </c>
      <c r="W161" s="162">
        <f t="shared" si="260"/>
        <v>0</v>
      </c>
      <c r="X161" s="162">
        <f t="shared" si="260"/>
        <v>0</v>
      </c>
      <c r="Y161" s="162">
        <f t="shared" si="260"/>
        <v>0</v>
      </c>
      <c r="Z161" s="162">
        <f t="shared" si="260"/>
        <v>0</v>
      </c>
      <c r="AA161" s="162">
        <f t="shared" si="260"/>
        <v>0</v>
      </c>
      <c r="AB161" s="162">
        <f t="shared" si="260"/>
        <v>0</v>
      </c>
      <c r="AC161" s="162">
        <f t="shared" si="260"/>
        <v>0</v>
      </c>
      <c r="AD161" s="162">
        <f t="shared" si="260"/>
        <v>0</v>
      </c>
      <c r="AE161" s="162">
        <f t="shared" si="260"/>
        <v>0</v>
      </c>
      <c r="AF161" s="162">
        <f t="shared" si="260"/>
        <v>0</v>
      </c>
      <c r="AG161" s="162">
        <f t="shared" si="260"/>
        <v>0</v>
      </c>
      <c r="AH161" s="162">
        <f t="shared" si="260"/>
        <v>0</v>
      </c>
      <c r="AI161" s="162">
        <f t="shared" si="260"/>
        <v>0</v>
      </c>
      <c r="AJ161" s="162">
        <f t="shared" si="260"/>
        <v>0</v>
      </c>
      <c r="AK161" s="162">
        <f t="shared" si="260"/>
        <v>0</v>
      </c>
      <c r="AL161" s="162">
        <f t="shared" ref="AL161:BQ161" si="261">IF(AL$17="","",SUM(AL157:AL160))</f>
        <v>0</v>
      </c>
      <c r="AM161" s="162">
        <f t="shared" si="261"/>
        <v>0</v>
      </c>
      <c r="AN161" s="162">
        <f t="shared" si="261"/>
        <v>0</v>
      </c>
      <c r="AO161" s="162">
        <f t="shared" si="261"/>
        <v>0</v>
      </c>
      <c r="AP161" s="162">
        <f t="shared" si="261"/>
        <v>0</v>
      </c>
      <c r="AQ161" s="162">
        <f t="shared" si="261"/>
        <v>0</v>
      </c>
      <c r="AR161" s="162">
        <f t="shared" si="261"/>
        <v>0</v>
      </c>
      <c r="AS161" s="162">
        <f t="shared" si="261"/>
        <v>0</v>
      </c>
      <c r="AT161" s="162">
        <f t="shared" si="261"/>
        <v>0</v>
      </c>
      <c r="AU161" s="162">
        <f t="shared" si="261"/>
        <v>0</v>
      </c>
      <c r="AV161" s="162">
        <f t="shared" si="261"/>
        <v>0</v>
      </c>
      <c r="AW161" s="162">
        <f t="shared" si="261"/>
        <v>0</v>
      </c>
      <c r="AX161" s="162">
        <f t="shared" si="261"/>
        <v>0</v>
      </c>
      <c r="AY161" s="162">
        <f t="shared" si="261"/>
        <v>0</v>
      </c>
      <c r="AZ161" s="162">
        <f t="shared" si="261"/>
        <v>0</v>
      </c>
      <c r="BA161" s="162">
        <f t="shared" si="261"/>
        <v>0</v>
      </c>
      <c r="BB161" s="162">
        <f t="shared" si="261"/>
        <v>0</v>
      </c>
      <c r="BC161" s="162">
        <f t="shared" si="261"/>
        <v>0</v>
      </c>
      <c r="BD161" s="162">
        <f t="shared" si="261"/>
        <v>0</v>
      </c>
      <c r="BE161" s="162">
        <f t="shared" si="261"/>
        <v>0</v>
      </c>
      <c r="BF161" s="162">
        <f t="shared" si="261"/>
        <v>0</v>
      </c>
      <c r="BG161" s="162">
        <f t="shared" si="261"/>
        <v>0</v>
      </c>
      <c r="BH161" s="162">
        <f t="shared" si="261"/>
        <v>0</v>
      </c>
      <c r="BI161" s="162">
        <f t="shared" si="261"/>
        <v>0</v>
      </c>
      <c r="BJ161" s="162">
        <f t="shared" si="261"/>
        <v>0</v>
      </c>
      <c r="BK161" s="162">
        <f t="shared" si="261"/>
        <v>0</v>
      </c>
      <c r="BL161" s="162">
        <f t="shared" si="261"/>
        <v>0</v>
      </c>
      <c r="BM161" s="162">
        <f t="shared" si="261"/>
        <v>0</v>
      </c>
      <c r="BN161" s="162">
        <f t="shared" si="261"/>
        <v>0</v>
      </c>
      <c r="BO161" s="162" t="str">
        <f t="shared" si="261"/>
        <v/>
      </c>
      <c r="BP161" s="162" t="str">
        <f t="shared" si="261"/>
        <v/>
      </c>
      <c r="BQ161" s="162" t="str">
        <f t="shared" si="261"/>
        <v/>
      </c>
      <c r="BR161" s="162" t="str">
        <f t="shared" ref="BR161:CA161" si="262">IF(BR$17="","",SUM(BR157:BR160))</f>
        <v/>
      </c>
      <c r="BS161" s="162" t="str">
        <f t="shared" si="262"/>
        <v/>
      </c>
      <c r="BT161" s="162" t="str">
        <f t="shared" si="262"/>
        <v/>
      </c>
      <c r="BU161" s="162" t="str">
        <f t="shared" si="262"/>
        <v/>
      </c>
      <c r="BV161" s="162" t="str">
        <f t="shared" si="262"/>
        <v/>
      </c>
      <c r="BW161" s="162" t="str">
        <f t="shared" si="262"/>
        <v/>
      </c>
      <c r="BX161" s="162" t="str">
        <f t="shared" si="262"/>
        <v/>
      </c>
      <c r="BY161" s="162" t="str">
        <f t="shared" si="262"/>
        <v/>
      </c>
      <c r="BZ161" s="162" t="str">
        <f t="shared" si="262"/>
        <v/>
      </c>
      <c r="CA161" s="162" t="str">
        <f t="shared" si="262"/>
        <v/>
      </c>
      <c r="CB161" s="162" t="str">
        <f t="shared" ref="CB161:DN161" si="263">IF(CB$17="","",SUM(CB157:CB160))</f>
        <v/>
      </c>
      <c r="CC161" s="162" t="str">
        <f t="shared" si="263"/>
        <v/>
      </c>
      <c r="CD161" s="162" t="str">
        <f t="shared" si="263"/>
        <v/>
      </c>
      <c r="CE161" s="162" t="str">
        <f t="shared" si="263"/>
        <v/>
      </c>
      <c r="CF161" s="162" t="str">
        <f t="shared" si="263"/>
        <v/>
      </c>
      <c r="CG161" s="162" t="str">
        <f t="shared" si="263"/>
        <v/>
      </c>
      <c r="CH161" s="162" t="str">
        <f t="shared" si="263"/>
        <v/>
      </c>
      <c r="CI161" s="162" t="str">
        <f t="shared" si="263"/>
        <v/>
      </c>
      <c r="CJ161" s="162" t="str">
        <f t="shared" si="263"/>
        <v/>
      </c>
      <c r="CK161" s="162" t="str">
        <f t="shared" si="263"/>
        <v/>
      </c>
      <c r="CL161" s="162" t="str">
        <f t="shared" si="263"/>
        <v/>
      </c>
      <c r="CM161" s="162" t="str">
        <f t="shared" si="263"/>
        <v/>
      </c>
      <c r="CN161" s="162" t="str">
        <f t="shared" si="263"/>
        <v/>
      </c>
      <c r="CO161" s="162" t="str">
        <f t="shared" si="263"/>
        <v/>
      </c>
      <c r="CP161" s="162" t="str">
        <f t="shared" si="263"/>
        <v/>
      </c>
      <c r="CQ161" s="162" t="str">
        <f t="shared" si="263"/>
        <v/>
      </c>
      <c r="CR161" s="162" t="str">
        <f t="shared" si="263"/>
        <v/>
      </c>
      <c r="CS161" s="162" t="str">
        <f t="shared" si="263"/>
        <v/>
      </c>
      <c r="CT161" s="162" t="str">
        <f t="shared" si="263"/>
        <v/>
      </c>
      <c r="CU161" s="162" t="str">
        <f t="shared" si="263"/>
        <v/>
      </c>
      <c r="CV161" s="162" t="str">
        <f t="shared" si="263"/>
        <v/>
      </c>
      <c r="CW161" s="162" t="str">
        <f t="shared" si="263"/>
        <v/>
      </c>
      <c r="CX161" s="162" t="str">
        <f t="shared" si="263"/>
        <v/>
      </c>
      <c r="CY161" s="162" t="str">
        <f t="shared" si="263"/>
        <v/>
      </c>
      <c r="CZ161" s="162" t="str">
        <f t="shared" si="263"/>
        <v/>
      </c>
      <c r="DA161" s="162" t="str">
        <f t="shared" si="263"/>
        <v/>
      </c>
      <c r="DB161" s="162" t="str">
        <f t="shared" si="263"/>
        <v/>
      </c>
      <c r="DC161" s="162" t="str">
        <f t="shared" si="263"/>
        <v/>
      </c>
      <c r="DD161" s="162" t="str">
        <f t="shared" si="263"/>
        <v/>
      </c>
      <c r="DE161" s="162" t="str">
        <f t="shared" si="263"/>
        <v/>
      </c>
      <c r="DF161" s="162" t="str">
        <f t="shared" si="263"/>
        <v/>
      </c>
      <c r="DG161" s="162" t="str">
        <f t="shared" si="263"/>
        <v/>
      </c>
      <c r="DH161" s="162" t="str">
        <f t="shared" si="263"/>
        <v/>
      </c>
      <c r="DI161" s="162" t="str">
        <f t="shared" si="263"/>
        <v/>
      </c>
      <c r="DJ161" s="162" t="str">
        <f t="shared" si="263"/>
        <v/>
      </c>
      <c r="DK161" s="162" t="str">
        <f t="shared" si="263"/>
        <v/>
      </c>
      <c r="DL161" s="162" t="str">
        <f t="shared" si="263"/>
        <v/>
      </c>
      <c r="DM161" s="162" t="str">
        <f t="shared" si="263"/>
        <v/>
      </c>
      <c r="DN161" s="162" t="str">
        <f t="shared" si="263"/>
        <v/>
      </c>
      <c r="DO161" s="162">
        <f>SUM(F161:DN161)</f>
        <v>40170695.850000009</v>
      </c>
      <c r="DP161" s="50" t="s">
        <v>172</v>
      </c>
    </row>
    <row r="162" spans="3:120" s="29" customFormat="1" ht="15" customHeight="1">
      <c r="D162" s="423"/>
      <c r="E162" s="243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  <c r="AD162" s="162"/>
      <c r="AE162" s="162"/>
      <c r="AF162" s="162"/>
      <c r="AG162" s="162"/>
      <c r="AH162" s="162"/>
      <c r="AI162" s="162"/>
      <c r="AJ162" s="162"/>
      <c r="AK162" s="162"/>
      <c r="AL162" s="162"/>
      <c r="AM162" s="162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2"/>
      <c r="BA162" s="162"/>
      <c r="BB162" s="162"/>
      <c r="BC162" s="162"/>
      <c r="BD162" s="162"/>
      <c r="BE162" s="162"/>
      <c r="BF162" s="162"/>
      <c r="BG162" s="162"/>
      <c r="BH162" s="162"/>
      <c r="BI162" s="162"/>
      <c r="BJ162" s="162"/>
      <c r="BK162" s="162"/>
      <c r="BL162" s="162"/>
      <c r="BM162" s="162"/>
      <c r="BN162" s="162"/>
      <c r="BO162" s="162"/>
      <c r="BP162" s="162"/>
      <c r="BQ162" s="162"/>
      <c r="BR162" s="162"/>
      <c r="BS162" s="162"/>
      <c r="BT162" s="162"/>
      <c r="BU162" s="162"/>
      <c r="BV162" s="162"/>
      <c r="BW162" s="162"/>
      <c r="BX162" s="162"/>
      <c r="BY162" s="162"/>
      <c r="BZ162" s="162"/>
      <c r="CA162" s="162"/>
      <c r="CB162" s="162"/>
      <c r="CC162" s="162"/>
      <c r="CD162" s="162"/>
      <c r="CE162" s="162"/>
      <c r="CF162" s="162"/>
      <c r="CG162" s="162"/>
      <c r="CH162" s="162"/>
      <c r="CI162" s="162"/>
      <c r="CJ162" s="162"/>
      <c r="CK162" s="162"/>
      <c r="CL162" s="162"/>
      <c r="CM162" s="162"/>
      <c r="CN162" s="162"/>
      <c r="CO162" s="162"/>
      <c r="CP162" s="162"/>
      <c r="CQ162" s="162"/>
      <c r="CR162" s="162"/>
      <c r="CS162" s="162"/>
      <c r="CT162" s="162"/>
      <c r="CU162" s="162"/>
      <c r="CV162" s="162"/>
      <c r="CW162" s="162"/>
      <c r="CX162" s="162"/>
      <c r="CY162" s="162"/>
      <c r="CZ162" s="162"/>
      <c r="DA162" s="162"/>
      <c r="DB162" s="162"/>
      <c r="DC162" s="162"/>
      <c r="DD162" s="162"/>
      <c r="DE162" s="162"/>
      <c r="DF162" s="162"/>
      <c r="DG162" s="162"/>
      <c r="DH162" s="162"/>
      <c r="DI162" s="162"/>
      <c r="DJ162" s="162"/>
      <c r="DK162" s="162"/>
      <c r="DL162" s="162"/>
      <c r="DM162" s="162"/>
      <c r="DN162" s="162"/>
      <c r="DO162" s="162"/>
      <c r="DP162" s="50" t="s">
        <v>172</v>
      </c>
    </row>
    <row r="163" spans="3:120" s="29" customFormat="1" ht="15" customHeight="1">
      <c r="C163" s="126" t="str">
        <f>G140&amp;" "&amp;C140</f>
        <v>Phase B Deposits</v>
      </c>
      <c r="D163" s="242"/>
      <c r="E163" s="243"/>
      <c r="F163" s="338"/>
      <c r="G163" s="338"/>
      <c r="H163" s="338"/>
      <c r="I163" s="338"/>
      <c r="J163" s="338"/>
      <c r="K163" s="338"/>
      <c r="L163" s="338"/>
      <c r="M163" s="338"/>
      <c r="N163" s="338"/>
      <c r="O163" s="338"/>
      <c r="P163" s="338"/>
      <c r="Q163" s="338"/>
      <c r="R163" s="338"/>
      <c r="S163" s="338"/>
      <c r="T163" s="338"/>
      <c r="U163" s="338"/>
      <c r="V163" s="338"/>
      <c r="W163" s="338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8"/>
      <c r="AH163" s="338"/>
      <c r="AI163" s="338"/>
      <c r="AJ163" s="338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8"/>
      <c r="BH163" s="338"/>
      <c r="BI163" s="338"/>
      <c r="BJ163" s="338"/>
      <c r="BK163" s="338"/>
      <c r="BL163" s="338"/>
      <c r="BM163" s="338"/>
      <c r="BN163" s="338"/>
      <c r="BO163" s="338"/>
      <c r="BP163" s="338"/>
      <c r="BQ163" s="338"/>
      <c r="BR163" s="338"/>
      <c r="BS163" s="338"/>
      <c r="BT163" s="338"/>
      <c r="BU163" s="338"/>
      <c r="BV163" s="338"/>
      <c r="BW163" s="338"/>
      <c r="BX163" s="338"/>
      <c r="BY163" s="338"/>
      <c r="BZ163" s="338"/>
      <c r="CA163" s="338"/>
      <c r="CB163" s="338"/>
      <c r="CC163" s="338"/>
      <c r="CD163" s="338"/>
      <c r="CE163" s="338"/>
      <c r="CF163" s="338"/>
      <c r="CG163" s="338"/>
      <c r="CH163" s="338"/>
      <c r="CI163" s="338"/>
      <c r="CJ163" s="338"/>
      <c r="CK163" s="338"/>
      <c r="CL163" s="338"/>
      <c r="CM163" s="338"/>
      <c r="CN163" s="338"/>
      <c r="CO163" s="338"/>
      <c r="CP163" s="338"/>
      <c r="CQ163" s="338"/>
      <c r="CR163" s="338"/>
      <c r="CS163" s="338"/>
      <c r="CT163" s="338"/>
      <c r="CU163" s="338"/>
      <c r="CV163" s="338"/>
      <c r="CW163" s="338"/>
      <c r="CX163" s="338"/>
      <c r="CY163" s="338"/>
      <c r="CZ163" s="338"/>
      <c r="DA163" s="338"/>
      <c r="DB163" s="338"/>
      <c r="DC163" s="338"/>
      <c r="DD163" s="338"/>
      <c r="DE163" s="338"/>
      <c r="DF163" s="338"/>
      <c r="DG163" s="338"/>
      <c r="DH163" s="338"/>
      <c r="DI163" s="338"/>
      <c r="DJ163" s="338"/>
      <c r="DK163" s="338"/>
      <c r="DL163" s="338"/>
      <c r="DM163" s="338"/>
      <c r="DN163" s="338"/>
      <c r="DO163" s="162"/>
      <c r="DP163" s="50" t="s">
        <v>172</v>
      </c>
    </row>
    <row r="164" spans="3:120" s="29" customFormat="1" ht="15" customHeight="1">
      <c r="C164" s="120" t="s">
        <v>479</v>
      </c>
      <c r="D164" s="428">
        <v>0</v>
      </c>
      <c r="E164" s="243"/>
      <c r="F164" s="338">
        <f>IFERROR(IF(F$17="","",IF(F17&gt;$D$164,$G$149*F131,0)+IF(F17=$D$164,$G$149*SUM($E$131:F131),0)),0)</f>
        <v>0</v>
      </c>
      <c r="G164" s="338">
        <f>IFERROR(IF(G$17="","",IF(G17&gt;$D$164,$G$149*G131,0)+IF(G17=$D$164,$G$149*SUM($E$131:G131),0)),0)</f>
        <v>0</v>
      </c>
      <c r="H164" s="338">
        <f>IFERROR(IF(H$17="","",IF(H17&gt;$D$164,$G$149*H131,0)+IF(H17=$D$164,$G$149*SUM($E$131:H131),0)),0)</f>
        <v>0</v>
      </c>
      <c r="I164" s="338">
        <f>IFERROR(IF(I$17="","",IF(I17&gt;$D$164,$G$149*I131,0)+IF(I17=$D$164,$G$149*SUM($E$131:I131),0)),0)</f>
        <v>0</v>
      </c>
      <c r="J164" s="338">
        <f>IFERROR(IF(J$17="","",IF(J17&gt;$D$164,$G$149*J131,0)+IF(J17=$D$164,$G$149*SUM($E$131:J131),0)),0)</f>
        <v>0</v>
      </c>
      <c r="K164" s="338">
        <f>IFERROR(IF(K$17="","",IF(K17&gt;$D$164,$G$149*K131,0)+IF(K17=$D$164,$G$149*SUM($E$131:K131),0)),0)</f>
        <v>0</v>
      </c>
      <c r="L164" s="338">
        <f>IFERROR(IF(L$17="","",IF(L17&gt;$D$164,$G$149*L131,0)+IF(L17=$D$164,$G$149*SUM($E$131:L131),0)),0)</f>
        <v>0</v>
      </c>
      <c r="M164" s="338">
        <f>IFERROR(IF(M$17="","",IF(M17&gt;$D$164,$G$149*M131,0)+IF(M17=$D$164,$G$149*SUM($E$131:M131),0)),0)</f>
        <v>0</v>
      </c>
      <c r="N164" s="338">
        <f>IFERROR(IF(N$17="","",IF(N17&gt;$D$164,$G$149*N131,0)+IF(N17=$D$164,$G$149*SUM($E$131:N131),0)),0)</f>
        <v>0</v>
      </c>
      <c r="O164" s="338">
        <f>IFERROR(IF(O$17="","",IF(O17&gt;$D$164,$G$149*O131,0)+IF(O17=$D$164,$G$149*SUM($E$131:O131),0)),0)</f>
        <v>0</v>
      </c>
      <c r="P164" s="338">
        <f>IFERROR(IF(P$17="","",IF(P17&gt;$D$164,$G$149*P131,0)+IF(P17=$D$164,$G$149*SUM($E$131:P131),0)),0)</f>
        <v>0</v>
      </c>
      <c r="Q164" s="338">
        <f>IFERROR(IF(Q$17="","",IF(Q17&gt;$D$164,$G$149*Q131,0)+IF(Q17=$D$164,$G$149*SUM($E$131:Q131),0)),0)</f>
        <v>0</v>
      </c>
      <c r="R164" s="338">
        <f>IFERROR(IF(R$17="","",IF(R17&gt;$D$164,$G$149*R131,0)+IF(R17=$D$164,$G$149*SUM($E$131:R131),0)),0)</f>
        <v>0</v>
      </c>
      <c r="S164" s="338">
        <f>IFERROR(IF(S$17="","",IF(S17&gt;$D$164,$G$149*S131,0)+IF(S17=$D$164,$G$149*SUM($E$131:S131),0)),0)</f>
        <v>0</v>
      </c>
      <c r="T164" s="338">
        <f>IFERROR(IF(T$17="","",IF(T17&gt;$D$164,$G$149*T131,0)+IF(T17=$D$164,$G$149*SUM($E$131:T131),0)),0)</f>
        <v>0</v>
      </c>
      <c r="U164" s="338">
        <f>IFERROR(IF(U$17="","",IF(U17&gt;$D$164,$G$149*U131,0)+IF(U17=$D$164,$G$149*SUM($E$131:U131),0)),0)</f>
        <v>0</v>
      </c>
      <c r="V164" s="338">
        <f>IFERROR(IF(V$17="","",IF(V17&gt;$D$164,$G$149*V131,0)+IF(V17=$D$164,$G$149*SUM($E$131:V131),0)),0)</f>
        <v>0</v>
      </c>
      <c r="W164" s="338">
        <f>IFERROR(IF(W$17="","",IF(W17&gt;$D$164,$G$149*W131,0)+IF(W17=$D$164,$G$149*SUM($E$131:W131),0)),0)</f>
        <v>0</v>
      </c>
      <c r="X164" s="338">
        <f>IFERROR(IF(X$17="","",IF(X17&gt;$D$164,$G$149*X131,0)+IF(X17=$D$164,$G$149*SUM($E$131:X131),0)),0)</f>
        <v>0</v>
      </c>
      <c r="Y164" s="338">
        <f>IFERROR(IF(Y$17="","",IF(Y17&gt;$D$164,$G$149*Y131,0)+IF(Y17=$D$164,$G$149*SUM($E$131:Y131),0)),0)</f>
        <v>0</v>
      </c>
      <c r="Z164" s="338">
        <f>IFERROR(IF(Z$17="","",IF(Z17&gt;$D$164,$G$149*Z131,0)+IF(Z17=$D$164,$G$149*SUM($E$131:Z131),0)),0)</f>
        <v>0</v>
      </c>
      <c r="AA164" s="338">
        <f>IFERROR(IF(AA$17="","",IF(AA17&gt;$D$164,$G$149*AA131,0)+IF(AA17=$D$164,$G$149*SUM($E$131:AA131),0)),0)</f>
        <v>0</v>
      </c>
      <c r="AB164" s="338">
        <f>IFERROR(IF(AB$17="","",IF(AB17&gt;$D$164,$G$149*AB131,0)+IF(AB17=$D$164,$G$149*SUM($E$131:AB131),0)),0)</f>
        <v>0</v>
      </c>
      <c r="AC164" s="338">
        <f>IFERROR(IF(AC$17="","",IF(AC17&gt;$D$164,$G$149*AC131,0)+IF(AC17=$D$164,$G$149*SUM($E$131:AC131),0)),0)</f>
        <v>0</v>
      </c>
      <c r="AD164" s="338">
        <f>IFERROR(IF(AD$17="","",IF(AD17&gt;$D$164,$G$149*AD131,0)+IF(AD17=$D$164,$G$149*SUM($E$131:AD131),0)),0)</f>
        <v>0</v>
      </c>
      <c r="AE164" s="338">
        <f>IFERROR(IF(AE$17="","",IF(AE17&gt;$D$164,$G$149*AE131,0)+IF(AE17=$D$164,$G$149*SUM($E$131:AE131),0)),0)</f>
        <v>0</v>
      </c>
      <c r="AF164" s="338">
        <f>IFERROR(IF(AF$17="","",IF(AF17&gt;$D$164,$G$149*AF131,0)+IF(AF17=$D$164,$G$149*SUM($E$131:AF131),0)),0)</f>
        <v>0</v>
      </c>
      <c r="AG164" s="338">
        <f>IFERROR(IF(AG$17="","",IF(AG17&gt;$D$164,$G$149*AG131,0)+IF(AG17=$D$164,$G$149*SUM($E$131:AG131),0)),0)</f>
        <v>0</v>
      </c>
      <c r="AH164" s="338">
        <f>IFERROR(IF(AH$17="","",IF(AH17&gt;$D$164,$G$149*AH131,0)+IF(AH17=$D$164,$G$149*SUM($E$131:AH131),0)),0)</f>
        <v>0</v>
      </c>
      <c r="AI164" s="338">
        <f>IFERROR(IF(AI$17="","",IF(AI17&gt;$D$164,$G$149*AI131,0)+IF(AI17=$D$164,$G$149*SUM($E$131:AI131),0)),0)</f>
        <v>0</v>
      </c>
      <c r="AJ164" s="338">
        <f>IFERROR(IF(AJ$17="","",IF(AJ17&gt;$D$164,$G$149*AJ131,0)+IF(AJ17=$D$164,$G$149*SUM($E$131:AJ131),0)),0)</f>
        <v>0</v>
      </c>
      <c r="AK164" s="338">
        <f>IFERROR(IF(AK$17="","",IF(AK17&gt;$D$164,$G$149*AK131,0)+IF(AK17=$D$164,$G$149*SUM($E$131:AK131),0)),0)</f>
        <v>0</v>
      </c>
      <c r="AL164" s="338">
        <f>IFERROR(IF(AL$17="","",IF(AL17&gt;$D$164,$G$149*AL131,0)+IF(AL17=$D$164,$G$149*SUM($E$131:AL131),0)),0)</f>
        <v>0</v>
      </c>
      <c r="AM164" s="338">
        <f>IFERROR(IF(AM$17="","",IF(AM17&gt;$D$164,$G$149*AM131,0)+IF(AM17=$D$164,$G$149*SUM($E$131:AM131),0)),0)</f>
        <v>0</v>
      </c>
      <c r="AN164" s="338">
        <f>IFERROR(IF(AN$17="","",IF(AN17&gt;$D$164,$G$149*AN131,0)+IF(AN17=$D$164,$G$149*SUM($E$131:AN131),0)),0)</f>
        <v>0</v>
      </c>
      <c r="AO164" s="338">
        <f>IFERROR(IF(AO$17="","",IF(AO17&gt;$D$164,$G$149*AO131,0)+IF(AO17=$D$164,$G$149*SUM($E$131:AO131),0)),0)</f>
        <v>0</v>
      </c>
      <c r="AP164" s="338">
        <f>IFERROR(IF(AP$17="","",IF(AP17&gt;$D$164,$G$149*AP131,0)+IF(AP17=$D$164,$G$149*SUM($E$131:AP131),0)),0)</f>
        <v>0</v>
      </c>
      <c r="AQ164" s="338">
        <f>IFERROR(IF(AQ$17="","",IF(AQ17&gt;$D$164,$G$149*AQ131,0)+IF(AQ17=$D$164,$G$149*SUM($E$131:AQ131),0)),0)</f>
        <v>0</v>
      </c>
      <c r="AR164" s="338">
        <f>IFERROR(IF(AR$17="","",IF(AR17&gt;$D$164,$G$149*AR131,0)+IF(AR17=$D$164,$G$149*SUM($E$131:AR131),0)),0)</f>
        <v>0</v>
      </c>
      <c r="AS164" s="338">
        <f>IFERROR(IF(AS$17="","",IF(AS17&gt;$D$164,$G$149*AS131,0)+IF(AS17=$D$164,$G$149*SUM($E$131:AS131),0)),0)</f>
        <v>0</v>
      </c>
      <c r="AT164" s="338">
        <f>IFERROR(IF(AT$17="","",IF(AT17&gt;$D$164,$G$149*AT131,0)+IF(AT17=$D$164,$G$149*SUM($E$131:AT131),0)),0)</f>
        <v>0</v>
      </c>
      <c r="AU164" s="338">
        <f>IFERROR(IF(AU$17="","",IF(AU17&gt;$D$164,$G$149*AU131,0)+IF(AU17=$D$164,$G$149*SUM($E$131:AU131),0)),0)</f>
        <v>0</v>
      </c>
      <c r="AV164" s="338">
        <f>IFERROR(IF(AV$17="","",IF(AV17&gt;$D$164,$G$149*AV131,0)+IF(AV17=$D$164,$G$149*SUM($E$131:AV131),0)),0)</f>
        <v>0</v>
      </c>
      <c r="AW164" s="338">
        <f>IFERROR(IF(AW$17="","",IF(AW17&gt;$D$164,$G$149*AW131,0)+IF(AW17=$D$164,$G$149*SUM($E$131:AW131),0)),0)</f>
        <v>0</v>
      </c>
      <c r="AX164" s="338">
        <f>IFERROR(IF(AX$17="","",IF(AX17&gt;$D$164,$G$149*AX131,0)+IF(AX17=$D$164,$G$149*SUM($E$131:AX131),0)),0)</f>
        <v>0</v>
      </c>
      <c r="AY164" s="338">
        <f>IFERROR(IF(AY$17="","",IF(AY17&gt;$D$164,$G$149*AY131,0)+IF(AY17=$D$164,$G$149*SUM($E$131:AY131),0)),0)</f>
        <v>0</v>
      </c>
      <c r="AZ164" s="338">
        <f>IFERROR(IF(AZ$17="","",IF(AZ17&gt;$D$164,$G$149*AZ131,0)+IF(AZ17=$D$164,$G$149*SUM($E$131:AZ131),0)),0)</f>
        <v>0</v>
      </c>
      <c r="BA164" s="338">
        <f>IFERROR(IF(BA$17="","",IF(BA17&gt;$D$164,$G$149*BA131,0)+IF(BA17=$D$164,$G$149*SUM($E$131:BA131),0)),0)</f>
        <v>0</v>
      </c>
      <c r="BB164" s="338">
        <f>IFERROR(IF(BB$17="","",IF(BB17&gt;$D$164,$G$149*BB131,0)+IF(BB17=$D$164,$G$149*SUM($E$131:BB131),0)),0)</f>
        <v>0</v>
      </c>
      <c r="BC164" s="338">
        <f>IFERROR(IF(BC$17="","",IF(BC17&gt;$D$164,$G$149*BC131,0)+IF(BC17=$D$164,$G$149*SUM($E$131:BC131),0)),0)</f>
        <v>0</v>
      </c>
      <c r="BD164" s="338">
        <f>IFERROR(IF(BD$17="","",IF(BD17&gt;$D$164,$G$149*BD131,0)+IF(BD17=$D$164,$G$149*SUM($E$131:BD131),0)),0)</f>
        <v>0</v>
      </c>
      <c r="BE164" s="338">
        <f>IFERROR(IF(BE$17="","",IF(BE17&gt;$D$164,$G$149*BE131,0)+IF(BE17=$D$164,$G$149*SUM($E$131:BE131),0)),0)</f>
        <v>0</v>
      </c>
      <c r="BF164" s="338">
        <f>IFERROR(IF(BF$17="","",IF(BF17&gt;$D$164,$G$149*BF131,0)+IF(BF17=$D$164,$G$149*SUM($E$131:BF131),0)),0)</f>
        <v>0</v>
      </c>
      <c r="BG164" s="338">
        <f>IFERROR(IF(BG$17="","",IF(BG17&gt;$D$164,$G$149*BG131,0)+IF(BG17=$D$164,$G$149*SUM($E$131:BG131),0)),0)</f>
        <v>0</v>
      </c>
      <c r="BH164" s="338">
        <f>IFERROR(IF(BH$17="","",IF(BH17&gt;$D$164,$G$149*BH131,0)+IF(BH17=$D$164,$G$149*SUM($E$131:BH131),0)),0)</f>
        <v>0</v>
      </c>
      <c r="BI164" s="338">
        <f>IFERROR(IF(BI$17="","",IF(BI17&gt;$D$164,$G$149*BI131,0)+IF(BI17=$D$164,$G$149*SUM($E$131:BI131),0)),0)</f>
        <v>0</v>
      </c>
      <c r="BJ164" s="338">
        <f>IFERROR(IF(BJ$17="","",IF(BJ17&gt;$D$164,$G$149*BJ131,0)+IF(BJ17=$D$164,$G$149*SUM($E$131:BJ131),0)),0)</f>
        <v>0</v>
      </c>
      <c r="BK164" s="338">
        <f>IFERROR(IF(BK$17="","",IF(BK17&gt;$D$164,$G$149*BK131,0)+IF(BK17=$D$164,$G$149*SUM($E$131:BK131),0)),0)</f>
        <v>0</v>
      </c>
      <c r="BL164" s="338">
        <f>IFERROR(IF(BL$17="","",IF(BL17&gt;$D$164,$G$149*BL131,0)+IF(BL17=$D$164,$G$149*SUM($E$131:BL131),0)),0)</f>
        <v>0</v>
      </c>
      <c r="BM164" s="338">
        <f>IFERROR(IF(BM$17="","",IF(BM17&gt;$D$164,$G$149*BM131,0)+IF(BM17=$D$164,$G$149*SUM($E$131:BM131),0)),0)</f>
        <v>0</v>
      </c>
      <c r="BN164" s="338">
        <f>IFERROR(IF(BN$17="","",IF(BN17&gt;$D$164,$G$149*BN131,0)+IF(BN17=$D$164,$G$149*SUM($E$131:BN131),0)),0)</f>
        <v>0</v>
      </c>
      <c r="BO164" s="338" t="str">
        <f>IFERROR(IF(BO$17="","",IF(BO17&gt;$D$164,$G$149*BO131,0)+IF(BO17=$D$164,$G$149*SUM($E$131:BO131),0)),0)</f>
        <v/>
      </c>
      <c r="BP164" s="338" t="str">
        <f>IFERROR(IF(BP$17="","",IF(BP17&gt;$D$164,$G$149*BP131,0)+IF(BP17=$D$164,$G$149*SUM($E$131:BP131),0)),0)</f>
        <v/>
      </c>
      <c r="BQ164" s="338" t="str">
        <f>IFERROR(IF(BQ$17="","",IF(BQ17&gt;$D$164,$G$149*BQ131,0)+IF(BQ17=$D$164,$G$149*SUM($E$131:BQ131),0)),0)</f>
        <v/>
      </c>
      <c r="BR164" s="338" t="str">
        <f>IFERROR(IF(BR$17="","",IF(BR17&gt;$D$164,$G$149*BR131,0)+IF(BR17=$D$164,$G$149*SUM($E$131:BR131),0)),0)</f>
        <v/>
      </c>
      <c r="BS164" s="338" t="str">
        <f>IFERROR(IF(BS$17="","",IF(BS17&gt;$D$164,$G$149*BS131,0)+IF(BS17=$D$164,$G$149*SUM($E$131:BS131),0)),0)</f>
        <v/>
      </c>
      <c r="BT164" s="338" t="str">
        <f>IFERROR(IF(BT$17="","",IF(BT17&gt;$D$164,$G$149*BT131,0)+IF(BT17=$D$164,$G$149*SUM($E$131:BT131),0)),0)</f>
        <v/>
      </c>
      <c r="BU164" s="338" t="str">
        <f>IFERROR(IF(BU$17="","",IF(BU17&gt;$D$164,$G$149*BU131,0)+IF(BU17=$D$164,$G$149*SUM($E$131:BU131),0)),0)</f>
        <v/>
      </c>
      <c r="BV164" s="338" t="str">
        <f>IFERROR(IF(BV$17="","",IF(BV17&gt;$D$164,$G$149*BV131,0)+IF(BV17=$D$164,$G$149*SUM($E$131:BV131),0)),0)</f>
        <v/>
      </c>
      <c r="BW164" s="338" t="str">
        <f>IFERROR(IF(BW$17="","",IF(BW17&gt;$D$164,$G$149*BW131,0)+IF(BW17=$D$164,$G$149*SUM($E$131:BW131),0)),0)</f>
        <v/>
      </c>
      <c r="BX164" s="338" t="str">
        <f>IFERROR(IF(BX$17="","",IF(BX17&gt;$D$164,$G$149*BX131,0)+IF(BX17=$D$164,$G$149*SUM($E$131:BX131),0)),0)</f>
        <v/>
      </c>
      <c r="BY164" s="338" t="str">
        <f>IFERROR(IF(BY$17="","",IF(BY17&gt;$D$164,$G$149*BY131,0)+IF(BY17=$D$164,$G$149*SUM($E$131:BY131),0)),0)</f>
        <v/>
      </c>
      <c r="BZ164" s="338" t="str">
        <f>IFERROR(IF(BZ$17="","",IF(BZ17&gt;$D$164,$G$149*BZ131,0)+IF(BZ17=$D$164,$G$149*SUM($E$131:BZ131),0)),0)</f>
        <v/>
      </c>
      <c r="CA164" s="338" t="str">
        <f>IFERROR(IF(CA$17="","",IF(CA17&gt;$D$164,$G$149*CA131,0)+IF(CA17=$D$164,$G$149*SUM($E$131:CA131),0)),0)</f>
        <v/>
      </c>
      <c r="CB164" s="338" t="str">
        <f>IFERROR(IF(CB$17="","",IF(CB17&gt;$D$164,$G$149*CB131,0)+IF(CB17=$D$164,$G$149*SUM($E$131:CB131),0)),0)</f>
        <v/>
      </c>
      <c r="CC164" s="338" t="str">
        <f>IFERROR(IF(CC$17="","",IF(CC17&gt;$D$164,$G$149*CC131,0)+IF(CC17=$D$164,$G$149*SUM($E$131:CC131),0)),0)</f>
        <v/>
      </c>
      <c r="CD164" s="338" t="str">
        <f>IFERROR(IF(CD$17="","",IF(CD17&gt;$D$164,$G$149*CD131,0)+IF(CD17=$D$164,$G$149*SUM($E$131:CD131),0)),0)</f>
        <v/>
      </c>
      <c r="CE164" s="338" t="str">
        <f>IFERROR(IF(CE$17="","",IF(CE17&gt;$D$164,$G$149*CE131,0)+IF(CE17=$D$164,$G$149*SUM($E$131:CE131),0)),0)</f>
        <v/>
      </c>
      <c r="CF164" s="338" t="str">
        <f>IFERROR(IF(CF$17="","",IF(CF17&gt;$D$164,$G$149*CF131,0)+IF(CF17=$D$164,$G$149*SUM($E$131:CF131),0)),0)</f>
        <v/>
      </c>
      <c r="CG164" s="338" t="str">
        <f>IFERROR(IF(CG$17="","",IF(CG17&gt;$D$164,$G$149*CG131,0)+IF(CG17=$D$164,$G$149*SUM($E$131:CG131),0)),0)</f>
        <v/>
      </c>
      <c r="CH164" s="338" t="str">
        <f>IFERROR(IF(CH$17="","",IF(CH17&gt;$D$164,$G$149*CH131,0)+IF(CH17=$D$164,$G$149*SUM($E$131:CH131),0)),0)</f>
        <v/>
      </c>
      <c r="CI164" s="338" t="str">
        <f>IFERROR(IF(CI$17="","",IF(CI17&gt;$D$164,$G$149*CI131,0)+IF(CI17=$D$164,$G$149*SUM($E$131:CI131),0)),0)</f>
        <v/>
      </c>
      <c r="CJ164" s="338" t="str">
        <f>IFERROR(IF(CJ$17="","",IF(CJ17&gt;$D$164,$G$149*CJ131,0)+IF(CJ17=$D$164,$G$149*SUM($E$131:CJ131),0)),0)</f>
        <v/>
      </c>
      <c r="CK164" s="338" t="str">
        <f>IFERROR(IF(CK$17="","",IF(CK17&gt;$D$164,$G$149*CK131,0)+IF(CK17=$D$164,$G$149*SUM($E$131:CK131),0)),0)</f>
        <v/>
      </c>
      <c r="CL164" s="338" t="str">
        <f>IFERROR(IF(CL$17="","",IF(CL17&gt;$D$164,$G$149*CL131,0)+IF(CL17=$D$164,$G$149*SUM($E$131:CL131),0)),0)</f>
        <v/>
      </c>
      <c r="CM164" s="338" t="str">
        <f>IFERROR(IF(CM$17="","",IF(CM17&gt;$D$164,$G$149*CM131,0)+IF(CM17=$D$164,$G$149*SUM($E$131:CM131),0)),0)</f>
        <v/>
      </c>
      <c r="CN164" s="338" t="str">
        <f>IFERROR(IF(CN$17="","",IF(CN17&gt;$D$164,$G$149*CN131,0)+IF(CN17=$D$164,$G$149*SUM($E$131:CN131),0)),0)</f>
        <v/>
      </c>
      <c r="CO164" s="338" t="str">
        <f>IFERROR(IF(CO$17="","",IF(CO17&gt;$D$164,$G$149*CO131,0)+IF(CO17=$D$164,$G$149*SUM($E$131:CO131),0)),0)</f>
        <v/>
      </c>
      <c r="CP164" s="338" t="str">
        <f>IFERROR(IF(CP$17="","",IF(CP17&gt;$D$164,$G$149*CP131,0)+IF(CP17=$D$164,$G$149*SUM($E$131:CP131),0)),0)</f>
        <v/>
      </c>
      <c r="CQ164" s="338" t="str">
        <f>IFERROR(IF(CQ$17="","",IF(CQ17&gt;$D$164,$G$149*CQ131,0)+IF(CQ17=$D$164,$G$149*SUM($E$131:CQ131),0)),0)</f>
        <v/>
      </c>
      <c r="CR164" s="338" t="str">
        <f>IFERROR(IF(CR$17="","",IF(CR17&gt;$D$164,$G$149*CR131,0)+IF(CR17=$D$164,$G$149*SUM($E$131:CR131),0)),0)</f>
        <v/>
      </c>
      <c r="CS164" s="338" t="str">
        <f>IFERROR(IF(CS$17="","",IF(CS17&gt;$D$164,$G$149*CS131,0)+IF(CS17=$D$164,$G$149*SUM($E$131:CS131),0)),0)</f>
        <v/>
      </c>
      <c r="CT164" s="338" t="str">
        <f>IFERROR(IF(CT$17="","",IF(CT17&gt;$D$164,$G$149*CT131,0)+IF(CT17=$D$164,$G$149*SUM($E$131:CT131),0)),0)</f>
        <v/>
      </c>
      <c r="CU164" s="338" t="str">
        <f>IFERROR(IF(CU$17="","",IF(CU17&gt;$D$164,$G$149*CU131,0)+IF(CU17=$D$164,$G$149*SUM($E$131:CU131),0)),0)</f>
        <v/>
      </c>
      <c r="CV164" s="338" t="str">
        <f>IFERROR(IF(CV$17="","",IF(CV17&gt;$D$164,$G$149*CV131,0)+IF(CV17=$D$164,$G$149*SUM($E$131:CV131),0)),0)</f>
        <v/>
      </c>
      <c r="CW164" s="338" t="str">
        <f>IFERROR(IF(CW$17="","",IF(CW17&gt;$D$164,$G$149*CW131,0)+IF(CW17=$D$164,$G$149*SUM($E$131:CW131),0)),0)</f>
        <v/>
      </c>
      <c r="CX164" s="338" t="str">
        <f>IFERROR(IF(CX$17="","",IF(CX17&gt;$D$164,$G$149*CX131,0)+IF(CX17=$D$164,$G$149*SUM($E$131:CX131),0)),0)</f>
        <v/>
      </c>
      <c r="CY164" s="338" t="str">
        <f>IFERROR(IF(CY$17="","",IF(CY17&gt;$D$164,$G$149*CY131,0)+IF(CY17=$D$164,$G$149*SUM($E$131:CY131),0)),0)</f>
        <v/>
      </c>
      <c r="CZ164" s="338" t="str">
        <f>IFERROR(IF(CZ$17="","",IF(CZ17&gt;$D$164,$G$149*CZ131,0)+IF(CZ17=$D$164,$G$149*SUM($E$131:CZ131),0)),0)</f>
        <v/>
      </c>
      <c r="DA164" s="338" t="str">
        <f>IFERROR(IF(DA$17="","",IF(DA17&gt;$D$164,$G$149*DA131,0)+IF(DA17=$D$164,$G$149*SUM($E$131:DA131),0)),0)</f>
        <v/>
      </c>
      <c r="DB164" s="338" t="str">
        <f>IFERROR(IF(DB$17="","",IF(DB17&gt;$D$164,$G$149*DB131,0)+IF(DB17=$D$164,$G$149*SUM($E$131:DB131),0)),0)</f>
        <v/>
      </c>
      <c r="DC164" s="338" t="str">
        <f>IFERROR(IF(DC$17="","",IF(DC17&gt;$D$164,$G$149*DC131,0)+IF(DC17=$D$164,$G$149*SUM($E$131:DC131),0)),0)</f>
        <v/>
      </c>
      <c r="DD164" s="338" t="str">
        <f>IFERROR(IF(DD$17="","",IF(DD17&gt;$D$164,$G$149*DD131,0)+IF(DD17=$D$164,$G$149*SUM($E$131:DD131),0)),0)</f>
        <v/>
      </c>
      <c r="DE164" s="338" t="str">
        <f>IFERROR(IF(DE$17="","",IF(DE17&gt;$D$164,$G$149*DE131,0)+IF(DE17=$D$164,$G$149*SUM($E$131:DE131),0)),0)</f>
        <v/>
      </c>
      <c r="DF164" s="338" t="str">
        <f>IFERROR(IF(DF$17="","",IF(DF17&gt;$D$164,$G$149*DF131,0)+IF(DF17=$D$164,$G$149*SUM($E$131:DF131),0)),0)</f>
        <v/>
      </c>
      <c r="DG164" s="338" t="str">
        <f>IFERROR(IF(DG$17="","",IF(DG17&gt;$D$164,$G$149*DG131,0)+IF(DG17=$D$164,$G$149*SUM($E$131:DG131),0)),0)</f>
        <v/>
      </c>
      <c r="DH164" s="338" t="str">
        <f>IFERROR(IF(DH$17="","",IF(DH17&gt;$D$164,$G$149*DH131,0)+IF(DH17=$D$164,$G$149*SUM($E$131:DH131),0)),0)</f>
        <v/>
      </c>
      <c r="DI164" s="338" t="str">
        <f>IFERROR(IF(DI$17="","",IF(DI17&gt;$D$164,$G$149*DI131,0)+IF(DI17=$D$164,$G$149*SUM($E$131:DI131),0)),0)</f>
        <v/>
      </c>
      <c r="DJ164" s="338" t="str">
        <f>IFERROR(IF(DJ$17="","",IF(DJ17&gt;$D$164,$G$149*DJ131,0)+IF(DJ17=$D$164,$G$149*SUM($E$131:DJ131),0)),0)</f>
        <v/>
      </c>
      <c r="DK164" s="338" t="str">
        <f>IFERROR(IF(DK$17="","",IF(DK17&gt;$D$164,$G$149*DK131,0)+IF(DK17=$D$164,$G$149*SUM($E$131:DK131),0)),0)</f>
        <v/>
      </c>
      <c r="DL164" s="338" t="str">
        <f>IFERROR(IF(DL$17="","",IF(DL17&gt;$D$164,$G$149*DL131,0)+IF(DL17=$D$164,$G$149*SUM($E$131:DL131),0)),0)</f>
        <v/>
      </c>
      <c r="DM164" s="338" t="str">
        <f>IFERROR(IF(DM$17="","",IF(DM17&gt;$D$164,$G$149*DM131,0)+IF(DM17=$D$164,$G$149*SUM($E$131:DM131),0)),0)</f>
        <v/>
      </c>
      <c r="DN164" s="338" t="str">
        <f>IFERROR(IF(DN$17="","",IF(DN17&gt;$D$164,$G$149*DN131,0)+IF(DN17=$D$164,$G$149*SUM($E$131:DN131),0)),0)</f>
        <v/>
      </c>
      <c r="DO164" s="162">
        <f>SUM(F164:DN164)</f>
        <v>0</v>
      </c>
      <c r="DP164" s="50" t="s">
        <v>172</v>
      </c>
    </row>
    <row r="165" spans="3:120" s="29" customFormat="1" ht="15" customHeight="1">
      <c r="C165" s="29" t="s">
        <v>478</v>
      </c>
      <c r="D165" s="428">
        <v>3</v>
      </c>
      <c r="E165" s="243"/>
      <c r="F165" s="338">
        <f>IFERROR(IF(F$17="","",IF(F17&gt;$D$165,$G$150*F131,0)+IF(F17=$D$165,$G$150*SUM($E$131:F131),0)),0)</f>
        <v>0</v>
      </c>
      <c r="G165" s="338">
        <f>IFERROR(IF(G$17="","",IF(G17&gt;$D$165,$G$150*G131,0)+IF(G17=$D$165,$G$150*SUM($E$131:G131),0)),0)</f>
        <v>0</v>
      </c>
      <c r="H165" s="338">
        <f>IFERROR(IF(H$17="","",IF(H17&gt;$D$165,$G$150*H131,0)+IF(H17=$D$165,$G$150*SUM($E$131:H131),0)),0)</f>
        <v>0</v>
      </c>
      <c r="I165" s="338">
        <f>IFERROR(IF(I$17="","",IF(I17&gt;$D$165,$G$150*I131,0)+IF(I17=$D$165,$G$150*SUM($E$131:I131),0)),0)</f>
        <v>0</v>
      </c>
      <c r="J165" s="338">
        <f>IFERROR(IF(J$17="","",IF(J17&gt;$D$165,$G$150*J131,0)+IF(J17=$D$165,$G$150*SUM($E$131:J131),0)),0)</f>
        <v>0</v>
      </c>
      <c r="K165" s="338">
        <f>IFERROR(IF(K$17="","",IF(K17&gt;$D$165,$G$150*K131,0)+IF(K17=$D$165,$G$150*SUM($E$131:K131),0)),0)</f>
        <v>0</v>
      </c>
      <c r="L165" s="338">
        <f>IFERROR(IF(L$17="","",IF(L17&gt;$D$165,$G$150*L131,0)+IF(L17=$D$165,$G$150*SUM($E$131:L131),0)),0)</f>
        <v>0</v>
      </c>
      <c r="M165" s="338">
        <f>IFERROR(IF(M$17="","",IF(M17&gt;$D$165,$G$150*M131,0)+IF(M17=$D$165,$G$150*SUM($E$131:M131),0)),0)</f>
        <v>0</v>
      </c>
      <c r="N165" s="338">
        <f>IFERROR(IF(N$17="","",IF(N17&gt;$D$165,$G$150*N131,0)+IF(N17=$D$165,$G$150*SUM($E$131:N131),0)),0)</f>
        <v>0</v>
      </c>
      <c r="O165" s="338">
        <f>IFERROR(IF(O$17="","",IF(O17&gt;$D$165,$G$150*O131,0)+IF(O17=$D$165,$G$150*SUM($E$131:O131),0)),0)</f>
        <v>0</v>
      </c>
      <c r="P165" s="338">
        <f>IFERROR(IF(P$17="","",IF(P17&gt;$D$165,$G$150*P131,0)+IF(P17=$D$165,$G$150*SUM($E$131:P131),0)),0)</f>
        <v>0</v>
      </c>
      <c r="Q165" s="338">
        <f>IFERROR(IF(Q$17="","",IF(Q17&gt;$D$165,$G$150*Q131,0)+IF(Q17=$D$165,$G$150*SUM($E$131:Q131),0)),0)</f>
        <v>0</v>
      </c>
      <c r="R165" s="338">
        <f>IFERROR(IF(R$17="","",IF(R17&gt;$D$165,$G$150*R131,0)+IF(R17=$D$165,$G$150*SUM($E$131:R131),0)),0)</f>
        <v>0</v>
      </c>
      <c r="S165" s="338">
        <f>IFERROR(IF(S$17="","",IF(S17&gt;$D$165,$G$150*S131,0)+IF(S17=$D$165,$G$150*SUM($E$131:S131),0)),0)</f>
        <v>0</v>
      </c>
      <c r="T165" s="338">
        <f>IFERROR(IF(T$17="","",IF(T17&gt;$D$165,$G$150*T131,0)+IF(T17=$D$165,$G$150*SUM($E$131:T131),0)),0)</f>
        <v>0</v>
      </c>
      <c r="U165" s="338">
        <f>IFERROR(IF(U$17="","",IF(U17&gt;$D$165,$G$150*U131,0)+IF(U17=$D$165,$G$150*SUM($E$131:U131),0)),0)</f>
        <v>0</v>
      </c>
      <c r="V165" s="338">
        <f>IFERROR(IF(V$17="","",IF(V17&gt;$D$165,$G$150*V131,0)+IF(V17=$D$165,$G$150*SUM($E$131:V131),0)),0)</f>
        <v>0</v>
      </c>
      <c r="W165" s="338">
        <f>IFERROR(IF(W$17="","",IF(W17&gt;$D$165,$G$150*W131,0)+IF(W17=$D$165,$G$150*SUM($E$131:W131),0)),0)</f>
        <v>0</v>
      </c>
      <c r="X165" s="338">
        <f>IFERROR(IF(X$17="","",IF(X17&gt;$D$165,$G$150*X131,0)+IF(X17=$D$165,$G$150*SUM($E$131:X131),0)),0)</f>
        <v>0</v>
      </c>
      <c r="Y165" s="338">
        <f>IFERROR(IF(Y$17="","",IF(Y17&gt;$D$165,$G$150*Y131,0)+IF(Y17=$D$165,$G$150*SUM($E$131:Y131),0)),0)</f>
        <v>0</v>
      </c>
      <c r="Z165" s="338">
        <f>IFERROR(IF(Z$17="","",IF(Z17&gt;$D$165,$G$150*Z131,0)+IF(Z17=$D$165,$G$150*SUM($E$131:Z131),0)),0)</f>
        <v>0</v>
      </c>
      <c r="AA165" s="338">
        <f>IFERROR(IF(AA$17="","",IF(AA17&gt;$D$165,$G$150*AA131,0)+IF(AA17=$D$165,$G$150*SUM($E$131:AA131),0)),0)</f>
        <v>0</v>
      </c>
      <c r="AB165" s="338">
        <f>IFERROR(IF(AB$17="","",IF(AB17&gt;$D$165,$G$150*AB131,0)+IF(AB17=$D$165,$G$150*SUM($E$131:AB131),0)),0)</f>
        <v>0</v>
      </c>
      <c r="AC165" s="338">
        <f>IFERROR(IF(AC$17="","",IF(AC17&gt;$D$165,$G$150*AC131,0)+IF(AC17=$D$165,$G$150*SUM($E$131:AC131),0)),0)</f>
        <v>0</v>
      </c>
      <c r="AD165" s="338">
        <f>IFERROR(IF(AD$17="","",IF(AD17&gt;$D$165,$G$150*AD131,0)+IF(AD17=$D$165,$G$150*SUM($E$131:AD131),0)),0)</f>
        <v>0</v>
      </c>
      <c r="AE165" s="338">
        <f>IFERROR(IF(AE$17="","",IF(AE17&gt;$D$165,$G$150*AE131,0)+IF(AE17=$D$165,$G$150*SUM($E$131:AE131),0)),0)</f>
        <v>0</v>
      </c>
      <c r="AF165" s="338">
        <f>IFERROR(IF(AF$17="","",IF(AF17&gt;$D$165,$G$150*AF131,0)+IF(AF17=$D$165,$G$150*SUM($E$131:AF131),0)),0)</f>
        <v>0</v>
      </c>
      <c r="AG165" s="338">
        <f>IFERROR(IF(AG$17="","",IF(AG17&gt;$D$165,$G$150*AG131,0)+IF(AG17=$D$165,$G$150*SUM($E$131:AG131),0)),0)</f>
        <v>0</v>
      </c>
      <c r="AH165" s="338">
        <f>IFERROR(IF(AH$17="","",IF(AH17&gt;$D$165,$G$150*AH131,0)+IF(AH17=$D$165,$G$150*SUM($E$131:AH131),0)),0)</f>
        <v>0</v>
      </c>
      <c r="AI165" s="338">
        <f>IFERROR(IF(AI$17="","",IF(AI17&gt;$D$165,$G$150*AI131,0)+IF(AI17=$D$165,$G$150*SUM($E$131:AI131),0)),0)</f>
        <v>0</v>
      </c>
      <c r="AJ165" s="338">
        <f>IFERROR(IF(AJ$17="","",IF(AJ17&gt;$D$165,$G$150*AJ131,0)+IF(AJ17=$D$165,$G$150*SUM($E$131:AJ131),0)),0)</f>
        <v>0</v>
      </c>
      <c r="AK165" s="338">
        <f>IFERROR(IF(AK$17="","",IF(AK17&gt;$D$165,$G$150*AK131,0)+IF(AK17=$D$165,$G$150*SUM($E$131:AK131),0)),0)</f>
        <v>0</v>
      </c>
      <c r="AL165" s="338">
        <f>IFERROR(IF(AL$17="","",IF(AL17&gt;$D$165,$G$150*AL131,0)+IF(AL17=$D$165,$G$150*SUM($E$131:AL131),0)),0)</f>
        <v>0</v>
      </c>
      <c r="AM165" s="338">
        <f>IFERROR(IF(AM$17="","",IF(AM17&gt;$D$165,$G$150*AM131,0)+IF(AM17=$D$165,$G$150*SUM($E$131:AM131),0)),0)</f>
        <v>0</v>
      </c>
      <c r="AN165" s="338">
        <f>IFERROR(IF(AN$17="","",IF(AN17&gt;$D$165,$G$150*AN131,0)+IF(AN17=$D$165,$G$150*SUM($E$131:AN131),0)),0)</f>
        <v>0</v>
      </c>
      <c r="AO165" s="338">
        <f>IFERROR(IF(AO$17="","",IF(AO17&gt;$D$165,$G$150*AO131,0)+IF(AO17=$D$165,$G$150*SUM($E$131:AO131),0)),0)</f>
        <v>0</v>
      </c>
      <c r="AP165" s="338">
        <f>IFERROR(IF(AP$17="","",IF(AP17&gt;$D$165,$G$150*AP131,0)+IF(AP17=$D$165,$G$150*SUM($E$131:AP131),0)),0)</f>
        <v>0</v>
      </c>
      <c r="AQ165" s="338">
        <f>IFERROR(IF(AQ$17="","",IF(AQ17&gt;$D$165,$G$150*AQ131,0)+IF(AQ17=$D$165,$G$150*SUM($E$131:AQ131),0)),0)</f>
        <v>0</v>
      </c>
      <c r="AR165" s="338">
        <f>IFERROR(IF(AR$17="","",IF(AR17&gt;$D$165,$G$150*AR131,0)+IF(AR17=$D$165,$G$150*SUM($E$131:AR131),0)),0)</f>
        <v>0</v>
      </c>
      <c r="AS165" s="338">
        <f>IFERROR(IF(AS$17="","",IF(AS17&gt;$D$165,$G$150*AS131,0)+IF(AS17=$D$165,$G$150*SUM($E$131:AS131),0)),0)</f>
        <v>0</v>
      </c>
      <c r="AT165" s="338">
        <f>IFERROR(IF(AT$17="","",IF(AT17&gt;$D$165,$G$150*AT131,0)+IF(AT17=$D$165,$G$150*SUM($E$131:AT131),0)),0)</f>
        <v>0</v>
      </c>
      <c r="AU165" s="338">
        <f>IFERROR(IF(AU$17="","",IF(AU17&gt;$D$165,$G$150*AU131,0)+IF(AU17=$D$165,$G$150*SUM($E$131:AU131),0)),0)</f>
        <v>0</v>
      </c>
      <c r="AV165" s="338">
        <f>IFERROR(IF(AV$17="","",IF(AV17&gt;$D$165,$G$150*AV131,0)+IF(AV17=$D$165,$G$150*SUM($E$131:AV131),0)),0)</f>
        <v>0</v>
      </c>
      <c r="AW165" s="338">
        <f>IFERROR(IF(AW$17="","",IF(AW17&gt;$D$165,$G$150*AW131,0)+IF(AW17=$D$165,$G$150*SUM($E$131:AW131),0)),0)</f>
        <v>0</v>
      </c>
      <c r="AX165" s="338">
        <f>IFERROR(IF(AX$17="","",IF(AX17&gt;$D$165,$G$150*AX131,0)+IF(AX17=$D$165,$G$150*SUM($E$131:AX131),0)),0)</f>
        <v>0</v>
      </c>
      <c r="AY165" s="338">
        <f>IFERROR(IF(AY$17="","",IF(AY17&gt;$D$165,$G$150*AY131,0)+IF(AY17=$D$165,$G$150*SUM($E$131:AY131),0)),0)</f>
        <v>0</v>
      </c>
      <c r="AZ165" s="338">
        <f>IFERROR(IF(AZ$17="","",IF(AZ17&gt;$D$165,$G$150*AZ131,0)+IF(AZ17=$D$165,$G$150*SUM($E$131:AZ131),0)),0)</f>
        <v>0</v>
      </c>
      <c r="BA165" s="338">
        <f>IFERROR(IF(BA$17="","",IF(BA17&gt;$D$165,$G$150*BA131,0)+IF(BA17=$D$165,$G$150*SUM($E$131:BA131),0)),0)</f>
        <v>0</v>
      </c>
      <c r="BB165" s="338">
        <f>IFERROR(IF(BB$17="","",IF(BB17&gt;$D$165,$G$150*BB131,0)+IF(BB17=$D$165,$G$150*SUM($E$131:BB131),0)),0)</f>
        <v>0</v>
      </c>
      <c r="BC165" s="338">
        <f>IFERROR(IF(BC$17="","",IF(BC17&gt;$D$165,$G$150*BC131,0)+IF(BC17=$D$165,$G$150*SUM($E$131:BC131),0)),0)</f>
        <v>0</v>
      </c>
      <c r="BD165" s="338">
        <f>IFERROR(IF(BD$17="","",IF(BD17&gt;$D$165,$G$150*BD131,0)+IF(BD17=$D$165,$G$150*SUM($E$131:BD131),0)),0)</f>
        <v>0</v>
      </c>
      <c r="BE165" s="338">
        <f>IFERROR(IF(BE$17="","",IF(BE17&gt;$D$165,$G$150*BE131,0)+IF(BE17=$D$165,$G$150*SUM($E$131:BE131),0)),0)</f>
        <v>0</v>
      </c>
      <c r="BF165" s="338">
        <f>IFERROR(IF(BF$17="","",IF(BF17&gt;$D$165,$G$150*BF131,0)+IF(BF17=$D$165,$G$150*SUM($E$131:BF131),0)),0)</f>
        <v>0</v>
      </c>
      <c r="BG165" s="338">
        <f>IFERROR(IF(BG$17="","",IF(BG17&gt;$D$165,$G$150*BG131,0)+IF(BG17=$D$165,$G$150*SUM($E$131:BG131),0)),0)</f>
        <v>0</v>
      </c>
      <c r="BH165" s="338">
        <f>IFERROR(IF(BH$17="","",IF(BH17&gt;$D$165,$G$150*BH131,0)+IF(BH17=$D$165,$G$150*SUM($E$131:BH131),0)),0)</f>
        <v>0</v>
      </c>
      <c r="BI165" s="338">
        <f>IFERROR(IF(BI$17="","",IF(BI17&gt;$D$165,$G$150*BI131,0)+IF(BI17=$D$165,$G$150*SUM($E$131:BI131),0)),0)</f>
        <v>0</v>
      </c>
      <c r="BJ165" s="338">
        <f>IFERROR(IF(BJ$17="","",IF(BJ17&gt;$D$165,$G$150*BJ131,0)+IF(BJ17=$D$165,$G$150*SUM($E$131:BJ131),0)),0)</f>
        <v>0</v>
      </c>
      <c r="BK165" s="338">
        <f>IFERROR(IF(BK$17="","",IF(BK17&gt;$D$165,$G$150*BK131,0)+IF(BK17=$D$165,$G$150*SUM($E$131:BK131),0)),0)</f>
        <v>0</v>
      </c>
      <c r="BL165" s="338">
        <f>IFERROR(IF(BL$17="","",IF(BL17&gt;$D$165,$G$150*BL131,0)+IF(BL17=$D$165,$G$150*SUM($E$131:BL131),0)),0)</f>
        <v>0</v>
      </c>
      <c r="BM165" s="338">
        <f>IFERROR(IF(BM$17="","",IF(BM17&gt;$D$165,$G$150*BM131,0)+IF(BM17=$D$165,$G$150*SUM($E$131:BM131),0)),0)</f>
        <v>0</v>
      </c>
      <c r="BN165" s="338">
        <f>IFERROR(IF(BN$17="","",IF(BN17&gt;$D$165,$G$150*BN131,0)+IF(BN17=$D$165,$G$150*SUM($E$131:BN131),0)),0)</f>
        <v>0</v>
      </c>
      <c r="BO165" s="338" t="str">
        <f>IFERROR(IF(BO$17="","",IF(BO17&gt;$D$165,$G$150*BO131,0)+IF(BO17=$D$165,$G$150*SUM($E$131:BO131),0)),0)</f>
        <v/>
      </c>
      <c r="BP165" s="338" t="str">
        <f>IFERROR(IF(BP$17="","",IF(BP17&gt;$D$165,$G$150*BP131,0)+IF(BP17=$D$165,$G$150*SUM($E$131:BP131),0)),0)</f>
        <v/>
      </c>
      <c r="BQ165" s="338" t="str">
        <f>IFERROR(IF(BQ$17="","",IF(BQ17&gt;$D$165,$G$150*BQ131,0)+IF(BQ17=$D$165,$G$150*SUM($E$131:BQ131),0)),0)</f>
        <v/>
      </c>
      <c r="BR165" s="338" t="str">
        <f>IFERROR(IF(BR$17="","",IF(BR17&gt;$D$165,$G$150*BR131,0)+IF(BR17=$D$165,$G$150*SUM($E$131:BR131),0)),0)</f>
        <v/>
      </c>
      <c r="BS165" s="338" t="str">
        <f>IFERROR(IF(BS$17="","",IF(BS17&gt;$D$165,$G$150*BS131,0)+IF(BS17=$D$165,$G$150*SUM($E$131:BS131),0)),0)</f>
        <v/>
      </c>
      <c r="BT165" s="338" t="str">
        <f>IFERROR(IF(BT$17="","",IF(BT17&gt;$D$165,$G$150*BT131,0)+IF(BT17=$D$165,$G$150*SUM($E$131:BT131),0)),0)</f>
        <v/>
      </c>
      <c r="BU165" s="338" t="str">
        <f>IFERROR(IF(BU$17="","",IF(BU17&gt;$D$165,$G$150*BU131,0)+IF(BU17=$D$165,$G$150*SUM($E$131:BU131),0)),0)</f>
        <v/>
      </c>
      <c r="BV165" s="338" t="str">
        <f>IFERROR(IF(BV$17="","",IF(BV17&gt;$D$165,$G$150*BV131,0)+IF(BV17=$D$165,$G$150*SUM($E$131:BV131),0)),0)</f>
        <v/>
      </c>
      <c r="BW165" s="338" t="str">
        <f>IFERROR(IF(BW$17="","",IF(BW17&gt;$D$165,$G$150*BW131,0)+IF(BW17=$D$165,$G$150*SUM($E$131:BW131),0)),0)</f>
        <v/>
      </c>
      <c r="BX165" s="338" t="str">
        <f>IFERROR(IF(BX$17="","",IF(BX17&gt;$D$165,$G$150*BX131,0)+IF(BX17=$D$165,$G$150*SUM($E$131:BX131),0)),0)</f>
        <v/>
      </c>
      <c r="BY165" s="338" t="str">
        <f>IFERROR(IF(BY$17="","",IF(BY17&gt;$D$165,$G$150*BY131,0)+IF(BY17=$D$165,$G$150*SUM($E$131:BY131),0)),0)</f>
        <v/>
      </c>
      <c r="BZ165" s="338" t="str">
        <f>IFERROR(IF(BZ$17="","",IF(BZ17&gt;$D$165,$G$150*BZ131,0)+IF(BZ17=$D$165,$G$150*SUM($E$131:BZ131),0)),0)</f>
        <v/>
      </c>
      <c r="CA165" s="338" t="str">
        <f>IFERROR(IF(CA$17="","",IF(CA17&gt;$D$165,$G$150*CA131,0)+IF(CA17=$D$165,$G$150*SUM($E$131:CA131),0)),0)</f>
        <v/>
      </c>
      <c r="CB165" s="338" t="str">
        <f>IFERROR(IF(CB$17="","",IF(CB17&gt;$D$165,$G$150*CB131,0)+IF(CB17=$D$165,$G$150*SUM($E$131:CB131),0)),0)</f>
        <v/>
      </c>
      <c r="CC165" s="338" t="str">
        <f>IFERROR(IF(CC$17="","",IF(CC17&gt;$D$165,$G$150*CC131,0)+IF(CC17=$D$165,$G$150*SUM($E$131:CC131),0)),0)</f>
        <v/>
      </c>
      <c r="CD165" s="338" t="str">
        <f>IFERROR(IF(CD$17="","",IF(CD17&gt;$D$165,$G$150*CD131,0)+IF(CD17=$D$165,$G$150*SUM($E$131:CD131),0)),0)</f>
        <v/>
      </c>
      <c r="CE165" s="338" t="str">
        <f>IFERROR(IF(CE$17="","",IF(CE17&gt;$D$165,$G$150*CE131,0)+IF(CE17=$D$165,$G$150*SUM($E$131:CE131),0)),0)</f>
        <v/>
      </c>
      <c r="CF165" s="338" t="str">
        <f>IFERROR(IF(CF$17="","",IF(CF17&gt;$D$165,$G$150*CF131,0)+IF(CF17=$D$165,$G$150*SUM($E$131:CF131),0)),0)</f>
        <v/>
      </c>
      <c r="CG165" s="338" t="str">
        <f>IFERROR(IF(CG$17="","",IF(CG17&gt;$D$165,$G$150*CG131,0)+IF(CG17=$D$165,$G$150*SUM($E$131:CG131),0)),0)</f>
        <v/>
      </c>
      <c r="CH165" s="338" t="str">
        <f>IFERROR(IF(CH$17="","",IF(CH17&gt;$D$165,$G$150*CH131,0)+IF(CH17=$D$165,$G$150*SUM($E$131:CH131),0)),0)</f>
        <v/>
      </c>
      <c r="CI165" s="338" t="str">
        <f>IFERROR(IF(CI$17="","",IF(CI17&gt;$D$165,$G$150*CI131,0)+IF(CI17=$D$165,$G$150*SUM($E$131:CI131),0)),0)</f>
        <v/>
      </c>
      <c r="CJ165" s="338" t="str">
        <f>IFERROR(IF(CJ$17="","",IF(CJ17&gt;$D$165,$G$150*CJ131,0)+IF(CJ17=$D$165,$G$150*SUM($E$131:CJ131),0)),0)</f>
        <v/>
      </c>
      <c r="CK165" s="338" t="str">
        <f>IFERROR(IF(CK$17="","",IF(CK17&gt;$D$165,$G$150*CK131,0)+IF(CK17=$D$165,$G$150*SUM($E$131:CK131),0)),0)</f>
        <v/>
      </c>
      <c r="CL165" s="338" t="str">
        <f>IFERROR(IF(CL$17="","",IF(CL17&gt;$D$165,$G$150*CL131,0)+IF(CL17=$D$165,$G$150*SUM($E$131:CL131),0)),0)</f>
        <v/>
      </c>
      <c r="CM165" s="338" t="str">
        <f>IFERROR(IF(CM$17="","",IF(CM17&gt;$D$165,$G$150*CM131,0)+IF(CM17=$D$165,$G$150*SUM($E$131:CM131),0)),0)</f>
        <v/>
      </c>
      <c r="CN165" s="338" t="str">
        <f>IFERROR(IF(CN$17="","",IF(CN17&gt;$D$165,$G$150*CN131,0)+IF(CN17=$D$165,$G$150*SUM($E$131:CN131),0)),0)</f>
        <v/>
      </c>
      <c r="CO165" s="338" t="str">
        <f>IFERROR(IF(CO$17="","",IF(CO17&gt;$D$165,$G$150*CO131,0)+IF(CO17=$D$165,$G$150*SUM($E$131:CO131),0)),0)</f>
        <v/>
      </c>
      <c r="CP165" s="338" t="str">
        <f>IFERROR(IF(CP$17="","",IF(CP17&gt;$D$165,$G$150*CP131,0)+IF(CP17=$D$165,$G$150*SUM($E$131:CP131),0)),0)</f>
        <v/>
      </c>
      <c r="CQ165" s="338" t="str">
        <f>IFERROR(IF(CQ$17="","",IF(CQ17&gt;$D$165,$G$150*CQ131,0)+IF(CQ17=$D$165,$G$150*SUM($E$131:CQ131),0)),0)</f>
        <v/>
      </c>
      <c r="CR165" s="338" t="str">
        <f>IFERROR(IF(CR$17="","",IF(CR17&gt;$D$165,$G$150*CR131,0)+IF(CR17=$D$165,$G$150*SUM($E$131:CR131),0)),0)</f>
        <v/>
      </c>
      <c r="CS165" s="338" t="str">
        <f>IFERROR(IF(CS$17="","",IF(CS17&gt;$D$165,$G$150*CS131,0)+IF(CS17=$D$165,$G$150*SUM($E$131:CS131),0)),0)</f>
        <v/>
      </c>
      <c r="CT165" s="338" t="str">
        <f>IFERROR(IF(CT$17="","",IF(CT17&gt;$D$165,$G$150*CT131,0)+IF(CT17=$D$165,$G$150*SUM($E$131:CT131),0)),0)</f>
        <v/>
      </c>
      <c r="CU165" s="338" t="str">
        <f>IFERROR(IF(CU$17="","",IF(CU17&gt;$D$165,$G$150*CU131,0)+IF(CU17=$D$165,$G$150*SUM($E$131:CU131),0)),0)</f>
        <v/>
      </c>
      <c r="CV165" s="338" t="str">
        <f>IFERROR(IF(CV$17="","",IF(CV17&gt;$D$165,$G$150*CV131,0)+IF(CV17=$D$165,$G$150*SUM($E$131:CV131),0)),0)</f>
        <v/>
      </c>
      <c r="CW165" s="338" t="str">
        <f>IFERROR(IF(CW$17="","",IF(CW17&gt;$D$165,$G$150*CW131,0)+IF(CW17=$D$165,$G$150*SUM($E$131:CW131),0)),0)</f>
        <v/>
      </c>
      <c r="CX165" s="338" t="str">
        <f>IFERROR(IF(CX$17="","",IF(CX17&gt;$D$165,$G$150*CX131,0)+IF(CX17=$D$165,$G$150*SUM($E$131:CX131),0)),0)</f>
        <v/>
      </c>
      <c r="CY165" s="338" t="str">
        <f>IFERROR(IF(CY$17="","",IF(CY17&gt;$D$165,$G$150*CY131,0)+IF(CY17=$D$165,$G$150*SUM($E$131:CY131),0)),0)</f>
        <v/>
      </c>
      <c r="CZ165" s="338" t="str">
        <f>IFERROR(IF(CZ$17="","",IF(CZ17&gt;$D$165,$G$150*CZ131,0)+IF(CZ17=$D$165,$G$150*SUM($E$131:CZ131),0)),0)</f>
        <v/>
      </c>
      <c r="DA165" s="338" t="str">
        <f>IFERROR(IF(DA$17="","",IF(DA17&gt;$D$165,$G$150*DA131,0)+IF(DA17=$D$165,$G$150*SUM($E$131:DA131),0)),0)</f>
        <v/>
      </c>
      <c r="DB165" s="338" t="str">
        <f>IFERROR(IF(DB$17="","",IF(DB17&gt;$D$165,$G$150*DB131,0)+IF(DB17=$D$165,$G$150*SUM($E$131:DB131),0)),0)</f>
        <v/>
      </c>
      <c r="DC165" s="338" t="str">
        <f>IFERROR(IF(DC$17="","",IF(DC17&gt;$D$165,$G$150*DC131,0)+IF(DC17=$D$165,$G$150*SUM($E$131:DC131),0)),0)</f>
        <v/>
      </c>
      <c r="DD165" s="338" t="str">
        <f>IFERROR(IF(DD$17="","",IF(DD17&gt;$D$165,$G$150*DD131,0)+IF(DD17=$D$165,$G$150*SUM($E$131:DD131),0)),0)</f>
        <v/>
      </c>
      <c r="DE165" s="338" t="str">
        <f>IFERROR(IF(DE$17="","",IF(DE17&gt;$D$165,$G$150*DE131,0)+IF(DE17=$D$165,$G$150*SUM($E$131:DE131),0)),0)</f>
        <v/>
      </c>
      <c r="DF165" s="338" t="str">
        <f>IFERROR(IF(DF$17="","",IF(DF17&gt;$D$165,$G$150*DF131,0)+IF(DF17=$D$165,$G$150*SUM($E$131:DF131),0)),0)</f>
        <v/>
      </c>
      <c r="DG165" s="338" t="str">
        <f>IFERROR(IF(DG$17="","",IF(DG17&gt;$D$165,$G$150*DG131,0)+IF(DG17=$D$165,$G$150*SUM($E$131:DG131),0)),0)</f>
        <v/>
      </c>
      <c r="DH165" s="338" t="str">
        <f>IFERROR(IF(DH$17="","",IF(DH17&gt;$D$165,$G$150*DH131,0)+IF(DH17=$D$165,$G$150*SUM($E$131:DH131),0)),0)</f>
        <v/>
      </c>
      <c r="DI165" s="338" t="str">
        <f>IFERROR(IF(DI$17="","",IF(DI17&gt;$D$165,$G$150*DI131,0)+IF(DI17=$D$165,$G$150*SUM($E$131:DI131),0)),0)</f>
        <v/>
      </c>
      <c r="DJ165" s="338" t="str">
        <f>IFERROR(IF(DJ$17="","",IF(DJ17&gt;$D$165,$G$150*DJ131,0)+IF(DJ17=$D$165,$G$150*SUM($E$131:DJ131),0)),0)</f>
        <v/>
      </c>
      <c r="DK165" s="338" t="str">
        <f>IFERROR(IF(DK$17="","",IF(DK17&gt;$D$165,$G$150*DK131,0)+IF(DK17=$D$165,$G$150*SUM($E$131:DK131),0)),0)</f>
        <v/>
      </c>
      <c r="DL165" s="338" t="str">
        <f>IFERROR(IF(DL$17="","",IF(DL17&gt;$D$165,$G$150*DL131,0)+IF(DL17=$D$165,$G$150*SUM($E$131:DL131),0)),0)</f>
        <v/>
      </c>
      <c r="DM165" s="338" t="str">
        <f>IFERROR(IF(DM$17="","",IF(DM17&gt;$D$165,$G$150*DM131,0)+IF(DM17=$D$165,$G$150*SUM($E$131:DM131),0)),0)</f>
        <v/>
      </c>
      <c r="DN165" s="338" t="str">
        <f>IFERROR(IF(DN$17="","",IF(DN17&gt;$D$165,$G$150*DN131,0)+IF(DN17=$D$165,$G$150*SUM($E$131:DN131),0)),0)</f>
        <v/>
      </c>
      <c r="DO165" s="162">
        <f>SUM(F165:DN165)</f>
        <v>0</v>
      </c>
      <c r="DP165" s="50" t="s">
        <v>172</v>
      </c>
    </row>
    <row r="166" spans="3:120" s="29" customFormat="1" ht="15" customHeight="1">
      <c r="C166" s="29" t="s">
        <v>477</v>
      </c>
      <c r="D166" s="428">
        <v>6</v>
      </c>
      <c r="E166" s="243"/>
      <c r="F166" s="338">
        <f>IFERROR(IF(F$17="","",IF(F17&gt;$D$166,$G$151*F131,0)+IF(F17=$D$166,$G$151*SUM($E$131:F131),0)),0)</f>
        <v>0</v>
      </c>
      <c r="G166" s="338">
        <f>IFERROR(IF(G$17="","",IF(G17&gt;$D$166,$G$151*G131,0)+IF(G17=$D$166,$G$151*SUM($E$131:G131),0)),0)</f>
        <v>0</v>
      </c>
      <c r="H166" s="338">
        <f>IFERROR(IF(H$17="","",IF(H17&gt;$D$166,$G$151*H131,0)+IF(H17=$D$166,$G$151*SUM($E$131:H131),0)),0)</f>
        <v>0</v>
      </c>
      <c r="I166" s="338">
        <f>IFERROR(IF(I$17="","",IF(I17&gt;$D$166,$G$151*I131,0)+IF(I17=$D$166,$G$151*SUM($E$131:I131),0)),0)</f>
        <v>0</v>
      </c>
      <c r="J166" s="338">
        <f>IFERROR(IF(J$17="","",IF(J17&gt;$D$166,$G$151*J131,0)+IF(J17=$D$166,$G$151*SUM($E$131:J131),0)),0)</f>
        <v>0</v>
      </c>
      <c r="K166" s="338">
        <f>IFERROR(IF(K$17="","",IF(K17&gt;$D$166,$G$151*K131,0)+IF(K17=$D$166,$G$151*SUM($E$131:K131),0)),0)</f>
        <v>0</v>
      </c>
      <c r="L166" s="338">
        <f>IFERROR(IF(L$17="","",IF(L17&gt;$D$166,$G$151*L131,0)+IF(L17=$D$166,$G$151*SUM($E$131:L131),0)),0)</f>
        <v>0</v>
      </c>
      <c r="M166" s="338">
        <f>IFERROR(IF(M$17="","",IF(M17&gt;$D$166,$G$151*M131,0)+IF(M17=$D$166,$G$151*SUM($E$131:M131),0)),0)</f>
        <v>0</v>
      </c>
      <c r="N166" s="338">
        <f>IFERROR(IF(N$17="","",IF(N17&gt;$D$166,$G$151*N131,0)+IF(N17=$D$166,$G$151*SUM($E$131:N131),0)),0)</f>
        <v>0</v>
      </c>
      <c r="O166" s="338">
        <f>IFERROR(IF(O$17="","",IF(O17&gt;$D$166,$G$151*O131,0)+IF(O17=$D$166,$G$151*SUM($E$131:O131),0)),0)</f>
        <v>0</v>
      </c>
      <c r="P166" s="338">
        <f>IFERROR(IF(P$17="","",IF(P17&gt;$D$166,$G$151*P131,0)+IF(P17=$D$166,$G$151*SUM($E$131:P131),0)),0)</f>
        <v>0</v>
      </c>
      <c r="Q166" s="338">
        <f>IFERROR(IF(Q$17="","",IF(Q17&gt;$D$166,$G$151*Q131,0)+IF(Q17=$D$166,$G$151*SUM($E$131:Q131),0)),0)</f>
        <v>0</v>
      </c>
      <c r="R166" s="338">
        <f>IFERROR(IF(R$17="","",IF(R17&gt;$D$166,$G$151*R131,0)+IF(R17=$D$166,$G$151*SUM($E$131:R131),0)),0)</f>
        <v>0</v>
      </c>
      <c r="S166" s="338">
        <f>IFERROR(IF(S$17="","",IF(S17&gt;$D$166,$G$151*S131,0)+IF(S17=$D$166,$G$151*SUM($E$131:S131),0)),0)</f>
        <v>0</v>
      </c>
      <c r="T166" s="338">
        <f>IFERROR(IF(T$17="","",IF(T17&gt;$D$166,$G$151*T131,0)+IF(T17=$D$166,$G$151*SUM($E$131:T131),0)),0)</f>
        <v>0</v>
      </c>
      <c r="U166" s="338">
        <f>IFERROR(IF(U$17="","",IF(U17&gt;$D$166,$G$151*U131,0)+IF(U17=$D$166,$G$151*SUM($E$131:U131),0)),0)</f>
        <v>0</v>
      </c>
      <c r="V166" s="338">
        <f>IFERROR(IF(V$17="","",IF(V17&gt;$D$166,$G$151*V131,0)+IF(V17=$D$166,$G$151*SUM($E$131:V131),0)),0)</f>
        <v>0</v>
      </c>
      <c r="W166" s="338">
        <f>IFERROR(IF(W$17="","",IF(W17&gt;$D$166,$G$151*W131,0)+IF(W17=$D$166,$G$151*SUM($E$131:W131),0)),0)</f>
        <v>0</v>
      </c>
      <c r="X166" s="338">
        <f>IFERROR(IF(X$17="","",IF(X17&gt;$D$166,$G$151*X131,0)+IF(X17=$D$166,$G$151*SUM($E$131:X131),0)),0)</f>
        <v>0</v>
      </c>
      <c r="Y166" s="338">
        <f>IFERROR(IF(Y$17="","",IF(Y17&gt;$D$166,$G$151*Y131,0)+IF(Y17=$D$166,$G$151*SUM($E$131:Y131),0)),0)</f>
        <v>0</v>
      </c>
      <c r="Z166" s="338">
        <f>IFERROR(IF(Z$17="","",IF(Z17&gt;$D$166,$G$151*Z131,0)+IF(Z17=$D$166,$G$151*SUM($E$131:Z131),0)),0)</f>
        <v>0</v>
      </c>
      <c r="AA166" s="338">
        <f>IFERROR(IF(AA$17="","",IF(AA17&gt;$D$166,$G$151*AA131,0)+IF(AA17=$D$166,$G$151*SUM($E$131:AA131),0)),0)</f>
        <v>0</v>
      </c>
      <c r="AB166" s="338">
        <f>IFERROR(IF(AB$17="","",IF(AB17&gt;$D$166,$G$151*AB131,0)+IF(AB17=$D$166,$G$151*SUM($E$131:AB131),0)),0)</f>
        <v>0</v>
      </c>
      <c r="AC166" s="338">
        <f>IFERROR(IF(AC$17="","",IF(AC17&gt;$D$166,$G$151*AC131,0)+IF(AC17=$D$166,$G$151*SUM($E$131:AC131),0)),0)</f>
        <v>0</v>
      </c>
      <c r="AD166" s="338">
        <f>IFERROR(IF(AD$17="","",IF(AD17&gt;$D$166,$G$151*AD131,0)+IF(AD17=$D$166,$G$151*SUM($E$131:AD131),0)),0)</f>
        <v>0</v>
      </c>
      <c r="AE166" s="338">
        <f>IFERROR(IF(AE$17="","",IF(AE17&gt;$D$166,$G$151*AE131,0)+IF(AE17=$D$166,$G$151*SUM($E$131:AE131),0)),0)</f>
        <v>0</v>
      </c>
      <c r="AF166" s="338">
        <f>IFERROR(IF(AF$17="","",IF(AF17&gt;$D$166,$G$151*AF131,0)+IF(AF17=$D$166,$G$151*SUM($E$131:AF131),0)),0)</f>
        <v>0</v>
      </c>
      <c r="AG166" s="338">
        <f>IFERROR(IF(AG$17="","",IF(AG17&gt;$D$166,$G$151*AG131,0)+IF(AG17=$D$166,$G$151*SUM($E$131:AG131),0)),0)</f>
        <v>0</v>
      </c>
      <c r="AH166" s="338">
        <f>IFERROR(IF(AH$17="","",IF(AH17&gt;$D$166,$G$151*AH131,0)+IF(AH17=$D$166,$G$151*SUM($E$131:AH131),0)),0)</f>
        <v>0</v>
      </c>
      <c r="AI166" s="338">
        <f>IFERROR(IF(AI$17="","",IF(AI17&gt;$D$166,$G$151*AI131,0)+IF(AI17=$D$166,$G$151*SUM($E$131:AI131),0)),0)</f>
        <v>0</v>
      </c>
      <c r="AJ166" s="338">
        <f>IFERROR(IF(AJ$17="","",IF(AJ17&gt;$D$166,$G$151*AJ131,0)+IF(AJ17=$D$166,$G$151*SUM($E$131:AJ131),0)),0)</f>
        <v>0</v>
      </c>
      <c r="AK166" s="338">
        <f>IFERROR(IF(AK$17="","",IF(AK17&gt;$D$166,$G$151*AK131,0)+IF(AK17=$D$166,$G$151*SUM($E$131:AK131),0)),0)</f>
        <v>0</v>
      </c>
      <c r="AL166" s="338">
        <f>IFERROR(IF(AL$17="","",IF(AL17&gt;$D$166,$G$151*AL131,0)+IF(AL17=$D$166,$G$151*SUM($E$131:AL131),0)),0)</f>
        <v>0</v>
      </c>
      <c r="AM166" s="338">
        <f>IFERROR(IF(AM$17="","",IF(AM17&gt;$D$166,$G$151*AM131,0)+IF(AM17=$D$166,$G$151*SUM($E$131:AM131),0)),0)</f>
        <v>0</v>
      </c>
      <c r="AN166" s="338">
        <f>IFERROR(IF(AN$17="","",IF(AN17&gt;$D$166,$G$151*AN131,0)+IF(AN17=$D$166,$G$151*SUM($E$131:AN131),0)),0)</f>
        <v>0</v>
      </c>
      <c r="AO166" s="338">
        <f>IFERROR(IF(AO$17="","",IF(AO17&gt;$D$166,$G$151*AO131,0)+IF(AO17=$D$166,$G$151*SUM($E$131:AO131),0)),0)</f>
        <v>0</v>
      </c>
      <c r="AP166" s="338">
        <f>IFERROR(IF(AP$17="","",IF(AP17&gt;$D$166,$G$151*AP131,0)+IF(AP17=$D$166,$G$151*SUM($E$131:AP131),0)),0)</f>
        <v>0</v>
      </c>
      <c r="AQ166" s="338">
        <f>IFERROR(IF(AQ$17="","",IF(AQ17&gt;$D$166,$G$151*AQ131,0)+IF(AQ17=$D$166,$G$151*SUM($E$131:AQ131),0)),0)</f>
        <v>0</v>
      </c>
      <c r="AR166" s="338">
        <f>IFERROR(IF(AR$17="","",IF(AR17&gt;$D$166,$G$151*AR131,0)+IF(AR17=$D$166,$G$151*SUM($E$131:AR131),0)),0)</f>
        <v>0</v>
      </c>
      <c r="AS166" s="338">
        <f>IFERROR(IF(AS$17="","",IF(AS17&gt;$D$166,$G$151*AS131,0)+IF(AS17=$D$166,$G$151*SUM($E$131:AS131),0)),0)</f>
        <v>0</v>
      </c>
      <c r="AT166" s="338">
        <f>IFERROR(IF(AT$17="","",IF(AT17&gt;$D$166,$G$151*AT131,0)+IF(AT17=$D$166,$G$151*SUM($E$131:AT131),0)),0)</f>
        <v>0</v>
      </c>
      <c r="AU166" s="338">
        <f>IFERROR(IF(AU$17="","",IF(AU17&gt;$D$166,$G$151*AU131,0)+IF(AU17=$D$166,$G$151*SUM($E$131:AU131),0)),0)</f>
        <v>0</v>
      </c>
      <c r="AV166" s="338">
        <f>IFERROR(IF(AV$17="","",IF(AV17&gt;$D$166,$G$151*AV131,0)+IF(AV17=$D$166,$G$151*SUM($E$131:AV131),0)),0)</f>
        <v>0</v>
      </c>
      <c r="AW166" s="338">
        <f>IFERROR(IF(AW$17="","",IF(AW17&gt;$D$166,$G$151*AW131,0)+IF(AW17=$D$166,$G$151*SUM($E$131:AW131),0)),0)</f>
        <v>0</v>
      </c>
      <c r="AX166" s="338">
        <f>IFERROR(IF(AX$17="","",IF(AX17&gt;$D$166,$G$151*AX131,0)+IF(AX17=$D$166,$G$151*SUM($E$131:AX131),0)),0)</f>
        <v>0</v>
      </c>
      <c r="AY166" s="338">
        <f>IFERROR(IF(AY$17="","",IF(AY17&gt;$D$166,$G$151*AY131,0)+IF(AY17=$D$166,$G$151*SUM($E$131:AY131),0)),0)</f>
        <v>0</v>
      </c>
      <c r="AZ166" s="338">
        <f>IFERROR(IF(AZ$17="","",IF(AZ17&gt;$D$166,$G$151*AZ131,0)+IF(AZ17=$D$166,$G$151*SUM($E$131:AZ131),0)),0)</f>
        <v>0</v>
      </c>
      <c r="BA166" s="338">
        <f>IFERROR(IF(BA$17="","",IF(BA17&gt;$D$166,$G$151*BA131,0)+IF(BA17=$D$166,$G$151*SUM($E$131:BA131),0)),0)</f>
        <v>0</v>
      </c>
      <c r="BB166" s="338">
        <f>IFERROR(IF(BB$17="","",IF(BB17&gt;$D$166,$G$151*BB131,0)+IF(BB17=$D$166,$G$151*SUM($E$131:BB131),0)),0)</f>
        <v>0</v>
      </c>
      <c r="BC166" s="338">
        <f>IFERROR(IF(BC$17="","",IF(BC17&gt;$D$166,$G$151*BC131,0)+IF(BC17=$D$166,$G$151*SUM($E$131:BC131),0)),0)</f>
        <v>0</v>
      </c>
      <c r="BD166" s="338">
        <f>IFERROR(IF(BD$17="","",IF(BD17&gt;$D$166,$G$151*BD131,0)+IF(BD17=$D$166,$G$151*SUM($E$131:BD131),0)),0)</f>
        <v>0</v>
      </c>
      <c r="BE166" s="338">
        <f>IFERROR(IF(BE$17="","",IF(BE17&gt;$D$166,$G$151*BE131,0)+IF(BE17=$D$166,$G$151*SUM($E$131:BE131),0)),0)</f>
        <v>0</v>
      </c>
      <c r="BF166" s="338">
        <f>IFERROR(IF(BF$17="","",IF(BF17&gt;$D$166,$G$151*BF131,0)+IF(BF17=$D$166,$G$151*SUM($E$131:BF131),0)),0)</f>
        <v>0</v>
      </c>
      <c r="BG166" s="338">
        <f>IFERROR(IF(BG$17="","",IF(BG17&gt;$D$166,$G$151*BG131,0)+IF(BG17=$D$166,$G$151*SUM($E$131:BG131),0)),0)</f>
        <v>0</v>
      </c>
      <c r="BH166" s="338">
        <f>IFERROR(IF(BH$17="","",IF(BH17&gt;$D$166,$G$151*BH131,0)+IF(BH17=$D$166,$G$151*SUM($E$131:BH131),0)),0)</f>
        <v>0</v>
      </c>
      <c r="BI166" s="338">
        <f>IFERROR(IF(BI$17="","",IF(BI17&gt;$D$166,$G$151*BI131,0)+IF(BI17=$D$166,$G$151*SUM($E$131:BI131),0)),0)</f>
        <v>0</v>
      </c>
      <c r="BJ166" s="338">
        <f>IFERROR(IF(BJ$17="","",IF(BJ17&gt;$D$166,$G$151*BJ131,0)+IF(BJ17=$D$166,$G$151*SUM($E$131:BJ131),0)),0)</f>
        <v>0</v>
      </c>
      <c r="BK166" s="338">
        <f>IFERROR(IF(BK$17="","",IF(BK17&gt;$D$166,$G$151*BK131,0)+IF(BK17=$D$166,$G$151*SUM($E$131:BK131),0)),0)</f>
        <v>0</v>
      </c>
      <c r="BL166" s="338">
        <f>IFERROR(IF(BL$17="","",IF(BL17&gt;$D$166,$G$151*BL131,0)+IF(BL17=$D$166,$G$151*SUM($E$131:BL131),0)),0)</f>
        <v>0</v>
      </c>
      <c r="BM166" s="338">
        <f>IFERROR(IF(BM$17="","",IF(BM17&gt;$D$166,$G$151*BM131,0)+IF(BM17=$D$166,$G$151*SUM($E$131:BM131),0)),0)</f>
        <v>0</v>
      </c>
      <c r="BN166" s="338">
        <f>IFERROR(IF(BN$17="","",IF(BN17&gt;$D$166,$G$151*BN131,0)+IF(BN17=$D$166,$G$151*SUM($E$131:BN131),0)),0)</f>
        <v>0</v>
      </c>
      <c r="BO166" s="338" t="str">
        <f>IFERROR(IF(BO$17="","",IF(BO17&gt;$D$166,$G$151*BO131,0)+IF(BO17=$D$166,$G$151*SUM($E$131:BO131),0)),0)</f>
        <v/>
      </c>
      <c r="BP166" s="338" t="str">
        <f>IFERROR(IF(BP$17="","",IF(BP17&gt;$D$166,$G$151*BP131,0)+IF(BP17=$D$166,$G$151*SUM($E$131:BP131),0)),0)</f>
        <v/>
      </c>
      <c r="BQ166" s="338" t="str">
        <f>IFERROR(IF(BQ$17="","",IF(BQ17&gt;$D$166,$G$151*BQ131,0)+IF(BQ17=$D$166,$G$151*SUM($E$131:BQ131),0)),0)</f>
        <v/>
      </c>
      <c r="BR166" s="338" t="str">
        <f>IFERROR(IF(BR$17="","",IF(BR17&gt;$D$166,$G$151*BR131,0)+IF(BR17=$D$166,$G$151*SUM($E$131:BR131),0)),0)</f>
        <v/>
      </c>
      <c r="BS166" s="338" t="str">
        <f>IFERROR(IF(BS$17="","",IF(BS17&gt;$D$166,$G$151*BS131,0)+IF(BS17=$D$166,$G$151*SUM($E$131:BS131),0)),0)</f>
        <v/>
      </c>
      <c r="BT166" s="338" t="str">
        <f>IFERROR(IF(BT$17="","",IF(BT17&gt;$D$166,$G$151*BT131,0)+IF(BT17=$D$166,$G$151*SUM($E$131:BT131),0)),0)</f>
        <v/>
      </c>
      <c r="BU166" s="338" t="str">
        <f>IFERROR(IF(BU$17="","",IF(BU17&gt;$D$166,$G$151*BU131,0)+IF(BU17=$D$166,$G$151*SUM($E$131:BU131),0)),0)</f>
        <v/>
      </c>
      <c r="BV166" s="338" t="str">
        <f>IFERROR(IF(BV$17="","",IF(BV17&gt;$D$166,$G$151*BV131,0)+IF(BV17=$D$166,$G$151*SUM($E$131:BV131),0)),0)</f>
        <v/>
      </c>
      <c r="BW166" s="338" t="str">
        <f>IFERROR(IF(BW$17="","",IF(BW17&gt;$D$166,$G$151*BW131,0)+IF(BW17=$D$166,$G$151*SUM($E$131:BW131),0)),0)</f>
        <v/>
      </c>
      <c r="BX166" s="338" t="str">
        <f>IFERROR(IF(BX$17="","",IF(BX17&gt;$D$166,$G$151*BX131,0)+IF(BX17=$D$166,$G$151*SUM($E$131:BX131),0)),0)</f>
        <v/>
      </c>
      <c r="BY166" s="338" t="str">
        <f>IFERROR(IF(BY$17="","",IF(BY17&gt;$D$166,$G$151*BY131,0)+IF(BY17=$D$166,$G$151*SUM($E$131:BY131),0)),0)</f>
        <v/>
      </c>
      <c r="BZ166" s="338" t="str">
        <f>IFERROR(IF(BZ$17="","",IF(BZ17&gt;$D$166,$G$151*BZ131,0)+IF(BZ17=$D$166,$G$151*SUM($E$131:BZ131),0)),0)</f>
        <v/>
      </c>
      <c r="CA166" s="338" t="str">
        <f>IFERROR(IF(CA$17="","",IF(CA17&gt;$D$166,$G$151*CA131,0)+IF(CA17=$D$166,$G$151*SUM($E$131:CA131),0)),0)</f>
        <v/>
      </c>
      <c r="CB166" s="338" t="str">
        <f>IFERROR(IF(CB$17="","",IF(CB17&gt;$D$166,$G$151*CB131,0)+IF(CB17=$D$166,$G$151*SUM($E$131:CB131),0)),0)</f>
        <v/>
      </c>
      <c r="CC166" s="338" t="str">
        <f>IFERROR(IF(CC$17="","",IF(CC17&gt;$D$166,$G$151*CC131,0)+IF(CC17=$D$166,$G$151*SUM($E$131:CC131),0)),0)</f>
        <v/>
      </c>
      <c r="CD166" s="338" t="str">
        <f>IFERROR(IF(CD$17="","",IF(CD17&gt;$D$166,$G$151*CD131,0)+IF(CD17=$D$166,$G$151*SUM($E$131:CD131),0)),0)</f>
        <v/>
      </c>
      <c r="CE166" s="338" t="str">
        <f>IFERROR(IF(CE$17="","",IF(CE17&gt;$D$166,$G$151*CE131,0)+IF(CE17=$D$166,$G$151*SUM($E$131:CE131),0)),0)</f>
        <v/>
      </c>
      <c r="CF166" s="338" t="str">
        <f>IFERROR(IF(CF$17="","",IF(CF17&gt;$D$166,$G$151*CF131,0)+IF(CF17=$D$166,$G$151*SUM($E$131:CF131),0)),0)</f>
        <v/>
      </c>
      <c r="CG166" s="338" t="str">
        <f>IFERROR(IF(CG$17="","",IF(CG17&gt;$D$166,$G$151*CG131,0)+IF(CG17=$D$166,$G$151*SUM($E$131:CG131),0)),0)</f>
        <v/>
      </c>
      <c r="CH166" s="338" t="str">
        <f>IFERROR(IF(CH$17="","",IF(CH17&gt;$D$166,$G$151*CH131,0)+IF(CH17=$D$166,$G$151*SUM($E$131:CH131),0)),0)</f>
        <v/>
      </c>
      <c r="CI166" s="338" t="str">
        <f>IFERROR(IF(CI$17="","",IF(CI17&gt;$D$166,$G$151*CI131,0)+IF(CI17=$D$166,$G$151*SUM($E$131:CI131),0)),0)</f>
        <v/>
      </c>
      <c r="CJ166" s="338" t="str">
        <f>IFERROR(IF(CJ$17="","",IF(CJ17&gt;$D$166,$G$151*CJ131,0)+IF(CJ17=$D$166,$G$151*SUM($E$131:CJ131),0)),0)</f>
        <v/>
      </c>
      <c r="CK166" s="338" t="str">
        <f>IFERROR(IF(CK$17="","",IF(CK17&gt;$D$166,$G$151*CK131,0)+IF(CK17=$D$166,$G$151*SUM($E$131:CK131),0)),0)</f>
        <v/>
      </c>
      <c r="CL166" s="338" t="str">
        <f>IFERROR(IF(CL$17="","",IF(CL17&gt;$D$166,$G$151*CL131,0)+IF(CL17=$D$166,$G$151*SUM($E$131:CL131),0)),0)</f>
        <v/>
      </c>
      <c r="CM166" s="338" t="str">
        <f>IFERROR(IF(CM$17="","",IF(CM17&gt;$D$166,$G$151*CM131,0)+IF(CM17=$D$166,$G$151*SUM($E$131:CM131),0)),0)</f>
        <v/>
      </c>
      <c r="CN166" s="338" t="str">
        <f>IFERROR(IF(CN$17="","",IF(CN17&gt;$D$166,$G$151*CN131,0)+IF(CN17=$D$166,$G$151*SUM($E$131:CN131),0)),0)</f>
        <v/>
      </c>
      <c r="CO166" s="338" t="str">
        <f>IFERROR(IF(CO$17="","",IF(CO17&gt;$D$166,$G$151*CO131,0)+IF(CO17=$D$166,$G$151*SUM($E$131:CO131),0)),0)</f>
        <v/>
      </c>
      <c r="CP166" s="338" t="str">
        <f>IFERROR(IF(CP$17="","",IF(CP17&gt;$D$166,$G$151*CP131,0)+IF(CP17=$D$166,$G$151*SUM($E$131:CP131),0)),0)</f>
        <v/>
      </c>
      <c r="CQ166" s="338" t="str">
        <f>IFERROR(IF(CQ$17="","",IF(CQ17&gt;$D$166,$G$151*CQ131,0)+IF(CQ17=$D$166,$G$151*SUM($E$131:CQ131),0)),0)</f>
        <v/>
      </c>
      <c r="CR166" s="338" t="str">
        <f>IFERROR(IF(CR$17="","",IF(CR17&gt;$D$166,$G$151*CR131,0)+IF(CR17=$D$166,$G$151*SUM($E$131:CR131),0)),0)</f>
        <v/>
      </c>
      <c r="CS166" s="338" t="str">
        <f>IFERROR(IF(CS$17="","",IF(CS17&gt;$D$166,$G$151*CS131,0)+IF(CS17=$D$166,$G$151*SUM($E$131:CS131),0)),0)</f>
        <v/>
      </c>
      <c r="CT166" s="338" t="str">
        <f>IFERROR(IF(CT$17="","",IF(CT17&gt;$D$166,$G$151*CT131,0)+IF(CT17=$D$166,$G$151*SUM($E$131:CT131),0)),0)</f>
        <v/>
      </c>
      <c r="CU166" s="338" t="str">
        <f>IFERROR(IF(CU$17="","",IF(CU17&gt;$D$166,$G$151*CU131,0)+IF(CU17=$D$166,$G$151*SUM($E$131:CU131),0)),0)</f>
        <v/>
      </c>
      <c r="CV166" s="338" t="str">
        <f>IFERROR(IF(CV$17="","",IF(CV17&gt;$D$166,$G$151*CV131,0)+IF(CV17=$D$166,$G$151*SUM($E$131:CV131),0)),0)</f>
        <v/>
      </c>
      <c r="CW166" s="338" t="str">
        <f>IFERROR(IF(CW$17="","",IF(CW17&gt;$D$166,$G$151*CW131,0)+IF(CW17=$D$166,$G$151*SUM($E$131:CW131),0)),0)</f>
        <v/>
      </c>
      <c r="CX166" s="338" t="str">
        <f>IFERROR(IF(CX$17="","",IF(CX17&gt;$D$166,$G$151*CX131,0)+IF(CX17=$D$166,$G$151*SUM($E$131:CX131),0)),0)</f>
        <v/>
      </c>
      <c r="CY166" s="338" t="str">
        <f>IFERROR(IF(CY$17="","",IF(CY17&gt;$D$166,$G$151*CY131,0)+IF(CY17=$D$166,$G$151*SUM($E$131:CY131),0)),0)</f>
        <v/>
      </c>
      <c r="CZ166" s="338" t="str">
        <f>IFERROR(IF(CZ$17="","",IF(CZ17&gt;$D$166,$G$151*CZ131,0)+IF(CZ17=$D$166,$G$151*SUM($E$131:CZ131),0)),0)</f>
        <v/>
      </c>
      <c r="DA166" s="338" t="str">
        <f>IFERROR(IF(DA$17="","",IF(DA17&gt;$D$166,$G$151*DA131,0)+IF(DA17=$D$166,$G$151*SUM($E$131:DA131),0)),0)</f>
        <v/>
      </c>
      <c r="DB166" s="338" t="str">
        <f>IFERROR(IF(DB$17="","",IF(DB17&gt;$D$166,$G$151*DB131,0)+IF(DB17=$D$166,$G$151*SUM($E$131:DB131),0)),0)</f>
        <v/>
      </c>
      <c r="DC166" s="338" t="str">
        <f>IFERROR(IF(DC$17="","",IF(DC17&gt;$D$166,$G$151*DC131,0)+IF(DC17=$D$166,$G$151*SUM($E$131:DC131),0)),0)</f>
        <v/>
      </c>
      <c r="DD166" s="338" t="str">
        <f>IFERROR(IF(DD$17="","",IF(DD17&gt;$D$166,$G$151*DD131,0)+IF(DD17=$D$166,$G$151*SUM($E$131:DD131),0)),0)</f>
        <v/>
      </c>
      <c r="DE166" s="338" t="str">
        <f>IFERROR(IF(DE$17="","",IF(DE17&gt;$D$166,$G$151*DE131,0)+IF(DE17=$D$166,$G$151*SUM($E$131:DE131),0)),0)</f>
        <v/>
      </c>
      <c r="DF166" s="338" t="str">
        <f>IFERROR(IF(DF$17="","",IF(DF17&gt;$D$166,$G$151*DF131,0)+IF(DF17=$D$166,$G$151*SUM($E$131:DF131),0)),0)</f>
        <v/>
      </c>
      <c r="DG166" s="338" t="str">
        <f>IFERROR(IF(DG$17="","",IF(DG17&gt;$D$166,$G$151*DG131,0)+IF(DG17=$D$166,$G$151*SUM($E$131:DG131),0)),0)</f>
        <v/>
      </c>
      <c r="DH166" s="338" t="str">
        <f>IFERROR(IF(DH$17="","",IF(DH17&gt;$D$166,$G$151*DH131,0)+IF(DH17=$D$166,$G$151*SUM($E$131:DH131),0)),0)</f>
        <v/>
      </c>
      <c r="DI166" s="338" t="str">
        <f>IFERROR(IF(DI$17="","",IF(DI17&gt;$D$166,$G$151*DI131,0)+IF(DI17=$D$166,$G$151*SUM($E$131:DI131),0)),0)</f>
        <v/>
      </c>
      <c r="DJ166" s="338" t="str">
        <f>IFERROR(IF(DJ$17="","",IF(DJ17&gt;$D$166,$G$151*DJ131,0)+IF(DJ17=$D$166,$G$151*SUM($E$131:DJ131),0)),0)</f>
        <v/>
      </c>
      <c r="DK166" s="338" t="str">
        <f>IFERROR(IF(DK$17="","",IF(DK17&gt;$D$166,$G$151*DK131,0)+IF(DK17=$D$166,$G$151*SUM($E$131:DK131),0)),0)</f>
        <v/>
      </c>
      <c r="DL166" s="338" t="str">
        <f>IFERROR(IF(DL$17="","",IF(DL17&gt;$D$166,$G$151*DL131,0)+IF(DL17=$D$166,$G$151*SUM($E$131:DL131),0)),0)</f>
        <v/>
      </c>
      <c r="DM166" s="338" t="str">
        <f>IFERROR(IF(DM$17="","",IF(DM17&gt;$D$166,$G$151*DM131,0)+IF(DM17=$D$166,$G$151*SUM($E$131:DM131),0)),0)</f>
        <v/>
      </c>
      <c r="DN166" s="338" t="str">
        <f>IFERROR(IF(DN$17="","",IF(DN17&gt;$D$166,$G$151*DN131,0)+IF(DN17=$D$166,$G$151*SUM($E$131:DN131),0)),0)</f>
        <v/>
      </c>
      <c r="DO166" s="162">
        <f>SUM(F166:DN166)</f>
        <v>0</v>
      </c>
      <c r="DP166" s="50" t="s">
        <v>172</v>
      </c>
    </row>
    <row r="167" spans="3:120" s="29" customFormat="1" ht="15" customHeight="1">
      <c r="C167" s="129" t="s">
        <v>476</v>
      </c>
      <c r="D167" s="427">
        <v>14</v>
      </c>
      <c r="E167" s="243"/>
      <c r="F167" s="338">
        <f>IFERROR(IF(F$17="","",IF(F17&gt;$D$167,$G$152*F131,0)+IF(F17=$D$167,$G$152*SUM($E$131:F131),0)),0)</f>
        <v>0</v>
      </c>
      <c r="G167" s="338">
        <f>IFERROR(IF(G$17="","",IF(G17&gt;$D$167,$G$152*G131,0)+IF(G17=$D$167,$G$152*SUM($E$131:G131),0)),0)</f>
        <v>0</v>
      </c>
      <c r="H167" s="338">
        <f>IFERROR(IF(H$17="","",IF(H17&gt;$D$167,$G$152*H131,0)+IF(H17=$D$167,$G$152*SUM($E$131:H131),0)),0)</f>
        <v>0</v>
      </c>
      <c r="I167" s="338">
        <f>IFERROR(IF(I$17="","",IF(I17&gt;$D$167,$G$152*I131,0)+IF(I17=$D$167,$G$152*SUM($E$131:I131),0)),0)</f>
        <v>0</v>
      </c>
      <c r="J167" s="338">
        <f>IFERROR(IF(J$17="","",IF(J17&gt;$D$167,$G$152*J131,0)+IF(J17=$D$167,$G$152*SUM($E$131:J131),0)),0)</f>
        <v>0</v>
      </c>
      <c r="K167" s="338">
        <f>IFERROR(IF(K$17="","",IF(K17&gt;$D$167,$G$152*K131,0)+IF(K17=$D$167,$G$152*SUM($E$131:K131),0)),0)</f>
        <v>0</v>
      </c>
      <c r="L167" s="338">
        <f>IFERROR(IF(L$17="","",IF(L17&gt;$D$167,$G$152*L131,0)+IF(L17=$D$167,$G$152*SUM($E$131:L131),0)),0)</f>
        <v>0</v>
      </c>
      <c r="M167" s="338">
        <f>IFERROR(IF(M$17="","",IF(M17&gt;$D$167,$G$152*M131,0)+IF(M17=$D$167,$G$152*SUM($E$131:M131),0)),0)</f>
        <v>0</v>
      </c>
      <c r="N167" s="338">
        <f>IFERROR(IF(N$17="","",IF(N17&gt;$D$167,$G$152*N131,0)+IF(N17=$D$167,$G$152*SUM($E$131:N131),0)),0)</f>
        <v>0</v>
      </c>
      <c r="O167" s="338">
        <f>IFERROR(IF(O$17="","",IF(O17&gt;$D$167,$G$152*O131,0)+IF(O17=$D$167,$G$152*SUM($E$131:O131),0)),0)</f>
        <v>0</v>
      </c>
      <c r="P167" s="338">
        <f>IFERROR(IF(P$17="","",IF(P17&gt;$D$167,$G$152*P131,0)+IF(P17=$D$167,$G$152*SUM($E$131:P131),0)),0)</f>
        <v>0</v>
      </c>
      <c r="Q167" s="338">
        <f>IFERROR(IF(Q$17="","",IF(Q17&gt;$D$167,$G$152*Q131,0)+IF(Q17=$D$167,$G$152*SUM($E$131:Q131),0)),0)</f>
        <v>0</v>
      </c>
      <c r="R167" s="338">
        <f>IFERROR(IF(R$17="","",IF(R17&gt;$D$167,$G$152*R131,0)+IF(R17=$D$167,$G$152*SUM($E$131:R131),0)),0)</f>
        <v>0</v>
      </c>
      <c r="S167" s="338">
        <f>IFERROR(IF(S$17="","",IF(S17&gt;$D$167,$G$152*S131,0)+IF(S17=$D$167,$G$152*SUM($E$131:S131),0)),0)</f>
        <v>0</v>
      </c>
      <c r="T167" s="338">
        <f>IFERROR(IF(T$17="","",IF(T17&gt;$D$167,$G$152*T131,0)+IF(T17=$D$167,$G$152*SUM($E$131:T131),0)),0)</f>
        <v>0</v>
      </c>
      <c r="U167" s="338">
        <f>IFERROR(IF(U$17="","",IF(U17&gt;$D$167,$G$152*U131,0)+IF(U17=$D$167,$G$152*SUM($E$131:U131),0)),0)</f>
        <v>0</v>
      </c>
      <c r="V167" s="338">
        <f>IFERROR(IF(V$17="","",IF(V17&gt;$D$167,$G$152*V131,0)+IF(V17=$D$167,$G$152*SUM($E$131:V131),0)),0)</f>
        <v>0</v>
      </c>
      <c r="W167" s="338">
        <f>IFERROR(IF(W$17="","",IF(W17&gt;$D$167,$G$152*W131,0)+IF(W17=$D$167,$G$152*SUM($E$131:W131),0)),0)</f>
        <v>0</v>
      </c>
      <c r="X167" s="338">
        <f>IFERROR(IF(X$17="","",IF(X17&gt;$D$167,$G$152*X131,0)+IF(X17=$D$167,$G$152*SUM($E$131:X131),0)),0)</f>
        <v>0</v>
      </c>
      <c r="Y167" s="338">
        <f>IFERROR(IF(Y$17="","",IF(Y17&gt;$D$167,$G$152*Y131,0)+IF(Y17=$D$167,$G$152*SUM($E$131:Y131),0)),0)</f>
        <v>0</v>
      </c>
      <c r="Z167" s="338">
        <f>IFERROR(IF(Z$17="","",IF(Z17&gt;$D$167,$G$152*Z131,0)+IF(Z17=$D$167,$G$152*SUM($E$131:Z131),0)),0)</f>
        <v>0</v>
      </c>
      <c r="AA167" s="338">
        <f>IFERROR(IF(AA$17="","",IF(AA17&gt;$D$167,$G$152*AA131,0)+IF(AA17=$D$167,$G$152*SUM($E$131:AA131),0)),0)</f>
        <v>0</v>
      </c>
      <c r="AB167" s="338">
        <f>IFERROR(IF(AB$17="","",IF(AB17&gt;$D$167,$G$152*AB131,0)+IF(AB17=$D$167,$G$152*SUM($E$131:AB131),0)),0)</f>
        <v>0</v>
      </c>
      <c r="AC167" s="338">
        <f>IFERROR(IF(AC$17="","",IF(AC17&gt;$D$167,$G$152*AC131,0)+IF(AC17=$D$167,$G$152*SUM($E$131:AC131),0)),0)</f>
        <v>0</v>
      </c>
      <c r="AD167" s="338">
        <f>IFERROR(IF(AD$17="","",IF(AD17&gt;$D$167,$G$152*AD131,0)+IF(AD17=$D$167,$G$152*SUM($E$131:AD131),0)),0)</f>
        <v>0</v>
      </c>
      <c r="AE167" s="338">
        <f>IFERROR(IF(AE$17="","",IF(AE17&gt;$D$167,$G$152*AE131,0)+IF(AE17=$D$167,$G$152*SUM($E$131:AE131),0)),0)</f>
        <v>0</v>
      </c>
      <c r="AF167" s="338">
        <f>IFERROR(IF(AF$17="","",IF(AF17&gt;$D$167,$G$152*AF131,0)+IF(AF17=$D$167,$G$152*SUM($E$131:AF131),0)),0)</f>
        <v>0</v>
      </c>
      <c r="AG167" s="338">
        <f>IFERROR(IF(AG$17="","",IF(AG17&gt;$D$167,$G$152*AG131,0)+IF(AG17=$D$167,$G$152*SUM($E$131:AG131),0)),0)</f>
        <v>0</v>
      </c>
      <c r="AH167" s="338">
        <f>IFERROR(IF(AH$17="","",IF(AH17&gt;$D$167,$G$152*AH131,0)+IF(AH17=$D$167,$G$152*SUM($E$131:AH131),0)),0)</f>
        <v>0</v>
      </c>
      <c r="AI167" s="338">
        <f>IFERROR(IF(AI$17="","",IF(AI17&gt;$D$167,$G$152*AI131,0)+IF(AI17=$D$167,$G$152*SUM($E$131:AI131),0)),0)</f>
        <v>0</v>
      </c>
      <c r="AJ167" s="338">
        <f>IFERROR(IF(AJ$17="","",IF(AJ17&gt;$D$167,$G$152*AJ131,0)+IF(AJ17=$D$167,$G$152*SUM($E$131:AJ131),0)),0)</f>
        <v>0</v>
      </c>
      <c r="AK167" s="338">
        <f>IFERROR(IF(AK$17="","",IF(AK17&gt;$D$167,$G$152*AK131,0)+IF(AK17=$D$167,$G$152*SUM($E$131:AK131),0)),0)</f>
        <v>0</v>
      </c>
      <c r="AL167" s="338">
        <f>IFERROR(IF(AL$17="","",IF(AL17&gt;$D$167,$G$152*AL131,0)+IF(AL17=$D$167,$G$152*SUM($E$131:AL131),0)),0)</f>
        <v>0</v>
      </c>
      <c r="AM167" s="338">
        <f>IFERROR(IF(AM$17="","",IF(AM17&gt;$D$167,$G$152*AM131,0)+IF(AM17=$D$167,$G$152*SUM($E$131:AM131),0)),0)</f>
        <v>0</v>
      </c>
      <c r="AN167" s="338">
        <f>IFERROR(IF(AN$17="","",IF(AN17&gt;$D$167,$G$152*AN131,0)+IF(AN17=$D$167,$G$152*SUM($E$131:AN131),0)),0)</f>
        <v>0</v>
      </c>
      <c r="AO167" s="338">
        <f>IFERROR(IF(AO$17="","",IF(AO17&gt;$D$167,$G$152*AO131,0)+IF(AO17=$D$167,$G$152*SUM($E$131:AO131),0)),0)</f>
        <v>0</v>
      </c>
      <c r="AP167" s="338">
        <f>IFERROR(IF(AP$17="","",IF(AP17&gt;$D$167,$G$152*AP131,0)+IF(AP17=$D$167,$G$152*SUM($E$131:AP131),0)),0)</f>
        <v>0</v>
      </c>
      <c r="AQ167" s="338">
        <f>IFERROR(IF(AQ$17="","",IF(AQ17&gt;$D$167,$G$152*AQ131,0)+IF(AQ17=$D$167,$G$152*SUM($E$131:AQ131),0)),0)</f>
        <v>0</v>
      </c>
      <c r="AR167" s="338">
        <f>IFERROR(IF(AR$17="","",IF(AR17&gt;$D$167,$G$152*AR131,0)+IF(AR17=$D$167,$G$152*SUM($E$131:AR131),0)),0)</f>
        <v>0</v>
      </c>
      <c r="AS167" s="338">
        <f>IFERROR(IF(AS$17="","",IF(AS17&gt;$D$167,$G$152*AS131,0)+IF(AS17=$D$167,$G$152*SUM($E$131:AS131),0)),0)</f>
        <v>0</v>
      </c>
      <c r="AT167" s="338">
        <f>IFERROR(IF(AT$17="","",IF(AT17&gt;$D$167,$G$152*AT131,0)+IF(AT17=$D$167,$G$152*SUM($E$131:AT131),0)),0)</f>
        <v>0</v>
      </c>
      <c r="AU167" s="338">
        <f>IFERROR(IF(AU$17="","",IF(AU17&gt;$D$167,$G$152*AU131,0)+IF(AU17=$D$167,$G$152*SUM($E$131:AU131),0)),0)</f>
        <v>0</v>
      </c>
      <c r="AV167" s="338">
        <f>IFERROR(IF(AV$17="","",IF(AV17&gt;$D$167,$G$152*AV131,0)+IF(AV17=$D$167,$G$152*SUM($E$131:AV131),0)),0)</f>
        <v>0</v>
      </c>
      <c r="AW167" s="338">
        <f>IFERROR(IF(AW$17="","",IF(AW17&gt;$D$167,$G$152*AW131,0)+IF(AW17=$D$167,$G$152*SUM($E$131:AW131),0)),0)</f>
        <v>0</v>
      </c>
      <c r="AX167" s="338">
        <f>IFERROR(IF(AX$17="","",IF(AX17&gt;$D$167,$G$152*AX131,0)+IF(AX17=$D$167,$G$152*SUM($E$131:AX131),0)),0)</f>
        <v>0</v>
      </c>
      <c r="AY167" s="338">
        <f>IFERROR(IF(AY$17="","",IF(AY17&gt;$D$167,$G$152*AY131,0)+IF(AY17=$D$167,$G$152*SUM($E$131:AY131),0)),0)</f>
        <v>0</v>
      </c>
      <c r="AZ167" s="338">
        <f>IFERROR(IF(AZ$17="","",IF(AZ17&gt;$D$167,$G$152*AZ131,0)+IF(AZ17=$D$167,$G$152*SUM($E$131:AZ131),0)),0)</f>
        <v>0</v>
      </c>
      <c r="BA167" s="338">
        <f>IFERROR(IF(BA$17="","",IF(BA17&gt;$D$167,$G$152*BA131,0)+IF(BA17=$D$167,$G$152*SUM($E$131:BA131),0)),0)</f>
        <v>0</v>
      </c>
      <c r="BB167" s="338">
        <f>IFERROR(IF(BB$17="","",IF(BB17&gt;$D$167,$G$152*BB131,0)+IF(BB17=$D$167,$G$152*SUM($E$131:BB131),0)),0)</f>
        <v>0</v>
      </c>
      <c r="BC167" s="338">
        <f>IFERROR(IF(BC$17="","",IF(BC17&gt;$D$167,$G$152*BC131,0)+IF(BC17=$D$167,$G$152*SUM($E$131:BC131),0)),0)</f>
        <v>0</v>
      </c>
      <c r="BD167" s="338">
        <f>IFERROR(IF(BD$17="","",IF(BD17&gt;$D$167,$G$152*BD131,0)+IF(BD17=$D$167,$G$152*SUM($E$131:BD131),0)),0)</f>
        <v>0</v>
      </c>
      <c r="BE167" s="338">
        <f>IFERROR(IF(BE$17="","",IF(BE17&gt;$D$167,$G$152*BE131,0)+IF(BE17=$D$167,$G$152*SUM($E$131:BE131),0)),0)</f>
        <v>0</v>
      </c>
      <c r="BF167" s="338">
        <f>IFERROR(IF(BF$17="","",IF(BF17&gt;$D$167,$G$152*BF131,0)+IF(BF17=$D$167,$G$152*SUM($E$131:BF131),0)),0)</f>
        <v>0</v>
      </c>
      <c r="BG167" s="338">
        <f>IFERROR(IF(BG$17="","",IF(BG17&gt;$D$167,$G$152*BG131,0)+IF(BG17=$D$167,$G$152*SUM($E$131:BG131),0)),0)</f>
        <v>0</v>
      </c>
      <c r="BH167" s="338">
        <f>IFERROR(IF(BH$17="","",IF(BH17&gt;$D$167,$G$152*BH131,0)+IF(BH17=$D$167,$G$152*SUM($E$131:BH131),0)),0)</f>
        <v>0</v>
      </c>
      <c r="BI167" s="338">
        <f>IFERROR(IF(BI$17="","",IF(BI17&gt;$D$167,$G$152*BI131,0)+IF(BI17=$D$167,$G$152*SUM($E$131:BI131),0)),0)</f>
        <v>0</v>
      </c>
      <c r="BJ167" s="338">
        <f>IFERROR(IF(BJ$17="","",IF(BJ17&gt;$D$167,$G$152*BJ131,0)+IF(BJ17=$D$167,$G$152*SUM($E$131:BJ131),0)),0)</f>
        <v>0</v>
      </c>
      <c r="BK167" s="338">
        <f>IFERROR(IF(BK$17="","",IF(BK17&gt;$D$167,$G$152*BK131,0)+IF(BK17=$D$167,$G$152*SUM($E$131:BK131),0)),0)</f>
        <v>0</v>
      </c>
      <c r="BL167" s="338">
        <f>IFERROR(IF(BL$17="","",IF(BL17&gt;$D$167,$G$152*BL131,0)+IF(BL17=$D$167,$G$152*SUM($E$131:BL131),0)),0)</f>
        <v>0</v>
      </c>
      <c r="BM167" s="338">
        <f>IFERROR(IF(BM$17="","",IF(BM17&gt;$D$167,$G$152*BM131,0)+IF(BM17=$D$167,$G$152*SUM($E$131:BM131),0)),0)</f>
        <v>0</v>
      </c>
      <c r="BN167" s="338">
        <f>IFERROR(IF(BN$17="","",IF(BN17&gt;$D$167,$G$152*BN131,0)+IF(BN17=$D$167,$G$152*SUM($E$131:BN131),0)),0)</f>
        <v>0</v>
      </c>
      <c r="BO167" s="338" t="str">
        <f>IFERROR(IF(BO$17="","",IF(BO17&gt;$D$167,$G$152*BO131,0)+IF(BO17=$D$167,$G$152*SUM($E$131:BO131),0)),0)</f>
        <v/>
      </c>
      <c r="BP167" s="338" t="str">
        <f>IFERROR(IF(BP$17="","",IF(BP17&gt;$D$167,$G$152*BP131,0)+IF(BP17=$D$167,$G$152*SUM($E$131:BP131),0)),0)</f>
        <v/>
      </c>
      <c r="BQ167" s="338" t="str">
        <f>IFERROR(IF(BQ$17="","",IF(BQ17&gt;$D$167,$G$152*BQ131,0)+IF(BQ17=$D$167,$G$152*SUM($E$131:BQ131),0)),0)</f>
        <v/>
      </c>
      <c r="BR167" s="338" t="str">
        <f>IFERROR(IF(BR$17="","",IF(BR17&gt;$D$167,$G$152*BR131,0)+IF(BR17=$D$167,$G$152*SUM($E$131:BR131),0)),0)</f>
        <v/>
      </c>
      <c r="BS167" s="338" t="str">
        <f>IFERROR(IF(BS$17="","",IF(BS17&gt;$D$167,$G$152*BS131,0)+IF(BS17=$D$167,$G$152*SUM($E$131:BS131),0)),0)</f>
        <v/>
      </c>
      <c r="BT167" s="338" t="str">
        <f>IFERROR(IF(BT$17="","",IF(BT17&gt;$D$167,$G$152*BT131,0)+IF(BT17=$D$167,$G$152*SUM($E$131:BT131),0)),0)</f>
        <v/>
      </c>
      <c r="BU167" s="338" t="str">
        <f>IFERROR(IF(BU$17="","",IF(BU17&gt;$D$167,$G$152*BU131,0)+IF(BU17=$D$167,$G$152*SUM($E$131:BU131),0)),0)</f>
        <v/>
      </c>
      <c r="BV167" s="338" t="str">
        <f>IFERROR(IF(BV$17="","",IF(BV17&gt;$D$167,$G$152*BV131,0)+IF(BV17=$D$167,$G$152*SUM($E$131:BV131),0)),0)</f>
        <v/>
      </c>
      <c r="BW167" s="338" t="str">
        <f>IFERROR(IF(BW$17="","",IF(BW17&gt;$D$167,$G$152*BW131,0)+IF(BW17=$D$167,$G$152*SUM($E$131:BW131),0)),0)</f>
        <v/>
      </c>
      <c r="BX167" s="338" t="str">
        <f>IFERROR(IF(BX$17="","",IF(BX17&gt;$D$167,$G$152*BX131,0)+IF(BX17=$D$167,$G$152*SUM($E$131:BX131),0)),0)</f>
        <v/>
      </c>
      <c r="BY167" s="338" t="str">
        <f>IFERROR(IF(BY$17="","",IF(BY17&gt;$D$167,$G$152*BY131,0)+IF(BY17=$D$167,$G$152*SUM($E$131:BY131),0)),0)</f>
        <v/>
      </c>
      <c r="BZ167" s="338" t="str">
        <f>IFERROR(IF(BZ$17="","",IF(BZ17&gt;$D$167,$G$152*BZ131,0)+IF(BZ17=$D$167,$G$152*SUM($E$131:BZ131),0)),0)</f>
        <v/>
      </c>
      <c r="CA167" s="338" t="str">
        <f>IFERROR(IF(CA$17="","",IF(CA17&gt;$D$167,$G$152*CA131,0)+IF(CA17=$D$167,$G$152*SUM($E$131:CA131),0)),0)</f>
        <v/>
      </c>
      <c r="CB167" s="338" t="str">
        <f>IFERROR(IF(CB$17="","",IF(CB17&gt;$D$167,$G$152*CB131,0)+IF(CB17=$D$167,$G$152*SUM($E$131:CB131),0)),0)</f>
        <v/>
      </c>
      <c r="CC167" s="338" t="str">
        <f>IFERROR(IF(CC$17="","",IF(CC17&gt;$D$167,$G$152*CC131,0)+IF(CC17=$D$167,$G$152*SUM($E$131:CC131),0)),0)</f>
        <v/>
      </c>
      <c r="CD167" s="338" t="str">
        <f>IFERROR(IF(CD$17="","",IF(CD17&gt;$D$167,$G$152*CD131,0)+IF(CD17=$D$167,$G$152*SUM($E$131:CD131),0)),0)</f>
        <v/>
      </c>
      <c r="CE167" s="338" t="str">
        <f>IFERROR(IF(CE$17="","",IF(CE17&gt;$D$167,$G$152*CE131,0)+IF(CE17=$D$167,$G$152*SUM($E$131:CE131),0)),0)</f>
        <v/>
      </c>
      <c r="CF167" s="338" t="str">
        <f>IFERROR(IF(CF$17="","",IF(CF17&gt;$D$167,$G$152*CF131,0)+IF(CF17=$D$167,$G$152*SUM($E$131:CF131),0)),0)</f>
        <v/>
      </c>
      <c r="CG167" s="338" t="str">
        <f>IFERROR(IF(CG$17="","",IF(CG17&gt;$D$167,$G$152*CG131,0)+IF(CG17=$D$167,$G$152*SUM($E$131:CG131),0)),0)</f>
        <v/>
      </c>
      <c r="CH167" s="338" t="str">
        <f>IFERROR(IF(CH$17="","",IF(CH17&gt;$D$167,$G$152*CH131,0)+IF(CH17=$D$167,$G$152*SUM($E$131:CH131),0)),0)</f>
        <v/>
      </c>
      <c r="CI167" s="338" t="str">
        <f>IFERROR(IF(CI$17="","",IF(CI17&gt;$D$167,$G$152*CI131,0)+IF(CI17=$D$167,$G$152*SUM($E$131:CI131),0)),0)</f>
        <v/>
      </c>
      <c r="CJ167" s="338" t="str">
        <f>IFERROR(IF(CJ$17="","",IF(CJ17&gt;$D$167,$G$152*CJ131,0)+IF(CJ17=$D$167,$G$152*SUM($E$131:CJ131),0)),0)</f>
        <v/>
      </c>
      <c r="CK167" s="338" t="str">
        <f>IFERROR(IF(CK$17="","",IF(CK17&gt;$D$167,$G$152*CK131,0)+IF(CK17=$D$167,$G$152*SUM($E$131:CK131),0)),0)</f>
        <v/>
      </c>
      <c r="CL167" s="338" t="str">
        <f>IFERROR(IF(CL$17="","",IF(CL17&gt;$D$167,$G$152*CL131,0)+IF(CL17=$D$167,$G$152*SUM($E$131:CL131),0)),0)</f>
        <v/>
      </c>
      <c r="CM167" s="338" t="str">
        <f>IFERROR(IF(CM$17="","",IF(CM17&gt;$D$167,$G$152*CM131,0)+IF(CM17=$D$167,$G$152*SUM($E$131:CM131),0)),0)</f>
        <v/>
      </c>
      <c r="CN167" s="338" t="str">
        <f>IFERROR(IF(CN$17="","",IF(CN17&gt;$D$167,$G$152*CN131,0)+IF(CN17=$D$167,$G$152*SUM($E$131:CN131),0)),0)</f>
        <v/>
      </c>
      <c r="CO167" s="338" t="str">
        <f>IFERROR(IF(CO$17="","",IF(CO17&gt;$D$167,$G$152*CO131,0)+IF(CO17=$D$167,$G$152*SUM($E$131:CO131),0)),0)</f>
        <v/>
      </c>
      <c r="CP167" s="338" t="str">
        <f>IFERROR(IF(CP$17="","",IF(CP17&gt;$D$167,$G$152*CP131,0)+IF(CP17=$D$167,$G$152*SUM($E$131:CP131),0)),0)</f>
        <v/>
      </c>
      <c r="CQ167" s="338" t="str">
        <f>IFERROR(IF(CQ$17="","",IF(CQ17&gt;$D$167,$G$152*CQ131,0)+IF(CQ17=$D$167,$G$152*SUM($E$131:CQ131),0)),0)</f>
        <v/>
      </c>
      <c r="CR167" s="338" t="str">
        <f>IFERROR(IF(CR$17="","",IF(CR17&gt;$D$167,$G$152*CR131,0)+IF(CR17=$D$167,$G$152*SUM($E$131:CR131),0)),0)</f>
        <v/>
      </c>
      <c r="CS167" s="338" t="str">
        <f>IFERROR(IF(CS$17="","",IF(CS17&gt;$D$167,$G$152*CS131,0)+IF(CS17=$D$167,$G$152*SUM($E$131:CS131),0)),0)</f>
        <v/>
      </c>
      <c r="CT167" s="338" t="str">
        <f>IFERROR(IF(CT$17="","",IF(CT17&gt;$D$167,$G$152*CT131,0)+IF(CT17=$D$167,$G$152*SUM($E$131:CT131),0)),0)</f>
        <v/>
      </c>
      <c r="CU167" s="338" t="str">
        <f>IFERROR(IF(CU$17="","",IF(CU17&gt;$D$167,$G$152*CU131,0)+IF(CU17=$D$167,$G$152*SUM($E$131:CU131),0)),0)</f>
        <v/>
      </c>
      <c r="CV167" s="338" t="str">
        <f>IFERROR(IF(CV$17="","",IF(CV17&gt;$D$167,$G$152*CV131,0)+IF(CV17=$D$167,$G$152*SUM($E$131:CV131),0)),0)</f>
        <v/>
      </c>
      <c r="CW167" s="338" t="str">
        <f>IFERROR(IF(CW$17="","",IF(CW17&gt;$D$167,$G$152*CW131,0)+IF(CW17=$D$167,$G$152*SUM($E$131:CW131),0)),0)</f>
        <v/>
      </c>
      <c r="CX167" s="338" t="str">
        <f>IFERROR(IF(CX$17="","",IF(CX17&gt;$D$167,$G$152*CX131,0)+IF(CX17=$D$167,$G$152*SUM($E$131:CX131),0)),0)</f>
        <v/>
      </c>
      <c r="CY167" s="338" t="str">
        <f>IFERROR(IF(CY$17="","",IF(CY17&gt;$D$167,$G$152*CY131,0)+IF(CY17=$D$167,$G$152*SUM($E$131:CY131),0)),0)</f>
        <v/>
      </c>
      <c r="CZ167" s="338" t="str">
        <f>IFERROR(IF(CZ$17="","",IF(CZ17&gt;$D$167,$G$152*CZ131,0)+IF(CZ17=$D$167,$G$152*SUM($E$131:CZ131),0)),0)</f>
        <v/>
      </c>
      <c r="DA167" s="338" t="str">
        <f>IFERROR(IF(DA$17="","",IF(DA17&gt;$D$167,$G$152*DA131,0)+IF(DA17=$D$167,$G$152*SUM($E$131:DA131),0)),0)</f>
        <v/>
      </c>
      <c r="DB167" s="338" t="str">
        <f>IFERROR(IF(DB$17="","",IF(DB17&gt;$D$167,$G$152*DB131,0)+IF(DB17=$D$167,$G$152*SUM($E$131:DB131),0)),0)</f>
        <v/>
      </c>
      <c r="DC167" s="338" t="str">
        <f>IFERROR(IF(DC$17="","",IF(DC17&gt;$D$167,$G$152*DC131,0)+IF(DC17=$D$167,$G$152*SUM($E$131:DC131),0)),0)</f>
        <v/>
      </c>
      <c r="DD167" s="338" t="str">
        <f>IFERROR(IF(DD$17="","",IF(DD17&gt;$D$167,$G$152*DD131,0)+IF(DD17=$D$167,$G$152*SUM($E$131:DD131),0)),0)</f>
        <v/>
      </c>
      <c r="DE167" s="338" t="str">
        <f>IFERROR(IF(DE$17="","",IF(DE17&gt;$D$167,$G$152*DE131,0)+IF(DE17=$D$167,$G$152*SUM($E$131:DE131),0)),0)</f>
        <v/>
      </c>
      <c r="DF167" s="338" t="str">
        <f>IFERROR(IF(DF$17="","",IF(DF17&gt;$D$167,$G$152*DF131,0)+IF(DF17=$D$167,$G$152*SUM($E$131:DF131),0)),0)</f>
        <v/>
      </c>
      <c r="DG167" s="338" t="str">
        <f>IFERROR(IF(DG$17="","",IF(DG17&gt;$D$167,$G$152*DG131,0)+IF(DG17=$D$167,$G$152*SUM($E$131:DG131),0)),0)</f>
        <v/>
      </c>
      <c r="DH167" s="338" t="str">
        <f>IFERROR(IF(DH$17="","",IF(DH17&gt;$D$167,$G$152*DH131,0)+IF(DH17=$D$167,$G$152*SUM($E$131:DH131),0)),0)</f>
        <v/>
      </c>
      <c r="DI167" s="338" t="str">
        <f>IFERROR(IF(DI$17="","",IF(DI17&gt;$D$167,$G$152*DI131,0)+IF(DI17=$D$167,$G$152*SUM($E$131:DI131),0)),0)</f>
        <v/>
      </c>
      <c r="DJ167" s="338" t="str">
        <f>IFERROR(IF(DJ$17="","",IF(DJ17&gt;$D$167,$G$152*DJ131,0)+IF(DJ17=$D$167,$G$152*SUM($E$131:DJ131),0)),0)</f>
        <v/>
      </c>
      <c r="DK167" s="338" t="str">
        <f>IFERROR(IF(DK$17="","",IF(DK17&gt;$D$167,$G$152*DK131,0)+IF(DK17=$D$167,$G$152*SUM($E$131:DK131),0)),0)</f>
        <v/>
      </c>
      <c r="DL167" s="338" t="str">
        <f>IFERROR(IF(DL$17="","",IF(DL17&gt;$D$167,$G$152*DL131,0)+IF(DL17=$D$167,$G$152*SUM($E$131:DL131),0)),0)</f>
        <v/>
      </c>
      <c r="DM167" s="338" t="str">
        <f>IFERROR(IF(DM$17="","",IF(DM17&gt;$D$167,$G$152*DM131,0)+IF(DM17=$D$167,$G$152*SUM($E$131:DM131),0)),0)</f>
        <v/>
      </c>
      <c r="DN167" s="338" t="str">
        <f>IFERROR(IF(DN$17="","",IF(DN17&gt;$D$167,$G$152*DN131,0)+IF(DN17=$D$167,$G$152*SUM($E$131:DN131),0)),0)</f>
        <v/>
      </c>
      <c r="DO167" s="164">
        <f>SUM(F167:DN167)</f>
        <v>0</v>
      </c>
      <c r="DP167" s="50" t="s">
        <v>172</v>
      </c>
    </row>
    <row r="168" spans="3:120" s="29" customFormat="1" ht="15" customHeight="1">
      <c r="C168" s="239" t="str">
        <f>"Total "&amp;C163</f>
        <v>Total Phase B Deposits</v>
      </c>
      <c r="D168" s="418"/>
      <c r="E168" s="417"/>
      <c r="F168" s="336">
        <f t="shared" ref="F168:AK168" si="264">IF(F$17="","",SUM(F164:F167))</f>
        <v>0</v>
      </c>
      <c r="G168" s="336">
        <f t="shared" si="264"/>
        <v>0</v>
      </c>
      <c r="H168" s="336">
        <f t="shared" si="264"/>
        <v>0</v>
      </c>
      <c r="I168" s="336">
        <f t="shared" si="264"/>
        <v>0</v>
      </c>
      <c r="J168" s="336">
        <f t="shared" si="264"/>
        <v>0</v>
      </c>
      <c r="K168" s="336">
        <f t="shared" si="264"/>
        <v>0</v>
      </c>
      <c r="L168" s="336">
        <f t="shared" si="264"/>
        <v>0</v>
      </c>
      <c r="M168" s="336">
        <f t="shared" si="264"/>
        <v>0</v>
      </c>
      <c r="N168" s="336">
        <f t="shared" si="264"/>
        <v>0</v>
      </c>
      <c r="O168" s="336">
        <f t="shared" si="264"/>
        <v>0</v>
      </c>
      <c r="P168" s="336">
        <f t="shared" si="264"/>
        <v>0</v>
      </c>
      <c r="Q168" s="336">
        <f t="shared" si="264"/>
        <v>0</v>
      </c>
      <c r="R168" s="336">
        <f t="shared" si="264"/>
        <v>0</v>
      </c>
      <c r="S168" s="336">
        <f t="shared" si="264"/>
        <v>0</v>
      </c>
      <c r="T168" s="336">
        <f t="shared" si="264"/>
        <v>0</v>
      </c>
      <c r="U168" s="336">
        <f t="shared" si="264"/>
        <v>0</v>
      </c>
      <c r="V168" s="336">
        <f t="shared" si="264"/>
        <v>0</v>
      </c>
      <c r="W168" s="336">
        <f t="shared" si="264"/>
        <v>0</v>
      </c>
      <c r="X168" s="336">
        <f t="shared" si="264"/>
        <v>0</v>
      </c>
      <c r="Y168" s="336">
        <f t="shared" si="264"/>
        <v>0</v>
      </c>
      <c r="Z168" s="336">
        <f t="shared" si="264"/>
        <v>0</v>
      </c>
      <c r="AA168" s="336">
        <f t="shared" si="264"/>
        <v>0</v>
      </c>
      <c r="AB168" s="336">
        <f t="shared" si="264"/>
        <v>0</v>
      </c>
      <c r="AC168" s="336">
        <f t="shared" si="264"/>
        <v>0</v>
      </c>
      <c r="AD168" s="336">
        <f t="shared" si="264"/>
        <v>0</v>
      </c>
      <c r="AE168" s="336">
        <f t="shared" si="264"/>
        <v>0</v>
      </c>
      <c r="AF168" s="336">
        <f t="shared" si="264"/>
        <v>0</v>
      </c>
      <c r="AG168" s="336">
        <f t="shared" si="264"/>
        <v>0</v>
      </c>
      <c r="AH168" s="336">
        <f t="shared" si="264"/>
        <v>0</v>
      </c>
      <c r="AI168" s="336">
        <f t="shared" si="264"/>
        <v>0</v>
      </c>
      <c r="AJ168" s="336">
        <f t="shared" si="264"/>
        <v>0</v>
      </c>
      <c r="AK168" s="336">
        <f t="shared" si="264"/>
        <v>0</v>
      </c>
      <c r="AL168" s="336">
        <f t="shared" ref="AL168:BQ168" si="265">IF(AL$17="","",SUM(AL164:AL167))</f>
        <v>0</v>
      </c>
      <c r="AM168" s="336">
        <f t="shared" si="265"/>
        <v>0</v>
      </c>
      <c r="AN168" s="336">
        <f t="shared" si="265"/>
        <v>0</v>
      </c>
      <c r="AO168" s="336">
        <f t="shared" si="265"/>
        <v>0</v>
      </c>
      <c r="AP168" s="336">
        <f t="shared" si="265"/>
        <v>0</v>
      </c>
      <c r="AQ168" s="336">
        <f t="shared" si="265"/>
        <v>0</v>
      </c>
      <c r="AR168" s="336">
        <f t="shared" si="265"/>
        <v>0</v>
      </c>
      <c r="AS168" s="336">
        <f t="shared" si="265"/>
        <v>0</v>
      </c>
      <c r="AT168" s="336">
        <f t="shared" si="265"/>
        <v>0</v>
      </c>
      <c r="AU168" s="336">
        <f t="shared" si="265"/>
        <v>0</v>
      </c>
      <c r="AV168" s="336">
        <f t="shared" si="265"/>
        <v>0</v>
      </c>
      <c r="AW168" s="336">
        <f t="shared" si="265"/>
        <v>0</v>
      </c>
      <c r="AX168" s="336">
        <f t="shared" si="265"/>
        <v>0</v>
      </c>
      <c r="AY168" s="336">
        <f t="shared" si="265"/>
        <v>0</v>
      </c>
      <c r="AZ168" s="336">
        <f t="shared" si="265"/>
        <v>0</v>
      </c>
      <c r="BA168" s="336">
        <f t="shared" si="265"/>
        <v>0</v>
      </c>
      <c r="BB168" s="336">
        <f t="shared" si="265"/>
        <v>0</v>
      </c>
      <c r="BC168" s="336">
        <f t="shared" si="265"/>
        <v>0</v>
      </c>
      <c r="BD168" s="336">
        <f t="shared" si="265"/>
        <v>0</v>
      </c>
      <c r="BE168" s="336">
        <f t="shared" si="265"/>
        <v>0</v>
      </c>
      <c r="BF168" s="336">
        <f t="shared" si="265"/>
        <v>0</v>
      </c>
      <c r="BG168" s="336">
        <f t="shared" si="265"/>
        <v>0</v>
      </c>
      <c r="BH168" s="336">
        <f t="shared" si="265"/>
        <v>0</v>
      </c>
      <c r="BI168" s="336">
        <f t="shared" si="265"/>
        <v>0</v>
      </c>
      <c r="BJ168" s="336">
        <f t="shared" si="265"/>
        <v>0</v>
      </c>
      <c r="BK168" s="336">
        <f t="shared" si="265"/>
        <v>0</v>
      </c>
      <c r="BL168" s="336">
        <f t="shared" si="265"/>
        <v>0</v>
      </c>
      <c r="BM168" s="336">
        <f t="shared" si="265"/>
        <v>0</v>
      </c>
      <c r="BN168" s="336">
        <f t="shared" si="265"/>
        <v>0</v>
      </c>
      <c r="BO168" s="336" t="str">
        <f t="shared" si="265"/>
        <v/>
      </c>
      <c r="BP168" s="336" t="str">
        <f t="shared" si="265"/>
        <v/>
      </c>
      <c r="BQ168" s="336" t="str">
        <f t="shared" si="265"/>
        <v/>
      </c>
      <c r="BR168" s="336" t="str">
        <f t="shared" ref="BR168:CA168" si="266">IF(BR$17="","",SUM(BR164:BR167))</f>
        <v/>
      </c>
      <c r="BS168" s="336" t="str">
        <f t="shared" si="266"/>
        <v/>
      </c>
      <c r="BT168" s="336" t="str">
        <f t="shared" si="266"/>
        <v/>
      </c>
      <c r="BU168" s="336" t="str">
        <f t="shared" si="266"/>
        <v/>
      </c>
      <c r="BV168" s="336" t="str">
        <f t="shared" si="266"/>
        <v/>
      </c>
      <c r="BW168" s="336" t="str">
        <f t="shared" si="266"/>
        <v/>
      </c>
      <c r="BX168" s="336" t="str">
        <f t="shared" si="266"/>
        <v/>
      </c>
      <c r="BY168" s="336" t="str">
        <f t="shared" si="266"/>
        <v/>
      </c>
      <c r="BZ168" s="336" t="str">
        <f t="shared" si="266"/>
        <v/>
      </c>
      <c r="CA168" s="336" t="str">
        <f t="shared" si="266"/>
        <v/>
      </c>
      <c r="CB168" s="336" t="str">
        <f t="shared" ref="CB168:DN168" si="267">IF(CB$17="","",SUM(CB164:CB167))</f>
        <v/>
      </c>
      <c r="CC168" s="336" t="str">
        <f t="shared" si="267"/>
        <v/>
      </c>
      <c r="CD168" s="336" t="str">
        <f t="shared" si="267"/>
        <v/>
      </c>
      <c r="CE168" s="336" t="str">
        <f t="shared" si="267"/>
        <v/>
      </c>
      <c r="CF168" s="336" t="str">
        <f t="shared" si="267"/>
        <v/>
      </c>
      <c r="CG168" s="336" t="str">
        <f t="shared" si="267"/>
        <v/>
      </c>
      <c r="CH168" s="336" t="str">
        <f t="shared" si="267"/>
        <v/>
      </c>
      <c r="CI168" s="336" t="str">
        <f t="shared" si="267"/>
        <v/>
      </c>
      <c r="CJ168" s="336" t="str">
        <f t="shared" si="267"/>
        <v/>
      </c>
      <c r="CK168" s="336" t="str">
        <f t="shared" si="267"/>
        <v/>
      </c>
      <c r="CL168" s="336" t="str">
        <f t="shared" si="267"/>
        <v/>
      </c>
      <c r="CM168" s="336" t="str">
        <f t="shared" si="267"/>
        <v/>
      </c>
      <c r="CN168" s="336" t="str">
        <f t="shared" si="267"/>
        <v/>
      </c>
      <c r="CO168" s="336" t="str">
        <f t="shared" si="267"/>
        <v/>
      </c>
      <c r="CP168" s="336" t="str">
        <f t="shared" si="267"/>
        <v/>
      </c>
      <c r="CQ168" s="336" t="str">
        <f t="shared" si="267"/>
        <v/>
      </c>
      <c r="CR168" s="336" t="str">
        <f t="shared" si="267"/>
        <v/>
      </c>
      <c r="CS168" s="336" t="str">
        <f t="shared" si="267"/>
        <v/>
      </c>
      <c r="CT168" s="336" t="str">
        <f t="shared" si="267"/>
        <v/>
      </c>
      <c r="CU168" s="336" t="str">
        <f t="shared" si="267"/>
        <v/>
      </c>
      <c r="CV168" s="336" t="str">
        <f t="shared" si="267"/>
        <v/>
      </c>
      <c r="CW168" s="336" t="str">
        <f t="shared" si="267"/>
        <v/>
      </c>
      <c r="CX168" s="336" t="str">
        <f t="shared" si="267"/>
        <v/>
      </c>
      <c r="CY168" s="336" t="str">
        <f t="shared" si="267"/>
        <v/>
      </c>
      <c r="CZ168" s="336" t="str">
        <f t="shared" si="267"/>
        <v/>
      </c>
      <c r="DA168" s="336" t="str">
        <f t="shared" si="267"/>
        <v/>
      </c>
      <c r="DB168" s="336" t="str">
        <f t="shared" si="267"/>
        <v/>
      </c>
      <c r="DC168" s="336" t="str">
        <f t="shared" si="267"/>
        <v/>
      </c>
      <c r="DD168" s="336" t="str">
        <f t="shared" si="267"/>
        <v/>
      </c>
      <c r="DE168" s="336" t="str">
        <f t="shared" si="267"/>
        <v/>
      </c>
      <c r="DF168" s="336" t="str">
        <f t="shared" si="267"/>
        <v/>
      </c>
      <c r="DG168" s="336" t="str">
        <f t="shared" si="267"/>
        <v/>
      </c>
      <c r="DH168" s="336" t="str">
        <f t="shared" si="267"/>
        <v/>
      </c>
      <c r="DI168" s="336" t="str">
        <f t="shared" si="267"/>
        <v/>
      </c>
      <c r="DJ168" s="336" t="str">
        <f t="shared" si="267"/>
        <v/>
      </c>
      <c r="DK168" s="336" t="str">
        <f t="shared" si="267"/>
        <v/>
      </c>
      <c r="DL168" s="336" t="str">
        <f t="shared" si="267"/>
        <v/>
      </c>
      <c r="DM168" s="336" t="str">
        <f t="shared" si="267"/>
        <v/>
      </c>
      <c r="DN168" s="336" t="str">
        <f t="shared" si="267"/>
        <v/>
      </c>
      <c r="DO168" s="162">
        <f>SUM(F168:DN168)</f>
        <v>0</v>
      </c>
      <c r="DP168" s="50" t="s">
        <v>172</v>
      </c>
    </row>
    <row r="169" spans="3:120" s="29" customFormat="1" ht="15" customHeight="1">
      <c r="C169" s="120"/>
      <c r="D169" s="242"/>
      <c r="E169" s="243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  <c r="AD169" s="162"/>
      <c r="AE169" s="162"/>
      <c r="AF169" s="162"/>
      <c r="AG169" s="162"/>
      <c r="AH169" s="162"/>
      <c r="AI169" s="162"/>
      <c r="AJ169" s="162"/>
      <c r="AK169" s="162"/>
      <c r="AL169" s="162"/>
      <c r="AM169" s="162"/>
      <c r="AN169" s="162"/>
      <c r="AO169" s="162"/>
      <c r="AP169" s="162"/>
      <c r="AQ169" s="162"/>
      <c r="AR169" s="162"/>
      <c r="AS169" s="162"/>
      <c r="AT169" s="162"/>
      <c r="AU169" s="162"/>
      <c r="AV169" s="162"/>
      <c r="AW169" s="162"/>
      <c r="AX169" s="162"/>
      <c r="AY169" s="162"/>
      <c r="AZ169" s="162"/>
      <c r="BA169" s="162"/>
      <c r="BB169" s="162"/>
      <c r="BC169" s="162"/>
      <c r="BD169" s="162"/>
      <c r="BE169" s="162"/>
      <c r="BF169" s="162"/>
      <c r="BG169" s="162"/>
      <c r="BH169" s="162"/>
      <c r="BI169" s="162"/>
      <c r="BJ169" s="162"/>
      <c r="BK169" s="162"/>
      <c r="BL169" s="162"/>
      <c r="BM169" s="162"/>
      <c r="BN169" s="162"/>
      <c r="BO169" s="162"/>
      <c r="BP169" s="162"/>
      <c r="BQ169" s="162"/>
      <c r="BR169" s="162"/>
      <c r="BS169" s="162"/>
      <c r="BT169" s="162"/>
      <c r="BU169" s="162"/>
      <c r="BV169" s="162"/>
      <c r="BW169" s="162"/>
      <c r="BX169" s="162"/>
      <c r="BY169" s="162"/>
      <c r="BZ169" s="162"/>
      <c r="CA169" s="162"/>
      <c r="CB169" s="162"/>
      <c r="CC169" s="162"/>
      <c r="CD169" s="162"/>
      <c r="CE169" s="162"/>
      <c r="CF169" s="162"/>
      <c r="CG169" s="162"/>
      <c r="CH169" s="162"/>
      <c r="CI169" s="162"/>
      <c r="CJ169" s="162"/>
      <c r="CK169" s="162"/>
      <c r="CL169" s="162"/>
      <c r="CM169" s="162"/>
      <c r="CN169" s="162"/>
      <c r="CO169" s="162"/>
      <c r="CP169" s="162"/>
      <c r="CQ169" s="162"/>
      <c r="CR169" s="162"/>
      <c r="CS169" s="162"/>
      <c r="CT169" s="162"/>
      <c r="CU169" s="162"/>
      <c r="CV169" s="162"/>
      <c r="CW169" s="162"/>
      <c r="CX169" s="162"/>
      <c r="CY169" s="162"/>
      <c r="CZ169" s="162"/>
      <c r="DA169" s="162"/>
      <c r="DB169" s="162"/>
      <c r="DC169" s="162"/>
      <c r="DD169" s="162"/>
      <c r="DE169" s="162"/>
      <c r="DF169" s="162"/>
      <c r="DG169" s="162"/>
      <c r="DH169" s="162"/>
      <c r="DI169" s="162"/>
      <c r="DJ169" s="162"/>
      <c r="DK169" s="162"/>
      <c r="DL169" s="162"/>
      <c r="DM169" s="162"/>
      <c r="DN169" s="162"/>
      <c r="DO169" s="162"/>
      <c r="DP169" s="50" t="s">
        <v>172</v>
      </c>
    </row>
    <row r="170" spans="3:120" s="29" customFormat="1" ht="15" customHeight="1">
      <c r="C170" s="120" t="str">
        <f>"Total "&amp;C140</f>
        <v>Total Deposits</v>
      </c>
      <c r="D170" s="242"/>
      <c r="E170" s="243"/>
      <c r="F170" s="162">
        <f t="shared" ref="F170:AK170" si="268">IF(F$17="","",F168+F161)</f>
        <v>2887268.7642187504</v>
      </c>
      <c r="G170" s="162">
        <f t="shared" si="268"/>
        <v>446341.065</v>
      </c>
      <c r="H170" s="162">
        <f t="shared" si="268"/>
        <v>446341.065</v>
      </c>
      <c r="I170" s="162">
        <f t="shared" si="268"/>
        <v>4672633.0242187511</v>
      </c>
      <c r="J170" s="162">
        <f t="shared" si="268"/>
        <v>892682.13</v>
      </c>
      <c r="K170" s="162">
        <f t="shared" si="268"/>
        <v>892682.13</v>
      </c>
      <c r="L170" s="162">
        <f t="shared" si="268"/>
        <v>12023312.438437505</v>
      </c>
      <c r="M170" s="162">
        <f t="shared" si="268"/>
        <v>1785364.26</v>
      </c>
      <c r="N170" s="162">
        <f t="shared" si="268"/>
        <v>1785364.26</v>
      </c>
      <c r="O170" s="162">
        <f t="shared" si="268"/>
        <v>1785364.26</v>
      </c>
      <c r="P170" s="162">
        <f t="shared" si="268"/>
        <v>1785364.26</v>
      </c>
      <c r="Q170" s="162">
        <f t="shared" si="268"/>
        <v>1785364.26</v>
      </c>
      <c r="R170" s="162">
        <f t="shared" si="268"/>
        <v>948474.76312499132</v>
      </c>
      <c r="S170" s="162">
        <f t="shared" si="268"/>
        <v>0</v>
      </c>
      <c r="T170" s="162">
        <f t="shared" si="268"/>
        <v>8034139.1700000009</v>
      </c>
      <c r="U170" s="162">
        <f t="shared" si="268"/>
        <v>0</v>
      </c>
      <c r="V170" s="162">
        <f t="shared" si="268"/>
        <v>0</v>
      </c>
      <c r="W170" s="162">
        <f t="shared" si="268"/>
        <v>0</v>
      </c>
      <c r="X170" s="162">
        <f t="shared" si="268"/>
        <v>0</v>
      </c>
      <c r="Y170" s="162">
        <f t="shared" si="268"/>
        <v>0</v>
      </c>
      <c r="Z170" s="162">
        <f t="shared" si="268"/>
        <v>0</v>
      </c>
      <c r="AA170" s="162">
        <f t="shared" si="268"/>
        <v>0</v>
      </c>
      <c r="AB170" s="162">
        <f t="shared" si="268"/>
        <v>0</v>
      </c>
      <c r="AC170" s="162">
        <f t="shared" si="268"/>
        <v>0</v>
      </c>
      <c r="AD170" s="162">
        <f t="shared" si="268"/>
        <v>0</v>
      </c>
      <c r="AE170" s="162">
        <f t="shared" si="268"/>
        <v>0</v>
      </c>
      <c r="AF170" s="162">
        <f t="shared" si="268"/>
        <v>0</v>
      </c>
      <c r="AG170" s="162">
        <f t="shared" si="268"/>
        <v>0</v>
      </c>
      <c r="AH170" s="162">
        <f t="shared" si="268"/>
        <v>0</v>
      </c>
      <c r="AI170" s="162">
        <f t="shared" si="268"/>
        <v>0</v>
      </c>
      <c r="AJ170" s="162">
        <f t="shared" si="268"/>
        <v>0</v>
      </c>
      <c r="AK170" s="162">
        <f t="shared" si="268"/>
        <v>0</v>
      </c>
      <c r="AL170" s="162">
        <f t="shared" ref="AL170:BQ170" si="269">IF(AL$17="","",AL168+AL161)</f>
        <v>0</v>
      </c>
      <c r="AM170" s="162">
        <f t="shared" si="269"/>
        <v>0</v>
      </c>
      <c r="AN170" s="162">
        <f t="shared" si="269"/>
        <v>0</v>
      </c>
      <c r="AO170" s="162">
        <f t="shared" si="269"/>
        <v>0</v>
      </c>
      <c r="AP170" s="162">
        <f t="shared" si="269"/>
        <v>0</v>
      </c>
      <c r="AQ170" s="162">
        <f t="shared" si="269"/>
        <v>0</v>
      </c>
      <c r="AR170" s="162">
        <f t="shared" si="269"/>
        <v>0</v>
      </c>
      <c r="AS170" s="162">
        <f t="shared" si="269"/>
        <v>0</v>
      </c>
      <c r="AT170" s="162">
        <f t="shared" si="269"/>
        <v>0</v>
      </c>
      <c r="AU170" s="162">
        <f t="shared" si="269"/>
        <v>0</v>
      </c>
      <c r="AV170" s="162">
        <f t="shared" si="269"/>
        <v>0</v>
      </c>
      <c r="AW170" s="162">
        <f t="shared" si="269"/>
        <v>0</v>
      </c>
      <c r="AX170" s="162">
        <f t="shared" si="269"/>
        <v>0</v>
      </c>
      <c r="AY170" s="162">
        <f t="shared" si="269"/>
        <v>0</v>
      </c>
      <c r="AZ170" s="162">
        <f t="shared" si="269"/>
        <v>0</v>
      </c>
      <c r="BA170" s="162">
        <f t="shared" si="269"/>
        <v>0</v>
      </c>
      <c r="BB170" s="162">
        <f t="shared" si="269"/>
        <v>0</v>
      </c>
      <c r="BC170" s="162">
        <f t="shared" si="269"/>
        <v>0</v>
      </c>
      <c r="BD170" s="162">
        <f t="shared" si="269"/>
        <v>0</v>
      </c>
      <c r="BE170" s="162">
        <f t="shared" si="269"/>
        <v>0</v>
      </c>
      <c r="BF170" s="162">
        <f t="shared" si="269"/>
        <v>0</v>
      </c>
      <c r="BG170" s="162">
        <f t="shared" si="269"/>
        <v>0</v>
      </c>
      <c r="BH170" s="162">
        <f t="shared" si="269"/>
        <v>0</v>
      </c>
      <c r="BI170" s="162">
        <f t="shared" si="269"/>
        <v>0</v>
      </c>
      <c r="BJ170" s="162">
        <f t="shared" si="269"/>
        <v>0</v>
      </c>
      <c r="BK170" s="162">
        <f t="shared" si="269"/>
        <v>0</v>
      </c>
      <c r="BL170" s="162">
        <f t="shared" si="269"/>
        <v>0</v>
      </c>
      <c r="BM170" s="162">
        <f t="shared" si="269"/>
        <v>0</v>
      </c>
      <c r="BN170" s="162">
        <f t="shared" si="269"/>
        <v>0</v>
      </c>
      <c r="BO170" s="162" t="str">
        <f t="shared" si="269"/>
        <v/>
      </c>
      <c r="BP170" s="162" t="str">
        <f t="shared" si="269"/>
        <v/>
      </c>
      <c r="BQ170" s="162" t="str">
        <f t="shared" si="269"/>
        <v/>
      </c>
      <c r="BR170" s="162" t="str">
        <f t="shared" ref="BR170:CA170" si="270">IF(BR$17="","",BR168+BR161)</f>
        <v/>
      </c>
      <c r="BS170" s="162" t="str">
        <f t="shared" si="270"/>
        <v/>
      </c>
      <c r="BT170" s="162" t="str">
        <f t="shared" si="270"/>
        <v/>
      </c>
      <c r="BU170" s="162" t="str">
        <f t="shared" si="270"/>
        <v/>
      </c>
      <c r="BV170" s="162" t="str">
        <f t="shared" si="270"/>
        <v/>
      </c>
      <c r="BW170" s="162" t="str">
        <f t="shared" si="270"/>
        <v/>
      </c>
      <c r="BX170" s="162" t="str">
        <f t="shared" si="270"/>
        <v/>
      </c>
      <c r="BY170" s="162" t="str">
        <f t="shared" si="270"/>
        <v/>
      </c>
      <c r="BZ170" s="162" t="str">
        <f t="shared" si="270"/>
        <v/>
      </c>
      <c r="CA170" s="162" t="str">
        <f t="shared" si="270"/>
        <v/>
      </c>
      <c r="CB170" s="162" t="str">
        <f t="shared" ref="CB170:DN170" si="271">IF(CB$17="","",CB168+CB161)</f>
        <v/>
      </c>
      <c r="CC170" s="162" t="str">
        <f t="shared" si="271"/>
        <v/>
      </c>
      <c r="CD170" s="162" t="str">
        <f t="shared" si="271"/>
        <v/>
      </c>
      <c r="CE170" s="162" t="str">
        <f t="shared" si="271"/>
        <v/>
      </c>
      <c r="CF170" s="162" t="str">
        <f t="shared" si="271"/>
        <v/>
      </c>
      <c r="CG170" s="162" t="str">
        <f t="shared" si="271"/>
        <v/>
      </c>
      <c r="CH170" s="162" t="str">
        <f t="shared" si="271"/>
        <v/>
      </c>
      <c r="CI170" s="162" t="str">
        <f t="shared" si="271"/>
        <v/>
      </c>
      <c r="CJ170" s="162" t="str">
        <f t="shared" si="271"/>
        <v/>
      </c>
      <c r="CK170" s="162" t="str">
        <f t="shared" si="271"/>
        <v/>
      </c>
      <c r="CL170" s="162" t="str">
        <f t="shared" si="271"/>
        <v/>
      </c>
      <c r="CM170" s="162" t="str">
        <f t="shared" si="271"/>
        <v/>
      </c>
      <c r="CN170" s="162" t="str">
        <f t="shared" si="271"/>
        <v/>
      </c>
      <c r="CO170" s="162" t="str">
        <f t="shared" si="271"/>
        <v/>
      </c>
      <c r="CP170" s="162" t="str">
        <f t="shared" si="271"/>
        <v/>
      </c>
      <c r="CQ170" s="162" t="str">
        <f t="shared" si="271"/>
        <v/>
      </c>
      <c r="CR170" s="162" t="str">
        <f t="shared" si="271"/>
        <v/>
      </c>
      <c r="CS170" s="162" t="str">
        <f t="shared" si="271"/>
        <v/>
      </c>
      <c r="CT170" s="162" t="str">
        <f t="shared" si="271"/>
        <v/>
      </c>
      <c r="CU170" s="162" t="str">
        <f t="shared" si="271"/>
        <v/>
      </c>
      <c r="CV170" s="162" t="str">
        <f t="shared" si="271"/>
        <v/>
      </c>
      <c r="CW170" s="162" t="str">
        <f t="shared" si="271"/>
        <v/>
      </c>
      <c r="CX170" s="162" t="str">
        <f t="shared" si="271"/>
        <v/>
      </c>
      <c r="CY170" s="162" t="str">
        <f t="shared" si="271"/>
        <v/>
      </c>
      <c r="CZ170" s="162" t="str">
        <f t="shared" si="271"/>
        <v/>
      </c>
      <c r="DA170" s="162" t="str">
        <f t="shared" si="271"/>
        <v/>
      </c>
      <c r="DB170" s="162" t="str">
        <f t="shared" si="271"/>
        <v/>
      </c>
      <c r="DC170" s="162" t="str">
        <f t="shared" si="271"/>
        <v/>
      </c>
      <c r="DD170" s="162" t="str">
        <f t="shared" si="271"/>
        <v/>
      </c>
      <c r="DE170" s="162" t="str">
        <f t="shared" si="271"/>
        <v/>
      </c>
      <c r="DF170" s="162" t="str">
        <f t="shared" si="271"/>
        <v/>
      </c>
      <c r="DG170" s="162" t="str">
        <f t="shared" si="271"/>
        <v/>
      </c>
      <c r="DH170" s="162" t="str">
        <f t="shared" si="271"/>
        <v/>
      </c>
      <c r="DI170" s="162" t="str">
        <f t="shared" si="271"/>
        <v/>
      </c>
      <c r="DJ170" s="162" t="str">
        <f t="shared" si="271"/>
        <v/>
      </c>
      <c r="DK170" s="162" t="str">
        <f t="shared" si="271"/>
        <v/>
      </c>
      <c r="DL170" s="162" t="str">
        <f t="shared" si="271"/>
        <v/>
      </c>
      <c r="DM170" s="162" t="str">
        <f t="shared" si="271"/>
        <v/>
      </c>
      <c r="DN170" s="162" t="str">
        <f t="shared" si="271"/>
        <v/>
      </c>
      <c r="DO170" s="162">
        <f>SUM(F170:DN170)</f>
        <v>40170695.850000009</v>
      </c>
      <c r="DP170" s="50" t="s">
        <v>172</v>
      </c>
    </row>
    <row r="171" spans="3:120" s="29" customFormat="1" ht="15" customHeight="1">
      <c r="C171" s="18"/>
      <c r="D171" s="381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50" t="s">
        <v>172</v>
      </c>
    </row>
    <row r="172" spans="3:120" s="29" customFormat="1" ht="15" customHeight="1">
      <c r="C172" s="161" t="s">
        <v>466</v>
      </c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  <c r="BG172" s="161"/>
      <c r="BH172" s="161"/>
      <c r="BI172" s="161"/>
      <c r="BJ172" s="161"/>
      <c r="BK172" s="161"/>
      <c r="BL172" s="161"/>
      <c r="BM172" s="161"/>
      <c r="BN172" s="161"/>
      <c r="BO172" s="161"/>
      <c r="BP172" s="161"/>
      <c r="BQ172" s="161"/>
      <c r="BR172" s="161"/>
      <c r="BS172" s="161"/>
      <c r="BT172" s="161"/>
      <c r="BU172" s="161"/>
      <c r="BV172" s="161"/>
      <c r="BW172" s="161"/>
      <c r="BX172" s="161"/>
      <c r="BY172" s="161"/>
      <c r="BZ172" s="161"/>
      <c r="CA172" s="161"/>
      <c r="CB172" s="161"/>
      <c r="CC172" s="161"/>
      <c r="CD172" s="161"/>
      <c r="CE172" s="161"/>
      <c r="CF172" s="161"/>
      <c r="CG172" s="161"/>
      <c r="CH172" s="161"/>
      <c r="CI172" s="161"/>
      <c r="CJ172" s="161"/>
      <c r="CK172" s="161"/>
      <c r="CL172" s="161"/>
      <c r="CM172" s="161"/>
      <c r="CN172" s="161"/>
      <c r="CO172" s="161"/>
      <c r="CP172" s="161"/>
      <c r="CQ172" s="161"/>
      <c r="CR172" s="161"/>
      <c r="CS172" s="161"/>
      <c r="CT172" s="161"/>
      <c r="CU172" s="161"/>
      <c r="CV172" s="161"/>
      <c r="CW172" s="161"/>
      <c r="CX172" s="161"/>
      <c r="CY172" s="161"/>
      <c r="CZ172" s="161"/>
      <c r="DA172" s="161"/>
      <c r="DB172" s="161"/>
      <c r="DC172" s="161"/>
      <c r="DD172" s="161"/>
      <c r="DE172" s="161"/>
      <c r="DF172" s="161"/>
      <c r="DG172" s="161"/>
      <c r="DH172" s="161"/>
      <c r="DI172" s="161"/>
      <c r="DJ172" s="161"/>
      <c r="DK172" s="161"/>
      <c r="DL172" s="161"/>
      <c r="DM172" s="161"/>
      <c r="DN172" s="161"/>
      <c r="DO172" s="161"/>
      <c r="DP172" s="50" t="s">
        <v>172</v>
      </c>
    </row>
    <row r="173" spans="3:120" s="29" customFormat="1" ht="15" customHeight="1">
      <c r="C173" s="18"/>
      <c r="D173" s="381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50" t="s">
        <v>172</v>
      </c>
    </row>
    <row r="174" spans="3:120" s="29" customFormat="1" ht="15" customHeight="1">
      <c r="C174" s="326" t="s">
        <v>466</v>
      </c>
      <c r="D174" s="413" t="s">
        <v>296</v>
      </c>
      <c r="E174" s="413" t="s">
        <v>303</v>
      </c>
      <c r="F174" s="413" t="s">
        <v>295</v>
      </c>
      <c r="G174" s="413" t="s">
        <v>294</v>
      </c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50" t="s">
        <v>172</v>
      </c>
    </row>
    <row r="175" spans="3:120" s="29" customFormat="1" ht="15" customHeight="1">
      <c r="C175" s="207" t="s">
        <v>475</v>
      </c>
      <c r="E175" s="425"/>
      <c r="F175" s="314">
        <f>Model!$K$1916</f>
        <v>1</v>
      </c>
      <c r="G175" s="2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50" t="s">
        <v>172</v>
      </c>
    </row>
    <row r="176" spans="3:120" s="29" customFormat="1" ht="15" customHeight="1">
      <c r="C176" s="207" t="s">
        <v>474</v>
      </c>
      <c r="D176" s="426">
        <f>IF(E176="",AVERAGE(F176:G176),E176)</f>
        <v>577.9</v>
      </c>
      <c r="E176" s="28"/>
      <c r="F176" s="28">
        <v>577.9</v>
      </c>
      <c r="G176" s="426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50" t="s">
        <v>172</v>
      </c>
    </row>
    <row r="177" spans="3:121" s="29" customFormat="1" ht="15" customHeight="1">
      <c r="C177" s="207" t="s">
        <v>473</v>
      </c>
      <c r="D177" s="425">
        <f>IF(E177="",G177+F177,E177)</f>
        <v>1086.1171875</v>
      </c>
      <c r="E177" s="28"/>
      <c r="F177" s="424">
        <f>F52</f>
        <v>1086.1171875</v>
      </c>
      <c r="G177" s="424">
        <f>G52</f>
        <v>0</v>
      </c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50" t="s">
        <v>172</v>
      </c>
    </row>
    <row r="178" spans="3:121" s="29" customFormat="1" ht="15" customHeight="1">
      <c r="C178" s="29" t="s">
        <v>472</v>
      </c>
      <c r="D178" s="118">
        <f>IF(E178="",G178+F178,E178)</f>
        <v>627667.12265625002</v>
      </c>
      <c r="E178" s="118"/>
      <c r="F178" s="300">
        <f>F176*F177</f>
        <v>627667.12265625002</v>
      </c>
      <c r="G178" s="300">
        <f>G176*G177</f>
        <v>0</v>
      </c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50" t="s">
        <v>172</v>
      </c>
    </row>
    <row r="179" spans="3:121" s="29" customFormat="1" ht="15" customHeight="1">
      <c r="C179" s="29" t="s">
        <v>471</v>
      </c>
      <c r="D179" s="118">
        <f>IF(E179="",G179+F179,E179)</f>
        <v>313833.56132812501</v>
      </c>
      <c r="E179" s="118"/>
      <c r="F179" s="300">
        <f>F178-F148</f>
        <v>313833.56132812501</v>
      </c>
      <c r="G179" s="300">
        <f>G178-G148</f>
        <v>0</v>
      </c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50" t="s">
        <v>172</v>
      </c>
    </row>
    <row r="180" spans="3:121" s="29" customFormat="1" ht="15" customHeight="1">
      <c r="C180" s="34" t="s">
        <v>19</v>
      </c>
      <c r="D180" s="118">
        <f>IF(E180="",G180+F180,E180)</f>
        <v>80341391.700000003</v>
      </c>
      <c r="E180" s="118"/>
      <c r="F180" s="300">
        <f>F178*F51</f>
        <v>80341391.700000003</v>
      </c>
      <c r="G180" s="300">
        <f>G178*G51</f>
        <v>0</v>
      </c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50" t="s">
        <v>172</v>
      </c>
    </row>
    <row r="181" spans="3:121" s="29" customFormat="1" ht="15" customHeight="1">
      <c r="E181" s="285"/>
      <c r="F181" s="285"/>
      <c r="G181" s="20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50" t="s">
        <v>172</v>
      </c>
    </row>
    <row r="182" spans="3:121" s="29" customFormat="1" ht="15" customHeight="1">
      <c r="C182" s="18" t="s">
        <v>470</v>
      </c>
      <c r="D182" s="18">
        <f>IF(E182="",AVERAGE(F182:G182),E182)</f>
        <v>24</v>
      </c>
      <c r="E182" s="18"/>
      <c r="F182" s="423">
        <v>24</v>
      </c>
      <c r="G182" s="423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50" t="s">
        <v>172</v>
      </c>
    </row>
    <row r="183" spans="3:121" s="29" customFormat="1" ht="15" customHeight="1"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50" t="s">
        <v>172</v>
      </c>
    </row>
    <row r="184" spans="3:121" s="29" customFormat="1" ht="15" customHeight="1">
      <c r="C184" s="34" t="s">
        <v>300</v>
      </c>
      <c r="D184" s="281" t="s">
        <v>299</v>
      </c>
      <c r="E184" s="280">
        <f>IF(D184=F184,0,1)</f>
        <v>0</v>
      </c>
      <c r="F184" s="279" t="s">
        <v>299</v>
      </c>
      <c r="G184" s="279" t="s">
        <v>298</v>
      </c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50" t="s">
        <v>172</v>
      </c>
    </row>
    <row r="185" spans="3:121" s="29" customFormat="1" ht="15" customHeight="1">
      <c r="C185" s="18"/>
      <c r="D185" s="381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50" t="s">
        <v>172</v>
      </c>
    </row>
    <row r="186" spans="3:121" s="29" customFormat="1" ht="15" customHeight="1">
      <c r="C186" s="18"/>
      <c r="D186" s="381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50" t="s">
        <v>172</v>
      </c>
    </row>
    <row r="187" spans="3:121" s="29" customFormat="1" ht="15" customHeight="1">
      <c r="C187" s="126" t="str">
        <f>"Closings for the "&amp;IF(G9=1,"Month",IF($G$9=3,"Quarter","Year"))</f>
        <v>Closings for the Month</v>
      </c>
      <c r="D187" s="242"/>
      <c r="E187" s="243"/>
      <c r="F187" s="242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50" t="s">
        <v>172</v>
      </c>
    </row>
    <row r="188" spans="3:121" s="29" customFormat="1" ht="15" customHeight="1">
      <c r="C188" s="29" t="str">
        <f>F174&amp;" "&amp;C187</f>
        <v>Phase A Closings for the Month</v>
      </c>
      <c r="D188" s="289"/>
      <c r="E188" s="422"/>
      <c r="F188" s="338">
        <f>IF(F17=$F$182,SUM($F$122:F122),0)</f>
        <v>0</v>
      </c>
      <c r="G188" s="338">
        <f>IF(G17=$F$182,SUM($F$122:G122),0)</f>
        <v>0</v>
      </c>
      <c r="H188" s="338">
        <f>IF(H17=$F$182,SUM($F$122:H122),0)</f>
        <v>0</v>
      </c>
      <c r="I188" s="338">
        <f>IF(I17=$F$182,SUM($F$122:I122),0)</f>
        <v>0</v>
      </c>
      <c r="J188" s="338">
        <f>IF(J17=$F$182,SUM($F$122:J122),0)</f>
        <v>0</v>
      </c>
      <c r="K188" s="338">
        <f>IF(K17=$F$182,SUM($F$122:K122),0)</f>
        <v>0</v>
      </c>
      <c r="L188" s="338">
        <f>IF(L17=$F$182,SUM($F$122:L122),0)</f>
        <v>0</v>
      </c>
      <c r="M188" s="338">
        <f>IF(M17=$F$182,SUM($F$122:M122),0)</f>
        <v>0</v>
      </c>
      <c r="N188" s="338">
        <f>IF(N17=$F$182,SUM($F$122:N122),0)</f>
        <v>0</v>
      </c>
      <c r="O188" s="338">
        <f>IF(O17=$F$182,SUM($F$122:O122),0)</f>
        <v>0</v>
      </c>
      <c r="P188" s="338">
        <f>IF(P17=$F$182,SUM($F$122:P122),0)</f>
        <v>0</v>
      </c>
      <c r="Q188" s="338">
        <f>IF(Q17=$F$182,SUM($F$122:Q122),0)</f>
        <v>0</v>
      </c>
      <c r="R188" s="338">
        <f>IF(R17=$F$182,SUM($F$122:R122),0)</f>
        <v>0</v>
      </c>
      <c r="S188" s="338">
        <f>IF(S17=$F$182,SUM($F$122:S122),0)</f>
        <v>0</v>
      </c>
      <c r="T188" s="338">
        <f>IF(T17=$F$182,SUM($F$122:T122),0)</f>
        <v>0</v>
      </c>
      <c r="U188" s="338">
        <f>IF(U17=$F$182,SUM($F$122:U122),0)</f>
        <v>0</v>
      </c>
      <c r="V188" s="338">
        <f>IF(V17=$F$182,SUM($F$122:V122),0)</f>
        <v>0</v>
      </c>
      <c r="W188" s="338">
        <f>IF(W17=$F$182,SUM($F$122:W122),0)</f>
        <v>0</v>
      </c>
      <c r="X188" s="338">
        <f>IF(X17=$F$182,SUM($F$122:X122),0)</f>
        <v>0</v>
      </c>
      <c r="Y188" s="338">
        <f>IF(Y17=$F$182,SUM($F$122:Y122),0)</f>
        <v>0</v>
      </c>
      <c r="Z188" s="338">
        <f>IF(Z17=$F$182,SUM($F$122:Z122),0)</f>
        <v>0</v>
      </c>
      <c r="AA188" s="338">
        <f>IF(AA17=$F$182,SUM($F$122:AA122),0)</f>
        <v>0</v>
      </c>
      <c r="AB188" s="338">
        <f>IF(AB17=$F$182,SUM($F$122:AB122),0)</f>
        <v>0</v>
      </c>
      <c r="AC188" s="338">
        <f>IF(AC17=$F$182,SUM($F$122:AC122),0)</f>
        <v>0</v>
      </c>
      <c r="AD188" s="338">
        <f>IF(AD17=$F$182,SUM($F$122:AD122),0)</f>
        <v>128</v>
      </c>
      <c r="AE188" s="338">
        <f>IF(AE17=$F$182,SUM($F$122:AE122),0)</f>
        <v>0</v>
      </c>
      <c r="AF188" s="338">
        <f>IF(AF17=$F$182,SUM($F$122:AF122),0)</f>
        <v>0</v>
      </c>
      <c r="AG188" s="338">
        <f>IF(AG17=$F$182,SUM($F$122:AG122),0)</f>
        <v>0</v>
      </c>
      <c r="AH188" s="338">
        <f>IF(AH17=$F$182,SUM($F$122:AH122),0)</f>
        <v>0</v>
      </c>
      <c r="AI188" s="338">
        <f>IF(AI17=$F$182,SUM($F$122:AI122),0)</f>
        <v>0</v>
      </c>
      <c r="AJ188" s="338">
        <f>IF(AJ17=$F$182,SUM($F$122:AJ122),0)</f>
        <v>0</v>
      </c>
      <c r="AK188" s="338">
        <f>IF(AK17=$F$182,SUM($F$122:AK122),0)</f>
        <v>0</v>
      </c>
      <c r="AL188" s="338">
        <f>IF(AL17=$F$182,SUM($F$122:AL122),0)</f>
        <v>0</v>
      </c>
      <c r="AM188" s="338">
        <f>IF(AM17=$F$182,SUM($F$122:AM122),0)</f>
        <v>0</v>
      </c>
      <c r="AN188" s="338">
        <f>IF(AN17=$F$182,SUM($F$122:AN122),0)</f>
        <v>0</v>
      </c>
      <c r="AO188" s="338">
        <f>IF(AO17=$F$182,SUM($F$122:AO122),0)</f>
        <v>0</v>
      </c>
      <c r="AP188" s="338">
        <f>IF(AP17=$F$182,SUM($F$122:AP122),0)</f>
        <v>0</v>
      </c>
      <c r="AQ188" s="338">
        <f>IF(AQ17=$F$182,SUM($F$122:AQ122),0)</f>
        <v>0</v>
      </c>
      <c r="AR188" s="338">
        <f>IF(AR17=$F$182,SUM($F$122:AR122),0)</f>
        <v>0</v>
      </c>
      <c r="AS188" s="338">
        <f>IF(AS17=$F$182,SUM($F$122:AS122),0)</f>
        <v>0</v>
      </c>
      <c r="AT188" s="338">
        <f>IF(AT17=$F$182,SUM($F$122:AT122),0)</f>
        <v>0</v>
      </c>
      <c r="AU188" s="338">
        <f>IF(AU17=$F$182,SUM($F$122:AU122),0)</f>
        <v>0</v>
      </c>
      <c r="AV188" s="338">
        <f>IF(AV17=$F$182,SUM($F$122:AV122),0)</f>
        <v>0</v>
      </c>
      <c r="AW188" s="338">
        <f>IF(AW17=$F$182,SUM($F$122:AW122),0)</f>
        <v>0</v>
      </c>
      <c r="AX188" s="338">
        <f>IF(AX17=$F$182,SUM($F$122:AX122),0)</f>
        <v>0</v>
      </c>
      <c r="AY188" s="338">
        <f>IF(AY17=$F$182,SUM($F$122:AY122),0)</f>
        <v>0</v>
      </c>
      <c r="AZ188" s="338">
        <f>IF(AZ17=$F$182,SUM($F$122:AZ122),0)</f>
        <v>0</v>
      </c>
      <c r="BA188" s="338">
        <f>IF(BA17=$F$182,SUM($F$122:BA122),0)</f>
        <v>0</v>
      </c>
      <c r="BB188" s="338">
        <f>IF(BB17=$F$182,SUM($F$122:BB122),0)</f>
        <v>0</v>
      </c>
      <c r="BC188" s="338">
        <f>IF(BC17=$F$182,SUM($F$122:BC122),0)</f>
        <v>0</v>
      </c>
      <c r="BD188" s="338">
        <f>IF(BD17=$F$182,SUM($F$122:BD122),0)</f>
        <v>0</v>
      </c>
      <c r="BE188" s="338">
        <f>IF(BE17=$F$182,SUM($F$122:BE122),0)</f>
        <v>0</v>
      </c>
      <c r="BF188" s="338">
        <f>IF(BF17=$F$182,SUM($F$122:BF122),0)</f>
        <v>0</v>
      </c>
      <c r="BG188" s="338">
        <f>IF(BG17=$F$182,SUM($F$122:BG122),0)</f>
        <v>0</v>
      </c>
      <c r="BH188" s="338">
        <f>IF(BH17=$F$182,SUM($F$122:BH122),0)</f>
        <v>0</v>
      </c>
      <c r="BI188" s="338">
        <f>IF(BI17=$F$182,SUM($F$122:BI122),0)</f>
        <v>0</v>
      </c>
      <c r="BJ188" s="338">
        <f>IF(BJ17=$F$182,SUM($F$122:BJ122),0)</f>
        <v>0</v>
      </c>
      <c r="BK188" s="338">
        <f>IF(BK17=$F$182,SUM($F$122:BK122),0)</f>
        <v>0</v>
      </c>
      <c r="BL188" s="338">
        <f>IF(BL17=$F$182,SUM($F$122:BL122),0)</f>
        <v>0</v>
      </c>
      <c r="BM188" s="338">
        <f>IF(BM17=$F$182,SUM($F$122:BM122),0)</f>
        <v>0</v>
      </c>
      <c r="BN188" s="338">
        <f>IF(BN17=$F$182,SUM($F$122:BN122),0)</f>
        <v>0</v>
      </c>
      <c r="BO188" s="338">
        <f>IF(BO17=$F$182,SUM($F$122:BO122),0)</f>
        <v>0</v>
      </c>
      <c r="BP188" s="338">
        <f>IF(BP17=$F$182,SUM($F$122:BP122),0)</f>
        <v>0</v>
      </c>
      <c r="BQ188" s="338">
        <f>IF(BQ17=$F$182,SUM($F$122:BQ122),0)</f>
        <v>0</v>
      </c>
      <c r="BR188" s="338">
        <f>IF(BR17=$F$182,SUM($F$122:BR122),0)</f>
        <v>0</v>
      </c>
      <c r="BS188" s="338">
        <f>IF(BS17=$F$182,SUM($F$122:BS122),0)</f>
        <v>0</v>
      </c>
      <c r="BT188" s="338">
        <f>IF(BT17=$F$182,SUM($F$122:BT122),0)</f>
        <v>0</v>
      </c>
      <c r="BU188" s="338">
        <f>IF(BU17=$F$182,SUM($F$122:BU122),0)</f>
        <v>0</v>
      </c>
      <c r="BV188" s="338">
        <f>IF(BV17=$F$182,SUM($F$122:BV122),0)</f>
        <v>0</v>
      </c>
      <c r="BW188" s="338">
        <f>IF(BW17=$F$182,SUM($F$122:BW122),0)</f>
        <v>0</v>
      </c>
      <c r="BX188" s="338">
        <f>IF(BX17=$F$182,SUM($F$122:BX122),0)</f>
        <v>0</v>
      </c>
      <c r="BY188" s="338">
        <f>IF(BY17=$F$182,SUM($F$122:BY122),0)</f>
        <v>0</v>
      </c>
      <c r="BZ188" s="338">
        <f>IF(BZ17=$F$182,SUM($F$122:BZ122),0)</f>
        <v>0</v>
      </c>
      <c r="CA188" s="338">
        <f>IF(CA17=$F$182,SUM($F$122:CA122),0)</f>
        <v>0</v>
      </c>
      <c r="CB188" s="338">
        <f>IF(CB17=$F$182,SUM($F$122:CB122),0)</f>
        <v>0</v>
      </c>
      <c r="CC188" s="338">
        <f>IF(CC17=$F$182,SUM($F$122:CC122),0)</f>
        <v>0</v>
      </c>
      <c r="CD188" s="338">
        <f>IF(CD17=$F$182,SUM($F$122:CD122),0)</f>
        <v>0</v>
      </c>
      <c r="CE188" s="338">
        <f>IF(CE17=$F$182,SUM($F$122:CE122),0)</f>
        <v>0</v>
      </c>
      <c r="CF188" s="338">
        <f>IF(CF17=$F$182,SUM($F$122:CF122),0)</f>
        <v>0</v>
      </c>
      <c r="CG188" s="338">
        <f>IF(CG17=$F$182,SUM($F$122:CG122),0)</f>
        <v>0</v>
      </c>
      <c r="CH188" s="338">
        <f>IF(CH17=$F$182,SUM($F$122:CH122),0)</f>
        <v>0</v>
      </c>
      <c r="CI188" s="338">
        <f>IF(CI17=$F$182,SUM($F$122:CI122),0)</f>
        <v>0</v>
      </c>
      <c r="CJ188" s="338">
        <f>IF(CJ17=$F$182,SUM($F$122:CJ122),0)</f>
        <v>0</v>
      </c>
      <c r="CK188" s="338">
        <f>IF(CK17=$F$182,SUM($F$122:CK122),0)</f>
        <v>0</v>
      </c>
      <c r="CL188" s="338">
        <f>IF(CL17=$F$182,SUM($F$122:CL122),0)</f>
        <v>0</v>
      </c>
      <c r="CM188" s="338">
        <f>IF(CM17=$F$182,SUM($F$122:CM122),0)</f>
        <v>0</v>
      </c>
      <c r="CN188" s="338">
        <f>IF(CN17=$F$182,SUM($F$122:CN122),0)</f>
        <v>0</v>
      </c>
      <c r="CO188" s="338">
        <f>IF(CO17=$F$182,SUM($F$122:CO122),0)</f>
        <v>0</v>
      </c>
      <c r="CP188" s="338">
        <f>IF(CP17=$F$182,SUM($F$122:CP122),0)</f>
        <v>0</v>
      </c>
      <c r="CQ188" s="338">
        <f>IF(CQ17=$F$182,SUM($F$122:CQ122),0)</f>
        <v>0</v>
      </c>
      <c r="CR188" s="338">
        <f>IF(CR17=$F$182,SUM($F$122:CR122),0)</f>
        <v>0</v>
      </c>
      <c r="CS188" s="338">
        <f>IF(CS17=$F$182,SUM($F$122:CS122),0)</f>
        <v>0</v>
      </c>
      <c r="CT188" s="338">
        <f>IF(CT17=$F$182,SUM($F$122:CT122),0)</f>
        <v>0</v>
      </c>
      <c r="CU188" s="338">
        <f>IF(CU17=$F$182,SUM($F$122:CU122),0)</f>
        <v>0</v>
      </c>
      <c r="CV188" s="338">
        <f>IF(CV17=$F$182,SUM($F$122:CV122),0)</f>
        <v>0</v>
      </c>
      <c r="CW188" s="338">
        <f>IF(CW17=$F$182,SUM($F$122:CW122),0)</f>
        <v>0</v>
      </c>
      <c r="CX188" s="338">
        <f>IF(CX17=$F$182,SUM($F$122:CX122),0)</f>
        <v>0</v>
      </c>
      <c r="CY188" s="338">
        <f>IF(CY17=$F$182,SUM($F$122:CY122),0)</f>
        <v>0</v>
      </c>
      <c r="CZ188" s="338">
        <f>IF(CZ17=$F$182,SUM($F$122:CZ122),0)</f>
        <v>0</v>
      </c>
      <c r="DA188" s="338">
        <f>IF(DA17=$F$182,SUM($F$122:DA122),0)</f>
        <v>0</v>
      </c>
      <c r="DB188" s="338">
        <f>IF(DB17=$F$182,SUM($F$122:DB122),0)</f>
        <v>0</v>
      </c>
      <c r="DC188" s="338">
        <f>IF(DC17=$F$182,SUM($F$122:DC122),0)</f>
        <v>0</v>
      </c>
      <c r="DD188" s="338">
        <f>IF(DD17=$F$182,SUM($F$122:DD122),0)</f>
        <v>0</v>
      </c>
      <c r="DE188" s="338">
        <f>IF(DE17=$F$182,SUM($F$122:DE122),0)</f>
        <v>0</v>
      </c>
      <c r="DF188" s="338">
        <f>IF(DF17=$F$182,SUM($F$122:DF122),0)</f>
        <v>0</v>
      </c>
      <c r="DG188" s="338">
        <f>IF(DG17=$F$182,SUM($F$122:DG122),0)</f>
        <v>0</v>
      </c>
      <c r="DH188" s="338">
        <f>IF(DH17=$F$182,SUM($F$122:DH122),0)</f>
        <v>0</v>
      </c>
      <c r="DI188" s="338">
        <f>IF(DI17=$F$182,SUM($F$122:DI122),0)</f>
        <v>0</v>
      </c>
      <c r="DJ188" s="338">
        <f>IF(DJ17=$F$182,SUM($F$122:DJ122),0)</f>
        <v>0</v>
      </c>
      <c r="DK188" s="338">
        <f>IF(DK17=$F$182,SUM($F$122:DK122),0)</f>
        <v>0</v>
      </c>
      <c r="DL188" s="338">
        <f>IF(DL17=$F$182,SUM($F$122:DL122),0)</f>
        <v>0</v>
      </c>
      <c r="DM188" s="338">
        <f>IF(DM17=$F$182,SUM($F$122:DM122),0)</f>
        <v>0</v>
      </c>
      <c r="DN188" s="338">
        <f>IF(DN17=$F$182,SUM($F$122:DN122),0)</f>
        <v>0</v>
      </c>
      <c r="DO188" s="421">
        <f>SUM(F188:DN188)</f>
        <v>128</v>
      </c>
      <c r="DP188" s="50" t="s">
        <v>172</v>
      </c>
    </row>
    <row r="189" spans="3:121" s="29" customFormat="1" ht="15" customHeight="1">
      <c r="C189" s="31" t="s">
        <v>279</v>
      </c>
      <c r="D189" s="242"/>
      <c r="E189" s="422"/>
      <c r="F189" s="338">
        <f t="shared" ref="F189:AK189" si="272">IF(F$17="","",E189+F188)</f>
        <v>0</v>
      </c>
      <c r="G189" s="338">
        <f t="shared" si="272"/>
        <v>0</v>
      </c>
      <c r="H189" s="338">
        <f t="shared" si="272"/>
        <v>0</v>
      </c>
      <c r="I189" s="338">
        <f t="shared" si="272"/>
        <v>0</v>
      </c>
      <c r="J189" s="338">
        <f t="shared" si="272"/>
        <v>0</v>
      </c>
      <c r="K189" s="338">
        <f t="shared" si="272"/>
        <v>0</v>
      </c>
      <c r="L189" s="338">
        <f t="shared" si="272"/>
        <v>0</v>
      </c>
      <c r="M189" s="338">
        <f t="shared" si="272"/>
        <v>0</v>
      </c>
      <c r="N189" s="338">
        <f t="shared" si="272"/>
        <v>0</v>
      </c>
      <c r="O189" s="338">
        <f t="shared" si="272"/>
        <v>0</v>
      </c>
      <c r="P189" s="338">
        <f t="shared" si="272"/>
        <v>0</v>
      </c>
      <c r="Q189" s="338">
        <f t="shared" si="272"/>
        <v>0</v>
      </c>
      <c r="R189" s="338">
        <f t="shared" si="272"/>
        <v>0</v>
      </c>
      <c r="S189" s="338">
        <f t="shared" si="272"/>
        <v>0</v>
      </c>
      <c r="T189" s="338">
        <f t="shared" si="272"/>
        <v>0</v>
      </c>
      <c r="U189" s="338">
        <f t="shared" si="272"/>
        <v>0</v>
      </c>
      <c r="V189" s="338">
        <f t="shared" si="272"/>
        <v>0</v>
      </c>
      <c r="W189" s="338">
        <f t="shared" si="272"/>
        <v>0</v>
      </c>
      <c r="X189" s="338">
        <f t="shared" si="272"/>
        <v>0</v>
      </c>
      <c r="Y189" s="338">
        <f t="shared" si="272"/>
        <v>0</v>
      </c>
      <c r="Z189" s="338">
        <f t="shared" si="272"/>
        <v>0</v>
      </c>
      <c r="AA189" s="338">
        <f t="shared" si="272"/>
        <v>0</v>
      </c>
      <c r="AB189" s="338">
        <f t="shared" si="272"/>
        <v>0</v>
      </c>
      <c r="AC189" s="338">
        <f t="shared" si="272"/>
        <v>0</v>
      </c>
      <c r="AD189" s="338">
        <f t="shared" si="272"/>
        <v>128</v>
      </c>
      <c r="AE189" s="338">
        <f t="shared" si="272"/>
        <v>128</v>
      </c>
      <c r="AF189" s="338">
        <f t="shared" si="272"/>
        <v>128</v>
      </c>
      <c r="AG189" s="338">
        <f t="shared" si="272"/>
        <v>128</v>
      </c>
      <c r="AH189" s="338">
        <f t="shared" si="272"/>
        <v>128</v>
      </c>
      <c r="AI189" s="338">
        <f t="shared" si="272"/>
        <v>128</v>
      </c>
      <c r="AJ189" s="338">
        <f t="shared" si="272"/>
        <v>128</v>
      </c>
      <c r="AK189" s="338">
        <f t="shared" si="272"/>
        <v>128</v>
      </c>
      <c r="AL189" s="338">
        <f t="shared" ref="AL189:BQ189" si="273">IF(AL$17="","",AK189+AL188)</f>
        <v>128</v>
      </c>
      <c r="AM189" s="338">
        <f t="shared" si="273"/>
        <v>128</v>
      </c>
      <c r="AN189" s="338">
        <f t="shared" si="273"/>
        <v>128</v>
      </c>
      <c r="AO189" s="338">
        <f t="shared" si="273"/>
        <v>128</v>
      </c>
      <c r="AP189" s="338">
        <f t="shared" si="273"/>
        <v>128</v>
      </c>
      <c r="AQ189" s="338">
        <f t="shared" si="273"/>
        <v>128</v>
      </c>
      <c r="AR189" s="338">
        <f t="shared" si="273"/>
        <v>128</v>
      </c>
      <c r="AS189" s="338">
        <f t="shared" si="273"/>
        <v>128</v>
      </c>
      <c r="AT189" s="338">
        <f t="shared" si="273"/>
        <v>128</v>
      </c>
      <c r="AU189" s="338">
        <f t="shared" si="273"/>
        <v>128</v>
      </c>
      <c r="AV189" s="338">
        <f t="shared" si="273"/>
        <v>128</v>
      </c>
      <c r="AW189" s="338">
        <f t="shared" si="273"/>
        <v>128</v>
      </c>
      <c r="AX189" s="338">
        <f t="shared" si="273"/>
        <v>128</v>
      </c>
      <c r="AY189" s="338">
        <f t="shared" si="273"/>
        <v>128</v>
      </c>
      <c r="AZ189" s="338">
        <f t="shared" si="273"/>
        <v>128</v>
      </c>
      <c r="BA189" s="338">
        <f t="shared" si="273"/>
        <v>128</v>
      </c>
      <c r="BB189" s="338">
        <f t="shared" si="273"/>
        <v>128</v>
      </c>
      <c r="BC189" s="338">
        <f t="shared" si="273"/>
        <v>128</v>
      </c>
      <c r="BD189" s="338">
        <f t="shared" si="273"/>
        <v>128</v>
      </c>
      <c r="BE189" s="338">
        <f t="shared" si="273"/>
        <v>128</v>
      </c>
      <c r="BF189" s="338">
        <f t="shared" si="273"/>
        <v>128</v>
      </c>
      <c r="BG189" s="338">
        <f t="shared" si="273"/>
        <v>128</v>
      </c>
      <c r="BH189" s="338">
        <f t="shared" si="273"/>
        <v>128</v>
      </c>
      <c r="BI189" s="338">
        <f t="shared" si="273"/>
        <v>128</v>
      </c>
      <c r="BJ189" s="338">
        <f t="shared" si="273"/>
        <v>128</v>
      </c>
      <c r="BK189" s="338">
        <f t="shared" si="273"/>
        <v>128</v>
      </c>
      <c r="BL189" s="338">
        <f t="shared" si="273"/>
        <v>128</v>
      </c>
      <c r="BM189" s="338">
        <f t="shared" si="273"/>
        <v>128</v>
      </c>
      <c r="BN189" s="338">
        <f t="shared" si="273"/>
        <v>128</v>
      </c>
      <c r="BO189" s="338" t="str">
        <f t="shared" si="273"/>
        <v/>
      </c>
      <c r="BP189" s="338" t="str">
        <f t="shared" si="273"/>
        <v/>
      </c>
      <c r="BQ189" s="338" t="str">
        <f t="shared" si="273"/>
        <v/>
      </c>
      <c r="BR189" s="338" t="str">
        <f t="shared" ref="BR189:CA189" si="274">IF(BR$17="","",BQ189+BR188)</f>
        <v/>
      </c>
      <c r="BS189" s="338" t="str">
        <f t="shared" si="274"/>
        <v/>
      </c>
      <c r="BT189" s="338" t="str">
        <f t="shared" si="274"/>
        <v/>
      </c>
      <c r="BU189" s="338" t="str">
        <f t="shared" si="274"/>
        <v/>
      </c>
      <c r="BV189" s="338" t="str">
        <f t="shared" si="274"/>
        <v/>
      </c>
      <c r="BW189" s="338" t="str">
        <f t="shared" si="274"/>
        <v/>
      </c>
      <c r="BX189" s="338" t="str">
        <f t="shared" si="274"/>
        <v/>
      </c>
      <c r="BY189" s="338" t="str">
        <f t="shared" si="274"/>
        <v/>
      </c>
      <c r="BZ189" s="338" t="str">
        <f t="shared" si="274"/>
        <v/>
      </c>
      <c r="CA189" s="338" t="str">
        <f t="shared" si="274"/>
        <v/>
      </c>
      <c r="CB189" s="338" t="str">
        <f t="shared" ref="CB189" si="275">IF(CB$17="","",CA189+CB188)</f>
        <v/>
      </c>
      <c r="CC189" s="338" t="str">
        <f t="shared" ref="CC189" si="276">IF(CC$17="","",CB189+CC188)</f>
        <v/>
      </c>
      <c r="CD189" s="338" t="str">
        <f t="shared" ref="CD189" si="277">IF(CD$17="","",CC189+CD188)</f>
        <v/>
      </c>
      <c r="CE189" s="338" t="str">
        <f t="shared" ref="CE189" si="278">IF(CE$17="","",CD189+CE188)</f>
        <v/>
      </c>
      <c r="CF189" s="338" t="str">
        <f t="shared" ref="CF189" si="279">IF(CF$17="","",CE189+CF188)</f>
        <v/>
      </c>
      <c r="CG189" s="338" t="str">
        <f t="shared" ref="CG189" si="280">IF(CG$17="","",CF189+CG188)</f>
        <v/>
      </c>
      <c r="CH189" s="338" t="str">
        <f t="shared" ref="CH189" si="281">IF(CH$17="","",CG189+CH188)</f>
        <v/>
      </c>
      <c r="CI189" s="338" t="str">
        <f t="shared" ref="CI189" si="282">IF(CI$17="","",CH189+CI188)</f>
        <v/>
      </c>
      <c r="CJ189" s="338" t="str">
        <f t="shared" ref="CJ189" si="283">IF(CJ$17="","",CI189+CJ188)</f>
        <v/>
      </c>
      <c r="CK189" s="338" t="str">
        <f t="shared" ref="CK189" si="284">IF(CK$17="","",CJ189+CK188)</f>
        <v/>
      </c>
      <c r="CL189" s="338" t="str">
        <f t="shared" ref="CL189" si="285">IF(CL$17="","",CK189+CL188)</f>
        <v/>
      </c>
      <c r="CM189" s="338" t="str">
        <f t="shared" ref="CM189" si="286">IF(CM$17="","",CL189+CM188)</f>
        <v/>
      </c>
      <c r="CN189" s="338" t="str">
        <f t="shared" ref="CN189" si="287">IF(CN$17="","",CM189+CN188)</f>
        <v/>
      </c>
      <c r="CO189" s="338" t="str">
        <f t="shared" ref="CO189" si="288">IF(CO$17="","",CN189+CO188)</f>
        <v/>
      </c>
      <c r="CP189" s="338" t="str">
        <f t="shared" ref="CP189" si="289">IF(CP$17="","",CO189+CP188)</f>
        <v/>
      </c>
      <c r="CQ189" s="338" t="str">
        <f t="shared" ref="CQ189" si="290">IF(CQ$17="","",CP189+CQ188)</f>
        <v/>
      </c>
      <c r="CR189" s="338" t="str">
        <f t="shared" ref="CR189" si="291">IF(CR$17="","",CQ189+CR188)</f>
        <v/>
      </c>
      <c r="CS189" s="338" t="str">
        <f t="shared" ref="CS189" si="292">IF(CS$17="","",CR189+CS188)</f>
        <v/>
      </c>
      <c r="CT189" s="338" t="str">
        <f t="shared" ref="CT189" si="293">IF(CT$17="","",CS189+CT188)</f>
        <v/>
      </c>
      <c r="CU189" s="338" t="str">
        <f t="shared" ref="CU189" si="294">IF(CU$17="","",CT189+CU188)</f>
        <v/>
      </c>
      <c r="CV189" s="338" t="str">
        <f t="shared" ref="CV189" si="295">IF(CV$17="","",CU189+CV188)</f>
        <v/>
      </c>
      <c r="CW189" s="338" t="str">
        <f t="shared" ref="CW189" si="296">IF(CW$17="","",CV189+CW188)</f>
        <v/>
      </c>
      <c r="CX189" s="338" t="str">
        <f t="shared" ref="CX189" si="297">IF(CX$17="","",CW189+CX188)</f>
        <v/>
      </c>
      <c r="CY189" s="338" t="str">
        <f t="shared" ref="CY189" si="298">IF(CY$17="","",CX189+CY188)</f>
        <v/>
      </c>
      <c r="CZ189" s="338" t="str">
        <f t="shared" ref="CZ189" si="299">IF(CZ$17="","",CY189+CZ188)</f>
        <v/>
      </c>
      <c r="DA189" s="338" t="str">
        <f t="shared" ref="DA189" si="300">IF(DA$17="","",CZ189+DA188)</f>
        <v/>
      </c>
      <c r="DB189" s="338" t="str">
        <f t="shared" ref="DB189" si="301">IF(DB$17="","",DA189+DB188)</f>
        <v/>
      </c>
      <c r="DC189" s="338" t="str">
        <f t="shared" ref="DC189" si="302">IF(DC$17="","",DB189+DC188)</f>
        <v/>
      </c>
      <c r="DD189" s="338" t="str">
        <f t="shared" ref="DD189" si="303">IF(DD$17="","",DC189+DD188)</f>
        <v/>
      </c>
      <c r="DE189" s="338" t="str">
        <f t="shared" ref="DE189" si="304">IF(DE$17="","",DD189+DE188)</f>
        <v/>
      </c>
      <c r="DF189" s="338" t="str">
        <f t="shared" ref="DF189" si="305">IF(DF$17="","",DE189+DF188)</f>
        <v/>
      </c>
      <c r="DG189" s="338" t="str">
        <f t="shared" ref="DG189" si="306">IF(DG$17="","",DF189+DG188)</f>
        <v/>
      </c>
      <c r="DH189" s="338" t="str">
        <f t="shared" ref="DH189" si="307">IF(DH$17="","",DG189+DH188)</f>
        <v/>
      </c>
      <c r="DI189" s="338" t="str">
        <f t="shared" ref="DI189" si="308">IF(DI$17="","",DH189+DI188)</f>
        <v/>
      </c>
      <c r="DJ189" s="338" t="str">
        <f t="shared" ref="DJ189" si="309">IF(DJ$17="","",DI189+DJ188)</f>
        <v/>
      </c>
      <c r="DK189" s="338" t="str">
        <f t="shared" ref="DK189" si="310">IF(DK$17="","",DJ189+DK188)</f>
        <v/>
      </c>
      <c r="DL189" s="338" t="str">
        <f t="shared" ref="DL189" si="311">IF(DL$17="","",DK189+DL188)</f>
        <v/>
      </c>
      <c r="DM189" s="338" t="str">
        <f t="shared" ref="DM189" si="312">IF(DM$17="","",DL189+DM188)</f>
        <v/>
      </c>
      <c r="DN189" s="338" t="str">
        <f t="shared" ref="DN189" si="313">IF(DN$17="","",DM189+DN188)</f>
        <v/>
      </c>
      <c r="DO189" s="421"/>
      <c r="DP189" s="50" t="s">
        <v>172</v>
      </c>
      <c r="DQ189" s="411"/>
    </row>
    <row r="190" spans="3:121" s="29" customFormat="1" ht="15" customHeight="1">
      <c r="C190" s="120" t="str">
        <f>G174&amp;" "&amp;C187</f>
        <v>Phase B Closings for the Month</v>
      </c>
      <c r="D190" s="289"/>
      <c r="E190" s="243"/>
      <c r="F190" s="338">
        <f>IF(F17=$G$182,SUM($E$131:F131),0)</f>
        <v>0</v>
      </c>
      <c r="G190" s="338">
        <f>IF(G17=$G$182,SUM($E$131:G131),0)</f>
        <v>0</v>
      </c>
      <c r="H190" s="338">
        <f>IF(H17=$G$182,SUM($E$131:H131),0)</f>
        <v>0</v>
      </c>
      <c r="I190" s="338">
        <f>IF(I17=$G$182,SUM($E$131:I131),0)</f>
        <v>0</v>
      </c>
      <c r="J190" s="338">
        <f>IF(J17=$G$182,SUM($E$131:J131),0)</f>
        <v>0</v>
      </c>
      <c r="K190" s="338">
        <f>IF(K17=$G$182,SUM($E$131:K131),0)</f>
        <v>0</v>
      </c>
      <c r="L190" s="338">
        <f>IF(L17=$G$182,SUM($E$131:L131),0)</f>
        <v>0</v>
      </c>
      <c r="M190" s="338">
        <f>IF(M17=$G$182,SUM($E$131:M131),0)</f>
        <v>0</v>
      </c>
      <c r="N190" s="338">
        <f>IF(N17=$G$182,SUM($E$131:N131),0)</f>
        <v>0</v>
      </c>
      <c r="O190" s="338">
        <f>IF(O17=$G$182,SUM($E$131:O131),0)</f>
        <v>0</v>
      </c>
      <c r="P190" s="338">
        <f>IF(P17=$G$182,SUM($E$131:P131),0)</f>
        <v>0</v>
      </c>
      <c r="Q190" s="338">
        <f>IF(Q17=$G$182,SUM($E$131:Q131),0)</f>
        <v>0</v>
      </c>
      <c r="R190" s="338">
        <f>IF(R17=$G$182,SUM($E$131:R131),0)</f>
        <v>0</v>
      </c>
      <c r="S190" s="338">
        <f>IF(S17=$G$182,SUM($E$131:S131),0)</f>
        <v>0</v>
      </c>
      <c r="T190" s="338">
        <f>IF(T17=$G$182,SUM($E$131:T131),0)</f>
        <v>0</v>
      </c>
      <c r="U190" s="338">
        <f>IF(U17=$G$182,SUM($E$131:U131),0)</f>
        <v>0</v>
      </c>
      <c r="V190" s="338">
        <f>IF(V17=$G$182,SUM($E$131:V131),0)</f>
        <v>0</v>
      </c>
      <c r="W190" s="338">
        <f>IF(W17=$G$182,SUM($E$131:W131),0)</f>
        <v>0</v>
      </c>
      <c r="X190" s="338">
        <f>IF(X17=$G$182,SUM($E$131:X131),0)</f>
        <v>0</v>
      </c>
      <c r="Y190" s="338">
        <f>IF(Y17=$G$182,SUM($E$131:Y131),0)</f>
        <v>0</v>
      </c>
      <c r="Z190" s="338">
        <f>IF(Z17=$G$182,SUM($E$131:Z131),0)</f>
        <v>0</v>
      </c>
      <c r="AA190" s="338">
        <f>IF(AA17=$G$182,SUM($E$131:AA131),0)</f>
        <v>0</v>
      </c>
      <c r="AB190" s="338">
        <f>IF(AB17=$G$182,SUM($E$131:AB131),0)</f>
        <v>0</v>
      </c>
      <c r="AC190" s="338">
        <f>IF(AC17=$G$182,SUM($E$131:AC131),0)</f>
        <v>0</v>
      </c>
      <c r="AD190" s="338">
        <f>IF(AD17=$G$182,SUM($E$131:AD131),0)</f>
        <v>0</v>
      </c>
      <c r="AE190" s="338">
        <f>IF(AE17=$G$182,SUM($E$131:AE131),0)</f>
        <v>0</v>
      </c>
      <c r="AF190" s="338">
        <f>IF(AF17=$G$182,SUM($E$131:AF131),0)</f>
        <v>0</v>
      </c>
      <c r="AG190" s="338">
        <f>IF(AG17=$G$182,SUM($E$131:AG131),0)</f>
        <v>0</v>
      </c>
      <c r="AH190" s="338">
        <f>IF(AH17=$G$182,SUM($E$131:AH131),0)</f>
        <v>0</v>
      </c>
      <c r="AI190" s="338">
        <f>IF(AI17=$G$182,SUM($E$131:AI131),0)</f>
        <v>0</v>
      </c>
      <c r="AJ190" s="338">
        <f>IF(AJ17=$G$182,SUM($E$131:AJ131),0)</f>
        <v>0</v>
      </c>
      <c r="AK190" s="338">
        <f>IF(AK17=$G$182,SUM($E$131:AK131),0)</f>
        <v>0</v>
      </c>
      <c r="AL190" s="338">
        <f>IF(AL17=$G$182,SUM($E$131:AL131),0)</f>
        <v>0</v>
      </c>
      <c r="AM190" s="338">
        <f>IF(AM17=$G$182,SUM($E$131:AM131),0)</f>
        <v>0</v>
      </c>
      <c r="AN190" s="338">
        <f>IF(AN17=$G$182,SUM($E$131:AN131),0)</f>
        <v>0</v>
      </c>
      <c r="AO190" s="338">
        <f>IF(AO17=$G$182,SUM($E$131:AO131),0)</f>
        <v>0</v>
      </c>
      <c r="AP190" s="338">
        <f>IF(AP17=$G$182,SUM($E$131:AP131),0)</f>
        <v>0</v>
      </c>
      <c r="AQ190" s="338">
        <f>IF(AQ17=$G$182,SUM($E$131:AQ131),0)</f>
        <v>0</v>
      </c>
      <c r="AR190" s="338">
        <f>IF(AR17=$G$182,SUM($E$131:AR131),0)</f>
        <v>0</v>
      </c>
      <c r="AS190" s="338">
        <f>IF(AS17=$G$182,SUM($E$131:AS131),0)</f>
        <v>0</v>
      </c>
      <c r="AT190" s="338">
        <f>IF(AT17=$G$182,SUM($E$131:AT131),0)</f>
        <v>0</v>
      </c>
      <c r="AU190" s="338">
        <f>IF(AU17=$G$182,SUM($E$131:AU131),0)</f>
        <v>0</v>
      </c>
      <c r="AV190" s="338">
        <f>IF(AV17=$G$182,SUM($E$131:AV131),0)</f>
        <v>0</v>
      </c>
      <c r="AW190" s="338">
        <f>IF(AW17=$G$182,SUM($E$131:AW131),0)</f>
        <v>0</v>
      </c>
      <c r="AX190" s="338">
        <f>IF(AX17=$G$182,SUM($E$131:AX131),0)</f>
        <v>0</v>
      </c>
      <c r="AY190" s="338">
        <f>IF(AY17=$G$182,SUM($E$131:AY131),0)</f>
        <v>0</v>
      </c>
      <c r="AZ190" s="338">
        <f>IF(AZ17=$G$182,SUM($E$131:AZ131),0)</f>
        <v>0</v>
      </c>
      <c r="BA190" s="338">
        <f>IF(BA17=$G$182,SUM($E$131:BA131),0)</f>
        <v>0</v>
      </c>
      <c r="BB190" s="338">
        <f>IF(BB17=$G$182,SUM($E$131:BB131),0)</f>
        <v>0</v>
      </c>
      <c r="BC190" s="338">
        <f>IF(BC17=$G$182,SUM($E$131:BC131),0)</f>
        <v>0</v>
      </c>
      <c r="BD190" s="338">
        <f>IF(BD17=$G$182,SUM($E$131:BD131),0)</f>
        <v>0</v>
      </c>
      <c r="BE190" s="338">
        <f>IF(BE17=$G$182,SUM($E$131:BE131),0)</f>
        <v>0</v>
      </c>
      <c r="BF190" s="338">
        <f>IF(BF17=$G$182,SUM($E$131:BF131),0)</f>
        <v>0</v>
      </c>
      <c r="BG190" s="338">
        <f>IF(BG17=$G$182,SUM($E$131:BG131),0)</f>
        <v>0</v>
      </c>
      <c r="BH190" s="338">
        <f>IF(BH17=$G$182,SUM($E$131:BH131),0)</f>
        <v>0</v>
      </c>
      <c r="BI190" s="338">
        <f>IF(BI17=$G$182,SUM($E$131:BI131),0)</f>
        <v>0</v>
      </c>
      <c r="BJ190" s="338">
        <f>IF(BJ17=$G$182,SUM($E$131:BJ131),0)</f>
        <v>0</v>
      </c>
      <c r="BK190" s="338">
        <f>IF(BK17=$G$182,SUM($E$131:BK131),0)</f>
        <v>0</v>
      </c>
      <c r="BL190" s="338">
        <f>IF(BL17=$G$182,SUM($E$131:BL131),0)</f>
        <v>0</v>
      </c>
      <c r="BM190" s="338">
        <f>IF(BM17=$G$182,SUM($E$131:BM131),0)</f>
        <v>0</v>
      </c>
      <c r="BN190" s="338">
        <f>IF(BN17=$G$182,SUM($E$131:BN131),0)</f>
        <v>0</v>
      </c>
      <c r="BO190" s="338">
        <f>IF(BO17=$G$182,SUM($E$131:BO131),0)</f>
        <v>0</v>
      </c>
      <c r="BP190" s="338">
        <f>IF(BP17=$G$182,SUM($E$131:BP131),0)</f>
        <v>0</v>
      </c>
      <c r="BQ190" s="338">
        <f>IF(BQ17=$G$182,SUM($E$131:BQ131),0)</f>
        <v>0</v>
      </c>
      <c r="BR190" s="338">
        <f>IF(BR17=$G$182,SUM($E$131:BR131),0)</f>
        <v>0</v>
      </c>
      <c r="BS190" s="338">
        <f>IF(BS17=$G$182,SUM($E$131:BS131),0)</f>
        <v>0</v>
      </c>
      <c r="BT190" s="338">
        <f>IF(BT17=$G$182,SUM($E$131:BT131),0)</f>
        <v>0</v>
      </c>
      <c r="BU190" s="338">
        <f>IF(BU17=$G$182,SUM($E$131:BU131),0)</f>
        <v>0</v>
      </c>
      <c r="BV190" s="338">
        <f>IF(BV17=$G$182,SUM($E$131:BV131),0)</f>
        <v>0</v>
      </c>
      <c r="BW190" s="338">
        <f>IF(BW17=$G$182,SUM($E$131:BW131),0)</f>
        <v>0</v>
      </c>
      <c r="BX190" s="338">
        <f>IF(BX17=$G$182,SUM($E$131:BX131),0)</f>
        <v>0</v>
      </c>
      <c r="BY190" s="338">
        <f>IF(BY17=$G$182,SUM($E$131:BY131),0)</f>
        <v>0</v>
      </c>
      <c r="BZ190" s="338">
        <f>IF(BZ17=$G$182,SUM($E$131:BZ131),0)</f>
        <v>0</v>
      </c>
      <c r="CA190" s="338">
        <f>IF(CA17=$G$182,SUM($E$131:CA131),0)</f>
        <v>0</v>
      </c>
      <c r="CB190" s="338">
        <f>IF(CB17=$G$182,SUM($E$131:CB131),0)</f>
        <v>0</v>
      </c>
      <c r="CC190" s="338">
        <f>IF(CC17=$G$182,SUM($E$131:CC131),0)</f>
        <v>0</v>
      </c>
      <c r="CD190" s="338">
        <f>IF(CD17=$G$182,SUM($E$131:CD131),0)</f>
        <v>0</v>
      </c>
      <c r="CE190" s="338">
        <f>IF(CE17=$G$182,SUM($E$131:CE131),0)</f>
        <v>0</v>
      </c>
      <c r="CF190" s="338">
        <f>IF(CF17=$G$182,SUM($E$131:CF131),0)</f>
        <v>0</v>
      </c>
      <c r="CG190" s="338">
        <f>IF(CG17=$G$182,SUM($E$131:CG131),0)</f>
        <v>0</v>
      </c>
      <c r="CH190" s="338">
        <f>IF(CH17=$G$182,SUM($E$131:CH131),0)</f>
        <v>0</v>
      </c>
      <c r="CI190" s="338">
        <f>IF(CI17=$G$182,SUM($E$131:CI131),0)</f>
        <v>0</v>
      </c>
      <c r="CJ190" s="338">
        <f>IF(CJ17=$G$182,SUM($E$131:CJ131),0)</f>
        <v>0</v>
      </c>
      <c r="CK190" s="338">
        <f>IF(CK17=$G$182,SUM($E$131:CK131),0)</f>
        <v>0</v>
      </c>
      <c r="CL190" s="338">
        <f>IF(CL17=$G$182,SUM($E$131:CL131),0)</f>
        <v>0</v>
      </c>
      <c r="CM190" s="338">
        <f>IF(CM17=$G$182,SUM($E$131:CM131),0)</f>
        <v>0</v>
      </c>
      <c r="CN190" s="338">
        <f>IF(CN17=$G$182,SUM($E$131:CN131),0)</f>
        <v>0</v>
      </c>
      <c r="CO190" s="338">
        <f>IF(CO17=$G$182,SUM($E$131:CO131),0)</f>
        <v>0</v>
      </c>
      <c r="CP190" s="338">
        <f>IF(CP17=$G$182,SUM($E$131:CP131),0)</f>
        <v>0</v>
      </c>
      <c r="CQ190" s="338">
        <f>IF(CQ17=$G$182,SUM($E$131:CQ131),0)</f>
        <v>0</v>
      </c>
      <c r="CR190" s="338">
        <f>IF(CR17=$G$182,SUM($E$131:CR131),0)</f>
        <v>0</v>
      </c>
      <c r="CS190" s="338">
        <f>IF(CS17=$G$182,SUM($E$131:CS131),0)</f>
        <v>0</v>
      </c>
      <c r="CT190" s="338">
        <f>IF(CT17=$G$182,SUM($E$131:CT131),0)</f>
        <v>0</v>
      </c>
      <c r="CU190" s="338">
        <f>IF(CU17=$G$182,SUM($E$131:CU131),0)</f>
        <v>0</v>
      </c>
      <c r="CV190" s="338">
        <f>IF(CV17=$G$182,SUM($E$131:CV131),0)</f>
        <v>0</v>
      </c>
      <c r="CW190" s="338">
        <f>IF(CW17=$G$182,SUM($E$131:CW131),0)</f>
        <v>0</v>
      </c>
      <c r="CX190" s="338">
        <f>IF(CX17=$G$182,SUM($E$131:CX131),0)</f>
        <v>0</v>
      </c>
      <c r="CY190" s="338">
        <f>IF(CY17=$G$182,SUM($E$131:CY131),0)</f>
        <v>0</v>
      </c>
      <c r="CZ190" s="338">
        <f>IF(CZ17=$G$182,SUM($E$131:CZ131),0)</f>
        <v>0</v>
      </c>
      <c r="DA190" s="338">
        <f>IF(DA17=$G$182,SUM($E$131:DA131),0)</f>
        <v>0</v>
      </c>
      <c r="DB190" s="338">
        <f>IF(DB17=$G$182,SUM($E$131:DB131),0)</f>
        <v>0</v>
      </c>
      <c r="DC190" s="338">
        <f>IF(DC17=$G$182,SUM($E$131:DC131),0)</f>
        <v>0</v>
      </c>
      <c r="DD190" s="338">
        <f>IF(DD17=$G$182,SUM($E$131:DD131),0)</f>
        <v>0</v>
      </c>
      <c r="DE190" s="338">
        <f>IF(DE17=$G$182,SUM($E$131:DE131),0)</f>
        <v>0</v>
      </c>
      <c r="DF190" s="338">
        <f>IF(DF17=$G$182,SUM($E$131:DF131),0)</f>
        <v>0</v>
      </c>
      <c r="DG190" s="338">
        <f>IF(DG17=$G$182,SUM($E$131:DG131),0)</f>
        <v>0</v>
      </c>
      <c r="DH190" s="338">
        <f>IF(DH17=$G$182,SUM($E$131:DH131),0)</f>
        <v>0</v>
      </c>
      <c r="DI190" s="338">
        <f>IF(DI17=$G$182,SUM($E$131:DI131),0)</f>
        <v>0</v>
      </c>
      <c r="DJ190" s="338">
        <f>IF(DJ17=$G$182,SUM($E$131:DJ131),0)</f>
        <v>0</v>
      </c>
      <c r="DK190" s="338">
        <f>IF(DK17=$G$182,SUM($E$131:DK131),0)</f>
        <v>0</v>
      </c>
      <c r="DL190" s="338">
        <f>IF(DL17=$G$182,SUM($E$131:DL131),0)</f>
        <v>0</v>
      </c>
      <c r="DM190" s="338">
        <f>IF(DM17=$G$182,SUM($E$131:DM131),0)</f>
        <v>0</v>
      </c>
      <c r="DN190" s="338">
        <f>IF(DN17=$G$182,SUM($E$131:DN131),0)</f>
        <v>0</v>
      </c>
      <c r="DO190" s="421">
        <f>SUM(F190:DN190)</f>
        <v>0</v>
      </c>
      <c r="DP190" s="50" t="s">
        <v>172</v>
      </c>
    </row>
    <row r="191" spans="3:121" s="29" customFormat="1" ht="15" customHeight="1">
      <c r="C191" s="31" t="s">
        <v>279</v>
      </c>
      <c r="D191" s="242"/>
      <c r="E191" s="243"/>
      <c r="F191" s="338">
        <f t="shared" ref="F191:AK191" si="314">IF(F$17="","",F190+E191)</f>
        <v>0</v>
      </c>
      <c r="G191" s="338">
        <f t="shared" si="314"/>
        <v>0</v>
      </c>
      <c r="H191" s="338">
        <f t="shared" si="314"/>
        <v>0</v>
      </c>
      <c r="I191" s="338">
        <f t="shared" si="314"/>
        <v>0</v>
      </c>
      <c r="J191" s="338">
        <f t="shared" si="314"/>
        <v>0</v>
      </c>
      <c r="K191" s="338">
        <f t="shared" si="314"/>
        <v>0</v>
      </c>
      <c r="L191" s="338">
        <f t="shared" si="314"/>
        <v>0</v>
      </c>
      <c r="M191" s="338">
        <f t="shared" si="314"/>
        <v>0</v>
      </c>
      <c r="N191" s="338">
        <f t="shared" si="314"/>
        <v>0</v>
      </c>
      <c r="O191" s="338">
        <f t="shared" si="314"/>
        <v>0</v>
      </c>
      <c r="P191" s="338">
        <f t="shared" si="314"/>
        <v>0</v>
      </c>
      <c r="Q191" s="338">
        <f t="shared" si="314"/>
        <v>0</v>
      </c>
      <c r="R191" s="338">
        <f t="shared" si="314"/>
        <v>0</v>
      </c>
      <c r="S191" s="338">
        <f t="shared" si="314"/>
        <v>0</v>
      </c>
      <c r="T191" s="338">
        <f t="shared" si="314"/>
        <v>0</v>
      </c>
      <c r="U191" s="338">
        <f t="shared" si="314"/>
        <v>0</v>
      </c>
      <c r="V191" s="338">
        <f t="shared" si="314"/>
        <v>0</v>
      </c>
      <c r="W191" s="338">
        <f t="shared" si="314"/>
        <v>0</v>
      </c>
      <c r="X191" s="338">
        <f t="shared" si="314"/>
        <v>0</v>
      </c>
      <c r="Y191" s="338">
        <f t="shared" si="314"/>
        <v>0</v>
      </c>
      <c r="Z191" s="338">
        <f t="shared" si="314"/>
        <v>0</v>
      </c>
      <c r="AA191" s="338">
        <f t="shared" si="314"/>
        <v>0</v>
      </c>
      <c r="AB191" s="338">
        <f t="shared" si="314"/>
        <v>0</v>
      </c>
      <c r="AC191" s="338">
        <f t="shared" si="314"/>
        <v>0</v>
      </c>
      <c r="AD191" s="338">
        <f t="shared" si="314"/>
        <v>0</v>
      </c>
      <c r="AE191" s="338">
        <f t="shared" si="314"/>
        <v>0</v>
      </c>
      <c r="AF191" s="338">
        <f t="shared" si="314"/>
        <v>0</v>
      </c>
      <c r="AG191" s="338">
        <f t="shared" si="314"/>
        <v>0</v>
      </c>
      <c r="AH191" s="338">
        <f t="shared" si="314"/>
        <v>0</v>
      </c>
      <c r="AI191" s="338">
        <f t="shared" si="314"/>
        <v>0</v>
      </c>
      <c r="AJ191" s="338">
        <f t="shared" si="314"/>
        <v>0</v>
      </c>
      <c r="AK191" s="338">
        <f t="shared" si="314"/>
        <v>0</v>
      </c>
      <c r="AL191" s="338">
        <f t="shared" ref="AL191:BQ191" si="315">IF(AL$17="","",AL190+AK191)</f>
        <v>0</v>
      </c>
      <c r="AM191" s="338">
        <f t="shared" si="315"/>
        <v>0</v>
      </c>
      <c r="AN191" s="338">
        <f t="shared" si="315"/>
        <v>0</v>
      </c>
      <c r="AO191" s="338">
        <f t="shared" si="315"/>
        <v>0</v>
      </c>
      <c r="AP191" s="338">
        <f t="shared" si="315"/>
        <v>0</v>
      </c>
      <c r="AQ191" s="338">
        <f t="shared" si="315"/>
        <v>0</v>
      </c>
      <c r="AR191" s="338">
        <f t="shared" si="315"/>
        <v>0</v>
      </c>
      <c r="AS191" s="338">
        <f t="shared" si="315"/>
        <v>0</v>
      </c>
      <c r="AT191" s="338">
        <f t="shared" si="315"/>
        <v>0</v>
      </c>
      <c r="AU191" s="338">
        <f t="shared" si="315"/>
        <v>0</v>
      </c>
      <c r="AV191" s="338">
        <f t="shared" si="315"/>
        <v>0</v>
      </c>
      <c r="AW191" s="338">
        <f t="shared" si="315"/>
        <v>0</v>
      </c>
      <c r="AX191" s="338">
        <f t="shared" si="315"/>
        <v>0</v>
      </c>
      <c r="AY191" s="338">
        <f t="shared" si="315"/>
        <v>0</v>
      </c>
      <c r="AZ191" s="338">
        <f t="shared" si="315"/>
        <v>0</v>
      </c>
      <c r="BA191" s="338">
        <f t="shared" si="315"/>
        <v>0</v>
      </c>
      <c r="BB191" s="338">
        <f t="shared" si="315"/>
        <v>0</v>
      </c>
      <c r="BC191" s="338">
        <f t="shared" si="315"/>
        <v>0</v>
      </c>
      <c r="BD191" s="338">
        <f t="shared" si="315"/>
        <v>0</v>
      </c>
      <c r="BE191" s="338">
        <f t="shared" si="315"/>
        <v>0</v>
      </c>
      <c r="BF191" s="338">
        <f t="shared" si="315"/>
        <v>0</v>
      </c>
      <c r="BG191" s="338">
        <f t="shared" si="315"/>
        <v>0</v>
      </c>
      <c r="BH191" s="338">
        <f t="shared" si="315"/>
        <v>0</v>
      </c>
      <c r="BI191" s="338">
        <f t="shared" si="315"/>
        <v>0</v>
      </c>
      <c r="BJ191" s="338">
        <f t="shared" si="315"/>
        <v>0</v>
      </c>
      <c r="BK191" s="338">
        <f t="shared" si="315"/>
        <v>0</v>
      </c>
      <c r="BL191" s="338">
        <f t="shared" si="315"/>
        <v>0</v>
      </c>
      <c r="BM191" s="338">
        <f t="shared" si="315"/>
        <v>0</v>
      </c>
      <c r="BN191" s="338">
        <f t="shared" si="315"/>
        <v>0</v>
      </c>
      <c r="BO191" s="338" t="str">
        <f t="shared" si="315"/>
        <v/>
      </c>
      <c r="BP191" s="338" t="str">
        <f t="shared" si="315"/>
        <v/>
      </c>
      <c r="BQ191" s="338" t="str">
        <f t="shared" si="315"/>
        <v/>
      </c>
      <c r="BR191" s="338" t="str">
        <f t="shared" ref="BR191:CA191" si="316">IF(BR$17="","",BR190+BQ191)</f>
        <v/>
      </c>
      <c r="BS191" s="338" t="str">
        <f t="shared" si="316"/>
        <v/>
      </c>
      <c r="BT191" s="338" t="str">
        <f t="shared" si="316"/>
        <v/>
      </c>
      <c r="BU191" s="338" t="str">
        <f t="shared" si="316"/>
        <v/>
      </c>
      <c r="BV191" s="338" t="str">
        <f t="shared" si="316"/>
        <v/>
      </c>
      <c r="BW191" s="338" t="str">
        <f t="shared" si="316"/>
        <v/>
      </c>
      <c r="BX191" s="338" t="str">
        <f t="shared" si="316"/>
        <v/>
      </c>
      <c r="BY191" s="338" t="str">
        <f t="shared" si="316"/>
        <v/>
      </c>
      <c r="BZ191" s="338" t="str">
        <f t="shared" si="316"/>
        <v/>
      </c>
      <c r="CA191" s="338" t="str">
        <f t="shared" si="316"/>
        <v/>
      </c>
      <c r="CB191" s="338" t="str">
        <f t="shared" ref="CB191" si="317">IF(CB$17="","",CB190+CA191)</f>
        <v/>
      </c>
      <c r="CC191" s="338" t="str">
        <f t="shared" ref="CC191" si="318">IF(CC$17="","",CC190+CB191)</f>
        <v/>
      </c>
      <c r="CD191" s="338" t="str">
        <f t="shared" ref="CD191" si="319">IF(CD$17="","",CD190+CC191)</f>
        <v/>
      </c>
      <c r="CE191" s="338" t="str">
        <f t="shared" ref="CE191" si="320">IF(CE$17="","",CE190+CD191)</f>
        <v/>
      </c>
      <c r="CF191" s="338" t="str">
        <f t="shared" ref="CF191" si="321">IF(CF$17="","",CF190+CE191)</f>
        <v/>
      </c>
      <c r="CG191" s="338" t="str">
        <f t="shared" ref="CG191" si="322">IF(CG$17="","",CG190+CF191)</f>
        <v/>
      </c>
      <c r="CH191" s="338" t="str">
        <f t="shared" ref="CH191" si="323">IF(CH$17="","",CH190+CG191)</f>
        <v/>
      </c>
      <c r="CI191" s="338" t="str">
        <f t="shared" ref="CI191" si="324">IF(CI$17="","",CI190+CH191)</f>
        <v/>
      </c>
      <c r="CJ191" s="338" t="str">
        <f t="shared" ref="CJ191" si="325">IF(CJ$17="","",CJ190+CI191)</f>
        <v/>
      </c>
      <c r="CK191" s="338" t="str">
        <f t="shared" ref="CK191" si="326">IF(CK$17="","",CK190+CJ191)</f>
        <v/>
      </c>
      <c r="CL191" s="338" t="str">
        <f t="shared" ref="CL191" si="327">IF(CL$17="","",CL190+CK191)</f>
        <v/>
      </c>
      <c r="CM191" s="338" t="str">
        <f t="shared" ref="CM191" si="328">IF(CM$17="","",CM190+CL191)</f>
        <v/>
      </c>
      <c r="CN191" s="338" t="str">
        <f t="shared" ref="CN191" si="329">IF(CN$17="","",CN190+CM191)</f>
        <v/>
      </c>
      <c r="CO191" s="338" t="str">
        <f t="shared" ref="CO191" si="330">IF(CO$17="","",CO190+CN191)</f>
        <v/>
      </c>
      <c r="CP191" s="338" t="str">
        <f t="shared" ref="CP191" si="331">IF(CP$17="","",CP190+CO191)</f>
        <v/>
      </c>
      <c r="CQ191" s="338" t="str">
        <f t="shared" ref="CQ191" si="332">IF(CQ$17="","",CQ190+CP191)</f>
        <v/>
      </c>
      <c r="CR191" s="338" t="str">
        <f t="shared" ref="CR191" si="333">IF(CR$17="","",CR190+CQ191)</f>
        <v/>
      </c>
      <c r="CS191" s="338" t="str">
        <f t="shared" ref="CS191" si="334">IF(CS$17="","",CS190+CR191)</f>
        <v/>
      </c>
      <c r="CT191" s="338" t="str">
        <f t="shared" ref="CT191" si="335">IF(CT$17="","",CT190+CS191)</f>
        <v/>
      </c>
      <c r="CU191" s="338" t="str">
        <f t="shared" ref="CU191" si="336">IF(CU$17="","",CU190+CT191)</f>
        <v/>
      </c>
      <c r="CV191" s="338" t="str">
        <f t="shared" ref="CV191" si="337">IF(CV$17="","",CV190+CU191)</f>
        <v/>
      </c>
      <c r="CW191" s="338" t="str">
        <f t="shared" ref="CW191" si="338">IF(CW$17="","",CW190+CV191)</f>
        <v/>
      </c>
      <c r="CX191" s="338" t="str">
        <f t="shared" ref="CX191" si="339">IF(CX$17="","",CX190+CW191)</f>
        <v/>
      </c>
      <c r="CY191" s="338" t="str">
        <f t="shared" ref="CY191" si="340">IF(CY$17="","",CY190+CX191)</f>
        <v/>
      </c>
      <c r="CZ191" s="338" t="str">
        <f t="shared" ref="CZ191" si="341">IF(CZ$17="","",CZ190+CY191)</f>
        <v/>
      </c>
      <c r="DA191" s="338" t="str">
        <f t="shared" ref="DA191" si="342">IF(DA$17="","",DA190+CZ191)</f>
        <v/>
      </c>
      <c r="DB191" s="338" t="str">
        <f t="shared" ref="DB191" si="343">IF(DB$17="","",DB190+DA191)</f>
        <v/>
      </c>
      <c r="DC191" s="338" t="str">
        <f t="shared" ref="DC191" si="344">IF(DC$17="","",DC190+DB191)</f>
        <v/>
      </c>
      <c r="DD191" s="338" t="str">
        <f t="shared" ref="DD191" si="345">IF(DD$17="","",DD190+DC191)</f>
        <v/>
      </c>
      <c r="DE191" s="338" t="str">
        <f t="shared" ref="DE191" si="346">IF(DE$17="","",DE190+DD191)</f>
        <v/>
      </c>
      <c r="DF191" s="338" t="str">
        <f t="shared" ref="DF191" si="347">IF(DF$17="","",DF190+DE191)</f>
        <v/>
      </c>
      <c r="DG191" s="338" t="str">
        <f t="shared" ref="DG191" si="348">IF(DG$17="","",DG190+DF191)</f>
        <v/>
      </c>
      <c r="DH191" s="338" t="str">
        <f t="shared" ref="DH191" si="349">IF(DH$17="","",DH190+DG191)</f>
        <v/>
      </c>
      <c r="DI191" s="338" t="str">
        <f t="shared" ref="DI191" si="350">IF(DI$17="","",DI190+DH191)</f>
        <v/>
      </c>
      <c r="DJ191" s="338" t="str">
        <f t="shared" ref="DJ191" si="351">IF(DJ$17="","",DJ190+DI191)</f>
        <v/>
      </c>
      <c r="DK191" s="338" t="str">
        <f t="shared" ref="DK191" si="352">IF(DK$17="","",DK190+DJ191)</f>
        <v/>
      </c>
      <c r="DL191" s="338" t="str">
        <f t="shared" ref="DL191" si="353">IF(DL$17="","",DL190+DK191)</f>
        <v/>
      </c>
      <c r="DM191" s="338" t="str">
        <f t="shared" ref="DM191" si="354">IF(DM$17="","",DM190+DL191)</f>
        <v/>
      </c>
      <c r="DN191" s="338" t="str">
        <f t="shared" ref="DN191" si="355">IF(DN$17="","",DN190+DM191)</f>
        <v/>
      </c>
      <c r="DO191" s="421"/>
      <c r="DP191" s="50" t="s">
        <v>172</v>
      </c>
    </row>
    <row r="192" spans="3:121" s="29" customFormat="1" ht="15" customHeight="1">
      <c r="C192" s="120" t="str">
        <f>"Total "&amp;C187</f>
        <v>Total Closings for the Month</v>
      </c>
      <c r="D192" s="289"/>
      <c r="E192" s="243"/>
      <c r="F192" s="338">
        <f>IFERROR(IF(F$17="","",IF($E184=0,F190+F188,IF(F$17=$D$182,SUM($E$134:F134)))),0)</f>
        <v>0</v>
      </c>
      <c r="G192" s="338">
        <f>IFERROR(IF(G$17="","",IF($E184=0,G190+G188,IF(G$17=$D$182,SUM($E$134:G134)))),0)</f>
        <v>0</v>
      </c>
      <c r="H192" s="338">
        <f>IFERROR(IF(H$17="","",IF($E184=0,H190+H188,IF(H$17=$D$182,SUM($E$134:H134)))),0)</f>
        <v>0</v>
      </c>
      <c r="I192" s="338">
        <f>IFERROR(IF(I$17="","",IF($E184=0,I190+I188,IF(I$17=$D$182,SUM($E$134:I134)))),0)</f>
        <v>0</v>
      </c>
      <c r="J192" s="338">
        <f>IFERROR(IF(J$17="","",IF($E184=0,J190+J188,IF(J$17=$D$182,SUM($E$134:J134)))),0)</f>
        <v>0</v>
      </c>
      <c r="K192" s="338">
        <f>IFERROR(IF(K$17="","",IF($E184=0,K190+K188,IF(K$17=$D$182,SUM($E$134:K134)))),0)</f>
        <v>0</v>
      </c>
      <c r="L192" s="338">
        <f>IFERROR(IF(L$17="","",IF($E184=0,L190+L188,IF(L$17=$D$182,SUM($E$134:L134)))),0)</f>
        <v>0</v>
      </c>
      <c r="M192" s="338">
        <f>IFERROR(IF(M$17="","",IF($E184=0,M190+M188,IF(M$17=$D$182,SUM($E$134:M134)))),0)</f>
        <v>0</v>
      </c>
      <c r="N192" s="338">
        <f>IFERROR(IF(N$17="","",IF($E184=0,N190+N188,IF(N$17=$D$182,SUM($E$134:N134)))),0)</f>
        <v>0</v>
      </c>
      <c r="O192" s="338">
        <f>IFERROR(IF(O$17="","",IF($E184=0,O190+O188,IF(O$17=$D$182,SUM($E$134:O134)))),0)</f>
        <v>0</v>
      </c>
      <c r="P192" s="338">
        <f>IFERROR(IF(P$17="","",IF($E184=0,P190+P188,IF(P$17=$D$182,SUM($E$134:P134)))),0)</f>
        <v>0</v>
      </c>
      <c r="Q192" s="338">
        <f>IFERROR(IF(Q$17="","",IF($E184=0,Q190+Q188,IF(Q$17=$D$182,SUM($E$134:Q134)))),0)</f>
        <v>0</v>
      </c>
      <c r="R192" s="338">
        <f>IFERROR(IF(R$17="","",IF($E184=0,R190+R188,IF(R$17=$D$182,SUM($E$134:R134)))),0)</f>
        <v>0</v>
      </c>
      <c r="S192" s="338">
        <f>IFERROR(IF(S$17="","",IF($E184=0,S190+S188,IF(S$17=$D$182,SUM($E$134:S134)))),0)</f>
        <v>0</v>
      </c>
      <c r="T192" s="338">
        <f>IFERROR(IF(T$17="","",IF($E184=0,T190+T188,IF(T$17=$D$182,SUM($E$134:T134)))),0)</f>
        <v>0</v>
      </c>
      <c r="U192" s="338">
        <f>IFERROR(IF(U$17="","",IF($E184=0,U190+U188,IF(U$17=$D$182,SUM($E$134:U134)))),0)</f>
        <v>0</v>
      </c>
      <c r="V192" s="338">
        <f>IFERROR(IF(V$17="","",IF($E184=0,V190+V188,IF(V$17=$D$182,SUM($E$134:V134)))),0)</f>
        <v>0</v>
      </c>
      <c r="W192" s="338">
        <f>IFERROR(IF(W$17="","",IF($E184=0,W190+W188,IF(W$17=$D$182,SUM($E$134:W134)))),0)</f>
        <v>0</v>
      </c>
      <c r="X192" s="338">
        <f>IFERROR(IF(X$17="","",IF($E184=0,X190+X188,IF(X$17=$D$182,SUM($E$134:X134)))),0)</f>
        <v>0</v>
      </c>
      <c r="Y192" s="338">
        <f>IFERROR(IF(Y$17="","",IF($E184=0,Y190+Y188,IF(Y$17=$D$182,SUM($E$134:Y134)))),0)</f>
        <v>0</v>
      </c>
      <c r="Z192" s="338">
        <f>IFERROR(IF(Z$17="","",IF($E184=0,Z190+Z188,IF(Z$17=$D$182,SUM($E$134:Z134)))),0)</f>
        <v>0</v>
      </c>
      <c r="AA192" s="338">
        <f>IFERROR(IF(AA$17="","",IF($E184=0,AA190+AA188,IF(AA$17=$D$182,SUM($E$134:AA134)))),0)</f>
        <v>0</v>
      </c>
      <c r="AB192" s="338">
        <f>IFERROR(IF(AB$17="","",IF($E184=0,AB190+AB188,IF(AB$17=$D$182,SUM($E$134:AB134)))),0)</f>
        <v>0</v>
      </c>
      <c r="AC192" s="338">
        <f>IFERROR(IF(AC$17="","",IF($E184=0,AC190+AC188,IF(AC$17=$D$182,SUM($E$134:AC134)))),0)</f>
        <v>0</v>
      </c>
      <c r="AD192" s="338">
        <f>IFERROR(IF(AD$17="","",IF($E184=0,AD190+AD188,IF(AD$17=$D$182,SUM($E$134:AD134)))),0)</f>
        <v>128</v>
      </c>
      <c r="AE192" s="338">
        <f>IFERROR(IF(AE$17="","",IF($E184=0,AE190+AE188,IF(AE$17=$D$182,SUM($E$134:AE134)))),0)</f>
        <v>0</v>
      </c>
      <c r="AF192" s="338">
        <f>IFERROR(IF(AF$17="","",IF($E184=0,AF190+AF188,IF(AF$17=$D$182,SUM($E$134:AF134)))),0)</f>
        <v>0</v>
      </c>
      <c r="AG192" s="338">
        <f>IFERROR(IF(AG$17="","",IF($E184=0,AG190+AG188,IF(AG$17=$D$182,SUM($E$134:AG134)))),0)</f>
        <v>0</v>
      </c>
      <c r="AH192" s="338">
        <f>IFERROR(IF(AH$17="","",IF($E184=0,AH190+AH188,IF(AH$17=$D$182,SUM($E$134:AH134)))),0)</f>
        <v>0</v>
      </c>
      <c r="AI192" s="338">
        <f>IFERROR(IF(AI$17="","",IF($E184=0,AI190+AI188,IF(AI$17=$D$182,SUM($E$134:AI134)))),0)</f>
        <v>0</v>
      </c>
      <c r="AJ192" s="338">
        <f>IFERROR(IF(AJ$17="","",IF($E184=0,AJ190+AJ188,IF(AJ$17=$D$182,SUM($E$134:AJ134)))),0)</f>
        <v>0</v>
      </c>
      <c r="AK192" s="338">
        <f>IFERROR(IF(AK$17="","",IF($E184=0,AK190+AK188,IF(AK$17=$D$182,SUM($E$134:AK134)))),0)</f>
        <v>0</v>
      </c>
      <c r="AL192" s="338">
        <f>IFERROR(IF(AL$17="","",IF($E184=0,AL190+AL188,IF(AL$17=$D$182,SUM($E$134:AL134)))),0)</f>
        <v>0</v>
      </c>
      <c r="AM192" s="338">
        <f>IFERROR(IF(AM$17="","",IF($E184=0,AM190+AM188,IF(AM$17=$D$182,SUM($E$134:AM134)))),0)</f>
        <v>0</v>
      </c>
      <c r="AN192" s="338">
        <f>IFERROR(IF(AN$17="","",IF($E184=0,AN190+AN188,IF(AN$17=$D$182,SUM($E$134:AN134)))),0)</f>
        <v>0</v>
      </c>
      <c r="AO192" s="338">
        <f>IFERROR(IF(AO$17="","",IF($E184=0,AO190+AO188,IF(AO$17=$D$182,SUM($E$134:AO134)))),0)</f>
        <v>0</v>
      </c>
      <c r="AP192" s="338">
        <f>IFERROR(IF(AP$17="","",IF($E184=0,AP190+AP188,IF(AP$17=$D$182,SUM($E$134:AP134)))),0)</f>
        <v>0</v>
      </c>
      <c r="AQ192" s="338">
        <f>IFERROR(IF(AQ$17="","",IF($E184=0,AQ190+AQ188,IF(AQ$17=$D$182,SUM($E$134:AQ134)))),0)</f>
        <v>0</v>
      </c>
      <c r="AR192" s="338">
        <f>IFERROR(IF(AR$17="","",IF($E184=0,AR190+AR188,IF(AR$17=$D$182,SUM($E$134:AR134)))),0)</f>
        <v>0</v>
      </c>
      <c r="AS192" s="338">
        <f>IFERROR(IF(AS$17="","",IF($E184=0,AS190+AS188,IF(AS$17=$D$182,SUM($E$134:AS134)))),0)</f>
        <v>0</v>
      </c>
      <c r="AT192" s="338">
        <f>IFERROR(IF(AT$17="","",IF($E184=0,AT190+AT188,IF(AT$17=$D$182,SUM($E$134:AT134)))),0)</f>
        <v>0</v>
      </c>
      <c r="AU192" s="338">
        <f>IFERROR(IF(AU$17="","",IF($E184=0,AU190+AU188,IF(AU$17=$D$182,SUM($E$134:AU134)))),0)</f>
        <v>0</v>
      </c>
      <c r="AV192" s="338">
        <f>IFERROR(IF(AV$17="","",IF($E184=0,AV190+AV188,IF(AV$17=$D$182,SUM($E$134:AV134)))),0)</f>
        <v>0</v>
      </c>
      <c r="AW192" s="338">
        <f>IFERROR(IF(AW$17="","",IF($E184=0,AW190+AW188,IF(AW$17=$D$182,SUM($E$134:AW134)))),0)</f>
        <v>0</v>
      </c>
      <c r="AX192" s="338">
        <f>IFERROR(IF(AX$17="","",IF($E184=0,AX190+AX188,IF(AX$17=$D$182,SUM($E$134:AX134)))),0)</f>
        <v>0</v>
      </c>
      <c r="AY192" s="338">
        <f>IFERROR(IF(AY$17="","",IF($E184=0,AY190+AY188,IF(AY$17=$D$182,SUM($E$134:AY134)))),0)</f>
        <v>0</v>
      </c>
      <c r="AZ192" s="338">
        <f>IFERROR(IF(AZ$17="","",IF($E184=0,AZ190+AZ188,IF(AZ$17=$D$182,SUM($E$134:AZ134)))),0)</f>
        <v>0</v>
      </c>
      <c r="BA192" s="338">
        <f>IFERROR(IF(BA$17="","",IF($E184=0,BA190+BA188,IF(BA$17=$D$182,SUM($E$134:BA134)))),0)</f>
        <v>0</v>
      </c>
      <c r="BB192" s="338">
        <f>IFERROR(IF(BB$17="","",IF($E184=0,BB190+BB188,IF(BB$17=$D$182,SUM($E$134:BB134)))),0)</f>
        <v>0</v>
      </c>
      <c r="BC192" s="338">
        <f>IFERROR(IF(BC$17="","",IF($E184=0,BC190+BC188,IF(BC$17=$D$182,SUM($E$134:BC134)))),0)</f>
        <v>0</v>
      </c>
      <c r="BD192" s="338">
        <f>IFERROR(IF(BD$17="","",IF($E184=0,BD190+BD188,IF(BD$17=$D$182,SUM($E$134:BD134)))),0)</f>
        <v>0</v>
      </c>
      <c r="BE192" s="338">
        <f>IFERROR(IF(BE$17="","",IF($E184=0,BE190+BE188,IF(BE$17=$D$182,SUM($E$134:BE134)))),0)</f>
        <v>0</v>
      </c>
      <c r="BF192" s="338">
        <f>IFERROR(IF(BF$17="","",IF($E184=0,BF190+BF188,IF(BF$17=$D$182,SUM($E$134:BF134)))),0)</f>
        <v>0</v>
      </c>
      <c r="BG192" s="338">
        <f>IFERROR(IF(BG$17="","",IF($E184=0,BG190+BG188,IF(BG$17=$D$182,SUM($E$134:BG134)))),0)</f>
        <v>0</v>
      </c>
      <c r="BH192" s="338">
        <f>IFERROR(IF(BH$17="","",IF($E184=0,BH190+BH188,IF(BH$17=$D$182,SUM($E$134:BH134)))),0)</f>
        <v>0</v>
      </c>
      <c r="BI192" s="338">
        <f>IFERROR(IF(BI$17="","",IF($E184=0,BI190+BI188,IF(BI$17=$D$182,SUM($E$134:BI134)))),0)</f>
        <v>0</v>
      </c>
      <c r="BJ192" s="338">
        <f>IFERROR(IF(BJ$17="","",IF($E184=0,BJ190+BJ188,IF(BJ$17=$D$182,SUM($E$134:BJ134)))),0)</f>
        <v>0</v>
      </c>
      <c r="BK192" s="338">
        <f>IFERROR(IF(BK$17="","",IF($E184=0,BK190+BK188,IF(BK$17=$D$182,SUM($E$134:BK134)))),0)</f>
        <v>0</v>
      </c>
      <c r="BL192" s="338">
        <f>IFERROR(IF(BL$17="","",IF($E184=0,BL190+BL188,IF(BL$17=$D$182,SUM($E$134:BL134)))),0)</f>
        <v>0</v>
      </c>
      <c r="BM192" s="338">
        <f>IFERROR(IF(BM$17="","",IF($E184=0,BM190+BM188,IF(BM$17=$D$182,SUM($E$134:BM134)))),0)</f>
        <v>0</v>
      </c>
      <c r="BN192" s="338">
        <f>IFERROR(IF(BN$17="","",IF($E184=0,BN190+BN188,IF(BN$17=$D$182,SUM($E$134:BN134)))),0)</f>
        <v>0</v>
      </c>
      <c r="BO192" s="338" t="str">
        <f>IFERROR(IF(BO$17="","",IF($E184=0,BO190+BO188,IF(BO$17=$D$182,SUM($E$134:BO134)))),0)</f>
        <v/>
      </c>
      <c r="BP192" s="338" t="str">
        <f>IFERROR(IF(BP$17="","",IF($E184=0,BP190+BP188,IF(BP$17=$D$182,SUM($E$134:BP134)))),0)</f>
        <v/>
      </c>
      <c r="BQ192" s="338" t="str">
        <f>IFERROR(IF(BQ$17="","",IF($E184=0,BQ190+BQ188,IF(BQ$17=$D$182,SUM($E$134:BQ134)))),0)</f>
        <v/>
      </c>
      <c r="BR192" s="338" t="str">
        <f>IFERROR(IF(BR$17="","",IF($E184=0,BR190+BR188,IF(BR$17=$D$182,SUM($E$134:BR134)))),0)</f>
        <v/>
      </c>
      <c r="BS192" s="338" t="str">
        <f>IFERROR(IF(BS$17="","",IF($E184=0,BS190+BS188,IF(BS$17=$D$182,SUM($E$134:BS134)))),0)</f>
        <v/>
      </c>
      <c r="BT192" s="338" t="str">
        <f>IFERROR(IF(BT$17="","",IF($E184=0,BT190+BT188,IF(BT$17=$D$182,SUM($E$134:BT134)))),0)</f>
        <v/>
      </c>
      <c r="BU192" s="338" t="str">
        <f>IFERROR(IF(BU$17="","",IF($E184=0,BU190+BU188,IF(BU$17=$D$182,SUM($E$134:BU134)))),0)</f>
        <v/>
      </c>
      <c r="BV192" s="338" t="str">
        <f>IFERROR(IF(BV$17="","",IF($E184=0,BV190+BV188,IF(BV$17=$D$182,SUM($E$134:BV134)))),0)</f>
        <v/>
      </c>
      <c r="BW192" s="338" t="str">
        <f>IFERROR(IF(BW$17="","",IF($E184=0,BW190+BW188,IF(BW$17=$D$182,SUM($E$134:BW134)))),0)</f>
        <v/>
      </c>
      <c r="BX192" s="338" t="str">
        <f>IFERROR(IF(BX$17="","",IF($E184=0,BX190+BX188,IF(BX$17=$D$182,SUM($E$134:BX134)))),0)</f>
        <v/>
      </c>
      <c r="BY192" s="338" t="str">
        <f>IFERROR(IF(BY$17="","",IF($E184=0,BY190+BY188,IF(BY$17=$D$182,SUM($E$134:BY134)))),0)</f>
        <v/>
      </c>
      <c r="BZ192" s="338" t="str">
        <f>IFERROR(IF(BZ$17="","",IF($E184=0,BZ190+BZ188,IF(BZ$17=$D$182,SUM($E$134:BZ134)))),0)</f>
        <v/>
      </c>
      <c r="CA192" s="338" t="str">
        <f>IFERROR(IF(CA$17="","",IF($E184=0,CA190+CA188,IF(CA$17=$D$182,SUM($E$134:CA134)))),0)</f>
        <v/>
      </c>
      <c r="CB192" s="338" t="str">
        <f>IFERROR(IF(CB$17="","",IF($E184=0,CB190+CB188,IF(CB$17=$D$182,SUM($E$134:CB134)))),0)</f>
        <v/>
      </c>
      <c r="CC192" s="338" t="str">
        <f>IFERROR(IF(CC$17="","",IF($E184=0,CC190+CC188,IF(CC$17=$D$182,SUM($E$134:CC134)))),0)</f>
        <v/>
      </c>
      <c r="CD192" s="338" t="str">
        <f>IFERROR(IF(CD$17="","",IF($E184=0,CD190+CD188,IF(CD$17=$D$182,SUM($E$134:CD134)))),0)</f>
        <v/>
      </c>
      <c r="CE192" s="338" t="str">
        <f>IFERROR(IF(CE$17="","",IF($E184=0,CE190+CE188,IF(CE$17=$D$182,SUM($E$134:CE134)))),0)</f>
        <v/>
      </c>
      <c r="CF192" s="338" t="str">
        <f>IFERROR(IF(CF$17="","",IF($E184=0,CF190+CF188,IF(CF$17=$D$182,SUM($E$134:CF134)))),0)</f>
        <v/>
      </c>
      <c r="CG192" s="338" t="str">
        <f>IFERROR(IF(CG$17="","",IF($E184=0,CG190+CG188,IF(CG$17=$D$182,SUM($E$134:CG134)))),0)</f>
        <v/>
      </c>
      <c r="CH192" s="338" t="str">
        <f>IFERROR(IF(CH$17="","",IF($E184=0,CH190+CH188,IF(CH$17=$D$182,SUM($E$134:CH134)))),0)</f>
        <v/>
      </c>
      <c r="CI192" s="338" t="str">
        <f>IFERROR(IF(CI$17="","",IF($E184=0,CI190+CI188,IF(CI$17=$D$182,SUM($E$134:CI134)))),0)</f>
        <v/>
      </c>
      <c r="CJ192" s="338" t="str">
        <f>IFERROR(IF(CJ$17="","",IF($E184=0,CJ190+CJ188,IF(CJ$17=$D$182,SUM($E$134:CJ134)))),0)</f>
        <v/>
      </c>
      <c r="CK192" s="338" t="str">
        <f>IFERROR(IF(CK$17="","",IF($E184=0,CK190+CK188,IF(CK$17=$D$182,SUM($E$134:CK134)))),0)</f>
        <v/>
      </c>
      <c r="CL192" s="338" t="str">
        <f>IFERROR(IF(CL$17="","",IF($E184=0,CL190+CL188,IF(CL$17=$D$182,SUM($E$134:CL134)))),0)</f>
        <v/>
      </c>
      <c r="CM192" s="338" t="str">
        <f>IFERROR(IF(CM$17="","",IF($E184=0,CM190+CM188,IF(CM$17=$D$182,SUM($E$134:CM134)))),0)</f>
        <v/>
      </c>
      <c r="CN192" s="338" t="str">
        <f>IFERROR(IF(CN$17="","",IF($E184=0,CN190+CN188,IF(CN$17=$D$182,SUM($E$134:CN134)))),0)</f>
        <v/>
      </c>
      <c r="CO192" s="338" t="str">
        <f>IFERROR(IF(CO$17="","",IF($E184=0,CO190+CO188,IF(CO$17=$D$182,SUM($E$134:CO134)))),0)</f>
        <v/>
      </c>
      <c r="CP192" s="338" t="str">
        <f>IFERROR(IF(CP$17="","",IF($E184=0,CP190+CP188,IF(CP$17=$D$182,SUM($E$134:CP134)))),0)</f>
        <v/>
      </c>
      <c r="CQ192" s="338" t="str">
        <f>IFERROR(IF(CQ$17="","",IF($E184=0,CQ190+CQ188,IF(CQ$17=$D$182,SUM($E$134:CQ134)))),0)</f>
        <v/>
      </c>
      <c r="CR192" s="338" t="str">
        <f>IFERROR(IF(CR$17="","",IF($E184=0,CR190+CR188,IF(CR$17=$D$182,SUM($E$134:CR134)))),0)</f>
        <v/>
      </c>
      <c r="CS192" s="338" t="str">
        <f>IFERROR(IF(CS$17="","",IF($E184=0,CS190+CS188,IF(CS$17=$D$182,SUM($E$134:CS134)))),0)</f>
        <v/>
      </c>
      <c r="CT192" s="338" t="str">
        <f>IFERROR(IF(CT$17="","",IF($E184=0,CT190+CT188,IF(CT$17=$D$182,SUM($E$134:CT134)))),0)</f>
        <v/>
      </c>
      <c r="CU192" s="338" t="str">
        <f>IFERROR(IF(CU$17="","",IF($E184=0,CU190+CU188,IF(CU$17=$D$182,SUM($E$134:CU134)))),0)</f>
        <v/>
      </c>
      <c r="CV192" s="338" t="str">
        <f>IFERROR(IF(CV$17="","",IF($E184=0,CV190+CV188,IF(CV$17=$D$182,SUM($E$134:CV134)))),0)</f>
        <v/>
      </c>
      <c r="CW192" s="338" t="str">
        <f>IFERROR(IF(CW$17="","",IF($E184=0,CW190+CW188,IF(CW$17=$D$182,SUM($E$134:CW134)))),0)</f>
        <v/>
      </c>
      <c r="CX192" s="338" t="str">
        <f>IFERROR(IF(CX$17="","",IF($E184=0,CX190+CX188,IF(CX$17=$D$182,SUM($E$134:CX134)))),0)</f>
        <v/>
      </c>
      <c r="CY192" s="338" t="str">
        <f>IFERROR(IF(CY$17="","",IF($E184=0,CY190+CY188,IF(CY$17=$D$182,SUM($E$134:CY134)))),0)</f>
        <v/>
      </c>
      <c r="CZ192" s="338" t="str">
        <f>IFERROR(IF(CZ$17="","",IF($E184=0,CZ190+CZ188,IF(CZ$17=$D$182,SUM($E$134:CZ134)))),0)</f>
        <v/>
      </c>
      <c r="DA192" s="338" t="str">
        <f>IFERROR(IF(DA$17="","",IF($E184=0,DA190+DA188,IF(DA$17=$D$182,SUM($E$134:DA134)))),0)</f>
        <v/>
      </c>
      <c r="DB192" s="338" t="str">
        <f>IFERROR(IF(DB$17="","",IF($E184=0,DB190+DB188,IF(DB$17=$D$182,SUM($E$134:DB134)))),0)</f>
        <v/>
      </c>
      <c r="DC192" s="338" t="str">
        <f>IFERROR(IF(DC$17="","",IF($E184=0,DC190+DC188,IF(DC$17=$D$182,SUM($E$134:DC134)))),0)</f>
        <v/>
      </c>
      <c r="DD192" s="338" t="str">
        <f>IFERROR(IF(DD$17="","",IF($E184=0,DD190+DD188,IF(DD$17=$D$182,SUM($E$134:DD134)))),0)</f>
        <v/>
      </c>
      <c r="DE192" s="338" t="str">
        <f>IFERROR(IF(DE$17="","",IF($E184=0,DE190+DE188,IF(DE$17=$D$182,SUM($E$134:DE134)))),0)</f>
        <v/>
      </c>
      <c r="DF192" s="338" t="str">
        <f>IFERROR(IF(DF$17="","",IF($E184=0,DF190+DF188,IF(DF$17=$D$182,SUM($E$134:DF134)))),0)</f>
        <v/>
      </c>
      <c r="DG192" s="338" t="str">
        <f>IFERROR(IF(DG$17="","",IF($E184=0,DG190+DG188,IF(DG$17=$D$182,SUM($E$134:DG134)))),0)</f>
        <v/>
      </c>
      <c r="DH192" s="338" t="str">
        <f>IFERROR(IF(DH$17="","",IF($E184=0,DH190+DH188,IF(DH$17=$D$182,SUM($E$134:DH134)))),0)</f>
        <v/>
      </c>
      <c r="DI192" s="338" t="str">
        <f>IFERROR(IF(DI$17="","",IF($E184=0,DI190+DI188,IF(DI$17=$D$182,SUM($E$134:DI134)))),0)</f>
        <v/>
      </c>
      <c r="DJ192" s="338" t="str">
        <f>IFERROR(IF(DJ$17="","",IF($E184=0,DJ190+DJ188,IF(DJ$17=$D$182,SUM($E$134:DJ134)))),0)</f>
        <v/>
      </c>
      <c r="DK192" s="338" t="str">
        <f>IFERROR(IF(DK$17="","",IF($E184=0,DK190+DK188,IF(DK$17=$D$182,SUM($E$134:DK134)))),0)</f>
        <v/>
      </c>
      <c r="DL192" s="338" t="str">
        <f>IFERROR(IF(DL$17="","",IF($E184=0,DL190+DL188,IF(DL$17=$D$182,SUM($E$134:DL134)))),0)</f>
        <v/>
      </c>
      <c r="DM192" s="338" t="str">
        <f>IFERROR(IF(DM$17="","",IF($E184=0,DM190+DM188,IF(DM$17=$D$182,SUM($E$134:DM134)))),0)</f>
        <v/>
      </c>
      <c r="DN192" s="338" t="str">
        <f>IFERROR(IF(DN$17="","",IF($E184=0,DN190+DN188,IF(DN$17=$D$182,SUM($E$134:DN134)))),0)</f>
        <v/>
      </c>
      <c r="DO192" s="421">
        <f>SUM(F192:DN192)</f>
        <v>128</v>
      </c>
      <c r="DP192" s="50" t="s">
        <v>172</v>
      </c>
    </row>
    <row r="193" spans="3:120" s="29" customFormat="1" ht="15" customHeight="1">
      <c r="C193" s="31" t="s">
        <v>279</v>
      </c>
      <c r="D193" s="242"/>
      <c r="E193" s="243"/>
      <c r="F193" s="338">
        <f t="shared" ref="F193:AK193" si="356">IF(F$17="","",F192+E193)</f>
        <v>0</v>
      </c>
      <c r="G193" s="338">
        <f t="shared" si="356"/>
        <v>0</v>
      </c>
      <c r="H193" s="338">
        <f t="shared" si="356"/>
        <v>0</v>
      </c>
      <c r="I193" s="338">
        <f t="shared" si="356"/>
        <v>0</v>
      </c>
      <c r="J193" s="338">
        <f t="shared" si="356"/>
        <v>0</v>
      </c>
      <c r="K193" s="338">
        <f t="shared" si="356"/>
        <v>0</v>
      </c>
      <c r="L193" s="338">
        <f t="shared" si="356"/>
        <v>0</v>
      </c>
      <c r="M193" s="338">
        <f t="shared" si="356"/>
        <v>0</v>
      </c>
      <c r="N193" s="338">
        <f t="shared" si="356"/>
        <v>0</v>
      </c>
      <c r="O193" s="338">
        <f t="shared" si="356"/>
        <v>0</v>
      </c>
      <c r="P193" s="338">
        <f t="shared" si="356"/>
        <v>0</v>
      </c>
      <c r="Q193" s="338">
        <f t="shared" si="356"/>
        <v>0</v>
      </c>
      <c r="R193" s="338">
        <f t="shared" si="356"/>
        <v>0</v>
      </c>
      <c r="S193" s="338">
        <f t="shared" si="356"/>
        <v>0</v>
      </c>
      <c r="T193" s="338">
        <f t="shared" si="356"/>
        <v>0</v>
      </c>
      <c r="U193" s="338">
        <f t="shared" si="356"/>
        <v>0</v>
      </c>
      <c r="V193" s="338">
        <f t="shared" si="356"/>
        <v>0</v>
      </c>
      <c r="W193" s="338">
        <f t="shared" si="356"/>
        <v>0</v>
      </c>
      <c r="X193" s="338">
        <f t="shared" si="356"/>
        <v>0</v>
      </c>
      <c r="Y193" s="338">
        <f t="shared" si="356"/>
        <v>0</v>
      </c>
      <c r="Z193" s="338">
        <f t="shared" si="356"/>
        <v>0</v>
      </c>
      <c r="AA193" s="338">
        <f t="shared" si="356"/>
        <v>0</v>
      </c>
      <c r="AB193" s="338">
        <f t="shared" si="356"/>
        <v>0</v>
      </c>
      <c r="AC193" s="338">
        <f t="shared" si="356"/>
        <v>0</v>
      </c>
      <c r="AD193" s="338">
        <f t="shared" si="356"/>
        <v>128</v>
      </c>
      <c r="AE193" s="338">
        <f t="shared" si="356"/>
        <v>128</v>
      </c>
      <c r="AF193" s="338">
        <f t="shared" si="356"/>
        <v>128</v>
      </c>
      <c r="AG193" s="338">
        <f t="shared" si="356"/>
        <v>128</v>
      </c>
      <c r="AH193" s="338">
        <f t="shared" si="356"/>
        <v>128</v>
      </c>
      <c r="AI193" s="338">
        <f t="shared" si="356"/>
        <v>128</v>
      </c>
      <c r="AJ193" s="338">
        <f t="shared" si="356"/>
        <v>128</v>
      </c>
      <c r="AK193" s="338">
        <f t="shared" si="356"/>
        <v>128</v>
      </c>
      <c r="AL193" s="338">
        <f t="shared" ref="AL193:BQ193" si="357">IF(AL$17="","",AL192+AK193)</f>
        <v>128</v>
      </c>
      <c r="AM193" s="338">
        <f t="shared" si="357"/>
        <v>128</v>
      </c>
      <c r="AN193" s="338">
        <f t="shared" si="357"/>
        <v>128</v>
      </c>
      <c r="AO193" s="338">
        <f t="shared" si="357"/>
        <v>128</v>
      </c>
      <c r="AP193" s="338">
        <f t="shared" si="357"/>
        <v>128</v>
      </c>
      <c r="AQ193" s="338">
        <f t="shared" si="357"/>
        <v>128</v>
      </c>
      <c r="AR193" s="338">
        <f t="shared" si="357"/>
        <v>128</v>
      </c>
      <c r="AS193" s="338">
        <f t="shared" si="357"/>
        <v>128</v>
      </c>
      <c r="AT193" s="338">
        <f t="shared" si="357"/>
        <v>128</v>
      </c>
      <c r="AU193" s="338">
        <f t="shared" si="357"/>
        <v>128</v>
      </c>
      <c r="AV193" s="338">
        <f t="shared" si="357"/>
        <v>128</v>
      </c>
      <c r="AW193" s="338">
        <f t="shared" si="357"/>
        <v>128</v>
      </c>
      <c r="AX193" s="338">
        <f t="shared" si="357"/>
        <v>128</v>
      </c>
      <c r="AY193" s="338">
        <f t="shared" si="357"/>
        <v>128</v>
      </c>
      <c r="AZ193" s="338">
        <f t="shared" si="357"/>
        <v>128</v>
      </c>
      <c r="BA193" s="338">
        <f t="shared" si="357"/>
        <v>128</v>
      </c>
      <c r="BB193" s="338">
        <f t="shared" si="357"/>
        <v>128</v>
      </c>
      <c r="BC193" s="338">
        <f t="shared" si="357"/>
        <v>128</v>
      </c>
      <c r="BD193" s="338">
        <f t="shared" si="357"/>
        <v>128</v>
      </c>
      <c r="BE193" s="338">
        <f t="shared" si="357"/>
        <v>128</v>
      </c>
      <c r="BF193" s="338">
        <f t="shared" si="357"/>
        <v>128</v>
      </c>
      <c r="BG193" s="338">
        <f t="shared" si="357"/>
        <v>128</v>
      </c>
      <c r="BH193" s="338">
        <f t="shared" si="357"/>
        <v>128</v>
      </c>
      <c r="BI193" s="338">
        <f t="shared" si="357"/>
        <v>128</v>
      </c>
      <c r="BJ193" s="338">
        <f t="shared" si="357"/>
        <v>128</v>
      </c>
      <c r="BK193" s="338">
        <f t="shared" si="357"/>
        <v>128</v>
      </c>
      <c r="BL193" s="338">
        <f t="shared" si="357"/>
        <v>128</v>
      </c>
      <c r="BM193" s="338">
        <f t="shared" si="357"/>
        <v>128</v>
      </c>
      <c r="BN193" s="338">
        <f t="shared" si="357"/>
        <v>128</v>
      </c>
      <c r="BO193" s="338" t="str">
        <f t="shared" si="357"/>
        <v/>
      </c>
      <c r="BP193" s="338" t="str">
        <f t="shared" si="357"/>
        <v/>
      </c>
      <c r="BQ193" s="338" t="str">
        <f t="shared" si="357"/>
        <v/>
      </c>
      <c r="BR193" s="338" t="str">
        <f t="shared" ref="BR193:CA193" si="358">IF(BR$17="","",BR192+BQ193)</f>
        <v/>
      </c>
      <c r="BS193" s="338" t="str">
        <f t="shared" si="358"/>
        <v/>
      </c>
      <c r="BT193" s="338" t="str">
        <f t="shared" si="358"/>
        <v/>
      </c>
      <c r="BU193" s="338" t="str">
        <f t="shared" si="358"/>
        <v/>
      </c>
      <c r="BV193" s="338" t="str">
        <f t="shared" si="358"/>
        <v/>
      </c>
      <c r="BW193" s="338" t="str">
        <f t="shared" si="358"/>
        <v/>
      </c>
      <c r="BX193" s="338" t="str">
        <f t="shared" si="358"/>
        <v/>
      </c>
      <c r="BY193" s="338" t="str">
        <f t="shared" si="358"/>
        <v/>
      </c>
      <c r="BZ193" s="338" t="str">
        <f t="shared" si="358"/>
        <v/>
      </c>
      <c r="CA193" s="338" t="str">
        <f t="shared" si="358"/>
        <v/>
      </c>
      <c r="CB193" s="338" t="str">
        <f t="shared" ref="CB193" si="359">IF(CB$17="","",CB192+CA193)</f>
        <v/>
      </c>
      <c r="CC193" s="338" t="str">
        <f t="shared" ref="CC193" si="360">IF(CC$17="","",CC192+CB193)</f>
        <v/>
      </c>
      <c r="CD193" s="338" t="str">
        <f t="shared" ref="CD193" si="361">IF(CD$17="","",CD192+CC193)</f>
        <v/>
      </c>
      <c r="CE193" s="338" t="str">
        <f t="shared" ref="CE193" si="362">IF(CE$17="","",CE192+CD193)</f>
        <v/>
      </c>
      <c r="CF193" s="338" t="str">
        <f t="shared" ref="CF193" si="363">IF(CF$17="","",CF192+CE193)</f>
        <v/>
      </c>
      <c r="CG193" s="338" t="str">
        <f t="shared" ref="CG193" si="364">IF(CG$17="","",CG192+CF193)</f>
        <v/>
      </c>
      <c r="CH193" s="338" t="str">
        <f t="shared" ref="CH193" si="365">IF(CH$17="","",CH192+CG193)</f>
        <v/>
      </c>
      <c r="CI193" s="338" t="str">
        <f t="shared" ref="CI193" si="366">IF(CI$17="","",CI192+CH193)</f>
        <v/>
      </c>
      <c r="CJ193" s="338" t="str">
        <f t="shared" ref="CJ193" si="367">IF(CJ$17="","",CJ192+CI193)</f>
        <v/>
      </c>
      <c r="CK193" s="338" t="str">
        <f t="shared" ref="CK193" si="368">IF(CK$17="","",CK192+CJ193)</f>
        <v/>
      </c>
      <c r="CL193" s="338" t="str">
        <f t="shared" ref="CL193" si="369">IF(CL$17="","",CL192+CK193)</f>
        <v/>
      </c>
      <c r="CM193" s="338" t="str">
        <f t="shared" ref="CM193" si="370">IF(CM$17="","",CM192+CL193)</f>
        <v/>
      </c>
      <c r="CN193" s="338" t="str">
        <f t="shared" ref="CN193" si="371">IF(CN$17="","",CN192+CM193)</f>
        <v/>
      </c>
      <c r="CO193" s="338" t="str">
        <f t="shared" ref="CO193" si="372">IF(CO$17="","",CO192+CN193)</f>
        <v/>
      </c>
      <c r="CP193" s="338" t="str">
        <f t="shared" ref="CP193" si="373">IF(CP$17="","",CP192+CO193)</f>
        <v/>
      </c>
      <c r="CQ193" s="338" t="str">
        <f t="shared" ref="CQ193" si="374">IF(CQ$17="","",CQ192+CP193)</f>
        <v/>
      </c>
      <c r="CR193" s="338" t="str">
        <f t="shared" ref="CR193" si="375">IF(CR$17="","",CR192+CQ193)</f>
        <v/>
      </c>
      <c r="CS193" s="338" t="str">
        <f t="shared" ref="CS193" si="376">IF(CS$17="","",CS192+CR193)</f>
        <v/>
      </c>
      <c r="CT193" s="338" t="str">
        <f t="shared" ref="CT193" si="377">IF(CT$17="","",CT192+CS193)</f>
        <v/>
      </c>
      <c r="CU193" s="338" t="str">
        <f t="shared" ref="CU193" si="378">IF(CU$17="","",CU192+CT193)</f>
        <v/>
      </c>
      <c r="CV193" s="338" t="str">
        <f t="shared" ref="CV193" si="379">IF(CV$17="","",CV192+CU193)</f>
        <v/>
      </c>
      <c r="CW193" s="338" t="str">
        <f t="shared" ref="CW193" si="380">IF(CW$17="","",CW192+CV193)</f>
        <v/>
      </c>
      <c r="CX193" s="338" t="str">
        <f t="shared" ref="CX193" si="381">IF(CX$17="","",CX192+CW193)</f>
        <v/>
      </c>
      <c r="CY193" s="338" t="str">
        <f t="shared" ref="CY193" si="382">IF(CY$17="","",CY192+CX193)</f>
        <v/>
      </c>
      <c r="CZ193" s="338" t="str">
        <f t="shared" ref="CZ193" si="383">IF(CZ$17="","",CZ192+CY193)</f>
        <v/>
      </c>
      <c r="DA193" s="338" t="str">
        <f t="shared" ref="DA193" si="384">IF(DA$17="","",DA192+CZ193)</f>
        <v/>
      </c>
      <c r="DB193" s="338" t="str">
        <f t="shared" ref="DB193" si="385">IF(DB$17="","",DB192+DA193)</f>
        <v/>
      </c>
      <c r="DC193" s="338" t="str">
        <f t="shared" ref="DC193" si="386">IF(DC$17="","",DC192+DB193)</f>
        <v/>
      </c>
      <c r="DD193" s="338" t="str">
        <f t="shared" ref="DD193" si="387">IF(DD$17="","",DD192+DC193)</f>
        <v/>
      </c>
      <c r="DE193" s="338" t="str">
        <f t="shared" ref="DE193" si="388">IF(DE$17="","",DE192+DD193)</f>
        <v/>
      </c>
      <c r="DF193" s="338" t="str">
        <f t="shared" ref="DF193" si="389">IF(DF$17="","",DF192+DE193)</f>
        <v/>
      </c>
      <c r="DG193" s="338" t="str">
        <f t="shared" ref="DG193" si="390">IF(DG$17="","",DG192+DF193)</f>
        <v/>
      </c>
      <c r="DH193" s="338" t="str">
        <f t="shared" ref="DH193" si="391">IF(DH$17="","",DH192+DG193)</f>
        <v/>
      </c>
      <c r="DI193" s="338" t="str">
        <f t="shared" ref="DI193" si="392">IF(DI$17="","",DI192+DH193)</f>
        <v/>
      </c>
      <c r="DJ193" s="338" t="str">
        <f t="shared" ref="DJ193" si="393">IF(DJ$17="","",DJ192+DI193)</f>
        <v/>
      </c>
      <c r="DK193" s="338" t="str">
        <f t="shared" ref="DK193" si="394">IF(DK$17="","",DK192+DJ193)</f>
        <v/>
      </c>
      <c r="DL193" s="338" t="str">
        <f t="shared" ref="DL193" si="395">IF(DL$17="","",DL192+DK193)</f>
        <v/>
      </c>
      <c r="DM193" s="338" t="str">
        <f t="shared" ref="DM193" si="396">IF(DM$17="","",DM192+DL193)</f>
        <v/>
      </c>
      <c r="DN193" s="338" t="str">
        <f t="shared" ref="DN193" si="397">IF(DN$17="","",DN192+DM193)</f>
        <v/>
      </c>
      <c r="DO193" s="421"/>
      <c r="DP193" s="50" t="s">
        <v>172</v>
      </c>
    </row>
    <row r="194" spans="3:120" s="29" customFormat="1" ht="15" customHeight="1">
      <c r="C194" s="31"/>
      <c r="D194" s="242"/>
      <c r="E194" s="243"/>
      <c r="F194" s="338"/>
      <c r="G194" s="338"/>
      <c r="H194" s="338"/>
      <c r="I194" s="338"/>
      <c r="J194" s="338"/>
      <c r="K194" s="338"/>
      <c r="L194" s="338"/>
      <c r="M194" s="338"/>
      <c r="N194" s="338"/>
      <c r="O194" s="338"/>
      <c r="P194" s="338"/>
      <c r="Q194" s="338"/>
      <c r="R194" s="338"/>
      <c r="S194" s="338"/>
      <c r="T194" s="338"/>
      <c r="U194" s="338"/>
      <c r="V194" s="338"/>
      <c r="W194" s="338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8"/>
      <c r="AU194" s="338"/>
      <c r="AV194" s="338"/>
      <c r="AW194" s="338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8"/>
      <c r="BH194" s="338"/>
      <c r="BI194" s="338"/>
      <c r="BJ194" s="338"/>
      <c r="BK194" s="338"/>
      <c r="BL194" s="338"/>
      <c r="BM194" s="338"/>
      <c r="BN194" s="338"/>
      <c r="BO194" s="338"/>
      <c r="BP194" s="338"/>
      <c r="BQ194" s="338"/>
      <c r="BR194" s="338"/>
      <c r="BS194" s="338"/>
      <c r="BT194" s="338"/>
      <c r="BU194" s="338"/>
      <c r="BV194" s="338"/>
      <c r="BW194" s="338"/>
      <c r="BX194" s="338"/>
      <c r="BY194" s="338"/>
      <c r="BZ194" s="338"/>
      <c r="CA194" s="338"/>
      <c r="CB194" s="338"/>
      <c r="CC194" s="338"/>
      <c r="CD194" s="338"/>
      <c r="CE194" s="338"/>
      <c r="CF194" s="338"/>
      <c r="CG194" s="338"/>
      <c r="CH194" s="338"/>
      <c r="CI194" s="338"/>
      <c r="CJ194" s="338"/>
      <c r="CK194" s="338"/>
      <c r="CL194" s="338"/>
      <c r="CM194" s="338"/>
      <c r="CN194" s="338"/>
      <c r="CO194" s="338"/>
      <c r="CP194" s="338"/>
      <c r="CQ194" s="338"/>
      <c r="CR194" s="338"/>
      <c r="CS194" s="338"/>
      <c r="CT194" s="338"/>
      <c r="CU194" s="338"/>
      <c r="CV194" s="338"/>
      <c r="CW194" s="338"/>
      <c r="CX194" s="338"/>
      <c r="CY194" s="338"/>
      <c r="CZ194" s="338"/>
      <c r="DA194" s="338"/>
      <c r="DB194" s="338"/>
      <c r="DC194" s="338"/>
      <c r="DD194" s="338"/>
      <c r="DE194" s="338"/>
      <c r="DF194" s="338"/>
      <c r="DG194" s="338"/>
      <c r="DH194" s="338"/>
      <c r="DI194" s="338"/>
      <c r="DJ194" s="338"/>
      <c r="DK194" s="338"/>
      <c r="DL194" s="338"/>
      <c r="DM194" s="338"/>
      <c r="DN194" s="338"/>
      <c r="DO194" s="1"/>
      <c r="DP194" s="50" t="s">
        <v>172</v>
      </c>
    </row>
    <row r="195" spans="3:120" s="29" customFormat="1" ht="15" customHeight="1">
      <c r="C195" s="420" t="s">
        <v>469</v>
      </c>
      <c r="D195" s="242"/>
      <c r="E195" s="243"/>
      <c r="F195" s="338"/>
      <c r="G195" s="338"/>
      <c r="H195" s="338"/>
      <c r="I195" s="338"/>
      <c r="J195" s="338"/>
      <c r="K195" s="338"/>
      <c r="L195" s="338"/>
      <c r="M195" s="338"/>
      <c r="N195" s="338"/>
      <c r="O195" s="338"/>
      <c r="P195" s="338"/>
      <c r="Q195" s="338"/>
      <c r="R195" s="338"/>
      <c r="S195" s="338"/>
      <c r="T195" s="338"/>
      <c r="U195" s="338"/>
      <c r="V195" s="338"/>
      <c r="W195" s="338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38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/>
      <c r="BH195" s="338"/>
      <c r="BI195" s="338"/>
      <c r="BJ195" s="338"/>
      <c r="BK195" s="338"/>
      <c r="BL195" s="338"/>
      <c r="BM195" s="338"/>
      <c r="BN195" s="338"/>
      <c r="BO195" s="338"/>
      <c r="BP195" s="338"/>
      <c r="BQ195" s="338"/>
      <c r="BR195" s="338"/>
      <c r="BS195" s="338"/>
      <c r="BT195" s="338"/>
      <c r="BU195" s="338"/>
      <c r="BV195" s="338"/>
      <c r="BW195" s="338"/>
      <c r="BX195" s="338"/>
      <c r="BY195" s="338"/>
      <c r="BZ195" s="338"/>
      <c r="CA195" s="338"/>
      <c r="CB195" s="338"/>
      <c r="CC195" s="338"/>
      <c r="CD195" s="338"/>
      <c r="CE195" s="338"/>
      <c r="CF195" s="338"/>
      <c r="CG195" s="338"/>
      <c r="CH195" s="338"/>
      <c r="CI195" s="338"/>
      <c r="CJ195" s="338"/>
      <c r="CK195" s="338"/>
      <c r="CL195" s="338"/>
      <c r="CM195" s="338"/>
      <c r="CN195" s="338"/>
      <c r="CO195" s="338"/>
      <c r="CP195" s="338"/>
      <c r="CQ195" s="338"/>
      <c r="CR195" s="338"/>
      <c r="CS195" s="338"/>
      <c r="CT195" s="338"/>
      <c r="CU195" s="338"/>
      <c r="CV195" s="338"/>
      <c r="CW195" s="338"/>
      <c r="CX195" s="338"/>
      <c r="CY195" s="338"/>
      <c r="CZ195" s="338"/>
      <c r="DA195" s="338"/>
      <c r="DB195" s="338"/>
      <c r="DC195" s="338"/>
      <c r="DD195" s="338"/>
      <c r="DE195" s="338"/>
      <c r="DF195" s="338"/>
      <c r="DG195" s="338"/>
      <c r="DH195" s="338"/>
      <c r="DI195" s="338"/>
      <c r="DJ195" s="338"/>
      <c r="DK195" s="338"/>
      <c r="DL195" s="338"/>
      <c r="DM195" s="338"/>
      <c r="DN195" s="338"/>
      <c r="DO195" s="1"/>
      <c r="DP195" s="50" t="s">
        <v>172</v>
      </c>
    </row>
    <row r="196" spans="3:120" s="29" customFormat="1" ht="15" customHeight="1">
      <c r="C196" s="37" t="str">
        <f>F174&amp;" "&amp;$C$195</f>
        <v>Phase A Closing Monies</v>
      </c>
      <c r="D196" s="242"/>
      <c r="E196" s="243"/>
      <c r="F196" s="162">
        <f t="shared" ref="F196:AK196" si="398">IF(F$17="","",F188*$F$179)</f>
        <v>0</v>
      </c>
      <c r="G196" s="162">
        <f t="shared" si="398"/>
        <v>0</v>
      </c>
      <c r="H196" s="162">
        <f t="shared" si="398"/>
        <v>0</v>
      </c>
      <c r="I196" s="162">
        <f t="shared" si="398"/>
        <v>0</v>
      </c>
      <c r="J196" s="162">
        <f t="shared" si="398"/>
        <v>0</v>
      </c>
      <c r="K196" s="162">
        <f t="shared" si="398"/>
        <v>0</v>
      </c>
      <c r="L196" s="162">
        <f t="shared" si="398"/>
        <v>0</v>
      </c>
      <c r="M196" s="162">
        <f t="shared" si="398"/>
        <v>0</v>
      </c>
      <c r="N196" s="162">
        <f t="shared" si="398"/>
        <v>0</v>
      </c>
      <c r="O196" s="162">
        <f t="shared" si="398"/>
        <v>0</v>
      </c>
      <c r="P196" s="162">
        <f t="shared" si="398"/>
        <v>0</v>
      </c>
      <c r="Q196" s="162">
        <f t="shared" si="398"/>
        <v>0</v>
      </c>
      <c r="R196" s="162">
        <f t="shared" si="398"/>
        <v>0</v>
      </c>
      <c r="S196" s="162">
        <f t="shared" si="398"/>
        <v>0</v>
      </c>
      <c r="T196" s="162">
        <f t="shared" si="398"/>
        <v>0</v>
      </c>
      <c r="U196" s="162">
        <f t="shared" si="398"/>
        <v>0</v>
      </c>
      <c r="V196" s="162">
        <f t="shared" si="398"/>
        <v>0</v>
      </c>
      <c r="W196" s="162">
        <f t="shared" si="398"/>
        <v>0</v>
      </c>
      <c r="X196" s="162">
        <f t="shared" si="398"/>
        <v>0</v>
      </c>
      <c r="Y196" s="162">
        <f t="shared" si="398"/>
        <v>0</v>
      </c>
      <c r="Z196" s="162">
        <f t="shared" si="398"/>
        <v>0</v>
      </c>
      <c r="AA196" s="162">
        <f t="shared" si="398"/>
        <v>0</v>
      </c>
      <c r="AB196" s="162">
        <f t="shared" si="398"/>
        <v>0</v>
      </c>
      <c r="AC196" s="162">
        <f t="shared" si="398"/>
        <v>0</v>
      </c>
      <c r="AD196" s="162">
        <f>IF(AD$17="","",AD188*$F$179)</f>
        <v>40170695.850000001</v>
      </c>
      <c r="AE196" s="162">
        <f t="shared" si="398"/>
        <v>0</v>
      </c>
      <c r="AF196" s="162">
        <f t="shared" si="398"/>
        <v>0</v>
      </c>
      <c r="AG196" s="162">
        <f t="shared" si="398"/>
        <v>0</v>
      </c>
      <c r="AH196" s="162">
        <f t="shared" si="398"/>
        <v>0</v>
      </c>
      <c r="AI196" s="162">
        <f t="shared" si="398"/>
        <v>0</v>
      </c>
      <c r="AJ196" s="162">
        <f t="shared" si="398"/>
        <v>0</v>
      </c>
      <c r="AK196" s="162">
        <f t="shared" si="398"/>
        <v>0</v>
      </c>
      <c r="AL196" s="162">
        <f t="shared" ref="AL196:BQ196" si="399">IF(AL$17="","",AL188*$F$179)</f>
        <v>0</v>
      </c>
      <c r="AM196" s="162">
        <f t="shared" si="399"/>
        <v>0</v>
      </c>
      <c r="AN196" s="162">
        <f t="shared" si="399"/>
        <v>0</v>
      </c>
      <c r="AO196" s="162">
        <f t="shared" si="399"/>
        <v>0</v>
      </c>
      <c r="AP196" s="162">
        <f t="shared" si="399"/>
        <v>0</v>
      </c>
      <c r="AQ196" s="162">
        <f t="shared" si="399"/>
        <v>0</v>
      </c>
      <c r="AR196" s="162">
        <f t="shared" si="399"/>
        <v>0</v>
      </c>
      <c r="AS196" s="162">
        <f t="shared" si="399"/>
        <v>0</v>
      </c>
      <c r="AT196" s="162">
        <f t="shared" si="399"/>
        <v>0</v>
      </c>
      <c r="AU196" s="162">
        <f t="shared" si="399"/>
        <v>0</v>
      </c>
      <c r="AV196" s="162">
        <f t="shared" si="399"/>
        <v>0</v>
      </c>
      <c r="AW196" s="162">
        <f t="shared" si="399"/>
        <v>0</v>
      </c>
      <c r="AX196" s="162">
        <f t="shared" si="399"/>
        <v>0</v>
      </c>
      <c r="AY196" s="162">
        <f t="shared" si="399"/>
        <v>0</v>
      </c>
      <c r="AZ196" s="162">
        <f t="shared" si="399"/>
        <v>0</v>
      </c>
      <c r="BA196" s="162">
        <f t="shared" si="399"/>
        <v>0</v>
      </c>
      <c r="BB196" s="162">
        <f t="shared" si="399"/>
        <v>0</v>
      </c>
      <c r="BC196" s="162">
        <f t="shared" si="399"/>
        <v>0</v>
      </c>
      <c r="BD196" s="162">
        <f t="shared" si="399"/>
        <v>0</v>
      </c>
      <c r="BE196" s="162">
        <f t="shared" si="399"/>
        <v>0</v>
      </c>
      <c r="BF196" s="162">
        <f t="shared" si="399"/>
        <v>0</v>
      </c>
      <c r="BG196" s="162">
        <f t="shared" si="399"/>
        <v>0</v>
      </c>
      <c r="BH196" s="162">
        <f t="shared" si="399"/>
        <v>0</v>
      </c>
      <c r="BI196" s="162">
        <f t="shared" si="399"/>
        <v>0</v>
      </c>
      <c r="BJ196" s="162">
        <f t="shared" si="399"/>
        <v>0</v>
      </c>
      <c r="BK196" s="162">
        <f t="shared" si="399"/>
        <v>0</v>
      </c>
      <c r="BL196" s="162">
        <f t="shared" si="399"/>
        <v>0</v>
      </c>
      <c r="BM196" s="162">
        <f t="shared" si="399"/>
        <v>0</v>
      </c>
      <c r="BN196" s="162">
        <f t="shared" si="399"/>
        <v>0</v>
      </c>
      <c r="BO196" s="162" t="str">
        <f t="shared" si="399"/>
        <v/>
      </c>
      <c r="BP196" s="162" t="str">
        <f t="shared" si="399"/>
        <v/>
      </c>
      <c r="BQ196" s="162" t="str">
        <f t="shared" si="399"/>
        <v/>
      </c>
      <c r="BR196" s="162" t="str">
        <f t="shared" ref="BR196:CA196" si="400">IF(BR$17="","",BR188*$F$179)</f>
        <v/>
      </c>
      <c r="BS196" s="162" t="str">
        <f t="shared" si="400"/>
        <v/>
      </c>
      <c r="BT196" s="162" t="str">
        <f t="shared" si="400"/>
        <v/>
      </c>
      <c r="BU196" s="162" t="str">
        <f t="shared" si="400"/>
        <v/>
      </c>
      <c r="BV196" s="162" t="str">
        <f t="shared" si="400"/>
        <v/>
      </c>
      <c r="BW196" s="162" t="str">
        <f t="shared" si="400"/>
        <v/>
      </c>
      <c r="BX196" s="162" t="str">
        <f t="shared" si="400"/>
        <v/>
      </c>
      <c r="BY196" s="162" t="str">
        <f t="shared" si="400"/>
        <v/>
      </c>
      <c r="BZ196" s="162" t="str">
        <f t="shared" si="400"/>
        <v/>
      </c>
      <c r="CA196" s="162" t="str">
        <f t="shared" si="400"/>
        <v/>
      </c>
      <c r="CB196" s="162" t="str">
        <f t="shared" ref="CB196:DN196" si="401">IF(CB$17="","",CB188*$F$179)</f>
        <v/>
      </c>
      <c r="CC196" s="162" t="str">
        <f t="shared" si="401"/>
        <v/>
      </c>
      <c r="CD196" s="162" t="str">
        <f t="shared" si="401"/>
        <v/>
      </c>
      <c r="CE196" s="162" t="str">
        <f t="shared" si="401"/>
        <v/>
      </c>
      <c r="CF196" s="162" t="str">
        <f t="shared" si="401"/>
        <v/>
      </c>
      <c r="CG196" s="162" t="str">
        <f t="shared" si="401"/>
        <v/>
      </c>
      <c r="CH196" s="162" t="str">
        <f t="shared" si="401"/>
        <v/>
      </c>
      <c r="CI196" s="162" t="str">
        <f t="shared" si="401"/>
        <v/>
      </c>
      <c r="CJ196" s="162" t="str">
        <f t="shared" si="401"/>
        <v/>
      </c>
      <c r="CK196" s="162" t="str">
        <f t="shared" si="401"/>
        <v/>
      </c>
      <c r="CL196" s="162" t="str">
        <f t="shared" si="401"/>
        <v/>
      </c>
      <c r="CM196" s="162" t="str">
        <f t="shared" si="401"/>
        <v/>
      </c>
      <c r="CN196" s="162" t="str">
        <f t="shared" si="401"/>
        <v/>
      </c>
      <c r="CO196" s="162" t="str">
        <f t="shared" si="401"/>
        <v/>
      </c>
      <c r="CP196" s="162" t="str">
        <f t="shared" si="401"/>
        <v/>
      </c>
      <c r="CQ196" s="162" t="str">
        <f t="shared" si="401"/>
        <v/>
      </c>
      <c r="CR196" s="162" t="str">
        <f t="shared" si="401"/>
        <v/>
      </c>
      <c r="CS196" s="162" t="str">
        <f t="shared" si="401"/>
        <v/>
      </c>
      <c r="CT196" s="162" t="str">
        <f t="shared" si="401"/>
        <v/>
      </c>
      <c r="CU196" s="162" t="str">
        <f t="shared" si="401"/>
        <v/>
      </c>
      <c r="CV196" s="162" t="str">
        <f t="shared" si="401"/>
        <v/>
      </c>
      <c r="CW196" s="162" t="str">
        <f t="shared" si="401"/>
        <v/>
      </c>
      <c r="CX196" s="162" t="str">
        <f t="shared" si="401"/>
        <v/>
      </c>
      <c r="CY196" s="162" t="str">
        <f t="shared" si="401"/>
        <v/>
      </c>
      <c r="CZ196" s="162" t="str">
        <f t="shared" si="401"/>
        <v/>
      </c>
      <c r="DA196" s="162" t="str">
        <f t="shared" si="401"/>
        <v/>
      </c>
      <c r="DB196" s="162" t="str">
        <f t="shared" si="401"/>
        <v/>
      </c>
      <c r="DC196" s="162" t="str">
        <f t="shared" si="401"/>
        <v/>
      </c>
      <c r="DD196" s="162" t="str">
        <f t="shared" si="401"/>
        <v/>
      </c>
      <c r="DE196" s="162" t="str">
        <f t="shared" si="401"/>
        <v/>
      </c>
      <c r="DF196" s="162" t="str">
        <f t="shared" si="401"/>
        <v/>
      </c>
      <c r="DG196" s="162" t="str">
        <f t="shared" si="401"/>
        <v/>
      </c>
      <c r="DH196" s="162" t="str">
        <f t="shared" si="401"/>
        <v/>
      </c>
      <c r="DI196" s="162" t="str">
        <f t="shared" si="401"/>
        <v/>
      </c>
      <c r="DJ196" s="162" t="str">
        <f t="shared" si="401"/>
        <v/>
      </c>
      <c r="DK196" s="162" t="str">
        <f t="shared" si="401"/>
        <v/>
      </c>
      <c r="DL196" s="162" t="str">
        <f t="shared" si="401"/>
        <v/>
      </c>
      <c r="DM196" s="162" t="str">
        <f t="shared" si="401"/>
        <v/>
      </c>
      <c r="DN196" s="162" t="str">
        <f t="shared" si="401"/>
        <v/>
      </c>
      <c r="DO196" s="2">
        <f>SUM(F196:DN196)</f>
        <v>40170695.850000001</v>
      </c>
      <c r="DP196" s="50" t="s">
        <v>172</v>
      </c>
    </row>
    <row r="197" spans="3:120" s="29" customFormat="1" ht="15" customHeight="1">
      <c r="C197" s="37" t="str">
        <f>G174&amp;" "&amp;$C$196</f>
        <v>Phase B Phase A Closing Monies</v>
      </c>
      <c r="D197" s="242"/>
      <c r="E197" s="243"/>
      <c r="F197" s="338">
        <f t="shared" ref="F197:AK197" si="402">IF(F$17="","",$G$179*F190)</f>
        <v>0</v>
      </c>
      <c r="G197" s="338">
        <f t="shared" si="402"/>
        <v>0</v>
      </c>
      <c r="H197" s="338">
        <f t="shared" si="402"/>
        <v>0</v>
      </c>
      <c r="I197" s="338">
        <f t="shared" si="402"/>
        <v>0</v>
      </c>
      <c r="J197" s="338">
        <f t="shared" si="402"/>
        <v>0</v>
      </c>
      <c r="K197" s="338">
        <f t="shared" si="402"/>
        <v>0</v>
      </c>
      <c r="L197" s="338">
        <f t="shared" si="402"/>
        <v>0</v>
      </c>
      <c r="M197" s="338">
        <f t="shared" si="402"/>
        <v>0</v>
      </c>
      <c r="N197" s="338">
        <f t="shared" si="402"/>
        <v>0</v>
      </c>
      <c r="O197" s="338">
        <f t="shared" si="402"/>
        <v>0</v>
      </c>
      <c r="P197" s="338">
        <f t="shared" si="402"/>
        <v>0</v>
      </c>
      <c r="Q197" s="338">
        <f t="shared" si="402"/>
        <v>0</v>
      </c>
      <c r="R197" s="338">
        <f t="shared" si="402"/>
        <v>0</v>
      </c>
      <c r="S197" s="338">
        <f t="shared" si="402"/>
        <v>0</v>
      </c>
      <c r="T197" s="338">
        <f t="shared" si="402"/>
        <v>0</v>
      </c>
      <c r="U197" s="338">
        <f t="shared" si="402"/>
        <v>0</v>
      </c>
      <c r="V197" s="338">
        <f t="shared" si="402"/>
        <v>0</v>
      </c>
      <c r="W197" s="338">
        <f t="shared" si="402"/>
        <v>0</v>
      </c>
      <c r="X197" s="338">
        <f t="shared" si="402"/>
        <v>0</v>
      </c>
      <c r="Y197" s="338">
        <f t="shared" si="402"/>
        <v>0</v>
      </c>
      <c r="Z197" s="338">
        <f t="shared" si="402"/>
        <v>0</v>
      </c>
      <c r="AA197" s="338">
        <f t="shared" si="402"/>
        <v>0</v>
      </c>
      <c r="AB197" s="338">
        <f t="shared" si="402"/>
        <v>0</v>
      </c>
      <c r="AC197" s="338">
        <f t="shared" si="402"/>
        <v>0</v>
      </c>
      <c r="AD197" s="338">
        <f t="shared" si="402"/>
        <v>0</v>
      </c>
      <c r="AE197" s="338">
        <f t="shared" si="402"/>
        <v>0</v>
      </c>
      <c r="AF197" s="338">
        <f t="shared" si="402"/>
        <v>0</v>
      </c>
      <c r="AG197" s="338">
        <f t="shared" si="402"/>
        <v>0</v>
      </c>
      <c r="AH197" s="338">
        <f t="shared" si="402"/>
        <v>0</v>
      </c>
      <c r="AI197" s="338">
        <f t="shared" si="402"/>
        <v>0</v>
      </c>
      <c r="AJ197" s="338">
        <f t="shared" si="402"/>
        <v>0</v>
      </c>
      <c r="AK197" s="338">
        <f t="shared" si="402"/>
        <v>0</v>
      </c>
      <c r="AL197" s="338">
        <f t="shared" ref="AL197:BQ197" si="403">IF(AL$17="","",$G$179*AL190)</f>
        <v>0</v>
      </c>
      <c r="AM197" s="338">
        <f t="shared" si="403"/>
        <v>0</v>
      </c>
      <c r="AN197" s="338">
        <f t="shared" si="403"/>
        <v>0</v>
      </c>
      <c r="AO197" s="338">
        <f t="shared" si="403"/>
        <v>0</v>
      </c>
      <c r="AP197" s="338">
        <f t="shared" si="403"/>
        <v>0</v>
      </c>
      <c r="AQ197" s="338">
        <f t="shared" si="403"/>
        <v>0</v>
      </c>
      <c r="AR197" s="338">
        <f t="shared" si="403"/>
        <v>0</v>
      </c>
      <c r="AS197" s="338">
        <f t="shared" si="403"/>
        <v>0</v>
      </c>
      <c r="AT197" s="338">
        <f t="shared" si="403"/>
        <v>0</v>
      </c>
      <c r="AU197" s="338">
        <f t="shared" si="403"/>
        <v>0</v>
      </c>
      <c r="AV197" s="338">
        <f t="shared" si="403"/>
        <v>0</v>
      </c>
      <c r="AW197" s="338">
        <f t="shared" si="403"/>
        <v>0</v>
      </c>
      <c r="AX197" s="338">
        <f t="shared" si="403"/>
        <v>0</v>
      </c>
      <c r="AY197" s="338">
        <f t="shared" si="403"/>
        <v>0</v>
      </c>
      <c r="AZ197" s="338">
        <f t="shared" si="403"/>
        <v>0</v>
      </c>
      <c r="BA197" s="338">
        <f t="shared" si="403"/>
        <v>0</v>
      </c>
      <c r="BB197" s="338">
        <f t="shared" si="403"/>
        <v>0</v>
      </c>
      <c r="BC197" s="338">
        <f t="shared" si="403"/>
        <v>0</v>
      </c>
      <c r="BD197" s="338">
        <f t="shared" si="403"/>
        <v>0</v>
      </c>
      <c r="BE197" s="338">
        <f t="shared" si="403"/>
        <v>0</v>
      </c>
      <c r="BF197" s="338">
        <f t="shared" si="403"/>
        <v>0</v>
      </c>
      <c r="BG197" s="338">
        <f t="shared" si="403"/>
        <v>0</v>
      </c>
      <c r="BH197" s="338">
        <f t="shared" si="403"/>
        <v>0</v>
      </c>
      <c r="BI197" s="338">
        <f t="shared" si="403"/>
        <v>0</v>
      </c>
      <c r="BJ197" s="338">
        <f t="shared" si="403"/>
        <v>0</v>
      </c>
      <c r="BK197" s="338">
        <f t="shared" si="403"/>
        <v>0</v>
      </c>
      <c r="BL197" s="338">
        <f t="shared" si="403"/>
        <v>0</v>
      </c>
      <c r="BM197" s="338">
        <f t="shared" si="403"/>
        <v>0</v>
      </c>
      <c r="BN197" s="338">
        <f t="shared" si="403"/>
        <v>0</v>
      </c>
      <c r="BO197" s="338" t="str">
        <f t="shared" si="403"/>
        <v/>
      </c>
      <c r="BP197" s="338" t="str">
        <f t="shared" si="403"/>
        <v/>
      </c>
      <c r="BQ197" s="338" t="str">
        <f t="shared" si="403"/>
        <v/>
      </c>
      <c r="BR197" s="338" t="str">
        <f t="shared" ref="BR197:CA197" si="404">IF(BR$17="","",$G$179*BR190)</f>
        <v/>
      </c>
      <c r="BS197" s="338" t="str">
        <f t="shared" si="404"/>
        <v/>
      </c>
      <c r="BT197" s="338" t="str">
        <f t="shared" si="404"/>
        <v/>
      </c>
      <c r="BU197" s="338" t="str">
        <f t="shared" si="404"/>
        <v/>
      </c>
      <c r="BV197" s="338" t="str">
        <f t="shared" si="404"/>
        <v/>
      </c>
      <c r="BW197" s="338" t="str">
        <f t="shared" si="404"/>
        <v/>
      </c>
      <c r="BX197" s="338" t="str">
        <f t="shared" si="404"/>
        <v/>
      </c>
      <c r="BY197" s="338" t="str">
        <f t="shared" si="404"/>
        <v/>
      </c>
      <c r="BZ197" s="338" t="str">
        <f t="shared" si="404"/>
        <v/>
      </c>
      <c r="CA197" s="338" t="str">
        <f t="shared" si="404"/>
        <v/>
      </c>
      <c r="CB197" s="338" t="str">
        <f t="shared" ref="CB197:DN197" si="405">IF(CB$17="","",$G$179*CB190)</f>
        <v/>
      </c>
      <c r="CC197" s="338" t="str">
        <f t="shared" si="405"/>
        <v/>
      </c>
      <c r="CD197" s="338" t="str">
        <f t="shared" si="405"/>
        <v/>
      </c>
      <c r="CE197" s="338" t="str">
        <f t="shared" si="405"/>
        <v/>
      </c>
      <c r="CF197" s="338" t="str">
        <f t="shared" si="405"/>
        <v/>
      </c>
      <c r="CG197" s="338" t="str">
        <f t="shared" si="405"/>
        <v/>
      </c>
      <c r="CH197" s="338" t="str">
        <f t="shared" si="405"/>
        <v/>
      </c>
      <c r="CI197" s="338" t="str">
        <f t="shared" si="405"/>
        <v/>
      </c>
      <c r="CJ197" s="338" t="str">
        <f t="shared" si="405"/>
        <v/>
      </c>
      <c r="CK197" s="338" t="str">
        <f t="shared" si="405"/>
        <v/>
      </c>
      <c r="CL197" s="338" t="str">
        <f t="shared" si="405"/>
        <v/>
      </c>
      <c r="CM197" s="338" t="str">
        <f t="shared" si="405"/>
        <v/>
      </c>
      <c r="CN197" s="338" t="str">
        <f t="shared" si="405"/>
        <v/>
      </c>
      <c r="CO197" s="338" t="str">
        <f t="shared" si="405"/>
        <v/>
      </c>
      <c r="CP197" s="338" t="str">
        <f t="shared" si="405"/>
        <v/>
      </c>
      <c r="CQ197" s="338" t="str">
        <f t="shared" si="405"/>
        <v/>
      </c>
      <c r="CR197" s="338" t="str">
        <f t="shared" si="405"/>
        <v/>
      </c>
      <c r="CS197" s="338" t="str">
        <f t="shared" si="405"/>
        <v/>
      </c>
      <c r="CT197" s="338" t="str">
        <f t="shared" si="405"/>
        <v/>
      </c>
      <c r="CU197" s="338" t="str">
        <f t="shared" si="405"/>
        <v/>
      </c>
      <c r="CV197" s="338" t="str">
        <f t="shared" si="405"/>
        <v/>
      </c>
      <c r="CW197" s="338" t="str">
        <f t="shared" si="405"/>
        <v/>
      </c>
      <c r="CX197" s="338" t="str">
        <f t="shared" si="405"/>
        <v/>
      </c>
      <c r="CY197" s="338" t="str">
        <f t="shared" si="405"/>
        <v/>
      </c>
      <c r="CZ197" s="338" t="str">
        <f t="shared" si="405"/>
        <v/>
      </c>
      <c r="DA197" s="338" t="str">
        <f t="shared" si="405"/>
        <v/>
      </c>
      <c r="DB197" s="338" t="str">
        <f t="shared" si="405"/>
        <v/>
      </c>
      <c r="DC197" s="338" t="str">
        <f t="shared" si="405"/>
        <v/>
      </c>
      <c r="DD197" s="338" t="str">
        <f t="shared" si="405"/>
        <v/>
      </c>
      <c r="DE197" s="338" t="str">
        <f t="shared" si="405"/>
        <v/>
      </c>
      <c r="DF197" s="338" t="str">
        <f t="shared" si="405"/>
        <v/>
      </c>
      <c r="DG197" s="338" t="str">
        <f t="shared" si="405"/>
        <v/>
      </c>
      <c r="DH197" s="338" t="str">
        <f t="shared" si="405"/>
        <v/>
      </c>
      <c r="DI197" s="338" t="str">
        <f t="shared" si="405"/>
        <v/>
      </c>
      <c r="DJ197" s="338" t="str">
        <f t="shared" si="405"/>
        <v/>
      </c>
      <c r="DK197" s="338" t="str">
        <f t="shared" si="405"/>
        <v/>
      </c>
      <c r="DL197" s="338" t="str">
        <f t="shared" si="405"/>
        <v/>
      </c>
      <c r="DM197" s="338" t="str">
        <f t="shared" si="405"/>
        <v/>
      </c>
      <c r="DN197" s="338" t="str">
        <f t="shared" si="405"/>
        <v/>
      </c>
      <c r="DO197" s="419">
        <f>SUM(F197:DN197)</f>
        <v>0</v>
      </c>
      <c r="DP197" s="50" t="s">
        <v>172</v>
      </c>
    </row>
    <row r="198" spans="3:120" s="29" customFormat="1" ht="15" customHeight="1">
      <c r="C198" s="292" t="str">
        <f>"Total "&amp;C195</f>
        <v>Total Closing Monies</v>
      </c>
      <c r="D198" s="418"/>
      <c r="E198" s="417"/>
      <c r="F198" s="336">
        <f t="shared" ref="F198:AK198" si="406">IF(F$17="","",IF($E$184=0,F197+F196,F192*$D$179))</f>
        <v>0</v>
      </c>
      <c r="G198" s="336">
        <f t="shared" si="406"/>
        <v>0</v>
      </c>
      <c r="H198" s="336">
        <f t="shared" si="406"/>
        <v>0</v>
      </c>
      <c r="I198" s="336">
        <f t="shared" si="406"/>
        <v>0</v>
      </c>
      <c r="J198" s="336">
        <f t="shared" si="406"/>
        <v>0</v>
      </c>
      <c r="K198" s="336">
        <f t="shared" si="406"/>
        <v>0</v>
      </c>
      <c r="L198" s="336">
        <f t="shared" si="406"/>
        <v>0</v>
      </c>
      <c r="M198" s="336">
        <f t="shared" si="406"/>
        <v>0</v>
      </c>
      <c r="N198" s="336">
        <f t="shared" si="406"/>
        <v>0</v>
      </c>
      <c r="O198" s="336">
        <f t="shared" si="406"/>
        <v>0</v>
      </c>
      <c r="P198" s="336">
        <f t="shared" si="406"/>
        <v>0</v>
      </c>
      <c r="Q198" s="336">
        <f t="shared" si="406"/>
        <v>0</v>
      </c>
      <c r="R198" s="336">
        <f t="shared" si="406"/>
        <v>0</v>
      </c>
      <c r="S198" s="336">
        <f t="shared" si="406"/>
        <v>0</v>
      </c>
      <c r="T198" s="336">
        <f t="shared" si="406"/>
        <v>0</v>
      </c>
      <c r="U198" s="336">
        <f t="shared" si="406"/>
        <v>0</v>
      </c>
      <c r="V198" s="336">
        <f t="shared" si="406"/>
        <v>0</v>
      </c>
      <c r="W198" s="336">
        <f t="shared" si="406"/>
        <v>0</v>
      </c>
      <c r="X198" s="336">
        <f t="shared" si="406"/>
        <v>0</v>
      </c>
      <c r="Y198" s="336">
        <f t="shared" si="406"/>
        <v>0</v>
      </c>
      <c r="Z198" s="336">
        <f t="shared" si="406"/>
        <v>0</v>
      </c>
      <c r="AA198" s="336">
        <f t="shared" si="406"/>
        <v>0</v>
      </c>
      <c r="AB198" s="336">
        <f t="shared" si="406"/>
        <v>0</v>
      </c>
      <c r="AC198" s="336">
        <f t="shared" si="406"/>
        <v>0</v>
      </c>
      <c r="AD198" s="336">
        <f t="shared" si="406"/>
        <v>40170695.850000001</v>
      </c>
      <c r="AE198" s="336">
        <f t="shared" si="406"/>
        <v>0</v>
      </c>
      <c r="AF198" s="336">
        <f t="shared" si="406"/>
        <v>0</v>
      </c>
      <c r="AG198" s="336">
        <f t="shared" si="406"/>
        <v>0</v>
      </c>
      <c r="AH198" s="336">
        <f t="shared" si="406"/>
        <v>0</v>
      </c>
      <c r="AI198" s="336">
        <f t="shared" si="406"/>
        <v>0</v>
      </c>
      <c r="AJ198" s="336">
        <f t="shared" si="406"/>
        <v>0</v>
      </c>
      <c r="AK198" s="336">
        <f t="shared" si="406"/>
        <v>0</v>
      </c>
      <c r="AL198" s="336">
        <f t="shared" ref="AL198:BQ198" si="407">IF(AL$17="","",IF($E$184=0,AL197+AL196,AL192*$D$179))</f>
        <v>0</v>
      </c>
      <c r="AM198" s="336">
        <f t="shared" si="407"/>
        <v>0</v>
      </c>
      <c r="AN198" s="336">
        <f t="shared" si="407"/>
        <v>0</v>
      </c>
      <c r="AO198" s="336">
        <f t="shared" si="407"/>
        <v>0</v>
      </c>
      <c r="AP198" s="336">
        <f t="shared" si="407"/>
        <v>0</v>
      </c>
      <c r="AQ198" s="336">
        <f t="shared" si="407"/>
        <v>0</v>
      </c>
      <c r="AR198" s="336">
        <f t="shared" si="407"/>
        <v>0</v>
      </c>
      <c r="AS198" s="336">
        <f t="shared" si="407"/>
        <v>0</v>
      </c>
      <c r="AT198" s="336">
        <f t="shared" si="407"/>
        <v>0</v>
      </c>
      <c r="AU198" s="336">
        <f t="shared" si="407"/>
        <v>0</v>
      </c>
      <c r="AV198" s="336">
        <f t="shared" si="407"/>
        <v>0</v>
      </c>
      <c r="AW198" s="336">
        <f t="shared" si="407"/>
        <v>0</v>
      </c>
      <c r="AX198" s="336">
        <f t="shared" si="407"/>
        <v>0</v>
      </c>
      <c r="AY198" s="336">
        <f t="shared" si="407"/>
        <v>0</v>
      </c>
      <c r="AZ198" s="336">
        <f t="shared" si="407"/>
        <v>0</v>
      </c>
      <c r="BA198" s="336">
        <f t="shared" si="407"/>
        <v>0</v>
      </c>
      <c r="BB198" s="336">
        <f t="shared" si="407"/>
        <v>0</v>
      </c>
      <c r="BC198" s="336">
        <f t="shared" si="407"/>
        <v>0</v>
      </c>
      <c r="BD198" s="336">
        <f t="shared" si="407"/>
        <v>0</v>
      </c>
      <c r="BE198" s="336">
        <f t="shared" si="407"/>
        <v>0</v>
      </c>
      <c r="BF198" s="336">
        <f t="shared" si="407"/>
        <v>0</v>
      </c>
      <c r="BG198" s="336">
        <f t="shared" si="407"/>
        <v>0</v>
      </c>
      <c r="BH198" s="336">
        <f t="shared" si="407"/>
        <v>0</v>
      </c>
      <c r="BI198" s="336">
        <f t="shared" si="407"/>
        <v>0</v>
      </c>
      <c r="BJ198" s="336">
        <f t="shared" si="407"/>
        <v>0</v>
      </c>
      <c r="BK198" s="336">
        <f t="shared" si="407"/>
        <v>0</v>
      </c>
      <c r="BL198" s="336">
        <f t="shared" si="407"/>
        <v>0</v>
      </c>
      <c r="BM198" s="336">
        <f t="shared" si="407"/>
        <v>0</v>
      </c>
      <c r="BN198" s="336">
        <f t="shared" si="407"/>
        <v>0</v>
      </c>
      <c r="BO198" s="336" t="str">
        <f t="shared" si="407"/>
        <v/>
      </c>
      <c r="BP198" s="336" t="str">
        <f t="shared" si="407"/>
        <v/>
      </c>
      <c r="BQ198" s="336" t="str">
        <f t="shared" si="407"/>
        <v/>
      </c>
      <c r="BR198" s="336" t="str">
        <f t="shared" ref="BR198:CA198" si="408">IF(BR$17="","",IF($E$184=0,BR197+BR196,BR192*$D$179))</f>
        <v/>
      </c>
      <c r="BS198" s="336" t="str">
        <f t="shared" si="408"/>
        <v/>
      </c>
      <c r="BT198" s="336" t="str">
        <f t="shared" si="408"/>
        <v/>
      </c>
      <c r="BU198" s="336" t="str">
        <f t="shared" si="408"/>
        <v/>
      </c>
      <c r="BV198" s="336" t="str">
        <f t="shared" si="408"/>
        <v/>
      </c>
      <c r="BW198" s="336" t="str">
        <f t="shared" si="408"/>
        <v/>
      </c>
      <c r="BX198" s="336" t="str">
        <f t="shared" si="408"/>
        <v/>
      </c>
      <c r="BY198" s="336" t="str">
        <f t="shared" si="408"/>
        <v/>
      </c>
      <c r="BZ198" s="336" t="str">
        <f t="shared" si="408"/>
        <v/>
      </c>
      <c r="CA198" s="336" t="str">
        <f t="shared" si="408"/>
        <v/>
      </c>
      <c r="CB198" s="336" t="str">
        <f t="shared" ref="CB198:DN198" si="409">IF(CB$17="","",IF($E$184=0,CB197+CB196,CB192*$D$179))</f>
        <v/>
      </c>
      <c r="CC198" s="336" t="str">
        <f t="shared" si="409"/>
        <v/>
      </c>
      <c r="CD198" s="336" t="str">
        <f t="shared" si="409"/>
        <v/>
      </c>
      <c r="CE198" s="336" t="str">
        <f t="shared" si="409"/>
        <v/>
      </c>
      <c r="CF198" s="336" t="str">
        <f t="shared" si="409"/>
        <v/>
      </c>
      <c r="CG198" s="336" t="str">
        <f t="shared" si="409"/>
        <v/>
      </c>
      <c r="CH198" s="336" t="str">
        <f t="shared" si="409"/>
        <v/>
      </c>
      <c r="CI198" s="336" t="str">
        <f t="shared" si="409"/>
        <v/>
      </c>
      <c r="CJ198" s="336" t="str">
        <f t="shared" si="409"/>
        <v/>
      </c>
      <c r="CK198" s="336" t="str">
        <f t="shared" si="409"/>
        <v/>
      </c>
      <c r="CL198" s="336" t="str">
        <f t="shared" si="409"/>
        <v/>
      </c>
      <c r="CM198" s="336" t="str">
        <f t="shared" si="409"/>
        <v/>
      </c>
      <c r="CN198" s="336" t="str">
        <f t="shared" si="409"/>
        <v/>
      </c>
      <c r="CO198" s="336" t="str">
        <f t="shared" si="409"/>
        <v/>
      </c>
      <c r="CP198" s="336" t="str">
        <f t="shared" si="409"/>
        <v/>
      </c>
      <c r="CQ198" s="336" t="str">
        <f t="shared" si="409"/>
        <v/>
      </c>
      <c r="CR198" s="336" t="str">
        <f t="shared" si="409"/>
        <v/>
      </c>
      <c r="CS198" s="336" t="str">
        <f t="shared" si="409"/>
        <v/>
      </c>
      <c r="CT198" s="336" t="str">
        <f t="shared" si="409"/>
        <v/>
      </c>
      <c r="CU198" s="336" t="str">
        <f t="shared" si="409"/>
        <v/>
      </c>
      <c r="CV198" s="336" t="str">
        <f t="shared" si="409"/>
        <v/>
      </c>
      <c r="CW198" s="336" t="str">
        <f t="shared" si="409"/>
        <v/>
      </c>
      <c r="CX198" s="336" t="str">
        <f t="shared" si="409"/>
        <v/>
      </c>
      <c r="CY198" s="336" t="str">
        <f t="shared" si="409"/>
        <v/>
      </c>
      <c r="CZ198" s="336" t="str">
        <f t="shared" si="409"/>
        <v/>
      </c>
      <c r="DA198" s="336" t="str">
        <f t="shared" si="409"/>
        <v/>
      </c>
      <c r="DB198" s="336" t="str">
        <f t="shared" si="409"/>
        <v/>
      </c>
      <c r="DC198" s="336" t="str">
        <f t="shared" si="409"/>
        <v/>
      </c>
      <c r="DD198" s="336" t="str">
        <f t="shared" si="409"/>
        <v/>
      </c>
      <c r="DE198" s="336" t="str">
        <f t="shared" si="409"/>
        <v/>
      </c>
      <c r="DF198" s="336" t="str">
        <f t="shared" si="409"/>
        <v/>
      </c>
      <c r="DG198" s="336" t="str">
        <f t="shared" si="409"/>
        <v/>
      </c>
      <c r="DH198" s="336" t="str">
        <f t="shared" si="409"/>
        <v/>
      </c>
      <c r="DI198" s="336" t="str">
        <f t="shared" si="409"/>
        <v/>
      </c>
      <c r="DJ198" s="336" t="str">
        <f t="shared" si="409"/>
        <v/>
      </c>
      <c r="DK198" s="336" t="str">
        <f t="shared" si="409"/>
        <v/>
      </c>
      <c r="DL198" s="336" t="str">
        <f t="shared" si="409"/>
        <v/>
      </c>
      <c r="DM198" s="336" t="str">
        <f t="shared" si="409"/>
        <v/>
      </c>
      <c r="DN198" s="336" t="str">
        <f t="shared" si="409"/>
        <v/>
      </c>
      <c r="DO198" s="2">
        <f>SUM(F198:DN198)</f>
        <v>40170695.850000001</v>
      </c>
      <c r="DP198" s="50" t="s">
        <v>172</v>
      </c>
    </row>
    <row r="199" spans="3:120" s="29" customFormat="1" ht="15" customHeight="1">
      <c r="C199" s="207" t="s">
        <v>279</v>
      </c>
      <c r="D199" s="242"/>
      <c r="E199" s="243"/>
      <c r="F199" s="162">
        <f t="shared" ref="F199:AK199" si="410">IF(F$17="","",E199+F198)</f>
        <v>0</v>
      </c>
      <c r="G199" s="162">
        <f t="shared" si="410"/>
        <v>0</v>
      </c>
      <c r="H199" s="162">
        <f t="shared" si="410"/>
        <v>0</v>
      </c>
      <c r="I199" s="162">
        <f t="shared" si="410"/>
        <v>0</v>
      </c>
      <c r="J199" s="162">
        <f t="shared" si="410"/>
        <v>0</v>
      </c>
      <c r="K199" s="162">
        <f t="shared" si="410"/>
        <v>0</v>
      </c>
      <c r="L199" s="162">
        <f t="shared" si="410"/>
        <v>0</v>
      </c>
      <c r="M199" s="162">
        <f t="shared" si="410"/>
        <v>0</v>
      </c>
      <c r="N199" s="162">
        <f t="shared" si="410"/>
        <v>0</v>
      </c>
      <c r="O199" s="162">
        <f t="shared" si="410"/>
        <v>0</v>
      </c>
      <c r="P199" s="162">
        <f t="shared" si="410"/>
        <v>0</v>
      </c>
      <c r="Q199" s="162">
        <f t="shared" si="410"/>
        <v>0</v>
      </c>
      <c r="R199" s="162">
        <f t="shared" si="410"/>
        <v>0</v>
      </c>
      <c r="S199" s="162">
        <f t="shared" si="410"/>
        <v>0</v>
      </c>
      <c r="T199" s="162">
        <f t="shared" si="410"/>
        <v>0</v>
      </c>
      <c r="U199" s="162">
        <f t="shared" si="410"/>
        <v>0</v>
      </c>
      <c r="V199" s="162">
        <f t="shared" si="410"/>
        <v>0</v>
      </c>
      <c r="W199" s="162">
        <f t="shared" si="410"/>
        <v>0</v>
      </c>
      <c r="X199" s="162">
        <f t="shared" si="410"/>
        <v>0</v>
      </c>
      <c r="Y199" s="162">
        <f t="shared" si="410"/>
        <v>0</v>
      </c>
      <c r="Z199" s="162">
        <f t="shared" si="410"/>
        <v>0</v>
      </c>
      <c r="AA199" s="162">
        <f t="shared" si="410"/>
        <v>0</v>
      </c>
      <c r="AB199" s="162">
        <f t="shared" si="410"/>
        <v>0</v>
      </c>
      <c r="AC199" s="162">
        <f t="shared" si="410"/>
        <v>0</v>
      </c>
      <c r="AD199" s="162">
        <f t="shared" si="410"/>
        <v>40170695.850000001</v>
      </c>
      <c r="AE199" s="162">
        <f t="shared" si="410"/>
        <v>40170695.850000001</v>
      </c>
      <c r="AF199" s="162">
        <f t="shared" si="410"/>
        <v>40170695.850000001</v>
      </c>
      <c r="AG199" s="162">
        <f t="shared" si="410"/>
        <v>40170695.850000001</v>
      </c>
      <c r="AH199" s="162">
        <f t="shared" si="410"/>
        <v>40170695.850000001</v>
      </c>
      <c r="AI199" s="162">
        <f t="shared" si="410"/>
        <v>40170695.850000001</v>
      </c>
      <c r="AJ199" s="162">
        <f t="shared" si="410"/>
        <v>40170695.850000001</v>
      </c>
      <c r="AK199" s="162">
        <f t="shared" si="410"/>
        <v>40170695.850000001</v>
      </c>
      <c r="AL199" s="162">
        <f t="shared" ref="AL199:BQ199" si="411">IF(AL$17="","",AK199+AL198)</f>
        <v>40170695.850000001</v>
      </c>
      <c r="AM199" s="162">
        <f t="shared" si="411"/>
        <v>40170695.850000001</v>
      </c>
      <c r="AN199" s="162">
        <f t="shared" si="411"/>
        <v>40170695.850000001</v>
      </c>
      <c r="AO199" s="162">
        <f t="shared" si="411"/>
        <v>40170695.850000001</v>
      </c>
      <c r="AP199" s="162">
        <f t="shared" si="411"/>
        <v>40170695.850000001</v>
      </c>
      <c r="AQ199" s="162">
        <f t="shared" si="411"/>
        <v>40170695.850000001</v>
      </c>
      <c r="AR199" s="162">
        <f t="shared" si="411"/>
        <v>40170695.850000001</v>
      </c>
      <c r="AS199" s="162">
        <f t="shared" si="411"/>
        <v>40170695.850000001</v>
      </c>
      <c r="AT199" s="162">
        <f t="shared" si="411"/>
        <v>40170695.850000001</v>
      </c>
      <c r="AU199" s="162">
        <f t="shared" si="411"/>
        <v>40170695.850000001</v>
      </c>
      <c r="AV199" s="162">
        <f t="shared" si="411"/>
        <v>40170695.850000001</v>
      </c>
      <c r="AW199" s="162">
        <f t="shared" si="411"/>
        <v>40170695.850000001</v>
      </c>
      <c r="AX199" s="162">
        <f t="shared" si="411"/>
        <v>40170695.850000001</v>
      </c>
      <c r="AY199" s="162">
        <f t="shared" si="411"/>
        <v>40170695.850000001</v>
      </c>
      <c r="AZ199" s="162">
        <f t="shared" si="411"/>
        <v>40170695.850000001</v>
      </c>
      <c r="BA199" s="162">
        <f t="shared" si="411"/>
        <v>40170695.850000001</v>
      </c>
      <c r="BB199" s="162">
        <f t="shared" si="411"/>
        <v>40170695.850000001</v>
      </c>
      <c r="BC199" s="162">
        <f t="shared" si="411"/>
        <v>40170695.850000001</v>
      </c>
      <c r="BD199" s="162">
        <f t="shared" si="411"/>
        <v>40170695.850000001</v>
      </c>
      <c r="BE199" s="162">
        <f t="shared" si="411"/>
        <v>40170695.850000001</v>
      </c>
      <c r="BF199" s="162">
        <f t="shared" si="411"/>
        <v>40170695.850000001</v>
      </c>
      <c r="BG199" s="162">
        <f t="shared" si="411"/>
        <v>40170695.850000001</v>
      </c>
      <c r="BH199" s="162">
        <f t="shared" si="411"/>
        <v>40170695.850000001</v>
      </c>
      <c r="BI199" s="162">
        <f t="shared" si="411"/>
        <v>40170695.850000001</v>
      </c>
      <c r="BJ199" s="162">
        <f t="shared" si="411"/>
        <v>40170695.850000001</v>
      </c>
      <c r="BK199" s="162">
        <f t="shared" si="411"/>
        <v>40170695.850000001</v>
      </c>
      <c r="BL199" s="162">
        <f t="shared" si="411"/>
        <v>40170695.850000001</v>
      </c>
      <c r="BM199" s="162">
        <f t="shared" si="411"/>
        <v>40170695.850000001</v>
      </c>
      <c r="BN199" s="162">
        <f t="shared" si="411"/>
        <v>40170695.850000001</v>
      </c>
      <c r="BO199" s="162" t="str">
        <f t="shared" si="411"/>
        <v/>
      </c>
      <c r="BP199" s="162" t="str">
        <f t="shared" si="411"/>
        <v/>
      </c>
      <c r="BQ199" s="162" t="str">
        <f t="shared" si="411"/>
        <v/>
      </c>
      <c r="BR199" s="162" t="str">
        <f t="shared" ref="BR199:CA199" si="412">IF(BR$17="","",BQ199+BR198)</f>
        <v/>
      </c>
      <c r="BS199" s="162" t="str">
        <f t="shared" si="412"/>
        <v/>
      </c>
      <c r="BT199" s="162" t="str">
        <f t="shared" si="412"/>
        <v/>
      </c>
      <c r="BU199" s="162" t="str">
        <f t="shared" si="412"/>
        <v/>
      </c>
      <c r="BV199" s="162" t="str">
        <f t="shared" si="412"/>
        <v/>
      </c>
      <c r="BW199" s="162" t="str">
        <f t="shared" si="412"/>
        <v/>
      </c>
      <c r="BX199" s="162" t="str">
        <f t="shared" si="412"/>
        <v/>
      </c>
      <c r="BY199" s="162" t="str">
        <f t="shared" si="412"/>
        <v/>
      </c>
      <c r="BZ199" s="162" t="str">
        <f t="shared" si="412"/>
        <v/>
      </c>
      <c r="CA199" s="162" t="str">
        <f t="shared" si="412"/>
        <v/>
      </c>
      <c r="CB199" s="162" t="str">
        <f t="shared" ref="CB199" si="413">IF(CB$17="","",CA199+CB198)</f>
        <v/>
      </c>
      <c r="CC199" s="162" t="str">
        <f t="shared" ref="CC199" si="414">IF(CC$17="","",CB199+CC198)</f>
        <v/>
      </c>
      <c r="CD199" s="162" t="str">
        <f t="shared" ref="CD199" si="415">IF(CD$17="","",CC199+CD198)</f>
        <v/>
      </c>
      <c r="CE199" s="162" t="str">
        <f t="shared" ref="CE199" si="416">IF(CE$17="","",CD199+CE198)</f>
        <v/>
      </c>
      <c r="CF199" s="162" t="str">
        <f t="shared" ref="CF199" si="417">IF(CF$17="","",CE199+CF198)</f>
        <v/>
      </c>
      <c r="CG199" s="162" t="str">
        <f t="shared" ref="CG199" si="418">IF(CG$17="","",CF199+CG198)</f>
        <v/>
      </c>
      <c r="CH199" s="162" t="str">
        <f t="shared" ref="CH199" si="419">IF(CH$17="","",CG199+CH198)</f>
        <v/>
      </c>
      <c r="CI199" s="162" t="str">
        <f t="shared" ref="CI199" si="420">IF(CI$17="","",CH199+CI198)</f>
        <v/>
      </c>
      <c r="CJ199" s="162" t="str">
        <f t="shared" ref="CJ199" si="421">IF(CJ$17="","",CI199+CJ198)</f>
        <v/>
      </c>
      <c r="CK199" s="162" t="str">
        <f t="shared" ref="CK199" si="422">IF(CK$17="","",CJ199+CK198)</f>
        <v/>
      </c>
      <c r="CL199" s="162" t="str">
        <f t="shared" ref="CL199" si="423">IF(CL$17="","",CK199+CL198)</f>
        <v/>
      </c>
      <c r="CM199" s="162" t="str">
        <f t="shared" ref="CM199" si="424">IF(CM$17="","",CL199+CM198)</f>
        <v/>
      </c>
      <c r="CN199" s="162" t="str">
        <f t="shared" ref="CN199" si="425">IF(CN$17="","",CM199+CN198)</f>
        <v/>
      </c>
      <c r="CO199" s="162" t="str">
        <f t="shared" ref="CO199" si="426">IF(CO$17="","",CN199+CO198)</f>
        <v/>
      </c>
      <c r="CP199" s="162" t="str">
        <f t="shared" ref="CP199" si="427">IF(CP$17="","",CO199+CP198)</f>
        <v/>
      </c>
      <c r="CQ199" s="162" t="str">
        <f t="shared" ref="CQ199" si="428">IF(CQ$17="","",CP199+CQ198)</f>
        <v/>
      </c>
      <c r="CR199" s="162" t="str">
        <f t="shared" ref="CR199" si="429">IF(CR$17="","",CQ199+CR198)</f>
        <v/>
      </c>
      <c r="CS199" s="162" t="str">
        <f t="shared" ref="CS199" si="430">IF(CS$17="","",CR199+CS198)</f>
        <v/>
      </c>
      <c r="CT199" s="162" t="str">
        <f t="shared" ref="CT199" si="431">IF(CT$17="","",CS199+CT198)</f>
        <v/>
      </c>
      <c r="CU199" s="162" t="str">
        <f t="shared" ref="CU199" si="432">IF(CU$17="","",CT199+CU198)</f>
        <v/>
      </c>
      <c r="CV199" s="162" t="str">
        <f t="shared" ref="CV199" si="433">IF(CV$17="","",CU199+CV198)</f>
        <v/>
      </c>
      <c r="CW199" s="162" t="str">
        <f t="shared" ref="CW199" si="434">IF(CW$17="","",CV199+CW198)</f>
        <v/>
      </c>
      <c r="CX199" s="162" t="str">
        <f t="shared" ref="CX199" si="435">IF(CX$17="","",CW199+CX198)</f>
        <v/>
      </c>
      <c r="CY199" s="162" t="str">
        <f t="shared" ref="CY199" si="436">IF(CY$17="","",CX199+CY198)</f>
        <v/>
      </c>
      <c r="CZ199" s="162" t="str">
        <f t="shared" ref="CZ199" si="437">IF(CZ$17="","",CY199+CZ198)</f>
        <v/>
      </c>
      <c r="DA199" s="162" t="str">
        <f t="shared" ref="DA199" si="438">IF(DA$17="","",CZ199+DA198)</f>
        <v/>
      </c>
      <c r="DB199" s="162" t="str">
        <f t="shared" ref="DB199" si="439">IF(DB$17="","",DA199+DB198)</f>
        <v/>
      </c>
      <c r="DC199" s="162" t="str">
        <f t="shared" ref="DC199" si="440">IF(DC$17="","",DB199+DC198)</f>
        <v/>
      </c>
      <c r="DD199" s="162" t="str">
        <f t="shared" ref="DD199" si="441">IF(DD$17="","",DC199+DD198)</f>
        <v/>
      </c>
      <c r="DE199" s="162" t="str">
        <f t="shared" ref="DE199" si="442">IF(DE$17="","",DD199+DE198)</f>
        <v/>
      </c>
      <c r="DF199" s="162" t="str">
        <f t="shared" ref="DF199" si="443">IF(DF$17="","",DE199+DF198)</f>
        <v/>
      </c>
      <c r="DG199" s="162" t="str">
        <f t="shared" ref="DG199" si="444">IF(DG$17="","",DF199+DG198)</f>
        <v/>
      </c>
      <c r="DH199" s="162" t="str">
        <f t="shared" ref="DH199" si="445">IF(DH$17="","",DG199+DH198)</f>
        <v/>
      </c>
      <c r="DI199" s="162" t="str">
        <f t="shared" ref="DI199" si="446">IF(DI$17="","",DH199+DI198)</f>
        <v/>
      </c>
      <c r="DJ199" s="162" t="str">
        <f t="shared" ref="DJ199" si="447">IF(DJ$17="","",DI199+DJ198)</f>
        <v/>
      </c>
      <c r="DK199" s="162" t="str">
        <f t="shared" ref="DK199" si="448">IF(DK$17="","",DJ199+DK198)</f>
        <v/>
      </c>
      <c r="DL199" s="162" t="str">
        <f t="shared" ref="DL199" si="449">IF(DL$17="","",DK199+DL198)</f>
        <v/>
      </c>
      <c r="DM199" s="162" t="str">
        <f t="shared" ref="DM199" si="450">IF(DM$17="","",DL199+DM198)</f>
        <v/>
      </c>
      <c r="DN199" s="162" t="str">
        <f t="shared" ref="DN199" si="451">IF(DN$17="","",DM199+DN198)</f>
        <v/>
      </c>
      <c r="DO199" s="1"/>
      <c r="DP199" s="50" t="s">
        <v>172</v>
      </c>
    </row>
    <row r="200" spans="3:120" s="29" customFormat="1" ht="15" customHeight="1">
      <c r="C200" s="18"/>
      <c r="D200" s="381"/>
      <c r="E200" s="18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1"/>
      <c r="DP200" s="50" t="s">
        <v>172</v>
      </c>
    </row>
    <row r="201" spans="3:120" s="29" customFormat="1" ht="15" customHeight="1">
      <c r="C201" s="416" t="s">
        <v>468</v>
      </c>
      <c r="D201" s="381"/>
      <c r="E201" s="415"/>
      <c r="F201" s="162">
        <f t="shared" ref="F201:AK201" si="452">IF(F$17="","",F198+F170)</f>
        <v>2887268.7642187504</v>
      </c>
      <c r="G201" s="162">
        <f t="shared" si="452"/>
        <v>446341.065</v>
      </c>
      <c r="H201" s="162">
        <f t="shared" si="452"/>
        <v>446341.065</v>
      </c>
      <c r="I201" s="162">
        <f t="shared" si="452"/>
        <v>4672633.0242187511</v>
      </c>
      <c r="J201" s="162">
        <f t="shared" si="452"/>
        <v>892682.13</v>
      </c>
      <c r="K201" s="162">
        <f t="shared" si="452"/>
        <v>892682.13</v>
      </c>
      <c r="L201" s="162">
        <f t="shared" si="452"/>
        <v>12023312.438437505</v>
      </c>
      <c r="M201" s="162">
        <f t="shared" si="452"/>
        <v>1785364.26</v>
      </c>
      <c r="N201" s="162">
        <f t="shared" si="452"/>
        <v>1785364.26</v>
      </c>
      <c r="O201" s="162">
        <f t="shared" si="452"/>
        <v>1785364.26</v>
      </c>
      <c r="P201" s="162">
        <f t="shared" si="452"/>
        <v>1785364.26</v>
      </c>
      <c r="Q201" s="162">
        <f t="shared" si="452"/>
        <v>1785364.26</v>
      </c>
      <c r="R201" s="162">
        <f t="shared" si="452"/>
        <v>948474.76312499132</v>
      </c>
      <c r="S201" s="162">
        <f t="shared" si="452"/>
        <v>0</v>
      </c>
      <c r="T201" s="162">
        <f t="shared" si="452"/>
        <v>8034139.1700000009</v>
      </c>
      <c r="U201" s="162">
        <f t="shared" si="452"/>
        <v>0</v>
      </c>
      <c r="V201" s="162">
        <f t="shared" si="452"/>
        <v>0</v>
      </c>
      <c r="W201" s="162">
        <f t="shared" si="452"/>
        <v>0</v>
      </c>
      <c r="X201" s="162">
        <f t="shared" si="452"/>
        <v>0</v>
      </c>
      <c r="Y201" s="162">
        <f t="shared" si="452"/>
        <v>0</v>
      </c>
      <c r="Z201" s="162">
        <f t="shared" si="452"/>
        <v>0</v>
      </c>
      <c r="AA201" s="162">
        <f t="shared" si="452"/>
        <v>0</v>
      </c>
      <c r="AB201" s="162">
        <f t="shared" si="452"/>
        <v>0</v>
      </c>
      <c r="AC201" s="162">
        <f t="shared" si="452"/>
        <v>0</v>
      </c>
      <c r="AD201" s="162">
        <f t="shared" si="452"/>
        <v>40170695.850000001</v>
      </c>
      <c r="AE201" s="162">
        <f t="shared" si="452"/>
        <v>0</v>
      </c>
      <c r="AF201" s="162">
        <f t="shared" si="452"/>
        <v>0</v>
      </c>
      <c r="AG201" s="162">
        <f t="shared" si="452"/>
        <v>0</v>
      </c>
      <c r="AH201" s="162">
        <f t="shared" si="452"/>
        <v>0</v>
      </c>
      <c r="AI201" s="162">
        <f t="shared" si="452"/>
        <v>0</v>
      </c>
      <c r="AJ201" s="162">
        <f t="shared" si="452"/>
        <v>0</v>
      </c>
      <c r="AK201" s="162">
        <f t="shared" si="452"/>
        <v>0</v>
      </c>
      <c r="AL201" s="162">
        <f t="shared" ref="AL201:BQ201" si="453">IF(AL$17="","",AL198+AL170)</f>
        <v>0</v>
      </c>
      <c r="AM201" s="162">
        <f t="shared" si="453"/>
        <v>0</v>
      </c>
      <c r="AN201" s="162">
        <f t="shared" si="453"/>
        <v>0</v>
      </c>
      <c r="AO201" s="162">
        <f t="shared" si="453"/>
        <v>0</v>
      </c>
      <c r="AP201" s="162">
        <f t="shared" si="453"/>
        <v>0</v>
      </c>
      <c r="AQ201" s="162">
        <f t="shared" si="453"/>
        <v>0</v>
      </c>
      <c r="AR201" s="162">
        <f t="shared" si="453"/>
        <v>0</v>
      </c>
      <c r="AS201" s="162">
        <f t="shared" si="453"/>
        <v>0</v>
      </c>
      <c r="AT201" s="162">
        <f t="shared" si="453"/>
        <v>0</v>
      </c>
      <c r="AU201" s="162">
        <f t="shared" si="453"/>
        <v>0</v>
      </c>
      <c r="AV201" s="162">
        <f t="shared" si="453"/>
        <v>0</v>
      </c>
      <c r="AW201" s="162">
        <f t="shared" si="453"/>
        <v>0</v>
      </c>
      <c r="AX201" s="162">
        <f t="shared" si="453"/>
        <v>0</v>
      </c>
      <c r="AY201" s="162">
        <f t="shared" si="453"/>
        <v>0</v>
      </c>
      <c r="AZ201" s="162">
        <f t="shared" si="453"/>
        <v>0</v>
      </c>
      <c r="BA201" s="162">
        <f t="shared" si="453"/>
        <v>0</v>
      </c>
      <c r="BB201" s="162">
        <f t="shared" si="453"/>
        <v>0</v>
      </c>
      <c r="BC201" s="162">
        <f t="shared" si="453"/>
        <v>0</v>
      </c>
      <c r="BD201" s="162">
        <f t="shared" si="453"/>
        <v>0</v>
      </c>
      <c r="BE201" s="162">
        <f t="shared" si="453"/>
        <v>0</v>
      </c>
      <c r="BF201" s="162">
        <f t="shared" si="453"/>
        <v>0</v>
      </c>
      <c r="BG201" s="162">
        <f t="shared" si="453"/>
        <v>0</v>
      </c>
      <c r="BH201" s="162">
        <f t="shared" si="453"/>
        <v>0</v>
      </c>
      <c r="BI201" s="162">
        <f t="shared" si="453"/>
        <v>0</v>
      </c>
      <c r="BJ201" s="162">
        <f t="shared" si="453"/>
        <v>0</v>
      </c>
      <c r="BK201" s="162">
        <f t="shared" si="453"/>
        <v>0</v>
      </c>
      <c r="BL201" s="162">
        <f t="shared" si="453"/>
        <v>0</v>
      </c>
      <c r="BM201" s="162">
        <f t="shared" si="453"/>
        <v>0</v>
      </c>
      <c r="BN201" s="162">
        <f t="shared" si="453"/>
        <v>0</v>
      </c>
      <c r="BO201" s="162" t="str">
        <f t="shared" si="453"/>
        <v/>
      </c>
      <c r="BP201" s="162" t="str">
        <f t="shared" si="453"/>
        <v/>
      </c>
      <c r="BQ201" s="162" t="str">
        <f t="shared" si="453"/>
        <v/>
      </c>
      <c r="BR201" s="162" t="str">
        <f t="shared" ref="BR201:CA201" si="454">IF(BR$17="","",BR198+BR170)</f>
        <v/>
      </c>
      <c r="BS201" s="162" t="str">
        <f t="shared" si="454"/>
        <v/>
      </c>
      <c r="BT201" s="162" t="str">
        <f t="shared" si="454"/>
        <v/>
      </c>
      <c r="BU201" s="162" t="str">
        <f t="shared" si="454"/>
        <v/>
      </c>
      <c r="BV201" s="162" t="str">
        <f t="shared" si="454"/>
        <v/>
      </c>
      <c r="BW201" s="162" t="str">
        <f t="shared" si="454"/>
        <v/>
      </c>
      <c r="BX201" s="162" t="str">
        <f t="shared" si="454"/>
        <v/>
      </c>
      <c r="BY201" s="162" t="str">
        <f t="shared" si="454"/>
        <v/>
      </c>
      <c r="BZ201" s="162" t="str">
        <f t="shared" si="454"/>
        <v/>
      </c>
      <c r="CA201" s="162" t="str">
        <f t="shared" si="454"/>
        <v/>
      </c>
      <c r="CB201" s="162" t="str">
        <f t="shared" ref="CB201:DN201" si="455">IF(CB$17="","",CB198+CB170)</f>
        <v/>
      </c>
      <c r="CC201" s="162" t="str">
        <f t="shared" si="455"/>
        <v/>
      </c>
      <c r="CD201" s="162" t="str">
        <f t="shared" si="455"/>
        <v/>
      </c>
      <c r="CE201" s="162" t="str">
        <f t="shared" si="455"/>
        <v/>
      </c>
      <c r="CF201" s="162" t="str">
        <f t="shared" si="455"/>
        <v/>
      </c>
      <c r="CG201" s="162" t="str">
        <f t="shared" si="455"/>
        <v/>
      </c>
      <c r="CH201" s="162" t="str">
        <f t="shared" si="455"/>
        <v/>
      </c>
      <c r="CI201" s="162" t="str">
        <f t="shared" si="455"/>
        <v/>
      </c>
      <c r="CJ201" s="162" t="str">
        <f t="shared" si="455"/>
        <v/>
      </c>
      <c r="CK201" s="162" t="str">
        <f t="shared" si="455"/>
        <v/>
      </c>
      <c r="CL201" s="162" t="str">
        <f t="shared" si="455"/>
        <v/>
      </c>
      <c r="CM201" s="162" t="str">
        <f t="shared" si="455"/>
        <v/>
      </c>
      <c r="CN201" s="162" t="str">
        <f t="shared" si="455"/>
        <v/>
      </c>
      <c r="CO201" s="162" t="str">
        <f t="shared" si="455"/>
        <v/>
      </c>
      <c r="CP201" s="162" t="str">
        <f t="shared" si="455"/>
        <v/>
      </c>
      <c r="CQ201" s="162" t="str">
        <f t="shared" si="455"/>
        <v/>
      </c>
      <c r="CR201" s="162" t="str">
        <f t="shared" si="455"/>
        <v/>
      </c>
      <c r="CS201" s="162" t="str">
        <f t="shared" si="455"/>
        <v/>
      </c>
      <c r="CT201" s="162" t="str">
        <f t="shared" si="455"/>
        <v/>
      </c>
      <c r="CU201" s="162" t="str">
        <f t="shared" si="455"/>
        <v/>
      </c>
      <c r="CV201" s="162" t="str">
        <f t="shared" si="455"/>
        <v/>
      </c>
      <c r="CW201" s="162" t="str">
        <f t="shared" si="455"/>
        <v/>
      </c>
      <c r="CX201" s="162" t="str">
        <f t="shared" si="455"/>
        <v/>
      </c>
      <c r="CY201" s="162" t="str">
        <f t="shared" si="455"/>
        <v/>
      </c>
      <c r="CZ201" s="162" t="str">
        <f t="shared" si="455"/>
        <v/>
      </c>
      <c r="DA201" s="162" t="str">
        <f t="shared" si="455"/>
        <v/>
      </c>
      <c r="DB201" s="162" t="str">
        <f t="shared" si="455"/>
        <v/>
      </c>
      <c r="DC201" s="162" t="str">
        <f t="shared" si="455"/>
        <v/>
      </c>
      <c r="DD201" s="162" t="str">
        <f t="shared" si="455"/>
        <v/>
      </c>
      <c r="DE201" s="162" t="str">
        <f t="shared" si="455"/>
        <v/>
      </c>
      <c r="DF201" s="162" t="str">
        <f t="shared" si="455"/>
        <v/>
      </c>
      <c r="DG201" s="162" t="str">
        <f t="shared" si="455"/>
        <v/>
      </c>
      <c r="DH201" s="162" t="str">
        <f t="shared" si="455"/>
        <v/>
      </c>
      <c r="DI201" s="162" t="str">
        <f t="shared" si="455"/>
        <v/>
      </c>
      <c r="DJ201" s="162" t="str">
        <f t="shared" si="455"/>
        <v/>
      </c>
      <c r="DK201" s="162" t="str">
        <f t="shared" si="455"/>
        <v/>
      </c>
      <c r="DL201" s="162" t="str">
        <f t="shared" si="455"/>
        <v/>
      </c>
      <c r="DM201" s="162" t="str">
        <f t="shared" si="455"/>
        <v/>
      </c>
      <c r="DN201" s="162" t="str">
        <f t="shared" si="455"/>
        <v/>
      </c>
      <c r="DO201" s="5">
        <f>SUM(F201:DN201)</f>
        <v>80341391.700000018</v>
      </c>
      <c r="DP201" s="50" t="s">
        <v>172</v>
      </c>
    </row>
    <row r="202" spans="3:120" s="29" customFormat="1" ht="15" customHeight="1">
      <c r="DP202" s="50" t="s">
        <v>172</v>
      </c>
    </row>
    <row r="203" spans="3:120" s="29" customFormat="1" ht="15" customHeight="1">
      <c r="C203" s="161" t="s">
        <v>467</v>
      </c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  <c r="BG203" s="161"/>
      <c r="BH203" s="161"/>
      <c r="BI203" s="161"/>
      <c r="BJ203" s="161"/>
      <c r="BK203" s="161"/>
      <c r="BL203" s="161"/>
      <c r="BM203" s="161"/>
      <c r="BN203" s="161"/>
      <c r="BO203" s="161"/>
      <c r="BP203" s="161"/>
      <c r="BQ203" s="161"/>
      <c r="BR203" s="161"/>
      <c r="BS203" s="161"/>
      <c r="BT203" s="161"/>
      <c r="BU203" s="161"/>
      <c r="BV203" s="161"/>
      <c r="BW203" s="161"/>
      <c r="BX203" s="161"/>
      <c r="BY203" s="161"/>
      <c r="BZ203" s="161"/>
      <c r="CA203" s="161"/>
      <c r="CB203" s="161"/>
      <c r="CC203" s="161"/>
      <c r="CD203" s="161"/>
      <c r="CE203" s="161"/>
      <c r="CF203" s="161"/>
      <c r="CG203" s="161"/>
      <c r="CH203" s="161"/>
      <c r="CI203" s="161"/>
      <c r="CJ203" s="161"/>
      <c r="CK203" s="161"/>
      <c r="CL203" s="161"/>
      <c r="CM203" s="161"/>
      <c r="CN203" s="161"/>
      <c r="CO203" s="161"/>
      <c r="CP203" s="161"/>
      <c r="CQ203" s="161"/>
      <c r="CR203" s="161"/>
      <c r="CS203" s="161"/>
      <c r="CT203" s="161"/>
      <c r="CU203" s="161"/>
      <c r="CV203" s="161"/>
      <c r="CW203" s="161"/>
      <c r="CX203" s="161"/>
      <c r="CY203" s="161"/>
      <c r="CZ203" s="161"/>
      <c r="DA203" s="161"/>
      <c r="DB203" s="161"/>
      <c r="DC203" s="161"/>
      <c r="DD203" s="161"/>
      <c r="DE203" s="161"/>
      <c r="DF203" s="161"/>
      <c r="DG203" s="161"/>
      <c r="DH203" s="161"/>
      <c r="DI203" s="161"/>
      <c r="DJ203" s="161"/>
      <c r="DK203" s="161"/>
      <c r="DL203" s="161"/>
      <c r="DM203" s="161"/>
      <c r="DN203" s="161"/>
      <c r="DO203" s="161"/>
      <c r="DP203" s="50" t="s">
        <v>172</v>
      </c>
    </row>
    <row r="204" spans="3:120" s="29" customFormat="1" ht="15" customHeight="1">
      <c r="C204" s="18"/>
      <c r="D204" s="381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50" t="s">
        <v>172</v>
      </c>
    </row>
    <row r="205" spans="3:120" s="29" customFormat="1" ht="15" customHeight="1">
      <c r="C205" s="323" t="str">
        <f>C57</f>
        <v>Parking</v>
      </c>
      <c r="D205" s="413" t="s">
        <v>296</v>
      </c>
      <c r="E205" s="413" t="s">
        <v>303</v>
      </c>
      <c r="F205" s="413" t="s">
        <v>295</v>
      </c>
      <c r="G205" s="413" t="s">
        <v>294</v>
      </c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50" t="s">
        <v>172</v>
      </c>
    </row>
    <row r="206" spans="3:120" s="29" customFormat="1" ht="15" customHeight="1">
      <c r="C206" s="207" t="str">
        <f>C205&amp;" Price Per Unit"</f>
        <v>Parking Price Per Unit</v>
      </c>
      <c r="E206" s="118"/>
      <c r="F206" s="329">
        <v>0</v>
      </c>
      <c r="G206" s="329">
        <v>0</v>
      </c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50" t="s">
        <v>172</v>
      </c>
    </row>
    <row r="207" spans="3:120" s="29" customFormat="1" ht="15" customHeight="1">
      <c r="C207" s="207" t="str">
        <f>"Total "&amp;C205&amp;" Units"</f>
        <v>Total Parking Units</v>
      </c>
      <c r="E207" s="118"/>
      <c r="F207" s="410">
        <f>F57</f>
        <v>0</v>
      </c>
      <c r="G207" s="410">
        <f>G57</f>
        <v>0</v>
      </c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50" t="s">
        <v>172</v>
      </c>
    </row>
    <row r="208" spans="3:120" s="29" customFormat="1" ht="15" customHeight="1">
      <c r="C208" s="29" t="str">
        <f>"Total "&amp;C205&amp;" Revenue"</f>
        <v>Total Parking Revenue</v>
      </c>
      <c r="D208" s="300">
        <f>F208+G208</f>
        <v>0</v>
      </c>
      <c r="F208" s="300">
        <f>F206*F207</f>
        <v>0</v>
      </c>
      <c r="G208" s="300">
        <f>G206*G207</f>
        <v>0</v>
      </c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50" t="s">
        <v>172</v>
      </c>
    </row>
    <row r="209" spans="3:120" s="29" customFormat="1" ht="15" customHeight="1">
      <c r="C209" s="34" t="str">
        <f>C205&amp;" Start Period"</f>
        <v>Parking Start Period</v>
      </c>
      <c r="D209" s="282">
        <f>MIN(F209:G209)</f>
        <v>0</v>
      </c>
      <c r="F209" s="282">
        <v>0</v>
      </c>
      <c r="G209" s="282">
        <v>0</v>
      </c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50" t="s">
        <v>172</v>
      </c>
    </row>
    <row r="210" spans="3:120" s="29" customFormat="1" ht="15" customHeight="1">
      <c r="C210" s="207" t="s">
        <v>13</v>
      </c>
      <c r="D210" s="206">
        <f>IF(D209="","",INDEX($F$16:$DP$17,1,MATCH(D209,$F$17:$DP$17,1)))</f>
        <v>42094</v>
      </c>
      <c r="F210" s="206">
        <f>IF(F209="","",INDEX($F$16:$DP$17,1,MATCH(F209,$F$17:$DP$17,1)))</f>
        <v>42094</v>
      </c>
      <c r="G210" s="206">
        <f>IF(G209="","",INDEX($F$16:$DP$17,1,MATCH(G209,$F$17:$DP$17,1)))</f>
        <v>42094</v>
      </c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50" t="s">
        <v>172</v>
      </c>
    </row>
    <row r="211" spans="3:120" s="29" customFormat="1" ht="15" customHeight="1">
      <c r="C211" s="34" t="str">
        <f>C205&amp;" End Period"</f>
        <v>Parking End Period</v>
      </c>
      <c r="D211" s="282">
        <f>MAX(F211:G211)</f>
        <v>0</v>
      </c>
      <c r="E211" s="282"/>
      <c r="F211" s="282">
        <v>0</v>
      </c>
      <c r="G211" s="282">
        <v>0</v>
      </c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50" t="s">
        <v>172</v>
      </c>
    </row>
    <row r="212" spans="3:120" s="29" customFormat="1" ht="15" customHeight="1">
      <c r="C212" s="207" t="s">
        <v>13</v>
      </c>
      <c r="D212" s="206">
        <f>IF(D211="","",INDEX($F$16:$DP$17,1,MATCH(D211,$F$17:$DP$17,1)))</f>
        <v>42094</v>
      </c>
      <c r="F212" s="206">
        <f>IF(F211="","",INDEX($F$16:$DP$17,1,MATCH(F211,$F$17:$DP$17,1)))</f>
        <v>42094</v>
      </c>
      <c r="G212" s="206">
        <f>IF(G211="","",INDEX($F$16:$DP$17,1,MATCH(G211,$F$17:$DP$17,1)))</f>
        <v>42094</v>
      </c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50" t="s">
        <v>172</v>
      </c>
    </row>
    <row r="213" spans="3:120" s="29" customFormat="1" ht="15" customHeight="1">
      <c r="C213" s="207"/>
      <c r="D213" s="206"/>
      <c r="F213" s="206"/>
      <c r="G213" s="206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50" t="s">
        <v>172</v>
      </c>
    </row>
    <row r="214" spans="3:120" s="29" customFormat="1" ht="15" customHeight="1">
      <c r="C214" s="34" t="str">
        <f>C205&amp;" Driven By?"</f>
        <v>Parking Driven By?</v>
      </c>
      <c r="D214" s="281" t="s">
        <v>466</v>
      </c>
      <c r="E214" s="280">
        <f>IF(D214=F214,0,1)</f>
        <v>0</v>
      </c>
      <c r="F214" s="279" t="s">
        <v>466</v>
      </c>
      <c r="G214" s="279" t="s">
        <v>465</v>
      </c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50" t="s">
        <v>172</v>
      </c>
    </row>
    <row r="215" spans="3:120" s="29" customFormat="1" ht="15" customHeight="1">
      <c r="C215" s="18"/>
      <c r="D215" s="381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50" t="s">
        <v>172</v>
      </c>
    </row>
    <row r="216" spans="3:120" s="29" customFormat="1" ht="15" customHeight="1">
      <c r="C216" s="26" t="s">
        <v>142</v>
      </c>
      <c r="D216" s="206"/>
      <c r="E216" s="206"/>
      <c r="G216" s="206"/>
      <c r="H216" s="414"/>
      <c r="DP216" s="50" t="s">
        <v>172</v>
      </c>
    </row>
    <row r="217" spans="3:120" s="29" customFormat="1" ht="15" customHeight="1">
      <c r="C217" s="34" t="str">
        <f>F205&amp;" "&amp;C205&amp;" "&amp;C216</f>
        <v>Phase A Parking Units</v>
      </c>
      <c r="D217" s="240">
        <f>F209</f>
        <v>0</v>
      </c>
      <c r="E217" s="240">
        <f>F211</f>
        <v>0</v>
      </c>
      <c r="F217" s="342">
        <f ca="1">IFERROR(IF(F$17="","",IF(AND(F$17&gt;=$D217,F$17&lt;=$E217),IF($E$214=1,$F$207/($E217-$D217+1),$F$207*(F$188/(OFFSET($F$189,0,$E217)-OFFSET($F$189,0,$D217-1)))),0)),0)</f>
        <v>0</v>
      </c>
      <c r="G217" s="342">
        <f t="shared" ref="G217:BR217" ca="1" si="456">IFERROR(IF(G$17="","",IF(AND(G$17&gt;=$D217,G$17&lt;=$E217),IF($E$214=1,$F$207/($E217-$D217+1),$F$207*(G$188/(OFFSET($F$189,0,$E217)-OFFSET($F$189,0,$D217-1)))),0)),0)</f>
        <v>0</v>
      </c>
      <c r="H217" s="342">
        <f t="shared" ca="1" si="456"/>
        <v>0</v>
      </c>
      <c r="I217" s="342">
        <f t="shared" ca="1" si="456"/>
        <v>0</v>
      </c>
      <c r="J217" s="342">
        <f t="shared" ca="1" si="456"/>
        <v>0</v>
      </c>
      <c r="K217" s="342">
        <f t="shared" ca="1" si="456"/>
        <v>0</v>
      </c>
      <c r="L217" s="342">
        <f t="shared" ca="1" si="456"/>
        <v>0</v>
      </c>
      <c r="M217" s="342">
        <f t="shared" ca="1" si="456"/>
        <v>0</v>
      </c>
      <c r="N217" s="342">
        <f t="shared" ca="1" si="456"/>
        <v>0</v>
      </c>
      <c r="O217" s="342">
        <f t="shared" ca="1" si="456"/>
        <v>0</v>
      </c>
      <c r="P217" s="342">
        <f t="shared" ca="1" si="456"/>
        <v>0</v>
      </c>
      <c r="Q217" s="342">
        <f t="shared" ca="1" si="456"/>
        <v>0</v>
      </c>
      <c r="R217" s="342">
        <f t="shared" ca="1" si="456"/>
        <v>0</v>
      </c>
      <c r="S217" s="342">
        <f t="shared" ca="1" si="456"/>
        <v>0</v>
      </c>
      <c r="T217" s="342">
        <f t="shared" ca="1" si="456"/>
        <v>0</v>
      </c>
      <c r="U217" s="342">
        <f t="shared" ca="1" si="456"/>
        <v>0</v>
      </c>
      <c r="V217" s="342">
        <f t="shared" ca="1" si="456"/>
        <v>0</v>
      </c>
      <c r="W217" s="342">
        <f t="shared" ca="1" si="456"/>
        <v>0</v>
      </c>
      <c r="X217" s="342">
        <f t="shared" ca="1" si="456"/>
        <v>0</v>
      </c>
      <c r="Y217" s="342">
        <f t="shared" ca="1" si="456"/>
        <v>0</v>
      </c>
      <c r="Z217" s="342">
        <f t="shared" ca="1" si="456"/>
        <v>0</v>
      </c>
      <c r="AA217" s="342">
        <f t="shared" ca="1" si="456"/>
        <v>0</v>
      </c>
      <c r="AB217" s="342">
        <f t="shared" ca="1" si="456"/>
        <v>0</v>
      </c>
      <c r="AC217" s="342">
        <f t="shared" ca="1" si="456"/>
        <v>0</v>
      </c>
      <c r="AD217" s="342">
        <f t="shared" ca="1" si="456"/>
        <v>0</v>
      </c>
      <c r="AE217" s="342">
        <f t="shared" ca="1" si="456"/>
        <v>0</v>
      </c>
      <c r="AF217" s="342">
        <f t="shared" ca="1" si="456"/>
        <v>0</v>
      </c>
      <c r="AG217" s="342">
        <f t="shared" ca="1" si="456"/>
        <v>0</v>
      </c>
      <c r="AH217" s="342">
        <f t="shared" ca="1" si="456"/>
        <v>0</v>
      </c>
      <c r="AI217" s="342">
        <f t="shared" ca="1" si="456"/>
        <v>0</v>
      </c>
      <c r="AJ217" s="342">
        <f t="shared" ca="1" si="456"/>
        <v>0</v>
      </c>
      <c r="AK217" s="342">
        <f t="shared" ca="1" si="456"/>
        <v>0</v>
      </c>
      <c r="AL217" s="342">
        <f t="shared" ca="1" si="456"/>
        <v>0</v>
      </c>
      <c r="AM217" s="342">
        <f t="shared" ca="1" si="456"/>
        <v>0</v>
      </c>
      <c r="AN217" s="342">
        <f t="shared" ca="1" si="456"/>
        <v>0</v>
      </c>
      <c r="AO217" s="342">
        <f t="shared" ca="1" si="456"/>
        <v>0</v>
      </c>
      <c r="AP217" s="342">
        <f t="shared" ca="1" si="456"/>
        <v>0</v>
      </c>
      <c r="AQ217" s="342">
        <f t="shared" ca="1" si="456"/>
        <v>0</v>
      </c>
      <c r="AR217" s="342">
        <f t="shared" ca="1" si="456"/>
        <v>0</v>
      </c>
      <c r="AS217" s="342">
        <f t="shared" ca="1" si="456"/>
        <v>0</v>
      </c>
      <c r="AT217" s="342">
        <f t="shared" ca="1" si="456"/>
        <v>0</v>
      </c>
      <c r="AU217" s="342">
        <f t="shared" ca="1" si="456"/>
        <v>0</v>
      </c>
      <c r="AV217" s="342">
        <f t="shared" ca="1" si="456"/>
        <v>0</v>
      </c>
      <c r="AW217" s="342">
        <f t="shared" ca="1" si="456"/>
        <v>0</v>
      </c>
      <c r="AX217" s="342">
        <f t="shared" ca="1" si="456"/>
        <v>0</v>
      </c>
      <c r="AY217" s="342">
        <f t="shared" ca="1" si="456"/>
        <v>0</v>
      </c>
      <c r="AZ217" s="342">
        <f t="shared" ca="1" si="456"/>
        <v>0</v>
      </c>
      <c r="BA217" s="342">
        <f t="shared" ca="1" si="456"/>
        <v>0</v>
      </c>
      <c r="BB217" s="342">
        <f t="shared" ca="1" si="456"/>
        <v>0</v>
      </c>
      <c r="BC217" s="342">
        <f t="shared" ca="1" si="456"/>
        <v>0</v>
      </c>
      <c r="BD217" s="342">
        <f t="shared" ca="1" si="456"/>
        <v>0</v>
      </c>
      <c r="BE217" s="342">
        <f t="shared" ca="1" si="456"/>
        <v>0</v>
      </c>
      <c r="BF217" s="342">
        <f t="shared" ca="1" si="456"/>
        <v>0</v>
      </c>
      <c r="BG217" s="342">
        <f t="shared" ca="1" si="456"/>
        <v>0</v>
      </c>
      <c r="BH217" s="342">
        <f t="shared" ca="1" si="456"/>
        <v>0</v>
      </c>
      <c r="BI217" s="342">
        <f t="shared" ca="1" si="456"/>
        <v>0</v>
      </c>
      <c r="BJ217" s="342">
        <f t="shared" ca="1" si="456"/>
        <v>0</v>
      </c>
      <c r="BK217" s="342">
        <f t="shared" ca="1" si="456"/>
        <v>0</v>
      </c>
      <c r="BL217" s="342">
        <f t="shared" ca="1" si="456"/>
        <v>0</v>
      </c>
      <c r="BM217" s="342">
        <f t="shared" ca="1" si="456"/>
        <v>0</v>
      </c>
      <c r="BN217" s="342">
        <f t="shared" ca="1" si="456"/>
        <v>0</v>
      </c>
      <c r="BO217" s="342" t="str">
        <f t="shared" ca="1" si="456"/>
        <v/>
      </c>
      <c r="BP217" s="342" t="str">
        <f t="shared" ca="1" si="456"/>
        <v/>
      </c>
      <c r="BQ217" s="342" t="str">
        <f t="shared" ca="1" si="456"/>
        <v/>
      </c>
      <c r="BR217" s="342" t="str">
        <f t="shared" ca="1" si="456"/>
        <v/>
      </c>
      <c r="BS217" s="342" t="str">
        <f t="shared" ref="BS217:DN217" ca="1" si="457">IFERROR(IF(BS$17="","",IF(AND(BS$17&gt;=$D217,BS$17&lt;=$E217),IF($E$214=1,$F$207/($E217-$D217+1),$F$207*(BS$188/(OFFSET($F$189,0,$E217)-OFFSET($F$189,0,$D217-1)))),0)),0)</f>
        <v/>
      </c>
      <c r="BT217" s="342" t="str">
        <f t="shared" ca="1" si="457"/>
        <v/>
      </c>
      <c r="BU217" s="342" t="str">
        <f t="shared" ca="1" si="457"/>
        <v/>
      </c>
      <c r="BV217" s="342" t="str">
        <f t="shared" ca="1" si="457"/>
        <v/>
      </c>
      <c r="BW217" s="342" t="str">
        <f t="shared" ca="1" si="457"/>
        <v/>
      </c>
      <c r="BX217" s="342" t="str">
        <f t="shared" ca="1" si="457"/>
        <v/>
      </c>
      <c r="BY217" s="342" t="str">
        <f t="shared" ca="1" si="457"/>
        <v/>
      </c>
      <c r="BZ217" s="342" t="str">
        <f t="shared" ca="1" si="457"/>
        <v/>
      </c>
      <c r="CA217" s="342" t="str">
        <f t="shared" ca="1" si="457"/>
        <v/>
      </c>
      <c r="CB217" s="342" t="str">
        <f t="shared" ca="1" si="457"/>
        <v/>
      </c>
      <c r="CC217" s="342" t="str">
        <f t="shared" ca="1" si="457"/>
        <v/>
      </c>
      <c r="CD217" s="342" t="str">
        <f t="shared" ca="1" si="457"/>
        <v/>
      </c>
      <c r="CE217" s="342" t="str">
        <f t="shared" ca="1" si="457"/>
        <v/>
      </c>
      <c r="CF217" s="342" t="str">
        <f t="shared" ca="1" si="457"/>
        <v/>
      </c>
      <c r="CG217" s="342" t="str">
        <f t="shared" ca="1" si="457"/>
        <v/>
      </c>
      <c r="CH217" s="342" t="str">
        <f t="shared" ca="1" si="457"/>
        <v/>
      </c>
      <c r="CI217" s="342" t="str">
        <f t="shared" ca="1" si="457"/>
        <v/>
      </c>
      <c r="CJ217" s="342" t="str">
        <f t="shared" ca="1" si="457"/>
        <v/>
      </c>
      <c r="CK217" s="342" t="str">
        <f t="shared" ca="1" si="457"/>
        <v/>
      </c>
      <c r="CL217" s="342" t="str">
        <f t="shared" ca="1" si="457"/>
        <v/>
      </c>
      <c r="CM217" s="342" t="str">
        <f t="shared" ca="1" si="457"/>
        <v/>
      </c>
      <c r="CN217" s="342" t="str">
        <f t="shared" ca="1" si="457"/>
        <v/>
      </c>
      <c r="CO217" s="342" t="str">
        <f t="shared" ca="1" si="457"/>
        <v/>
      </c>
      <c r="CP217" s="342" t="str">
        <f t="shared" ca="1" si="457"/>
        <v/>
      </c>
      <c r="CQ217" s="342" t="str">
        <f t="shared" ca="1" si="457"/>
        <v/>
      </c>
      <c r="CR217" s="342" t="str">
        <f t="shared" ca="1" si="457"/>
        <v/>
      </c>
      <c r="CS217" s="342" t="str">
        <f t="shared" ca="1" si="457"/>
        <v/>
      </c>
      <c r="CT217" s="342" t="str">
        <f t="shared" ca="1" si="457"/>
        <v/>
      </c>
      <c r="CU217" s="342" t="str">
        <f t="shared" ca="1" si="457"/>
        <v/>
      </c>
      <c r="CV217" s="342" t="str">
        <f t="shared" ca="1" si="457"/>
        <v/>
      </c>
      <c r="CW217" s="342" t="str">
        <f t="shared" ca="1" si="457"/>
        <v/>
      </c>
      <c r="CX217" s="342" t="str">
        <f t="shared" ca="1" si="457"/>
        <v/>
      </c>
      <c r="CY217" s="342" t="str">
        <f t="shared" ca="1" si="457"/>
        <v/>
      </c>
      <c r="CZ217" s="342" t="str">
        <f t="shared" ca="1" si="457"/>
        <v/>
      </c>
      <c r="DA217" s="342" t="str">
        <f t="shared" ca="1" si="457"/>
        <v/>
      </c>
      <c r="DB217" s="342" t="str">
        <f t="shared" ca="1" si="457"/>
        <v/>
      </c>
      <c r="DC217" s="342" t="str">
        <f t="shared" ca="1" si="457"/>
        <v/>
      </c>
      <c r="DD217" s="342" t="str">
        <f t="shared" ca="1" si="457"/>
        <v/>
      </c>
      <c r="DE217" s="342" t="str">
        <f t="shared" ca="1" si="457"/>
        <v/>
      </c>
      <c r="DF217" s="342" t="str">
        <f t="shared" ca="1" si="457"/>
        <v/>
      </c>
      <c r="DG217" s="342" t="str">
        <f t="shared" ca="1" si="457"/>
        <v/>
      </c>
      <c r="DH217" s="342" t="str">
        <f t="shared" ca="1" si="457"/>
        <v/>
      </c>
      <c r="DI217" s="342" t="str">
        <f t="shared" ca="1" si="457"/>
        <v/>
      </c>
      <c r="DJ217" s="342" t="str">
        <f t="shared" ca="1" si="457"/>
        <v/>
      </c>
      <c r="DK217" s="342" t="str">
        <f t="shared" ca="1" si="457"/>
        <v/>
      </c>
      <c r="DL217" s="342" t="str">
        <f t="shared" ca="1" si="457"/>
        <v/>
      </c>
      <c r="DM217" s="342" t="str">
        <f t="shared" ca="1" si="457"/>
        <v/>
      </c>
      <c r="DN217" s="342" t="str">
        <f t="shared" ca="1" si="457"/>
        <v/>
      </c>
      <c r="DO217" s="342">
        <f ca="1">SUM(F217:DN217)</f>
        <v>0</v>
      </c>
      <c r="DP217" s="50" t="s">
        <v>172</v>
      </c>
    </row>
    <row r="218" spans="3:120" s="29" customFormat="1" ht="15" customHeight="1">
      <c r="C218" s="34" t="str">
        <f>G205&amp;" "&amp;C205&amp;" "&amp;C216</f>
        <v>Phase B Parking Units</v>
      </c>
      <c r="D218" s="409">
        <f>G209</f>
        <v>0</v>
      </c>
      <c r="E218" s="409">
        <f>G211</f>
        <v>0</v>
      </c>
      <c r="F218" s="342">
        <f ca="1">IFERROR(IF(F$17="","",IF(AND(F$17&gt;=$D218,F$17&lt;=$E218),IF($E$214=1,$G$208/($E218-$D218+1),$G$208*(F$190/(OFFSET($F$191,0,$E218)-OFFSET($F$191,0,$D218-1)))),0)),0)</f>
        <v>0</v>
      </c>
      <c r="G218" s="342">
        <f t="shared" ref="G218:BR218" ca="1" si="458">IFERROR(IF(G$17="","",IF(AND(G$17&gt;=$D218,G$17&lt;=$E218),IF($E$214=1,$G$208/($E218-$D218+1),$G$208*(G$190/(OFFSET($F$191,0,$E218)-OFFSET($F$191,0,$D218-1)))),0)),0)</f>
        <v>0</v>
      </c>
      <c r="H218" s="342">
        <f t="shared" ca="1" si="458"/>
        <v>0</v>
      </c>
      <c r="I218" s="342">
        <f t="shared" ca="1" si="458"/>
        <v>0</v>
      </c>
      <c r="J218" s="342">
        <f t="shared" ca="1" si="458"/>
        <v>0</v>
      </c>
      <c r="K218" s="342">
        <f t="shared" ca="1" si="458"/>
        <v>0</v>
      </c>
      <c r="L218" s="342">
        <f t="shared" ca="1" si="458"/>
        <v>0</v>
      </c>
      <c r="M218" s="342">
        <f t="shared" ca="1" si="458"/>
        <v>0</v>
      </c>
      <c r="N218" s="342">
        <f t="shared" ca="1" si="458"/>
        <v>0</v>
      </c>
      <c r="O218" s="342">
        <f t="shared" ca="1" si="458"/>
        <v>0</v>
      </c>
      <c r="P218" s="342">
        <f t="shared" ca="1" si="458"/>
        <v>0</v>
      </c>
      <c r="Q218" s="342">
        <f t="shared" ca="1" si="458"/>
        <v>0</v>
      </c>
      <c r="R218" s="342">
        <f t="shared" ca="1" si="458"/>
        <v>0</v>
      </c>
      <c r="S218" s="342">
        <f t="shared" ca="1" si="458"/>
        <v>0</v>
      </c>
      <c r="T218" s="342">
        <f t="shared" ca="1" si="458"/>
        <v>0</v>
      </c>
      <c r="U218" s="342">
        <f t="shared" ca="1" si="458"/>
        <v>0</v>
      </c>
      <c r="V218" s="342">
        <f t="shared" ca="1" si="458"/>
        <v>0</v>
      </c>
      <c r="W218" s="342">
        <f t="shared" ca="1" si="458"/>
        <v>0</v>
      </c>
      <c r="X218" s="342">
        <f t="shared" ca="1" si="458"/>
        <v>0</v>
      </c>
      <c r="Y218" s="342">
        <f t="shared" ca="1" si="458"/>
        <v>0</v>
      </c>
      <c r="Z218" s="342">
        <f t="shared" ca="1" si="458"/>
        <v>0</v>
      </c>
      <c r="AA218" s="342">
        <f t="shared" ca="1" si="458"/>
        <v>0</v>
      </c>
      <c r="AB218" s="342">
        <f t="shared" ca="1" si="458"/>
        <v>0</v>
      </c>
      <c r="AC218" s="342">
        <f t="shared" ca="1" si="458"/>
        <v>0</v>
      </c>
      <c r="AD218" s="342">
        <f t="shared" ca="1" si="458"/>
        <v>0</v>
      </c>
      <c r="AE218" s="342">
        <f t="shared" ca="1" si="458"/>
        <v>0</v>
      </c>
      <c r="AF218" s="342">
        <f t="shared" ca="1" si="458"/>
        <v>0</v>
      </c>
      <c r="AG218" s="342">
        <f t="shared" ca="1" si="458"/>
        <v>0</v>
      </c>
      <c r="AH218" s="342">
        <f t="shared" ca="1" si="458"/>
        <v>0</v>
      </c>
      <c r="AI218" s="342">
        <f t="shared" ca="1" si="458"/>
        <v>0</v>
      </c>
      <c r="AJ218" s="342">
        <f t="shared" ca="1" si="458"/>
        <v>0</v>
      </c>
      <c r="AK218" s="342">
        <f t="shared" ca="1" si="458"/>
        <v>0</v>
      </c>
      <c r="AL218" s="342">
        <f t="shared" ca="1" si="458"/>
        <v>0</v>
      </c>
      <c r="AM218" s="342">
        <f t="shared" ca="1" si="458"/>
        <v>0</v>
      </c>
      <c r="AN218" s="342">
        <f t="shared" ca="1" si="458"/>
        <v>0</v>
      </c>
      <c r="AO218" s="342">
        <f t="shared" ca="1" si="458"/>
        <v>0</v>
      </c>
      <c r="AP218" s="342">
        <f t="shared" ca="1" si="458"/>
        <v>0</v>
      </c>
      <c r="AQ218" s="342">
        <f t="shared" ca="1" si="458"/>
        <v>0</v>
      </c>
      <c r="AR218" s="342">
        <f t="shared" ca="1" si="458"/>
        <v>0</v>
      </c>
      <c r="AS218" s="342">
        <f t="shared" ca="1" si="458"/>
        <v>0</v>
      </c>
      <c r="AT218" s="342">
        <f t="shared" ca="1" si="458"/>
        <v>0</v>
      </c>
      <c r="AU218" s="342">
        <f t="shared" ca="1" si="458"/>
        <v>0</v>
      </c>
      <c r="AV218" s="342">
        <f t="shared" ca="1" si="458"/>
        <v>0</v>
      </c>
      <c r="AW218" s="342">
        <f t="shared" ca="1" si="458"/>
        <v>0</v>
      </c>
      <c r="AX218" s="342">
        <f t="shared" ca="1" si="458"/>
        <v>0</v>
      </c>
      <c r="AY218" s="342">
        <f t="shared" ca="1" si="458"/>
        <v>0</v>
      </c>
      <c r="AZ218" s="342">
        <f t="shared" ca="1" si="458"/>
        <v>0</v>
      </c>
      <c r="BA218" s="342">
        <f t="shared" ca="1" si="458"/>
        <v>0</v>
      </c>
      <c r="BB218" s="342">
        <f t="shared" ca="1" si="458"/>
        <v>0</v>
      </c>
      <c r="BC218" s="342">
        <f t="shared" ca="1" si="458"/>
        <v>0</v>
      </c>
      <c r="BD218" s="342">
        <f t="shared" ca="1" si="458"/>
        <v>0</v>
      </c>
      <c r="BE218" s="342">
        <f t="shared" ca="1" si="458"/>
        <v>0</v>
      </c>
      <c r="BF218" s="342">
        <f t="shared" ca="1" si="458"/>
        <v>0</v>
      </c>
      <c r="BG218" s="342">
        <f t="shared" ca="1" si="458"/>
        <v>0</v>
      </c>
      <c r="BH218" s="342">
        <f t="shared" ca="1" si="458"/>
        <v>0</v>
      </c>
      <c r="BI218" s="342">
        <f t="shared" ca="1" si="458"/>
        <v>0</v>
      </c>
      <c r="BJ218" s="342">
        <f t="shared" ca="1" si="458"/>
        <v>0</v>
      </c>
      <c r="BK218" s="342">
        <f t="shared" ca="1" si="458"/>
        <v>0</v>
      </c>
      <c r="BL218" s="342">
        <f t="shared" ca="1" si="458"/>
        <v>0</v>
      </c>
      <c r="BM218" s="342">
        <f t="shared" ca="1" si="458"/>
        <v>0</v>
      </c>
      <c r="BN218" s="342">
        <f t="shared" ca="1" si="458"/>
        <v>0</v>
      </c>
      <c r="BO218" s="342" t="str">
        <f t="shared" ca="1" si="458"/>
        <v/>
      </c>
      <c r="BP218" s="342" t="str">
        <f t="shared" ca="1" si="458"/>
        <v/>
      </c>
      <c r="BQ218" s="342" t="str">
        <f t="shared" ca="1" si="458"/>
        <v/>
      </c>
      <c r="BR218" s="342" t="str">
        <f t="shared" ca="1" si="458"/>
        <v/>
      </c>
      <c r="BS218" s="342" t="str">
        <f t="shared" ref="BS218:DN218" ca="1" si="459">IFERROR(IF(BS$17="","",IF(AND(BS$17&gt;=$D218,BS$17&lt;=$E218),IF($E$214=1,$G$208/($E218-$D218+1),$G$208*(BS$190/(OFFSET($F$191,0,$E218)-OFFSET($F$191,0,$D218-1)))),0)),0)</f>
        <v/>
      </c>
      <c r="BT218" s="342" t="str">
        <f t="shared" ca="1" si="459"/>
        <v/>
      </c>
      <c r="BU218" s="342" t="str">
        <f t="shared" ca="1" si="459"/>
        <v/>
      </c>
      <c r="BV218" s="342" t="str">
        <f t="shared" ca="1" si="459"/>
        <v/>
      </c>
      <c r="BW218" s="342" t="str">
        <f t="shared" ca="1" si="459"/>
        <v/>
      </c>
      <c r="BX218" s="342" t="str">
        <f t="shared" ca="1" si="459"/>
        <v/>
      </c>
      <c r="BY218" s="342" t="str">
        <f t="shared" ca="1" si="459"/>
        <v/>
      </c>
      <c r="BZ218" s="342" t="str">
        <f t="shared" ca="1" si="459"/>
        <v/>
      </c>
      <c r="CA218" s="342" t="str">
        <f t="shared" ca="1" si="459"/>
        <v/>
      </c>
      <c r="CB218" s="342" t="str">
        <f t="shared" ca="1" si="459"/>
        <v/>
      </c>
      <c r="CC218" s="342" t="str">
        <f t="shared" ca="1" si="459"/>
        <v/>
      </c>
      <c r="CD218" s="342" t="str">
        <f t="shared" ca="1" si="459"/>
        <v/>
      </c>
      <c r="CE218" s="342" t="str">
        <f t="shared" ca="1" si="459"/>
        <v/>
      </c>
      <c r="CF218" s="342" t="str">
        <f t="shared" ca="1" si="459"/>
        <v/>
      </c>
      <c r="CG218" s="342" t="str">
        <f t="shared" ca="1" si="459"/>
        <v/>
      </c>
      <c r="CH218" s="342" t="str">
        <f t="shared" ca="1" si="459"/>
        <v/>
      </c>
      <c r="CI218" s="342" t="str">
        <f t="shared" ca="1" si="459"/>
        <v/>
      </c>
      <c r="CJ218" s="342" t="str">
        <f t="shared" ca="1" si="459"/>
        <v/>
      </c>
      <c r="CK218" s="342" t="str">
        <f t="shared" ca="1" si="459"/>
        <v/>
      </c>
      <c r="CL218" s="342" t="str">
        <f t="shared" ca="1" si="459"/>
        <v/>
      </c>
      <c r="CM218" s="342" t="str">
        <f t="shared" ca="1" si="459"/>
        <v/>
      </c>
      <c r="CN218" s="342" t="str">
        <f t="shared" ca="1" si="459"/>
        <v/>
      </c>
      <c r="CO218" s="342" t="str">
        <f t="shared" ca="1" si="459"/>
        <v/>
      </c>
      <c r="CP218" s="342" t="str">
        <f t="shared" ca="1" si="459"/>
        <v/>
      </c>
      <c r="CQ218" s="342" t="str">
        <f t="shared" ca="1" si="459"/>
        <v/>
      </c>
      <c r="CR218" s="342" t="str">
        <f t="shared" ca="1" si="459"/>
        <v/>
      </c>
      <c r="CS218" s="342" t="str">
        <f t="shared" ca="1" si="459"/>
        <v/>
      </c>
      <c r="CT218" s="342" t="str">
        <f t="shared" ca="1" si="459"/>
        <v/>
      </c>
      <c r="CU218" s="342" t="str">
        <f t="shared" ca="1" si="459"/>
        <v/>
      </c>
      <c r="CV218" s="342" t="str">
        <f t="shared" ca="1" si="459"/>
        <v/>
      </c>
      <c r="CW218" s="342" t="str">
        <f t="shared" ca="1" si="459"/>
        <v/>
      </c>
      <c r="CX218" s="342" t="str">
        <f t="shared" ca="1" si="459"/>
        <v/>
      </c>
      <c r="CY218" s="342" t="str">
        <f t="shared" ca="1" si="459"/>
        <v/>
      </c>
      <c r="CZ218" s="342" t="str">
        <f t="shared" ca="1" si="459"/>
        <v/>
      </c>
      <c r="DA218" s="342" t="str">
        <f t="shared" ca="1" si="459"/>
        <v/>
      </c>
      <c r="DB218" s="342" t="str">
        <f t="shared" ca="1" si="459"/>
        <v/>
      </c>
      <c r="DC218" s="342" t="str">
        <f t="shared" ca="1" si="459"/>
        <v/>
      </c>
      <c r="DD218" s="342" t="str">
        <f t="shared" ca="1" si="459"/>
        <v/>
      </c>
      <c r="DE218" s="342" t="str">
        <f t="shared" ca="1" si="459"/>
        <v/>
      </c>
      <c r="DF218" s="342" t="str">
        <f t="shared" ca="1" si="459"/>
        <v/>
      </c>
      <c r="DG218" s="342" t="str">
        <f t="shared" ca="1" si="459"/>
        <v/>
      </c>
      <c r="DH218" s="342" t="str">
        <f t="shared" ca="1" si="459"/>
        <v/>
      </c>
      <c r="DI218" s="342" t="str">
        <f t="shared" ca="1" si="459"/>
        <v/>
      </c>
      <c r="DJ218" s="342" t="str">
        <f t="shared" ca="1" si="459"/>
        <v/>
      </c>
      <c r="DK218" s="342" t="str">
        <f t="shared" ca="1" si="459"/>
        <v/>
      </c>
      <c r="DL218" s="342" t="str">
        <f t="shared" ca="1" si="459"/>
        <v/>
      </c>
      <c r="DM218" s="342" t="str">
        <f t="shared" ca="1" si="459"/>
        <v/>
      </c>
      <c r="DN218" s="342" t="str">
        <f t="shared" ca="1" si="459"/>
        <v/>
      </c>
      <c r="DO218" s="342">
        <f ca="1">SUM(F218:DN218)</f>
        <v>0</v>
      </c>
      <c r="DP218" s="50" t="s">
        <v>172</v>
      </c>
    </row>
    <row r="219" spans="3:120" s="29" customFormat="1" ht="15" customHeight="1">
      <c r="C219" s="292" t="str">
        <f>"Total "&amp;C205&amp;" "&amp;C216</f>
        <v>Total Parking Units</v>
      </c>
      <c r="D219" s="404"/>
      <c r="E219" s="404"/>
      <c r="F219" s="407">
        <f t="shared" ref="F219:AK219" ca="1" si="460">IF(F$17="","",F218+F217)</f>
        <v>0</v>
      </c>
      <c r="G219" s="407">
        <f t="shared" ca="1" si="460"/>
        <v>0</v>
      </c>
      <c r="H219" s="407">
        <f t="shared" ca="1" si="460"/>
        <v>0</v>
      </c>
      <c r="I219" s="407">
        <f t="shared" ca="1" si="460"/>
        <v>0</v>
      </c>
      <c r="J219" s="407">
        <f t="shared" ca="1" si="460"/>
        <v>0</v>
      </c>
      <c r="K219" s="407">
        <f t="shared" ca="1" si="460"/>
        <v>0</v>
      </c>
      <c r="L219" s="407">
        <f t="shared" ca="1" si="460"/>
        <v>0</v>
      </c>
      <c r="M219" s="407">
        <f t="shared" ca="1" si="460"/>
        <v>0</v>
      </c>
      <c r="N219" s="407">
        <f t="shared" ca="1" si="460"/>
        <v>0</v>
      </c>
      <c r="O219" s="407">
        <f t="shared" ca="1" si="460"/>
        <v>0</v>
      </c>
      <c r="P219" s="407">
        <f t="shared" ca="1" si="460"/>
        <v>0</v>
      </c>
      <c r="Q219" s="407">
        <f t="shared" ca="1" si="460"/>
        <v>0</v>
      </c>
      <c r="R219" s="407">
        <f t="shared" ca="1" si="460"/>
        <v>0</v>
      </c>
      <c r="S219" s="407">
        <f t="shared" ca="1" si="460"/>
        <v>0</v>
      </c>
      <c r="T219" s="407">
        <f t="shared" ca="1" si="460"/>
        <v>0</v>
      </c>
      <c r="U219" s="407">
        <f t="shared" ca="1" si="460"/>
        <v>0</v>
      </c>
      <c r="V219" s="407">
        <f t="shared" ca="1" si="460"/>
        <v>0</v>
      </c>
      <c r="W219" s="407">
        <f t="shared" ca="1" si="460"/>
        <v>0</v>
      </c>
      <c r="X219" s="407">
        <f t="shared" ca="1" si="460"/>
        <v>0</v>
      </c>
      <c r="Y219" s="407">
        <f t="shared" ca="1" si="460"/>
        <v>0</v>
      </c>
      <c r="Z219" s="407">
        <f t="shared" ca="1" si="460"/>
        <v>0</v>
      </c>
      <c r="AA219" s="407">
        <f t="shared" ca="1" si="460"/>
        <v>0</v>
      </c>
      <c r="AB219" s="407">
        <f t="shared" ca="1" si="460"/>
        <v>0</v>
      </c>
      <c r="AC219" s="407">
        <f t="shared" ca="1" si="460"/>
        <v>0</v>
      </c>
      <c r="AD219" s="407">
        <f t="shared" ca="1" si="460"/>
        <v>0</v>
      </c>
      <c r="AE219" s="407">
        <f t="shared" ca="1" si="460"/>
        <v>0</v>
      </c>
      <c r="AF219" s="407">
        <f t="shared" ca="1" si="460"/>
        <v>0</v>
      </c>
      <c r="AG219" s="407">
        <f t="shared" ca="1" si="460"/>
        <v>0</v>
      </c>
      <c r="AH219" s="407">
        <f t="shared" ca="1" si="460"/>
        <v>0</v>
      </c>
      <c r="AI219" s="407">
        <f t="shared" ca="1" si="460"/>
        <v>0</v>
      </c>
      <c r="AJ219" s="407">
        <f t="shared" ca="1" si="460"/>
        <v>0</v>
      </c>
      <c r="AK219" s="407">
        <f t="shared" ca="1" si="460"/>
        <v>0</v>
      </c>
      <c r="AL219" s="407">
        <f t="shared" ref="AL219:BQ219" ca="1" si="461">IF(AL$17="","",AL218+AL217)</f>
        <v>0</v>
      </c>
      <c r="AM219" s="407">
        <f t="shared" ca="1" si="461"/>
        <v>0</v>
      </c>
      <c r="AN219" s="407">
        <f t="shared" ca="1" si="461"/>
        <v>0</v>
      </c>
      <c r="AO219" s="407">
        <f t="shared" ca="1" si="461"/>
        <v>0</v>
      </c>
      <c r="AP219" s="407">
        <f t="shared" ca="1" si="461"/>
        <v>0</v>
      </c>
      <c r="AQ219" s="407">
        <f t="shared" ca="1" si="461"/>
        <v>0</v>
      </c>
      <c r="AR219" s="407">
        <f t="shared" ca="1" si="461"/>
        <v>0</v>
      </c>
      <c r="AS219" s="407">
        <f t="shared" ca="1" si="461"/>
        <v>0</v>
      </c>
      <c r="AT219" s="407">
        <f t="shared" ca="1" si="461"/>
        <v>0</v>
      </c>
      <c r="AU219" s="407">
        <f t="shared" ca="1" si="461"/>
        <v>0</v>
      </c>
      <c r="AV219" s="407">
        <f t="shared" ca="1" si="461"/>
        <v>0</v>
      </c>
      <c r="AW219" s="407">
        <f t="shared" ca="1" si="461"/>
        <v>0</v>
      </c>
      <c r="AX219" s="407">
        <f t="shared" ca="1" si="461"/>
        <v>0</v>
      </c>
      <c r="AY219" s="407">
        <f t="shared" ca="1" si="461"/>
        <v>0</v>
      </c>
      <c r="AZ219" s="407">
        <f t="shared" ca="1" si="461"/>
        <v>0</v>
      </c>
      <c r="BA219" s="407">
        <f t="shared" ca="1" si="461"/>
        <v>0</v>
      </c>
      <c r="BB219" s="407">
        <f t="shared" ca="1" si="461"/>
        <v>0</v>
      </c>
      <c r="BC219" s="407">
        <f t="shared" ca="1" si="461"/>
        <v>0</v>
      </c>
      <c r="BD219" s="407">
        <f t="shared" ca="1" si="461"/>
        <v>0</v>
      </c>
      <c r="BE219" s="407">
        <f t="shared" ca="1" si="461"/>
        <v>0</v>
      </c>
      <c r="BF219" s="407">
        <f t="shared" ca="1" si="461"/>
        <v>0</v>
      </c>
      <c r="BG219" s="407">
        <f t="shared" ca="1" si="461"/>
        <v>0</v>
      </c>
      <c r="BH219" s="407">
        <f t="shared" ca="1" si="461"/>
        <v>0</v>
      </c>
      <c r="BI219" s="407">
        <f t="shared" ca="1" si="461"/>
        <v>0</v>
      </c>
      <c r="BJ219" s="407">
        <f t="shared" ca="1" si="461"/>
        <v>0</v>
      </c>
      <c r="BK219" s="407">
        <f t="shared" ca="1" si="461"/>
        <v>0</v>
      </c>
      <c r="BL219" s="407">
        <f t="shared" ca="1" si="461"/>
        <v>0</v>
      </c>
      <c r="BM219" s="407">
        <f t="shared" ca="1" si="461"/>
        <v>0</v>
      </c>
      <c r="BN219" s="407">
        <f t="shared" ca="1" si="461"/>
        <v>0</v>
      </c>
      <c r="BO219" s="407" t="str">
        <f t="shared" si="461"/>
        <v/>
      </c>
      <c r="BP219" s="407" t="str">
        <f t="shared" si="461"/>
        <v/>
      </c>
      <c r="BQ219" s="407" t="str">
        <f t="shared" si="461"/>
        <v/>
      </c>
      <c r="BR219" s="407" t="str">
        <f t="shared" ref="BR219:CA219" si="462">IF(BR$17="","",BR218+BR217)</f>
        <v/>
      </c>
      <c r="BS219" s="407" t="str">
        <f t="shared" si="462"/>
        <v/>
      </c>
      <c r="BT219" s="407" t="str">
        <f t="shared" si="462"/>
        <v/>
      </c>
      <c r="BU219" s="407" t="str">
        <f t="shared" si="462"/>
        <v/>
      </c>
      <c r="BV219" s="407" t="str">
        <f t="shared" si="462"/>
        <v/>
      </c>
      <c r="BW219" s="407" t="str">
        <f t="shared" si="462"/>
        <v/>
      </c>
      <c r="BX219" s="407" t="str">
        <f t="shared" si="462"/>
        <v/>
      </c>
      <c r="BY219" s="407" t="str">
        <f t="shared" si="462"/>
        <v/>
      </c>
      <c r="BZ219" s="407" t="str">
        <f t="shared" si="462"/>
        <v/>
      </c>
      <c r="CA219" s="407" t="str">
        <f t="shared" si="462"/>
        <v/>
      </c>
      <c r="CB219" s="407" t="str">
        <f t="shared" ref="CB219:DN219" si="463">IF(CB$17="","",CB218+CB217)</f>
        <v/>
      </c>
      <c r="CC219" s="407" t="str">
        <f t="shared" si="463"/>
        <v/>
      </c>
      <c r="CD219" s="407" t="str">
        <f t="shared" si="463"/>
        <v/>
      </c>
      <c r="CE219" s="407" t="str">
        <f t="shared" si="463"/>
        <v/>
      </c>
      <c r="CF219" s="407" t="str">
        <f t="shared" si="463"/>
        <v/>
      </c>
      <c r="CG219" s="407" t="str">
        <f t="shared" si="463"/>
        <v/>
      </c>
      <c r="CH219" s="407" t="str">
        <f t="shared" si="463"/>
        <v/>
      </c>
      <c r="CI219" s="407" t="str">
        <f t="shared" si="463"/>
        <v/>
      </c>
      <c r="CJ219" s="407" t="str">
        <f t="shared" si="463"/>
        <v/>
      </c>
      <c r="CK219" s="407" t="str">
        <f t="shared" si="463"/>
        <v/>
      </c>
      <c r="CL219" s="407" t="str">
        <f t="shared" si="463"/>
        <v/>
      </c>
      <c r="CM219" s="407" t="str">
        <f t="shared" si="463"/>
        <v/>
      </c>
      <c r="CN219" s="407" t="str">
        <f t="shared" si="463"/>
        <v/>
      </c>
      <c r="CO219" s="407" t="str">
        <f t="shared" si="463"/>
        <v/>
      </c>
      <c r="CP219" s="407" t="str">
        <f t="shared" si="463"/>
        <v/>
      </c>
      <c r="CQ219" s="407" t="str">
        <f t="shared" si="463"/>
        <v/>
      </c>
      <c r="CR219" s="407" t="str">
        <f t="shared" si="463"/>
        <v/>
      </c>
      <c r="CS219" s="407" t="str">
        <f t="shared" si="463"/>
        <v/>
      </c>
      <c r="CT219" s="407" t="str">
        <f t="shared" si="463"/>
        <v/>
      </c>
      <c r="CU219" s="407" t="str">
        <f t="shared" si="463"/>
        <v/>
      </c>
      <c r="CV219" s="407" t="str">
        <f t="shared" si="463"/>
        <v/>
      </c>
      <c r="CW219" s="407" t="str">
        <f t="shared" si="463"/>
        <v/>
      </c>
      <c r="CX219" s="407" t="str">
        <f t="shared" si="463"/>
        <v/>
      </c>
      <c r="CY219" s="407" t="str">
        <f t="shared" si="463"/>
        <v/>
      </c>
      <c r="CZ219" s="407" t="str">
        <f t="shared" si="463"/>
        <v/>
      </c>
      <c r="DA219" s="407" t="str">
        <f t="shared" si="463"/>
        <v/>
      </c>
      <c r="DB219" s="407" t="str">
        <f t="shared" si="463"/>
        <v/>
      </c>
      <c r="DC219" s="407" t="str">
        <f t="shared" si="463"/>
        <v/>
      </c>
      <c r="DD219" s="407" t="str">
        <f t="shared" si="463"/>
        <v/>
      </c>
      <c r="DE219" s="407" t="str">
        <f t="shared" si="463"/>
        <v/>
      </c>
      <c r="DF219" s="407" t="str">
        <f t="shared" si="463"/>
        <v/>
      </c>
      <c r="DG219" s="407" t="str">
        <f t="shared" si="463"/>
        <v/>
      </c>
      <c r="DH219" s="407" t="str">
        <f t="shared" si="463"/>
        <v/>
      </c>
      <c r="DI219" s="407" t="str">
        <f t="shared" si="463"/>
        <v/>
      </c>
      <c r="DJ219" s="407" t="str">
        <f t="shared" si="463"/>
        <v/>
      </c>
      <c r="DK219" s="407" t="str">
        <f t="shared" si="463"/>
        <v/>
      </c>
      <c r="DL219" s="407" t="str">
        <f t="shared" si="463"/>
        <v/>
      </c>
      <c r="DM219" s="407" t="str">
        <f t="shared" si="463"/>
        <v/>
      </c>
      <c r="DN219" s="407" t="str">
        <f t="shared" si="463"/>
        <v/>
      </c>
      <c r="DO219" s="407">
        <f ca="1">SUM(F219:DN219)</f>
        <v>0</v>
      </c>
      <c r="DP219" s="50" t="s">
        <v>172</v>
      </c>
    </row>
    <row r="220" spans="3:120" s="29" customFormat="1" ht="15" customHeight="1">
      <c r="C220" s="207"/>
      <c r="D220" s="206"/>
      <c r="E220" s="206"/>
      <c r="F220" s="167"/>
      <c r="G220" s="405"/>
      <c r="H220" s="167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50" t="s">
        <v>172</v>
      </c>
    </row>
    <row r="221" spans="3:120" s="29" customFormat="1" ht="15" customHeight="1">
      <c r="C221" s="26" t="s">
        <v>464</v>
      </c>
      <c r="D221" s="206"/>
      <c r="E221" s="206"/>
      <c r="F221" s="167"/>
      <c r="G221" s="405"/>
      <c r="H221" s="167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  <c r="AC221" s="167"/>
      <c r="AD221" s="167"/>
      <c r="AE221" s="167"/>
      <c r="AF221" s="167"/>
      <c r="AG221" s="167"/>
      <c r="AH221" s="167"/>
      <c r="AI221" s="167"/>
      <c r="AJ221" s="167"/>
      <c r="AK221" s="167"/>
      <c r="AL221" s="167"/>
      <c r="AM221" s="167"/>
      <c r="AN221" s="167"/>
      <c r="AO221" s="167"/>
      <c r="AP221" s="167"/>
      <c r="AQ221" s="167"/>
      <c r="AR221" s="167"/>
      <c r="AS221" s="167"/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167"/>
      <c r="BT221" s="167"/>
      <c r="BU221" s="167"/>
      <c r="BV221" s="167"/>
      <c r="BW221" s="167"/>
      <c r="BX221" s="167"/>
      <c r="BY221" s="167"/>
      <c r="BZ221" s="167"/>
      <c r="CA221" s="167"/>
      <c r="CB221" s="167"/>
      <c r="CC221" s="167"/>
      <c r="CD221" s="167"/>
      <c r="CE221" s="167"/>
      <c r="CF221" s="167"/>
      <c r="CG221" s="167"/>
      <c r="CH221" s="167"/>
      <c r="CI221" s="167"/>
      <c r="CJ221" s="167"/>
      <c r="CK221" s="167"/>
      <c r="CL221" s="167"/>
      <c r="CM221" s="167"/>
      <c r="CN221" s="167"/>
      <c r="CO221" s="167"/>
      <c r="CP221" s="167"/>
      <c r="CQ221" s="167"/>
      <c r="CR221" s="167"/>
      <c r="CS221" s="167"/>
      <c r="CT221" s="167"/>
      <c r="CU221" s="167"/>
      <c r="CV221" s="167"/>
      <c r="CW221" s="167"/>
      <c r="CX221" s="167"/>
      <c r="CY221" s="167"/>
      <c r="CZ221" s="167"/>
      <c r="DA221" s="167"/>
      <c r="DB221" s="167"/>
      <c r="DC221" s="167"/>
      <c r="DD221" s="167"/>
      <c r="DE221" s="167"/>
      <c r="DF221" s="167"/>
      <c r="DG221" s="167"/>
      <c r="DH221" s="167"/>
      <c r="DI221" s="167"/>
      <c r="DJ221" s="167"/>
      <c r="DK221" s="167"/>
      <c r="DL221" s="167"/>
      <c r="DM221" s="167"/>
      <c r="DN221" s="167"/>
      <c r="DO221" s="167"/>
      <c r="DP221" s="50" t="s">
        <v>172</v>
      </c>
    </row>
    <row r="222" spans="3:120" s="29" customFormat="1" ht="15" customHeight="1">
      <c r="C222" s="34" t="str">
        <f>F205&amp;" "&amp;C205&amp;" "&amp;C221</f>
        <v>Phase A Parking Revenue</v>
      </c>
      <c r="D222" s="206"/>
      <c r="E222" s="206"/>
      <c r="F222" s="39">
        <f t="shared" ref="F222:AK222" ca="1" si="464">IF(F$17="","",F217*$F$206)</f>
        <v>0</v>
      </c>
      <c r="G222" s="39">
        <f t="shared" ca="1" si="464"/>
        <v>0</v>
      </c>
      <c r="H222" s="39">
        <f t="shared" ca="1" si="464"/>
        <v>0</v>
      </c>
      <c r="I222" s="39">
        <f t="shared" ca="1" si="464"/>
        <v>0</v>
      </c>
      <c r="J222" s="39">
        <f t="shared" ca="1" si="464"/>
        <v>0</v>
      </c>
      <c r="K222" s="39">
        <f t="shared" ca="1" si="464"/>
        <v>0</v>
      </c>
      <c r="L222" s="39">
        <f t="shared" ca="1" si="464"/>
        <v>0</v>
      </c>
      <c r="M222" s="39">
        <f t="shared" ca="1" si="464"/>
        <v>0</v>
      </c>
      <c r="N222" s="39">
        <f t="shared" ca="1" si="464"/>
        <v>0</v>
      </c>
      <c r="O222" s="39">
        <f t="shared" ca="1" si="464"/>
        <v>0</v>
      </c>
      <c r="P222" s="39">
        <f t="shared" ca="1" si="464"/>
        <v>0</v>
      </c>
      <c r="Q222" s="39">
        <f t="shared" ca="1" si="464"/>
        <v>0</v>
      </c>
      <c r="R222" s="39">
        <f t="shared" ca="1" si="464"/>
        <v>0</v>
      </c>
      <c r="S222" s="39">
        <f t="shared" ca="1" si="464"/>
        <v>0</v>
      </c>
      <c r="T222" s="39">
        <f t="shared" ca="1" si="464"/>
        <v>0</v>
      </c>
      <c r="U222" s="39">
        <f t="shared" ca="1" si="464"/>
        <v>0</v>
      </c>
      <c r="V222" s="39">
        <f t="shared" ca="1" si="464"/>
        <v>0</v>
      </c>
      <c r="W222" s="39">
        <f t="shared" ca="1" si="464"/>
        <v>0</v>
      </c>
      <c r="X222" s="39">
        <f t="shared" ca="1" si="464"/>
        <v>0</v>
      </c>
      <c r="Y222" s="39">
        <f t="shared" ca="1" si="464"/>
        <v>0</v>
      </c>
      <c r="Z222" s="39">
        <f t="shared" ca="1" si="464"/>
        <v>0</v>
      </c>
      <c r="AA222" s="39">
        <f t="shared" ca="1" si="464"/>
        <v>0</v>
      </c>
      <c r="AB222" s="39">
        <f t="shared" ca="1" si="464"/>
        <v>0</v>
      </c>
      <c r="AC222" s="39">
        <f t="shared" ca="1" si="464"/>
        <v>0</v>
      </c>
      <c r="AD222" s="39">
        <f t="shared" ca="1" si="464"/>
        <v>0</v>
      </c>
      <c r="AE222" s="39">
        <f t="shared" ca="1" si="464"/>
        <v>0</v>
      </c>
      <c r="AF222" s="39">
        <f t="shared" ca="1" si="464"/>
        <v>0</v>
      </c>
      <c r="AG222" s="39">
        <f t="shared" ca="1" si="464"/>
        <v>0</v>
      </c>
      <c r="AH222" s="39">
        <f t="shared" ca="1" si="464"/>
        <v>0</v>
      </c>
      <c r="AI222" s="39">
        <f t="shared" ca="1" si="464"/>
        <v>0</v>
      </c>
      <c r="AJ222" s="39">
        <f t="shared" ca="1" si="464"/>
        <v>0</v>
      </c>
      <c r="AK222" s="39">
        <f t="shared" ca="1" si="464"/>
        <v>0</v>
      </c>
      <c r="AL222" s="39">
        <f t="shared" ref="AL222:BQ222" ca="1" si="465">IF(AL$17="","",AL217*$F$206)</f>
        <v>0</v>
      </c>
      <c r="AM222" s="39">
        <f t="shared" ca="1" si="465"/>
        <v>0</v>
      </c>
      <c r="AN222" s="39">
        <f t="shared" ca="1" si="465"/>
        <v>0</v>
      </c>
      <c r="AO222" s="39">
        <f t="shared" ca="1" si="465"/>
        <v>0</v>
      </c>
      <c r="AP222" s="39">
        <f t="shared" ca="1" si="465"/>
        <v>0</v>
      </c>
      <c r="AQ222" s="39">
        <f t="shared" ca="1" si="465"/>
        <v>0</v>
      </c>
      <c r="AR222" s="39">
        <f t="shared" ca="1" si="465"/>
        <v>0</v>
      </c>
      <c r="AS222" s="39">
        <f t="shared" ca="1" si="465"/>
        <v>0</v>
      </c>
      <c r="AT222" s="39">
        <f t="shared" ca="1" si="465"/>
        <v>0</v>
      </c>
      <c r="AU222" s="39">
        <f t="shared" ca="1" si="465"/>
        <v>0</v>
      </c>
      <c r="AV222" s="39">
        <f t="shared" ca="1" si="465"/>
        <v>0</v>
      </c>
      <c r="AW222" s="39">
        <f t="shared" ca="1" si="465"/>
        <v>0</v>
      </c>
      <c r="AX222" s="39">
        <f t="shared" ca="1" si="465"/>
        <v>0</v>
      </c>
      <c r="AY222" s="39">
        <f t="shared" ca="1" si="465"/>
        <v>0</v>
      </c>
      <c r="AZ222" s="39">
        <f t="shared" ca="1" si="465"/>
        <v>0</v>
      </c>
      <c r="BA222" s="39">
        <f t="shared" ca="1" si="465"/>
        <v>0</v>
      </c>
      <c r="BB222" s="39">
        <f t="shared" ca="1" si="465"/>
        <v>0</v>
      </c>
      <c r="BC222" s="39">
        <f t="shared" ca="1" si="465"/>
        <v>0</v>
      </c>
      <c r="BD222" s="39">
        <f t="shared" ca="1" si="465"/>
        <v>0</v>
      </c>
      <c r="BE222" s="39">
        <f t="shared" ca="1" si="465"/>
        <v>0</v>
      </c>
      <c r="BF222" s="39">
        <f t="shared" ca="1" si="465"/>
        <v>0</v>
      </c>
      <c r="BG222" s="39">
        <f t="shared" ca="1" si="465"/>
        <v>0</v>
      </c>
      <c r="BH222" s="39">
        <f t="shared" ca="1" si="465"/>
        <v>0</v>
      </c>
      <c r="BI222" s="39">
        <f t="shared" ca="1" si="465"/>
        <v>0</v>
      </c>
      <c r="BJ222" s="39">
        <f t="shared" ca="1" si="465"/>
        <v>0</v>
      </c>
      <c r="BK222" s="39">
        <f t="shared" ca="1" si="465"/>
        <v>0</v>
      </c>
      <c r="BL222" s="39">
        <f t="shared" ca="1" si="465"/>
        <v>0</v>
      </c>
      <c r="BM222" s="39">
        <f t="shared" ca="1" si="465"/>
        <v>0</v>
      </c>
      <c r="BN222" s="39">
        <f t="shared" ca="1" si="465"/>
        <v>0</v>
      </c>
      <c r="BO222" s="39" t="str">
        <f t="shared" si="465"/>
        <v/>
      </c>
      <c r="BP222" s="39" t="str">
        <f t="shared" si="465"/>
        <v/>
      </c>
      <c r="BQ222" s="39" t="str">
        <f t="shared" si="465"/>
        <v/>
      </c>
      <c r="BR222" s="39" t="str">
        <f t="shared" ref="BR222:CA222" si="466">IF(BR$17="","",BR217*$F$206)</f>
        <v/>
      </c>
      <c r="BS222" s="39" t="str">
        <f t="shared" si="466"/>
        <v/>
      </c>
      <c r="BT222" s="39" t="str">
        <f t="shared" si="466"/>
        <v/>
      </c>
      <c r="BU222" s="39" t="str">
        <f t="shared" si="466"/>
        <v/>
      </c>
      <c r="BV222" s="39" t="str">
        <f t="shared" si="466"/>
        <v/>
      </c>
      <c r="BW222" s="39" t="str">
        <f t="shared" si="466"/>
        <v/>
      </c>
      <c r="BX222" s="39" t="str">
        <f t="shared" si="466"/>
        <v/>
      </c>
      <c r="BY222" s="39" t="str">
        <f t="shared" si="466"/>
        <v/>
      </c>
      <c r="BZ222" s="39" t="str">
        <f t="shared" si="466"/>
        <v/>
      </c>
      <c r="CA222" s="39" t="str">
        <f t="shared" si="466"/>
        <v/>
      </c>
      <c r="CB222" s="39" t="str">
        <f t="shared" ref="CB222:DN222" si="467">IF(CB$17="","",CB217*$F$206)</f>
        <v/>
      </c>
      <c r="CC222" s="39" t="str">
        <f t="shared" si="467"/>
        <v/>
      </c>
      <c r="CD222" s="39" t="str">
        <f t="shared" si="467"/>
        <v/>
      </c>
      <c r="CE222" s="39" t="str">
        <f t="shared" si="467"/>
        <v/>
      </c>
      <c r="CF222" s="39" t="str">
        <f t="shared" si="467"/>
        <v/>
      </c>
      <c r="CG222" s="39" t="str">
        <f t="shared" si="467"/>
        <v/>
      </c>
      <c r="CH222" s="39" t="str">
        <f t="shared" si="467"/>
        <v/>
      </c>
      <c r="CI222" s="39" t="str">
        <f t="shared" si="467"/>
        <v/>
      </c>
      <c r="CJ222" s="39" t="str">
        <f t="shared" si="467"/>
        <v/>
      </c>
      <c r="CK222" s="39" t="str">
        <f t="shared" si="467"/>
        <v/>
      </c>
      <c r="CL222" s="39" t="str">
        <f t="shared" si="467"/>
        <v/>
      </c>
      <c r="CM222" s="39" t="str">
        <f t="shared" si="467"/>
        <v/>
      </c>
      <c r="CN222" s="39" t="str">
        <f t="shared" si="467"/>
        <v/>
      </c>
      <c r="CO222" s="39" t="str">
        <f t="shared" si="467"/>
        <v/>
      </c>
      <c r="CP222" s="39" t="str">
        <f t="shared" si="467"/>
        <v/>
      </c>
      <c r="CQ222" s="39" t="str">
        <f t="shared" si="467"/>
        <v/>
      </c>
      <c r="CR222" s="39" t="str">
        <f t="shared" si="467"/>
        <v/>
      </c>
      <c r="CS222" s="39" t="str">
        <f t="shared" si="467"/>
        <v/>
      </c>
      <c r="CT222" s="39" t="str">
        <f t="shared" si="467"/>
        <v/>
      </c>
      <c r="CU222" s="39" t="str">
        <f t="shared" si="467"/>
        <v/>
      </c>
      <c r="CV222" s="39" t="str">
        <f t="shared" si="467"/>
        <v/>
      </c>
      <c r="CW222" s="39" t="str">
        <f t="shared" si="467"/>
        <v/>
      </c>
      <c r="CX222" s="39" t="str">
        <f t="shared" si="467"/>
        <v/>
      </c>
      <c r="CY222" s="39" t="str">
        <f t="shared" si="467"/>
        <v/>
      </c>
      <c r="CZ222" s="39" t="str">
        <f t="shared" si="467"/>
        <v/>
      </c>
      <c r="DA222" s="39" t="str">
        <f t="shared" si="467"/>
        <v/>
      </c>
      <c r="DB222" s="39" t="str">
        <f t="shared" si="467"/>
        <v/>
      </c>
      <c r="DC222" s="39" t="str">
        <f t="shared" si="467"/>
        <v/>
      </c>
      <c r="DD222" s="39" t="str">
        <f t="shared" si="467"/>
        <v/>
      </c>
      <c r="DE222" s="39" t="str">
        <f t="shared" si="467"/>
        <v/>
      </c>
      <c r="DF222" s="39" t="str">
        <f t="shared" si="467"/>
        <v/>
      </c>
      <c r="DG222" s="39" t="str">
        <f t="shared" si="467"/>
        <v/>
      </c>
      <c r="DH222" s="39" t="str">
        <f t="shared" si="467"/>
        <v/>
      </c>
      <c r="DI222" s="39" t="str">
        <f t="shared" si="467"/>
        <v/>
      </c>
      <c r="DJ222" s="39" t="str">
        <f t="shared" si="467"/>
        <v/>
      </c>
      <c r="DK222" s="39" t="str">
        <f t="shared" si="467"/>
        <v/>
      </c>
      <c r="DL222" s="39" t="str">
        <f t="shared" si="467"/>
        <v/>
      </c>
      <c r="DM222" s="39" t="str">
        <f t="shared" si="467"/>
        <v/>
      </c>
      <c r="DN222" s="39" t="str">
        <f t="shared" si="467"/>
        <v/>
      </c>
      <c r="DO222" s="39">
        <f ca="1">SUM(F222:DN222)</f>
        <v>0</v>
      </c>
      <c r="DP222" s="50" t="s">
        <v>172</v>
      </c>
    </row>
    <row r="223" spans="3:120" s="29" customFormat="1" ht="15" customHeight="1">
      <c r="C223" s="34" t="str">
        <f>G205&amp;" "&amp;C205&amp;" "&amp;C221</f>
        <v>Phase B Parking Revenue</v>
      </c>
      <c r="D223" s="206"/>
      <c r="E223" s="206"/>
      <c r="F223" s="39">
        <f t="shared" ref="F223:AK223" ca="1" si="468">IF(F$17="","",F218*$G$206)</f>
        <v>0</v>
      </c>
      <c r="G223" s="39">
        <f t="shared" ca="1" si="468"/>
        <v>0</v>
      </c>
      <c r="H223" s="39">
        <f t="shared" ca="1" si="468"/>
        <v>0</v>
      </c>
      <c r="I223" s="39">
        <f t="shared" ca="1" si="468"/>
        <v>0</v>
      </c>
      <c r="J223" s="39">
        <f t="shared" ca="1" si="468"/>
        <v>0</v>
      </c>
      <c r="K223" s="39">
        <f t="shared" ca="1" si="468"/>
        <v>0</v>
      </c>
      <c r="L223" s="39">
        <f t="shared" ca="1" si="468"/>
        <v>0</v>
      </c>
      <c r="M223" s="39">
        <f t="shared" ca="1" si="468"/>
        <v>0</v>
      </c>
      <c r="N223" s="39">
        <f t="shared" ca="1" si="468"/>
        <v>0</v>
      </c>
      <c r="O223" s="39">
        <f t="shared" ca="1" si="468"/>
        <v>0</v>
      </c>
      <c r="P223" s="39">
        <f t="shared" ca="1" si="468"/>
        <v>0</v>
      </c>
      <c r="Q223" s="39">
        <f t="shared" ca="1" si="468"/>
        <v>0</v>
      </c>
      <c r="R223" s="39">
        <f t="shared" ca="1" si="468"/>
        <v>0</v>
      </c>
      <c r="S223" s="39">
        <f t="shared" ca="1" si="468"/>
        <v>0</v>
      </c>
      <c r="T223" s="39">
        <f t="shared" ca="1" si="468"/>
        <v>0</v>
      </c>
      <c r="U223" s="39">
        <f t="shared" ca="1" si="468"/>
        <v>0</v>
      </c>
      <c r="V223" s="39">
        <f t="shared" ca="1" si="468"/>
        <v>0</v>
      </c>
      <c r="W223" s="39">
        <f t="shared" ca="1" si="468"/>
        <v>0</v>
      </c>
      <c r="X223" s="39">
        <f t="shared" ca="1" si="468"/>
        <v>0</v>
      </c>
      <c r="Y223" s="39">
        <f t="shared" ca="1" si="468"/>
        <v>0</v>
      </c>
      <c r="Z223" s="39">
        <f t="shared" ca="1" si="468"/>
        <v>0</v>
      </c>
      <c r="AA223" s="39">
        <f t="shared" ca="1" si="468"/>
        <v>0</v>
      </c>
      <c r="AB223" s="39">
        <f t="shared" ca="1" si="468"/>
        <v>0</v>
      </c>
      <c r="AC223" s="39">
        <f t="shared" ca="1" si="468"/>
        <v>0</v>
      </c>
      <c r="AD223" s="39">
        <f t="shared" ca="1" si="468"/>
        <v>0</v>
      </c>
      <c r="AE223" s="39">
        <f t="shared" ca="1" si="468"/>
        <v>0</v>
      </c>
      <c r="AF223" s="39">
        <f t="shared" ca="1" si="468"/>
        <v>0</v>
      </c>
      <c r="AG223" s="39">
        <f t="shared" ca="1" si="468"/>
        <v>0</v>
      </c>
      <c r="AH223" s="39">
        <f t="shared" ca="1" si="468"/>
        <v>0</v>
      </c>
      <c r="AI223" s="39">
        <f t="shared" ca="1" si="468"/>
        <v>0</v>
      </c>
      <c r="AJ223" s="39">
        <f t="shared" ca="1" si="468"/>
        <v>0</v>
      </c>
      <c r="AK223" s="39">
        <f t="shared" ca="1" si="468"/>
        <v>0</v>
      </c>
      <c r="AL223" s="39">
        <f t="shared" ref="AL223:BQ223" ca="1" si="469">IF(AL$17="","",AL218*$G$206)</f>
        <v>0</v>
      </c>
      <c r="AM223" s="39">
        <f t="shared" ca="1" si="469"/>
        <v>0</v>
      </c>
      <c r="AN223" s="39">
        <f t="shared" ca="1" si="469"/>
        <v>0</v>
      </c>
      <c r="AO223" s="39">
        <f t="shared" ca="1" si="469"/>
        <v>0</v>
      </c>
      <c r="AP223" s="39">
        <f t="shared" ca="1" si="469"/>
        <v>0</v>
      </c>
      <c r="AQ223" s="39">
        <f t="shared" ca="1" si="469"/>
        <v>0</v>
      </c>
      <c r="AR223" s="39">
        <f t="shared" ca="1" si="469"/>
        <v>0</v>
      </c>
      <c r="AS223" s="39">
        <f t="shared" ca="1" si="469"/>
        <v>0</v>
      </c>
      <c r="AT223" s="39">
        <f t="shared" ca="1" si="469"/>
        <v>0</v>
      </c>
      <c r="AU223" s="39">
        <f t="shared" ca="1" si="469"/>
        <v>0</v>
      </c>
      <c r="AV223" s="39">
        <f t="shared" ca="1" si="469"/>
        <v>0</v>
      </c>
      <c r="AW223" s="39">
        <f t="shared" ca="1" si="469"/>
        <v>0</v>
      </c>
      <c r="AX223" s="39">
        <f t="shared" ca="1" si="469"/>
        <v>0</v>
      </c>
      <c r="AY223" s="39">
        <f t="shared" ca="1" si="469"/>
        <v>0</v>
      </c>
      <c r="AZ223" s="39">
        <f t="shared" ca="1" si="469"/>
        <v>0</v>
      </c>
      <c r="BA223" s="39">
        <f t="shared" ca="1" si="469"/>
        <v>0</v>
      </c>
      <c r="BB223" s="39">
        <f t="shared" ca="1" si="469"/>
        <v>0</v>
      </c>
      <c r="BC223" s="39">
        <f t="shared" ca="1" si="469"/>
        <v>0</v>
      </c>
      <c r="BD223" s="39">
        <f t="shared" ca="1" si="469"/>
        <v>0</v>
      </c>
      <c r="BE223" s="39">
        <f t="shared" ca="1" si="469"/>
        <v>0</v>
      </c>
      <c r="BF223" s="39">
        <f t="shared" ca="1" si="469"/>
        <v>0</v>
      </c>
      <c r="BG223" s="39">
        <f t="shared" ca="1" si="469"/>
        <v>0</v>
      </c>
      <c r="BH223" s="39">
        <f t="shared" ca="1" si="469"/>
        <v>0</v>
      </c>
      <c r="BI223" s="39">
        <f t="shared" ca="1" si="469"/>
        <v>0</v>
      </c>
      <c r="BJ223" s="39">
        <f t="shared" ca="1" si="469"/>
        <v>0</v>
      </c>
      <c r="BK223" s="39">
        <f t="shared" ca="1" si="469"/>
        <v>0</v>
      </c>
      <c r="BL223" s="39">
        <f t="shared" ca="1" si="469"/>
        <v>0</v>
      </c>
      <c r="BM223" s="39">
        <f t="shared" ca="1" si="469"/>
        <v>0</v>
      </c>
      <c r="BN223" s="39">
        <f t="shared" ca="1" si="469"/>
        <v>0</v>
      </c>
      <c r="BO223" s="39" t="str">
        <f t="shared" si="469"/>
        <v/>
      </c>
      <c r="BP223" s="39" t="str">
        <f t="shared" si="469"/>
        <v/>
      </c>
      <c r="BQ223" s="39" t="str">
        <f t="shared" si="469"/>
        <v/>
      </c>
      <c r="BR223" s="39" t="str">
        <f t="shared" ref="BR223:CA223" si="470">IF(BR$17="","",BR218*$G$206)</f>
        <v/>
      </c>
      <c r="BS223" s="39" t="str">
        <f t="shared" si="470"/>
        <v/>
      </c>
      <c r="BT223" s="39" t="str">
        <f t="shared" si="470"/>
        <v/>
      </c>
      <c r="BU223" s="39" t="str">
        <f t="shared" si="470"/>
        <v/>
      </c>
      <c r="BV223" s="39" t="str">
        <f t="shared" si="470"/>
        <v/>
      </c>
      <c r="BW223" s="39" t="str">
        <f t="shared" si="470"/>
        <v/>
      </c>
      <c r="BX223" s="39" t="str">
        <f t="shared" si="470"/>
        <v/>
      </c>
      <c r="BY223" s="39" t="str">
        <f t="shared" si="470"/>
        <v/>
      </c>
      <c r="BZ223" s="39" t="str">
        <f t="shared" si="470"/>
        <v/>
      </c>
      <c r="CA223" s="39" t="str">
        <f t="shared" si="470"/>
        <v/>
      </c>
      <c r="CB223" s="39" t="str">
        <f t="shared" ref="CB223:DN223" si="471">IF(CB$17="","",CB218*$G$206)</f>
        <v/>
      </c>
      <c r="CC223" s="39" t="str">
        <f t="shared" si="471"/>
        <v/>
      </c>
      <c r="CD223" s="39" t="str">
        <f t="shared" si="471"/>
        <v/>
      </c>
      <c r="CE223" s="39" t="str">
        <f t="shared" si="471"/>
        <v/>
      </c>
      <c r="CF223" s="39" t="str">
        <f t="shared" si="471"/>
        <v/>
      </c>
      <c r="CG223" s="39" t="str">
        <f t="shared" si="471"/>
        <v/>
      </c>
      <c r="CH223" s="39" t="str">
        <f t="shared" si="471"/>
        <v/>
      </c>
      <c r="CI223" s="39" t="str">
        <f t="shared" si="471"/>
        <v/>
      </c>
      <c r="CJ223" s="39" t="str">
        <f t="shared" si="471"/>
        <v/>
      </c>
      <c r="CK223" s="39" t="str">
        <f t="shared" si="471"/>
        <v/>
      </c>
      <c r="CL223" s="39" t="str">
        <f t="shared" si="471"/>
        <v/>
      </c>
      <c r="CM223" s="39" t="str">
        <f t="shared" si="471"/>
        <v/>
      </c>
      <c r="CN223" s="39" t="str">
        <f t="shared" si="471"/>
        <v/>
      </c>
      <c r="CO223" s="39" t="str">
        <f t="shared" si="471"/>
        <v/>
      </c>
      <c r="CP223" s="39" t="str">
        <f t="shared" si="471"/>
        <v/>
      </c>
      <c r="CQ223" s="39" t="str">
        <f t="shared" si="471"/>
        <v/>
      </c>
      <c r="CR223" s="39" t="str">
        <f t="shared" si="471"/>
        <v/>
      </c>
      <c r="CS223" s="39" t="str">
        <f t="shared" si="471"/>
        <v/>
      </c>
      <c r="CT223" s="39" t="str">
        <f t="shared" si="471"/>
        <v/>
      </c>
      <c r="CU223" s="39" t="str">
        <f t="shared" si="471"/>
        <v/>
      </c>
      <c r="CV223" s="39" t="str">
        <f t="shared" si="471"/>
        <v/>
      </c>
      <c r="CW223" s="39" t="str">
        <f t="shared" si="471"/>
        <v/>
      </c>
      <c r="CX223" s="39" t="str">
        <f t="shared" si="471"/>
        <v/>
      </c>
      <c r="CY223" s="39" t="str">
        <f t="shared" si="471"/>
        <v/>
      </c>
      <c r="CZ223" s="39" t="str">
        <f t="shared" si="471"/>
        <v/>
      </c>
      <c r="DA223" s="39" t="str">
        <f t="shared" si="471"/>
        <v/>
      </c>
      <c r="DB223" s="39" t="str">
        <f t="shared" si="471"/>
        <v/>
      </c>
      <c r="DC223" s="39" t="str">
        <f t="shared" si="471"/>
        <v/>
      </c>
      <c r="DD223" s="39" t="str">
        <f t="shared" si="471"/>
        <v/>
      </c>
      <c r="DE223" s="39" t="str">
        <f t="shared" si="471"/>
        <v/>
      </c>
      <c r="DF223" s="39" t="str">
        <f t="shared" si="471"/>
        <v/>
      </c>
      <c r="DG223" s="39" t="str">
        <f t="shared" si="471"/>
        <v/>
      </c>
      <c r="DH223" s="39" t="str">
        <f t="shared" si="471"/>
        <v/>
      </c>
      <c r="DI223" s="39" t="str">
        <f t="shared" si="471"/>
        <v/>
      </c>
      <c r="DJ223" s="39" t="str">
        <f t="shared" si="471"/>
        <v/>
      </c>
      <c r="DK223" s="39" t="str">
        <f t="shared" si="471"/>
        <v/>
      </c>
      <c r="DL223" s="39" t="str">
        <f t="shared" si="471"/>
        <v/>
      </c>
      <c r="DM223" s="39" t="str">
        <f t="shared" si="471"/>
        <v/>
      </c>
      <c r="DN223" s="39" t="str">
        <f t="shared" si="471"/>
        <v/>
      </c>
      <c r="DO223" s="39">
        <f ca="1">SUM(F223:DN223)</f>
        <v>0</v>
      </c>
      <c r="DP223" s="50" t="s">
        <v>172</v>
      </c>
    </row>
    <row r="224" spans="3:120" s="29" customFormat="1" ht="15" customHeight="1">
      <c r="C224" s="292" t="str">
        <f>"Total "&amp;C205&amp;" "&amp;C221</f>
        <v>Total Parking Revenue</v>
      </c>
      <c r="D224" s="404"/>
      <c r="E224" s="404"/>
      <c r="F224" s="278">
        <f t="shared" ref="F224:AK224" ca="1" si="472">IF(F$17="","",F223+F222)</f>
        <v>0</v>
      </c>
      <c r="G224" s="278">
        <f t="shared" ca="1" si="472"/>
        <v>0</v>
      </c>
      <c r="H224" s="278">
        <f t="shared" ca="1" si="472"/>
        <v>0</v>
      </c>
      <c r="I224" s="278">
        <f t="shared" ca="1" si="472"/>
        <v>0</v>
      </c>
      <c r="J224" s="278">
        <f t="shared" ca="1" si="472"/>
        <v>0</v>
      </c>
      <c r="K224" s="278">
        <f t="shared" ca="1" si="472"/>
        <v>0</v>
      </c>
      <c r="L224" s="278">
        <f t="shared" ca="1" si="472"/>
        <v>0</v>
      </c>
      <c r="M224" s="278">
        <f t="shared" ca="1" si="472"/>
        <v>0</v>
      </c>
      <c r="N224" s="278">
        <f t="shared" ca="1" si="472"/>
        <v>0</v>
      </c>
      <c r="O224" s="278">
        <f t="shared" ca="1" si="472"/>
        <v>0</v>
      </c>
      <c r="P224" s="278">
        <f t="shared" ca="1" si="472"/>
        <v>0</v>
      </c>
      <c r="Q224" s="278">
        <f t="shared" ca="1" si="472"/>
        <v>0</v>
      </c>
      <c r="R224" s="278">
        <f t="shared" ca="1" si="472"/>
        <v>0</v>
      </c>
      <c r="S224" s="278">
        <f t="shared" ca="1" si="472"/>
        <v>0</v>
      </c>
      <c r="T224" s="278">
        <f t="shared" ca="1" si="472"/>
        <v>0</v>
      </c>
      <c r="U224" s="278">
        <f t="shared" ca="1" si="472"/>
        <v>0</v>
      </c>
      <c r="V224" s="278">
        <f t="shared" ca="1" si="472"/>
        <v>0</v>
      </c>
      <c r="W224" s="278">
        <f t="shared" ca="1" si="472"/>
        <v>0</v>
      </c>
      <c r="X224" s="278">
        <f t="shared" ca="1" si="472"/>
        <v>0</v>
      </c>
      <c r="Y224" s="278">
        <f t="shared" ca="1" si="472"/>
        <v>0</v>
      </c>
      <c r="Z224" s="278">
        <f t="shared" ca="1" si="472"/>
        <v>0</v>
      </c>
      <c r="AA224" s="278">
        <f t="shared" ca="1" si="472"/>
        <v>0</v>
      </c>
      <c r="AB224" s="278">
        <f t="shared" ca="1" si="472"/>
        <v>0</v>
      </c>
      <c r="AC224" s="278">
        <f t="shared" ca="1" si="472"/>
        <v>0</v>
      </c>
      <c r="AD224" s="278">
        <f t="shared" ca="1" si="472"/>
        <v>0</v>
      </c>
      <c r="AE224" s="278">
        <f t="shared" ca="1" si="472"/>
        <v>0</v>
      </c>
      <c r="AF224" s="278">
        <f t="shared" ca="1" si="472"/>
        <v>0</v>
      </c>
      <c r="AG224" s="278">
        <f t="shared" ca="1" si="472"/>
        <v>0</v>
      </c>
      <c r="AH224" s="278">
        <f t="shared" ca="1" si="472"/>
        <v>0</v>
      </c>
      <c r="AI224" s="278">
        <f t="shared" ca="1" si="472"/>
        <v>0</v>
      </c>
      <c r="AJ224" s="278">
        <f t="shared" ca="1" si="472"/>
        <v>0</v>
      </c>
      <c r="AK224" s="278">
        <f t="shared" ca="1" si="472"/>
        <v>0</v>
      </c>
      <c r="AL224" s="278">
        <f t="shared" ref="AL224:BQ224" ca="1" si="473">IF(AL$17="","",AL223+AL222)</f>
        <v>0</v>
      </c>
      <c r="AM224" s="278">
        <f t="shared" ca="1" si="473"/>
        <v>0</v>
      </c>
      <c r="AN224" s="278">
        <f t="shared" ca="1" si="473"/>
        <v>0</v>
      </c>
      <c r="AO224" s="278">
        <f t="shared" ca="1" si="473"/>
        <v>0</v>
      </c>
      <c r="AP224" s="278">
        <f t="shared" ca="1" si="473"/>
        <v>0</v>
      </c>
      <c r="AQ224" s="278">
        <f t="shared" ca="1" si="473"/>
        <v>0</v>
      </c>
      <c r="AR224" s="278">
        <f t="shared" ca="1" si="473"/>
        <v>0</v>
      </c>
      <c r="AS224" s="278">
        <f t="shared" ca="1" si="473"/>
        <v>0</v>
      </c>
      <c r="AT224" s="278">
        <f t="shared" ca="1" si="473"/>
        <v>0</v>
      </c>
      <c r="AU224" s="278">
        <f t="shared" ca="1" si="473"/>
        <v>0</v>
      </c>
      <c r="AV224" s="278">
        <f t="shared" ca="1" si="473"/>
        <v>0</v>
      </c>
      <c r="AW224" s="278">
        <f t="shared" ca="1" si="473"/>
        <v>0</v>
      </c>
      <c r="AX224" s="278">
        <f t="shared" ca="1" si="473"/>
        <v>0</v>
      </c>
      <c r="AY224" s="278">
        <f t="shared" ca="1" si="473"/>
        <v>0</v>
      </c>
      <c r="AZ224" s="278">
        <f t="shared" ca="1" si="473"/>
        <v>0</v>
      </c>
      <c r="BA224" s="278">
        <f t="shared" ca="1" si="473"/>
        <v>0</v>
      </c>
      <c r="BB224" s="278">
        <f t="shared" ca="1" si="473"/>
        <v>0</v>
      </c>
      <c r="BC224" s="278">
        <f t="shared" ca="1" si="473"/>
        <v>0</v>
      </c>
      <c r="BD224" s="278">
        <f t="shared" ca="1" si="473"/>
        <v>0</v>
      </c>
      <c r="BE224" s="278">
        <f t="shared" ca="1" si="473"/>
        <v>0</v>
      </c>
      <c r="BF224" s="278">
        <f t="shared" ca="1" si="473"/>
        <v>0</v>
      </c>
      <c r="BG224" s="278">
        <f t="shared" ca="1" si="473"/>
        <v>0</v>
      </c>
      <c r="BH224" s="278">
        <f t="shared" ca="1" si="473"/>
        <v>0</v>
      </c>
      <c r="BI224" s="278">
        <f t="shared" ca="1" si="473"/>
        <v>0</v>
      </c>
      <c r="BJ224" s="278">
        <f t="shared" ca="1" si="473"/>
        <v>0</v>
      </c>
      <c r="BK224" s="278">
        <f t="shared" ca="1" si="473"/>
        <v>0</v>
      </c>
      <c r="BL224" s="278">
        <f t="shared" ca="1" si="473"/>
        <v>0</v>
      </c>
      <c r="BM224" s="278">
        <f t="shared" ca="1" si="473"/>
        <v>0</v>
      </c>
      <c r="BN224" s="278">
        <f t="shared" ca="1" si="473"/>
        <v>0</v>
      </c>
      <c r="BO224" s="278" t="str">
        <f t="shared" si="473"/>
        <v/>
      </c>
      <c r="BP224" s="278" t="str">
        <f t="shared" si="473"/>
        <v/>
      </c>
      <c r="BQ224" s="278" t="str">
        <f t="shared" si="473"/>
        <v/>
      </c>
      <c r="BR224" s="278" t="str">
        <f t="shared" ref="BR224:CA224" si="474">IF(BR$17="","",BR223+BR222)</f>
        <v/>
      </c>
      <c r="BS224" s="278" t="str">
        <f t="shared" si="474"/>
        <v/>
      </c>
      <c r="BT224" s="278" t="str">
        <f t="shared" si="474"/>
        <v/>
      </c>
      <c r="BU224" s="278" t="str">
        <f t="shared" si="474"/>
        <v/>
      </c>
      <c r="BV224" s="278" t="str">
        <f t="shared" si="474"/>
        <v/>
      </c>
      <c r="BW224" s="278" t="str">
        <f t="shared" si="474"/>
        <v/>
      </c>
      <c r="BX224" s="278" t="str">
        <f t="shared" si="474"/>
        <v/>
      </c>
      <c r="BY224" s="278" t="str">
        <f t="shared" si="474"/>
        <v/>
      </c>
      <c r="BZ224" s="278" t="str">
        <f t="shared" si="474"/>
        <v/>
      </c>
      <c r="CA224" s="278" t="str">
        <f t="shared" si="474"/>
        <v/>
      </c>
      <c r="CB224" s="278" t="str">
        <f t="shared" ref="CB224:DN224" si="475">IF(CB$17="","",CB223+CB222)</f>
        <v/>
      </c>
      <c r="CC224" s="278" t="str">
        <f t="shared" si="475"/>
        <v/>
      </c>
      <c r="CD224" s="278" t="str">
        <f t="shared" si="475"/>
        <v/>
      </c>
      <c r="CE224" s="278" t="str">
        <f t="shared" si="475"/>
        <v/>
      </c>
      <c r="CF224" s="278" t="str">
        <f t="shared" si="475"/>
        <v/>
      </c>
      <c r="CG224" s="278" t="str">
        <f t="shared" si="475"/>
        <v/>
      </c>
      <c r="CH224" s="278" t="str">
        <f t="shared" si="475"/>
        <v/>
      </c>
      <c r="CI224" s="278" t="str">
        <f t="shared" si="475"/>
        <v/>
      </c>
      <c r="CJ224" s="278" t="str">
        <f t="shared" si="475"/>
        <v/>
      </c>
      <c r="CK224" s="278" t="str">
        <f t="shared" si="475"/>
        <v/>
      </c>
      <c r="CL224" s="278" t="str">
        <f t="shared" si="475"/>
        <v/>
      </c>
      <c r="CM224" s="278" t="str">
        <f t="shared" si="475"/>
        <v/>
      </c>
      <c r="CN224" s="278" t="str">
        <f t="shared" si="475"/>
        <v/>
      </c>
      <c r="CO224" s="278" t="str">
        <f t="shared" si="475"/>
        <v/>
      </c>
      <c r="CP224" s="278" t="str">
        <f t="shared" si="475"/>
        <v/>
      </c>
      <c r="CQ224" s="278" t="str">
        <f t="shared" si="475"/>
        <v/>
      </c>
      <c r="CR224" s="278" t="str">
        <f t="shared" si="475"/>
        <v/>
      </c>
      <c r="CS224" s="278" t="str">
        <f t="shared" si="475"/>
        <v/>
      </c>
      <c r="CT224" s="278" t="str">
        <f t="shared" si="475"/>
        <v/>
      </c>
      <c r="CU224" s="278" t="str">
        <f t="shared" si="475"/>
        <v/>
      </c>
      <c r="CV224" s="278" t="str">
        <f t="shared" si="475"/>
        <v/>
      </c>
      <c r="CW224" s="278" t="str">
        <f t="shared" si="475"/>
        <v/>
      </c>
      <c r="CX224" s="278" t="str">
        <f t="shared" si="475"/>
        <v/>
      </c>
      <c r="CY224" s="278" t="str">
        <f t="shared" si="475"/>
        <v/>
      </c>
      <c r="CZ224" s="278" t="str">
        <f t="shared" si="475"/>
        <v/>
      </c>
      <c r="DA224" s="278" t="str">
        <f t="shared" si="475"/>
        <v/>
      </c>
      <c r="DB224" s="278" t="str">
        <f t="shared" si="475"/>
        <v/>
      </c>
      <c r="DC224" s="278" t="str">
        <f t="shared" si="475"/>
        <v/>
      </c>
      <c r="DD224" s="278" t="str">
        <f t="shared" si="475"/>
        <v/>
      </c>
      <c r="DE224" s="278" t="str">
        <f t="shared" si="475"/>
        <v/>
      </c>
      <c r="DF224" s="278" t="str">
        <f t="shared" si="475"/>
        <v/>
      </c>
      <c r="DG224" s="278" t="str">
        <f t="shared" si="475"/>
        <v/>
      </c>
      <c r="DH224" s="278" t="str">
        <f t="shared" si="475"/>
        <v/>
      </c>
      <c r="DI224" s="278" t="str">
        <f t="shared" si="475"/>
        <v/>
      </c>
      <c r="DJ224" s="278" t="str">
        <f t="shared" si="475"/>
        <v/>
      </c>
      <c r="DK224" s="278" t="str">
        <f t="shared" si="475"/>
        <v/>
      </c>
      <c r="DL224" s="278" t="str">
        <f t="shared" si="475"/>
        <v/>
      </c>
      <c r="DM224" s="278" t="str">
        <f t="shared" si="475"/>
        <v/>
      </c>
      <c r="DN224" s="278" t="str">
        <f t="shared" si="475"/>
        <v/>
      </c>
      <c r="DO224" s="278">
        <f ca="1">SUM(F224:DN224)</f>
        <v>0</v>
      </c>
      <c r="DP224" s="50" t="s">
        <v>172</v>
      </c>
    </row>
    <row r="225" spans="3:120" s="29" customFormat="1" ht="15" customHeight="1">
      <c r="C225" s="18"/>
      <c r="D225" s="381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50" t="s">
        <v>172</v>
      </c>
    </row>
    <row r="226" spans="3:120" s="29" customFormat="1" ht="15" customHeight="1">
      <c r="C226" s="18"/>
      <c r="D226" s="381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50" t="s">
        <v>172</v>
      </c>
    </row>
    <row r="227" spans="3:120" s="29" customFormat="1" ht="15" customHeight="1">
      <c r="C227" s="323" t="str">
        <f>C58</f>
        <v>Lockers</v>
      </c>
      <c r="D227" s="413" t="s">
        <v>296</v>
      </c>
      <c r="E227" s="413" t="s">
        <v>303</v>
      </c>
      <c r="F227" s="413" t="s">
        <v>295</v>
      </c>
      <c r="G227" s="413" t="s">
        <v>294</v>
      </c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50" t="s">
        <v>172</v>
      </c>
    </row>
    <row r="228" spans="3:120" s="29" customFormat="1" ht="15" customHeight="1">
      <c r="C228" s="29" t="str">
        <f>C227&amp;" Price Per Unit"</f>
        <v>Lockers Price Per Unit</v>
      </c>
      <c r="D228" s="118"/>
      <c r="E228" s="118"/>
      <c r="F228" s="329">
        <v>0</v>
      </c>
      <c r="G228" s="329">
        <v>0</v>
      </c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50" t="s">
        <v>172</v>
      </c>
    </row>
    <row r="229" spans="3:120" s="29" customFormat="1" ht="15" customHeight="1">
      <c r="C229" s="29" t="str">
        <f>"Total "&amp;C227&amp;" Units"</f>
        <v>Total Lockers Units</v>
      </c>
      <c r="D229" s="411"/>
      <c r="E229" s="411"/>
      <c r="F229" s="410">
        <f>F58</f>
        <v>0</v>
      </c>
      <c r="G229" s="410">
        <f>G58</f>
        <v>0</v>
      </c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50" t="s">
        <v>172</v>
      </c>
    </row>
    <row r="230" spans="3:120" s="29" customFormat="1" ht="15" customHeight="1">
      <c r="C230" s="29" t="str">
        <f>"Total "&amp;C227&amp;" Revenue"</f>
        <v>Total Lockers Revenue</v>
      </c>
      <c r="D230" s="300">
        <f>A230+B230</f>
        <v>0</v>
      </c>
      <c r="F230" s="300">
        <f>F229*F228</f>
        <v>0</v>
      </c>
      <c r="G230" s="300">
        <f>G229*G228</f>
        <v>0</v>
      </c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50" t="s">
        <v>172</v>
      </c>
    </row>
    <row r="231" spans="3:120" s="29" customFormat="1" ht="15" customHeight="1">
      <c r="C231" s="34" t="str">
        <f>C227&amp;" Start Period"</f>
        <v>Lockers Start Period</v>
      </c>
      <c r="D231" s="282">
        <f>MIN(F231:G231)</f>
        <v>0</v>
      </c>
      <c r="E231" s="282"/>
      <c r="F231" s="282">
        <v>0</v>
      </c>
      <c r="G231" s="282">
        <v>0</v>
      </c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50" t="s">
        <v>172</v>
      </c>
    </row>
    <row r="232" spans="3:120" s="29" customFormat="1" ht="15" customHeight="1">
      <c r="C232" s="207" t="s">
        <v>13</v>
      </c>
      <c r="D232" s="206">
        <f>IF(D231="","",INDEX($F$16:$DP$17,1,MATCH(D231,$F$17:$DP$17,1)))</f>
        <v>42094</v>
      </c>
      <c r="F232" s="206">
        <f>IF(F231="","",INDEX($F$16:$DP$17,1,MATCH(F231,$F$17:$DP$17,1)))</f>
        <v>42094</v>
      </c>
      <c r="G232" s="206">
        <f>IF(G231="","",INDEX($F$16:$DP$17,1,MATCH(G231,$F$17:$DP$17,1)))</f>
        <v>42094</v>
      </c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50" t="s">
        <v>172</v>
      </c>
    </row>
    <row r="233" spans="3:120" s="29" customFormat="1" ht="15" customHeight="1">
      <c r="C233" s="34" t="str">
        <f>C227&amp;" End Period"</f>
        <v>Lockers End Period</v>
      </c>
      <c r="D233" s="282">
        <f>MAX(F233:G233)</f>
        <v>0</v>
      </c>
      <c r="E233" s="282"/>
      <c r="F233" s="282">
        <v>0</v>
      </c>
      <c r="G233" s="282">
        <v>0</v>
      </c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50" t="s">
        <v>172</v>
      </c>
    </row>
    <row r="234" spans="3:120" s="29" customFormat="1" ht="15" customHeight="1">
      <c r="C234" s="207" t="s">
        <v>13</v>
      </c>
      <c r="D234" s="206">
        <f>IF(D233="","",INDEX($F$16:$DP$17,1,MATCH(D233,$F$17:$DP$17,1)))</f>
        <v>42094</v>
      </c>
      <c r="F234" s="206">
        <f>IF(F233="","",INDEX($F$16:$DP$17,1,MATCH(F233,$F$17:$DP$17,1)))</f>
        <v>42094</v>
      </c>
      <c r="G234" s="206">
        <f>IF(G233="","",INDEX($F$16:$DP$17,1,MATCH(G233,$F$17:$DP$17,1)))</f>
        <v>42094</v>
      </c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50" t="s">
        <v>172</v>
      </c>
    </row>
    <row r="235" spans="3:120" s="29" customFormat="1" ht="15" customHeight="1">
      <c r="C235" s="207"/>
      <c r="D235" s="381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50" t="s">
        <v>172</v>
      </c>
    </row>
    <row r="236" spans="3:120" s="29" customFormat="1" ht="15" customHeight="1">
      <c r="C236" s="34" t="str">
        <f>C226&amp;" Driven By?"</f>
        <v xml:space="preserve"> Driven By?</v>
      </c>
      <c r="D236" s="281" t="s">
        <v>466</v>
      </c>
      <c r="E236" s="280">
        <f>IF(D236=F236,0,1)</f>
        <v>0</v>
      </c>
      <c r="F236" s="279" t="s">
        <v>466</v>
      </c>
      <c r="G236" s="279" t="s">
        <v>465</v>
      </c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50" t="s">
        <v>172</v>
      </c>
    </row>
    <row r="237" spans="3:120" s="29" customFormat="1" ht="15" customHeight="1">
      <c r="C237" s="18"/>
      <c r="D237" s="381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50" t="s">
        <v>172</v>
      </c>
    </row>
    <row r="238" spans="3:120" s="29" customFormat="1" ht="15" customHeight="1">
      <c r="C238" s="26" t="s">
        <v>142</v>
      </c>
      <c r="D238" s="206"/>
      <c r="E238" s="206"/>
      <c r="G238" s="206"/>
      <c r="DO238" s="18"/>
      <c r="DP238" s="50" t="s">
        <v>172</v>
      </c>
    </row>
    <row r="239" spans="3:120" s="29" customFormat="1" ht="15" customHeight="1">
      <c r="C239" s="34" t="str">
        <f>F227&amp;" "&amp;C227&amp;" "&amp;C238</f>
        <v>Phase A Lockers Units</v>
      </c>
      <c r="D239" s="240">
        <f>F231</f>
        <v>0</v>
      </c>
      <c r="E239" s="240">
        <f>F233</f>
        <v>0</v>
      </c>
      <c r="F239" s="342">
        <f ca="1">IFERROR(IF(F$17="","",IF(AND(F$17&gt;=$D239,F$17&lt;=$E239),IF($E$236=1,$F$229/($E239-$D239+1),$F$229*(F$188/(OFFSET($F$189,0,$E239)-OFFSET($F$189,0,$D239-1)))),0)),0)</f>
        <v>0</v>
      </c>
      <c r="G239" s="342">
        <f t="shared" ref="G239:BR239" ca="1" si="476">IFERROR(IF(G$17="","",IF(AND(G$17&gt;=$D239,G$17&lt;=$E239),IF($E$236=1,$F$229/($E239-$D239+1),$F$229*(G$188/(OFFSET($F$189,0,$E239)-OFFSET($F$189,0,$D239-1)))),0)),0)</f>
        <v>0</v>
      </c>
      <c r="H239" s="342">
        <f t="shared" ca="1" si="476"/>
        <v>0</v>
      </c>
      <c r="I239" s="342">
        <f t="shared" ca="1" si="476"/>
        <v>0</v>
      </c>
      <c r="J239" s="342">
        <f t="shared" ca="1" si="476"/>
        <v>0</v>
      </c>
      <c r="K239" s="342">
        <f t="shared" ca="1" si="476"/>
        <v>0</v>
      </c>
      <c r="L239" s="342">
        <f t="shared" ca="1" si="476"/>
        <v>0</v>
      </c>
      <c r="M239" s="342">
        <f t="shared" ca="1" si="476"/>
        <v>0</v>
      </c>
      <c r="N239" s="342">
        <f t="shared" ca="1" si="476"/>
        <v>0</v>
      </c>
      <c r="O239" s="342">
        <f t="shared" ca="1" si="476"/>
        <v>0</v>
      </c>
      <c r="P239" s="342">
        <f t="shared" ca="1" si="476"/>
        <v>0</v>
      </c>
      <c r="Q239" s="342">
        <f t="shared" ca="1" si="476"/>
        <v>0</v>
      </c>
      <c r="R239" s="342">
        <f t="shared" ca="1" si="476"/>
        <v>0</v>
      </c>
      <c r="S239" s="342">
        <f t="shared" ca="1" si="476"/>
        <v>0</v>
      </c>
      <c r="T239" s="342">
        <f t="shared" ca="1" si="476"/>
        <v>0</v>
      </c>
      <c r="U239" s="342">
        <f t="shared" ca="1" si="476"/>
        <v>0</v>
      </c>
      <c r="V239" s="342">
        <f t="shared" ca="1" si="476"/>
        <v>0</v>
      </c>
      <c r="W239" s="342">
        <f t="shared" ca="1" si="476"/>
        <v>0</v>
      </c>
      <c r="X239" s="342">
        <f t="shared" ca="1" si="476"/>
        <v>0</v>
      </c>
      <c r="Y239" s="342">
        <f t="shared" ca="1" si="476"/>
        <v>0</v>
      </c>
      <c r="Z239" s="342">
        <f t="shared" ca="1" si="476"/>
        <v>0</v>
      </c>
      <c r="AA239" s="342">
        <f t="shared" ca="1" si="476"/>
        <v>0</v>
      </c>
      <c r="AB239" s="342">
        <f t="shared" ca="1" si="476"/>
        <v>0</v>
      </c>
      <c r="AC239" s="342">
        <f t="shared" ca="1" si="476"/>
        <v>0</v>
      </c>
      <c r="AD239" s="342">
        <f t="shared" ca="1" si="476"/>
        <v>0</v>
      </c>
      <c r="AE239" s="342">
        <f t="shared" ca="1" si="476"/>
        <v>0</v>
      </c>
      <c r="AF239" s="342">
        <f t="shared" ca="1" si="476"/>
        <v>0</v>
      </c>
      <c r="AG239" s="342">
        <f t="shared" ca="1" si="476"/>
        <v>0</v>
      </c>
      <c r="AH239" s="342">
        <f t="shared" ca="1" si="476"/>
        <v>0</v>
      </c>
      <c r="AI239" s="342">
        <f t="shared" ca="1" si="476"/>
        <v>0</v>
      </c>
      <c r="AJ239" s="342">
        <f t="shared" ca="1" si="476"/>
        <v>0</v>
      </c>
      <c r="AK239" s="342">
        <f t="shared" ca="1" si="476"/>
        <v>0</v>
      </c>
      <c r="AL239" s="342">
        <f t="shared" ca="1" si="476"/>
        <v>0</v>
      </c>
      <c r="AM239" s="342">
        <f t="shared" ca="1" si="476"/>
        <v>0</v>
      </c>
      <c r="AN239" s="342">
        <f t="shared" ca="1" si="476"/>
        <v>0</v>
      </c>
      <c r="AO239" s="342">
        <f t="shared" ca="1" si="476"/>
        <v>0</v>
      </c>
      <c r="AP239" s="342">
        <f t="shared" ca="1" si="476"/>
        <v>0</v>
      </c>
      <c r="AQ239" s="342">
        <f t="shared" ca="1" si="476"/>
        <v>0</v>
      </c>
      <c r="AR239" s="342">
        <f t="shared" ca="1" si="476"/>
        <v>0</v>
      </c>
      <c r="AS239" s="342">
        <f t="shared" ca="1" si="476"/>
        <v>0</v>
      </c>
      <c r="AT239" s="342">
        <f t="shared" ca="1" si="476"/>
        <v>0</v>
      </c>
      <c r="AU239" s="342">
        <f t="shared" ca="1" si="476"/>
        <v>0</v>
      </c>
      <c r="AV239" s="342">
        <f t="shared" ca="1" si="476"/>
        <v>0</v>
      </c>
      <c r="AW239" s="342">
        <f t="shared" ca="1" si="476"/>
        <v>0</v>
      </c>
      <c r="AX239" s="342">
        <f t="shared" ca="1" si="476"/>
        <v>0</v>
      </c>
      <c r="AY239" s="342">
        <f t="shared" ca="1" si="476"/>
        <v>0</v>
      </c>
      <c r="AZ239" s="342">
        <f t="shared" ca="1" si="476"/>
        <v>0</v>
      </c>
      <c r="BA239" s="342">
        <f t="shared" ca="1" si="476"/>
        <v>0</v>
      </c>
      <c r="BB239" s="342">
        <f t="shared" ca="1" si="476"/>
        <v>0</v>
      </c>
      <c r="BC239" s="342">
        <f t="shared" ca="1" si="476"/>
        <v>0</v>
      </c>
      <c r="BD239" s="342">
        <f t="shared" ca="1" si="476"/>
        <v>0</v>
      </c>
      <c r="BE239" s="342">
        <f t="shared" ca="1" si="476"/>
        <v>0</v>
      </c>
      <c r="BF239" s="342">
        <f t="shared" ca="1" si="476"/>
        <v>0</v>
      </c>
      <c r="BG239" s="342">
        <f t="shared" ca="1" si="476"/>
        <v>0</v>
      </c>
      <c r="BH239" s="342">
        <f t="shared" ca="1" si="476"/>
        <v>0</v>
      </c>
      <c r="BI239" s="342">
        <f t="shared" ca="1" si="476"/>
        <v>0</v>
      </c>
      <c r="BJ239" s="342">
        <f t="shared" ca="1" si="476"/>
        <v>0</v>
      </c>
      <c r="BK239" s="342">
        <f t="shared" ca="1" si="476"/>
        <v>0</v>
      </c>
      <c r="BL239" s="342">
        <f t="shared" ca="1" si="476"/>
        <v>0</v>
      </c>
      <c r="BM239" s="342">
        <f t="shared" ca="1" si="476"/>
        <v>0</v>
      </c>
      <c r="BN239" s="342">
        <f t="shared" ca="1" si="476"/>
        <v>0</v>
      </c>
      <c r="BO239" s="342" t="str">
        <f t="shared" ca="1" si="476"/>
        <v/>
      </c>
      <c r="BP239" s="342" t="str">
        <f t="shared" ca="1" si="476"/>
        <v/>
      </c>
      <c r="BQ239" s="342" t="str">
        <f t="shared" ca="1" si="476"/>
        <v/>
      </c>
      <c r="BR239" s="342" t="str">
        <f t="shared" ca="1" si="476"/>
        <v/>
      </c>
      <c r="BS239" s="342" t="str">
        <f t="shared" ref="BS239:DN239" ca="1" si="477">IFERROR(IF(BS$17="","",IF(AND(BS$17&gt;=$D239,BS$17&lt;=$E239),IF($E$236=1,$F$229/($E239-$D239+1),$F$229*(BS$188/(OFFSET($F$189,0,$E239)-OFFSET($F$189,0,$D239-1)))),0)),0)</f>
        <v/>
      </c>
      <c r="BT239" s="342" t="str">
        <f t="shared" ca="1" si="477"/>
        <v/>
      </c>
      <c r="BU239" s="342" t="str">
        <f t="shared" ca="1" si="477"/>
        <v/>
      </c>
      <c r="BV239" s="342" t="str">
        <f t="shared" ca="1" si="477"/>
        <v/>
      </c>
      <c r="BW239" s="342" t="str">
        <f t="shared" ca="1" si="477"/>
        <v/>
      </c>
      <c r="BX239" s="342" t="str">
        <f t="shared" ca="1" si="477"/>
        <v/>
      </c>
      <c r="BY239" s="342" t="str">
        <f t="shared" ca="1" si="477"/>
        <v/>
      </c>
      <c r="BZ239" s="342" t="str">
        <f t="shared" ca="1" si="477"/>
        <v/>
      </c>
      <c r="CA239" s="342" t="str">
        <f t="shared" ca="1" si="477"/>
        <v/>
      </c>
      <c r="CB239" s="342" t="str">
        <f t="shared" ca="1" si="477"/>
        <v/>
      </c>
      <c r="CC239" s="342" t="str">
        <f t="shared" ca="1" si="477"/>
        <v/>
      </c>
      <c r="CD239" s="342" t="str">
        <f t="shared" ca="1" si="477"/>
        <v/>
      </c>
      <c r="CE239" s="342" t="str">
        <f t="shared" ca="1" si="477"/>
        <v/>
      </c>
      <c r="CF239" s="342" t="str">
        <f t="shared" ca="1" si="477"/>
        <v/>
      </c>
      <c r="CG239" s="342" t="str">
        <f t="shared" ca="1" si="477"/>
        <v/>
      </c>
      <c r="CH239" s="342" t="str">
        <f t="shared" ca="1" si="477"/>
        <v/>
      </c>
      <c r="CI239" s="342" t="str">
        <f t="shared" ca="1" si="477"/>
        <v/>
      </c>
      <c r="CJ239" s="342" t="str">
        <f t="shared" ca="1" si="477"/>
        <v/>
      </c>
      <c r="CK239" s="342" t="str">
        <f t="shared" ca="1" si="477"/>
        <v/>
      </c>
      <c r="CL239" s="342" t="str">
        <f t="shared" ca="1" si="477"/>
        <v/>
      </c>
      <c r="CM239" s="342" t="str">
        <f t="shared" ca="1" si="477"/>
        <v/>
      </c>
      <c r="CN239" s="342" t="str">
        <f t="shared" ca="1" si="477"/>
        <v/>
      </c>
      <c r="CO239" s="342" t="str">
        <f t="shared" ca="1" si="477"/>
        <v/>
      </c>
      <c r="CP239" s="342" t="str">
        <f t="shared" ca="1" si="477"/>
        <v/>
      </c>
      <c r="CQ239" s="342" t="str">
        <f t="shared" ca="1" si="477"/>
        <v/>
      </c>
      <c r="CR239" s="342" t="str">
        <f t="shared" ca="1" si="477"/>
        <v/>
      </c>
      <c r="CS239" s="342" t="str">
        <f t="shared" ca="1" si="477"/>
        <v/>
      </c>
      <c r="CT239" s="342" t="str">
        <f t="shared" ca="1" si="477"/>
        <v/>
      </c>
      <c r="CU239" s="342" t="str">
        <f t="shared" ca="1" si="477"/>
        <v/>
      </c>
      <c r="CV239" s="342" t="str">
        <f t="shared" ca="1" si="477"/>
        <v/>
      </c>
      <c r="CW239" s="342" t="str">
        <f t="shared" ca="1" si="477"/>
        <v/>
      </c>
      <c r="CX239" s="342" t="str">
        <f t="shared" ca="1" si="477"/>
        <v/>
      </c>
      <c r="CY239" s="342" t="str">
        <f t="shared" ca="1" si="477"/>
        <v/>
      </c>
      <c r="CZ239" s="342" t="str">
        <f t="shared" ca="1" si="477"/>
        <v/>
      </c>
      <c r="DA239" s="342" t="str">
        <f t="shared" ca="1" si="477"/>
        <v/>
      </c>
      <c r="DB239" s="342" t="str">
        <f t="shared" ca="1" si="477"/>
        <v/>
      </c>
      <c r="DC239" s="342" t="str">
        <f t="shared" ca="1" si="477"/>
        <v/>
      </c>
      <c r="DD239" s="342" t="str">
        <f t="shared" ca="1" si="477"/>
        <v/>
      </c>
      <c r="DE239" s="342" t="str">
        <f t="shared" ca="1" si="477"/>
        <v/>
      </c>
      <c r="DF239" s="342" t="str">
        <f t="shared" ca="1" si="477"/>
        <v/>
      </c>
      <c r="DG239" s="342" t="str">
        <f t="shared" ca="1" si="477"/>
        <v/>
      </c>
      <c r="DH239" s="342" t="str">
        <f t="shared" ca="1" si="477"/>
        <v/>
      </c>
      <c r="DI239" s="342" t="str">
        <f t="shared" ca="1" si="477"/>
        <v/>
      </c>
      <c r="DJ239" s="342" t="str">
        <f t="shared" ca="1" si="477"/>
        <v/>
      </c>
      <c r="DK239" s="342" t="str">
        <f t="shared" ca="1" si="477"/>
        <v/>
      </c>
      <c r="DL239" s="342" t="str">
        <f t="shared" ca="1" si="477"/>
        <v/>
      </c>
      <c r="DM239" s="342" t="str">
        <f t="shared" ca="1" si="477"/>
        <v/>
      </c>
      <c r="DN239" s="342" t="str">
        <f t="shared" ca="1" si="477"/>
        <v/>
      </c>
      <c r="DO239" s="406">
        <f ca="1">SUM(F239:DN239)</f>
        <v>0</v>
      </c>
      <c r="DP239" s="50" t="s">
        <v>172</v>
      </c>
    </row>
    <row r="240" spans="3:120" s="29" customFormat="1" ht="15" customHeight="1">
      <c r="C240" s="34" t="str">
        <f>G227&amp;" "&amp;C227&amp;" "&amp;C238</f>
        <v>Phase B Lockers Units</v>
      </c>
      <c r="D240" s="409">
        <f>G231</f>
        <v>0</v>
      </c>
      <c r="E240" s="409">
        <f>G233</f>
        <v>0</v>
      </c>
      <c r="F240" s="342">
        <f ca="1">IFERROR(IF(F$17="","",IF(AND(F$17&gt;=$D240,F$17&lt;=$E240),IF($E$236=1,$G$229/($E240-$D240+1),$G$229*(F$190/(OFFSET($F$191,0,$E240)-OFFSET($F$191,0,$D240-1)))),0)),0)</f>
        <v>0</v>
      </c>
      <c r="G240" s="342">
        <f t="shared" ref="G240:BR240" ca="1" si="478">IFERROR(IF(G$17="","",IF(AND(G$17&gt;=$D240,G$17&lt;=$E240),IF($E$236=1,$G$229/($E240-$D240+1),$G$229*(G$190/(OFFSET($F$191,0,$E240)-OFFSET($F$191,0,$D240-1)))),0)),0)</f>
        <v>0</v>
      </c>
      <c r="H240" s="342">
        <f t="shared" ca="1" si="478"/>
        <v>0</v>
      </c>
      <c r="I240" s="342">
        <f t="shared" ca="1" si="478"/>
        <v>0</v>
      </c>
      <c r="J240" s="342">
        <f t="shared" ca="1" si="478"/>
        <v>0</v>
      </c>
      <c r="K240" s="342">
        <f t="shared" ca="1" si="478"/>
        <v>0</v>
      </c>
      <c r="L240" s="342">
        <f t="shared" ca="1" si="478"/>
        <v>0</v>
      </c>
      <c r="M240" s="342">
        <f t="shared" ca="1" si="478"/>
        <v>0</v>
      </c>
      <c r="N240" s="342">
        <f t="shared" ca="1" si="478"/>
        <v>0</v>
      </c>
      <c r="O240" s="342">
        <f t="shared" ca="1" si="478"/>
        <v>0</v>
      </c>
      <c r="P240" s="342">
        <f t="shared" ca="1" si="478"/>
        <v>0</v>
      </c>
      <c r="Q240" s="342">
        <f t="shared" ca="1" si="478"/>
        <v>0</v>
      </c>
      <c r="R240" s="342">
        <f t="shared" ca="1" si="478"/>
        <v>0</v>
      </c>
      <c r="S240" s="342">
        <f t="shared" ca="1" si="478"/>
        <v>0</v>
      </c>
      <c r="T240" s="342">
        <f t="shared" ca="1" si="478"/>
        <v>0</v>
      </c>
      <c r="U240" s="342">
        <f t="shared" ca="1" si="478"/>
        <v>0</v>
      </c>
      <c r="V240" s="342">
        <f t="shared" ca="1" si="478"/>
        <v>0</v>
      </c>
      <c r="W240" s="342">
        <f t="shared" ca="1" si="478"/>
        <v>0</v>
      </c>
      <c r="X240" s="342">
        <f t="shared" ca="1" si="478"/>
        <v>0</v>
      </c>
      <c r="Y240" s="342">
        <f t="shared" ca="1" si="478"/>
        <v>0</v>
      </c>
      <c r="Z240" s="342">
        <f t="shared" ca="1" si="478"/>
        <v>0</v>
      </c>
      <c r="AA240" s="342">
        <f t="shared" ca="1" si="478"/>
        <v>0</v>
      </c>
      <c r="AB240" s="342">
        <f t="shared" ca="1" si="478"/>
        <v>0</v>
      </c>
      <c r="AC240" s="342">
        <f t="shared" ca="1" si="478"/>
        <v>0</v>
      </c>
      <c r="AD240" s="342">
        <f t="shared" ca="1" si="478"/>
        <v>0</v>
      </c>
      <c r="AE240" s="342">
        <f t="shared" ca="1" si="478"/>
        <v>0</v>
      </c>
      <c r="AF240" s="342">
        <f t="shared" ca="1" si="478"/>
        <v>0</v>
      </c>
      <c r="AG240" s="342">
        <f t="shared" ca="1" si="478"/>
        <v>0</v>
      </c>
      <c r="AH240" s="342">
        <f t="shared" ca="1" si="478"/>
        <v>0</v>
      </c>
      <c r="AI240" s="342">
        <f t="shared" ca="1" si="478"/>
        <v>0</v>
      </c>
      <c r="AJ240" s="342">
        <f t="shared" ca="1" si="478"/>
        <v>0</v>
      </c>
      <c r="AK240" s="342">
        <f t="shared" ca="1" si="478"/>
        <v>0</v>
      </c>
      <c r="AL240" s="342">
        <f t="shared" ca="1" si="478"/>
        <v>0</v>
      </c>
      <c r="AM240" s="342">
        <f t="shared" ca="1" si="478"/>
        <v>0</v>
      </c>
      <c r="AN240" s="342">
        <f t="shared" ca="1" si="478"/>
        <v>0</v>
      </c>
      <c r="AO240" s="342">
        <f t="shared" ca="1" si="478"/>
        <v>0</v>
      </c>
      <c r="AP240" s="342">
        <f t="shared" ca="1" si="478"/>
        <v>0</v>
      </c>
      <c r="AQ240" s="342">
        <f t="shared" ca="1" si="478"/>
        <v>0</v>
      </c>
      <c r="AR240" s="342">
        <f t="shared" ca="1" si="478"/>
        <v>0</v>
      </c>
      <c r="AS240" s="342">
        <f t="shared" ca="1" si="478"/>
        <v>0</v>
      </c>
      <c r="AT240" s="342">
        <f t="shared" ca="1" si="478"/>
        <v>0</v>
      </c>
      <c r="AU240" s="342">
        <f t="shared" ca="1" si="478"/>
        <v>0</v>
      </c>
      <c r="AV240" s="342">
        <f t="shared" ca="1" si="478"/>
        <v>0</v>
      </c>
      <c r="AW240" s="342">
        <f t="shared" ca="1" si="478"/>
        <v>0</v>
      </c>
      <c r="AX240" s="342">
        <f t="shared" ca="1" si="478"/>
        <v>0</v>
      </c>
      <c r="AY240" s="342">
        <f t="shared" ca="1" si="478"/>
        <v>0</v>
      </c>
      <c r="AZ240" s="342">
        <f t="shared" ca="1" si="478"/>
        <v>0</v>
      </c>
      <c r="BA240" s="342">
        <f t="shared" ca="1" si="478"/>
        <v>0</v>
      </c>
      <c r="BB240" s="342">
        <f t="shared" ca="1" si="478"/>
        <v>0</v>
      </c>
      <c r="BC240" s="342">
        <f t="shared" ca="1" si="478"/>
        <v>0</v>
      </c>
      <c r="BD240" s="342">
        <f t="shared" ca="1" si="478"/>
        <v>0</v>
      </c>
      <c r="BE240" s="342">
        <f t="shared" ca="1" si="478"/>
        <v>0</v>
      </c>
      <c r="BF240" s="342">
        <f t="shared" ca="1" si="478"/>
        <v>0</v>
      </c>
      <c r="BG240" s="342">
        <f t="shared" ca="1" si="478"/>
        <v>0</v>
      </c>
      <c r="BH240" s="342">
        <f t="shared" ca="1" si="478"/>
        <v>0</v>
      </c>
      <c r="BI240" s="342">
        <f t="shared" ca="1" si="478"/>
        <v>0</v>
      </c>
      <c r="BJ240" s="342">
        <f t="shared" ca="1" si="478"/>
        <v>0</v>
      </c>
      <c r="BK240" s="342">
        <f t="shared" ca="1" si="478"/>
        <v>0</v>
      </c>
      <c r="BL240" s="342">
        <f t="shared" ca="1" si="478"/>
        <v>0</v>
      </c>
      <c r="BM240" s="342">
        <f t="shared" ca="1" si="478"/>
        <v>0</v>
      </c>
      <c r="BN240" s="342">
        <f t="shared" ca="1" si="478"/>
        <v>0</v>
      </c>
      <c r="BO240" s="342" t="str">
        <f t="shared" ca="1" si="478"/>
        <v/>
      </c>
      <c r="BP240" s="342" t="str">
        <f t="shared" ca="1" si="478"/>
        <v/>
      </c>
      <c r="BQ240" s="342" t="str">
        <f t="shared" ca="1" si="478"/>
        <v/>
      </c>
      <c r="BR240" s="342" t="str">
        <f t="shared" ca="1" si="478"/>
        <v/>
      </c>
      <c r="BS240" s="342" t="str">
        <f t="shared" ref="BS240:DN240" ca="1" si="479">IFERROR(IF(BS$17="","",IF(AND(BS$17&gt;=$D240,BS$17&lt;=$E240),IF($E$236=1,$G$229/($E240-$D240+1),$G$229*(BS$190/(OFFSET($F$191,0,$E240)-OFFSET($F$191,0,$D240-1)))),0)),0)</f>
        <v/>
      </c>
      <c r="BT240" s="342" t="str">
        <f t="shared" ca="1" si="479"/>
        <v/>
      </c>
      <c r="BU240" s="342" t="str">
        <f t="shared" ca="1" si="479"/>
        <v/>
      </c>
      <c r="BV240" s="342" t="str">
        <f t="shared" ca="1" si="479"/>
        <v/>
      </c>
      <c r="BW240" s="342" t="str">
        <f t="shared" ca="1" si="479"/>
        <v/>
      </c>
      <c r="BX240" s="342" t="str">
        <f t="shared" ca="1" si="479"/>
        <v/>
      </c>
      <c r="BY240" s="342" t="str">
        <f t="shared" ca="1" si="479"/>
        <v/>
      </c>
      <c r="BZ240" s="342" t="str">
        <f t="shared" ca="1" si="479"/>
        <v/>
      </c>
      <c r="CA240" s="342" t="str">
        <f t="shared" ca="1" si="479"/>
        <v/>
      </c>
      <c r="CB240" s="342" t="str">
        <f t="shared" ca="1" si="479"/>
        <v/>
      </c>
      <c r="CC240" s="342" t="str">
        <f t="shared" ca="1" si="479"/>
        <v/>
      </c>
      <c r="CD240" s="342" t="str">
        <f t="shared" ca="1" si="479"/>
        <v/>
      </c>
      <c r="CE240" s="342" t="str">
        <f t="shared" ca="1" si="479"/>
        <v/>
      </c>
      <c r="CF240" s="342" t="str">
        <f t="shared" ca="1" si="479"/>
        <v/>
      </c>
      <c r="CG240" s="342" t="str">
        <f t="shared" ca="1" si="479"/>
        <v/>
      </c>
      <c r="CH240" s="342" t="str">
        <f t="shared" ca="1" si="479"/>
        <v/>
      </c>
      <c r="CI240" s="342" t="str">
        <f t="shared" ca="1" si="479"/>
        <v/>
      </c>
      <c r="CJ240" s="342" t="str">
        <f t="shared" ca="1" si="479"/>
        <v/>
      </c>
      <c r="CK240" s="342" t="str">
        <f t="shared" ca="1" si="479"/>
        <v/>
      </c>
      <c r="CL240" s="342" t="str">
        <f t="shared" ca="1" si="479"/>
        <v/>
      </c>
      <c r="CM240" s="342" t="str">
        <f t="shared" ca="1" si="479"/>
        <v/>
      </c>
      <c r="CN240" s="342" t="str">
        <f t="shared" ca="1" si="479"/>
        <v/>
      </c>
      <c r="CO240" s="342" t="str">
        <f t="shared" ca="1" si="479"/>
        <v/>
      </c>
      <c r="CP240" s="342" t="str">
        <f t="shared" ca="1" si="479"/>
        <v/>
      </c>
      <c r="CQ240" s="342" t="str">
        <f t="shared" ca="1" si="479"/>
        <v/>
      </c>
      <c r="CR240" s="342" t="str">
        <f t="shared" ca="1" si="479"/>
        <v/>
      </c>
      <c r="CS240" s="342" t="str">
        <f t="shared" ca="1" si="479"/>
        <v/>
      </c>
      <c r="CT240" s="342" t="str">
        <f t="shared" ca="1" si="479"/>
        <v/>
      </c>
      <c r="CU240" s="342" t="str">
        <f t="shared" ca="1" si="479"/>
        <v/>
      </c>
      <c r="CV240" s="342" t="str">
        <f t="shared" ca="1" si="479"/>
        <v/>
      </c>
      <c r="CW240" s="342" t="str">
        <f t="shared" ca="1" si="479"/>
        <v/>
      </c>
      <c r="CX240" s="342" t="str">
        <f t="shared" ca="1" si="479"/>
        <v/>
      </c>
      <c r="CY240" s="342" t="str">
        <f t="shared" ca="1" si="479"/>
        <v/>
      </c>
      <c r="CZ240" s="342" t="str">
        <f t="shared" ca="1" si="479"/>
        <v/>
      </c>
      <c r="DA240" s="342" t="str">
        <f t="shared" ca="1" si="479"/>
        <v/>
      </c>
      <c r="DB240" s="342" t="str">
        <f t="shared" ca="1" si="479"/>
        <v/>
      </c>
      <c r="DC240" s="342" t="str">
        <f t="shared" ca="1" si="479"/>
        <v/>
      </c>
      <c r="DD240" s="342" t="str">
        <f t="shared" ca="1" si="479"/>
        <v/>
      </c>
      <c r="DE240" s="342" t="str">
        <f t="shared" ca="1" si="479"/>
        <v/>
      </c>
      <c r="DF240" s="342" t="str">
        <f t="shared" ca="1" si="479"/>
        <v/>
      </c>
      <c r="DG240" s="342" t="str">
        <f t="shared" ca="1" si="479"/>
        <v/>
      </c>
      <c r="DH240" s="342" t="str">
        <f t="shared" ca="1" si="479"/>
        <v/>
      </c>
      <c r="DI240" s="342" t="str">
        <f t="shared" ca="1" si="479"/>
        <v/>
      </c>
      <c r="DJ240" s="342" t="str">
        <f t="shared" ca="1" si="479"/>
        <v/>
      </c>
      <c r="DK240" s="342" t="str">
        <f t="shared" ca="1" si="479"/>
        <v/>
      </c>
      <c r="DL240" s="342" t="str">
        <f t="shared" ca="1" si="479"/>
        <v/>
      </c>
      <c r="DM240" s="342" t="str">
        <f t="shared" ca="1" si="479"/>
        <v/>
      </c>
      <c r="DN240" s="342" t="str">
        <f t="shared" ca="1" si="479"/>
        <v/>
      </c>
      <c r="DO240" s="408">
        <f ca="1">SUM(F240:DN240)</f>
        <v>0</v>
      </c>
      <c r="DP240" s="50" t="s">
        <v>172</v>
      </c>
    </row>
    <row r="241" spans="3:120" s="29" customFormat="1" ht="15" customHeight="1">
      <c r="C241" s="292" t="str">
        <f>"Total "&amp;C226&amp;" "&amp;C238</f>
        <v>Total  Units</v>
      </c>
      <c r="D241" s="404"/>
      <c r="E241" s="404"/>
      <c r="F241" s="407">
        <f t="shared" ref="F241:AK241" ca="1" si="480">IF(F$17="","",F240+F239)</f>
        <v>0</v>
      </c>
      <c r="G241" s="407">
        <f t="shared" ca="1" si="480"/>
        <v>0</v>
      </c>
      <c r="H241" s="407">
        <f t="shared" ca="1" si="480"/>
        <v>0</v>
      </c>
      <c r="I241" s="407">
        <f t="shared" ca="1" si="480"/>
        <v>0</v>
      </c>
      <c r="J241" s="407">
        <f t="shared" ca="1" si="480"/>
        <v>0</v>
      </c>
      <c r="K241" s="407">
        <f t="shared" ca="1" si="480"/>
        <v>0</v>
      </c>
      <c r="L241" s="407">
        <f t="shared" ca="1" si="480"/>
        <v>0</v>
      </c>
      <c r="M241" s="407">
        <f t="shared" ca="1" si="480"/>
        <v>0</v>
      </c>
      <c r="N241" s="407">
        <f t="shared" ca="1" si="480"/>
        <v>0</v>
      </c>
      <c r="O241" s="407">
        <f t="shared" ca="1" si="480"/>
        <v>0</v>
      </c>
      <c r="P241" s="407">
        <f t="shared" ca="1" si="480"/>
        <v>0</v>
      </c>
      <c r="Q241" s="407">
        <f t="shared" ca="1" si="480"/>
        <v>0</v>
      </c>
      <c r="R241" s="407">
        <f t="shared" ca="1" si="480"/>
        <v>0</v>
      </c>
      <c r="S241" s="407">
        <f t="shared" ca="1" si="480"/>
        <v>0</v>
      </c>
      <c r="T241" s="407">
        <f t="shared" ca="1" si="480"/>
        <v>0</v>
      </c>
      <c r="U241" s="407">
        <f t="shared" ca="1" si="480"/>
        <v>0</v>
      </c>
      <c r="V241" s="407">
        <f t="shared" ca="1" si="480"/>
        <v>0</v>
      </c>
      <c r="W241" s="407">
        <f t="shared" ca="1" si="480"/>
        <v>0</v>
      </c>
      <c r="X241" s="407">
        <f t="shared" ca="1" si="480"/>
        <v>0</v>
      </c>
      <c r="Y241" s="407">
        <f t="shared" ca="1" si="480"/>
        <v>0</v>
      </c>
      <c r="Z241" s="407">
        <f t="shared" ca="1" si="480"/>
        <v>0</v>
      </c>
      <c r="AA241" s="407">
        <f t="shared" ca="1" si="480"/>
        <v>0</v>
      </c>
      <c r="AB241" s="407">
        <f t="shared" ca="1" si="480"/>
        <v>0</v>
      </c>
      <c r="AC241" s="407">
        <f t="shared" ca="1" si="480"/>
        <v>0</v>
      </c>
      <c r="AD241" s="407">
        <f t="shared" ca="1" si="480"/>
        <v>0</v>
      </c>
      <c r="AE241" s="407">
        <f t="shared" ca="1" si="480"/>
        <v>0</v>
      </c>
      <c r="AF241" s="407">
        <f t="shared" ca="1" si="480"/>
        <v>0</v>
      </c>
      <c r="AG241" s="407">
        <f t="shared" ca="1" si="480"/>
        <v>0</v>
      </c>
      <c r="AH241" s="407">
        <f t="shared" ca="1" si="480"/>
        <v>0</v>
      </c>
      <c r="AI241" s="407">
        <f t="shared" ca="1" si="480"/>
        <v>0</v>
      </c>
      <c r="AJ241" s="407">
        <f t="shared" ca="1" si="480"/>
        <v>0</v>
      </c>
      <c r="AK241" s="407">
        <f t="shared" ca="1" si="480"/>
        <v>0</v>
      </c>
      <c r="AL241" s="407">
        <f t="shared" ref="AL241:BQ241" ca="1" si="481">IF(AL$17="","",AL240+AL239)</f>
        <v>0</v>
      </c>
      <c r="AM241" s="407">
        <f t="shared" ca="1" si="481"/>
        <v>0</v>
      </c>
      <c r="AN241" s="407">
        <f t="shared" ca="1" si="481"/>
        <v>0</v>
      </c>
      <c r="AO241" s="407">
        <f t="shared" ca="1" si="481"/>
        <v>0</v>
      </c>
      <c r="AP241" s="407">
        <f t="shared" ca="1" si="481"/>
        <v>0</v>
      </c>
      <c r="AQ241" s="407">
        <f t="shared" ca="1" si="481"/>
        <v>0</v>
      </c>
      <c r="AR241" s="407">
        <f t="shared" ca="1" si="481"/>
        <v>0</v>
      </c>
      <c r="AS241" s="407">
        <f t="shared" ca="1" si="481"/>
        <v>0</v>
      </c>
      <c r="AT241" s="407">
        <f t="shared" ca="1" si="481"/>
        <v>0</v>
      </c>
      <c r="AU241" s="407">
        <f t="shared" ca="1" si="481"/>
        <v>0</v>
      </c>
      <c r="AV241" s="407">
        <f t="shared" ca="1" si="481"/>
        <v>0</v>
      </c>
      <c r="AW241" s="407">
        <f t="shared" ca="1" si="481"/>
        <v>0</v>
      </c>
      <c r="AX241" s="407">
        <f t="shared" ca="1" si="481"/>
        <v>0</v>
      </c>
      <c r="AY241" s="407">
        <f t="shared" ca="1" si="481"/>
        <v>0</v>
      </c>
      <c r="AZ241" s="407">
        <f t="shared" ca="1" si="481"/>
        <v>0</v>
      </c>
      <c r="BA241" s="407">
        <f t="shared" ca="1" si="481"/>
        <v>0</v>
      </c>
      <c r="BB241" s="407">
        <f t="shared" ca="1" si="481"/>
        <v>0</v>
      </c>
      <c r="BC241" s="407">
        <f t="shared" ca="1" si="481"/>
        <v>0</v>
      </c>
      <c r="BD241" s="407">
        <f t="shared" ca="1" si="481"/>
        <v>0</v>
      </c>
      <c r="BE241" s="407">
        <f t="shared" ca="1" si="481"/>
        <v>0</v>
      </c>
      <c r="BF241" s="407">
        <f t="shared" ca="1" si="481"/>
        <v>0</v>
      </c>
      <c r="BG241" s="407">
        <f t="shared" ca="1" si="481"/>
        <v>0</v>
      </c>
      <c r="BH241" s="407">
        <f t="shared" ca="1" si="481"/>
        <v>0</v>
      </c>
      <c r="BI241" s="407">
        <f t="shared" ca="1" si="481"/>
        <v>0</v>
      </c>
      <c r="BJ241" s="407">
        <f t="shared" ca="1" si="481"/>
        <v>0</v>
      </c>
      <c r="BK241" s="407">
        <f t="shared" ca="1" si="481"/>
        <v>0</v>
      </c>
      <c r="BL241" s="407">
        <f t="shared" ca="1" si="481"/>
        <v>0</v>
      </c>
      <c r="BM241" s="407">
        <f t="shared" ca="1" si="481"/>
        <v>0</v>
      </c>
      <c r="BN241" s="407">
        <f t="shared" ca="1" si="481"/>
        <v>0</v>
      </c>
      <c r="BO241" s="407" t="str">
        <f t="shared" si="481"/>
        <v/>
      </c>
      <c r="BP241" s="407" t="str">
        <f t="shared" si="481"/>
        <v/>
      </c>
      <c r="BQ241" s="407" t="str">
        <f t="shared" si="481"/>
        <v/>
      </c>
      <c r="BR241" s="407" t="str">
        <f t="shared" ref="BR241:CA241" si="482">IF(BR$17="","",BR240+BR239)</f>
        <v/>
      </c>
      <c r="BS241" s="407" t="str">
        <f t="shared" si="482"/>
        <v/>
      </c>
      <c r="BT241" s="407" t="str">
        <f t="shared" si="482"/>
        <v/>
      </c>
      <c r="BU241" s="407" t="str">
        <f t="shared" si="482"/>
        <v/>
      </c>
      <c r="BV241" s="407" t="str">
        <f t="shared" si="482"/>
        <v/>
      </c>
      <c r="BW241" s="407" t="str">
        <f t="shared" si="482"/>
        <v/>
      </c>
      <c r="BX241" s="407" t="str">
        <f t="shared" si="482"/>
        <v/>
      </c>
      <c r="BY241" s="407" t="str">
        <f t="shared" si="482"/>
        <v/>
      </c>
      <c r="BZ241" s="407" t="str">
        <f t="shared" si="482"/>
        <v/>
      </c>
      <c r="CA241" s="407" t="str">
        <f t="shared" si="482"/>
        <v/>
      </c>
      <c r="CB241" s="407" t="str">
        <f t="shared" ref="CB241:DN241" si="483">IF(CB$17="","",CB240+CB239)</f>
        <v/>
      </c>
      <c r="CC241" s="407" t="str">
        <f t="shared" si="483"/>
        <v/>
      </c>
      <c r="CD241" s="407" t="str">
        <f t="shared" si="483"/>
        <v/>
      </c>
      <c r="CE241" s="407" t="str">
        <f t="shared" si="483"/>
        <v/>
      </c>
      <c r="CF241" s="407" t="str">
        <f t="shared" si="483"/>
        <v/>
      </c>
      <c r="CG241" s="407" t="str">
        <f t="shared" si="483"/>
        <v/>
      </c>
      <c r="CH241" s="407" t="str">
        <f t="shared" si="483"/>
        <v/>
      </c>
      <c r="CI241" s="407" t="str">
        <f t="shared" si="483"/>
        <v/>
      </c>
      <c r="CJ241" s="407" t="str">
        <f t="shared" si="483"/>
        <v/>
      </c>
      <c r="CK241" s="407" t="str">
        <f t="shared" si="483"/>
        <v/>
      </c>
      <c r="CL241" s="407" t="str">
        <f t="shared" si="483"/>
        <v/>
      </c>
      <c r="CM241" s="407" t="str">
        <f t="shared" si="483"/>
        <v/>
      </c>
      <c r="CN241" s="407" t="str">
        <f t="shared" si="483"/>
        <v/>
      </c>
      <c r="CO241" s="407" t="str">
        <f t="shared" si="483"/>
        <v/>
      </c>
      <c r="CP241" s="407" t="str">
        <f t="shared" si="483"/>
        <v/>
      </c>
      <c r="CQ241" s="407" t="str">
        <f t="shared" si="483"/>
        <v/>
      </c>
      <c r="CR241" s="407" t="str">
        <f t="shared" si="483"/>
        <v/>
      </c>
      <c r="CS241" s="407" t="str">
        <f t="shared" si="483"/>
        <v/>
      </c>
      <c r="CT241" s="407" t="str">
        <f t="shared" si="483"/>
        <v/>
      </c>
      <c r="CU241" s="407" t="str">
        <f t="shared" si="483"/>
        <v/>
      </c>
      <c r="CV241" s="407" t="str">
        <f t="shared" si="483"/>
        <v/>
      </c>
      <c r="CW241" s="407" t="str">
        <f t="shared" si="483"/>
        <v/>
      </c>
      <c r="CX241" s="407" t="str">
        <f t="shared" si="483"/>
        <v/>
      </c>
      <c r="CY241" s="407" t="str">
        <f t="shared" si="483"/>
        <v/>
      </c>
      <c r="CZ241" s="407" t="str">
        <f t="shared" si="483"/>
        <v/>
      </c>
      <c r="DA241" s="407" t="str">
        <f t="shared" si="483"/>
        <v/>
      </c>
      <c r="DB241" s="407" t="str">
        <f t="shared" si="483"/>
        <v/>
      </c>
      <c r="DC241" s="407" t="str">
        <f t="shared" si="483"/>
        <v/>
      </c>
      <c r="DD241" s="407" t="str">
        <f t="shared" si="483"/>
        <v/>
      </c>
      <c r="DE241" s="407" t="str">
        <f t="shared" si="483"/>
        <v/>
      </c>
      <c r="DF241" s="407" t="str">
        <f t="shared" si="483"/>
        <v/>
      </c>
      <c r="DG241" s="407" t="str">
        <f t="shared" si="483"/>
        <v/>
      </c>
      <c r="DH241" s="407" t="str">
        <f t="shared" si="483"/>
        <v/>
      </c>
      <c r="DI241" s="407" t="str">
        <f t="shared" si="483"/>
        <v/>
      </c>
      <c r="DJ241" s="407" t="str">
        <f t="shared" si="483"/>
        <v/>
      </c>
      <c r="DK241" s="407" t="str">
        <f t="shared" si="483"/>
        <v/>
      </c>
      <c r="DL241" s="407" t="str">
        <f t="shared" si="483"/>
        <v/>
      </c>
      <c r="DM241" s="407" t="str">
        <f t="shared" si="483"/>
        <v/>
      </c>
      <c r="DN241" s="407" t="str">
        <f t="shared" si="483"/>
        <v/>
      </c>
      <c r="DO241" s="406">
        <f ca="1">SUM(F241:DN241)</f>
        <v>0</v>
      </c>
      <c r="DP241" s="50" t="s">
        <v>172</v>
      </c>
    </row>
    <row r="242" spans="3:120" s="29" customFormat="1" ht="15" customHeight="1">
      <c r="C242" s="207"/>
      <c r="D242" s="206"/>
      <c r="E242" s="206"/>
      <c r="F242" s="167"/>
      <c r="G242" s="405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  <c r="AD242" s="167"/>
      <c r="AE242" s="167"/>
      <c r="AF242" s="167"/>
      <c r="AG242" s="167"/>
      <c r="AH242" s="167"/>
      <c r="AI242" s="167"/>
      <c r="AJ242" s="167"/>
      <c r="AK242" s="167"/>
      <c r="AL242" s="167"/>
      <c r="AM242" s="167"/>
      <c r="AN242" s="167"/>
      <c r="AO242" s="167"/>
      <c r="AP242" s="167"/>
      <c r="AQ242" s="167"/>
      <c r="AR242" s="167"/>
      <c r="AS242" s="167"/>
      <c r="AT242" s="167"/>
      <c r="AU242" s="167"/>
      <c r="AV242" s="167"/>
      <c r="AW242" s="167"/>
      <c r="AX242" s="167"/>
      <c r="AY242" s="167"/>
      <c r="AZ242" s="167"/>
      <c r="BA242" s="167"/>
      <c r="BB242" s="167"/>
      <c r="BC242" s="167"/>
      <c r="BD242" s="167"/>
      <c r="BE242" s="167"/>
      <c r="BF242" s="167"/>
      <c r="BG242" s="167"/>
      <c r="BH242" s="167"/>
      <c r="BI242" s="167"/>
      <c r="BJ242" s="167"/>
      <c r="BK242" s="167"/>
      <c r="BL242" s="167"/>
      <c r="BM242" s="167"/>
      <c r="BN242" s="167"/>
      <c r="BO242" s="167"/>
      <c r="BP242" s="167"/>
      <c r="BQ242" s="167"/>
      <c r="BR242" s="167"/>
      <c r="BS242" s="167"/>
      <c r="BT242" s="167"/>
      <c r="BU242" s="167"/>
      <c r="BV242" s="167"/>
      <c r="BW242" s="167"/>
      <c r="BX242" s="167"/>
      <c r="BY242" s="167"/>
      <c r="BZ242" s="167"/>
      <c r="CA242" s="167"/>
      <c r="CB242" s="167"/>
      <c r="CC242" s="167"/>
      <c r="CD242" s="167"/>
      <c r="CE242" s="167"/>
      <c r="CF242" s="167"/>
      <c r="CG242" s="167"/>
      <c r="CH242" s="167"/>
      <c r="CI242" s="167"/>
      <c r="CJ242" s="167"/>
      <c r="CK242" s="167"/>
      <c r="CL242" s="167"/>
      <c r="CM242" s="167"/>
      <c r="CN242" s="167"/>
      <c r="CO242" s="167"/>
      <c r="CP242" s="167"/>
      <c r="CQ242" s="167"/>
      <c r="CR242" s="167"/>
      <c r="CS242" s="167"/>
      <c r="CT242" s="167"/>
      <c r="CU242" s="167"/>
      <c r="CV242" s="167"/>
      <c r="CW242" s="167"/>
      <c r="CX242" s="167"/>
      <c r="CY242" s="167"/>
      <c r="CZ242" s="167"/>
      <c r="DA242" s="167"/>
      <c r="DB242" s="167"/>
      <c r="DC242" s="167"/>
      <c r="DD242" s="167"/>
      <c r="DE242" s="167"/>
      <c r="DF242" s="167"/>
      <c r="DG242" s="167"/>
      <c r="DH242" s="167"/>
      <c r="DI242" s="167"/>
      <c r="DJ242" s="167"/>
      <c r="DK242" s="167"/>
      <c r="DL242" s="167"/>
      <c r="DM242" s="167"/>
      <c r="DN242" s="167"/>
      <c r="DO242" s="47"/>
      <c r="DP242" s="50" t="s">
        <v>172</v>
      </c>
    </row>
    <row r="243" spans="3:120" s="29" customFormat="1" ht="15" customHeight="1">
      <c r="C243" s="26" t="s">
        <v>464</v>
      </c>
      <c r="D243" s="206"/>
      <c r="E243" s="206"/>
      <c r="F243" s="167"/>
      <c r="G243" s="405"/>
      <c r="H243" s="167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  <c r="AC243" s="167"/>
      <c r="AD243" s="167"/>
      <c r="AE243" s="167"/>
      <c r="AF243" s="167"/>
      <c r="AG243" s="167"/>
      <c r="AH243" s="167"/>
      <c r="AI243" s="167"/>
      <c r="AJ243" s="167"/>
      <c r="AK243" s="167"/>
      <c r="AL243" s="167"/>
      <c r="AM243" s="167"/>
      <c r="AN243" s="167"/>
      <c r="AO243" s="167"/>
      <c r="AP243" s="167"/>
      <c r="AQ243" s="167"/>
      <c r="AR243" s="167"/>
      <c r="AS243" s="167"/>
      <c r="AT243" s="167"/>
      <c r="AU243" s="167"/>
      <c r="AV243" s="167"/>
      <c r="AW243" s="167"/>
      <c r="AX243" s="167"/>
      <c r="AY243" s="167"/>
      <c r="AZ243" s="167"/>
      <c r="BA243" s="167"/>
      <c r="BB243" s="167"/>
      <c r="BC243" s="167"/>
      <c r="BD243" s="167"/>
      <c r="BE243" s="167"/>
      <c r="BF243" s="167"/>
      <c r="BG243" s="167"/>
      <c r="BH243" s="167"/>
      <c r="BI243" s="167"/>
      <c r="BJ243" s="167"/>
      <c r="BK243" s="167"/>
      <c r="BL243" s="167"/>
      <c r="BM243" s="167"/>
      <c r="BN243" s="167"/>
      <c r="BO243" s="167"/>
      <c r="BP243" s="167"/>
      <c r="BQ243" s="167"/>
      <c r="BR243" s="167"/>
      <c r="BS243" s="167"/>
      <c r="BT243" s="167"/>
      <c r="BU243" s="167"/>
      <c r="BV243" s="167"/>
      <c r="BW243" s="167"/>
      <c r="BX243" s="167"/>
      <c r="BY243" s="167"/>
      <c r="BZ243" s="167"/>
      <c r="CA243" s="167"/>
      <c r="CB243" s="167"/>
      <c r="CC243" s="167"/>
      <c r="CD243" s="167"/>
      <c r="CE243" s="167"/>
      <c r="CF243" s="167"/>
      <c r="CG243" s="167"/>
      <c r="CH243" s="167"/>
      <c r="CI243" s="167"/>
      <c r="CJ243" s="167"/>
      <c r="CK243" s="167"/>
      <c r="CL243" s="167"/>
      <c r="CM243" s="167"/>
      <c r="CN243" s="167"/>
      <c r="CO243" s="167"/>
      <c r="CP243" s="167"/>
      <c r="CQ243" s="167"/>
      <c r="CR243" s="167"/>
      <c r="CS243" s="167"/>
      <c r="CT243" s="167"/>
      <c r="CU243" s="167"/>
      <c r="CV243" s="167"/>
      <c r="CW243" s="167"/>
      <c r="CX243" s="167"/>
      <c r="CY243" s="167"/>
      <c r="CZ243" s="167"/>
      <c r="DA243" s="167"/>
      <c r="DB243" s="167"/>
      <c r="DC243" s="167"/>
      <c r="DD243" s="167"/>
      <c r="DE243" s="167"/>
      <c r="DF243" s="167"/>
      <c r="DG243" s="167"/>
      <c r="DH243" s="167"/>
      <c r="DI243" s="167"/>
      <c r="DJ243" s="167"/>
      <c r="DK243" s="167"/>
      <c r="DL243" s="167"/>
      <c r="DM243" s="167"/>
      <c r="DN243" s="167"/>
      <c r="DO243" s="47"/>
      <c r="DP243" s="50" t="s">
        <v>172</v>
      </c>
    </row>
    <row r="244" spans="3:120" s="29" customFormat="1" ht="15" customHeight="1">
      <c r="C244" s="34" t="str">
        <f>F227&amp;" "&amp;C227&amp;" "&amp;C243</f>
        <v>Phase A Lockers Revenue</v>
      </c>
      <c r="D244" s="206"/>
      <c r="E244" s="206"/>
      <c r="F244" s="39">
        <f t="shared" ref="F244:AK244" ca="1" si="484">IF(F$17="","",F239*$F$228)</f>
        <v>0</v>
      </c>
      <c r="G244" s="39">
        <f t="shared" ca="1" si="484"/>
        <v>0</v>
      </c>
      <c r="H244" s="39">
        <f t="shared" ca="1" si="484"/>
        <v>0</v>
      </c>
      <c r="I244" s="39">
        <f t="shared" ca="1" si="484"/>
        <v>0</v>
      </c>
      <c r="J244" s="39">
        <f t="shared" ca="1" si="484"/>
        <v>0</v>
      </c>
      <c r="K244" s="39">
        <f t="shared" ca="1" si="484"/>
        <v>0</v>
      </c>
      <c r="L244" s="39">
        <f t="shared" ca="1" si="484"/>
        <v>0</v>
      </c>
      <c r="M244" s="39">
        <f t="shared" ca="1" si="484"/>
        <v>0</v>
      </c>
      <c r="N244" s="39">
        <f t="shared" ca="1" si="484"/>
        <v>0</v>
      </c>
      <c r="O244" s="39">
        <f t="shared" ca="1" si="484"/>
        <v>0</v>
      </c>
      <c r="P244" s="39">
        <f t="shared" ca="1" si="484"/>
        <v>0</v>
      </c>
      <c r="Q244" s="39">
        <f t="shared" ca="1" si="484"/>
        <v>0</v>
      </c>
      <c r="R244" s="39">
        <f t="shared" ca="1" si="484"/>
        <v>0</v>
      </c>
      <c r="S244" s="39">
        <f t="shared" ca="1" si="484"/>
        <v>0</v>
      </c>
      <c r="T244" s="39">
        <f t="shared" ca="1" si="484"/>
        <v>0</v>
      </c>
      <c r="U244" s="39">
        <f t="shared" ca="1" si="484"/>
        <v>0</v>
      </c>
      <c r="V244" s="39">
        <f t="shared" ca="1" si="484"/>
        <v>0</v>
      </c>
      <c r="W244" s="39">
        <f t="shared" ca="1" si="484"/>
        <v>0</v>
      </c>
      <c r="X244" s="39">
        <f t="shared" ca="1" si="484"/>
        <v>0</v>
      </c>
      <c r="Y244" s="39">
        <f t="shared" ca="1" si="484"/>
        <v>0</v>
      </c>
      <c r="Z244" s="39">
        <f t="shared" ca="1" si="484"/>
        <v>0</v>
      </c>
      <c r="AA244" s="39">
        <f t="shared" ca="1" si="484"/>
        <v>0</v>
      </c>
      <c r="AB244" s="39">
        <f t="shared" ca="1" si="484"/>
        <v>0</v>
      </c>
      <c r="AC244" s="39">
        <f t="shared" ca="1" si="484"/>
        <v>0</v>
      </c>
      <c r="AD244" s="39">
        <f t="shared" ca="1" si="484"/>
        <v>0</v>
      </c>
      <c r="AE244" s="39">
        <f t="shared" ca="1" si="484"/>
        <v>0</v>
      </c>
      <c r="AF244" s="39">
        <f t="shared" ca="1" si="484"/>
        <v>0</v>
      </c>
      <c r="AG244" s="39">
        <f t="shared" ca="1" si="484"/>
        <v>0</v>
      </c>
      <c r="AH244" s="39">
        <f t="shared" ca="1" si="484"/>
        <v>0</v>
      </c>
      <c r="AI244" s="39">
        <f t="shared" ca="1" si="484"/>
        <v>0</v>
      </c>
      <c r="AJ244" s="39">
        <f t="shared" ca="1" si="484"/>
        <v>0</v>
      </c>
      <c r="AK244" s="39">
        <f t="shared" ca="1" si="484"/>
        <v>0</v>
      </c>
      <c r="AL244" s="39">
        <f t="shared" ref="AL244:BQ244" ca="1" si="485">IF(AL$17="","",AL239*$F$228)</f>
        <v>0</v>
      </c>
      <c r="AM244" s="39">
        <f t="shared" ca="1" si="485"/>
        <v>0</v>
      </c>
      <c r="AN244" s="39">
        <f t="shared" ca="1" si="485"/>
        <v>0</v>
      </c>
      <c r="AO244" s="39">
        <f t="shared" ca="1" si="485"/>
        <v>0</v>
      </c>
      <c r="AP244" s="39">
        <f t="shared" ca="1" si="485"/>
        <v>0</v>
      </c>
      <c r="AQ244" s="39">
        <f t="shared" ca="1" si="485"/>
        <v>0</v>
      </c>
      <c r="AR244" s="39">
        <f t="shared" ca="1" si="485"/>
        <v>0</v>
      </c>
      <c r="AS244" s="39">
        <f t="shared" ca="1" si="485"/>
        <v>0</v>
      </c>
      <c r="AT244" s="39">
        <f t="shared" ca="1" si="485"/>
        <v>0</v>
      </c>
      <c r="AU244" s="39">
        <f t="shared" ca="1" si="485"/>
        <v>0</v>
      </c>
      <c r="AV244" s="39">
        <f t="shared" ca="1" si="485"/>
        <v>0</v>
      </c>
      <c r="AW244" s="39">
        <f t="shared" ca="1" si="485"/>
        <v>0</v>
      </c>
      <c r="AX244" s="39">
        <f t="shared" ca="1" si="485"/>
        <v>0</v>
      </c>
      <c r="AY244" s="39">
        <f t="shared" ca="1" si="485"/>
        <v>0</v>
      </c>
      <c r="AZ244" s="39">
        <f t="shared" ca="1" si="485"/>
        <v>0</v>
      </c>
      <c r="BA244" s="39">
        <f t="shared" ca="1" si="485"/>
        <v>0</v>
      </c>
      <c r="BB244" s="39">
        <f t="shared" ca="1" si="485"/>
        <v>0</v>
      </c>
      <c r="BC244" s="39">
        <f t="shared" ca="1" si="485"/>
        <v>0</v>
      </c>
      <c r="BD244" s="39">
        <f t="shared" ca="1" si="485"/>
        <v>0</v>
      </c>
      <c r="BE244" s="39">
        <f t="shared" ca="1" si="485"/>
        <v>0</v>
      </c>
      <c r="BF244" s="39">
        <f t="shared" ca="1" si="485"/>
        <v>0</v>
      </c>
      <c r="BG244" s="39">
        <f t="shared" ca="1" si="485"/>
        <v>0</v>
      </c>
      <c r="BH244" s="39">
        <f t="shared" ca="1" si="485"/>
        <v>0</v>
      </c>
      <c r="BI244" s="39">
        <f t="shared" ca="1" si="485"/>
        <v>0</v>
      </c>
      <c r="BJ244" s="39">
        <f t="shared" ca="1" si="485"/>
        <v>0</v>
      </c>
      <c r="BK244" s="39">
        <f t="shared" ca="1" si="485"/>
        <v>0</v>
      </c>
      <c r="BL244" s="39">
        <f t="shared" ca="1" si="485"/>
        <v>0</v>
      </c>
      <c r="BM244" s="39">
        <f t="shared" ca="1" si="485"/>
        <v>0</v>
      </c>
      <c r="BN244" s="39">
        <f t="shared" ca="1" si="485"/>
        <v>0</v>
      </c>
      <c r="BO244" s="39" t="str">
        <f t="shared" si="485"/>
        <v/>
      </c>
      <c r="BP244" s="39" t="str">
        <f t="shared" si="485"/>
        <v/>
      </c>
      <c r="BQ244" s="39" t="str">
        <f t="shared" si="485"/>
        <v/>
      </c>
      <c r="BR244" s="39" t="str">
        <f t="shared" ref="BR244:CA244" si="486">IF(BR$17="","",BR239*$F$228)</f>
        <v/>
      </c>
      <c r="BS244" s="39" t="str">
        <f t="shared" si="486"/>
        <v/>
      </c>
      <c r="BT244" s="39" t="str">
        <f t="shared" si="486"/>
        <v/>
      </c>
      <c r="BU244" s="39" t="str">
        <f t="shared" si="486"/>
        <v/>
      </c>
      <c r="BV244" s="39" t="str">
        <f t="shared" si="486"/>
        <v/>
      </c>
      <c r="BW244" s="39" t="str">
        <f t="shared" si="486"/>
        <v/>
      </c>
      <c r="BX244" s="39" t="str">
        <f t="shared" si="486"/>
        <v/>
      </c>
      <c r="BY244" s="39" t="str">
        <f t="shared" si="486"/>
        <v/>
      </c>
      <c r="BZ244" s="39" t="str">
        <f t="shared" si="486"/>
        <v/>
      </c>
      <c r="CA244" s="39" t="str">
        <f t="shared" si="486"/>
        <v/>
      </c>
      <c r="CB244" s="39" t="str">
        <f t="shared" ref="CB244:DN244" si="487">IF(CB$17="","",CB239*$F$228)</f>
        <v/>
      </c>
      <c r="CC244" s="39" t="str">
        <f t="shared" si="487"/>
        <v/>
      </c>
      <c r="CD244" s="39" t="str">
        <f t="shared" si="487"/>
        <v/>
      </c>
      <c r="CE244" s="39" t="str">
        <f t="shared" si="487"/>
        <v/>
      </c>
      <c r="CF244" s="39" t="str">
        <f t="shared" si="487"/>
        <v/>
      </c>
      <c r="CG244" s="39" t="str">
        <f t="shared" si="487"/>
        <v/>
      </c>
      <c r="CH244" s="39" t="str">
        <f t="shared" si="487"/>
        <v/>
      </c>
      <c r="CI244" s="39" t="str">
        <f t="shared" si="487"/>
        <v/>
      </c>
      <c r="CJ244" s="39" t="str">
        <f t="shared" si="487"/>
        <v/>
      </c>
      <c r="CK244" s="39" t="str">
        <f t="shared" si="487"/>
        <v/>
      </c>
      <c r="CL244" s="39" t="str">
        <f t="shared" si="487"/>
        <v/>
      </c>
      <c r="CM244" s="39" t="str">
        <f t="shared" si="487"/>
        <v/>
      </c>
      <c r="CN244" s="39" t="str">
        <f t="shared" si="487"/>
        <v/>
      </c>
      <c r="CO244" s="39" t="str">
        <f t="shared" si="487"/>
        <v/>
      </c>
      <c r="CP244" s="39" t="str">
        <f t="shared" si="487"/>
        <v/>
      </c>
      <c r="CQ244" s="39" t="str">
        <f t="shared" si="487"/>
        <v/>
      </c>
      <c r="CR244" s="39" t="str">
        <f t="shared" si="487"/>
        <v/>
      </c>
      <c r="CS244" s="39" t="str">
        <f t="shared" si="487"/>
        <v/>
      </c>
      <c r="CT244" s="39" t="str">
        <f t="shared" si="487"/>
        <v/>
      </c>
      <c r="CU244" s="39" t="str">
        <f t="shared" si="487"/>
        <v/>
      </c>
      <c r="CV244" s="39" t="str">
        <f t="shared" si="487"/>
        <v/>
      </c>
      <c r="CW244" s="39" t="str">
        <f t="shared" si="487"/>
        <v/>
      </c>
      <c r="CX244" s="39" t="str">
        <f t="shared" si="487"/>
        <v/>
      </c>
      <c r="CY244" s="39" t="str">
        <f t="shared" si="487"/>
        <v/>
      </c>
      <c r="CZ244" s="39" t="str">
        <f t="shared" si="487"/>
        <v/>
      </c>
      <c r="DA244" s="39" t="str">
        <f t="shared" si="487"/>
        <v/>
      </c>
      <c r="DB244" s="39" t="str">
        <f t="shared" si="487"/>
        <v/>
      </c>
      <c r="DC244" s="39" t="str">
        <f t="shared" si="487"/>
        <v/>
      </c>
      <c r="DD244" s="39" t="str">
        <f t="shared" si="487"/>
        <v/>
      </c>
      <c r="DE244" s="39" t="str">
        <f t="shared" si="487"/>
        <v/>
      </c>
      <c r="DF244" s="39" t="str">
        <f t="shared" si="487"/>
        <v/>
      </c>
      <c r="DG244" s="39" t="str">
        <f t="shared" si="487"/>
        <v/>
      </c>
      <c r="DH244" s="39" t="str">
        <f t="shared" si="487"/>
        <v/>
      </c>
      <c r="DI244" s="39" t="str">
        <f t="shared" si="487"/>
        <v/>
      </c>
      <c r="DJ244" s="39" t="str">
        <f t="shared" si="487"/>
        <v/>
      </c>
      <c r="DK244" s="39" t="str">
        <f t="shared" si="487"/>
        <v/>
      </c>
      <c r="DL244" s="39" t="str">
        <f t="shared" si="487"/>
        <v/>
      </c>
      <c r="DM244" s="39" t="str">
        <f t="shared" si="487"/>
        <v/>
      </c>
      <c r="DN244" s="39" t="str">
        <f t="shared" si="487"/>
        <v/>
      </c>
      <c r="DO244" s="51">
        <f ca="1">SUM(F244:DN244)</f>
        <v>0</v>
      </c>
      <c r="DP244" s="50" t="s">
        <v>172</v>
      </c>
    </row>
    <row r="245" spans="3:120" s="29" customFormat="1" ht="15" customHeight="1">
      <c r="C245" s="34" t="str">
        <f>G227&amp;" "&amp;C227&amp;" "&amp;C243</f>
        <v>Phase B Lockers Revenue</v>
      </c>
      <c r="D245" s="206"/>
      <c r="E245" s="206"/>
      <c r="F245" s="39">
        <f t="shared" ref="F245:AK245" ca="1" si="488">IF(F$17="","",F240*$G$228)</f>
        <v>0</v>
      </c>
      <c r="G245" s="39">
        <f t="shared" ca="1" si="488"/>
        <v>0</v>
      </c>
      <c r="H245" s="39">
        <f t="shared" ca="1" si="488"/>
        <v>0</v>
      </c>
      <c r="I245" s="39">
        <f t="shared" ca="1" si="488"/>
        <v>0</v>
      </c>
      <c r="J245" s="39">
        <f t="shared" ca="1" si="488"/>
        <v>0</v>
      </c>
      <c r="K245" s="39">
        <f t="shared" ca="1" si="488"/>
        <v>0</v>
      </c>
      <c r="L245" s="39">
        <f t="shared" ca="1" si="488"/>
        <v>0</v>
      </c>
      <c r="M245" s="39">
        <f t="shared" ca="1" si="488"/>
        <v>0</v>
      </c>
      <c r="N245" s="39">
        <f t="shared" ca="1" si="488"/>
        <v>0</v>
      </c>
      <c r="O245" s="39">
        <f t="shared" ca="1" si="488"/>
        <v>0</v>
      </c>
      <c r="P245" s="39">
        <f t="shared" ca="1" si="488"/>
        <v>0</v>
      </c>
      <c r="Q245" s="39">
        <f t="shared" ca="1" si="488"/>
        <v>0</v>
      </c>
      <c r="R245" s="39">
        <f t="shared" ca="1" si="488"/>
        <v>0</v>
      </c>
      <c r="S245" s="39">
        <f t="shared" ca="1" si="488"/>
        <v>0</v>
      </c>
      <c r="T245" s="39">
        <f t="shared" ca="1" si="488"/>
        <v>0</v>
      </c>
      <c r="U245" s="39">
        <f t="shared" ca="1" si="488"/>
        <v>0</v>
      </c>
      <c r="V245" s="39">
        <f t="shared" ca="1" si="488"/>
        <v>0</v>
      </c>
      <c r="W245" s="39">
        <f t="shared" ca="1" si="488"/>
        <v>0</v>
      </c>
      <c r="X245" s="39">
        <f t="shared" ca="1" si="488"/>
        <v>0</v>
      </c>
      <c r="Y245" s="39">
        <f t="shared" ca="1" si="488"/>
        <v>0</v>
      </c>
      <c r="Z245" s="39">
        <f t="shared" ca="1" si="488"/>
        <v>0</v>
      </c>
      <c r="AA245" s="39">
        <f t="shared" ca="1" si="488"/>
        <v>0</v>
      </c>
      <c r="AB245" s="39">
        <f t="shared" ca="1" si="488"/>
        <v>0</v>
      </c>
      <c r="AC245" s="39">
        <f t="shared" ca="1" si="488"/>
        <v>0</v>
      </c>
      <c r="AD245" s="39">
        <f t="shared" ca="1" si="488"/>
        <v>0</v>
      </c>
      <c r="AE245" s="39">
        <f t="shared" ca="1" si="488"/>
        <v>0</v>
      </c>
      <c r="AF245" s="39">
        <f t="shared" ca="1" si="488"/>
        <v>0</v>
      </c>
      <c r="AG245" s="39">
        <f t="shared" ca="1" si="488"/>
        <v>0</v>
      </c>
      <c r="AH245" s="39">
        <f t="shared" ca="1" si="488"/>
        <v>0</v>
      </c>
      <c r="AI245" s="39">
        <f t="shared" ca="1" si="488"/>
        <v>0</v>
      </c>
      <c r="AJ245" s="39">
        <f t="shared" ca="1" si="488"/>
        <v>0</v>
      </c>
      <c r="AK245" s="39">
        <f t="shared" ca="1" si="488"/>
        <v>0</v>
      </c>
      <c r="AL245" s="39">
        <f t="shared" ref="AL245:BQ245" ca="1" si="489">IF(AL$17="","",AL240*$G$228)</f>
        <v>0</v>
      </c>
      <c r="AM245" s="39">
        <f t="shared" ca="1" si="489"/>
        <v>0</v>
      </c>
      <c r="AN245" s="39">
        <f t="shared" ca="1" si="489"/>
        <v>0</v>
      </c>
      <c r="AO245" s="39">
        <f t="shared" ca="1" si="489"/>
        <v>0</v>
      </c>
      <c r="AP245" s="39">
        <f t="shared" ca="1" si="489"/>
        <v>0</v>
      </c>
      <c r="AQ245" s="39">
        <f t="shared" ca="1" si="489"/>
        <v>0</v>
      </c>
      <c r="AR245" s="39">
        <f t="shared" ca="1" si="489"/>
        <v>0</v>
      </c>
      <c r="AS245" s="39">
        <f t="shared" ca="1" si="489"/>
        <v>0</v>
      </c>
      <c r="AT245" s="39">
        <f t="shared" ca="1" si="489"/>
        <v>0</v>
      </c>
      <c r="AU245" s="39">
        <f t="shared" ca="1" si="489"/>
        <v>0</v>
      </c>
      <c r="AV245" s="39">
        <f t="shared" ca="1" si="489"/>
        <v>0</v>
      </c>
      <c r="AW245" s="39">
        <f t="shared" ca="1" si="489"/>
        <v>0</v>
      </c>
      <c r="AX245" s="39">
        <f t="shared" ca="1" si="489"/>
        <v>0</v>
      </c>
      <c r="AY245" s="39">
        <f t="shared" ca="1" si="489"/>
        <v>0</v>
      </c>
      <c r="AZ245" s="39">
        <f t="shared" ca="1" si="489"/>
        <v>0</v>
      </c>
      <c r="BA245" s="39">
        <f t="shared" ca="1" si="489"/>
        <v>0</v>
      </c>
      <c r="BB245" s="39">
        <f t="shared" ca="1" si="489"/>
        <v>0</v>
      </c>
      <c r="BC245" s="39">
        <f t="shared" ca="1" si="489"/>
        <v>0</v>
      </c>
      <c r="BD245" s="39">
        <f t="shared" ca="1" si="489"/>
        <v>0</v>
      </c>
      <c r="BE245" s="39">
        <f t="shared" ca="1" si="489"/>
        <v>0</v>
      </c>
      <c r="BF245" s="39">
        <f t="shared" ca="1" si="489"/>
        <v>0</v>
      </c>
      <c r="BG245" s="39">
        <f t="shared" ca="1" si="489"/>
        <v>0</v>
      </c>
      <c r="BH245" s="39">
        <f t="shared" ca="1" si="489"/>
        <v>0</v>
      </c>
      <c r="BI245" s="39">
        <f t="shared" ca="1" si="489"/>
        <v>0</v>
      </c>
      <c r="BJ245" s="39">
        <f t="shared" ca="1" si="489"/>
        <v>0</v>
      </c>
      <c r="BK245" s="39">
        <f t="shared" ca="1" si="489"/>
        <v>0</v>
      </c>
      <c r="BL245" s="39">
        <f t="shared" ca="1" si="489"/>
        <v>0</v>
      </c>
      <c r="BM245" s="39">
        <f t="shared" ca="1" si="489"/>
        <v>0</v>
      </c>
      <c r="BN245" s="39">
        <f t="shared" ca="1" si="489"/>
        <v>0</v>
      </c>
      <c r="BO245" s="39" t="str">
        <f t="shared" si="489"/>
        <v/>
      </c>
      <c r="BP245" s="39" t="str">
        <f t="shared" si="489"/>
        <v/>
      </c>
      <c r="BQ245" s="39" t="str">
        <f t="shared" si="489"/>
        <v/>
      </c>
      <c r="BR245" s="39" t="str">
        <f t="shared" ref="BR245:CA245" si="490">IF(BR$17="","",BR240*$G$228)</f>
        <v/>
      </c>
      <c r="BS245" s="39" t="str">
        <f t="shared" si="490"/>
        <v/>
      </c>
      <c r="BT245" s="39" t="str">
        <f t="shared" si="490"/>
        <v/>
      </c>
      <c r="BU245" s="39" t="str">
        <f t="shared" si="490"/>
        <v/>
      </c>
      <c r="BV245" s="39" t="str">
        <f t="shared" si="490"/>
        <v/>
      </c>
      <c r="BW245" s="39" t="str">
        <f t="shared" si="490"/>
        <v/>
      </c>
      <c r="BX245" s="39" t="str">
        <f t="shared" si="490"/>
        <v/>
      </c>
      <c r="BY245" s="39" t="str">
        <f t="shared" si="490"/>
        <v/>
      </c>
      <c r="BZ245" s="39" t="str">
        <f t="shared" si="490"/>
        <v/>
      </c>
      <c r="CA245" s="39" t="str">
        <f t="shared" si="490"/>
        <v/>
      </c>
      <c r="CB245" s="39" t="str">
        <f t="shared" ref="CB245:DN245" si="491">IF(CB$17="","",CB240*$G$228)</f>
        <v/>
      </c>
      <c r="CC245" s="39" t="str">
        <f t="shared" si="491"/>
        <v/>
      </c>
      <c r="CD245" s="39" t="str">
        <f t="shared" si="491"/>
        <v/>
      </c>
      <c r="CE245" s="39" t="str">
        <f t="shared" si="491"/>
        <v/>
      </c>
      <c r="CF245" s="39" t="str">
        <f t="shared" si="491"/>
        <v/>
      </c>
      <c r="CG245" s="39" t="str">
        <f t="shared" si="491"/>
        <v/>
      </c>
      <c r="CH245" s="39" t="str">
        <f t="shared" si="491"/>
        <v/>
      </c>
      <c r="CI245" s="39" t="str">
        <f t="shared" si="491"/>
        <v/>
      </c>
      <c r="CJ245" s="39" t="str">
        <f t="shared" si="491"/>
        <v/>
      </c>
      <c r="CK245" s="39" t="str">
        <f t="shared" si="491"/>
        <v/>
      </c>
      <c r="CL245" s="39" t="str">
        <f t="shared" si="491"/>
        <v/>
      </c>
      <c r="CM245" s="39" t="str">
        <f t="shared" si="491"/>
        <v/>
      </c>
      <c r="CN245" s="39" t="str">
        <f t="shared" si="491"/>
        <v/>
      </c>
      <c r="CO245" s="39" t="str">
        <f t="shared" si="491"/>
        <v/>
      </c>
      <c r="CP245" s="39" t="str">
        <f t="shared" si="491"/>
        <v/>
      </c>
      <c r="CQ245" s="39" t="str">
        <f t="shared" si="491"/>
        <v/>
      </c>
      <c r="CR245" s="39" t="str">
        <f t="shared" si="491"/>
        <v/>
      </c>
      <c r="CS245" s="39" t="str">
        <f t="shared" si="491"/>
        <v/>
      </c>
      <c r="CT245" s="39" t="str">
        <f t="shared" si="491"/>
        <v/>
      </c>
      <c r="CU245" s="39" t="str">
        <f t="shared" si="491"/>
        <v/>
      </c>
      <c r="CV245" s="39" t="str">
        <f t="shared" si="491"/>
        <v/>
      </c>
      <c r="CW245" s="39" t="str">
        <f t="shared" si="491"/>
        <v/>
      </c>
      <c r="CX245" s="39" t="str">
        <f t="shared" si="491"/>
        <v/>
      </c>
      <c r="CY245" s="39" t="str">
        <f t="shared" si="491"/>
        <v/>
      </c>
      <c r="CZ245" s="39" t="str">
        <f t="shared" si="491"/>
        <v/>
      </c>
      <c r="DA245" s="39" t="str">
        <f t="shared" si="491"/>
        <v/>
      </c>
      <c r="DB245" s="39" t="str">
        <f t="shared" si="491"/>
        <v/>
      </c>
      <c r="DC245" s="39" t="str">
        <f t="shared" si="491"/>
        <v/>
      </c>
      <c r="DD245" s="39" t="str">
        <f t="shared" si="491"/>
        <v/>
      </c>
      <c r="DE245" s="39" t="str">
        <f t="shared" si="491"/>
        <v/>
      </c>
      <c r="DF245" s="39" t="str">
        <f t="shared" si="491"/>
        <v/>
      </c>
      <c r="DG245" s="39" t="str">
        <f t="shared" si="491"/>
        <v/>
      </c>
      <c r="DH245" s="39" t="str">
        <f t="shared" si="491"/>
        <v/>
      </c>
      <c r="DI245" s="39" t="str">
        <f t="shared" si="491"/>
        <v/>
      </c>
      <c r="DJ245" s="39" t="str">
        <f t="shared" si="491"/>
        <v/>
      </c>
      <c r="DK245" s="39" t="str">
        <f t="shared" si="491"/>
        <v/>
      </c>
      <c r="DL245" s="39" t="str">
        <f t="shared" si="491"/>
        <v/>
      </c>
      <c r="DM245" s="39" t="str">
        <f t="shared" si="491"/>
        <v/>
      </c>
      <c r="DN245" s="39" t="str">
        <f t="shared" si="491"/>
        <v/>
      </c>
      <c r="DO245" s="60">
        <f ca="1">SUM(F245:DN245)</f>
        <v>0</v>
      </c>
      <c r="DP245" s="50" t="s">
        <v>172</v>
      </c>
    </row>
    <row r="246" spans="3:120" s="29" customFormat="1" ht="15" customHeight="1">
      <c r="C246" s="292" t="str">
        <f>"Total "&amp;C227&amp;" "&amp;C243</f>
        <v>Total Lockers Revenue</v>
      </c>
      <c r="D246" s="404"/>
      <c r="E246" s="404"/>
      <c r="F246" s="278">
        <f t="shared" ref="F246:AK246" ca="1" si="492">IF(F$17="","",F245+F244)</f>
        <v>0</v>
      </c>
      <c r="G246" s="278">
        <f t="shared" ca="1" si="492"/>
        <v>0</v>
      </c>
      <c r="H246" s="278">
        <f t="shared" ca="1" si="492"/>
        <v>0</v>
      </c>
      <c r="I246" s="278">
        <f t="shared" ca="1" si="492"/>
        <v>0</v>
      </c>
      <c r="J246" s="278">
        <f t="shared" ca="1" si="492"/>
        <v>0</v>
      </c>
      <c r="K246" s="278">
        <f t="shared" ca="1" si="492"/>
        <v>0</v>
      </c>
      <c r="L246" s="278">
        <f t="shared" ca="1" si="492"/>
        <v>0</v>
      </c>
      <c r="M246" s="278">
        <f t="shared" ca="1" si="492"/>
        <v>0</v>
      </c>
      <c r="N246" s="278">
        <f t="shared" ca="1" si="492"/>
        <v>0</v>
      </c>
      <c r="O246" s="278">
        <f t="shared" ca="1" si="492"/>
        <v>0</v>
      </c>
      <c r="P246" s="278">
        <f t="shared" ca="1" si="492"/>
        <v>0</v>
      </c>
      <c r="Q246" s="278">
        <f t="shared" ca="1" si="492"/>
        <v>0</v>
      </c>
      <c r="R246" s="278">
        <f t="shared" ca="1" si="492"/>
        <v>0</v>
      </c>
      <c r="S246" s="278">
        <f t="shared" ca="1" si="492"/>
        <v>0</v>
      </c>
      <c r="T246" s="278">
        <f t="shared" ca="1" si="492"/>
        <v>0</v>
      </c>
      <c r="U246" s="278">
        <f t="shared" ca="1" si="492"/>
        <v>0</v>
      </c>
      <c r="V246" s="278">
        <f t="shared" ca="1" si="492"/>
        <v>0</v>
      </c>
      <c r="W246" s="278">
        <f t="shared" ca="1" si="492"/>
        <v>0</v>
      </c>
      <c r="X246" s="278">
        <f t="shared" ca="1" si="492"/>
        <v>0</v>
      </c>
      <c r="Y246" s="278">
        <f t="shared" ca="1" si="492"/>
        <v>0</v>
      </c>
      <c r="Z246" s="278">
        <f t="shared" ca="1" si="492"/>
        <v>0</v>
      </c>
      <c r="AA246" s="278">
        <f t="shared" ca="1" si="492"/>
        <v>0</v>
      </c>
      <c r="AB246" s="278">
        <f t="shared" ca="1" si="492"/>
        <v>0</v>
      </c>
      <c r="AC246" s="278">
        <f t="shared" ca="1" si="492"/>
        <v>0</v>
      </c>
      <c r="AD246" s="278">
        <f t="shared" ca="1" si="492"/>
        <v>0</v>
      </c>
      <c r="AE246" s="278">
        <f t="shared" ca="1" si="492"/>
        <v>0</v>
      </c>
      <c r="AF246" s="278">
        <f t="shared" ca="1" si="492"/>
        <v>0</v>
      </c>
      <c r="AG246" s="278">
        <f t="shared" ca="1" si="492"/>
        <v>0</v>
      </c>
      <c r="AH246" s="278">
        <f t="shared" ca="1" si="492"/>
        <v>0</v>
      </c>
      <c r="AI246" s="278">
        <f t="shared" ca="1" si="492"/>
        <v>0</v>
      </c>
      <c r="AJ246" s="278">
        <f t="shared" ca="1" si="492"/>
        <v>0</v>
      </c>
      <c r="AK246" s="278">
        <f t="shared" ca="1" si="492"/>
        <v>0</v>
      </c>
      <c r="AL246" s="278">
        <f t="shared" ref="AL246:BQ246" ca="1" si="493">IF(AL$17="","",AL245+AL244)</f>
        <v>0</v>
      </c>
      <c r="AM246" s="278">
        <f t="shared" ca="1" si="493"/>
        <v>0</v>
      </c>
      <c r="AN246" s="278">
        <f t="shared" ca="1" si="493"/>
        <v>0</v>
      </c>
      <c r="AO246" s="278">
        <f t="shared" ca="1" si="493"/>
        <v>0</v>
      </c>
      <c r="AP246" s="278">
        <f t="shared" ca="1" si="493"/>
        <v>0</v>
      </c>
      <c r="AQ246" s="278">
        <f t="shared" ca="1" si="493"/>
        <v>0</v>
      </c>
      <c r="AR246" s="278">
        <f t="shared" ca="1" si="493"/>
        <v>0</v>
      </c>
      <c r="AS246" s="278">
        <f t="shared" ca="1" si="493"/>
        <v>0</v>
      </c>
      <c r="AT246" s="278">
        <f t="shared" ca="1" si="493"/>
        <v>0</v>
      </c>
      <c r="AU246" s="278">
        <f t="shared" ca="1" si="493"/>
        <v>0</v>
      </c>
      <c r="AV246" s="278">
        <f t="shared" ca="1" si="493"/>
        <v>0</v>
      </c>
      <c r="AW246" s="278">
        <f t="shared" ca="1" si="493"/>
        <v>0</v>
      </c>
      <c r="AX246" s="278">
        <f t="shared" ca="1" si="493"/>
        <v>0</v>
      </c>
      <c r="AY246" s="278">
        <f t="shared" ca="1" si="493"/>
        <v>0</v>
      </c>
      <c r="AZ246" s="278">
        <f t="shared" ca="1" si="493"/>
        <v>0</v>
      </c>
      <c r="BA246" s="278">
        <f t="shared" ca="1" si="493"/>
        <v>0</v>
      </c>
      <c r="BB246" s="278">
        <f t="shared" ca="1" si="493"/>
        <v>0</v>
      </c>
      <c r="BC246" s="278">
        <f t="shared" ca="1" si="493"/>
        <v>0</v>
      </c>
      <c r="BD246" s="278">
        <f t="shared" ca="1" si="493"/>
        <v>0</v>
      </c>
      <c r="BE246" s="278">
        <f t="shared" ca="1" si="493"/>
        <v>0</v>
      </c>
      <c r="BF246" s="278">
        <f t="shared" ca="1" si="493"/>
        <v>0</v>
      </c>
      <c r="BG246" s="278">
        <f t="shared" ca="1" si="493"/>
        <v>0</v>
      </c>
      <c r="BH246" s="278">
        <f t="shared" ca="1" si="493"/>
        <v>0</v>
      </c>
      <c r="BI246" s="278">
        <f t="shared" ca="1" si="493"/>
        <v>0</v>
      </c>
      <c r="BJ246" s="278">
        <f t="shared" ca="1" si="493"/>
        <v>0</v>
      </c>
      <c r="BK246" s="278">
        <f t="shared" ca="1" si="493"/>
        <v>0</v>
      </c>
      <c r="BL246" s="278">
        <f t="shared" ca="1" si="493"/>
        <v>0</v>
      </c>
      <c r="BM246" s="278">
        <f t="shared" ca="1" si="493"/>
        <v>0</v>
      </c>
      <c r="BN246" s="278">
        <f t="shared" ca="1" si="493"/>
        <v>0</v>
      </c>
      <c r="BO246" s="278" t="str">
        <f t="shared" si="493"/>
        <v/>
      </c>
      <c r="BP246" s="278" t="str">
        <f t="shared" si="493"/>
        <v/>
      </c>
      <c r="BQ246" s="278" t="str">
        <f t="shared" si="493"/>
        <v/>
      </c>
      <c r="BR246" s="278" t="str">
        <f t="shared" ref="BR246:CA246" si="494">IF(BR$17="","",BR245+BR244)</f>
        <v/>
      </c>
      <c r="BS246" s="278" t="str">
        <f t="shared" si="494"/>
        <v/>
      </c>
      <c r="BT246" s="278" t="str">
        <f t="shared" si="494"/>
        <v/>
      </c>
      <c r="BU246" s="278" t="str">
        <f t="shared" si="494"/>
        <v/>
      </c>
      <c r="BV246" s="278" t="str">
        <f t="shared" si="494"/>
        <v/>
      </c>
      <c r="BW246" s="278" t="str">
        <f t="shared" si="494"/>
        <v/>
      </c>
      <c r="BX246" s="278" t="str">
        <f t="shared" si="494"/>
        <v/>
      </c>
      <c r="BY246" s="278" t="str">
        <f t="shared" si="494"/>
        <v/>
      </c>
      <c r="BZ246" s="278" t="str">
        <f t="shared" si="494"/>
        <v/>
      </c>
      <c r="CA246" s="278" t="str">
        <f t="shared" si="494"/>
        <v/>
      </c>
      <c r="CB246" s="278" t="str">
        <f t="shared" ref="CB246:DN246" si="495">IF(CB$17="","",CB245+CB244)</f>
        <v/>
      </c>
      <c r="CC246" s="278" t="str">
        <f t="shared" si="495"/>
        <v/>
      </c>
      <c r="CD246" s="278" t="str">
        <f t="shared" si="495"/>
        <v/>
      </c>
      <c r="CE246" s="278" t="str">
        <f t="shared" si="495"/>
        <v/>
      </c>
      <c r="CF246" s="278" t="str">
        <f t="shared" si="495"/>
        <v/>
      </c>
      <c r="CG246" s="278" t="str">
        <f t="shared" si="495"/>
        <v/>
      </c>
      <c r="CH246" s="278" t="str">
        <f t="shared" si="495"/>
        <v/>
      </c>
      <c r="CI246" s="278" t="str">
        <f t="shared" si="495"/>
        <v/>
      </c>
      <c r="CJ246" s="278" t="str">
        <f t="shared" si="495"/>
        <v/>
      </c>
      <c r="CK246" s="278" t="str">
        <f t="shared" si="495"/>
        <v/>
      </c>
      <c r="CL246" s="278" t="str">
        <f t="shared" si="495"/>
        <v/>
      </c>
      <c r="CM246" s="278" t="str">
        <f t="shared" si="495"/>
        <v/>
      </c>
      <c r="CN246" s="278" t="str">
        <f t="shared" si="495"/>
        <v/>
      </c>
      <c r="CO246" s="278" t="str">
        <f t="shared" si="495"/>
        <v/>
      </c>
      <c r="CP246" s="278" t="str">
        <f t="shared" si="495"/>
        <v/>
      </c>
      <c r="CQ246" s="278" t="str">
        <f t="shared" si="495"/>
        <v/>
      </c>
      <c r="CR246" s="278" t="str">
        <f t="shared" si="495"/>
        <v/>
      </c>
      <c r="CS246" s="278" t="str">
        <f t="shared" si="495"/>
        <v/>
      </c>
      <c r="CT246" s="278" t="str">
        <f t="shared" si="495"/>
        <v/>
      </c>
      <c r="CU246" s="278" t="str">
        <f t="shared" si="495"/>
        <v/>
      </c>
      <c r="CV246" s="278" t="str">
        <f t="shared" si="495"/>
        <v/>
      </c>
      <c r="CW246" s="278" t="str">
        <f t="shared" si="495"/>
        <v/>
      </c>
      <c r="CX246" s="278" t="str">
        <f t="shared" si="495"/>
        <v/>
      </c>
      <c r="CY246" s="278" t="str">
        <f t="shared" si="495"/>
        <v/>
      </c>
      <c r="CZ246" s="278" t="str">
        <f t="shared" si="495"/>
        <v/>
      </c>
      <c r="DA246" s="278" t="str">
        <f t="shared" si="495"/>
        <v/>
      </c>
      <c r="DB246" s="278" t="str">
        <f t="shared" si="495"/>
        <v/>
      </c>
      <c r="DC246" s="278" t="str">
        <f t="shared" si="495"/>
        <v/>
      </c>
      <c r="DD246" s="278" t="str">
        <f t="shared" si="495"/>
        <v/>
      </c>
      <c r="DE246" s="278" t="str">
        <f t="shared" si="495"/>
        <v/>
      </c>
      <c r="DF246" s="278" t="str">
        <f t="shared" si="495"/>
        <v/>
      </c>
      <c r="DG246" s="278" t="str">
        <f t="shared" si="495"/>
        <v/>
      </c>
      <c r="DH246" s="278" t="str">
        <f t="shared" si="495"/>
        <v/>
      </c>
      <c r="DI246" s="278" t="str">
        <f t="shared" si="495"/>
        <v/>
      </c>
      <c r="DJ246" s="278" t="str">
        <f t="shared" si="495"/>
        <v/>
      </c>
      <c r="DK246" s="278" t="str">
        <f t="shared" si="495"/>
        <v/>
      </c>
      <c r="DL246" s="278" t="str">
        <f t="shared" si="495"/>
        <v/>
      </c>
      <c r="DM246" s="278" t="str">
        <f t="shared" si="495"/>
        <v/>
      </c>
      <c r="DN246" s="278" t="str">
        <f t="shared" si="495"/>
        <v/>
      </c>
      <c r="DO246" s="51">
        <f ca="1">SUM(F246:DN246)</f>
        <v>0</v>
      </c>
      <c r="DP246" s="50" t="s">
        <v>172</v>
      </c>
    </row>
    <row r="247" spans="3:120" s="29" customFormat="1" ht="15" customHeight="1">
      <c r="C247" s="18"/>
      <c r="D247" s="381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50" t="s">
        <v>172</v>
      </c>
    </row>
    <row r="248" spans="3:120" s="29" customFormat="1" ht="15" customHeight="1">
      <c r="C248" s="18"/>
      <c r="D248" s="381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50" t="s">
        <v>172</v>
      </c>
    </row>
    <row r="249" spans="3:120" s="29" customFormat="1" ht="15" customHeight="1">
      <c r="C249" s="323" t="str">
        <f>C59</f>
        <v>Revenue Stream 4</v>
      </c>
      <c r="D249" s="413" t="s">
        <v>296</v>
      </c>
      <c r="E249" s="413" t="s">
        <v>303</v>
      </c>
      <c r="F249" s="413" t="s">
        <v>295</v>
      </c>
      <c r="G249" s="413" t="s">
        <v>294</v>
      </c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50" t="s">
        <v>172</v>
      </c>
    </row>
    <row r="250" spans="3:120" s="29" customFormat="1" ht="15" customHeight="1">
      <c r="C250" s="207" t="str">
        <f>C249&amp;" Price Per Unit"</f>
        <v>Revenue Stream 4 Price Per Unit</v>
      </c>
      <c r="D250" s="56"/>
      <c r="E250" s="118"/>
      <c r="F250" s="329">
        <v>0</v>
      </c>
      <c r="G250" s="329">
        <v>0</v>
      </c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50" t="s">
        <v>172</v>
      </c>
    </row>
    <row r="251" spans="3:120" s="29" customFormat="1" ht="15" customHeight="1">
      <c r="C251" s="207" t="str">
        <f>"Total "&amp;C249&amp;" Units"</f>
        <v>Total Revenue Stream 4 Units</v>
      </c>
      <c r="D251" s="412"/>
      <c r="E251" s="411"/>
      <c r="F251" s="410">
        <f>F59</f>
        <v>0</v>
      </c>
      <c r="G251" s="410">
        <f>G59</f>
        <v>0</v>
      </c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50" t="s">
        <v>172</v>
      </c>
    </row>
    <row r="252" spans="3:120" s="29" customFormat="1" ht="15" customHeight="1">
      <c r="C252" s="29" t="str">
        <f>"Total "&amp;C249&amp;" Revenue"</f>
        <v>Total Revenue Stream 4 Revenue</v>
      </c>
      <c r="D252" s="300">
        <f>F252+G252</f>
        <v>0</v>
      </c>
      <c r="F252" s="300">
        <f>F251*F250</f>
        <v>0</v>
      </c>
      <c r="G252" s="300">
        <f>G251*G250</f>
        <v>0</v>
      </c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50" t="s">
        <v>172</v>
      </c>
    </row>
    <row r="253" spans="3:120" s="29" customFormat="1" ht="15" customHeight="1">
      <c r="C253" s="34" t="str">
        <f>C249&amp;" Start Period"</f>
        <v>Revenue Stream 4 Start Period</v>
      </c>
      <c r="D253" s="282">
        <f>MIN(F253:G253)</f>
        <v>0</v>
      </c>
      <c r="E253" s="282"/>
      <c r="F253" s="282">
        <v>0</v>
      </c>
      <c r="G253" s="282">
        <v>0</v>
      </c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50" t="s">
        <v>172</v>
      </c>
    </row>
    <row r="254" spans="3:120" s="29" customFormat="1" ht="15" customHeight="1">
      <c r="C254" s="207" t="s">
        <v>13</v>
      </c>
      <c r="D254" s="206">
        <f>IF(D253="","",INDEX($F$16:$DP$17,1,MATCH(D253,$F$17:$DP$17,1)))</f>
        <v>42094</v>
      </c>
      <c r="F254" s="206">
        <f>IF(F253="","",INDEX($F$16:$DP$17,1,MATCH(F253,$F$17:$DP$17,1)))</f>
        <v>42094</v>
      </c>
      <c r="G254" s="206">
        <f>IF(G253="","",INDEX($F$16:$DP$17,1,MATCH(G253,$F$17:$DP$17,1)))</f>
        <v>42094</v>
      </c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50" t="s">
        <v>172</v>
      </c>
    </row>
    <row r="255" spans="3:120" s="29" customFormat="1" ht="15" customHeight="1">
      <c r="C255" s="34" t="str">
        <f>C249&amp;" End Period"</f>
        <v>Revenue Stream 4 End Period</v>
      </c>
      <c r="D255" s="282">
        <f>MAX(F255:G255)</f>
        <v>0</v>
      </c>
      <c r="E255" s="282"/>
      <c r="F255" s="282">
        <v>0</v>
      </c>
      <c r="G255" s="282">
        <v>0</v>
      </c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50" t="s">
        <v>172</v>
      </c>
    </row>
    <row r="256" spans="3:120" s="29" customFormat="1" ht="15" customHeight="1">
      <c r="C256" s="207" t="s">
        <v>13</v>
      </c>
      <c r="D256" s="206">
        <f>IF(D255="","",INDEX($F$16:$DP$17,1,MATCH(D255,$F$17:$DP$17,1)))</f>
        <v>42094</v>
      </c>
      <c r="F256" s="206">
        <f>IF(F255="","",INDEX($F$16:$DP$17,1,MATCH(F255,$F$17:$DP$17,1)))</f>
        <v>42094</v>
      </c>
      <c r="G256" s="206">
        <f>IF(G255="","",INDEX($F$16:$DP$17,1,MATCH(G255,$F$17:$DP$17,1)))</f>
        <v>42094</v>
      </c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50" t="s">
        <v>172</v>
      </c>
    </row>
    <row r="257" spans="3:120" s="29" customFormat="1" ht="15" customHeight="1">
      <c r="C257" s="18"/>
      <c r="D257" s="381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50" t="s">
        <v>172</v>
      </c>
    </row>
    <row r="258" spans="3:120" s="29" customFormat="1" ht="15" customHeight="1">
      <c r="C258" s="34" t="str">
        <f>C248&amp;" Driven By?"</f>
        <v xml:space="preserve"> Driven By?</v>
      </c>
      <c r="D258" s="281" t="s">
        <v>465</v>
      </c>
      <c r="E258" s="280">
        <f>IF(D258=F258,0,1)</f>
        <v>1</v>
      </c>
      <c r="F258" s="279" t="s">
        <v>466</v>
      </c>
      <c r="G258" s="279" t="s">
        <v>465</v>
      </c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50" t="s">
        <v>172</v>
      </c>
    </row>
    <row r="259" spans="3:120" s="29" customFormat="1" ht="15" customHeight="1">
      <c r="C259" s="18"/>
      <c r="D259" s="381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50" t="s">
        <v>172</v>
      </c>
    </row>
    <row r="260" spans="3:120" s="29" customFormat="1" ht="15" customHeight="1">
      <c r="C260" s="26" t="s">
        <v>142</v>
      </c>
      <c r="D260" s="206"/>
      <c r="E260" s="206"/>
      <c r="G260" s="206"/>
      <c r="DO260" s="18"/>
      <c r="DP260" s="50" t="s">
        <v>172</v>
      </c>
    </row>
    <row r="261" spans="3:120" s="29" customFormat="1" ht="15" customHeight="1">
      <c r="C261" s="34" t="str">
        <f>F249&amp;" "&amp;C249&amp;" "&amp;C260</f>
        <v>Phase A Revenue Stream 4 Units</v>
      </c>
      <c r="D261" s="240">
        <f>F253</f>
        <v>0</v>
      </c>
      <c r="E261" s="240">
        <f>F255</f>
        <v>0</v>
      </c>
      <c r="F261" s="342">
        <f t="shared" ref="F261:AK261" ca="1" si="496">IFERROR(IF(F$17="","",IF(AND(F$17&gt;=$D261,F$17&lt;=$E261),IF($E$258=1,$F$251/($E261-$D261+1),$F$251*(F$188/(OFFSET($F$189,0,$E261-1)-OFFSET($F$189,0,$D261-2)))),0)),0)</f>
        <v>0</v>
      </c>
      <c r="G261" s="342">
        <f t="shared" ca="1" si="496"/>
        <v>0</v>
      </c>
      <c r="H261" s="342">
        <f t="shared" ca="1" si="496"/>
        <v>0</v>
      </c>
      <c r="I261" s="342">
        <f t="shared" ca="1" si="496"/>
        <v>0</v>
      </c>
      <c r="J261" s="342">
        <f t="shared" ca="1" si="496"/>
        <v>0</v>
      </c>
      <c r="K261" s="342">
        <f t="shared" ca="1" si="496"/>
        <v>0</v>
      </c>
      <c r="L261" s="342">
        <f t="shared" ca="1" si="496"/>
        <v>0</v>
      </c>
      <c r="M261" s="342">
        <f t="shared" ca="1" si="496"/>
        <v>0</v>
      </c>
      <c r="N261" s="342">
        <f t="shared" ca="1" si="496"/>
        <v>0</v>
      </c>
      <c r="O261" s="342">
        <f t="shared" ca="1" si="496"/>
        <v>0</v>
      </c>
      <c r="P261" s="342">
        <f t="shared" ca="1" si="496"/>
        <v>0</v>
      </c>
      <c r="Q261" s="342">
        <f t="shared" ca="1" si="496"/>
        <v>0</v>
      </c>
      <c r="R261" s="342">
        <f t="shared" ca="1" si="496"/>
        <v>0</v>
      </c>
      <c r="S261" s="342">
        <f t="shared" ca="1" si="496"/>
        <v>0</v>
      </c>
      <c r="T261" s="342">
        <f t="shared" ca="1" si="496"/>
        <v>0</v>
      </c>
      <c r="U261" s="342">
        <f t="shared" ca="1" si="496"/>
        <v>0</v>
      </c>
      <c r="V261" s="342">
        <f t="shared" ca="1" si="496"/>
        <v>0</v>
      </c>
      <c r="W261" s="342">
        <f t="shared" ca="1" si="496"/>
        <v>0</v>
      </c>
      <c r="X261" s="342">
        <f t="shared" ca="1" si="496"/>
        <v>0</v>
      </c>
      <c r="Y261" s="342">
        <f t="shared" ca="1" si="496"/>
        <v>0</v>
      </c>
      <c r="Z261" s="342">
        <f t="shared" ca="1" si="496"/>
        <v>0</v>
      </c>
      <c r="AA261" s="342">
        <f t="shared" ca="1" si="496"/>
        <v>0</v>
      </c>
      <c r="AB261" s="342">
        <f t="shared" ca="1" si="496"/>
        <v>0</v>
      </c>
      <c r="AC261" s="342">
        <f t="shared" ca="1" si="496"/>
        <v>0</v>
      </c>
      <c r="AD261" s="342">
        <f t="shared" ca="1" si="496"/>
        <v>0</v>
      </c>
      <c r="AE261" s="342">
        <f t="shared" ca="1" si="496"/>
        <v>0</v>
      </c>
      <c r="AF261" s="342">
        <f t="shared" ca="1" si="496"/>
        <v>0</v>
      </c>
      <c r="AG261" s="342">
        <f t="shared" ca="1" si="496"/>
        <v>0</v>
      </c>
      <c r="AH261" s="342">
        <f t="shared" ca="1" si="496"/>
        <v>0</v>
      </c>
      <c r="AI261" s="342">
        <f t="shared" ca="1" si="496"/>
        <v>0</v>
      </c>
      <c r="AJ261" s="342">
        <f t="shared" ca="1" si="496"/>
        <v>0</v>
      </c>
      <c r="AK261" s="342">
        <f t="shared" ca="1" si="496"/>
        <v>0</v>
      </c>
      <c r="AL261" s="342">
        <f t="shared" ref="AL261:BQ261" ca="1" si="497">IFERROR(IF(AL$17="","",IF(AND(AL$17&gt;=$D261,AL$17&lt;=$E261),IF($E$258=1,$F$251/($E261-$D261+1),$F$251*(AL$188/(OFFSET($F$189,0,$E261-1)-OFFSET($F$189,0,$D261-2)))),0)),0)</f>
        <v>0</v>
      </c>
      <c r="AM261" s="342">
        <f t="shared" ca="1" si="497"/>
        <v>0</v>
      </c>
      <c r="AN261" s="342">
        <f t="shared" ca="1" si="497"/>
        <v>0</v>
      </c>
      <c r="AO261" s="342">
        <f t="shared" ca="1" si="497"/>
        <v>0</v>
      </c>
      <c r="AP261" s="342">
        <f t="shared" ca="1" si="497"/>
        <v>0</v>
      </c>
      <c r="AQ261" s="342">
        <f t="shared" ca="1" si="497"/>
        <v>0</v>
      </c>
      <c r="AR261" s="342">
        <f t="shared" ca="1" si="497"/>
        <v>0</v>
      </c>
      <c r="AS261" s="342">
        <f t="shared" ca="1" si="497"/>
        <v>0</v>
      </c>
      <c r="AT261" s="342">
        <f t="shared" ca="1" si="497"/>
        <v>0</v>
      </c>
      <c r="AU261" s="342">
        <f t="shared" ca="1" si="497"/>
        <v>0</v>
      </c>
      <c r="AV261" s="342">
        <f t="shared" ca="1" si="497"/>
        <v>0</v>
      </c>
      <c r="AW261" s="342">
        <f t="shared" ca="1" si="497"/>
        <v>0</v>
      </c>
      <c r="AX261" s="342">
        <f t="shared" ca="1" si="497"/>
        <v>0</v>
      </c>
      <c r="AY261" s="342">
        <f t="shared" ca="1" si="497"/>
        <v>0</v>
      </c>
      <c r="AZ261" s="342">
        <f t="shared" ca="1" si="497"/>
        <v>0</v>
      </c>
      <c r="BA261" s="342">
        <f t="shared" ca="1" si="497"/>
        <v>0</v>
      </c>
      <c r="BB261" s="342">
        <f t="shared" ca="1" si="497"/>
        <v>0</v>
      </c>
      <c r="BC261" s="342">
        <f t="shared" ca="1" si="497"/>
        <v>0</v>
      </c>
      <c r="BD261" s="342">
        <f t="shared" ca="1" si="497"/>
        <v>0</v>
      </c>
      <c r="BE261" s="342">
        <f t="shared" ca="1" si="497"/>
        <v>0</v>
      </c>
      <c r="BF261" s="342">
        <f t="shared" ca="1" si="497"/>
        <v>0</v>
      </c>
      <c r="BG261" s="342">
        <f t="shared" ca="1" si="497"/>
        <v>0</v>
      </c>
      <c r="BH261" s="342">
        <f t="shared" ca="1" si="497"/>
        <v>0</v>
      </c>
      <c r="BI261" s="342">
        <f t="shared" ca="1" si="497"/>
        <v>0</v>
      </c>
      <c r="BJ261" s="342">
        <f t="shared" ca="1" si="497"/>
        <v>0</v>
      </c>
      <c r="BK261" s="342">
        <f t="shared" ca="1" si="497"/>
        <v>0</v>
      </c>
      <c r="BL261" s="342">
        <f t="shared" ca="1" si="497"/>
        <v>0</v>
      </c>
      <c r="BM261" s="342">
        <f t="shared" ca="1" si="497"/>
        <v>0</v>
      </c>
      <c r="BN261" s="342">
        <f t="shared" ca="1" si="497"/>
        <v>0</v>
      </c>
      <c r="BO261" s="342" t="str">
        <f t="shared" ca="1" si="497"/>
        <v/>
      </c>
      <c r="BP261" s="342" t="str">
        <f t="shared" ca="1" si="497"/>
        <v/>
      </c>
      <c r="BQ261" s="342" t="str">
        <f t="shared" ca="1" si="497"/>
        <v/>
      </c>
      <c r="BR261" s="342" t="str">
        <f t="shared" ref="BR261:DN261" ca="1" si="498">IFERROR(IF(BR$17="","",IF(AND(BR$17&gt;=$D261,BR$17&lt;=$E261),IF($E$258=1,$F$251/($E261-$D261+1),$F$251*(BR$188/(OFFSET($F$189,0,$E261-1)-OFFSET($F$189,0,$D261-2)))),0)),0)</f>
        <v/>
      </c>
      <c r="BS261" s="342" t="str">
        <f t="shared" ca="1" si="498"/>
        <v/>
      </c>
      <c r="BT261" s="342" t="str">
        <f t="shared" ca="1" si="498"/>
        <v/>
      </c>
      <c r="BU261" s="342" t="str">
        <f t="shared" ca="1" si="498"/>
        <v/>
      </c>
      <c r="BV261" s="342" t="str">
        <f t="shared" ca="1" si="498"/>
        <v/>
      </c>
      <c r="BW261" s="342" t="str">
        <f t="shared" ca="1" si="498"/>
        <v/>
      </c>
      <c r="BX261" s="342" t="str">
        <f t="shared" ca="1" si="498"/>
        <v/>
      </c>
      <c r="BY261" s="342" t="str">
        <f t="shared" ca="1" si="498"/>
        <v/>
      </c>
      <c r="BZ261" s="342" t="str">
        <f t="shared" ca="1" si="498"/>
        <v/>
      </c>
      <c r="CA261" s="342" t="str">
        <f t="shared" ca="1" si="498"/>
        <v/>
      </c>
      <c r="CB261" s="342" t="str">
        <f t="shared" ca="1" si="498"/>
        <v/>
      </c>
      <c r="CC261" s="342" t="str">
        <f t="shared" ca="1" si="498"/>
        <v/>
      </c>
      <c r="CD261" s="342" t="str">
        <f t="shared" ca="1" si="498"/>
        <v/>
      </c>
      <c r="CE261" s="342" t="str">
        <f t="shared" ca="1" si="498"/>
        <v/>
      </c>
      <c r="CF261" s="342" t="str">
        <f t="shared" ca="1" si="498"/>
        <v/>
      </c>
      <c r="CG261" s="342" t="str">
        <f t="shared" ca="1" si="498"/>
        <v/>
      </c>
      <c r="CH261" s="342" t="str">
        <f t="shared" ca="1" si="498"/>
        <v/>
      </c>
      <c r="CI261" s="342" t="str">
        <f t="shared" ca="1" si="498"/>
        <v/>
      </c>
      <c r="CJ261" s="342" t="str">
        <f t="shared" ca="1" si="498"/>
        <v/>
      </c>
      <c r="CK261" s="342" t="str">
        <f t="shared" ca="1" si="498"/>
        <v/>
      </c>
      <c r="CL261" s="342" t="str">
        <f t="shared" ca="1" si="498"/>
        <v/>
      </c>
      <c r="CM261" s="342" t="str">
        <f t="shared" ca="1" si="498"/>
        <v/>
      </c>
      <c r="CN261" s="342" t="str">
        <f t="shared" ca="1" si="498"/>
        <v/>
      </c>
      <c r="CO261" s="342" t="str">
        <f t="shared" ca="1" si="498"/>
        <v/>
      </c>
      <c r="CP261" s="342" t="str">
        <f t="shared" ca="1" si="498"/>
        <v/>
      </c>
      <c r="CQ261" s="342" t="str">
        <f t="shared" ca="1" si="498"/>
        <v/>
      </c>
      <c r="CR261" s="342" t="str">
        <f t="shared" ca="1" si="498"/>
        <v/>
      </c>
      <c r="CS261" s="342" t="str">
        <f t="shared" ca="1" si="498"/>
        <v/>
      </c>
      <c r="CT261" s="342" t="str">
        <f t="shared" ca="1" si="498"/>
        <v/>
      </c>
      <c r="CU261" s="342" t="str">
        <f t="shared" ca="1" si="498"/>
        <v/>
      </c>
      <c r="CV261" s="342" t="str">
        <f t="shared" ca="1" si="498"/>
        <v/>
      </c>
      <c r="CW261" s="342" t="str">
        <f t="shared" ca="1" si="498"/>
        <v/>
      </c>
      <c r="CX261" s="342" t="str">
        <f t="shared" ca="1" si="498"/>
        <v/>
      </c>
      <c r="CY261" s="342" t="str">
        <f t="shared" ca="1" si="498"/>
        <v/>
      </c>
      <c r="CZ261" s="342" t="str">
        <f t="shared" ca="1" si="498"/>
        <v/>
      </c>
      <c r="DA261" s="342" t="str">
        <f t="shared" ca="1" si="498"/>
        <v/>
      </c>
      <c r="DB261" s="342" t="str">
        <f t="shared" ca="1" si="498"/>
        <v/>
      </c>
      <c r="DC261" s="342" t="str">
        <f t="shared" ca="1" si="498"/>
        <v/>
      </c>
      <c r="DD261" s="342" t="str">
        <f t="shared" ca="1" si="498"/>
        <v/>
      </c>
      <c r="DE261" s="342" t="str">
        <f t="shared" ca="1" si="498"/>
        <v/>
      </c>
      <c r="DF261" s="342" t="str">
        <f t="shared" ca="1" si="498"/>
        <v/>
      </c>
      <c r="DG261" s="342" t="str">
        <f t="shared" ca="1" si="498"/>
        <v/>
      </c>
      <c r="DH261" s="342" t="str">
        <f t="shared" ca="1" si="498"/>
        <v/>
      </c>
      <c r="DI261" s="342" t="str">
        <f t="shared" ca="1" si="498"/>
        <v/>
      </c>
      <c r="DJ261" s="342" t="str">
        <f t="shared" ca="1" si="498"/>
        <v/>
      </c>
      <c r="DK261" s="342" t="str">
        <f t="shared" ca="1" si="498"/>
        <v/>
      </c>
      <c r="DL261" s="342" t="str">
        <f t="shared" ca="1" si="498"/>
        <v/>
      </c>
      <c r="DM261" s="342" t="str">
        <f t="shared" ca="1" si="498"/>
        <v/>
      </c>
      <c r="DN261" s="342" t="str">
        <f t="shared" ca="1" si="498"/>
        <v/>
      </c>
      <c r="DO261" s="406">
        <f ca="1">SUM(F261:DN261)</f>
        <v>0</v>
      </c>
      <c r="DP261" s="50" t="s">
        <v>172</v>
      </c>
    </row>
    <row r="262" spans="3:120" s="29" customFormat="1" ht="15" customHeight="1">
      <c r="C262" s="34" t="str">
        <f>G249&amp;" "&amp;C249&amp;" "&amp;C260</f>
        <v>Phase B Revenue Stream 4 Units</v>
      </c>
      <c r="D262" s="409">
        <f>G253</f>
        <v>0</v>
      </c>
      <c r="E262" s="409">
        <f>G255</f>
        <v>0</v>
      </c>
      <c r="F262" s="342">
        <f t="shared" ref="F262:AK262" ca="1" si="499">IFERROR(IF(F$17="","",IF(AND(F$17&gt;=$D262,F$17&lt;=$E262),IF($E$258=1,$G$251/($E262-$D262+1),$G$251*(F$190/(OFFSET($F$191,0,$E262-1)-OFFSET($F$191,0,$D262-2)))),0)),0)</f>
        <v>0</v>
      </c>
      <c r="G262" s="342">
        <f t="shared" ca="1" si="499"/>
        <v>0</v>
      </c>
      <c r="H262" s="342">
        <f t="shared" ca="1" si="499"/>
        <v>0</v>
      </c>
      <c r="I262" s="342">
        <f t="shared" ca="1" si="499"/>
        <v>0</v>
      </c>
      <c r="J262" s="342">
        <f t="shared" ca="1" si="499"/>
        <v>0</v>
      </c>
      <c r="K262" s="342">
        <f t="shared" ca="1" si="499"/>
        <v>0</v>
      </c>
      <c r="L262" s="342">
        <f t="shared" ca="1" si="499"/>
        <v>0</v>
      </c>
      <c r="M262" s="342">
        <f t="shared" ca="1" si="499"/>
        <v>0</v>
      </c>
      <c r="N262" s="342">
        <f t="shared" ca="1" si="499"/>
        <v>0</v>
      </c>
      <c r="O262" s="342">
        <f t="shared" ca="1" si="499"/>
        <v>0</v>
      </c>
      <c r="P262" s="342">
        <f t="shared" ca="1" si="499"/>
        <v>0</v>
      </c>
      <c r="Q262" s="342">
        <f t="shared" ca="1" si="499"/>
        <v>0</v>
      </c>
      <c r="R262" s="342">
        <f t="shared" ca="1" si="499"/>
        <v>0</v>
      </c>
      <c r="S262" s="342">
        <f t="shared" ca="1" si="499"/>
        <v>0</v>
      </c>
      <c r="T262" s="342">
        <f t="shared" ca="1" si="499"/>
        <v>0</v>
      </c>
      <c r="U262" s="342">
        <f t="shared" ca="1" si="499"/>
        <v>0</v>
      </c>
      <c r="V262" s="342">
        <f t="shared" ca="1" si="499"/>
        <v>0</v>
      </c>
      <c r="W262" s="342">
        <f t="shared" ca="1" si="499"/>
        <v>0</v>
      </c>
      <c r="X262" s="342">
        <f t="shared" ca="1" si="499"/>
        <v>0</v>
      </c>
      <c r="Y262" s="342">
        <f t="shared" ca="1" si="499"/>
        <v>0</v>
      </c>
      <c r="Z262" s="342">
        <f t="shared" ca="1" si="499"/>
        <v>0</v>
      </c>
      <c r="AA262" s="342">
        <f t="shared" ca="1" si="499"/>
        <v>0</v>
      </c>
      <c r="AB262" s="342">
        <f t="shared" ca="1" si="499"/>
        <v>0</v>
      </c>
      <c r="AC262" s="342">
        <f t="shared" ca="1" si="499"/>
        <v>0</v>
      </c>
      <c r="AD262" s="342">
        <f t="shared" ca="1" si="499"/>
        <v>0</v>
      </c>
      <c r="AE262" s="342">
        <f t="shared" ca="1" si="499"/>
        <v>0</v>
      </c>
      <c r="AF262" s="342">
        <f t="shared" ca="1" si="499"/>
        <v>0</v>
      </c>
      <c r="AG262" s="342">
        <f t="shared" ca="1" si="499"/>
        <v>0</v>
      </c>
      <c r="AH262" s="342">
        <f t="shared" ca="1" si="499"/>
        <v>0</v>
      </c>
      <c r="AI262" s="342">
        <f t="shared" ca="1" si="499"/>
        <v>0</v>
      </c>
      <c r="AJ262" s="342">
        <f t="shared" ca="1" si="499"/>
        <v>0</v>
      </c>
      <c r="AK262" s="342">
        <f t="shared" ca="1" si="499"/>
        <v>0</v>
      </c>
      <c r="AL262" s="342">
        <f t="shared" ref="AL262:BQ262" ca="1" si="500">IFERROR(IF(AL$17="","",IF(AND(AL$17&gt;=$D262,AL$17&lt;=$E262),IF($E$258=1,$G$251/($E262-$D262+1),$G$251*(AL$190/(OFFSET($F$191,0,$E262-1)-OFFSET($F$191,0,$D262-2)))),0)),0)</f>
        <v>0</v>
      </c>
      <c r="AM262" s="342">
        <f t="shared" ca="1" si="500"/>
        <v>0</v>
      </c>
      <c r="AN262" s="342">
        <f t="shared" ca="1" si="500"/>
        <v>0</v>
      </c>
      <c r="AO262" s="342">
        <f t="shared" ca="1" si="500"/>
        <v>0</v>
      </c>
      <c r="AP262" s="342">
        <f t="shared" ca="1" si="500"/>
        <v>0</v>
      </c>
      <c r="AQ262" s="342">
        <f t="shared" ca="1" si="500"/>
        <v>0</v>
      </c>
      <c r="AR262" s="342">
        <f t="shared" ca="1" si="500"/>
        <v>0</v>
      </c>
      <c r="AS262" s="342">
        <f t="shared" ca="1" si="500"/>
        <v>0</v>
      </c>
      <c r="AT262" s="342">
        <f t="shared" ca="1" si="500"/>
        <v>0</v>
      </c>
      <c r="AU262" s="342">
        <f t="shared" ca="1" si="500"/>
        <v>0</v>
      </c>
      <c r="AV262" s="342">
        <f t="shared" ca="1" si="500"/>
        <v>0</v>
      </c>
      <c r="AW262" s="342">
        <f t="shared" ca="1" si="500"/>
        <v>0</v>
      </c>
      <c r="AX262" s="342">
        <f t="shared" ca="1" si="500"/>
        <v>0</v>
      </c>
      <c r="AY262" s="342">
        <f t="shared" ca="1" si="500"/>
        <v>0</v>
      </c>
      <c r="AZ262" s="342">
        <f t="shared" ca="1" si="500"/>
        <v>0</v>
      </c>
      <c r="BA262" s="342">
        <f t="shared" ca="1" si="500"/>
        <v>0</v>
      </c>
      <c r="BB262" s="342">
        <f t="shared" ca="1" si="500"/>
        <v>0</v>
      </c>
      <c r="BC262" s="342">
        <f t="shared" ca="1" si="500"/>
        <v>0</v>
      </c>
      <c r="BD262" s="342">
        <f t="shared" ca="1" si="500"/>
        <v>0</v>
      </c>
      <c r="BE262" s="342">
        <f t="shared" ca="1" si="500"/>
        <v>0</v>
      </c>
      <c r="BF262" s="342">
        <f t="shared" ca="1" si="500"/>
        <v>0</v>
      </c>
      <c r="BG262" s="342">
        <f t="shared" ca="1" si="500"/>
        <v>0</v>
      </c>
      <c r="BH262" s="342">
        <f t="shared" ca="1" si="500"/>
        <v>0</v>
      </c>
      <c r="BI262" s="342">
        <f t="shared" ca="1" si="500"/>
        <v>0</v>
      </c>
      <c r="BJ262" s="342">
        <f t="shared" ca="1" si="500"/>
        <v>0</v>
      </c>
      <c r="BK262" s="342">
        <f t="shared" ca="1" si="500"/>
        <v>0</v>
      </c>
      <c r="BL262" s="342">
        <f t="shared" ca="1" si="500"/>
        <v>0</v>
      </c>
      <c r="BM262" s="342">
        <f t="shared" ca="1" si="500"/>
        <v>0</v>
      </c>
      <c r="BN262" s="342">
        <f t="shared" ca="1" si="500"/>
        <v>0</v>
      </c>
      <c r="BO262" s="342" t="str">
        <f t="shared" ca="1" si="500"/>
        <v/>
      </c>
      <c r="BP262" s="342" t="str">
        <f t="shared" ca="1" si="500"/>
        <v/>
      </c>
      <c r="BQ262" s="342" t="str">
        <f t="shared" ca="1" si="500"/>
        <v/>
      </c>
      <c r="BR262" s="342" t="str">
        <f t="shared" ref="BR262:DN262" ca="1" si="501">IFERROR(IF(BR$17="","",IF(AND(BR$17&gt;=$D262,BR$17&lt;=$E262),IF($E$258=1,$G$251/($E262-$D262+1),$G$251*(BR$190/(OFFSET($F$191,0,$E262-1)-OFFSET($F$191,0,$D262-2)))),0)),0)</f>
        <v/>
      </c>
      <c r="BS262" s="342" t="str">
        <f t="shared" ca="1" si="501"/>
        <v/>
      </c>
      <c r="BT262" s="342" t="str">
        <f t="shared" ca="1" si="501"/>
        <v/>
      </c>
      <c r="BU262" s="342" t="str">
        <f t="shared" ca="1" si="501"/>
        <v/>
      </c>
      <c r="BV262" s="342" t="str">
        <f t="shared" ca="1" si="501"/>
        <v/>
      </c>
      <c r="BW262" s="342" t="str">
        <f t="shared" ca="1" si="501"/>
        <v/>
      </c>
      <c r="BX262" s="342" t="str">
        <f t="shared" ca="1" si="501"/>
        <v/>
      </c>
      <c r="BY262" s="342" t="str">
        <f t="shared" ca="1" si="501"/>
        <v/>
      </c>
      <c r="BZ262" s="342" t="str">
        <f t="shared" ca="1" si="501"/>
        <v/>
      </c>
      <c r="CA262" s="342" t="str">
        <f t="shared" ca="1" si="501"/>
        <v/>
      </c>
      <c r="CB262" s="342" t="str">
        <f t="shared" ca="1" si="501"/>
        <v/>
      </c>
      <c r="CC262" s="342" t="str">
        <f t="shared" ca="1" si="501"/>
        <v/>
      </c>
      <c r="CD262" s="342" t="str">
        <f t="shared" ca="1" si="501"/>
        <v/>
      </c>
      <c r="CE262" s="342" t="str">
        <f t="shared" ca="1" si="501"/>
        <v/>
      </c>
      <c r="CF262" s="342" t="str">
        <f t="shared" ca="1" si="501"/>
        <v/>
      </c>
      <c r="CG262" s="342" t="str">
        <f t="shared" ca="1" si="501"/>
        <v/>
      </c>
      <c r="CH262" s="342" t="str">
        <f t="shared" ca="1" si="501"/>
        <v/>
      </c>
      <c r="CI262" s="342" t="str">
        <f t="shared" ca="1" si="501"/>
        <v/>
      </c>
      <c r="CJ262" s="342" t="str">
        <f t="shared" ca="1" si="501"/>
        <v/>
      </c>
      <c r="CK262" s="342" t="str">
        <f t="shared" ca="1" si="501"/>
        <v/>
      </c>
      <c r="CL262" s="342" t="str">
        <f t="shared" ca="1" si="501"/>
        <v/>
      </c>
      <c r="CM262" s="342" t="str">
        <f t="shared" ca="1" si="501"/>
        <v/>
      </c>
      <c r="CN262" s="342" t="str">
        <f t="shared" ca="1" si="501"/>
        <v/>
      </c>
      <c r="CO262" s="342" t="str">
        <f t="shared" ca="1" si="501"/>
        <v/>
      </c>
      <c r="CP262" s="342" t="str">
        <f t="shared" ca="1" si="501"/>
        <v/>
      </c>
      <c r="CQ262" s="342" t="str">
        <f t="shared" ca="1" si="501"/>
        <v/>
      </c>
      <c r="CR262" s="342" t="str">
        <f t="shared" ca="1" si="501"/>
        <v/>
      </c>
      <c r="CS262" s="342" t="str">
        <f t="shared" ca="1" si="501"/>
        <v/>
      </c>
      <c r="CT262" s="342" t="str">
        <f t="shared" ca="1" si="501"/>
        <v/>
      </c>
      <c r="CU262" s="342" t="str">
        <f t="shared" ca="1" si="501"/>
        <v/>
      </c>
      <c r="CV262" s="342" t="str">
        <f t="shared" ca="1" si="501"/>
        <v/>
      </c>
      <c r="CW262" s="342" t="str">
        <f t="shared" ca="1" si="501"/>
        <v/>
      </c>
      <c r="CX262" s="342" t="str">
        <f t="shared" ca="1" si="501"/>
        <v/>
      </c>
      <c r="CY262" s="342" t="str">
        <f t="shared" ca="1" si="501"/>
        <v/>
      </c>
      <c r="CZ262" s="342" t="str">
        <f t="shared" ca="1" si="501"/>
        <v/>
      </c>
      <c r="DA262" s="342" t="str">
        <f t="shared" ca="1" si="501"/>
        <v/>
      </c>
      <c r="DB262" s="342" t="str">
        <f t="shared" ca="1" si="501"/>
        <v/>
      </c>
      <c r="DC262" s="342" t="str">
        <f t="shared" ca="1" si="501"/>
        <v/>
      </c>
      <c r="DD262" s="342" t="str">
        <f t="shared" ca="1" si="501"/>
        <v/>
      </c>
      <c r="DE262" s="342" t="str">
        <f t="shared" ca="1" si="501"/>
        <v/>
      </c>
      <c r="DF262" s="342" t="str">
        <f t="shared" ca="1" si="501"/>
        <v/>
      </c>
      <c r="DG262" s="342" t="str">
        <f t="shared" ca="1" si="501"/>
        <v/>
      </c>
      <c r="DH262" s="342" t="str">
        <f t="shared" ca="1" si="501"/>
        <v/>
      </c>
      <c r="DI262" s="342" t="str">
        <f t="shared" ca="1" si="501"/>
        <v/>
      </c>
      <c r="DJ262" s="342" t="str">
        <f t="shared" ca="1" si="501"/>
        <v/>
      </c>
      <c r="DK262" s="342" t="str">
        <f t="shared" ca="1" si="501"/>
        <v/>
      </c>
      <c r="DL262" s="342" t="str">
        <f t="shared" ca="1" si="501"/>
        <v/>
      </c>
      <c r="DM262" s="342" t="str">
        <f t="shared" ca="1" si="501"/>
        <v/>
      </c>
      <c r="DN262" s="342" t="str">
        <f t="shared" ca="1" si="501"/>
        <v/>
      </c>
      <c r="DO262" s="408">
        <f ca="1">SUM(F262:DN262)</f>
        <v>0</v>
      </c>
      <c r="DP262" s="50" t="s">
        <v>172</v>
      </c>
    </row>
    <row r="263" spans="3:120" s="29" customFormat="1" ht="15" customHeight="1">
      <c r="C263" s="292" t="str">
        <f>"Total "&amp;C248&amp;" "&amp;C260</f>
        <v>Total  Units</v>
      </c>
      <c r="D263" s="404"/>
      <c r="E263" s="404"/>
      <c r="F263" s="407">
        <f t="shared" ref="F263:AK263" ca="1" si="502">IF(F$17="","",F262+F261)</f>
        <v>0</v>
      </c>
      <c r="G263" s="407">
        <f t="shared" ca="1" si="502"/>
        <v>0</v>
      </c>
      <c r="H263" s="407">
        <f t="shared" ca="1" si="502"/>
        <v>0</v>
      </c>
      <c r="I263" s="407">
        <f t="shared" ca="1" si="502"/>
        <v>0</v>
      </c>
      <c r="J263" s="407">
        <f t="shared" ca="1" si="502"/>
        <v>0</v>
      </c>
      <c r="K263" s="407">
        <f t="shared" ca="1" si="502"/>
        <v>0</v>
      </c>
      <c r="L263" s="407">
        <f t="shared" ca="1" si="502"/>
        <v>0</v>
      </c>
      <c r="M263" s="407">
        <f t="shared" ca="1" si="502"/>
        <v>0</v>
      </c>
      <c r="N263" s="407">
        <f t="shared" ca="1" si="502"/>
        <v>0</v>
      </c>
      <c r="O263" s="407">
        <f t="shared" ca="1" si="502"/>
        <v>0</v>
      </c>
      <c r="P263" s="407">
        <f t="shared" ca="1" si="502"/>
        <v>0</v>
      </c>
      <c r="Q263" s="407">
        <f t="shared" ca="1" si="502"/>
        <v>0</v>
      </c>
      <c r="R263" s="407">
        <f t="shared" ca="1" si="502"/>
        <v>0</v>
      </c>
      <c r="S263" s="407">
        <f t="shared" ca="1" si="502"/>
        <v>0</v>
      </c>
      <c r="T263" s="407">
        <f t="shared" ca="1" si="502"/>
        <v>0</v>
      </c>
      <c r="U263" s="407">
        <f t="shared" ca="1" si="502"/>
        <v>0</v>
      </c>
      <c r="V263" s="407">
        <f t="shared" ca="1" si="502"/>
        <v>0</v>
      </c>
      <c r="W263" s="407">
        <f t="shared" ca="1" si="502"/>
        <v>0</v>
      </c>
      <c r="X263" s="407">
        <f t="shared" ca="1" si="502"/>
        <v>0</v>
      </c>
      <c r="Y263" s="407">
        <f t="shared" ca="1" si="502"/>
        <v>0</v>
      </c>
      <c r="Z263" s="407">
        <f t="shared" ca="1" si="502"/>
        <v>0</v>
      </c>
      <c r="AA263" s="407">
        <f t="shared" ca="1" si="502"/>
        <v>0</v>
      </c>
      <c r="AB263" s="407">
        <f t="shared" ca="1" si="502"/>
        <v>0</v>
      </c>
      <c r="AC263" s="407">
        <f t="shared" ca="1" si="502"/>
        <v>0</v>
      </c>
      <c r="AD263" s="407">
        <f t="shared" ca="1" si="502"/>
        <v>0</v>
      </c>
      <c r="AE263" s="407">
        <f t="shared" ca="1" si="502"/>
        <v>0</v>
      </c>
      <c r="AF263" s="407">
        <f t="shared" ca="1" si="502"/>
        <v>0</v>
      </c>
      <c r="AG263" s="407">
        <f t="shared" ca="1" si="502"/>
        <v>0</v>
      </c>
      <c r="AH263" s="407">
        <f t="shared" ca="1" si="502"/>
        <v>0</v>
      </c>
      <c r="AI263" s="407">
        <f t="shared" ca="1" si="502"/>
        <v>0</v>
      </c>
      <c r="AJ263" s="407">
        <f t="shared" ca="1" si="502"/>
        <v>0</v>
      </c>
      <c r="AK263" s="407">
        <f t="shared" ca="1" si="502"/>
        <v>0</v>
      </c>
      <c r="AL263" s="407">
        <f t="shared" ref="AL263:BQ263" ca="1" si="503">IF(AL$17="","",AL262+AL261)</f>
        <v>0</v>
      </c>
      <c r="AM263" s="407">
        <f t="shared" ca="1" si="503"/>
        <v>0</v>
      </c>
      <c r="AN263" s="407">
        <f t="shared" ca="1" si="503"/>
        <v>0</v>
      </c>
      <c r="AO263" s="407">
        <f t="shared" ca="1" si="503"/>
        <v>0</v>
      </c>
      <c r="AP263" s="407">
        <f t="shared" ca="1" si="503"/>
        <v>0</v>
      </c>
      <c r="AQ263" s="407">
        <f t="shared" ca="1" si="503"/>
        <v>0</v>
      </c>
      <c r="AR263" s="407">
        <f t="shared" ca="1" si="503"/>
        <v>0</v>
      </c>
      <c r="AS263" s="407">
        <f t="shared" ca="1" si="503"/>
        <v>0</v>
      </c>
      <c r="AT263" s="407">
        <f t="shared" ca="1" si="503"/>
        <v>0</v>
      </c>
      <c r="AU263" s="407">
        <f t="shared" ca="1" si="503"/>
        <v>0</v>
      </c>
      <c r="AV263" s="407">
        <f t="shared" ca="1" si="503"/>
        <v>0</v>
      </c>
      <c r="AW263" s="407">
        <f t="shared" ca="1" si="503"/>
        <v>0</v>
      </c>
      <c r="AX263" s="407">
        <f t="shared" ca="1" si="503"/>
        <v>0</v>
      </c>
      <c r="AY263" s="407">
        <f t="shared" ca="1" si="503"/>
        <v>0</v>
      </c>
      <c r="AZ263" s="407">
        <f t="shared" ca="1" si="503"/>
        <v>0</v>
      </c>
      <c r="BA263" s="407">
        <f t="shared" ca="1" si="503"/>
        <v>0</v>
      </c>
      <c r="BB263" s="407">
        <f t="shared" ca="1" si="503"/>
        <v>0</v>
      </c>
      <c r="BC263" s="407">
        <f t="shared" ca="1" si="503"/>
        <v>0</v>
      </c>
      <c r="BD263" s="407">
        <f t="shared" ca="1" si="503"/>
        <v>0</v>
      </c>
      <c r="BE263" s="407">
        <f t="shared" ca="1" si="503"/>
        <v>0</v>
      </c>
      <c r="BF263" s="407">
        <f t="shared" ca="1" si="503"/>
        <v>0</v>
      </c>
      <c r="BG263" s="407">
        <f t="shared" ca="1" si="503"/>
        <v>0</v>
      </c>
      <c r="BH263" s="407">
        <f t="shared" ca="1" si="503"/>
        <v>0</v>
      </c>
      <c r="BI263" s="407">
        <f t="shared" ca="1" si="503"/>
        <v>0</v>
      </c>
      <c r="BJ263" s="407">
        <f t="shared" ca="1" si="503"/>
        <v>0</v>
      </c>
      <c r="BK263" s="407">
        <f t="shared" ca="1" si="503"/>
        <v>0</v>
      </c>
      <c r="BL263" s="407">
        <f t="shared" ca="1" si="503"/>
        <v>0</v>
      </c>
      <c r="BM263" s="407">
        <f t="shared" ca="1" si="503"/>
        <v>0</v>
      </c>
      <c r="BN263" s="407">
        <f t="shared" ca="1" si="503"/>
        <v>0</v>
      </c>
      <c r="BO263" s="407" t="str">
        <f t="shared" si="503"/>
        <v/>
      </c>
      <c r="BP263" s="407" t="str">
        <f t="shared" si="503"/>
        <v/>
      </c>
      <c r="BQ263" s="407" t="str">
        <f t="shared" si="503"/>
        <v/>
      </c>
      <c r="BR263" s="407" t="str">
        <f t="shared" ref="BR263:CA263" si="504">IF(BR$17="","",BR262+BR261)</f>
        <v/>
      </c>
      <c r="BS263" s="407" t="str">
        <f t="shared" si="504"/>
        <v/>
      </c>
      <c r="BT263" s="407" t="str">
        <f t="shared" si="504"/>
        <v/>
      </c>
      <c r="BU263" s="407" t="str">
        <f t="shared" si="504"/>
        <v/>
      </c>
      <c r="BV263" s="407" t="str">
        <f t="shared" si="504"/>
        <v/>
      </c>
      <c r="BW263" s="407" t="str">
        <f t="shared" si="504"/>
        <v/>
      </c>
      <c r="BX263" s="407" t="str">
        <f t="shared" si="504"/>
        <v/>
      </c>
      <c r="BY263" s="407" t="str">
        <f t="shared" si="504"/>
        <v/>
      </c>
      <c r="BZ263" s="407" t="str">
        <f t="shared" si="504"/>
        <v/>
      </c>
      <c r="CA263" s="407" t="str">
        <f t="shared" si="504"/>
        <v/>
      </c>
      <c r="CB263" s="407" t="str">
        <f t="shared" ref="CB263:DN263" si="505">IF(CB$17="","",CB262+CB261)</f>
        <v/>
      </c>
      <c r="CC263" s="407" t="str">
        <f t="shared" si="505"/>
        <v/>
      </c>
      <c r="CD263" s="407" t="str">
        <f t="shared" si="505"/>
        <v/>
      </c>
      <c r="CE263" s="407" t="str">
        <f t="shared" si="505"/>
        <v/>
      </c>
      <c r="CF263" s="407" t="str">
        <f t="shared" si="505"/>
        <v/>
      </c>
      <c r="CG263" s="407" t="str">
        <f t="shared" si="505"/>
        <v/>
      </c>
      <c r="CH263" s="407" t="str">
        <f t="shared" si="505"/>
        <v/>
      </c>
      <c r="CI263" s="407" t="str">
        <f t="shared" si="505"/>
        <v/>
      </c>
      <c r="CJ263" s="407" t="str">
        <f t="shared" si="505"/>
        <v/>
      </c>
      <c r="CK263" s="407" t="str">
        <f t="shared" si="505"/>
        <v/>
      </c>
      <c r="CL263" s="407" t="str">
        <f t="shared" si="505"/>
        <v/>
      </c>
      <c r="CM263" s="407" t="str">
        <f t="shared" si="505"/>
        <v/>
      </c>
      <c r="CN263" s="407" t="str">
        <f t="shared" si="505"/>
        <v/>
      </c>
      <c r="CO263" s="407" t="str">
        <f t="shared" si="505"/>
        <v/>
      </c>
      <c r="CP263" s="407" t="str">
        <f t="shared" si="505"/>
        <v/>
      </c>
      <c r="CQ263" s="407" t="str">
        <f t="shared" si="505"/>
        <v/>
      </c>
      <c r="CR263" s="407" t="str">
        <f t="shared" si="505"/>
        <v/>
      </c>
      <c r="CS263" s="407" t="str">
        <f t="shared" si="505"/>
        <v/>
      </c>
      <c r="CT263" s="407" t="str">
        <f t="shared" si="505"/>
        <v/>
      </c>
      <c r="CU263" s="407" t="str">
        <f t="shared" si="505"/>
        <v/>
      </c>
      <c r="CV263" s="407" t="str">
        <f t="shared" si="505"/>
        <v/>
      </c>
      <c r="CW263" s="407" t="str">
        <f t="shared" si="505"/>
        <v/>
      </c>
      <c r="CX263" s="407" t="str">
        <f t="shared" si="505"/>
        <v/>
      </c>
      <c r="CY263" s="407" t="str">
        <f t="shared" si="505"/>
        <v/>
      </c>
      <c r="CZ263" s="407" t="str">
        <f t="shared" si="505"/>
        <v/>
      </c>
      <c r="DA263" s="407" t="str">
        <f t="shared" si="505"/>
        <v/>
      </c>
      <c r="DB263" s="407" t="str">
        <f t="shared" si="505"/>
        <v/>
      </c>
      <c r="DC263" s="407" t="str">
        <f t="shared" si="505"/>
        <v/>
      </c>
      <c r="DD263" s="407" t="str">
        <f t="shared" si="505"/>
        <v/>
      </c>
      <c r="DE263" s="407" t="str">
        <f t="shared" si="505"/>
        <v/>
      </c>
      <c r="DF263" s="407" t="str">
        <f t="shared" si="505"/>
        <v/>
      </c>
      <c r="DG263" s="407" t="str">
        <f t="shared" si="505"/>
        <v/>
      </c>
      <c r="DH263" s="407" t="str">
        <f t="shared" si="505"/>
        <v/>
      </c>
      <c r="DI263" s="407" t="str">
        <f t="shared" si="505"/>
        <v/>
      </c>
      <c r="DJ263" s="407" t="str">
        <f t="shared" si="505"/>
        <v/>
      </c>
      <c r="DK263" s="407" t="str">
        <f t="shared" si="505"/>
        <v/>
      </c>
      <c r="DL263" s="407" t="str">
        <f t="shared" si="505"/>
        <v/>
      </c>
      <c r="DM263" s="407" t="str">
        <f t="shared" si="505"/>
        <v/>
      </c>
      <c r="DN263" s="407" t="str">
        <f t="shared" si="505"/>
        <v/>
      </c>
      <c r="DO263" s="406">
        <f ca="1">SUM(F263:DN263)</f>
        <v>0</v>
      </c>
      <c r="DP263" s="50" t="s">
        <v>172</v>
      </c>
    </row>
    <row r="264" spans="3:120" s="29" customFormat="1" ht="15" customHeight="1">
      <c r="C264" s="207"/>
      <c r="D264" s="206"/>
      <c r="E264" s="206"/>
      <c r="F264" s="167"/>
      <c r="G264" s="405"/>
      <c r="H264" s="167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  <c r="AC264" s="167"/>
      <c r="AD264" s="167"/>
      <c r="AE264" s="167"/>
      <c r="AF264" s="167"/>
      <c r="AG264" s="167"/>
      <c r="AH264" s="167"/>
      <c r="AI264" s="167"/>
      <c r="AJ264" s="167"/>
      <c r="AK264" s="167"/>
      <c r="AL264" s="167"/>
      <c r="AM264" s="167"/>
      <c r="AN264" s="167"/>
      <c r="AO264" s="167"/>
      <c r="AP264" s="167"/>
      <c r="AQ264" s="167"/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67"/>
      <c r="BM264" s="167"/>
      <c r="BN264" s="167"/>
      <c r="BO264" s="167"/>
      <c r="BP264" s="167"/>
      <c r="BQ264" s="167"/>
      <c r="BR264" s="167"/>
      <c r="BS264" s="167"/>
      <c r="BT264" s="167"/>
      <c r="BU264" s="167"/>
      <c r="BV264" s="167"/>
      <c r="BW264" s="167"/>
      <c r="BX264" s="167"/>
      <c r="BY264" s="167"/>
      <c r="BZ264" s="167"/>
      <c r="CA264" s="167"/>
      <c r="CB264" s="167"/>
      <c r="CC264" s="167"/>
      <c r="CD264" s="167"/>
      <c r="CE264" s="167"/>
      <c r="CF264" s="167"/>
      <c r="CG264" s="167"/>
      <c r="CH264" s="167"/>
      <c r="CI264" s="167"/>
      <c r="CJ264" s="167"/>
      <c r="CK264" s="167"/>
      <c r="CL264" s="167"/>
      <c r="CM264" s="167"/>
      <c r="CN264" s="167"/>
      <c r="CO264" s="167"/>
      <c r="CP264" s="167"/>
      <c r="CQ264" s="167"/>
      <c r="CR264" s="167"/>
      <c r="CS264" s="167"/>
      <c r="CT264" s="167"/>
      <c r="CU264" s="167"/>
      <c r="CV264" s="167"/>
      <c r="CW264" s="167"/>
      <c r="CX264" s="167"/>
      <c r="CY264" s="167"/>
      <c r="CZ264" s="167"/>
      <c r="DA264" s="167"/>
      <c r="DB264" s="167"/>
      <c r="DC264" s="167"/>
      <c r="DD264" s="167"/>
      <c r="DE264" s="167"/>
      <c r="DF264" s="167"/>
      <c r="DG264" s="167"/>
      <c r="DH264" s="167"/>
      <c r="DI264" s="167"/>
      <c r="DJ264" s="167"/>
      <c r="DK264" s="167"/>
      <c r="DL264" s="167"/>
      <c r="DM264" s="167"/>
      <c r="DN264" s="167"/>
      <c r="DO264" s="47"/>
      <c r="DP264" s="50" t="s">
        <v>172</v>
      </c>
    </row>
    <row r="265" spans="3:120" s="29" customFormat="1" ht="15" customHeight="1">
      <c r="C265" s="26" t="s">
        <v>464</v>
      </c>
      <c r="D265" s="206"/>
      <c r="E265" s="206"/>
      <c r="F265" s="167"/>
      <c r="G265" s="405"/>
      <c r="H265" s="167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  <c r="AC265" s="167"/>
      <c r="AD265" s="167"/>
      <c r="AE265" s="167"/>
      <c r="AF265" s="167"/>
      <c r="AG265" s="167"/>
      <c r="AH265" s="167"/>
      <c r="AI265" s="167"/>
      <c r="AJ265" s="167"/>
      <c r="AK265" s="167"/>
      <c r="AL265" s="167"/>
      <c r="AM265" s="167"/>
      <c r="AN265" s="167"/>
      <c r="AO265" s="167"/>
      <c r="AP265" s="167"/>
      <c r="AQ265" s="167"/>
      <c r="AR265" s="167"/>
      <c r="AS265" s="167"/>
      <c r="AT265" s="167"/>
      <c r="AU265" s="167"/>
      <c r="AV265" s="167"/>
      <c r="AW265" s="167"/>
      <c r="AX265" s="167"/>
      <c r="AY265" s="167"/>
      <c r="AZ265" s="167"/>
      <c r="BA265" s="167"/>
      <c r="BB265" s="167"/>
      <c r="BC265" s="167"/>
      <c r="BD265" s="167"/>
      <c r="BE265" s="167"/>
      <c r="BF265" s="167"/>
      <c r="BG265" s="167"/>
      <c r="BH265" s="167"/>
      <c r="BI265" s="167"/>
      <c r="BJ265" s="167"/>
      <c r="BK265" s="167"/>
      <c r="BL265" s="167"/>
      <c r="BM265" s="167"/>
      <c r="BN265" s="167"/>
      <c r="BO265" s="167"/>
      <c r="BP265" s="167"/>
      <c r="BQ265" s="167"/>
      <c r="BR265" s="167"/>
      <c r="BS265" s="167"/>
      <c r="BT265" s="167"/>
      <c r="BU265" s="167"/>
      <c r="BV265" s="167"/>
      <c r="BW265" s="167"/>
      <c r="BX265" s="167"/>
      <c r="BY265" s="167"/>
      <c r="BZ265" s="167"/>
      <c r="CA265" s="167"/>
      <c r="CB265" s="167"/>
      <c r="CC265" s="167"/>
      <c r="CD265" s="167"/>
      <c r="CE265" s="167"/>
      <c r="CF265" s="167"/>
      <c r="CG265" s="167"/>
      <c r="CH265" s="167"/>
      <c r="CI265" s="167"/>
      <c r="CJ265" s="167"/>
      <c r="CK265" s="167"/>
      <c r="CL265" s="167"/>
      <c r="CM265" s="167"/>
      <c r="CN265" s="167"/>
      <c r="CO265" s="167"/>
      <c r="CP265" s="167"/>
      <c r="CQ265" s="167"/>
      <c r="CR265" s="167"/>
      <c r="CS265" s="167"/>
      <c r="CT265" s="167"/>
      <c r="CU265" s="167"/>
      <c r="CV265" s="167"/>
      <c r="CW265" s="167"/>
      <c r="CX265" s="167"/>
      <c r="CY265" s="167"/>
      <c r="CZ265" s="167"/>
      <c r="DA265" s="167"/>
      <c r="DB265" s="167"/>
      <c r="DC265" s="167"/>
      <c r="DD265" s="167"/>
      <c r="DE265" s="167"/>
      <c r="DF265" s="167"/>
      <c r="DG265" s="167"/>
      <c r="DH265" s="167"/>
      <c r="DI265" s="167"/>
      <c r="DJ265" s="167"/>
      <c r="DK265" s="167"/>
      <c r="DL265" s="167"/>
      <c r="DM265" s="167"/>
      <c r="DN265" s="167"/>
      <c r="DO265" s="47"/>
      <c r="DP265" s="50" t="s">
        <v>172</v>
      </c>
    </row>
    <row r="266" spans="3:120" s="29" customFormat="1" ht="15" customHeight="1">
      <c r="C266" s="34" t="str">
        <f>F249&amp;" "&amp;C249&amp;" "&amp;C265</f>
        <v>Phase A Revenue Stream 4 Revenue</v>
      </c>
      <c r="D266" s="206"/>
      <c r="E266" s="206"/>
      <c r="F266" s="39">
        <f t="shared" ref="F266:AK266" ca="1" si="506">IF(F$17="","",F261*$F$250)</f>
        <v>0</v>
      </c>
      <c r="G266" s="39">
        <f t="shared" ca="1" si="506"/>
        <v>0</v>
      </c>
      <c r="H266" s="39">
        <f t="shared" ca="1" si="506"/>
        <v>0</v>
      </c>
      <c r="I266" s="39">
        <f t="shared" ca="1" si="506"/>
        <v>0</v>
      </c>
      <c r="J266" s="39">
        <f t="shared" ca="1" si="506"/>
        <v>0</v>
      </c>
      <c r="K266" s="39">
        <f t="shared" ca="1" si="506"/>
        <v>0</v>
      </c>
      <c r="L266" s="39">
        <f t="shared" ca="1" si="506"/>
        <v>0</v>
      </c>
      <c r="M266" s="39">
        <f t="shared" ca="1" si="506"/>
        <v>0</v>
      </c>
      <c r="N266" s="39">
        <f t="shared" ca="1" si="506"/>
        <v>0</v>
      </c>
      <c r="O266" s="39">
        <f t="shared" ca="1" si="506"/>
        <v>0</v>
      </c>
      <c r="P266" s="39">
        <f t="shared" ca="1" si="506"/>
        <v>0</v>
      </c>
      <c r="Q266" s="39">
        <f t="shared" ca="1" si="506"/>
        <v>0</v>
      </c>
      <c r="R266" s="39">
        <f t="shared" ca="1" si="506"/>
        <v>0</v>
      </c>
      <c r="S266" s="39">
        <f t="shared" ca="1" si="506"/>
        <v>0</v>
      </c>
      <c r="T266" s="39">
        <f t="shared" ca="1" si="506"/>
        <v>0</v>
      </c>
      <c r="U266" s="39">
        <f t="shared" ca="1" si="506"/>
        <v>0</v>
      </c>
      <c r="V266" s="39">
        <f t="shared" ca="1" si="506"/>
        <v>0</v>
      </c>
      <c r="W266" s="39">
        <f t="shared" ca="1" si="506"/>
        <v>0</v>
      </c>
      <c r="X266" s="39">
        <f t="shared" ca="1" si="506"/>
        <v>0</v>
      </c>
      <c r="Y266" s="39">
        <f t="shared" ca="1" si="506"/>
        <v>0</v>
      </c>
      <c r="Z266" s="39">
        <f t="shared" ca="1" si="506"/>
        <v>0</v>
      </c>
      <c r="AA266" s="39">
        <f t="shared" ca="1" si="506"/>
        <v>0</v>
      </c>
      <c r="AB266" s="39">
        <f t="shared" ca="1" si="506"/>
        <v>0</v>
      </c>
      <c r="AC266" s="39">
        <f t="shared" ca="1" si="506"/>
        <v>0</v>
      </c>
      <c r="AD266" s="39">
        <f t="shared" ca="1" si="506"/>
        <v>0</v>
      </c>
      <c r="AE266" s="39">
        <f t="shared" ca="1" si="506"/>
        <v>0</v>
      </c>
      <c r="AF266" s="39">
        <f t="shared" ca="1" si="506"/>
        <v>0</v>
      </c>
      <c r="AG266" s="39">
        <f t="shared" ca="1" si="506"/>
        <v>0</v>
      </c>
      <c r="AH266" s="39">
        <f t="shared" ca="1" si="506"/>
        <v>0</v>
      </c>
      <c r="AI266" s="39">
        <f t="shared" ca="1" si="506"/>
        <v>0</v>
      </c>
      <c r="AJ266" s="39">
        <f t="shared" ca="1" si="506"/>
        <v>0</v>
      </c>
      <c r="AK266" s="39">
        <f t="shared" ca="1" si="506"/>
        <v>0</v>
      </c>
      <c r="AL266" s="39">
        <f t="shared" ref="AL266:BQ266" ca="1" si="507">IF(AL$17="","",AL261*$F$250)</f>
        <v>0</v>
      </c>
      <c r="AM266" s="39">
        <f t="shared" ca="1" si="507"/>
        <v>0</v>
      </c>
      <c r="AN266" s="39">
        <f t="shared" ca="1" si="507"/>
        <v>0</v>
      </c>
      <c r="AO266" s="39">
        <f t="shared" ca="1" si="507"/>
        <v>0</v>
      </c>
      <c r="AP266" s="39">
        <f t="shared" ca="1" si="507"/>
        <v>0</v>
      </c>
      <c r="AQ266" s="39">
        <f t="shared" ca="1" si="507"/>
        <v>0</v>
      </c>
      <c r="AR266" s="39">
        <f t="shared" ca="1" si="507"/>
        <v>0</v>
      </c>
      <c r="AS266" s="39">
        <f t="shared" ca="1" si="507"/>
        <v>0</v>
      </c>
      <c r="AT266" s="39">
        <f t="shared" ca="1" si="507"/>
        <v>0</v>
      </c>
      <c r="AU266" s="39">
        <f t="shared" ca="1" si="507"/>
        <v>0</v>
      </c>
      <c r="AV266" s="39">
        <f t="shared" ca="1" si="507"/>
        <v>0</v>
      </c>
      <c r="AW266" s="39">
        <f t="shared" ca="1" si="507"/>
        <v>0</v>
      </c>
      <c r="AX266" s="39">
        <f t="shared" ca="1" si="507"/>
        <v>0</v>
      </c>
      <c r="AY266" s="39">
        <f t="shared" ca="1" si="507"/>
        <v>0</v>
      </c>
      <c r="AZ266" s="39">
        <f t="shared" ca="1" si="507"/>
        <v>0</v>
      </c>
      <c r="BA266" s="39">
        <f t="shared" ca="1" si="507"/>
        <v>0</v>
      </c>
      <c r="BB266" s="39">
        <f t="shared" ca="1" si="507"/>
        <v>0</v>
      </c>
      <c r="BC266" s="39">
        <f t="shared" ca="1" si="507"/>
        <v>0</v>
      </c>
      <c r="BD266" s="39">
        <f t="shared" ca="1" si="507"/>
        <v>0</v>
      </c>
      <c r="BE266" s="39">
        <f t="shared" ca="1" si="507"/>
        <v>0</v>
      </c>
      <c r="BF266" s="39">
        <f t="shared" ca="1" si="507"/>
        <v>0</v>
      </c>
      <c r="BG266" s="39">
        <f t="shared" ca="1" si="507"/>
        <v>0</v>
      </c>
      <c r="BH266" s="39">
        <f t="shared" ca="1" si="507"/>
        <v>0</v>
      </c>
      <c r="BI266" s="39">
        <f t="shared" ca="1" si="507"/>
        <v>0</v>
      </c>
      <c r="BJ266" s="39">
        <f t="shared" ca="1" si="507"/>
        <v>0</v>
      </c>
      <c r="BK266" s="39">
        <f t="shared" ca="1" si="507"/>
        <v>0</v>
      </c>
      <c r="BL266" s="39">
        <f t="shared" ca="1" si="507"/>
        <v>0</v>
      </c>
      <c r="BM266" s="39">
        <f t="shared" ca="1" si="507"/>
        <v>0</v>
      </c>
      <c r="BN266" s="39">
        <f t="shared" ca="1" si="507"/>
        <v>0</v>
      </c>
      <c r="BO266" s="39" t="str">
        <f t="shared" si="507"/>
        <v/>
      </c>
      <c r="BP266" s="39" t="str">
        <f t="shared" si="507"/>
        <v/>
      </c>
      <c r="BQ266" s="39" t="str">
        <f t="shared" si="507"/>
        <v/>
      </c>
      <c r="BR266" s="39" t="str">
        <f t="shared" ref="BR266:CA266" si="508">IF(BR$17="","",BR261*$F$250)</f>
        <v/>
      </c>
      <c r="BS266" s="39" t="str">
        <f t="shared" si="508"/>
        <v/>
      </c>
      <c r="BT266" s="39" t="str">
        <f t="shared" si="508"/>
        <v/>
      </c>
      <c r="BU266" s="39" t="str">
        <f t="shared" si="508"/>
        <v/>
      </c>
      <c r="BV266" s="39" t="str">
        <f t="shared" si="508"/>
        <v/>
      </c>
      <c r="BW266" s="39" t="str">
        <f t="shared" si="508"/>
        <v/>
      </c>
      <c r="BX266" s="39" t="str">
        <f t="shared" si="508"/>
        <v/>
      </c>
      <c r="BY266" s="39" t="str">
        <f t="shared" si="508"/>
        <v/>
      </c>
      <c r="BZ266" s="39" t="str">
        <f t="shared" si="508"/>
        <v/>
      </c>
      <c r="CA266" s="39" t="str">
        <f t="shared" si="508"/>
        <v/>
      </c>
      <c r="CB266" s="39" t="str">
        <f t="shared" ref="CB266:DN266" si="509">IF(CB$17="","",CB261*$F$250)</f>
        <v/>
      </c>
      <c r="CC266" s="39" t="str">
        <f t="shared" si="509"/>
        <v/>
      </c>
      <c r="CD266" s="39" t="str">
        <f t="shared" si="509"/>
        <v/>
      </c>
      <c r="CE266" s="39" t="str">
        <f t="shared" si="509"/>
        <v/>
      </c>
      <c r="CF266" s="39" t="str">
        <f t="shared" si="509"/>
        <v/>
      </c>
      <c r="CG266" s="39" t="str">
        <f t="shared" si="509"/>
        <v/>
      </c>
      <c r="CH266" s="39" t="str">
        <f t="shared" si="509"/>
        <v/>
      </c>
      <c r="CI266" s="39" t="str">
        <f t="shared" si="509"/>
        <v/>
      </c>
      <c r="CJ266" s="39" t="str">
        <f t="shared" si="509"/>
        <v/>
      </c>
      <c r="CK266" s="39" t="str">
        <f t="shared" si="509"/>
        <v/>
      </c>
      <c r="CL266" s="39" t="str">
        <f t="shared" si="509"/>
        <v/>
      </c>
      <c r="CM266" s="39" t="str">
        <f t="shared" si="509"/>
        <v/>
      </c>
      <c r="CN266" s="39" t="str">
        <f t="shared" si="509"/>
        <v/>
      </c>
      <c r="CO266" s="39" t="str">
        <f t="shared" si="509"/>
        <v/>
      </c>
      <c r="CP266" s="39" t="str">
        <f t="shared" si="509"/>
        <v/>
      </c>
      <c r="CQ266" s="39" t="str">
        <f t="shared" si="509"/>
        <v/>
      </c>
      <c r="CR266" s="39" t="str">
        <f t="shared" si="509"/>
        <v/>
      </c>
      <c r="CS266" s="39" t="str">
        <f t="shared" si="509"/>
        <v/>
      </c>
      <c r="CT266" s="39" t="str">
        <f t="shared" si="509"/>
        <v/>
      </c>
      <c r="CU266" s="39" t="str">
        <f t="shared" si="509"/>
        <v/>
      </c>
      <c r="CV266" s="39" t="str">
        <f t="shared" si="509"/>
        <v/>
      </c>
      <c r="CW266" s="39" t="str">
        <f t="shared" si="509"/>
        <v/>
      </c>
      <c r="CX266" s="39" t="str">
        <f t="shared" si="509"/>
        <v/>
      </c>
      <c r="CY266" s="39" t="str">
        <f t="shared" si="509"/>
        <v/>
      </c>
      <c r="CZ266" s="39" t="str">
        <f t="shared" si="509"/>
        <v/>
      </c>
      <c r="DA266" s="39" t="str">
        <f t="shared" si="509"/>
        <v/>
      </c>
      <c r="DB266" s="39" t="str">
        <f t="shared" si="509"/>
        <v/>
      </c>
      <c r="DC266" s="39" t="str">
        <f t="shared" si="509"/>
        <v/>
      </c>
      <c r="DD266" s="39" t="str">
        <f t="shared" si="509"/>
        <v/>
      </c>
      <c r="DE266" s="39" t="str">
        <f t="shared" si="509"/>
        <v/>
      </c>
      <c r="DF266" s="39" t="str">
        <f t="shared" si="509"/>
        <v/>
      </c>
      <c r="DG266" s="39" t="str">
        <f t="shared" si="509"/>
        <v/>
      </c>
      <c r="DH266" s="39" t="str">
        <f t="shared" si="509"/>
        <v/>
      </c>
      <c r="DI266" s="39" t="str">
        <f t="shared" si="509"/>
        <v/>
      </c>
      <c r="DJ266" s="39" t="str">
        <f t="shared" si="509"/>
        <v/>
      </c>
      <c r="DK266" s="39" t="str">
        <f t="shared" si="509"/>
        <v/>
      </c>
      <c r="DL266" s="39" t="str">
        <f t="shared" si="509"/>
        <v/>
      </c>
      <c r="DM266" s="39" t="str">
        <f t="shared" si="509"/>
        <v/>
      </c>
      <c r="DN266" s="39" t="str">
        <f t="shared" si="509"/>
        <v/>
      </c>
      <c r="DO266" s="51">
        <f ca="1">SUM(F266:DN266)</f>
        <v>0</v>
      </c>
      <c r="DP266" s="50" t="s">
        <v>172</v>
      </c>
    </row>
    <row r="267" spans="3:120" s="29" customFormat="1" ht="15" customHeight="1">
      <c r="C267" s="34" t="str">
        <f>G249&amp;" "&amp;C249&amp;" "&amp;C265</f>
        <v>Phase B Revenue Stream 4 Revenue</v>
      </c>
      <c r="D267" s="206"/>
      <c r="E267" s="206"/>
      <c r="F267" s="39">
        <f t="shared" ref="F267:AK267" ca="1" si="510">IF(F$17="","",F262*$G$250)</f>
        <v>0</v>
      </c>
      <c r="G267" s="39">
        <f t="shared" ca="1" si="510"/>
        <v>0</v>
      </c>
      <c r="H267" s="39">
        <f t="shared" ca="1" si="510"/>
        <v>0</v>
      </c>
      <c r="I267" s="39">
        <f t="shared" ca="1" si="510"/>
        <v>0</v>
      </c>
      <c r="J267" s="39">
        <f t="shared" ca="1" si="510"/>
        <v>0</v>
      </c>
      <c r="K267" s="39">
        <f t="shared" ca="1" si="510"/>
        <v>0</v>
      </c>
      <c r="L267" s="39">
        <f t="shared" ca="1" si="510"/>
        <v>0</v>
      </c>
      <c r="M267" s="39">
        <f t="shared" ca="1" si="510"/>
        <v>0</v>
      </c>
      <c r="N267" s="39">
        <f t="shared" ca="1" si="510"/>
        <v>0</v>
      </c>
      <c r="O267" s="39">
        <f t="shared" ca="1" si="510"/>
        <v>0</v>
      </c>
      <c r="P267" s="39">
        <f t="shared" ca="1" si="510"/>
        <v>0</v>
      </c>
      <c r="Q267" s="39">
        <f t="shared" ca="1" si="510"/>
        <v>0</v>
      </c>
      <c r="R267" s="39">
        <f t="shared" ca="1" si="510"/>
        <v>0</v>
      </c>
      <c r="S267" s="39">
        <f t="shared" ca="1" si="510"/>
        <v>0</v>
      </c>
      <c r="T267" s="39">
        <f t="shared" ca="1" si="510"/>
        <v>0</v>
      </c>
      <c r="U267" s="39">
        <f t="shared" ca="1" si="510"/>
        <v>0</v>
      </c>
      <c r="V267" s="39">
        <f t="shared" ca="1" si="510"/>
        <v>0</v>
      </c>
      <c r="W267" s="39">
        <f t="shared" ca="1" si="510"/>
        <v>0</v>
      </c>
      <c r="X267" s="39">
        <f t="shared" ca="1" si="510"/>
        <v>0</v>
      </c>
      <c r="Y267" s="39">
        <f t="shared" ca="1" si="510"/>
        <v>0</v>
      </c>
      <c r="Z267" s="39">
        <f t="shared" ca="1" si="510"/>
        <v>0</v>
      </c>
      <c r="AA267" s="39">
        <f t="shared" ca="1" si="510"/>
        <v>0</v>
      </c>
      <c r="AB267" s="39">
        <f t="shared" ca="1" si="510"/>
        <v>0</v>
      </c>
      <c r="AC267" s="39">
        <f t="shared" ca="1" si="510"/>
        <v>0</v>
      </c>
      <c r="AD267" s="39">
        <f t="shared" ca="1" si="510"/>
        <v>0</v>
      </c>
      <c r="AE267" s="39">
        <f t="shared" ca="1" si="510"/>
        <v>0</v>
      </c>
      <c r="AF267" s="39">
        <f t="shared" ca="1" si="510"/>
        <v>0</v>
      </c>
      <c r="AG267" s="39">
        <f t="shared" ca="1" si="510"/>
        <v>0</v>
      </c>
      <c r="AH267" s="39">
        <f t="shared" ca="1" si="510"/>
        <v>0</v>
      </c>
      <c r="AI267" s="39">
        <f t="shared" ca="1" si="510"/>
        <v>0</v>
      </c>
      <c r="AJ267" s="39">
        <f t="shared" ca="1" si="510"/>
        <v>0</v>
      </c>
      <c r="AK267" s="39">
        <f t="shared" ca="1" si="510"/>
        <v>0</v>
      </c>
      <c r="AL267" s="39">
        <f t="shared" ref="AL267:BQ267" ca="1" si="511">IF(AL$17="","",AL262*$G$250)</f>
        <v>0</v>
      </c>
      <c r="AM267" s="39">
        <f t="shared" ca="1" si="511"/>
        <v>0</v>
      </c>
      <c r="AN267" s="39">
        <f t="shared" ca="1" si="511"/>
        <v>0</v>
      </c>
      <c r="AO267" s="39">
        <f t="shared" ca="1" si="511"/>
        <v>0</v>
      </c>
      <c r="AP267" s="39">
        <f t="shared" ca="1" si="511"/>
        <v>0</v>
      </c>
      <c r="AQ267" s="39">
        <f t="shared" ca="1" si="511"/>
        <v>0</v>
      </c>
      <c r="AR267" s="39">
        <f t="shared" ca="1" si="511"/>
        <v>0</v>
      </c>
      <c r="AS267" s="39">
        <f t="shared" ca="1" si="511"/>
        <v>0</v>
      </c>
      <c r="AT267" s="39">
        <f t="shared" ca="1" si="511"/>
        <v>0</v>
      </c>
      <c r="AU267" s="39">
        <f t="shared" ca="1" si="511"/>
        <v>0</v>
      </c>
      <c r="AV267" s="39">
        <f t="shared" ca="1" si="511"/>
        <v>0</v>
      </c>
      <c r="AW267" s="39">
        <f t="shared" ca="1" si="511"/>
        <v>0</v>
      </c>
      <c r="AX267" s="39">
        <f t="shared" ca="1" si="511"/>
        <v>0</v>
      </c>
      <c r="AY267" s="39">
        <f t="shared" ca="1" si="511"/>
        <v>0</v>
      </c>
      <c r="AZ267" s="39">
        <f t="shared" ca="1" si="511"/>
        <v>0</v>
      </c>
      <c r="BA267" s="39">
        <f t="shared" ca="1" si="511"/>
        <v>0</v>
      </c>
      <c r="BB267" s="39">
        <f t="shared" ca="1" si="511"/>
        <v>0</v>
      </c>
      <c r="BC267" s="39">
        <f t="shared" ca="1" si="511"/>
        <v>0</v>
      </c>
      <c r="BD267" s="39">
        <f t="shared" ca="1" si="511"/>
        <v>0</v>
      </c>
      <c r="BE267" s="39">
        <f t="shared" ca="1" si="511"/>
        <v>0</v>
      </c>
      <c r="BF267" s="39">
        <f t="shared" ca="1" si="511"/>
        <v>0</v>
      </c>
      <c r="BG267" s="39">
        <f t="shared" ca="1" si="511"/>
        <v>0</v>
      </c>
      <c r="BH267" s="39">
        <f t="shared" ca="1" si="511"/>
        <v>0</v>
      </c>
      <c r="BI267" s="39">
        <f t="shared" ca="1" si="511"/>
        <v>0</v>
      </c>
      <c r="BJ267" s="39">
        <f t="shared" ca="1" si="511"/>
        <v>0</v>
      </c>
      <c r="BK267" s="39">
        <f t="shared" ca="1" si="511"/>
        <v>0</v>
      </c>
      <c r="BL267" s="39">
        <f t="shared" ca="1" si="511"/>
        <v>0</v>
      </c>
      <c r="BM267" s="39">
        <f t="shared" ca="1" si="511"/>
        <v>0</v>
      </c>
      <c r="BN267" s="39">
        <f t="shared" ca="1" si="511"/>
        <v>0</v>
      </c>
      <c r="BO267" s="39" t="str">
        <f t="shared" si="511"/>
        <v/>
      </c>
      <c r="BP267" s="39" t="str">
        <f t="shared" si="511"/>
        <v/>
      </c>
      <c r="BQ267" s="39" t="str">
        <f t="shared" si="511"/>
        <v/>
      </c>
      <c r="BR267" s="39" t="str">
        <f t="shared" ref="BR267:CA267" si="512">IF(BR$17="","",BR262*$G$250)</f>
        <v/>
      </c>
      <c r="BS267" s="39" t="str">
        <f t="shared" si="512"/>
        <v/>
      </c>
      <c r="BT267" s="39" t="str">
        <f t="shared" si="512"/>
        <v/>
      </c>
      <c r="BU267" s="39" t="str">
        <f t="shared" si="512"/>
        <v/>
      </c>
      <c r="BV267" s="39" t="str">
        <f t="shared" si="512"/>
        <v/>
      </c>
      <c r="BW267" s="39" t="str">
        <f t="shared" si="512"/>
        <v/>
      </c>
      <c r="BX267" s="39" t="str">
        <f t="shared" si="512"/>
        <v/>
      </c>
      <c r="BY267" s="39" t="str">
        <f t="shared" si="512"/>
        <v/>
      </c>
      <c r="BZ267" s="39" t="str">
        <f t="shared" si="512"/>
        <v/>
      </c>
      <c r="CA267" s="39" t="str">
        <f t="shared" si="512"/>
        <v/>
      </c>
      <c r="CB267" s="39" t="str">
        <f t="shared" ref="CB267:DN267" si="513">IF(CB$17="","",CB262*$G$250)</f>
        <v/>
      </c>
      <c r="CC267" s="39" t="str">
        <f t="shared" si="513"/>
        <v/>
      </c>
      <c r="CD267" s="39" t="str">
        <f t="shared" si="513"/>
        <v/>
      </c>
      <c r="CE267" s="39" t="str">
        <f t="shared" si="513"/>
        <v/>
      </c>
      <c r="CF267" s="39" t="str">
        <f t="shared" si="513"/>
        <v/>
      </c>
      <c r="CG267" s="39" t="str">
        <f t="shared" si="513"/>
        <v/>
      </c>
      <c r="CH267" s="39" t="str">
        <f t="shared" si="513"/>
        <v/>
      </c>
      <c r="CI267" s="39" t="str">
        <f t="shared" si="513"/>
        <v/>
      </c>
      <c r="CJ267" s="39" t="str">
        <f t="shared" si="513"/>
        <v/>
      </c>
      <c r="CK267" s="39" t="str">
        <f t="shared" si="513"/>
        <v/>
      </c>
      <c r="CL267" s="39" t="str">
        <f t="shared" si="513"/>
        <v/>
      </c>
      <c r="CM267" s="39" t="str">
        <f t="shared" si="513"/>
        <v/>
      </c>
      <c r="CN267" s="39" t="str">
        <f t="shared" si="513"/>
        <v/>
      </c>
      <c r="CO267" s="39" t="str">
        <f t="shared" si="513"/>
        <v/>
      </c>
      <c r="CP267" s="39" t="str">
        <f t="shared" si="513"/>
        <v/>
      </c>
      <c r="CQ267" s="39" t="str">
        <f t="shared" si="513"/>
        <v/>
      </c>
      <c r="CR267" s="39" t="str">
        <f t="shared" si="513"/>
        <v/>
      </c>
      <c r="CS267" s="39" t="str">
        <f t="shared" si="513"/>
        <v/>
      </c>
      <c r="CT267" s="39" t="str">
        <f t="shared" si="513"/>
        <v/>
      </c>
      <c r="CU267" s="39" t="str">
        <f t="shared" si="513"/>
        <v/>
      </c>
      <c r="CV267" s="39" t="str">
        <f t="shared" si="513"/>
        <v/>
      </c>
      <c r="CW267" s="39" t="str">
        <f t="shared" si="513"/>
        <v/>
      </c>
      <c r="CX267" s="39" t="str">
        <f t="shared" si="513"/>
        <v/>
      </c>
      <c r="CY267" s="39" t="str">
        <f t="shared" si="513"/>
        <v/>
      </c>
      <c r="CZ267" s="39" t="str">
        <f t="shared" si="513"/>
        <v/>
      </c>
      <c r="DA267" s="39" t="str">
        <f t="shared" si="513"/>
        <v/>
      </c>
      <c r="DB267" s="39" t="str">
        <f t="shared" si="513"/>
        <v/>
      </c>
      <c r="DC267" s="39" t="str">
        <f t="shared" si="513"/>
        <v/>
      </c>
      <c r="DD267" s="39" t="str">
        <f t="shared" si="513"/>
        <v/>
      </c>
      <c r="DE267" s="39" t="str">
        <f t="shared" si="513"/>
        <v/>
      </c>
      <c r="DF267" s="39" t="str">
        <f t="shared" si="513"/>
        <v/>
      </c>
      <c r="DG267" s="39" t="str">
        <f t="shared" si="513"/>
        <v/>
      </c>
      <c r="DH267" s="39" t="str">
        <f t="shared" si="513"/>
        <v/>
      </c>
      <c r="DI267" s="39" t="str">
        <f t="shared" si="513"/>
        <v/>
      </c>
      <c r="DJ267" s="39" t="str">
        <f t="shared" si="513"/>
        <v/>
      </c>
      <c r="DK267" s="39" t="str">
        <f t="shared" si="513"/>
        <v/>
      </c>
      <c r="DL267" s="39" t="str">
        <f t="shared" si="513"/>
        <v/>
      </c>
      <c r="DM267" s="39" t="str">
        <f t="shared" si="513"/>
        <v/>
      </c>
      <c r="DN267" s="39" t="str">
        <f t="shared" si="513"/>
        <v/>
      </c>
      <c r="DO267" s="60">
        <f ca="1">SUM(F267:DN267)</f>
        <v>0</v>
      </c>
      <c r="DP267" s="50" t="s">
        <v>172</v>
      </c>
    </row>
    <row r="268" spans="3:120" s="29" customFormat="1" ht="15" customHeight="1">
      <c r="C268" s="292" t="str">
        <f>"Total "&amp;C248&amp;" "&amp;C265</f>
        <v>Total  Revenue</v>
      </c>
      <c r="D268" s="404"/>
      <c r="E268" s="404"/>
      <c r="F268" s="278">
        <f t="shared" ref="F268:AK268" ca="1" si="514">IF(F$17="","",F267+F266)</f>
        <v>0</v>
      </c>
      <c r="G268" s="278">
        <f t="shared" ca="1" si="514"/>
        <v>0</v>
      </c>
      <c r="H268" s="278">
        <f t="shared" ca="1" si="514"/>
        <v>0</v>
      </c>
      <c r="I268" s="278">
        <f t="shared" ca="1" si="514"/>
        <v>0</v>
      </c>
      <c r="J268" s="278">
        <f t="shared" ca="1" si="514"/>
        <v>0</v>
      </c>
      <c r="K268" s="278">
        <f t="shared" ca="1" si="514"/>
        <v>0</v>
      </c>
      <c r="L268" s="278">
        <f t="shared" ca="1" si="514"/>
        <v>0</v>
      </c>
      <c r="M268" s="278">
        <f t="shared" ca="1" si="514"/>
        <v>0</v>
      </c>
      <c r="N268" s="278">
        <f t="shared" ca="1" si="514"/>
        <v>0</v>
      </c>
      <c r="O268" s="278">
        <f t="shared" ca="1" si="514"/>
        <v>0</v>
      </c>
      <c r="P268" s="278">
        <f t="shared" ca="1" si="514"/>
        <v>0</v>
      </c>
      <c r="Q268" s="278">
        <f t="shared" ca="1" si="514"/>
        <v>0</v>
      </c>
      <c r="R268" s="278">
        <f t="shared" ca="1" si="514"/>
        <v>0</v>
      </c>
      <c r="S268" s="278">
        <f t="shared" ca="1" si="514"/>
        <v>0</v>
      </c>
      <c r="T268" s="278">
        <f t="shared" ca="1" si="514"/>
        <v>0</v>
      </c>
      <c r="U268" s="278">
        <f t="shared" ca="1" si="514"/>
        <v>0</v>
      </c>
      <c r="V268" s="278">
        <f t="shared" ca="1" si="514"/>
        <v>0</v>
      </c>
      <c r="W268" s="278">
        <f t="shared" ca="1" si="514"/>
        <v>0</v>
      </c>
      <c r="X268" s="278">
        <f t="shared" ca="1" si="514"/>
        <v>0</v>
      </c>
      <c r="Y268" s="278">
        <f t="shared" ca="1" si="514"/>
        <v>0</v>
      </c>
      <c r="Z268" s="278">
        <f t="shared" ca="1" si="514"/>
        <v>0</v>
      </c>
      <c r="AA268" s="278">
        <f t="shared" ca="1" si="514"/>
        <v>0</v>
      </c>
      <c r="AB268" s="278">
        <f t="shared" ca="1" si="514"/>
        <v>0</v>
      </c>
      <c r="AC268" s="278">
        <f t="shared" ca="1" si="514"/>
        <v>0</v>
      </c>
      <c r="AD268" s="278">
        <f t="shared" ca="1" si="514"/>
        <v>0</v>
      </c>
      <c r="AE268" s="278">
        <f t="shared" ca="1" si="514"/>
        <v>0</v>
      </c>
      <c r="AF268" s="278">
        <f t="shared" ca="1" si="514"/>
        <v>0</v>
      </c>
      <c r="AG268" s="278">
        <f t="shared" ca="1" si="514"/>
        <v>0</v>
      </c>
      <c r="AH268" s="278">
        <f t="shared" ca="1" si="514"/>
        <v>0</v>
      </c>
      <c r="AI268" s="278">
        <f t="shared" ca="1" si="514"/>
        <v>0</v>
      </c>
      <c r="AJ268" s="278">
        <f t="shared" ca="1" si="514"/>
        <v>0</v>
      </c>
      <c r="AK268" s="278">
        <f t="shared" ca="1" si="514"/>
        <v>0</v>
      </c>
      <c r="AL268" s="278">
        <f t="shared" ref="AL268:BQ268" ca="1" si="515">IF(AL$17="","",AL267+AL266)</f>
        <v>0</v>
      </c>
      <c r="AM268" s="278">
        <f t="shared" ca="1" si="515"/>
        <v>0</v>
      </c>
      <c r="AN268" s="278">
        <f t="shared" ca="1" si="515"/>
        <v>0</v>
      </c>
      <c r="AO268" s="278">
        <f t="shared" ca="1" si="515"/>
        <v>0</v>
      </c>
      <c r="AP268" s="278">
        <f t="shared" ca="1" si="515"/>
        <v>0</v>
      </c>
      <c r="AQ268" s="278">
        <f t="shared" ca="1" si="515"/>
        <v>0</v>
      </c>
      <c r="AR268" s="278">
        <f t="shared" ca="1" si="515"/>
        <v>0</v>
      </c>
      <c r="AS268" s="278">
        <f t="shared" ca="1" si="515"/>
        <v>0</v>
      </c>
      <c r="AT268" s="278">
        <f t="shared" ca="1" si="515"/>
        <v>0</v>
      </c>
      <c r="AU268" s="278">
        <f t="shared" ca="1" si="515"/>
        <v>0</v>
      </c>
      <c r="AV268" s="278">
        <f t="shared" ca="1" si="515"/>
        <v>0</v>
      </c>
      <c r="AW268" s="278">
        <f t="shared" ca="1" si="515"/>
        <v>0</v>
      </c>
      <c r="AX268" s="278">
        <f t="shared" ca="1" si="515"/>
        <v>0</v>
      </c>
      <c r="AY268" s="278">
        <f t="shared" ca="1" si="515"/>
        <v>0</v>
      </c>
      <c r="AZ268" s="278">
        <f t="shared" ca="1" si="515"/>
        <v>0</v>
      </c>
      <c r="BA268" s="278">
        <f t="shared" ca="1" si="515"/>
        <v>0</v>
      </c>
      <c r="BB268" s="278">
        <f t="shared" ca="1" si="515"/>
        <v>0</v>
      </c>
      <c r="BC268" s="278">
        <f t="shared" ca="1" si="515"/>
        <v>0</v>
      </c>
      <c r="BD268" s="278">
        <f t="shared" ca="1" si="515"/>
        <v>0</v>
      </c>
      <c r="BE268" s="278">
        <f t="shared" ca="1" si="515"/>
        <v>0</v>
      </c>
      <c r="BF268" s="278">
        <f t="shared" ca="1" si="515"/>
        <v>0</v>
      </c>
      <c r="BG268" s="278">
        <f t="shared" ca="1" si="515"/>
        <v>0</v>
      </c>
      <c r="BH268" s="278">
        <f t="shared" ca="1" si="515"/>
        <v>0</v>
      </c>
      <c r="BI268" s="278">
        <f t="shared" ca="1" si="515"/>
        <v>0</v>
      </c>
      <c r="BJ268" s="278">
        <f t="shared" ca="1" si="515"/>
        <v>0</v>
      </c>
      <c r="BK268" s="278">
        <f t="shared" ca="1" si="515"/>
        <v>0</v>
      </c>
      <c r="BL268" s="278">
        <f t="shared" ca="1" si="515"/>
        <v>0</v>
      </c>
      <c r="BM268" s="278">
        <f t="shared" ca="1" si="515"/>
        <v>0</v>
      </c>
      <c r="BN268" s="278">
        <f t="shared" ca="1" si="515"/>
        <v>0</v>
      </c>
      <c r="BO268" s="278" t="str">
        <f t="shared" si="515"/>
        <v/>
      </c>
      <c r="BP268" s="278" t="str">
        <f t="shared" si="515"/>
        <v/>
      </c>
      <c r="BQ268" s="278" t="str">
        <f t="shared" si="515"/>
        <v/>
      </c>
      <c r="BR268" s="278" t="str">
        <f t="shared" ref="BR268:CA268" si="516">IF(BR$17="","",BR267+BR266)</f>
        <v/>
      </c>
      <c r="BS268" s="278" t="str">
        <f t="shared" si="516"/>
        <v/>
      </c>
      <c r="BT268" s="278" t="str">
        <f t="shared" si="516"/>
        <v/>
      </c>
      <c r="BU268" s="278" t="str">
        <f t="shared" si="516"/>
        <v/>
      </c>
      <c r="BV268" s="278" t="str">
        <f t="shared" si="516"/>
        <v/>
      </c>
      <c r="BW268" s="278" t="str">
        <f t="shared" si="516"/>
        <v/>
      </c>
      <c r="BX268" s="278" t="str">
        <f t="shared" si="516"/>
        <v/>
      </c>
      <c r="BY268" s="278" t="str">
        <f t="shared" si="516"/>
        <v/>
      </c>
      <c r="BZ268" s="278" t="str">
        <f t="shared" si="516"/>
        <v/>
      </c>
      <c r="CA268" s="278" t="str">
        <f t="shared" si="516"/>
        <v/>
      </c>
      <c r="CB268" s="278" t="str">
        <f t="shared" ref="CB268:DN268" si="517">IF(CB$17="","",CB267+CB266)</f>
        <v/>
      </c>
      <c r="CC268" s="278" t="str">
        <f t="shared" si="517"/>
        <v/>
      </c>
      <c r="CD268" s="278" t="str">
        <f t="shared" si="517"/>
        <v/>
      </c>
      <c r="CE268" s="278" t="str">
        <f t="shared" si="517"/>
        <v/>
      </c>
      <c r="CF268" s="278" t="str">
        <f t="shared" si="517"/>
        <v/>
      </c>
      <c r="CG268" s="278" t="str">
        <f t="shared" si="517"/>
        <v/>
      </c>
      <c r="CH268" s="278" t="str">
        <f t="shared" si="517"/>
        <v/>
      </c>
      <c r="CI268" s="278" t="str">
        <f t="shared" si="517"/>
        <v/>
      </c>
      <c r="CJ268" s="278" t="str">
        <f t="shared" si="517"/>
        <v/>
      </c>
      <c r="CK268" s="278" t="str">
        <f t="shared" si="517"/>
        <v/>
      </c>
      <c r="CL268" s="278" t="str">
        <f t="shared" si="517"/>
        <v/>
      </c>
      <c r="CM268" s="278" t="str">
        <f t="shared" si="517"/>
        <v/>
      </c>
      <c r="CN268" s="278" t="str">
        <f t="shared" si="517"/>
        <v/>
      </c>
      <c r="CO268" s="278" t="str">
        <f t="shared" si="517"/>
        <v/>
      </c>
      <c r="CP268" s="278" t="str">
        <f t="shared" si="517"/>
        <v/>
      </c>
      <c r="CQ268" s="278" t="str">
        <f t="shared" si="517"/>
        <v/>
      </c>
      <c r="CR268" s="278" t="str">
        <f t="shared" si="517"/>
        <v/>
      </c>
      <c r="CS268" s="278" t="str">
        <f t="shared" si="517"/>
        <v/>
      </c>
      <c r="CT268" s="278" t="str">
        <f t="shared" si="517"/>
        <v/>
      </c>
      <c r="CU268" s="278" t="str">
        <f t="shared" si="517"/>
        <v/>
      </c>
      <c r="CV268" s="278" t="str">
        <f t="shared" si="517"/>
        <v/>
      </c>
      <c r="CW268" s="278" t="str">
        <f t="shared" si="517"/>
        <v/>
      </c>
      <c r="CX268" s="278" t="str">
        <f t="shared" si="517"/>
        <v/>
      </c>
      <c r="CY268" s="278" t="str">
        <f t="shared" si="517"/>
        <v/>
      </c>
      <c r="CZ268" s="278" t="str">
        <f t="shared" si="517"/>
        <v/>
      </c>
      <c r="DA268" s="278" t="str">
        <f t="shared" si="517"/>
        <v/>
      </c>
      <c r="DB268" s="278" t="str">
        <f t="shared" si="517"/>
        <v/>
      </c>
      <c r="DC268" s="278" t="str">
        <f t="shared" si="517"/>
        <v/>
      </c>
      <c r="DD268" s="278" t="str">
        <f t="shared" si="517"/>
        <v/>
      </c>
      <c r="DE268" s="278" t="str">
        <f t="shared" si="517"/>
        <v/>
      </c>
      <c r="DF268" s="278" t="str">
        <f t="shared" si="517"/>
        <v/>
      </c>
      <c r="DG268" s="278" t="str">
        <f t="shared" si="517"/>
        <v/>
      </c>
      <c r="DH268" s="278" t="str">
        <f t="shared" si="517"/>
        <v/>
      </c>
      <c r="DI268" s="278" t="str">
        <f t="shared" si="517"/>
        <v/>
      </c>
      <c r="DJ268" s="278" t="str">
        <f t="shared" si="517"/>
        <v/>
      </c>
      <c r="DK268" s="278" t="str">
        <f t="shared" si="517"/>
        <v/>
      </c>
      <c r="DL268" s="278" t="str">
        <f t="shared" si="517"/>
        <v/>
      </c>
      <c r="DM268" s="278" t="str">
        <f t="shared" si="517"/>
        <v/>
      </c>
      <c r="DN268" s="278" t="str">
        <f t="shared" si="517"/>
        <v/>
      </c>
      <c r="DO268" s="51">
        <f ca="1">SUM(F268:DN268)</f>
        <v>0</v>
      </c>
      <c r="DP268" s="50" t="s">
        <v>172</v>
      </c>
    </row>
    <row r="269" spans="3:120" s="29" customFormat="1" ht="15" customHeight="1">
      <c r="C269" s="18"/>
      <c r="D269" s="381"/>
      <c r="E269" s="18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50" t="s">
        <v>172</v>
      </c>
    </row>
    <row r="270" spans="3:120" s="29" customFormat="1" ht="15" customHeight="1">
      <c r="C270" s="18"/>
      <c r="D270" s="381"/>
      <c r="E270" s="18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50" t="s">
        <v>172</v>
      </c>
    </row>
    <row r="271" spans="3:120" s="29" customFormat="1" ht="15" customHeight="1">
      <c r="C271" s="26" t="str">
        <f>"Total "&amp;C203</f>
        <v>Total Other Revenue</v>
      </c>
      <c r="D271" s="206"/>
      <c r="E271" s="206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/>
      <c r="CS271" s="39"/>
      <c r="CT271" s="39"/>
      <c r="CU271" s="39"/>
      <c r="CV271" s="39"/>
      <c r="CW271" s="39"/>
      <c r="CX271" s="39"/>
      <c r="CY271" s="39"/>
      <c r="CZ271" s="39"/>
      <c r="DA271" s="39"/>
      <c r="DB271" s="39"/>
      <c r="DC271" s="39"/>
      <c r="DD271" s="39"/>
      <c r="DE271" s="39"/>
      <c r="DF271" s="39"/>
      <c r="DG271" s="39"/>
      <c r="DH271" s="39"/>
      <c r="DI271" s="39"/>
      <c r="DJ271" s="39"/>
      <c r="DK271" s="39"/>
      <c r="DL271" s="39"/>
      <c r="DM271" s="39"/>
      <c r="DN271" s="39"/>
      <c r="DO271" s="47"/>
      <c r="DP271" s="50" t="s">
        <v>172</v>
      </c>
    </row>
    <row r="272" spans="3:120" s="29" customFormat="1" ht="15" customHeight="1">
      <c r="C272" s="34" t="str">
        <f>F205&amp;" "&amp;C203</f>
        <v>Phase A Other Revenue</v>
      </c>
      <c r="D272" s="206"/>
      <c r="E272" s="206"/>
      <c r="F272" s="39">
        <f t="shared" ref="F272:AK272" ca="1" si="518">IF(F$17="","",F266+F244+F222)</f>
        <v>0</v>
      </c>
      <c r="G272" s="39">
        <f t="shared" ca="1" si="518"/>
        <v>0</v>
      </c>
      <c r="H272" s="39">
        <f t="shared" ca="1" si="518"/>
        <v>0</v>
      </c>
      <c r="I272" s="39">
        <f t="shared" ca="1" si="518"/>
        <v>0</v>
      </c>
      <c r="J272" s="39">
        <f t="shared" ca="1" si="518"/>
        <v>0</v>
      </c>
      <c r="K272" s="39">
        <f t="shared" ca="1" si="518"/>
        <v>0</v>
      </c>
      <c r="L272" s="39">
        <f t="shared" ca="1" si="518"/>
        <v>0</v>
      </c>
      <c r="M272" s="39">
        <f t="shared" ca="1" si="518"/>
        <v>0</v>
      </c>
      <c r="N272" s="39">
        <f t="shared" ca="1" si="518"/>
        <v>0</v>
      </c>
      <c r="O272" s="39">
        <f t="shared" ca="1" si="518"/>
        <v>0</v>
      </c>
      <c r="P272" s="39">
        <f t="shared" ca="1" si="518"/>
        <v>0</v>
      </c>
      <c r="Q272" s="39">
        <f t="shared" ca="1" si="518"/>
        <v>0</v>
      </c>
      <c r="R272" s="39">
        <f t="shared" ca="1" si="518"/>
        <v>0</v>
      </c>
      <c r="S272" s="39">
        <f t="shared" ca="1" si="518"/>
        <v>0</v>
      </c>
      <c r="T272" s="39">
        <f t="shared" ca="1" si="518"/>
        <v>0</v>
      </c>
      <c r="U272" s="39">
        <f t="shared" ca="1" si="518"/>
        <v>0</v>
      </c>
      <c r="V272" s="39">
        <f t="shared" ca="1" si="518"/>
        <v>0</v>
      </c>
      <c r="W272" s="39">
        <f t="shared" ca="1" si="518"/>
        <v>0</v>
      </c>
      <c r="X272" s="39">
        <f t="shared" ca="1" si="518"/>
        <v>0</v>
      </c>
      <c r="Y272" s="39">
        <f t="shared" ca="1" si="518"/>
        <v>0</v>
      </c>
      <c r="Z272" s="39">
        <f t="shared" ca="1" si="518"/>
        <v>0</v>
      </c>
      <c r="AA272" s="39">
        <f t="shared" ca="1" si="518"/>
        <v>0</v>
      </c>
      <c r="AB272" s="39">
        <f t="shared" ca="1" si="518"/>
        <v>0</v>
      </c>
      <c r="AC272" s="39">
        <f t="shared" ca="1" si="518"/>
        <v>0</v>
      </c>
      <c r="AD272" s="39">
        <f t="shared" ca="1" si="518"/>
        <v>0</v>
      </c>
      <c r="AE272" s="39">
        <f t="shared" ca="1" si="518"/>
        <v>0</v>
      </c>
      <c r="AF272" s="39">
        <f t="shared" ca="1" si="518"/>
        <v>0</v>
      </c>
      <c r="AG272" s="39">
        <f t="shared" ca="1" si="518"/>
        <v>0</v>
      </c>
      <c r="AH272" s="39">
        <f t="shared" ca="1" si="518"/>
        <v>0</v>
      </c>
      <c r="AI272" s="39">
        <f t="shared" ca="1" si="518"/>
        <v>0</v>
      </c>
      <c r="AJ272" s="39">
        <f t="shared" ca="1" si="518"/>
        <v>0</v>
      </c>
      <c r="AK272" s="39">
        <f t="shared" ca="1" si="518"/>
        <v>0</v>
      </c>
      <c r="AL272" s="39">
        <f t="shared" ref="AL272:BQ272" ca="1" si="519">IF(AL$17="","",AL266+AL244+AL222)</f>
        <v>0</v>
      </c>
      <c r="AM272" s="39">
        <f t="shared" ca="1" si="519"/>
        <v>0</v>
      </c>
      <c r="AN272" s="39">
        <f t="shared" ca="1" si="519"/>
        <v>0</v>
      </c>
      <c r="AO272" s="39">
        <f t="shared" ca="1" si="519"/>
        <v>0</v>
      </c>
      <c r="AP272" s="39">
        <f t="shared" ca="1" si="519"/>
        <v>0</v>
      </c>
      <c r="AQ272" s="39">
        <f t="shared" ca="1" si="519"/>
        <v>0</v>
      </c>
      <c r="AR272" s="39">
        <f t="shared" ca="1" si="519"/>
        <v>0</v>
      </c>
      <c r="AS272" s="39">
        <f t="shared" ca="1" si="519"/>
        <v>0</v>
      </c>
      <c r="AT272" s="39">
        <f t="shared" ca="1" si="519"/>
        <v>0</v>
      </c>
      <c r="AU272" s="39">
        <f t="shared" ca="1" si="519"/>
        <v>0</v>
      </c>
      <c r="AV272" s="39">
        <f t="shared" ca="1" si="519"/>
        <v>0</v>
      </c>
      <c r="AW272" s="39">
        <f t="shared" ca="1" si="519"/>
        <v>0</v>
      </c>
      <c r="AX272" s="39">
        <f t="shared" ca="1" si="519"/>
        <v>0</v>
      </c>
      <c r="AY272" s="39">
        <f t="shared" ca="1" si="519"/>
        <v>0</v>
      </c>
      <c r="AZ272" s="39">
        <f t="shared" ca="1" si="519"/>
        <v>0</v>
      </c>
      <c r="BA272" s="39">
        <f t="shared" ca="1" si="519"/>
        <v>0</v>
      </c>
      <c r="BB272" s="39">
        <f t="shared" ca="1" si="519"/>
        <v>0</v>
      </c>
      <c r="BC272" s="39">
        <f t="shared" ca="1" si="519"/>
        <v>0</v>
      </c>
      <c r="BD272" s="39">
        <f t="shared" ca="1" si="519"/>
        <v>0</v>
      </c>
      <c r="BE272" s="39">
        <f t="shared" ca="1" si="519"/>
        <v>0</v>
      </c>
      <c r="BF272" s="39">
        <f t="shared" ca="1" si="519"/>
        <v>0</v>
      </c>
      <c r="BG272" s="39">
        <f t="shared" ca="1" si="519"/>
        <v>0</v>
      </c>
      <c r="BH272" s="39">
        <f t="shared" ca="1" si="519"/>
        <v>0</v>
      </c>
      <c r="BI272" s="39">
        <f t="shared" ca="1" si="519"/>
        <v>0</v>
      </c>
      <c r="BJ272" s="39">
        <f t="shared" ca="1" si="519"/>
        <v>0</v>
      </c>
      <c r="BK272" s="39">
        <f t="shared" ca="1" si="519"/>
        <v>0</v>
      </c>
      <c r="BL272" s="39">
        <f t="shared" ca="1" si="519"/>
        <v>0</v>
      </c>
      <c r="BM272" s="39">
        <f t="shared" ca="1" si="519"/>
        <v>0</v>
      </c>
      <c r="BN272" s="39">
        <f t="shared" ca="1" si="519"/>
        <v>0</v>
      </c>
      <c r="BO272" s="39" t="str">
        <f t="shared" si="519"/>
        <v/>
      </c>
      <c r="BP272" s="39" t="str">
        <f t="shared" si="519"/>
        <v/>
      </c>
      <c r="BQ272" s="39" t="str">
        <f t="shared" si="519"/>
        <v/>
      </c>
      <c r="BR272" s="39" t="str">
        <f t="shared" ref="BR272:CA272" si="520">IF(BR$17="","",BR266+BR244+BR222)</f>
        <v/>
      </c>
      <c r="BS272" s="39" t="str">
        <f t="shared" si="520"/>
        <v/>
      </c>
      <c r="BT272" s="39" t="str">
        <f t="shared" si="520"/>
        <v/>
      </c>
      <c r="BU272" s="39" t="str">
        <f t="shared" si="520"/>
        <v/>
      </c>
      <c r="BV272" s="39" t="str">
        <f t="shared" si="520"/>
        <v/>
      </c>
      <c r="BW272" s="39" t="str">
        <f t="shared" si="520"/>
        <v/>
      </c>
      <c r="BX272" s="39" t="str">
        <f t="shared" si="520"/>
        <v/>
      </c>
      <c r="BY272" s="39" t="str">
        <f t="shared" si="520"/>
        <v/>
      </c>
      <c r="BZ272" s="39" t="str">
        <f t="shared" si="520"/>
        <v/>
      </c>
      <c r="CA272" s="39" t="str">
        <f t="shared" si="520"/>
        <v/>
      </c>
      <c r="CB272" s="39" t="str">
        <f t="shared" ref="CB272:DN272" si="521">IF(CB$17="","",CB266+CB244+CB222)</f>
        <v/>
      </c>
      <c r="CC272" s="39" t="str">
        <f t="shared" si="521"/>
        <v/>
      </c>
      <c r="CD272" s="39" t="str">
        <f t="shared" si="521"/>
        <v/>
      </c>
      <c r="CE272" s="39" t="str">
        <f t="shared" si="521"/>
        <v/>
      </c>
      <c r="CF272" s="39" t="str">
        <f t="shared" si="521"/>
        <v/>
      </c>
      <c r="CG272" s="39" t="str">
        <f t="shared" si="521"/>
        <v/>
      </c>
      <c r="CH272" s="39" t="str">
        <f t="shared" si="521"/>
        <v/>
      </c>
      <c r="CI272" s="39" t="str">
        <f t="shared" si="521"/>
        <v/>
      </c>
      <c r="CJ272" s="39" t="str">
        <f t="shared" si="521"/>
        <v/>
      </c>
      <c r="CK272" s="39" t="str">
        <f t="shared" si="521"/>
        <v/>
      </c>
      <c r="CL272" s="39" t="str">
        <f t="shared" si="521"/>
        <v/>
      </c>
      <c r="CM272" s="39" t="str">
        <f t="shared" si="521"/>
        <v/>
      </c>
      <c r="CN272" s="39" t="str">
        <f t="shared" si="521"/>
        <v/>
      </c>
      <c r="CO272" s="39" t="str">
        <f t="shared" si="521"/>
        <v/>
      </c>
      <c r="CP272" s="39" t="str">
        <f t="shared" si="521"/>
        <v/>
      </c>
      <c r="CQ272" s="39" t="str">
        <f t="shared" si="521"/>
        <v/>
      </c>
      <c r="CR272" s="39" t="str">
        <f t="shared" si="521"/>
        <v/>
      </c>
      <c r="CS272" s="39" t="str">
        <f t="shared" si="521"/>
        <v/>
      </c>
      <c r="CT272" s="39" t="str">
        <f t="shared" si="521"/>
        <v/>
      </c>
      <c r="CU272" s="39" t="str">
        <f t="shared" si="521"/>
        <v/>
      </c>
      <c r="CV272" s="39" t="str">
        <f t="shared" si="521"/>
        <v/>
      </c>
      <c r="CW272" s="39" t="str">
        <f t="shared" si="521"/>
        <v/>
      </c>
      <c r="CX272" s="39" t="str">
        <f t="shared" si="521"/>
        <v/>
      </c>
      <c r="CY272" s="39" t="str">
        <f t="shared" si="521"/>
        <v/>
      </c>
      <c r="CZ272" s="39" t="str">
        <f t="shared" si="521"/>
        <v/>
      </c>
      <c r="DA272" s="39" t="str">
        <f t="shared" si="521"/>
        <v/>
      </c>
      <c r="DB272" s="39" t="str">
        <f t="shared" si="521"/>
        <v/>
      </c>
      <c r="DC272" s="39" t="str">
        <f t="shared" si="521"/>
        <v/>
      </c>
      <c r="DD272" s="39" t="str">
        <f t="shared" si="521"/>
        <v/>
      </c>
      <c r="DE272" s="39" t="str">
        <f t="shared" si="521"/>
        <v/>
      </c>
      <c r="DF272" s="39" t="str">
        <f t="shared" si="521"/>
        <v/>
      </c>
      <c r="DG272" s="39" t="str">
        <f t="shared" si="521"/>
        <v/>
      </c>
      <c r="DH272" s="39" t="str">
        <f t="shared" si="521"/>
        <v/>
      </c>
      <c r="DI272" s="39" t="str">
        <f t="shared" si="521"/>
        <v/>
      </c>
      <c r="DJ272" s="39" t="str">
        <f t="shared" si="521"/>
        <v/>
      </c>
      <c r="DK272" s="39" t="str">
        <f t="shared" si="521"/>
        <v/>
      </c>
      <c r="DL272" s="39" t="str">
        <f t="shared" si="521"/>
        <v/>
      </c>
      <c r="DM272" s="39" t="str">
        <f t="shared" si="521"/>
        <v/>
      </c>
      <c r="DN272" s="39" t="str">
        <f t="shared" si="521"/>
        <v/>
      </c>
      <c r="DO272" s="51">
        <f ca="1">SUM(F272:DN272)</f>
        <v>0</v>
      </c>
      <c r="DP272" s="50" t="s">
        <v>172</v>
      </c>
    </row>
    <row r="273" spans="3:120" s="29" customFormat="1" ht="15" customHeight="1">
      <c r="C273" s="34" t="str">
        <f>G205&amp;" "&amp;C203</f>
        <v>Phase B Other Revenue</v>
      </c>
      <c r="D273" s="206"/>
      <c r="E273" s="206"/>
      <c r="F273" s="342">
        <f t="shared" ref="F273:AK273" ca="1" si="522">IF(F$17="","",F267+F245+F223)</f>
        <v>0</v>
      </c>
      <c r="G273" s="342">
        <f t="shared" ca="1" si="522"/>
        <v>0</v>
      </c>
      <c r="H273" s="342">
        <f t="shared" ca="1" si="522"/>
        <v>0</v>
      </c>
      <c r="I273" s="342">
        <f t="shared" ca="1" si="522"/>
        <v>0</v>
      </c>
      <c r="J273" s="342">
        <f t="shared" ca="1" si="522"/>
        <v>0</v>
      </c>
      <c r="K273" s="342">
        <f t="shared" ca="1" si="522"/>
        <v>0</v>
      </c>
      <c r="L273" s="342">
        <f t="shared" ca="1" si="522"/>
        <v>0</v>
      </c>
      <c r="M273" s="342">
        <f t="shared" ca="1" si="522"/>
        <v>0</v>
      </c>
      <c r="N273" s="342">
        <f t="shared" ca="1" si="522"/>
        <v>0</v>
      </c>
      <c r="O273" s="342">
        <f t="shared" ca="1" si="522"/>
        <v>0</v>
      </c>
      <c r="P273" s="342">
        <f t="shared" ca="1" si="522"/>
        <v>0</v>
      </c>
      <c r="Q273" s="342">
        <f t="shared" ca="1" si="522"/>
        <v>0</v>
      </c>
      <c r="R273" s="342">
        <f t="shared" ca="1" si="522"/>
        <v>0</v>
      </c>
      <c r="S273" s="342">
        <f t="shared" ca="1" si="522"/>
        <v>0</v>
      </c>
      <c r="T273" s="342">
        <f t="shared" ca="1" si="522"/>
        <v>0</v>
      </c>
      <c r="U273" s="342">
        <f t="shared" ca="1" si="522"/>
        <v>0</v>
      </c>
      <c r="V273" s="342">
        <f t="shared" ca="1" si="522"/>
        <v>0</v>
      </c>
      <c r="W273" s="342">
        <f t="shared" ca="1" si="522"/>
        <v>0</v>
      </c>
      <c r="X273" s="342">
        <f t="shared" ca="1" si="522"/>
        <v>0</v>
      </c>
      <c r="Y273" s="342">
        <f t="shared" ca="1" si="522"/>
        <v>0</v>
      </c>
      <c r="Z273" s="342">
        <f t="shared" ca="1" si="522"/>
        <v>0</v>
      </c>
      <c r="AA273" s="342">
        <f t="shared" ca="1" si="522"/>
        <v>0</v>
      </c>
      <c r="AB273" s="342">
        <f t="shared" ca="1" si="522"/>
        <v>0</v>
      </c>
      <c r="AC273" s="342">
        <f t="shared" ca="1" si="522"/>
        <v>0</v>
      </c>
      <c r="AD273" s="342">
        <f t="shared" ca="1" si="522"/>
        <v>0</v>
      </c>
      <c r="AE273" s="342">
        <f t="shared" ca="1" si="522"/>
        <v>0</v>
      </c>
      <c r="AF273" s="342">
        <f t="shared" ca="1" si="522"/>
        <v>0</v>
      </c>
      <c r="AG273" s="342">
        <f t="shared" ca="1" si="522"/>
        <v>0</v>
      </c>
      <c r="AH273" s="342">
        <f t="shared" ca="1" si="522"/>
        <v>0</v>
      </c>
      <c r="AI273" s="342">
        <f t="shared" ca="1" si="522"/>
        <v>0</v>
      </c>
      <c r="AJ273" s="342">
        <f t="shared" ca="1" si="522"/>
        <v>0</v>
      </c>
      <c r="AK273" s="342">
        <f t="shared" ca="1" si="522"/>
        <v>0</v>
      </c>
      <c r="AL273" s="342">
        <f t="shared" ref="AL273:BQ273" ca="1" si="523">IF(AL$17="","",AL267+AL245+AL223)</f>
        <v>0</v>
      </c>
      <c r="AM273" s="342">
        <f t="shared" ca="1" si="523"/>
        <v>0</v>
      </c>
      <c r="AN273" s="342">
        <f t="shared" ca="1" si="523"/>
        <v>0</v>
      </c>
      <c r="AO273" s="342">
        <f t="shared" ca="1" si="523"/>
        <v>0</v>
      </c>
      <c r="AP273" s="342">
        <f t="shared" ca="1" si="523"/>
        <v>0</v>
      </c>
      <c r="AQ273" s="342">
        <f t="shared" ca="1" si="523"/>
        <v>0</v>
      </c>
      <c r="AR273" s="342">
        <f t="shared" ca="1" si="523"/>
        <v>0</v>
      </c>
      <c r="AS273" s="342">
        <f t="shared" ca="1" si="523"/>
        <v>0</v>
      </c>
      <c r="AT273" s="342">
        <f t="shared" ca="1" si="523"/>
        <v>0</v>
      </c>
      <c r="AU273" s="342">
        <f t="shared" ca="1" si="523"/>
        <v>0</v>
      </c>
      <c r="AV273" s="342">
        <f t="shared" ca="1" si="523"/>
        <v>0</v>
      </c>
      <c r="AW273" s="342">
        <f t="shared" ca="1" si="523"/>
        <v>0</v>
      </c>
      <c r="AX273" s="342">
        <f t="shared" ca="1" si="523"/>
        <v>0</v>
      </c>
      <c r="AY273" s="342">
        <f t="shared" ca="1" si="523"/>
        <v>0</v>
      </c>
      <c r="AZ273" s="342">
        <f t="shared" ca="1" si="523"/>
        <v>0</v>
      </c>
      <c r="BA273" s="342">
        <f t="shared" ca="1" si="523"/>
        <v>0</v>
      </c>
      <c r="BB273" s="342">
        <f t="shared" ca="1" si="523"/>
        <v>0</v>
      </c>
      <c r="BC273" s="342">
        <f t="shared" ca="1" si="523"/>
        <v>0</v>
      </c>
      <c r="BD273" s="342">
        <f t="shared" ca="1" si="523"/>
        <v>0</v>
      </c>
      <c r="BE273" s="342">
        <f t="shared" ca="1" si="523"/>
        <v>0</v>
      </c>
      <c r="BF273" s="342">
        <f t="shared" ca="1" si="523"/>
        <v>0</v>
      </c>
      <c r="BG273" s="342">
        <f t="shared" ca="1" si="523"/>
        <v>0</v>
      </c>
      <c r="BH273" s="342">
        <f t="shared" ca="1" si="523"/>
        <v>0</v>
      </c>
      <c r="BI273" s="342">
        <f t="shared" ca="1" si="523"/>
        <v>0</v>
      </c>
      <c r="BJ273" s="342">
        <f t="shared" ca="1" si="523"/>
        <v>0</v>
      </c>
      <c r="BK273" s="342">
        <f t="shared" ca="1" si="523"/>
        <v>0</v>
      </c>
      <c r="BL273" s="342">
        <f t="shared" ca="1" si="523"/>
        <v>0</v>
      </c>
      <c r="BM273" s="342">
        <f t="shared" ca="1" si="523"/>
        <v>0</v>
      </c>
      <c r="BN273" s="342">
        <f t="shared" ca="1" si="523"/>
        <v>0</v>
      </c>
      <c r="BO273" s="342" t="str">
        <f t="shared" si="523"/>
        <v/>
      </c>
      <c r="BP273" s="342" t="str">
        <f t="shared" si="523"/>
        <v/>
      </c>
      <c r="BQ273" s="342" t="str">
        <f t="shared" si="523"/>
        <v/>
      </c>
      <c r="BR273" s="342" t="str">
        <f t="shared" ref="BR273:CA273" si="524">IF(BR$17="","",BR267+BR245+BR223)</f>
        <v/>
      </c>
      <c r="BS273" s="342" t="str">
        <f t="shared" si="524"/>
        <v/>
      </c>
      <c r="BT273" s="342" t="str">
        <f t="shared" si="524"/>
        <v/>
      </c>
      <c r="BU273" s="342" t="str">
        <f t="shared" si="524"/>
        <v/>
      </c>
      <c r="BV273" s="342" t="str">
        <f t="shared" si="524"/>
        <v/>
      </c>
      <c r="BW273" s="342" t="str">
        <f t="shared" si="524"/>
        <v/>
      </c>
      <c r="BX273" s="342" t="str">
        <f t="shared" si="524"/>
        <v/>
      </c>
      <c r="BY273" s="342" t="str">
        <f t="shared" si="524"/>
        <v/>
      </c>
      <c r="BZ273" s="342" t="str">
        <f t="shared" si="524"/>
        <v/>
      </c>
      <c r="CA273" s="342" t="str">
        <f t="shared" si="524"/>
        <v/>
      </c>
      <c r="CB273" s="342" t="str">
        <f t="shared" ref="CB273:DN273" si="525">IF(CB$17="","",CB267+CB245+CB223)</f>
        <v/>
      </c>
      <c r="CC273" s="342" t="str">
        <f t="shared" si="525"/>
        <v/>
      </c>
      <c r="CD273" s="342" t="str">
        <f t="shared" si="525"/>
        <v/>
      </c>
      <c r="CE273" s="342" t="str">
        <f t="shared" si="525"/>
        <v/>
      </c>
      <c r="CF273" s="342" t="str">
        <f t="shared" si="525"/>
        <v/>
      </c>
      <c r="CG273" s="342" t="str">
        <f t="shared" si="525"/>
        <v/>
      </c>
      <c r="CH273" s="342" t="str">
        <f t="shared" si="525"/>
        <v/>
      </c>
      <c r="CI273" s="342" t="str">
        <f t="shared" si="525"/>
        <v/>
      </c>
      <c r="CJ273" s="342" t="str">
        <f t="shared" si="525"/>
        <v/>
      </c>
      <c r="CK273" s="342" t="str">
        <f t="shared" si="525"/>
        <v/>
      </c>
      <c r="CL273" s="342" t="str">
        <f t="shared" si="525"/>
        <v/>
      </c>
      <c r="CM273" s="342" t="str">
        <f t="shared" si="525"/>
        <v/>
      </c>
      <c r="CN273" s="342" t="str">
        <f t="shared" si="525"/>
        <v/>
      </c>
      <c r="CO273" s="342" t="str">
        <f t="shared" si="525"/>
        <v/>
      </c>
      <c r="CP273" s="342" t="str">
        <f t="shared" si="525"/>
        <v/>
      </c>
      <c r="CQ273" s="342" t="str">
        <f t="shared" si="525"/>
        <v/>
      </c>
      <c r="CR273" s="342" t="str">
        <f t="shared" si="525"/>
        <v/>
      </c>
      <c r="CS273" s="342" t="str">
        <f t="shared" si="525"/>
        <v/>
      </c>
      <c r="CT273" s="342" t="str">
        <f t="shared" si="525"/>
        <v/>
      </c>
      <c r="CU273" s="342" t="str">
        <f t="shared" si="525"/>
        <v/>
      </c>
      <c r="CV273" s="342" t="str">
        <f t="shared" si="525"/>
        <v/>
      </c>
      <c r="CW273" s="342" t="str">
        <f t="shared" si="525"/>
        <v/>
      </c>
      <c r="CX273" s="342" t="str">
        <f t="shared" si="525"/>
        <v/>
      </c>
      <c r="CY273" s="342" t="str">
        <f t="shared" si="525"/>
        <v/>
      </c>
      <c r="CZ273" s="342" t="str">
        <f t="shared" si="525"/>
        <v/>
      </c>
      <c r="DA273" s="342" t="str">
        <f t="shared" si="525"/>
        <v/>
      </c>
      <c r="DB273" s="342" t="str">
        <f t="shared" si="525"/>
        <v/>
      </c>
      <c r="DC273" s="342" t="str">
        <f t="shared" si="525"/>
        <v/>
      </c>
      <c r="DD273" s="342" t="str">
        <f t="shared" si="525"/>
        <v/>
      </c>
      <c r="DE273" s="342" t="str">
        <f t="shared" si="525"/>
        <v/>
      </c>
      <c r="DF273" s="342" t="str">
        <f t="shared" si="525"/>
        <v/>
      </c>
      <c r="DG273" s="342" t="str">
        <f t="shared" si="525"/>
        <v/>
      </c>
      <c r="DH273" s="342" t="str">
        <f t="shared" si="525"/>
        <v/>
      </c>
      <c r="DI273" s="342" t="str">
        <f t="shared" si="525"/>
        <v/>
      </c>
      <c r="DJ273" s="342" t="str">
        <f t="shared" si="525"/>
        <v/>
      </c>
      <c r="DK273" s="342" t="str">
        <f t="shared" si="525"/>
        <v/>
      </c>
      <c r="DL273" s="342" t="str">
        <f t="shared" si="525"/>
        <v/>
      </c>
      <c r="DM273" s="342" t="str">
        <f t="shared" si="525"/>
        <v/>
      </c>
      <c r="DN273" s="342" t="str">
        <f t="shared" si="525"/>
        <v/>
      </c>
      <c r="DO273" s="60">
        <f ca="1">SUM(F273:DN273)</f>
        <v>0</v>
      </c>
      <c r="DP273" s="50" t="s">
        <v>172</v>
      </c>
    </row>
    <row r="274" spans="3:120" s="29" customFormat="1" ht="15" customHeight="1">
      <c r="C274" s="292" t="str">
        <f>C271</f>
        <v>Total Other Revenue</v>
      </c>
      <c r="D274" s="404"/>
      <c r="E274" s="404"/>
      <c r="F274" s="278">
        <f t="shared" ref="F274:AK274" ca="1" si="526">IF(F$17="","",F273+F272)</f>
        <v>0</v>
      </c>
      <c r="G274" s="278">
        <f t="shared" ca="1" si="526"/>
        <v>0</v>
      </c>
      <c r="H274" s="278">
        <f t="shared" ca="1" si="526"/>
        <v>0</v>
      </c>
      <c r="I274" s="278">
        <f t="shared" ca="1" si="526"/>
        <v>0</v>
      </c>
      <c r="J274" s="278">
        <f t="shared" ca="1" si="526"/>
        <v>0</v>
      </c>
      <c r="K274" s="278">
        <f t="shared" ca="1" si="526"/>
        <v>0</v>
      </c>
      <c r="L274" s="278">
        <f t="shared" ca="1" si="526"/>
        <v>0</v>
      </c>
      <c r="M274" s="278">
        <f t="shared" ca="1" si="526"/>
        <v>0</v>
      </c>
      <c r="N274" s="278">
        <f t="shared" ca="1" si="526"/>
        <v>0</v>
      </c>
      <c r="O274" s="278">
        <f t="shared" ca="1" si="526"/>
        <v>0</v>
      </c>
      <c r="P274" s="278">
        <f t="shared" ca="1" si="526"/>
        <v>0</v>
      </c>
      <c r="Q274" s="278">
        <f t="shared" ca="1" si="526"/>
        <v>0</v>
      </c>
      <c r="R274" s="278">
        <f t="shared" ca="1" si="526"/>
        <v>0</v>
      </c>
      <c r="S274" s="278">
        <f t="shared" ca="1" si="526"/>
        <v>0</v>
      </c>
      <c r="T274" s="278">
        <f t="shared" ca="1" si="526"/>
        <v>0</v>
      </c>
      <c r="U274" s="278">
        <f t="shared" ca="1" si="526"/>
        <v>0</v>
      </c>
      <c r="V274" s="278">
        <f t="shared" ca="1" si="526"/>
        <v>0</v>
      </c>
      <c r="W274" s="278">
        <f t="shared" ca="1" si="526"/>
        <v>0</v>
      </c>
      <c r="X274" s="278">
        <f t="shared" ca="1" si="526"/>
        <v>0</v>
      </c>
      <c r="Y274" s="278">
        <f t="shared" ca="1" si="526"/>
        <v>0</v>
      </c>
      <c r="Z274" s="278">
        <f t="shared" ca="1" si="526"/>
        <v>0</v>
      </c>
      <c r="AA274" s="278">
        <f t="shared" ca="1" si="526"/>
        <v>0</v>
      </c>
      <c r="AB274" s="278">
        <f t="shared" ca="1" si="526"/>
        <v>0</v>
      </c>
      <c r="AC274" s="278">
        <f t="shared" ca="1" si="526"/>
        <v>0</v>
      </c>
      <c r="AD274" s="278">
        <f t="shared" ca="1" si="526"/>
        <v>0</v>
      </c>
      <c r="AE274" s="278">
        <f t="shared" ca="1" si="526"/>
        <v>0</v>
      </c>
      <c r="AF274" s="278">
        <f t="shared" ca="1" si="526"/>
        <v>0</v>
      </c>
      <c r="AG274" s="278">
        <f t="shared" ca="1" si="526"/>
        <v>0</v>
      </c>
      <c r="AH274" s="278">
        <f t="shared" ca="1" si="526"/>
        <v>0</v>
      </c>
      <c r="AI274" s="278">
        <f t="shared" ca="1" si="526"/>
        <v>0</v>
      </c>
      <c r="AJ274" s="278">
        <f t="shared" ca="1" si="526"/>
        <v>0</v>
      </c>
      <c r="AK274" s="278">
        <f t="shared" ca="1" si="526"/>
        <v>0</v>
      </c>
      <c r="AL274" s="278">
        <f t="shared" ref="AL274:BQ274" ca="1" si="527">IF(AL$17="","",AL273+AL272)</f>
        <v>0</v>
      </c>
      <c r="AM274" s="278">
        <f t="shared" ca="1" si="527"/>
        <v>0</v>
      </c>
      <c r="AN274" s="278">
        <f t="shared" ca="1" si="527"/>
        <v>0</v>
      </c>
      <c r="AO274" s="278">
        <f t="shared" ca="1" si="527"/>
        <v>0</v>
      </c>
      <c r="AP274" s="278">
        <f t="shared" ca="1" si="527"/>
        <v>0</v>
      </c>
      <c r="AQ274" s="278">
        <f t="shared" ca="1" si="527"/>
        <v>0</v>
      </c>
      <c r="AR274" s="278">
        <f t="shared" ca="1" si="527"/>
        <v>0</v>
      </c>
      <c r="AS274" s="278">
        <f t="shared" ca="1" si="527"/>
        <v>0</v>
      </c>
      <c r="AT274" s="278">
        <f t="shared" ca="1" si="527"/>
        <v>0</v>
      </c>
      <c r="AU274" s="278">
        <f t="shared" ca="1" si="527"/>
        <v>0</v>
      </c>
      <c r="AV274" s="278">
        <f t="shared" ca="1" si="527"/>
        <v>0</v>
      </c>
      <c r="AW274" s="278">
        <f t="shared" ca="1" si="527"/>
        <v>0</v>
      </c>
      <c r="AX274" s="278">
        <f t="shared" ca="1" si="527"/>
        <v>0</v>
      </c>
      <c r="AY274" s="278">
        <f t="shared" ca="1" si="527"/>
        <v>0</v>
      </c>
      <c r="AZ274" s="278">
        <f t="shared" ca="1" si="527"/>
        <v>0</v>
      </c>
      <c r="BA274" s="278">
        <f t="shared" ca="1" si="527"/>
        <v>0</v>
      </c>
      <c r="BB274" s="278">
        <f t="shared" ca="1" si="527"/>
        <v>0</v>
      </c>
      <c r="BC274" s="278">
        <f t="shared" ca="1" si="527"/>
        <v>0</v>
      </c>
      <c r="BD274" s="278">
        <f t="shared" ca="1" si="527"/>
        <v>0</v>
      </c>
      <c r="BE274" s="278">
        <f t="shared" ca="1" si="527"/>
        <v>0</v>
      </c>
      <c r="BF274" s="278">
        <f t="shared" ca="1" si="527"/>
        <v>0</v>
      </c>
      <c r="BG274" s="278">
        <f t="shared" ca="1" si="527"/>
        <v>0</v>
      </c>
      <c r="BH274" s="278">
        <f t="shared" ca="1" si="527"/>
        <v>0</v>
      </c>
      <c r="BI274" s="278">
        <f t="shared" ca="1" si="527"/>
        <v>0</v>
      </c>
      <c r="BJ274" s="278">
        <f t="shared" ca="1" si="527"/>
        <v>0</v>
      </c>
      <c r="BK274" s="278">
        <f t="shared" ca="1" si="527"/>
        <v>0</v>
      </c>
      <c r="BL274" s="278">
        <f t="shared" ca="1" si="527"/>
        <v>0</v>
      </c>
      <c r="BM274" s="278">
        <f t="shared" ca="1" si="527"/>
        <v>0</v>
      </c>
      <c r="BN274" s="278">
        <f t="shared" ca="1" si="527"/>
        <v>0</v>
      </c>
      <c r="BO274" s="278" t="str">
        <f t="shared" si="527"/>
        <v/>
      </c>
      <c r="BP274" s="278" t="str">
        <f t="shared" si="527"/>
        <v/>
      </c>
      <c r="BQ274" s="278" t="str">
        <f t="shared" si="527"/>
        <v/>
      </c>
      <c r="BR274" s="278" t="str">
        <f t="shared" ref="BR274:CA274" si="528">IF(BR$17="","",BR273+BR272)</f>
        <v/>
      </c>
      <c r="BS274" s="278" t="str">
        <f t="shared" si="528"/>
        <v/>
      </c>
      <c r="BT274" s="278" t="str">
        <f t="shared" si="528"/>
        <v/>
      </c>
      <c r="BU274" s="278" t="str">
        <f t="shared" si="528"/>
        <v/>
      </c>
      <c r="BV274" s="278" t="str">
        <f t="shared" si="528"/>
        <v/>
      </c>
      <c r="BW274" s="278" t="str">
        <f t="shared" si="528"/>
        <v/>
      </c>
      <c r="BX274" s="278" t="str">
        <f t="shared" si="528"/>
        <v/>
      </c>
      <c r="BY274" s="278" t="str">
        <f t="shared" si="528"/>
        <v/>
      </c>
      <c r="BZ274" s="278" t="str">
        <f t="shared" si="528"/>
        <v/>
      </c>
      <c r="CA274" s="278" t="str">
        <f t="shared" si="528"/>
        <v/>
      </c>
      <c r="CB274" s="278" t="str">
        <f t="shared" ref="CB274:DN274" si="529">IF(CB$17="","",CB273+CB272)</f>
        <v/>
      </c>
      <c r="CC274" s="278" t="str">
        <f t="shared" si="529"/>
        <v/>
      </c>
      <c r="CD274" s="278" t="str">
        <f t="shared" si="529"/>
        <v/>
      </c>
      <c r="CE274" s="278" t="str">
        <f t="shared" si="529"/>
        <v/>
      </c>
      <c r="CF274" s="278" t="str">
        <f t="shared" si="529"/>
        <v/>
      </c>
      <c r="CG274" s="278" t="str">
        <f t="shared" si="529"/>
        <v/>
      </c>
      <c r="CH274" s="278" t="str">
        <f t="shared" si="529"/>
        <v/>
      </c>
      <c r="CI274" s="278" t="str">
        <f t="shared" si="529"/>
        <v/>
      </c>
      <c r="CJ274" s="278" t="str">
        <f t="shared" si="529"/>
        <v/>
      </c>
      <c r="CK274" s="278" t="str">
        <f t="shared" si="529"/>
        <v/>
      </c>
      <c r="CL274" s="278" t="str">
        <f t="shared" si="529"/>
        <v/>
      </c>
      <c r="CM274" s="278" t="str">
        <f t="shared" si="529"/>
        <v/>
      </c>
      <c r="CN274" s="278" t="str">
        <f t="shared" si="529"/>
        <v/>
      </c>
      <c r="CO274" s="278" t="str">
        <f t="shared" si="529"/>
        <v/>
      </c>
      <c r="CP274" s="278" t="str">
        <f t="shared" si="529"/>
        <v/>
      </c>
      <c r="CQ274" s="278" t="str">
        <f t="shared" si="529"/>
        <v/>
      </c>
      <c r="CR274" s="278" t="str">
        <f t="shared" si="529"/>
        <v/>
      </c>
      <c r="CS274" s="278" t="str">
        <f t="shared" si="529"/>
        <v/>
      </c>
      <c r="CT274" s="278" t="str">
        <f t="shared" si="529"/>
        <v/>
      </c>
      <c r="CU274" s="278" t="str">
        <f t="shared" si="529"/>
        <v/>
      </c>
      <c r="CV274" s="278" t="str">
        <f t="shared" si="529"/>
        <v/>
      </c>
      <c r="CW274" s="278" t="str">
        <f t="shared" si="529"/>
        <v/>
      </c>
      <c r="CX274" s="278" t="str">
        <f t="shared" si="529"/>
        <v/>
      </c>
      <c r="CY274" s="278" t="str">
        <f t="shared" si="529"/>
        <v/>
      </c>
      <c r="CZ274" s="278" t="str">
        <f t="shared" si="529"/>
        <v/>
      </c>
      <c r="DA274" s="278" t="str">
        <f t="shared" si="529"/>
        <v/>
      </c>
      <c r="DB274" s="278" t="str">
        <f t="shared" si="529"/>
        <v/>
      </c>
      <c r="DC274" s="278" t="str">
        <f t="shared" si="529"/>
        <v/>
      </c>
      <c r="DD274" s="278" t="str">
        <f t="shared" si="529"/>
        <v/>
      </c>
      <c r="DE274" s="278" t="str">
        <f t="shared" si="529"/>
        <v/>
      </c>
      <c r="DF274" s="278" t="str">
        <f t="shared" si="529"/>
        <v/>
      </c>
      <c r="DG274" s="278" t="str">
        <f t="shared" si="529"/>
        <v/>
      </c>
      <c r="DH274" s="278" t="str">
        <f t="shared" si="529"/>
        <v/>
      </c>
      <c r="DI274" s="278" t="str">
        <f t="shared" si="529"/>
        <v/>
      </c>
      <c r="DJ274" s="278" t="str">
        <f t="shared" si="529"/>
        <v/>
      </c>
      <c r="DK274" s="278" t="str">
        <f t="shared" si="529"/>
        <v/>
      </c>
      <c r="DL274" s="278" t="str">
        <f t="shared" si="529"/>
        <v/>
      </c>
      <c r="DM274" s="278" t="str">
        <f t="shared" si="529"/>
        <v/>
      </c>
      <c r="DN274" s="278" t="str">
        <f t="shared" si="529"/>
        <v/>
      </c>
      <c r="DO274" s="51">
        <f ca="1">SUM(F274:DN274)</f>
        <v>0</v>
      </c>
      <c r="DP274" s="50" t="s">
        <v>172</v>
      </c>
    </row>
    <row r="275" spans="3:120" s="29" customFormat="1" ht="15" customHeight="1">
      <c r="C275" s="18"/>
      <c r="D275" s="381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50" t="s">
        <v>172</v>
      </c>
    </row>
    <row r="276" spans="3:120" s="29" customFormat="1" ht="15" customHeight="1">
      <c r="C276" s="18"/>
      <c r="D276" s="381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50" t="s">
        <v>172</v>
      </c>
    </row>
    <row r="277" spans="3:120" s="29" customFormat="1" ht="15" customHeight="1">
      <c r="C277" s="103" t="s">
        <v>463</v>
      </c>
      <c r="D277" s="101"/>
      <c r="E277" s="102"/>
      <c r="F277" s="101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  <c r="BE277" s="100"/>
      <c r="BF277" s="100"/>
      <c r="BG277" s="100"/>
      <c r="BH277" s="100"/>
      <c r="BI277" s="100"/>
      <c r="BJ277" s="100"/>
      <c r="BK277" s="100"/>
      <c r="BL277" s="100"/>
      <c r="BM277" s="100"/>
      <c r="BN277" s="100"/>
      <c r="BO277" s="100"/>
      <c r="BP277" s="100"/>
      <c r="BQ277" s="100"/>
      <c r="BR277" s="100"/>
      <c r="BS277" s="100"/>
      <c r="BT277" s="100"/>
      <c r="BU277" s="100"/>
      <c r="BV277" s="100"/>
      <c r="BW277" s="100"/>
      <c r="BX277" s="100"/>
      <c r="BY277" s="100"/>
      <c r="BZ277" s="100"/>
      <c r="CA277" s="100"/>
      <c r="CB277" s="100"/>
      <c r="CC277" s="100"/>
      <c r="CD277" s="100"/>
      <c r="CE277" s="100"/>
      <c r="CF277" s="100"/>
      <c r="CG277" s="100"/>
      <c r="CH277" s="100"/>
      <c r="CI277" s="100"/>
      <c r="CJ277" s="100"/>
      <c r="CK277" s="100"/>
      <c r="CL277" s="100"/>
      <c r="CM277" s="100"/>
      <c r="CN277" s="100"/>
      <c r="CO277" s="100"/>
      <c r="CP277" s="100"/>
      <c r="CQ277" s="100"/>
      <c r="CR277" s="100"/>
      <c r="CS277" s="100"/>
      <c r="CT277" s="100"/>
      <c r="CU277" s="100"/>
      <c r="CV277" s="100"/>
      <c r="CW277" s="100"/>
      <c r="CX277" s="100"/>
      <c r="CY277" s="100"/>
      <c r="CZ277" s="100"/>
      <c r="DA277" s="100"/>
      <c r="DB277" s="100"/>
      <c r="DC277" s="100"/>
      <c r="DD277" s="100"/>
      <c r="DE277" s="100"/>
      <c r="DF277" s="100"/>
      <c r="DG277" s="100"/>
      <c r="DH277" s="100"/>
      <c r="DI277" s="100"/>
      <c r="DJ277" s="100"/>
      <c r="DK277" s="100"/>
      <c r="DL277" s="100"/>
      <c r="DM277" s="100"/>
      <c r="DN277" s="100"/>
      <c r="DO277" s="100"/>
      <c r="DP277" s="50" t="s">
        <v>172</v>
      </c>
    </row>
    <row r="278" spans="3:120" s="29" customFormat="1" ht="15" customHeight="1">
      <c r="C278" s="18"/>
      <c r="D278" s="381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50" t="s">
        <v>172</v>
      </c>
    </row>
    <row r="279" spans="3:120" s="29" customFormat="1" ht="15" customHeight="1">
      <c r="C279" s="161" t="s">
        <v>462</v>
      </c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161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161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161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161"/>
      <c r="BV279" s="161"/>
      <c r="BW279" s="161"/>
      <c r="BX279" s="161"/>
      <c r="BY279" s="161"/>
      <c r="BZ279" s="161"/>
      <c r="CA279" s="161"/>
      <c r="CB279" s="161"/>
      <c r="CC279" s="161"/>
      <c r="CD279" s="161"/>
      <c r="CE279" s="161"/>
      <c r="CF279" s="161"/>
      <c r="CG279" s="161"/>
      <c r="CH279" s="161"/>
      <c r="CI279" s="161"/>
      <c r="CJ279" s="161"/>
      <c r="CK279" s="161"/>
      <c r="CL279" s="161"/>
      <c r="CM279" s="161"/>
      <c r="CN279" s="161"/>
      <c r="CO279" s="161"/>
      <c r="CP279" s="161"/>
      <c r="CQ279" s="161"/>
      <c r="CR279" s="161"/>
      <c r="CS279" s="161"/>
      <c r="CT279" s="161"/>
      <c r="CU279" s="161"/>
      <c r="CV279" s="161"/>
      <c r="CW279" s="161"/>
      <c r="CX279" s="161"/>
      <c r="CY279" s="161"/>
      <c r="CZ279" s="161"/>
      <c r="DA279" s="161"/>
      <c r="DB279" s="161"/>
      <c r="DC279" s="161"/>
      <c r="DD279" s="161"/>
      <c r="DE279" s="161"/>
      <c r="DF279" s="161"/>
      <c r="DG279" s="161"/>
      <c r="DH279" s="161"/>
      <c r="DI279" s="161"/>
      <c r="DJ279" s="161"/>
      <c r="DK279" s="161"/>
      <c r="DL279" s="161"/>
      <c r="DM279" s="161"/>
      <c r="DN279" s="161"/>
      <c r="DO279" s="161"/>
      <c r="DP279" s="50" t="s">
        <v>172</v>
      </c>
    </row>
    <row r="280" spans="3:120" s="29" customFormat="1" ht="15" customHeight="1">
      <c r="C280" s="18"/>
      <c r="D280" s="381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50" t="s">
        <v>172</v>
      </c>
    </row>
    <row r="281" spans="3:120" s="29" customFormat="1" ht="15" customHeight="1">
      <c r="C281" s="368" t="s">
        <v>202</v>
      </c>
      <c r="D281" s="163"/>
      <c r="E281" s="163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  <c r="AA281" s="118"/>
      <c r="AB281" s="118"/>
      <c r="AC281" s="118"/>
      <c r="AD281" s="118"/>
      <c r="AE281" s="118"/>
      <c r="AF281" s="118"/>
      <c r="AG281" s="118"/>
      <c r="AH281" s="118"/>
      <c r="AI281" s="118"/>
      <c r="AJ281" s="118"/>
      <c r="AK281" s="118"/>
      <c r="AL281" s="118"/>
      <c r="AM281" s="118"/>
      <c r="AN281" s="118"/>
      <c r="AO281" s="118"/>
      <c r="AP281" s="118"/>
      <c r="AQ281" s="118"/>
      <c r="AR281" s="118"/>
      <c r="AS281" s="118"/>
      <c r="AT281" s="118"/>
      <c r="AU281" s="118"/>
      <c r="AV281" s="118"/>
      <c r="AW281" s="118"/>
      <c r="AX281" s="118"/>
      <c r="AY281" s="118"/>
      <c r="AZ281" s="118"/>
      <c r="BA281" s="118"/>
      <c r="BB281" s="118"/>
      <c r="BC281" s="118"/>
      <c r="BD281" s="118"/>
      <c r="BE281" s="118"/>
      <c r="BF281" s="118"/>
      <c r="BG281" s="118"/>
      <c r="BH281" s="118"/>
      <c r="BI281" s="118"/>
      <c r="BJ281" s="118"/>
      <c r="BK281" s="118"/>
      <c r="BL281" s="118"/>
      <c r="BM281" s="118"/>
      <c r="BN281" s="118"/>
      <c r="BO281" s="118"/>
      <c r="BP281" s="118"/>
      <c r="BQ281" s="118"/>
      <c r="BR281" s="118"/>
      <c r="BS281" s="118"/>
      <c r="BT281" s="118"/>
      <c r="BU281" s="118"/>
      <c r="BV281" s="118"/>
      <c r="BW281" s="118"/>
      <c r="BX281" s="118"/>
      <c r="BY281" s="118"/>
      <c r="BZ281" s="118"/>
      <c r="CA281" s="118"/>
      <c r="CB281" s="118"/>
      <c r="CC281" s="118"/>
      <c r="CD281" s="118"/>
      <c r="CE281" s="118"/>
      <c r="CF281" s="118"/>
      <c r="CG281" s="118"/>
      <c r="CH281" s="118"/>
      <c r="CI281" s="118"/>
      <c r="CJ281" s="118"/>
      <c r="CK281" s="118"/>
      <c r="CL281" s="118"/>
      <c r="CM281" s="118"/>
      <c r="CN281" s="118"/>
      <c r="CO281" s="118"/>
      <c r="CP281" s="118"/>
      <c r="CQ281" s="118"/>
      <c r="CR281" s="118"/>
      <c r="CS281" s="118"/>
      <c r="CT281" s="118"/>
      <c r="CU281" s="118"/>
      <c r="CV281" s="118"/>
      <c r="CW281" s="118"/>
      <c r="CX281" s="118"/>
      <c r="CY281" s="118"/>
      <c r="CZ281" s="118"/>
      <c r="DA281" s="118"/>
      <c r="DB281" s="118"/>
      <c r="DC281" s="118"/>
      <c r="DD281" s="118"/>
      <c r="DE281" s="118"/>
      <c r="DF281" s="118"/>
      <c r="DG281" s="118"/>
      <c r="DH281" s="118"/>
      <c r="DI281" s="118"/>
      <c r="DJ281" s="118"/>
      <c r="DK281" s="118"/>
      <c r="DL281" s="118"/>
      <c r="DM281" s="118"/>
      <c r="DN281" s="118"/>
      <c r="DO281" s="118"/>
      <c r="DP281" s="50" t="s">
        <v>172</v>
      </c>
    </row>
    <row r="282" spans="3:120" s="29" customFormat="1" ht="15" customHeight="1">
      <c r="C282" s="53" t="str">
        <f>"Total "&amp;C279</f>
        <v>Total Rental Income</v>
      </c>
      <c r="D282" s="163"/>
      <c r="E282" s="163"/>
      <c r="F282" s="118">
        <f>IF(AND(F16&gt;=$F$62,F16&lt;=EOMONTH($F$8,$E$72)),($F$64*$F$66)/12*(1+$F$65)^((F16-$F$8)/365.25),0)</f>
        <v>0</v>
      </c>
      <c r="G282" s="118">
        <f t="shared" ref="G282:BR282" si="530">IF(AND(G16&gt;=$F$62,G16&lt;=EOMONTH($F$8,$E$72)),($F$64*$F$66)/12*(1+$F$65)^((G16-$F$8)/365.25),0)</f>
        <v>0</v>
      </c>
      <c r="H282" s="118">
        <f t="shared" si="530"/>
        <v>0</v>
      </c>
      <c r="I282" s="118">
        <f t="shared" si="530"/>
        <v>0</v>
      </c>
      <c r="J282" s="118">
        <f t="shared" si="530"/>
        <v>0</v>
      </c>
      <c r="K282" s="118">
        <f t="shared" si="530"/>
        <v>0</v>
      </c>
      <c r="L282" s="118">
        <f t="shared" si="530"/>
        <v>0</v>
      </c>
      <c r="M282" s="118">
        <f t="shared" si="530"/>
        <v>0</v>
      </c>
      <c r="N282" s="118">
        <f t="shared" si="530"/>
        <v>0</v>
      </c>
      <c r="O282" s="118">
        <f t="shared" si="530"/>
        <v>0</v>
      </c>
      <c r="P282" s="118">
        <f t="shared" si="530"/>
        <v>0</v>
      </c>
      <c r="Q282" s="118">
        <f t="shared" si="530"/>
        <v>0</v>
      </c>
      <c r="R282" s="118">
        <f t="shared" si="530"/>
        <v>0</v>
      </c>
      <c r="S282" s="118">
        <f t="shared" si="530"/>
        <v>0</v>
      </c>
      <c r="T282" s="118">
        <f t="shared" si="530"/>
        <v>0</v>
      </c>
      <c r="U282" s="118">
        <f t="shared" si="530"/>
        <v>0</v>
      </c>
      <c r="V282" s="118">
        <f t="shared" si="530"/>
        <v>0</v>
      </c>
      <c r="W282" s="118">
        <f t="shared" si="530"/>
        <v>0</v>
      </c>
      <c r="X282" s="118">
        <f t="shared" si="530"/>
        <v>0</v>
      </c>
      <c r="Y282" s="118">
        <f t="shared" si="530"/>
        <v>0</v>
      </c>
      <c r="Z282" s="118">
        <f t="shared" si="530"/>
        <v>0</v>
      </c>
      <c r="AA282" s="118">
        <f t="shared" si="530"/>
        <v>0</v>
      </c>
      <c r="AB282" s="118">
        <f t="shared" si="530"/>
        <v>0</v>
      </c>
      <c r="AC282" s="118">
        <f t="shared" si="530"/>
        <v>0</v>
      </c>
      <c r="AD282" s="118">
        <f t="shared" si="530"/>
        <v>10609.429289086343</v>
      </c>
      <c r="AE282" s="118">
        <f t="shared" si="530"/>
        <v>10635.218448540703</v>
      </c>
      <c r="AF282" s="118">
        <f t="shared" si="530"/>
        <v>10661.933105335171</v>
      </c>
      <c r="AG282" s="118">
        <f t="shared" si="530"/>
        <v>10687.849889872117</v>
      </c>
      <c r="AH282" s="118">
        <f t="shared" si="530"/>
        <v>10714.69675183929</v>
      </c>
      <c r="AI282" s="118">
        <f t="shared" si="530"/>
        <v>10741.611050569229</v>
      </c>
      <c r="AJ282" s="118">
        <f t="shared" si="530"/>
        <v>10767.721514443549</v>
      </c>
      <c r="AK282" s="118">
        <f t="shared" si="530"/>
        <v>10794.769006331808</v>
      </c>
      <c r="AL282" s="118">
        <f t="shared" si="530"/>
        <v>10821.008685356168</v>
      </c>
      <c r="AM282" s="118">
        <f t="shared" si="530"/>
        <v>10848.190029547448</v>
      </c>
      <c r="AN282" s="118">
        <f t="shared" si="530"/>
        <v>10875.439650689013</v>
      </c>
      <c r="AO282" s="118">
        <f t="shared" si="530"/>
        <v>10900.111039863834</v>
      </c>
      <c r="AP282" s="118">
        <f t="shared" si="530"/>
        <v>10927.491081642995</v>
      </c>
      <c r="AQ282" s="118">
        <f t="shared" si="530"/>
        <v>10954.053378469882</v>
      </c>
      <c r="AR282" s="118">
        <f t="shared" si="530"/>
        <v>10981.568918270972</v>
      </c>
      <c r="AS282" s="118">
        <f t="shared" si="530"/>
        <v>11008.262666273387</v>
      </c>
      <c r="AT282" s="118">
        <f t="shared" si="530"/>
        <v>11035.914374647389</v>
      </c>
      <c r="AU282" s="118">
        <f t="shared" si="530"/>
        <v>11063.635541481746</v>
      </c>
      <c r="AV282" s="118">
        <f t="shared" si="530"/>
        <v>11090.528775165645</v>
      </c>
      <c r="AW282" s="118">
        <f t="shared" si="530"/>
        <v>11118.387128177506</v>
      </c>
      <c r="AX282" s="118">
        <f t="shared" si="530"/>
        <v>11145.413450773278</v>
      </c>
      <c r="AY282" s="118">
        <f t="shared" si="530"/>
        <v>11173.409668867953</v>
      </c>
      <c r="AZ282" s="118">
        <f t="shared" si="530"/>
        <v>11201.476210798623</v>
      </c>
      <c r="BA282" s="118">
        <f t="shared" si="530"/>
        <v>11226.887227530398</v>
      </c>
      <c r="BB282" s="118">
        <f t="shared" si="530"/>
        <v>11255.088099999999</v>
      </c>
      <c r="BC282" s="118">
        <f t="shared" si="530"/>
        <v>11282.446712209457</v>
      </c>
      <c r="BD282" s="118">
        <f t="shared" si="530"/>
        <v>11310.787144818052</v>
      </c>
      <c r="BE282" s="118">
        <f t="shared" si="530"/>
        <v>11338.281148999042</v>
      </c>
      <c r="BF282" s="118">
        <f t="shared" si="530"/>
        <v>11366.761832400165</v>
      </c>
      <c r="BG282" s="118">
        <f t="shared" si="530"/>
        <v>11395.314056568037</v>
      </c>
      <c r="BH282" s="118">
        <f t="shared" si="530"/>
        <v>11423.013526843939</v>
      </c>
      <c r="BI282" s="118">
        <f t="shared" si="530"/>
        <v>11451.707049915867</v>
      </c>
      <c r="BJ282" s="118">
        <f t="shared" si="530"/>
        <v>11479.543598997609</v>
      </c>
      <c r="BK282" s="118">
        <f t="shared" si="530"/>
        <v>11508.379120231912</v>
      </c>
      <c r="BL282" s="118">
        <f t="shared" si="530"/>
        <v>11537.287073551834</v>
      </c>
      <c r="BM282" s="118">
        <f t="shared" si="530"/>
        <v>11564.395732062476</v>
      </c>
      <c r="BN282" s="118">
        <f t="shared" si="530"/>
        <v>11593.444393781298</v>
      </c>
      <c r="BO282" s="118">
        <f t="shared" si="530"/>
        <v>0</v>
      </c>
      <c r="BP282" s="118">
        <f t="shared" si="530"/>
        <v>0</v>
      </c>
      <c r="BQ282" s="118">
        <f t="shared" si="530"/>
        <v>0</v>
      </c>
      <c r="BR282" s="118">
        <f t="shared" si="530"/>
        <v>0</v>
      </c>
      <c r="BS282" s="118">
        <f t="shared" ref="BS282:DN282" si="531">IF(AND(BS16&gt;=$F$62,BS16&lt;=EOMONTH($F$8,$E$72)),($F$64*$F$66)/12*(1+$F$65)^((BS16-$F$8)/365.25),0)</f>
        <v>0</v>
      </c>
      <c r="BT282" s="118">
        <f t="shared" si="531"/>
        <v>0</v>
      </c>
      <c r="BU282" s="118">
        <f t="shared" si="531"/>
        <v>0</v>
      </c>
      <c r="BV282" s="118">
        <f t="shared" si="531"/>
        <v>0</v>
      </c>
      <c r="BW282" s="118">
        <f t="shared" si="531"/>
        <v>0</v>
      </c>
      <c r="BX282" s="118">
        <f t="shared" si="531"/>
        <v>0</v>
      </c>
      <c r="BY282" s="118">
        <f t="shared" si="531"/>
        <v>0</v>
      </c>
      <c r="BZ282" s="118">
        <f t="shared" si="531"/>
        <v>0</v>
      </c>
      <c r="CA282" s="118">
        <f t="shared" si="531"/>
        <v>0</v>
      </c>
      <c r="CB282" s="118">
        <f t="shared" si="531"/>
        <v>0</v>
      </c>
      <c r="CC282" s="118">
        <f t="shared" si="531"/>
        <v>0</v>
      </c>
      <c r="CD282" s="118">
        <f t="shared" si="531"/>
        <v>0</v>
      </c>
      <c r="CE282" s="118">
        <f t="shared" si="531"/>
        <v>0</v>
      </c>
      <c r="CF282" s="118">
        <f t="shared" si="531"/>
        <v>0</v>
      </c>
      <c r="CG282" s="118">
        <f t="shared" si="531"/>
        <v>0</v>
      </c>
      <c r="CH282" s="118">
        <f t="shared" si="531"/>
        <v>0</v>
      </c>
      <c r="CI282" s="118">
        <f t="shared" si="531"/>
        <v>0</v>
      </c>
      <c r="CJ282" s="118">
        <f t="shared" si="531"/>
        <v>0</v>
      </c>
      <c r="CK282" s="118">
        <f t="shared" si="531"/>
        <v>0</v>
      </c>
      <c r="CL282" s="118">
        <f t="shared" si="531"/>
        <v>0</v>
      </c>
      <c r="CM282" s="118">
        <f t="shared" si="531"/>
        <v>0</v>
      </c>
      <c r="CN282" s="118">
        <f t="shared" si="531"/>
        <v>0</v>
      </c>
      <c r="CO282" s="118">
        <f t="shared" si="531"/>
        <v>0</v>
      </c>
      <c r="CP282" s="118">
        <f t="shared" si="531"/>
        <v>0</v>
      </c>
      <c r="CQ282" s="118">
        <f t="shared" si="531"/>
        <v>0</v>
      </c>
      <c r="CR282" s="118">
        <f t="shared" si="531"/>
        <v>0</v>
      </c>
      <c r="CS282" s="118">
        <f t="shared" si="531"/>
        <v>0</v>
      </c>
      <c r="CT282" s="118">
        <f t="shared" si="531"/>
        <v>0</v>
      </c>
      <c r="CU282" s="118">
        <f t="shared" si="531"/>
        <v>0</v>
      </c>
      <c r="CV282" s="118">
        <f t="shared" si="531"/>
        <v>0</v>
      </c>
      <c r="CW282" s="118">
        <f t="shared" si="531"/>
        <v>0</v>
      </c>
      <c r="CX282" s="118">
        <f t="shared" si="531"/>
        <v>0</v>
      </c>
      <c r="CY282" s="118">
        <f t="shared" si="531"/>
        <v>0</v>
      </c>
      <c r="CZ282" s="118">
        <f t="shared" si="531"/>
        <v>0</v>
      </c>
      <c r="DA282" s="118">
        <f t="shared" si="531"/>
        <v>0</v>
      </c>
      <c r="DB282" s="118">
        <f t="shared" si="531"/>
        <v>0</v>
      </c>
      <c r="DC282" s="118">
        <f t="shared" si="531"/>
        <v>0</v>
      </c>
      <c r="DD282" s="118">
        <f t="shared" si="531"/>
        <v>0</v>
      </c>
      <c r="DE282" s="118">
        <f t="shared" si="531"/>
        <v>0</v>
      </c>
      <c r="DF282" s="118">
        <f t="shared" si="531"/>
        <v>0</v>
      </c>
      <c r="DG282" s="118">
        <f t="shared" si="531"/>
        <v>0</v>
      </c>
      <c r="DH282" s="118">
        <f t="shared" si="531"/>
        <v>0</v>
      </c>
      <c r="DI282" s="118">
        <f t="shared" si="531"/>
        <v>0</v>
      </c>
      <c r="DJ282" s="118">
        <f t="shared" si="531"/>
        <v>0</v>
      </c>
      <c r="DK282" s="118">
        <f t="shared" si="531"/>
        <v>0</v>
      </c>
      <c r="DL282" s="118">
        <f t="shared" si="531"/>
        <v>0</v>
      </c>
      <c r="DM282" s="118">
        <f t="shared" si="531"/>
        <v>0</v>
      </c>
      <c r="DN282" s="118">
        <f t="shared" si="531"/>
        <v>0</v>
      </c>
      <c r="DO282" s="118">
        <f>SUM(F282:DN282)</f>
        <v>410491.45637395408</v>
      </c>
      <c r="DP282" s="50" t="s">
        <v>172</v>
      </c>
    </row>
    <row r="283" spans="3:120" s="29" customFormat="1" ht="15" customHeight="1">
      <c r="C283" s="53"/>
      <c r="D283" s="163"/>
      <c r="E283" s="163"/>
      <c r="F283" s="403"/>
      <c r="G283" s="403"/>
      <c r="H283" s="403"/>
      <c r="I283" s="403"/>
      <c r="J283" s="403"/>
      <c r="K283" s="403"/>
      <c r="L283" s="403"/>
      <c r="M283" s="403"/>
      <c r="N283" s="403"/>
      <c r="O283" s="403"/>
      <c r="P283" s="403"/>
      <c r="Q283" s="403"/>
      <c r="R283" s="403"/>
      <c r="S283" s="403"/>
      <c r="T283" s="403"/>
      <c r="U283" s="403"/>
      <c r="V283" s="403"/>
      <c r="W283" s="403"/>
      <c r="X283" s="403"/>
      <c r="Y283" s="403"/>
      <c r="Z283" s="403"/>
      <c r="AA283" s="403"/>
      <c r="AB283" s="403"/>
      <c r="AC283" s="403"/>
      <c r="AD283" s="403"/>
      <c r="AE283" s="403"/>
      <c r="AF283" s="403"/>
      <c r="AG283" s="403"/>
      <c r="AH283" s="403"/>
      <c r="AI283" s="403"/>
      <c r="AJ283" s="403"/>
      <c r="AK283" s="403"/>
      <c r="AL283" s="403"/>
      <c r="AM283" s="403"/>
      <c r="AN283" s="403"/>
      <c r="AO283" s="403"/>
      <c r="AP283" s="403"/>
      <c r="AQ283" s="403"/>
      <c r="AR283" s="403"/>
      <c r="AS283" s="403"/>
      <c r="AT283" s="403"/>
      <c r="AU283" s="403"/>
      <c r="AV283" s="403"/>
      <c r="AW283" s="403"/>
      <c r="AX283" s="403"/>
      <c r="AY283" s="403"/>
      <c r="AZ283" s="403"/>
      <c r="BA283" s="403"/>
      <c r="BB283" s="403"/>
      <c r="BC283" s="403"/>
      <c r="BD283" s="403"/>
      <c r="BE283" s="403"/>
      <c r="BF283" s="403"/>
      <c r="BG283" s="403"/>
      <c r="BH283" s="403"/>
      <c r="BI283" s="403"/>
      <c r="BJ283" s="403"/>
      <c r="BK283" s="403"/>
      <c r="BL283" s="403"/>
      <c r="BM283" s="403"/>
      <c r="BN283" s="403"/>
      <c r="BO283" s="403"/>
      <c r="BP283" s="403"/>
      <c r="BQ283" s="403"/>
      <c r="BR283" s="403"/>
      <c r="BS283" s="403"/>
      <c r="BT283" s="403"/>
      <c r="BU283" s="403"/>
      <c r="BV283" s="403"/>
      <c r="BW283" s="403"/>
      <c r="BX283" s="403"/>
      <c r="BY283" s="403"/>
      <c r="BZ283" s="403"/>
      <c r="CA283" s="403"/>
      <c r="CB283" s="403"/>
      <c r="CC283" s="403"/>
      <c r="CD283" s="403"/>
      <c r="CE283" s="403"/>
      <c r="CF283" s="403"/>
      <c r="CG283" s="403"/>
      <c r="CH283" s="403"/>
      <c r="CI283" s="403"/>
      <c r="CJ283" s="403"/>
      <c r="CK283" s="403"/>
      <c r="CL283" s="403"/>
      <c r="CM283" s="403"/>
      <c r="CN283" s="403"/>
      <c r="CO283" s="403"/>
      <c r="CP283" s="403"/>
      <c r="CQ283" s="403"/>
      <c r="CR283" s="403"/>
      <c r="CS283" s="403"/>
      <c r="CT283" s="403"/>
      <c r="CU283" s="403"/>
      <c r="CV283" s="403"/>
      <c r="CW283" s="403"/>
      <c r="CX283" s="403"/>
      <c r="CY283" s="403"/>
      <c r="CZ283" s="403"/>
      <c r="DA283" s="403"/>
      <c r="DB283" s="403"/>
      <c r="DC283" s="403"/>
      <c r="DD283" s="403"/>
      <c r="DE283" s="403"/>
      <c r="DF283" s="403"/>
      <c r="DG283" s="403"/>
      <c r="DH283" s="403"/>
      <c r="DI283" s="403"/>
      <c r="DJ283" s="403"/>
      <c r="DK283" s="403"/>
      <c r="DL283" s="403"/>
      <c r="DM283" s="403"/>
      <c r="DN283" s="403"/>
      <c r="DO283" s="402"/>
      <c r="DP283" s="50" t="s">
        <v>172</v>
      </c>
    </row>
    <row r="284" spans="3:120" s="29" customFormat="1" ht="15" customHeight="1">
      <c r="C284" s="161" t="s">
        <v>461</v>
      </c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  <c r="P284" s="161"/>
      <c r="Q284" s="161"/>
      <c r="R284" s="161"/>
      <c r="S284" s="161"/>
      <c r="T284" s="161"/>
      <c r="U284" s="161"/>
      <c r="V284" s="161"/>
      <c r="W284" s="161"/>
      <c r="X284" s="161"/>
      <c r="Y284" s="161"/>
      <c r="Z284" s="161"/>
      <c r="AA284" s="161"/>
      <c r="AB284" s="161"/>
      <c r="AC284" s="161"/>
      <c r="AD284" s="161"/>
      <c r="AE284" s="161"/>
      <c r="AF284" s="161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161"/>
      <c r="AU284" s="161"/>
      <c r="AV284" s="161"/>
      <c r="AW284" s="161"/>
      <c r="AX284" s="161"/>
      <c r="AY284" s="161"/>
      <c r="AZ284" s="161"/>
      <c r="BA284" s="161"/>
      <c r="BB284" s="161"/>
      <c r="BC284" s="161"/>
      <c r="BD284" s="161"/>
      <c r="BE284" s="161"/>
      <c r="BF284" s="161"/>
      <c r="BG284" s="161"/>
      <c r="BH284" s="161"/>
      <c r="BI284" s="161"/>
      <c r="BJ284" s="161"/>
      <c r="BK284" s="161"/>
      <c r="BL284" s="161"/>
      <c r="BM284" s="161"/>
      <c r="BN284" s="161"/>
      <c r="BO284" s="161"/>
      <c r="BP284" s="161"/>
      <c r="BQ284" s="161"/>
      <c r="BR284" s="161"/>
      <c r="BS284" s="161"/>
      <c r="BT284" s="161"/>
      <c r="BU284" s="161"/>
      <c r="BV284" s="161"/>
      <c r="BW284" s="161"/>
      <c r="BX284" s="161"/>
      <c r="BY284" s="161"/>
      <c r="BZ284" s="161"/>
      <c r="CA284" s="161"/>
      <c r="CB284" s="161"/>
      <c r="CC284" s="161"/>
      <c r="CD284" s="161"/>
      <c r="CE284" s="161"/>
      <c r="CF284" s="161"/>
      <c r="CG284" s="161"/>
      <c r="CH284" s="161"/>
      <c r="CI284" s="161"/>
      <c r="CJ284" s="161"/>
      <c r="CK284" s="161"/>
      <c r="CL284" s="161"/>
      <c r="CM284" s="161"/>
      <c r="CN284" s="161"/>
      <c r="CO284" s="161"/>
      <c r="CP284" s="161"/>
      <c r="CQ284" s="161"/>
      <c r="CR284" s="161"/>
      <c r="CS284" s="161"/>
      <c r="CT284" s="161"/>
      <c r="CU284" s="161"/>
      <c r="CV284" s="161"/>
      <c r="CW284" s="161"/>
      <c r="CX284" s="161"/>
      <c r="CY284" s="161"/>
      <c r="CZ284" s="161"/>
      <c r="DA284" s="161"/>
      <c r="DB284" s="161"/>
      <c r="DC284" s="161"/>
      <c r="DD284" s="161"/>
      <c r="DE284" s="161"/>
      <c r="DF284" s="161"/>
      <c r="DG284" s="161"/>
      <c r="DH284" s="161"/>
      <c r="DI284" s="161"/>
      <c r="DJ284" s="161"/>
      <c r="DK284" s="161"/>
      <c r="DL284" s="161"/>
      <c r="DM284" s="161"/>
      <c r="DN284" s="161"/>
      <c r="DO284" s="161"/>
      <c r="DP284" s="50" t="s">
        <v>172</v>
      </c>
    </row>
    <row r="285" spans="3:120" s="29" customFormat="1" ht="15" customHeight="1">
      <c r="C285" s="18"/>
      <c r="D285" s="381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50" t="s">
        <v>172</v>
      </c>
    </row>
    <row r="286" spans="3:120" s="29" customFormat="1" ht="15" customHeight="1">
      <c r="C286" s="368" t="s">
        <v>431</v>
      </c>
      <c r="D286" s="381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50" t="s">
        <v>172</v>
      </c>
    </row>
    <row r="287" spans="3:120" s="29" customFormat="1" ht="15" customHeight="1">
      <c r="C287" s="53" t="s">
        <v>460</v>
      </c>
      <c r="D287" s="381"/>
      <c r="E287" s="18"/>
      <c r="F287" s="39">
        <f t="shared" ref="F287:AK287" si="532">+IF(F17=$E$72,$F$70,0)</f>
        <v>0</v>
      </c>
      <c r="G287" s="39">
        <f t="shared" si="532"/>
        <v>0</v>
      </c>
      <c r="H287" s="39">
        <f t="shared" si="532"/>
        <v>0</v>
      </c>
      <c r="I287" s="39">
        <f t="shared" si="532"/>
        <v>0</v>
      </c>
      <c r="J287" s="39">
        <f t="shared" si="532"/>
        <v>0</v>
      </c>
      <c r="K287" s="39">
        <f t="shared" si="532"/>
        <v>0</v>
      </c>
      <c r="L287" s="39">
        <f t="shared" si="532"/>
        <v>0</v>
      </c>
      <c r="M287" s="39">
        <f t="shared" si="532"/>
        <v>0</v>
      </c>
      <c r="N287" s="39">
        <f t="shared" si="532"/>
        <v>0</v>
      </c>
      <c r="O287" s="39">
        <f t="shared" si="532"/>
        <v>0</v>
      </c>
      <c r="P287" s="39">
        <f t="shared" si="532"/>
        <v>0</v>
      </c>
      <c r="Q287" s="39">
        <f t="shared" si="532"/>
        <v>0</v>
      </c>
      <c r="R287" s="39">
        <f t="shared" si="532"/>
        <v>0</v>
      </c>
      <c r="S287" s="39">
        <f t="shared" si="532"/>
        <v>0</v>
      </c>
      <c r="T287" s="39">
        <f t="shared" si="532"/>
        <v>0</v>
      </c>
      <c r="U287" s="39">
        <f t="shared" si="532"/>
        <v>0</v>
      </c>
      <c r="V287" s="39">
        <f t="shared" si="532"/>
        <v>0</v>
      </c>
      <c r="W287" s="39">
        <f t="shared" si="532"/>
        <v>0</v>
      </c>
      <c r="X287" s="39">
        <f t="shared" si="532"/>
        <v>0</v>
      </c>
      <c r="Y287" s="39">
        <f t="shared" si="532"/>
        <v>0</v>
      </c>
      <c r="Z287" s="39">
        <f t="shared" si="532"/>
        <v>0</v>
      </c>
      <c r="AA287" s="39">
        <f t="shared" si="532"/>
        <v>0</v>
      </c>
      <c r="AB287" s="39">
        <f t="shared" si="532"/>
        <v>0</v>
      </c>
      <c r="AC287" s="39">
        <f t="shared" si="532"/>
        <v>0</v>
      </c>
      <c r="AD287" s="39">
        <f t="shared" si="532"/>
        <v>0</v>
      </c>
      <c r="AE287" s="39">
        <f t="shared" si="532"/>
        <v>0</v>
      </c>
      <c r="AF287" s="39">
        <f t="shared" si="532"/>
        <v>0</v>
      </c>
      <c r="AG287" s="39">
        <f t="shared" si="532"/>
        <v>0</v>
      </c>
      <c r="AH287" s="39">
        <f t="shared" si="532"/>
        <v>0</v>
      </c>
      <c r="AI287" s="39">
        <f t="shared" si="532"/>
        <v>0</v>
      </c>
      <c r="AJ287" s="39">
        <f t="shared" si="532"/>
        <v>0</v>
      </c>
      <c r="AK287" s="39">
        <f t="shared" si="532"/>
        <v>0</v>
      </c>
      <c r="AL287" s="39">
        <f t="shared" ref="AL287:BQ287" si="533">+IF(AL17=$E$72,$F$70,0)</f>
        <v>0</v>
      </c>
      <c r="AM287" s="39">
        <f t="shared" si="533"/>
        <v>0</v>
      </c>
      <c r="AN287" s="39">
        <f t="shared" si="533"/>
        <v>0</v>
      </c>
      <c r="AO287" s="39">
        <f t="shared" si="533"/>
        <v>0</v>
      </c>
      <c r="AP287" s="39">
        <f t="shared" si="533"/>
        <v>0</v>
      </c>
      <c r="AQ287" s="39">
        <f t="shared" si="533"/>
        <v>0</v>
      </c>
      <c r="AR287" s="39">
        <f t="shared" si="533"/>
        <v>0</v>
      </c>
      <c r="AS287" s="39">
        <f t="shared" si="533"/>
        <v>0</v>
      </c>
      <c r="AT287" s="39">
        <f t="shared" si="533"/>
        <v>0</v>
      </c>
      <c r="AU287" s="39">
        <f t="shared" si="533"/>
        <v>0</v>
      </c>
      <c r="AV287" s="39">
        <f t="shared" si="533"/>
        <v>0</v>
      </c>
      <c r="AW287" s="39">
        <f t="shared" si="533"/>
        <v>0</v>
      </c>
      <c r="AX287" s="39">
        <f t="shared" si="533"/>
        <v>0</v>
      </c>
      <c r="AY287" s="39">
        <f t="shared" si="533"/>
        <v>0</v>
      </c>
      <c r="AZ287" s="39">
        <f t="shared" si="533"/>
        <v>0</v>
      </c>
      <c r="BA287" s="39">
        <f t="shared" si="533"/>
        <v>0</v>
      </c>
      <c r="BB287" s="39">
        <f t="shared" si="533"/>
        <v>0</v>
      </c>
      <c r="BC287" s="39">
        <f t="shared" si="533"/>
        <v>0</v>
      </c>
      <c r="BD287" s="39">
        <f t="shared" si="533"/>
        <v>0</v>
      </c>
      <c r="BE287" s="39">
        <f t="shared" si="533"/>
        <v>0</v>
      </c>
      <c r="BF287" s="39">
        <f t="shared" si="533"/>
        <v>0</v>
      </c>
      <c r="BG287" s="39">
        <f t="shared" si="533"/>
        <v>0</v>
      </c>
      <c r="BH287" s="39">
        <f t="shared" si="533"/>
        <v>0</v>
      </c>
      <c r="BI287" s="39">
        <f t="shared" si="533"/>
        <v>0</v>
      </c>
      <c r="BJ287" s="39">
        <f t="shared" si="533"/>
        <v>0</v>
      </c>
      <c r="BK287" s="39">
        <f t="shared" si="533"/>
        <v>0</v>
      </c>
      <c r="BL287" s="39">
        <f t="shared" si="533"/>
        <v>0</v>
      </c>
      <c r="BM287" s="39">
        <f t="shared" si="533"/>
        <v>0</v>
      </c>
      <c r="BN287" s="39">
        <f t="shared" si="533"/>
        <v>1987326.9845142851</v>
      </c>
      <c r="BO287" s="39">
        <f t="shared" si="533"/>
        <v>0</v>
      </c>
      <c r="BP287" s="39">
        <f t="shared" si="533"/>
        <v>0</v>
      </c>
      <c r="BQ287" s="39">
        <f t="shared" si="533"/>
        <v>0</v>
      </c>
      <c r="BR287" s="39">
        <f t="shared" ref="BR287:DN287" si="534">+IF(BR17=$E$72,$F$70,0)</f>
        <v>0</v>
      </c>
      <c r="BS287" s="39">
        <f t="shared" si="534"/>
        <v>0</v>
      </c>
      <c r="BT287" s="39">
        <f t="shared" si="534"/>
        <v>0</v>
      </c>
      <c r="BU287" s="39">
        <f t="shared" si="534"/>
        <v>0</v>
      </c>
      <c r="BV287" s="39">
        <f t="shared" si="534"/>
        <v>0</v>
      </c>
      <c r="BW287" s="39">
        <f t="shared" si="534"/>
        <v>0</v>
      </c>
      <c r="BX287" s="39">
        <f t="shared" si="534"/>
        <v>0</v>
      </c>
      <c r="BY287" s="39">
        <f t="shared" si="534"/>
        <v>0</v>
      </c>
      <c r="BZ287" s="39">
        <f t="shared" si="534"/>
        <v>0</v>
      </c>
      <c r="CA287" s="39">
        <f t="shared" si="534"/>
        <v>0</v>
      </c>
      <c r="CB287" s="39">
        <f t="shared" si="534"/>
        <v>0</v>
      </c>
      <c r="CC287" s="39">
        <f t="shared" si="534"/>
        <v>0</v>
      </c>
      <c r="CD287" s="39">
        <f t="shared" si="534"/>
        <v>0</v>
      </c>
      <c r="CE287" s="39">
        <f t="shared" si="534"/>
        <v>0</v>
      </c>
      <c r="CF287" s="39">
        <f t="shared" si="534"/>
        <v>0</v>
      </c>
      <c r="CG287" s="39">
        <f t="shared" si="534"/>
        <v>0</v>
      </c>
      <c r="CH287" s="39">
        <f t="shared" si="534"/>
        <v>0</v>
      </c>
      <c r="CI287" s="39">
        <f t="shared" si="534"/>
        <v>0</v>
      </c>
      <c r="CJ287" s="39">
        <f t="shared" si="534"/>
        <v>0</v>
      </c>
      <c r="CK287" s="39">
        <f t="shared" si="534"/>
        <v>0</v>
      </c>
      <c r="CL287" s="39">
        <f t="shared" si="534"/>
        <v>0</v>
      </c>
      <c r="CM287" s="39">
        <f t="shared" si="534"/>
        <v>0</v>
      </c>
      <c r="CN287" s="39">
        <f t="shared" si="534"/>
        <v>0</v>
      </c>
      <c r="CO287" s="39">
        <f t="shared" si="534"/>
        <v>0</v>
      </c>
      <c r="CP287" s="39">
        <f t="shared" si="534"/>
        <v>0</v>
      </c>
      <c r="CQ287" s="39">
        <f t="shared" si="534"/>
        <v>0</v>
      </c>
      <c r="CR287" s="39">
        <f t="shared" si="534"/>
        <v>0</v>
      </c>
      <c r="CS287" s="39">
        <f t="shared" si="534"/>
        <v>0</v>
      </c>
      <c r="CT287" s="39">
        <f t="shared" si="534"/>
        <v>0</v>
      </c>
      <c r="CU287" s="39">
        <f t="shared" si="534"/>
        <v>0</v>
      </c>
      <c r="CV287" s="39">
        <f t="shared" si="534"/>
        <v>0</v>
      </c>
      <c r="CW287" s="39">
        <f t="shared" si="534"/>
        <v>0</v>
      </c>
      <c r="CX287" s="39">
        <f t="shared" si="534"/>
        <v>0</v>
      </c>
      <c r="CY287" s="39">
        <f t="shared" si="534"/>
        <v>0</v>
      </c>
      <c r="CZ287" s="39">
        <f t="shared" si="534"/>
        <v>0</v>
      </c>
      <c r="DA287" s="39">
        <f t="shared" si="534"/>
        <v>0</v>
      </c>
      <c r="DB287" s="39">
        <f t="shared" si="534"/>
        <v>0</v>
      </c>
      <c r="DC287" s="39">
        <f t="shared" si="534"/>
        <v>0</v>
      </c>
      <c r="DD287" s="39">
        <f t="shared" si="534"/>
        <v>0</v>
      </c>
      <c r="DE287" s="39">
        <f t="shared" si="534"/>
        <v>0</v>
      </c>
      <c r="DF287" s="39">
        <f t="shared" si="534"/>
        <v>0</v>
      </c>
      <c r="DG287" s="39">
        <f t="shared" si="534"/>
        <v>0</v>
      </c>
      <c r="DH287" s="39">
        <f t="shared" si="534"/>
        <v>0</v>
      </c>
      <c r="DI287" s="39">
        <f t="shared" si="534"/>
        <v>0</v>
      </c>
      <c r="DJ287" s="39">
        <f t="shared" si="534"/>
        <v>0</v>
      </c>
      <c r="DK287" s="39">
        <f t="shared" si="534"/>
        <v>0</v>
      </c>
      <c r="DL287" s="39">
        <f t="shared" si="534"/>
        <v>0</v>
      </c>
      <c r="DM287" s="39">
        <f t="shared" si="534"/>
        <v>0</v>
      </c>
      <c r="DN287" s="39">
        <f t="shared" si="534"/>
        <v>0</v>
      </c>
      <c r="DO287" s="118">
        <f>SUM(F287:DN287)</f>
        <v>1987326.9845142851</v>
      </c>
      <c r="DP287" s="50" t="s">
        <v>172</v>
      </c>
    </row>
    <row r="288" spans="3:120" s="29" customFormat="1" ht="15" customHeight="1">
      <c r="C288" s="18"/>
      <c r="D288" s="381"/>
      <c r="E288" s="18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/>
      <c r="CS288" s="39"/>
      <c r="CT288" s="39"/>
      <c r="CU288" s="39"/>
      <c r="CV288" s="39"/>
      <c r="CW288" s="39"/>
      <c r="CX288" s="39"/>
      <c r="CY288" s="39"/>
      <c r="CZ288" s="39"/>
      <c r="DA288" s="39"/>
      <c r="DB288" s="39"/>
      <c r="DC288" s="39"/>
      <c r="DD288" s="39"/>
      <c r="DE288" s="39"/>
      <c r="DF288" s="39"/>
      <c r="DG288" s="39"/>
      <c r="DH288" s="39"/>
      <c r="DI288" s="39"/>
      <c r="DJ288" s="39"/>
      <c r="DK288" s="39"/>
      <c r="DL288" s="39"/>
      <c r="DM288" s="39"/>
      <c r="DN288" s="39"/>
      <c r="DO288" s="118"/>
      <c r="DP288" s="50" t="s">
        <v>172</v>
      </c>
    </row>
    <row r="289" spans="3:120" s="29" customFormat="1" ht="15" customHeight="1">
      <c r="C289" s="18"/>
      <c r="D289" s="381"/>
      <c r="E289" s="18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18"/>
      <c r="DP289" s="50" t="s">
        <v>172</v>
      </c>
    </row>
    <row r="290" spans="3:120" s="29" customFormat="1" ht="15" customHeight="1">
      <c r="C290" s="103" t="s">
        <v>459</v>
      </c>
      <c r="D290" s="101"/>
      <c r="E290" s="102"/>
      <c r="F290" s="385"/>
      <c r="G290" s="384"/>
      <c r="H290" s="384"/>
      <c r="I290" s="384"/>
      <c r="J290" s="384"/>
      <c r="K290" s="384"/>
      <c r="L290" s="384"/>
      <c r="M290" s="384"/>
      <c r="N290" s="384"/>
      <c r="O290" s="384"/>
      <c r="P290" s="384"/>
      <c r="Q290" s="384"/>
      <c r="R290" s="384"/>
      <c r="S290" s="384"/>
      <c r="T290" s="384"/>
      <c r="U290" s="384"/>
      <c r="V290" s="384"/>
      <c r="W290" s="384"/>
      <c r="X290" s="384"/>
      <c r="Y290" s="384"/>
      <c r="Z290" s="384"/>
      <c r="AA290" s="384"/>
      <c r="AB290" s="384"/>
      <c r="AC290" s="384"/>
      <c r="AD290" s="384"/>
      <c r="AE290" s="384"/>
      <c r="AF290" s="384"/>
      <c r="AG290" s="384"/>
      <c r="AH290" s="384"/>
      <c r="AI290" s="384"/>
      <c r="AJ290" s="384"/>
      <c r="AK290" s="384"/>
      <c r="AL290" s="384"/>
      <c r="AM290" s="384"/>
      <c r="AN290" s="384"/>
      <c r="AO290" s="384"/>
      <c r="AP290" s="384"/>
      <c r="AQ290" s="384"/>
      <c r="AR290" s="384"/>
      <c r="AS290" s="384"/>
      <c r="AT290" s="384"/>
      <c r="AU290" s="384"/>
      <c r="AV290" s="384"/>
      <c r="AW290" s="384"/>
      <c r="AX290" s="384"/>
      <c r="AY290" s="384"/>
      <c r="AZ290" s="384"/>
      <c r="BA290" s="384"/>
      <c r="BB290" s="384"/>
      <c r="BC290" s="384"/>
      <c r="BD290" s="384"/>
      <c r="BE290" s="384"/>
      <c r="BF290" s="384"/>
      <c r="BG290" s="384"/>
      <c r="BH290" s="384"/>
      <c r="BI290" s="384"/>
      <c r="BJ290" s="384"/>
      <c r="BK290" s="384"/>
      <c r="BL290" s="384"/>
      <c r="BM290" s="384"/>
      <c r="BN290" s="384"/>
      <c r="BO290" s="384"/>
      <c r="BP290" s="384"/>
      <c r="BQ290" s="384"/>
      <c r="BR290" s="384"/>
      <c r="BS290" s="384"/>
      <c r="BT290" s="384"/>
      <c r="BU290" s="384"/>
      <c r="BV290" s="384"/>
      <c r="BW290" s="384"/>
      <c r="BX290" s="384"/>
      <c r="BY290" s="384"/>
      <c r="BZ290" s="384"/>
      <c r="CA290" s="384"/>
      <c r="CB290" s="384"/>
      <c r="CC290" s="384"/>
      <c r="CD290" s="384"/>
      <c r="CE290" s="384"/>
      <c r="CF290" s="384"/>
      <c r="CG290" s="384"/>
      <c r="CH290" s="384"/>
      <c r="CI290" s="384"/>
      <c r="CJ290" s="384"/>
      <c r="CK290" s="384"/>
      <c r="CL290" s="384"/>
      <c r="CM290" s="384"/>
      <c r="CN290" s="384"/>
      <c r="CO290" s="384"/>
      <c r="CP290" s="384"/>
      <c r="CQ290" s="384"/>
      <c r="CR290" s="384"/>
      <c r="CS290" s="384"/>
      <c r="CT290" s="384"/>
      <c r="CU290" s="384"/>
      <c r="CV290" s="384"/>
      <c r="CW290" s="384"/>
      <c r="CX290" s="384"/>
      <c r="CY290" s="384"/>
      <c r="CZ290" s="384"/>
      <c r="DA290" s="384"/>
      <c r="DB290" s="384"/>
      <c r="DC290" s="384"/>
      <c r="DD290" s="384"/>
      <c r="DE290" s="384"/>
      <c r="DF290" s="384"/>
      <c r="DG290" s="384"/>
      <c r="DH290" s="384"/>
      <c r="DI290" s="384"/>
      <c r="DJ290" s="384"/>
      <c r="DK290" s="384"/>
      <c r="DL290" s="384"/>
      <c r="DM290" s="384"/>
      <c r="DN290" s="384"/>
      <c r="DO290" s="100"/>
      <c r="DP290" s="50" t="s">
        <v>172</v>
      </c>
    </row>
    <row r="291" spans="3:120" s="29" customFormat="1" ht="15" customHeight="1">
      <c r="C291" s="18"/>
      <c r="D291" s="381"/>
      <c r="E291" s="18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18"/>
      <c r="DP291" s="50" t="s">
        <v>172</v>
      </c>
    </row>
    <row r="292" spans="3:120" s="29" customFormat="1" ht="15" customHeight="1">
      <c r="C292" s="368" t="s">
        <v>457</v>
      </c>
      <c r="D292" s="381"/>
      <c r="E292" s="18"/>
      <c r="F292" s="47" t="s">
        <v>458</v>
      </c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18"/>
      <c r="DP292" s="50" t="s">
        <v>172</v>
      </c>
    </row>
    <row r="293" spans="3:120" s="29" customFormat="1" ht="15" customHeight="1">
      <c r="C293" s="365" t="s">
        <v>457</v>
      </c>
      <c r="D293" s="381"/>
      <c r="E293" s="18"/>
      <c r="F293" s="338">
        <v>0</v>
      </c>
      <c r="G293" s="338">
        <f t="shared" ref="G293:AL293" si="535">F293+G294</f>
        <v>0</v>
      </c>
      <c r="H293" s="338">
        <f t="shared" si="535"/>
        <v>0</v>
      </c>
      <c r="I293" s="338">
        <f t="shared" si="535"/>
        <v>0</v>
      </c>
      <c r="J293" s="338">
        <f t="shared" si="535"/>
        <v>0</v>
      </c>
      <c r="K293" s="338">
        <f t="shared" si="535"/>
        <v>0</v>
      </c>
      <c r="L293" s="338">
        <f t="shared" si="535"/>
        <v>0</v>
      </c>
      <c r="M293" s="338">
        <f t="shared" si="535"/>
        <v>0</v>
      </c>
      <c r="N293" s="338">
        <f t="shared" si="535"/>
        <v>0</v>
      </c>
      <c r="O293" s="338">
        <f t="shared" si="535"/>
        <v>0</v>
      </c>
      <c r="P293" s="338">
        <f t="shared" si="535"/>
        <v>0</v>
      </c>
      <c r="Q293" s="338">
        <f t="shared" si="535"/>
        <v>0</v>
      </c>
      <c r="R293" s="338">
        <f t="shared" si="535"/>
        <v>0</v>
      </c>
      <c r="S293" s="338">
        <f t="shared" si="535"/>
        <v>0</v>
      </c>
      <c r="T293" s="338">
        <f t="shared" si="535"/>
        <v>0</v>
      </c>
      <c r="U293" s="338">
        <f t="shared" si="535"/>
        <v>0</v>
      </c>
      <c r="V293" s="338">
        <f t="shared" si="535"/>
        <v>0</v>
      </c>
      <c r="W293" s="338">
        <f t="shared" si="535"/>
        <v>0</v>
      </c>
      <c r="X293" s="338">
        <f t="shared" si="535"/>
        <v>0</v>
      </c>
      <c r="Y293" s="338">
        <f t="shared" si="535"/>
        <v>0</v>
      </c>
      <c r="Z293" s="338">
        <f t="shared" si="535"/>
        <v>0</v>
      </c>
      <c r="AA293" s="338">
        <f t="shared" si="535"/>
        <v>0</v>
      </c>
      <c r="AB293" s="338">
        <f t="shared" si="535"/>
        <v>0</v>
      </c>
      <c r="AC293" s="338">
        <f t="shared" si="535"/>
        <v>0</v>
      </c>
      <c r="AD293" s="338">
        <f t="shared" si="535"/>
        <v>96</v>
      </c>
      <c r="AE293" s="338">
        <f t="shared" si="535"/>
        <v>96</v>
      </c>
      <c r="AF293" s="338">
        <f t="shared" si="535"/>
        <v>96</v>
      </c>
      <c r="AG293" s="338">
        <f t="shared" si="535"/>
        <v>96</v>
      </c>
      <c r="AH293" s="338">
        <f t="shared" si="535"/>
        <v>96</v>
      </c>
      <c r="AI293" s="338">
        <f t="shared" si="535"/>
        <v>96</v>
      </c>
      <c r="AJ293" s="338">
        <f t="shared" si="535"/>
        <v>96</v>
      </c>
      <c r="AK293" s="338">
        <f t="shared" si="535"/>
        <v>96</v>
      </c>
      <c r="AL293" s="338">
        <f t="shared" si="535"/>
        <v>96</v>
      </c>
      <c r="AM293" s="338">
        <f t="shared" ref="AM293:BR293" si="536">AL293+AM294</f>
        <v>96</v>
      </c>
      <c r="AN293" s="338">
        <f t="shared" si="536"/>
        <v>96</v>
      </c>
      <c r="AO293" s="338">
        <f t="shared" si="536"/>
        <v>96</v>
      </c>
      <c r="AP293" s="338">
        <f t="shared" si="536"/>
        <v>96</v>
      </c>
      <c r="AQ293" s="338">
        <f t="shared" si="536"/>
        <v>96</v>
      </c>
      <c r="AR293" s="338">
        <f t="shared" si="536"/>
        <v>96</v>
      </c>
      <c r="AS293" s="338">
        <f t="shared" si="536"/>
        <v>96</v>
      </c>
      <c r="AT293" s="338">
        <f t="shared" si="536"/>
        <v>96</v>
      </c>
      <c r="AU293" s="338">
        <f t="shared" si="536"/>
        <v>96</v>
      </c>
      <c r="AV293" s="338">
        <f t="shared" si="536"/>
        <v>96</v>
      </c>
      <c r="AW293" s="338">
        <f t="shared" si="536"/>
        <v>96</v>
      </c>
      <c r="AX293" s="338">
        <f t="shared" si="536"/>
        <v>96</v>
      </c>
      <c r="AY293" s="338">
        <f t="shared" si="536"/>
        <v>96</v>
      </c>
      <c r="AZ293" s="338">
        <f t="shared" si="536"/>
        <v>96</v>
      </c>
      <c r="BA293" s="338">
        <f t="shared" si="536"/>
        <v>96</v>
      </c>
      <c r="BB293" s="338">
        <f t="shared" si="536"/>
        <v>96</v>
      </c>
      <c r="BC293" s="338">
        <f t="shared" si="536"/>
        <v>96</v>
      </c>
      <c r="BD293" s="338">
        <f t="shared" si="536"/>
        <v>96</v>
      </c>
      <c r="BE293" s="338">
        <f t="shared" si="536"/>
        <v>96</v>
      </c>
      <c r="BF293" s="338">
        <f t="shared" si="536"/>
        <v>96</v>
      </c>
      <c r="BG293" s="338">
        <f t="shared" si="536"/>
        <v>96</v>
      </c>
      <c r="BH293" s="338">
        <f t="shared" si="536"/>
        <v>96</v>
      </c>
      <c r="BI293" s="338">
        <f t="shared" si="536"/>
        <v>96</v>
      </c>
      <c r="BJ293" s="338">
        <f t="shared" si="536"/>
        <v>96</v>
      </c>
      <c r="BK293" s="338">
        <f t="shared" si="536"/>
        <v>96</v>
      </c>
      <c r="BL293" s="338">
        <f t="shared" si="536"/>
        <v>96</v>
      </c>
      <c r="BM293" s="338">
        <f t="shared" si="536"/>
        <v>96</v>
      </c>
      <c r="BN293" s="338">
        <f t="shared" si="536"/>
        <v>96</v>
      </c>
      <c r="BO293" s="338">
        <f t="shared" si="536"/>
        <v>96</v>
      </c>
      <c r="BP293" s="338">
        <f t="shared" si="536"/>
        <v>96</v>
      </c>
      <c r="BQ293" s="338">
        <f t="shared" si="536"/>
        <v>96</v>
      </c>
      <c r="BR293" s="338">
        <f t="shared" si="536"/>
        <v>96</v>
      </c>
      <c r="BS293" s="338">
        <f t="shared" ref="BS293:CA293" si="537">BR293+BS294</f>
        <v>96</v>
      </c>
      <c r="BT293" s="338">
        <f t="shared" si="537"/>
        <v>96</v>
      </c>
      <c r="BU293" s="338">
        <f t="shared" si="537"/>
        <v>96</v>
      </c>
      <c r="BV293" s="338">
        <f t="shared" si="537"/>
        <v>96</v>
      </c>
      <c r="BW293" s="338">
        <f t="shared" si="537"/>
        <v>96</v>
      </c>
      <c r="BX293" s="338">
        <f t="shared" si="537"/>
        <v>96</v>
      </c>
      <c r="BY293" s="338">
        <f t="shared" si="537"/>
        <v>96</v>
      </c>
      <c r="BZ293" s="338">
        <f t="shared" si="537"/>
        <v>96</v>
      </c>
      <c r="CA293" s="338">
        <f t="shared" si="537"/>
        <v>96</v>
      </c>
      <c r="CB293" s="338">
        <f t="shared" ref="CB293" si="538">CA293+CB294</f>
        <v>96</v>
      </c>
      <c r="CC293" s="338">
        <f t="shared" ref="CC293" si="539">CB293+CC294</f>
        <v>96</v>
      </c>
      <c r="CD293" s="338">
        <f t="shared" ref="CD293" si="540">CC293+CD294</f>
        <v>96</v>
      </c>
      <c r="CE293" s="338">
        <f t="shared" ref="CE293" si="541">CD293+CE294</f>
        <v>96</v>
      </c>
      <c r="CF293" s="338">
        <f t="shared" ref="CF293" si="542">CE293+CF294</f>
        <v>96</v>
      </c>
      <c r="CG293" s="338">
        <f t="shared" ref="CG293" si="543">CF293+CG294</f>
        <v>96</v>
      </c>
      <c r="CH293" s="338">
        <f t="shared" ref="CH293" si="544">CG293+CH294</f>
        <v>96</v>
      </c>
      <c r="CI293" s="338">
        <f t="shared" ref="CI293" si="545">CH293+CI294</f>
        <v>96</v>
      </c>
      <c r="CJ293" s="338">
        <f t="shared" ref="CJ293" si="546">CI293+CJ294</f>
        <v>96</v>
      </c>
      <c r="CK293" s="338">
        <f t="shared" ref="CK293" si="547">CJ293+CK294</f>
        <v>96</v>
      </c>
      <c r="CL293" s="338">
        <f t="shared" ref="CL293" si="548">CK293+CL294</f>
        <v>96</v>
      </c>
      <c r="CM293" s="338">
        <f t="shared" ref="CM293" si="549">CL293+CM294</f>
        <v>96</v>
      </c>
      <c r="CN293" s="338">
        <f t="shared" ref="CN293" si="550">CM293+CN294</f>
        <v>96</v>
      </c>
      <c r="CO293" s="338">
        <f t="shared" ref="CO293" si="551">CN293+CO294</f>
        <v>96</v>
      </c>
      <c r="CP293" s="338">
        <f t="shared" ref="CP293" si="552">CO293+CP294</f>
        <v>96</v>
      </c>
      <c r="CQ293" s="338">
        <f t="shared" ref="CQ293" si="553">CP293+CQ294</f>
        <v>96</v>
      </c>
      <c r="CR293" s="338">
        <f t="shared" ref="CR293" si="554">CQ293+CR294</f>
        <v>96</v>
      </c>
      <c r="CS293" s="338">
        <f t="shared" ref="CS293" si="555">CR293+CS294</f>
        <v>96</v>
      </c>
      <c r="CT293" s="338">
        <f t="shared" ref="CT293" si="556">CS293+CT294</f>
        <v>96</v>
      </c>
      <c r="CU293" s="338">
        <f t="shared" ref="CU293" si="557">CT293+CU294</f>
        <v>96</v>
      </c>
      <c r="CV293" s="338">
        <f t="shared" ref="CV293" si="558">CU293+CV294</f>
        <v>96</v>
      </c>
      <c r="CW293" s="338">
        <f t="shared" ref="CW293" si="559">CV293+CW294</f>
        <v>96</v>
      </c>
      <c r="CX293" s="338">
        <f t="shared" ref="CX293" si="560">CW293+CX294</f>
        <v>96</v>
      </c>
      <c r="CY293" s="338">
        <f t="shared" ref="CY293" si="561">CX293+CY294</f>
        <v>96</v>
      </c>
      <c r="CZ293" s="338">
        <f t="shared" ref="CZ293" si="562">CY293+CZ294</f>
        <v>96</v>
      </c>
      <c r="DA293" s="338">
        <f t="shared" ref="DA293" si="563">CZ293+DA294</f>
        <v>96</v>
      </c>
      <c r="DB293" s="338">
        <f t="shared" ref="DB293" si="564">DA293+DB294</f>
        <v>96</v>
      </c>
      <c r="DC293" s="338">
        <f t="shared" ref="DC293" si="565">DB293+DC294</f>
        <v>96</v>
      </c>
      <c r="DD293" s="338">
        <f t="shared" ref="DD293" si="566">DC293+DD294</f>
        <v>96</v>
      </c>
      <c r="DE293" s="338">
        <f t="shared" ref="DE293" si="567">DD293+DE294</f>
        <v>96</v>
      </c>
      <c r="DF293" s="338">
        <f t="shared" ref="DF293" si="568">DE293+DF294</f>
        <v>96</v>
      </c>
      <c r="DG293" s="338">
        <f t="shared" ref="DG293" si="569">DF293+DG294</f>
        <v>96</v>
      </c>
      <c r="DH293" s="338">
        <f t="shared" ref="DH293" si="570">DG293+DH294</f>
        <v>96</v>
      </c>
      <c r="DI293" s="338">
        <f t="shared" ref="DI293" si="571">DH293+DI294</f>
        <v>96</v>
      </c>
      <c r="DJ293" s="338">
        <f t="shared" ref="DJ293" si="572">DI293+DJ294</f>
        <v>96</v>
      </c>
      <c r="DK293" s="338">
        <f t="shared" ref="DK293" si="573">DJ293+DK294</f>
        <v>96</v>
      </c>
      <c r="DL293" s="338">
        <f t="shared" ref="DL293" si="574">DK293+DL294</f>
        <v>96</v>
      </c>
      <c r="DM293" s="338">
        <f t="shared" ref="DM293" si="575">DL293+DM294</f>
        <v>96</v>
      </c>
      <c r="DN293" s="338">
        <f t="shared" ref="DN293" si="576">DM293+DN294</f>
        <v>96</v>
      </c>
      <c r="DO293" s="338"/>
      <c r="DP293" s="50" t="s">
        <v>172</v>
      </c>
    </row>
    <row r="294" spans="3:120" s="29" customFormat="1" ht="15" customHeight="1">
      <c r="C294" s="362" t="s">
        <v>456</v>
      </c>
      <c r="D294" s="381"/>
      <c r="E294" s="18"/>
      <c r="F294" s="338">
        <f t="shared" ref="F294:AK294" si="577">IF(F17=$E$83,$F$81,0)</f>
        <v>0</v>
      </c>
      <c r="G294" s="338">
        <f t="shared" si="577"/>
        <v>0</v>
      </c>
      <c r="H294" s="338">
        <f t="shared" si="577"/>
        <v>0</v>
      </c>
      <c r="I294" s="338">
        <f t="shared" si="577"/>
        <v>0</v>
      </c>
      <c r="J294" s="338">
        <f t="shared" si="577"/>
        <v>0</v>
      </c>
      <c r="K294" s="338">
        <f t="shared" si="577"/>
        <v>0</v>
      </c>
      <c r="L294" s="338">
        <f t="shared" si="577"/>
        <v>0</v>
      </c>
      <c r="M294" s="338">
        <f t="shared" si="577"/>
        <v>0</v>
      </c>
      <c r="N294" s="338">
        <f t="shared" si="577"/>
        <v>0</v>
      </c>
      <c r="O294" s="338">
        <f t="shared" si="577"/>
        <v>0</v>
      </c>
      <c r="P294" s="338">
        <f t="shared" si="577"/>
        <v>0</v>
      </c>
      <c r="Q294" s="338">
        <f t="shared" si="577"/>
        <v>0</v>
      </c>
      <c r="R294" s="338">
        <f t="shared" si="577"/>
        <v>0</v>
      </c>
      <c r="S294" s="338">
        <f t="shared" si="577"/>
        <v>0</v>
      </c>
      <c r="T294" s="338">
        <f t="shared" si="577"/>
        <v>0</v>
      </c>
      <c r="U294" s="338">
        <f t="shared" si="577"/>
        <v>0</v>
      </c>
      <c r="V294" s="338">
        <f t="shared" si="577"/>
        <v>0</v>
      </c>
      <c r="W294" s="338">
        <f t="shared" si="577"/>
        <v>0</v>
      </c>
      <c r="X294" s="338">
        <f t="shared" si="577"/>
        <v>0</v>
      </c>
      <c r="Y294" s="338">
        <f t="shared" si="577"/>
        <v>0</v>
      </c>
      <c r="Z294" s="338">
        <f t="shared" si="577"/>
        <v>0</v>
      </c>
      <c r="AA294" s="338">
        <f t="shared" si="577"/>
        <v>0</v>
      </c>
      <c r="AB294" s="338">
        <f t="shared" si="577"/>
        <v>0</v>
      </c>
      <c r="AC294" s="338">
        <f t="shared" si="577"/>
        <v>0</v>
      </c>
      <c r="AD294" s="338">
        <f t="shared" si="577"/>
        <v>96</v>
      </c>
      <c r="AE294" s="338">
        <f t="shared" si="577"/>
        <v>0</v>
      </c>
      <c r="AF294" s="338">
        <f t="shared" si="577"/>
        <v>0</v>
      </c>
      <c r="AG294" s="338">
        <f t="shared" si="577"/>
        <v>0</v>
      </c>
      <c r="AH294" s="338">
        <f t="shared" si="577"/>
        <v>0</v>
      </c>
      <c r="AI294" s="338">
        <f t="shared" si="577"/>
        <v>0</v>
      </c>
      <c r="AJ294" s="338">
        <f t="shared" si="577"/>
        <v>0</v>
      </c>
      <c r="AK294" s="338">
        <f t="shared" si="577"/>
        <v>0</v>
      </c>
      <c r="AL294" s="338">
        <f t="shared" ref="AL294:BQ294" si="578">IF(AL17=$E$83,$F$81,0)</f>
        <v>0</v>
      </c>
      <c r="AM294" s="338">
        <f t="shared" si="578"/>
        <v>0</v>
      </c>
      <c r="AN294" s="338">
        <f t="shared" si="578"/>
        <v>0</v>
      </c>
      <c r="AO294" s="338">
        <f t="shared" si="578"/>
        <v>0</v>
      </c>
      <c r="AP294" s="338">
        <f t="shared" si="578"/>
        <v>0</v>
      </c>
      <c r="AQ294" s="338">
        <f t="shared" si="578"/>
        <v>0</v>
      </c>
      <c r="AR294" s="338">
        <f t="shared" si="578"/>
        <v>0</v>
      </c>
      <c r="AS294" s="338">
        <f t="shared" si="578"/>
        <v>0</v>
      </c>
      <c r="AT294" s="338">
        <f t="shared" si="578"/>
        <v>0</v>
      </c>
      <c r="AU294" s="338">
        <f t="shared" si="578"/>
        <v>0</v>
      </c>
      <c r="AV294" s="338">
        <f t="shared" si="578"/>
        <v>0</v>
      </c>
      <c r="AW294" s="338">
        <f t="shared" si="578"/>
        <v>0</v>
      </c>
      <c r="AX294" s="338">
        <f t="shared" si="578"/>
        <v>0</v>
      </c>
      <c r="AY294" s="338">
        <f t="shared" si="578"/>
        <v>0</v>
      </c>
      <c r="AZ294" s="338">
        <f t="shared" si="578"/>
        <v>0</v>
      </c>
      <c r="BA294" s="338">
        <f t="shared" si="578"/>
        <v>0</v>
      </c>
      <c r="BB294" s="338">
        <f t="shared" si="578"/>
        <v>0</v>
      </c>
      <c r="BC294" s="338">
        <f t="shared" si="578"/>
        <v>0</v>
      </c>
      <c r="BD294" s="338">
        <f t="shared" si="578"/>
        <v>0</v>
      </c>
      <c r="BE294" s="338">
        <f t="shared" si="578"/>
        <v>0</v>
      </c>
      <c r="BF294" s="338">
        <f t="shared" si="578"/>
        <v>0</v>
      </c>
      <c r="BG294" s="338">
        <f t="shared" si="578"/>
        <v>0</v>
      </c>
      <c r="BH294" s="338">
        <f t="shared" si="578"/>
        <v>0</v>
      </c>
      <c r="BI294" s="338">
        <f t="shared" si="578"/>
        <v>0</v>
      </c>
      <c r="BJ294" s="338">
        <f t="shared" si="578"/>
        <v>0</v>
      </c>
      <c r="BK294" s="338">
        <f t="shared" si="578"/>
        <v>0</v>
      </c>
      <c r="BL294" s="338">
        <f t="shared" si="578"/>
        <v>0</v>
      </c>
      <c r="BM294" s="338">
        <f t="shared" si="578"/>
        <v>0</v>
      </c>
      <c r="BN294" s="338">
        <f t="shared" si="578"/>
        <v>0</v>
      </c>
      <c r="BO294" s="338">
        <f t="shared" si="578"/>
        <v>0</v>
      </c>
      <c r="BP294" s="338">
        <f t="shared" si="578"/>
        <v>0</v>
      </c>
      <c r="BQ294" s="338">
        <f t="shared" si="578"/>
        <v>0</v>
      </c>
      <c r="BR294" s="338">
        <f t="shared" ref="BR294:CA294" si="579">IF(BR17=$E$83,$F$81,0)</f>
        <v>0</v>
      </c>
      <c r="BS294" s="338">
        <f t="shared" si="579"/>
        <v>0</v>
      </c>
      <c r="BT294" s="338">
        <f t="shared" si="579"/>
        <v>0</v>
      </c>
      <c r="BU294" s="338">
        <f t="shared" si="579"/>
        <v>0</v>
      </c>
      <c r="BV294" s="338">
        <f t="shared" si="579"/>
        <v>0</v>
      </c>
      <c r="BW294" s="338">
        <f t="shared" si="579"/>
        <v>0</v>
      </c>
      <c r="BX294" s="338">
        <f t="shared" si="579"/>
        <v>0</v>
      </c>
      <c r="BY294" s="338">
        <f t="shared" si="579"/>
        <v>0</v>
      </c>
      <c r="BZ294" s="338">
        <f t="shared" si="579"/>
        <v>0</v>
      </c>
      <c r="CA294" s="338">
        <f t="shared" si="579"/>
        <v>0</v>
      </c>
      <c r="CB294" s="338">
        <f t="shared" ref="CB294:DN294" si="580">IF(CB17=$E$83,$F$81,0)</f>
        <v>0</v>
      </c>
      <c r="CC294" s="338">
        <f t="shared" si="580"/>
        <v>0</v>
      </c>
      <c r="CD294" s="338">
        <f t="shared" si="580"/>
        <v>0</v>
      </c>
      <c r="CE294" s="338">
        <f t="shared" si="580"/>
        <v>0</v>
      </c>
      <c r="CF294" s="338">
        <f t="shared" si="580"/>
        <v>0</v>
      </c>
      <c r="CG294" s="338">
        <f t="shared" si="580"/>
        <v>0</v>
      </c>
      <c r="CH294" s="338">
        <f t="shared" si="580"/>
        <v>0</v>
      </c>
      <c r="CI294" s="338">
        <f t="shared" si="580"/>
        <v>0</v>
      </c>
      <c r="CJ294" s="338">
        <f t="shared" si="580"/>
        <v>0</v>
      </c>
      <c r="CK294" s="338">
        <f t="shared" si="580"/>
        <v>0</v>
      </c>
      <c r="CL294" s="338">
        <f t="shared" si="580"/>
        <v>0</v>
      </c>
      <c r="CM294" s="338">
        <f t="shared" si="580"/>
        <v>0</v>
      </c>
      <c r="CN294" s="338">
        <f t="shared" si="580"/>
        <v>0</v>
      </c>
      <c r="CO294" s="338">
        <f t="shared" si="580"/>
        <v>0</v>
      </c>
      <c r="CP294" s="338">
        <f t="shared" si="580"/>
        <v>0</v>
      </c>
      <c r="CQ294" s="338">
        <f t="shared" si="580"/>
        <v>0</v>
      </c>
      <c r="CR294" s="338">
        <f t="shared" si="580"/>
        <v>0</v>
      </c>
      <c r="CS294" s="338">
        <f t="shared" si="580"/>
        <v>0</v>
      </c>
      <c r="CT294" s="338">
        <f t="shared" si="580"/>
        <v>0</v>
      </c>
      <c r="CU294" s="338">
        <f t="shared" si="580"/>
        <v>0</v>
      </c>
      <c r="CV294" s="338">
        <f t="shared" si="580"/>
        <v>0</v>
      </c>
      <c r="CW294" s="338">
        <f t="shared" si="580"/>
        <v>0</v>
      </c>
      <c r="CX294" s="338">
        <f t="shared" si="580"/>
        <v>0</v>
      </c>
      <c r="CY294" s="338">
        <f t="shared" si="580"/>
        <v>0</v>
      </c>
      <c r="CZ294" s="338">
        <f t="shared" si="580"/>
        <v>0</v>
      </c>
      <c r="DA294" s="338">
        <f t="shared" si="580"/>
        <v>0</v>
      </c>
      <c r="DB294" s="338">
        <f t="shared" si="580"/>
        <v>0</v>
      </c>
      <c r="DC294" s="338">
        <f t="shared" si="580"/>
        <v>0</v>
      </c>
      <c r="DD294" s="338">
        <f t="shared" si="580"/>
        <v>0</v>
      </c>
      <c r="DE294" s="338">
        <f t="shared" si="580"/>
        <v>0</v>
      </c>
      <c r="DF294" s="338">
        <f t="shared" si="580"/>
        <v>0</v>
      </c>
      <c r="DG294" s="338">
        <f t="shared" si="580"/>
        <v>0</v>
      </c>
      <c r="DH294" s="338">
        <f t="shared" si="580"/>
        <v>0</v>
      </c>
      <c r="DI294" s="338">
        <f t="shared" si="580"/>
        <v>0</v>
      </c>
      <c r="DJ294" s="338">
        <f t="shared" si="580"/>
        <v>0</v>
      </c>
      <c r="DK294" s="338">
        <f t="shared" si="580"/>
        <v>0</v>
      </c>
      <c r="DL294" s="338">
        <f t="shared" si="580"/>
        <v>0</v>
      </c>
      <c r="DM294" s="338">
        <f t="shared" si="580"/>
        <v>0</v>
      </c>
      <c r="DN294" s="338">
        <f t="shared" si="580"/>
        <v>0</v>
      </c>
      <c r="DO294" s="338"/>
      <c r="DP294" s="50" t="s">
        <v>172</v>
      </c>
    </row>
    <row r="295" spans="3:120" s="29" customFormat="1" ht="15" customHeight="1">
      <c r="C295" s="365" t="s">
        <v>455</v>
      </c>
      <c r="D295" s="382"/>
      <c r="E295" s="129"/>
      <c r="F295" s="401">
        <f>IF(F17="","",ABS(F16-EOMONTH(F16,-1)))</f>
        <v>31</v>
      </c>
      <c r="G295" s="401">
        <f t="shared" ref="G295:AL295" si="581">IFERROR(IF(F17="","",G16-F16),0)</f>
        <v>30</v>
      </c>
      <c r="H295" s="401">
        <f t="shared" si="581"/>
        <v>31</v>
      </c>
      <c r="I295" s="401">
        <f t="shared" si="581"/>
        <v>30</v>
      </c>
      <c r="J295" s="401">
        <f t="shared" si="581"/>
        <v>31</v>
      </c>
      <c r="K295" s="401">
        <f t="shared" si="581"/>
        <v>31</v>
      </c>
      <c r="L295" s="401">
        <f t="shared" si="581"/>
        <v>30</v>
      </c>
      <c r="M295" s="401">
        <f t="shared" si="581"/>
        <v>31</v>
      </c>
      <c r="N295" s="401">
        <f t="shared" si="581"/>
        <v>30</v>
      </c>
      <c r="O295" s="401">
        <f t="shared" si="581"/>
        <v>31</v>
      </c>
      <c r="P295" s="401">
        <f t="shared" si="581"/>
        <v>31</v>
      </c>
      <c r="Q295" s="401">
        <f t="shared" si="581"/>
        <v>29</v>
      </c>
      <c r="R295" s="401">
        <f t="shared" si="581"/>
        <v>31</v>
      </c>
      <c r="S295" s="401">
        <f t="shared" si="581"/>
        <v>30</v>
      </c>
      <c r="T295" s="401">
        <f t="shared" si="581"/>
        <v>31</v>
      </c>
      <c r="U295" s="401">
        <f t="shared" si="581"/>
        <v>30</v>
      </c>
      <c r="V295" s="401">
        <f t="shared" si="581"/>
        <v>31</v>
      </c>
      <c r="W295" s="401">
        <f t="shared" si="581"/>
        <v>31</v>
      </c>
      <c r="X295" s="401">
        <f t="shared" si="581"/>
        <v>30</v>
      </c>
      <c r="Y295" s="401">
        <f t="shared" si="581"/>
        <v>31</v>
      </c>
      <c r="Z295" s="401">
        <f t="shared" si="581"/>
        <v>30</v>
      </c>
      <c r="AA295" s="401">
        <f t="shared" si="581"/>
        <v>31</v>
      </c>
      <c r="AB295" s="401">
        <f t="shared" si="581"/>
        <v>31</v>
      </c>
      <c r="AC295" s="401">
        <f t="shared" si="581"/>
        <v>28</v>
      </c>
      <c r="AD295" s="401">
        <f t="shared" si="581"/>
        <v>31</v>
      </c>
      <c r="AE295" s="401">
        <f t="shared" si="581"/>
        <v>30</v>
      </c>
      <c r="AF295" s="401">
        <f t="shared" si="581"/>
        <v>31</v>
      </c>
      <c r="AG295" s="401">
        <f t="shared" si="581"/>
        <v>30</v>
      </c>
      <c r="AH295" s="401">
        <f t="shared" si="581"/>
        <v>31</v>
      </c>
      <c r="AI295" s="401">
        <f t="shared" si="581"/>
        <v>31</v>
      </c>
      <c r="AJ295" s="401">
        <f t="shared" si="581"/>
        <v>30</v>
      </c>
      <c r="AK295" s="401">
        <f t="shared" si="581"/>
        <v>31</v>
      </c>
      <c r="AL295" s="401">
        <f t="shared" si="581"/>
        <v>30</v>
      </c>
      <c r="AM295" s="401">
        <f t="shared" ref="AM295:BR295" si="582">IFERROR(IF(AL17="","",AM16-AL16),0)</f>
        <v>31</v>
      </c>
      <c r="AN295" s="401">
        <f t="shared" si="582"/>
        <v>31</v>
      </c>
      <c r="AO295" s="401">
        <f t="shared" si="582"/>
        <v>28</v>
      </c>
      <c r="AP295" s="401">
        <f t="shared" si="582"/>
        <v>31</v>
      </c>
      <c r="AQ295" s="401">
        <f t="shared" si="582"/>
        <v>30</v>
      </c>
      <c r="AR295" s="401">
        <f t="shared" si="582"/>
        <v>31</v>
      </c>
      <c r="AS295" s="401">
        <f t="shared" si="582"/>
        <v>30</v>
      </c>
      <c r="AT295" s="401">
        <f t="shared" si="582"/>
        <v>31</v>
      </c>
      <c r="AU295" s="401">
        <f t="shared" si="582"/>
        <v>31</v>
      </c>
      <c r="AV295" s="401">
        <f t="shared" si="582"/>
        <v>30</v>
      </c>
      <c r="AW295" s="401">
        <f t="shared" si="582"/>
        <v>31</v>
      </c>
      <c r="AX295" s="401">
        <f t="shared" si="582"/>
        <v>30</v>
      </c>
      <c r="AY295" s="401">
        <f t="shared" si="582"/>
        <v>31</v>
      </c>
      <c r="AZ295" s="401">
        <f t="shared" si="582"/>
        <v>31</v>
      </c>
      <c r="BA295" s="401">
        <f t="shared" si="582"/>
        <v>28</v>
      </c>
      <c r="BB295" s="401">
        <f t="shared" si="582"/>
        <v>31</v>
      </c>
      <c r="BC295" s="401">
        <f t="shared" si="582"/>
        <v>30</v>
      </c>
      <c r="BD295" s="401">
        <f t="shared" si="582"/>
        <v>31</v>
      </c>
      <c r="BE295" s="401">
        <f t="shared" si="582"/>
        <v>30</v>
      </c>
      <c r="BF295" s="401">
        <f t="shared" si="582"/>
        <v>31</v>
      </c>
      <c r="BG295" s="401">
        <f t="shared" si="582"/>
        <v>31</v>
      </c>
      <c r="BH295" s="401">
        <f t="shared" si="582"/>
        <v>30</v>
      </c>
      <c r="BI295" s="401">
        <f t="shared" si="582"/>
        <v>31</v>
      </c>
      <c r="BJ295" s="401">
        <f t="shared" si="582"/>
        <v>30</v>
      </c>
      <c r="BK295" s="401">
        <f t="shared" si="582"/>
        <v>31</v>
      </c>
      <c r="BL295" s="401">
        <f t="shared" si="582"/>
        <v>31</v>
      </c>
      <c r="BM295" s="401">
        <f t="shared" si="582"/>
        <v>29</v>
      </c>
      <c r="BN295" s="401">
        <f t="shared" si="582"/>
        <v>31</v>
      </c>
      <c r="BO295" s="401">
        <f t="shared" si="582"/>
        <v>0</v>
      </c>
      <c r="BP295" s="401" t="str">
        <f t="shared" si="582"/>
        <v/>
      </c>
      <c r="BQ295" s="401" t="str">
        <f t="shared" si="582"/>
        <v/>
      </c>
      <c r="BR295" s="401" t="str">
        <f t="shared" si="582"/>
        <v/>
      </c>
      <c r="BS295" s="401" t="str">
        <f t="shared" ref="BS295:CA295" si="583">IFERROR(IF(BR17="","",BS16-BR16),0)</f>
        <v/>
      </c>
      <c r="BT295" s="401" t="str">
        <f t="shared" si="583"/>
        <v/>
      </c>
      <c r="BU295" s="401" t="str">
        <f t="shared" si="583"/>
        <v/>
      </c>
      <c r="BV295" s="401" t="str">
        <f t="shared" si="583"/>
        <v/>
      </c>
      <c r="BW295" s="401" t="str">
        <f t="shared" si="583"/>
        <v/>
      </c>
      <c r="BX295" s="401" t="str">
        <f t="shared" si="583"/>
        <v/>
      </c>
      <c r="BY295" s="401" t="str">
        <f t="shared" si="583"/>
        <v/>
      </c>
      <c r="BZ295" s="401" t="str">
        <f t="shared" si="583"/>
        <v/>
      </c>
      <c r="CA295" s="401" t="str">
        <f t="shared" si="583"/>
        <v/>
      </c>
      <c r="CB295" s="401" t="str">
        <f t="shared" ref="CB295" si="584">IFERROR(IF(CA17="","",CB16-CA16),0)</f>
        <v/>
      </c>
      <c r="CC295" s="401" t="str">
        <f t="shared" ref="CC295" si="585">IFERROR(IF(CB17="","",CC16-CB16),0)</f>
        <v/>
      </c>
      <c r="CD295" s="401" t="str">
        <f t="shared" ref="CD295" si="586">IFERROR(IF(CC17="","",CD16-CC16),0)</f>
        <v/>
      </c>
      <c r="CE295" s="401" t="str">
        <f t="shared" ref="CE295" si="587">IFERROR(IF(CD17="","",CE16-CD16),0)</f>
        <v/>
      </c>
      <c r="CF295" s="401" t="str">
        <f t="shared" ref="CF295" si="588">IFERROR(IF(CE17="","",CF16-CE16),0)</f>
        <v/>
      </c>
      <c r="CG295" s="401" t="str">
        <f t="shared" ref="CG295" si="589">IFERROR(IF(CF17="","",CG16-CF16),0)</f>
        <v/>
      </c>
      <c r="CH295" s="401" t="str">
        <f t="shared" ref="CH295" si="590">IFERROR(IF(CG17="","",CH16-CG16),0)</f>
        <v/>
      </c>
      <c r="CI295" s="401" t="str">
        <f t="shared" ref="CI295" si="591">IFERROR(IF(CH17="","",CI16-CH16),0)</f>
        <v/>
      </c>
      <c r="CJ295" s="401" t="str">
        <f t="shared" ref="CJ295" si="592">IFERROR(IF(CI17="","",CJ16-CI16),0)</f>
        <v/>
      </c>
      <c r="CK295" s="401" t="str">
        <f t="shared" ref="CK295" si="593">IFERROR(IF(CJ17="","",CK16-CJ16),0)</f>
        <v/>
      </c>
      <c r="CL295" s="401" t="str">
        <f t="shared" ref="CL295" si="594">IFERROR(IF(CK17="","",CL16-CK16),0)</f>
        <v/>
      </c>
      <c r="CM295" s="401" t="str">
        <f t="shared" ref="CM295" si="595">IFERROR(IF(CL17="","",CM16-CL16),0)</f>
        <v/>
      </c>
      <c r="CN295" s="401" t="str">
        <f t="shared" ref="CN295" si="596">IFERROR(IF(CM17="","",CN16-CM16),0)</f>
        <v/>
      </c>
      <c r="CO295" s="401" t="str">
        <f t="shared" ref="CO295" si="597">IFERROR(IF(CN17="","",CO16-CN16),0)</f>
        <v/>
      </c>
      <c r="CP295" s="401" t="str">
        <f t="shared" ref="CP295" si="598">IFERROR(IF(CO17="","",CP16-CO16),0)</f>
        <v/>
      </c>
      <c r="CQ295" s="401" t="str">
        <f t="shared" ref="CQ295" si="599">IFERROR(IF(CP17="","",CQ16-CP16),0)</f>
        <v/>
      </c>
      <c r="CR295" s="401" t="str">
        <f t="shared" ref="CR295" si="600">IFERROR(IF(CQ17="","",CR16-CQ16),0)</f>
        <v/>
      </c>
      <c r="CS295" s="401" t="str">
        <f t="shared" ref="CS295" si="601">IFERROR(IF(CR17="","",CS16-CR16),0)</f>
        <v/>
      </c>
      <c r="CT295" s="401" t="str">
        <f t="shared" ref="CT295" si="602">IFERROR(IF(CS17="","",CT16-CS16),0)</f>
        <v/>
      </c>
      <c r="CU295" s="401" t="str">
        <f t="shared" ref="CU295" si="603">IFERROR(IF(CT17="","",CU16-CT16),0)</f>
        <v/>
      </c>
      <c r="CV295" s="401" t="str">
        <f t="shared" ref="CV295" si="604">IFERROR(IF(CU17="","",CV16-CU16),0)</f>
        <v/>
      </c>
      <c r="CW295" s="401" t="str">
        <f t="shared" ref="CW295" si="605">IFERROR(IF(CV17="","",CW16-CV16),0)</f>
        <v/>
      </c>
      <c r="CX295" s="401" t="str">
        <f t="shared" ref="CX295" si="606">IFERROR(IF(CW17="","",CX16-CW16),0)</f>
        <v/>
      </c>
      <c r="CY295" s="401" t="str">
        <f t="shared" ref="CY295" si="607">IFERROR(IF(CX17="","",CY16-CX16),0)</f>
        <v/>
      </c>
      <c r="CZ295" s="401" t="str">
        <f t="shared" ref="CZ295" si="608">IFERROR(IF(CY17="","",CZ16-CY16),0)</f>
        <v/>
      </c>
      <c r="DA295" s="401" t="str">
        <f t="shared" ref="DA295" si="609">IFERROR(IF(CZ17="","",DA16-CZ16),0)</f>
        <v/>
      </c>
      <c r="DB295" s="401" t="str">
        <f t="shared" ref="DB295" si="610">IFERROR(IF(DA17="","",DB16-DA16),0)</f>
        <v/>
      </c>
      <c r="DC295" s="401" t="str">
        <f t="shared" ref="DC295" si="611">IFERROR(IF(DB17="","",DC16-DB16),0)</f>
        <v/>
      </c>
      <c r="DD295" s="401" t="str">
        <f t="shared" ref="DD295" si="612">IFERROR(IF(DC17="","",DD16-DC16),0)</f>
        <v/>
      </c>
      <c r="DE295" s="401" t="str">
        <f t="shared" ref="DE295" si="613">IFERROR(IF(DD17="","",DE16-DD16),0)</f>
        <v/>
      </c>
      <c r="DF295" s="401" t="str">
        <f t="shared" ref="DF295" si="614">IFERROR(IF(DE17="","",DF16-DE16),0)</f>
        <v/>
      </c>
      <c r="DG295" s="401" t="str">
        <f t="shared" ref="DG295" si="615">IFERROR(IF(DF17="","",DG16-DF16),0)</f>
        <v/>
      </c>
      <c r="DH295" s="401" t="str">
        <f t="shared" ref="DH295" si="616">IFERROR(IF(DG17="","",DH16-DG16),0)</f>
        <v/>
      </c>
      <c r="DI295" s="401" t="str">
        <f t="shared" ref="DI295" si="617">IFERROR(IF(DH17="","",DI16-DH16),0)</f>
        <v/>
      </c>
      <c r="DJ295" s="401" t="str">
        <f t="shared" ref="DJ295" si="618">IFERROR(IF(DI17="","",DJ16-DI16),0)</f>
        <v/>
      </c>
      <c r="DK295" s="401" t="str">
        <f t="shared" ref="DK295" si="619">IFERROR(IF(DJ17="","",DK16-DJ16),0)</f>
        <v/>
      </c>
      <c r="DL295" s="401" t="str">
        <f t="shared" ref="DL295" si="620">IFERROR(IF(DK17="","",DL16-DK16),0)</f>
        <v/>
      </c>
      <c r="DM295" s="401" t="str">
        <f t="shared" ref="DM295" si="621">IFERROR(IF(DL17="","",DM16-DL16),0)</f>
        <v/>
      </c>
      <c r="DN295" s="401" t="str">
        <f t="shared" ref="DN295" si="622">IFERROR(IF(DM17="","",DN16-DM16),0)</f>
        <v/>
      </c>
      <c r="DO295" s="401"/>
      <c r="DP295" s="50" t="s">
        <v>172</v>
      </c>
    </row>
    <row r="296" spans="3:120" s="29" customFormat="1" ht="15" customHeight="1">
      <c r="C296" s="400" t="s">
        <v>454</v>
      </c>
      <c r="D296" s="381"/>
      <c r="E296" s="18"/>
      <c r="F296" s="338">
        <f t="shared" ref="F296:AK296" si="623">IF(F17="","",F295*F293)</f>
        <v>0</v>
      </c>
      <c r="G296" s="338">
        <f t="shared" si="623"/>
        <v>0</v>
      </c>
      <c r="H296" s="338">
        <f t="shared" si="623"/>
        <v>0</v>
      </c>
      <c r="I296" s="338">
        <f t="shared" si="623"/>
        <v>0</v>
      </c>
      <c r="J296" s="338">
        <f t="shared" si="623"/>
        <v>0</v>
      </c>
      <c r="K296" s="338">
        <f t="shared" si="623"/>
        <v>0</v>
      </c>
      <c r="L296" s="338">
        <f t="shared" si="623"/>
        <v>0</v>
      </c>
      <c r="M296" s="338">
        <f t="shared" si="623"/>
        <v>0</v>
      </c>
      <c r="N296" s="338">
        <f t="shared" si="623"/>
        <v>0</v>
      </c>
      <c r="O296" s="338">
        <f t="shared" si="623"/>
        <v>0</v>
      </c>
      <c r="P296" s="338">
        <f t="shared" si="623"/>
        <v>0</v>
      </c>
      <c r="Q296" s="338">
        <f t="shared" si="623"/>
        <v>0</v>
      </c>
      <c r="R296" s="338">
        <f t="shared" si="623"/>
        <v>0</v>
      </c>
      <c r="S296" s="338">
        <f t="shared" si="623"/>
        <v>0</v>
      </c>
      <c r="T296" s="338">
        <f t="shared" si="623"/>
        <v>0</v>
      </c>
      <c r="U296" s="338">
        <f t="shared" si="623"/>
        <v>0</v>
      </c>
      <c r="V296" s="338">
        <f t="shared" si="623"/>
        <v>0</v>
      </c>
      <c r="W296" s="338">
        <f t="shared" si="623"/>
        <v>0</v>
      </c>
      <c r="X296" s="338">
        <f t="shared" si="623"/>
        <v>0</v>
      </c>
      <c r="Y296" s="338">
        <f t="shared" si="623"/>
        <v>0</v>
      </c>
      <c r="Z296" s="338">
        <f t="shared" si="623"/>
        <v>0</v>
      </c>
      <c r="AA296" s="338">
        <f t="shared" si="623"/>
        <v>0</v>
      </c>
      <c r="AB296" s="338">
        <f t="shared" si="623"/>
        <v>0</v>
      </c>
      <c r="AC296" s="338">
        <f t="shared" si="623"/>
        <v>0</v>
      </c>
      <c r="AD296" s="338">
        <f t="shared" si="623"/>
        <v>2976</v>
      </c>
      <c r="AE296" s="338">
        <f t="shared" si="623"/>
        <v>2880</v>
      </c>
      <c r="AF296" s="338">
        <f t="shared" si="623"/>
        <v>2976</v>
      </c>
      <c r="AG296" s="338">
        <f t="shared" si="623"/>
        <v>2880</v>
      </c>
      <c r="AH296" s="338">
        <f t="shared" si="623"/>
        <v>2976</v>
      </c>
      <c r="AI296" s="338">
        <f t="shared" si="623"/>
        <v>2976</v>
      </c>
      <c r="AJ296" s="338">
        <f t="shared" si="623"/>
        <v>2880</v>
      </c>
      <c r="AK296" s="338">
        <f t="shared" si="623"/>
        <v>2976</v>
      </c>
      <c r="AL296" s="338">
        <f t="shared" ref="AL296:BQ296" si="624">IF(AL17="","",AL295*AL293)</f>
        <v>2880</v>
      </c>
      <c r="AM296" s="338">
        <f t="shared" si="624"/>
        <v>2976</v>
      </c>
      <c r="AN296" s="338">
        <f t="shared" si="624"/>
        <v>2976</v>
      </c>
      <c r="AO296" s="338">
        <f t="shared" si="624"/>
        <v>2688</v>
      </c>
      <c r="AP296" s="338">
        <f t="shared" si="624"/>
        <v>2976</v>
      </c>
      <c r="AQ296" s="338">
        <f t="shared" si="624"/>
        <v>2880</v>
      </c>
      <c r="AR296" s="338">
        <f t="shared" si="624"/>
        <v>2976</v>
      </c>
      <c r="AS296" s="338">
        <f t="shared" si="624"/>
        <v>2880</v>
      </c>
      <c r="AT296" s="338">
        <f t="shared" si="624"/>
        <v>2976</v>
      </c>
      <c r="AU296" s="338">
        <f t="shared" si="624"/>
        <v>2976</v>
      </c>
      <c r="AV296" s="338">
        <f t="shared" si="624"/>
        <v>2880</v>
      </c>
      <c r="AW296" s="338">
        <f t="shared" si="624"/>
        <v>2976</v>
      </c>
      <c r="AX296" s="338">
        <f t="shared" si="624"/>
        <v>2880</v>
      </c>
      <c r="AY296" s="338">
        <f t="shared" si="624"/>
        <v>2976</v>
      </c>
      <c r="AZ296" s="338">
        <f t="shared" si="624"/>
        <v>2976</v>
      </c>
      <c r="BA296" s="338">
        <f t="shared" si="624"/>
        <v>2688</v>
      </c>
      <c r="BB296" s="338">
        <f t="shared" si="624"/>
        <v>2976</v>
      </c>
      <c r="BC296" s="338">
        <f t="shared" si="624"/>
        <v>2880</v>
      </c>
      <c r="BD296" s="338">
        <f t="shared" si="624"/>
        <v>2976</v>
      </c>
      <c r="BE296" s="338">
        <f t="shared" si="624"/>
        <v>2880</v>
      </c>
      <c r="BF296" s="338">
        <f t="shared" si="624"/>
        <v>2976</v>
      </c>
      <c r="BG296" s="338">
        <f t="shared" si="624"/>
        <v>2976</v>
      </c>
      <c r="BH296" s="338">
        <f t="shared" si="624"/>
        <v>2880</v>
      </c>
      <c r="BI296" s="338">
        <f t="shared" si="624"/>
        <v>2976</v>
      </c>
      <c r="BJ296" s="338">
        <f t="shared" si="624"/>
        <v>2880</v>
      </c>
      <c r="BK296" s="338">
        <f t="shared" si="624"/>
        <v>2976</v>
      </c>
      <c r="BL296" s="338">
        <f t="shared" si="624"/>
        <v>2976</v>
      </c>
      <c r="BM296" s="338">
        <f t="shared" si="624"/>
        <v>2784</v>
      </c>
      <c r="BN296" s="338">
        <f t="shared" si="624"/>
        <v>2976</v>
      </c>
      <c r="BO296" s="338" t="str">
        <f t="shared" si="624"/>
        <v/>
      </c>
      <c r="BP296" s="338" t="str">
        <f t="shared" si="624"/>
        <v/>
      </c>
      <c r="BQ296" s="338" t="str">
        <f t="shared" si="624"/>
        <v/>
      </c>
      <c r="BR296" s="338" t="str">
        <f t="shared" ref="BR296:CA296" si="625">IF(BR17="","",BR295*BR293)</f>
        <v/>
      </c>
      <c r="BS296" s="338" t="str">
        <f t="shared" si="625"/>
        <v/>
      </c>
      <c r="BT296" s="338" t="str">
        <f t="shared" si="625"/>
        <v/>
      </c>
      <c r="BU296" s="338" t="str">
        <f t="shared" si="625"/>
        <v/>
      </c>
      <c r="BV296" s="338" t="str">
        <f t="shared" si="625"/>
        <v/>
      </c>
      <c r="BW296" s="338" t="str">
        <f t="shared" si="625"/>
        <v/>
      </c>
      <c r="BX296" s="338" t="str">
        <f t="shared" si="625"/>
        <v/>
      </c>
      <c r="BY296" s="338" t="str">
        <f t="shared" si="625"/>
        <v/>
      </c>
      <c r="BZ296" s="338" t="str">
        <f t="shared" si="625"/>
        <v/>
      </c>
      <c r="CA296" s="338" t="str">
        <f t="shared" si="625"/>
        <v/>
      </c>
      <c r="CB296" s="338" t="str">
        <f t="shared" ref="CB296:DN296" si="626">IF(CB17="","",CB295*CB293)</f>
        <v/>
      </c>
      <c r="CC296" s="338" t="str">
        <f t="shared" si="626"/>
        <v/>
      </c>
      <c r="CD296" s="338" t="str">
        <f t="shared" si="626"/>
        <v/>
      </c>
      <c r="CE296" s="338" t="str">
        <f t="shared" si="626"/>
        <v/>
      </c>
      <c r="CF296" s="338" t="str">
        <f t="shared" si="626"/>
        <v/>
      </c>
      <c r="CG296" s="338" t="str">
        <f t="shared" si="626"/>
        <v/>
      </c>
      <c r="CH296" s="338" t="str">
        <f t="shared" si="626"/>
        <v/>
      </c>
      <c r="CI296" s="338" t="str">
        <f t="shared" si="626"/>
        <v/>
      </c>
      <c r="CJ296" s="338" t="str">
        <f t="shared" si="626"/>
        <v/>
      </c>
      <c r="CK296" s="338" t="str">
        <f t="shared" si="626"/>
        <v/>
      </c>
      <c r="CL296" s="338" t="str">
        <f t="shared" si="626"/>
        <v/>
      </c>
      <c r="CM296" s="338" t="str">
        <f t="shared" si="626"/>
        <v/>
      </c>
      <c r="CN296" s="338" t="str">
        <f t="shared" si="626"/>
        <v/>
      </c>
      <c r="CO296" s="338" t="str">
        <f t="shared" si="626"/>
        <v/>
      </c>
      <c r="CP296" s="338" t="str">
        <f t="shared" si="626"/>
        <v/>
      </c>
      <c r="CQ296" s="338" t="str">
        <f t="shared" si="626"/>
        <v/>
      </c>
      <c r="CR296" s="338" t="str">
        <f t="shared" si="626"/>
        <v/>
      </c>
      <c r="CS296" s="338" t="str">
        <f t="shared" si="626"/>
        <v/>
      </c>
      <c r="CT296" s="338" t="str">
        <f t="shared" si="626"/>
        <v/>
      </c>
      <c r="CU296" s="338" t="str">
        <f t="shared" si="626"/>
        <v/>
      </c>
      <c r="CV296" s="338" t="str">
        <f t="shared" si="626"/>
        <v/>
      </c>
      <c r="CW296" s="338" t="str">
        <f t="shared" si="626"/>
        <v/>
      </c>
      <c r="CX296" s="338" t="str">
        <f t="shared" si="626"/>
        <v/>
      </c>
      <c r="CY296" s="338" t="str">
        <f t="shared" si="626"/>
        <v/>
      </c>
      <c r="CZ296" s="338" t="str">
        <f t="shared" si="626"/>
        <v/>
      </c>
      <c r="DA296" s="338" t="str">
        <f t="shared" si="626"/>
        <v/>
      </c>
      <c r="DB296" s="338" t="str">
        <f t="shared" si="626"/>
        <v/>
      </c>
      <c r="DC296" s="338" t="str">
        <f t="shared" si="626"/>
        <v/>
      </c>
      <c r="DD296" s="338" t="str">
        <f t="shared" si="626"/>
        <v/>
      </c>
      <c r="DE296" s="338" t="str">
        <f t="shared" si="626"/>
        <v/>
      </c>
      <c r="DF296" s="338" t="str">
        <f t="shared" si="626"/>
        <v/>
      </c>
      <c r="DG296" s="338" t="str">
        <f t="shared" si="626"/>
        <v/>
      </c>
      <c r="DH296" s="338" t="str">
        <f t="shared" si="626"/>
        <v/>
      </c>
      <c r="DI296" s="338" t="str">
        <f t="shared" si="626"/>
        <v/>
      </c>
      <c r="DJ296" s="338" t="str">
        <f t="shared" si="626"/>
        <v/>
      </c>
      <c r="DK296" s="338" t="str">
        <f t="shared" si="626"/>
        <v/>
      </c>
      <c r="DL296" s="338" t="str">
        <f t="shared" si="626"/>
        <v/>
      </c>
      <c r="DM296" s="338" t="str">
        <f t="shared" si="626"/>
        <v/>
      </c>
      <c r="DN296" s="338" t="str">
        <f t="shared" si="626"/>
        <v/>
      </c>
      <c r="DO296" s="338"/>
      <c r="DP296" s="50" t="s">
        <v>172</v>
      </c>
    </row>
    <row r="297" spans="3:120" s="29" customFormat="1" ht="15" customHeight="1">
      <c r="C297" s="18"/>
      <c r="D297" s="381"/>
      <c r="E297" s="18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06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50" t="s">
        <v>172</v>
      </c>
    </row>
    <row r="298" spans="3:120" s="29" customFormat="1" ht="15" customHeight="1">
      <c r="C298" s="368" t="s">
        <v>453</v>
      </c>
      <c r="D298" s="381"/>
      <c r="E298" s="18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06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50" t="s">
        <v>172</v>
      </c>
    </row>
    <row r="299" spans="3:120" s="29" customFormat="1" ht="15" customHeight="1">
      <c r="C299" s="366" t="s">
        <v>452</v>
      </c>
      <c r="D299" s="370">
        <v>0.7</v>
      </c>
      <c r="E299" s="18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50" t="s">
        <v>172</v>
      </c>
    </row>
    <row r="300" spans="3:120" s="29" customFormat="1" ht="15" customHeight="1">
      <c r="C300" s="366" t="s">
        <v>451</v>
      </c>
      <c r="D300" s="370">
        <v>0.8</v>
      </c>
      <c r="E300" s="18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50" t="s">
        <v>172</v>
      </c>
    </row>
    <row r="301" spans="3:120" s="29" customFormat="1" ht="15" customHeight="1">
      <c r="C301" s="365" t="s">
        <v>427</v>
      </c>
      <c r="D301" s="185">
        <f>Model!O1916</f>
        <v>0</v>
      </c>
      <c r="E301" s="18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50" t="s">
        <v>172</v>
      </c>
    </row>
    <row r="302" spans="3:120" s="29" customFormat="1" ht="15" customHeight="1">
      <c r="C302" s="366" t="s">
        <v>599</v>
      </c>
      <c r="D302" s="399">
        <v>24</v>
      </c>
      <c r="E302" s="18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06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50" t="s">
        <v>172</v>
      </c>
    </row>
    <row r="303" spans="3:120" s="29" customFormat="1" ht="15" customHeight="1">
      <c r="C303" s="368"/>
      <c r="D303" s="381"/>
      <c r="E303" s="18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06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50" t="s">
        <v>172</v>
      </c>
    </row>
    <row r="304" spans="3:120" s="29" customFormat="1" ht="15" customHeight="1">
      <c r="C304" s="365" t="s">
        <v>45</v>
      </c>
      <c r="D304" s="381"/>
      <c r="E304" s="18"/>
      <c r="F304" s="391">
        <f t="shared" ref="F304:AK304" si="627">IF(F17="","",IF(F17&lt;$E$83,0,IF(F17=$E$83,$D$299*(1+$D$301),IF(F17&gt;=$E$83+$D$302,$D300*(1+$D$301),E304+(($D$300-$D$299)*(1+$D$301))/($D$302)))+F305))</f>
        <v>0</v>
      </c>
      <c r="G304" s="391">
        <f t="shared" si="627"/>
        <v>0</v>
      </c>
      <c r="H304" s="391">
        <f t="shared" si="627"/>
        <v>0</v>
      </c>
      <c r="I304" s="391">
        <f t="shared" si="627"/>
        <v>0</v>
      </c>
      <c r="J304" s="391">
        <f t="shared" si="627"/>
        <v>0</v>
      </c>
      <c r="K304" s="391">
        <f t="shared" si="627"/>
        <v>0</v>
      </c>
      <c r="L304" s="391">
        <f t="shared" si="627"/>
        <v>0</v>
      </c>
      <c r="M304" s="391">
        <f t="shared" si="627"/>
        <v>0</v>
      </c>
      <c r="N304" s="391">
        <f t="shared" si="627"/>
        <v>0</v>
      </c>
      <c r="O304" s="391">
        <f t="shared" si="627"/>
        <v>0</v>
      </c>
      <c r="P304" s="391">
        <f t="shared" si="627"/>
        <v>0</v>
      </c>
      <c r="Q304" s="391">
        <f t="shared" si="627"/>
        <v>0</v>
      </c>
      <c r="R304" s="391">
        <f t="shared" si="627"/>
        <v>0</v>
      </c>
      <c r="S304" s="391">
        <f t="shared" si="627"/>
        <v>0</v>
      </c>
      <c r="T304" s="391">
        <f t="shared" si="627"/>
        <v>0</v>
      </c>
      <c r="U304" s="391">
        <f t="shared" si="627"/>
        <v>0</v>
      </c>
      <c r="V304" s="391">
        <f t="shared" si="627"/>
        <v>0</v>
      </c>
      <c r="W304" s="391">
        <f t="shared" si="627"/>
        <v>0</v>
      </c>
      <c r="X304" s="391">
        <f t="shared" si="627"/>
        <v>0</v>
      </c>
      <c r="Y304" s="391">
        <f t="shared" si="627"/>
        <v>0</v>
      </c>
      <c r="Z304" s="391">
        <f t="shared" si="627"/>
        <v>0</v>
      </c>
      <c r="AA304" s="391">
        <f t="shared" si="627"/>
        <v>0</v>
      </c>
      <c r="AB304" s="391">
        <f t="shared" si="627"/>
        <v>0</v>
      </c>
      <c r="AC304" s="391">
        <f t="shared" si="627"/>
        <v>0</v>
      </c>
      <c r="AD304" s="391">
        <f t="shared" si="627"/>
        <v>0.7</v>
      </c>
      <c r="AE304" s="391">
        <f t="shared" si="627"/>
        <v>0.70416666666666661</v>
      </c>
      <c r="AF304" s="391">
        <f t="shared" si="627"/>
        <v>0.70833333333333326</v>
      </c>
      <c r="AG304" s="391">
        <f t="shared" si="627"/>
        <v>0.71249999999999991</v>
      </c>
      <c r="AH304" s="391">
        <f t="shared" si="627"/>
        <v>0.71666666666666656</v>
      </c>
      <c r="AI304" s="391">
        <f t="shared" si="627"/>
        <v>0.72083333333333321</v>
      </c>
      <c r="AJ304" s="391">
        <f t="shared" si="627"/>
        <v>0.72499999999999987</v>
      </c>
      <c r="AK304" s="391">
        <f t="shared" si="627"/>
        <v>0.72916666666666652</v>
      </c>
      <c r="AL304" s="391">
        <f t="shared" ref="AL304:BQ304" si="628">IF(AL17="","",IF(AL17&lt;$E$83,0,IF(AL17=$E$83,$D$299*(1+$D$301),IF(AL17&gt;=$E$83+$D$302,$D300*(1+$D$301),AK304+(($D$300-$D$299)*(1+$D$301))/($D$302)))+AL305))</f>
        <v>0.73333333333333317</v>
      </c>
      <c r="AM304" s="391">
        <f t="shared" si="628"/>
        <v>0.73749999999999982</v>
      </c>
      <c r="AN304" s="391">
        <f t="shared" si="628"/>
        <v>0.74166666666666647</v>
      </c>
      <c r="AO304" s="391">
        <f t="shared" si="628"/>
        <v>0.74583333333333313</v>
      </c>
      <c r="AP304" s="391">
        <f t="shared" si="628"/>
        <v>0.74999999999999978</v>
      </c>
      <c r="AQ304" s="391">
        <f t="shared" si="628"/>
        <v>0.75416666666666643</v>
      </c>
      <c r="AR304" s="391">
        <f t="shared" si="628"/>
        <v>0.75833333333333308</v>
      </c>
      <c r="AS304" s="391">
        <f t="shared" si="628"/>
        <v>0.76249999999999973</v>
      </c>
      <c r="AT304" s="391">
        <f t="shared" si="628"/>
        <v>0.76666666666666639</v>
      </c>
      <c r="AU304" s="391">
        <f t="shared" si="628"/>
        <v>0.77083333333333304</v>
      </c>
      <c r="AV304" s="391">
        <f t="shared" si="628"/>
        <v>0.77499999999999969</v>
      </c>
      <c r="AW304" s="391">
        <f t="shared" si="628"/>
        <v>0.77916666666666634</v>
      </c>
      <c r="AX304" s="391">
        <f t="shared" si="628"/>
        <v>0.78333333333333299</v>
      </c>
      <c r="AY304" s="391">
        <f t="shared" si="628"/>
        <v>0.78749999999999964</v>
      </c>
      <c r="AZ304" s="391">
        <f t="shared" si="628"/>
        <v>0.7916666666666663</v>
      </c>
      <c r="BA304" s="391">
        <f t="shared" si="628"/>
        <v>0.79583333333333295</v>
      </c>
      <c r="BB304" s="391">
        <f t="shared" si="628"/>
        <v>0.8</v>
      </c>
      <c r="BC304" s="391">
        <f t="shared" si="628"/>
        <v>0.8</v>
      </c>
      <c r="BD304" s="391">
        <f t="shared" si="628"/>
        <v>0.8</v>
      </c>
      <c r="BE304" s="391">
        <f t="shared" si="628"/>
        <v>0.8</v>
      </c>
      <c r="BF304" s="391">
        <f t="shared" si="628"/>
        <v>0.8</v>
      </c>
      <c r="BG304" s="391">
        <f t="shared" si="628"/>
        <v>0.8</v>
      </c>
      <c r="BH304" s="391">
        <f t="shared" si="628"/>
        <v>0.8</v>
      </c>
      <c r="BI304" s="391">
        <f t="shared" si="628"/>
        <v>0.8</v>
      </c>
      <c r="BJ304" s="391">
        <f t="shared" si="628"/>
        <v>0.8</v>
      </c>
      <c r="BK304" s="391">
        <f t="shared" si="628"/>
        <v>0.8</v>
      </c>
      <c r="BL304" s="391">
        <f t="shared" si="628"/>
        <v>0.8</v>
      </c>
      <c r="BM304" s="391">
        <f t="shared" si="628"/>
        <v>0.8</v>
      </c>
      <c r="BN304" s="391">
        <f t="shared" si="628"/>
        <v>0.8</v>
      </c>
      <c r="BO304" s="391" t="str">
        <f t="shared" si="628"/>
        <v/>
      </c>
      <c r="BP304" s="391" t="str">
        <f t="shared" si="628"/>
        <v/>
      </c>
      <c r="BQ304" s="391" t="str">
        <f t="shared" si="628"/>
        <v/>
      </c>
      <c r="BR304" s="391" t="str">
        <f t="shared" ref="BR304:CA304" si="629">IF(BR17="","",IF(BR17&lt;$E$83,0,IF(BR17=$E$83,$D$299*(1+$D$301),IF(BR17&gt;=$E$83+$D$302,$D300*(1+$D$301),BQ304+(($D$300-$D$299)*(1+$D$301))/($D$302)))+BR305))</f>
        <v/>
      </c>
      <c r="BS304" s="391" t="str">
        <f t="shared" si="629"/>
        <v/>
      </c>
      <c r="BT304" s="391" t="str">
        <f t="shared" si="629"/>
        <v/>
      </c>
      <c r="BU304" s="391" t="str">
        <f t="shared" si="629"/>
        <v/>
      </c>
      <c r="BV304" s="391" t="str">
        <f t="shared" si="629"/>
        <v/>
      </c>
      <c r="BW304" s="391" t="str">
        <f t="shared" si="629"/>
        <v/>
      </c>
      <c r="BX304" s="391" t="str">
        <f t="shared" si="629"/>
        <v/>
      </c>
      <c r="BY304" s="391" t="str">
        <f t="shared" si="629"/>
        <v/>
      </c>
      <c r="BZ304" s="391" t="str">
        <f t="shared" si="629"/>
        <v/>
      </c>
      <c r="CA304" s="391" t="str">
        <f t="shared" si="629"/>
        <v/>
      </c>
      <c r="CB304" s="391" t="str">
        <f t="shared" ref="CB304" si="630">IF(CB17="","",IF(CB17&lt;$E$83,0,IF(CB17=$E$83,$D$299*(1+$D$301),IF(CB17&gt;=$E$83+$D$302,$D300*(1+$D$301),CA304+(($D$300-$D$299)*(1+$D$301))/($D$302)))+CB305))</f>
        <v/>
      </c>
      <c r="CC304" s="391" t="str">
        <f t="shared" ref="CC304" si="631">IF(CC17="","",IF(CC17&lt;$E$83,0,IF(CC17=$E$83,$D$299*(1+$D$301),IF(CC17&gt;=$E$83+$D$302,$D300*(1+$D$301),CB304+(($D$300-$D$299)*(1+$D$301))/($D$302)))+CC305))</f>
        <v/>
      </c>
      <c r="CD304" s="391" t="str">
        <f t="shared" ref="CD304" si="632">IF(CD17="","",IF(CD17&lt;$E$83,0,IF(CD17=$E$83,$D$299*(1+$D$301),IF(CD17&gt;=$E$83+$D$302,$D300*(1+$D$301),CC304+(($D$300-$D$299)*(1+$D$301))/($D$302)))+CD305))</f>
        <v/>
      </c>
      <c r="CE304" s="391" t="str">
        <f t="shared" ref="CE304" si="633">IF(CE17="","",IF(CE17&lt;$E$83,0,IF(CE17=$E$83,$D$299*(1+$D$301),IF(CE17&gt;=$E$83+$D$302,$D300*(1+$D$301),CD304+(($D$300-$D$299)*(1+$D$301))/($D$302)))+CE305))</f>
        <v/>
      </c>
      <c r="CF304" s="391" t="str">
        <f t="shared" ref="CF304" si="634">IF(CF17="","",IF(CF17&lt;$E$83,0,IF(CF17=$E$83,$D$299*(1+$D$301),IF(CF17&gt;=$E$83+$D$302,$D300*(1+$D$301),CE304+(($D$300-$D$299)*(1+$D$301))/($D$302)))+CF305))</f>
        <v/>
      </c>
      <c r="CG304" s="391" t="str">
        <f t="shared" ref="CG304" si="635">IF(CG17="","",IF(CG17&lt;$E$83,0,IF(CG17=$E$83,$D$299*(1+$D$301),IF(CG17&gt;=$E$83+$D$302,$D300*(1+$D$301),CF304+(($D$300-$D$299)*(1+$D$301))/($D$302)))+CG305))</f>
        <v/>
      </c>
      <c r="CH304" s="391" t="str">
        <f t="shared" ref="CH304" si="636">IF(CH17="","",IF(CH17&lt;$E$83,0,IF(CH17=$E$83,$D$299*(1+$D$301),IF(CH17&gt;=$E$83+$D$302,$D300*(1+$D$301),CG304+(($D$300-$D$299)*(1+$D$301))/($D$302)))+CH305))</f>
        <v/>
      </c>
      <c r="CI304" s="391" t="str">
        <f t="shared" ref="CI304" si="637">IF(CI17="","",IF(CI17&lt;$E$83,0,IF(CI17=$E$83,$D$299*(1+$D$301),IF(CI17&gt;=$E$83+$D$302,$D300*(1+$D$301),CH304+(($D$300-$D$299)*(1+$D$301))/($D$302)))+CI305))</f>
        <v/>
      </c>
      <c r="CJ304" s="391" t="str">
        <f t="shared" ref="CJ304" si="638">IF(CJ17="","",IF(CJ17&lt;$E$83,0,IF(CJ17=$E$83,$D$299*(1+$D$301),IF(CJ17&gt;=$E$83+$D$302,$D300*(1+$D$301),CI304+(($D$300-$D$299)*(1+$D$301))/($D$302)))+CJ305))</f>
        <v/>
      </c>
      <c r="CK304" s="391" t="str">
        <f t="shared" ref="CK304" si="639">IF(CK17="","",IF(CK17&lt;$E$83,0,IF(CK17=$E$83,$D$299*(1+$D$301),IF(CK17&gt;=$E$83+$D$302,$D300*(1+$D$301),CJ304+(($D$300-$D$299)*(1+$D$301))/($D$302)))+CK305))</f>
        <v/>
      </c>
      <c r="CL304" s="391" t="str">
        <f t="shared" ref="CL304" si="640">IF(CL17="","",IF(CL17&lt;$E$83,0,IF(CL17=$E$83,$D$299*(1+$D$301),IF(CL17&gt;=$E$83+$D$302,$D300*(1+$D$301),CK304+(($D$300-$D$299)*(1+$D$301))/($D$302)))+CL305))</f>
        <v/>
      </c>
      <c r="CM304" s="391" t="str">
        <f t="shared" ref="CM304" si="641">IF(CM17="","",IF(CM17&lt;$E$83,0,IF(CM17=$E$83,$D$299*(1+$D$301),IF(CM17&gt;=$E$83+$D$302,$D300*(1+$D$301),CL304+(($D$300-$D$299)*(1+$D$301))/($D$302)))+CM305))</f>
        <v/>
      </c>
      <c r="CN304" s="391" t="str">
        <f t="shared" ref="CN304" si="642">IF(CN17="","",IF(CN17&lt;$E$83,0,IF(CN17=$E$83,$D$299*(1+$D$301),IF(CN17&gt;=$E$83+$D$302,$D300*(1+$D$301),CM304+(($D$300-$D$299)*(1+$D$301))/($D$302)))+CN305))</f>
        <v/>
      </c>
      <c r="CO304" s="391" t="str">
        <f t="shared" ref="CO304" si="643">IF(CO17="","",IF(CO17&lt;$E$83,0,IF(CO17=$E$83,$D$299*(1+$D$301),IF(CO17&gt;=$E$83+$D$302,$D300*(1+$D$301),CN304+(($D$300-$D$299)*(1+$D$301))/($D$302)))+CO305))</f>
        <v/>
      </c>
      <c r="CP304" s="391" t="str">
        <f t="shared" ref="CP304" si="644">IF(CP17="","",IF(CP17&lt;$E$83,0,IF(CP17=$E$83,$D$299*(1+$D$301),IF(CP17&gt;=$E$83+$D$302,$D300*(1+$D$301),CO304+(($D$300-$D$299)*(1+$D$301))/($D$302)))+CP305))</f>
        <v/>
      </c>
      <c r="CQ304" s="391" t="str">
        <f t="shared" ref="CQ304" si="645">IF(CQ17="","",IF(CQ17&lt;$E$83,0,IF(CQ17=$E$83,$D$299*(1+$D$301),IF(CQ17&gt;=$E$83+$D$302,$D300*(1+$D$301),CP304+(($D$300-$D$299)*(1+$D$301))/($D$302)))+CQ305))</f>
        <v/>
      </c>
      <c r="CR304" s="391" t="str">
        <f t="shared" ref="CR304" si="646">IF(CR17="","",IF(CR17&lt;$E$83,0,IF(CR17=$E$83,$D$299*(1+$D$301),IF(CR17&gt;=$E$83+$D$302,$D300*(1+$D$301),CQ304+(($D$300-$D$299)*(1+$D$301))/($D$302)))+CR305))</f>
        <v/>
      </c>
      <c r="CS304" s="391" t="str">
        <f t="shared" ref="CS304" si="647">IF(CS17="","",IF(CS17&lt;$E$83,0,IF(CS17=$E$83,$D$299*(1+$D$301),IF(CS17&gt;=$E$83+$D$302,$D300*(1+$D$301),CR304+(($D$300-$D$299)*(1+$D$301))/($D$302)))+CS305))</f>
        <v/>
      </c>
      <c r="CT304" s="391" t="str">
        <f t="shared" ref="CT304" si="648">IF(CT17="","",IF(CT17&lt;$E$83,0,IF(CT17=$E$83,$D$299*(1+$D$301),IF(CT17&gt;=$E$83+$D$302,$D300*(1+$D$301),CS304+(($D$300-$D$299)*(1+$D$301))/($D$302)))+CT305))</f>
        <v/>
      </c>
      <c r="CU304" s="391" t="str">
        <f t="shared" ref="CU304" si="649">IF(CU17="","",IF(CU17&lt;$E$83,0,IF(CU17=$E$83,$D$299*(1+$D$301),IF(CU17&gt;=$E$83+$D$302,$D300*(1+$D$301),CT304+(($D$300-$D$299)*(1+$D$301))/($D$302)))+CU305))</f>
        <v/>
      </c>
      <c r="CV304" s="391" t="str">
        <f t="shared" ref="CV304" si="650">IF(CV17="","",IF(CV17&lt;$E$83,0,IF(CV17=$E$83,$D$299*(1+$D$301),IF(CV17&gt;=$E$83+$D$302,$D300*(1+$D$301),CU304+(($D$300-$D$299)*(1+$D$301))/($D$302)))+CV305))</f>
        <v/>
      </c>
      <c r="CW304" s="391" t="str">
        <f t="shared" ref="CW304" si="651">IF(CW17="","",IF(CW17&lt;$E$83,0,IF(CW17=$E$83,$D$299*(1+$D$301),IF(CW17&gt;=$E$83+$D$302,$D300*(1+$D$301),CV304+(($D$300-$D$299)*(1+$D$301))/($D$302)))+CW305))</f>
        <v/>
      </c>
      <c r="CX304" s="391" t="str">
        <f t="shared" ref="CX304" si="652">IF(CX17="","",IF(CX17&lt;$E$83,0,IF(CX17=$E$83,$D$299*(1+$D$301),IF(CX17&gt;=$E$83+$D$302,$D300*(1+$D$301),CW304+(($D$300-$D$299)*(1+$D$301))/($D$302)))+CX305))</f>
        <v/>
      </c>
      <c r="CY304" s="391" t="str">
        <f t="shared" ref="CY304" si="653">IF(CY17="","",IF(CY17&lt;$E$83,0,IF(CY17=$E$83,$D$299*(1+$D$301),IF(CY17&gt;=$E$83+$D$302,$D300*(1+$D$301),CX304+(($D$300-$D$299)*(1+$D$301))/($D$302)))+CY305))</f>
        <v/>
      </c>
      <c r="CZ304" s="391" t="str">
        <f t="shared" ref="CZ304" si="654">IF(CZ17="","",IF(CZ17&lt;$E$83,0,IF(CZ17=$E$83,$D$299*(1+$D$301),IF(CZ17&gt;=$E$83+$D$302,$D300*(1+$D$301),CY304+(($D$300-$D$299)*(1+$D$301))/($D$302)))+CZ305))</f>
        <v/>
      </c>
      <c r="DA304" s="391" t="str">
        <f t="shared" ref="DA304" si="655">IF(DA17="","",IF(DA17&lt;$E$83,0,IF(DA17=$E$83,$D$299*(1+$D$301),IF(DA17&gt;=$E$83+$D$302,$D300*(1+$D$301),CZ304+(($D$300-$D$299)*(1+$D$301))/($D$302)))+DA305))</f>
        <v/>
      </c>
      <c r="DB304" s="391" t="str">
        <f t="shared" ref="DB304" si="656">IF(DB17="","",IF(DB17&lt;$E$83,0,IF(DB17=$E$83,$D$299*(1+$D$301),IF(DB17&gt;=$E$83+$D$302,$D300*(1+$D$301),DA304+(($D$300-$D$299)*(1+$D$301))/($D$302)))+DB305))</f>
        <v/>
      </c>
      <c r="DC304" s="391" t="str">
        <f t="shared" ref="DC304" si="657">IF(DC17="","",IF(DC17&lt;$E$83,0,IF(DC17=$E$83,$D$299*(1+$D$301),IF(DC17&gt;=$E$83+$D$302,$D300*(1+$D$301),DB304+(($D$300-$D$299)*(1+$D$301))/($D$302)))+DC305))</f>
        <v/>
      </c>
      <c r="DD304" s="391" t="str">
        <f t="shared" ref="DD304" si="658">IF(DD17="","",IF(DD17&lt;$E$83,0,IF(DD17=$E$83,$D$299*(1+$D$301),IF(DD17&gt;=$E$83+$D$302,$D300*(1+$D$301),DC304+(($D$300-$D$299)*(1+$D$301))/($D$302)))+DD305))</f>
        <v/>
      </c>
      <c r="DE304" s="391" t="str">
        <f t="shared" ref="DE304" si="659">IF(DE17="","",IF(DE17&lt;$E$83,0,IF(DE17=$E$83,$D$299*(1+$D$301),IF(DE17&gt;=$E$83+$D$302,$D300*(1+$D$301),DD304+(($D$300-$D$299)*(1+$D$301))/($D$302)))+DE305))</f>
        <v/>
      </c>
      <c r="DF304" s="391" t="str">
        <f t="shared" ref="DF304" si="660">IF(DF17="","",IF(DF17&lt;$E$83,0,IF(DF17=$E$83,$D$299*(1+$D$301),IF(DF17&gt;=$E$83+$D$302,$D300*(1+$D$301),DE304+(($D$300-$D$299)*(1+$D$301))/($D$302)))+DF305))</f>
        <v/>
      </c>
      <c r="DG304" s="391" t="str">
        <f t="shared" ref="DG304" si="661">IF(DG17="","",IF(DG17&lt;$E$83,0,IF(DG17=$E$83,$D$299*(1+$D$301),IF(DG17&gt;=$E$83+$D$302,$D300*(1+$D$301),DF304+(($D$300-$D$299)*(1+$D$301))/($D$302)))+DG305))</f>
        <v/>
      </c>
      <c r="DH304" s="391" t="str">
        <f t="shared" ref="DH304" si="662">IF(DH17="","",IF(DH17&lt;$E$83,0,IF(DH17=$E$83,$D$299*(1+$D$301),IF(DH17&gt;=$E$83+$D$302,$D300*(1+$D$301),DG304+(($D$300-$D$299)*(1+$D$301))/($D$302)))+DH305))</f>
        <v/>
      </c>
      <c r="DI304" s="391" t="str">
        <f t="shared" ref="DI304" si="663">IF(DI17="","",IF(DI17&lt;$E$83,0,IF(DI17=$E$83,$D$299*(1+$D$301),IF(DI17&gt;=$E$83+$D$302,$D300*(1+$D$301),DH304+(($D$300-$D$299)*(1+$D$301))/($D$302)))+DI305))</f>
        <v/>
      </c>
      <c r="DJ304" s="391" t="str">
        <f t="shared" ref="DJ304" si="664">IF(DJ17="","",IF(DJ17&lt;$E$83,0,IF(DJ17=$E$83,$D$299*(1+$D$301),IF(DJ17&gt;=$E$83+$D$302,$D300*(1+$D$301),DI304+(($D$300-$D$299)*(1+$D$301))/($D$302)))+DJ305))</f>
        <v/>
      </c>
      <c r="DK304" s="391" t="str">
        <f t="shared" ref="DK304" si="665">IF(DK17="","",IF(DK17&lt;$E$83,0,IF(DK17=$E$83,$D$299*(1+$D$301),IF(DK17&gt;=$E$83+$D$302,$D300*(1+$D$301),DJ304+(($D$300-$D$299)*(1+$D$301))/($D$302)))+DK305))</f>
        <v/>
      </c>
      <c r="DL304" s="391" t="str">
        <f t="shared" ref="DL304" si="666">IF(DL17="","",IF(DL17&lt;$E$83,0,IF(DL17=$E$83,$D$299*(1+$D$301),IF(DL17&gt;=$E$83+$D$302,$D300*(1+$D$301),DK304+(($D$300-$D$299)*(1+$D$301))/($D$302)))+DL305))</f>
        <v/>
      </c>
      <c r="DM304" s="391" t="str">
        <f t="shared" ref="DM304" si="667">IF(DM17="","",IF(DM17&lt;$E$83,0,IF(DM17=$E$83,$D$299*(1+$D$301),IF(DM17&gt;=$E$83+$D$302,$D300*(1+$D$301),DL304+(($D$300-$D$299)*(1+$D$301))/($D$302)))+DM305))</f>
        <v/>
      </c>
      <c r="DN304" s="391" t="str">
        <f t="shared" ref="DN304" si="668">IF(DN17="","",IF(DN17&lt;$E$83,0,IF(DN17=$E$83,$D$299*(1+$D$301),IF(DN17&gt;=$E$83+$D$302,$D300*(1+$D$301),DM304+(($D$300-$D$299)*(1+$D$301))/($D$302)))+DN305))</f>
        <v/>
      </c>
      <c r="DO304" s="391"/>
      <c r="DP304" s="50" t="s">
        <v>172</v>
      </c>
    </row>
    <row r="305" spans="3:157" s="29" customFormat="1" ht="15" customHeight="1">
      <c r="C305" s="362" t="s">
        <v>450</v>
      </c>
      <c r="D305" s="382"/>
      <c r="E305" s="61"/>
      <c r="F305" s="398">
        <v>0</v>
      </c>
      <c r="G305" s="398">
        <v>0</v>
      </c>
      <c r="H305" s="398">
        <v>0</v>
      </c>
      <c r="I305" s="398">
        <v>0</v>
      </c>
      <c r="J305" s="398">
        <v>0</v>
      </c>
      <c r="K305" s="398">
        <v>0</v>
      </c>
      <c r="L305" s="398">
        <v>0</v>
      </c>
      <c r="M305" s="398">
        <v>0</v>
      </c>
      <c r="N305" s="398">
        <v>0</v>
      </c>
      <c r="O305" s="398">
        <v>0</v>
      </c>
      <c r="P305" s="398">
        <v>0</v>
      </c>
      <c r="Q305" s="398">
        <v>0</v>
      </c>
      <c r="R305" s="398">
        <v>0</v>
      </c>
      <c r="S305" s="398">
        <v>0</v>
      </c>
      <c r="T305" s="398">
        <v>0</v>
      </c>
      <c r="U305" s="398">
        <v>0</v>
      </c>
      <c r="V305" s="398">
        <v>0</v>
      </c>
      <c r="W305" s="398">
        <v>0</v>
      </c>
      <c r="X305" s="398">
        <v>0</v>
      </c>
      <c r="Y305" s="398">
        <v>0</v>
      </c>
      <c r="Z305" s="398">
        <v>0</v>
      </c>
      <c r="AA305" s="398">
        <v>0</v>
      </c>
      <c r="AB305" s="398">
        <v>0</v>
      </c>
      <c r="AC305" s="398">
        <v>0</v>
      </c>
      <c r="AD305" s="398">
        <v>0</v>
      </c>
      <c r="AE305" s="398">
        <v>0</v>
      </c>
      <c r="AF305" s="398">
        <v>0</v>
      </c>
      <c r="AG305" s="398">
        <v>0</v>
      </c>
      <c r="AH305" s="398">
        <v>0</v>
      </c>
      <c r="AI305" s="398">
        <v>0</v>
      </c>
      <c r="AJ305" s="398">
        <v>0</v>
      </c>
      <c r="AK305" s="398">
        <v>0</v>
      </c>
      <c r="AL305" s="398">
        <v>0</v>
      </c>
      <c r="AM305" s="398">
        <v>0</v>
      </c>
      <c r="AN305" s="398">
        <v>0</v>
      </c>
      <c r="AO305" s="398">
        <v>0</v>
      </c>
      <c r="AP305" s="398">
        <v>0</v>
      </c>
      <c r="AQ305" s="398">
        <v>0</v>
      </c>
      <c r="AR305" s="398">
        <v>0</v>
      </c>
      <c r="AS305" s="398">
        <v>0</v>
      </c>
      <c r="AT305" s="398">
        <v>0</v>
      </c>
      <c r="AU305" s="398">
        <v>0</v>
      </c>
      <c r="AV305" s="398">
        <v>0</v>
      </c>
      <c r="AW305" s="398">
        <v>0</v>
      </c>
      <c r="AX305" s="398">
        <v>0</v>
      </c>
      <c r="AY305" s="398">
        <v>0</v>
      </c>
      <c r="AZ305" s="398">
        <v>0</v>
      </c>
      <c r="BA305" s="398">
        <v>0</v>
      </c>
      <c r="BB305" s="398">
        <v>0</v>
      </c>
      <c r="BC305" s="398">
        <v>0</v>
      </c>
      <c r="BD305" s="398">
        <v>0</v>
      </c>
      <c r="BE305" s="398">
        <v>0</v>
      </c>
      <c r="BF305" s="398">
        <v>0</v>
      </c>
      <c r="BG305" s="398">
        <v>0</v>
      </c>
      <c r="BH305" s="398">
        <v>0</v>
      </c>
      <c r="BI305" s="398">
        <v>0</v>
      </c>
      <c r="BJ305" s="398">
        <v>0</v>
      </c>
      <c r="BK305" s="398">
        <v>0</v>
      </c>
      <c r="BL305" s="398">
        <v>0</v>
      </c>
      <c r="BM305" s="398">
        <v>0</v>
      </c>
      <c r="BN305" s="398">
        <v>0</v>
      </c>
      <c r="BO305" s="398">
        <v>0</v>
      </c>
      <c r="BP305" s="398">
        <v>0</v>
      </c>
      <c r="BQ305" s="398">
        <v>0</v>
      </c>
      <c r="BR305" s="398">
        <v>0</v>
      </c>
      <c r="BS305" s="398">
        <v>0</v>
      </c>
      <c r="BT305" s="398">
        <v>0</v>
      </c>
      <c r="BU305" s="398">
        <v>0</v>
      </c>
      <c r="BV305" s="398">
        <v>0</v>
      </c>
      <c r="BW305" s="398">
        <v>0</v>
      </c>
      <c r="BX305" s="398">
        <v>0</v>
      </c>
      <c r="BY305" s="398">
        <v>0</v>
      </c>
      <c r="BZ305" s="398">
        <v>0</v>
      </c>
      <c r="CA305" s="398">
        <v>0</v>
      </c>
      <c r="CB305" s="398">
        <v>0</v>
      </c>
      <c r="CC305" s="398">
        <v>0</v>
      </c>
      <c r="CD305" s="398">
        <v>0</v>
      </c>
      <c r="CE305" s="398">
        <v>0</v>
      </c>
      <c r="CF305" s="398">
        <v>0</v>
      </c>
      <c r="CG305" s="398">
        <v>0</v>
      </c>
      <c r="CH305" s="398">
        <v>0</v>
      </c>
      <c r="CI305" s="398">
        <v>0</v>
      </c>
      <c r="CJ305" s="398">
        <v>0</v>
      </c>
      <c r="CK305" s="398">
        <v>0</v>
      </c>
      <c r="CL305" s="398">
        <v>0</v>
      </c>
      <c r="CM305" s="398">
        <v>0</v>
      </c>
      <c r="CN305" s="398">
        <v>0</v>
      </c>
      <c r="CO305" s="398">
        <v>0</v>
      </c>
      <c r="CP305" s="398">
        <v>0</v>
      </c>
      <c r="CQ305" s="398">
        <v>0</v>
      </c>
      <c r="CR305" s="398">
        <v>0</v>
      </c>
      <c r="CS305" s="398">
        <v>0</v>
      </c>
      <c r="CT305" s="398">
        <v>0</v>
      </c>
      <c r="CU305" s="398">
        <v>0</v>
      </c>
      <c r="CV305" s="398">
        <v>0</v>
      </c>
      <c r="CW305" s="398">
        <v>0</v>
      </c>
      <c r="CX305" s="398">
        <v>0</v>
      </c>
      <c r="CY305" s="398">
        <v>0</v>
      </c>
      <c r="CZ305" s="398">
        <v>0</v>
      </c>
      <c r="DA305" s="398">
        <v>0</v>
      </c>
      <c r="DB305" s="398">
        <v>0</v>
      </c>
      <c r="DC305" s="398">
        <v>0</v>
      </c>
      <c r="DD305" s="398">
        <v>0</v>
      </c>
      <c r="DE305" s="398">
        <v>0</v>
      </c>
      <c r="DF305" s="398">
        <v>0</v>
      </c>
      <c r="DG305" s="398">
        <v>0</v>
      </c>
      <c r="DH305" s="398">
        <v>0</v>
      </c>
      <c r="DI305" s="398">
        <v>0</v>
      </c>
      <c r="DJ305" s="398">
        <v>0</v>
      </c>
      <c r="DK305" s="398">
        <v>0</v>
      </c>
      <c r="DL305" s="398">
        <v>0</v>
      </c>
      <c r="DM305" s="398">
        <v>0</v>
      </c>
      <c r="DN305" s="398">
        <v>0</v>
      </c>
      <c r="DO305" s="65"/>
      <c r="DP305" s="50" t="s">
        <v>172</v>
      </c>
    </row>
    <row r="306" spans="3:157" s="29" customFormat="1" ht="15" customHeight="1">
      <c r="C306" s="354" t="s">
        <v>600</v>
      </c>
      <c r="D306" s="381"/>
      <c r="E306" s="18"/>
      <c r="F306" s="338">
        <f t="shared" ref="F306:AK306" si="669">IF(F17="","",ROUNDDOWN(F296*F304,0))</f>
        <v>0</v>
      </c>
      <c r="G306" s="338">
        <f t="shared" si="669"/>
        <v>0</v>
      </c>
      <c r="H306" s="338">
        <f t="shared" si="669"/>
        <v>0</v>
      </c>
      <c r="I306" s="338">
        <f t="shared" si="669"/>
        <v>0</v>
      </c>
      <c r="J306" s="338">
        <f t="shared" si="669"/>
        <v>0</v>
      </c>
      <c r="K306" s="338">
        <f t="shared" si="669"/>
        <v>0</v>
      </c>
      <c r="L306" s="338">
        <f t="shared" si="669"/>
        <v>0</v>
      </c>
      <c r="M306" s="338">
        <f t="shared" si="669"/>
        <v>0</v>
      </c>
      <c r="N306" s="338">
        <f t="shared" si="669"/>
        <v>0</v>
      </c>
      <c r="O306" s="338">
        <f t="shared" si="669"/>
        <v>0</v>
      </c>
      <c r="P306" s="338">
        <f t="shared" si="669"/>
        <v>0</v>
      </c>
      <c r="Q306" s="338">
        <f t="shared" si="669"/>
        <v>0</v>
      </c>
      <c r="R306" s="338">
        <f t="shared" si="669"/>
        <v>0</v>
      </c>
      <c r="S306" s="338">
        <f t="shared" si="669"/>
        <v>0</v>
      </c>
      <c r="T306" s="338">
        <f t="shared" si="669"/>
        <v>0</v>
      </c>
      <c r="U306" s="338">
        <f t="shared" si="669"/>
        <v>0</v>
      </c>
      <c r="V306" s="338">
        <f t="shared" si="669"/>
        <v>0</v>
      </c>
      <c r="W306" s="338">
        <f t="shared" si="669"/>
        <v>0</v>
      </c>
      <c r="X306" s="338">
        <f t="shared" si="669"/>
        <v>0</v>
      </c>
      <c r="Y306" s="338">
        <f t="shared" si="669"/>
        <v>0</v>
      </c>
      <c r="Z306" s="338">
        <f t="shared" si="669"/>
        <v>0</v>
      </c>
      <c r="AA306" s="338">
        <f t="shared" si="669"/>
        <v>0</v>
      </c>
      <c r="AB306" s="338">
        <f t="shared" si="669"/>
        <v>0</v>
      </c>
      <c r="AC306" s="338">
        <f t="shared" si="669"/>
        <v>0</v>
      </c>
      <c r="AD306" s="338">
        <f t="shared" si="669"/>
        <v>2083</v>
      </c>
      <c r="AE306" s="338">
        <f t="shared" si="669"/>
        <v>2028</v>
      </c>
      <c r="AF306" s="338">
        <f t="shared" si="669"/>
        <v>2108</v>
      </c>
      <c r="AG306" s="338">
        <f t="shared" si="669"/>
        <v>2052</v>
      </c>
      <c r="AH306" s="338">
        <f t="shared" si="669"/>
        <v>2132</v>
      </c>
      <c r="AI306" s="338">
        <f t="shared" si="669"/>
        <v>2145</v>
      </c>
      <c r="AJ306" s="338">
        <f t="shared" si="669"/>
        <v>2088</v>
      </c>
      <c r="AK306" s="338">
        <f t="shared" si="669"/>
        <v>2170</v>
      </c>
      <c r="AL306" s="338">
        <f t="shared" ref="AL306:BQ306" si="670">IF(AL17="","",ROUNDDOWN(AL296*AL304,0))</f>
        <v>2112</v>
      </c>
      <c r="AM306" s="338">
        <f t="shared" si="670"/>
        <v>2194</v>
      </c>
      <c r="AN306" s="338">
        <f t="shared" si="670"/>
        <v>2207</v>
      </c>
      <c r="AO306" s="338">
        <f t="shared" si="670"/>
        <v>2004</v>
      </c>
      <c r="AP306" s="338">
        <f t="shared" si="670"/>
        <v>2232</v>
      </c>
      <c r="AQ306" s="338">
        <f t="shared" si="670"/>
        <v>2172</v>
      </c>
      <c r="AR306" s="338">
        <f t="shared" si="670"/>
        <v>2256</v>
      </c>
      <c r="AS306" s="338">
        <f t="shared" si="670"/>
        <v>2196</v>
      </c>
      <c r="AT306" s="338">
        <f t="shared" si="670"/>
        <v>2281</v>
      </c>
      <c r="AU306" s="338">
        <f t="shared" si="670"/>
        <v>2294</v>
      </c>
      <c r="AV306" s="338">
        <f t="shared" si="670"/>
        <v>2232</v>
      </c>
      <c r="AW306" s="338">
        <f t="shared" si="670"/>
        <v>2318</v>
      </c>
      <c r="AX306" s="338">
        <f t="shared" si="670"/>
        <v>2256</v>
      </c>
      <c r="AY306" s="338">
        <f t="shared" si="670"/>
        <v>2343</v>
      </c>
      <c r="AZ306" s="338">
        <f t="shared" si="670"/>
        <v>2356</v>
      </c>
      <c r="BA306" s="338">
        <f t="shared" si="670"/>
        <v>2139</v>
      </c>
      <c r="BB306" s="338">
        <f t="shared" si="670"/>
        <v>2380</v>
      </c>
      <c r="BC306" s="338">
        <f t="shared" si="670"/>
        <v>2304</v>
      </c>
      <c r="BD306" s="338">
        <f t="shared" si="670"/>
        <v>2380</v>
      </c>
      <c r="BE306" s="338">
        <f t="shared" si="670"/>
        <v>2304</v>
      </c>
      <c r="BF306" s="338">
        <f t="shared" si="670"/>
        <v>2380</v>
      </c>
      <c r="BG306" s="338">
        <f t="shared" si="670"/>
        <v>2380</v>
      </c>
      <c r="BH306" s="338">
        <f t="shared" si="670"/>
        <v>2304</v>
      </c>
      <c r="BI306" s="338">
        <f t="shared" si="670"/>
        <v>2380</v>
      </c>
      <c r="BJ306" s="338">
        <f t="shared" si="670"/>
        <v>2304</v>
      </c>
      <c r="BK306" s="338">
        <f t="shared" si="670"/>
        <v>2380</v>
      </c>
      <c r="BL306" s="338">
        <f t="shared" si="670"/>
        <v>2380</v>
      </c>
      <c r="BM306" s="338">
        <f t="shared" si="670"/>
        <v>2227</v>
      </c>
      <c r="BN306" s="338">
        <f t="shared" si="670"/>
        <v>2380</v>
      </c>
      <c r="BO306" s="338" t="str">
        <f t="shared" si="670"/>
        <v/>
      </c>
      <c r="BP306" s="338" t="str">
        <f t="shared" si="670"/>
        <v/>
      </c>
      <c r="BQ306" s="338" t="str">
        <f t="shared" si="670"/>
        <v/>
      </c>
      <c r="BR306" s="338" t="str">
        <f t="shared" ref="BR306:CA306" si="671">IF(BR17="","",ROUNDDOWN(BR296*BR304,0))</f>
        <v/>
      </c>
      <c r="BS306" s="338" t="str">
        <f t="shared" si="671"/>
        <v/>
      </c>
      <c r="BT306" s="338" t="str">
        <f t="shared" si="671"/>
        <v/>
      </c>
      <c r="BU306" s="338" t="str">
        <f t="shared" si="671"/>
        <v/>
      </c>
      <c r="BV306" s="338" t="str">
        <f t="shared" si="671"/>
        <v/>
      </c>
      <c r="BW306" s="338" t="str">
        <f t="shared" si="671"/>
        <v/>
      </c>
      <c r="BX306" s="338" t="str">
        <f t="shared" si="671"/>
        <v/>
      </c>
      <c r="BY306" s="338" t="str">
        <f t="shared" si="671"/>
        <v/>
      </c>
      <c r="BZ306" s="338" t="str">
        <f t="shared" si="671"/>
        <v/>
      </c>
      <c r="CA306" s="338" t="str">
        <f t="shared" si="671"/>
        <v/>
      </c>
      <c r="CB306" s="338" t="str">
        <f t="shared" ref="CB306:DN306" si="672">IF(CB17="","",ROUNDDOWN(CB296*CB304,0))</f>
        <v/>
      </c>
      <c r="CC306" s="338" t="str">
        <f t="shared" si="672"/>
        <v/>
      </c>
      <c r="CD306" s="338" t="str">
        <f t="shared" si="672"/>
        <v/>
      </c>
      <c r="CE306" s="338" t="str">
        <f t="shared" si="672"/>
        <v/>
      </c>
      <c r="CF306" s="338" t="str">
        <f t="shared" si="672"/>
        <v/>
      </c>
      <c r="CG306" s="338" t="str">
        <f t="shared" si="672"/>
        <v/>
      </c>
      <c r="CH306" s="338" t="str">
        <f t="shared" si="672"/>
        <v/>
      </c>
      <c r="CI306" s="338" t="str">
        <f t="shared" si="672"/>
        <v/>
      </c>
      <c r="CJ306" s="338" t="str">
        <f t="shared" si="672"/>
        <v/>
      </c>
      <c r="CK306" s="338" t="str">
        <f t="shared" si="672"/>
        <v/>
      </c>
      <c r="CL306" s="338" t="str">
        <f t="shared" si="672"/>
        <v/>
      </c>
      <c r="CM306" s="338" t="str">
        <f t="shared" si="672"/>
        <v/>
      </c>
      <c r="CN306" s="338" t="str">
        <f t="shared" si="672"/>
        <v/>
      </c>
      <c r="CO306" s="338" t="str">
        <f t="shared" si="672"/>
        <v/>
      </c>
      <c r="CP306" s="338" t="str">
        <f t="shared" si="672"/>
        <v/>
      </c>
      <c r="CQ306" s="338" t="str">
        <f t="shared" si="672"/>
        <v/>
      </c>
      <c r="CR306" s="338" t="str">
        <f t="shared" si="672"/>
        <v/>
      </c>
      <c r="CS306" s="338" t="str">
        <f t="shared" si="672"/>
        <v/>
      </c>
      <c r="CT306" s="338" t="str">
        <f t="shared" si="672"/>
        <v/>
      </c>
      <c r="CU306" s="338" t="str">
        <f t="shared" si="672"/>
        <v/>
      </c>
      <c r="CV306" s="338" t="str">
        <f t="shared" si="672"/>
        <v/>
      </c>
      <c r="CW306" s="338" t="str">
        <f t="shared" si="672"/>
        <v/>
      </c>
      <c r="CX306" s="338" t="str">
        <f t="shared" si="672"/>
        <v/>
      </c>
      <c r="CY306" s="338" t="str">
        <f t="shared" si="672"/>
        <v/>
      </c>
      <c r="CZ306" s="338" t="str">
        <f t="shared" si="672"/>
        <v/>
      </c>
      <c r="DA306" s="338" t="str">
        <f t="shared" si="672"/>
        <v/>
      </c>
      <c r="DB306" s="338" t="str">
        <f t="shared" si="672"/>
        <v/>
      </c>
      <c r="DC306" s="338" t="str">
        <f t="shared" si="672"/>
        <v/>
      </c>
      <c r="DD306" s="338" t="str">
        <f t="shared" si="672"/>
        <v/>
      </c>
      <c r="DE306" s="338" t="str">
        <f t="shared" si="672"/>
        <v/>
      </c>
      <c r="DF306" s="338" t="str">
        <f t="shared" si="672"/>
        <v/>
      </c>
      <c r="DG306" s="338" t="str">
        <f t="shared" si="672"/>
        <v/>
      </c>
      <c r="DH306" s="338" t="str">
        <f t="shared" si="672"/>
        <v/>
      </c>
      <c r="DI306" s="338" t="str">
        <f t="shared" si="672"/>
        <v/>
      </c>
      <c r="DJ306" s="338" t="str">
        <f t="shared" si="672"/>
        <v/>
      </c>
      <c r="DK306" s="338" t="str">
        <f t="shared" si="672"/>
        <v/>
      </c>
      <c r="DL306" s="338" t="str">
        <f t="shared" si="672"/>
        <v/>
      </c>
      <c r="DM306" s="338" t="str">
        <f t="shared" si="672"/>
        <v/>
      </c>
      <c r="DN306" s="338" t="str">
        <f t="shared" si="672"/>
        <v/>
      </c>
      <c r="DO306" s="338"/>
      <c r="DP306" s="50" t="s">
        <v>172</v>
      </c>
    </row>
    <row r="307" spans="3:157" s="29" customFormat="1" ht="15" customHeight="1">
      <c r="C307" s="18"/>
      <c r="D307" s="381"/>
      <c r="E307" s="18"/>
      <c r="F307" s="338"/>
      <c r="G307" s="338"/>
      <c r="H307" s="338"/>
      <c r="I307" s="338"/>
      <c r="J307" s="338"/>
      <c r="K307" s="338"/>
      <c r="L307" s="338"/>
      <c r="M307" s="338"/>
      <c r="N307" s="338"/>
      <c r="O307" s="338"/>
      <c r="P307" s="338"/>
      <c r="Q307" s="338"/>
      <c r="R307" s="338"/>
      <c r="S307" s="338"/>
      <c r="T307" s="338"/>
      <c r="U307" s="338"/>
      <c r="V307" s="338"/>
      <c r="W307" s="338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8"/>
      <c r="AU307" s="338"/>
      <c r="AV307" s="338"/>
      <c r="AW307" s="338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8"/>
      <c r="BH307" s="338"/>
      <c r="BI307" s="338"/>
      <c r="BJ307" s="338"/>
      <c r="BK307" s="338"/>
      <c r="BL307" s="338"/>
      <c r="BM307" s="338"/>
      <c r="BN307" s="338"/>
      <c r="BO307" s="338"/>
      <c r="BP307" s="338"/>
      <c r="BQ307" s="338"/>
      <c r="BR307" s="338"/>
      <c r="BS307" s="338"/>
      <c r="BT307" s="338"/>
      <c r="BU307" s="338"/>
      <c r="BV307" s="338"/>
      <c r="BW307" s="338"/>
      <c r="BX307" s="338"/>
      <c r="BY307" s="338"/>
      <c r="BZ307" s="338"/>
      <c r="CA307" s="338"/>
      <c r="CB307" s="338"/>
      <c r="CC307" s="338"/>
      <c r="CD307" s="338"/>
      <c r="CE307" s="338"/>
      <c r="CF307" s="338"/>
      <c r="CG307" s="338"/>
      <c r="CH307" s="338"/>
      <c r="CI307" s="338"/>
      <c r="CJ307" s="338"/>
      <c r="CK307" s="338"/>
      <c r="CL307" s="338"/>
      <c r="CM307" s="338"/>
      <c r="CN307" s="338"/>
      <c r="CO307" s="338"/>
      <c r="CP307" s="338"/>
      <c r="CQ307" s="338"/>
      <c r="CR307" s="338"/>
      <c r="CS307" s="338"/>
      <c r="CT307" s="338"/>
      <c r="CU307" s="338"/>
      <c r="CV307" s="338"/>
      <c r="CW307" s="338"/>
      <c r="CX307" s="338"/>
      <c r="CY307" s="338"/>
      <c r="CZ307" s="338"/>
      <c r="DA307" s="338"/>
      <c r="DB307" s="338"/>
      <c r="DC307" s="338"/>
      <c r="DD307" s="338"/>
      <c r="DE307" s="338"/>
      <c r="DF307" s="338"/>
      <c r="DG307" s="338"/>
      <c r="DH307" s="338"/>
      <c r="DI307" s="338"/>
      <c r="DJ307" s="338"/>
      <c r="DK307" s="338"/>
      <c r="DL307" s="338"/>
      <c r="DM307" s="338"/>
      <c r="DN307" s="338"/>
      <c r="DO307" s="338"/>
      <c r="DP307" s="50" t="s">
        <v>172</v>
      </c>
    </row>
    <row r="308" spans="3:157" s="29" customFormat="1" ht="15" customHeight="1">
      <c r="C308" s="365" t="s">
        <v>449</v>
      </c>
      <c r="D308" s="381"/>
      <c r="E308" s="18"/>
      <c r="F308" s="358">
        <v>1.85</v>
      </c>
      <c r="G308" s="359">
        <f>IF(G17="","",F308+G309)</f>
        <v>1.85</v>
      </c>
      <c r="H308" s="359">
        <f t="shared" ref="H308:BS308" si="673">IF(H17="","",G308+H309)</f>
        <v>1.85</v>
      </c>
      <c r="I308" s="359">
        <f t="shared" si="673"/>
        <v>1.85</v>
      </c>
      <c r="J308" s="359">
        <f t="shared" si="673"/>
        <v>1.85</v>
      </c>
      <c r="K308" s="359">
        <f t="shared" si="673"/>
        <v>1.85</v>
      </c>
      <c r="L308" s="359">
        <f t="shared" si="673"/>
        <v>1.85</v>
      </c>
      <c r="M308" s="359">
        <f t="shared" si="673"/>
        <v>1.85</v>
      </c>
      <c r="N308" s="359">
        <f t="shared" si="673"/>
        <v>1.85</v>
      </c>
      <c r="O308" s="359">
        <f t="shared" si="673"/>
        <v>1.85</v>
      </c>
      <c r="P308" s="359">
        <f t="shared" si="673"/>
        <v>1.85</v>
      </c>
      <c r="Q308" s="359">
        <f t="shared" si="673"/>
        <v>1.85</v>
      </c>
      <c r="R308" s="359">
        <f t="shared" si="673"/>
        <v>1.85</v>
      </c>
      <c r="S308" s="359">
        <f t="shared" si="673"/>
        <v>1.85</v>
      </c>
      <c r="T308" s="359">
        <f t="shared" si="673"/>
        <v>1.85</v>
      </c>
      <c r="U308" s="359">
        <f t="shared" si="673"/>
        <v>1.85</v>
      </c>
      <c r="V308" s="359">
        <f t="shared" si="673"/>
        <v>1.85</v>
      </c>
      <c r="W308" s="359">
        <f t="shared" si="673"/>
        <v>1.85</v>
      </c>
      <c r="X308" s="359">
        <f t="shared" si="673"/>
        <v>1.85</v>
      </c>
      <c r="Y308" s="359">
        <f t="shared" si="673"/>
        <v>1.85</v>
      </c>
      <c r="Z308" s="359">
        <f t="shared" si="673"/>
        <v>1.85</v>
      </c>
      <c r="AA308" s="359">
        <f t="shared" si="673"/>
        <v>1.85</v>
      </c>
      <c r="AB308" s="359">
        <f t="shared" si="673"/>
        <v>1.85</v>
      </c>
      <c r="AC308" s="359">
        <f t="shared" si="673"/>
        <v>1.85</v>
      </c>
      <c r="AD308" s="359">
        <f t="shared" si="673"/>
        <v>1.85</v>
      </c>
      <c r="AE308" s="359">
        <f t="shared" si="673"/>
        <v>1.85</v>
      </c>
      <c r="AF308" s="359">
        <f t="shared" si="673"/>
        <v>1.85</v>
      </c>
      <c r="AG308" s="359">
        <f t="shared" si="673"/>
        <v>1.85</v>
      </c>
      <c r="AH308" s="359">
        <f t="shared" si="673"/>
        <v>1.85</v>
      </c>
      <c r="AI308" s="359">
        <f t="shared" si="673"/>
        <v>1.85</v>
      </c>
      <c r="AJ308" s="359">
        <f t="shared" si="673"/>
        <v>1.85</v>
      </c>
      <c r="AK308" s="359">
        <f t="shared" si="673"/>
        <v>1.85</v>
      </c>
      <c r="AL308" s="359">
        <f t="shared" si="673"/>
        <v>1.85</v>
      </c>
      <c r="AM308" s="359">
        <f t="shared" si="673"/>
        <v>1.85</v>
      </c>
      <c r="AN308" s="359">
        <f t="shared" si="673"/>
        <v>1.85</v>
      </c>
      <c r="AO308" s="359">
        <f t="shared" si="673"/>
        <v>1.85</v>
      </c>
      <c r="AP308" s="359">
        <f t="shared" si="673"/>
        <v>1.85</v>
      </c>
      <c r="AQ308" s="359">
        <f t="shared" si="673"/>
        <v>1.85</v>
      </c>
      <c r="AR308" s="359">
        <f t="shared" si="673"/>
        <v>1.85</v>
      </c>
      <c r="AS308" s="359">
        <f t="shared" si="673"/>
        <v>1.85</v>
      </c>
      <c r="AT308" s="359">
        <f t="shared" si="673"/>
        <v>1.85</v>
      </c>
      <c r="AU308" s="359">
        <f t="shared" si="673"/>
        <v>1.85</v>
      </c>
      <c r="AV308" s="359">
        <f t="shared" si="673"/>
        <v>1.85</v>
      </c>
      <c r="AW308" s="359">
        <f t="shared" si="673"/>
        <v>1.85</v>
      </c>
      <c r="AX308" s="359">
        <f t="shared" si="673"/>
        <v>1.85</v>
      </c>
      <c r="AY308" s="359">
        <f t="shared" si="673"/>
        <v>1.85</v>
      </c>
      <c r="AZ308" s="359">
        <f t="shared" si="673"/>
        <v>1.85</v>
      </c>
      <c r="BA308" s="359">
        <f t="shared" si="673"/>
        <v>1.85</v>
      </c>
      <c r="BB308" s="359">
        <f t="shared" si="673"/>
        <v>1.85</v>
      </c>
      <c r="BC308" s="359">
        <f t="shared" si="673"/>
        <v>1.85</v>
      </c>
      <c r="BD308" s="359">
        <f t="shared" si="673"/>
        <v>1.85</v>
      </c>
      <c r="BE308" s="359">
        <f t="shared" si="673"/>
        <v>1.85</v>
      </c>
      <c r="BF308" s="359">
        <f t="shared" si="673"/>
        <v>1.85</v>
      </c>
      <c r="BG308" s="359">
        <f t="shared" si="673"/>
        <v>1.85</v>
      </c>
      <c r="BH308" s="359">
        <f t="shared" si="673"/>
        <v>1.85</v>
      </c>
      <c r="BI308" s="359">
        <f t="shared" si="673"/>
        <v>1.85</v>
      </c>
      <c r="BJ308" s="359">
        <f t="shared" si="673"/>
        <v>1.85</v>
      </c>
      <c r="BK308" s="359">
        <f t="shared" si="673"/>
        <v>1.85</v>
      </c>
      <c r="BL308" s="359">
        <f t="shared" si="673"/>
        <v>1.85</v>
      </c>
      <c r="BM308" s="359">
        <f t="shared" si="673"/>
        <v>1.85</v>
      </c>
      <c r="BN308" s="359">
        <f t="shared" si="673"/>
        <v>1.85</v>
      </c>
      <c r="BO308" s="359" t="str">
        <f t="shared" si="673"/>
        <v/>
      </c>
      <c r="BP308" s="359" t="str">
        <f t="shared" si="673"/>
        <v/>
      </c>
      <c r="BQ308" s="359" t="str">
        <f t="shared" si="673"/>
        <v/>
      </c>
      <c r="BR308" s="359" t="str">
        <f t="shared" si="673"/>
        <v/>
      </c>
      <c r="BS308" s="359" t="str">
        <f t="shared" si="673"/>
        <v/>
      </c>
      <c r="BT308" s="359" t="str">
        <f t="shared" ref="BT308:CA308" si="674">IF(BT17="","",BS308+BT309)</f>
        <v/>
      </c>
      <c r="BU308" s="359" t="str">
        <f t="shared" si="674"/>
        <v/>
      </c>
      <c r="BV308" s="359" t="str">
        <f t="shared" si="674"/>
        <v/>
      </c>
      <c r="BW308" s="359" t="str">
        <f t="shared" si="674"/>
        <v/>
      </c>
      <c r="BX308" s="359" t="str">
        <f t="shared" si="674"/>
        <v/>
      </c>
      <c r="BY308" s="359" t="str">
        <f t="shared" si="674"/>
        <v/>
      </c>
      <c r="BZ308" s="359" t="str">
        <f t="shared" si="674"/>
        <v/>
      </c>
      <c r="CA308" s="359" t="str">
        <f t="shared" si="674"/>
        <v/>
      </c>
      <c r="CB308" s="359" t="str">
        <f t="shared" ref="CB308" si="675">IF(CB17="","",CA308+CB309)</f>
        <v/>
      </c>
      <c r="CC308" s="359" t="str">
        <f t="shared" ref="CC308" si="676">IF(CC17="","",CB308+CC309)</f>
        <v/>
      </c>
      <c r="CD308" s="359" t="str">
        <f t="shared" ref="CD308" si="677">IF(CD17="","",CC308+CD309)</f>
        <v/>
      </c>
      <c r="CE308" s="359" t="str">
        <f t="shared" ref="CE308" si="678">IF(CE17="","",CD308+CE309)</f>
        <v/>
      </c>
      <c r="CF308" s="359" t="str">
        <f t="shared" ref="CF308" si="679">IF(CF17="","",CE308+CF309)</f>
        <v/>
      </c>
      <c r="CG308" s="359" t="str">
        <f t="shared" ref="CG308" si="680">IF(CG17="","",CF308+CG309)</f>
        <v/>
      </c>
      <c r="CH308" s="359" t="str">
        <f t="shared" ref="CH308" si="681">IF(CH17="","",CG308+CH309)</f>
        <v/>
      </c>
      <c r="CI308" s="359" t="str">
        <f t="shared" ref="CI308" si="682">IF(CI17="","",CH308+CI309)</f>
        <v/>
      </c>
      <c r="CJ308" s="359" t="str">
        <f t="shared" ref="CJ308" si="683">IF(CJ17="","",CI308+CJ309)</f>
        <v/>
      </c>
      <c r="CK308" s="359" t="str">
        <f t="shared" ref="CK308" si="684">IF(CK17="","",CJ308+CK309)</f>
        <v/>
      </c>
      <c r="CL308" s="359" t="str">
        <f t="shared" ref="CL308" si="685">IF(CL17="","",CK308+CL309)</f>
        <v/>
      </c>
      <c r="CM308" s="359" t="str">
        <f t="shared" ref="CM308" si="686">IF(CM17="","",CL308+CM309)</f>
        <v/>
      </c>
      <c r="CN308" s="359" t="str">
        <f t="shared" ref="CN308" si="687">IF(CN17="","",CM308+CN309)</f>
        <v/>
      </c>
      <c r="CO308" s="359" t="str">
        <f t="shared" ref="CO308" si="688">IF(CO17="","",CN308+CO309)</f>
        <v/>
      </c>
      <c r="CP308" s="359" t="str">
        <f t="shared" ref="CP308" si="689">IF(CP17="","",CO308+CP309)</f>
        <v/>
      </c>
      <c r="CQ308" s="359" t="str">
        <f t="shared" ref="CQ308" si="690">IF(CQ17="","",CP308+CQ309)</f>
        <v/>
      </c>
      <c r="CR308" s="359" t="str">
        <f t="shared" ref="CR308" si="691">IF(CR17="","",CQ308+CR309)</f>
        <v/>
      </c>
      <c r="CS308" s="359" t="str">
        <f t="shared" ref="CS308" si="692">IF(CS17="","",CR308+CS309)</f>
        <v/>
      </c>
      <c r="CT308" s="359" t="str">
        <f t="shared" ref="CT308" si="693">IF(CT17="","",CS308+CT309)</f>
        <v/>
      </c>
      <c r="CU308" s="359" t="str">
        <f t="shared" ref="CU308" si="694">IF(CU17="","",CT308+CU309)</f>
        <v/>
      </c>
      <c r="CV308" s="359" t="str">
        <f t="shared" ref="CV308" si="695">IF(CV17="","",CU308+CV309)</f>
        <v/>
      </c>
      <c r="CW308" s="359" t="str">
        <f t="shared" ref="CW308" si="696">IF(CW17="","",CV308+CW309)</f>
        <v/>
      </c>
      <c r="CX308" s="359" t="str">
        <f t="shared" ref="CX308" si="697">IF(CX17="","",CW308+CX309)</f>
        <v/>
      </c>
      <c r="CY308" s="359" t="str">
        <f t="shared" ref="CY308" si="698">IF(CY17="","",CX308+CY309)</f>
        <v/>
      </c>
      <c r="CZ308" s="359" t="str">
        <f t="shared" ref="CZ308" si="699">IF(CZ17="","",CY308+CZ309)</f>
        <v/>
      </c>
      <c r="DA308" s="359" t="str">
        <f t="shared" ref="DA308" si="700">IF(DA17="","",CZ308+DA309)</f>
        <v/>
      </c>
      <c r="DB308" s="359" t="str">
        <f t="shared" ref="DB308" si="701">IF(DB17="","",DA308+DB309)</f>
        <v/>
      </c>
      <c r="DC308" s="359" t="str">
        <f t="shared" ref="DC308" si="702">IF(DC17="","",DB308+DC309)</f>
        <v/>
      </c>
      <c r="DD308" s="359" t="str">
        <f t="shared" ref="DD308" si="703">IF(DD17="","",DC308+DD309)</f>
        <v/>
      </c>
      <c r="DE308" s="359" t="str">
        <f t="shared" ref="DE308" si="704">IF(DE17="","",DD308+DE309)</f>
        <v/>
      </c>
      <c r="DF308" s="359" t="str">
        <f t="shared" ref="DF308" si="705">IF(DF17="","",DE308+DF309)</f>
        <v/>
      </c>
      <c r="DG308" s="359" t="str">
        <f t="shared" ref="DG308" si="706">IF(DG17="","",DF308+DG309)</f>
        <v/>
      </c>
      <c r="DH308" s="359" t="str">
        <f t="shared" ref="DH308" si="707">IF(DH17="","",DG308+DH309)</f>
        <v/>
      </c>
      <c r="DI308" s="359" t="str">
        <f t="shared" ref="DI308" si="708">IF(DI17="","",DH308+DI309)</f>
        <v/>
      </c>
      <c r="DJ308" s="359" t="str">
        <f t="shared" ref="DJ308" si="709">IF(DJ17="","",DI308+DJ309)</f>
        <v/>
      </c>
      <c r="DK308" s="359" t="str">
        <f t="shared" ref="DK308" si="710">IF(DK17="","",DJ308+DK309)</f>
        <v/>
      </c>
      <c r="DL308" s="359" t="str">
        <f t="shared" ref="DL308" si="711">IF(DL17="","",DK308+DL309)</f>
        <v/>
      </c>
      <c r="DM308" s="359" t="str">
        <f t="shared" ref="DM308" si="712">IF(DM17="","",DL308+DM309)</f>
        <v/>
      </c>
      <c r="DN308" s="359" t="str">
        <f t="shared" ref="DN308" si="713">IF(DN17="","",DM308+DN309)</f>
        <v/>
      </c>
      <c r="DO308" s="47"/>
      <c r="DP308" s="50" t="s">
        <v>172</v>
      </c>
    </row>
    <row r="309" spans="3:157" s="29" customFormat="1" ht="15" customHeight="1">
      <c r="C309" s="362" t="s">
        <v>436</v>
      </c>
      <c r="D309" s="382"/>
      <c r="E309" s="61"/>
      <c r="F309" s="397">
        <v>0</v>
      </c>
      <c r="G309" s="397">
        <v>0</v>
      </c>
      <c r="H309" s="397">
        <v>0</v>
      </c>
      <c r="I309" s="397">
        <v>0</v>
      </c>
      <c r="J309" s="397">
        <v>0</v>
      </c>
      <c r="K309" s="397">
        <v>0</v>
      </c>
      <c r="L309" s="397">
        <v>0</v>
      </c>
      <c r="M309" s="397">
        <v>0</v>
      </c>
      <c r="N309" s="397">
        <v>0</v>
      </c>
      <c r="O309" s="397">
        <v>0</v>
      </c>
      <c r="P309" s="397">
        <v>0</v>
      </c>
      <c r="Q309" s="397">
        <v>0</v>
      </c>
      <c r="R309" s="397">
        <v>0</v>
      </c>
      <c r="S309" s="397">
        <v>0</v>
      </c>
      <c r="T309" s="397">
        <v>0</v>
      </c>
      <c r="U309" s="397">
        <v>0</v>
      </c>
      <c r="V309" s="397">
        <v>0</v>
      </c>
      <c r="W309" s="397">
        <v>0</v>
      </c>
      <c r="X309" s="397">
        <v>0</v>
      </c>
      <c r="Y309" s="397">
        <v>0</v>
      </c>
      <c r="Z309" s="397">
        <v>0</v>
      </c>
      <c r="AA309" s="397">
        <v>0</v>
      </c>
      <c r="AB309" s="397">
        <v>0</v>
      </c>
      <c r="AC309" s="397">
        <v>0</v>
      </c>
      <c r="AD309" s="397">
        <v>0</v>
      </c>
      <c r="AE309" s="397">
        <v>0</v>
      </c>
      <c r="AF309" s="397">
        <v>0</v>
      </c>
      <c r="AG309" s="397">
        <v>0</v>
      </c>
      <c r="AH309" s="397">
        <v>0</v>
      </c>
      <c r="AI309" s="397">
        <v>0</v>
      </c>
      <c r="AJ309" s="397">
        <v>0</v>
      </c>
      <c r="AK309" s="397">
        <v>0</v>
      </c>
      <c r="AL309" s="397">
        <v>0</v>
      </c>
      <c r="AM309" s="397">
        <v>0</v>
      </c>
      <c r="AN309" s="397">
        <v>0</v>
      </c>
      <c r="AO309" s="397">
        <v>0</v>
      </c>
      <c r="AP309" s="397">
        <v>0</v>
      </c>
      <c r="AQ309" s="397">
        <v>0</v>
      </c>
      <c r="AR309" s="397">
        <v>0</v>
      </c>
      <c r="AS309" s="397">
        <v>0</v>
      </c>
      <c r="AT309" s="397">
        <v>0</v>
      </c>
      <c r="AU309" s="397">
        <v>0</v>
      </c>
      <c r="AV309" s="397">
        <v>0</v>
      </c>
      <c r="AW309" s="397">
        <v>0</v>
      </c>
      <c r="AX309" s="397">
        <v>0</v>
      </c>
      <c r="AY309" s="397">
        <v>0</v>
      </c>
      <c r="AZ309" s="397">
        <v>0</v>
      </c>
      <c r="BA309" s="397">
        <v>0</v>
      </c>
      <c r="BB309" s="397">
        <v>0</v>
      </c>
      <c r="BC309" s="397">
        <v>0</v>
      </c>
      <c r="BD309" s="397">
        <v>0</v>
      </c>
      <c r="BE309" s="397">
        <v>0</v>
      </c>
      <c r="BF309" s="397">
        <v>0</v>
      </c>
      <c r="BG309" s="397">
        <v>0</v>
      </c>
      <c r="BH309" s="397">
        <v>0</v>
      </c>
      <c r="BI309" s="397">
        <v>0</v>
      </c>
      <c r="BJ309" s="397">
        <v>0</v>
      </c>
      <c r="BK309" s="397">
        <v>0</v>
      </c>
      <c r="BL309" s="397">
        <v>0</v>
      </c>
      <c r="BM309" s="397">
        <v>0</v>
      </c>
      <c r="BN309" s="397">
        <v>0</v>
      </c>
      <c r="BO309" s="397">
        <v>0</v>
      </c>
      <c r="BP309" s="397">
        <v>0</v>
      </c>
      <c r="BQ309" s="397">
        <v>0</v>
      </c>
      <c r="BR309" s="397">
        <v>0</v>
      </c>
      <c r="BS309" s="397">
        <v>0</v>
      </c>
      <c r="BT309" s="397">
        <v>0</v>
      </c>
      <c r="BU309" s="397">
        <v>0</v>
      </c>
      <c r="BV309" s="397">
        <v>0</v>
      </c>
      <c r="BW309" s="397">
        <v>0</v>
      </c>
      <c r="BX309" s="397">
        <v>0</v>
      </c>
      <c r="BY309" s="397">
        <v>0</v>
      </c>
      <c r="BZ309" s="397">
        <v>0</v>
      </c>
      <c r="CA309" s="397">
        <v>0</v>
      </c>
      <c r="CB309" s="397">
        <v>0</v>
      </c>
      <c r="CC309" s="397">
        <v>0</v>
      </c>
      <c r="CD309" s="397">
        <v>0</v>
      </c>
      <c r="CE309" s="397">
        <v>0</v>
      </c>
      <c r="CF309" s="397">
        <v>0</v>
      </c>
      <c r="CG309" s="397">
        <v>0</v>
      </c>
      <c r="CH309" s="397">
        <v>0</v>
      </c>
      <c r="CI309" s="397">
        <v>0</v>
      </c>
      <c r="CJ309" s="397">
        <v>0</v>
      </c>
      <c r="CK309" s="397">
        <v>0</v>
      </c>
      <c r="CL309" s="397">
        <v>0</v>
      </c>
      <c r="CM309" s="397">
        <v>0</v>
      </c>
      <c r="CN309" s="397">
        <v>0</v>
      </c>
      <c r="CO309" s="397">
        <v>0</v>
      </c>
      <c r="CP309" s="397">
        <v>0</v>
      </c>
      <c r="CQ309" s="397">
        <v>0</v>
      </c>
      <c r="CR309" s="397">
        <v>0</v>
      </c>
      <c r="CS309" s="397">
        <v>0</v>
      </c>
      <c r="CT309" s="397">
        <v>0</v>
      </c>
      <c r="CU309" s="397">
        <v>0</v>
      </c>
      <c r="CV309" s="397">
        <v>0</v>
      </c>
      <c r="CW309" s="397">
        <v>0</v>
      </c>
      <c r="CX309" s="397">
        <v>0</v>
      </c>
      <c r="CY309" s="397">
        <v>0</v>
      </c>
      <c r="CZ309" s="397">
        <v>0</v>
      </c>
      <c r="DA309" s="397">
        <v>0</v>
      </c>
      <c r="DB309" s="397">
        <v>0</v>
      </c>
      <c r="DC309" s="397">
        <v>0</v>
      </c>
      <c r="DD309" s="397">
        <v>0</v>
      </c>
      <c r="DE309" s="397">
        <v>0</v>
      </c>
      <c r="DF309" s="397">
        <v>0</v>
      </c>
      <c r="DG309" s="397">
        <v>0</v>
      </c>
      <c r="DH309" s="397">
        <v>0</v>
      </c>
      <c r="DI309" s="397">
        <v>0</v>
      </c>
      <c r="DJ309" s="397">
        <v>0</v>
      </c>
      <c r="DK309" s="397">
        <v>0</v>
      </c>
      <c r="DL309" s="397">
        <v>0</v>
      </c>
      <c r="DM309" s="397">
        <v>0</v>
      </c>
      <c r="DN309" s="397">
        <v>0</v>
      </c>
      <c r="DO309" s="65"/>
      <c r="DP309" s="50" t="s">
        <v>172</v>
      </c>
    </row>
    <row r="310" spans="3:157" s="29" customFormat="1" ht="15" customHeight="1">
      <c r="C310" s="354" t="s">
        <v>448</v>
      </c>
      <c r="D310" s="381"/>
      <c r="E310" s="18"/>
      <c r="F310" s="338">
        <f t="shared" ref="F310:AK310" si="714">IF(F16="","",ROUNDDOWN(F306*F308,0))</f>
        <v>0</v>
      </c>
      <c r="G310" s="338">
        <f t="shared" si="714"/>
        <v>0</v>
      </c>
      <c r="H310" s="338">
        <f t="shared" si="714"/>
        <v>0</v>
      </c>
      <c r="I310" s="338">
        <f t="shared" si="714"/>
        <v>0</v>
      </c>
      <c r="J310" s="338">
        <f t="shared" si="714"/>
        <v>0</v>
      </c>
      <c r="K310" s="338">
        <f t="shared" si="714"/>
        <v>0</v>
      </c>
      <c r="L310" s="338">
        <f t="shared" si="714"/>
        <v>0</v>
      </c>
      <c r="M310" s="338">
        <f t="shared" si="714"/>
        <v>0</v>
      </c>
      <c r="N310" s="338">
        <f t="shared" si="714"/>
        <v>0</v>
      </c>
      <c r="O310" s="338">
        <f t="shared" si="714"/>
        <v>0</v>
      </c>
      <c r="P310" s="338">
        <f t="shared" si="714"/>
        <v>0</v>
      </c>
      <c r="Q310" s="338">
        <f t="shared" si="714"/>
        <v>0</v>
      </c>
      <c r="R310" s="338">
        <f t="shared" si="714"/>
        <v>0</v>
      </c>
      <c r="S310" s="338">
        <f t="shared" si="714"/>
        <v>0</v>
      </c>
      <c r="T310" s="338">
        <f t="shared" si="714"/>
        <v>0</v>
      </c>
      <c r="U310" s="338">
        <f t="shared" si="714"/>
        <v>0</v>
      </c>
      <c r="V310" s="338">
        <f t="shared" si="714"/>
        <v>0</v>
      </c>
      <c r="W310" s="338">
        <f t="shared" si="714"/>
        <v>0</v>
      </c>
      <c r="X310" s="338">
        <f t="shared" si="714"/>
        <v>0</v>
      </c>
      <c r="Y310" s="338">
        <f t="shared" si="714"/>
        <v>0</v>
      </c>
      <c r="Z310" s="338">
        <f t="shared" si="714"/>
        <v>0</v>
      </c>
      <c r="AA310" s="338">
        <f t="shared" si="714"/>
        <v>0</v>
      </c>
      <c r="AB310" s="338">
        <f t="shared" si="714"/>
        <v>0</v>
      </c>
      <c r="AC310" s="338">
        <f t="shared" si="714"/>
        <v>0</v>
      </c>
      <c r="AD310" s="338">
        <f t="shared" si="714"/>
        <v>3853</v>
      </c>
      <c r="AE310" s="338">
        <f t="shared" si="714"/>
        <v>3751</v>
      </c>
      <c r="AF310" s="338">
        <f t="shared" si="714"/>
        <v>3899</v>
      </c>
      <c r="AG310" s="338">
        <f t="shared" si="714"/>
        <v>3796</v>
      </c>
      <c r="AH310" s="338">
        <f t="shared" si="714"/>
        <v>3944</v>
      </c>
      <c r="AI310" s="338">
        <f t="shared" si="714"/>
        <v>3968</v>
      </c>
      <c r="AJ310" s="338">
        <f t="shared" si="714"/>
        <v>3862</v>
      </c>
      <c r="AK310" s="338">
        <f t="shared" si="714"/>
        <v>4014</v>
      </c>
      <c r="AL310" s="338">
        <f t="shared" ref="AL310:BQ310" si="715">IF(AL16="","",ROUNDDOWN(AL306*AL308,0))</f>
        <v>3907</v>
      </c>
      <c r="AM310" s="338">
        <f t="shared" si="715"/>
        <v>4058</v>
      </c>
      <c r="AN310" s="338">
        <f t="shared" si="715"/>
        <v>4082</v>
      </c>
      <c r="AO310" s="338">
        <f t="shared" si="715"/>
        <v>3707</v>
      </c>
      <c r="AP310" s="338">
        <f t="shared" si="715"/>
        <v>4129</v>
      </c>
      <c r="AQ310" s="338">
        <f t="shared" si="715"/>
        <v>4018</v>
      </c>
      <c r="AR310" s="338">
        <f t="shared" si="715"/>
        <v>4173</v>
      </c>
      <c r="AS310" s="338">
        <f t="shared" si="715"/>
        <v>4062</v>
      </c>
      <c r="AT310" s="338">
        <f t="shared" si="715"/>
        <v>4219</v>
      </c>
      <c r="AU310" s="338">
        <f t="shared" si="715"/>
        <v>4243</v>
      </c>
      <c r="AV310" s="338">
        <f t="shared" si="715"/>
        <v>4129</v>
      </c>
      <c r="AW310" s="338">
        <f t="shared" si="715"/>
        <v>4288</v>
      </c>
      <c r="AX310" s="338">
        <f t="shared" si="715"/>
        <v>4173</v>
      </c>
      <c r="AY310" s="338">
        <f t="shared" si="715"/>
        <v>4334</v>
      </c>
      <c r="AZ310" s="338">
        <f t="shared" si="715"/>
        <v>4358</v>
      </c>
      <c r="BA310" s="338">
        <f t="shared" si="715"/>
        <v>3957</v>
      </c>
      <c r="BB310" s="338">
        <f t="shared" si="715"/>
        <v>4403</v>
      </c>
      <c r="BC310" s="338">
        <f t="shared" si="715"/>
        <v>4262</v>
      </c>
      <c r="BD310" s="338">
        <f t="shared" si="715"/>
        <v>4403</v>
      </c>
      <c r="BE310" s="338">
        <f t="shared" si="715"/>
        <v>4262</v>
      </c>
      <c r="BF310" s="338">
        <f t="shared" si="715"/>
        <v>4403</v>
      </c>
      <c r="BG310" s="338">
        <f t="shared" si="715"/>
        <v>4403</v>
      </c>
      <c r="BH310" s="338">
        <f t="shared" si="715"/>
        <v>4262</v>
      </c>
      <c r="BI310" s="338">
        <f t="shared" si="715"/>
        <v>4403</v>
      </c>
      <c r="BJ310" s="338">
        <f t="shared" si="715"/>
        <v>4262</v>
      </c>
      <c r="BK310" s="338">
        <f t="shared" si="715"/>
        <v>4403</v>
      </c>
      <c r="BL310" s="338">
        <f t="shared" si="715"/>
        <v>4403</v>
      </c>
      <c r="BM310" s="338">
        <f t="shared" si="715"/>
        <v>4119</v>
      </c>
      <c r="BN310" s="338">
        <f t="shared" si="715"/>
        <v>4403</v>
      </c>
      <c r="BO310" s="338" t="str">
        <f t="shared" si="715"/>
        <v/>
      </c>
      <c r="BP310" s="338" t="str">
        <f t="shared" si="715"/>
        <v/>
      </c>
      <c r="BQ310" s="338" t="str">
        <f t="shared" si="715"/>
        <v/>
      </c>
      <c r="BR310" s="338" t="str">
        <f t="shared" ref="BR310:CA310" si="716">IF(BR16="","",ROUNDDOWN(BR306*BR308,0))</f>
        <v/>
      </c>
      <c r="BS310" s="338" t="str">
        <f t="shared" si="716"/>
        <v/>
      </c>
      <c r="BT310" s="338" t="str">
        <f t="shared" si="716"/>
        <v/>
      </c>
      <c r="BU310" s="338" t="str">
        <f t="shared" si="716"/>
        <v/>
      </c>
      <c r="BV310" s="338" t="str">
        <f t="shared" si="716"/>
        <v/>
      </c>
      <c r="BW310" s="338" t="str">
        <f t="shared" si="716"/>
        <v/>
      </c>
      <c r="BX310" s="338" t="str">
        <f t="shared" si="716"/>
        <v/>
      </c>
      <c r="BY310" s="338" t="str">
        <f t="shared" si="716"/>
        <v/>
      </c>
      <c r="BZ310" s="338" t="str">
        <f t="shared" si="716"/>
        <v/>
      </c>
      <c r="CA310" s="338" t="str">
        <f t="shared" si="716"/>
        <v/>
      </c>
      <c r="CB310" s="338" t="str">
        <f t="shared" ref="CB310:DN310" si="717">IF(CB16="","",ROUNDDOWN(CB306*CB308,0))</f>
        <v/>
      </c>
      <c r="CC310" s="338" t="str">
        <f t="shared" si="717"/>
        <v/>
      </c>
      <c r="CD310" s="338" t="str">
        <f t="shared" si="717"/>
        <v/>
      </c>
      <c r="CE310" s="338" t="str">
        <f t="shared" si="717"/>
        <v/>
      </c>
      <c r="CF310" s="338" t="str">
        <f t="shared" si="717"/>
        <v/>
      </c>
      <c r="CG310" s="338" t="str">
        <f t="shared" si="717"/>
        <v/>
      </c>
      <c r="CH310" s="338" t="str">
        <f t="shared" si="717"/>
        <v/>
      </c>
      <c r="CI310" s="338" t="str">
        <f t="shared" si="717"/>
        <v/>
      </c>
      <c r="CJ310" s="338" t="str">
        <f t="shared" si="717"/>
        <v/>
      </c>
      <c r="CK310" s="338" t="str">
        <f t="shared" si="717"/>
        <v/>
      </c>
      <c r="CL310" s="338" t="str">
        <f t="shared" si="717"/>
        <v/>
      </c>
      <c r="CM310" s="338" t="str">
        <f t="shared" si="717"/>
        <v/>
      </c>
      <c r="CN310" s="338" t="str">
        <f t="shared" si="717"/>
        <v/>
      </c>
      <c r="CO310" s="338" t="str">
        <f t="shared" si="717"/>
        <v/>
      </c>
      <c r="CP310" s="338" t="str">
        <f t="shared" si="717"/>
        <v/>
      </c>
      <c r="CQ310" s="338" t="str">
        <f t="shared" si="717"/>
        <v/>
      </c>
      <c r="CR310" s="338" t="str">
        <f t="shared" si="717"/>
        <v/>
      </c>
      <c r="CS310" s="338" t="str">
        <f t="shared" si="717"/>
        <v/>
      </c>
      <c r="CT310" s="338" t="str">
        <f t="shared" si="717"/>
        <v/>
      </c>
      <c r="CU310" s="338" t="str">
        <f t="shared" si="717"/>
        <v/>
      </c>
      <c r="CV310" s="338" t="str">
        <f t="shared" si="717"/>
        <v/>
      </c>
      <c r="CW310" s="338" t="str">
        <f t="shared" si="717"/>
        <v/>
      </c>
      <c r="CX310" s="338" t="str">
        <f t="shared" si="717"/>
        <v/>
      </c>
      <c r="CY310" s="338" t="str">
        <f t="shared" si="717"/>
        <v/>
      </c>
      <c r="CZ310" s="338" t="str">
        <f t="shared" si="717"/>
        <v/>
      </c>
      <c r="DA310" s="338" t="str">
        <f t="shared" si="717"/>
        <v/>
      </c>
      <c r="DB310" s="338" t="str">
        <f t="shared" si="717"/>
        <v/>
      </c>
      <c r="DC310" s="338" t="str">
        <f t="shared" si="717"/>
        <v/>
      </c>
      <c r="DD310" s="338" t="str">
        <f t="shared" si="717"/>
        <v/>
      </c>
      <c r="DE310" s="338" t="str">
        <f t="shared" si="717"/>
        <v/>
      </c>
      <c r="DF310" s="338" t="str">
        <f t="shared" si="717"/>
        <v/>
      </c>
      <c r="DG310" s="338" t="str">
        <f t="shared" si="717"/>
        <v/>
      </c>
      <c r="DH310" s="338" t="str">
        <f t="shared" si="717"/>
        <v/>
      </c>
      <c r="DI310" s="338" t="str">
        <f t="shared" si="717"/>
        <v/>
      </c>
      <c r="DJ310" s="338" t="str">
        <f t="shared" si="717"/>
        <v/>
      </c>
      <c r="DK310" s="338" t="str">
        <f t="shared" si="717"/>
        <v/>
      </c>
      <c r="DL310" s="338" t="str">
        <f t="shared" si="717"/>
        <v/>
      </c>
      <c r="DM310" s="338" t="str">
        <f t="shared" si="717"/>
        <v/>
      </c>
      <c r="DN310" s="338" t="str">
        <f t="shared" si="717"/>
        <v/>
      </c>
      <c r="DO310" s="47"/>
      <c r="DP310" s="50" t="s">
        <v>172</v>
      </c>
    </row>
    <row r="311" spans="3:157" s="29" customFormat="1" ht="15" customHeight="1">
      <c r="C311" s="18"/>
      <c r="D311" s="381"/>
      <c r="E311" s="18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06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359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50" t="s">
        <v>172</v>
      </c>
    </row>
    <row r="312" spans="3:157" s="29" customFormat="1" ht="15" customHeight="1">
      <c r="C312" s="366" t="s">
        <v>447</v>
      </c>
      <c r="D312" s="396">
        <v>0</v>
      </c>
      <c r="E312" s="18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50" t="s">
        <v>172</v>
      </c>
    </row>
    <row r="313" spans="3:157" s="29" customFormat="1" ht="15" customHeight="1">
      <c r="C313" s="365" t="s">
        <v>446</v>
      </c>
      <c r="D313" s="314">
        <f>Model!$P$1916</f>
        <v>1</v>
      </c>
      <c r="E313" s="18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50" t="s">
        <v>172</v>
      </c>
    </row>
    <row r="314" spans="3:157" s="29" customFormat="1" ht="15" customHeight="1">
      <c r="C314" s="365" t="s">
        <v>445</v>
      </c>
      <c r="D314" s="395">
        <v>0</v>
      </c>
      <c r="E314" s="18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50" t="s">
        <v>172</v>
      </c>
    </row>
    <row r="315" spans="3:157" s="29" customFormat="1" ht="15" customHeight="1">
      <c r="C315" s="368"/>
      <c r="D315" s="381"/>
      <c r="E315" s="18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501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50" t="s">
        <v>172</v>
      </c>
      <c r="DR315" s="392"/>
      <c r="DS315" s="392"/>
      <c r="DT315" s="392"/>
      <c r="DU315" s="392"/>
      <c r="DV315" s="392"/>
      <c r="DW315" s="392"/>
      <c r="DX315" s="392"/>
      <c r="DY315" s="392"/>
      <c r="DZ315" s="392"/>
      <c r="EA315" s="392"/>
      <c r="EB315" s="392"/>
      <c r="EC315" s="392"/>
      <c r="ED315" s="392"/>
      <c r="EE315" s="392"/>
      <c r="EF315" s="392"/>
      <c r="EG315" s="392"/>
      <c r="EH315" s="392"/>
      <c r="EI315" s="392"/>
      <c r="EJ315" s="392"/>
      <c r="EK315" s="392"/>
      <c r="EL315" s="392"/>
      <c r="EM315" s="392"/>
      <c r="EN315" s="392"/>
      <c r="EO315" s="392"/>
      <c r="EP315" s="392"/>
      <c r="EQ315" s="392"/>
      <c r="ER315" s="392"/>
      <c r="ES315" s="392"/>
      <c r="ET315" s="392"/>
      <c r="EU315" s="392"/>
      <c r="EV315" s="392"/>
      <c r="EW315" s="392"/>
      <c r="EX315" s="392"/>
      <c r="EY315" s="392"/>
      <c r="EZ315" s="392"/>
      <c r="FA315" s="392"/>
    </row>
    <row r="316" spans="3:157" s="29" customFormat="1" ht="15" customHeight="1">
      <c r="C316" s="368" t="s">
        <v>444</v>
      </c>
      <c r="D316" s="381"/>
      <c r="E316" s="18"/>
      <c r="F316" s="167"/>
      <c r="G316" s="167"/>
      <c r="H316" s="167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  <c r="AC316" s="167"/>
      <c r="AD316" s="167"/>
      <c r="AE316" s="167"/>
      <c r="AF316" s="167"/>
      <c r="AG316" s="167"/>
      <c r="AH316" s="167"/>
      <c r="AI316" s="167"/>
      <c r="AJ316" s="167"/>
      <c r="AK316" s="167"/>
      <c r="AL316" s="167"/>
      <c r="AM316" s="167"/>
      <c r="AN316" s="167"/>
      <c r="AO316" s="167"/>
      <c r="AP316" s="394"/>
      <c r="AQ316" s="167"/>
      <c r="AR316" s="167"/>
      <c r="AS316" s="167"/>
      <c r="AT316" s="167"/>
      <c r="AU316" s="167"/>
      <c r="AV316" s="167"/>
      <c r="AW316" s="167"/>
      <c r="AX316" s="167"/>
      <c r="AY316" s="167"/>
      <c r="AZ316" s="167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67"/>
      <c r="BM316" s="167"/>
      <c r="BN316" s="16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50" t="s">
        <v>172</v>
      </c>
    </row>
    <row r="317" spans="3:157" s="29" customFormat="1" ht="15" customHeight="1">
      <c r="C317" s="365" t="s">
        <v>44</v>
      </c>
      <c r="D317" s="381"/>
      <c r="E317" s="18"/>
      <c r="F317" s="334">
        <f>D312*D313</f>
        <v>0</v>
      </c>
      <c r="G317" s="334">
        <f>IF(G17="","",F317*$D$313*(1+G318)+G320)</f>
        <v>0</v>
      </c>
      <c r="H317" s="334">
        <f t="shared" ref="H317:BS317" si="718">IF(H17="","",G317*$D$313*(1+H318)+H320)</f>
        <v>0</v>
      </c>
      <c r="I317" s="334">
        <f t="shared" si="718"/>
        <v>0</v>
      </c>
      <c r="J317" s="334">
        <f t="shared" si="718"/>
        <v>0</v>
      </c>
      <c r="K317" s="334">
        <f t="shared" si="718"/>
        <v>0</v>
      </c>
      <c r="L317" s="334">
        <f t="shared" si="718"/>
        <v>0</v>
      </c>
      <c r="M317" s="334">
        <f t="shared" si="718"/>
        <v>0</v>
      </c>
      <c r="N317" s="334">
        <f t="shared" si="718"/>
        <v>0</v>
      </c>
      <c r="O317" s="334">
        <f t="shared" si="718"/>
        <v>0</v>
      </c>
      <c r="P317" s="334">
        <f t="shared" si="718"/>
        <v>0</v>
      </c>
      <c r="Q317" s="334">
        <f t="shared" si="718"/>
        <v>0</v>
      </c>
      <c r="R317" s="334">
        <f t="shared" si="718"/>
        <v>0</v>
      </c>
      <c r="S317" s="334">
        <f t="shared" si="718"/>
        <v>0</v>
      </c>
      <c r="T317" s="334">
        <f t="shared" si="718"/>
        <v>0</v>
      </c>
      <c r="U317" s="334">
        <f t="shared" si="718"/>
        <v>0</v>
      </c>
      <c r="V317" s="334">
        <f t="shared" si="718"/>
        <v>0</v>
      </c>
      <c r="W317" s="334">
        <f t="shared" si="718"/>
        <v>0</v>
      </c>
      <c r="X317" s="334">
        <f t="shared" si="718"/>
        <v>0</v>
      </c>
      <c r="Y317" s="334">
        <f t="shared" si="718"/>
        <v>0</v>
      </c>
      <c r="Z317" s="334">
        <f t="shared" si="718"/>
        <v>0</v>
      </c>
      <c r="AA317" s="334">
        <f t="shared" si="718"/>
        <v>0</v>
      </c>
      <c r="AB317" s="334">
        <f t="shared" si="718"/>
        <v>0</v>
      </c>
      <c r="AC317" s="334">
        <f t="shared" si="718"/>
        <v>0</v>
      </c>
      <c r="AD317" s="334">
        <f t="shared" si="718"/>
        <v>175</v>
      </c>
      <c r="AE317" s="334">
        <f t="shared" si="718"/>
        <v>175.4375</v>
      </c>
      <c r="AF317" s="334">
        <f t="shared" si="718"/>
        <v>175.87609375</v>
      </c>
      <c r="AG317" s="334">
        <f t="shared" si="718"/>
        <v>176.31578398437497</v>
      </c>
      <c r="AH317" s="334">
        <f t="shared" si="718"/>
        <v>176.75657344433591</v>
      </c>
      <c r="AI317" s="334">
        <f t="shared" si="718"/>
        <v>177.19846487794675</v>
      </c>
      <c r="AJ317" s="334">
        <f t="shared" si="718"/>
        <v>177.64146104014159</v>
      </c>
      <c r="AK317" s="334">
        <f t="shared" si="718"/>
        <v>178.08556469274194</v>
      </c>
      <c r="AL317" s="334">
        <f t="shared" si="718"/>
        <v>178.5307786044738</v>
      </c>
      <c r="AM317" s="334">
        <f t="shared" si="718"/>
        <v>178.97710555098496</v>
      </c>
      <c r="AN317" s="334">
        <f t="shared" si="718"/>
        <v>179.42454831486242</v>
      </c>
      <c r="AO317" s="334">
        <f t="shared" si="718"/>
        <v>179.87310968564955</v>
      </c>
      <c r="AP317" s="334">
        <f t="shared" si="718"/>
        <v>180.92236949214919</v>
      </c>
      <c r="AQ317" s="334">
        <f t="shared" si="718"/>
        <v>181.97774998085339</v>
      </c>
      <c r="AR317" s="334">
        <f t="shared" si="718"/>
        <v>183.03928685574169</v>
      </c>
      <c r="AS317" s="334">
        <f t="shared" si="718"/>
        <v>184.10701602906687</v>
      </c>
      <c r="AT317" s="334">
        <f t="shared" si="718"/>
        <v>185.18097362256975</v>
      </c>
      <c r="AU317" s="334">
        <f t="shared" si="718"/>
        <v>186.2611959687014</v>
      </c>
      <c r="AV317" s="334">
        <f t="shared" si="718"/>
        <v>187.34771961185217</v>
      </c>
      <c r="AW317" s="334">
        <f t="shared" si="718"/>
        <v>188.44058130958797</v>
      </c>
      <c r="AX317" s="334">
        <f t="shared" si="718"/>
        <v>189.53981803389391</v>
      </c>
      <c r="AY317" s="334">
        <f t="shared" si="718"/>
        <v>190.64546697242497</v>
      </c>
      <c r="AZ317" s="334">
        <f t="shared" si="718"/>
        <v>191.75756552976412</v>
      </c>
      <c r="BA317" s="334">
        <f t="shared" si="718"/>
        <v>192.87615132868774</v>
      </c>
      <c r="BB317" s="334">
        <f t="shared" si="718"/>
        <v>193.67980195922394</v>
      </c>
      <c r="BC317" s="334">
        <f t="shared" si="718"/>
        <v>194.48680113405405</v>
      </c>
      <c r="BD317" s="334">
        <f t="shared" si="718"/>
        <v>195.29716280544594</v>
      </c>
      <c r="BE317" s="334">
        <f t="shared" si="718"/>
        <v>196.11090098380197</v>
      </c>
      <c r="BF317" s="334">
        <f t="shared" si="718"/>
        <v>196.92802973790114</v>
      </c>
      <c r="BG317" s="334">
        <f t="shared" si="718"/>
        <v>197.7485631951424</v>
      </c>
      <c r="BH317" s="334">
        <f t="shared" si="718"/>
        <v>198.57251554178882</v>
      </c>
      <c r="BI317" s="334">
        <f t="shared" si="718"/>
        <v>199.39990102321295</v>
      </c>
      <c r="BJ317" s="334">
        <f t="shared" si="718"/>
        <v>200.230733944143</v>
      </c>
      <c r="BK317" s="334">
        <f t="shared" si="718"/>
        <v>201.06502866891026</v>
      </c>
      <c r="BL317" s="334">
        <f t="shared" si="718"/>
        <v>201.90279962169737</v>
      </c>
      <c r="BM317" s="334">
        <f t="shared" si="718"/>
        <v>202.74406128678777</v>
      </c>
      <c r="BN317" s="334">
        <f t="shared" si="718"/>
        <v>203.25092144000473</v>
      </c>
      <c r="BO317" s="334" t="str">
        <f t="shared" si="718"/>
        <v/>
      </c>
      <c r="BP317" s="334" t="str">
        <f t="shared" si="718"/>
        <v/>
      </c>
      <c r="BQ317" s="334" t="str">
        <f t="shared" si="718"/>
        <v/>
      </c>
      <c r="BR317" s="334" t="str">
        <f t="shared" si="718"/>
        <v/>
      </c>
      <c r="BS317" s="334" t="str">
        <f t="shared" si="718"/>
        <v/>
      </c>
      <c r="BT317" s="334" t="str">
        <f t="shared" ref="BT317:CA317" si="719">IF(BT17="","",BS317*$D$313*(1+BT318)+BT320)</f>
        <v/>
      </c>
      <c r="BU317" s="334" t="str">
        <f t="shared" si="719"/>
        <v/>
      </c>
      <c r="BV317" s="334" t="str">
        <f t="shared" si="719"/>
        <v/>
      </c>
      <c r="BW317" s="334" t="str">
        <f t="shared" si="719"/>
        <v/>
      </c>
      <c r="BX317" s="334" t="str">
        <f t="shared" si="719"/>
        <v/>
      </c>
      <c r="BY317" s="334" t="str">
        <f t="shared" si="719"/>
        <v/>
      </c>
      <c r="BZ317" s="334" t="str">
        <f t="shared" si="719"/>
        <v/>
      </c>
      <c r="CA317" s="334" t="str">
        <f t="shared" si="719"/>
        <v/>
      </c>
      <c r="CB317" s="334" t="str">
        <f t="shared" ref="CB317" si="720">IF(CB17="","",CA317*$D$313*(1+CB318)+CB320)</f>
        <v/>
      </c>
      <c r="CC317" s="334" t="str">
        <f t="shared" ref="CC317" si="721">IF(CC17="","",CB317*$D$313*(1+CC318)+CC320)</f>
        <v/>
      </c>
      <c r="CD317" s="334" t="str">
        <f t="shared" ref="CD317" si="722">IF(CD17="","",CC317*$D$313*(1+CD318)+CD320)</f>
        <v/>
      </c>
      <c r="CE317" s="334" t="str">
        <f t="shared" ref="CE317" si="723">IF(CE17="","",CD317*$D$313*(1+CE318)+CE320)</f>
        <v/>
      </c>
      <c r="CF317" s="334" t="str">
        <f t="shared" ref="CF317" si="724">IF(CF17="","",CE317*$D$313*(1+CF318)+CF320)</f>
        <v/>
      </c>
      <c r="CG317" s="334" t="str">
        <f t="shared" ref="CG317" si="725">IF(CG17="","",CF317*$D$313*(1+CG318)+CG320)</f>
        <v/>
      </c>
      <c r="CH317" s="334" t="str">
        <f t="shared" ref="CH317" si="726">IF(CH17="","",CG317*$D$313*(1+CH318)+CH320)</f>
        <v/>
      </c>
      <c r="CI317" s="334" t="str">
        <f t="shared" ref="CI317" si="727">IF(CI17="","",CH317*$D$313*(1+CI318)+CI320)</f>
        <v/>
      </c>
      <c r="CJ317" s="334" t="str">
        <f t="shared" ref="CJ317" si="728">IF(CJ17="","",CI317*$D$313*(1+CJ318)+CJ320)</f>
        <v/>
      </c>
      <c r="CK317" s="334" t="str">
        <f t="shared" ref="CK317" si="729">IF(CK17="","",CJ317*$D$313*(1+CK318)+CK320)</f>
        <v/>
      </c>
      <c r="CL317" s="334" t="str">
        <f t="shared" ref="CL317" si="730">IF(CL17="","",CK317*$D$313*(1+CL318)+CL320)</f>
        <v/>
      </c>
      <c r="CM317" s="334" t="str">
        <f t="shared" ref="CM317" si="731">IF(CM17="","",CL317*$D$313*(1+CM318)+CM320)</f>
        <v/>
      </c>
      <c r="CN317" s="334" t="str">
        <f t="shared" ref="CN317" si="732">IF(CN17="","",CM317*$D$313*(1+CN318)+CN320)</f>
        <v/>
      </c>
      <c r="CO317" s="334" t="str">
        <f t="shared" ref="CO317" si="733">IF(CO17="","",CN317*$D$313*(1+CO318)+CO320)</f>
        <v/>
      </c>
      <c r="CP317" s="334" t="str">
        <f t="shared" ref="CP317" si="734">IF(CP17="","",CO317*$D$313*(1+CP318)+CP320)</f>
        <v/>
      </c>
      <c r="CQ317" s="334" t="str">
        <f t="shared" ref="CQ317" si="735">IF(CQ17="","",CP317*$D$313*(1+CQ318)+CQ320)</f>
        <v/>
      </c>
      <c r="CR317" s="334" t="str">
        <f t="shared" ref="CR317" si="736">IF(CR17="","",CQ317*$D$313*(1+CR318)+CR320)</f>
        <v/>
      </c>
      <c r="CS317" s="334" t="str">
        <f t="shared" ref="CS317" si="737">IF(CS17="","",CR317*$D$313*(1+CS318)+CS320)</f>
        <v/>
      </c>
      <c r="CT317" s="334" t="str">
        <f t="shared" ref="CT317" si="738">IF(CT17="","",CS317*$D$313*(1+CT318)+CT320)</f>
        <v/>
      </c>
      <c r="CU317" s="334" t="str">
        <f t="shared" ref="CU317" si="739">IF(CU17="","",CT317*$D$313*(1+CU318)+CU320)</f>
        <v/>
      </c>
      <c r="CV317" s="334" t="str">
        <f t="shared" ref="CV317" si="740">IF(CV17="","",CU317*$D$313*(1+CV318)+CV320)</f>
        <v/>
      </c>
      <c r="CW317" s="334" t="str">
        <f t="shared" ref="CW317" si="741">IF(CW17="","",CV317*$D$313*(1+CW318)+CW320)</f>
        <v/>
      </c>
      <c r="CX317" s="334" t="str">
        <f t="shared" ref="CX317" si="742">IF(CX17="","",CW317*$D$313*(1+CX318)+CX320)</f>
        <v/>
      </c>
      <c r="CY317" s="334" t="str">
        <f t="shared" ref="CY317" si="743">IF(CY17="","",CX317*$D$313*(1+CY318)+CY320)</f>
        <v/>
      </c>
      <c r="CZ317" s="334" t="str">
        <f t="shared" ref="CZ317" si="744">IF(CZ17="","",CY317*$D$313*(1+CZ318)+CZ320)</f>
        <v/>
      </c>
      <c r="DA317" s="334" t="str">
        <f t="shared" ref="DA317" si="745">IF(DA17="","",CZ317*$D$313*(1+DA318)+DA320)</f>
        <v/>
      </c>
      <c r="DB317" s="334" t="str">
        <f t="shared" ref="DB317" si="746">IF(DB17="","",DA317*$D$313*(1+DB318)+DB320)</f>
        <v/>
      </c>
      <c r="DC317" s="334" t="str">
        <f t="shared" ref="DC317" si="747">IF(DC17="","",DB317*$D$313*(1+DC318)+DC320)</f>
        <v/>
      </c>
      <c r="DD317" s="334" t="str">
        <f t="shared" ref="DD317" si="748">IF(DD17="","",DC317*$D$313*(1+DD318)+DD320)</f>
        <v/>
      </c>
      <c r="DE317" s="334" t="str">
        <f t="shared" ref="DE317" si="749">IF(DE17="","",DD317*$D$313*(1+DE318)+DE320)</f>
        <v/>
      </c>
      <c r="DF317" s="334" t="str">
        <f t="shared" ref="DF317" si="750">IF(DF17="","",DE317*$D$313*(1+DF318)+DF320)</f>
        <v/>
      </c>
      <c r="DG317" s="334" t="str">
        <f t="shared" ref="DG317" si="751">IF(DG17="","",DF317*$D$313*(1+DG318)+DG320)</f>
        <v/>
      </c>
      <c r="DH317" s="334" t="str">
        <f t="shared" ref="DH317" si="752">IF(DH17="","",DG317*$D$313*(1+DH318)+DH320)</f>
        <v/>
      </c>
      <c r="DI317" s="334" t="str">
        <f t="shared" ref="DI317" si="753">IF(DI17="","",DH317*$D$313*(1+DI318)+DI320)</f>
        <v/>
      </c>
      <c r="DJ317" s="334" t="str">
        <f t="shared" ref="DJ317" si="754">IF(DJ17="","",DI317*$D$313*(1+DJ318)+DJ320)</f>
        <v/>
      </c>
      <c r="DK317" s="334" t="str">
        <f t="shared" ref="DK317" si="755">IF(DK17="","",DJ317*$D$313*(1+DK318)+DK320)</f>
        <v/>
      </c>
      <c r="DL317" s="334" t="str">
        <f t="shared" ref="DL317" si="756">IF(DL17="","",DK317*$D$313*(1+DL318)+DL320)</f>
        <v/>
      </c>
      <c r="DM317" s="334" t="str">
        <f t="shared" ref="DM317" si="757">IF(DM17="","",DL317*$D$313*(1+DM318)+DM320)</f>
        <v/>
      </c>
      <c r="DN317" s="334" t="str">
        <f t="shared" ref="DN317" si="758">IF(DN17="","",DM317*$D$313*(1+DN318)+DN320)</f>
        <v/>
      </c>
      <c r="DO317" s="51">
        <f>SUM(F317:DN317)</f>
        <v>6952.6301000229196</v>
      </c>
      <c r="DP317" s="50" t="s">
        <v>172</v>
      </c>
    </row>
    <row r="318" spans="3:157" s="29" customFormat="1" ht="15" customHeight="1">
      <c r="C318" s="362" t="s">
        <v>443</v>
      </c>
      <c r="D318" s="381"/>
      <c r="E318" s="18"/>
      <c r="F318" s="360">
        <f>$D$314/(IF(G9=1,12,IF(G9=3,3,1)+F319/(IF(G9=1,12,IF(G9=3,3,1)))))</f>
        <v>0</v>
      </c>
      <c r="G318" s="360">
        <f>IF(G17="","",F318+G319/(IF($G$9=1,12,IF($G$9=3,3,1))))</f>
        <v>0</v>
      </c>
      <c r="H318" s="360">
        <f t="shared" ref="H318:R318" si="759">IF(H17="","",G318+H319/(IF($G$9=1,12,IF($G$9=3,3,1))))</f>
        <v>0</v>
      </c>
      <c r="I318" s="360">
        <f t="shared" si="759"/>
        <v>0</v>
      </c>
      <c r="J318" s="360">
        <f t="shared" si="759"/>
        <v>0</v>
      </c>
      <c r="K318" s="360">
        <f t="shared" si="759"/>
        <v>0</v>
      </c>
      <c r="L318" s="360">
        <f t="shared" si="759"/>
        <v>0</v>
      </c>
      <c r="M318" s="360">
        <f t="shared" si="759"/>
        <v>0</v>
      </c>
      <c r="N318" s="360">
        <f t="shared" si="759"/>
        <v>0</v>
      </c>
      <c r="O318" s="360">
        <f t="shared" si="759"/>
        <v>0</v>
      </c>
      <c r="P318" s="360">
        <f t="shared" si="759"/>
        <v>0</v>
      </c>
      <c r="Q318" s="360">
        <f t="shared" si="759"/>
        <v>0</v>
      </c>
      <c r="R318" s="360">
        <f t="shared" si="759"/>
        <v>4.1666666666666666E-3</v>
      </c>
      <c r="S318" s="360">
        <f t="shared" ref="S318" si="760">IF(S17="","",R318+S319/(IF($G$9=1,12,IF($G$9=3,3,1))))</f>
        <v>4.1666666666666666E-3</v>
      </c>
      <c r="T318" s="360">
        <f t="shared" ref="T318" si="761">IF(T17="","",S318+T319/(IF($G$9=1,12,IF($G$9=3,3,1))))</f>
        <v>4.1666666666666666E-3</v>
      </c>
      <c r="U318" s="360">
        <f t="shared" ref="U318" si="762">IF(U17="","",T318+U319/(IF($G$9=1,12,IF($G$9=3,3,1))))</f>
        <v>4.1666666666666666E-3</v>
      </c>
      <c r="V318" s="360">
        <f t="shared" ref="V318" si="763">IF(V17="","",U318+V319/(IF($G$9=1,12,IF($G$9=3,3,1))))</f>
        <v>4.1666666666666666E-3</v>
      </c>
      <c r="W318" s="360">
        <f t="shared" ref="W318" si="764">IF(W17="","",V318+W319/(IF($G$9=1,12,IF($G$9=3,3,1))))</f>
        <v>4.1666666666666666E-3</v>
      </c>
      <c r="X318" s="360">
        <f t="shared" ref="X318" si="765">IF(X17="","",W318+X319/(IF($G$9=1,12,IF($G$9=3,3,1))))</f>
        <v>4.1666666666666666E-3</v>
      </c>
      <c r="Y318" s="360">
        <f t="shared" ref="Y318" si="766">IF(Y17="","",X318+Y319/(IF($G$9=1,12,IF($G$9=3,3,1))))</f>
        <v>4.1666666666666666E-3</v>
      </c>
      <c r="Z318" s="360">
        <f t="shared" ref="Z318" si="767">IF(Z17="","",Y318+Z319/(IF($G$9=1,12,IF($G$9=3,3,1))))</f>
        <v>4.1666666666666666E-3</v>
      </c>
      <c r="AA318" s="360">
        <f t="shared" ref="AA318" si="768">IF(AA17="","",Z318+AA319/(IF($G$9=1,12,IF($G$9=3,3,1))))</f>
        <v>4.1666666666666666E-3</v>
      </c>
      <c r="AB318" s="360">
        <f t="shared" ref="AB318" si="769">IF(AB17="","",AA318+AB319/(IF($G$9=1,12,IF($G$9=3,3,1))))</f>
        <v>4.1666666666666666E-3</v>
      </c>
      <c r="AC318" s="360">
        <f t="shared" ref="AC318" si="770">IF(AC17="","",AB318+AC319/(IF($G$9=1,12,IF($G$9=3,3,1))))</f>
        <v>4.1666666666666666E-3</v>
      </c>
      <c r="AD318" s="360">
        <f t="shared" ref="AD318" si="771">IF(AD17="","",AC318+AD319/(IF($G$9=1,12,IF($G$9=3,3,1))))</f>
        <v>2.4999999999999996E-3</v>
      </c>
      <c r="AE318" s="360">
        <f t="shared" ref="AE318" si="772">IF(AE17="","",AD318+AE319/(IF($G$9=1,12,IF($G$9=3,3,1))))</f>
        <v>2.4999999999999996E-3</v>
      </c>
      <c r="AF318" s="360">
        <f t="shared" ref="AF318" si="773">IF(AF17="","",AE318+AF319/(IF($G$9=1,12,IF($G$9=3,3,1))))</f>
        <v>2.4999999999999996E-3</v>
      </c>
      <c r="AG318" s="360">
        <f t="shared" ref="AG318" si="774">IF(AG17="","",AF318+AG319/(IF($G$9=1,12,IF($G$9=3,3,1))))</f>
        <v>2.4999999999999996E-3</v>
      </c>
      <c r="AH318" s="360">
        <f t="shared" ref="AH318" si="775">IF(AH17="","",AG318+AH319/(IF($G$9=1,12,IF($G$9=3,3,1))))</f>
        <v>2.4999999999999996E-3</v>
      </c>
      <c r="AI318" s="360">
        <f t="shared" ref="AI318" si="776">IF(AI17="","",AH318+AI319/(IF($G$9=1,12,IF($G$9=3,3,1))))</f>
        <v>2.4999999999999996E-3</v>
      </c>
      <c r="AJ318" s="360">
        <f t="shared" ref="AJ318" si="777">IF(AJ17="","",AI318+AJ319/(IF($G$9=1,12,IF($G$9=3,3,1))))</f>
        <v>2.4999999999999996E-3</v>
      </c>
      <c r="AK318" s="360">
        <f t="shared" ref="AK318" si="778">IF(AK17="","",AJ318+AK319/(IF($G$9=1,12,IF($G$9=3,3,1))))</f>
        <v>2.4999999999999996E-3</v>
      </c>
      <c r="AL318" s="360">
        <f t="shared" ref="AL318" si="779">IF(AL17="","",AK318+AL319/(IF($G$9=1,12,IF($G$9=3,3,1))))</f>
        <v>2.4999999999999996E-3</v>
      </c>
      <c r="AM318" s="360">
        <f t="shared" ref="AM318" si="780">IF(AM17="","",AL318+AM319/(IF($G$9=1,12,IF($G$9=3,3,1))))</f>
        <v>2.4999999999999996E-3</v>
      </c>
      <c r="AN318" s="360">
        <f t="shared" ref="AN318" si="781">IF(AN17="","",AM318+AN319/(IF($G$9=1,12,IF($G$9=3,3,1))))</f>
        <v>2.4999999999999996E-3</v>
      </c>
      <c r="AO318" s="360">
        <f t="shared" ref="AO318" si="782">IF(AO17="","",AN318+AO319/(IF($G$9=1,12,IF($G$9=3,3,1))))</f>
        <v>2.4999999999999996E-3</v>
      </c>
      <c r="AP318" s="360">
        <f t="shared" ref="AP318" si="783">IF(AP17="","",AO318+AP319/(IF($G$9=1,12,IF($G$9=3,3,1))))</f>
        <v>5.8333333333333327E-3</v>
      </c>
      <c r="AQ318" s="360">
        <f t="shared" ref="AQ318" si="784">IF(AQ17="","",AP318+AQ319/(IF($G$9=1,12,IF($G$9=3,3,1))))</f>
        <v>5.8333333333333327E-3</v>
      </c>
      <c r="AR318" s="360">
        <f t="shared" ref="AR318" si="785">IF(AR17="","",AQ318+AR319/(IF($G$9=1,12,IF($G$9=3,3,1))))</f>
        <v>5.8333333333333327E-3</v>
      </c>
      <c r="AS318" s="360">
        <f t="shared" ref="AS318" si="786">IF(AS17="","",AR318+AS319/(IF($G$9=1,12,IF($G$9=3,3,1))))</f>
        <v>5.8333333333333327E-3</v>
      </c>
      <c r="AT318" s="360">
        <f t="shared" ref="AT318" si="787">IF(AT17="","",AS318+AT319/(IF($G$9=1,12,IF($G$9=3,3,1))))</f>
        <v>5.8333333333333327E-3</v>
      </c>
      <c r="AU318" s="360">
        <f t="shared" ref="AU318" si="788">IF(AU17="","",AT318+AU319/(IF($G$9=1,12,IF($G$9=3,3,1))))</f>
        <v>5.8333333333333327E-3</v>
      </c>
      <c r="AV318" s="360">
        <f t="shared" ref="AV318" si="789">IF(AV17="","",AU318+AV319/(IF($G$9=1,12,IF($G$9=3,3,1))))</f>
        <v>5.8333333333333327E-3</v>
      </c>
      <c r="AW318" s="360">
        <f t="shared" ref="AW318" si="790">IF(AW17="","",AV318+AW319/(IF($G$9=1,12,IF($G$9=3,3,1))))</f>
        <v>5.8333333333333327E-3</v>
      </c>
      <c r="AX318" s="360">
        <f t="shared" ref="AX318" si="791">IF(AX17="","",AW318+AX319/(IF($G$9=1,12,IF($G$9=3,3,1))))</f>
        <v>5.8333333333333327E-3</v>
      </c>
      <c r="AY318" s="360">
        <f t="shared" ref="AY318" si="792">IF(AY17="","",AX318+AY319/(IF($G$9=1,12,IF($G$9=3,3,1))))</f>
        <v>5.8333333333333327E-3</v>
      </c>
      <c r="AZ318" s="360">
        <f t="shared" ref="AZ318" si="793">IF(AZ17="","",AY318+AZ319/(IF($G$9=1,12,IF($G$9=3,3,1))))</f>
        <v>5.8333333333333327E-3</v>
      </c>
      <c r="BA318" s="360">
        <f t="shared" ref="BA318" si="794">IF(BA17="","",AZ318+BA319/(IF($G$9=1,12,IF($G$9=3,3,1))))</f>
        <v>5.8333333333333327E-3</v>
      </c>
      <c r="BB318" s="360">
        <f t="shared" ref="BB318" si="795">IF(BB17="","",BA318+BB319/(IF($G$9=1,12,IF($G$9=3,3,1))))</f>
        <v>4.1666666666666657E-3</v>
      </c>
      <c r="BC318" s="360">
        <f t="shared" ref="BC318" si="796">IF(BC17="","",BB318+BC319/(IF($G$9=1,12,IF($G$9=3,3,1))))</f>
        <v>4.1666666666666657E-3</v>
      </c>
      <c r="BD318" s="360">
        <f t="shared" ref="BD318" si="797">IF(BD17="","",BC318+BD319/(IF($G$9=1,12,IF($G$9=3,3,1))))</f>
        <v>4.1666666666666657E-3</v>
      </c>
      <c r="BE318" s="360">
        <f t="shared" ref="BE318" si="798">IF(BE17="","",BD318+BE319/(IF($G$9=1,12,IF($G$9=3,3,1))))</f>
        <v>4.1666666666666657E-3</v>
      </c>
      <c r="BF318" s="360">
        <f t="shared" ref="BF318" si="799">IF(BF17="","",BE318+BF319/(IF($G$9=1,12,IF($G$9=3,3,1))))</f>
        <v>4.1666666666666657E-3</v>
      </c>
      <c r="BG318" s="360">
        <f t="shared" ref="BG318" si="800">IF(BG17="","",BF318+BG319/(IF($G$9=1,12,IF($G$9=3,3,1))))</f>
        <v>4.1666666666666657E-3</v>
      </c>
      <c r="BH318" s="360">
        <f t="shared" ref="BH318" si="801">IF(BH17="","",BG318+BH319/(IF($G$9=1,12,IF($G$9=3,3,1))))</f>
        <v>4.1666666666666657E-3</v>
      </c>
      <c r="BI318" s="360">
        <f t="shared" ref="BI318" si="802">IF(BI17="","",BH318+BI319/(IF($G$9=1,12,IF($G$9=3,3,1))))</f>
        <v>4.1666666666666657E-3</v>
      </c>
      <c r="BJ318" s="360">
        <f t="shared" ref="BJ318" si="803">IF(BJ17="","",BI318+BJ319/(IF($G$9=1,12,IF($G$9=3,3,1))))</f>
        <v>4.1666666666666657E-3</v>
      </c>
      <c r="BK318" s="360">
        <f t="shared" ref="BK318" si="804">IF(BK17="","",BJ318+BK319/(IF($G$9=1,12,IF($G$9=3,3,1))))</f>
        <v>4.1666666666666657E-3</v>
      </c>
      <c r="BL318" s="360">
        <f t="shared" ref="BL318" si="805">IF(BL17="","",BK318+BL319/(IF($G$9=1,12,IF($G$9=3,3,1))))</f>
        <v>4.1666666666666657E-3</v>
      </c>
      <c r="BM318" s="360">
        <f t="shared" ref="BM318" si="806">IF(BM17="","",BL318+BM319/(IF($G$9=1,12,IF($G$9=3,3,1))))</f>
        <v>4.1666666666666657E-3</v>
      </c>
      <c r="BN318" s="360">
        <f t="shared" ref="BN318" si="807">IF(BN17="","",BM318+BN319/(IF($G$9=1,12,IF($G$9=3,3,1))))</f>
        <v>2.4999999999999988E-3</v>
      </c>
      <c r="BO318" s="360" t="str">
        <f t="shared" ref="BO318" si="808">IF(BO17="","",BN318+BO319/(IF($G$9=1,12,IF($G$9=3,3,1))))</f>
        <v/>
      </c>
      <c r="BP318" s="360" t="str">
        <f t="shared" ref="BP318" si="809">IF(BP17="","",BO318+BP319/(IF($G$9=1,12,IF($G$9=3,3,1))))</f>
        <v/>
      </c>
      <c r="BQ318" s="360" t="str">
        <f t="shared" ref="BQ318" si="810">IF(BQ17="","",BP318+BQ319/(IF($G$9=1,12,IF($G$9=3,3,1))))</f>
        <v/>
      </c>
      <c r="BR318" s="360" t="str">
        <f t="shared" ref="BR318" si="811">IF(BR17="","",BQ318+BR319/(IF($G$9=1,12,IF($G$9=3,3,1))))</f>
        <v/>
      </c>
      <c r="BS318" s="360" t="str">
        <f t="shared" ref="BS318" si="812">IF(BS17="","",BR318+BS319/(IF($G$9=1,12,IF($G$9=3,3,1))))</f>
        <v/>
      </c>
      <c r="BT318" s="360" t="str">
        <f t="shared" ref="BT318" si="813">IF(BT17="","",BS318+BT319/(IF($G$9=1,12,IF($G$9=3,3,1))))</f>
        <v/>
      </c>
      <c r="BU318" s="360" t="str">
        <f t="shared" ref="BU318" si="814">IF(BU17="","",BT318+BU319/(IF($G$9=1,12,IF($G$9=3,3,1))))</f>
        <v/>
      </c>
      <c r="BV318" s="360" t="str">
        <f t="shared" ref="BV318" si="815">IF(BV17="","",BU318+BV319/(IF($G$9=1,12,IF($G$9=3,3,1))))</f>
        <v/>
      </c>
      <c r="BW318" s="360" t="str">
        <f t="shared" ref="BW318" si="816">IF(BW17="","",BV318+BW319/(IF($G$9=1,12,IF($G$9=3,3,1))))</f>
        <v/>
      </c>
      <c r="BX318" s="360" t="str">
        <f t="shared" ref="BX318" si="817">IF(BX17="","",BW318+BX319/(IF($G$9=1,12,IF($G$9=3,3,1))))</f>
        <v/>
      </c>
      <c r="BY318" s="360" t="str">
        <f t="shared" ref="BY318" si="818">IF(BY17="","",BX318+BY319/(IF($G$9=1,12,IF($G$9=3,3,1))))</f>
        <v/>
      </c>
      <c r="BZ318" s="360" t="str">
        <f t="shared" ref="BZ318" si="819">IF(BZ17="","",BY318+BZ319/(IF($G$9=1,12,IF($G$9=3,3,1))))</f>
        <v/>
      </c>
      <c r="CA318" s="360" t="str">
        <f t="shared" ref="CA318" si="820">IF(CA17="","",BZ318+CA319/(IF($G$9=1,12,IF($G$9=3,3,1))))</f>
        <v/>
      </c>
      <c r="CB318" s="360" t="str">
        <f t="shared" ref="CB318" si="821">IF(CB17="","",CA318+CB319/(IF($G$9=1,12,IF($G$9=3,3,1))))</f>
        <v/>
      </c>
      <c r="CC318" s="360" t="str">
        <f t="shared" ref="CC318" si="822">IF(CC17="","",CB318+CC319/(IF($G$9=1,12,IF($G$9=3,3,1))))</f>
        <v/>
      </c>
      <c r="CD318" s="360" t="str">
        <f t="shared" ref="CD318" si="823">IF(CD17="","",CC318+CD319/(IF($G$9=1,12,IF($G$9=3,3,1))))</f>
        <v/>
      </c>
      <c r="CE318" s="360" t="str">
        <f t="shared" ref="CE318" si="824">IF(CE17="","",CD318+CE319/(IF($G$9=1,12,IF($G$9=3,3,1))))</f>
        <v/>
      </c>
      <c r="CF318" s="360" t="str">
        <f t="shared" ref="CF318" si="825">IF(CF17="","",CE318+CF319/(IF($G$9=1,12,IF($G$9=3,3,1))))</f>
        <v/>
      </c>
      <c r="CG318" s="360" t="str">
        <f t="shared" ref="CG318" si="826">IF(CG17="","",CF318+CG319/(IF($G$9=1,12,IF($G$9=3,3,1))))</f>
        <v/>
      </c>
      <c r="CH318" s="360" t="str">
        <f t="shared" ref="CH318" si="827">IF(CH17="","",CG318+CH319/(IF($G$9=1,12,IF($G$9=3,3,1))))</f>
        <v/>
      </c>
      <c r="CI318" s="360" t="str">
        <f t="shared" ref="CI318" si="828">IF(CI17="","",CH318+CI319/(IF($G$9=1,12,IF($G$9=3,3,1))))</f>
        <v/>
      </c>
      <c r="CJ318" s="360" t="str">
        <f t="shared" ref="CJ318" si="829">IF(CJ17="","",CI318+CJ319/(IF($G$9=1,12,IF($G$9=3,3,1))))</f>
        <v/>
      </c>
      <c r="CK318" s="360" t="str">
        <f t="shared" ref="CK318" si="830">IF(CK17="","",CJ318+CK319/(IF($G$9=1,12,IF($G$9=3,3,1))))</f>
        <v/>
      </c>
      <c r="CL318" s="360" t="str">
        <f t="shared" ref="CL318" si="831">IF(CL17="","",CK318+CL319/(IF($G$9=1,12,IF($G$9=3,3,1))))</f>
        <v/>
      </c>
      <c r="CM318" s="360" t="str">
        <f t="shared" ref="CM318" si="832">IF(CM17="","",CL318+CM319/(IF($G$9=1,12,IF($G$9=3,3,1))))</f>
        <v/>
      </c>
      <c r="CN318" s="360" t="str">
        <f t="shared" ref="CN318" si="833">IF(CN17="","",CM318+CN319/(IF($G$9=1,12,IF($G$9=3,3,1))))</f>
        <v/>
      </c>
      <c r="CO318" s="360" t="str">
        <f t="shared" ref="CO318" si="834">IF(CO17="","",CN318+CO319/(IF($G$9=1,12,IF($G$9=3,3,1))))</f>
        <v/>
      </c>
      <c r="CP318" s="360" t="str">
        <f t="shared" ref="CP318" si="835">IF(CP17="","",CO318+CP319/(IF($G$9=1,12,IF($G$9=3,3,1))))</f>
        <v/>
      </c>
      <c r="CQ318" s="360" t="str">
        <f t="shared" ref="CQ318" si="836">IF(CQ17="","",CP318+CQ319/(IF($G$9=1,12,IF($G$9=3,3,1))))</f>
        <v/>
      </c>
      <c r="CR318" s="360" t="str">
        <f t="shared" ref="CR318" si="837">IF(CR17="","",CQ318+CR319/(IF($G$9=1,12,IF($G$9=3,3,1))))</f>
        <v/>
      </c>
      <c r="CS318" s="360" t="str">
        <f t="shared" ref="CS318" si="838">IF(CS17="","",CR318+CS319/(IF($G$9=1,12,IF($G$9=3,3,1))))</f>
        <v/>
      </c>
      <c r="CT318" s="360" t="str">
        <f t="shared" ref="CT318" si="839">IF(CT17="","",CS318+CT319/(IF($G$9=1,12,IF($G$9=3,3,1))))</f>
        <v/>
      </c>
      <c r="CU318" s="360" t="str">
        <f t="shared" ref="CU318" si="840">IF(CU17="","",CT318+CU319/(IF($G$9=1,12,IF($G$9=3,3,1))))</f>
        <v/>
      </c>
      <c r="CV318" s="360" t="str">
        <f t="shared" ref="CV318" si="841">IF(CV17="","",CU318+CV319/(IF($G$9=1,12,IF($G$9=3,3,1))))</f>
        <v/>
      </c>
      <c r="CW318" s="360" t="str">
        <f t="shared" ref="CW318" si="842">IF(CW17="","",CV318+CW319/(IF($G$9=1,12,IF($G$9=3,3,1))))</f>
        <v/>
      </c>
      <c r="CX318" s="360" t="str">
        <f t="shared" ref="CX318" si="843">IF(CX17="","",CW318+CX319/(IF($G$9=1,12,IF($G$9=3,3,1))))</f>
        <v/>
      </c>
      <c r="CY318" s="360" t="str">
        <f t="shared" ref="CY318" si="844">IF(CY17="","",CX318+CY319/(IF($G$9=1,12,IF($G$9=3,3,1))))</f>
        <v/>
      </c>
      <c r="CZ318" s="360" t="str">
        <f t="shared" ref="CZ318" si="845">IF(CZ17="","",CY318+CZ319/(IF($G$9=1,12,IF($G$9=3,3,1))))</f>
        <v/>
      </c>
      <c r="DA318" s="360" t="str">
        <f t="shared" ref="DA318" si="846">IF(DA17="","",CZ318+DA319/(IF($G$9=1,12,IF($G$9=3,3,1))))</f>
        <v/>
      </c>
      <c r="DB318" s="360" t="str">
        <f t="shared" ref="DB318" si="847">IF(DB17="","",DA318+DB319/(IF($G$9=1,12,IF($G$9=3,3,1))))</f>
        <v/>
      </c>
      <c r="DC318" s="360" t="str">
        <f t="shared" ref="DC318" si="848">IF(DC17="","",DB318+DC319/(IF($G$9=1,12,IF($G$9=3,3,1))))</f>
        <v/>
      </c>
      <c r="DD318" s="360" t="str">
        <f t="shared" ref="DD318" si="849">IF(DD17="","",DC318+DD319/(IF($G$9=1,12,IF($G$9=3,3,1))))</f>
        <v/>
      </c>
      <c r="DE318" s="360" t="str">
        <f t="shared" ref="DE318" si="850">IF(DE17="","",DD318+DE319/(IF($G$9=1,12,IF($G$9=3,3,1))))</f>
        <v/>
      </c>
      <c r="DF318" s="360" t="str">
        <f t="shared" ref="DF318" si="851">IF(DF17="","",DE318+DF319/(IF($G$9=1,12,IF($G$9=3,3,1))))</f>
        <v/>
      </c>
      <c r="DG318" s="360" t="str">
        <f t="shared" ref="DG318" si="852">IF(DG17="","",DF318+DG319/(IF($G$9=1,12,IF($G$9=3,3,1))))</f>
        <v/>
      </c>
      <c r="DH318" s="360" t="str">
        <f t="shared" ref="DH318" si="853">IF(DH17="","",DG318+DH319/(IF($G$9=1,12,IF($G$9=3,3,1))))</f>
        <v/>
      </c>
      <c r="DI318" s="360" t="str">
        <f t="shared" ref="DI318" si="854">IF(DI17="","",DH318+DI319/(IF($G$9=1,12,IF($G$9=3,3,1))))</f>
        <v/>
      </c>
      <c r="DJ318" s="360" t="str">
        <f t="shared" ref="DJ318" si="855">IF(DJ17="","",DI318+DJ319/(IF($G$9=1,12,IF($G$9=3,3,1))))</f>
        <v/>
      </c>
      <c r="DK318" s="360" t="str">
        <f t="shared" ref="DK318" si="856">IF(DK17="","",DJ318+DK319/(IF($G$9=1,12,IF($G$9=3,3,1))))</f>
        <v/>
      </c>
      <c r="DL318" s="360" t="str">
        <f t="shared" ref="DL318" si="857">IF(DL17="","",DK318+DL319/(IF($G$9=1,12,IF($G$9=3,3,1))))</f>
        <v/>
      </c>
      <c r="DM318" s="360" t="str">
        <f t="shared" ref="DM318" si="858">IF(DM17="","",DL318+DM319/(IF($G$9=1,12,IF($G$9=3,3,1))))</f>
        <v/>
      </c>
      <c r="DN318" s="360" t="str">
        <f t="shared" ref="DN318" si="859">IF(DN17="","",DM318+DN319/(IF($G$9=1,12,IF($G$9=3,3,1))))</f>
        <v/>
      </c>
      <c r="DO318" s="360"/>
      <c r="DP318" s="50" t="s">
        <v>172</v>
      </c>
    </row>
    <row r="319" spans="3:157" s="29" customFormat="1" ht="15" customHeight="1">
      <c r="C319" s="362" t="s">
        <v>442</v>
      </c>
      <c r="D319" s="381"/>
      <c r="E319" s="18"/>
      <c r="F319" s="393">
        <v>0</v>
      </c>
      <c r="G319" s="393">
        <v>0</v>
      </c>
      <c r="H319" s="393">
        <v>0</v>
      </c>
      <c r="I319" s="393">
        <v>0</v>
      </c>
      <c r="J319" s="393">
        <v>0</v>
      </c>
      <c r="K319" s="393">
        <v>0</v>
      </c>
      <c r="L319" s="393">
        <v>0</v>
      </c>
      <c r="M319" s="393">
        <v>0</v>
      </c>
      <c r="N319" s="393">
        <v>0</v>
      </c>
      <c r="O319" s="393">
        <v>0</v>
      </c>
      <c r="P319" s="393">
        <v>0</v>
      </c>
      <c r="Q319" s="393">
        <v>0</v>
      </c>
      <c r="R319" s="393">
        <v>0.05</v>
      </c>
      <c r="S319" s="393">
        <v>0</v>
      </c>
      <c r="T319" s="393">
        <v>0</v>
      </c>
      <c r="U319" s="393">
        <v>0</v>
      </c>
      <c r="V319" s="393">
        <v>0</v>
      </c>
      <c r="W319" s="393">
        <v>0</v>
      </c>
      <c r="X319" s="393">
        <v>0</v>
      </c>
      <c r="Y319" s="393">
        <v>0</v>
      </c>
      <c r="Z319" s="393">
        <v>0</v>
      </c>
      <c r="AA319" s="393">
        <v>0</v>
      </c>
      <c r="AB319" s="393">
        <v>0</v>
      </c>
      <c r="AC319" s="393">
        <v>0</v>
      </c>
      <c r="AD319" s="393">
        <v>-0.02</v>
      </c>
      <c r="AE319" s="393">
        <v>0</v>
      </c>
      <c r="AF319" s="393">
        <v>0</v>
      </c>
      <c r="AG319" s="393">
        <v>0</v>
      </c>
      <c r="AH319" s="393">
        <v>0</v>
      </c>
      <c r="AI319" s="393">
        <v>0</v>
      </c>
      <c r="AJ319" s="393">
        <v>0</v>
      </c>
      <c r="AK319" s="393">
        <v>0</v>
      </c>
      <c r="AL319" s="393">
        <v>0</v>
      </c>
      <c r="AM319" s="393">
        <v>0</v>
      </c>
      <c r="AN319" s="393">
        <v>0</v>
      </c>
      <c r="AO319" s="393">
        <v>0</v>
      </c>
      <c r="AP319" s="393">
        <v>0.04</v>
      </c>
      <c r="AQ319" s="393">
        <v>0</v>
      </c>
      <c r="AR319" s="393">
        <v>0</v>
      </c>
      <c r="AS319" s="393">
        <v>0</v>
      </c>
      <c r="AT319" s="393">
        <v>0</v>
      </c>
      <c r="AU319" s="393">
        <v>0</v>
      </c>
      <c r="AV319" s="393">
        <v>0</v>
      </c>
      <c r="AW319" s="393">
        <v>0</v>
      </c>
      <c r="AX319" s="393">
        <v>0</v>
      </c>
      <c r="AY319" s="393">
        <v>0</v>
      </c>
      <c r="AZ319" s="393">
        <v>0</v>
      </c>
      <c r="BA319" s="393">
        <v>0</v>
      </c>
      <c r="BB319" s="393">
        <v>-0.02</v>
      </c>
      <c r="BC319" s="393">
        <v>0</v>
      </c>
      <c r="BD319" s="393">
        <v>0</v>
      </c>
      <c r="BE319" s="393">
        <v>0</v>
      </c>
      <c r="BF319" s="393">
        <v>0</v>
      </c>
      <c r="BG319" s="393">
        <v>0</v>
      </c>
      <c r="BH319" s="393">
        <v>0</v>
      </c>
      <c r="BI319" s="393">
        <v>0</v>
      </c>
      <c r="BJ319" s="393">
        <v>0</v>
      </c>
      <c r="BK319" s="393">
        <v>0</v>
      </c>
      <c r="BL319" s="393">
        <v>0</v>
      </c>
      <c r="BM319" s="393">
        <v>0</v>
      </c>
      <c r="BN319" s="393">
        <v>-0.02</v>
      </c>
      <c r="BO319" s="393">
        <v>0</v>
      </c>
      <c r="BP319" s="393">
        <v>0</v>
      </c>
      <c r="BQ319" s="393">
        <v>0</v>
      </c>
      <c r="BR319" s="393">
        <v>0</v>
      </c>
      <c r="BS319" s="393">
        <v>0</v>
      </c>
      <c r="BT319" s="393">
        <v>0</v>
      </c>
      <c r="BU319" s="393">
        <v>0</v>
      </c>
      <c r="BV319" s="393">
        <v>0</v>
      </c>
      <c r="BW319" s="393">
        <v>0</v>
      </c>
      <c r="BX319" s="393">
        <v>0</v>
      </c>
      <c r="BY319" s="393">
        <v>0</v>
      </c>
      <c r="BZ319" s="393">
        <v>0</v>
      </c>
      <c r="CA319" s="393">
        <v>0</v>
      </c>
      <c r="CB319" s="393">
        <v>0</v>
      </c>
      <c r="CC319" s="393">
        <v>0</v>
      </c>
      <c r="CD319" s="393">
        <v>0</v>
      </c>
      <c r="CE319" s="393">
        <v>0</v>
      </c>
      <c r="CF319" s="393">
        <v>0</v>
      </c>
      <c r="CG319" s="393">
        <v>0</v>
      </c>
      <c r="CH319" s="393">
        <v>0</v>
      </c>
      <c r="CI319" s="393">
        <v>0</v>
      </c>
      <c r="CJ319" s="393">
        <v>0</v>
      </c>
      <c r="CK319" s="393">
        <v>0</v>
      </c>
      <c r="CL319" s="393">
        <v>0</v>
      </c>
      <c r="CM319" s="393">
        <v>0</v>
      </c>
      <c r="CN319" s="393">
        <v>0</v>
      </c>
      <c r="CO319" s="393">
        <v>0</v>
      </c>
      <c r="CP319" s="393">
        <v>0</v>
      </c>
      <c r="CQ319" s="393">
        <v>0</v>
      </c>
      <c r="CR319" s="393">
        <v>0</v>
      </c>
      <c r="CS319" s="393">
        <v>0</v>
      </c>
      <c r="CT319" s="393">
        <v>0</v>
      </c>
      <c r="CU319" s="393">
        <v>0</v>
      </c>
      <c r="CV319" s="393">
        <v>0</v>
      </c>
      <c r="CW319" s="393">
        <v>0</v>
      </c>
      <c r="CX319" s="393">
        <v>0</v>
      </c>
      <c r="CY319" s="393">
        <v>0</v>
      </c>
      <c r="CZ319" s="393">
        <v>0</v>
      </c>
      <c r="DA319" s="393">
        <v>0</v>
      </c>
      <c r="DB319" s="393">
        <v>0</v>
      </c>
      <c r="DC319" s="393">
        <v>0</v>
      </c>
      <c r="DD319" s="393">
        <v>0</v>
      </c>
      <c r="DE319" s="393">
        <v>0</v>
      </c>
      <c r="DF319" s="393">
        <v>0</v>
      </c>
      <c r="DG319" s="393">
        <v>0</v>
      </c>
      <c r="DH319" s="393">
        <v>0</v>
      </c>
      <c r="DI319" s="393">
        <v>0</v>
      </c>
      <c r="DJ319" s="393">
        <v>0</v>
      </c>
      <c r="DK319" s="393">
        <v>0</v>
      </c>
      <c r="DL319" s="393">
        <v>0</v>
      </c>
      <c r="DM319" s="393">
        <v>0</v>
      </c>
      <c r="DN319" s="393">
        <v>0</v>
      </c>
      <c r="DO319" s="51"/>
      <c r="DP319" s="50" t="s">
        <v>172</v>
      </c>
      <c r="DQ319" s="392"/>
    </row>
    <row r="320" spans="3:157" s="29" customFormat="1" ht="15" customHeight="1">
      <c r="C320" s="362" t="s">
        <v>441</v>
      </c>
      <c r="D320" s="382"/>
      <c r="E320" s="61"/>
      <c r="F320" s="333">
        <v>0</v>
      </c>
      <c r="G320" s="333">
        <v>0</v>
      </c>
      <c r="H320" s="333">
        <v>0</v>
      </c>
      <c r="I320" s="333">
        <v>0</v>
      </c>
      <c r="J320" s="333">
        <v>0</v>
      </c>
      <c r="K320" s="333">
        <v>0</v>
      </c>
      <c r="L320" s="333">
        <v>0</v>
      </c>
      <c r="M320" s="333">
        <v>0</v>
      </c>
      <c r="N320" s="333">
        <v>0</v>
      </c>
      <c r="O320" s="333">
        <v>0</v>
      </c>
      <c r="P320" s="333">
        <v>0</v>
      </c>
      <c r="Q320" s="333">
        <v>0</v>
      </c>
      <c r="R320" s="333">
        <v>0</v>
      </c>
      <c r="S320" s="333">
        <v>0</v>
      </c>
      <c r="T320" s="333">
        <v>0</v>
      </c>
      <c r="U320" s="333">
        <v>0</v>
      </c>
      <c r="V320" s="333">
        <v>0</v>
      </c>
      <c r="W320" s="333">
        <v>0</v>
      </c>
      <c r="X320" s="333">
        <v>0</v>
      </c>
      <c r="Y320" s="333">
        <v>0</v>
      </c>
      <c r="Z320" s="333">
        <v>0</v>
      </c>
      <c r="AA320" s="333">
        <v>0</v>
      </c>
      <c r="AB320" s="333">
        <v>0</v>
      </c>
      <c r="AC320" s="333">
        <v>0</v>
      </c>
      <c r="AD320" s="333">
        <v>175</v>
      </c>
      <c r="AE320" s="333">
        <v>0</v>
      </c>
      <c r="AF320" s="333">
        <v>0</v>
      </c>
      <c r="AG320" s="333">
        <v>0</v>
      </c>
      <c r="AH320" s="333">
        <v>0</v>
      </c>
      <c r="AI320" s="333">
        <v>0</v>
      </c>
      <c r="AJ320" s="333">
        <v>0</v>
      </c>
      <c r="AK320" s="333">
        <v>0</v>
      </c>
      <c r="AL320" s="333">
        <v>0</v>
      </c>
      <c r="AM320" s="333">
        <v>0</v>
      </c>
      <c r="AN320" s="333">
        <v>0</v>
      </c>
      <c r="AO320" s="333">
        <v>0</v>
      </c>
      <c r="AP320" s="333">
        <v>0</v>
      </c>
      <c r="AQ320" s="333">
        <v>0</v>
      </c>
      <c r="AR320" s="333">
        <v>0</v>
      </c>
      <c r="AS320" s="333">
        <v>0</v>
      </c>
      <c r="AT320" s="333">
        <v>0</v>
      </c>
      <c r="AU320" s="333">
        <v>0</v>
      </c>
      <c r="AV320" s="333">
        <v>0</v>
      </c>
      <c r="AW320" s="333">
        <v>0</v>
      </c>
      <c r="AX320" s="333">
        <v>0</v>
      </c>
      <c r="AY320" s="333">
        <v>0</v>
      </c>
      <c r="AZ320" s="333">
        <v>0</v>
      </c>
      <c r="BA320" s="333">
        <v>0</v>
      </c>
      <c r="BB320" s="333">
        <v>0</v>
      </c>
      <c r="BC320" s="333">
        <v>0</v>
      </c>
      <c r="BD320" s="333">
        <v>0</v>
      </c>
      <c r="BE320" s="333">
        <v>0</v>
      </c>
      <c r="BF320" s="333">
        <v>0</v>
      </c>
      <c r="BG320" s="333">
        <v>0</v>
      </c>
      <c r="BH320" s="333">
        <v>0</v>
      </c>
      <c r="BI320" s="333">
        <v>0</v>
      </c>
      <c r="BJ320" s="333">
        <v>0</v>
      </c>
      <c r="BK320" s="333">
        <v>0</v>
      </c>
      <c r="BL320" s="333">
        <v>0</v>
      </c>
      <c r="BM320" s="333">
        <v>0</v>
      </c>
      <c r="BN320" s="333">
        <v>0</v>
      </c>
      <c r="BO320" s="333">
        <v>0</v>
      </c>
      <c r="BP320" s="333">
        <v>0</v>
      </c>
      <c r="BQ320" s="333">
        <v>0</v>
      </c>
      <c r="BR320" s="333">
        <v>0</v>
      </c>
      <c r="BS320" s="333">
        <v>0</v>
      </c>
      <c r="BT320" s="333">
        <v>0</v>
      </c>
      <c r="BU320" s="333">
        <v>0</v>
      </c>
      <c r="BV320" s="333">
        <v>0</v>
      </c>
      <c r="BW320" s="333">
        <v>0</v>
      </c>
      <c r="BX320" s="333">
        <v>0</v>
      </c>
      <c r="BY320" s="333">
        <v>0</v>
      </c>
      <c r="BZ320" s="333">
        <v>0</v>
      </c>
      <c r="CA320" s="333">
        <v>0</v>
      </c>
      <c r="CB320" s="333">
        <v>0</v>
      </c>
      <c r="CC320" s="333">
        <v>0</v>
      </c>
      <c r="CD320" s="333">
        <v>0</v>
      </c>
      <c r="CE320" s="333">
        <v>0</v>
      </c>
      <c r="CF320" s="333">
        <v>0</v>
      </c>
      <c r="CG320" s="333">
        <v>0</v>
      </c>
      <c r="CH320" s="333">
        <v>0</v>
      </c>
      <c r="CI320" s="333">
        <v>0</v>
      </c>
      <c r="CJ320" s="333">
        <v>0</v>
      </c>
      <c r="CK320" s="333">
        <v>0</v>
      </c>
      <c r="CL320" s="333">
        <v>0</v>
      </c>
      <c r="CM320" s="333">
        <v>0</v>
      </c>
      <c r="CN320" s="333">
        <v>0</v>
      </c>
      <c r="CO320" s="333">
        <v>0</v>
      </c>
      <c r="CP320" s="333">
        <v>0</v>
      </c>
      <c r="CQ320" s="333">
        <v>0</v>
      </c>
      <c r="CR320" s="333">
        <v>0</v>
      </c>
      <c r="CS320" s="333">
        <v>0</v>
      </c>
      <c r="CT320" s="333">
        <v>0</v>
      </c>
      <c r="CU320" s="333">
        <v>0</v>
      </c>
      <c r="CV320" s="333">
        <v>0</v>
      </c>
      <c r="CW320" s="333">
        <v>0</v>
      </c>
      <c r="CX320" s="333">
        <v>0</v>
      </c>
      <c r="CY320" s="333">
        <v>0</v>
      </c>
      <c r="CZ320" s="333">
        <v>0</v>
      </c>
      <c r="DA320" s="333">
        <v>0</v>
      </c>
      <c r="DB320" s="333">
        <v>0</v>
      </c>
      <c r="DC320" s="333">
        <v>0</v>
      </c>
      <c r="DD320" s="333">
        <v>0</v>
      </c>
      <c r="DE320" s="333">
        <v>0</v>
      </c>
      <c r="DF320" s="333">
        <v>0</v>
      </c>
      <c r="DG320" s="333">
        <v>0</v>
      </c>
      <c r="DH320" s="333">
        <v>0</v>
      </c>
      <c r="DI320" s="333">
        <v>0</v>
      </c>
      <c r="DJ320" s="333">
        <v>0</v>
      </c>
      <c r="DK320" s="333">
        <v>0</v>
      </c>
      <c r="DL320" s="333">
        <v>0</v>
      </c>
      <c r="DM320" s="333">
        <v>0</v>
      </c>
      <c r="DN320" s="333">
        <v>0</v>
      </c>
      <c r="DO320" s="60"/>
      <c r="DP320" s="50" t="s">
        <v>172</v>
      </c>
    </row>
    <row r="321" spans="3:120" s="29" customFormat="1" ht="15" customHeight="1">
      <c r="C321" s="354" t="str">
        <f>"Total " &amp;C316</f>
        <v>Total Room Revenue</v>
      </c>
      <c r="D321" s="381"/>
      <c r="E321" s="18"/>
      <c r="F321" s="389">
        <f>IF(F17="","",F317*F306)</f>
        <v>0</v>
      </c>
      <c r="G321" s="389">
        <f t="shared" ref="G321:AC321" si="860">IF(G17="","",G317*G306)</f>
        <v>0</v>
      </c>
      <c r="H321" s="389">
        <f t="shared" si="860"/>
        <v>0</v>
      </c>
      <c r="I321" s="389">
        <f t="shared" si="860"/>
        <v>0</v>
      </c>
      <c r="J321" s="389">
        <f t="shared" si="860"/>
        <v>0</v>
      </c>
      <c r="K321" s="389">
        <f t="shared" si="860"/>
        <v>0</v>
      </c>
      <c r="L321" s="389">
        <f t="shared" si="860"/>
        <v>0</v>
      </c>
      <c r="M321" s="389">
        <f t="shared" si="860"/>
        <v>0</v>
      </c>
      <c r="N321" s="389">
        <f t="shared" si="860"/>
        <v>0</v>
      </c>
      <c r="O321" s="389">
        <f t="shared" si="860"/>
        <v>0</v>
      </c>
      <c r="P321" s="389">
        <f t="shared" si="860"/>
        <v>0</v>
      </c>
      <c r="Q321" s="389">
        <f t="shared" si="860"/>
        <v>0</v>
      </c>
      <c r="R321" s="389">
        <f t="shared" si="860"/>
        <v>0</v>
      </c>
      <c r="S321" s="389">
        <f t="shared" si="860"/>
        <v>0</v>
      </c>
      <c r="T321" s="389">
        <f t="shared" si="860"/>
        <v>0</v>
      </c>
      <c r="U321" s="389">
        <f t="shared" si="860"/>
        <v>0</v>
      </c>
      <c r="V321" s="389">
        <f t="shared" si="860"/>
        <v>0</v>
      </c>
      <c r="W321" s="389">
        <f t="shared" si="860"/>
        <v>0</v>
      </c>
      <c r="X321" s="389">
        <f t="shared" si="860"/>
        <v>0</v>
      </c>
      <c r="Y321" s="389">
        <f t="shared" si="860"/>
        <v>0</v>
      </c>
      <c r="Z321" s="389">
        <f t="shared" si="860"/>
        <v>0</v>
      </c>
      <c r="AA321" s="389">
        <f t="shared" si="860"/>
        <v>0</v>
      </c>
      <c r="AB321" s="389">
        <f t="shared" si="860"/>
        <v>0</v>
      </c>
      <c r="AC321" s="389">
        <f t="shared" si="860"/>
        <v>0</v>
      </c>
      <c r="AD321" s="389">
        <f>IF(AD17="","",AD317*AD306)</f>
        <v>364525</v>
      </c>
      <c r="AE321" s="389">
        <f t="shared" ref="AE321:CA321" si="861">IF(AE17="","",AE317*AE306)</f>
        <v>355787.25</v>
      </c>
      <c r="AF321" s="389">
        <f t="shared" si="861"/>
        <v>370746.80562499998</v>
      </c>
      <c r="AG321" s="389">
        <f t="shared" si="861"/>
        <v>361799.98873593746</v>
      </c>
      <c r="AH321" s="389">
        <f t="shared" si="861"/>
        <v>376845.01458332414</v>
      </c>
      <c r="AI321" s="389">
        <f t="shared" si="861"/>
        <v>380090.70716319577</v>
      </c>
      <c r="AJ321" s="389">
        <f t="shared" si="861"/>
        <v>370915.37065181567</v>
      </c>
      <c r="AK321" s="389">
        <f t="shared" si="861"/>
        <v>386445.67538325</v>
      </c>
      <c r="AL321" s="389">
        <f t="shared" si="861"/>
        <v>377057.00441264868</v>
      </c>
      <c r="AM321" s="389">
        <f t="shared" si="861"/>
        <v>392675.76957886101</v>
      </c>
      <c r="AN321" s="389">
        <f t="shared" si="861"/>
        <v>395989.97813090135</v>
      </c>
      <c r="AO321" s="389">
        <f t="shared" si="861"/>
        <v>360465.71181004168</v>
      </c>
      <c r="AP321" s="389">
        <f t="shared" si="861"/>
        <v>403818.72870647698</v>
      </c>
      <c r="AQ321" s="389">
        <f t="shared" si="861"/>
        <v>395255.67295841355</v>
      </c>
      <c r="AR321" s="389">
        <f t="shared" si="861"/>
        <v>412936.63114655326</v>
      </c>
      <c r="AS321" s="389">
        <f t="shared" si="861"/>
        <v>404299.00719983084</v>
      </c>
      <c r="AT321" s="389">
        <f t="shared" si="861"/>
        <v>422397.80083308159</v>
      </c>
      <c r="AU321" s="389">
        <f t="shared" si="861"/>
        <v>427283.18355220102</v>
      </c>
      <c r="AV321" s="389">
        <f t="shared" si="861"/>
        <v>418160.11017365404</v>
      </c>
      <c r="AW321" s="389">
        <f t="shared" si="861"/>
        <v>436805.26747562492</v>
      </c>
      <c r="AX321" s="389">
        <f t="shared" si="861"/>
        <v>427601.82948446466</v>
      </c>
      <c r="AY321" s="389">
        <f t="shared" si="861"/>
        <v>446682.32911639172</v>
      </c>
      <c r="AZ321" s="389">
        <f t="shared" si="861"/>
        <v>451780.82438812428</v>
      </c>
      <c r="BA321" s="389">
        <f t="shared" si="861"/>
        <v>412562.08769206307</v>
      </c>
      <c r="BB321" s="389">
        <f t="shared" si="861"/>
        <v>460957.92866295297</v>
      </c>
      <c r="BC321" s="389">
        <f t="shared" si="861"/>
        <v>448097.58981286053</v>
      </c>
      <c r="BD321" s="389">
        <f t="shared" si="861"/>
        <v>464807.24747696135</v>
      </c>
      <c r="BE321" s="389">
        <f t="shared" si="861"/>
        <v>451839.51586667972</v>
      </c>
      <c r="BF321" s="389">
        <f t="shared" si="861"/>
        <v>468688.71077620471</v>
      </c>
      <c r="BG321" s="389">
        <f t="shared" si="861"/>
        <v>470641.58040443889</v>
      </c>
      <c r="BH321" s="389">
        <f t="shared" si="861"/>
        <v>457511.07580828143</v>
      </c>
      <c r="BI321" s="389">
        <f t="shared" si="861"/>
        <v>474571.76443524682</v>
      </c>
      <c r="BJ321" s="389">
        <f t="shared" si="861"/>
        <v>461331.61100730544</v>
      </c>
      <c r="BK321" s="389">
        <f t="shared" si="861"/>
        <v>478534.76823200641</v>
      </c>
      <c r="BL321" s="389">
        <f t="shared" si="861"/>
        <v>480528.66309963976</v>
      </c>
      <c r="BM321" s="389">
        <f t="shared" si="861"/>
        <v>451511.02448567637</v>
      </c>
      <c r="BN321" s="389">
        <f t="shared" si="861"/>
        <v>483737.19302721124</v>
      </c>
      <c r="BO321" s="389" t="str">
        <f t="shared" si="861"/>
        <v/>
      </c>
      <c r="BP321" s="389" t="str">
        <f t="shared" si="861"/>
        <v/>
      </c>
      <c r="BQ321" s="389" t="str">
        <f t="shared" si="861"/>
        <v/>
      </c>
      <c r="BR321" s="389" t="str">
        <f t="shared" si="861"/>
        <v/>
      </c>
      <c r="BS321" s="389" t="str">
        <f t="shared" si="861"/>
        <v/>
      </c>
      <c r="BT321" s="389" t="str">
        <f t="shared" si="861"/>
        <v/>
      </c>
      <c r="BU321" s="389" t="str">
        <f t="shared" si="861"/>
        <v/>
      </c>
      <c r="BV321" s="389" t="str">
        <f t="shared" si="861"/>
        <v/>
      </c>
      <c r="BW321" s="389" t="str">
        <f t="shared" si="861"/>
        <v/>
      </c>
      <c r="BX321" s="389" t="str">
        <f t="shared" si="861"/>
        <v/>
      </c>
      <c r="BY321" s="389" t="str">
        <f t="shared" si="861"/>
        <v/>
      </c>
      <c r="BZ321" s="389" t="str">
        <f t="shared" si="861"/>
        <v/>
      </c>
      <c r="CA321" s="389" t="str">
        <f t="shared" si="861"/>
        <v/>
      </c>
      <c r="CB321" s="389" t="str">
        <f t="shared" ref="CB321:DN321" si="862">IF(CB17="","",CB317*CB306)</f>
        <v/>
      </c>
      <c r="CC321" s="389" t="str">
        <f t="shared" si="862"/>
        <v/>
      </c>
      <c r="CD321" s="389" t="str">
        <f t="shared" si="862"/>
        <v/>
      </c>
      <c r="CE321" s="389" t="str">
        <f t="shared" si="862"/>
        <v/>
      </c>
      <c r="CF321" s="389" t="str">
        <f t="shared" si="862"/>
        <v/>
      </c>
      <c r="CG321" s="389" t="str">
        <f t="shared" si="862"/>
        <v/>
      </c>
      <c r="CH321" s="389" t="str">
        <f t="shared" si="862"/>
        <v/>
      </c>
      <c r="CI321" s="389" t="str">
        <f t="shared" si="862"/>
        <v/>
      </c>
      <c r="CJ321" s="389" t="str">
        <f t="shared" si="862"/>
        <v/>
      </c>
      <c r="CK321" s="389" t="str">
        <f t="shared" si="862"/>
        <v/>
      </c>
      <c r="CL321" s="389" t="str">
        <f t="shared" si="862"/>
        <v/>
      </c>
      <c r="CM321" s="389" t="str">
        <f t="shared" si="862"/>
        <v/>
      </c>
      <c r="CN321" s="389" t="str">
        <f t="shared" si="862"/>
        <v/>
      </c>
      <c r="CO321" s="389" t="str">
        <f t="shared" si="862"/>
        <v/>
      </c>
      <c r="CP321" s="389" t="str">
        <f t="shared" si="862"/>
        <v/>
      </c>
      <c r="CQ321" s="389" t="str">
        <f t="shared" si="862"/>
        <v/>
      </c>
      <c r="CR321" s="389" t="str">
        <f t="shared" si="862"/>
        <v/>
      </c>
      <c r="CS321" s="389" t="str">
        <f t="shared" si="862"/>
        <v/>
      </c>
      <c r="CT321" s="389" t="str">
        <f t="shared" si="862"/>
        <v/>
      </c>
      <c r="CU321" s="389" t="str">
        <f t="shared" si="862"/>
        <v/>
      </c>
      <c r="CV321" s="389" t="str">
        <f t="shared" si="862"/>
        <v/>
      </c>
      <c r="CW321" s="389" t="str">
        <f t="shared" si="862"/>
        <v/>
      </c>
      <c r="CX321" s="389" t="str">
        <f t="shared" si="862"/>
        <v/>
      </c>
      <c r="CY321" s="389" t="str">
        <f t="shared" si="862"/>
        <v/>
      </c>
      <c r="CZ321" s="389" t="str">
        <f t="shared" si="862"/>
        <v/>
      </c>
      <c r="DA321" s="389" t="str">
        <f t="shared" si="862"/>
        <v/>
      </c>
      <c r="DB321" s="389" t="str">
        <f t="shared" si="862"/>
        <v/>
      </c>
      <c r="DC321" s="389" t="str">
        <f t="shared" si="862"/>
        <v/>
      </c>
      <c r="DD321" s="389" t="str">
        <f t="shared" si="862"/>
        <v/>
      </c>
      <c r="DE321" s="389" t="str">
        <f t="shared" si="862"/>
        <v/>
      </c>
      <c r="DF321" s="389" t="str">
        <f t="shared" si="862"/>
        <v/>
      </c>
      <c r="DG321" s="389" t="str">
        <f t="shared" si="862"/>
        <v/>
      </c>
      <c r="DH321" s="389" t="str">
        <f t="shared" si="862"/>
        <v/>
      </c>
      <c r="DI321" s="389" t="str">
        <f t="shared" si="862"/>
        <v/>
      </c>
      <c r="DJ321" s="389" t="str">
        <f t="shared" si="862"/>
        <v/>
      </c>
      <c r="DK321" s="389" t="str">
        <f t="shared" si="862"/>
        <v/>
      </c>
      <c r="DL321" s="389" t="str">
        <f t="shared" si="862"/>
        <v/>
      </c>
      <c r="DM321" s="389" t="str">
        <f t="shared" si="862"/>
        <v/>
      </c>
      <c r="DN321" s="389" t="str">
        <f t="shared" si="862"/>
        <v/>
      </c>
      <c r="DO321" s="51">
        <f>SUM(F321:DN321)</f>
        <v>15605686.421897314</v>
      </c>
      <c r="DP321" s="50" t="s">
        <v>172</v>
      </c>
    </row>
    <row r="322" spans="3:120" s="29" customFormat="1" ht="15" customHeight="1">
      <c r="C322" s="18"/>
      <c r="D322" s="381"/>
      <c r="E322" s="18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51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50" t="s">
        <v>172</v>
      </c>
    </row>
    <row r="323" spans="3:120" s="29" customFormat="1" ht="15" customHeight="1">
      <c r="C323" s="366" t="s">
        <v>435</v>
      </c>
      <c r="D323" s="370">
        <v>0.77300000000000002</v>
      </c>
      <c r="E323" s="18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50" t="s">
        <v>172</v>
      </c>
    </row>
    <row r="324" spans="3:120" s="29" customFormat="1" ht="15" customHeight="1">
      <c r="C324" s="366" t="s">
        <v>434</v>
      </c>
      <c r="D324" s="370">
        <v>0.81499999999999995</v>
      </c>
      <c r="E324" s="18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50" t="s">
        <v>172</v>
      </c>
    </row>
    <row r="325" spans="3:120" s="29" customFormat="1" ht="15" customHeight="1">
      <c r="C325" s="366" t="s">
        <v>421</v>
      </c>
      <c r="D325" s="369">
        <v>24</v>
      </c>
      <c r="E325" s="18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50" t="s">
        <v>172</v>
      </c>
    </row>
    <row r="326" spans="3:120" s="29" customFormat="1" ht="15" customHeight="1">
      <c r="C326" s="368"/>
      <c r="D326" s="381"/>
      <c r="E326" s="18"/>
      <c r="F326" s="391"/>
      <c r="G326" s="391"/>
      <c r="H326" s="391"/>
      <c r="I326" s="391"/>
      <c r="J326" s="391"/>
      <c r="K326" s="391"/>
      <c r="L326" s="391"/>
      <c r="M326" s="391"/>
      <c r="N326" s="391"/>
      <c r="O326" s="391"/>
      <c r="P326" s="391"/>
      <c r="Q326" s="391"/>
      <c r="R326" s="391"/>
      <c r="S326" s="391"/>
      <c r="T326" s="391"/>
      <c r="U326" s="391"/>
      <c r="V326" s="391"/>
      <c r="W326" s="391"/>
      <c r="X326" s="391"/>
      <c r="Y326" s="391"/>
      <c r="Z326" s="391"/>
      <c r="AA326" s="391"/>
      <c r="AB326" s="391"/>
      <c r="AC326" s="391"/>
      <c r="AD326" s="391"/>
      <c r="AE326" s="391"/>
      <c r="AF326" s="391"/>
      <c r="AG326" s="391"/>
      <c r="AH326" s="391"/>
      <c r="AI326" s="391"/>
      <c r="AJ326" s="391"/>
      <c r="AK326" s="391"/>
      <c r="AL326" s="391"/>
      <c r="AM326" s="391"/>
      <c r="AN326" s="391"/>
      <c r="AO326" s="391"/>
      <c r="AP326" s="391"/>
      <c r="AQ326" s="391"/>
      <c r="AR326" s="391"/>
      <c r="AS326" s="391"/>
      <c r="AT326" s="391"/>
      <c r="AU326" s="391"/>
      <c r="AV326" s="391"/>
      <c r="AW326" s="391"/>
      <c r="AX326" s="391"/>
      <c r="AY326" s="391"/>
      <c r="AZ326" s="391"/>
      <c r="BA326" s="391"/>
      <c r="BB326" s="391"/>
      <c r="BC326" s="391"/>
      <c r="BD326" s="391"/>
      <c r="BE326" s="391"/>
      <c r="BF326" s="391"/>
      <c r="BG326" s="391"/>
      <c r="BH326" s="391"/>
      <c r="BI326" s="391"/>
      <c r="BJ326" s="391"/>
      <c r="BK326" s="391"/>
      <c r="BL326" s="391"/>
      <c r="BM326" s="391"/>
      <c r="BN326" s="391"/>
      <c r="BO326" s="391"/>
      <c r="BP326" s="391"/>
      <c r="BQ326" s="391"/>
      <c r="BR326" s="391"/>
      <c r="BS326" s="391"/>
      <c r="BT326" s="391"/>
      <c r="BU326" s="391"/>
      <c r="BV326" s="391"/>
      <c r="BW326" s="391"/>
      <c r="BX326" s="391"/>
      <c r="BY326" s="391"/>
      <c r="BZ326" s="391"/>
      <c r="CA326" s="391"/>
      <c r="CB326" s="391"/>
      <c r="CC326" s="391"/>
      <c r="CD326" s="391"/>
      <c r="CE326" s="391"/>
      <c r="CF326" s="391"/>
      <c r="CG326" s="391"/>
      <c r="CH326" s="391"/>
      <c r="CI326" s="391"/>
      <c r="CJ326" s="391"/>
      <c r="CK326" s="391"/>
      <c r="CL326" s="391"/>
      <c r="CM326" s="391"/>
      <c r="CN326" s="391"/>
      <c r="CO326" s="391"/>
      <c r="CP326" s="391"/>
      <c r="CQ326" s="391"/>
      <c r="CR326" s="391"/>
      <c r="CS326" s="391"/>
      <c r="CT326" s="391"/>
      <c r="CU326" s="391"/>
      <c r="CV326" s="391"/>
      <c r="CW326" s="391"/>
      <c r="CX326" s="391"/>
      <c r="CY326" s="391"/>
      <c r="CZ326" s="391"/>
      <c r="DA326" s="391"/>
      <c r="DB326" s="391"/>
      <c r="DC326" s="391"/>
      <c r="DD326" s="391"/>
      <c r="DE326" s="391"/>
      <c r="DF326" s="391"/>
      <c r="DG326" s="391"/>
      <c r="DH326" s="391"/>
      <c r="DI326" s="391"/>
      <c r="DJ326" s="391"/>
      <c r="DK326" s="391"/>
      <c r="DL326" s="391"/>
      <c r="DM326" s="391"/>
      <c r="DN326" s="391"/>
      <c r="DO326" s="391"/>
      <c r="DP326" s="50" t="s">
        <v>172</v>
      </c>
    </row>
    <row r="327" spans="3:120" s="29" customFormat="1" ht="15" customHeight="1">
      <c r="C327" s="366" t="str">
        <f>C321&amp;" Gross Margin"</f>
        <v>Total Room Revenue Gross Margin</v>
      </c>
      <c r="D327" s="382"/>
      <c r="E327" s="61"/>
      <c r="F327" s="360">
        <f t="shared" ref="F327:AK327" si="863">IF(F17="","",IF(F$17&lt;$E$83,0,IF(F$17=$E$83,$D$323,IF(F$17&gt;=$E$83+$D$325,$D$324,E327+($D$324-$D323)/$D$325))))</f>
        <v>0</v>
      </c>
      <c r="G327" s="360">
        <f t="shared" si="863"/>
        <v>0</v>
      </c>
      <c r="H327" s="360">
        <f t="shared" si="863"/>
        <v>0</v>
      </c>
      <c r="I327" s="360">
        <f t="shared" si="863"/>
        <v>0</v>
      </c>
      <c r="J327" s="360">
        <f t="shared" si="863"/>
        <v>0</v>
      </c>
      <c r="K327" s="360">
        <f t="shared" si="863"/>
        <v>0</v>
      </c>
      <c r="L327" s="360">
        <f t="shared" si="863"/>
        <v>0</v>
      </c>
      <c r="M327" s="360">
        <f t="shared" si="863"/>
        <v>0</v>
      </c>
      <c r="N327" s="360">
        <f t="shared" si="863"/>
        <v>0</v>
      </c>
      <c r="O327" s="360">
        <f t="shared" si="863"/>
        <v>0</v>
      </c>
      <c r="P327" s="360">
        <f t="shared" si="863"/>
        <v>0</v>
      </c>
      <c r="Q327" s="360">
        <f t="shared" si="863"/>
        <v>0</v>
      </c>
      <c r="R327" s="360">
        <f t="shared" si="863"/>
        <v>0</v>
      </c>
      <c r="S327" s="360">
        <f t="shared" si="863"/>
        <v>0</v>
      </c>
      <c r="T327" s="360">
        <f t="shared" si="863"/>
        <v>0</v>
      </c>
      <c r="U327" s="360">
        <f t="shared" si="863"/>
        <v>0</v>
      </c>
      <c r="V327" s="360">
        <f t="shared" si="863"/>
        <v>0</v>
      </c>
      <c r="W327" s="360">
        <f t="shared" si="863"/>
        <v>0</v>
      </c>
      <c r="X327" s="360">
        <f t="shared" si="863"/>
        <v>0</v>
      </c>
      <c r="Y327" s="360">
        <f t="shared" si="863"/>
        <v>0</v>
      </c>
      <c r="Z327" s="360">
        <f t="shared" si="863"/>
        <v>0</v>
      </c>
      <c r="AA327" s="360">
        <f t="shared" si="863"/>
        <v>0</v>
      </c>
      <c r="AB327" s="360">
        <f t="shared" si="863"/>
        <v>0</v>
      </c>
      <c r="AC327" s="360">
        <f t="shared" si="863"/>
        <v>0</v>
      </c>
      <c r="AD327" s="360">
        <f t="shared" si="863"/>
        <v>0.77300000000000002</v>
      </c>
      <c r="AE327" s="360">
        <f t="shared" si="863"/>
        <v>0.77475000000000005</v>
      </c>
      <c r="AF327" s="360">
        <f t="shared" si="863"/>
        <v>0.77650000000000008</v>
      </c>
      <c r="AG327" s="360">
        <f t="shared" si="863"/>
        <v>0.77825000000000011</v>
      </c>
      <c r="AH327" s="360">
        <f t="shared" si="863"/>
        <v>0.78000000000000014</v>
      </c>
      <c r="AI327" s="360">
        <f t="shared" si="863"/>
        <v>0.78175000000000017</v>
      </c>
      <c r="AJ327" s="360">
        <f t="shared" si="863"/>
        <v>0.7835000000000002</v>
      </c>
      <c r="AK327" s="360">
        <f t="shared" si="863"/>
        <v>0.78525000000000023</v>
      </c>
      <c r="AL327" s="360">
        <f t="shared" ref="AL327:BQ327" si="864">IF(AL17="","",IF(AL$17&lt;$E$83,0,IF(AL$17=$E$83,$D$323,IF(AL$17&gt;=$E$83+$D$325,$D$324,AK327+($D$324-$D323)/$D$325))))</f>
        <v>0.78700000000000025</v>
      </c>
      <c r="AM327" s="360">
        <f t="shared" si="864"/>
        <v>0.78875000000000028</v>
      </c>
      <c r="AN327" s="360">
        <f t="shared" si="864"/>
        <v>0.79050000000000031</v>
      </c>
      <c r="AO327" s="360">
        <f t="shared" si="864"/>
        <v>0.79225000000000034</v>
      </c>
      <c r="AP327" s="360">
        <f t="shared" si="864"/>
        <v>0.79400000000000037</v>
      </c>
      <c r="AQ327" s="360">
        <f t="shared" si="864"/>
        <v>0.7957500000000004</v>
      </c>
      <c r="AR327" s="360">
        <f t="shared" si="864"/>
        <v>0.79750000000000043</v>
      </c>
      <c r="AS327" s="360">
        <f t="shared" si="864"/>
        <v>0.79925000000000046</v>
      </c>
      <c r="AT327" s="360">
        <f t="shared" si="864"/>
        <v>0.80100000000000049</v>
      </c>
      <c r="AU327" s="360">
        <f t="shared" si="864"/>
        <v>0.80275000000000052</v>
      </c>
      <c r="AV327" s="360">
        <f t="shared" si="864"/>
        <v>0.80450000000000055</v>
      </c>
      <c r="AW327" s="360">
        <f t="shared" si="864"/>
        <v>0.80625000000000058</v>
      </c>
      <c r="AX327" s="360">
        <f t="shared" si="864"/>
        <v>0.80800000000000061</v>
      </c>
      <c r="AY327" s="360">
        <f t="shared" si="864"/>
        <v>0.80975000000000064</v>
      </c>
      <c r="AZ327" s="360">
        <f t="shared" si="864"/>
        <v>0.81150000000000067</v>
      </c>
      <c r="BA327" s="360">
        <f t="shared" si="864"/>
        <v>0.81325000000000069</v>
      </c>
      <c r="BB327" s="360">
        <f t="shared" si="864"/>
        <v>0.81499999999999995</v>
      </c>
      <c r="BC327" s="360">
        <f t="shared" si="864"/>
        <v>0.81499999999999995</v>
      </c>
      <c r="BD327" s="360">
        <f t="shared" si="864"/>
        <v>0.81499999999999995</v>
      </c>
      <c r="BE327" s="360">
        <f t="shared" si="864"/>
        <v>0.81499999999999995</v>
      </c>
      <c r="BF327" s="360">
        <f t="shared" si="864"/>
        <v>0.81499999999999995</v>
      </c>
      <c r="BG327" s="360">
        <f t="shared" si="864"/>
        <v>0.81499999999999995</v>
      </c>
      <c r="BH327" s="360">
        <f t="shared" si="864"/>
        <v>0.81499999999999995</v>
      </c>
      <c r="BI327" s="360">
        <f t="shared" si="864"/>
        <v>0.81499999999999995</v>
      </c>
      <c r="BJ327" s="360">
        <f t="shared" si="864"/>
        <v>0.81499999999999995</v>
      </c>
      <c r="BK327" s="360">
        <f t="shared" si="864"/>
        <v>0.81499999999999995</v>
      </c>
      <c r="BL327" s="360">
        <f t="shared" si="864"/>
        <v>0.81499999999999995</v>
      </c>
      <c r="BM327" s="360">
        <f t="shared" si="864"/>
        <v>0.81499999999999995</v>
      </c>
      <c r="BN327" s="360">
        <f t="shared" si="864"/>
        <v>0.81499999999999995</v>
      </c>
      <c r="BO327" s="360" t="str">
        <f t="shared" si="864"/>
        <v/>
      </c>
      <c r="BP327" s="360" t="str">
        <f t="shared" si="864"/>
        <v/>
      </c>
      <c r="BQ327" s="360" t="str">
        <f t="shared" si="864"/>
        <v/>
      </c>
      <c r="BR327" s="360" t="str">
        <f t="shared" ref="BR327:CA327" si="865">IF(BR17="","",IF(BR$17&lt;$E$83,0,IF(BR$17=$E$83,$D$323,IF(BR$17&gt;=$E$83+$D$325,$D$324,BQ327+($D$324-$D323)/$D$325))))</f>
        <v/>
      </c>
      <c r="BS327" s="360" t="str">
        <f t="shared" si="865"/>
        <v/>
      </c>
      <c r="BT327" s="360" t="str">
        <f t="shared" si="865"/>
        <v/>
      </c>
      <c r="BU327" s="360" t="str">
        <f t="shared" si="865"/>
        <v/>
      </c>
      <c r="BV327" s="360" t="str">
        <f t="shared" si="865"/>
        <v/>
      </c>
      <c r="BW327" s="360" t="str">
        <f t="shared" si="865"/>
        <v/>
      </c>
      <c r="BX327" s="360" t="str">
        <f t="shared" si="865"/>
        <v/>
      </c>
      <c r="BY327" s="360" t="str">
        <f t="shared" si="865"/>
        <v/>
      </c>
      <c r="BZ327" s="360" t="str">
        <f t="shared" si="865"/>
        <v/>
      </c>
      <c r="CA327" s="360" t="str">
        <f t="shared" si="865"/>
        <v/>
      </c>
      <c r="CB327" s="360" t="str">
        <f t="shared" ref="CB327" si="866">IF(CB17="","",IF(CB$17&lt;$E$83,0,IF(CB$17=$E$83,$D$323,IF(CB$17&gt;=$E$83+$D$325,$D$324,CA327+($D$324-$D323)/$D$325))))</f>
        <v/>
      </c>
      <c r="CC327" s="360" t="str">
        <f t="shared" ref="CC327" si="867">IF(CC17="","",IF(CC$17&lt;$E$83,0,IF(CC$17=$E$83,$D$323,IF(CC$17&gt;=$E$83+$D$325,$D$324,CB327+($D$324-$D323)/$D$325))))</f>
        <v/>
      </c>
      <c r="CD327" s="360" t="str">
        <f t="shared" ref="CD327" si="868">IF(CD17="","",IF(CD$17&lt;$E$83,0,IF(CD$17=$E$83,$D$323,IF(CD$17&gt;=$E$83+$D$325,$D$324,CC327+($D$324-$D323)/$D$325))))</f>
        <v/>
      </c>
      <c r="CE327" s="360" t="str">
        <f t="shared" ref="CE327" si="869">IF(CE17="","",IF(CE$17&lt;$E$83,0,IF(CE$17=$E$83,$D$323,IF(CE$17&gt;=$E$83+$D$325,$D$324,CD327+($D$324-$D323)/$D$325))))</f>
        <v/>
      </c>
      <c r="CF327" s="360" t="str">
        <f t="shared" ref="CF327" si="870">IF(CF17="","",IF(CF$17&lt;$E$83,0,IF(CF$17=$E$83,$D$323,IF(CF$17&gt;=$E$83+$D$325,$D$324,CE327+($D$324-$D323)/$D$325))))</f>
        <v/>
      </c>
      <c r="CG327" s="360" t="str">
        <f t="shared" ref="CG327" si="871">IF(CG17="","",IF(CG$17&lt;$E$83,0,IF(CG$17=$E$83,$D$323,IF(CG$17&gt;=$E$83+$D$325,$D$324,CF327+($D$324-$D323)/$D$325))))</f>
        <v/>
      </c>
      <c r="CH327" s="360" t="str">
        <f t="shared" ref="CH327" si="872">IF(CH17="","",IF(CH$17&lt;$E$83,0,IF(CH$17=$E$83,$D$323,IF(CH$17&gt;=$E$83+$D$325,$D$324,CG327+($D$324-$D323)/$D$325))))</f>
        <v/>
      </c>
      <c r="CI327" s="360" t="str">
        <f t="shared" ref="CI327" si="873">IF(CI17="","",IF(CI$17&lt;$E$83,0,IF(CI$17=$E$83,$D$323,IF(CI$17&gt;=$E$83+$D$325,$D$324,CH327+($D$324-$D323)/$D$325))))</f>
        <v/>
      </c>
      <c r="CJ327" s="360" t="str">
        <f t="shared" ref="CJ327" si="874">IF(CJ17="","",IF(CJ$17&lt;$E$83,0,IF(CJ$17=$E$83,$D$323,IF(CJ$17&gt;=$E$83+$D$325,$D$324,CI327+($D$324-$D323)/$D$325))))</f>
        <v/>
      </c>
      <c r="CK327" s="360" t="str">
        <f t="shared" ref="CK327" si="875">IF(CK17="","",IF(CK$17&lt;$E$83,0,IF(CK$17=$E$83,$D$323,IF(CK$17&gt;=$E$83+$D$325,$D$324,CJ327+($D$324-$D323)/$D$325))))</f>
        <v/>
      </c>
      <c r="CL327" s="360" t="str">
        <f t="shared" ref="CL327" si="876">IF(CL17="","",IF(CL$17&lt;$E$83,0,IF(CL$17=$E$83,$D$323,IF(CL$17&gt;=$E$83+$D$325,$D$324,CK327+($D$324-$D323)/$D$325))))</f>
        <v/>
      </c>
      <c r="CM327" s="360" t="str">
        <f t="shared" ref="CM327" si="877">IF(CM17="","",IF(CM$17&lt;$E$83,0,IF(CM$17=$E$83,$D$323,IF(CM$17&gt;=$E$83+$D$325,$D$324,CL327+($D$324-$D323)/$D$325))))</f>
        <v/>
      </c>
      <c r="CN327" s="360" t="str">
        <f t="shared" ref="CN327" si="878">IF(CN17="","",IF(CN$17&lt;$E$83,0,IF(CN$17=$E$83,$D$323,IF(CN$17&gt;=$E$83+$D$325,$D$324,CM327+($D$324-$D323)/$D$325))))</f>
        <v/>
      </c>
      <c r="CO327" s="360" t="str">
        <f t="shared" ref="CO327" si="879">IF(CO17="","",IF(CO$17&lt;$E$83,0,IF(CO$17=$E$83,$D$323,IF(CO$17&gt;=$E$83+$D$325,$D$324,CN327+($D$324-$D323)/$D$325))))</f>
        <v/>
      </c>
      <c r="CP327" s="360" t="str">
        <f t="shared" ref="CP327" si="880">IF(CP17="","",IF(CP$17&lt;$E$83,0,IF(CP$17=$E$83,$D$323,IF(CP$17&gt;=$E$83+$D$325,$D$324,CO327+($D$324-$D323)/$D$325))))</f>
        <v/>
      </c>
      <c r="CQ327" s="360" t="str">
        <f t="shared" ref="CQ327" si="881">IF(CQ17="","",IF(CQ$17&lt;$E$83,0,IF(CQ$17=$E$83,$D$323,IF(CQ$17&gt;=$E$83+$D$325,$D$324,CP327+($D$324-$D323)/$D$325))))</f>
        <v/>
      </c>
      <c r="CR327" s="360" t="str">
        <f t="shared" ref="CR327" si="882">IF(CR17="","",IF(CR$17&lt;$E$83,0,IF(CR$17=$E$83,$D$323,IF(CR$17&gt;=$E$83+$D$325,$D$324,CQ327+($D$324-$D323)/$D$325))))</f>
        <v/>
      </c>
      <c r="CS327" s="360" t="str">
        <f t="shared" ref="CS327" si="883">IF(CS17="","",IF(CS$17&lt;$E$83,0,IF(CS$17=$E$83,$D$323,IF(CS$17&gt;=$E$83+$D$325,$D$324,CR327+($D$324-$D323)/$D$325))))</f>
        <v/>
      </c>
      <c r="CT327" s="360" t="str">
        <f t="shared" ref="CT327" si="884">IF(CT17="","",IF(CT$17&lt;$E$83,0,IF(CT$17=$E$83,$D$323,IF(CT$17&gt;=$E$83+$D$325,$D$324,CS327+($D$324-$D323)/$D$325))))</f>
        <v/>
      </c>
      <c r="CU327" s="360" t="str">
        <f t="shared" ref="CU327" si="885">IF(CU17="","",IF(CU$17&lt;$E$83,0,IF(CU$17=$E$83,$D$323,IF(CU$17&gt;=$E$83+$D$325,$D$324,CT327+($D$324-$D323)/$D$325))))</f>
        <v/>
      </c>
      <c r="CV327" s="360" t="str">
        <f t="shared" ref="CV327" si="886">IF(CV17="","",IF(CV$17&lt;$E$83,0,IF(CV$17=$E$83,$D$323,IF(CV$17&gt;=$E$83+$D$325,$D$324,CU327+($D$324-$D323)/$D$325))))</f>
        <v/>
      </c>
      <c r="CW327" s="360" t="str">
        <f t="shared" ref="CW327" si="887">IF(CW17="","",IF(CW$17&lt;$E$83,0,IF(CW$17=$E$83,$D$323,IF(CW$17&gt;=$E$83+$D$325,$D$324,CV327+($D$324-$D323)/$D$325))))</f>
        <v/>
      </c>
      <c r="CX327" s="360" t="str">
        <f t="shared" ref="CX327" si="888">IF(CX17="","",IF(CX$17&lt;$E$83,0,IF(CX$17=$E$83,$D$323,IF(CX$17&gt;=$E$83+$D$325,$D$324,CW327+($D$324-$D323)/$D$325))))</f>
        <v/>
      </c>
      <c r="CY327" s="360" t="str">
        <f t="shared" ref="CY327" si="889">IF(CY17="","",IF(CY$17&lt;$E$83,0,IF(CY$17=$E$83,$D$323,IF(CY$17&gt;=$E$83+$D$325,$D$324,CX327+($D$324-$D323)/$D$325))))</f>
        <v/>
      </c>
      <c r="CZ327" s="360" t="str">
        <f t="shared" ref="CZ327" si="890">IF(CZ17="","",IF(CZ$17&lt;$E$83,0,IF(CZ$17=$E$83,$D$323,IF(CZ$17&gt;=$E$83+$D$325,$D$324,CY327+($D$324-$D323)/$D$325))))</f>
        <v/>
      </c>
      <c r="DA327" s="360" t="str">
        <f t="shared" ref="DA327" si="891">IF(DA17="","",IF(DA$17&lt;$E$83,0,IF(DA$17=$E$83,$D$323,IF(DA$17&gt;=$E$83+$D$325,$D$324,CZ327+($D$324-$D323)/$D$325))))</f>
        <v/>
      </c>
      <c r="DB327" s="360" t="str">
        <f t="shared" ref="DB327" si="892">IF(DB17="","",IF(DB$17&lt;$E$83,0,IF(DB$17=$E$83,$D$323,IF(DB$17&gt;=$E$83+$D$325,$D$324,DA327+($D$324-$D323)/$D$325))))</f>
        <v/>
      </c>
      <c r="DC327" s="360" t="str">
        <f t="shared" ref="DC327" si="893">IF(DC17="","",IF(DC$17&lt;$E$83,0,IF(DC$17=$E$83,$D$323,IF(DC$17&gt;=$E$83+$D$325,$D$324,DB327+($D$324-$D323)/$D$325))))</f>
        <v/>
      </c>
      <c r="DD327" s="360" t="str">
        <f t="shared" ref="DD327" si="894">IF(DD17="","",IF(DD$17&lt;$E$83,0,IF(DD$17=$E$83,$D$323,IF(DD$17&gt;=$E$83+$D$325,$D$324,DC327+($D$324-$D323)/$D$325))))</f>
        <v/>
      </c>
      <c r="DE327" s="360" t="str">
        <f t="shared" ref="DE327" si="895">IF(DE17="","",IF(DE$17&lt;$E$83,0,IF(DE$17=$E$83,$D$323,IF(DE$17&gt;=$E$83+$D$325,$D$324,DD327+($D$324-$D323)/$D$325))))</f>
        <v/>
      </c>
      <c r="DF327" s="360" t="str">
        <f t="shared" ref="DF327" si="896">IF(DF17="","",IF(DF$17&lt;$E$83,0,IF(DF$17=$E$83,$D$323,IF(DF$17&gt;=$E$83+$D$325,$D$324,DE327+($D$324-$D323)/$D$325))))</f>
        <v/>
      </c>
      <c r="DG327" s="360" t="str">
        <f t="shared" ref="DG327" si="897">IF(DG17="","",IF(DG$17&lt;$E$83,0,IF(DG$17=$E$83,$D$323,IF(DG$17&gt;=$E$83+$D$325,$D$324,DF327+($D$324-$D323)/$D$325))))</f>
        <v/>
      </c>
      <c r="DH327" s="360" t="str">
        <f t="shared" ref="DH327" si="898">IF(DH17="","",IF(DH$17&lt;$E$83,0,IF(DH$17=$E$83,$D$323,IF(DH$17&gt;=$E$83+$D$325,$D$324,DG327+($D$324-$D323)/$D$325))))</f>
        <v/>
      </c>
      <c r="DI327" s="360" t="str">
        <f t="shared" ref="DI327" si="899">IF(DI17="","",IF(DI$17&lt;$E$83,0,IF(DI$17=$E$83,$D$323,IF(DI$17&gt;=$E$83+$D$325,$D$324,DH327+($D$324-$D323)/$D$325))))</f>
        <v/>
      </c>
      <c r="DJ327" s="360" t="str">
        <f t="shared" ref="DJ327" si="900">IF(DJ17="","",IF(DJ$17&lt;$E$83,0,IF(DJ$17=$E$83,$D$323,IF(DJ$17&gt;=$E$83+$D$325,$D$324,DI327+($D$324-$D323)/$D$325))))</f>
        <v/>
      </c>
      <c r="DK327" s="360" t="str">
        <f t="shared" ref="DK327" si="901">IF(DK17="","",IF(DK$17&lt;$E$83,0,IF(DK$17=$E$83,$D$323,IF(DK$17&gt;=$E$83+$D$325,$D$324,DJ327+($D$324-$D323)/$D$325))))</f>
        <v/>
      </c>
      <c r="DL327" s="360" t="str">
        <f t="shared" ref="DL327" si="902">IF(DL17="","",IF(DL$17&lt;$E$83,0,IF(DL$17=$E$83,$D$323,IF(DL$17&gt;=$E$83+$D$325,$D$324,DK327+($D$324-$D323)/$D$325))))</f>
        <v/>
      </c>
      <c r="DM327" s="360" t="str">
        <f t="shared" ref="DM327" si="903">IF(DM17="","",IF(DM$17&lt;$E$83,0,IF(DM$17=$E$83,$D$323,IF(DM$17&gt;=$E$83+$D$325,$D$324,DL327+($D$324-$D323)/$D$325))))</f>
        <v/>
      </c>
      <c r="DN327" s="360" t="str">
        <f t="shared" ref="DN327" si="904">IF(DN17="","",IF(DN$17&lt;$E$83,0,IF(DN$17=$E$83,$D$323,IF(DN$17&gt;=$E$83+$D$325,$D$324,DM327+($D$324-$D323)/$D$325))))</f>
        <v/>
      </c>
      <c r="DO327" s="360"/>
      <c r="DP327" s="50" t="s">
        <v>172</v>
      </c>
    </row>
    <row r="328" spans="3:120" s="29" customFormat="1" ht="15" customHeight="1">
      <c r="C328" s="354" t="str">
        <f>C321&amp;" Gross Profit"</f>
        <v>Total Room Revenue Gross Profit</v>
      </c>
      <c r="D328" s="381"/>
      <c r="E328" s="18"/>
      <c r="F328" s="389">
        <f t="shared" ref="F328:AK328" si="905">IF(F17="","",F327*F321)</f>
        <v>0</v>
      </c>
      <c r="G328" s="389">
        <f t="shared" si="905"/>
        <v>0</v>
      </c>
      <c r="H328" s="389">
        <f t="shared" si="905"/>
        <v>0</v>
      </c>
      <c r="I328" s="389">
        <f t="shared" si="905"/>
        <v>0</v>
      </c>
      <c r="J328" s="389">
        <f t="shared" si="905"/>
        <v>0</v>
      </c>
      <c r="K328" s="389">
        <f t="shared" si="905"/>
        <v>0</v>
      </c>
      <c r="L328" s="389">
        <f t="shared" si="905"/>
        <v>0</v>
      </c>
      <c r="M328" s="389">
        <f t="shared" si="905"/>
        <v>0</v>
      </c>
      <c r="N328" s="389">
        <f t="shared" si="905"/>
        <v>0</v>
      </c>
      <c r="O328" s="389">
        <f t="shared" si="905"/>
        <v>0</v>
      </c>
      <c r="P328" s="389">
        <f t="shared" si="905"/>
        <v>0</v>
      </c>
      <c r="Q328" s="389">
        <f t="shared" si="905"/>
        <v>0</v>
      </c>
      <c r="R328" s="389">
        <f t="shared" si="905"/>
        <v>0</v>
      </c>
      <c r="S328" s="389">
        <f t="shared" si="905"/>
        <v>0</v>
      </c>
      <c r="T328" s="389">
        <f t="shared" si="905"/>
        <v>0</v>
      </c>
      <c r="U328" s="389">
        <f t="shared" si="905"/>
        <v>0</v>
      </c>
      <c r="V328" s="389">
        <f t="shared" si="905"/>
        <v>0</v>
      </c>
      <c r="W328" s="389">
        <f t="shared" si="905"/>
        <v>0</v>
      </c>
      <c r="X328" s="389">
        <f t="shared" si="905"/>
        <v>0</v>
      </c>
      <c r="Y328" s="389">
        <f t="shared" si="905"/>
        <v>0</v>
      </c>
      <c r="Z328" s="389">
        <f t="shared" si="905"/>
        <v>0</v>
      </c>
      <c r="AA328" s="389">
        <f t="shared" si="905"/>
        <v>0</v>
      </c>
      <c r="AB328" s="389">
        <f t="shared" si="905"/>
        <v>0</v>
      </c>
      <c r="AC328" s="389">
        <f t="shared" si="905"/>
        <v>0</v>
      </c>
      <c r="AD328" s="389">
        <f t="shared" si="905"/>
        <v>281777.82500000001</v>
      </c>
      <c r="AE328" s="389">
        <f t="shared" si="905"/>
        <v>275646.17193750001</v>
      </c>
      <c r="AF328" s="389">
        <f t="shared" si="905"/>
        <v>287884.8945678125</v>
      </c>
      <c r="AG328" s="389">
        <f t="shared" si="905"/>
        <v>281570.84123374335</v>
      </c>
      <c r="AH328" s="389">
        <f t="shared" si="905"/>
        <v>293939.11137499288</v>
      </c>
      <c r="AI328" s="389">
        <f t="shared" si="905"/>
        <v>297135.91032482835</v>
      </c>
      <c r="AJ328" s="389">
        <f t="shared" si="905"/>
        <v>290612.19290569762</v>
      </c>
      <c r="AK328" s="389">
        <f t="shared" si="905"/>
        <v>303456.46659469715</v>
      </c>
      <c r="AL328" s="389">
        <f t="shared" ref="AL328:BQ328" si="906">IF(AL17="","",AL327*AL321)</f>
        <v>296743.86247275461</v>
      </c>
      <c r="AM328" s="389">
        <f t="shared" si="906"/>
        <v>309723.01325532672</v>
      </c>
      <c r="AN328" s="389">
        <f t="shared" si="906"/>
        <v>313030.07771247765</v>
      </c>
      <c r="AO328" s="389">
        <f t="shared" si="906"/>
        <v>285578.96018150565</v>
      </c>
      <c r="AP328" s="389">
        <f t="shared" si="906"/>
        <v>320632.07059294288</v>
      </c>
      <c r="AQ328" s="389">
        <f t="shared" si="906"/>
        <v>314524.70175665774</v>
      </c>
      <c r="AR328" s="389">
        <f t="shared" si="906"/>
        <v>329316.96333937638</v>
      </c>
      <c r="AS328" s="389">
        <f t="shared" si="906"/>
        <v>323135.98150446499</v>
      </c>
      <c r="AT328" s="389">
        <f t="shared" si="906"/>
        <v>338340.63846729859</v>
      </c>
      <c r="AU328" s="389">
        <f t="shared" si="906"/>
        <v>343001.57559652958</v>
      </c>
      <c r="AV328" s="389">
        <f t="shared" si="906"/>
        <v>336409.80863470491</v>
      </c>
      <c r="AW328" s="389">
        <f t="shared" si="906"/>
        <v>352174.24690222286</v>
      </c>
      <c r="AX328" s="389">
        <f t="shared" si="906"/>
        <v>345502.27822344768</v>
      </c>
      <c r="AY328" s="389">
        <f t="shared" si="906"/>
        <v>361701.01600199851</v>
      </c>
      <c r="AZ328" s="389">
        <f t="shared" si="906"/>
        <v>366620.13899096317</v>
      </c>
      <c r="BA328" s="389">
        <f t="shared" si="906"/>
        <v>335516.11781557056</v>
      </c>
      <c r="BB328" s="389">
        <f t="shared" si="906"/>
        <v>375680.71186030662</v>
      </c>
      <c r="BC328" s="389">
        <f t="shared" si="906"/>
        <v>365199.5356974813</v>
      </c>
      <c r="BD328" s="389">
        <f t="shared" si="906"/>
        <v>378817.90669372346</v>
      </c>
      <c r="BE328" s="389">
        <f t="shared" si="906"/>
        <v>368249.20543134393</v>
      </c>
      <c r="BF328" s="389">
        <f t="shared" si="906"/>
        <v>381981.29928260681</v>
      </c>
      <c r="BG328" s="389">
        <f t="shared" si="906"/>
        <v>383572.88802961766</v>
      </c>
      <c r="BH328" s="389">
        <f t="shared" si="906"/>
        <v>372871.52678374934</v>
      </c>
      <c r="BI328" s="389">
        <f t="shared" si="906"/>
        <v>386775.98801472614</v>
      </c>
      <c r="BJ328" s="389">
        <f t="shared" si="906"/>
        <v>375985.26297095389</v>
      </c>
      <c r="BK328" s="389">
        <f t="shared" si="906"/>
        <v>390005.83610908518</v>
      </c>
      <c r="BL328" s="389">
        <f t="shared" si="906"/>
        <v>391630.86042620637</v>
      </c>
      <c r="BM328" s="389">
        <f t="shared" si="906"/>
        <v>367981.48495582625</v>
      </c>
      <c r="BN328" s="389">
        <f t="shared" si="906"/>
        <v>394245.81231717713</v>
      </c>
      <c r="BO328" s="389" t="str">
        <f t="shared" si="906"/>
        <v/>
      </c>
      <c r="BP328" s="389" t="str">
        <f t="shared" si="906"/>
        <v/>
      </c>
      <c r="BQ328" s="389" t="str">
        <f t="shared" si="906"/>
        <v/>
      </c>
      <c r="BR328" s="389" t="str">
        <f t="shared" ref="BR328:CA328" si="907">IF(BR17="","",BR327*BR321)</f>
        <v/>
      </c>
      <c r="BS328" s="389" t="str">
        <f t="shared" si="907"/>
        <v/>
      </c>
      <c r="BT328" s="389" t="str">
        <f t="shared" si="907"/>
        <v/>
      </c>
      <c r="BU328" s="389" t="str">
        <f t="shared" si="907"/>
        <v/>
      </c>
      <c r="BV328" s="389" t="str">
        <f t="shared" si="907"/>
        <v/>
      </c>
      <c r="BW328" s="389" t="str">
        <f t="shared" si="907"/>
        <v/>
      </c>
      <c r="BX328" s="389" t="str">
        <f t="shared" si="907"/>
        <v/>
      </c>
      <c r="BY328" s="389" t="str">
        <f t="shared" si="907"/>
        <v/>
      </c>
      <c r="BZ328" s="389" t="str">
        <f t="shared" si="907"/>
        <v/>
      </c>
      <c r="CA328" s="389" t="str">
        <f t="shared" si="907"/>
        <v/>
      </c>
      <c r="CB328" s="389" t="str">
        <f t="shared" ref="CB328:DN328" si="908">IF(CB17="","",CB327*CB321)</f>
        <v/>
      </c>
      <c r="CC328" s="389" t="str">
        <f t="shared" si="908"/>
        <v/>
      </c>
      <c r="CD328" s="389" t="str">
        <f t="shared" si="908"/>
        <v/>
      </c>
      <c r="CE328" s="389" t="str">
        <f t="shared" si="908"/>
        <v/>
      </c>
      <c r="CF328" s="389" t="str">
        <f t="shared" si="908"/>
        <v/>
      </c>
      <c r="CG328" s="389" t="str">
        <f t="shared" si="908"/>
        <v/>
      </c>
      <c r="CH328" s="389" t="str">
        <f t="shared" si="908"/>
        <v/>
      </c>
      <c r="CI328" s="389" t="str">
        <f t="shared" si="908"/>
        <v/>
      </c>
      <c r="CJ328" s="389" t="str">
        <f t="shared" si="908"/>
        <v/>
      </c>
      <c r="CK328" s="389" t="str">
        <f t="shared" si="908"/>
        <v/>
      </c>
      <c r="CL328" s="389" t="str">
        <f t="shared" si="908"/>
        <v/>
      </c>
      <c r="CM328" s="389" t="str">
        <f t="shared" si="908"/>
        <v/>
      </c>
      <c r="CN328" s="389" t="str">
        <f t="shared" si="908"/>
        <v/>
      </c>
      <c r="CO328" s="389" t="str">
        <f t="shared" si="908"/>
        <v/>
      </c>
      <c r="CP328" s="389" t="str">
        <f t="shared" si="908"/>
        <v/>
      </c>
      <c r="CQ328" s="389" t="str">
        <f t="shared" si="908"/>
        <v/>
      </c>
      <c r="CR328" s="389" t="str">
        <f t="shared" si="908"/>
        <v/>
      </c>
      <c r="CS328" s="389" t="str">
        <f t="shared" si="908"/>
        <v/>
      </c>
      <c r="CT328" s="389" t="str">
        <f t="shared" si="908"/>
        <v/>
      </c>
      <c r="CU328" s="389" t="str">
        <f t="shared" si="908"/>
        <v/>
      </c>
      <c r="CV328" s="389" t="str">
        <f t="shared" si="908"/>
        <v/>
      </c>
      <c r="CW328" s="389" t="str">
        <f t="shared" si="908"/>
        <v/>
      </c>
      <c r="CX328" s="389" t="str">
        <f t="shared" si="908"/>
        <v/>
      </c>
      <c r="CY328" s="389" t="str">
        <f t="shared" si="908"/>
        <v/>
      </c>
      <c r="CZ328" s="389" t="str">
        <f t="shared" si="908"/>
        <v/>
      </c>
      <c r="DA328" s="389" t="str">
        <f t="shared" si="908"/>
        <v/>
      </c>
      <c r="DB328" s="389" t="str">
        <f t="shared" si="908"/>
        <v/>
      </c>
      <c r="DC328" s="389" t="str">
        <f t="shared" si="908"/>
        <v/>
      </c>
      <c r="DD328" s="389" t="str">
        <f t="shared" si="908"/>
        <v/>
      </c>
      <c r="DE328" s="389" t="str">
        <f t="shared" si="908"/>
        <v/>
      </c>
      <c r="DF328" s="389" t="str">
        <f t="shared" si="908"/>
        <v/>
      </c>
      <c r="DG328" s="389" t="str">
        <f t="shared" si="908"/>
        <v/>
      </c>
      <c r="DH328" s="389" t="str">
        <f t="shared" si="908"/>
        <v/>
      </c>
      <c r="DI328" s="389" t="str">
        <f t="shared" si="908"/>
        <v/>
      </c>
      <c r="DJ328" s="389" t="str">
        <f t="shared" si="908"/>
        <v/>
      </c>
      <c r="DK328" s="389" t="str">
        <f t="shared" si="908"/>
        <v/>
      </c>
      <c r="DL328" s="389" t="str">
        <f t="shared" si="908"/>
        <v/>
      </c>
      <c r="DM328" s="389" t="str">
        <f t="shared" si="908"/>
        <v/>
      </c>
      <c r="DN328" s="389" t="str">
        <f t="shared" si="908"/>
        <v/>
      </c>
      <c r="DO328" s="389">
        <f>SUM(F328:DN328)</f>
        <v>12516973.183960319</v>
      </c>
      <c r="DP328" s="50" t="s">
        <v>172</v>
      </c>
    </row>
    <row r="329" spans="3:120" s="29" customFormat="1" ht="15" customHeight="1">
      <c r="C329" s="366"/>
      <c r="D329" s="381"/>
      <c r="E329" s="18"/>
      <c r="F329" s="334"/>
      <c r="G329" s="334"/>
      <c r="H329" s="334"/>
      <c r="I329" s="334"/>
      <c r="J329" s="334"/>
      <c r="K329" s="334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  <c r="AB329" s="334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  <c r="AM329" s="334"/>
      <c r="AN329" s="334"/>
      <c r="AO329" s="334"/>
      <c r="AP329" s="334"/>
      <c r="AQ329" s="334"/>
      <c r="AR329" s="334"/>
      <c r="AS329" s="334"/>
      <c r="AT329" s="334"/>
      <c r="AU329" s="334"/>
      <c r="AV329" s="334"/>
      <c r="AW329" s="334"/>
      <c r="AX329" s="334"/>
      <c r="AY329" s="334"/>
      <c r="AZ329" s="334"/>
      <c r="BA329" s="334"/>
      <c r="BB329" s="334"/>
      <c r="BC329" s="334"/>
      <c r="BD329" s="334"/>
      <c r="BE329" s="334"/>
      <c r="BF329" s="334"/>
      <c r="BG329" s="334"/>
      <c r="BH329" s="334"/>
      <c r="BI329" s="334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  <c r="DJ329" s="334"/>
      <c r="DK329" s="334"/>
      <c r="DL329" s="334"/>
      <c r="DM329" s="334"/>
      <c r="DN329" s="334"/>
      <c r="DO329" s="334"/>
      <c r="DP329" s="50" t="s">
        <v>172</v>
      </c>
    </row>
    <row r="330" spans="3:120" s="29" customFormat="1" ht="15" customHeight="1">
      <c r="C330" s="368" t="s">
        <v>440</v>
      </c>
      <c r="D330" s="381"/>
      <c r="E330" s="18"/>
      <c r="F330" s="167"/>
      <c r="G330" s="167"/>
      <c r="H330" s="167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  <c r="AC330" s="167"/>
      <c r="AD330" s="167"/>
      <c r="AE330" s="167"/>
      <c r="AF330" s="167"/>
      <c r="AG330" s="167"/>
      <c r="AH330" s="167"/>
      <c r="AI330" s="167"/>
      <c r="AJ330" s="167"/>
      <c r="AK330" s="167"/>
      <c r="AL330" s="167"/>
      <c r="AM330" s="167"/>
      <c r="AN330" s="167"/>
      <c r="AO330" s="167"/>
      <c r="AP330" s="167"/>
      <c r="AQ330" s="167"/>
      <c r="AR330" s="167"/>
      <c r="AS330" s="167"/>
      <c r="AT330" s="167"/>
      <c r="AU330" s="167"/>
      <c r="AV330" s="167"/>
      <c r="AW330" s="167"/>
      <c r="AX330" s="167"/>
      <c r="AY330" s="167"/>
      <c r="AZ330" s="167"/>
      <c r="BA330" s="167"/>
      <c r="BB330" s="167"/>
      <c r="BC330" s="167"/>
      <c r="BD330" s="167"/>
      <c r="BE330" s="167"/>
      <c r="BF330" s="167"/>
      <c r="BG330" s="167"/>
      <c r="BH330" s="167"/>
      <c r="BI330" s="167"/>
      <c r="BJ330" s="167"/>
      <c r="BK330" s="167"/>
      <c r="BL330" s="167"/>
      <c r="BM330" s="167"/>
      <c r="BN330" s="167"/>
      <c r="BO330" s="167"/>
      <c r="BP330" s="167"/>
      <c r="BQ330" s="167"/>
      <c r="BR330" s="167"/>
      <c r="BS330" s="167"/>
      <c r="BT330" s="167"/>
      <c r="BU330" s="167"/>
      <c r="BV330" s="167"/>
      <c r="BW330" s="167"/>
      <c r="BX330" s="167"/>
      <c r="BY330" s="167"/>
      <c r="BZ330" s="167"/>
      <c r="CA330" s="167"/>
      <c r="CB330" s="167"/>
      <c r="CC330" s="167"/>
      <c r="CD330" s="167"/>
      <c r="CE330" s="167"/>
      <c r="CF330" s="167"/>
      <c r="CG330" s="167"/>
      <c r="CH330" s="167"/>
      <c r="CI330" s="167"/>
      <c r="CJ330" s="167"/>
      <c r="CK330" s="167"/>
      <c r="CL330" s="167"/>
      <c r="CM330" s="167"/>
      <c r="CN330" s="167"/>
      <c r="CO330" s="167"/>
      <c r="CP330" s="167"/>
      <c r="CQ330" s="167"/>
      <c r="CR330" s="167"/>
      <c r="CS330" s="167"/>
      <c r="CT330" s="167"/>
      <c r="CU330" s="167"/>
      <c r="CV330" s="167"/>
      <c r="CW330" s="167"/>
      <c r="CX330" s="167"/>
      <c r="CY330" s="167"/>
      <c r="CZ330" s="167"/>
      <c r="DA330" s="167"/>
      <c r="DB330" s="167"/>
      <c r="DC330" s="167"/>
      <c r="DD330" s="167"/>
      <c r="DE330" s="167"/>
      <c r="DF330" s="167"/>
      <c r="DG330" s="167"/>
      <c r="DH330" s="167"/>
      <c r="DI330" s="167"/>
      <c r="DJ330" s="167"/>
      <c r="DK330" s="167"/>
      <c r="DL330" s="167"/>
      <c r="DM330" s="167"/>
      <c r="DN330" s="167"/>
      <c r="DO330" s="334"/>
      <c r="DP330" s="50" t="s">
        <v>172</v>
      </c>
    </row>
    <row r="331" spans="3:120" s="29" customFormat="1" ht="15" customHeight="1">
      <c r="C331" s="365" t="s">
        <v>439</v>
      </c>
      <c r="D331" s="381"/>
      <c r="E331" s="18"/>
      <c r="F331" s="333">
        <v>4</v>
      </c>
      <c r="G331" s="334">
        <f>IF(G17="","",F331*(1+G318)+G332)</f>
        <v>4</v>
      </c>
      <c r="H331" s="334">
        <f t="shared" ref="H331:BS331" si="909">IF(H17="","",G331*(1+H318)+H332)</f>
        <v>4</v>
      </c>
      <c r="I331" s="334">
        <f t="shared" si="909"/>
        <v>4</v>
      </c>
      <c r="J331" s="334">
        <f t="shared" si="909"/>
        <v>4</v>
      </c>
      <c r="K331" s="334">
        <f t="shared" si="909"/>
        <v>4</v>
      </c>
      <c r="L331" s="334">
        <f t="shared" si="909"/>
        <v>4</v>
      </c>
      <c r="M331" s="334">
        <f t="shared" si="909"/>
        <v>4</v>
      </c>
      <c r="N331" s="334">
        <f t="shared" si="909"/>
        <v>4</v>
      </c>
      <c r="O331" s="334">
        <f t="shared" si="909"/>
        <v>4</v>
      </c>
      <c r="P331" s="334">
        <f t="shared" si="909"/>
        <v>4</v>
      </c>
      <c r="Q331" s="334">
        <f t="shared" si="909"/>
        <v>4</v>
      </c>
      <c r="R331" s="334">
        <f t="shared" si="909"/>
        <v>4.0166666666666666</v>
      </c>
      <c r="S331" s="334">
        <f t="shared" si="909"/>
        <v>4.0334027777777779</v>
      </c>
      <c r="T331" s="334">
        <f t="shared" si="909"/>
        <v>4.0502086226851857</v>
      </c>
      <c r="U331" s="334">
        <f t="shared" si="909"/>
        <v>4.0670844919463738</v>
      </c>
      <c r="V331" s="334">
        <f t="shared" si="909"/>
        <v>4.0840306773294834</v>
      </c>
      <c r="W331" s="334">
        <f t="shared" si="909"/>
        <v>4.1010474718183563</v>
      </c>
      <c r="X331" s="334">
        <f t="shared" si="909"/>
        <v>4.1181351696175996</v>
      </c>
      <c r="Y331" s="334">
        <f t="shared" si="909"/>
        <v>4.1352940661576731</v>
      </c>
      <c r="Z331" s="334">
        <f t="shared" si="909"/>
        <v>4.1525244580999967</v>
      </c>
      <c r="AA331" s="334">
        <f t="shared" si="909"/>
        <v>4.1698266433420796</v>
      </c>
      <c r="AB331" s="334">
        <f t="shared" si="909"/>
        <v>4.1872009210226713</v>
      </c>
      <c r="AC331" s="334">
        <f t="shared" si="909"/>
        <v>4.2046475915269319</v>
      </c>
      <c r="AD331" s="334">
        <f t="shared" si="909"/>
        <v>4.2151592105057487</v>
      </c>
      <c r="AE331" s="334">
        <f t="shared" si="909"/>
        <v>4.225697108532013</v>
      </c>
      <c r="AF331" s="334">
        <f t="shared" si="909"/>
        <v>4.2362613513033427</v>
      </c>
      <c r="AG331" s="334">
        <f t="shared" si="909"/>
        <v>4.2468520046816005</v>
      </c>
      <c r="AH331" s="334">
        <f t="shared" si="909"/>
        <v>4.257469134693304</v>
      </c>
      <c r="AI331" s="334">
        <f t="shared" si="909"/>
        <v>4.268112807530037</v>
      </c>
      <c r="AJ331" s="334">
        <f t="shared" si="909"/>
        <v>4.2787830895488614</v>
      </c>
      <c r="AK331" s="334">
        <f t="shared" si="909"/>
        <v>4.2894800472727335</v>
      </c>
      <c r="AL331" s="334">
        <f t="shared" si="909"/>
        <v>4.3002037473909152</v>
      </c>
      <c r="AM331" s="334">
        <f t="shared" si="909"/>
        <v>4.3109542567593921</v>
      </c>
      <c r="AN331" s="334">
        <f t="shared" si="909"/>
        <v>4.3217316424012902</v>
      </c>
      <c r="AO331" s="334">
        <f t="shared" si="909"/>
        <v>4.3325359715072933</v>
      </c>
      <c r="AP331" s="334">
        <f t="shared" si="909"/>
        <v>4.3578090980077526</v>
      </c>
      <c r="AQ331" s="334">
        <f t="shared" si="909"/>
        <v>4.3832296510794651</v>
      </c>
      <c r="AR331" s="334">
        <f t="shared" si="909"/>
        <v>4.4087984907107618</v>
      </c>
      <c r="AS331" s="334">
        <f t="shared" si="909"/>
        <v>4.4345164819065745</v>
      </c>
      <c r="AT331" s="334">
        <f t="shared" si="909"/>
        <v>4.4603844947176965</v>
      </c>
      <c r="AU331" s="334">
        <f t="shared" si="909"/>
        <v>4.4864034042702166</v>
      </c>
      <c r="AV331" s="334">
        <f t="shared" si="909"/>
        <v>4.5125740907951259</v>
      </c>
      <c r="AW331" s="334">
        <f t="shared" si="909"/>
        <v>4.5388974396580979</v>
      </c>
      <c r="AX331" s="334">
        <f t="shared" si="909"/>
        <v>4.565374341389437</v>
      </c>
      <c r="AY331" s="334">
        <f t="shared" si="909"/>
        <v>4.5920056917142089</v>
      </c>
      <c r="AZ331" s="334">
        <f t="shared" si="909"/>
        <v>4.6187923915825415</v>
      </c>
      <c r="BA331" s="334">
        <f t="shared" si="909"/>
        <v>4.6457353472001062</v>
      </c>
      <c r="BB331" s="334">
        <f t="shared" si="909"/>
        <v>4.6650925778134402</v>
      </c>
      <c r="BC331" s="334">
        <f t="shared" si="909"/>
        <v>4.6845304635543297</v>
      </c>
      <c r="BD331" s="334">
        <f t="shared" si="909"/>
        <v>4.7040493404858061</v>
      </c>
      <c r="BE331" s="334">
        <f t="shared" si="909"/>
        <v>4.7236495460711634</v>
      </c>
      <c r="BF331" s="334">
        <f t="shared" si="909"/>
        <v>4.7433314191797935</v>
      </c>
      <c r="BG331" s="334">
        <f t="shared" si="909"/>
        <v>4.7630953000930427</v>
      </c>
      <c r="BH331" s="334">
        <f t="shared" si="909"/>
        <v>4.7829415305100973</v>
      </c>
      <c r="BI331" s="334">
        <f t="shared" si="909"/>
        <v>4.8028704535538891</v>
      </c>
      <c r="BJ331" s="334">
        <f t="shared" si="909"/>
        <v>4.8228824137770303</v>
      </c>
      <c r="BK331" s="334">
        <f t="shared" si="909"/>
        <v>4.8429777571677679</v>
      </c>
      <c r="BL331" s="334">
        <f t="shared" si="909"/>
        <v>4.8631568311559672</v>
      </c>
      <c r="BM331" s="334">
        <f t="shared" si="909"/>
        <v>4.8834199846191169</v>
      </c>
      <c r="BN331" s="334">
        <f t="shared" si="909"/>
        <v>4.8956285345806645</v>
      </c>
      <c r="BO331" s="334" t="str">
        <f t="shared" si="909"/>
        <v/>
      </c>
      <c r="BP331" s="334" t="str">
        <f t="shared" si="909"/>
        <v/>
      </c>
      <c r="BQ331" s="334" t="str">
        <f t="shared" si="909"/>
        <v/>
      </c>
      <c r="BR331" s="334" t="str">
        <f t="shared" si="909"/>
        <v/>
      </c>
      <c r="BS331" s="334" t="str">
        <f t="shared" si="909"/>
        <v/>
      </c>
      <c r="BT331" s="334" t="str">
        <f t="shared" ref="BT331:CA331" si="910">IF(BT17="","",BS331*(1+BT318)+BT332)</f>
        <v/>
      </c>
      <c r="BU331" s="334" t="str">
        <f t="shared" si="910"/>
        <v/>
      </c>
      <c r="BV331" s="334" t="str">
        <f t="shared" si="910"/>
        <v/>
      </c>
      <c r="BW331" s="334" t="str">
        <f t="shared" si="910"/>
        <v/>
      </c>
      <c r="BX331" s="334" t="str">
        <f t="shared" si="910"/>
        <v/>
      </c>
      <c r="BY331" s="334" t="str">
        <f t="shared" si="910"/>
        <v/>
      </c>
      <c r="BZ331" s="334" t="str">
        <f t="shared" si="910"/>
        <v/>
      </c>
      <c r="CA331" s="334" t="str">
        <f t="shared" si="910"/>
        <v/>
      </c>
      <c r="CB331" s="334" t="str">
        <f t="shared" ref="CB331" si="911">IF(CB17="","",CA331*(1+CB318)+CB332)</f>
        <v/>
      </c>
      <c r="CC331" s="334" t="str">
        <f t="shared" ref="CC331" si="912">IF(CC17="","",CB331*(1+CC318)+CC332)</f>
        <v/>
      </c>
      <c r="CD331" s="334" t="str">
        <f t="shared" ref="CD331" si="913">IF(CD17="","",CC331*(1+CD318)+CD332)</f>
        <v/>
      </c>
      <c r="CE331" s="334" t="str">
        <f t="shared" ref="CE331" si="914">IF(CE17="","",CD331*(1+CE318)+CE332)</f>
        <v/>
      </c>
      <c r="CF331" s="334" t="str">
        <f t="shared" ref="CF331" si="915">IF(CF17="","",CE331*(1+CF318)+CF332)</f>
        <v/>
      </c>
      <c r="CG331" s="334" t="str">
        <f t="shared" ref="CG331" si="916">IF(CG17="","",CF331*(1+CG318)+CG332)</f>
        <v/>
      </c>
      <c r="CH331" s="334" t="str">
        <f t="shared" ref="CH331" si="917">IF(CH17="","",CG331*(1+CH318)+CH332)</f>
        <v/>
      </c>
      <c r="CI331" s="334" t="str">
        <f t="shared" ref="CI331" si="918">IF(CI17="","",CH331*(1+CI318)+CI332)</f>
        <v/>
      </c>
      <c r="CJ331" s="334" t="str">
        <f t="shared" ref="CJ331" si="919">IF(CJ17="","",CI331*(1+CJ318)+CJ332)</f>
        <v/>
      </c>
      <c r="CK331" s="334" t="str">
        <f t="shared" ref="CK331" si="920">IF(CK17="","",CJ331*(1+CK318)+CK332)</f>
        <v/>
      </c>
      <c r="CL331" s="334" t="str">
        <f t="shared" ref="CL331" si="921">IF(CL17="","",CK331*(1+CL318)+CL332)</f>
        <v/>
      </c>
      <c r="CM331" s="334" t="str">
        <f t="shared" ref="CM331" si="922">IF(CM17="","",CL331*(1+CM318)+CM332)</f>
        <v/>
      </c>
      <c r="CN331" s="334" t="str">
        <f t="shared" ref="CN331" si="923">IF(CN17="","",CM331*(1+CN318)+CN332)</f>
        <v/>
      </c>
      <c r="CO331" s="334" t="str">
        <f t="shared" ref="CO331" si="924">IF(CO17="","",CN331*(1+CO318)+CO332)</f>
        <v/>
      </c>
      <c r="CP331" s="334" t="str">
        <f t="shared" ref="CP331" si="925">IF(CP17="","",CO331*(1+CP318)+CP332)</f>
        <v/>
      </c>
      <c r="CQ331" s="334" t="str">
        <f t="shared" ref="CQ331" si="926">IF(CQ17="","",CP331*(1+CQ318)+CQ332)</f>
        <v/>
      </c>
      <c r="CR331" s="334" t="str">
        <f t="shared" ref="CR331" si="927">IF(CR17="","",CQ331*(1+CR318)+CR332)</f>
        <v/>
      </c>
      <c r="CS331" s="334" t="str">
        <f t="shared" ref="CS331" si="928">IF(CS17="","",CR331*(1+CS318)+CS332)</f>
        <v/>
      </c>
      <c r="CT331" s="334" t="str">
        <f t="shared" ref="CT331" si="929">IF(CT17="","",CS331*(1+CT318)+CT332)</f>
        <v/>
      </c>
      <c r="CU331" s="334" t="str">
        <f t="shared" ref="CU331" si="930">IF(CU17="","",CT331*(1+CU318)+CU332)</f>
        <v/>
      </c>
      <c r="CV331" s="334" t="str">
        <f t="shared" ref="CV331" si="931">IF(CV17="","",CU331*(1+CV318)+CV332)</f>
        <v/>
      </c>
      <c r="CW331" s="334" t="str">
        <f t="shared" ref="CW331" si="932">IF(CW17="","",CV331*(1+CW318)+CW332)</f>
        <v/>
      </c>
      <c r="CX331" s="334" t="str">
        <f t="shared" ref="CX331" si="933">IF(CX17="","",CW331*(1+CX318)+CX332)</f>
        <v/>
      </c>
      <c r="CY331" s="334" t="str">
        <f t="shared" ref="CY331" si="934">IF(CY17="","",CX331*(1+CY318)+CY332)</f>
        <v/>
      </c>
      <c r="CZ331" s="334" t="str">
        <f t="shared" ref="CZ331" si="935">IF(CZ17="","",CY331*(1+CZ318)+CZ332)</f>
        <v/>
      </c>
      <c r="DA331" s="334" t="str">
        <f t="shared" ref="DA331" si="936">IF(DA17="","",CZ331*(1+DA318)+DA332)</f>
        <v/>
      </c>
      <c r="DB331" s="334" t="str">
        <f t="shared" ref="DB331" si="937">IF(DB17="","",DA331*(1+DB318)+DB332)</f>
        <v/>
      </c>
      <c r="DC331" s="334" t="str">
        <f t="shared" ref="DC331" si="938">IF(DC17="","",DB331*(1+DC318)+DC332)</f>
        <v/>
      </c>
      <c r="DD331" s="334" t="str">
        <f t="shared" ref="DD331" si="939">IF(DD17="","",DC331*(1+DD318)+DD332)</f>
        <v/>
      </c>
      <c r="DE331" s="334" t="str">
        <f t="shared" ref="DE331" si="940">IF(DE17="","",DD331*(1+DE318)+DE332)</f>
        <v/>
      </c>
      <c r="DF331" s="334" t="str">
        <f t="shared" ref="DF331" si="941">IF(DF17="","",DE331*(1+DF318)+DF332)</f>
        <v/>
      </c>
      <c r="DG331" s="334" t="str">
        <f t="shared" ref="DG331" si="942">IF(DG17="","",DF331*(1+DG318)+DG332)</f>
        <v/>
      </c>
      <c r="DH331" s="334" t="str">
        <f t="shared" ref="DH331" si="943">IF(DH17="","",DG331*(1+DH318)+DH332)</f>
        <v/>
      </c>
      <c r="DI331" s="334" t="str">
        <f t="shared" ref="DI331" si="944">IF(DI17="","",DH331*(1+DI318)+DI332)</f>
        <v/>
      </c>
      <c r="DJ331" s="334" t="str">
        <f t="shared" ref="DJ331" si="945">IF(DJ17="","",DI331*(1+DJ318)+DJ332)</f>
        <v/>
      </c>
      <c r="DK331" s="334" t="str">
        <f t="shared" ref="DK331" si="946">IF(DK17="","",DJ331*(1+DK318)+DK332)</f>
        <v/>
      </c>
      <c r="DL331" s="334" t="str">
        <f t="shared" ref="DL331" si="947">IF(DL17="","",DK331*(1+DL318)+DL332)</f>
        <v/>
      </c>
      <c r="DM331" s="334" t="str">
        <f t="shared" ref="DM331" si="948">IF(DM17="","",DL331*(1+DM318)+DM332)</f>
        <v/>
      </c>
      <c r="DN331" s="334" t="str">
        <f t="shared" ref="DN331" si="949">IF(DN17="","",DM331*(1+DN318)+DN332)</f>
        <v/>
      </c>
      <c r="DO331" s="334"/>
      <c r="DP331" s="50" t="s">
        <v>172</v>
      </c>
    </row>
    <row r="332" spans="3:120" s="29" customFormat="1" ht="15" customHeight="1">
      <c r="C332" s="362" t="s">
        <v>436</v>
      </c>
      <c r="D332" s="382"/>
      <c r="E332" s="61"/>
      <c r="F332" s="387">
        <v>0</v>
      </c>
      <c r="G332" s="387">
        <v>0</v>
      </c>
      <c r="H332" s="387">
        <v>0</v>
      </c>
      <c r="I332" s="387">
        <v>0</v>
      </c>
      <c r="J332" s="387">
        <v>0</v>
      </c>
      <c r="K332" s="387">
        <v>0</v>
      </c>
      <c r="L332" s="387">
        <v>0</v>
      </c>
      <c r="M332" s="387">
        <v>0</v>
      </c>
      <c r="N332" s="387">
        <v>0</v>
      </c>
      <c r="O332" s="387">
        <v>0</v>
      </c>
      <c r="P332" s="387">
        <v>0</v>
      </c>
      <c r="Q332" s="387">
        <v>0</v>
      </c>
      <c r="R332" s="387">
        <v>0</v>
      </c>
      <c r="S332" s="387">
        <v>0</v>
      </c>
      <c r="T332" s="387">
        <v>0</v>
      </c>
      <c r="U332" s="387">
        <v>0</v>
      </c>
      <c r="V332" s="387">
        <v>0</v>
      </c>
      <c r="W332" s="387">
        <v>0</v>
      </c>
      <c r="X332" s="387">
        <v>0</v>
      </c>
      <c r="Y332" s="387">
        <v>0</v>
      </c>
      <c r="Z332" s="387">
        <v>0</v>
      </c>
      <c r="AA332" s="387">
        <v>0</v>
      </c>
      <c r="AB332" s="387">
        <v>0</v>
      </c>
      <c r="AC332" s="387">
        <v>0</v>
      </c>
      <c r="AD332" s="387">
        <v>0</v>
      </c>
      <c r="AE332" s="387">
        <v>0</v>
      </c>
      <c r="AF332" s="387">
        <v>0</v>
      </c>
      <c r="AG332" s="387">
        <v>0</v>
      </c>
      <c r="AH332" s="387">
        <v>0</v>
      </c>
      <c r="AI332" s="387">
        <v>0</v>
      </c>
      <c r="AJ332" s="387">
        <v>0</v>
      </c>
      <c r="AK332" s="387">
        <v>0</v>
      </c>
      <c r="AL332" s="387">
        <v>0</v>
      </c>
      <c r="AM332" s="387">
        <v>0</v>
      </c>
      <c r="AN332" s="387">
        <v>0</v>
      </c>
      <c r="AO332" s="387">
        <v>0</v>
      </c>
      <c r="AP332" s="387">
        <v>0</v>
      </c>
      <c r="AQ332" s="387">
        <v>0</v>
      </c>
      <c r="AR332" s="387">
        <v>0</v>
      </c>
      <c r="AS332" s="387">
        <v>0</v>
      </c>
      <c r="AT332" s="387">
        <v>0</v>
      </c>
      <c r="AU332" s="387">
        <v>0</v>
      </c>
      <c r="AV332" s="387">
        <v>0</v>
      </c>
      <c r="AW332" s="387">
        <v>0</v>
      </c>
      <c r="AX332" s="387">
        <v>0</v>
      </c>
      <c r="AY332" s="387">
        <v>0</v>
      </c>
      <c r="AZ332" s="387">
        <v>0</v>
      </c>
      <c r="BA332" s="387">
        <v>0</v>
      </c>
      <c r="BB332" s="387">
        <v>0</v>
      </c>
      <c r="BC332" s="387">
        <v>0</v>
      </c>
      <c r="BD332" s="387">
        <v>0</v>
      </c>
      <c r="BE332" s="387">
        <v>0</v>
      </c>
      <c r="BF332" s="387">
        <v>0</v>
      </c>
      <c r="BG332" s="387">
        <v>0</v>
      </c>
      <c r="BH332" s="387">
        <v>0</v>
      </c>
      <c r="BI332" s="387">
        <v>0</v>
      </c>
      <c r="BJ332" s="387">
        <v>0</v>
      </c>
      <c r="BK332" s="387">
        <v>0</v>
      </c>
      <c r="BL332" s="387">
        <v>0</v>
      </c>
      <c r="BM332" s="387">
        <v>0</v>
      </c>
      <c r="BN332" s="387">
        <v>0</v>
      </c>
      <c r="BO332" s="387">
        <v>0</v>
      </c>
      <c r="BP332" s="387">
        <v>0</v>
      </c>
      <c r="BQ332" s="387">
        <v>0</v>
      </c>
      <c r="BR332" s="387">
        <v>0</v>
      </c>
      <c r="BS332" s="387">
        <v>0</v>
      </c>
      <c r="BT332" s="387">
        <v>0</v>
      </c>
      <c r="BU332" s="387">
        <v>0</v>
      </c>
      <c r="BV332" s="387">
        <v>0</v>
      </c>
      <c r="BW332" s="387">
        <v>0</v>
      </c>
      <c r="BX332" s="387">
        <v>0</v>
      </c>
      <c r="BY332" s="387">
        <v>0</v>
      </c>
      <c r="BZ332" s="387">
        <v>0</v>
      </c>
      <c r="CA332" s="387">
        <v>0</v>
      </c>
      <c r="CB332" s="387">
        <v>0</v>
      </c>
      <c r="CC332" s="387">
        <v>0</v>
      </c>
      <c r="CD332" s="387">
        <v>0</v>
      </c>
      <c r="CE332" s="387">
        <v>0</v>
      </c>
      <c r="CF332" s="387">
        <v>0</v>
      </c>
      <c r="CG332" s="387">
        <v>0</v>
      </c>
      <c r="CH332" s="387">
        <v>0</v>
      </c>
      <c r="CI332" s="387">
        <v>0</v>
      </c>
      <c r="CJ332" s="387">
        <v>0</v>
      </c>
      <c r="CK332" s="387">
        <v>0</v>
      </c>
      <c r="CL332" s="387">
        <v>0</v>
      </c>
      <c r="CM332" s="387">
        <v>0</v>
      </c>
      <c r="CN332" s="387">
        <v>0</v>
      </c>
      <c r="CO332" s="387">
        <v>0</v>
      </c>
      <c r="CP332" s="387">
        <v>0</v>
      </c>
      <c r="CQ332" s="387">
        <v>0</v>
      </c>
      <c r="CR332" s="387">
        <v>0</v>
      </c>
      <c r="CS332" s="387">
        <v>0</v>
      </c>
      <c r="CT332" s="387">
        <v>0</v>
      </c>
      <c r="CU332" s="387">
        <v>0</v>
      </c>
      <c r="CV332" s="387">
        <v>0</v>
      </c>
      <c r="CW332" s="387">
        <v>0</v>
      </c>
      <c r="CX332" s="387">
        <v>0</v>
      </c>
      <c r="CY332" s="387">
        <v>0</v>
      </c>
      <c r="CZ332" s="387">
        <v>0</v>
      </c>
      <c r="DA332" s="387">
        <v>0</v>
      </c>
      <c r="DB332" s="387">
        <v>0</v>
      </c>
      <c r="DC332" s="387">
        <v>0</v>
      </c>
      <c r="DD332" s="387">
        <v>0</v>
      </c>
      <c r="DE332" s="387">
        <v>0</v>
      </c>
      <c r="DF332" s="387">
        <v>0</v>
      </c>
      <c r="DG332" s="387">
        <v>0</v>
      </c>
      <c r="DH332" s="387">
        <v>0</v>
      </c>
      <c r="DI332" s="387">
        <v>0</v>
      </c>
      <c r="DJ332" s="387">
        <v>0</v>
      </c>
      <c r="DK332" s="387">
        <v>0</v>
      </c>
      <c r="DL332" s="387">
        <v>0</v>
      </c>
      <c r="DM332" s="387">
        <v>0</v>
      </c>
      <c r="DN332" s="387">
        <v>0</v>
      </c>
      <c r="DO332" s="387"/>
      <c r="DP332" s="50" t="s">
        <v>172</v>
      </c>
    </row>
    <row r="333" spans="3:120" s="29" customFormat="1" ht="15" customHeight="1">
      <c r="C333" s="390" t="str">
        <f>"Total " &amp;C330</f>
        <v>Total Phone Revenue</v>
      </c>
      <c r="D333" s="381"/>
      <c r="E333" s="18"/>
      <c r="F333" s="334">
        <f t="shared" ref="F333:AK333" si="950">IF(F17="","",(F331*F306))</f>
        <v>0</v>
      </c>
      <c r="G333" s="334">
        <f t="shared" si="950"/>
        <v>0</v>
      </c>
      <c r="H333" s="334">
        <f t="shared" si="950"/>
        <v>0</v>
      </c>
      <c r="I333" s="334">
        <f t="shared" si="950"/>
        <v>0</v>
      </c>
      <c r="J333" s="334">
        <f t="shared" si="950"/>
        <v>0</v>
      </c>
      <c r="K333" s="334">
        <f t="shared" si="950"/>
        <v>0</v>
      </c>
      <c r="L333" s="334">
        <f t="shared" si="950"/>
        <v>0</v>
      </c>
      <c r="M333" s="334">
        <f t="shared" si="950"/>
        <v>0</v>
      </c>
      <c r="N333" s="334">
        <f t="shared" si="950"/>
        <v>0</v>
      </c>
      <c r="O333" s="334">
        <f t="shared" si="950"/>
        <v>0</v>
      </c>
      <c r="P333" s="334">
        <f t="shared" si="950"/>
        <v>0</v>
      </c>
      <c r="Q333" s="334">
        <f t="shared" si="950"/>
        <v>0</v>
      </c>
      <c r="R333" s="334">
        <f t="shared" si="950"/>
        <v>0</v>
      </c>
      <c r="S333" s="334">
        <f t="shared" si="950"/>
        <v>0</v>
      </c>
      <c r="T333" s="334">
        <f t="shared" si="950"/>
        <v>0</v>
      </c>
      <c r="U333" s="334">
        <f t="shared" si="950"/>
        <v>0</v>
      </c>
      <c r="V333" s="334">
        <f t="shared" si="950"/>
        <v>0</v>
      </c>
      <c r="W333" s="334">
        <f t="shared" si="950"/>
        <v>0</v>
      </c>
      <c r="X333" s="334">
        <f t="shared" si="950"/>
        <v>0</v>
      </c>
      <c r="Y333" s="334">
        <f t="shared" si="950"/>
        <v>0</v>
      </c>
      <c r="Z333" s="334">
        <f t="shared" si="950"/>
        <v>0</v>
      </c>
      <c r="AA333" s="334">
        <f t="shared" si="950"/>
        <v>0</v>
      </c>
      <c r="AB333" s="334">
        <f t="shared" si="950"/>
        <v>0</v>
      </c>
      <c r="AC333" s="334">
        <f t="shared" si="950"/>
        <v>0</v>
      </c>
      <c r="AD333" s="334">
        <f t="shared" si="950"/>
        <v>8780.1766354834745</v>
      </c>
      <c r="AE333" s="334">
        <f t="shared" si="950"/>
        <v>8569.7137361029218</v>
      </c>
      <c r="AF333" s="334">
        <f t="shared" si="950"/>
        <v>8930.0389285474466</v>
      </c>
      <c r="AG333" s="334">
        <f t="shared" si="950"/>
        <v>8714.5403136066434</v>
      </c>
      <c r="AH333" s="334">
        <f t="shared" si="950"/>
        <v>9076.9241951661243</v>
      </c>
      <c r="AI333" s="334">
        <f t="shared" si="950"/>
        <v>9155.1019721519297</v>
      </c>
      <c r="AJ333" s="334">
        <f t="shared" si="950"/>
        <v>8934.099090978023</v>
      </c>
      <c r="AK333" s="334">
        <f t="shared" si="950"/>
        <v>9308.1717025818325</v>
      </c>
      <c r="AL333" s="334">
        <f t="shared" ref="AL333:BQ333" si="951">IF(AL17="","",(AL331*AL306))</f>
        <v>9082.0303144896134</v>
      </c>
      <c r="AM333" s="334">
        <f t="shared" si="951"/>
        <v>9458.2336393301066</v>
      </c>
      <c r="AN333" s="334">
        <f t="shared" si="951"/>
        <v>9538.0617347796469</v>
      </c>
      <c r="AO333" s="334">
        <f t="shared" si="951"/>
        <v>8682.4020869006163</v>
      </c>
      <c r="AP333" s="334">
        <f t="shared" si="951"/>
        <v>9726.6299067533037</v>
      </c>
      <c r="AQ333" s="334">
        <f t="shared" si="951"/>
        <v>9520.3748021445972</v>
      </c>
      <c r="AR333" s="334">
        <f t="shared" si="951"/>
        <v>9946.2493950434782</v>
      </c>
      <c r="AS333" s="334">
        <f t="shared" si="951"/>
        <v>9738.1981942668372</v>
      </c>
      <c r="AT333" s="334">
        <f t="shared" si="951"/>
        <v>10174.137032451066</v>
      </c>
      <c r="AU333" s="334">
        <f t="shared" si="951"/>
        <v>10291.809409395877</v>
      </c>
      <c r="AV333" s="334">
        <f t="shared" si="951"/>
        <v>10072.065370654722</v>
      </c>
      <c r="AW333" s="334">
        <f t="shared" si="951"/>
        <v>10521.164265127471</v>
      </c>
      <c r="AX333" s="334">
        <f t="shared" si="951"/>
        <v>10299.48451417457</v>
      </c>
      <c r="AY333" s="334">
        <f t="shared" si="951"/>
        <v>10759.069335686392</v>
      </c>
      <c r="AZ333" s="334">
        <f t="shared" si="951"/>
        <v>10881.874874568468</v>
      </c>
      <c r="BA333" s="334">
        <f t="shared" si="951"/>
        <v>9937.2279076610266</v>
      </c>
      <c r="BB333" s="334">
        <f t="shared" si="951"/>
        <v>11102.920335195988</v>
      </c>
      <c r="BC333" s="334">
        <f t="shared" si="951"/>
        <v>10793.158188029176</v>
      </c>
      <c r="BD333" s="334">
        <f t="shared" si="951"/>
        <v>11195.637430356219</v>
      </c>
      <c r="BE333" s="334">
        <f t="shared" si="951"/>
        <v>10883.288554147961</v>
      </c>
      <c r="BF333" s="334">
        <f t="shared" si="951"/>
        <v>11289.128777647909</v>
      </c>
      <c r="BG333" s="334">
        <f t="shared" si="951"/>
        <v>11336.166814221442</v>
      </c>
      <c r="BH333" s="334">
        <f t="shared" si="951"/>
        <v>11019.897286295265</v>
      </c>
      <c r="BI333" s="334">
        <f t="shared" si="951"/>
        <v>11430.831679458255</v>
      </c>
      <c r="BJ333" s="334">
        <f t="shared" si="951"/>
        <v>11111.921081342278</v>
      </c>
      <c r="BK333" s="334">
        <f t="shared" si="951"/>
        <v>11526.287062059288</v>
      </c>
      <c r="BL333" s="334">
        <f t="shared" si="951"/>
        <v>11574.313258151202</v>
      </c>
      <c r="BM333" s="334">
        <f t="shared" si="951"/>
        <v>10875.376305746773</v>
      </c>
      <c r="BN333" s="334">
        <f t="shared" si="951"/>
        <v>11651.595912301982</v>
      </c>
      <c r="BO333" s="334" t="str">
        <f t="shared" si="951"/>
        <v/>
      </c>
      <c r="BP333" s="334" t="str">
        <f t="shared" si="951"/>
        <v/>
      </c>
      <c r="BQ333" s="334" t="str">
        <f t="shared" si="951"/>
        <v/>
      </c>
      <c r="BR333" s="334" t="str">
        <f t="shared" ref="BR333:CA333" si="952">IF(BR17="","",(BR331*BR306))</f>
        <v/>
      </c>
      <c r="BS333" s="334" t="str">
        <f t="shared" si="952"/>
        <v/>
      </c>
      <c r="BT333" s="334" t="str">
        <f t="shared" si="952"/>
        <v/>
      </c>
      <c r="BU333" s="334" t="str">
        <f t="shared" si="952"/>
        <v/>
      </c>
      <c r="BV333" s="334" t="str">
        <f t="shared" si="952"/>
        <v/>
      </c>
      <c r="BW333" s="334" t="str">
        <f t="shared" si="952"/>
        <v/>
      </c>
      <c r="BX333" s="334" t="str">
        <f t="shared" si="952"/>
        <v/>
      </c>
      <c r="BY333" s="334" t="str">
        <f t="shared" si="952"/>
        <v/>
      </c>
      <c r="BZ333" s="334" t="str">
        <f t="shared" si="952"/>
        <v/>
      </c>
      <c r="CA333" s="334" t="str">
        <f t="shared" si="952"/>
        <v/>
      </c>
      <c r="CB333" s="334" t="str">
        <f t="shared" ref="CB333:DN333" si="953">IF(CB17="","",(CB331*CB306))</f>
        <v/>
      </c>
      <c r="CC333" s="334" t="str">
        <f t="shared" si="953"/>
        <v/>
      </c>
      <c r="CD333" s="334" t="str">
        <f t="shared" si="953"/>
        <v/>
      </c>
      <c r="CE333" s="334" t="str">
        <f t="shared" si="953"/>
        <v/>
      </c>
      <c r="CF333" s="334" t="str">
        <f t="shared" si="953"/>
        <v/>
      </c>
      <c r="CG333" s="334" t="str">
        <f t="shared" si="953"/>
        <v/>
      </c>
      <c r="CH333" s="334" t="str">
        <f t="shared" si="953"/>
        <v/>
      </c>
      <c r="CI333" s="334" t="str">
        <f t="shared" si="953"/>
        <v/>
      </c>
      <c r="CJ333" s="334" t="str">
        <f t="shared" si="953"/>
        <v/>
      </c>
      <c r="CK333" s="334" t="str">
        <f t="shared" si="953"/>
        <v/>
      </c>
      <c r="CL333" s="334" t="str">
        <f t="shared" si="953"/>
        <v/>
      </c>
      <c r="CM333" s="334" t="str">
        <f t="shared" si="953"/>
        <v/>
      </c>
      <c r="CN333" s="334" t="str">
        <f t="shared" si="953"/>
        <v/>
      </c>
      <c r="CO333" s="334" t="str">
        <f t="shared" si="953"/>
        <v/>
      </c>
      <c r="CP333" s="334" t="str">
        <f t="shared" si="953"/>
        <v/>
      </c>
      <c r="CQ333" s="334" t="str">
        <f t="shared" si="953"/>
        <v/>
      </c>
      <c r="CR333" s="334" t="str">
        <f t="shared" si="953"/>
        <v/>
      </c>
      <c r="CS333" s="334" t="str">
        <f t="shared" si="953"/>
        <v/>
      </c>
      <c r="CT333" s="334" t="str">
        <f t="shared" si="953"/>
        <v/>
      </c>
      <c r="CU333" s="334" t="str">
        <f t="shared" si="953"/>
        <v/>
      </c>
      <c r="CV333" s="334" t="str">
        <f t="shared" si="953"/>
        <v/>
      </c>
      <c r="CW333" s="334" t="str">
        <f t="shared" si="953"/>
        <v/>
      </c>
      <c r="CX333" s="334" t="str">
        <f t="shared" si="953"/>
        <v/>
      </c>
      <c r="CY333" s="334" t="str">
        <f t="shared" si="953"/>
        <v/>
      </c>
      <c r="CZ333" s="334" t="str">
        <f t="shared" si="953"/>
        <v/>
      </c>
      <c r="DA333" s="334" t="str">
        <f t="shared" si="953"/>
        <v/>
      </c>
      <c r="DB333" s="334" t="str">
        <f t="shared" si="953"/>
        <v/>
      </c>
      <c r="DC333" s="334" t="str">
        <f t="shared" si="953"/>
        <v/>
      </c>
      <c r="DD333" s="334" t="str">
        <f t="shared" si="953"/>
        <v/>
      </c>
      <c r="DE333" s="334" t="str">
        <f t="shared" si="953"/>
        <v/>
      </c>
      <c r="DF333" s="334" t="str">
        <f t="shared" si="953"/>
        <v/>
      </c>
      <c r="DG333" s="334" t="str">
        <f t="shared" si="953"/>
        <v/>
      </c>
      <c r="DH333" s="334" t="str">
        <f t="shared" si="953"/>
        <v/>
      </c>
      <c r="DI333" s="334" t="str">
        <f t="shared" si="953"/>
        <v/>
      </c>
      <c r="DJ333" s="334" t="str">
        <f t="shared" si="953"/>
        <v/>
      </c>
      <c r="DK333" s="334" t="str">
        <f t="shared" si="953"/>
        <v/>
      </c>
      <c r="DL333" s="334" t="str">
        <f t="shared" si="953"/>
        <v/>
      </c>
      <c r="DM333" s="334" t="str">
        <f t="shared" si="953"/>
        <v/>
      </c>
      <c r="DN333" s="334" t="str">
        <f t="shared" si="953"/>
        <v/>
      </c>
      <c r="DO333" s="334">
        <f>SUM(F333:DN333)</f>
        <v>375888.30204299983</v>
      </c>
      <c r="DP333" s="50" t="s">
        <v>172</v>
      </c>
    </row>
    <row r="334" spans="3:120" s="29" customFormat="1" ht="15" customHeight="1">
      <c r="C334" s="368"/>
      <c r="D334" s="381"/>
      <c r="E334" s="18"/>
      <c r="F334" s="334"/>
      <c r="G334" s="334"/>
      <c r="H334" s="334"/>
      <c r="I334" s="334"/>
      <c r="J334" s="334"/>
      <c r="K334" s="334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  <c r="AB334" s="334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  <c r="AM334" s="334"/>
      <c r="AN334" s="334"/>
      <c r="AO334" s="334"/>
      <c r="AP334" s="334"/>
      <c r="AQ334" s="334"/>
      <c r="AR334" s="334"/>
      <c r="AS334" s="334"/>
      <c r="AT334" s="334"/>
      <c r="AU334" s="334"/>
      <c r="AV334" s="334"/>
      <c r="AW334" s="334"/>
      <c r="AX334" s="334"/>
      <c r="AY334" s="334"/>
      <c r="AZ334" s="334"/>
      <c r="BA334" s="334"/>
      <c r="BB334" s="334"/>
      <c r="BC334" s="334"/>
      <c r="BD334" s="334"/>
      <c r="BE334" s="334"/>
      <c r="BF334" s="334"/>
      <c r="BG334" s="334"/>
      <c r="BH334" s="334"/>
      <c r="BI334" s="334"/>
      <c r="BJ334" s="334"/>
      <c r="BK334" s="334"/>
      <c r="BL334" s="334"/>
      <c r="BM334" s="334"/>
      <c r="BN334" s="334"/>
      <c r="BO334" s="334"/>
      <c r="BP334" s="334"/>
      <c r="BQ334" s="334"/>
      <c r="BR334" s="334"/>
      <c r="BS334" s="334"/>
      <c r="BT334" s="334"/>
      <c r="BU334" s="334"/>
      <c r="BV334" s="334"/>
      <c r="BW334" s="334"/>
      <c r="BX334" s="334"/>
      <c r="BY334" s="334"/>
      <c r="BZ334" s="334"/>
      <c r="CA334" s="334"/>
      <c r="CB334" s="334"/>
      <c r="CC334" s="334"/>
      <c r="CD334" s="334"/>
      <c r="CE334" s="334"/>
      <c r="CF334" s="334"/>
      <c r="CG334" s="334"/>
      <c r="CH334" s="334"/>
      <c r="CI334" s="334"/>
      <c r="CJ334" s="334"/>
      <c r="CK334" s="334"/>
      <c r="CL334" s="334"/>
      <c r="CM334" s="334"/>
      <c r="CN334" s="334"/>
      <c r="CO334" s="334"/>
      <c r="CP334" s="334"/>
      <c r="CQ334" s="334"/>
      <c r="CR334" s="334"/>
      <c r="CS334" s="334"/>
      <c r="CT334" s="334"/>
      <c r="CU334" s="334"/>
      <c r="CV334" s="334"/>
      <c r="CW334" s="334"/>
      <c r="CX334" s="334"/>
      <c r="CY334" s="334"/>
      <c r="CZ334" s="334"/>
      <c r="DA334" s="334"/>
      <c r="DB334" s="334"/>
      <c r="DC334" s="334"/>
      <c r="DD334" s="334"/>
      <c r="DE334" s="334"/>
      <c r="DF334" s="334"/>
      <c r="DG334" s="334"/>
      <c r="DH334" s="334"/>
      <c r="DI334" s="334"/>
      <c r="DJ334" s="334"/>
      <c r="DK334" s="334"/>
      <c r="DL334" s="334"/>
      <c r="DM334" s="334"/>
      <c r="DN334" s="334"/>
      <c r="DO334" s="334"/>
      <c r="DP334" s="50" t="s">
        <v>172</v>
      </c>
    </row>
    <row r="335" spans="3:120" s="29" customFormat="1" ht="15" customHeight="1">
      <c r="C335" s="366" t="s">
        <v>435</v>
      </c>
      <c r="D335" s="370">
        <v>0.15</v>
      </c>
      <c r="E335" s="18"/>
      <c r="F335" s="334"/>
      <c r="G335" s="334"/>
      <c r="H335" s="334"/>
      <c r="I335" s="334"/>
      <c r="J335" s="334"/>
      <c r="K335" s="334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  <c r="AB335" s="334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  <c r="AM335" s="334"/>
      <c r="AN335" s="334"/>
      <c r="AO335" s="334"/>
      <c r="AP335" s="334"/>
      <c r="AQ335" s="334"/>
      <c r="AR335" s="334"/>
      <c r="AS335" s="334"/>
      <c r="AT335" s="334"/>
      <c r="AU335" s="334"/>
      <c r="AV335" s="334"/>
      <c r="AW335" s="334"/>
      <c r="AX335" s="334"/>
      <c r="AY335" s="334"/>
      <c r="AZ335" s="334"/>
      <c r="BA335" s="334"/>
      <c r="BB335" s="334"/>
      <c r="BC335" s="334"/>
      <c r="BD335" s="334"/>
      <c r="BE335" s="334"/>
      <c r="BF335" s="334"/>
      <c r="BG335" s="334"/>
      <c r="BH335" s="334"/>
      <c r="BI335" s="334"/>
      <c r="BJ335" s="334"/>
      <c r="BK335" s="334"/>
      <c r="BL335" s="334"/>
      <c r="BM335" s="334"/>
      <c r="BN335" s="334"/>
      <c r="BO335" s="334"/>
      <c r="BP335" s="334"/>
      <c r="BQ335" s="334"/>
      <c r="BR335" s="334"/>
      <c r="BS335" s="334"/>
      <c r="BT335" s="334"/>
      <c r="BU335" s="334"/>
      <c r="BV335" s="334"/>
      <c r="BW335" s="334"/>
      <c r="BX335" s="334"/>
      <c r="BY335" s="334"/>
      <c r="BZ335" s="334"/>
      <c r="CA335" s="334"/>
      <c r="CB335" s="334"/>
      <c r="CC335" s="334"/>
      <c r="CD335" s="334"/>
      <c r="CE335" s="334"/>
      <c r="CF335" s="334"/>
      <c r="CG335" s="334"/>
      <c r="CH335" s="334"/>
      <c r="CI335" s="334"/>
      <c r="CJ335" s="334"/>
      <c r="CK335" s="334"/>
      <c r="CL335" s="334"/>
      <c r="CM335" s="334"/>
      <c r="CN335" s="334"/>
      <c r="CO335" s="334"/>
      <c r="CP335" s="334"/>
      <c r="CQ335" s="334"/>
      <c r="CR335" s="334"/>
      <c r="CS335" s="334"/>
      <c r="CT335" s="334"/>
      <c r="CU335" s="334"/>
      <c r="CV335" s="334"/>
      <c r="CW335" s="334"/>
      <c r="CX335" s="334"/>
      <c r="CY335" s="334"/>
      <c r="CZ335" s="334"/>
      <c r="DA335" s="334"/>
      <c r="DB335" s="334"/>
      <c r="DC335" s="334"/>
      <c r="DD335" s="334"/>
      <c r="DE335" s="334"/>
      <c r="DF335" s="334"/>
      <c r="DG335" s="334"/>
      <c r="DH335" s="334"/>
      <c r="DI335" s="334"/>
      <c r="DJ335" s="334"/>
      <c r="DK335" s="334"/>
      <c r="DL335" s="334"/>
      <c r="DM335" s="334"/>
      <c r="DN335" s="334"/>
      <c r="DO335" s="334"/>
      <c r="DP335" s="50" t="s">
        <v>172</v>
      </c>
    </row>
    <row r="336" spans="3:120" s="29" customFormat="1" ht="15" customHeight="1">
      <c r="C336" s="366" t="s">
        <v>434</v>
      </c>
      <c r="D336" s="370">
        <v>0.15</v>
      </c>
      <c r="E336" s="18"/>
      <c r="F336" s="334"/>
      <c r="G336" s="334"/>
      <c r="H336" s="334"/>
      <c r="I336" s="334"/>
      <c r="J336" s="334"/>
      <c r="K336" s="334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  <c r="AB336" s="334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  <c r="AM336" s="334"/>
      <c r="AN336" s="334"/>
      <c r="AO336" s="334"/>
      <c r="AP336" s="334"/>
      <c r="AQ336" s="334"/>
      <c r="AR336" s="334"/>
      <c r="AS336" s="334"/>
      <c r="AT336" s="334"/>
      <c r="AU336" s="334"/>
      <c r="AV336" s="334"/>
      <c r="AW336" s="334"/>
      <c r="AX336" s="334"/>
      <c r="AY336" s="334"/>
      <c r="AZ336" s="334"/>
      <c r="BA336" s="334"/>
      <c r="BB336" s="334"/>
      <c r="BC336" s="334"/>
      <c r="BD336" s="334"/>
      <c r="BE336" s="334"/>
      <c r="BF336" s="334"/>
      <c r="BG336" s="334"/>
      <c r="BH336" s="334"/>
      <c r="BI336" s="334"/>
      <c r="BJ336" s="334"/>
      <c r="BK336" s="334"/>
      <c r="BL336" s="334"/>
      <c r="BM336" s="334"/>
      <c r="BN336" s="334"/>
      <c r="BO336" s="334"/>
      <c r="BP336" s="334"/>
      <c r="BQ336" s="334"/>
      <c r="BR336" s="334"/>
      <c r="BS336" s="334"/>
      <c r="BT336" s="334"/>
      <c r="BU336" s="334"/>
      <c r="BV336" s="334"/>
      <c r="BW336" s="334"/>
      <c r="BX336" s="334"/>
      <c r="BY336" s="334"/>
      <c r="BZ336" s="334"/>
      <c r="CA336" s="334"/>
      <c r="CB336" s="334"/>
      <c r="CC336" s="334"/>
      <c r="CD336" s="334"/>
      <c r="CE336" s="334"/>
      <c r="CF336" s="334"/>
      <c r="CG336" s="334"/>
      <c r="CH336" s="334"/>
      <c r="CI336" s="334"/>
      <c r="CJ336" s="334"/>
      <c r="CK336" s="334"/>
      <c r="CL336" s="334"/>
      <c r="CM336" s="334"/>
      <c r="CN336" s="334"/>
      <c r="CO336" s="334"/>
      <c r="CP336" s="334"/>
      <c r="CQ336" s="334"/>
      <c r="CR336" s="334"/>
      <c r="CS336" s="334"/>
      <c r="CT336" s="334"/>
      <c r="CU336" s="334"/>
      <c r="CV336" s="334"/>
      <c r="CW336" s="334"/>
      <c r="CX336" s="334"/>
      <c r="CY336" s="334"/>
      <c r="CZ336" s="334"/>
      <c r="DA336" s="334"/>
      <c r="DB336" s="334"/>
      <c r="DC336" s="334"/>
      <c r="DD336" s="334"/>
      <c r="DE336" s="334"/>
      <c r="DF336" s="334"/>
      <c r="DG336" s="334"/>
      <c r="DH336" s="334"/>
      <c r="DI336" s="334"/>
      <c r="DJ336" s="334"/>
      <c r="DK336" s="334"/>
      <c r="DL336" s="334"/>
      <c r="DM336" s="334"/>
      <c r="DN336" s="334"/>
      <c r="DO336" s="334"/>
      <c r="DP336" s="50" t="s">
        <v>172</v>
      </c>
    </row>
    <row r="337" spans="3:120" s="29" customFormat="1" ht="15" customHeight="1">
      <c r="C337" s="366" t="s">
        <v>421</v>
      </c>
      <c r="D337" s="369">
        <v>1</v>
      </c>
      <c r="E337" s="18"/>
      <c r="F337" s="334"/>
      <c r="G337" s="334"/>
      <c r="H337" s="334"/>
      <c r="I337" s="334"/>
      <c r="J337" s="334"/>
      <c r="K337" s="334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  <c r="AB337" s="334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  <c r="AM337" s="334"/>
      <c r="AN337" s="334"/>
      <c r="AO337" s="334"/>
      <c r="AP337" s="334"/>
      <c r="AQ337" s="334"/>
      <c r="AR337" s="334"/>
      <c r="AS337" s="334"/>
      <c r="AT337" s="334"/>
      <c r="AU337" s="334"/>
      <c r="AV337" s="334"/>
      <c r="AW337" s="334"/>
      <c r="AX337" s="334"/>
      <c r="AY337" s="334"/>
      <c r="AZ337" s="334"/>
      <c r="BA337" s="334"/>
      <c r="BB337" s="334"/>
      <c r="BC337" s="334"/>
      <c r="BD337" s="334"/>
      <c r="BE337" s="334"/>
      <c r="BF337" s="334"/>
      <c r="BG337" s="334"/>
      <c r="BH337" s="334"/>
      <c r="BI337" s="334"/>
      <c r="BJ337" s="334"/>
      <c r="BK337" s="334"/>
      <c r="BL337" s="334"/>
      <c r="BM337" s="334"/>
      <c r="BN337" s="334"/>
      <c r="BO337" s="334"/>
      <c r="BP337" s="334"/>
      <c r="BQ337" s="334"/>
      <c r="BR337" s="334"/>
      <c r="BS337" s="334"/>
      <c r="BT337" s="334"/>
      <c r="BU337" s="334"/>
      <c r="BV337" s="334"/>
      <c r="BW337" s="334"/>
      <c r="BX337" s="334"/>
      <c r="BY337" s="334"/>
      <c r="BZ337" s="334"/>
      <c r="CA337" s="334"/>
      <c r="CB337" s="334"/>
      <c r="CC337" s="334"/>
      <c r="CD337" s="334"/>
      <c r="CE337" s="334"/>
      <c r="CF337" s="334"/>
      <c r="CG337" s="334"/>
      <c r="CH337" s="334"/>
      <c r="CI337" s="334"/>
      <c r="CJ337" s="334"/>
      <c r="CK337" s="334"/>
      <c r="CL337" s="334"/>
      <c r="CM337" s="334"/>
      <c r="CN337" s="334"/>
      <c r="CO337" s="334"/>
      <c r="CP337" s="334"/>
      <c r="CQ337" s="334"/>
      <c r="CR337" s="334"/>
      <c r="CS337" s="334"/>
      <c r="CT337" s="334"/>
      <c r="CU337" s="334"/>
      <c r="CV337" s="334"/>
      <c r="CW337" s="334"/>
      <c r="CX337" s="334"/>
      <c r="CY337" s="334"/>
      <c r="CZ337" s="334"/>
      <c r="DA337" s="334"/>
      <c r="DB337" s="334"/>
      <c r="DC337" s="334"/>
      <c r="DD337" s="334"/>
      <c r="DE337" s="334"/>
      <c r="DF337" s="334"/>
      <c r="DG337" s="334"/>
      <c r="DH337" s="334"/>
      <c r="DI337" s="334"/>
      <c r="DJ337" s="334"/>
      <c r="DK337" s="334"/>
      <c r="DL337" s="334"/>
      <c r="DM337" s="334"/>
      <c r="DN337" s="334"/>
      <c r="DO337" s="334"/>
      <c r="DP337" s="50" t="s">
        <v>172</v>
      </c>
    </row>
    <row r="338" spans="3:120" s="29" customFormat="1" ht="15" customHeight="1">
      <c r="C338" s="368"/>
      <c r="D338" s="381"/>
      <c r="E338" s="18"/>
      <c r="F338" s="334"/>
      <c r="G338" s="334"/>
      <c r="H338" s="334"/>
      <c r="I338" s="334"/>
      <c r="J338" s="334"/>
      <c r="K338" s="334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  <c r="AB338" s="334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  <c r="AM338" s="334"/>
      <c r="AN338" s="334"/>
      <c r="AO338" s="334"/>
      <c r="AP338" s="334"/>
      <c r="AQ338" s="334"/>
      <c r="AR338" s="334"/>
      <c r="AS338" s="334"/>
      <c r="AT338" s="334"/>
      <c r="AU338" s="334"/>
      <c r="AV338" s="334"/>
      <c r="AW338" s="334"/>
      <c r="AX338" s="334"/>
      <c r="AY338" s="334"/>
      <c r="AZ338" s="334"/>
      <c r="BA338" s="334"/>
      <c r="BB338" s="334"/>
      <c r="BC338" s="334"/>
      <c r="BD338" s="334"/>
      <c r="BE338" s="334"/>
      <c r="BF338" s="334"/>
      <c r="BG338" s="334"/>
      <c r="BH338" s="334"/>
      <c r="BI338" s="334"/>
      <c r="BJ338" s="334"/>
      <c r="BK338" s="334"/>
      <c r="BL338" s="334"/>
      <c r="BM338" s="334"/>
      <c r="BN338" s="334"/>
      <c r="BO338" s="334"/>
      <c r="BP338" s="334"/>
      <c r="BQ338" s="334"/>
      <c r="BR338" s="334"/>
      <c r="BS338" s="334"/>
      <c r="BT338" s="334"/>
      <c r="BU338" s="334"/>
      <c r="BV338" s="334"/>
      <c r="BW338" s="334"/>
      <c r="BX338" s="334"/>
      <c r="BY338" s="334"/>
      <c r="BZ338" s="334"/>
      <c r="CA338" s="334"/>
      <c r="CB338" s="334"/>
      <c r="CC338" s="334"/>
      <c r="CD338" s="334"/>
      <c r="CE338" s="334"/>
      <c r="CF338" s="334"/>
      <c r="CG338" s="334"/>
      <c r="CH338" s="334"/>
      <c r="CI338" s="334"/>
      <c r="CJ338" s="334"/>
      <c r="CK338" s="334"/>
      <c r="CL338" s="334"/>
      <c r="CM338" s="334"/>
      <c r="CN338" s="334"/>
      <c r="CO338" s="334"/>
      <c r="CP338" s="334"/>
      <c r="CQ338" s="334"/>
      <c r="CR338" s="334"/>
      <c r="CS338" s="334"/>
      <c r="CT338" s="334"/>
      <c r="CU338" s="334"/>
      <c r="CV338" s="334"/>
      <c r="CW338" s="334"/>
      <c r="CX338" s="334"/>
      <c r="CY338" s="334"/>
      <c r="CZ338" s="334"/>
      <c r="DA338" s="334"/>
      <c r="DB338" s="334"/>
      <c r="DC338" s="334"/>
      <c r="DD338" s="334"/>
      <c r="DE338" s="334"/>
      <c r="DF338" s="334"/>
      <c r="DG338" s="334"/>
      <c r="DH338" s="334"/>
      <c r="DI338" s="334"/>
      <c r="DJ338" s="334"/>
      <c r="DK338" s="334"/>
      <c r="DL338" s="334"/>
      <c r="DM338" s="334"/>
      <c r="DN338" s="334"/>
      <c r="DO338" s="334"/>
      <c r="DP338" s="50" t="s">
        <v>172</v>
      </c>
    </row>
    <row r="339" spans="3:120" s="29" customFormat="1" ht="15" customHeight="1">
      <c r="C339" s="366" t="str">
        <f>C333&amp;" Gross Margin"</f>
        <v>Total Phone Revenue Gross Margin</v>
      </c>
      <c r="D339" s="382"/>
      <c r="E339" s="61"/>
      <c r="F339" s="367">
        <f>IF(F17="","",IF(F$17&lt;$E$83,0,IF(F$17=$E$83,$D335,IF(F$17&gt;=$E$83+$D$337,$D336,E339+($D336-$D335)/$D337))))</f>
        <v>0</v>
      </c>
      <c r="G339" s="367">
        <f t="shared" ref="G339:BR339" si="954">IF(G17="","",IF(G$17&lt;$E$83,0,IF(G$17=$E$83,$D335,IF(G$17&gt;=$E$83+$D$337,$D336,F339+($D336-$D335)/$D337))))</f>
        <v>0</v>
      </c>
      <c r="H339" s="367">
        <f t="shared" si="954"/>
        <v>0</v>
      </c>
      <c r="I339" s="367">
        <f t="shared" si="954"/>
        <v>0</v>
      </c>
      <c r="J339" s="367">
        <f t="shared" si="954"/>
        <v>0</v>
      </c>
      <c r="K339" s="367">
        <f t="shared" si="954"/>
        <v>0</v>
      </c>
      <c r="L339" s="367">
        <f t="shared" si="954"/>
        <v>0</v>
      </c>
      <c r="M339" s="367">
        <f t="shared" si="954"/>
        <v>0</v>
      </c>
      <c r="N339" s="367">
        <f t="shared" si="954"/>
        <v>0</v>
      </c>
      <c r="O339" s="367">
        <f t="shared" si="954"/>
        <v>0</v>
      </c>
      <c r="P339" s="367">
        <f t="shared" si="954"/>
        <v>0</v>
      </c>
      <c r="Q339" s="367">
        <f t="shared" si="954"/>
        <v>0</v>
      </c>
      <c r="R339" s="367">
        <f t="shared" si="954"/>
        <v>0</v>
      </c>
      <c r="S339" s="367">
        <f t="shared" si="954"/>
        <v>0</v>
      </c>
      <c r="T339" s="367">
        <f t="shared" si="954"/>
        <v>0</v>
      </c>
      <c r="U339" s="367">
        <f t="shared" si="954"/>
        <v>0</v>
      </c>
      <c r="V339" s="367">
        <f t="shared" si="954"/>
        <v>0</v>
      </c>
      <c r="W339" s="367">
        <f t="shared" si="954"/>
        <v>0</v>
      </c>
      <c r="X339" s="367">
        <f t="shared" si="954"/>
        <v>0</v>
      </c>
      <c r="Y339" s="367">
        <f t="shared" si="954"/>
        <v>0</v>
      </c>
      <c r="Z339" s="367">
        <f t="shared" si="954"/>
        <v>0</v>
      </c>
      <c r="AA339" s="367">
        <f t="shared" si="954"/>
        <v>0</v>
      </c>
      <c r="AB339" s="367">
        <f t="shared" si="954"/>
        <v>0</v>
      </c>
      <c r="AC339" s="367">
        <f t="shared" si="954"/>
        <v>0</v>
      </c>
      <c r="AD339" s="367">
        <f t="shared" si="954"/>
        <v>0.15</v>
      </c>
      <c r="AE339" s="367">
        <f t="shared" si="954"/>
        <v>0.15</v>
      </c>
      <c r="AF339" s="367">
        <f t="shared" si="954"/>
        <v>0.15</v>
      </c>
      <c r="AG339" s="367">
        <f t="shared" si="954"/>
        <v>0.15</v>
      </c>
      <c r="AH339" s="367">
        <f t="shared" si="954"/>
        <v>0.15</v>
      </c>
      <c r="AI339" s="367">
        <f t="shared" si="954"/>
        <v>0.15</v>
      </c>
      <c r="AJ339" s="367">
        <f t="shared" si="954"/>
        <v>0.15</v>
      </c>
      <c r="AK339" s="367">
        <f t="shared" si="954"/>
        <v>0.15</v>
      </c>
      <c r="AL339" s="367">
        <f t="shared" si="954"/>
        <v>0.15</v>
      </c>
      <c r="AM339" s="367">
        <f t="shared" si="954"/>
        <v>0.15</v>
      </c>
      <c r="AN339" s="367">
        <f t="shared" si="954"/>
        <v>0.15</v>
      </c>
      <c r="AO339" s="367">
        <f t="shared" si="954"/>
        <v>0.15</v>
      </c>
      <c r="AP339" s="367">
        <f t="shared" si="954"/>
        <v>0.15</v>
      </c>
      <c r="AQ339" s="367">
        <f t="shared" si="954"/>
        <v>0.15</v>
      </c>
      <c r="AR339" s="367">
        <f t="shared" si="954"/>
        <v>0.15</v>
      </c>
      <c r="AS339" s="367">
        <f t="shared" si="954"/>
        <v>0.15</v>
      </c>
      <c r="AT339" s="367">
        <f t="shared" si="954"/>
        <v>0.15</v>
      </c>
      <c r="AU339" s="367">
        <f t="shared" si="954"/>
        <v>0.15</v>
      </c>
      <c r="AV339" s="367">
        <f t="shared" si="954"/>
        <v>0.15</v>
      </c>
      <c r="AW339" s="367">
        <f t="shared" si="954"/>
        <v>0.15</v>
      </c>
      <c r="AX339" s="367">
        <f t="shared" si="954"/>
        <v>0.15</v>
      </c>
      <c r="AY339" s="367">
        <f t="shared" si="954"/>
        <v>0.15</v>
      </c>
      <c r="AZ339" s="367">
        <f t="shared" si="954"/>
        <v>0.15</v>
      </c>
      <c r="BA339" s="367">
        <f t="shared" si="954"/>
        <v>0.15</v>
      </c>
      <c r="BB339" s="367">
        <f t="shared" si="954"/>
        <v>0.15</v>
      </c>
      <c r="BC339" s="367">
        <f t="shared" si="954"/>
        <v>0.15</v>
      </c>
      <c r="BD339" s="367">
        <f t="shared" si="954"/>
        <v>0.15</v>
      </c>
      <c r="BE339" s="367">
        <f t="shared" si="954"/>
        <v>0.15</v>
      </c>
      <c r="BF339" s="367">
        <f t="shared" si="954"/>
        <v>0.15</v>
      </c>
      <c r="BG339" s="367">
        <f t="shared" si="954"/>
        <v>0.15</v>
      </c>
      <c r="BH339" s="367">
        <f t="shared" si="954"/>
        <v>0.15</v>
      </c>
      <c r="BI339" s="367">
        <f t="shared" si="954"/>
        <v>0.15</v>
      </c>
      <c r="BJ339" s="367">
        <f t="shared" si="954"/>
        <v>0.15</v>
      </c>
      <c r="BK339" s="367">
        <f t="shared" si="954"/>
        <v>0.15</v>
      </c>
      <c r="BL339" s="367">
        <f t="shared" si="954"/>
        <v>0.15</v>
      </c>
      <c r="BM339" s="367">
        <f t="shared" si="954"/>
        <v>0.15</v>
      </c>
      <c r="BN339" s="367">
        <f t="shared" si="954"/>
        <v>0.15</v>
      </c>
      <c r="BO339" s="367" t="str">
        <f t="shared" si="954"/>
        <v/>
      </c>
      <c r="BP339" s="367" t="str">
        <f t="shared" si="954"/>
        <v/>
      </c>
      <c r="BQ339" s="367" t="str">
        <f t="shared" si="954"/>
        <v/>
      </c>
      <c r="BR339" s="367" t="str">
        <f t="shared" si="954"/>
        <v/>
      </c>
      <c r="BS339" s="367" t="str">
        <f t="shared" ref="BS339:CA339" si="955">IF(BS17="","",IF(BS$17&lt;$E$83,0,IF(BS$17=$E$83,$D335,IF(BS$17&gt;=$E$83+$D$337,$D336,BR339+($D336-$D335)/$D337))))</f>
        <v/>
      </c>
      <c r="BT339" s="367" t="str">
        <f t="shared" si="955"/>
        <v/>
      </c>
      <c r="BU339" s="367" t="str">
        <f t="shared" si="955"/>
        <v/>
      </c>
      <c r="BV339" s="367" t="str">
        <f t="shared" si="955"/>
        <v/>
      </c>
      <c r="BW339" s="367" t="str">
        <f t="shared" si="955"/>
        <v/>
      </c>
      <c r="BX339" s="367" t="str">
        <f t="shared" si="955"/>
        <v/>
      </c>
      <c r="BY339" s="367" t="str">
        <f t="shared" si="955"/>
        <v/>
      </c>
      <c r="BZ339" s="367" t="str">
        <f t="shared" si="955"/>
        <v/>
      </c>
      <c r="CA339" s="367" t="str">
        <f t="shared" si="955"/>
        <v/>
      </c>
      <c r="CB339" s="367" t="str">
        <f t="shared" ref="CB339" si="956">IF(CB17="","",IF(CB$17&lt;$E$83,0,IF(CB$17=$E$83,$D335,IF(CB$17&gt;=$E$83+$D$337,$D336,CA339+($D336-$D335)/$D337))))</f>
        <v/>
      </c>
      <c r="CC339" s="367" t="str">
        <f t="shared" ref="CC339" si="957">IF(CC17="","",IF(CC$17&lt;$E$83,0,IF(CC$17=$E$83,$D335,IF(CC$17&gt;=$E$83+$D$337,$D336,CB339+($D336-$D335)/$D337))))</f>
        <v/>
      </c>
      <c r="CD339" s="367" t="str">
        <f t="shared" ref="CD339" si="958">IF(CD17="","",IF(CD$17&lt;$E$83,0,IF(CD$17=$E$83,$D335,IF(CD$17&gt;=$E$83+$D$337,$D336,CC339+($D336-$D335)/$D337))))</f>
        <v/>
      </c>
      <c r="CE339" s="367" t="str">
        <f t="shared" ref="CE339" si="959">IF(CE17="","",IF(CE$17&lt;$E$83,0,IF(CE$17=$E$83,$D335,IF(CE$17&gt;=$E$83+$D$337,$D336,CD339+($D336-$D335)/$D337))))</f>
        <v/>
      </c>
      <c r="CF339" s="367" t="str">
        <f t="shared" ref="CF339" si="960">IF(CF17="","",IF(CF$17&lt;$E$83,0,IF(CF$17=$E$83,$D335,IF(CF$17&gt;=$E$83+$D$337,$D336,CE339+($D336-$D335)/$D337))))</f>
        <v/>
      </c>
      <c r="CG339" s="367" t="str">
        <f t="shared" ref="CG339" si="961">IF(CG17="","",IF(CG$17&lt;$E$83,0,IF(CG$17=$E$83,$D335,IF(CG$17&gt;=$E$83+$D$337,$D336,CF339+($D336-$D335)/$D337))))</f>
        <v/>
      </c>
      <c r="CH339" s="367" t="str">
        <f t="shared" ref="CH339" si="962">IF(CH17="","",IF(CH$17&lt;$E$83,0,IF(CH$17=$E$83,$D335,IF(CH$17&gt;=$E$83+$D$337,$D336,CG339+($D336-$D335)/$D337))))</f>
        <v/>
      </c>
      <c r="CI339" s="367" t="str">
        <f t="shared" ref="CI339" si="963">IF(CI17="","",IF(CI$17&lt;$E$83,0,IF(CI$17=$E$83,$D335,IF(CI$17&gt;=$E$83+$D$337,$D336,CH339+($D336-$D335)/$D337))))</f>
        <v/>
      </c>
      <c r="CJ339" s="367" t="str">
        <f t="shared" ref="CJ339" si="964">IF(CJ17="","",IF(CJ$17&lt;$E$83,0,IF(CJ$17=$E$83,$D335,IF(CJ$17&gt;=$E$83+$D$337,$D336,CI339+($D336-$D335)/$D337))))</f>
        <v/>
      </c>
      <c r="CK339" s="367" t="str">
        <f t="shared" ref="CK339" si="965">IF(CK17="","",IF(CK$17&lt;$E$83,0,IF(CK$17=$E$83,$D335,IF(CK$17&gt;=$E$83+$D$337,$D336,CJ339+($D336-$D335)/$D337))))</f>
        <v/>
      </c>
      <c r="CL339" s="367" t="str">
        <f t="shared" ref="CL339" si="966">IF(CL17="","",IF(CL$17&lt;$E$83,0,IF(CL$17=$E$83,$D335,IF(CL$17&gt;=$E$83+$D$337,$D336,CK339+($D336-$D335)/$D337))))</f>
        <v/>
      </c>
      <c r="CM339" s="367" t="str">
        <f t="shared" ref="CM339" si="967">IF(CM17="","",IF(CM$17&lt;$E$83,0,IF(CM$17=$E$83,$D335,IF(CM$17&gt;=$E$83+$D$337,$D336,CL339+($D336-$D335)/$D337))))</f>
        <v/>
      </c>
      <c r="CN339" s="367" t="str">
        <f t="shared" ref="CN339" si="968">IF(CN17="","",IF(CN$17&lt;$E$83,0,IF(CN$17=$E$83,$D335,IF(CN$17&gt;=$E$83+$D$337,$D336,CM339+($D336-$D335)/$D337))))</f>
        <v/>
      </c>
      <c r="CO339" s="367" t="str">
        <f t="shared" ref="CO339" si="969">IF(CO17="","",IF(CO$17&lt;$E$83,0,IF(CO$17=$E$83,$D335,IF(CO$17&gt;=$E$83+$D$337,$D336,CN339+($D336-$D335)/$D337))))</f>
        <v/>
      </c>
      <c r="CP339" s="367" t="str">
        <f t="shared" ref="CP339" si="970">IF(CP17="","",IF(CP$17&lt;$E$83,0,IF(CP$17=$E$83,$D335,IF(CP$17&gt;=$E$83+$D$337,$D336,CO339+($D336-$D335)/$D337))))</f>
        <v/>
      </c>
      <c r="CQ339" s="367" t="str">
        <f t="shared" ref="CQ339" si="971">IF(CQ17="","",IF(CQ$17&lt;$E$83,0,IF(CQ$17=$E$83,$D335,IF(CQ$17&gt;=$E$83+$D$337,$D336,CP339+($D336-$D335)/$D337))))</f>
        <v/>
      </c>
      <c r="CR339" s="367" t="str">
        <f t="shared" ref="CR339" si="972">IF(CR17="","",IF(CR$17&lt;$E$83,0,IF(CR$17=$E$83,$D335,IF(CR$17&gt;=$E$83+$D$337,$D336,CQ339+($D336-$D335)/$D337))))</f>
        <v/>
      </c>
      <c r="CS339" s="367" t="str">
        <f t="shared" ref="CS339" si="973">IF(CS17="","",IF(CS$17&lt;$E$83,0,IF(CS$17=$E$83,$D335,IF(CS$17&gt;=$E$83+$D$337,$D336,CR339+($D336-$D335)/$D337))))</f>
        <v/>
      </c>
      <c r="CT339" s="367" t="str">
        <f t="shared" ref="CT339" si="974">IF(CT17="","",IF(CT$17&lt;$E$83,0,IF(CT$17=$E$83,$D335,IF(CT$17&gt;=$E$83+$D$337,$D336,CS339+($D336-$D335)/$D337))))</f>
        <v/>
      </c>
      <c r="CU339" s="367" t="str">
        <f t="shared" ref="CU339" si="975">IF(CU17="","",IF(CU$17&lt;$E$83,0,IF(CU$17=$E$83,$D335,IF(CU$17&gt;=$E$83+$D$337,$D336,CT339+($D336-$D335)/$D337))))</f>
        <v/>
      </c>
      <c r="CV339" s="367" t="str">
        <f t="shared" ref="CV339" si="976">IF(CV17="","",IF(CV$17&lt;$E$83,0,IF(CV$17=$E$83,$D335,IF(CV$17&gt;=$E$83+$D$337,$D336,CU339+($D336-$D335)/$D337))))</f>
        <v/>
      </c>
      <c r="CW339" s="367" t="str">
        <f t="shared" ref="CW339" si="977">IF(CW17="","",IF(CW$17&lt;$E$83,0,IF(CW$17=$E$83,$D335,IF(CW$17&gt;=$E$83+$D$337,$D336,CV339+($D336-$D335)/$D337))))</f>
        <v/>
      </c>
      <c r="CX339" s="367" t="str">
        <f t="shared" ref="CX339" si="978">IF(CX17="","",IF(CX$17&lt;$E$83,0,IF(CX$17=$E$83,$D335,IF(CX$17&gt;=$E$83+$D$337,$D336,CW339+($D336-$D335)/$D337))))</f>
        <v/>
      </c>
      <c r="CY339" s="367" t="str">
        <f t="shared" ref="CY339" si="979">IF(CY17="","",IF(CY$17&lt;$E$83,0,IF(CY$17=$E$83,$D335,IF(CY$17&gt;=$E$83+$D$337,$D336,CX339+($D336-$D335)/$D337))))</f>
        <v/>
      </c>
      <c r="CZ339" s="367" t="str">
        <f t="shared" ref="CZ339" si="980">IF(CZ17="","",IF(CZ$17&lt;$E$83,0,IF(CZ$17=$E$83,$D335,IF(CZ$17&gt;=$E$83+$D$337,$D336,CY339+($D336-$D335)/$D337))))</f>
        <v/>
      </c>
      <c r="DA339" s="367" t="str">
        <f t="shared" ref="DA339" si="981">IF(DA17="","",IF(DA$17&lt;$E$83,0,IF(DA$17=$E$83,$D335,IF(DA$17&gt;=$E$83+$D$337,$D336,CZ339+($D336-$D335)/$D337))))</f>
        <v/>
      </c>
      <c r="DB339" s="367" t="str">
        <f t="shared" ref="DB339" si="982">IF(DB17="","",IF(DB$17&lt;$E$83,0,IF(DB$17=$E$83,$D335,IF(DB$17&gt;=$E$83+$D$337,$D336,DA339+($D336-$D335)/$D337))))</f>
        <v/>
      </c>
      <c r="DC339" s="367" t="str">
        <f t="shared" ref="DC339" si="983">IF(DC17="","",IF(DC$17&lt;$E$83,0,IF(DC$17=$E$83,$D335,IF(DC$17&gt;=$E$83+$D$337,$D336,DB339+($D336-$D335)/$D337))))</f>
        <v/>
      </c>
      <c r="DD339" s="367" t="str">
        <f t="shared" ref="DD339" si="984">IF(DD17="","",IF(DD$17&lt;$E$83,0,IF(DD$17=$E$83,$D335,IF(DD$17&gt;=$E$83+$D$337,$D336,DC339+($D336-$D335)/$D337))))</f>
        <v/>
      </c>
      <c r="DE339" s="367" t="str">
        <f t="shared" ref="DE339" si="985">IF(DE17="","",IF(DE$17&lt;$E$83,0,IF(DE$17=$E$83,$D335,IF(DE$17&gt;=$E$83+$D$337,$D336,DD339+($D336-$D335)/$D337))))</f>
        <v/>
      </c>
      <c r="DF339" s="367" t="str">
        <f t="shared" ref="DF339" si="986">IF(DF17="","",IF(DF$17&lt;$E$83,0,IF(DF$17=$E$83,$D335,IF(DF$17&gt;=$E$83+$D$337,$D336,DE339+($D336-$D335)/$D337))))</f>
        <v/>
      </c>
      <c r="DG339" s="367" t="str">
        <f t="shared" ref="DG339" si="987">IF(DG17="","",IF(DG$17&lt;$E$83,0,IF(DG$17=$E$83,$D335,IF(DG$17&gt;=$E$83+$D$337,$D336,DF339+($D336-$D335)/$D337))))</f>
        <v/>
      </c>
      <c r="DH339" s="367" t="str">
        <f t="shared" ref="DH339" si="988">IF(DH17="","",IF(DH$17&lt;$E$83,0,IF(DH$17=$E$83,$D335,IF(DH$17&gt;=$E$83+$D$337,$D336,DG339+($D336-$D335)/$D337))))</f>
        <v/>
      </c>
      <c r="DI339" s="367" t="str">
        <f t="shared" ref="DI339" si="989">IF(DI17="","",IF(DI$17&lt;$E$83,0,IF(DI$17=$E$83,$D335,IF(DI$17&gt;=$E$83+$D$337,$D336,DH339+($D336-$D335)/$D337))))</f>
        <v/>
      </c>
      <c r="DJ339" s="367" t="str">
        <f t="shared" ref="DJ339" si="990">IF(DJ17="","",IF(DJ$17&lt;$E$83,0,IF(DJ$17=$E$83,$D335,IF(DJ$17&gt;=$E$83+$D$337,$D336,DI339+($D336-$D335)/$D337))))</f>
        <v/>
      </c>
      <c r="DK339" s="367" t="str">
        <f t="shared" ref="DK339" si="991">IF(DK17="","",IF(DK$17&lt;$E$83,0,IF(DK$17=$E$83,$D335,IF(DK$17&gt;=$E$83+$D$337,$D336,DJ339+($D336-$D335)/$D337))))</f>
        <v/>
      </c>
      <c r="DL339" s="367" t="str">
        <f t="shared" ref="DL339" si="992">IF(DL17="","",IF(DL$17&lt;$E$83,0,IF(DL$17=$E$83,$D335,IF(DL$17&gt;=$E$83+$D$337,$D336,DK339+($D336-$D335)/$D337))))</f>
        <v/>
      </c>
      <c r="DM339" s="367" t="str">
        <f t="shared" ref="DM339" si="993">IF(DM17="","",IF(DM$17&lt;$E$83,0,IF(DM$17=$E$83,$D335,IF(DM$17&gt;=$E$83+$D$337,$D336,DL339+($D336-$D335)/$D337))))</f>
        <v/>
      </c>
      <c r="DN339" s="367" t="str">
        <f t="shared" ref="DN339" si="994">IF(DN17="","",IF(DN$17&lt;$E$83,0,IF(DN$17=$E$83,$D335,IF(DN$17&gt;=$E$83+$D$337,$D336,DM339+($D336-$D335)/$D337))))</f>
        <v/>
      </c>
      <c r="DO339" s="387"/>
      <c r="DP339" s="50" t="s">
        <v>172</v>
      </c>
    </row>
    <row r="340" spans="3:120" s="29" customFormat="1" ht="15" customHeight="1">
      <c r="C340" s="354" t="str">
        <f>C333&amp;" Gross Profit"</f>
        <v>Total Phone Revenue Gross Profit</v>
      </c>
      <c r="D340" s="381"/>
      <c r="E340" s="18"/>
      <c r="F340" s="334">
        <f t="shared" ref="F340:AK340" si="995">IF(F17="","",F333*F339)</f>
        <v>0</v>
      </c>
      <c r="G340" s="334">
        <f t="shared" si="995"/>
        <v>0</v>
      </c>
      <c r="H340" s="334">
        <f t="shared" si="995"/>
        <v>0</v>
      </c>
      <c r="I340" s="334">
        <f t="shared" si="995"/>
        <v>0</v>
      </c>
      <c r="J340" s="334">
        <f t="shared" si="995"/>
        <v>0</v>
      </c>
      <c r="K340" s="334">
        <f t="shared" si="995"/>
        <v>0</v>
      </c>
      <c r="L340" s="334">
        <f t="shared" si="995"/>
        <v>0</v>
      </c>
      <c r="M340" s="334">
        <f t="shared" si="995"/>
        <v>0</v>
      </c>
      <c r="N340" s="334">
        <f t="shared" si="995"/>
        <v>0</v>
      </c>
      <c r="O340" s="334">
        <f t="shared" si="995"/>
        <v>0</v>
      </c>
      <c r="P340" s="334">
        <f t="shared" si="995"/>
        <v>0</v>
      </c>
      <c r="Q340" s="334">
        <f t="shared" si="995"/>
        <v>0</v>
      </c>
      <c r="R340" s="334">
        <f t="shared" si="995"/>
        <v>0</v>
      </c>
      <c r="S340" s="334">
        <f t="shared" si="995"/>
        <v>0</v>
      </c>
      <c r="T340" s="334">
        <f t="shared" si="995"/>
        <v>0</v>
      </c>
      <c r="U340" s="334">
        <f t="shared" si="995"/>
        <v>0</v>
      </c>
      <c r="V340" s="334">
        <f t="shared" si="995"/>
        <v>0</v>
      </c>
      <c r="W340" s="334">
        <f t="shared" si="995"/>
        <v>0</v>
      </c>
      <c r="X340" s="334">
        <f t="shared" si="995"/>
        <v>0</v>
      </c>
      <c r="Y340" s="334">
        <f t="shared" si="995"/>
        <v>0</v>
      </c>
      <c r="Z340" s="334">
        <f t="shared" si="995"/>
        <v>0</v>
      </c>
      <c r="AA340" s="334">
        <f t="shared" si="995"/>
        <v>0</v>
      </c>
      <c r="AB340" s="334">
        <f t="shared" si="995"/>
        <v>0</v>
      </c>
      <c r="AC340" s="334">
        <f t="shared" si="995"/>
        <v>0</v>
      </c>
      <c r="AD340" s="334">
        <f t="shared" si="995"/>
        <v>1317.0264953225212</v>
      </c>
      <c r="AE340" s="334">
        <f t="shared" si="995"/>
        <v>1285.4570604154383</v>
      </c>
      <c r="AF340" s="334">
        <f t="shared" si="995"/>
        <v>1339.505839282117</v>
      </c>
      <c r="AG340" s="334">
        <f t="shared" si="995"/>
        <v>1307.1810470409964</v>
      </c>
      <c r="AH340" s="334">
        <f t="shared" si="995"/>
        <v>1361.5386292749185</v>
      </c>
      <c r="AI340" s="334">
        <f t="shared" si="995"/>
        <v>1373.2652958227893</v>
      </c>
      <c r="AJ340" s="334">
        <f t="shared" si="995"/>
        <v>1340.1148636467035</v>
      </c>
      <c r="AK340" s="334">
        <f t="shared" si="995"/>
        <v>1396.2257553872748</v>
      </c>
      <c r="AL340" s="334">
        <f t="shared" ref="AL340:BQ340" si="996">IF(AL17="","",AL333*AL339)</f>
        <v>1362.304547173442</v>
      </c>
      <c r="AM340" s="334">
        <f t="shared" si="996"/>
        <v>1418.7350458995159</v>
      </c>
      <c r="AN340" s="334">
        <f t="shared" si="996"/>
        <v>1430.7092602169471</v>
      </c>
      <c r="AO340" s="334">
        <f t="shared" si="996"/>
        <v>1302.3603130350923</v>
      </c>
      <c r="AP340" s="334">
        <f t="shared" si="996"/>
        <v>1458.9944860129956</v>
      </c>
      <c r="AQ340" s="334">
        <f t="shared" si="996"/>
        <v>1428.0562203216896</v>
      </c>
      <c r="AR340" s="334">
        <f t="shared" si="996"/>
        <v>1491.9374092565217</v>
      </c>
      <c r="AS340" s="334">
        <f t="shared" si="996"/>
        <v>1460.7297291400255</v>
      </c>
      <c r="AT340" s="334">
        <f t="shared" si="996"/>
        <v>1526.1205548676598</v>
      </c>
      <c r="AU340" s="334">
        <f t="shared" si="996"/>
        <v>1543.7714114093815</v>
      </c>
      <c r="AV340" s="334">
        <f t="shared" si="996"/>
        <v>1510.8098055982082</v>
      </c>
      <c r="AW340" s="334">
        <f t="shared" si="996"/>
        <v>1578.1746397691206</v>
      </c>
      <c r="AX340" s="334">
        <f t="shared" si="996"/>
        <v>1544.9226771261854</v>
      </c>
      <c r="AY340" s="334">
        <f t="shared" si="996"/>
        <v>1613.8604003529588</v>
      </c>
      <c r="AZ340" s="334">
        <f t="shared" si="996"/>
        <v>1632.2812311852701</v>
      </c>
      <c r="BA340" s="334">
        <f t="shared" si="996"/>
        <v>1490.584186149154</v>
      </c>
      <c r="BB340" s="334">
        <f t="shared" si="996"/>
        <v>1665.4380502793981</v>
      </c>
      <c r="BC340" s="334">
        <f t="shared" si="996"/>
        <v>1618.9737282043764</v>
      </c>
      <c r="BD340" s="334">
        <f t="shared" si="996"/>
        <v>1679.3456145534328</v>
      </c>
      <c r="BE340" s="334">
        <f t="shared" si="996"/>
        <v>1632.493283122194</v>
      </c>
      <c r="BF340" s="334">
        <f t="shared" si="996"/>
        <v>1693.3693166471865</v>
      </c>
      <c r="BG340" s="334">
        <f t="shared" si="996"/>
        <v>1700.4250221332163</v>
      </c>
      <c r="BH340" s="334">
        <f t="shared" si="996"/>
        <v>1652.9845929442897</v>
      </c>
      <c r="BI340" s="334">
        <f t="shared" si="996"/>
        <v>1714.6247519187382</v>
      </c>
      <c r="BJ340" s="334">
        <f t="shared" si="996"/>
        <v>1666.7881622013417</v>
      </c>
      <c r="BK340" s="334">
        <f t="shared" si="996"/>
        <v>1728.943059308893</v>
      </c>
      <c r="BL340" s="334">
        <f t="shared" si="996"/>
        <v>1736.1469887226801</v>
      </c>
      <c r="BM340" s="334">
        <f t="shared" si="996"/>
        <v>1631.3064458620158</v>
      </c>
      <c r="BN340" s="334">
        <f t="shared" si="996"/>
        <v>1747.7393868452973</v>
      </c>
      <c r="BO340" s="334" t="str">
        <f t="shared" si="996"/>
        <v/>
      </c>
      <c r="BP340" s="334" t="str">
        <f t="shared" si="996"/>
        <v/>
      </c>
      <c r="BQ340" s="334" t="str">
        <f t="shared" si="996"/>
        <v/>
      </c>
      <c r="BR340" s="334" t="str">
        <f t="shared" ref="BR340:CA340" si="997">IF(BR17="","",BR333*BR339)</f>
        <v/>
      </c>
      <c r="BS340" s="334" t="str">
        <f t="shared" si="997"/>
        <v/>
      </c>
      <c r="BT340" s="334" t="str">
        <f t="shared" si="997"/>
        <v/>
      </c>
      <c r="BU340" s="334" t="str">
        <f t="shared" si="997"/>
        <v/>
      </c>
      <c r="BV340" s="334" t="str">
        <f t="shared" si="997"/>
        <v/>
      </c>
      <c r="BW340" s="334" t="str">
        <f t="shared" si="997"/>
        <v/>
      </c>
      <c r="BX340" s="334" t="str">
        <f t="shared" si="997"/>
        <v/>
      </c>
      <c r="BY340" s="334" t="str">
        <f t="shared" si="997"/>
        <v/>
      </c>
      <c r="BZ340" s="334" t="str">
        <f t="shared" si="997"/>
        <v/>
      </c>
      <c r="CA340" s="334" t="str">
        <f t="shared" si="997"/>
        <v/>
      </c>
      <c r="CB340" s="334" t="str">
        <f t="shared" ref="CB340:DN340" si="998">IF(CB17="","",CB333*CB339)</f>
        <v/>
      </c>
      <c r="CC340" s="334" t="str">
        <f t="shared" si="998"/>
        <v/>
      </c>
      <c r="CD340" s="334" t="str">
        <f t="shared" si="998"/>
        <v/>
      </c>
      <c r="CE340" s="334" t="str">
        <f t="shared" si="998"/>
        <v/>
      </c>
      <c r="CF340" s="334" t="str">
        <f t="shared" si="998"/>
        <v/>
      </c>
      <c r="CG340" s="334" t="str">
        <f t="shared" si="998"/>
        <v/>
      </c>
      <c r="CH340" s="334" t="str">
        <f t="shared" si="998"/>
        <v/>
      </c>
      <c r="CI340" s="334" t="str">
        <f t="shared" si="998"/>
        <v/>
      </c>
      <c r="CJ340" s="334" t="str">
        <f t="shared" si="998"/>
        <v/>
      </c>
      <c r="CK340" s="334" t="str">
        <f t="shared" si="998"/>
        <v/>
      </c>
      <c r="CL340" s="334" t="str">
        <f t="shared" si="998"/>
        <v/>
      </c>
      <c r="CM340" s="334" t="str">
        <f t="shared" si="998"/>
        <v/>
      </c>
      <c r="CN340" s="334" t="str">
        <f t="shared" si="998"/>
        <v/>
      </c>
      <c r="CO340" s="334" t="str">
        <f t="shared" si="998"/>
        <v/>
      </c>
      <c r="CP340" s="334" t="str">
        <f t="shared" si="998"/>
        <v/>
      </c>
      <c r="CQ340" s="334" t="str">
        <f t="shared" si="998"/>
        <v/>
      </c>
      <c r="CR340" s="334" t="str">
        <f t="shared" si="998"/>
        <v/>
      </c>
      <c r="CS340" s="334" t="str">
        <f t="shared" si="998"/>
        <v/>
      </c>
      <c r="CT340" s="334" t="str">
        <f t="shared" si="998"/>
        <v/>
      </c>
      <c r="CU340" s="334" t="str">
        <f t="shared" si="998"/>
        <v/>
      </c>
      <c r="CV340" s="334" t="str">
        <f t="shared" si="998"/>
        <v/>
      </c>
      <c r="CW340" s="334" t="str">
        <f t="shared" si="998"/>
        <v/>
      </c>
      <c r="CX340" s="334" t="str">
        <f t="shared" si="998"/>
        <v/>
      </c>
      <c r="CY340" s="334" t="str">
        <f t="shared" si="998"/>
        <v/>
      </c>
      <c r="CZ340" s="334" t="str">
        <f t="shared" si="998"/>
        <v/>
      </c>
      <c r="DA340" s="334" t="str">
        <f t="shared" si="998"/>
        <v/>
      </c>
      <c r="DB340" s="334" t="str">
        <f t="shared" si="998"/>
        <v/>
      </c>
      <c r="DC340" s="334" t="str">
        <f t="shared" si="998"/>
        <v/>
      </c>
      <c r="DD340" s="334" t="str">
        <f t="shared" si="998"/>
        <v/>
      </c>
      <c r="DE340" s="334" t="str">
        <f t="shared" si="998"/>
        <v/>
      </c>
      <c r="DF340" s="334" t="str">
        <f t="shared" si="998"/>
        <v/>
      </c>
      <c r="DG340" s="334" t="str">
        <f t="shared" si="998"/>
        <v/>
      </c>
      <c r="DH340" s="334" t="str">
        <f t="shared" si="998"/>
        <v/>
      </c>
      <c r="DI340" s="334" t="str">
        <f t="shared" si="998"/>
        <v/>
      </c>
      <c r="DJ340" s="334" t="str">
        <f t="shared" si="998"/>
        <v/>
      </c>
      <c r="DK340" s="334" t="str">
        <f t="shared" si="998"/>
        <v/>
      </c>
      <c r="DL340" s="334" t="str">
        <f t="shared" si="998"/>
        <v/>
      </c>
      <c r="DM340" s="334" t="str">
        <f t="shared" si="998"/>
        <v/>
      </c>
      <c r="DN340" s="334" t="str">
        <f t="shared" si="998"/>
        <v/>
      </c>
      <c r="DO340" s="334">
        <f>SUM(F340:DN340)</f>
        <v>56383.245306449993</v>
      </c>
      <c r="DP340" s="50" t="s">
        <v>172</v>
      </c>
    </row>
    <row r="341" spans="3:120" s="29" customFormat="1" ht="15" customHeight="1">
      <c r="C341" s="366"/>
      <c r="D341" s="381"/>
      <c r="E341" s="18"/>
      <c r="F341" s="334"/>
      <c r="G341" s="334"/>
      <c r="H341" s="334"/>
      <c r="I341" s="334"/>
      <c r="J341" s="334"/>
      <c r="K341" s="334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  <c r="AB341" s="334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  <c r="AM341" s="334"/>
      <c r="AN341" s="334"/>
      <c r="AO341" s="334"/>
      <c r="AP341" s="334"/>
      <c r="AQ341" s="334"/>
      <c r="AR341" s="334"/>
      <c r="AS341" s="334"/>
      <c r="AT341" s="334"/>
      <c r="AU341" s="334"/>
      <c r="AV341" s="334"/>
      <c r="AW341" s="334"/>
      <c r="AX341" s="334"/>
      <c r="AY341" s="334"/>
      <c r="AZ341" s="334"/>
      <c r="BA341" s="334"/>
      <c r="BB341" s="334"/>
      <c r="BC341" s="334"/>
      <c r="BD341" s="334"/>
      <c r="BE341" s="334"/>
      <c r="BF341" s="334"/>
      <c r="BG341" s="334"/>
      <c r="BH341" s="334"/>
      <c r="BI341" s="334"/>
      <c r="BJ341" s="334"/>
      <c r="BK341" s="334"/>
      <c r="BL341" s="334"/>
      <c r="BM341" s="334"/>
      <c r="BN341" s="334"/>
      <c r="BO341" s="334"/>
      <c r="BP341" s="334"/>
      <c r="BQ341" s="334"/>
      <c r="BR341" s="334"/>
      <c r="BS341" s="334"/>
      <c r="BT341" s="334"/>
      <c r="BU341" s="334"/>
      <c r="BV341" s="334"/>
      <c r="BW341" s="334"/>
      <c r="BX341" s="334"/>
      <c r="BY341" s="334"/>
      <c r="BZ341" s="334"/>
      <c r="CA341" s="334"/>
      <c r="CB341" s="334"/>
      <c r="CC341" s="334"/>
      <c r="CD341" s="334"/>
      <c r="CE341" s="334"/>
      <c r="CF341" s="334"/>
      <c r="CG341" s="334"/>
      <c r="CH341" s="334"/>
      <c r="CI341" s="334"/>
      <c r="CJ341" s="334"/>
      <c r="CK341" s="334"/>
      <c r="CL341" s="334"/>
      <c r="CM341" s="334"/>
      <c r="CN341" s="334"/>
      <c r="CO341" s="334"/>
      <c r="CP341" s="334"/>
      <c r="CQ341" s="334"/>
      <c r="CR341" s="334"/>
      <c r="CS341" s="334"/>
      <c r="CT341" s="334"/>
      <c r="CU341" s="334"/>
      <c r="CV341" s="334"/>
      <c r="CW341" s="334"/>
      <c r="CX341" s="334"/>
      <c r="CY341" s="334"/>
      <c r="CZ341" s="334"/>
      <c r="DA341" s="334"/>
      <c r="DB341" s="334"/>
      <c r="DC341" s="334"/>
      <c r="DD341" s="334"/>
      <c r="DE341" s="334"/>
      <c r="DF341" s="334"/>
      <c r="DG341" s="334"/>
      <c r="DH341" s="334"/>
      <c r="DI341" s="334"/>
      <c r="DJ341" s="334"/>
      <c r="DK341" s="334"/>
      <c r="DL341" s="334"/>
      <c r="DM341" s="334"/>
      <c r="DN341" s="334"/>
      <c r="DO341" s="334"/>
      <c r="DP341" s="50" t="s">
        <v>172</v>
      </c>
    </row>
    <row r="342" spans="3:120" s="29" customFormat="1" ht="15" customHeight="1">
      <c r="C342" s="368" t="s">
        <v>438</v>
      </c>
      <c r="D342" s="381"/>
      <c r="E342" s="18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50" t="s">
        <v>172</v>
      </c>
    </row>
    <row r="343" spans="3:120" s="29" customFormat="1" ht="15" customHeight="1">
      <c r="C343" s="365" t="s">
        <v>437</v>
      </c>
      <c r="D343" s="381"/>
      <c r="E343" s="18"/>
      <c r="F343" s="333">
        <v>40</v>
      </c>
      <c r="G343" s="334">
        <f>IF(G17="","",F343*(1+G318)+G344)</f>
        <v>40</v>
      </c>
      <c r="H343" s="334">
        <f t="shared" ref="H343:BS343" si="999">IF(H17="","",G343*(1+H318)+H344)</f>
        <v>40</v>
      </c>
      <c r="I343" s="334">
        <f t="shared" si="999"/>
        <v>40</v>
      </c>
      <c r="J343" s="334">
        <f t="shared" si="999"/>
        <v>40</v>
      </c>
      <c r="K343" s="334">
        <f t="shared" si="999"/>
        <v>40</v>
      </c>
      <c r="L343" s="334">
        <f t="shared" si="999"/>
        <v>40</v>
      </c>
      <c r="M343" s="334">
        <f t="shared" si="999"/>
        <v>40</v>
      </c>
      <c r="N343" s="334">
        <f t="shared" si="999"/>
        <v>40</v>
      </c>
      <c r="O343" s="334">
        <f t="shared" si="999"/>
        <v>40</v>
      </c>
      <c r="P343" s="334">
        <f t="shared" si="999"/>
        <v>40</v>
      </c>
      <c r="Q343" s="334">
        <f t="shared" si="999"/>
        <v>40</v>
      </c>
      <c r="R343" s="334">
        <f t="shared" si="999"/>
        <v>40.166666666666664</v>
      </c>
      <c r="S343" s="334">
        <f t="shared" si="999"/>
        <v>40.334027777777777</v>
      </c>
      <c r="T343" s="334">
        <f t="shared" si="999"/>
        <v>40.502086226851851</v>
      </c>
      <c r="U343" s="334">
        <f t="shared" si="999"/>
        <v>40.670844919463732</v>
      </c>
      <c r="V343" s="334">
        <f t="shared" si="999"/>
        <v>40.840306773294827</v>
      </c>
      <c r="W343" s="334">
        <f t="shared" si="999"/>
        <v>41.010474718183552</v>
      </c>
      <c r="X343" s="334">
        <f t="shared" si="999"/>
        <v>41.18135169617598</v>
      </c>
      <c r="Y343" s="334">
        <f t="shared" si="999"/>
        <v>41.35294066157671</v>
      </c>
      <c r="Z343" s="334">
        <f t="shared" si="999"/>
        <v>41.525244580999946</v>
      </c>
      <c r="AA343" s="334">
        <f t="shared" si="999"/>
        <v>41.698266433420777</v>
      </c>
      <c r="AB343" s="334">
        <f t="shared" si="999"/>
        <v>41.872009210226693</v>
      </c>
      <c r="AC343" s="334">
        <f t="shared" si="999"/>
        <v>42.046475915269305</v>
      </c>
      <c r="AD343" s="334">
        <f t="shared" si="999"/>
        <v>42.151592105057475</v>
      </c>
      <c r="AE343" s="334">
        <f t="shared" si="999"/>
        <v>42.256971085320117</v>
      </c>
      <c r="AF343" s="334">
        <f t="shared" si="999"/>
        <v>42.362613513033416</v>
      </c>
      <c r="AG343" s="334">
        <f t="shared" si="999"/>
        <v>42.468520046815996</v>
      </c>
      <c r="AH343" s="334">
        <f t="shared" si="999"/>
        <v>42.574691346933037</v>
      </c>
      <c r="AI343" s="334">
        <f t="shared" si="999"/>
        <v>42.681128075300364</v>
      </c>
      <c r="AJ343" s="334">
        <f t="shared" si="999"/>
        <v>42.787830895488611</v>
      </c>
      <c r="AK343" s="334">
        <f t="shared" si="999"/>
        <v>42.894800472727333</v>
      </c>
      <c r="AL343" s="334">
        <f t="shared" si="999"/>
        <v>43.002037473909148</v>
      </c>
      <c r="AM343" s="334">
        <f t="shared" si="999"/>
        <v>43.10954256759392</v>
      </c>
      <c r="AN343" s="334">
        <f t="shared" si="999"/>
        <v>43.2173164240129</v>
      </c>
      <c r="AO343" s="334">
        <f t="shared" si="999"/>
        <v>43.325359715072928</v>
      </c>
      <c r="AP343" s="334">
        <f t="shared" si="999"/>
        <v>43.578090980077519</v>
      </c>
      <c r="AQ343" s="334">
        <f t="shared" si="999"/>
        <v>43.832296510794642</v>
      </c>
      <c r="AR343" s="334">
        <f t="shared" si="999"/>
        <v>44.087984907107611</v>
      </c>
      <c r="AS343" s="334">
        <f t="shared" si="999"/>
        <v>44.345164819065737</v>
      </c>
      <c r="AT343" s="334">
        <f t="shared" si="999"/>
        <v>44.603844947176952</v>
      </c>
      <c r="AU343" s="334">
        <f t="shared" si="999"/>
        <v>44.864034042702151</v>
      </c>
      <c r="AV343" s="334">
        <f t="shared" si="999"/>
        <v>45.125740907951247</v>
      </c>
      <c r="AW343" s="334">
        <f t="shared" si="999"/>
        <v>45.388974396580963</v>
      </c>
      <c r="AX343" s="334">
        <f t="shared" si="999"/>
        <v>45.653743413894354</v>
      </c>
      <c r="AY343" s="334">
        <f t="shared" si="999"/>
        <v>45.92005691714207</v>
      </c>
      <c r="AZ343" s="334">
        <f t="shared" si="999"/>
        <v>46.187923915825401</v>
      </c>
      <c r="BA343" s="334">
        <f t="shared" si="999"/>
        <v>46.457353472001053</v>
      </c>
      <c r="BB343" s="334">
        <f t="shared" si="999"/>
        <v>46.650925778134393</v>
      </c>
      <c r="BC343" s="334">
        <f t="shared" si="999"/>
        <v>46.845304635543286</v>
      </c>
      <c r="BD343" s="334">
        <f t="shared" si="999"/>
        <v>47.040493404858047</v>
      </c>
      <c r="BE343" s="334">
        <f t="shared" si="999"/>
        <v>47.236495460711623</v>
      </c>
      <c r="BF343" s="334">
        <f t="shared" si="999"/>
        <v>47.433314191797919</v>
      </c>
      <c r="BG343" s="334">
        <f t="shared" si="999"/>
        <v>47.630953000930411</v>
      </c>
      <c r="BH343" s="334">
        <f t="shared" si="999"/>
        <v>47.829415305100952</v>
      </c>
      <c r="BI343" s="334">
        <f t="shared" si="999"/>
        <v>48.028704535538871</v>
      </c>
      <c r="BJ343" s="334">
        <f t="shared" si="999"/>
        <v>48.228824137770282</v>
      </c>
      <c r="BK343" s="334">
        <f t="shared" si="999"/>
        <v>48.429777571677654</v>
      </c>
      <c r="BL343" s="334">
        <f t="shared" si="999"/>
        <v>48.631568311559647</v>
      </c>
      <c r="BM343" s="334">
        <f t="shared" si="999"/>
        <v>48.834199846191147</v>
      </c>
      <c r="BN343" s="334">
        <f t="shared" si="999"/>
        <v>48.95628534580662</v>
      </c>
      <c r="BO343" s="334" t="str">
        <f t="shared" si="999"/>
        <v/>
      </c>
      <c r="BP343" s="334" t="str">
        <f t="shared" si="999"/>
        <v/>
      </c>
      <c r="BQ343" s="334" t="str">
        <f t="shared" si="999"/>
        <v/>
      </c>
      <c r="BR343" s="334" t="str">
        <f t="shared" si="999"/>
        <v/>
      </c>
      <c r="BS343" s="334" t="str">
        <f t="shared" si="999"/>
        <v/>
      </c>
      <c r="BT343" s="334" t="str">
        <f t="shared" ref="BT343:CA343" si="1000">IF(BT17="","",BS343*(1+BT318)+BT344)</f>
        <v/>
      </c>
      <c r="BU343" s="334" t="str">
        <f t="shared" si="1000"/>
        <v/>
      </c>
      <c r="BV343" s="334" t="str">
        <f t="shared" si="1000"/>
        <v/>
      </c>
      <c r="BW343" s="334" t="str">
        <f t="shared" si="1000"/>
        <v/>
      </c>
      <c r="BX343" s="334" t="str">
        <f t="shared" si="1000"/>
        <v/>
      </c>
      <c r="BY343" s="334" t="str">
        <f t="shared" si="1000"/>
        <v/>
      </c>
      <c r="BZ343" s="334" t="str">
        <f t="shared" si="1000"/>
        <v/>
      </c>
      <c r="CA343" s="334" t="str">
        <f t="shared" si="1000"/>
        <v/>
      </c>
      <c r="CB343" s="334" t="str">
        <f t="shared" ref="CB343" si="1001">IF(CB17="","",CA343*(1+CB318)+CB344)</f>
        <v/>
      </c>
      <c r="CC343" s="334" t="str">
        <f t="shared" ref="CC343" si="1002">IF(CC17="","",CB343*(1+CC318)+CC344)</f>
        <v/>
      </c>
      <c r="CD343" s="334" t="str">
        <f t="shared" ref="CD343" si="1003">IF(CD17="","",CC343*(1+CD318)+CD344)</f>
        <v/>
      </c>
      <c r="CE343" s="334" t="str">
        <f t="shared" ref="CE343" si="1004">IF(CE17="","",CD343*(1+CE318)+CE344)</f>
        <v/>
      </c>
      <c r="CF343" s="334" t="str">
        <f t="shared" ref="CF343" si="1005">IF(CF17="","",CE343*(1+CF318)+CF344)</f>
        <v/>
      </c>
      <c r="CG343" s="334" t="str">
        <f t="shared" ref="CG343" si="1006">IF(CG17="","",CF343*(1+CG318)+CG344)</f>
        <v/>
      </c>
      <c r="CH343" s="334" t="str">
        <f t="shared" ref="CH343" si="1007">IF(CH17="","",CG343*(1+CH318)+CH344)</f>
        <v/>
      </c>
      <c r="CI343" s="334" t="str">
        <f t="shared" ref="CI343" si="1008">IF(CI17="","",CH343*(1+CI318)+CI344)</f>
        <v/>
      </c>
      <c r="CJ343" s="334" t="str">
        <f t="shared" ref="CJ343" si="1009">IF(CJ17="","",CI343*(1+CJ318)+CJ344)</f>
        <v/>
      </c>
      <c r="CK343" s="334" t="str">
        <f t="shared" ref="CK343" si="1010">IF(CK17="","",CJ343*(1+CK318)+CK344)</f>
        <v/>
      </c>
      <c r="CL343" s="334" t="str">
        <f t="shared" ref="CL343" si="1011">IF(CL17="","",CK343*(1+CL318)+CL344)</f>
        <v/>
      </c>
      <c r="CM343" s="334" t="str">
        <f t="shared" ref="CM343" si="1012">IF(CM17="","",CL343*(1+CM318)+CM344)</f>
        <v/>
      </c>
      <c r="CN343" s="334" t="str">
        <f t="shared" ref="CN343" si="1013">IF(CN17="","",CM343*(1+CN318)+CN344)</f>
        <v/>
      </c>
      <c r="CO343" s="334" t="str">
        <f t="shared" ref="CO343" si="1014">IF(CO17="","",CN343*(1+CO318)+CO344)</f>
        <v/>
      </c>
      <c r="CP343" s="334" t="str">
        <f t="shared" ref="CP343" si="1015">IF(CP17="","",CO343*(1+CP318)+CP344)</f>
        <v/>
      </c>
      <c r="CQ343" s="334" t="str">
        <f t="shared" ref="CQ343" si="1016">IF(CQ17="","",CP343*(1+CQ318)+CQ344)</f>
        <v/>
      </c>
      <c r="CR343" s="334" t="str">
        <f t="shared" ref="CR343" si="1017">IF(CR17="","",CQ343*(1+CR318)+CR344)</f>
        <v/>
      </c>
      <c r="CS343" s="334" t="str">
        <f t="shared" ref="CS343" si="1018">IF(CS17="","",CR343*(1+CS318)+CS344)</f>
        <v/>
      </c>
      <c r="CT343" s="334" t="str">
        <f t="shared" ref="CT343" si="1019">IF(CT17="","",CS343*(1+CT318)+CT344)</f>
        <v/>
      </c>
      <c r="CU343" s="334" t="str">
        <f t="shared" ref="CU343" si="1020">IF(CU17="","",CT343*(1+CU318)+CU344)</f>
        <v/>
      </c>
      <c r="CV343" s="334" t="str">
        <f t="shared" ref="CV343" si="1021">IF(CV17="","",CU343*(1+CV318)+CV344)</f>
        <v/>
      </c>
      <c r="CW343" s="334" t="str">
        <f t="shared" ref="CW343" si="1022">IF(CW17="","",CV343*(1+CW318)+CW344)</f>
        <v/>
      </c>
      <c r="CX343" s="334" t="str">
        <f t="shared" ref="CX343" si="1023">IF(CX17="","",CW343*(1+CX318)+CX344)</f>
        <v/>
      </c>
      <c r="CY343" s="334" t="str">
        <f t="shared" ref="CY343" si="1024">IF(CY17="","",CX343*(1+CY318)+CY344)</f>
        <v/>
      </c>
      <c r="CZ343" s="334" t="str">
        <f t="shared" ref="CZ343" si="1025">IF(CZ17="","",CY343*(1+CZ318)+CZ344)</f>
        <v/>
      </c>
      <c r="DA343" s="334" t="str">
        <f t="shared" ref="DA343" si="1026">IF(DA17="","",CZ343*(1+DA318)+DA344)</f>
        <v/>
      </c>
      <c r="DB343" s="334" t="str">
        <f t="shared" ref="DB343" si="1027">IF(DB17="","",DA343*(1+DB318)+DB344)</f>
        <v/>
      </c>
      <c r="DC343" s="334" t="str">
        <f t="shared" ref="DC343" si="1028">IF(DC17="","",DB343*(1+DC318)+DC344)</f>
        <v/>
      </c>
      <c r="DD343" s="334" t="str">
        <f t="shared" ref="DD343" si="1029">IF(DD17="","",DC343*(1+DD318)+DD344)</f>
        <v/>
      </c>
      <c r="DE343" s="334" t="str">
        <f t="shared" ref="DE343" si="1030">IF(DE17="","",DD343*(1+DE318)+DE344)</f>
        <v/>
      </c>
      <c r="DF343" s="334" t="str">
        <f t="shared" ref="DF343" si="1031">IF(DF17="","",DE343*(1+DF318)+DF344)</f>
        <v/>
      </c>
      <c r="DG343" s="334" t="str">
        <f t="shared" ref="DG343" si="1032">IF(DG17="","",DF343*(1+DG318)+DG344)</f>
        <v/>
      </c>
      <c r="DH343" s="334" t="str">
        <f t="shared" ref="DH343" si="1033">IF(DH17="","",DG343*(1+DH318)+DH344)</f>
        <v/>
      </c>
      <c r="DI343" s="334" t="str">
        <f t="shared" ref="DI343" si="1034">IF(DI17="","",DH343*(1+DI318)+DI344)</f>
        <v/>
      </c>
      <c r="DJ343" s="334" t="str">
        <f t="shared" ref="DJ343" si="1035">IF(DJ17="","",DI343*(1+DJ318)+DJ344)</f>
        <v/>
      </c>
      <c r="DK343" s="334" t="str">
        <f t="shared" ref="DK343" si="1036">IF(DK17="","",DJ343*(1+DK318)+DK344)</f>
        <v/>
      </c>
      <c r="DL343" s="334" t="str">
        <f t="shared" ref="DL343" si="1037">IF(DL17="","",DK343*(1+DL318)+DL344)</f>
        <v/>
      </c>
      <c r="DM343" s="334" t="str">
        <f t="shared" ref="DM343" si="1038">IF(DM17="","",DL343*(1+DM318)+DM344)</f>
        <v/>
      </c>
      <c r="DN343" s="334" t="str">
        <f t="shared" ref="DN343" si="1039">IF(DN17="","",DM343*(1+DN318)+DN344)</f>
        <v/>
      </c>
      <c r="DO343" s="51"/>
      <c r="DP343" s="50" t="s">
        <v>172</v>
      </c>
    </row>
    <row r="344" spans="3:120" s="29" customFormat="1" ht="15" customHeight="1">
      <c r="C344" s="362" t="s">
        <v>436</v>
      </c>
      <c r="D344" s="382"/>
      <c r="E344" s="61"/>
      <c r="F344" s="334">
        <v>0</v>
      </c>
      <c r="G344" s="334">
        <v>0</v>
      </c>
      <c r="H344" s="334">
        <v>0</v>
      </c>
      <c r="I344" s="334">
        <v>0</v>
      </c>
      <c r="J344" s="334">
        <v>0</v>
      </c>
      <c r="K344" s="334">
        <v>0</v>
      </c>
      <c r="L344" s="334">
        <v>0</v>
      </c>
      <c r="M344" s="334">
        <v>0</v>
      </c>
      <c r="N344" s="334">
        <v>0</v>
      </c>
      <c r="O344" s="334">
        <v>0</v>
      </c>
      <c r="P344" s="334">
        <v>0</v>
      </c>
      <c r="Q344" s="334">
        <v>0</v>
      </c>
      <c r="R344" s="334">
        <v>0</v>
      </c>
      <c r="S344" s="334">
        <v>0</v>
      </c>
      <c r="T344" s="334">
        <v>0</v>
      </c>
      <c r="U344" s="334">
        <v>0</v>
      </c>
      <c r="V344" s="334">
        <v>0</v>
      </c>
      <c r="W344" s="334">
        <v>0</v>
      </c>
      <c r="X344" s="334">
        <v>0</v>
      </c>
      <c r="Y344" s="334">
        <v>0</v>
      </c>
      <c r="Z344" s="334">
        <v>0</v>
      </c>
      <c r="AA344" s="334">
        <v>0</v>
      </c>
      <c r="AB344" s="334">
        <v>0</v>
      </c>
      <c r="AC344" s="334">
        <v>0</v>
      </c>
      <c r="AD344" s="334">
        <v>0</v>
      </c>
      <c r="AE344" s="334">
        <v>0</v>
      </c>
      <c r="AF344" s="334">
        <v>0</v>
      </c>
      <c r="AG344" s="334">
        <v>0</v>
      </c>
      <c r="AH344" s="334">
        <v>0</v>
      </c>
      <c r="AI344" s="334">
        <v>0</v>
      </c>
      <c r="AJ344" s="334">
        <v>0</v>
      </c>
      <c r="AK344" s="334">
        <v>0</v>
      </c>
      <c r="AL344" s="334">
        <v>0</v>
      </c>
      <c r="AM344" s="334">
        <v>0</v>
      </c>
      <c r="AN344" s="334">
        <v>0</v>
      </c>
      <c r="AO344" s="334">
        <v>0</v>
      </c>
      <c r="AP344" s="334">
        <v>0</v>
      </c>
      <c r="AQ344" s="334">
        <v>0</v>
      </c>
      <c r="AR344" s="334">
        <v>0</v>
      </c>
      <c r="AS344" s="334">
        <v>0</v>
      </c>
      <c r="AT344" s="334">
        <v>0</v>
      </c>
      <c r="AU344" s="334">
        <v>0</v>
      </c>
      <c r="AV344" s="334">
        <v>0</v>
      </c>
      <c r="AW344" s="334">
        <v>0</v>
      </c>
      <c r="AX344" s="334">
        <v>0</v>
      </c>
      <c r="AY344" s="334">
        <v>0</v>
      </c>
      <c r="AZ344" s="334">
        <v>0</v>
      </c>
      <c r="BA344" s="334">
        <v>0</v>
      </c>
      <c r="BB344" s="334">
        <v>0</v>
      </c>
      <c r="BC344" s="334">
        <v>0</v>
      </c>
      <c r="BD344" s="334">
        <v>0</v>
      </c>
      <c r="BE344" s="334">
        <v>0</v>
      </c>
      <c r="BF344" s="334">
        <v>0</v>
      </c>
      <c r="BG344" s="334">
        <v>0</v>
      </c>
      <c r="BH344" s="334">
        <v>0</v>
      </c>
      <c r="BI344" s="334">
        <v>0</v>
      </c>
      <c r="BJ344" s="334">
        <v>0</v>
      </c>
      <c r="BK344" s="334">
        <v>0</v>
      </c>
      <c r="BL344" s="334">
        <v>0</v>
      </c>
      <c r="BM344" s="334">
        <v>0</v>
      </c>
      <c r="BN344" s="334">
        <v>0</v>
      </c>
      <c r="BO344" s="334">
        <v>0</v>
      </c>
      <c r="BP344" s="334">
        <v>0</v>
      </c>
      <c r="BQ344" s="334">
        <v>0</v>
      </c>
      <c r="BR344" s="334">
        <v>0</v>
      </c>
      <c r="BS344" s="334">
        <v>0</v>
      </c>
      <c r="BT344" s="334">
        <v>0</v>
      </c>
      <c r="BU344" s="334">
        <v>0</v>
      </c>
      <c r="BV344" s="334">
        <v>0</v>
      </c>
      <c r="BW344" s="334">
        <v>0</v>
      </c>
      <c r="BX344" s="334">
        <v>0</v>
      </c>
      <c r="BY344" s="334">
        <v>0</v>
      </c>
      <c r="BZ344" s="334">
        <v>0</v>
      </c>
      <c r="CA344" s="334">
        <v>0</v>
      </c>
      <c r="CB344" s="334">
        <v>0</v>
      </c>
      <c r="CC344" s="334">
        <v>0</v>
      </c>
      <c r="CD344" s="334">
        <v>0</v>
      </c>
      <c r="CE344" s="334">
        <v>0</v>
      </c>
      <c r="CF344" s="334">
        <v>0</v>
      </c>
      <c r="CG344" s="334">
        <v>0</v>
      </c>
      <c r="CH344" s="334">
        <v>0</v>
      </c>
      <c r="CI344" s="334">
        <v>0</v>
      </c>
      <c r="CJ344" s="334">
        <v>0</v>
      </c>
      <c r="CK344" s="334">
        <v>0</v>
      </c>
      <c r="CL344" s="334">
        <v>0</v>
      </c>
      <c r="CM344" s="334">
        <v>0</v>
      </c>
      <c r="CN344" s="334">
        <v>0</v>
      </c>
      <c r="CO344" s="334">
        <v>0</v>
      </c>
      <c r="CP344" s="334">
        <v>0</v>
      </c>
      <c r="CQ344" s="334">
        <v>0</v>
      </c>
      <c r="CR344" s="334">
        <v>0</v>
      </c>
      <c r="CS344" s="334">
        <v>0</v>
      </c>
      <c r="CT344" s="334">
        <v>0</v>
      </c>
      <c r="CU344" s="334">
        <v>0</v>
      </c>
      <c r="CV344" s="334">
        <v>0</v>
      </c>
      <c r="CW344" s="334">
        <v>0</v>
      </c>
      <c r="CX344" s="334">
        <v>0</v>
      </c>
      <c r="CY344" s="334">
        <v>0</v>
      </c>
      <c r="CZ344" s="334">
        <v>0</v>
      </c>
      <c r="DA344" s="334">
        <v>0</v>
      </c>
      <c r="DB344" s="334">
        <v>0</v>
      </c>
      <c r="DC344" s="334">
        <v>0</v>
      </c>
      <c r="DD344" s="334">
        <v>0</v>
      </c>
      <c r="DE344" s="334">
        <v>0</v>
      </c>
      <c r="DF344" s="334">
        <v>0</v>
      </c>
      <c r="DG344" s="334">
        <v>0</v>
      </c>
      <c r="DH344" s="334">
        <v>0</v>
      </c>
      <c r="DI344" s="334">
        <v>0</v>
      </c>
      <c r="DJ344" s="334">
        <v>0</v>
      </c>
      <c r="DK344" s="334">
        <v>0</v>
      </c>
      <c r="DL344" s="334">
        <v>0</v>
      </c>
      <c r="DM344" s="334">
        <v>0</v>
      </c>
      <c r="DN344" s="334">
        <v>0</v>
      </c>
      <c r="DO344" s="47"/>
      <c r="DP344" s="50" t="s">
        <v>172</v>
      </c>
    </row>
    <row r="345" spans="3:120" s="29" customFormat="1" ht="15" customHeight="1">
      <c r="C345" s="390" t="str">
        <f>"Total " &amp;C342</f>
        <v>Total F&amp;B Revenue</v>
      </c>
      <c r="D345" s="381"/>
      <c r="E345" s="18"/>
      <c r="F345" s="389">
        <f t="shared" ref="F345:AK345" si="1040">IF(F17="","",F343*F310)</f>
        <v>0</v>
      </c>
      <c r="G345" s="389">
        <f t="shared" si="1040"/>
        <v>0</v>
      </c>
      <c r="H345" s="389">
        <f t="shared" si="1040"/>
        <v>0</v>
      </c>
      <c r="I345" s="389">
        <f t="shared" si="1040"/>
        <v>0</v>
      </c>
      <c r="J345" s="389">
        <f t="shared" si="1040"/>
        <v>0</v>
      </c>
      <c r="K345" s="389">
        <f t="shared" si="1040"/>
        <v>0</v>
      </c>
      <c r="L345" s="389">
        <f t="shared" si="1040"/>
        <v>0</v>
      </c>
      <c r="M345" s="389">
        <f t="shared" si="1040"/>
        <v>0</v>
      </c>
      <c r="N345" s="389">
        <f t="shared" si="1040"/>
        <v>0</v>
      </c>
      <c r="O345" s="389">
        <f t="shared" si="1040"/>
        <v>0</v>
      </c>
      <c r="P345" s="389">
        <f t="shared" si="1040"/>
        <v>0</v>
      </c>
      <c r="Q345" s="389">
        <f t="shared" si="1040"/>
        <v>0</v>
      </c>
      <c r="R345" s="389">
        <f t="shared" si="1040"/>
        <v>0</v>
      </c>
      <c r="S345" s="389">
        <f t="shared" si="1040"/>
        <v>0</v>
      </c>
      <c r="T345" s="389">
        <f t="shared" si="1040"/>
        <v>0</v>
      </c>
      <c r="U345" s="389">
        <f t="shared" si="1040"/>
        <v>0</v>
      </c>
      <c r="V345" s="389">
        <f t="shared" si="1040"/>
        <v>0</v>
      </c>
      <c r="W345" s="389">
        <f t="shared" si="1040"/>
        <v>0</v>
      </c>
      <c r="X345" s="389">
        <f t="shared" si="1040"/>
        <v>0</v>
      </c>
      <c r="Y345" s="389">
        <f t="shared" si="1040"/>
        <v>0</v>
      </c>
      <c r="Z345" s="389">
        <f t="shared" si="1040"/>
        <v>0</v>
      </c>
      <c r="AA345" s="389">
        <f t="shared" si="1040"/>
        <v>0</v>
      </c>
      <c r="AB345" s="389">
        <f t="shared" si="1040"/>
        <v>0</v>
      </c>
      <c r="AC345" s="389">
        <f t="shared" si="1040"/>
        <v>0</v>
      </c>
      <c r="AD345" s="389">
        <f t="shared" si="1040"/>
        <v>162410.08438078646</v>
      </c>
      <c r="AE345" s="389">
        <f t="shared" si="1040"/>
        <v>158505.89854103577</v>
      </c>
      <c r="AF345" s="389">
        <f t="shared" si="1040"/>
        <v>165171.8300873173</v>
      </c>
      <c r="AG345" s="389">
        <f t="shared" si="1040"/>
        <v>161210.50209771353</v>
      </c>
      <c r="AH345" s="389">
        <f t="shared" si="1040"/>
        <v>167914.58267230389</v>
      </c>
      <c r="AI345" s="389">
        <f t="shared" si="1040"/>
        <v>169358.71620279184</v>
      </c>
      <c r="AJ345" s="389">
        <f t="shared" si="1040"/>
        <v>165246.602918377</v>
      </c>
      <c r="AK345" s="389">
        <f t="shared" si="1040"/>
        <v>172179.72909752751</v>
      </c>
      <c r="AL345" s="389">
        <f t="shared" ref="AL345:BQ345" si="1041">IF(AL17="","",AL343*AL310)</f>
        <v>168008.96041056304</v>
      </c>
      <c r="AM345" s="389">
        <f t="shared" si="1041"/>
        <v>174938.52373929613</v>
      </c>
      <c r="AN345" s="389">
        <f t="shared" si="1041"/>
        <v>176413.08564282066</v>
      </c>
      <c r="AO345" s="389">
        <f t="shared" si="1041"/>
        <v>160607.10846377534</v>
      </c>
      <c r="AP345" s="389">
        <f t="shared" si="1041"/>
        <v>179933.93765674008</v>
      </c>
      <c r="AQ345" s="389">
        <f t="shared" si="1041"/>
        <v>176118.16738037288</v>
      </c>
      <c r="AR345" s="389">
        <f t="shared" si="1041"/>
        <v>183979.16101736005</v>
      </c>
      <c r="AS345" s="389">
        <f t="shared" si="1041"/>
        <v>180130.05949504502</v>
      </c>
      <c r="AT345" s="389">
        <f t="shared" si="1041"/>
        <v>188183.62183213956</v>
      </c>
      <c r="AU345" s="389">
        <f t="shared" si="1041"/>
        <v>190358.09644318523</v>
      </c>
      <c r="AV345" s="389">
        <f t="shared" si="1041"/>
        <v>186324.1842089307</v>
      </c>
      <c r="AW345" s="389">
        <f t="shared" si="1041"/>
        <v>194627.92221253918</v>
      </c>
      <c r="AX345" s="389">
        <f t="shared" si="1041"/>
        <v>190513.07126618113</v>
      </c>
      <c r="AY345" s="389">
        <f t="shared" si="1041"/>
        <v>199017.52667889372</v>
      </c>
      <c r="AZ345" s="389">
        <f t="shared" si="1041"/>
        <v>201286.9724251671</v>
      </c>
      <c r="BA345" s="389">
        <f t="shared" si="1041"/>
        <v>183831.74768870816</v>
      </c>
      <c r="BB345" s="389">
        <f t="shared" si="1041"/>
        <v>205404.02620112573</v>
      </c>
      <c r="BC345" s="389">
        <f t="shared" si="1041"/>
        <v>199654.68835668548</v>
      </c>
      <c r="BD345" s="389">
        <f t="shared" si="1041"/>
        <v>207119.29246158997</v>
      </c>
      <c r="BE345" s="389">
        <f t="shared" si="1041"/>
        <v>201321.94365355294</v>
      </c>
      <c r="BF345" s="389">
        <f t="shared" si="1041"/>
        <v>208848.88238648625</v>
      </c>
      <c r="BG345" s="389">
        <f t="shared" si="1041"/>
        <v>209719.08606309659</v>
      </c>
      <c r="BH345" s="389">
        <f t="shared" si="1041"/>
        <v>203848.96803034024</v>
      </c>
      <c r="BI345" s="389">
        <f t="shared" si="1041"/>
        <v>211470.38606997766</v>
      </c>
      <c r="BJ345" s="389">
        <f t="shared" si="1041"/>
        <v>205551.24847517695</v>
      </c>
      <c r="BK345" s="389">
        <f t="shared" si="1041"/>
        <v>213236.31064809673</v>
      </c>
      <c r="BL345" s="389">
        <f t="shared" si="1041"/>
        <v>214124.79527579714</v>
      </c>
      <c r="BM345" s="389">
        <f t="shared" si="1041"/>
        <v>201148.06916646133</v>
      </c>
      <c r="BN345" s="389">
        <f t="shared" si="1041"/>
        <v>215554.52437758655</v>
      </c>
      <c r="BO345" s="389" t="str">
        <f t="shared" si="1041"/>
        <v/>
      </c>
      <c r="BP345" s="389" t="str">
        <f t="shared" si="1041"/>
        <v/>
      </c>
      <c r="BQ345" s="389" t="str">
        <f t="shared" si="1041"/>
        <v/>
      </c>
      <c r="BR345" s="389" t="str">
        <f t="shared" ref="BR345:CA345" si="1042">IF(BR17="","",BR343*BR310)</f>
        <v/>
      </c>
      <c r="BS345" s="389" t="str">
        <f t="shared" si="1042"/>
        <v/>
      </c>
      <c r="BT345" s="389" t="str">
        <f t="shared" si="1042"/>
        <v/>
      </c>
      <c r="BU345" s="389" t="str">
        <f t="shared" si="1042"/>
        <v/>
      </c>
      <c r="BV345" s="389" t="str">
        <f t="shared" si="1042"/>
        <v/>
      </c>
      <c r="BW345" s="389" t="str">
        <f t="shared" si="1042"/>
        <v/>
      </c>
      <c r="BX345" s="389" t="str">
        <f t="shared" si="1042"/>
        <v/>
      </c>
      <c r="BY345" s="389" t="str">
        <f t="shared" si="1042"/>
        <v/>
      </c>
      <c r="BZ345" s="389" t="str">
        <f t="shared" si="1042"/>
        <v/>
      </c>
      <c r="CA345" s="389" t="str">
        <f t="shared" si="1042"/>
        <v/>
      </c>
      <c r="CB345" s="389" t="str">
        <f t="shared" ref="CB345:DN345" si="1043">IF(CB17="","",CB343*CB310)</f>
        <v/>
      </c>
      <c r="CC345" s="389" t="str">
        <f t="shared" si="1043"/>
        <v/>
      </c>
      <c r="CD345" s="389" t="str">
        <f t="shared" si="1043"/>
        <v/>
      </c>
      <c r="CE345" s="389" t="str">
        <f t="shared" si="1043"/>
        <v/>
      </c>
      <c r="CF345" s="389" t="str">
        <f t="shared" si="1043"/>
        <v/>
      </c>
      <c r="CG345" s="389" t="str">
        <f t="shared" si="1043"/>
        <v/>
      </c>
      <c r="CH345" s="389" t="str">
        <f t="shared" si="1043"/>
        <v/>
      </c>
      <c r="CI345" s="389" t="str">
        <f t="shared" si="1043"/>
        <v/>
      </c>
      <c r="CJ345" s="389" t="str">
        <f t="shared" si="1043"/>
        <v/>
      </c>
      <c r="CK345" s="389" t="str">
        <f t="shared" si="1043"/>
        <v/>
      </c>
      <c r="CL345" s="389" t="str">
        <f t="shared" si="1043"/>
        <v/>
      </c>
      <c r="CM345" s="389" t="str">
        <f t="shared" si="1043"/>
        <v/>
      </c>
      <c r="CN345" s="389" t="str">
        <f t="shared" si="1043"/>
        <v/>
      </c>
      <c r="CO345" s="389" t="str">
        <f t="shared" si="1043"/>
        <v/>
      </c>
      <c r="CP345" s="389" t="str">
        <f t="shared" si="1043"/>
        <v/>
      </c>
      <c r="CQ345" s="389" t="str">
        <f t="shared" si="1043"/>
        <v/>
      </c>
      <c r="CR345" s="389" t="str">
        <f t="shared" si="1043"/>
        <v/>
      </c>
      <c r="CS345" s="389" t="str">
        <f t="shared" si="1043"/>
        <v/>
      </c>
      <c r="CT345" s="389" t="str">
        <f t="shared" si="1043"/>
        <v/>
      </c>
      <c r="CU345" s="389" t="str">
        <f t="shared" si="1043"/>
        <v/>
      </c>
      <c r="CV345" s="389" t="str">
        <f t="shared" si="1043"/>
        <v/>
      </c>
      <c r="CW345" s="389" t="str">
        <f t="shared" si="1043"/>
        <v/>
      </c>
      <c r="CX345" s="389" t="str">
        <f t="shared" si="1043"/>
        <v/>
      </c>
      <c r="CY345" s="389" t="str">
        <f t="shared" si="1043"/>
        <v/>
      </c>
      <c r="CZ345" s="389" t="str">
        <f t="shared" si="1043"/>
        <v/>
      </c>
      <c r="DA345" s="389" t="str">
        <f t="shared" si="1043"/>
        <v/>
      </c>
      <c r="DB345" s="389" t="str">
        <f t="shared" si="1043"/>
        <v/>
      </c>
      <c r="DC345" s="389" t="str">
        <f t="shared" si="1043"/>
        <v/>
      </c>
      <c r="DD345" s="389" t="str">
        <f t="shared" si="1043"/>
        <v/>
      </c>
      <c r="DE345" s="389" t="str">
        <f t="shared" si="1043"/>
        <v/>
      </c>
      <c r="DF345" s="389" t="str">
        <f t="shared" si="1043"/>
        <v/>
      </c>
      <c r="DG345" s="389" t="str">
        <f t="shared" si="1043"/>
        <v/>
      </c>
      <c r="DH345" s="389" t="str">
        <f t="shared" si="1043"/>
        <v/>
      </c>
      <c r="DI345" s="389" t="str">
        <f t="shared" si="1043"/>
        <v/>
      </c>
      <c r="DJ345" s="389" t="str">
        <f t="shared" si="1043"/>
        <v/>
      </c>
      <c r="DK345" s="389" t="str">
        <f t="shared" si="1043"/>
        <v/>
      </c>
      <c r="DL345" s="389" t="str">
        <f t="shared" si="1043"/>
        <v/>
      </c>
      <c r="DM345" s="389" t="str">
        <f t="shared" si="1043"/>
        <v/>
      </c>
      <c r="DN345" s="389" t="str">
        <f t="shared" si="1043"/>
        <v/>
      </c>
      <c r="DO345" s="389">
        <f>SUM(F345:DN345)</f>
        <v>6953272.3137255441</v>
      </c>
      <c r="DP345" s="50" t="s">
        <v>172</v>
      </c>
    </row>
    <row r="346" spans="3:120" s="29" customFormat="1" ht="15" customHeight="1">
      <c r="C346" s="18"/>
      <c r="D346" s="381"/>
      <c r="E346" s="18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50" t="s">
        <v>172</v>
      </c>
    </row>
    <row r="347" spans="3:120" s="29" customFormat="1" ht="15" customHeight="1">
      <c r="C347" s="366" t="s">
        <v>435</v>
      </c>
      <c r="D347" s="370">
        <v>0.18</v>
      </c>
      <c r="E347" s="18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50" t="s">
        <v>172</v>
      </c>
    </row>
    <row r="348" spans="3:120" s="29" customFormat="1" ht="15" customHeight="1">
      <c r="C348" s="366" t="s">
        <v>434</v>
      </c>
      <c r="D348" s="370">
        <v>0.26500000000000001</v>
      </c>
      <c r="E348" s="18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50" t="s">
        <v>172</v>
      </c>
    </row>
    <row r="349" spans="3:120" s="29" customFormat="1" ht="15" customHeight="1">
      <c r="C349" s="366" t="s">
        <v>421</v>
      </c>
      <c r="D349" s="369">
        <v>24</v>
      </c>
      <c r="E349" s="18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50" t="s">
        <v>172</v>
      </c>
    </row>
    <row r="350" spans="3:120" s="29" customFormat="1" ht="15" customHeight="1">
      <c r="C350" s="368"/>
      <c r="D350" s="381"/>
      <c r="E350" s="18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50" t="s">
        <v>172</v>
      </c>
    </row>
    <row r="351" spans="3:120" s="29" customFormat="1" ht="15" customHeight="1">
      <c r="C351" s="388" t="str">
        <f>C345&amp;" Gross Margin"</f>
        <v>Total F&amp;B Revenue Gross Margin</v>
      </c>
      <c r="D351" s="382"/>
      <c r="E351" s="61"/>
      <c r="F351" s="367">
        <f t="shared" ref="F351:AK351" si="1044">IF(F17="","",IF(F$17&lt;$E$83,0,IF(F$17=$E$83,$D$347,IF(F$17&gt;=$E$83+$D$349,$D$348,E351+($D$348-$D$347)/$D$349))))</f>
        <v>0</v>
      </c>
      <c r="G351" s="367">
        <f t="shared" si="1044"/>
        <v>0</v>
      </c>
      <c r="H351" s="367">
        <f t="shared" si="1044"/>
        <v>0</v>
      </c>
      <c r="I351" s="367">
        <f t="shared" si="1044"/>
        <v>0</v>
      </c>
      <c r="J351" s="367">
        <f t="shared" si="1044"/>
        <v>0</v>
      </c>
      <c r="K351" s="367">
        <f t="shared" si="1044"/>
        <v>0</v>
      </c>
      <c r="L351" s="367">
        <f t="shared" si="1044"/>
        <v>0</v>
      </c>
      <c r="M351" s="367">
        <f t="shared" si="1044"/>
        <v>0</v>
      </c>
      <c r="N351" s="367">
        <f t="shared" si="1044"/>
        <v>0</v>
      </c>
      <c r="O351" s="367">
        <f t="shared" si="1044"/>
        <v>0</v>
      </c>
      <c r="P351" s="367">
        <f t="shared" si="1044"/>
        <v>0</v>
      </c>
      <c r="Q351" s="367">
        <f t="shared" si="1044"/>
        <v>0</v>
      </c>
      <c r="R351" s="367">
        <f t="shared" si="1044"/>
        <v>0</v>
      </c>
      <c r="S351" s="367">
        <f t="shared" si="1044"/>
        <v>0</v>
      </c>
      <c r="T351" s="367">
        <f t="shared" si="1044"/>
        <v>0</v>
      </c>
      <c r="U351" s="367">
        <f t="shared" si="1044"/>
        <v>0</v>
      </c>
      <c r="V351" s="367">
        <f t="shared" si="1044"/>
        <v>0</v>
      </c>
      <c r="W351" s="367">
        <f t="shared" si="1044"/>
        <v>0</v>
      </c>
      <c r="X351" s="367">
        <f t="shared" si="1044"/>
        <v>0</v>
      </c>
      <c r="Y351" s="367">
        <f t="shared" si="1044"/>
        <v>0</v>
      </c>
      <c r="Z351" s="367">
        <f t="shared" si="1044"/>
        <v>0</v>
      </c>
      <c r="AA351" s="367">
        <f t="shared" si="1044"/>
        <v>0</v>
      </c>
      <c r="AB351" s="367">
        <f t="shared" si="1044"/>
        <v>0</v>
      </c>
      <c r="AC351" s="367">
        <f t="shared" si="1044"/>
        <v>0</v>
      </c>
      <c r="AD351" s="367">
        <f t="shared" si="1044"/>
        <v>0.18</v>
      </c>
      <c r="AE351" s="367">
        <f t="shared" si="1044"/>
        <v>0.18354166666666666</v>
      </c>
      <c r="AF351" s="367">
        <f t="shared" si="1044"/>
        <v>0.18708333333333332</v>
      </c>
      <c r="AG351" s="367">
        <f t="shared" si="1044"/>
        <v>0.19062499999999999</v>
      </c>
      <c r="AH351" s="367">
        <f t="shared" si="1044"/>
        <v>0.19416666666666665</v>
      </c>
      <c r="AI351" s="367">
        <f t="shared" si="1044"/>
        <v>0.19770833333333332</v>
      </c>
      <c r="AJ351" s="367">
        <f t="shared" si="1044"/>
        <v>0.20124999999999998</v>
      </c>
      <c r="AK351" s="367">
        <f t="shared" si="1044"/>
        <v>0.20479166666666665</v>
      </c>
      <c r="AL351" s="367">
        <f t="shared" ref="AL351:BQ351" si="1045">IF(AL17="","",IF(AL$17&lt;$E$83,0,IF(AL$17=$E$83,$D$347,IF(AL$17&gt;=$E$83+$D$349,$D$348,AK351+($D$348-$D$347)/$D$349))))</f>
        <v>0.20833333333333331</v>
      </c>
      <c r="AM351" s="367">
        <f t="shared" si="1045"/>
        <v>0.21187499999999998</v>
      </c>
      <c r="AN351" s="367">
        <f t="shared" si="1045"/>
        <v>0.21541666666666665</v>
      </c>
      <c r="AO351" s="367">
        <f t="shared" si="1045"/>
        <v>0.21895833333333331</v>
      </c>
      <c r="AP351" s="367">
        <f t="shared" si="1045"/>
        <v>0.22249999999999998</v>
      </c>
      <c r="AQ351" s="367">
        <f t="shared" si="1045"/>
        <v>0.22604166666666664</v>
      </c>
      <c r="AR351" s="367">
        <f t="shared" si="1045"/>
        <v>0.22958333333333331</v>
      </c>
      <c r="AS351" s="367">
        <f t="shared" si="1045"/>
        <v>0.23312499999999997</v>
      </c>
      <c r="AT351" s="367">
        <f t="shared" si="1045"/>
        <v>0.23666666666666664</v>
      </c>
      <c r="AU351" s="367">
        <f t="shared" si="1045"/>
        <v>0.2402083333333333</v>
      </c>
      <c r="AV351" s="367">
        <f t="shared" si="1045"/>
        <v>0.24374999999999997</v>
      </c>
      <c r="AW351" s="367">
        <f t="shared" si="1045"/>
        <v>0.24729166666666663</v>
      </c>
      <c r="AX351" s="367">
        <f t="shared" si="1045"/>
        <v>0.2508333333333333</v>
      </c>
      <c r="AY351" s="367">
        <f t="shared" si="1045"/>
        <v>0.25437499999999996</v>
      </c>
      <c r="AZ351" s="367">
        <f t="shared" si="1045"/>
        <v>0.25791666666666663</v>
      </c>
      <c r="BA351" s="367">
        <f t="shared" si="1045"/>
        <v>0.26145833333333329</v>
      </c>
      <c r="BB351" s="367">
        <f t="shared" si="1045"/>
        <v>0.26500000000000001</v>
      </c>
      <c r="BC351" s="367">
        <f t="shared" si="1045"/>
        <v>0.26500000000000001</v>
      </c>
      <c r="BD351" s="367">
        <f t="shared" si="1045"/>
        <v>0.26500000000000001</v>
      </c>
      <c r="BE351" s="367">
        <f t="shared" si="1045"/>
        <v>0.26500000000000001</v>
      </c>
      <c r="BF351" s="367">
        <f t="shared" si="1045"/>
        <v>0.26500000000000001</v>
      </c>
      <c r="BG351" s="367">
        <f t="shared" si="1045"/>
        <v>0.26500000000000001</v>
      </c>
      <c r="BH351" s="367">
        <f t="shared" si="1045"/>
        <v>0.26500000000000001</v>
      </c>
      <c r="BI351" s="367">
        <f t="shared" si="1045"/>
        <v>0.26500000000000001</v>
      </c>
      <c r="BJ351" s="367">
        <f t="shared" si="1045"/>
        <v>0.26500000000000001</v>
      </c>
      <c r="BK351" s="367">
        <f t="shared" si="1045"/>
        <v>0.26500000000000001</v>
      </c>
      <c r="BL351" s="367">
        <f t="shared" si="1045"/>
        <v>0.26500000000000001</v>
      </c>
      <c r="BM351" s="367">
        <f t="shared" si="1045"/>
        <v>0.26500000000000001</v>
      </c>
      <c r="BN351" s="367">
        <f t="shared" si="1045"/>
        <v>0.26500000000000001</v>
      </c>
      <c r="BO351" s="367" t="str">
        <f t="shared" si="1045"/>
        <v/>
      </c>
      <c r="BP351" s="367" t="str">
        <f t="shared" si="1045"/>
        <v/>
      </c>
      <c r="BQ351" s="367" t="str">
        <f t="shared" si="1045"/>
        <v/>
      </c>
      <c r="BR351" s="367" t="str">
        <f t="shared" ref="BR351:CA351" si="1046">IF(BR17="","",IF(BR$17&lt;$E$83,0,IF(BR$17=$E$83,$D$347,IF(BR$17&gt;=$E$83+$D$349,$D$348,BQ351+($D$348-$D$347)/$D$349))))</f>
        <v/>
      </c>
      <c r="BS351" s="367" t="str">
        <f t="shared" si="1046"/>
        <v/>
      </c>
      <c r="BT351" s="367" t="str">
        <f t="shared" si="1046"/>
        <v/>
      </c>
      <c r="BU351" s="367" t="str">
        <f t="shared" si="1046"/>
        <v/>
      </c>
      <c r="BV351" s="367" t="str">
        <f t="shared" si="1046"/>
        <v/>
      </c>
      <c r="BW351" s="367" t="str">
        <f t="shared" si="1046"/>
        <v/>
      </c>
      <c r="BX351" s="367" t="str">
        <f t="shared" si="1046"/>
        <v/>
      </c>
      <c r="BY351" s="367" t="str">
        <f t="shared" si="1046"/>
        <v/>
      </c>
      <c r="BZ351" s="367" t="str">
        <f t="shared" si="1046"/>
        <v/>
      </c>
      <c r="CA351" s="367" t="str">
        <f t="shared" si="1046"/>
        <v/>
      </c>
      <c r="CB351" s="367" t="str">
        <f t="shared" ref="CB351" si="1047">IF(CB17="","",IF(CB$17&lt;$E$83,0,IF(CB$17=$E$83,$D$347,IF(CB$17&gt;=$E$83+$D$349,$D$348,CA351+($D$348-$D$347)/$D$349))))</f>
        <v/>
      </c>
      <c r="CC351" s="367" t="str">
        <f t="shared" ref="CC351" si="1048">IF(CC17="","",IF(CC$17&lt;$E$83,0,IF(CC$17=$E$83,$D$347,IF(CC$17&gt;=$E$83+$D$349,$D$348,CB351+($D$348-$D$347)/$D$349))))</f>
        <v/>
      </c>
      <c r="CD351" s="367" t="str">
        <f t="shared" ref="CD351" si="1049">IF(CD17="","",IF(CD$17&lt;$E$83,0,IF(CD$17=$E$83,$D$347,IF(CD$17&gt;=$E$83+$D$349,$D$348,CC351+($D$348-$D$347)/$D$349))))</f>
        <v/>
      </c>
      <c r="CE351" s="367" t="str">
        <f t="shared" ref="CE351" si="1050">IF(CE17="","",IF(CE$17&lt;$E$83,0,IF(CE$17=$E$83,$D$347,IF(CE$17&gt;=$E$83+$D$349,$D$348,CD351+($D$348-$D$347)/$D$349))))</f>
        <v/>
      </c>
      <c r="CF351" s="367" t="str">
        <f t="shared" ref="CF351" si="1051">IF(CF17="","",IF(CF$17&lt;$E$83,0,IF(CF$17=$E$83,$D$347,IF(CF$17&gt;=$E$83+$D$349,$D$348,CE351+($D$348-$D$347)/$D$349))))</f>
        <v/>
      </c>
      <c r="CG351" s="367" t="str">
        <f t="shared" ref="CG351" si="1052">IF(CG17="","",IF(CG$17&lt;$E$83,0,IF(CG$17=$E$83,$D$347,IF(CG$17&gt;=$E$83+$D$349,$D$348,CF351+($D$348-$D$347)/$D$349))))</f>
        <v/>
      </c>
      <c r="CH351" s="367" t="str">
        <f t="shared" ref="CH351" si="1053">IF(CH17="","",IF(CH$17&lt;$E$83,0,IF(CH$17=$E$83,$D$347,IF(CH$17&gt;=$E$83+$D$349,$D$348,CG351+($D$348-$D$347)/$D$349))))</f>
        <v/>
      </c>
      <c r="CI351" s="367" t="str">
        <f t="shared" ref="CI351" si="1054">IF(CI17="","",IF(CI$17&lt;$E$83,0,IF(CI$17=$E$83,$D$347,IF(CI$17&gt;=$E$83+$D$349,$D$348,CH351+($D$348-$D$347)/$D$349))))</f>
        <v/>
      </c>
      <c r="CJ351" s="367" t="str">
        <f t="shared" ref="CJ351" si="1055">IF(CJ17="","",IF(CJ$17&lt;$E$83,0,IF(CJ$17=$E$83,$D$347,IF(CJ$17&gt;=$E$83+$D$349,$D$348,CI351+($D$348-$D$347)/$D$349))))</f>
        <v/>
      </c>
      <c r="CK351" s="367" t="str">
        <f t="shared" ref="CK351" si="1056">IF(CK17="","",IF(CK$17&lt;$E$83,0,IF(CK$17=$E$83,$D$347,IF(CK$17&gt;=$E$83+$D$349,$D$348,CJ351+($D$348-$D$347)/$D$349))))</f>
        <v/>
      </c>
      <c r="CL351" s="367" t="str">
        <f t="shared" ref="CL351" si="1057">IF(CL17="","",IF(CL$17&lt;$E$83,0,IF(CL$17=$E$83,$D$347,IF(CL$17&gt;=$E$83+$D$349,$D$348,CK351+($D$348-$D$347)/$D$349))))</f>
        <v/>
      </c>
      <c r="CM351" s="367" t="str">
        <f t="shared" ref="CM351" si="1058">IF(CM17="","",IF(CM$17&lt;$E$83,0,IF(CM$17=$E$83,$D$347,IF(CM$17&gt;=$E$83+$D$349,$D$348,CL351+($D$348-$D$347)/$D$349))))</f>
        <v/>
      </c>
      <c r="CN351" s="367" t="str">
        <f t="shared" ref="CN351" si="1059">IF(CN17="","",IF(CN$17&lt;$E$83,0,IF(CN$17=$E$83,$D$347,IF(CN$17&gt;=$E$83+$D$349,$D$348,CM351+($D$348-$D$347)/$D$349))))</f>
        <v/>
      </c>
      <c r="CO351" s="367" t="str">
        <f t="shared" ref="CO351" si="1060">IF(CO17="","",IF(CO$17&lt;$E$83,0,IF(CO$17=$E$83,$D$347,IF(CO$17&gt;=$E$83+$D$349,$D$348,CN351+($D$348-$D$347)/$D$349))))</f>
        <v/>
      </c>
      <c r="CP351" s="367" t="str">
        <f t="shared" ref="CP351" si="1061">IF(CP17="","",IF(CP$17&lt;$E$83,0,IF(CP$17=$E$83,$D$347,IF(CP$17&gt;=$E$83+$D$349,$D$348,CO351+($D$348-$D$347)/$D$349))))</f>
        <v/>
      </c>
      <c r="CQ351" s="367" t="str">
        <f t="shared" ref="CQ351" si="1062">IF(CQ17="","",IF(CQ$17&lt;$E$83,0,IF(CQ$17=$E$83,$D$347,IF(CQ$17&gt;=$E$83+$D$349,$D$348,CP351+($D$348-$D$347)/$D$349))))</f>
        <v/>
      </c>
      <c r="CR351" s="367" t="str">
        <f t="shared" ref="CR351" si="1063">IF(CR17="","",IF(CR$17&lt;$E$83,0,IF(CR$17=$E$83,$D$347,IF(CR$17&gt;=$E$83+$D$349,$D$348,CQ351+($D$348-$D$347)/$D$349))))</f>
        <v/>
      </c>
      <c r="CS351" s="367" t="str">
        <f t="shared" ref="CS351" si="1064">IF(CS17="","",IF(CS$17&lt;$E$83,0,IF(CS$17=$E$83,$D$347,IF(CS$17&gt;=$E$83+$D$349,$D$348,CR351+($D$348-$D$347)/$D$349))))</f>
        <v/>
      </c>
      <c r="CT351" s="367" t="str">
        <f t="shared" ref="CT351" si="1065">IF(CT17="","",IF(CT$17&lt;$E$83,0,IF(CT$17=$E$83,$D$347,IF(CT$17&gt;=$E$83+$D$349,$D$348,CS351+($D$348-$D$347)/$D$349))))</f>
        <v/>
      </c>
      <c r="CU351" s="367" t="str">
        <f t="shared" ref="CU351" si="1066">IF(CU17="","",IF(CU$17&lt;$E$83,0,IF(CU$17=$E$83,$D$347,IF(CU$17&gt;=$E$83+$D$349,$D$348,CT351+($D$348-$D$347)/$D$349))))</f>
        <v/>
      </c>
      <c r="CV351" s="367" t="str">
        <f t="shared" ref="CV351" si="1067">IF(CV17="","",IF(CV$17&lt;$E$83,0,IF(CV$17=$E$83,$D$347,IF(CV$17&gt;=$E$83+$D$349,$D$348,CU351+($D$348-$D$347)/$D$349))))</f>
        <v/>
      </c>
      <c r="CW351" s="367" t="str">
        <f t="shared" ref="CW351" si="1068">IF(CW17="","",IF(CW$17&lt;$E$83,0,IF(CW$17=$E$83,$D$347,IF(CW$17&gt;=$E$83+$D$349,$D$348,CV351+($D$348-$D$347)/$D$349))))</f>
        <v/>
      </c>
      <c r="CX351" s="367" t="str">
        <f t="shared" ref="CX351" si="1069">IF(CX17="","",IF(CX$17&lt;$E$83,0,IF(CX$17=$E$83,$D$347,IF(CX$17&gt;=$E$83+$D$349,$D$348,CW351+($D$348-$D$347)/$D$349))))</f>
        <v/>
      </c>
      <c r="CY351" s="367" t="str">
        <f t="shared" ref="CY351" si="1070">IF(CY17="","",IF(CY$17&lt;$E$83,0,IF(CY$17=$E$83,$D$347,IF(CY$17&gt;=$E$83+$D$349,$D$348,CX351+($D$348-$D$347)/$D$349))))</f>
        <v/>
      </c>
      <c r="CZ351" s="367" t="str">
        <f t="shared" ref="CZ351" si="1071">IF(CZ17="","",IF(CZ$17&lt;$E$83,0,IF(CZ$17=$E$83,$D$347,IF(CZ$17&gt;=$E$83+$D$349,$D$348,CY351+($D$348-$D$347)/$D$349))))</f>
        <v/>
      </c>
      <c r="DA351" s="367" t="str">
        <f t="shared" ref="DA351" si="1072">IF(DA17="","",IF(DA$17&lt;$E$83,0,IF(DA$17=$E$83,$D$347,IF(DA$17&gt;=$E$83+$D$349,$D$348,CZ351+($D$348-$D$347)/$D$349))))</f>
        <v/>
      </c>
      <c r="DB351" s="367" t="str">
        <f t="shared" ref="DB351" si="1073">IF(DB17="","",IF(DB$17&lt;$E$83,0,IF(DB$17=$E$83,$D$347,IF(DB$17&gt;=$E$83+$D$349,$D$348,DA351+($D$348-$D$347)/$D$349))))</f>
        <v/>
      </c>
      <c r="DC351" s="367" t="str">
        <f t="shared" ref="DC351" si="1074">IF(DC17="","",IF(DC$17&lt;$E$83,0,IF(DC$17=$E$83,$D$347,IF(DC$17&gt;=$E$83+$D$349,$D$348,DB351+($D$348-$D$347)/$D$349))))</f>
        <v/>
      </c>
      <c r="DD351" s="367" t="str">
        <f t="shared" ref="DD351" si="1075">IF(DD17="","",IF(DD$17&lt;$E$83,0,IF(DD$17=$E$83,$D$347,IF(DD$17&gt;=$E$83+$D$349,$D$348,DC351+($D$348-$D$347)/$D$349))))</f>
        <v/>
      </c>
      <c r="DE351" s="367" t="str">
        <f t="shared" ref="DE351" si="1076">IF(DE17="","",IF(DE$17&lt;$E$83,0,IF(DE$17=$E$83,$D$347,IF(DE$17&gt;=$E$83+$D$349,$D$348,DD351+($D$348-$D$347)/$D$349))))</f>
        <v/>
      </c>
      <c r="DF351" s="367" t="str">
        <f t="shared" ref="DF351" si="1077">IF(DF17="","",IF(DF$17&lt;$E$83,0,IF(DF$17=$E$83,$D$347,IF(DF$17&gt;=$E$83+$D$349,$D$348,DE351+($D$348-$D$347)/$D$349))))</f>
        <v/>
      </c>
      <c r="DG351" s="367" t="str">
        <f t="shared" ref="DG351" si="1078">IF(DG17="","",IF(DG$17&lt;$E$83,0,IF(DG$17=$E$83,$D$347,IF(DG$17&gt;=$E$83+$D$349,$D$348,DF351+($D$348-$D$347)/$D$349))))</f>
        <v/>
      </c>
      <c r="DH351" s="367" t="str">
        <f t="shared" ref="DH351" si="1079">IF(DH17="","",IF(DH$17&lt;$E$83,0,IF(DH$17=$E$83,$D$347,IF(DH$17&gt;=$E$83+$D$349,$D$348,DG351+($D$348-$D$347)/$D$349))))</f>
        <v/>
      </c>
      <c r="DI351" s="367" t="str">
        <f t="shared" ref="DI351" si="1080">IF(DI17="","",IF(DI$17&lt;$E$83,0,IF(DI$17=$E$83,$D$347,IF(DI$17&gt;=$E$83+$D$349,$D$348,DH351+($D$348-$D$347)/$D$349))))</f>
        <v/>
      </c>
      <c r="DJ351" s="367" t="str">
        <f t="shared" ref="DJ351" si="1081">IF(DJ17="","",IF(DJ$17&lt;$E$83,0,IF(DJ$17=$E$83,$D$347,IF(DJ$17&gt;=$E$83+$D$349,$D$348,DI351+($D$348-$D$347)/$D$349))))</f>
        <v/>
      </c>
      <c r="DK351" s="367" t="str">
        <f t="shared" ref="DK351" si="1082">IF(DK17="","",IF(DK$17&lt;$E$83,0,IF(DK$17=$E$83,$D$347,IF(DK$17&gt;=$E$83+$D$349,$D$348,DJ351+($D$348-$D$347)/$D$349))))</f>
        <v/>
      </c>
      <c r="DL351" s="367" t="str">
        <f t="shared" ref="DL351" si="1083">IF(DL17="","",IF(DL$17&lt;$E$83,0,IF(DL$17=$E$83,$D$347,IF(DL$17&gt;=$E$83+$D$349,$D$348,DK351+($D$348-$D$347)/$D$349))))</f>
        <v/>
      </c>
      <c r="DM351" s="367" t="str">
        <f t="shared" ref="DM351" si="1084">IF(DM17="","",IF(DM$17&lt;$E$83,0,IF(DM$17=$E$83,$D$347,IF(DM$17&gt;=$E$83+$D$349,$D$348,DL351+($D$348-$D$347)/$D$349))))</f>
        <v/>
      </c>
      <c r="DN351" s="367" t="str">
        <f t="shared" ref="DN351" si="1085">IF(DN17="","",IF(DN$17&lt;$E$83,0,IF(DN$17=$E$83,$D$347,IF(DN$17&gt;=$E$83+$D$349,$D$348,DM351+($D$348-$D$347)/$D$349))))</f>
        <v/>
      </c>
      <c r="DO351" s="65"/>
      <c r="DP351" s="50" t="s">
        <v>172</v>
      </c>
    </row>
    <row r="352" spans="3:120" s="29" customFormat="1" ht="15" customHeight="1">
      <c r="C352" s="366" t="str">
        <f>C345&amp;" Gross Profit"</f>
        <v>Total F&amp;B Revenue Gross Profit</v>
      </c>
      <c r="D352" s="381"/>
      <c r="E352" s="18"/>
      <c r="F352" s="334">
        <f t="shared" ref="F352:AK352" si="1086">IF(F17="","",F351*F345)</f>
        <v>0</v>
      </c>
      <c r="G352" s="334">
        <f t="shared" si="1086"/>
        <v>0</v>
      </c>
      <c r="H352" s="334">
        <f t="shared" si="1086"/>
        <v>0</v>
      </c>
      <c r="I352" s="334">
        <f t="shared" si="1086"/>
        <v>0</v>
      </c>
      <c r="J352" s="334">
        <f t="shared" si="1086"/>
        <v>0</v>
      </c>
      <c r="K352" s="334">
        <f t="shared" si="1086"/>
        <v>0</v>
      </c>
      <c r="L352" s="334">
        <f t="shared" si="1086"/>
        <v>0</v>
      </c>
      <c r="M352" s="334">
        <f t="shared" si="1086"/>
        <v>0</v>
      </c>
      <c r="N352" s="334">
        <f t="shared" si="1086"/>
        <v>0</v>
      </c>
      <c r="O352" s="334">
        <f t="shared" si="1086"/>
        <v>0</v>
      </c>
      <c r="P352" s="334">
        <f t="shared" si="1086"/>
        <v>0</v>
      </c>
      <c r="Q352" s="334">
        <f t="shared" si="1086"/>
        <v>0</v>
      </c>
      <c r="R352" s="334">
        <f t="shared" si="1086"/>
        <v>0</v>
      </c>
      <c r="S352" s="334">
        <f t="shared" si="1086"/>
        <v>0</v>
      </c>
      <c r="T352" s="334">
        <f t="shared" si="1086"/>
        <v>0</v>
      </c>
      <c r="U352" s="334">
        <f t="shared" si="1086"/>
        <v>0</v>
      </c>
      <c r="V352" s="334">
        <f t="shared" si="1086"/>
        <v>0</v>
      </c>
      <c r="W352" s="334">
        <f t="shared" si="1086"/>
        <v>0</v>
      </c>
      <c r="X352" s="334">
        <f t="shared" si="1086"/>
        <v>0</v>
      </c>
      <c r="Y352" s="334">
        <f t="shared" si="1086"/>
        <v>0</v>
      </c>
      <c r="Z352" s="334">
        <f t="shared" si="1086"/>
        <v>0</v>
      </c>
      <c r="AA352" s="334">
        <f t="shared" si="1086"/>
        <v>0</v>
      </c>
      <c r="AB352" s="334">
        <f t="shared" si="1086"/>
        <v>0</v>
      </c>
      <c r="AC352" s="334">
        <f t="shared" si="1086"/>
        <v>0</v>
      </c>
      <c r="AD352" s="334">
        <f t="shared" si="1086"/>
        <v>29233.815188541561</v>
      </c>
      <c r="AE352" s="334">
        <f t="shared" si="1086"/>
        <v>29092.436794719273</v>
      </c>
      <c r="AF352" s="334">
        <f t="shared" si="1086"/>
        <v>30900.896545502277</v>
      </c>
      <c r="AG352" s="334">
        <f t="shared" si="1086"/>
        <v>30730.751962376638</v>
      </c>
      <c r="AH352" s="334">
        <f t="shared" si="1086"/>
        <v>32603.414802205669</v>
      </c>
      <c r="AI352" s="334">
        <f t="shared" si="1086"/>
        <v>33483.629515926965</v>
      </c>
      <c r="AJ352" s="334">
        <f t="shared" si="1086"/>
        <v>33255.878837323369</v>
      </c>
      <c r="AK352" s="334">
        <f t="shared" si="1086"/>
        <v>35260.973688097816</v>
      </c>
      <c r="AL352" s="334">
        <f t="shared" ref="AL352:BQ352" si="1087">IF(AL17="","",AL351*AL345)</f>
        <v>35001.866752200629</v>
      </c>
      <c r="AM352" s="334">
        <f t="shared" si="1087"/>
        <v>37065.099717263365</v>
      </c>
      <c r="AN352" s="334">
        <f t="shared" si="1087"/>
        <v>38002.318865557616</v>
      </c>
      <c r="AO352" s="334">
        <f t="shared" si="1087"/>
        <v>35166.264790714136</v>
      </c>
      <c r="AP352" s="334">
        <f t="shared" si="1087"/>
        <v>40035.301128624662</v>
      </c>
      <c r="AQ352" s="334">
        <f t="shared" si="1087"/>
        <v>39810.044084938447</v>
      </c>
      <c r="AR352" s="334">
        <f t="shared" si="1087"/>
        <v>42238.549050235575</v>
      </c>
      <c r="AS352" s="334">
        <f t="shared" si="1087"/>
        <v>41992.820119782366</v>
      </c>
      <c r="AT352" s="334">
        <f t="shared" si="1087"/>
        <v>44536.790500273026</v>
      </c>
      <c r="AU352" s="334">
        <f t="shared" si="1087"/>
        <v>45725.601083123445</v>
      </c>
      <c r="AV352" s="334">
        <f t="shared" si="1087"/>
        <v>45416.519900926854</v>
      </c>
      <c r="AW352" s="334">
        <f t="shared" si="1087"/>
        <v>48129.863263809159</v>
      </c>
      <c r="AX352" s="334">
        <f t="shared" si="1087"/>
        <v>47787.028709267091</v>
      </c>
      <c r="AY352" s="334">
        <f t="shared" si="1087"/>
        <v>50625.083348943583</v>
      </c>
      <c r="AZ352" s="334">
        <f t="shared" si="1087"/>
        <v>51915.264971324337</v>
      </c>
      <c r="BA352" s="334">
        <f t="shared" si="1087"/>
        <v>48064.342364443481</v>
      </c>
      <c r="BB352" s="334">
        <f t="shared" si="1087"/>
        <v>54432.06694329832</v>
      </c>
      <c r="BC352" s="334">
        <f t="shared" si="1087"/>
        <v>52908.492414521657</v>
      </c>
      <c r="BD352" s="334">
        <f t="shared" si="1087"/>
        <v>54886.612502321346</v>
      </c>
      <c r="BE352" s="334">
        <f t="shared" si="1087"/>
        <v>53350.315068191529</v>
      </c>
      <c r="BF352" s="334">
        <f t="shared" si="1087"/>
        <v>55344.953832418862</v>
      </c>
      <c r="BG352" s="334">
        <f t="shared" si="1087"/>
        <v>55575.557806720601</v>
      </c>
      <c r="BH352" s="334">
        <f t="shared" si="1087"/>
        <v>54019.97652804017</v>
      </c>
      <c r="BI352" s="334">
        <f t="shared" si="1087"/>
        <v>56039.652308544079</v>
      </c>
      <c r="BJ352" s="334">
        <f t="shared" si="1087"/>
        <v>54471.080845921897</v>
      </c>
      <c r="BK352" s="334">
        <f t="shared" si="1087"/>
        <v>56507.622321745635</v>
      </c>
      <c r="BL352" s="334">
        <f t="shared" si="1087"/>
        <v>56743.070748086247</v>
      </c>
      <c r="BM352" s="334">
        <f t="shared" si="1087"/>
        <v>53304.238329112253</v>
      </c>
      <c r="BN352" s="334">
        <f t="shared" si="1087"/>
        <v>57121.948960060443</v>
      </c>
      <c r="BO352" s="334" t="str">
        <f t="shared" si="1087"/>
        <v/>
      </c>
      <c r="BP352" s="334" t="str">
        <f t="shared" si="1087"/>
        <v/>
      </c>
      <c r="BQ352" s="334" t="str">
        <f t="shared" si="1087"/>
        <v/>
      </c>
      <c r="BR352" s="334" t="str">
        <f t="shared" ref="BR352:CA352" si="1088">IF(BR17="","",BR351*BR345)</f>
        <v/>
      </c>
      <c r="BS352" s="334" t="str">
        <f t="shared" si="1088"/>
        <v/>
      </c>
      <c r="BT352" s="334" t="str">
        <f t="shared" si="1088"/>
        <v/>
      </c>
      <c r="BU352" s="334" t="str">
        <f t="shared" si="1088"/>
        <v/>
      </c>
      <c r="BV352" s="334" t="str">
        <f t="shared" si="1088"/>
        <v/>
      </c>
      <c r="BW352" s="334" t="str">
        <f t="shared" si="1088"/>
        <v/>
      </c>
      <c r="BX352" s="334" t="str">
        <f t="shared" si="1088"/>
        <v/>
      </c>
      <c r="BY352" s="334" t="str">
        <f t="shared" si="1088"/>
        <v/>
      </c>
      <c r="BZ352" s="334" t="str">
        <f t="shared" si="1088"/>
        <v/>
      </c>
      <c r="CA352" s="334" t="str">
        <f t="shared" si="1088"/>
        <v/>
      </c>
      <c r="CB352" s="334" t="str">
        <f t="shared" ref="CB352:DN352" si="1089">IF(CB17="","",CB351*CB345)</f>
        <v/>
      </c>
      <c r="CC352" s="334" t="str">
        <f t="shared" si="1089"/>
        <v/>
      </c>
      <c r="CD352" s="334" t="str">
        <f t="shared" si="1089"/>
        <v/>
      </c>
      <c r="CE352" s="334" t="str">
        <f t="shared" si="1089"/>
        <v/>
      </c>
      <c r="CF352" s="334" t="str">
        <f t="shared" si="1089"/>
        <v/>
      </c>
      <c r="CG352" s="334" t="str">
        <f t="shared" si="1089"/>
        <v/>
      </c>
      <c r="CH352" s="334" t="str">
        <f t="shared" si="1089"/>
        <v/>
      </c>
      <c r="CI352" s="334" t="str">
        <f t="shared" si="1089"/>
        <v/>
      </c>
      <c r="CJ352" s="334" t="str">
        <f t="shared" si="1089"/>
        <v/>
      </c>
      <c r="CK352" s="334" t="str">
        <f t="shared" si="1089"/>
        <v/>
      </c>
      <c r="CL352" s="334" t="str">
        <f t="shared" si="1089"/>
        <v/>
      </c>
      <c r="CM352" s="334" t="str">
        <f t="shared" si="1089"/>
        <v/>
      </c>
      <c r="CN352" s="334" t="str">
        <f t="shared" si="1089"/>
        <v/>
      </c>
      <c r="CO352" s="334" t="str">
        <f t="shared" si="1089"/>
        <v/>
      </c>
      <c r="CP352" s="334" t="str">
        <f t="shared" si="1089"/>
        <v/>
      </c>
      <c r="CQ352" s="334" t="str">
        <f t="shared" si="1089"/>
        <v/>
      </c>
      <c r="CR352" s="334" t="str">
        <f t="shared" si="1089"/>
        <v/>
      </c>
      <c r="CS352" s="334" t="str">
        <f t="shared" si="1089"/>
        <v/>
      </c>
      <c r="CT352" s="334" t="str">
        <f t="shared" si="1089"/>
        <v/>
      </c>
      <c r="CU352" s="334" t="str">
        <f t="shared" si="1089"/>
        <v/>
      </c>
      <c r="CV352" s="334" t="str">
        <f t="shared" si="1089"/>
        <v/>
      </c>
      <c r="CW352" s="334" t="str">
        <f t="shared" si="1089"/>
        <v/>
      </c>
      <c r="CX352" s="334" t="str">
        <f t="shared" si="1089"/>
        <v/>
      </c>
      <c r="CY352" s="334" t="str">
        <f t="shared" si="1089"/>
        <v/>
      </c>
      <c r="CZ352" s="334" t="str">
        <f t="shared" si="1089"/>
        <v/>
      </c>
      <c r="DA352" s="334" t="str">
        <f t="shared" si="1089"/>
        <v/>
      </c>
      <c r="DB352" s="334" t="str">
        <f t="shared" si="1089"/>
        <v/>
      </c>
      <c r="DC352" s="334" t="str">
        <f t="shared" si="1089"/>
        <v/>
      </c>
      <c r="DD352" s="334" t="str">
        <f t="shared" si="1089"/>
        <v/>
      </c>
      <c r="DE352" s="334" t="str">
        <f t="shared" si="1089"/>
        <v/>
      </c>
      <c r="DF352" s="334" t="str">
        <f t="shared" si="1089"/>
        <v/>
      </c>
      <c r="DG352" s="334" t="str">
        <f t="shared" si="1089"/>
        <v/>
      </c>
      <c r="DH352" s="334" t="str">
        <f t="shared" si="1089"/>
        <v/>
      </c>
      <c r="DI352" s="334" t="str">
        <f t="shared" si="1089"/>
        <v/>
      </c>
      <c r="DJ352" s="334" t="str">
        <f t="shared" si="1089"/>
        <v/>
      </c>
      <c r="DK352" s="334" t="str">
        <f t="shared" si="1089"/>
        <v/>
      </c>
      <c r="DL352" s="334" t="str">
        <f t="shared" si="1089"/>
        <v/>
      </c>
      <c r="DM352" s="334" t="str">
        <f t="shared" si="1089"/>
        <v/>
      </c>
      <c r="DN352" s="334" t="str">
        <f t="shared" si="1089"/>
        <v/>
      </c>
      <c r="DO352" s="334">
        <f>SUM(F352:DN352)</f>
        <v>1660780.1445951047</v>
      </c>
      <c r="DP352" s="50" t="s">
        <v>172</v>
      </c>
    </row>
    <row r="353" spans="3:120" s="29" customFormat="1" ht="15" customHeight="1">
      <c r="C353" s="18"/>
      <c r="D353" s="381"/>
      <c r="E353" s="18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50" t="s">
        <v>172</v>
      </c>
    </row>
    <row r="354" spans="3:120" s="29" customFormat="1" ht="15" customHeight="1">
      <c r="C354" s="388" t="s">
        <v>433</v>
      </c>
      <c r="D354" s="382"/>
      <c r="E354" s="61"/>
      <c r="F354" s="60">
        <f t="shared" ref="F354:AK354" si="1090">IF(F17="","",F345+F333+F321)</f>
        <v>0</v>
      </c>
      <c r="G354" s="60">
        <f t="shared" si="1090"/>
        <v>0</v>
      </c>
      <c r="H354" s="60">
        <f t="shared" si="1090"/>
        <v>0</v>
      </c>
      <c r="I354" s="60">
        <f t="shared" si="1090"/>
        <v>0</v>
      </c>
      <c r="J354" s="60">
        <f t="shared" si="1090"/>
        <v>0</v>
      </c>
      <c r="K354" s="60">
        <f t="shared" si="1090"/>
        <v>0</v>
      </c>
      <c r="L354" s="60">
        <f t="shared" si="1090"/>
        <v>0</v>
      </c>
      <c r="M354" s="60">
        <f t="shared" si="1090"/>
        <v>0</v>
      </c>
      <c r="N354" s="60">
        <f t="shared" si="1090"/>
        <v>0</v>
      </c>
      <c r="O354" s="60">
        <f t="shared" si="1090"/>
        <v>0</v>
      </c>
      <c r="P354" s="60">
        <f t="shared" si="1090"/>
        <v>0</v>
      </c>
      <c r="Q354" s="60">
        <f t="shared" si="1090"/>
        <v>0</v>
      </c>
      <c r="R354" s="60">
        <f t="shared" si="1090"/>
        <v>0</v>
      </c>
      <c r="S354" s="60">
        <f t="shared" si="1090"/>
        <v>0</v>
      </c>
      <c r="T354" s="60">
        <f t="shared" si="1090"/>
        <v>0</v>
      </c>
      <c r="U354" s="60">
        <f t="shared" si="1090"/>
        <v>0</v>
      </c>
      <c r="V354" s="60">
        <f t="shared" si="1090"/>
        <v>0</v>
      </c>
      <c r="W354" s="60">
        <f t="shared" si="1090"/>
        <v>0</v>
      </c>
      <c r="X354" s="60">
        <f t="shared" si="1090"/>
        <v>0</v>
      </c>
      <c r="Y354" s="60">
        <f t="shared" si="1090"/>
        <v>0</v>
      </c>
      <c r="Z354" s="60">
        <f t="shared" si="1090"/>
        <v>0</v>
      </c>
      <c r="AA354" s="60">
        <f t="shared" si="1090"/>
        <v>0</v>
      </c>
      <c r="AB354" s="60">
        <f t="shared" si="1090"/>
        <v>0</v>
      </c>
      <c r="AC354" s="60">
        <f t="shared" si="1090"/>
        <v>0</v>
      </c>
      <c r="AD354" s="60">
        <f t="shared" si="1090"/>
        <v>535715.26101626991</v>
      </c>
      <c r="AE354" s="60">
        <f t="shared" si="1090"/>
        <v>522862.86227713869</v>
      </c>
      <c r="AF354" s="60">
        <f t="shared" si="1090"/>
        <v>544848.67464086472</v>
      </c>
      <c r="AG354" s="60">
        <f t="shared" si="1090"/>
        <v>531725.03114725766</v>
      </c>
      <c r="AH354" s="60">
        <f t="shared" si="1090"/>
        <v>553836.52145079419</v>
      </c>
      <c r="AI354" s="60">
        <f t="shared" si="1090"/>
        <v>558604.5253381395</v>
      </c>
      <c r="AJ354" s="60">
        <f t="shared" si="1090"/>
        <v>545096.07266117074</v>
      </c>
      <c r="AK354" s="60">
        <f t="shared" si="1090"/>
        <v>567933.57618335937</v>
      </c>
      <c r="AL354" s="60">
        <f t="shared" ref="AL354:BQ354" si="1091">IF(AL17="","",AL345+AL333+AL321)</f>
        <v>554147.99513770128</v>
      </c>
      <c r="AM354" s="60">
        <f t="shared" si="1091"/>
        <v>577072.52695748722</v>
      </c>
      <c r="AN354" s="60">
        <f t="shared" si="1091"/>
        <v>581941.12550850166</v>
      </c>
      <c r="AO354" s="60">
        <f t="shared" si="1091"/>
        <v>529755.2223607176</v>
      </c>
      <c r="AP354" s="60">
        <f t="shared" si="1091"/>
        <v>593479.29626997036</v>
      </c>
      <c r="AQ354" s="60">
        <f t="shared" si="1091"/>
        <v>580894.21514093108</v>
      </c>
      <c r="AR354" s="60">
        <f t="shared" si="1091"/>
        <v>606862.04155895673</v>
      </c>
      <c r="AS354" s="60">
        <f t="shared" si="1091"/>
        <v>594167.26488914271</v>
      </c>
      <c r="AT354" s="60">
        <f t="shared" si="1091"/>
        <v>620755.55969767226</v>
      </c>
      <c r="AU354" s="60">
        <f t="shared" si="1091"/>
        <v>627933.08940478216</v>
      </c>
      <c r="AV354" s="60">
        <f t="shared" si="1091"/>
        <v>614556.35975323943</v>
      </c>
      <c r="AW354" s="60">
        <f t="shared" si="1091"/>
        <v>641954.35395329155</v>
      </c>
      <c r="AX354" s="60">
        <f t="shared" si="1091"/>
        <v>628414.38526482042</v>
      </c>
      <c r="AY354" s="60">
        <f t="shared" si="1091"/>
        <v>656458.92513097182</v>
      </c>
      <c r="AZ354" s="60">
        <f t="shared" si="1091"/>
        <v>663949.67168785981</v>
      </c>
      <c r="BA354" s="60">
        <f t="shared" si="1091"/>
        <v>606331.06328843231</v>
      </c>
      <c r="BB354" s="60">
        <f t="shared" si="1091"/>
        <v>677464.87519927463</v>
      </c>
      <c r="BC354" s="60">
        <f t="shared" si="1091"/>
        <v>658545.43635757524</v>
      </c>
      <c r="BD354" s="60">
        <f t="shared" si="1091"/>
        <v>683122.17736890749</v>
      </c>
      <c r="BE354" s="60">
        <f t="shared" si="1091"/>
        <v>664044.74807438068</v>
      </c>
      <c r="BF354" s="60">
        <f t="shared" si="1091"/>
        <v>688826.72194033884</v>
      </c>
      <c r="BG354" s="60">
        <f t="shared" si="1091"/>
        <v>691696.83328175696</v>
      </c>
      <c r="BH354" s="60">
        <f t="shared" si="1091"/>
        <v>672379.94112491701</v>
      </c>
      <c r="BI354" s="60">
        <f t="shared" si="1091"/>
        <v>697472.98218468274</v>
      </c>
      <c r="BJ354" s="60">
        <f t="shared" si="1091"/>
        <v>677994.78056382469</v>
      </c>
      <c r="BK354" s="60">
        <f t="shared" si="1091"/>
        <v>703297.36594216246</v>
      </c>
      <c r="BL354" s="60">
        <f t="shared" si="1091"/>
        <v>706227.77163358813</v>
      </c>
      <c r="BM354" s="60">
        <f t="shared" si="1091"/>
        <v>663534.4699578844</v>
      </c>
      <c r="BN354" s="60">
        <f t="shared" si="1091"/>
        <v>710943.31331709982</v>
      </c>
      <c r="BO354" s="60" t="str">
        <f t="shared" si="1091"/>
        <v/>
      </c>
      <c r="BP354" s="60" t="str">
        <f t="shared" si="1091"/>
        <v/>
      </c>
      <c r="BQ354" s="60" t="str">
        <f t="shared" si="1091"/>
        <v/>
      </c>
      <c r="BR354" s="60" t="str">
        <f t="shared" ref="BR354:CA354" si="1092">IF(BR17="","",BR345+BR333+BR321)</f>
        <v/>
      </c>
      <c r="BS354" s="60" t="str">
        <f t="shared" si="1092"/>
        <v/>
      </c>
      <c r="BT354" s="60" t="str">
        <f t="shared" si="1092"/>
        <v/>
      </c>
      <c r="BU354" s="60" t="str">
        <f t="shared" si="1092"/>
        <v/>
      </c>
      <c r="BV354" s="60" t="str">
        <f t="shared" si="1092"/>
        <v/>
      </c>
      <c r="BW354" s="60" t="str">
        <f t="shared" si="1092"/>
        <v/>
      </c>
      <c r="BX354" s="60" t="str">
        <f t="shared" si="1092"/>
        <v/>
      </c>
      <c r="BY354" s="60" t="str">
        <f t="shared" si="1092"/>
        <v/>
      </c>
      <c r="BZ354" s="60" t="str">
        <f t="shared" si="1092"/>
        <v/>
      </c>
      <c r="CA354" s="60" t="str">
        <f t="shared" si="1092"/>
        <v/>
      </c>
      <c r="CB354" s="60" t="str">
        <f t="shared" ref="CB354:DN354" si="1093">IF(CB17="","",CB345+CB333+CB321)</f>
        <v/>
      </c>
      <c r="CC354" s="60" t="str">
        <f t="shared" si="1093"/>
        <v/>
      </c>
      <c r="CD354" s="60" t="str">
        <f t="shared" si="1093"/>
        <v/>
      </c>
      <c r="CE354" s="60" t="str">
        <f t="shared" si="1093"/>
        <v/>
      </c>
      <c r="CF354" s="60" t="str">
        <f t="shared" si="1093"/>
        <v/>
      </c>
      <c r="CG354" s="60" t="str">
        <f t="shared" si="1093"/>
        <v/>
      </c>
      <c r="CH354" s="60" t="str">
        <f t="shared" si="1093"/>
        <v/>
      </c>
      <c r="CI354" s="60" t="str">
        <f t="shared" si="1093"/>
        <v/>
      </c>
      <c r="CJ354" s="60" t="str">
        <f t="shared" si="1093"/>
        <v/>
      </c>
      <c r="CK354" s="60" t="str">
        <f t="shared" si="1093"/>
        <v/>
      </c>
      <c r="CL354" s="60" t="str">
        <f t="shared" si="1093"/>
        <v/>
      </c>
      <c r="CM354" s="60" t="str">
        <f t="shared" si="1093"/>
        <v/>
      </c>
      <c r="CN354" s="60" t="str">
        <f t="shared" si="1093"/>
        <v/>
      </c>
      <c r="CO354" s="60" t="str">
        <f t="shared" si="1093"/>
        <v/>
      </c>
      <c r="CP354" s="60" t="str">
        <f t="shared" si="1093"/>
        <v/>
      </c>
      <c r="CQ354" s="60" t="str">
        <f t="shared" si="1093"/>
        <v/>
      </c>
      <c r="CR354" s="60" t="str">
        <f t="shared" si="1093"/>
        <v/>
      </c>
      <c r="CS354" s="60" t="str">
        <f t="shared" si="1093"/>
        <v/>
      </c>
      <c r="CT354" s="60" t="str">
        <f t="shared" si="1093"/>
        <v/>
      </c>
      <c r="CU354" s="60" t="str">
        <f t="shared" si="1093"/>
        <v/>
      </c>
      <c r="CV354" s="60" t="str">
        <f t="shared" si="1093"/>
        <v/>
      </c>
      <c r="CW354" s="60" t="str">
        <f t="shared" si="1093"/>
        <v/>
      </c>
      <c r="CX354" s="60" t="str">
        <f t="shared" si="1093"/>
        <v/>
      </c>
      <c r="CY354" s="60" t="str">
        <f t="shared" si="1093"/>
        <v/>
      </c>
      <c r="CZ354" s="60" t="str">
        <f t="shared" si="1093"/>
        <v/>
      </c>
      <c r="DA354" s="60" t="str">
        <f t="shared" si="1093"/>
        <v/>
      </c>
      <c r="DB354" s="60" t="str">
        <f t="shared" si="1093"/>
        <v/>
      </c>
      <c r="DC354" s="60" t="str">
        <f t="shared" si="1093"/>
        <v/>
      </c>
      <c r="DD354" s="60" t="str">
        <f t="shared" si="1093"/>
        <v/>
      </c>
      <c r="DE354" s="60" t="str">
        <f t="shared" si="1093"/>
        <v/>
      </c>
      <c r="DF354" s="60" t="str">
        <f t="shared" si="1093"/>
        <v/>
      </c>
      <c r="DG354" s="60" t="str">
        <f t="shared" si="1093"/>
        <v/>
      </c>
      <c r="DH354" s="60" t="str">
        <f t="shared" si="1093"/>
        <v/>
      </c>
      <c r="DI354" s="60" t="str">
        <f t="shared" si="1093"/>
        <v/>
      </c>
      <c r="DJ354" s="60" t="str">
        <f t="shared" si="1093"/>
        <v/>
      </c>
      <c r="DK354" s="60" t="str">
        <f t="shared" si="1093"/>
        <v/>
      </c>
      <c r="DL354" s="60" t="str">
        <f t="shared" si="1093"/>
        <v/>
      </c>
      <c r="DM354" s="60" t="str">
        <f t="shared" si="1093"/>
        <v/>
      </c>
      <c r="DN354" s="60" t="str">
        <f t="shared" si="1093"/>
        <v/>
      </c>
      <c r="DO354" s="387">
        <f>SUM(F354:DN354)</f>
        <v>22934847.037665866</v>
      </c>
      <c r="DP354" s="50" t="s">
        <v>172</v>
      </c>
    </row>
    <row r="355" spans="3:120" s="29" customFormat="1" ht="15" customHeight="1">
      <c r="C355" s="368" t="s">
        <v>432</v>
      </c>
      <c r="D355" s="381"/>
      <c r="E355" s="18"/>
      <c r="F355" s="51">
        <f t="shared" ref="F355:AK355" si="1094">IF(F17="","",F352+F340+F328)</f>
        <v>0</v>
      </c>
      <c r="G355" s="51">
        <f t="shared" si="1094"/>
        <v>0</v>
      </c>
      <c r="H355" s="51">
        <f t="shared" si="1094"/>
        <v>0</v>
      </c>
      <c r="I355" s="51">
        <f t="shared" si="1094"/>
        <v>0</v>
      </c>
      <c r="J355" s="51">
        <f t="shared" si="1094"/>
        <v>0</v>
      </c>
      <c r="K355" s="51">
        <f t="shared" si="1094"/>
        <v>0</v>
      </c>
      <c r="L355" s="51">
        <f t="shared" si="1094"/>
        <v>0</v>
      </c>
      <c r="M355" s="51">
        <f t="shared" si="1094"/>
        <v>0</v>
      </c>
      <c r="N355" s="51">
        <f t="shared" si="1094"/>
        <v>0</v>
      </c>
      <c r="O355" s="51">
        <f t="shared" si="1094"/>
        <v>0</v>
      </c>
      <c r="P355" s="51">
        <f t="shared" si="1094"/>
        <v>0</v>
      </c>
      <c r="Q355" s="51">
        <f t="shared" si="1094"/>
        <v>0</v>
      </c>
      <c r="R355" s="51">
        <f t="shared" si="1094"/>
        <v>0</v>
      </c>
      <c r="S355" s="51">
        <f t="shared" si="1094"/>
        <v>0</v>
      </c>
      <c r="T355" s="51">
        <f t="shared" si="1094"/>
        <v>0</v>
      </c>
      <c r="U355" s="51">
        <f t="shared" si="1094"/>
        <v>0</v>
      </c>
      <c r="V355" s="51">
        <f t="shared" si="1094"/>
        <v>0</v>
      </c>
      <c r="W355" s="51">
        <f t="shared" si="1094"/>
        <v>0</v>
      </c>
      <c r="X355" s="51">
        <f t="shared" si="1094"/>
        <v>0</v>
      </c>
      <c r="Y355" s="51">
        <f t="shared" si="1094"/>
        <v>0</v>
      </c>
      <c r="Z355" s="51">
        <f t="shared" si="1094"/>
        <v>0</v>
      </c>
      <c r="AA355" s="51">
        <f t="shared" si="1094"/>
        <v>0</v>
      </c>
      <c r="AB355" s="51">
        <f t="shared" si="1094"/>
        <v>0</v>
      </c>
      <c r="AC355" s="51">
        <f t="shared" si="1094"/>
        <v>0</v>
      </c>
      <c r="AD355" s="51">
        <f t="shared" si="1094"/>
        <v>312328.66668386408</v>
      </c>
      <c r="AE355" s="51">
        <f t="shared" si="1094"/>
        <v>306024.06579263473</v>
      </c>
      <c r="AF355" s="51">
        <f t="shared" si="1094"/>
        <v>320125.29695259687</v>
      </c>
      <c r="AG355" s="51">
        <f t="shared" si="1094"/>
        <v>313608.77424316097</v>
      </c>
      <c r="AH355" s="51">
        <f t="shared" si="1094"/>
        <v>327904.06480647344</v>
      </c>
      <c r="AI355" s="51">
        <f t="shared" si="1094"/>
        <v>331992.8051365781</v>
      </c>
      <c r="AJ355" s="51">
        <f t="shared" si="1094"/>
        <v>325208.1866066677</v>
      </c>
      <c r="AK355" s="51">
        <f t="shared" si="1094"/>
        <v>340113.66603818221</v>
      </c>
      <c r="AL355" s="51">
        <f t="shared" ref="AL355:BQ355" si="1095">IF(AL17="","",AL352+AL340+AL328)</f>
        <v>333108.03377212869</v>
      </c>
      <c r="AM355" s="51">
        <f t="shared" si="1095"/>
        <v>348206.8480184896</v>
      </c>
      <c r="AN355" s="51">
        <f t="shared" si="1095"/>
        <v>352463.10583825223</v>
      </c>
      <c r="AO355" s="51">
        <f t="shared" si="1095"/>
        <v>322047.58528525487</v>
      </c>
      <c r="AP355" s="51">
        <f t="shared" si="1095"/>
        <v>362126.36620758055</v>
      </c>
      <c r="AQ355" s="51">
        <f t="shared" si="1095"/>
        <v>355762.8020619179</v>
      </c>
      <c r="AR355" s="51">
        <f t="shared" si="1095"/>
        <v>373047.4497988685</v>
      </c>
      <c r="AS355" s="51">
        <f t="shared" si="1095"/>
        <v>366589.5313533874</v>
      </c>
      <c r="AT355" s="51">
        <f t="shared" si="1095"/>
        <v>384403.54952243925</v>
      </c>
      <c r="AU355" s="51">
        <f t="shared" si="1095"/>
        <v>390270.94809106243</v>
      </c>
      <c r="AV355" s="51">
        <f t="shared" si="1095"/>
        <v>383337.13834122999</v>
      </c>
      <c r="AW355" s="51">
        <f t="shared" si="1095"/>
        <v>401882.28480580111</v>
      </c>
      <c r="AX355" s="51">
        <f t="shared" si="1095"/>
        <v>394834.22960984096</v>
      </c>
      <c r="AY355" s="51">
        <f t="shared" si="1095"/>
        <v>413939.95975129504</v>
      </c>
      <c r="AZ355" s="51">
        <f t="shared" si="1095"/>
        <v>420167.68519347277</v>
      </c>
      <c r="BA355" s="51">
        <f t="shared" si="1095"/>
        <v>385071.0443661632</v>
      </c>
      <c r="BB355" s="51">
        <f t="shared" si="1095"/>
        <v>431778.21685388434</v>
      </c>
      <c r="BC355" s="51">
        <f t="shared" si="1095"/>
        <v>419727.00184020732</v>
      </c>
      <c r="BD355" s="51">
        <f t="shared" si="1095"/>
        <v>435383.86481059826</v>
      </c>
      <c r="BE355" s="51">
        <f t="shared" si="1095"/>
        <v>423232.01378265768</v>
      </c>
      <c r="BF355" s="51">
        <f t="shared" si="1095"/>
        <v>439019.62243167288</v>
      </c>
      <c r="BG355" s="51">
        <f t="shared" si="1095"/>
        <v>440848.87085847149</v>
      </c>
      <c r="BH355" s="51">
        <f t="shared" si="1095"/>
        <v>428544.4879047338</v>
      </c>
      <c r="BI355" s="51">
        <f t="shared" si="1095"/>
        <v>444530.26507518895</v>
      </c>
      <c r="BJ355" s="51">
        <f t="shared" si="1095"/>
        <v>432123.13197907712</v>
      </c>
      <c r="BK355" s="51">
        <f t="shared" si="1095"/>
        <v>448242.40149013972</v>
      </c>
      <c r="BL355" s="51">
        <f t="shared" si="1095"/>
        <v>450110.07816301531</v>
      </c>
      <c r="BM355" s="51">
        <f t="shared" si="1095"/>
        <v>422917.02973080054</v>
      </c>
      <c r="BN355" s="51">
        <f t="shared" si="1095"/>
        <v>453115.50066408288</v>
      </c>
      <c r="BO355" s="51" t="str">
        <f t="shared" si="1095"/>
        <v/>
      </c>
      <c r="BP355" s="51" t="str">
        <f t="shared" si="1095"/>
        <v/>
      </c>
      <c r="BQ355" s="51" t="str">
        <f t="shared" si="1095"/>
        <v/>
      </c>
      <c r="BR355" s="51" t="str">
        <f t="shared" ref="BR355:CA355" si="1096">IF(BR17="","",BR352+BR340+BR328)</f>
        <v/>
      </c>
      <c r="BS355" s="51" t="str">
        <f t="shared" si="1096"/>
        <v/>
      </c>
      <c r="BT355" s="51" t="str">
        <f t="shared" si="1096"/>
        <v/>
      </c>
      <c r="BU355" s="51" t="str">
        <f t="shared" si="1096"/>
        <v/>
      </c>
      <c r="BV355" s="51" t="str">
        <f t="shared" si="1096"/>
        <v/>
      </c>
      <c r="BW355" s="51" t="str">
        <f t="shared" si="1096"/>
        <v/>
      </c>
      <c r="BX355" s="51" t="str">
        <f t="shared" si="1096"/>
        <v/>
      </c>
      <c r="BY355" s="51" t="str">
        <f t="shared" si="1096"/>
        <v/>
      </c>
      <c r="BZ355" s="51" t="str">
        <f t="shared" si="1096"/>
        <v/>
      </c>
      <c r="CA355" s="51" t="str">
        <f t="shared" si="1096"/>
        <v/>
      </c>
      <c r="CB355" s="51" t="str">
        <f t="shared" ref="CB355:DN355" si="1097">IF(CB17="","",CB352+CB340+CB328)</f>
        <v/>
      </c>
      <c r="CC355" s="51" t="str">
        <f t="shared" si="1097"/>
        <v/>
      </c>
      <c r="CD355" s="51" t="str">
        <f t="shared" si="1097"/>
        <v/>
      </c>
      <c r="CE355" s="51" t="str">
        <f t="shared" si="1097"/>
        <v/>
      </c>
      <c r="CF355" s="51" t="str">
        <f t="shared" si="1097"/>
        <v/>
      </c>
      <c r="CG355" s="51" t="str">
        <f t="shared" si="1097"/>
        <v/>
      </c>
      <c r="CH355" s="51" t="str">
        <f t="shared" si="1097"/>
        <v/>
      </c>
      <c r="CI355" s="51" t="str">
        <f t="shared" si="1097"/>
        <v/>
      </c>
      <c r="CJ355" s="51" t="str">
        <f t="shared" si="1097"/>
        <v/>
      </c>
      <c r="CK355" s="51" t="str">
        <f t="shared" si="1097"/>
        <v/>
      </c>
      <c r="CL355" s="51" t="str">
        <f t="shared" si="1097"/>
        <v/>
      </c>
      <c r="CM355" s="51" t="str">
        <f t="shared" si="1097"/>
        <v/>
      </c>
      <c r="CN355" s="51" t="str">
        <f t="shared" si="1097"/>
        <v/>
      </c>
      <c r="CO355" s="51" t="str">
        <f t="shared" si="1097"/>
        <v/>
      </c>
      <c r="CP355" s="51" t="str">
        <f t="shared" si="1097"/>
        <v/>
      </c>
      <c r="CQ355" s="51" t="str">
        <f t="shared" si="1097"/>
        <v/>
      </c>
      <c r="CR355" s="51" t="str">
        <f t="shared" si="1097"/>
        <v/>
      </c>
      <c r="CS355" s="51" t="str">
        <f t="shared" si="1097"/>
        <v/>
      </c>
      <c r="CT355" s="51" t="str">
        <f t="shared" si="1097"/>
        <v/>
      </c>
      <c r="CU355" s="51" t="str">
        <f t="shared" si="1097"/>
        <v/>
      </c>
      <c r="CV355" s="51" t="str">
        <f t="shared" si="1097"/>
        <v/>
      </c>
      <c r="CW355" s="51" t="str">
        <f t="shared" si="1097"/>
        <v/>
      </c>
      <c r="CX355" s="51" t="str">
        <f t="shared" si="1097"/>
        <v/>
      </c>
      <c r="CY355" s="51" t="str">
        <f t="shared" si="1097"/>
        <v/>
      </c>
      <c r="CZ355" s="51" t="str">
        <f t="shared" si="1097"/>
        <v/>
      </c>
      <c r="DA355" s="51" t="str">
        <f t="shared" si="1097"/>
        <v/>
      </c>
      <c r="DB355" s="51" t="str">
        <f t="shared" si="1097"/>
        <v/>
      </c>
      <c r="DC355" s="51" t="str">
        <f t="shared" si="1097"/>
        <v/>
      </c>
      <c r="DD355" s="51" t="str">
        <f t="shared" si="1097"/>
        <v/>
      </c>
      <c r="DE355" s="51" t="str">
        <f t="shared" si="1097"/>
        <v/>
      </c>
      <c r="DF355" s="51" t="str">
        <f t="shared" si="1097"/>
        <v/>
      </c>
      <c r="DG355" s="51" t="str">
        <f t="shared" si="1097"/>
        <v/>
      </c>
      <c r="DH355" s="51" t="str">
        <f t="shared" si="1097"/>
        <v/>
      </c>
      <c r="DI355" s="51" t="str">
        <f t="shared" si="1097"/>
        <v/>
      </c>
      <c r="DJ355" s="51" t="str">
        <f t="shared" si="1097"/>
        <v/>
      </c>
      <c r="DK355" s="51" t="str">
        <f t="shared" si="1097"/>
        <v/>
      </c>
      <c r="DL355" s="51" t="str">
        <f t="shared" si="1097"/>
        <v/>
      </c>
      <c r="DM355" s="51" t="str">
        <f t="shared" si="1097"/>
        <v/>
      </c>
      <c r="DN355" s="51" t="str">
        <f t="shared" si="1097"/>
        <v/>
      </c>
      <c r="DO355" s="334">
        <f>SUM(F355:DN355)</f>
        <v>14234136.573861873</v>
      </c>
      <c r="DP355" s="50" t="s">
        <v>172</v>
      </c>
    </row>
    <row r="356" spans="3:120" s="29" customFormat="1" ht="15" customHeight="1">
      <c r="C356" s="368"/>
      <c r="D356" s="381"/>
      <c r="E356" s="18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334"/>
      <c r="DP356" s="50" t="s">
        <v>172</v>
      </c>
    </row>
    <row r="357" spans="3:120" s="29" customFormat="1" ht="15" customHeight="1">
      <c r="C357" s="161" t="s">
        <v>430</v>
      </c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  <c r="P357" s="161"/>
      <c r="Q357" s="161"/>
      <c r="R357" s="161"/>
      <c r="S357" s="161"/>
      <c r="T357" s="161"/>
      <c r="U357" s="161"/>
      <c r="V357" s="161"/>
      <c r="W357" s="161"/>
      <c r="X357" s="161"/>
      <c r="Y357" s="161"/>
      <c r="Z357" s="161"/>
      <c r="AA357" s="161"/>
      <c r="AB357" s="161"/>
      <c r="AC357" s="161"/>
      <c r="AD357" s="161"/>
      <c r="AE357" s="161"/>
      <c r="AF357" s="161"/>
      <c r="AG357" s="161"/>
      <c r="AH357" s="161"/>
      <c r="AI357" s="161"/>
      <c r="AJ357" s="161"/>
      <c r="AK357" s="161"/>
      <c r="AL357" s="161"/>
      <c r="AM357" s="161"/>
      <c r="AN357" s="161"/>
      <c r="AO357" s="161"/>
      <c r="AP357" s="161"/>
      <c r="AQ357" s="161"/>
      <c r="AR357" s="161"/>
      <c r="AS357" s="161"/>
      <c r="AT357" s="161"/>
      <c r="AU357" s="161"/>
      <c r="AV357" s="161"/>
      <c r="AW357" s="161"/>
      <c r="AX357" s="161"/>
      <c r="AY357" s="161"/>
      <c r="AZ357" s="161"/>
      <c r="BA357" s="161"/>
      <c r="BB357" s="161"/>
      <c r="BC357" s="161"/>
      <c r="BD357" s="161"/>
      <c r="BE357" s="161"/>
      <c r="BF357" s="161"/>
      <c r="BG357" s="161"/>
      <c r="BH357" s="161"/>
      <c r="BI357" s="161"/>
      <c r="BJ357" s="161"/>
      <c r="BK357" s="161"/>
      <c r="BL357" s="161"/>
      <c r="BM357" s="161"/>
      <c r="BN357" s="161"/>
      <c r="BO357" s="161"/>
      <c r="BP357" s="161"/>
      <c r="BQ357" s="161"/>
      <c r="BR357" s="161"/>
      <c r="BS357" s="161"/>
      <c r="BT357" s="161"/>
      <c r="BU357" s="161"/>
      <c r="BV357" s="161"/>
      <c r="BW357" s="161"/>
      <c r="BX357" s="161"/>
      <c r="BY357" s="161"/>
      <c r="BZ357" s="161"/>
      <c r="CA357" s="161"/>
      <c r="CB357" s="161"/>
      <c r="CC357" s="161"/>
      <c r="CD357" s="161"/>
      <c r="CE357" s="161"/>
      <c r="CF357" s="161"/>
      <c r="CG357" s="161"/>
      <c r="CH357" s="161"/>
      <c r="CI357" s="161"/>
      <c r="CJ357" s="161"/>
      <c r="CK357" s="161"/>
      <c r="CL357" s="161"/>
      <c r="CM357" s="161"/>
      <c r="CN357" s="161"/>
      <c r="CO357" s="161"/>
      <c r="CP357" s="161"/>
      <c r="CQ357" s="161"/>
      <c r="CR357" s="161"/>
      <c r="CS357" s="161"/>
      <c r="CT357" s="161"/>
      <c r="CU357" s="161"/>
      <c r="CV357" s="161"/>
      <c r="CW357" s="161"/>
      <c r="CX357" s="161"/>
      <c r="CY357" s="161"/>
      <c r="CZ357" s="161"/>
      <c r="DA357" s="161"/>
      <c r="DB357" s="161"/>
      <c r="DC357" s="161"/>
      <c r="DD357" s="161"/>
      <c r="DE357" s="161"/>
      <c r="DF357" s="161"/>
      <c r="DG357" s="161"/>
      <c r="DH357" s="161"/>
      <c r="DI357" s="161"/>
      <c r="DJ357" s="161"/>
      <c r="DK357" s="161"/>
      <c r="DL357" s="161"/>
      <c r="DM357" s="161"/>
      <c r="DN357" s="161"/>
      <c r="DO357" s="161"/>
      <c r="DP357" s="50" t="s">
        <v>172</v>
      </c>
    </row>
    <row r="358" spans="3:120" s="29" customFormat="1" ht="15" customHeight="1">
      <c r="C358" s="368"/>
      <c r="D358" s="381"/>
      <c r="E358" s="18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334"/>
      <c r="DP358" s="50" t="s">
        <v>172</v>
      </c>
    </row>
    <row r="359" spans="3:120" s="29" customFormat="1" ht="15" customHeight="1">
      <c r="C359" s="368" t="s">
        <v>431</v>
      </c>
      <c r="D359" s="381"/>
      <c r="E359" s="18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334"/>
      <c r="DP359" s="50" t="s">
        <v>172</v>
      </c>
    </row>
    <row r="360" spans="3:120" s="29" customFormat="1" ht="15" customHeight="1">
      <c r="C360" s="53" t="s">
        <v>430</v>
      </c>
      <c r="D360" s="381"/>
      <c r="E360" s="18"/>
      <c r="F360" s="2">
        <f>+IF(F17=$E$84,$F$89,0)</f>
        <v>0</v>
      </c>
      <c r="G360" s="2">
        <f t="shared" ref="G360:AK360" si="1098">+IF(G17=$E$84,$F$89,0)</f>
        <v>0</v>
      </c>
      <c r="H360" s="2">
        <f t="shared" si="1098"/>
        <v>0</v>
      </c>
      <c r="I360" s="2">
        <f t="shared" si="1098"/>
        <v>0</v>
      </c>
      <c r="J360" s="2">
        <f t="shared" si="1098"/>
        <v>0</v>
      </c>
      <c r="K360" s="2">
        <f t="shared" si="1098"/>
        <v>0</v>
      </c>
      <c r="L360" s="2">
        <f t="shared" si="1098"/>
        <v>0</v>
      </c>
      <c r="M360" s="2">
        <f t="shared" si="1098"/>
        <v>0</v>
      </c>
      <c r="N360" s="2">
        <f t="shared" si="1098"/>
        <v>0</v>
      </c>
      <c r="O360" s="2">
        <f t="shared" si="1098"/>
        <v>0</v>
      </c>
      <c r="P360" s="2">
        <f t="shared" si="1098"/>
        <v>0</v>
      </c>
      <c r="Q360" s="2">
        <f t="shared" si="1098"/>
        <v>0</v>
      </c>
      <c r="R360" s="2">
        <f t="shared" si="1098"/>
        <v>0</v>
      </c>
      <c r="S360" s="2">
        <f t="shared" si="1098"/>
        <v>0</v>
      </c>
      <c r="T360" s="2">
        <f t="shared" si="1098"/>
        <v>0</v>
      </c>
      <c r="U360" s="2">
        <f t="shared" si="1098"/>
        <v>0</v>
      </c>
      <c r="V360" s="2">
        <f t="shared" si="1098"/>
        <v>0</v>
      </c>
      <c r="W360" s="2">
        <f t="shared" si="1098"/>
        <v>0</v>
      </c>
      <c r="X360" s="2">
        <f t="shared" si="1098"/>
        <v>0</v>
      </c>
      <c r="Y360" s="2">
        <f t="shared" si="1098"/>
        <v>0</v>
      </c>
      <c r="Z360" s="2">
        <f t="shared" si="1098"/>
        <v>0</v>
      </c>
      <c r="AA360" s="2">
        <f t="shared" si="1098"/>
        <v>0</v>
      </c>
      <c r="AB360" s="2">
        <f t="shared" si="1098"/>
        <v>0</v>
      </c>
      <c r="AC360" s="2">
        <f t="shared" si="1098"/>
        <v>0</v>
      </c>
      <c r="AD360" s="2">
        <f t="shared" si="1098"/>
        <v>0</v>
      </c>
      <c r="AE360" s="2">
        <f t="shared" si="1098"/>
        <v>0</v>
      </c>
      <c r="AF360" s="2">
        <f t="shared" si="1098"/>
        <v>0</v>
      </c>
      <c r="AG360" s="2">
        <f t="shared" si="1098"/>
        <v>0</v>
      </c>
      <c r="AH360" s="2">
        <f t="shared" si="1098"/>
        <v>0</v>
      </c>
      <c r="AI360" s="2">
        <f t="shared" si="1098"/>
        <v>0</v>
      </c>
      <c r="AJ360" s="2">
        <f t="shared" si="1098"/>
        <v>0</v>
      </c>
      <c r="AK360" s="2">
        <f t="shared" si="1098"/>
        <v>0</v>
      </c>
      <c r="AL360" s="2">
        <f t="shared" ref="AL360:BQ360" si="1099">+IF(AL17=$E$84,$F$89,0)</f>
        <v>0</v>
      </c>
      <c r="AM360" s="2">
        <f t="shared" si="1099"/>
        <v>0</v>
      </c>
      <c r="AN360" s="2">
        <f t="shared" si="1099"/>
        <v>0</v>
      </c>
      <c r="AO360" s="2">
        <f t="shared" si="1099"/>
        <v>0</v>
      </c>
      <c r="AP360" s="2">
        <f t="shared" si="1099"/>
        <v>0</v>
      </c>
      <c r="AQ360" s="2">
        <f t="shared" si="1099"/>
        <v>0</v>
      </c>
      <c r="AR360" s="2">
        <f t="shared" si="1099"/>
        <v>0</v>
      </c>
      <c r="AS360" s="2">
        <f t="shared" si="1099"/>
        <v>0</v>
      </c>
      <c r="AT360" s="2">
        <f t="shared" si="1099"/>
        <v>0</v>
      </c>
      <c r="AU360" s="2">
        <f t="shared" si="1099"/>
        <v>0</v>
      </c>
      <c r="AV360" s="2">
        <f t="shared" si="1099"/>
        <v>0</v>
      </c>
      <c r="AW360" s="2">
        <f t="shared" si="1099"/>
        <v>0</v>
      </c>
      <c r="AX360" s="2">
        <f t="shared" si="1099"/>
        <v>0</v>
      </c>
      <c r="AY360" s="2">
        <f t="shared" si="1099"/>
        <v>0</v>
      </c>
      <c r="AZ360" s="2">
        <f t="shared" si="1099"/>
        <v>0</v>
      </c>
      <c r="BA360" s="2">
        <f t="shared" si="1099"/>
        <v>0</v>
      </c>
      <c r="BB360" s="2">
        <f t="shared" si="1099"/>
        <v>0</v>
      </c>
      <c r="BC360" s="2">
        <f t="shared" si="1099"/>
        <v>0</v>
      </c>
      <c r="BD360" s="2">
        <f t="shared" si="1099"/>
        <v>0</v>
      </c>
      <c r="BE360" s="2">
        <f t="shared" si="1099"/>
        <v>0</v>
      </c>
      <c r="BF360" s="2">
        <f t="shared" si="1099"/>
        <v>0</v>
      </c>
      <c r="BG360" s="2">
        <f t="shared" si="1099"/>
        <v>0</v>
      </c>
      <c r="BH360" s="2">
        <f t="shared" si="1099"/>
        <v>0</v>
      </c>
      <c r="BI360" s="2">
        <f t="shared" si="1099"/>
        <v>0</v>
      </c>
      <c r="BJ360" s="2">
        <f t="shared" si="1099"/>
        <v>0</v>
      </c>
      <c r="BK360" s="2">
        <f t="shared" si="1099"/>
        <v>0</v>
      </c>
      <c r="BL360" s="2">
        <f t="shared" si="1099"/>
        <v>0</v>
      </c>
      <c r="BM360" s="2">
        <f t="shared" si="1099"/>
        <v>0</v>
      </c>
      <c r="BN360" s="2">
        <f t="shared" si="1099"/>
        <v>30898107.250414886</v>
      </c>
      <c r="BO360" s="2">
        <f t="shared" si="1099"/>
        <v>0</v>
      </c>
      <c r="BP360" s="2">
        <f t="shared" si="1099"/>
        <v>0</v>
      </c>
      <c r="BQ360" s="2">
        <f t="shared" si="1099"/>
        <v>0</v>
      </c>
      <c r="BR360" s="2">
        <f t="shared" ref="BR360:DN360" si="1100">+IF(BR17=$E$84,$F$89,0)</f>
        <v>0</v>
      </c>
      <c r="BS360" s="2">
        <f t="shared" si="1100"/>
        <v>0</v>
      </c>
      <c r="BT360" s="2">
        <f t="shared" si="1100"/>
        <v>0</v>
      </c>
      <c r="BU360" s="2">
        <f t="shared" si="1100"/>
        <v>0</v>
      </c>
      <c r="BV360" s="2">
        <f t="shared" si="1100"/>
        <v>0</v>
      </c>
      <c r="BW360" s="2">
        <f t="shared" si="1100"/>
        <v>0</v>
      </c>
      <c r="BX360" s="2">
        <f t="shared" si="1100"/>
        <v>0</v>
      </c>
      <c r="BY360" s="2">
        <f t="shared" si="1100"/>
        <v>0</v>
      </c>
      <c r="BZ360" s="2">
        <f t="shared" si="1100"/>
        <v>0</v>
      </c>
      <c r="CA360" s="2">
        <f t="shared" si="1100"/>
        <v>0</v>
      </c>
      <c r="CB360" s="2">
        <f t="shared" si="1100"/>
        <v>0</v>
      </c>
      <c r="CC360" s="2">
        <f t="shared" si="1100"/>
        <v>0</v>
      </c>
      <c r="CD360" s="2">
        <f t="shared" si="1100"/>
        <v>0</v>
      </c>
      <c r="CE360" s="2">
        <f t="shared" si="1100"/>
        <v>0</v>
      </c>
      <c r="CF360" s="2">
        <f t="shared" si="1100"/>
        <v>0</v>
      </c>
      <c r="CG360" s="2">
        <f t="shared" si="1100"/>
        <v>0</v>
      </c>
      <c r="CH360" s="2">
        <f t="shared" si="1100"/>
        <v>0</v>
      </c>
      <c r="CI360" s="2">
        <f t="shared" si="1100"/>
        <v>0</v>
      </c>
      <c r="CJ360" s="2">
        <f t="shared" si="1100"/>
        <v>0</v>
      </c>
      <c r="CK360" s="2">
        <f t="shared" si="1100"/>
        <v>0</v>
      </c>
      <c r="CL360" s="2">
        <f t="shared" si="1100"/>
        <v>0</v>
      </c>
      <c r="CM360" s="2">
        <f t="shared" si="1100"/>
        <v>0</v>
      </c>
      <c r="CN360" s="2">
        <f t="shared" si="1100"/>
        <v>0</v>
      </c>
      <c r="CO360" s="2">
        <f t="shared" si="1100"/>
        <v>0</v>
      </c>
      <c r="CP360" s="2">
        <f t="shared" si="1100"/>
        <v>0</v>
      </c>
      <c r="CQ360" s="2">
        <f t="shared" si="1100"/>
        <v>0</v>
      </c>
      <c r="CR360" s="2">
        <f t="shared" si="1100"/>
        <v>0</v>
      </c>
      <c r="CS360" s="2">
        <f t="shared" si="1100"/>
        <v>0</v>
      </c>
      <c r="CT360" s="2">
        <f t="shared" si="1100"/>
        <v>0</v>
      </c>
      <c r="CU360" s="2">
        <f t="shared" si="1100"/>
        <v>0</v>
      </c>
      <c r="CV360" s="2">
        <f t="shared" si="1100"/>
        <v>0</v>
      </c>
      <c r="CW360" s="2">
        <f t="shared" si="1100"/>
        <v>0</v>
      </c>
      <c r="CX360" s="2">
        <f t="shared" si="1100"/>
        <v>0</v>
      </c>
      <c r="CY360" s="2">
        <f t="shared" si="1100"/>
        <v>0</v>
      </c>
      <c r="CZ360" s="2">
        <f t="shared" si="1100"/>
        <v>0</v>
      </c>
      <c r="DA360" s="2">
        <f t="shared" si="1100"/>
        <v>0</v>
      </c>
      <c r="DB360" s="2">
        <f t="shared" si="1100"/>
        <v>0</v>
      </c>
      <c r="DC360" s="2">
        <f t="shared" si="1100"/>
        <v>0</v>
      </c>
      <c r="DD360" s="2">
        <f t="shared" si="1100"/>
        <v>0</v>
      </c>
      <c r="DE360" s="2">
        <f t="shared" si="1100"/>
        <v>0</v>
      </c>
      <c r="DF360" s="2">
        <f t="shared" si="1100"/>
        <v>0</v>
      </c>
      <c r="DG360" s="2">
        <f t="shared" si="1100"/>
        <v>0</v>
      </c>
      <c r="DH360" s="2">
        <f t="shared" si="1100"/>
        <v>0</v>
      </c>
      <c r="DI360" s="2">
        <f t="shared" si="1100"/>
        <v>0</v>
      </c>
      <c r="DJ360" s="2">
        <f t="shared" si="1100"/>
        <v>0</v>
      </c>
      <c r="DK360" s="2">
        <f t="shared" si="1100"/>
        <v>0</v>
      </c>
      <c r="DL360" s="2">
        <f t="shared" si="1100"/>
        <v>0</v>
      </c>
      <c r="DM360" s="2">
        <f t="shared" si="1100"/>
        <v>0</v>
      </c>
      <c r="DN360" s="2">
        <f t="shared" si="1100"/>
        <v>0</v>
      </c>
      <c r="DO360" s="386">
        <f>SUM(F360:DN360)</f>
        <v>30898107.250414886</v>
      </c>
      <c r="DP360" s="50" t="s">
        <v>172</v>
      </c>
    </row>
    <row r="361" spans="3:120" s="29" customFormat="1" ht="15" customHeight="1">
      <c r="C361" s="18"/>
      <c r="D361" s="381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50" t="s">
        <v>172</v>
      </c>
    </row>
    <row r="362" spans="3:120" s="29" customFormat="1" ht="15" customHeight="1">
      <c r="C362" s="103" t="s">
        <v>429</v>
      </c>
      <c r="D362" s="101"/>
      <c r="E362" s="102"/>
      <c r="F362" s="385"/>
      <c r="G362" s="384"/>
      <c r="H362" s="384"/>
      <c r="I362" s="384"/>
      <c r="J362" s="384"/>
      <c r="K362" s="384"/>
      <c r="L362" s="384"/>
      <c r="M362" s="384"/>
      <c r="N362" s="384"/>
      <c r="O362" s="384"/>
      <c r="P362" s="384"/>
      <c r="Q362" s="384"/>
      <c r="R362" s="384"/>
      <c r="S362" s="384"/>
      <c r="T362" s="384"/>
      <c r="U362" s="384"/>
      <c r="V362" s="384"/>
      <c r="W362" s="384"/>
      <c r="X362" s="384"/>
      <c r="Y362" s="384"/>
      <c r="Z362" s="384"/>
      <c r="AA362" s="384"/>
      <c r="AB362" s="384"/>
      <c r="AC362" s="384"/>
      <c r="AD362" s="384"/>
      <c r="AE362" s="384"/>
      <c r="AF362" s="384"/>
      <c r="AG362" s="384"/>
      <c r="AH362" s="384"/>
      <c r="AI362" s="384"/>
      <c r="AJ362" s="384"/>
      <c r="AK362" s="384"/>
      <c r="AL362" s="384"/>
      <c r="AM362" s="384"/>
      <c r="AN362" s="384"/>
      <c r="AO362" s="384"/>
      <c r="AP362" s="384"/>
      <c r="AQ362" s="384"/>
      <c r="AR362" s="384"/>
      <c r="AS362" s="384"/>
      <c r="AT362" s="384"/>
      <c r="AU362" s="384"/>
      <c r="AV362" s="384"/>
      <c r="AW362" s="384"/>
      <c r="AX362" s="384"/>
      <c r="AY362" s="384"/>
      <c r="AZ362" s="384"/>
      <c r="BA362" s="384"/>
      <c r="BB362" s="384"/>
      <c r="BC362" s="384"/>
      <c r="BD362" s="384"/>
      <c r="BE362" s="384"/>
      <c r="BF362" s="384"/>
      <c r="BG362" s="384"/>
      <c r="BH362" s="384"/>
      <c r="BI362" s="384"/>
      <c r="BJ362" s="384"/>
      <c r="BK362" s="384"/>
      <c r="BL362" s="384"/>
      <c r="BM362" s="384"/>
      <c r="BN362" s="384"/>
      <c r="BO362" s="384"/>
      <c r="BP362" s="384"/>
      <c r="BQ362" s="384"/>
      <c r="BR362" s="384"/>
      <c r="BS362" s="384"/>
      <c r="BT362" s="384"/>
      <c r="BU362" s="384"/>
      <c r="BV362" s="384"/>
      <c r="BW362" s="384"/>
      <c r="BX362" s="384"/>
      <c r="BY362" s="384"/>
      <c r="BZ362" s="384"/>
      <c r="CA362" s="384"/>
      <c r="CB362" s="384"/>
      <c r="CC362" s="384"/>
      <c r="CD362" s="384"/>
      <c r="CE362" s="384"/>
      <c r="CF362" s="384"/>
      <c r="CG362" s="384"/>
      <c r="CH362" s="384"/>
      <c r="CI362" s="384"/>
      <c r="CJ362" s="384"/>
      <c r="CK362" s="384"/>
      <c r="CL362" s="384"/>
      <c r="CM362" s="384"/>
      <c r="CN362" s="384"/>
      <c r="CO362" s="384"/>
      <c r="CP362" s="384"/>
      <c r="CQ362" s="384"/>
      <c r="CR362" s="384"/>
      <c r="CS362" s="384"/>
      <c r="CT362" s="384"/>
      <c r="CU362" s="384"/>
      <c r="CV362" s="384"/>
      <c r="CW362" s="384"/>
      <c r="CX362" s="384"/>
      <c r="CY362" s="384"/>
      <c r="CZ362" s="384"/>
      <c r="DA362" s="384"/>
      <c r="DB362" s="384"/>
      <c r="DC362" s="384"/>
      <c r="DD362" s="384"/>
      <c r="DE362" s="384"/>
      <c r="DF362" s="384"/>
      <c r="DG362" s="384"/>
      <c r="DH362" s="384"/>
      <c r="DI362" s="384"/>
      <c r="DJ362" s="384"/>
      <c r="DK362" s="384"/>
      <c r="DL362" s="384"/>
      <c r="DM362" s="384"/>
      <c r="DN362" s="384"/>
      <c r="DO362" s="100"/>
      <c r="DP362" s="50" t="s">
        <v>172</v>
      </c>
    </row>
    <row r="363" spans="3:120" s="29" customFormat="1" ht="15" customHeight="1">
      <c r="C363" s="110"/>
      <c r="D363" s="381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50" t="s">
        <v>172</v>
      </c>
    </row>
    <row r="364" spans="3:120" s="29" customFormat="1" ht="15" customHeight="1">
      <c r="C364" s="371" t="s">
        <v>428</v>
      </c>
      <c r="D364" s="381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50" t="s">
        <v>172</v>
      </c>
    </row>
    <row r="365" spans="3:120" s="29" customFormat="1" ht="15" customHeight="1">
      <c r="C365" s="366" t="s">
        <v>423</v>
      </c>
      <c r="D365" s="370">
        <v>0.13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50" t="s">
        <v>172</v>
      </c>
    </row>
    <row r="366" spans="3:120" s="29" customFormat="1" ht="15" customHeight="1">
      <c r="C366" s="366" t="s">
        <v>422</v>
      </c>
      <c r="D366" s="370">
        <v>0.115</v>
      </c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50" t="s">
        <v>172</v>
      </c>
    </row>
    <row r="367" spans="3:120" s="29" customFormat="1" ht="15" customHeight="1">
      <c r="C367" s="365" t="s">
        <v>427</v>
      </c>
      <c r="D367" s="185">
        <f>Model!$K$1921</f>
        <v>0</v>
      </c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50" t="s">
        <v>172</v>
      </c>
    </row>
    <row r="368" spans="3:120" s="29" customFormat="1" ht="15" customHeight="1">
      <c r="C368" s="366" t="s">
        <v>421</v>
      </c>
      <c r="D368" s="369">
        <v>24</v>
      </c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383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50" t="s">
        <v>172</v>
      </c>
    </row>
    <row r="369" spans="3:120" s="29" customFormat="1" ht="15" customHeight="1">
      <c r="C369" s="368"/>
      <c r="D369" s="381"/>
      <c r="E369" s="18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50" t="s">
        <v>172</v>
      </c>
    </row>
    <row r="370" spans="3:120" s="29" customFormat="1" ht="15" customHeight="1">
      <c r="C370" s="366" t="s">
        <v>417</v>
      </c>
      <c r="D370" s="382"/>
      <c r="E370" s="61"/>
      <c r="F370" s="367">
        <f t="shared" ref="F370:AK370" si="1101">IF(F17="","",IF(F$17&lt;$E$83,0,IF(F$17=$E$83,$D365*(1+$D$367),IF(F$17&gt;=$E$83+$D$368,$D366*(1+$D$367),E370+(($D366-$D365)*(1+$D$367))/$D368))))</f>
        <v>0</v>
      </c>
      <c r="G370" s="367">
        <f t="shared" si="1101"/>
        <v>0</v>
      </c>
      <c r="H370" s="367">
        <f t="shared" si="1101"/>
        <v>0</v>
      </c>
      <c r="I370" s="367">
        <f t="shared" si="1101"/>
        <v>0</v>
      </c>
      <c r="J370" s="367">
        <f t="shared" si="1101"/>
        <v>0</v>
      </c>
      <c r="K370" s="367">
        <f t="shared" si="1101"/>
        <v>0</v>
      </c>
      <c r="L370" s="367">
        <f t="shared" si="1101"/>
        <v>0</v>
      </c>
      <c r="M370" s="367">
        <f t="shared" si="1101"/>
        <v>0</v>
      </c>
      <c r="N370" s="367">
        <f t="shared" si="1101"/>
        <v>0</v>
      </c>
      <c r="O370" s="367">
        <f t="shared" si="1101"/>
        <v>0</v>
      </c>
      <c r="P370" s="367">
        <f t="shared" si="1101"/>
        <v>0</v>
      </c>
      <c r="Q370" s="367">
        <f t="shared" si="1101"/>
        <v>0</v>
      </c>
      <c r="R370" s="367">
        <f t="shared" si="1101"/>
        <v>0</v>
      </c>
      <c r="S370" s="367">
        <f t="shared" si="1101"/>
        <v>0</v>
      </c>
      <c r="T370" s="367">
        <f t="shared" si="1101"/>
        <v>0</v>
      </c>
      <c r="U370" s="367">
        <f t="shared" si="1101"/>
        <v>0</v>
      </c>
      <c r="V370" s="367">
        <f t="shared" si="1101"/>
        <v>0</v>
      </c>
      <c r="W370" s="367">
        <f t="shared" si="1101"/>
        <v>0</v>
      </c>
      <c r="X370" s="367">
        <f t="shared" si="1101"/>
        <v>0</v>
      </c>
      <c r="Y370" s="367">
        <f t="shared" si="1101"/>
        <v>0</v>
      </c>
      <c r="Z370" s="367">
        <f t="shared" si="1101"/>
        <v>0</v>
      </c>
      <c r="AA370" s="367">
        <f t="shared" si="1101"/>
        <v>0</v>
      </c>
      <c r="AB370" s="367">
        <f t="shared" si="1101"/>
        <v>0</v>
      </c>
      <c r="AC370" s="367">
        <f t="shared" si="1101"/>
        <v>0</v>
      </c>
      <c r="AD370" s="367">
        <f t="shared" si="1101"/>
        <v>0.13</v>
      </c>
      <c r="AE370" s="367">
        <f t="shared" si="1101"/>
        <v>0.12937500000000002</v>
      </c>
      <c r="AF370" s="367">
        <f t="shared" si="1101"/>
        <v>0.12875000000000003</v>
      </c>
      <c r="AG370" s="367">
        <f t="shared" si="1101"/>
        <v>0.12812500000000004</v>
      </c>
      <c r="AH370" s="367">
        <f t="shared" si="1101"/>
        <v>0.12750000000000006</v>
      </c>
      <c r="AI370" s="367">
        <f t="shared" si="1101"/>
        <v>0.12687500000000007</v>
      </c>
      <c r="AJ370" s="367">
        <f t="shared" si="1101"/>
        <v>0.12625000000000008</v>
      </c>
      <c r="AK370" s="367">
        <f t="shared" si="1101"/>
        <v>0.1256250000000001</v>
      </c>
      <c r="AL370" s="367">
        <f t="shared" ref="AL370:BQ370" si="1102">IF(AL17="","",IF(AL$17&lt;$E$83,0,IF(AL$17=$E$83,$D365*(1+$D$367),IF(AL$17&gt;=$E$83+$D$368,$D366*(1+$D$367),AK370+(($D366-$D365)*(1+$D$367))/$D368))))</f>
        <v>0.12500000000000011</v>
      </c>
      <c r="AM370" s="367">
        <f t="shared" si="1102"/>
        <v>0.12437500000000011</v>
      </c>
      <c r="AN370" s="367">
        <f t="shared" si="1102"/>
        <v>0.12375000000000011</v>
      </c>
      <c r="AO370" s="367">
        <f t="shared" si="1102"/>
        <v>0.12312500000000011</v>
      </c>
      <c r="AP370" s="367">
        <f t="shared" si="1102"/>
        <v>0.12250000000000011</v>
      </c>
      <c r="AQ370" s="367">
        <f t="shared" si="1102"/>
        <v>0.12187500000000011</v>
      </c>
      <c r="AR370" s="367">
        <f t="shared" si="1102"/>
        <v>0.12125000000000011</v>
      </c>
      <c r="AS370" s="367">
        <f t="shared" si="1102"/>
        <v>0.12062500000000011</v>
      </c>
      <c r="AT370" s="367">
        <f t="shared" si="1102"/>
        <v>0.12000000000000011</v>
      </c>
      <c r="AU370" s="367">
        <f t="shared" si="1102"/>
        <v>0.11937500000000011</v>
      </c>
      <c r="AV370" s="367">
        <f t="shared" si="1102"/>
        <v>0.11875000000000011</v>
      </c>
      <c r="AW370" s="367">
        <f t="shared" si="1102"/>
        <v>0.1181250000000001</v>
      </c>
      <c r="AX370" s="367">
        <f t="shared" si="1102"/>
        <v>0.1175000000000001</v>
      </c>
      <c r="AY370" s="367">
        <f t="shared" si="1102"/>
        <v>0.1168750000000001</v>
      </c>
      <c r="AZ370" s="367">
        <f t="shared" si="1102"/>
        <v>0.1162500000000001</v>
      </c>
      <c r="BA370" s="367">
        <f t="shared" si="1102"/>
        <v>0.1156250000000001</v>
      </c>
      <c r="BB370" s="367">
        <f t="shared" si="1102"/>
        <v>0.115</v>
      </c>
      <c r="BC370" s="367">
        <f t="shared" si="1102"/>
        <v>0.115</v>
      </c>
      <c r="BD370" s="367">
        <f t="shared" si="1102"/>
        <v>0.115</v>
      </c>
      <c r="BE370" s="367">
        <f t="shared" si="1102"/>
        <v>0.115</v>
      </c>
      <c r="BF370" s="367">
        <f t="shared" si="1102"/>
        <v>0.115</v>
      </c>
      <c r="BG370" s="367">
        <f t="shared" si="1102"/>
        <v>0.115</v>
      </c>
      <c r="BH370" s="367">
        <f t="shared" si="1102"/>
        <v>0.115</v>
      </c>
      <c r="BI370" s="367">
        <f t="shared" si="1102"/>
        <v>0.115</v>
      </c>
      <c r="BJ370" s="367">
        <f t="shared" si="1102"/>
        <v>0.115</v>
      </c>
      <c r="BK370" s="367">
        <f t="shared" si="1102"/>
        <v>0.115</v>
      </c>
      <c r="BL370" s="367">
        <f t="shared" si="1102"/>
        <v>0.115</v>
      </c>
      <c r="BM370" s="367">
        <f t="shared" si="1102"/>
        <v>0.115</v>
      </c>
      <c r="BN370" s="367">
        <f t="shared" si="1102"/>
        <v>0.115</v>
      </c>
      <c r="BO370" s="367" t="str">
        <f t="shared" si="1102"/>
        <v/>
      </c>
      <c r="BP370" s="367" t="str">
        <f t="shared" si="1102"/>
        <v/>
      </c>
      <c r="BQ370" s="367" t="str">
        <f t="shared" si="1102"/>
        <v/>
      </c>
      <c r="BR370" s="367" t="str">
        <f t="shared" ref="BR370:CA370" si="1103">IF(BR17="","",IF(BR$17&lt;$E$83,0,IF(BR$17=$E$83,$D365*(1+$D$367),IF(BR$17&gt;=$E$83+$D$368,$D366*(1+$D$367),BQ370+(($D366-$D365)*(1+$D$367))/$D368))))</f>
        <v/>
      </c>
      <c r="BS370" s="367" t="str">
        <f t="shared" si="1103"/>
        <v/>
      </c>
      <c r="BT370" s="367" t="str">
        <f t="shared" si="1103"/>
        <v/>
      </c>
      <c r="BU370" s="367" t="str">
        <f t="shared" si="1103"/>
        <v/>
      </c>
      <c r="BV370" s="367" t="str">
        <f t="shared" si="1103"/>
        <v/>
      </c>
      <c r="BW370" s="367" t="str">
        <f t="shared" si="1103"/>
        <v/>
      </c>
      <c r="BX370" s="367" t="str">
        <f t="shared" si="1103"/>
        <v/>
      </c>
      <c r="BY370" s="367" t="str">
        <f t="shared" si="1103"/>
        <v/>
      </c>
      <c r="BZ370" s="367" t="str">
        <f t="shared" si="1103"/>
        <v/>
      </c>
      <c r="CA370" s="367" t="str">
        <f t="shared" si="1103"/>
        <v/>
      </c>
      <c r="CB370" s="367" t="str">
        <f t="shared" ref="CB370" si="1104">IF(CB17="","",IF(CB$17&lt;$E$83,0,IF(CB$17=$E$83,$D365*(1+$D$367),IF(CB$17&gt;=$E$83+$D$368,$D366*(1+$D$367),CA370+(($D366-$D365)*(1+$D$367))/$D368))))</f>
        <v/>
      </c>
      <c r="CC370" s="367" t="str">
        <f t="shared" ref="CC370" si="1105">IF(CC17="","",IF(CC$17&lt;$E$83,0,IF(CC$17=$E$83,$D365*(1+$D$367),IF(CC$17&gt;=$E$83+$D$368,$D366*(1+$D$367),CB370+(($D366-$D365)*(1+$D$367))/$D368))))</f>
        <v/>
      </c>
      <c r="CD370" s="367" t="str">
        <f t="shared" ref="CD370" si="1106">IF(CD17="","",IF(CD$17&lt;$E$83,0,IF(CD$17=$E$83,$D365*(1+$D$367),IF(CD$17&gt;=$E$83+$D$368,$D366*(1+$D$367),CC370+(($D366-$D365)*(1+$D$367))/$D368))))</f>
        <v/>
      </c>
      <c r="CE370" s="367" t="str">
        <f t="shared" ref="CE370" si="1107">IF(CE17="","",IF(CE$17&lt;$E$83,0,IF(CE$17=$E$83,$D365*(1+$D$367),IF(CE$17&gt;=$E$83+$D$368,$D366*(1+$D$367),CD370+(($D366-$D365)*(1+$D$367))/$D368))))</f>
        <v/>
      </c>
      <c r="CF370" s="367" t="str">
        <f t="shared" ref="CF370" si="1108">IF(CF17="","",IF(CF$17&lt;$E$83,0,IF(CF$17=$E$83,$D365*(1+$D$367),IF(CF$17&gt;=$E$83+$D$368,$D366*(1+$D$367),CE370+(($D366-$D365)*(1+$D$367))/$D368))))</f>
        <v/>
      </c>
      <c r="CG370" s="367" t="str">
        <f t="shared" ref="CG370" si="1109">IF(CG17="","",IF(CG$17&lt;$E$83,0,IF(CG$17=$E$83,$D365*(1+$D$367),IF(CG$17&gt;=$E$83+$D$368,$D366*(1+$D$367),CF370+(($D366-$D365)*(1+$D$367))/$D368))))</f>
        <v/>
      </c>
      <c r="CH370" s="367" t="str">
        <f t="shared" ref="CH370" si="1110">IF(CH17="","",IF(CH$17&lt;$E$83,0,IF(CH$17=$E$83,$D365*(1+$D$367),IF(CH$17&gt;=$E$83+$D$368,$D366*(1+$D$367),CG370+(($D366-$D365)*(1+$D$367))/$D368))))</f>
        <v/>
      </c>
      <c r="CI370" s="367" t="str">
        <f t="shared" ref="CI370" si="1111">IF(CI17="","",IF(CI$17&lt;$E$83,0,IF(CI$17=$E$83,$D365*(1+$D$367),IF(CI$17&gt;=$E$83+$D$368,$D366*(1+$D$367),CH370+(($D366-$D365)*(1+$D$367))/$D368))))</f>
        <v/>
      </c>
      <c r="CJ370" s="367" t="str">
        <f t="shared" ref="CJ370" si="1112">IF(CJ17="","",IF(CJ$17&lt;$E$83,0,IF(CJ$17=$E$83,$D365*(1+$D$367),IF(CJ$17&gt;=$E$83+$D$368,$D366*(1+$D$367),CI370+(($D366-$D365)*(1+$D$367))/$D368))))</f>
        <v/>
      </c>
      <c r="CK370" s="367" t="str">
        <f t="shared" ref="CK370" si="1113">IF(CK17="","",IF(CK$17&lt;$E$83,0,IF(CK$17=$E$83,$D365*(1+$D$367),IF(CK$17&gt;=$E$83+$D$368,$D366*(1+$D$367),CJ370+(($D366-$D365)*(1+$D$367))/$D368))))</f>
        <v/>
      </c>
      <c r="CL370" s="367" t="str">
        <f t="shared" ref="CL370" si="1114">IF(CL17="","",IF(CL$17&lt;$E$83,0,IF(CL$17=$E$83,$D365*(1+$D$367),IF(CL$17&gt;=$E$83+$D$368,$D366*(1+$D$367),CK370+(($D366-$D365)*(1+$D$367))/$D368))))</f>
        <v/>
      </c>
      <c r="CM370" s="367" t="str">
        <f t="shared" ref="CM370" si="1115">IF(CM17="","",IF(CM$17&lt;$E$83,0,IF(CM$17=$E$83,$D365*(1+$D$367),IF(CM$17&gt;=$E$83+$D$368,$D366*(1+$D$367),CL370+(($D366-$D365)*(1+$D$367))/$D368))))</f>
        <v/>
      </c>
      <c r="CN370" s="367" t="str">
        <f t="shared" ref="CN370" si="1116">IF(CN17="","",IF(CN$17&lt;$E$83,0,IF(CN$17=$E$83,$D365*(1+$D$367),IF(CN$17&gt;=$E$83+$D$368,$D366*(1+$D$367),CM370+(($D366-$D365)*(1+$D$367))/$D368))))</f>
        <v/>
      </c>
      <c r="CO370" s="367" t="str">
        <f t="shared" ref="CO370" si="1117">IF(CO17="","",IF(CO$17&lt;$E$83,0,IF(CO$17=$E$83,$D365*(1+$D$367),IF(CO$17&gt;=$E$83+$D$368,$D366*(1+$D$367),CN370+(($D366-$D365)*(1+$D$367))/$D368))))</f>
        <v/>
      </c>
      <c r="CP370" s="367" t="str">
        <f t="shared" ref="CP370" si="1118">IF(CP17="","",IF(CP$17&lt;$E$83,0,IF(CP$17=$E$83,$D365*(1+$D$367),IF(CP$17&gt;=$E$83+$D$368,$D366*(1+$D$367),CO370+(($D366-$D365)*(1+$D$367))/$D368))))</f>
        <v/>
      </c>
      <c r="CQ370" s="367" t="str">
        <f t="shared" ref="CQ370" si="1119">IF(CQ17="","",IF(CQ$17&lt;$E$83,0,IF(CQ$17=$E$83,$D365*(1+$D$367),IF(CQ$17&gt;=$E$83+$D$368,$D366*(1+$D$367),CP370+(($D366-$D365)*(1+$D$367))/$D368))))</f>
        <v/>
      </c>
      <c r="CR370" s="367" t="str">
        <f t="shared" ref="CR370" si="1120">IF(CR17="","",IF(CR$17&lt;$E$83,0,IF(CR$17=$E$83,$D365*(1+$D$367),IF(CR$17&gt;=$E$83+$D$368,$D366*(1+$D$367),CQ370+(($D366-$D365)*(1+$D$367))/$D368))))</f>
        <v/>
      </c>
      <c r="CS370" s="367" t="str">
        <f t="shared" ref="CS370" si="1121">IF(CS17="","",IF(CS$17&lt;$E$83,0,IF(CS$17=$E$83,$D365*(1+$D$367),IF(CS$17&gt;=$E$83+$D$368,$D366*(1+$D$367),CR370+(($D366-$D365)*(1+$D$367))/$D368))))</f>
        <v/>
      </c>
      <c r="CT370" s="367" t="str">
        <f t="shared" ref="CT370" si="1122">IF(CT17="","",IF(CT$17&lt;$E$83,0,IF(CT$17=$E$83,$D365*(1+$D$367),IF(CT$17&gt;=$E$83+$D$368,$D366*(1+$D$367),CS370+(($D366-$D365)*(1+$D$367))/$D368))))</f>
        <v/>
      </c>
      <c r="CU370" s="367" t="str">
        <f t="shared" ref="CU370" si="1123">IF(CU17="","",IF(CU$17&lt;$E$83,0,IF(CU$17=$E$83,$D365*(1+$D$367),IF(CU$17&gt;=$E$83+$D$368,$D366*(1+$D$367),CT370+(($D366-$D365)*(1+$D$367))/$D368))))</f>
        <v/>
      </c>
      <c r="CV370" s="367" t="str">
        <f t="shared" ref="CV370" si="1124">IF(CV17="","",IF(CV$17&lt;$E$83,0,IF(CV$17=$E$83,$D365*(1+$D$367),IF(CV$17&gt;=$E$83+$D$368,$D366*(1+$D$367),CU370+(($D366-$D365)*(1+$D$367))/$D368))))</f>
        <v/>
      </c>
      <c r="CW370" s="367" t="str">
        <f t="shared" ref="CW370" si="1125">IF(CW17="","",IF(CW$17&lt;$E$83,0,IF(CW$17=$E$83,$D365*(1+$D$367),IF(CW$17&gt;=$E$83+$D$368,$D366*(1+$D$367),CV370+(($D366-$D365)*(1+$D$367))/$D368))))</f>
        <v/>
      </c>
      <c r="CX370" s="367" t="str">
        <f t="shared" ref="CX370" si="1126">IF(CX17="","",IF(CX$17&lt;$E$83,0,IF(CX$17=$E$83,$D365*(1+$D$367),IF(CX$17&gt;=$E$83+$D$368,$D366*(1+$D$367),CW370+(($D366-$D365)*(1+$D$367))/$D368))))</f>
        <v/>
      </c>
      <c r="CY370" s="367" t="str">
        <f t="shared" ref="CY370" si="1127">IF(CY17="","",IF(CY$17&lt;$E$83,0,IF(CY$17=$E$83,$D365*(1+$D$367),IF(CY$17&gt;=$E$83+$D$368,$D366*(1+$D$367),CX370+(($D366-$D365)*(1+$D$367))/$D368))))</f>
        <v/>
      </c>
      <c r="CZ370" s="367" t="str">
        <f t="shared" ref="CZ370" si="1128">IF(CZ17="","",IF(CZ$17&lt;$E$83,0,IF(CZ$17=$E$83,$D365*(1+$D$367),IF(CZ$17&gt;=$E$83+$D$368,$D366*(1+$D$367),CY370+(($D366-$D365)*(1+$D$367))/$D368))))</f>
        <v/>
      </c>
      <c r="DA370" s="367" t="str">
        <f t="shared" ref="DA370" si="1129">IF(DA17="","",IF(DA$17&lt;$E$83,0,IF(DA$17=$E$83,$D365*(1+$D$367),IF(DA$17&gt;=$E$83+$D$368,$D366*(1+$D$367),CZ370+(($D366-$D365)*(1+$D$367))/$D368))))</f>
        <v/>
      </c>
      <c r="DB370" s="367" t="str">
        <f t="shared" ref="DB370" si="1130">IF(DB17="","",IF(DB$17&lt;$E$83,0,IF(DB$17=$E$83,$D365*(1+$D$367),IF(DB$17&gt;=$E$83+$D$368,$D366*(1+$D$367),DA370+(($D366-$D365)*(1+$D$367))/$D368))))</f>
        <v/>
      </c>
      <c r="DC370" s="367" t="str">
        <f t="shared" ref="DC370" si="1131">IF(DC17="","",IF(DC$17&lt;$E$83,0,IF(DC$17=$E$83,$D365*(1+$D$367),IF(DC$17&gt;=$E$83+$D$368,$D366*(1+$D$367),DB370+(($D366-$D365)*(1+$D$367))/$D368))))</f>
        <v/>
      </c>
      <c r="DD370" s="367" t="str">
        <f t="shared" ref="DD370" si="1132">IF(DD17="","",IF(DD$17&lt;$E$83,0,IF(DD$17=$E$83,$D365*(1+$D$367),IF(DD$17&gt;=$E$83+$D$368,$D366*(1+$D$367),DC370+(($D366-$D365)*(1+$D$367))/$D368))))</f>
        <v/>
      </c>
      <c r="DE370" s="367" t="str">
        <f t="shared" ref="DE370" si="1133">IF(DE17="","",IF(DE$17&lt;$E$83,0,IF(DE$17=$E$83,$D365*(1+$D$367),IF(DE$17&gt;=$E$83+$D$368,$D366*(1+$D$367),DD370+(($D366-$D365)*(1+$D$367))/$D368))))</f>
        <v/>
      </c>
      <c r="DF370" s="367" t="str">
        <f t="shared" ref="DF370" si="1134">IF(DF17="","",IF(DF$17&lt;$E$83,0,IF(DF$17=$E$83,$D365*(1+$D$367),IF(DF$17&gt;=$E$83+$D$368,$D366*(1+$D$367),DE370+(($D366-$D365)*(1+$D$367))/$D368))))</f>
        <v/>
      </c>
      <c r="DG370" s="367" t="str">
        <f t="shared" ref="DG370" si="1135">IF(DG17="","",IF(DG$17&lt;$E$83,0,IF(DG$17=$E$83,$D365*(1+$D$367),IF(DG$17&gt;=$E$83+$D$368,$D366*(1+$D$367),DF370+(($D366-$D365)*(1+$D$367))/$D368))))</f>
        <v/>
      </c>
      <c r="DH370" s="367" t="str">
        <f t="shared" ref="DH370" si="1136">IF(DH17="","",IF(DH$17&lt;$E$83,0,IF(DH$17=$E$83,$D365*(1+$D$367),IF(DH$17&gt;=$E$83+$D$368,$D366*(1+$D$367),DG370+(($D366-$D365)*(1+$D$367))/$D368))))</f>
        <v/>
      </c>
      <c r="DI370" s="367" t="str">
        <f t="shared" ref="DI370" si="1137">IF(DI17="","",IF(DI$17&lt;$E$83,0,IF(DI$17=$E$83,$D365*(1+$D$367),IF(DI$17&gt;=$E$83+$D$368,$D366*(1+$D$367),DH370+(($D366-$D365)*(1+$D$367))/$D368))))</f>
        <v/>
      </c>
      <c r="DJ370" s="367" t="str">
        <f t="shared" ref="DJ370" si="1138">IF(DJ17="","",IF(DJ$17&lt;$E$83,0,IF(DJ$17=$E$83,$D365*(1+$D$367),IF(DJ$17&gt;=$E$83+$D$368,$D366*(1+$D$367),DI370+(($D366-$D365)*(1+$D$367))/$D368))))</f>
        <v/>
      </c>
      <c r="DK370" s="367" t="str">
        <f t="shared" ref="DK370" si="1139">IF(DK17="","",IF(DK$17&lt;$E$83,0,IF(DK$17=$E$83,$D365*(1+$D$367),IF(DK$17&gt;=$E$83+$D$368,$D366*(1+$D$367),DJ370+(($D366-$D365)*(1+$D$367))/$D368))))</f>
        <v/>
      </c>
      <c r="DL370" s="367" t="str">
        <f t="shared" ref="DL370" si="1140">IF(DL17="","",IF(DL$17&lt;$E$83,0,IF(DL$17=$E$83,$D365*(1+$D$367),IF(DL$17&gt;=$E$83+$D$368,$D366*(1+$D$367),DK370+(($D366-$D365)*(1+$D$367))/$D368))))</f>
        <v/>
      </c>
      <c r="DM370" s="367" t="str">
        <f t="shared" ref="DM370" si="1141">IF(DM17="","",IF(DM$17&lt;$E$83,0,IF(DM$17=$E$83,$D365*(1+$D$367),IF(DM$17&gt;=$E$83+$D$368,$D366*(1+$D$367),DL370+(($D366-$D365)*(1+$D$367))/$D368))))</f>
        <v/>
      </c>
      <c r="DN370" s="367" t="str">
        <f t="shared" ref="DN370" si="1142">IF(DN17="","",IF(DN$17&lt;$E$83,0,IF(DN$17=$E$83,$D365*(1+$D$367),IF(DN$17&gt;=$E$83+$D$368,$D366*(1+$D$367),DM370+(($D366-$D365)*(1+$D$367))/$D368))))</f>
        <v/>
      </c>
      <c r="DO370" s="367"/>
      <c r="DP370" s="50" t="s">
        <v>172</v>
      </c>
    </row>
    <row r="371" spans="3:120" s="29" customFormat="1" ht="15" customHeight="1">
      <c r="C371" s="354" t="str">
        <f>"Total " &amp;C364</f>
        <v>Total Administrative Costs</v>
      </c>
      <c r="D371" s="381"/>
      <c r="E371" s="18"/>
      <c r="F371" s="51">
        <f t="shared" ref="F371:AK371" si="1143">IF(F17="","",F370*F354)</f>
        <v>0</v>
      </c>
      <c r="G371" s="51">
        <f t="shared" si="1143"/>
        <v>0</v>
      </c>
      <c r="H371" s="51">
        <f t="shared" si="1143"/>
        <v>0</v>
      </c>
      <c r="I371" s="51">
        <f t="shared" si="1143"/>
        <v>0</v>
      </c>
      <c r="J371" s="51">
        <f t="shared" si="1143"/>
        <v>0</v>
      </c>
      <c r="K371" s="51">
        <f t="shared" si="1143"/>
        <v>0</v>
      </c>
      <c r="L371" s="51">
        <f t="shared" si="1143"/>
        <v>0</v>
      </c>
      <c r="M371" s="51">
        <f t="shared" si="1143"/>
        <v>0</v>
      </c>
      <c r="N371" s="51">
        <f t="shared" si="1143"/>
        <v>0</v>
      </c>
      <c r="O371" s="51">
        <f t="shared" si="1143"/>
        <v>0</v>
      </c>
      <c r="P371" s="51">
        <f t="shared" si="1143"/>
        <v>0</v>
      </c>
      <c r="Q371" s="51">
        <f t="shared" si="1143"/>
        <v>0</v>
      </c>
      <c r="R371" s="51">
        <f t="shared" si="1143"/>
        <v>0</v>
      </c>
      <c r="S371" s="51">
        <f t="shared" si="1143"/>
        <v>0</v>
      </c>
      <c r="T371" s="51">
        <f t="shared" si="1143"/>
        <v>0</v>
      </c>
      <c r="U371" s="51">
        <f t="shared" si="1143"/>
        <v>0</v>
      </c>
      <c r="V371" s="51">
        <f t="shared" si="1143"/>
        <v>0</v>
      </c>
      <c r="W371" s="51">
        <f t="shared" si="1143"/>
        <v>0</v>
      </c>
      <c r="X371" s="51">
        <f t="shared" si="1143"/>
        <v>0</v>
      </c>
      <c r="Y371" s="51">
        <f t="shared" si="1143"/>
        <v>0</v>
      </c>
      <c r="Z371" s="51">
        <f t="shared" si="1143"/>
        <v>0</v>
      </c>
      <c r="AA371" s="51">
        <f t="shared" si="1143"/>
        <v>0</v>
      </c>
      <c r="AB371" s="51">
        <f t="shared" si="1143"/>
        <v>0</v>
      </c>
      <c r="AC371" s="51">
        <f t="shared" si="1143"/>
        <v>0</v>
      </c>
      <c r="AD371" s="51">
        <f t="shared" si="1143"/>
        <v>69642.983932115094</v>
      </c>
      <c r="AE371" s="51">
        <f t="shared" si="1143"/>
        <v>67645.382807104834</v>
      </c>
      <c r="AF371" s="51">
        <f t="shared" si="1143"/>
        <v>70149.266860011354</v>
      </c>
      <c r="AG371" s="51">
        <f t="shared" si="1143"/>
        <v>68127.269615742407</v>
      </c>
      <c r="AH371" s="51">
        <f t="shared" si="1143"/>
        <v>70614.156484976294</v>
      </c>
      <c r="AI371" s="51">
        <f t="shared" si="1143"/>
        <v>70872.949152276487</v>
      </c>
      <c r="AJ371" s="51">
        <f t="shared" si="1143"/>
        <v>68818.379173472858</v>
      </c>
      <c r="AK371" s="51">
        <f t="shared" si="1143"/>
        <v>71346.655508034572</v>
      </c>
      <c r="AL371" s="51">
        <f t="shared" ref="AL371:BQ371" si="1144">IF(AL17="","",AL370*AL354)</f>
        <v>69268.499392212718</v>
      </c>
      <c r="AM371" s="51">
        <f t="shared" si="1144"/>
        <v>71773.395540337544</v>
      </c>
      <c r="AN371" s="51">
        <f t="shared" si="1144"/>
        <v>72015.214281677137</v>
      </c>
      <c r="AO371" s="51">
        <f t="shared" si="1144"/>
        <v>65226.111753163415</v>
      </c>
      <c r="AP371" s="51">
        <f t="shared" si="1144"/>
        <v>72701.213793071438</v>
      </c>
      <c r="AQ371" s="51">
        <f t="shared" si="1144"/>
        <v>70796.482470301038</v>
      </c>
      <c r="AR371" s="51">
        <f t="shared" si="1144"/>
        <v>73582.022539023572</v>
      </c>
      <c r="AS371" s="51">
        <f t="shared" si="1144"/>
        <v>71671.426327252906</v>
      </c>
      <c r="AT371" s="51">
        <f t="shared" si="1144"/>
        <v>74490.667163720733</v>
      </c>
      <c r="AU371" s="51">
        <f t="shared" si="1144"/>
        <v>74959.512547695937</v>
      </c>
      <c r="AV371" s="51">
        <f t="shared" si="1144"/>
        <v>72978.567720697247</v>
      </c>
      <c r="AW371" s="51">
        <f t="shared" si="1144"/>
        <v>75830.858060732629</v>
      </c>
      <c r="AX371" s="51">
        <f t="shared" si="1144"/>
        <v>73838.690268616469</v>
      </c>
      <c r="AY371" s="51">
        <f t="shared" si="1144"/>
        <v>76723.636874682401</v>
      </c>
      <c r="AZ371" s="51">
        <f t="shared" si="1144"/>
        <v>77184.149333713765</v>
      </c>
      <c r="BA371" s="51">
        <f t="shared" si="1144"/>
        <v>70107.029192725051</v>
      </c>
      <c r="BB371" s="51">
        <f t="shared" si="1144"/>
        <v>77908.460647916581</v>
      </c>
      <c r="BC371" s="51">
        <f t="shared" si="1144"/>
        <v>75732.725181121161</v>
      </c>
      <c r="BD371" s="51">
        <f t="shared" si="1144"/>
        <v>78559.050397424362</v>
      </c>
      <c r="BE371" s="51">
        <f t="shared" si="1144"/>
        <v>76365.146028553776</v>
      </c>
      <c r="BF371" s="51">
        <f t="shared" si="1144"/>
        <v>79215.073023138975</v>
      </c>
      <c r="BG371" s="51">
        <f t="shared" si="1144"/>
        <v>79545.13582740206</v>
      </c>
      <c r="BH371" s="51">
        <f t="shared" si="1144"/>
        <v>77323.693229365454</v>
      </c>
      <c r="BI371" s="51">
        <f t="shared" si="1144"/>
        <v>80209.392951238522</v>
      </c>
      <c r="BJ371" s="51">
        <f t="shared" si="1144"/>
        <v>77969.399764839836</v>
      </c>
      <c r="BK371" s="51">
        <f t="shared" si="1144"/>
        <v>80879.197083348685</v>
      </c>
      <c r="BL371" s="51">
        <f t="shared" si="1144"/>
        <v>81216.193737862632</v>
      </c>
      <c r="BM371" s="51">
        <f t="shared" si="1144"/>
        <v>76306.46404515671</v>
      </c>
      <c r="BN371" s="51">
        <f t="shared" si="1144"/>
        <v>81758.481031466479</v>
      </c>
      <c r="BO371" s="51" t="str">
        <f t="shared" si="1144"/>
        <v/>
      </c>
      <c r="BP371" s="51" t="str">
        <f t="shared" si="1144"/>
        <v/>
      </c>
      <c r="BQ371" s="51" t="str">
        <f t="shared" si="1144"/>
        <v/>
      </c>
      <c r="BR371" s="51" t="str">
        <f t="shared" ref="BR371:CA371" si="1145">IF(BR17="","",BR370*BR354)</f>
        <v/>
      </c>
      <c r="BS371" s="51" t="str">
        <f t="shared" si="1145"/>
        <v/>
      </c>
      <c r="BT371" s="51" t="str">
        <f t="shared" si="1145"/>
        <v/>
      </c>
      <c r="BU371" s="51" t="str">
        <f t="shared" si="1145"/>
        <v/>
      </c>
      <c r="BV371" s="51" t="str">
        <f t="shared" si="1145"/>
        <v/>
      </c>
      <c r="BW371" s="51" t="str">
        <f t="shared" si="1145"/>
        <v/>
      </c>
      <c r="BX371" s="51" t="str">
        <f t="shared" si="1145"/>
        <v/>
      </c>
      <c r="BY371" s="51" t="str">
        <f t="shared" si="1145"/>
        <v/>
      </c>
      <c r="BZ371" s="51" t="str">
        <f t="shared" si="1145"/>
        <v/>
      </c>
      <c r="CA371" s="51" t="str">
        <f t="shared" si="1145"/>
        <v/>
      </c>
      <c r="CB371" s="51" t="str">
        <f t="shared" ref="CB371:DN371" si="1146">IF(CB17="","",CB370*CB354)</f>
        <v/>
      </c>
      <c r="CC371" s="51" t="str">
        <f t="shared" si="1146"/>
        <v/>
      </c>
      <c r="CD371" s="51" t="str">
        <f t="shared" si="1146"/>
        <v/>
      </c>
      <c r="CE371" s="51" t="str">
        <f t="shared" si="1146"/>
        <v/>
      </c>
      <c r="CF371" s="51" t="str">
        <f t="shared" si="1146"/>
        <v/>
      </c>
      <c r="CG371" s="51" t="str">
        <f t="shared" si="1146"/>
        <v/>
      </c>
      <c r="CH371" s="51" t="str">
        <f t="shared" si="1146"/>
        <v/>
      </c>
      <c r="CI371" s="51" t="str">
        <f t="shared" si="1146"/>
        <v/>
      </c>
      <c r="CJ371" s="51" t="str">
        <f t="shared" si="1146"/>
        <v/>
      </c>
      <c r="CK371" s="51" t="str">
        <f t="shared" si="1146"/>
        <v/>
      </c>
      <c r="CL371" s="51" t="str">
        <f t="shared" si="1146"/>
        <v/>
      </c>
      <c r="CM371" s="51" t="str">
        <f t="shared" si="1146"/>
        <v/>
      </c>
      <c r="CN371" s="51" t="str">
        <f t="shared" si="1146"/>
        <v/>
      </c>
      <c r="CO371" s="51" t="str">
        <f t="shared" si="1146"/>
        <v/>
      </c>
      <c r="CP371" s="51" t="str">
        <f t="shared" si="1146"/>
        <v/>
      </c>
      <c r="CQ371" s="51" t="str">
        <f t="shared" si="1146"/>
        <v/>
      </c>
      <c r="CR371" s="51" t="str">
        <f t="shared" si="1146"/>
        <v/>
      </c>
      <c r="CS371" s="51" t="str">
        <f t="shared" si="1146"/>
        <v/>
      </c>
      <c r="CT371" s="51" t="str">
        <f t="shared" si="1146"/>
        <v/>
      </c>
      <c r="CU371" s="51" t="str">
        <f t="shared" si="1146"/>
        <v/>
      </c>
      <c r="CV371" s="51" t="str">
        <f t="shared" si="1146"/>
        <v/>
      </c>
      <c r="CW371" s="51" t="str">
        <f t="shared" si="1146"/>
        <v/>
      </c>
      <c r="CX371" s="51" t="str">
        <f t="shared" si="1146"/>
        <v/>
      </c>
      <c r="CY371" s="51" t="str">
        <f t="shared" si="1146"/>
        <v/>
      </c>
      <c r="CZ371" s="51" t="str">
        <f t="shared" si="1146"/>
        <v/>
      </c>
      <c r="DA371" s="51" t="str">
        <f t="shared" si="1146"/>
        <v/>
      </c>
      <c r="DB371" s="51" t="str">
        <f t="shared" si="1146"/>
        <v/>
      </c>
      <c r="DC371" s="51" t="str">
        <f t="shared" si="1146"/>
        <v/>
      </c>
      <c r="DD371" s="51" t="str">
        <f t="shared" si="1146"/>
        <v/>
      </c>
      <c r="DE371" s="51" t="str">
        <f t="shared" si="1146"/>
        <v/>
      </c>
      <c r="DF371" s="51" t="str">
        <f t="shared" si="1146"/>
        <v/>
      </c>
      <c r="DG371" s="51" t="str">
        <f t="shared" si="1146"/>
        <v/>
      </c>
      <c r="DH371" s="51" t="str">
        <f t="shared" si="1146"/>
        <v/>
      </c>
      <c r="DI371" s="51" t="str">
        <f t="shared" si="1146"/>
        <v/>
      </c>
      <c r="DJ371" s="51" t="str">
        <f t="shared" si="1146"/>
        <v/>
      </c>
      <c r="DK371" s="51" t="str">
        <f t="shared" si="1146"/>
        <v/>
      </c>
      <c r="DL371" s="51" t="str">
        <f t="shared" si="1146"/>
        <v/>
      </c>
      <c r="DM371" s="51" t="str">
        <f t="shared" si="1146"/>
        <v/>
      </c>
      <c r="DN371" s="51" t="str">
        <f t="shared" si="1146"/>
        <v/>
      </c>
      <c r="DO371" s="51">
        <f>SUM(F371:DN371)</f>
        <v>2743352.933742194</v>
      </c>
      <c r="DP371" s="50" t="s">
        <v>172</v>
      </c>
    </row>
    <row r="372" spans="3:120" s="29" customFormat="1" ht="15" customHeight="1">
      <c r="C372" s="18"/>
      <c r="D372" s="381"/>
      <c r="E372" s="18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50" t="s">
        <v>172</v>
      </c>
    </row>
    <row r="373" spans="3:120" s="29" customFormat="1" ht="15" customHeight="1">
      <c r="C373" s="371" t="s">
        <v>426</v>
      </c>
      <c r="D373" s="381"/>
      <c r="E373" s="18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50" t="s">
        <v>172</v>
      </c>
    </row>
    <row r="374" spans="3:120" s="29" customFormat="1" ht="15" customHeight="1">
      <c r="C374" s="366" t="s">
        <v>423</v>
      </c>
      <c r="D374" s="370">
        <v>1.7999999999999999E-2</v>
      </c>
      <c r="E374" s="18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50" t="s">
        <v>172</v>
      </c>
    </row>
    <row r="375" spans="3:120" s="29" customFormat="1" ht="15" customHeight="1">
      <c r="C375" s="366" t="s">
        <v>422</v>
      </c>
      <c r="D375" s="370">
        <v>1.7999999999999999E-2</v>
      </c>
      <c r="E375" s="18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50" t="s">
        <v>172</v>
      </c>
    </row>
    <row r="376" spans="3:120" s="29" customFormat="1" ht="15" customHeight="1">
      <c r="C376" s="366" t="s">
        <v>421</v>
      </c>
      <c r="D376" s="369">
        <v>24</v>
      </c>
      <c r="E376" s="18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50" t="s">
        <v>172</v>
      </c>
    </row>
    <row r="377" spans="3:120" s="29" customFormat="1" ht="15" customHeight="1">
      <c r="C377" s="368"/>
      <c r="D377" s="381"/>
      <c r="E377" s="18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50" t="s">
        <v>172</v>
      </c>
    </row>
    <row r="378" spans="3:120" s="29" customFormat="1" ht="15" customHeight="1">
      <c r="C378" s="366" t="s">
        <v>417</v>
      </c>
      <c r="D378" s="382"/>
      <c r="E378" s="61"/>
      <c r="F378" s="367">
        <f t="shared" ref="F378:AK378" si="1147">IF(F17="","",IF(F$17&lt;$E$83,0,IF(F$17=$E$83,$D374,IF(F$17&gt;=$E$83+$D$376,$D375,E378+($D375-$D374)/$D376))))</f>
        <v>0</v>
      </c>
      <c r="G378" s="367">
        <f t="shared" si="1147"/>
        <v>0</v>
      </c>
      <c r="H378" s="367">
        <f t="shared" si="1147"/>
        <v>0</v>
      </c>
      <c r="I378" s="367">
        <f t="shared" si="1147"/>
        <v>0</v>
      </c>
      <c r="J378" s="367">
        <f t="shared" si="1147"/>
        <v>0</v>
      </c>
      <c r="K378" s="367">
        <f t="shared" si="1147"/>
        <v>0</v>
      </c>
      <c r="L378" s="367">
        <f t="shared" si="1147"/>
        <v>0</v>
      </c>
      <c r="M378" s="367">
        <f t="shared" si="1147"/>
        <v>0</v>
      </c>
      <c r="N378" s="367">
        <f t="shared" si="1147"/>
        <v>0</v>
      </c>
      <c r="O378" s="367">
        <f t="shared" si="1147"/>
        <v>0</v>
      </c>
      <c r="P378" s="367">
        <f t="shared" si="1147"/>
        <v>0</v>
      </c>
      <c r="Q378" s="367">
        <f t="shared" si="1147"/>
        <v>0</v>
      </c>
      <c r="R378" s="367">
        <f t="shared" si="1147"/>
        <v>0</v>
      </c>
      <c r="S378" s="367">
        <f t="shared" si="1147"/>
        <v>0</v>
      </c>
      <c r="T378" s="367">
        <f t="shared" si="1147"/>
        <v>0</v>
      </c>
      <c r="U378" s="367">
        <f t="shared" si="1147"/>
        <v>0</v>
      </c>
      <c r="V378" s="367">
        <f t="shared" si="1147"/>
        <v>0</v>
      </c>
      <c r="W378" s="367">
        <f t="shared" si="1147"/>
        <v>0</v>
      </c>
      <c r="X378" s="367">
        <f t="shared" si="1147"/>
        <v>0</v>
      </c>
      <c r="Y378" s="367">
        <f t="shared" si="1147"/>
        <v>0</v>
      </c>
      <c r="Z378" s="367">
        <f t="shared" si="1147"/>
        <v>0</v>
      </c>
      <c r="AA378" s="367">
        <f t="shared" si="1147"/>
        <v>0</v>
      </c>
      <c r="AB378" s="367">
        <f t="shared" si="1147"/>
        <v>0</v>
      </c>
      <c r="AC378" s="367">
        <f t="shared" si="1147"/>
        <v>0</v>
      </c>
      <c r="AD378" s="367">
        <f t="shared" si="1147"/>
        <v>1.7999999999999999E-2</v>
      </c>
      <c r="AE378" s="367">
        <f t="shared" si="1147"/>
        <v>1.7999999999999999E-2</v>
      </c>
      <c r="AF378" s="367">
        <f t="shared" si="1147"/>
        <v>1.7999999999999999E-2</v>
      </c>
      <c r="AG378" s="367">
        <f t="shared" si="1147"/>
        <v>1.7999999999999999E-2</v>
      </c>
      <c r="AH378" s="367">
        <f t="shared" si="1147"/>
        <v>1.7999999999999999E-2</v>
      </c>
      <c r="AI378" s="367">
        <f t="shared" si="1147"/>
        <v>1.7999999999999999E-2</v>
      </c>
      <c r="AJ378" s="367">
        <f t="shared" si="1147"/>
        <v>1.7999999999999999E-2</v>
      </c>
      <c r="AK378" s="367">
        <f t="shared" si="1147"/>
        <v>1.7999999999999999E-2</v>
      </c>
      <c r="AL378" s="367">
        <f t="shared" ref="AL378:BQ378" si="1148">IF(AL17="","",IF(AL$17&lt;$E$83,0,IF(AL$17=$E$83,$D374,IF(AL$17&gt;=$E$83+$D$376,$D375,AK378+($D375-$D374)/$D376))))</f>
        <v>1.7999999999999999E-2</v>
      </c>
      <c r="AM378" s="367">
        <f t="shared" si="1148"/>
        <v>1.7999999999999999E-2</v>
      </c>
      <c r="AN378" s="367">
        <f t="shared" si="1148"/>
        <v>1.7999999999999999E-2</v>
      </c>
      <c r="AO378" s="367">
        <f t="shared" si="1148"/>
        <v>1.7999999999999999E-2</v>
      </c>
      <c r="AP378" s="367">
        <f t="shared" si="1148"/>
        <v>1.7999999999999999E-2</v>
      </c>
      <c r="AQ378" s="367">
        <f t="shared" si="1148"/>
        <v>1.7999999999999999E-2</v>
      </c>
      <c r="AR378" s="367">
        <f t="shared" si="1148"/>
        <v>1.7999999999999999E-2</v>
      </c>
      <c r="AS378" s="367">
        <f t="shared" si="1148"/>
        <v>1.7999999999999999E-2</v>
      </c>
      <c r="AT378" s="367">
        <f t="shared" si="1148"/>
        <v>1.7999999999999999E-2</v>
      </c>
      <c r="AU378" s="367">
        <f t="shared" si="1148"/>
        <v>1.7999999999999999E-2</v>
      </c>
      <c r="AV378" s="367">
        <f t="shared" si="1148"/>
        <v>1.7999999999999999E-2</v>
      </c>
      <c r="AW378" s="367">
        <f t="shared" si="1148"/>
        <v>1.7999999999999999E-2</v>
      </c>
      <c r="AX378" s="367">
        <f t="shared" si="1148"/>
        <v>1.7999999999999999E-2</v>
      </c>
      <c r="AY378" s="367">
        <f t="shared" si="1148"/>
        <v>1.7999999999999999E-2</v>
      </c>
      <c r="AZ378" s="367">
        <f t="shared" si="1148"/>
        <v>1.7999999999999999E-2</v>
      </c>
      <c r="BA378" s="367">
        <f t="shared" si="1148"/>
        <v>1.7999999999999999E-2</v>
      </c>
      <c r="BB378" s="367">
        <f t="shared" si="1148"/>
        <v>1.7999999999999999E-2</v>
      </c>
      <c r="BC378" s="367">
        <f t="shared" si="1148"/>
        <v>1.7999999999999999E-2</v>
      </c>
      <c r="BD378" s="367">
        <f t="shared" si="1148"/>
        <v>1.7999999999999999E-2</v>
      </c>
      <c r="BE378" s="367">
        <f t="shared" si="1148"/>
        <v>1.7999999999999999E-2</v>
      </c>
      <c r="BF378" s="367">
        <f t="shared" si="1148"/>
        <v>1.7999999999999999E-2</v>
      </c>
      <c r="BG378" s="367">
        <f t="shared" si="1148"/>
        <v>1.7999999999999999E-2</v>
      </c>
      <c r="BH378" s="367">
        <f t="shared" si="1148"/>
        <v>1.7999999999999999E-2</v>
      </c>
      <c r="BI378" s="367">
        <f t="shared" si="1148"/>
        <v>1.7999999999999999E-2</v>
      </c>
      <c r="BJ378" s="367">
        <f t="shared" si="1148"/>
        <v>1.7999999999999999E-2</v>
      </c>
      <c r="BK378" s="367">
        <f t="shared" si="1148"/>
        <v>1.7999999999999999E-2</v>
      </c>
      <c r="BL378" s="367">
        <f t="shared" si="1148"/>
        <v>1.7999999999999999E-2</v>
      </c>
      <c r="BM378" s="367">
        <f t="shared" si="1148"/>
        <v>1.7999999999999999E-2</v>
      </c>
      <c r="BN378" s="367">
        <f t="shared" si="1148"/>
        <v>1.7999999999999999E-2</v>
      </c>
      <c r="BO378" s="367" t="str">
        <f t="shared" si="1148"/>
        <v/>
      </c>
      <c r="BP378" s="367" t="str">
        <f t="shared" si="1148"/>
        <v/>
      </c>
      <c r="BQ378" s="367" t="str">
        <f t="shared" si="1148"/>
        <v/>
      </c>
      <c r="BR378" s="367" t="str">
        <f t="shared" ref="BR378:CA378" si="1149">IF(BR17="","",IF(BR$17&lt;$E$83,0,IF(BR$17=$E$83,$D374,IF(BR$17&gt;=$E$83+$D$376,$D375,BQ378+($D375-$D374)/$D376))))</f>
        <v/>
      </c>
      <c r="BS378" s="367" t="str">
        <f t="shared" si="1149"/>
        <v/>
      </c>
      <c r="BT378" s="367" t="str">
        <f t="shared" si="1149"/>
        <v/>
      </c>
      <c r="BU378" s="367" t="str">
        <f t="shared" si="1149"/>
        <v/>
      </c>
      <c r="BV378" s="367" t="str">
        <f t="shared" si="1149"/>
        <v/>
      </c>
      <c r="BW378" s="367" t="str">
        <f t="shared" si="1149"/>
        <v/>
      </c>
      <c r="BX378" s="367" t="str">
        <f t="shared" si="1149"/>
        <v/>
      </c>
      <c r="BY378" s="367" t="str">
        <f t="shared" si="1149"/>
        <v/>
      </c>
      <c r="BZ378" s="367" t="str">
        <f t="shared" si="1149"/>
        <v/>
      </c>
      <c r="CA378" s="367" t="str">
        <f t="shared" si="1149"/>
        <v/>
      </c>
      <c r="CB378" s="367" t="str">
        <f t="shared" ref="CB378" si="1150">IF(CB17="","",IF(CB$17&lt;$E$83,0,IF(CB$17=$E$83,$D374,IF(CB$17&gt;=$E$83+$D$376,$D375,CA378+($D375-$D374)/$D376))))</f>
        <v/>
      </c>
      <c r="CC378" s="367" t="str">
        <f t="shared" ref="CC378" si="1151">IF(CC17="","",IF(CC$17&lt;$E$83,0,IF(CC$17=$E$83,$D374,IF(CC$17&gt;=$E$83+$D$376,$D375,CB378+($D375-$D374)/$D376))))</f>
        <v/>
      </c>
      <c r="CD378" s="367" t="str">
        <f t="shared" ref="CD378" si="1152">IF(CD17="","",IF(CD$17&lt;$E$83,0,IF(CD$17=$E$83,$D374,IF(CD$17&gt;=$E$83+$D$376,$D375,CC378+($D375-$D374)/$D376))))</f>
        <v/>
      </c>
      <c r="CE378" s="367" t="str">
        <f t="shared" ref="CE378" si="1153">IF(CE17="","",IF(CE$17&lt;$E$83,0,IF(CE$17=$E$83,$D374,IF(CE$17&gt;=$E$83+$D$376,$D375,CD378+($D375-$D374)/$D376))))</f>
        <v/>
      </c>
      <c r="CF378" s="367" t="str">
        <f t="shared" ref="CF378" si="1154">IF(CF17="","",IF(CF$17&lt;$E$83,0,IF(CF$17=$E$83,$D374,IF(CF$17&gt;=$E$83+$D$376,$D375,CE378+($D375-$D374)/$D376))))</f>
        <v/>
      </c>
      <c r="CG378" s="367" t="str">
        <f t="shared" ref="CG378" si="1155">IF(CG17="","",IF(CG$17&lt;$E$83,0,IF(CG$17=$E$83,$D374,IF(CG$17&gt;=$E$83+$D$376,$D375,CF378+($D375-$D374)/$D376))))</f>
        <v/>
      </c>
      <c r="CH378" s="367" t="str">
        <f t="shared" ref="CH378" si="1156">IF(CH17="","",IF(CH$17&lt;$E$83,0,IF(CH$17=$E$83,$D374,IF(CH$17&gt;=$E$83+$D$376,$D375,CG378+($D375-$D374)/$D376))))</f>
        <v/>
      </c>
      <c r="CI378" s="367" t="str">
        <f t="shared" ref="CI378" si="1157">IF(CI17="","",IF(CI$17&lt;$E$83,0,IF(CI$17=$E$83,$D374,IF(CI$17&gt;=$E$83+$D$376,$D375,CH378+($D375-$D374)/$D376))))</f>
        <v/>
      </c>
      <c r="CJ378" s="367" t="str">
        <f t="shared" ref="CJ378" si="1158">IF(CJ17="","",IF(CJ$17&lt;$E$83,0,IF(CJ$17=$E$83,$D374,IF(CJ$17&gt;=$E$83+$D$376,$D375,CI378+($D375-$D374)/$D376))))</f>
        <v/>
      </c>
      <c r="CK378" s="367" t="str">
        <f t="shared" ref="CK378" si="1159">IF(CK17="","",IF(CK$17&lt;$E$83,0,IF(CK$17=$E$83,$D374,IF(CK$17&gt;=$E$83+$D$376,$D375,CJ378+($D375-$D374)/$D376))))</f>
        <v/>
      </c>
      <c r="CL378" s="367" t="str">
        <f t="shared" ref="CL378" si="1160">IF(CL17="","",IF(CL$17&lt;$E$83,0,IF(CL$17=$E$83,$D374,IF(CL$17&gt;=$E$83+$D$376,$D375,CK378+($D375-$D374)/$D376))))</f>
        <v/>
      </c>
      <c r="CM378" s="367" t="str">
        <f t="shared" ref="CM378" si="1161">IF(CM17="","",IF(CM$17&lt;$E$83,0,IF(CM$17=$E$83,$D374,IF(CM$17&gt;=$E$83+$D$376,$D375,CL378+($D375-$D374)/$D376))))</f>
        <v/>
      </c>
      <c r="CN378" s="367" t="str">
        <f t="shared" ref="CN378" si="1162">IF(CN17="","",IF(CN$17&lt;$E$83,0,IF(CN$17=$E$83,$D374,IF(CN$17&gt;=$E$83+$D$376,$D375,CM378+($D375-$D374)/$D376))))</f>
        <v/>
      </c>
      <c r="CO378" s="367" t="str">
        <f t="shared" ref="CO378" si="1163">IF(CO17="","",IF(CO$17&lt;$E$83,0,IF(CO$17=$E$83,$D374,IF(CO$17&gt;=$E$83+$D$376,$D375,CN378+($D375-$D374)/$D376))))</f>
        <v/>
      </c>
      <c r="CP378" s="367" t="str">
        <f t="shared" ref="CP378" si="1164">IF(CP17="","",IF(CP$17&lt;$E$83,0,IF(CP$17=$E$83,$D374,IF(CP$17&gt;=$E$83+$D$376,$D375,CO378+($D375-$D374)/$D376))))</f>
        <v/>
      </c>
      <c r="CQ378" s="367" t="str">
        <f t="shared" ref="CQ378" si="1165">IF(CQ17="","",IF(CQ$17&lt;$E$83,0,IF(CQ$17=$E$83,$D374,IF(CQ$17&gt;=$E$83+$D$376,$D375,CP378+($D375-$D374)/$D376))))</f>
        <v/>
      </c>
      <c r="CR378" s="367" t="str">
        <f t="shared" ref="CR378" si="1166">IF(CR17="","",IF(CR$17&lt;$E$83,0,IF(CR$17=$E$83,$D374,IF(CR$17&gt;=$E$83+$D$376,$D375,CQ378+($D375-$D374)/$D376))))</f>
        <v/>
      </c>
      <c r="CS378" s="367" t="str">
        <f t="shared" ref="CS378" si="1167">IF(CS17="","",IF(CS$17&lt;$E$83,0,IF(CS$17=$E$83,$D374,IF(CS$17&gt;=$E$83+$D$376,$D375,CR378+($D375-$D374)/$D376))))</f>
        <v/>
      </c>
      <c r="CT378" s="367" t="str">
        <f t="shared" ref="CT378" si="1168">IF(CT17="","",IF(CT$17&lt;$E$83,0,IF(CT$17=$E$83,$D374,IF(CT$17&gt;=$E$83+$D$376,$D375,CS378+($D375-$D374)/$D376))))</f>
        <v/>
      </c>
      <c r="CU378" s="367" t="str">
        <f t="shared" ref="CU378" si="1169">IF(CU17="","",IF(CU$17&lt;$E$83,0,IF(CU$17=$E$83,$D374,IF(CU$17&gt;=$E$83+$D$376,$D375,CT378+($D375-$D374)/$D376))))</f>
        <v/>
      </c>
      <c r="CV378" s="367" t="str">
        <f t="shared" ref="CV378" si="1170">IF(CV17="","",IF(CV$17&lt;$E$83,0,IF(CV$17=$E$83,$D374,IF(CV$17&gt;=$E$83+$D$376,$D375,CU378+($D375-$D374)/$D376))))</f>
        <v/>
      </c>
      <c r="CW378" s="367" t="str">
        <f t="shared" ref="CW378" si="1171">IF(CW17="","",IF(CW$17&lt;$E$83,0,IF(CW$17=$E$83,$D374,IF(CW$17&gt;=$E$83+$D$376,$D375,CV378+($D375-$D374)/$D376))))</f>
        <v/>
      </c>
      <c r="CX378" s="367" t="str">
        <f t="shared" ref="CX378" si="1172">IF(CX17="","",IF(CX$17&lt;$E$83,0,IF(CX$17=$E$83,$D374,IF(CX$17&gt;=$E$83+$D$376,$D375,CW378+($D375-$D374)/$D376))))</f>
        <v/>
      </c>
      <c r="CY378" s="367" t="str">
        <f t="shared" ref="CY378" si="1173">IF(CY17="","",IF(CY$17&lt;$E$83,0,IF(CY$17=$E$83,$D374,IF(CY$17&gt;=$E$83+$D$376,$D375,CX378+($D375-$D374)/$D376))))</f>
        <v/>
      </c>
      <c r="CZ378" s="367" t="str">
        <f t="shared" ref="CZ378" si="1174">IF(CZ17="","",IF(CZ$17&lt;$E$83,0,IF(CZ$17=$E$83,$D374,IF(CZ$17&gt;=$E$83+$D$376,$D375,CY378+($D375-$D374)/$D376))))</f>
        <v/>
      </c>
      <c r="DA378" s="367" t="str">
        <f t="shared" ref="DA378" si="1175">IF(DA17="","",IF(DA$17&lt;$E$83,0,IF(DA$17=$E$83,$D374,IF(DA$17&gt;=$E$83+$D$376,$D375,CZ378+($D375-$D374)/$D376))))</f>
        <v/>
      </c>
      <c r="DB378" s="367" t="str">
        <f t="shared" ref="DB378" si="1176">IF(DB17="","",IF(DB$17&lt;$E$83,0,IF(DB$17=$E$83,$D374,IF(DB$17&gt;=$E$83+$D$376,$D375,DA378+($D375-$D374)/$D376))))</f>
        <v/>
      </c>
      <c r="DC378" s="367" t="str">
        <f t="shared" ref="DC378" si="1177">IF(DC17="","",IF(DC$17&lt;$E$83,0,IF(DC$17=$E$83,$D374,IF(DC$17&gt;=$E$83+$D$376,$D375,DB378+($D375-$D374)/$D376))))</f>
        <v/>
      </c>
      <c r="DD378" s="367" t="str">
        <f t="shared" ref="DD378" si="1178">IF(DD17="","",IF(DD$17&lt;$E$83,0,IF(DD$17=$E$83,$D374,IF(DD$17&gt;=$E$83+$D$376,$D375,DC378+($D375-$D374)/$D376))))</f>
        <v/>
      </c>
      <c r="DE378" s="367" t="str">
        <f t="shared" ref="DE378" si="1179">IF(DE17="","",IF(DE$17&lt;$E$83,0,IF(DE$17=$E$83,$D374,IF(DE$17&gt;=$E$83+$D$376,$D375,DD378+($D375-$D374)/$D376))))</f>
        <v/>
      </c>
      <c r="DF378" s="367" t="str">
        <f t="shared" ref="DF378" si="1180">IF(DF17="","",IF(DF$17&lt;$E$83,0,IF(DF$17=$E$83,$D374,IF(DF$17&gt;=$E$83+$D$376,$D375,DE378+($D375-$D374)/$D376))))</f>
        <v/>
      </c>
      <c r="DG378" s="367" t="str">
        <f t="shared" ref="DG378" si="1181">IF(DG17="","",IF(DG$17&lt;$E$83,0,IF(DG$17=$E$83,$D374,IF(DG$17&gt;=$E$83+$D$376,$D375,DF378+($D375-$D374)/$D376))))</f>
        <v/>
      </c>
      <c r="DH378" s="367" t="str">
        <f t="shared" ref="DH378" si="1182">IF(DH17="","",IF(DH$17&lt;$E$83,0,IF(DH$17=$E$83,$D374,IF(DH$17&gt;=$E$83+$D$376,$D375,DG378+($D375-$D374)/$D376))))</f>
        <v/>
      </c>
      <c r="DI378" s="367" t="str">
        <f t="shared" ref="DI378" si="1183">IF(DI17="","",IF(DI$17&lt;$E$83,0,IF(DI$17=$E$83,$D374,IF(DI$17&gt;=$E$83+$D$376,$D375,DH378+($D375-$D374)/$D376))))</f>
        <v/>
      </c>
      <c r="DJ378" s="367" t="str">
        <f t="shared" ref="DJ378" si="1184">IF(DJ17="","",IF(DJ$17&lt;$E$83,0,IF(DJ$17=$E$83,$D374,IF(DJ$17&gt;=$E$83+$D$376,$D375,DI378+($D375-$D374)/$D376))))</f>
        <v/>
      </c>
      <c r="DK378" s="367" t="str">
        <f t="shared" ref="DK378" si="1185">IF(DK17="","",IF(DK$17&lt;$E$83,0,IF(DK$17=$E$83,$D374,IF(DK$17&gt;=$E$83+$D$376,$D375,DJ378+($D375-$D374)/$D376))))</f>
        <v/>
      </c>
      <c r="DL378" s="367" t="str">
        <f t="shared" ref="DL378" si="1186">IF(DL17="","",IF(DL$17&lt;$E$83,0,IF(DL$17=$E$83,$D374,IF(DL$17&gt;=$E$83+$D$376,$D375,DK378+($D375-$D374)/$D376))))</f>
        <v/>
      </c>
      <c r="DM378" s="367" t="str">
        <f t="shared" ref="DM378" si="1187">IF(DM17="","",IF(DM$17&lt;$E$83,0,IF(DM$17=$E$83,$D374,IF(DM$17&gt;=$E$83+$D$376,$D375,DL378+($D375-$D374)/$D376))))</f>
        <v/>
      </c>
      <c r="DN378" s="367" t="str">
        <f t="shared" ref="DN378" si="1188">IF(DN17="","",IF(DN$17&lt;$E$83,0,IF(DN$17=$E$83,$D374,IF(DN$17&gt;=$E$83+$D$376,$D375,DM378+($D375-$D374)/$D376))))</f>
        <v/>
      </c>
      <c r="DO378" s="65"/>
      <c r="DP378" s="50" t="s">
        <v>172</v>
      </c>
    </row>
    <row r="379" spans="3:120" s="29" customFormat="1" ht="15" customHeight="1">
      <c r="C379" s="354" t="str">
        <f>"Total " &amp;C373</f>
        <v>Total Credit Card Commissions</v>
      </c>
      <c r="D379" s="381"/>
      <c r="E379" s="18"/>
      <c r="F379" s="51">
        <f t="shared" ref="F379:AK379" si="1189">IF(F17="","",F354*F378)</f>
        <v>0</v>
      </c>
      <c r="G379" s="51">
        <f t="shared" si="1189"/>
        <v>0</v>
      </c>
      <c r="H379" s="51">
        <f t="shared" si="1189"/>
        <v>0</v>
      </c>
      <c r="I379" s="51">
        <f t="shared" si="1189"/>
        <v>0</v>
      </c>
      <c r="J379" s="51">
        <f t="shared" si="1189"/>
        <v>0</v>
      </c>
      <c r="K379" s="51">
        <f t="shared" si="1189"/>
        <v>0</v>
      </c>
      <c r="L379" s="51">
        <f t="shared" si="1189"/>
        <v>0</v>
      </c>
      <c r="M379" s="51">
        <f t="shared" si="1189"/>
        <v>0</v>
      </c>
      <c r="N379" s="51">
        <f t="shared" si="1189"/>
        <v>0</v>
      </c>
      <c r="O379" s="51">
        <f t="shared" si="1189"/>
        <v>0</v>
      </c>
      <c r="P379" s="51">
        <f t="shared" si="1189"/>
        <v>0</v>
      </c>
      <c r="Q379" s="51">
        <f t="shared" si="1189"/>
        <v>0</v>
      </c>
      <c r="R379" s="51">
        <f t="shared" si="1189"/>
        <v>0</v>
      </c>
      <c r="S379" s="51">
        <f t="shared" si="1189"/>
        <v>0</v>
      </c>
      <c r="T379" s="51">
        <f t="shared" si="1189"/>
        <v>0</v>
      </c>
      <c r="U379" s="51">
        <f t="shared" si="1189"/>
        <v>0</v>
      </c>
      <c r="V379" s="51">
        <f t="shared" si="1189"/>
        <v>0</v>
      </c>
      <c r="W379" s="51">
        <f t="shared" si="1189"/>
        <v>0</v>
      </c>
      <c r="X379" s="51">
        <f t="shared" si="1189"/>
        <v>0</v>
      </c>
      <c r="Y379" s="51">
        <f t="shared" si="1189"/>
        <v>0</v>
      </c>
      <c r="Z379" s="51">
        <f t="shared" si="1189"/>
        <v>0</v>
      </c>
      <c r="AA379" s="51">
        <f t="shared" si="1189"/>
        <v>0</v>
      </c>
      <c r="AB379" s="51">
        <f t="shared" si="1189"/>
        <v>0</v>
      </c>
      <c r="AC379" s="51">
        <f t="shared" si="1189"/>
        <v>0</v>
      </c>
      <c r="AD379" s="51">
        <f t="shared" si="1189"/>
        <v>9642.8746982928569</v>
      </c>
      <c r="AE379" s="51">
        <f t="shared" si="1189"/>
        <v>9411.5315209884957</v>
      </c>
      <c r="AF379" s="51">
        <f t="shared" si="1189"/>
        <v>9807.2761435355642</v>
      </c>
      <c r="AG379" s="51">
        <f t="shared" si="1189"/>
        <v>9571.0505606506376</v>
      </c>
      <c r="AH379" s="51">
        <f t="shared" si="1189"/>
        <v>9969.0573861142948</v>
      </c>
      <c r="AI379" s="51">
        <f t="shared" si="1189"/>
        <v>10054.88145608651</v>
      </c>
      <c r="AJ379" s="51">
        <f t="shared" si="1189"/>
        <v>9811.7293079010724</v>
      </c>
      <c r="AK379" s="51">
        <f t="shared" si="1189"/>
        <v>10222.804371300468</v>
      </c>
      <c r="AL379" s="51">
        <f t="shared" ref="AL379:BQ379" si="1190">IF(AL17="","",AL354*AL378)</f>
        <v>9974.6639124786216</v>
      </c>
      <c r="AM379" s="51">
        <f t="shared" si="1190"/>
        <v>10387.305485234769</v>
      </c>
      <c r="AN379" s="51">
        <f t="shared" si="1190"/>
        <v>10474.940259153029</v>
      </c>
      <c r="AO379" s="51">
        <f t="shared" si="1190"/>
        <v>9535.5940024929168</v>
      </c>
      <c r="AP379" s="51">
        <f t="shared" si="1190"/>
        <v>10682.627332859465</v>
      </c>
      <c r="AQ379" s="51">
        <f t="shared" si="1190"/>
        <v>10456.095872536758</v>
      </c>
      <c r="AR379" s="51">
        <f t="shared" si="1190"/>
        <v>10923.51674806122</v>
      </c>
      <c r="AS379" s="51">
        <f t="shared" si="1190"/>
        <v>10695.010768004568</v>
      </c>
      <c r="AT379" s="51">
        <f t="shared" si="1190"/>
        <v>11173.6000745581</v>
      </c>
      <c r="AU379" s="51">
        <f t="shared" si="1190"/>
        <v>11302.795609286079</v>
      </c>
      <c r="AV379" s="51">
        <f t="shared" si="1190"/>
        <v>11062.01447555831</v>
      </c>
      <c r="AW379" s="51">
        <f t="shared" si="1190"/>
        <v>11555.178371159247</v>
      </c>
      <c r="AX379" s="51">
        <f t="shared" si="1190"/>
        <v>11311.458934766766</v>
      </c>
      <c r="AY379" s="51">
        <f t="shared" si="1190"/>
        <v>11816.260652357492</v>
      </c>
      <c r="AZ379" s="51">
        <f t="shared" si="1190"/>
        <v>11951.094090381475</v>
      </c>
      <c r="BA379" s="51">
        <f t="shared" si="1190"/>
        <v>10913.95913919178</v>
      </c>
      <c r="BB379" s="51">
        <f t="shared" si="1190"/>
        <v>12194.367753586943</v>
      </c>
      <c r="BC379" s="51">
        <f t="shared" si="1190"/>
        <v>11853.817854436353</v>
      </c>
      <c r="BD379" s="51">
        <f t="shared" si="1190"/>
        <v>12296.199192640333</v>
      </c>
      <c r="BE379" s="51">
        <f t="shared" si="1190"/>
        <v>11952.805465338852</v>
      </c>
      <c r="BF379" s="51">
        <f t="shared" si="1190"/>
        <v>12398.880994926098</v>
      </c>
      <c r="BG379" s="51">
        <f t="shared" si="1190"/>
        <v>12450.542999071624</v>
      </c>
      <c r="BH379" s="51">
        <f t="shared" si="1190"/>
        <v>12102.838940248505</v>
      </c>
      <c r="BI379" s="51">
        <f t="shared" si="1190"/>
        <v>12554.513679324289</v>
      </c>
      <c r="BJ379" s="51">
        <f t="shared" si="1190"/>
        <v>12203.906050148844</v>
      </c>
      <c r="BK379" s="51">
        <f t="shared" si="1190"/>
        <v>12659.352586958923</v>
      </c>
      <c r="BL379" s="51">
        <f t="shared" si="1190"/>
        <v>12712.099889404586</v>
      </c>
      <c r="BM379" s="51">
        <f t="shared" si="1190"/>
        <v>11943.620459241918</v>
      </c>
      <c r="BN379" s="51">
        <f t="shared" si="1190"/>
        <v>12796.979639707795</v>
      </c>
      <c r="BO379" s="51" t="str">
        <f t="shared" si="1190"/>
        <v/>
      </c>
      <c r="BP379" s="51" t="str">
        <f t="shared" si="1190"/>
        <v/>
      </c>
      <c r="BQ379" s="51" t="str">
        <f t="shared" si="1190"/>
        <v/>
      </c>
      <c r="BR379" s="51" t="str">
        <f t="shared" ref="BR379:CA379" si="1191">IF(BR17="","",BR354*BR378)</f>
        <v/>
      </c>
      <c r="BS379" s="51" t="str">
        <f t="shared" si="1191"/>
        <v/>
      </c>
      <c r="BT379" s="51" t="str">
        <f t="shared" si="1191"/>
        <v/>
      </c>
      <c r="BU379" s="51" t="str">
        <f t="shared" si="1191"/>
        <v/>
      </c>
      <c r="BV379" s="51" t="str">
        <f t="shared" si="1191"/>
        <v/>
      </c>
      <c r="BW379" s="51" t="str">
        <f t="shared" si="1191"/>
        <v/>
      </c>
      <c r="BX379" s="51" t="str">
        <f t="shared" si="1191"/>
        <v/>
      </c>
      <c r="BY379" s="51" t="str">
        <f t="shared" si="1191"/>
        <v/>
      </c>
      <c r="BZ379" s="51" t="str">
        <f t="shared" si="1191"/>
        <v/>
      </c>
      <c r="CA379" s="51" t="str">
        <f t="shared" si="1191"/>
        <v/>
      </c>
      <c r="CB379" s="51" t="str">
        <f t="shared" ref="CB379:DN379" si="1192">IF(CB17="","",CB354*CB378)</f>
        <v/>
      </c>
      <c r="CC379" s="51" t="str">
        <f t="shared" si="1192"/>
        <v/>
      </c>
      <c r="CD379" s="51" t="str">
        <f t="shared" si="1192"/>
        <v/>
      </c>
      <c r="CE379" s="51" t="str">
        <f t="shared" si="1192"/>
        <v/>
      </c>
      <c r="CF379" s="51" t="str">
        <f t="shared" si="1192"/>
        <v/>
      </c>
      <c r="CG379" s="51" t="str">
        <f t="shared" si="1192"/>
        <v/>
      </c>
      <c r="CH379" s="51" t="str">
        <f t="shared" si="1192"/>
        <v/>
      </c>
      <c r="CI379" s="51" t="str">
        <f t="shared" si="1192"/>
        <v/>
      </c>
      <c r="CJ379" s="51" t="str">
        <f t="shared" si="1192"/>
        <v/>
      </c>
      <c r="CK379" s="51" t="str">
        <f t="shared" si="1192"/>
        <v/>
      </c>
      <c r="CL379" s="51" t="str">
        <f t="shared" si="1192"/>
        <v/>
      </c>
      <c r="CM379" s="51" t="str">
        <f t="shared" si="1192"/>
        <v/>
      </c>
      <c r="CN379" s="51" t="str">
        <f t="shared" si="1192"/>
        <v/>
      </c>
      <c r="CO379" s="51" t="str">
        <f t="shared" si="1192"/>
        <v/>
      </c>
      <c r="CP379" s="51" t="str">
        <f t="shared" si="1192"/>
        <v/>
      </c>
      <c r="CQ379" s="51" t="str">
        <f t="shared" si="1192"/>
        <v/>
      </c>
      <c r="CR379" s="51" t="str">
        <f t="shared" si="1192"/>
        <v/>
      </c>
      <c r="CS379" s="51" t="str">
        <f t="shared" si="1192"/>
        <v/>
      </c>
      <c r="CT379" s="51" t="str">
        <f t="shared" si="1192"/>
        <v/>
      </c>
      <c r="CU379" s="51" t="str">
        <f t="shared" si="1192"/>
        <v/>
      </c>
      <c r="CV379" s="51" t="str">
        <f t="shared" si="1192"/>
        <v/>
      </c>
      <c r="CW379" s="51" t="str">
        <f t="shared" si="1192"/>
        <v/>
      </c>
      <c r="CX379" s="51" t="str">
        <f t="shared" si="1192"/>
        <v/>
      </c>
      <c r="CY379" s="51" t="str">
        <f t="shared" si="1192"/>
        <v/>
      </c>
      <c r="CZ379" s="51" t="str">
        <f t="shared" si="1192"/>
        <v/>
      </c>
      <c r="DA379" s="51" t="str">
        <f t="shared" si="1192"/>
        <v/>
      </c>
      <c r="DB379" s="51" t="str">
        <f t="shared" si="1192"/>
        <v/>
      </c>
      <c r="DC379" s="51" t="str">
        <f t="shared" si="1192"/>
        <v/>
      </c>
      <c r="DD379" s="51" t="str">
        <f t="shared" si="1192"/>
        <v/>
      </c>
      <c r="DE379" s="51" t="str">
        <f t="shared" si="1192"/>
        <v/>
      </c>
      <c r="DF379" s="51" t="str">
        <f t="shared" si="1192"/>
        <v/>
      </c>
      <c r="DG379" s="51" t="str">
        <f t="shared" si="1192"/>
        <v/>
      </c>
      <c r="DH379" s="51" t="str">
        <f t="shared" si="1192"/>
        <v/>
      </c>
      <c r="DI379" s="51" t="str">
        <f t="shared" si="1192"/>
        <v/>
      </c>
      <c r="DJ379" s="51" t="str">
        <f t="shared" si="1192"/>
        <v/>
      </c>
      <c r="DK379" s="51" t="str">
        <f t="shared" si="1192"/>
        <v/>
      </c>
      <c r="DL379" s="51" t="str">
        <f t="shared" si="1192"/>
        <v/>
      </c>
      <c r="DM379" s="51" t="str">
        <f t="shared" si="1192"/>
        <v/>
      </c>
      <c r="DN379" s="51" t="str">
        <f t="shared" si="1192"/>
        <v/>
      </c>
      <c r="DO379" s="51">
        <f>SUM(F379:DN379)</f>
        <v>412827.24667798553</v>
      </c>
      <c r="DP379" s="50" t="s">
        <v>172</v>
      </c>
    </row>
    <row r="380" spans="3:120" s="29" customFormat="1" ht="15" customHeight="1">
      <c r="C380" s="18"/>
      <c r="D380" s="381"/>
      <c r="E380" s="18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50" t="s">
        <v>172</v>
      </c>
    </row>
    <row r="381" spans="3:120" s="29" customFormat="1" ht="15" customHeight="1">
      <c r="C381" s="371" t="s">
        <v>94</v>
      </c>
      <c r="D381" s="381"/>
      <c r="E381" s="18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50" t="s">
        <v>172</v>
      </c>
    </row>
    <row r="382" spans="3:120" s="29" customFormat="1" ht="15" customHeight="1">
      <c r="C382" s="366" t="s">
        <v>423</v>
      </c>
      <c r="D382" s="370">
        <v>5.1999999999999998E-2</v>
      </c>
      <c r="E382" s="18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50" t="s">
        <v>172</v>
      </c>
    </row>
    <row r="383" spans="3:120" s="29" customFormat="1" ht="15" customHeight="1">
      <c r="C383" s="366" t="s">
        <v>422</v>
      </c>
      <c r="D383" s="370">
        <v>4.2999999999999997E-2</v>
      </c>
      <c r="E383" s="18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50" t="s">
        <v>172</v>
      </c>
    </row>
    <row r="384" spans="3:120" s="29" customFormat="1" ht="15" customHeight="1">
      <c r="C384" s="366" t="s">
        <v>421</v>
      </c>
      <c r="D384" s="369">
        <v>24</v>
      </c>
      <c r="E384" s="374"/>
      <c r="F384" s="373"/>
      <c r="G384" s="372"/>
      <c r="H384" s="372"/>
      <c r="I384" s="372"/>
      <c r="J384" s="372"/>
      <c r="K384" s="372"/>
      <c r="L384" s="372"/>
      <c r="M384" s="372"/>
      <c r="N384" s="372"/>
      <c r="O384" s="372"/>
      <c r="P384" s="372"/>
      <c r="Q384" s="372"/>
      <c r="R384" s="372"/>
      <c r="S384" s="372"/>
      <c r="T384" s="372"/>
      <c r="U384" s="372"/>
      <c r="V384" s="372"/>
      <c r="W384" s="372"/>
      <c r="X384" s="372"/>
      <c r="Y384" s="372"/>
      <c r="Z384" s="372"/>
      <c r="AA384" s="372"/>
      <c r="AB384" s="372"/>
      <c r="AC384" s="372"/>
      <c r="AD384" s="372"/>
      <c r="AE384" s="372"/>
      <c r="AF384" s="372"/>
      <c r="AG384" s="372"/>
      <c r="AH384" s="372"/>
      <c r="AI384" s="372"/>
      <c r="AJ384" s="372"/>
      <c r="AK384" s="372"/>
      <c r="AL384" s="372"/>
      <c r="AM384" s="372"/>
      <c r="AN384" s="372"/>
      <c r="AO384" s="372"/>
      <c r="AP384" s="372"/>
      <c r="AQ384" s="372"/>
      <c r="AR384" s="372"/>
      <c r="AS384" s="372"/>
      <c r="AT384" s="372"/>
      <c r="AU384" s="372"/>
      <c r="AV384" s="372"/>
      <c r="AW384" s="372"/>
      <c r="AX384" s="372"/>
      <c r="AY384" s="372"/>
      <c r="AZ384" s="372"/>
      <c r="BA384" s="372"/>
      <c r="BB384" s="372"/>
      <c r="BC384" s="372"/>
      <c r="BD384" s="372"/>
      <c r="BE384" s="372"/>
      <c r="BF384" s="372"/>
      <c r="BG384" s="372"/>
      <c r="BH384" s="372"/>
      <c r="BI384" s="372"/>
      <c r="BJ384" s="372"/>
      <c r="BK384" s="372"/>
      <c r="BL384" s="372"/>
      <c r="BM384" s="372"/>
      <c r="BN384" s="372"/>
      <c r="BO384" s="372"/>
      <c r="BP384" s="372"/>
      <c r="BQ384" s="372"/>
      <c r="BR384" s="372"/>
      <c r="BS384" s="372"/>
      <c r="BT384" s="372"/>
      <c r="BU384" s="372"/>
      <c r="BV384" s="372"/>
      <c r="BW384" s="372"/>
      <c r="BX384" s="372"/>
      <c r="BY384" s="372"/>
      <c r="BZ384" s="372"/>
      <c r="CA384" s="372"/>
      <c r="CB384" s="372"/>
      <c r="CC384" s="372"/>
      <c r="CD384" s="372"/>
      <c r="CE384" s="372"/>
      <c r="CF384" s="372"/>
      <c r="CG384" s="372"/>
      <c r="CH384" s="372"/>
      <c r="CI384" s="372"/>
      <c r="CJ384" s="372"/>
      <c r="CK384" s="372"/>
      <c r="CL384" s="372"/>
      <c r="CM384" s="372"/>
      <c r="CN384" s="372"/>
      <c r="CO384" s="372"/>
      <c r="CP384" s="372"/>
      <c r="CQ384" s="372"/>
      <c r="CR384" s="372"/>
      <c r="CS384" s="372"/>
      <c r="CT384" s="372"/>
      <c r="CU384" s="372"/>
      <c r="CV384" s="372"/>
      <c r="CW384" s="372"/>
      <c r="CX384" s="372"/>
      <c r="CY384" s="372"/>
      <c r="CZ384" s="372"/>
      <c r="DA384" s="372"/>
      <c r="DB384" s="372"/>
      <c r="DC384" s="372"/>
      <c r="DD384" s="372"/>
      <c r="DE384" s="372"/>
      <c r="DF384" s="372"/>
      <c r="DG384" s="372"/>
      <c r="DH384" s="372"/>
      <c r="DI384" s="372"/>
      <c r="DJ384" s="372"/>
      <c r="DK384" s="372"/>
      <c r="DL384" s="372"/>
      <c r="DM384" s="372"/>
      <c r="DN384" s="372"/>
      <c r="DO384" s="372"/>
      <c r="DP384" s="50" t="s">
        <v>172</v>
      </c>
    </row>
    <row r="385" spans="3:121" s="29" customFormat="1" ht="15" customHeight="1">
      <c r="C385" s="368"/>
      <c r="D385" s="380"/>
      <c r="E385" s="110"/>
      <c r="F385" s="379"/>
      <c r="G385" s="379"/>
      <c r="H385" s="379"/>
      <c r="I385" s="379"/>
      <c r="J385" s="379"/>
      <c r="K385" s="379"/>
      <c r="L385" s="379"/>
      <c r="M385" s="379"/>
      <c r="N385" s="379"/>
      <c r="O385" s="379"/>
      <c r="P385" s="379"/>
      <c r="Q385" s="379"/>
      <c r="R385" s="379"/>
      <c r="S385" s="379"/>
      <c r="T385" s="379"/>
      <c r="U385" s="379"/>
      <c r="V385" s="379"/>
      <c r="W385" s="379"/>
      <c r="X385" s="379"/>
      <c r="Y385" s="379"/>
      <c r="Z385" s="379"/>
      <c r="AA385" s="379"/>
      <c r="AB385" s="379"/>
      <c r="AC385" s="379"/>
      <c r="AD385" s="379"/>
      <c r="AE385" s="379"/>
      <c r="AF385" s="379"/>
      <c r="AG385" s="379"/>
      <c r="AH385" s="379"/>
      <c r="AI385" s="379"/>
      <c r="AJ385" s="379"/>
      <c r="AK385" s="379"/>
      <c r="AL385" s="379"/>
      <c r="AM385" s="379"/>
      <c r="AN385" s="379"/>
      <c r="AO385" s="379"/>
      <c r="AP385" s="379"/>
      <c r="AQ385" s="379"/>
      <c r="AR385" s="379"/>
      <c r="AS385" s="379"/>
      <c r="AT385" s="379"/>
      <c r="AU385" s="379"/>
      <c r="AV385" s="379"/>
      <c r="AW385" s="379"/>
      <c r="AX385" s="379"/>
      <c r="AY385" s="379"/>
      <c r="AZ385" s="379"/>
      <c r="BA385" s="379"/>
      <c r="BB385" s="379"/>
      <c r="BC385" s="379"/>
      <c r="BD385" s="379"/>
      <c r="BE385" s="379"/>
      <c r="BF385" s="379"/>
      <c r="BG385" s="379"/>
      <c r="BH385" s="379"/>
      <c r="BI385" s="379"/>
      <c r="BJ385" s="379"/>
      <c r="BK385" s="379"/>
      <c r="BL385" s="379"/>
      <c r="BM385" s="379"/>
      <c r="BN385" s="379"/>
      <c r="BO385" s="379"/>
      <c r="BP385" s="379"/>
      <c r="BQ385" s="379"/>
      <c r="BR385" s="379"/>
      <c r="BS385" s="379"/>
      <c r="BT385" s="379"/>
      <c r="BU385" s="379"/>
      <c r="BV385" s="379"/>
      <c r="BW385" s="379"/>
      <c r="BX385" s="379"/>
      <c r="BY385" s="379"/>
      <c r="BZ385" s="379"/>
      <c r="CA385" s="379"/>
      <c r="CB385" s="379"/>
      <c r="CC385" s="379"/>
      <c r="CD385" s="379"/>
      <c r="CE385" s="379"/>
      <c r="CF385" s="379"/>
      <c r="CG385" s="379"/>
      <c r="CH385" s="379"/>
      <c r="CI385" s="379"/>
      <c r="CJ385" s="379"/>
      <c r="CK385" s="379"/>
      <c r="CL385" s="379"/>
      <c r="CM385" s="379"/>
      <c r="CN385" s="379"/>
      <c r="CO385" s="379"/>
      <c r="CP385" s="379"/>
      <c r="CQ385" s="379"/>
      <c r="CR385" s="379"/>
      <c r="CS385" s="379"/>
      <c r="CT385" s="379"/>
      <c r="CU385" s="379"/>
      <c r="CV385" s="379"/>
      <c r="CW385" s="379"/>
      <c r="CX385" s="379"/>
      <c r="CY385" s="379"/>
      <c r="CZ385" s="379"/>
      <c r="DA385" s="379"/>
      <c r="DB385" s="379"/>
      <c r="DC385" s="379"/>
      <c r="DD385" s="379"/>
      <c r="DE385" s="379"/>
      <c r="DF385" s="379"/>
      <c r="DG385" s="379"/>
      <c r="DH385" s="379"/>
      <c r="DI385" s="379"/>
      <c r="DJ385" s="379"/>
      <c r="DK385" s="379"/>
      <c r="DL385" s="379"/>
      <c r="DM385" s="379"/>
      <c r="DN385" s="379"/>
      <c r="DO385" s="379"/>
      <c r="DP385" s="50" t="s">
        <v>172</v>
      </c>
    </row>
    <row r="386" spans="3:121" s="29" customFormat="1" ht="15" customHeight="1">
      <c r="C386" s="366" t="s">
        <v>417</v>
      </c>
      <c r="D386" s="129"/>
      <c r="E386" s="129"/>
      <c r="F386" s="367">
        <f t="shared" ref="F386:AK386" si="1193">IF(F17="","",IF(F$17&lt;$E$83,0,IF(F$17=$E$83,$D382,IF(F$17&gt;=$E$83+$D$384,$D383,E386+($D383-$D382)/$D384))))</f>
        <v>0</v>
      </c>
      <c r="G386" s="367">
        <f t="shared" si="1193"/>
        <v>0</v>
      </c>
      <c r="H386" s="367">
        <f t="shared" si="1193"/>
        <v>0</v>
      </c>
      <c r="I386" s="367">
        <f t="shared" si="1193"/>
        <v>0</v>
      </c>
      <c r="J386" s="367">
        <f t="shared" si="1193"/>
        <v>0</v>
      </c>
      <c r="K386" s="367">
        <f t="shared" si="1193"/>
        <v>0</v>
      </c>
      <c r="L386" s="367">
        <f t="shared" si="1193"/>
        <v>0</v>
      </c>
      <c r="M386" s="367">
        <f t="shared" si="1193"/>
        <v>0</v>
      </c>
      <c r="N386" s="367">
        <f t="shared" si="1193"/>
        <v>0</v>
      </c>
      <c r="O386" s="367">
        <f t="shared" si="1193"/>
        <v>0</v>
      </c>
      <c r="P386" s="367">
        <f t="shared" si="1193"/>
        <v>0</v>
      </c>
      <c r="Q386" s="367">
        <f t="shared" si="1193"/>
        <v>0</v>
      </c>
      <c r="R386" s="367">
        <f t="shared" si="1193"/>
        <v>0</v>
      </c>
      <c r="S386" s="367">
        <f t="shared" si="1193"/>
        <v>0</v>
      </c>
      <c r="T386" s="367">
        <f t="shared" si="1193"/>
        <v>0</v>
      </c>
      <c r="U386" s="367">
        <f t="shared" si="1193"/>
        <v>0</v>
      </c>
      <c r="V386" s="367">
        <f t="shared" si="1193"/>
        <v>0</v>
      </c>
      <c r="W386" s="367">
        <f t="shared" si="1193"/>
        <v>0</v>
      </c>
      <c r="X386" s="367">
        <f t="shared" si="1193"/>
        <v>0</v>
      </c>
      <c r="Y386" s="367">
        <f t="shared" si="1193"/>
        <v>0</v>
      </c>
      <c r="Z386" s="367">
        <f t="shared" si="1193"/>
        <v>0</v>
      </c>
      <c r="AA386" s="367">
        <f t="shared" si="1193"/>
        <v>0</v>
      </c>
      <c r="AB386" s="367">
        <f t="shared" si="1193"/>
        <v>0</v>
      </c>
      <c r="AC386" s="367">
        <f t="shared" si="1193"/>
        <v>0</v>
      </c>
      <c r="AD386" s="367">
        <f t="shared" si="1193"/>
        <v>5.1999999999999998E-2</v>
      </c>
      <c r="AE386" s="367">
        <f t="shared" si="1193"/>
        <v>5.1624999999999997E-2</v>
      </c>
      <c r="AF386" s="367">
        <f t="shared" si="1193"/>
        <v>5.1249999999999997E-2</v>
      </c>
      <c r="AG386" s="367">
        <f t="shared" si="1193"/>
        <v>5.0874999999999997E-2</v>
      </c>
      <c r="AH386" s="367">
        <f t="shared" si="1193"/>
        <v>5.0499999999999996E-2</v>
      </c>
      <c r="AI386" s="367">
        <f t="shared" si="1193"/>
        <v>5.0124999999999996E-2</v>
      </c>
      <c r="AJ386" s="367">
        <f t="shared" si="1193"/>
        <v>4.9749999999999996E-2</v>
      </c>
      <c r="AK386" s="367">
        <f t="shared" si="1193"/>
        <v>4.9374999999999995E-2</v>
      </c>
      <c r="AL386" s="367">
        <f t="shared" ref="AL386:BQ386" si="1194">IF(AL17="","",IF(AL$17&lt;$E$83,0,IF(AL$17=$E$83,$D382,IF(AL$17&gt;=$E$83+$D$384,$D383,AK386+($D383-$D382)/$D384))))</f>
        <v>4.8999999999999995E-2</v>
      </c>
      <c r="AM386" s="367">
        <f t="shared" si="1194"/>
        <v>4.8624999999999995E-2</v>
      </c>
      <c r="AN386" s="367">
        <f t="shared" si="1194"/>
        <v>4.8249999999999994E-2</v>
      </c>
      <c r="AO386" s="367">
        <f t="shared" si="1194"/>
        <v>4.7874999999999994E-2</v>
      </c>
      <c r="AP386" s="367">
        <f t="shared" si="1194"/>
        <v>4.7499999999999994E-2</v>
      </c>
      <c r="AQ386" s="367">
        <f t="shared" si="1194"/>
        <v>4.7124999999999993E-2</v>
      </c>
      <c r="AR386" s="367">
        <f t="shared" si="1194"/>
        <v>4.6749999999999993E-2</v>
      </c>
      <c r="AS386" s="367">
        <f t="shared" si="1194"/>
        <v>4.6374999999999993E-2</v>
      </c>
      <c r="AT386" s="367">
        <f t="shared" si="1194"/>
        <v>4.5999999999999992E-2</v>
      </c>
      <c r="AU386" s="367">
        <f t="shared" si="1194"/>
        <v>4.5624999999999992E-2</v>
      </c>
      <c r="AV386" s="367">
        <f t="shared" si="1194"/>
        <v>4.5249999999999992E-2</v>
      </c>
      <c r="AW386" s="367">
        <f t="shared" si="1194"/>
        <v>4.4874999999999991E-2</v>
      </c>
      <c r="AX386" s="367">
        <f t="shared" si="1194"/>
        <v>4.4499999999999991E-2</v>
      </c>
      <c r="AY386" s="367">
        <f t="shared" si="1194"/>
        <v>4.4124999999999991E-2</v>
      </c>
      <c r="AZ386" s="367">
        <f t="shared" si="1194"/>
        <v>4.374999999999999E-2</v>
      </c>
      <c r="BA386" s="367">
        <f t="shared" si="1194"/>
        <v>4.337499999999999E-2</v>
      </c>
      <c r="BB386" s="367">
        <f t="shared" si="1194"/>
        <v>4.2999999999999997E-2</v>
      </c>
      <c r="BC386" s="367">
        <f t="shared" si="1194"/>
        <v>4.2999999999999997E-2</v>
      </c>
      <c r="BD386" s="367">
        <f t="shared" si="1194"/>
        <v>4.2999999999999997E-2</v>
      </c>
      <c r="BE386" s="367">
        <f t="shared" si="1194"/>
        <v>4.2999999999999997E-2</v>
      </c>
      <c r="BF386" s="367">
        <f t="shared" si="1194"/>
        <v>4.2999999999999997E-2</v>
      </c>
      <c r="BG386" s="367">
        <f t="shared" si="1194"/>
        <v>4.2999999999999997E-2</v>
      </c>
      <c r="BH386" s="367">
        <f t="shared" si="1194"/>
        <v>4.2999999999999997E-2</v>
      </c>
      <c r="BI386" s="367">
        <f t="shared" si="1194"/>
        <v>4.2999999999999997E-2</v>
      </c>
      <c r="BJ386" s="367">
        <f t="shared" si="1194"/>
        <v>4.2999999999999997E-2</v>
      </c>
      <c r="BK386" s="367">
        <f t="shared" si="1194"/>
        <v>4.2999999999999997E-2</v>
      </c>
      <c r="BL386" s="367">
        <f t="shared" si="1194"/>
        <v>4.2999999999999997E-2</v>
      </c>
      <c r="BM386" s="367">
        <f t="shared" si="1194"/>
        <v>4.2999999999999997E-2</v>
      </c>
      <c r="BN386" s="367">
        <f t="shared" si="1194"/>
        <v>4.2999999999999997E-2</v>
      </c>
      <c r="BO386" s="367" t="str">
        <f t="shared" si="1194"/>
        <v/>
      </c>
      <c r="BP386" s="367" t="str">
        <f t="shared" si="1194"/>
        <v/>
      </c>
      <c r="BQ386" s="367" t="str">
        <f t="shared" si="1194"/>
        <v/>
      </c>
      <c r="BR386" s="367" t="str">
        <f t="shared" ref="BR386:CA386" si="1195">IF(BR17="","",IF(BR$17&lt;$E$83,0,IF(BR$17=$E$83,$D382,IF(BR$17&gt;=$E$83+$D$384,$D383,BQ386+($D383-$D382)/$D384))))</f>
        <v/>
      </c>
      <c r="BS386" s="367" t="str">
        <f t="shared" si="1195"/>
        <v/>
      </c>
      <c r="BT386" s="367" t="str">
        <f t="shared" si="1195"/>
        <v/>
      </c>
      <c r="BU386" s="367" t="str">
        <f t="shared" si="1195"/>
        <v/>
      </c>
      <c r="BV386" s="367" t="str">
        <f t="shared" si="1195"/>
        <v/>
      </c>
      <c r="BW386" s="367" t="str">
        <f t="shared" si="1195"/>
        <v/>
      </c>
      <c r="BX386" s="367" t="str">
        <f t="shared" si="1195"/>
        <v/>
      </c>
      <c r="BY386" s="367" t="str">
        <f t="shared" si="1195"/>
        <v/>
      </c>
      <c r="BZ386" s="367" t="str">
        <f t="shared" si="1195"/>
        <v/>
      </c>
      <c r="CA386" s="367" t="str">
        <f t="shared" si="1195"/>
        <v/>
      </c>
      <c r="CB386" s="367" t="str">
        <f t="shared" ref="CB386" si="1196">IF(CB17="","",IF(CB$17&lt;$E$83,0,IF(CB$17=$E$83,$D382,IF(CB$17&gt;=$E$83+$D$384,$D383,CA386+($D383-$D382)/$D384))))</f>
        <v/>
      </c>
      <c r="CC386" s="367" t="str">
        <f t="shared" ref="CC386" si="1197">IF(CC17="","",IF(CC$17&lt;$E$83,0,IF(CC$17=$E$83,$D382,IF(CC$17&gt;=$E$83+$D$384,$D383,CB386+($D383-$D382)/$D384))))</f>
        <v/>
      </c>
      <c r="CD386" s="367" t="str">
        <f t="shared" ref="CD386" si="1198">IF(CD17="","",IF(CD$17&lt;$E$83,0,IF(CD$17=$E$83,$D382,IF(CD$17&gt;=$E$83+$D$384,$D383,CC386+($D383-$D382)/$D384))))</f>
        <v/>
      </c>
      <c r="CE386" s="367" t="str">
        <f t="shared" ref="CE386" si="1199">IF(CE17="","",IF(CE$17&lt;$E$83,0,IF(CE$17=$E$83,$D382,IF(CE$17&gt;=$E$83+$D$384,$D383,CD386+($D383-$D382)/$D384))))</f>
        <v/>
      </c>
      <c r="CF386" s="367" t="str">
        <f t="shared" ref="CF386" si="1200">IF(CF17="","",IF(CF$17&lt;$E$83,0,IF(CF$17=$E$83,$D382,IF(CF$17&gt;=$E$83+$D$384,$D383,CE386+($D383-$D382)/$D384))))</f>
        <v/>
      </c>
      <c r="CG386" s="367" t="str">
        <f t="shared" ref="CG386" si="1201">IF(CG17="","",IF(CG$17&lt;$E$83,0,IF(CG$17=$E$83,$D382,IF(CG$17&gt;=$E$83+$D$384,$D383,CF386+($D383-$D382)/$D384))))</f>
        <v/>
      </c>
      <c r="CH386" s="367" t="str">
        <f t="shared" ref="CH386" si="1202">IF(CH17="","",IF(CH$17&lt;$E$83,0,IF(CH$17=$E$83,$D382,IF(CH$17&gt;=$E$83+$D$384,$D383,CG386+($D383-$D382)/$D384))))</f>
        <v/>
      </c>
      <c r="CI386" s="367" t="str">
        <f t="shared" ref="CI386" si="1203">IF(CI17="","",IF(CI$17&lt;$E$83,0,IF(CI$17=$E$83,$D382,IF(CI$17&gt;=$E$83+$D$384,$D383,CH386+($D383-$D382)/$D384))))</f>
        <v/>
      </c>
      <c r="CJ386" s="367" t="str">
        <f t="shared" ref="CJ386" si="1204">IF(CJ17="","",IF(CJ$17&lt;$E$83,0,IF(CJ$17=$E$83,$D382,IF(CJ$17&gt;=$E$83+$D$384,$D383,CI386+($D383-$D382)/$D384))))</f>
        <v/>
      </c>
      <c r="CK386" s="367" t="str">
        <f t="shared" ref="CK386" si="1205">IF(CK17="","",IF(CK$17&lt;$E$83,0,IF(CK$17=$E$83,$D382,IF(CK$17&gt;=$E$83+$D$384,$D383,CJ386+($D383-$D382)/$D384))))</f>
        <v/>
      </c>
      <c r="CL386" s="367" t="str">
        <f t="shared" ref="CL386" si="1206">IF(CL17="","",IF(CL$17&lt;$E$83,0,IF(CL$17=$E$83,$D382,IF(CL$17&gt;=$E$83+$D$384,$D383,CK386+($D383-$D382)/$D384))))</f>
        <v/>
      </c>
      <c r="CM386" s="367" t="str">
        <f t="shared" ref="CM386" si="1207">IF(CM17="","",IF(CM$17&lt;$E$83,0,IF(CM$17=$E$83,$D382,IF(CM$17&gt;=$E$83+$D$384,$D383,CL386+($D383-$D382)/$D384))))</f>
        <v/>
      </c>
      <c r="CN386" s="367" t="str">
        <f t="shared" ref="CN386" si="1208">IF(CN17="","",IF(CN$17&lt;$E$83,0,IF(CN$17=$E$83,$D382,IF(CN$17&gt;=$E$83+$D$384,$D383,CM386+($D383-$D382)/$D384))))</f>
        <v/>
      </c>
      <c r="CO386" s="367" t="str">
        <f t="shared" ref="CO386" si="1209">IF(CO17="","",IF(CO$17&lt;$E$83,0,IF(CO$17=$E$83,$D382,IF(CO$17&gt;=$E$83+$D$384,$D383,CN386+($D383-$D382)/$D384))))</f>
        <v/>
      </c>
      <c r="CP386" s="367" t="str">
        <f t="shared" ref="CP386" si="1210">IF(CP17="","",IF(CP$17&lt;$E$83,0,IF(CP$17=$E$83,$D382,IF(CP$17&gt;=$E$83+$D$384,$D383,CO386+($D383-$D382)/$D384))))</f>
        <v/>
      </c>
      <c r="CQ386" s="367" t="str">
        <f t="shared" ref="CQ386" si="1211">IF(CQ17="","",IF(CQ$17&lt;$E$83,0,IF(CQ$17=$E$83,$D382,IF(CQ$17&gt;=$E$83+$D$384,$D383,CP386+($D383-$D382)/$D384))))</f>
        <v/>
      </c>
      <c r="CR386" s="367" t="str">
        <f t="shared" ref="CR386" si="1212">IF(CR17="","",IF(CR$17&lt;$E$83,0,IF(CR$17=$E$83,$D382,IF(CR$17&gt;=$E$83+$D$384,$D383,CQ386+($D383-$D382)/$D384))))</f>
        <v/>
      </c>
      <c r="CS386" s="367" t="str">
        <f t="shared" ref="CS386" si="1213">IF(CS17="","",IF(CS$17&lt;$E$83,0,IF(CS$17=$E$83,$D382,IF(CS$17&gt;=$E$83+$D$384,$D383,CR386+($D383-$D382)/$D384))))</f>
        <v/>
      </c>
      <c r="CT386" s="367" t="str">
        <f t="shared" ref="CT386" si="1214">IF(CT17="","",IF(CT$17&lt;$E$83,0,IF(CT$17=$E$83,$D382,IF(CT$17&gt;=$E$83+$D$384,$D383,CS386+($D383-$D382)/$D384))))</f>
        <v/>
      </c>
      <c r="CU386" s="367" t="str">
        <f t="shared" ref="CU386" si="1215">IF(CU17="","",IF(CU$17&lt;$E$83,0,IF(CU$17=$E$83,$D382,IF(CU$17&gt;=$E$83+$D$384,$D383,CT386+($D383-$D382)/$D384))))</f>
        <v/>
      </c>
      <c r="CV386" s="367" t="str">
        <f t="shared" ref="CV386" si="1216">IF(CV17="","",IF(CV$17&lt;$E$83,0,IF(CV$17=$E$83,$D382,IF(CV$17&gt;=$E$83+$D$384,$D383,CU386+($D383-$D382)/$D384))))</f>
        <v/>
      </c>
      <c r="CW386" s="367" t="str">
        <f t="shared" ref="CW386" si="1217">IF(CW17="","",IF(CW$17&lt;$E$83,0,IF(CW$17=$E$83,$D382,IF(CW$17&gt;=$E$83+$D$384,$D383,CV386+($D383-$D382)/$D384))))</f>
        <v/>
      </c>
      <c r="CX386" s="367" t="str">
        <f t="shared" ref="CX386" si="1218">IF(CX17="","",IF(CX$17&lt;$E$83,0,IF(CX$17=$E$83,$D382,IF(CX$17&gt;=$E$83+$D$384,$D383,CW386+($D383-$D382)/$D384))))</f>
        <v/>
      </c>
      <c r="CY386" s="367" t="str">
        <f t="shared" ref="CY386" si="1219">IF(CY17="","",IF(CY$17&lt;$E$83,0,IF(CY$17=$E$83,$D382,IF(CY$17&gt;=$E$83+$D$384,$D383,CX386+($D383-$D382)/$D384))))</f>
        <v/>
      </c>
      <c r="CZ386" s="367" t="str">
        <f t="shared" ref="CZ386" si="1220">IF(CZ17="","",IF(CZ$17&lt;$E$83,0,IF(CZ$17=$E$83,$D382,IF(CZ$17&gt;=$E$83+$D$384,$D383,CY386+($D383-$D382)/$D384))))</f>
        <v/>
      </c>
      <c r="DA386" s="367" t="str">
        <f t="shared" ref="DA386" si="1221">IF(DA17="","",IF(DA$17&lt;$E$83,0,IF(DA$17=$E$83,$D382,IF(DA$17&gt;=$E$83+$D$384,$D383,CZ386+($D383-$D382)/$D384))))</f>
        <v/>
      </c>
      <c r="DB386" s="367" t="str">
        <f t="shared" ref="DB386" si="1222">IF(DB17="","",IF(DB$17&lt;$E$83,0,IF(DB$17=$E$83,$D382,IF(DB$17&gt;=$E$83+$D$384,$D383,DA386+($D383-$D382)/$D384))))</f>
        <v/>
      </c>
      <c r="DC386" s="367" t="str">
        <f t="shared" ref="DC386" si="1223">IF(DC17="","",IF(DC$17&lt;$E$83,0,IF(DC$17=$E$83,$D382,IF(DC$17&gt;=$E$83+$D$384,$D383,DB386+($D383-$D382)/$D384))))</f>
        <v/>
      </c>
      <c r="DD386" s="367" t="str">
        <f t="shared" ref="DD386" si="1224">IF(DD17="","",IF(DD$17&lt;$E$83,0,IF(DD$17=$E$83,$D382,IF(DD$17&gt;=$E$83+$D$384,$D383,DC386+($D383-$D382)/$D384))))</f>
        <v/>
      </c>
      <c r="DE386" s="367" t="str">
        <f t="shared" ref="DE386" si="1225">IF(DE17="","",IF(DE$17&lt;$E$83,0,IF(DE$17=$E$83,$D382,IF(DE$17&gt;=$E$83+$D$384,$D383,DD386+($D383-$D382)/$D384))))</f>
        <v/>
      </c>
      <c r="DF386" s="367" t="str">
        <f t="shared" ref="DF386" si="1226">IF(DF17="","",IF(DF$17&lt;$E$83,0,IF(DF$17=$E$83,$D382,IF(DF$17&gt;=$E$83+$D$384,$D383,DE386+($D383-$D382)/$D384))))</f>
        <v/>
      </c>
      <c r="DG386" s="367" t="str">
        <f t="shared" ref="DG386" si="1227">IF(DG17="","",IF(DG$17&lt;$E$83,0,IF(DG$17=$E$83,$D382,IF(DG$17&gt;=$E$83+$D$384,$D383,DF386+($D383-$D382)/$D384))))</f>
        <v/>
      </c>
      <c r="DH386" s="367" t="str">
        <f t="shared" ref="DH386" si="1228">IF(DH17="","",IF(DH$17&lt;$E$83,0,IF(DH$17=$E$83,$D382,IF(DH$17&gt;=$E$83+$D$384,$D383,DG386+($D383-$D382)/$D384))))</f>
        <v/>
      </c>
      <c r="DI386" s="367" t="str">
        <f t="shared" ref="DI386" si="1229">IF(DI17="","",IF(DI$17&lt;$E$83,0,IF(DI$17=$E$83,$D382,IF(DI$17&gt;=$E$83+$D$384,$D383,DH386+($D383-$D382)/$D384))))</f>
        <v/>
      </c>
      <c r="DJ386" s="367" t="str">
        <f t="shared" ref="DJ386" si="1230">IF(DJ17="","",IF(DJ$17&lt;$E$83,0,IF(DJ$17=$E$83,$D382,IF(DJ$17&gt;=$E$83+$D$384,$D383,DI386+($D383-$D382)/$D384))))</f>
        <v/>
      </c>
      <c r="DK386" s="367" t="str">
        <f t="shared" ref="DK386" si="1231">IF(DK17="","",IF(DK$17&lt;$E$83,0,IF(DK$17=$E$83,$D382,IF(DK$17&gt;=$E$83+$D$384,$D383,DJ386+($D383-$D382)/$D384))))</f>
        <v/>
      </c>
      <c r="DL386" s="367" t="str">
        <f t="shared" ref="DL386" si="1232">IF(DL17="","",IF(DL$17&lt;$E$83,0,IF(DL$17=$E$83,$D382,IF(DL$17&gt;=$E$83+$D$384,$D383,DK386+($D383-$D382)/$D384))))</f>
        <v/>
      </c>
      <c r="DM386" s="367" t="str">
        <f t="shared" ref="DM386" si="1233">IF(DM17="","",IF(DM$17&lt;$E$83,0,IF(DM$17=$E$83,$D382,IF(DM$17&gt;=$E$83+$D$384,$D383,DL386+($D383-$D382)/$D384))))</f>
        <v/>
      </c>
      <c r="DN386" s="367" t="str">
        <f t="shared" ref="DN386" si="1234">IF(DN17="","",IF(DN$17&lt;$E$83,0,IF(DN$17=$E$83,$D382,IF(DN$17&gt;=$E$83+$D$384,$D383,DM386+($D383-$D382)/$D384))))</f>
        <v/>
      </c>
      <c r="DO386" s="378"/>
      <c r="DP386" s="50" t="s">
        <v>172</v>
      </c>
    </row>
    <row r="387" spans="3:121" s="29" customFormat="1" ht="15" customHeight="1">
      <c r="C387" s="354" t="str">
        <f>"Total " &amp;C381</f>
        <v>Total Utilities</v>
      </c>
      <c r="F387" s="51">
        <f t="shared" ref="F387:AK387" si="1235">IF(F17="","",F386*F354)</f>
        <v>0</v>
      </c>
      <c r="G387" s="51">
        <f t="shared" si="1235"/>
        <v>0</v>
      </c>
      <c r="H387" s="51">
        <f t="shared" si="1235"/>
        <v>0</v>
      </c>
      <c r="I387" s="51">
        <f t="shared" si="1235"/>
        <v>0</v>
      </c>
      <c r="J387" s="51">
        <f t="shared" si="1235"/>
        <v>0</v>
      </c>
      <c r="K387" s="51">
        <f t="shared" si="1235"/>
        <v>0</v>
      </c>
      <c r="L387" s="51">
        <f t="shared" si="1235"/>
        <v>0</v>
      </c>
      <c r="M387" s="51">
        <f t="shared" si="1235"/>
        <v>0</v>
      </c>
      <c r="N387" s="51">
        <f t="shared" si="1235"/>
        <v>0</v>
      </c>
      <c r="O387" s="51">
        <f t="shared" si="1235"/>
        <v>0</v>
      </c>
      <c r="P387" s="51">
        <f t="shared" si="1235"/>
        <v>0</v>
      </c>
      <c r="Q387" s="51">
        <f t="shared" si="1235"/>
        <v>0</v>
      </c>
      <c r="R387" s="51">
        <f t="shared" si="1235"/>
        <v>0</v>
      </c>
      <c r="S387" s="51">
        <f t="shared" si="1235"/>
        <v>0</v>
      </c>
      <c r="T387" s="51">
        <f t="shared" si="1235"/>
        <v>0</v>
      </c>
      <c r="U387" s="51">
        <f t="shared" si="1235"/>
        <v>0</v>
      </c>
      <c r="V387" s="51">
        <f t="shared" si="1235"/>
        <v>0</v>
      </c>
      <c r="W387" s="51">
        <f t="shared" si="1235"/>
        <v>0</v>
      </c>
      <c r="X387" s="51">
        <f t="shared" si="1235"/>
        <v>0</v>
      </c>
      <c r="Y387" s="51">
        <f t="shared" si="1235"/>
        <v>0</v>
      </c>
      <c r="Z387" s="51">
        <f t="shared" si="1235"/>
        <v>0</v>
      </c>
      <c r="AA387" s="51">
        <f t="shared" si="1235"/>
        <v>0</v>
      </c>
      <c r="AB387" s="51">
        <f t="shared" si="1235"/>
        <v>0</v>
      </c>
      <c r="AC387" s="51">
        <f t="shared" si="1235"/>
        <v>0</v>
      </c>
      <c r="AD387" s="51">
        <f t="shared" si="1235"/>
        <v>27857.193572846034</v>
      </c>
      <c r="AE387" s="51">
        <f t="shared" si="1235"/>
        <v>26992.795265057284</v>
      </c>
      <c r="AF387" s="51">
        <f t="shared" si="1235"/>
        <v>27923.494575344313</v>
      </c>
      <c r="AG387" s="51">
        <f t="shared" si="1235"/>
        <v>27051.510959616731</v>
      </c>
      <c r="AH387" s="51">
        <f t="shared" si="1235"/>
        <v>27968.744333265106</v>
      </c>
      <c r="AI387" s="51">
        <f t="shared" si="1235"/>
        <v>28000.051832574241</v>
      </c>
      <c r="AJ387" s="51">
        <f t="shared" si="1235"/>
        <v>27118.529614893243</v>
      </c>
      <c r="AK387" s="51">
        <f t="shared" si="1235"/>
        <v>28041.720324053367</v>
      </c>
      <c r="AL387" s="51">
        <f t="shared" ref="AL387:BQ387" si="1236">IF(AL17="","",AL386*AL354)</f>
        <v>27153.25176174736</v>
      </c>
      <c r="AM387" s="51">
        <f t="shared" si="1236"/>
        <v>28060.151623307815</v>
      </c>
      <c r="AN387" s="51">
        <f t="shared" si="1236"/>
        <v>28078.659305785201</v>
      </c>
      <c r="AO387" s="51">
        <f t="shared" si="1236"/>
        <v>25362.03127051935</v>
      </c>
      <c r="AP387" s="51">
        <f t="shared" si="1236"/>
        <v>28190.266572823588</v>
      </c>
      <c r="AQ387" s="51">
        <f t="shared" si="1236"/>
        <v>27374.639888516373</v>
      </c>
      <c r="AR387" s="51">
        <f t="shared" si="1236"/>
        <v>28370.800442881224</v>
      </c>
      <c r="AS387" s="51">
        <f t="shared" si="1236"/>
        <v>27554.506909233987</v>
      </c>
      <c r="AT387" s="51">
        <f t="shared" si="1236"/>
        <v>28554.75574609292</v>
      </c>
      <c r="AU387" s="51">
        <f t="shared" si="1236"/>
        <v>28649.44720409318</v>
      </c>
      <c r="AV387" s="51">
        <f t="shared" si="1236"/>
        <v>27808.675278834078</v>
      </c>
      <c r="AW387" s="51">
        <f t="shared" si="1236"/>
        <v>28807.701633653953</v>
      </c>
      <c r="AX387" s="51">
        <f t="shared" si="1236"/>
        <v>27964.440144284505</v>
      </c>
      <c r="AY387" s="51">
        <f t="shared" si="1236"/>
        <v>28966.250071404127</v>
      </c>
      <c r="AZ387" s="51">
        <f t="shared" si="1236"/>
        <v>29047.798136343859</v>
      </c>
      <c r="BA387" s="51">
        <f t="shared" si="1236"/>
        <v>26299.609870135744</v>
      </c>
      <c r="BB387" s="51">
        <f t="shared" si="1236"/>
        <v>29130.989633568806</v>
      </c>
      <c r="BC387" s="51">
        <f t="shared" si="1236"/>
        <v>28317.453763375732</v>
      </c>
      <c r="BD387" s="51">
        <f t="shared" si="1236"/>
        <v>29374.253626863021</v>
      </c>
      <c r="BE387" s="51">
        <f t="shared" si="1236"/>
        <v>28553.924167198365</v>
      </c>
      <c r="BF387" s="51">
        <f t="shared" si="1236"/>
        <v>29619.549043434567</v>
      </c>
      <c r="BG387" s="51">
        <f t="shared" si="1236"/>
        <v>29742.963831115547</v>
      </c>
      <c r="BH387" s="51">
        <f t="shared" si="1236"/>
        <v>28912.337468371428</v>
      </c>
      <c r="BI387" s="51">
        <f t="shared" si="1236"/>
        <v>29991.338233941355</v>
      </c>
      <c r="BJ387" s="51">
        <f t="shared" si="1236"/>
        <v>29153.775564244461</v>
      </c>
      <c r="BK387" s="51">
        <f t="shared" si="1236"/>
        <v>30241.786735512982</v>
      </c>
      <c r="BL387" s="51">
        <f t="shared" si="1236"/>
        <v>30367.794180244287</v>
      </c>
      <c r="BM387" s="51">
        <f t="shared" si="1236"/>
        <v>28531.982208189027</v>
      </c>
      <c r="BN387" s="51">
        <f t="shared" si="1236"/>
        <v>30570.562472635291</v>
      </c>
      <c r="BO387" s="51" t="str">
        <f t="shared" si="1236"/>
        <v/>
      </c>
      <c r="BP387" s="51" t="str">
        <f t="shared" si="1236"/>
        <v/>
      </c>
      <c r="BQ387" s="51" t="str">
        <f t="shared" si="1236"/>
        <v/>
      </c>
      <c r="BR387" s="51" t="str">
        <f t="shared" ref="BR387:CA387" si="1237">IF(BR17="","",BR386*BR354)</f>
        <v/>
      </c>
      <c r="BS387" s="51" t="str">
        <f t="shared" si="1237"/>
        <v/>
      </c>
      <c r="BT387" s="51" t="str">
        <f t="shared" si="1237"/>
        <v/>
      </c>
      <c r="BU387" s="51" t="str">
        <f t="shared" si="1237"/>
        <v/>
      </c>
      <c r="BV387" s="51" t="str">
        <f t="shared" si="1237"/>
        <v/>
      </c>
      <c r="BW387" s="51" t="str">
        <f t="shared" si="1237"/>
        <v/>
      </c>
      <c r="BX387" s="51" t="str">
        <f t="shared" si="1237"/>
        <v/>
      </c>
      <c r="BY387" s="51" t="str">
        <f t="shared" si="1237"/>
        <v/>
      </c>
      <c r="BZ387" s="51" t="str">
        <f t="shared" si="1237"/>
        <v/>
      </c>
      <c r="CA387" s="51" t="str">
        <f t="shared" si="1237"/>
        <v/>
      </c>
      <c r="CB387" s="51" t="str">
        <f t="shared" ref="CB387:DN387" si="1238">IF(CB17="","",CB386*CB354)</f>
        <v/>
      </c>
      <c r="CC387" s="51" t="str">
        <f t="shared" si="1238"/>
        <v/>
      </c>
      <c r="CD387" s="51" t="str">
        <f t="shared" si="1238"/>
        <v/>
      </c>
      <c r="CE387" s="51" t="str">
        <f t="shared" si="1238"/>
        <v/>
      </c>
      <c r="CF387" s="51" t="str">
        <f t="shared" si="1238"/>
        <v/>
      </c>
      <c r="CG387" s="51" t="str">
        <f t="shared" si="1238"/>
        <v/>
      </c>
      <c r="CH387" s="51" t="str">
        <f t="shared" si="1238"/>
        <v/>
      </c>
      <c r="CI387" s="51" t="str">
        <f t="shared" si="1238"/>
        <v/>
      </c>
      <c r="CJ387" s="51" t="str">
        <f t="shared" si="1238"/>
        <v/>
      </c>
      <c r="CK387" s="51" t="str">
        <f t="shared" si="1238"/>
        <v/>
      </c>
      <c r="CL387" s="51" t="str">
        <f t="shared" si="1238"/>
        <v/>
      </c>
      <c r="CM387" s="51" t="str">
        <f t="shared" si="1238"/>
        <v/>
      </c>
      <c r="CN387" s="51" t="str">
        <f t="shared" si="1238"/>
        <v/>
      </c>
      <c r="CO387" s="51" t="str">
        <f t="shared" si="1238"/>
        <v/>
      </c>
      <c r="CP387" s="51" t="str">
        <f t="shared" si="1238"/>
        <v/>
      </c>
      <c r="CQ387" s="51" t="str">
        <f t="shared" si="1238"/>
        <v/>
      </c>
      <c r="CR387" s="51" t="str">
        <f t="shared" si="1238"/>
        <v/>
      </c>
      <c r="CS387" s="51" t="str">
        <f t="shared" si="1238"/>
        <v/>
      </c>
      <c r="CT387" s="51" t="str">
        <f t="shared" si="1238"/>
        <v/>
      </c>
      <c r="CU387" s="51" t="str">
        <f t="shared" si="1238"/>
        <v/>
      </c>
      <c r="CV387" s="51" t="str">
        <f t="shared" si="1238"/>
        <v/>
      </c>
      <c r="CW387" s="51" t="str">
        <f t="shared" si="1238"/>
        <v/>
      </c>
      <c r="CX387" s="51" t="str">
        <f t="shared" si="1238"/>
        <v/>
      </c>
      <c r="CY387" s="51" t="str">
        <f t="shared" si="1238"/>
        <v/>
      </c>
      <c r="CZ387" s="51" t="str">
        <f t="shared" si="1238"/>
        <v/>
      </c>
      <c r="DA387" s="51" t="str">
        <f t="shared" si="1238"/>
        <v/>
      </c>
      <c r="DB387" s="51" t="str">
        <f t="shared" si="1238"/>
        <v/>
      </c>
      <c r="DC387" s="51" t="str">
        <f t="shared" si="1238"/>
        <v/>
      </c>
      <c r="DD387" s="51" t="str">
        <f t="shared" si="1238"/>
        <v/>
      </c>
      <c r="DE387" s="51" t="str">
        <f t="shared" si="1238"/>
        <v/>
      </c>
      <c r="DF387" s="51" t="str">
        <f t="shared" si="1238"/>
        <v/>
      </c>
      <c r="DG387" s="51" t="str">
        <f t="shared" si="1238"/>
        <v/>
      </c>
      <c r="DH387" s="51" t="str">
        <f t="shared" si="1238"/>
        <v/>
      </c>
      <c r="DI387" s="51" t="str">
        <f t="shared" si="1238"/>
        <v/>
      </c>
      <c r="DJ387" s="51" t="str">
        <f t="shared" si="1238"/>
        <v/>
      </c>
      <c r="DK387" s="51" t="str">
        <f t="shared" si="1238"/>
        <v/>
      </c>
      <c r="DL387" s="51" t="str">
        <f t="shared" si="1238"/>
        <v/>
      </c>
      <c r="DM387" s="51" t="str">
        <f t="shared" si="1238"/>
        <v/>
      </c>
      <c r="DN387" s="51" t="str">
        <f t="shared" si="1238"/>
        <v/>
      </c>
      <c r="DO387" s="310">
        <f>SUM(F387:DN387)</f>
        <v>1049705.7372660025</v>
      </c>
      <c r="DP387" s="50" t="s">
        <v>172</v>
      </c>
    </row>
    <row r="388" spans="3:121" s="29" customFormat="1" ht="15" customHeight="1">
      <c r="F388" s="167"/>
      <c r="G388" s="167"/>
      <c r="H388" s="167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50" t="s">
        <v>172</v>
      </c>
      <c r="DQ388" s="50"/>
    </row>
    <row r="389" spans="3:121" s="29" customFormat="1" ht="15" customHeight="1">
      <c r="C389" s="371" t="s">
        <v>425</v>
      </c>
      <c r="F389" s="167"/>
      <c r="G389" s="167"/>
      <c r="H389" s="167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50" t="s">
        <v>172</v>
      </c>
      <c r="DQ389" s="50"/>
    </row>
    <row r="390" spans="3:121" s="29" customFormat="1" ht="15" customHeight="1">
      <c r="C390" s="366" t="s">
        <v>423</v>
      </c>
      <c r="D390" s="370">
        <v>0.05</v>
      </c>
      <c r="F390" s="167"/>
      <c r="G390" s="167"/>
      <c r="H390" s="167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50" t="s">
        <v>172</v>
      </c>
      <c r="DQ390" s="50"/>
    </row>
    <row r="391" spans="3:121" s="29" customFormat="1" ht="15" customHeight="1">
      <c r="C391" s="366" t="s">
        <v>422</v>
      </c>
      <c r="D391" s="370">
        <v>5.8000000000000003E-2</v>
      </c>
      <c r="F391" s="167"/>
      <c r="G391" s="167"/>
      <c r="H391" s="167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50" t="s">
        <v>172</v>
      </c>
      <c r="DQ391" s="50"/>
    </row>
    <row r="392" spans="3:121" s="29" customFormat="1" ht="15" customHeight="1">
      <c r="C392" s="366" t="s">
        <v>421</v>
      </c>
      <c r="D392" s="369">
        <v>24</v>
      </c>
      <c r="F392" s="167"/>
      <c r="G392" s="167"/>
      <c r="H392" s="167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50" t="s">
        <v>172</v>
      </c>
      <c r="DQ392" s="50"/>
    </row>
    <row r="393" spans="3:121" s="29" customFormat="1" ht="15" customHeight="1">
      <c r="C393" s="368"/>
      <c r="F393" s="377"/>
      <c r="G393" s="167"/>
      <c r="H393" s="167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50" t="s">
        <v>172</v>
      </c>
      <c r="DQ393" s="50"/>
    </row>
    <row r="394" spans="3:121" s="29" customFormat="1" ht="15" customHeight="1">
      <c r="C394" s="366" t="s">
        <v>417</v>
      </c>
      <c r="D394" s="129"/>
      <c r="E394" s="129"/>
      <c r="F394" s="367">
        <f t="shared" ref="F394:AK394" si="1239">IF(F17="","",IF(F$17&lt;$E$83,0,IF(F$17=$E$83,$D390,IF(F$17&gt;=$E$83+$D$392,$D391,E394+($D391-$D390)/$D392))))</f>
        <v>0</v>
      </c>
      <c r="G394" s="367">
        <f t="shared" si="1239"/>
        <v>0</v>
      </c>
      <c r="H394" s="367">
        <f t="shared" si="1239"/>
        <v>0</v>
      </c>
      <c r="I394" s="367">
        <f t="shared" si="1239"/>
        <v>0</v>
      </c>
      <c r="J394" s="367">
        <f t="shared" si="1239"/>
        <v>0</v>
      </c>
      <c r="K394" s="367">
        <f t="shared" si="1239"/>
        <v>0</v>
      </c>
      <c r="L394" s="367">
        <f t="shared" si="1239"/>
        <v>0</v>
      </c>
      <c r="M394" s="367">
        <f t="shared" si="1239"/>
        <v>0</v>
      </c>
      <c r="N394" s="367">
        <f t="shared" si="1239"/>
        <v>0</v>
      </c>
      <c r="O394" s="367">
        <f t="shared" si="1239"/>
        <v>0</v>
      </c>
      <c r="P394" s="367">
        <f t="shared" si="1239"/>
        <v>0</v>
      </c>
      <c r="Q394" s="367">
        <f t="shared" si="1239"/>
        <v>0</v>
      </c>
      <c r="R394" s="367">
        <f t="shared" si="1239"/>
        <v>0</v>
      </c>
      <c r="S394" s="367">
        <f t="shared" si="1239"/>
        <v>0</v>
      </c>
      <c r="T394" s="367">
        <f t="shared" si="1239"/>
        <v>0</v>
      </c>
      <c r="U394" s="367">
        <f t="shared" si="1239"/>
        <v>0</v>
      </c>
      <c r="V394" s="367">
        <f t="shared" si="1239"/>
        <v>0</v>
      </c>
      <c r="W394" s="367">
        <f t="shared" si="1239"/>
        <v>0</v>
      </c>
      <c r="X394" s="367">
        <f t="shared" si="1239"/>
        <v>0</v>
      </c>
      <c r="Y394" s="367">
        <f t="shared" si="1239"/>
        <v>0</v>
      </c>
      <c r="Z394" s="367">
        <f t="shared" si="1239"/>
        <v>0</v>
      </c>
      <c r="AA394" s="367">
        <f t="shared" si="1239"/>
        <v>0</v>
      </c>
      <c r="AB394" s="367">
        <f t="shared" si="1239"/>
        <v>0</v>
      </c>
      <c r="AC394" s="367">
        <f t="shared" si="1239"/>
        <v>0</v>
      </c>
      <c r="AD394" s="367">
        <f t="shared" si="1239"/>
        <v>0.05</v>
      </c>
      <c r="AE394" s="367">
        <f t="shared" si="1239"/>
        <v>5.0333333333333334E-2</v>
      </c>
      <c r="AF394" s="367">
        <f t="shared" si="1239"/>
        <v>5.0666666666666665E-2</v>
      </c>
      <c r="AG394" s="367">
        <f t="shared" si="1239"/>
        <v>5.0999999999999997E-2</v>
      </c>
      <c r="AH394" s="367">
        <f t="shared" si="1239"/>
        <v>5.1333333333333328E-2</v>
      </c>
      <c r="AI394" s="367">
        <f t="shared" si="1239"/>
        <v>5.1666666666666659E-2</v>
      </c>
      <c r="AJ394" s="367">
        <f t="shared" si="1239"/>
        <v>5.1999999999999991E-2</v>
      </c>
      <c r="AK394" s="367">
        <f t="shared" si="1239"/>
        <v>5.2333333333333322E-2</v>
      </c>
      <c r="AL394" s="367">
        <f t="shared" ref="AL394:BQ394" si="1240">IF(AL17="","",IF(AL$17&lt;$E$83,0,IF(AL$17=$E$83,$D390,IF(AL$17&gt;=$E$83+$D$392,$D391,AK394+($D391-$D390)/$D392))))</f>
        <v>5.2666666666666653E-2</v>
      </c>
      <c r="AM394" s="367">
        <f t="shared" si="1240"/>
        <v>5.2999999999999985E-2</v>
      </c>
      <c r="AN394" s="367">
        <f t="shared" si="1240"/>
        <v>5.3333333333333316E-2</v>
      </c>
      <c r="AO394" s="367">
        <f t="shared" si="1240"/>
        <v>5.3666666666666647E-2</v>
      </c>
      <c r="AP394" s="367">
        <f t="shared" si="1240"/>
        <v>5.3999999999999979E-2</v>
      </c>
      <c r="AQ394" s="367">
        <f t="shared" si="1240"/>
        <v>5.433333333333331E-2</v>
      </c>
      <c r="AR394" s="367">
        <f t="shared" si="1240"/>
        <v>5.4666666666666641E-2</v>
      </c>
      <c r="AS394" s="367">
        <f t="shared" si="1240"/>
        <v>5.4999999999999973E-2</v>
      </c>
      <c r="AT394" s="367">
        <f t="shared" si="1240"/>
        <v>5.5333333333333304E-2</v>
      </c>
      <c r="AU394" s="367">
        <f t="shared" si="1240"/>
        <v>5.5666666666666635E-2</v>
      </c>
      <c r="AV394" s="367">
        <f t="shared" si="1240"/>
        <v>5.5999999999999966E-2</v>
      </c>
      <c r="AW394" s="367">
        <f t="shared" si="1240"/>
        <v>5.6333333333333298E-2</v>
      </c>
      <c r="AX394" s="367">
        <f t="shared" si="1240"/>
        <v>5.6666666666666629E-2</v>
      </c>
      <c r="AY394" s="367">
        <f t="shared" si="1240"/>
        <v>5.699999999999996E-2</v>
      </c>
      <c r="AZ394" s="367">
        <f t="shared" si="1240"/>
        <v>5.7333333333333292E-2</v>
      </c>
      <c r="BA394" s="367">
        <f t="shared" si="1240"/>
        <v>5.7666666666666623E-2</v>
      </c>
      <c r="BB394" s="367">
        <f t="shared" si="1240"/>
        <v>5.8000000000000003E-2</v>
      </c>
      <c r="BC394" s="367">
        <f t="shared" si="1240"/>
        <v>5.8000000000000003E-2</v>
      </c>
      <c r="BD394" s="367">
        <f t="shared" si="1240"/>
        <v>5.8000000000000003E-2</v>
      </c>
      <c r="BE394" s="367">
        <f t="shared" si="1240"/>
        <v>5.8000000000000003E-2</v>
      </c>
      <c r="BF394" s="367">
        <f t="shared" si="1240"/>
        <v>5.8000000000000003E-2</v>
      </c>
      <c r="BG394" s="367">
        <f t="shared" si="1240"/>
        <v>5.8000000000000003E-2</v>
      </c>
      <c r="BH394" s="367">
        <f t="shared" si="1240"/>
        <v>5.8000000000000003E-2</v>
      </c>
      <c r="BI394" s="367">
        <f t="shared" si="1240"/>
        <v>5.8000000000000003E-2</v>
      </c>
      <c r="BJ394" s="367">
        <f t="shared" si="1240"/>
        <v>5.8000000000000003E-2</v>
      </c>
      <c r="BK394" s="367">
        <f t="shared" si="1240"/>
        <v>5.8000000000000003E-2</v>
      </c>
      <c r="BL394" s="367">
        <f t="shared" si="1240"/>
        <v>5.8000000000000003E-2</v>
      </c>
      <c r="BM394" s="367">
        <f t="shared" si="1240"/>
        <v>5.8000000000000003E-2</v>
      </c>
      <c r="BN394" s="367">
        <f t="shared" si="1240"/>
        <v>5.8000000000000003E-2</v>
      </c>
      <c r="BO394" s="367" t="str">
        <f t="shared" si="1240"/>
        <v/>
      </c>
      <c r="BP394" s="367" t="str">
        <f t="shared" si="1240"/>
        <v/>
      </c>
      <c r="BQ394" s="367" t="str">
        <f t="shared" si="1240"/>
        <v/>
      </c>
      <c r="BR394" s="367" t="str">
        <f t="shared" ref="BR394:CA394" si="1241">IF(BR17="","",IF(BR$17&lt;$E$83,0,IF(BR$17=$E$83,$D390,IF(BR$17&gt;=$E$83+$D$392,$D391,BQ394+($D391-$D390)/$D392))))</f>
        <v/>
      </c>
      <c r="BS394" s="367" t="str">
        <f t="shared" si="1241"/>
        <v/>
      </c>
      <c r="BT394" s="367" t="str">
        <f t="shared" si="1241"/>
        <v/>
      </c>
      <c r="BU394" s="367" t="str">
        <f t="shared" si="1241"/>
        <v/>
      </c>
      <c r="BV394" s="367" t="str">
        <f t="shared" si="1241"/>
        <v/>
      </c>
      <c r="BW394" s="367" t="str">
        <f t="shared" si="1241"/>
        <v/>
      </c>
      <c r="BX394" s="367" t="str">
        <f t="shared" si="1241"/>
        <v/>
      </c>
      <c r="BY394" s="367" t="str">
        <f t="shared" si="1241"/>
        <v/>
      </c>
      <c r="BZ394" s="367" t="str">
        <f t="shared" si="1241"/>
        <v/>
      </c>
      <c r="CA394" s="367" t="str">
        <f t="shared" si="1241"/>
        <v/>
      </c>
      <c r="CB394" s="367" t="str">
        <f t="shared" ref="CB394" si="1242">IF(CB17="","",IF(CB$17&lt;$E$83,0,IF(CB$17=$E$83,$D390,IF(CB$17&gt;=$E$83+$D$392,$D391,CA394+($D391-$D390)/$D392))))</f>
        <v/>
      </c>
      <c r="CC394" s="367" t="str">
        <f t="shared" ref="CC394" si="1243">IF(CC17="","",IF(CC$17&lt;$E$83,0,IF(CC$17=$E$83,$D390,IF(CC$17&gt;=$E$83+$D$392,$D391,CB394+($D391-$D390)/$D392))))</f>
        <v/>
      </c>
      <c r="CD394" s="367" t="str">
        <f t="shared" ref="CD394" si="1244">IF(CD17="","",IF(CD$17&lt;$E$83,0,IF(CD$17=$E$83,$D390,IF(CD$17&gt;=$E$83+$D$392,$D391,CC394+($D391-$D390)/$D392))))</f>
        <v/>
      </c>
      <c r="CE394" s="367" t="str">
        <f t="shared" ref="CE394" si="1245">IF(CE17="","",IF(CE$17&lt;$E$83,0,IF(CE$17=$E$83,$D390,IF(CE$17&gt;=$E$83+$D$392,$D391,CD394+($D391-$D390)/$D392))))</f>
        <v/>
      </c>
      <c r="CF394" s="367" t="str">
        <f t="shared" ref="CF394" si="1246">IF(CF17="","",IF(CF$17&lt;$E$83,0,IF(CF$17=$E$83,$D390,IF(CF$17&gt;=$E$83+$D$392,$D391,CE394+($D391-$D390)/$D392))))</f>
        <v/>
      </c>
      <c r="CG394" s="367" t="str">
        <f t="shared" ref="CG394" si="1247">IF(CG17="","",IF(CG$17&lt;$E$83,0,IF(CG$17=$E$83,$D390,IF(CG$17&gt;=$E$83+$D$392,$D391,CF394+($D391-$D390)/$D392))))</f>
        <v/>
      </c>
      <c r="CH394" s="367" t="str">
        <f t="shared" ref="CH394" si="1248">IF(CH17="","",IF(CH$17&lt;$E$83,0,IF(CH$17=$E$83,$D390,IF(CH$17&gt;=$E$83+$D$392,$D391,CG394+($D391-$D390)/$D392))))</f>
        <v/>
      </c>
      <c r="CI394" s="367" t="str">
        <f t="shared" ref="CI394" si="1249">IF(CI17="","",IF(CI$17&lt;$E$83,0,IF(CI$17=$E$83,$D390,IF(CI$17&gt;=$E$83+$D$392,$D391,CH394+($D391-$D390)/$D392))))</f>
        <v/>
      </c>
      <c r="CJ394" s="367" t="str">
        <f t="shared" ref="CJ394" si="1250">IF(CJ17="","",IF(CJ$17&lt;$E$83,0,IF(CJ$17=$E$83,$D390,IF(CJ$17&gt;=$E$83+$D$392,$D391,CI394+($D391-$D390)/$D392))))</f>
        <v/>
      </c>
      <c r="CK394" s="367" t="str">
        <f t="shared" ref="CK394" si="1251">IF(CK17="","",IF(CK$17&lt;$E$83,0,IF(CK$17=$E$83,$D390,IF(CK$17&gt;=$E$83+$D$392,$D391,CJ394+($D391-$D390)/$D392))))</f>
        <v/>
      </c>
      <c r="CL394" s="367" t="str">
        <f t="shared" ref="CL394" si="1252">IF(CL17="","",IF(CL$17&lt;$E$83,0,IF(CL$17=$E$83,$D390,IF(CL$17&gt;=$E$83+$D$392,$D391,CK394+($D391-$D390)/$D392))))</f>
        <v/>
      </c>
      <c r="CM394" s="367" t="str">
        <f t="shared" ref="CM394" si="1253">IF(CM17="","",IF(CM$17&lt;$E$83,0,IF(CM$17=$E$83,$D390,IF(CM$17&gt;=$E$83+$D$392,$D391,CL394+($D391-$D390)/$D392))))</f>
        <v/>
      </c>
      <c r="CN394" s="367" t="str">
        <f t="shared" ref="CN394" si="1254">IF(CN17="","",IF(CN$17&lt;$E$83,0,IF(CN$17=$E$83,$D390,IF(CN$17&gt;=$E$83+$D$392,$D391,CM394+($D391-$D390)/$D392))))</f>
        <v/>
      </c>
      <c r="CO394" s="367" t="str">
        <f t="shared" ref="CO394" si="1255">IF(CO17="","",IF(CO$17&lt;$E$83,0,IF(CO$17=$E$83,$D390,IF(CO$17&gt;=$E$83+$D$392,$D391,CN394+($D391-$D390)/$D392))))</f>
        <v/>
      </c>
      <c r="CP394" s="367" t="str">
        <f t="shared" ref="CP394" si="1256">IF(CP17="","",IF(CP$17&lt;$E$83,0,IF(CP$17=$E$83,$D390,IF(CP$17&gt;=$E$83+$D$392,$D391,CO394+($D391-$D390)/$D392))))</f>
        <v/>
      </c>
      <c r="CQ394" s="367" t="str">
        <f t="shared" ref="CQ394" si="1257">IF(CQ17="","",IF(CQ$17&lt;$E$83,0,IF(CQ$17=$E$83,$D390,IF(CQ$17&gt;=$E$83+$D$392,$D391,CP394+($D391-$D390)/$D392))))</f>
        <v/>
      </c>
      <c r="CR394" s="367" t="str">
        <f t="shared" ref="CR394" si="1258">IF(CR17="","",IF(CR$17&lt;$E$83,0,IF(CR$17=$E$83,$D390,IF(CR$17&gt;=$E$83+$D$392,$D391,CQ394+($D391-$D390)/$D392))))</f>
        <v/>
      </c>
      <c r="CS394" s="367" t="str">
        <f t="shared" ref="CS394" si="1259">IF(CS17="","",IF(CS$17&lt;$E$83,0,IF(CS$17=$E$83,$D390,IF(CS$17&gt;=$E$83+$D$392,$D391,CR394+($D391-$D390)/$D392))))</f>
        <v/>
      </c>
      <c r="CT394" s="367" t="str">
        <f t="shared" ref="CT394" si="1260">IF(CT17="","",IF(CT$17&lt;$E$83,0,IF(CT$17=$E$83,$D390,IF(CT$17&gt;=$E$83+$D$392,$D391,CS394+($D391-$D390)/$D392))))</f>
        <v/>
      </c>
      <c r="CU394" s="367" t="str">
        <f t="shared" ref="CU394" si="1261">IF(CU17="","",IF(CU$17&lt;$E$83,0,IF(CU$17=$E$83,$D390,IF(CU$17&gt;=$E$83+$D$392,$D391,CT394+($D391-$D390)/$D392))))</f>
        <v/>
      </c>
      <c r="CV394" s="367" t="str">
        <f t="shared" ref="CV394" si="1262">IF(CV17="","",IF(CV$17&lt;$E$83,0,IF(CV$17=$E$83,$D390,IF(CV$17&gt;=$E$83+$D$392,$D391,CU394+($D391-$D390)/$D392))))</f>
        <v/>
      </c>
      <c r="CW394" s="367" t="str">
        <f t="shared" ref="CW394" si="1263">IF(CW17="","",IF(CW$17&lt;$E$83,0,IF(CW$17=$E$83,$D390,IF(CW$17&gt;=$E$83+$D$392,$D391,CV394+($D391-$D390)/$D392))))</f>
        <v/>
      </c>
      <c r="CX394" s="367" t="str">
        <f t="shared" ref="CX394" si="1264">IF(CX17="","",IF(CX$17&lt;$E$83,0,IF(CX$17=$E$83,$D390,IF(CX$17&gt;=$E$83+$D$392,$D391,CW394+($D391-$D390)/$D392))))</f>
        <v/>
      </c>
      <c r="CY394" s="367" t="str">
        <f t="shared" ref="CY394" si="1265">IF(CY17="","",IF(CY$17&lt;$E$83,0,IF(CY$17=$E$83,$D390,IF(CY$17&gt;=$E$83+$D$392,$D391,CX394+($D391-$D390)/$D392))))</f>
        <v/>
      </c>
      <c r="CZ394" s="367" t="str">
        <f t="shared" ref="CZ394" si="1266">IF(CZ17="","",IF(CZ$17&lt;$E$83,0,IF(CZ$17=$E$83,$D390,IF(CZ$17&gt;=$E$83+$D$392,$D391,CY394+($D391-$D390)/$D392))))</f>
        <v/>
      </c>
      <c r="DA394" s="367" t="str">
        <f t="shared" ref="DA394" si="1267">IF(DA17="","",IF(DA$17&lt;$E$83,0,IF(DA$17=$E$83,$D390,IF(DA$17&gt;=$E$83+$D$392,$D391,CZ394+($D391-$D390)/$D392))))</f>
        <v/>
      </c>
      <c r="DB394" s="367" t="str">
        <f t="shared" ref="DB394" si="1268">IF(DB17="","",IF(DB$17&lt;$E$83,0,IF(DB$17=$E$83,$D390,IF(DB$17&gt;=$E$83+$D$392,$D391,DA394+($D391-$D390)/$D392))))</f>
        <v/>
      </c>
      <c r="DC394" s="367" t="str">
        <f t="shared" ref="DC394" si="1269">IF(DC17="","",IF(DC$17&lt;$E$83,0,IF(DC$17=$E$83,$D390,IF(DC$17&gt;=$E$83+$D$392,$D391,DB394+($D391-$D390)/$D392))))</f>
        <v/>
      </c>
      <c r="DD394" s="367" t="str">
        <f t="shared" ref="DD394" si="1270">IF(DD17="","",IF(DD$17&lt;$E$83,0,IF(DD$17=$E$83,$D390,IF(DD$17&gt;=$E$83+$D$392,$D391,DC394+($D391-$D390)/$D392))))</f>
        <v/>
      </c>
      <c r="DE394" s="367" t="str">
        <f t="shared" ref="DE394" si="1271">IF(DE17="","",IF(DE$17&lt;$E$83,0,IF(DE$17=$E$83,$D390,IF(DE$17&gt;=$E$83+$D$392,$D391,DD394+($D391-$D390)/$D392))))</f>
        <v/>
      </c>
      <c r="DF394" s="367" t="str">
        <f t="shared" ref="DF394" si="1272">IF(DF17="","",IF(DF$17&lt;$E$83,0,IF(DF$17=$E$83,$D390,IF(DF$17&gt;=$E$83+$D$392,$D391,DE394+($D391-$D390)/$D392))))</f>
        <v/>
      </c>
      <c r="DG394" s="367" t="str">
        <f t="shared" ref="DG394" si="1273">IF(DG17="","",IF(DG$17&lt;$E$83,0,IF(DG$17=$E$83,$D390,IF(DG$17&gt;=$E$83+$D$392,$D391,DF394+($D391-$D390)/$D392))))</f>
        <v/>
      </c>
      <c r="DH394" s="367" t="str">
        <f t="shared" ref="DH394" si="1274">IF(DH17="","",IF(DH$17&lt;$E$83,0,IF(DH$17=$E$83,$D390,IF(DH$17&gt;=$E$83+$D$392,$D391,DG394+($D391-$D390)/$D392))))</f>
        <v/>
      </c>
      <c r="DI394" s="367" t="str">
        <f t="shared" ref="DI394" si="1275">IF(DI17="","",IF(DI$17&lt;$E$83,0,IF(DI$17=$E$83,$D390,IF(DI$17&gt;=$E$83+$D$392,$D391,DH394+($D391-$D390)/$D392))))</f>
        <v/>
      </c>
      <c r="DJ394" s="367" t="str">
        <f t="shared" ref="DJ394" si="1276">IF(DJ17="","",IF(DJ$17&lt;$E$83,0,IF(DJ$17=$E$83,$D390,IF(DJ$17&gt;=$E$83+$D$392,$D391,DI394+($D391-$D390)/$D392))))</f>
        <v/>
      </c>
      <c r="DK394" s="367" t="str">
        <f t="shared" ref="DK394" si="1277">IF(DK17="","",IF(DK$17&lt;$E$83,0,IF(DK$17=$E$83,$D390,IF(DK$17&gt;=$E$83+$D$392,$D391,DJ394+($D391-$D390)/$D392))))</f>
        <v/>
      </c>
      <c r="DL394" s="367" t="str">
        <f t="shared" ref="DL394" si="1278">IF(DL17="","",IF(DL$17&lt;$E$83,0,IF(DL$17=$E$83,$D390,IF(DL$17&gt;=$E$83+$D$392,$D391,DK394+($D391-$D390)/$D392))))</f>
        <v/>
      </c>
      <c r="DM394" s="367" t="str">
        <f t="shared" ref="DM394" si="1279">IF(DM17="","",IF(DM$17&lt;$E$83,0,IF(DM$17=$E$83,$D390,IF(DM$17&gt;=$E$83+$D$392,$D391,DL394+($D391-$D390)/$D392))))</f>
        <v/>
      </c>
      <c r="DN394" s="367" t="str">
        <f t="shared" ref="DN394" si="1280">IF(DN17="","",IF(DN$17&lt;$E$83,0,IF(DN$17=$E$83,$D390,IF(DN$17&gt;=$E$83+$D$392,$D391,DM394+($D391-$D390)/$D392))))</f>
        <v/>
      </c>
      <c r="DO394" s="65"/>
      <c r="DP394" s="50" t="s">
        <v>172</v>
      </c>
      <c r="DQ394" s="50"/>
    </row>
    <row r="395" spans="3:121" s="29" customFormat="1" ht="15" customHeight="1">
      <c r="C395" s="354" t="str">
        <f>"Total " &amp;C389</f>
        <v>Total Repairs &amp; Maintenance</v>
      </c>
      <c r="F395" s="51">
        <f t="shared" ref="F395:AK395" si="1281">IF(F17="","",F394*F354)</f>
        <v>0</v>
      </c>
      <c r="G395" s="51">
        <f t="shared" si="1281"/>
        <v>0</v>
      </c>
      <c r="H395" s="51">
        <f t="shared" si="1281"/>
        <v>0</v>
      </c>
      <c r="I395" s="51">
        <f t="shared" si="1281"/>
        <v>0</v>
      </c>
      <c r="J395" s="51">
        <f t="shared" si="1281"/>
        <v>0</v>
      </c>
      <c r="K395" s="51">
        <f t="shared" si="1281"/>
        <v>0</v>
      </c>
      <c r="L395" s="51">
        <f t="shared" si="1281"/>
        <v>0</v>
      </c>
      <c r="M395" s="51">
        <f t="shared" si="1281"/>
        <v>0</v>
      </c>
      <c r="N395" s="51">
        <f t="shared" si="1281"/>
        <v>0</v>
      </c>
      <c r="O395" s="51">
        <f t="shared" si="1281"/>
        <v>0</v>
      </c>
      <c r="P395" s="51">
        <f t="shared" si="1281"/>
        <v>0</v>
      </c>
      <c r="Q395" s="51">
        <f t="shared" si="1281"/>
        <v>0</v>
      </c>
      <c r="R395" s="51">
        <f t="shared" si="1281"/>
        <v>0</v>
      </c>
      <c r="S395" s="51">
        <f t="shared" si="1281"/>
        <v>0</v>
      </c>
      <c r="T395" s="51">
        <f t="shared" si="1281"/>
        <v>0</v>
      </c>
      <c r="U395" s="51">
        <f t="shared" si="1281"/>
        <v>0</v>
      </c>
      <c r="V395" s="51">
        <f t="shared" si="1281"/>
        <v>0</v>
      </c>
      <c r="W395" s="51">
        <f t="shared" si="1281"/>
        <v>0</v>
      </c>
      <c r="X395" s="51">
        <f t="shared" si="1281"/>
        <v>0</v>
      </c>
      <c r="Y395" s="51">
        <f t="shared" si="1281"/>
        <v>0</v>
      </c>
      <c r="Z395" s="51">
        <f t="shared" si="1281"/>
        <v>0</v>
      </c>
      <c r="AA395" s="51">
        <f t="shared" si="1281"/>
        <v>0</v>
      </c>
      <c r="AB395" s="51">
        <f t="shared" si="1281"/>
        <v>0</v>
      </c>
      <c r="AC395" s="51">
        <f t="shared" si="1281"/>
        <v>0</v>
      </c>
      <c r="AD395" s="51">
        <f t="shared" si="1281"/>
        <v>26785.763050813497</v>
      </c>
      <c r="AE395" s="51">
        <f t="shared" si="1281"/>
        <v>26317.43073461598</v>
      </c>
      <c r="AF395" s="51">
        <f t="shared" si="1281"/>
        <v>27605.666181803812</v>
      </c>
      <c r="AG395" s="51">
        <f t="shared" si="1281"/>
        <v>27117.976588510141</v>
      </c>
      <c r="AH395" s="51">
        <f t="shared" si="1281"/>
        <v>28430.27476780743</v>
      </c>
      <c r="AI395" s="51">
        <f t="shared" si="1281"/>
        <v>28861.233809137204</v>
      </c>
      <c r="AJ395" s="51">
        <f t="shared" si="1281"/>
        <v>28344.995778380875</v>
      </c>
      <c r="AK395" s="51">
        <f t="shared" si="1281"/>
        <v>29721.8571535958</v>
      </c>
      <c r="AL395" s="51">
        <f t="shared" ref="AL395:BQ395" si="1282">IF(AL17="","",AL394*AL354)</f>
        <v>29185.127743918925</v>
      </c>
      <c r="AM395" s="51">
        <f t="shared" si="1282"/>
        <v>30584.843928746814</v>
      </c>
      <c r="AN395" s="51">
        <f t="shared" si="1282"/>
        <v>31036.860027120078</v>
      </c>
      <c r="AO395" s="51">
        <f t="shared" si="1282"/>
        <v>28430.1969333585</v>
      </c>
      <c r="AP395" s="51">
        <f t="shared" si="1282"/>
        <v>32047.881998578388</v>
      </c>
      <c r="AQ395" s="51">
        <f t="shared" si="1282"/>
        <v>31561.919022657243</v>
      </c>
      <c r="AR395" s="51">
        <f t="shared" si="1282"/>
        <v>33175.124938556284</v>
      </c>
      <c r="AS395" s="51">
        <f t="shared" si="1282"/>
        <v>32679.199568902834</v>
      </c>
      <c r="AT395" s="51">
        <f t="shared" si="1282"/>
        <v>34348.474303271178</v>
      </c>
      <c r="AU395" s="51">
        <f t="shared" si="1282"/>
        <v>34954.94197686619</v>
      </c>
      <c r="AV395" s="51">
        <f t="shared" si="1282"/>
        <v>34415.156146181391</v>
      </c>
      <c r="AW395" s="51">
        <f t="shared" si="1282"/>
        <v>36163.428606035399</v>
      </c>
      <c r="AX395" s="51">
        <f t="shared" si="1282"/>
        <v>35610.148498339797</v>
      </c>
      <c r="AY395" s="51">
        <f t="shared" si="1282"/>
        <v>37418.158732465366</v>
      </c>
      <c r="AZ395" s="51">
        <f t="shared" si="1282"/>
        <v>38066.447843437265</v>
      </c>
      <c r="BA395" s="51">
        <f t="shared" si="1282"/>
        <v>34965.091316299571</v>
      </c>
      <c r="BB395" s="51">
        <f t="shared" si="1282"/>
        <v>39292.96276155793</v>
      </c>
      <c r="BC395" s="51">
        <f t="shared" si="1282"/>
        <v>38195.635308739365</v>
      </c>
      <c r="BD395" s="51">
        <f t="shared" si="1282"/>
        <v>39621.08628739664</v>
      </c>
      <c r="BE395" s="51">
        <f t="shared" si="1282"/>
        <v>38514.595388314083</v>
      </c>
      <c r="BF395" s="51">
        <f t="shared" si="1282"/>
        <v>39951.949872539655</v>
      </c>
      <c r="BG395" s="51">
        <f t="shared" si="1282"/>
        <v>40118.416330341905</v>
      </c>
      <c r="BH395" s="51">
        <f t="shared" si="1282"/>
        <v>38998.036585245187</v>
      </c>
      <c r="BI395" s="51">
        <f t="shared" si="1282"/>
        <v>40453.432966711604</v>
      </c>
      <c r="BJ395" s="51">
        <f t="shared" si="1282"/>
        <v>39323.697272701836</v>
      </c>
      <c r="BK395" s="51">
        <f t="shared" si="1282"/>
        <v>40791.247224645427</v>
      </c>
      <c r="BL395" s="51">
        <f t="shared" si="1282"/>
        <v>40961.210754748114</v>
      </c>
      <c r="BM395" s="51">
        <f t="shared" si="1282"/>
        <v>38484.999257557298</v>
      </c>
      <c r="BN395" s="51">
        <f t="shared" si="1282"/>
        <v>41234.712172391788</v>
      </c>
      <c r="BO395" s="51" t="str">
        <f t="shared" si="1282"/>
        <v/>
      </c>
      <c r="BP395" s="51" t="str">
        <f t="shared" si="1282"/>
        <v/>
      </c>
      <c r="BQ395" s="51" t="str">
        <f t="shared" si="1282"/>
        <v/>
      </c>
      <c r="BR395" s="51" t="str">
        <f t="shared" ref="BR395:CA395" si="1283">IF(BR17="","",BR394*BR354)</f>
        <v/>
      </c>
      <c r="BS395" s="51" t="str">
        <f t="shared" si="1283"/>
        <v/>
      </c>
      <c r="BT395" s="51" t="str">
        <f t="shared" si="1283"/>
        <v/>
      </c>
      <c r="BU395" s="51" t="str">
        <f t="shared" si="1283"/>
        <v/>
      </c>
      <c r="BV395" s="51" t="str">
        <f t="shared" si="1283"/>
        <v/>
      </c>
      <c r="BW395" s="51" t="str">
        <f t="shared" si="1283"/>
        <v/>
      </c>
      <c r="BX395" s="51" t="str">
        <f t="shared" si="1283"/>
        <v/>
      </c>
      <c r="BY395" s="51" t="str">
        <f t="shared" si="1283"/>
        <v/>
      </c>
      <c r="BZ395" s="51" t="str">
        <f t="shared" si="1283"/>
        <v/>
      </c>
      <c r="CA395" s="51" t="str">
        <f t="shared" si="1283"/>
        <v/>
      </c>
      <c r="CB395" s="51" t="str">
        <f t="shared" ref="CB395:DN395" si="1284">IF(CB17="","",CB394*CB354)</f>
        <v/>
      </c>
      <c r="CC395" s="51" t="str">
        <f t="shared" si="1284"/>
        <v/>
      </c>
      <c r="CD395" s="51" t="str">
        <f t="shared" si="1284"/>
        <v/>
      </c>
      <c r="CE395" s="51" t="str">
        <f t="shared" si="1284"/>
        <v/>
      </c>
      <c r="CF395" s="51" t="str">
        <f t="shared" si="1284"/>
        <v/>
      </c>
      <c r="CG395" s="51" t="str">
        <f t="shared" si="1284"/>
        <v/>
      </c>
      <c r="CH395" s="51" t="str">
        <f t="shared" si="1284"/>
        <v/>
      </c>
      <c r="CI395" s="51" t="str">
        <f t="shared" si="1284"/>
        <v/>
      </c>
      <c r="CJ395" s="51" t="str">
        <f t="shared" si="1284"/>
        <v/>
      </c>
      <c r="CK395" s="51" t="str">
        <f t="shared" si="1284"/>
        <v/>
      </c>
      <c r="CL395" s="51" t="str">
        <f t="shared" si="1284"/>
        <v/>
      </c>
      <c r="CM395" s="51" t="str">
        <f t="shared" si="1284"/>
        <v/>
      </c>
      <c r="CN395" s="51" t="str">
        <f t="shared" si="1284"/>
        <v/>
      </c>
      <c r="CO395" s="51" t="str">
        <f t="shared" si="1284"/>
        <v/>
      </c>
      <c r="CP395" s="51" t="str">
        <f t="shared" si="1284"/>
        <v/>
      </c>
      <c r="CQ395" s="51" t="str">
        <f t="shared" si="1284"/>
        <v/>
      </c>
      <c r="CR395" s="51" t="str">
        <f t="shared" si="1284"/>
        <v/>
      </c>
      <c r="CS395" s="51" t="str">
        <f t="shared" si="1284"/>
        <v/>
      </c>
      <c r="CT395" s="51" t="str">
        <f t="shared" si="1284"/>
        <v/>
      </c>
      <c r="CU395" s="51" t="str">
        <f t="shared" si="1284"/>
        <v/>
      </c>
      <c r="CV395" s="51" t="str">
        <f t="shared" si="1284"/>
        <v/>
      </c>
      <c r="CW395" s="51" t="str">
        <f t="shared" si="1284"/>
        <v/>
      </c>
      <c r="CX395" s="51" t="str">
        <f t="shared" si="1284"/>
        <v/>
      </c>
      <c r="CY395" s="51" t="str">
        <f t="shared" si="1284"/>
        <v/>
      </c>
      <c r="CZ395" s="51" t="str">
        <f t="shared" si="1284"/>
        <v/>
      </c>
      <c r="DA395" s="51" t="str">
        <f t="shared" si="1284"/>
        <v/>
      </c>
      <c r="DB395" s="51" t="str">
        <f t="shared" si="1284"/>
        <v/>
      </c>
      <c r="DC395" s="51" t="str">
        <f t="shared" si="1284"/>
        <v/>
      </c>
      <c r="DD395" s="51" t="str">
        <f t="shared" si="1284"/>
        <v/>
      </c>
      <c r="DE395" s="51" t="str">
        <f t="shared" si="1284"/>
        <v/>
      </c>
      <c r="DF395" s="51" t="str">
        <f t="shared" si="1284"/>
        <v/>
      </c>
      <c r="DG395" s="51" t="str">
        <f t="shared" si="1284"/>
        <v/>
      </c>
      <c r="DH395" s="51" t="str">
        <f t="shared" si="1284"/>
        <v/>
      </c>
      <c r="DI395" s="51" t="str">
        <f t="shared" si="1284"/>
        <v/>
      </c>
      <c r="DJ395" s="51" t="str">
        <f t="shared" si="1284"/>
        <v/>
      </c>
      <c r="DK395" s="51" t="str">
        <f t="shared" si="1284"/>
        <v/>
      </c>
      <c r="DL395" s="51" t="str">
        <f t="shared" si="1284"/>
        <v/>
      </c>
      <c r="DM395" s="51" t="str">
        <f t="shared" si="1284"/>
        <v/>
      </c>
      <c r="DN395" s="51" t="str">
        <f t="shared" si="1284"/>
        <v/>
      </c>
      <c r="DO395" s="51">
        <f>SUM(F395:DN395)</f>
        <v>1273770.1818322912</v>
      </c>
      <c r="DP395" s="50" t="s">
        <v>172</v>
      </c>
      <c r="DQ395" s="50"/>
    </row>
    <row r="396" spans="3:121" s="29" customFormat="1" ht="15" customHeight="1">
      <c r="F396" s="167"/>
      <c r="G396" s="167"/>
      <c r="H396" s="167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50" t="s">
        <v>172</v>
      </c>
      <c r="DQ396" s="50"/>
    </row>
    <row r="397" spans="3:121" s="29" customFormat="1" ht="15" customHeight="1">
      <c r="C397" s="371" t="s">
        <v>91</v>
      </c>
      <c r="F397" s="167"/>
      <c r="G397" s="167"/>
      <c r="H397" s="167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50" t="s">
        <v>172</v>
      </c>
      <c r="DQ397" s="50"/>
    </row>
    <row r="398" spans="3:121" s="29" customFormat="1" ht="15" customHeight="1">
      <c r="C398" s="366" t="s">
        <v>423</v>
      </c>
      <c r="D398" s="370">
        <v>8.5000000000000006E-2</v>
      </c>
      <c r="F398" s="167"/>
      <c r="G398" s="167"/>
      <c r="H398" s="167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50" t="s">
        <v>172</v>
      </c>
      <c r="DQ398" s="50"/>
    </row>
    <row r="399" spans="3:121" s="29" customFormat="1" ht="15" customHeight="1">
      <c r="C399" s="366" t="s">
        <v>422</v>
      </c>
      <c r="D399" s="370">
        <v>7.0000000000000007E-2</v>
      </c>
      <c r="F399" s="167"/>
      <c r="G399" s="167"/>
      <c r="H399" s="167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50" t="s">
        <v>172</v>
      </c>
      <c r="DQ399" s="50"/>
    </row>
    <row r="400" spans="3:121" s="29" customFormat="1" ht="15" customHeight="1">
      <c r="C400" s="366" t="s">
        <v>421</v>
      </c>
      <c r="D400" s="369">
        <v>24</v>
      </c>
      <c r="F400" s="167"/>
      <c r="G400" s="167"/>
      <c r="H400" s="167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50" t="s">
        <v>172</v>
      </c>
      <c r="DQ400" s="50"/>
    </row>
    <row r="401" spans="3:121" s="29" customFormat="1" ht="15" customHeight="1">
      <c r="C401" s="368"/>
      <c r="F401" s="167"/>
      <c r="G401" s="167"/>
      <c r="H401" s="167"/>
      <c r="I401" s="167"/>
      <c r="J401" s="167"/>
      <c r="K401" s="167"/>
      <c r="L401" s="167"/>
      <c r="M401" s="167"/>
      <c r="N401" s="16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167"/>
      <c r="DP401" s="50" t="s">
        <v>172</v>
      </c>
    </row>
    <row r="402" spans="3:121" s="29" customFormat="1" ht="15" customHeight="1">
      <c r="C402" s="366" t="s">
        <v>417</v>
      </c>
      <c r="D402" s="129"/>
      <c r="E402" s="129"/>
      <c r="F402" s="367">
        <f t="shared" ref="F402:AK402" si="1285">IF(F17="","",IF(F$17&lt;$E$83,0,IF(F$17=$E$83,$D398,IF(F$17&gt;=$E$83+$D$400,$D399,E402+($D399-$D398)/$D400))))</f>
        <v>0</v>
      </c>
      <c r="G402" s="367">
        <f t="shared" si="1285"/>
        <v>0</v>
      </c>
      <c r="H402" s="367">
        <f t="shared" si="1285"/>
        <v>0</v>
      </c>
      <c r="I402" s="367">
        <f t="shared" si="1285"/>
        <v>0</v>
      </c>
      <c r="J402" s="367">
        <f t="shared" si="1285"/>
        <v>0</v>
      </c>
      <c r="K402" s="367">
        <f t="shared" si="1285"/>
        <v>0</v>
      </c>
      <c r="L402" s="367">
        <f t="shared" si="1285"/>
        <v>0</v>
      </c>
      <c r="M402" s="367">
        <f t="shared" si="1285"/>
        <v>0</v>
      </c>
      <c r="N402" s="367">
        <f t="shared" si="1285"/>
        <v>0</v>
      </c>
      <c r="O402" s="367">
        <f t="shared" si="1285"/>
        <v>0</v>
      </c>
      <c r="P402" s="367">
        <f t="shared" si="1285"/>
        <v>0</v>
      </c>
      <c r="Q402" s="367">
        <f t="shared" si="1285"/>
        <v>0</v>
      </c>
      <c r="R402" s="367">
        <f t="shared" si="1285"/>
        <v>0</v>
      </c>
      <c r="S402" s="367">
        <f t="shared" si="1285"/>
        <v>0</v>
      </c>
      <c r="T402" s="367">
        <f t="shared" si="1285"/>
        <v>0</v>
      </c>
      <c r="U402" s="367">
        <f t="shared" si="1285"/>
        <v>0</v>
      </c>
      <c r="V402" s="367">
        <f t="shared" si="1285"/>
        <v>0</v>
      </c>
      <c r="W402" s="367">
        <f t="shared" si="1285"/>
        <v>0</v>
      </c>
      <c r="X402" s="367">
        <f t="shared" si="1285"/>
        <v>0</v>
      </c>
      <c r="Y402" s="367">
        <f t="shared" si="1285"/>
        <v>0</v>
      </c>
      <c r="Z402" s="367">
        <f t="shared" si="1285"/>
        <v>0</v>
      </c>
      <c r="AA402" s="367">
        <f t="shared" si="1285"/>
        <v>0</v>
      </c>
      <c r="AB402" s="367">
        <f t="shared" si="1285"/>
        <v>0</v>
      </c>
      <c r="AC402" s="367">
        <f t="shared" si="1285"/>
        <v>0</v>
      </c>
      <c r="AD402" s="367">
        <f t="shared" si="1285"/>
        <v>8.5000000000000006E-2</v>
      </c>
      <c r="AE402" s="367">
        <f t="shared" si="1285"/>
        <v>8.4375000000000006E-2</v>
      </c>
      <c r="AF402" s="367">
        <f t="shared" si="1285"/>
        <v>8.3750000000000005E-2</v>
      </c>
      <c r="AG402" s="367">
        <f t="shared" si="1285"/>
        <v>8.3125000000000004E-2</v>
      </c>
      <c r="AH402" s="367">
        <f t="shared" si="1285"/>
        <v>8.2500000000000004E-2</v>
      </c>
      <c r="AI402" s="367">
        <f t="shared" si="1285"/>
        <v>8.1875000000000003E-2</v>
      </c>
      <c r="AJ402" s="367">
        <f t="shared" si="1285"/>
        <v>8.1250000000000003E-2</v>
      </c>
      <c r="AK402" s="367">
        <f t="shared" si="1285"/>
        <v>8.0625000000000002E-2</v>
      </c>
      <c r="AL402" s="367">
        <f t="shared" ref="AL402:BQ402" si="1286">IF(AL17="","",IF(AL$17&lt;$E$83,0,IF(AL$17=$E$83,$D398,IF(AL$17&gt;=$E$83+$D$400,$D399,AK402+($D399-$D398)/$D400))))</f>
        <v>0.08</v>
      </c>
      <c r="AM402" s="367">
        <f t="shared" si="1286"/>
        <v>7.9375000000000001E-2</v>
      </c>
      <c r="AN402" s="367">
        <f t="shared" si="1286"/>
        <v>7.8750000000000001E-2</v>
      </c>
      <c r="AO402" s="367">
        <f t="shared" si="1286"/>
        <v>7.8125E-2</v>
      </c>
      <c r="AP402" s="367">
        <f t="shared" si="1286"/>
        <v>7.7499999999999999E-2</v>
      </c>
      <c r="AQ402" s="367">
        <f t="shared" si="1286"/>
        <v>7.6874999999999999E-2</v>
      </c>
      <c r="AR402" s="367">
        <f t="shared" si="1286"/>
        <v>7.6249999999999998E-2</v>
      </c>
      <c r="AS402" s="367">
        <f t="shared" si="1286"/>
        <v>7.5624999999999998E-2</v>
      </c>
      <c r="AT402" s="367">
        <f t="shared" si="1286"/>
        <v>7.4999999999999997E-2</v>
      </c>
      <c r="AU402" s="367">
        <f t="shared" si="1286"/>
        <v>7.4374999999999997E-2</v>
      </c>
      <c r="AV402" s="367">
        <f t="shared" si="1286"/>
        <v>7.3749999999999996E-2</v>
      </c>
      <c r="AW402" s="367">
        <f t="shared" si="1286"/>
        <v>7.3124999999999996E-2</v>
      </c>
      <c r="AX402" s="367">
        <f t="shared" si="1286"/>
        <v>7.2499999999999995E-2</v>
      </c>
      <c r="AY402" s="367">
        <f t="shared" si="1286"/>
        <v>7.1874999999999994E-2</v>
      </c>
      <c r="AZ402" s="367">
        <f t="shared" si="1286"/>
        <v>7.1249999999999994E-2</v>
      </c>
      <c r="BA402" s="367">
        <f t="shared" si="1286"/>
        <v>7.0624999999999993E-2</v>
      </c>
      <c r="BB402" s="367">
        <f t="shared" si="1286"/>
        <v>7.0000000000000007E-2</v>
      </c>
      <c r="BC402" s="367">
        <f t="shared" si="1286"/>
        <v>7.0000000000000007E-2</v>
      </c>
      <c r="BD402" s="367">
        <f t="shared" si="1286"/>
        <v>7.0000000000000007E-2</v>
      </c>
      <c r="BE402" s="367">
        <f t="shared" si="1286"/>
        <v>7.0000000000000007E-2</v>
      </c>
      <c r="BF402" s="367">
        <f t="shared" si="1286"/>
        <v>7.0000000000000007E-2</v>
      </c>
      <c r="BG402" s="367">
        <f t="shared" si="1286"/>
        <v>7.0000000000000007E-2</v>
      </c>
      <c r="BH402" s="367">
        <f t="shared" si="1286"/>
        <v>7.0000000000000007E-2</v>
      </c>
      <c r="BI402" s="367">
        <f t="shared" si="1286"/>
        <v>7.0000000000000007E-2</v>
      </c>
      <c r="BJ402" s="367">
        <f t="shared" si="1286"/>
        <v>7.0000000000000007E-2</v>
      </c>
      <c r="BK402" s="367">
        <f t="shared" si="1286"/>
        <v>7.0000000000000007E-2</v>
      </c>
      <c r="BL402" s="367">
        <f t="shared" si="1286"/>
        <v>7.0000000000000007E-2</v>
      </c>
      <c r="BM402" s="367">
        <f t="shared" si="1286"/>
        <v>7.0000000000000007E-2</v>
      </c>
      <c r="BN402" s="367">
        <f t="shared" si="1286"/>
        <v>7.0000000000000007E-2</v>
      </c>
      <c r="BO402" s="367" t="str">
        <f t="shared" si="1286"/>
        <v/>
      </c>
      <c r="BP402" s="367" t="str">
        <f t="shared" si="1286"/>
        <v/>
      </c>
      <c r="BQ402" s="367" t="str">
        <f t="shared" si="1286"/>
        <v/>
      </c>
      <c r="BR402" s="367" t="str">
        <f t="shared" ref="BR402:CA402" si="1287">IF(BR17="","",IF(BR$17&lt;$E$83,0,IF(BR$17=$E$83,$D398,IF(BR$17&gt;=$E$83+$D$400,$D399,BQ402+($D399-$D398)/$D400))))</f>
        <v/>
      </c>
      <c r="BS402" s="367" t="str">
        <f t="shared" si="1287"/>
        <v/>
      </c>
      <c r="BT402" s="367" t="str">
        <f t="shared" si="1287"/>
        <v/>
      </c>
      <c r="BU402" s="367" t="str">
        <f t="shared" si="1287"/>
        <v/>
      </c>
      <c r="BV402" s="367" t="str">
        <f t="shared" si="1287"/>
        <v/>
      </c>
      <c r="BW402" s="367" t="str">
        <f t="shared" si="1287"/>
        <v/>
      </c>
      <c r="BX402" s="367" t="str">
        <f t="shared" si="1287"/>
        <v/>
      </c>
      <c r="BY402" s="367" t="str">
        <f t="shared" si="1287"/>
        <v/>
      </c>
      <c r="BZ402" s="367" t="str">
        <f t="shared" si="1287"/>
        <v/>
      </c>
      <c r="CA402" s="367" t="str">
        <f t="shared" si="1287"/>
        <v/>
      </c>
      <c r="CB402" s="367" t="str">
        <f t="shared" ref="CB402" si="1288">IF(CB17="","",IF(CB$17&lt;$E$83,0,IF(CB$17=$E$83,$D398,IF(CB$17&gt;=$E$83+$D$400,$D399,CA402+($D399-$D398)/$D400))))</f>
        <v/>
      </c>
      <c r="CC402" s="367" t="str">
        <f t="shared" ref="CC402" si="1289">IF(CC17="","",IF(CC$17&lt;$E$83,0,IF(CC$17=$E$83,$D398,IF(CC$17&gt;=$E$83+$D$400,$D399,CB402+($D399-$D398)/$D400))))</f>
        <v/>
      </c>
      <c r="CD402" s="367" t="str">
        <f t="shared" ref="CD402" si="1290">IF(CD17="","",IF(CD$17&lt;$E$83,0,IF(CD$17=$E$83,$D398,IF(CD$17&gt;=$E$83+$D$400,$D399,CC402+($D399-$D398)/$D400))))</f>
        <v/>
      </c>
      <c r="CE402" s="367" t="str">
        <f t="shared" ref="CE402" si="1291">IF(CE17="","",IF(CE$17&lt;$E$83,0,IF(CE$17=$E$83,$D398,IF(CE$17&gt;=$E$83+$D$400,$D399,CD402+($D399-$D398)/$D400))))</f>
        <v/>
      </c>
      <c r="CF402" s="367" t="str">
        <f t="shared" ref="CF402" si="1292">IF(CF17="","",IF(CF$17&lt;$E$83,0,IF(CF$17=$E$83,$D398,IF(CF$17&gt;=$E$83+$D$400,$D399,CE402+($D399-$D398)/$D400))))</f>
        <v/>
      </c>
      <c r="CG402" s="367" t="str">
        <f t="shared" ref="CG402" si="1293">IF(CG17="","",IF(CG$17&lt;$E$83,0,IF(CG$17=$E$83,$D398,IF(CG$17&gt;=$E$83+$D$400,$D399,CF402+($D399-$D398)/$D400))))</f>
        <v/>
      </c>
      <c r="CH402" s="367" t="str">
        <f t="shared" ref="CH402" si="1294">IF(CH17="","",IF(CH$17&lt;$E$83,0,IF(CH$17=$E$83,$D398,IF(CH$17&gt;=$E$83+$D$400,$D399,CG402+($D399-$D398)/$D400))))</f>
        <v/>
      </c>
      <c r="CI402" s="367" t="str">
        <f t="shared" ref="CI402" si="1295">IF(CI17="","",IF(CI$17&lt;$E$83,0,IF(CI$17=$E$83,$D398,IF(CI$17&gt;=$E$83+$D$400,$D399,CH402+($D399-$D398)/$D400))))</f>
        <v/>
      </c>
      <c r="CJ402" s="367" t="str">
        <f t="shared" ref="CJ402" si="1296">IF(CJ17="","",IF(CJ$17&lt;$E$83,0,IF(CJ$17=$E$83,$D398,IF(CJ$17&gt;=$E$83+$D$400,$D399,CI402+($D399-$D398)/$D400))))</f>
        <v/>
      </c>
      <c r="CK402" s="367" t="str">
        <f t="shared" ref="CK402" si="1297">IF(CK17="","",IF(CK$17&lt;$E$83,0,IF(CK$17=$E$83,$D398,IF(CK$17&gt;=$E$83+$D$400,$D399,CJ402+($D399-$D398)/$D400))))</f>
        <v/>
      </c>
      <c r="CL402" s="367" t="str">
        <f t="shared" ref="CL402" si="1298">IF(CL17="","",IF(CL$17&lt;$E$83,0,IF(CL$17=$E$83,$D398,IF(CL$17&gt;=$E$83+$D$400,$D399,CK402+($D399-$D398)/$D400))))</f>
        <v/>
      </c>
      <c r="CM402" s="367" t="str">
        <f t="shared" ref="CM402" si="1299">IF(CM17="","",IF(CM$17&lt;$E$83,0,IF(CM$17=$E$83,$D398,IF(CM$17&gt;=$E$83+$D$400,$D399,CL402+($D399-$D398)/$D400))))</f>
        <v/>
      </c>
      <c r="CN402" s="367" t="str">
        <f t="shared" ref="CN402" si="1300">IF(CN17="","",IF(CN$17&lt;$E$83,0,IF(CN$17=$E$83,$D398,IF(CN$17&gt;=$E$83+$D$400,$D399,CM402+($D399-$D398)/$D400))))</f>
        <v/>
      </c>
      <c r="CO402" s="367" t="str">
        <f t="shared" ref="CO402" si="1301">IF(CO17="","",IF(CO$17&lt;$E$83,0,IF(CO$17=$E$83,$D398,IF(CO$17&gt;=$E$83+$D$400,$D399,CN402+($D399-$D398)/$D400))))</f>
        <v/>
      </c>
      <c r="CP402" s="367" t="str">
        <f t="shared" ref="CP402" si="1302">IF(CP17="","",IF(CP$17&lt;$E$83,0,IF(CP$17=$E$83,$D398,IF(CP$17&gt;=$E$83+$D$400,$D399,CO402+($D399-$D398)/$D400))))</f>
        <v/>
      </c>
      <c r="CQ402" s="367" t="str">
        <f t="shared" ref="CQ402" si="1303">IF(CQ17="","",IF(CQ$17&lt;$E$83,0,IF(CQ$17=$E$83,$D398,IF(CQ$17&gt;=$E$83+$D$400,$D399,CP402+($D399-$D398)/$D400))))</f>
        <v/>
      </c>
      <c r="CR402" s="367" t="str">
        <f t="shared" ref="CR402" si="1304">IF(CR17="","",IF(CR$17&lt;$E$83,0,IF(CR$17=$E$83,$D398,IF(CR$17&gt;=$E$83+$D$400,$D399,CQ402+($D399-$D398)/$D400))))</f>
        <v/>
      </c>
      <c r="CS402" s="367" t="str">
        <f t="shared" ref="CS402" si="1305">IF(CS17="","",IF(CS$17&lt;$E$83,0,IF(CS$17=$E$83,$D398,IF(CS$17&gt;=$E$83+$D$400,$D399,CR402+($D399-$D398)/$D400))))</f>
        <v/>
      </c>
      <c r="CT402" s="367" t="str">
        <f t="shared" ref="CT402" si="1306">IF(CT17="","",IF(CT$17&lt;$E$83,0,IF(CT$17=$E$83,$D398,IF(CT$17&gt;=$E$83+$D$400,$D399,CS402+($D399-$D398)/$D400))))</f>
        <v/>
      </c>
      <c r="CU402" s="367" t="str">
        <f t="shared" ref="CU402" si="1307">IF(CU17="","",IF(CU$17&lt;$E$83,0,IF(CU$17=$E$83,$D398,IF(CU$17&gt;=$E$83+$D$400,$D399,CT402+($D399-$D398)/$D400))))</f>
        <v/>
      </c>
      <c r="CV402" s="367" t="str">
        <f t="shared" ref="CV402" si="1308">IF(CV17="","",IF(CV$17&lt;$E$83,0,IF(CV$17=$E$83,$D398,IF(CV$17&gt;=$E$83+$D$400,$D399,CU402+($D399-$D398)/$D400))))</f>
        <v/>
      </c>
      <c r="CW402" s="367" t="str">
        <f t="shared" ref="CW402" si="1309">IF(CW17="","",IF(CW$17&lt;$E$83,0,IF(CW$17=$E$83,$D398,IF(CW$17&gt;=$E$83+$D$400,$D399,CV402+($D399-$D398)/$D400))))</f>
        <v/>
      </c>
      <c r="CX402" s="367" t="str">
        <f t="shared" ref="CX402" si="1310">IF(CX17="","",IF(CX$17&lt;$E$83,0,IF(CX$17=$E$83,$D398,IF(CX$17&gt;=$E$83+$D$400,$D399,CW402+($D399-$D398)/$D400))))</f>
        <v/>
      </c>
      <c r="CY402" s="367" t="str">
        <f t="shared" ref="CY402" si="1311">IF(CY17="","",IF(CY$17&lt;$E$83,0,IF(CY$17=$E$83,$D398,IF(CY$17&gt;=$E$83+$D$400,$D399,CX402+($D399-$D398)/$D400))))</f>
        <v/>
      </c>
      <c r="CZ402" s="367" t="str">
        <f t="shared" ref="CZ402" si="1312">IF(CZ17="","",IF(CZ$17&lt;$E$83,0,IF(CZ$17=$E$83,$D398,IF(CZ$17&gt;=$E$83+$D$400,$D399,CY402+($D399-$D398)/$D400))))</f>
        <v/>
      </c>
      <c r="DA402" s="367" t="str">
        <f t="shared" ref="DA402" si="1313">IF(DA17="","",IF(DA$17&lt;$E$83,0,IF(DA$17=$E$83,$D398,IF(DA$17&gt;=$E$83+$D$400,$D399,CZ402+($D399-$D398)/$D400))))</f>
        <v/>
      </c>
      <c r="DB402" s="367" t="str">
        <f t="shared" ref="DB402" si="1314">IF(DB17="","",IF(DB$17&lt;$E$83,0,IF(DB$17=$E$83,$D398,IF(DB$17&gt;=$E$83+$D$400,$D399,DA402+($D399-$D398)/$D400))))</f>
        <v/>
      </c>
      <c r="DC402" s="367" t="str">
        <f t="shared" ref="DC402" si="1315">IF(DC17="","",IF(DC$17&lt;$E$83,0,IF(DC$17=$E$83,$D398,IF(DC$17&gt;=$E$83+$D$400,$D399,DB402+($D399-$D398)/$D400))))</f>
        <v/>
      </c>
      <c r="DD402" s="367" t="str">
        <f t="shared" ref="DD402" si="1316">IF(DD17="","",IF(DD$17&lt;$E$83,0,IF(DD$17=$E$83,$D398,IF(DD$17&gt;=$E$83+$D$400,$D399,DC402+($D399-$D398)/$D400))))</f>
        <v/>
      </c>
      <c r="DE402" s="367" t="str">
        <f t="shared" ref="DE402" si="1317">IF(DE17="","",IF(DE$17&lt;$E$83,0,IF(DE$17=$E$83,$D398,IF(DE$17&gt;=$E$83+$D$400,$D399,DD402+($D399-$D398)/$D400))))</f>
        <v/>
      </c>
      <c r="DF402" s="367" t="str">
        <f t="shared" ref="DF402" si="1318">IF(DF17="","",IF(DF$17&lt;$E$83,0,IF(DF$17=$E$83,$D398,IF(DF$17&gt;=$E$83+$D$400,$D399,DE402+($D399-$D398)/$D400))))</f>
        <v/>
      </c>
      <c r="DG402" s="367" t="str">
        <f t="shared" ref="DG402" si="1319">IF(DG17="","",IF(DG$17&lt;$E$83,0,IF(DG$17=$E$83,$D398,IF(DG$17&gt;=$E$83+$D$400,$D399,DF402+($D399-$D398)/$D400))))</f>
        <v/>
      </c>
      <c r="DH402" s="367" t="str">
        <f t="shared" ref="DH402" si="1320">IF(DH17="","",IF(DH$17&lt;$E$83,0,IF(DH$17=$E$83,$D398,IF(DH$17&gt;=$E$83+$D$400,$D399,DG402+($D399-$D398)/$D400))))</f>
        <v/>
      </c>
      <c r="DI402" s="367" t="str">
        <f t="shared" ref="DI402" si="1321">IF(DI17="","",IF(DI$17&lt;$E$83,0,IF(DI$17=$E$83,$D398,IF(DI$17&gt;=$E$83+$D$400,$D399,DH402+($D399-$D398)/$D400))))</f>
        <v/>
      </c>
      <c r="DJ402" s="367" t="str">
        <f t="shared" ref="DJ402" si="1322">IF(DJ17="","",IF(DJ$17&lt;$E$83,0,IF(DJ$17=$E$83,$D398,IF(DJ$17&gt;=$E$83+$D$400,$D399,DI402+($D399-$D398)/$D400))))</f>
        <v/>
      </c>
      <c r="DK402" s="367" t="str">
        <f t="shared" ref="DK402" si="1323">IF(DK17="","",IF(DK$17&lt;$E$83,0,IF(DK$17=$E$83,$D398,IF(DK$17&gt;=$E$83+$D$400,$D399,DJ402+($D399-$D398)/$D400))))</f>
        <v/>
      </c>
      <c r="DL402" s="367" t="str">
        <f t="shared" ref="DL402" si="1324">IF(DL17="","",IF(DL$17&lt;$E$83,0,IF(DL$17=$E$83,$D398,IF(DL$17&gt;=$E$83+$D$400,$D399,DK402+($D399-$D398)/$D400))))</f>
        <v/>
      </c>
      <c r="DM402" s="367" t="str">
        <f t="shared" ref="DM402" si="1325">IF(DM17="","",IF(DM$17&lt;$E$83,0,IF(DM$17=$E$83,$D398,IF(DM$17&gt;=$E$83+$D$400,$D399,DL402+($D399-$D398)/$D400))))</f>
        <v/>
      </c>
      <c r="DN402" s="367" t="str">
        <f t="shared" ref="DN402" si="1326">IF(DN17="","",IF(DN$17&lt;$E$83,0,IF(DN$17=$E$83,$D398,IF(DN$17&gt;=$E$83+$D$400,$D399,DM402+($D399-$D398)/$D400))))</f>
        <v/>
      </c>
      <c r="DO402" s="168"/>
      <c r="DP402" s="50" t="s">
        <v>172</v>
      </c>
    </row>
    <row r="403" spans="3:121" s="29" customFormat="1" ht="15" customHeight="1">
      <c r="C403" s="354" t="str">
        <f>"Total " &amp;C397</f>
        <v>Total Sales &amp; Marketing</v>
      </c>
      <c r="D403" s="285"/>
      <c r="E403" s="208"/>
      <c r="F403" s="51">
        <f t="shared" ref="F403:AK403" si="1327">IF(F17="","",F402*F354)</f>
        <v>0</v>
      </c>
      <c r="G403" s="51">
        <f t="shared" si="1327"/>
        <v>0</v>
      </c>
      <c r="H403" s="51">
        <f t="shared" si="1327"/>
        <v>0</v>
      </c>
      <c r="I403" s="51">
        <f t="shared" si="1327"/>
        <v>0</v>
      </c>
      <c r="J403" s="51">
        <f t="shared" si="1327"/>
        <v>0</v>
      </c>
      <c r="K403" s="51">
        <f t="shared" si="1327"/>
        <v>0</v>
      </c>
      <c r="L403" s="51">
        <f t="shared" si="1327"/>
        <v>0</v>
      </c>
      <c r="M403" s="51">
        <f t="shared" si="1327"/>
        <v>0</v>
      </c>
      <c r="N403" s="51">
        <f t="shared" si="1327"/>
        <v>0</v>
      </c>
      <c r="O403" s="51">
        <f t="shared" si="1327"/>
        <v>0</v>
      </c>
      <c r="P403" s="51">
        <f t="shared" si="1327"/>
        <v>0</v>
      </c>
      <c r="Q403" s="51">
        <f t="shared" si="1327"/>
        <v>0</v>
      </c>
      <c r="R403" s="51">
        <f t="shared" si="1327"/>
        <v>0</v>
      </c>
      <c r="S403" s="51">
        <f t="shared" si="1327"/>
        <v>0</v>
      </c>
      <c r="T403" s="51">
        <f t="shared" si="1327"/>
        <v>0</v>
      </c>
      <c r="U403" s="51">
        <f t="shared" si="1327"/>
        <v>0</v>
      </c>
      <c r="V403" s="51">
        <f t="shared" si="1327"/>
        <v>0</v>
      </c>
      <c r="W403" s="51">
        <f t="shared" si="1327"/>
        <v>0</v>
      </c>
      <c r="X403" s="51">
        <f t="shared" si="1327"/>
        <v>0</v>
      </c>
      <c r="Y403" s="51">
        <f t="shared" si="1327"/>
        <v>0</v>
      </c>
      <c r="Z403" s="51">
        <f t="shared" si="1327"/>
        <v>0</v>
      </c>
      <c r="AA403" s="51">
        <f t="shared" si="1327"/>
        <v>0</v>
      </c>
      <c r="AB403" s="51">
        <f t="shared" si="1327"/>
        <v>0</v>
      </c>
      <c r="AC403" s="51">
        <f t="shared" si="1327"/>
        <v>0</v>
      </c>
      <c r="AD403" s="51">
        <f t="shared" si="1327"/>
        <v>45535.797186382944</v>
      </c>
      <c r="AE403" s="51">
        <f t="shared" si="1327"/>
        <v>44116.554004633581</v>
      </c>
      <c r="AF403" s="51">
        <f t="shared" si="1327"/>
        <v>45631.076501172422</v>
      </c>
      <c r="AG403" s="51">
        <f t="shared" si="1327"/>
        <v>44199.643214115793</v>
      </c>
      <c r="AH403" s="51">
        <f t="shared" si="1327"/>
        <v>45691.513019690523</v>
      </c>
      <c r="AI403" s="51">
        <f t="shared" si="1327"/>
        <v>45735.745512060173</v>
      </c>
      <c r="AJ403" s="51">
        <f t="shared" si="1327"/>
        <v>44289.055903720124</v>
      </c>
      <c r="AK403" s="51">
        <f t="shared" si="1327"/>
        <v>45789.644579783351</v>
      </c>
      <c r="AL403" s="51">
        <f t="shared" ref="AL403:BQ403" si="1328">IF(AL17="","",AL402*AL354)</f>
        <v>44331.839611016105</v>
      </c>
      <c r="AM403" s="51">
        <f t="shared" si="1328"/>
        <v>45805.131827250552</v>
      </c>
      <c r="AN403" s="51">
        <f t="shared" si="1328"/>
        <v>45827.863633794506</v>
      </c>
      <c r="AO403" s="51">
        <f t="shared" si="1328"/>
        <v>41387.126746931062</v>
      </c>
      <c r="AP403" s="51">
        <f t="shared" si="1328"/>
        <v>45994.6454609227</v>
      </c>
      <c r="AQ403" s="51">
        <f t="shared" si="1328"/>
        <v>44656.242788959076</v>
      </c>
      <c r="AR403" s="51">
        <f t="shared" si="1328"/>
        <v>46273.230668870448</v>
      </c>
      <c r="AS403" s="51">
        <f t="shared" si="1328"/>
        <v>44933.899407241413</v>
      </c>
      <c r="AT403" s="51">
        <f t="shared" si="1328"/>
        <v>46556.666977325418</v>
      </c>
      <c r="AU403" s="51">
        <f t="shared" si="1328"/>
        <v>46702.523524480668</v>
      </c>
      <c r="AV403" s="51">
        <f t="shared" si="1328"/>
        <v>45323.531531801404</v>
      </c>
      <c r="AW403" s="51">
        <f t="shared" si="1328"/>
        <v>46942.912132834441</v>
      </c>
      <c r="AX403" s="51">
        <f t="shared" si="1328"/>
        <v>45560.042931699478</v>
      </c>
      <c r="AY403" s="51">
        <f t="shared" si="1328"/>
        <v>47182.985243788593</v>
      </c>
      <c r="AZ403" s="51">
        <f t="shared" si="1328"/>
        <v>47306.414107760007</v>
      </c>
      <c r="BA403" s="51">
        <f t="shared" si="1328"/>
        <v>42822.131344745525</v>
      </c>
      <c r="BB403" s="51">
        <f t="shared" si="1328"/>
        <v>47422.541263949228</v>
      </c>
      <c r="BC403" s="51">
        <f t="shared" si="1328"/>
        <v>46098.180545030271</v>
      </c>
      <c r="BD403" s="51">
        <f t="shared" si="1328"/>
        <v>47818.552415823528</v>
      </c>
      <c r="BE403" s="51">
        <f t="shared" si="1328"/>
        <v>46483.132365206649</v>
      </c>
      <c r="BF403" s="51">
        <f t="shared" si="1328"/>
        <v>48217.87053582372</v>
      </c>
      <c r="BG403" s="51">
        <f t="shared" si="1328"/>
        <v>48418.778329722991</v>
      </c>
      <c r="BH403" s="51">
        <f t="shared" si="1328"/>
        <v>47066.595878744192</v>
      </c>
      <c r="BI403" s="51">
        <f t="shared" si="1328"/>
        <v>48823.108752927794</v>
      </c>
      <c r="BJ403" s="51">
        <f t="shared" si="1328"/>
        <v>47459.634639467731</v>
      </c>
      <c r="BK403" s="51">
        <f t="shared" si="1328"/>
        <v>49230.815615951375</v>
      </c>
      <c r="BL403" s="51">
        <f t="shared" si="1328"/>
        <v>49435.944014351175</v>
      </c>
      <c r="BM403" s="51">
        <f t="shared" si="1328"/>
        <v>46447.412897051916</v>
      </c>
      <c r="BN403" s="51">
        <f t="shared" si="1328"/>
        <v>49766.031932196995</v>
      </c>
      <c r="BO403" s="51" t="str">
        <f t="shared" si="1328"/>
        <v/>
      </c>
      <c r="BP403" s="51" t="str">
        <f t="shared" si="1328"/>
        <v/>
      </c>
      <c r="BQ403" s="51" t="str">
        <f t="shared" si="1328"/>
        <v/>
      </c>
      <c r="BR403" s="51" t="str">
        <f t="shared" ref="BR403:CA403" si="1329">IF(BR17="","",BR402*BR354)</f>
        <v/>
      </c>
      <c r="BS403" s="51" t="str">
        <f t="shared" si="1329"/>
        <v/>
      </c>
      <c r="BT403" s="51" t="str">
        <f t="shared" si="1329"/>
        <v/>
      </c>
      <c r="BU403" s="51" t="str">
        <f t="shared" si="1329"/>
        <v/>
      </c>
      <c r="BV403" s="51" t="str">
        <f t="shared" si="1329"/>
        <v/>
      </c>
      <c r="BW403" s="51" t="str">
        <f t="shared" si="1329"/>
        <v/>
      </c>
      <c r="BX403" s="51" t="str">
        <f t="shared" si="1329"/>
        <v/>
      </c>
      <c r="BY403" s="51" t="str">
        <f t="shared" si="1329"/>
        <v/>
      </c>
      <c r="BZ403" s="51" t="str">
        <f t="shared" si="1329"/>
        <v/>
      </c>
      <c r="CA403" s="51" t="str">
        <f t="shared" si="1329"/>
        <v/>
      </c>
      <c r="CB403" s="51" t="str">
        <f t="shared" ref="CB403:DN403" si="1330">IF(CB17="","",CB402*CB354)</f>
        <v/>
      </c>
      <c r="CC403" s="51" t="str">
        <f t="shared" si="1330"/>
        <v/>
      </c>
      <c r="CD403" s="51" t="str">
        <f t="shared" si="1330"/>
        <v/>
      </c>
      <c r="CE403" s="51" t="str">
        <f t="shared" si="1330"/>
        <v/>
      </c>
      <c r="CF403" s="51" t="str">
        <f t="shared" si="1330"/>
        <v/>
      </c>
      <c r="CG403" s="51" t="str">
        <f t="shared" si="1330"/>
        <v/>
      </c>
      <c r="CH403" s="51" t="str">
        <f t="shared" si="1330"/>
        <v/>
      </c>
      <c r="CI403" s="51" t="str">
        <f t="shared" si="1330"/>
        <v/>
      </c>
      <c r="CJ403" s="51" t="str">
        <f t="shared" si="1330"/>
        <v/>
      </c>
      <c r="CK403" s="51" t="str">
        <f t="shared" si="1330"/>
        <v/>
      </c>
      <c r="CL403" s="51" t="str">
        <f t="shared" si="1330"/>
        <v/>
      </c>
      <c r="CM403" s="51" t="str">
        <f t="shared" si="1330"/>
        <v/>
      </c>
      <c r="CN403" s="51" t="str">
        <f t="shared" si="1330"/>
        <v/>
      </c>
      <c r="CO403" s="51" t="str">
        <f t="shared" si="1330"/>
        <v/>
      </c>
      <c r="CP403" s="51" t="str">
        <f t="shared" si="1330"/>
        <v/>
      </c>
      <c r="CQ403" s="51" t="str">
        <f t="shared" si="1330"/>
        <v/>
      </c>
      <c r="CR403" s="51" t="str">
        <f t="shared" si="1330"/>
        <v/>
      </c>
      <c r="CS403" s="51" t="str">
        <f t="shared" si="1330"/>
        <v/>
      </c>
      <c r="CT403" s="51" t="str">
        <f t="shared" si="1330"/>
        <v/>
      </c>
      <c r="CU403" s="51" t="str">
        <f t="shared" si="1330"/>
        <v/>
      </c>
      <c r="CV403" s="51" t="str">
        <f t="shared" si="1330"/>
        <v/>
      </c>
      <c r="CW403" s="51" t="str">
        <f t="shared" si="1330"/>
        <v/>
      </c>
      <c r="CX403" s="51" t="str">
        <f t="shared" si="1330"/>
        <v/>
      </c>
      <c r="CY403" s="51" t="str">
        <f t="shared" si="1330"/>
        <v/>
      </c>
      <c r="CZ403" s="51" t="str">
        <f t="shared" si="1330"/>
        <v/>
      </c>
      <c r="DA403" s="51" t="str">
        <f t="shared" si="1330"/>
        <v/>
      </c>
      <c r="DB403" s="51" t="str">
        <f t="shared" si="1330"/>
        <v/>
      </c>
      <c r="DC403" s="51" t="str">
        <f t="shared" si="1330"/>
        <v/>
      </c>
      <c r="DD403" s="51" t="str">
        <f t="shared" si="1330"/>
        <v/>
      </c>
      <c r="DE403" s="51" t="str">
        <f t="shared" si="1330"/>
        <v/>
      </c>
      <c r="DF403" s="51" t="str">
        <f t="shared" si="1330"/>
        <v/>
      </c>
      <c r="DG403" s="51" t="str">
        <f t="shared" si="1330"/>
        <v/>
      </c>
      <c r="DH403" s="51" t="str">
        <f t="shared" si="1330"/>
        <v/>
      </c>
      <c r="DI403" s="51" t="str">
        <f t="shared" si="1330"/>
        <v/>
      </c>
      <c r="DJ403" s="51" t="str">
        <f t="shared" si="1330"/>
        <v/>
      </c>
      <c r="DK403" s="51" t="str">
        <f t="shared" si="1330"/>
        <v/>
      </c>
      <c r="DL403" s="51" t="str">
        <f t="shared" si="1330"/>
        <v/>
      </c>
      <c r="DM403" s="51" t="str">
        <f t="shared" si="1330"/>
        <v/>
      </c>
      <c r="DN403" s="51" t="str">
        <f t="shared" si="1330"/>
        <v/>
      </c>
      <c r="DO403" s="310">
        <f>SUM(F403:DN403)</f>
        <v>1711284.8170472281</v>
      </c>
      <c r="DP403" s="50" t="s">
        <v>172</v>
      </c>
    </row>
    <row r="404" spans="3:121" s="29" customFormat="1" ht="15" customHeight="1">
      <c r="C404" s="376"/>
      <c r="D404" s="375"/>
      <c r="E404" s="374"/>
      <c r="F404" s="373"/>
      <c r="G404" s="372"/>
      <c r="H404" s="372"/>
      <c r="I404" s="372"/>
      <c r="J404" s="372"/>
      <c r="K404" s="372"/>
      <c r="L404" s="372"/>
      <c r="M404" s="372"/>
      <c r="N404" s="372"/>
      <c r="O404" s="372"/>
      <c r="P404" s="372"/>
      <c r="Q404" s="372"/>
      <c r="R404" s="372"/>
      <c r="S404" s="372"/>
      <c r="T404" s="372"/>
      <c r="U404" s="372"/>
      <c r="V404" s="372"/>
      <c r="W404" s="372"/>
      <c r="X404" s="372"/>
      <c r="Y404" s="372"/>
      <c r="Z404" s="372"/>
      <c r="AA404" s="372"/>
      <c r="AB404" s="372"/>
      <c r="AC404" s="372"/>
      <c r="AD404" s="372"/>
      <c r="AE404" s="372"/>
      <c r="AF404" s="372"/>
      <c r="AG404" s="372"/>
      <c r="AH404" s="372"/>
      <c r="AI404" s="372"/>
      <c r="AJ404" s="372"/>
      <c r="AK404" s="372"/>
      <c r="AL404" s="372"/>
      <c r="AM404" s="372"/>
      <c r="AN404" s="372"/>
      <c r="AO404" s="372"/>
      <c r="AP404" s="372"/>
      <c r="AQ404" s="372"/>
      <c r="AR404" s="372"/>
      <c r="AS404" s="372"/>
      <c r="AT404" s="372"/>
      <c r="AU404" s="372"/>
      <c r="AV404" s="372"/>
      <c r="AW404" s="372"/>
      <c r="AX404" s="372"/>
      <c r="AY404" s="372"/>
      <c r="AZ404" s="372"/>
      <c r="BA404" s="372"/>
      <c r="BB404" s="372"/>
      <c r="BC404" s="372"/>
      <c r="BD404" s="372"/>
      <c r="BE404" s="372"/>
      <c r="BF404" s="372"/>
      <c r="BG404" s="372"/>
      <c r="BH404" s="372"/>
      <c r="BI404" s="372"/>
      <c r="BJ404" s="372"/>
      <c r="BK404" s="372"/>
      <c r="BL404" s="372"/>
      <c r="BM404" s="372"/>
      <c r="BN404" s="372"/>
      <c r="BO404" s="372"/>
      <c r="BP404" s="372"/>
      <c r="BQ404" s="372"/>
      <c r="BR404" s="372"/>
      <c r="BS404" s="372"/>
      <c r="BT404" s="372"/>
      <c r="BU404" s="372"/>
      <c r="BV404" s="372"/>
      <c r="BW404" s="372"/>
      <c r="BX404" s="372"/>
      <c r="BY404" s="372"/>
      <c r="BZ404" s="372"/>
      <c r="CA404" s="372"/>
      <c r="CB404" s="372"/>
      <c r="CC404" s="372"/>
      <c r="CD404" s="372"/>
      <c r="CE404" s="372"/>
      <c r="CF404" s="372"/>
      <c r="CG404" s="372"/>
      <c r="CH404" s="372"/>
      <c r="CI404" s="372"/>
      <c r="CJ404" s="372"/>
      <c r="CK404" s="372"/>
      <c r="CL404" s="372"/>
      <c r="CM404" s="372"/>
      <c r="CN404" s="372"/>
      <c r="CO404" s="372"/>
      <c r="CP404" s="372"/>
      <c r="CQ404" s="372"/>
      <c r="CR404" s="372"/>
      <c r="CS404" s="372"/>
      <c r="CT404" s="372"/>
      <c r="CU404" s="372"/>
      <c r="CV404" s="372"/>
      <c r="CW404" s="372"/>
      <c r="CX404" s="372"/>
      <c r="CY404" s="372"/>
      <c r="CZ404" s="372"/>
      <c r="DA404" s="372"/>
      <c r="DB404" s="372"/>
      <c r="DC404" s="372"/>
      <c r="DD404" s="372"/>
      <c r="DE404" s="372"/>
      <c r="DF404" s="372"/>
      <c r="DG404" s="372"/>
      <c r="DH404" s="372"/>
      <c r="DI404" s="372"/>
      <c r="DJ404" s="372"/>
      <c r="DK404" s="372"/>
      <c r="DL404" s="372"/>
      <c r="DM404" s="372"/>
      <c r="DN404" s="372"/>
      <c r="DO404" s="372"/>
      <c r="DP404" s="50" t="s">
        <v>172</v>
      </c>
    </row>
    <row r="405" spans="3:121" s="29" customFormat="1" ht="15" customHeight="1">
      <c r="C405" s="371" t="s">
        <v>424</v>
      </c>
      <c r="F405" s="167"/>
      <c r="G405" s="167"/>
      <c r="H405" s="167"/>
      <c r="I405" s="167"/>
      <c r="J405" s="167"/>
      <c r="K405" s="167"/>
      <c r="L405" s="167"/>
      <c r="M405" s="167"/>
      <c r="N405" s="16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167"/>
      <c r="DP405" s="50" t="s">
        <v>172</v>
      </c>
    </row>
    <row r="406" spans="3:121" s="29" customFormat="1" ht="15" customHeight="1">
      <c r="C406" s="366" t="s">
        <v>423</v>
      </c>
      <c r="D406" s="370">
        <v>0.03</v>
      </c>
      <c r="F406" s="167"/>
      <c r="G406" s="167"/>
      <c r="H406" s="167"/>
      <c r="I406" s="167"/>
      <c r="J406" s="167"/>
      <c r="K406" s="167"/>
      <c r="L406" s="167"/>
      <c r="M406" s="167"/>
      <c r="N406" s="16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167"/>
      <c r="DP406" s="50" t="s">
        <v>172</v>
      </c>
    </row>
    <row r="407" spans="3:121" s="29" customFormat="1" ht="15" customHeight="1">
      <c r="C407" s="366" t="s">
        <v>422</v>
      </c>
      <c r="D407" s="370">
        <v>0.03</v>
      </c>
      <c r="F407" s="167"/>
      <c r="G407" s="167"/>
      <c r="H407" s="167"/>
      <c r="I407" s="167"/>
      <c r="J407" s="167"/>
      <c r="K407" s="167"/>
      <c r="L407" s="167"/>
      <c r="M407" s="167"/>
      <c r="N407" s="16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167"/>
      <c r="DP407" s="50" t="s">
        <v>172</v>
      </c>
    </row>
    <row r="408" spans="3:121" s="29" customFormat="1" ht="15" customHeight="1">
      <c r="C408" s="366" t="s">
        <v>421</v>
      </c>
      <c r="D408" s="369">
        <v>24</v>
      </c>
      <c r="F408" s="167"/>
      <c r="G408" s="167"/>
      <c r="H408" s="167"/>
      <c r="I408" s="167"/>
      <c r="J408" s="167"/>
      <c r="K408" s="167"/>
      <c r="L408" s="167"/>
      <c r="M408" s="167"/>
      <c r="N408" s="167"/>
      <c r="O408" s="16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50" t="s">
        <v>172</v>
      </c>
      <c r="DQ408" s="50"/>
    </row>
    <row r="409" spans="3:121" s="29" customFormat="1" ht="15" customHeight="1">
      <c r="C409" s="368"/>
      <c r="F409" s="167"/>
      <c r="G409" s="167"/>
      <c r="H409" s="167"/>
      <c r="I409" s="167"/>
      <c r="J409" s="167"/>
      <c r="K409" s="167"/>
      <c r="L409" s="167"/>
      <c r="M409" s="167"/>
      <c r="N409" s="167"/>
      <c r="O409" s="16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50" t="s">
        <v>172</v>
      </c>
      <c r="DQ409" s="50"/>
    </row>
    <row r="410" spans="3:121" s="29" customFormat="1" ht="15" customHeight="1">
      <c r="C410" s="388" t="s">
        <v>417</v>
      </c>
      <c r="D410" s="129"/>
      <c r="E410" s="129"/>
      <c r="F410" s="367">
        <f t="shared" ref="F410:AK410" si="1331">IF(F17="","",IF(F$17&lt;$E$83,0,IF(F$17=$E$83,$D406,IF(F$17&gt;=$E$83+$D$408,$D407,E410+($D407-$D406)/$D408))))</f>
        <v>0</v>
      </c>
      <c r="G410" s="367">
        <f t="shared" si="1331"/>
        <v>0</v>
      </c>
      <c r="H410" s="367">
        <f t="shared" si="1331"/>
        <v>0</v>
      </c>
      <c r="I410" s="367">
        <f t="shared" si="1331"/>
        <v>0</v>
      </c>
      <c r="J410" s="367">
        <f t="shared" si="1331"/>
        <v>0</v>
      </c>
      <c r="K410" s="367">
        <f t="shared" si="1331"/>
        <v>0</v>
      </c>
      <c r="L410" s="367">
        <f t="shared" si="1331"/>
        <v>0</v>
      </c>
      <c r="M410" s="367">
        <f t="shared" si="1331"/>
        <v>0</v>
      </c>
      <c r="N410" s="367">
        <f t="shared" si="1331"/>
        <v>0</v>
      </c>
      <c r="O410" s="367">
        <f t="shared" si="1331"/>
        <v>0</v>
      </c>
      <c r="P410" s="367">
        <f t="shared" si="1331"/>
        <v>0</v>
      </c>
      <c r="Q410" s="367">
        <f t="shared" si="1331"/>
        <v>0</v>
      </c>
      <c r="R410" s="367">
        <f t="shared" si="1331"/>
        <v>0</v>
      </c>
      <c r="S410" s="367">
        <f t="shared" si="1331"/>
        <v>0</v>
      </c>
      <c r="T410" s="367">
        <f t="shared" si="1331"/>
        <v>0</v>
      </c>
      <c r="U410" s="367">
        <f t="shared" si="1331"/>
        <v>0</v>
      </c>
      <c r="V410" s="367">
        <f t="shared" si="1331"/>
        <v>0</v>
      </c>
      <c r="W410" s="367">
        <f t="shared" si="1331"/>
        <v>0</v>
      </c>
      <c r="X410" s="367">
        <f t="shared" si="1331"/>
        <v>0</v>
      </c>
      <c r="Y410" s="367">
        <f t="shared" si="1331"/>
        <v>0</v>
      </c>
      <c r="Z410" s="367">
        <f t="shared" si="1331"/>
        <v>0</v>
      </c>
      <c r="AA410" s="367">
        <f t="shared" si="1331"/>
        <v>0</v>
      </c>
      <c r="AB410" s="367">
        <f t="shared" si="1331"/>
        <v>0</v>
      </c>
      <c r="AC410" s="367">
        <f t="shared" si="1331"/>
        <v>0</v>
      </c>
      <c r="AD410" s="367">
        <f t="shared" si="1331"/>
        <v>0.03</v>
      </c>
      <c r="AE410" s="367">
        <f t="shared" si="1331"/>
        <v>0.03</v>
      </c>
      <c r="AF410" s="367">
        <f t="shared" si="1331"/>
        <v>0.03</v>
      </c>
      <c r="AG410" s="367">
        <f t="shared" si="1331"/>
        <v>0.03</v>
      </c>
      <c r="AH410" s="367">
        <f t="shared" si="1331"/>
        <v>0.03</v>
      </c>
      <c r="AI410" s="367">
        <f t="shared" si="1331"/>
        <v>0.03</v>
      </c>
      <c r="AJ410" s="367">
        <f t="shared" si="1331"/>
        <v>0.03</v>
      </c>
      <c r="AK410" s="367">
        <f t="shared" si="1331"/>
        <v>0.03</v>
      </c>
      <c r="AL410" s="367">
        <f t="shared" ref="AL410:BQ410" si="1332">IF(AL17="","",IF(AL$17&lt;$E$83,0,IF(AL$17=$E$83,$D406,IF(AL$17&gt;=$E$83+$D$408,$D407,AK410+($D407-$D406)/$D408))))</f>
        <v>0.03</v>
      </c>
      <c r="AM410" s="367">
        <f t="shared" si="1332"/>
        <v>0.03</v>
      </c>
      <c r="AN410" s="367">
        <f t="shared" si="1332"/>
        <v>0.03</v>
      </c>
      <c r="AO410" s="367">
        <f t="shared" si="1332"/>
        <v>0.03</v>
      </c>
      <c r="AP410" s="367">
        <f t="shared" si="1332"/>
        <v>0.03</v>
      </c>
      <c r="AQ410" s="367">
        <f t="shared" si="1332"/>
        <v>0.03</v>
      </c>
      <c r="AR410" s="367">
        <f t="shared" si="1332"/>
        <v>0.03</v>
      </c>
      <c r="AS410" s="367">
        <f t="shared" si="1332"/>
        <v>0.03</v>
      </c>
      <c r="AT410" s="367">
        <f t="shared" si="1332"/>
        <v>0.03</v>
      </c>
      <c r="AU410" s="367">
        <f t="shared" si="1332"/>
        <v>0.03</v>
      </c>
      <c r="AV410" s="367">
        <f t="shared" si="1332"/>
        <v>0.03</v>
      </c>
      <c r="AW410" s="367">
        <f t="shared" si="1332"/>
        <v>0.03</v>
      </c>
      <c r="AX410" s="367">
        <f t="shared" si="1332"/>
        <v>0.03</v>
      </c>
      <c r="AY410" s="367">
        <f t="shared" si="1332"/>
        <v>0.03</v>
      </c>
      <c r="AZ410" s="367">
        <f t="shared" si="1332"/>
        <v>0.03</v>
      </c>
      <c r="BA410" s="367">
        <f t="shared" si="1332"/>
        <v>0.03</v>
      </c>
      <c r="BB410" s="367">
        <f t="shared" si="1332"/>
        <v>0.03</v>
      </c>
      <c r="BC410" s="367">
        <f t="shared" si="1332"/>
        <v>0.03</v>
      </c>
      <c r="BD410" s="367">
        <f t="shared" si="1332"/>
        <v>0.03</v>
      </c>
      <c r="BE410" s="367">
        <f t="shared" si="1332"/>
        <v>0.03</v>
      </c>
      <c r="BF410" s="367">
        <f t="shared" si="1332"/>
        <v>0.03</v>
      </c>
      <c r="BG410" s="367">
        <f t="shared" si="1332"/>
        <v>0.03</v>
      </c>
      <c r="BH410" s="367">
        <f t="shared" si="1332"/>
        <v>0.03</v>
      </c>
      <c r="BI410" s="367">
        <f t="shared" si="1332"/>
        <v>0.03</v>
      </c>
      <c r="BJ410" s="367">
        <f t="shared" si="1332"/>
        <v>0.03</v>
      </c>
      <c r="BK410" s="367">
        <f t="shared" si="1332"/>
        <v>0.03</v>
      </c>
      <c r="BL410" s="367">
        <f t="shared" si="1332"/>
        <v>0.03</v>
      </c>
      <c r="BM410" s="367">
        <f t="shared" si="1332"/>
        <v>0.03</v>
      </c>
      <c r="BN410" s="367">
        <f t="shared" si="1332"/>
        <v>0.03</v>
      </c>
      <c r="BO410" s="367" t="str">
        <f t="shared" si="1332"/>
        <v/>
      </c>
      <c r="BP410" s="367" t="str">
        <f t="shared" si="1332"/>
        <v/>
      </c>
      <c r="BQ410" s="367" t="str">
        <f t="shared" si="1332"/>
        <v/>
      </c>
      <c r="BR410" s="367" t="str">
        <f t="shared" ref="BR410:CA410" si="1333">IF(BR17="","",IF(BR$17&lt;$E$83,0,IF(BR$17=$E$83,$D406,IF(BR$17&gt;=$E$83+$D$408,$D407,BQ410+($D407-$D406)/$D408))))</f>
        <v/>
      </c>
      <c r="BS410" s="367" t="str">
        <f t="shared" si="1333"/>
        <v/>
      </c>
      <c r="BT410" s="367" t="str">
        <f t="shared" si="1333"/>
        <v/>
      </c>
      <c r="BU410" s="367" t="str">
        <f t="shared" si="1333"/>
        <v/>
      </c>
      <c r="BV410" s="367" t="str">
        <f t="shared" si="1333"/>
        <v/>
      </c>
      <c r="BW410" s="367" t="str">
        <f t="shared" si="1333"/>
        <v/>
      </c>
      <c r="BX410" s="367" t="str">
        <f t="shared" si="1333"/>
        <v/>
      </c>
      <c r="BY410" s="367" t="str">
        <f t="shared" si="1333"/>
        <v/>
      </c>
      <c r="BZ410" s="367" t="str">
        <f t="shared" si="1333"/>
        <v/>
      </c>
      <c r="CA410" s="367" t="str">
        <f t="shared" si="1333"/>
        <v/>
      </c>
      <c r="CB410" s="367" t="str">
        <f t="shared" ref="CB410" si="1334">IF(CB17="","",IF(CB$17&lt;$E$83,0,IF(CB$17=$E$83,$D406,IF(CB$17&gt;=$E$83+$D$408,$D407,CA410+($D407-$D406)/$D408))))</f>
        <v/>
      </c>
      <c r="CC410" s="367" t="str">
        <f t="shared" ref="CC410" si="1335">IF(CC17="","",IF(CC$17&lt;$E$83,0,IF(CC$17=$E$83,$D406,IF(CC$17&gt;=$E$83+$D$408,$D407,CB410+($D407-$D406)/$D408))))</f>
        <v/>
      </c>
      <c r="CD410" s="367" t="str">
        <f t="shared" ref="CD410" si="1336">IF(CD17="","",IF(CD$17&lt;$E$83,0,IF(CD$17=$E$83,$D406,IF(CD$17&gt;=$E$83+$D$408,$D407,CC410+($D407-$D406)/$D408))))</f>
        <v/>
      </c>
      <c r="CE410" s="367" t="str">
        <f t="shared" ref="CE410" si="1337">IF(CE17="","",IF(CE$17&lt;$E$83,0,IF(CE$17=$E$83,$D406,IF(CE$17&gt;=$E$83+$D$408,$D407,CD410+($D407-$D406)/$D408))))</f>
        <v/>
      </c>
      <c r="CF410" s="367" t="str">
        <f t="shared" ref="CF410" si="1338">IF(CF17="","",IF(CF$17&lt;$E$83,0,IF(CF$17=$E$83,$D406,IF(CF$17&gt;=$E$83+$D$408,$D407,CE410+($D407-$D406)/$D408))))</f>
        <v/>
      </c>
      <c r="CG410" s="367" t="str">
        <f t="shared" ref="CG410" si="1339">IF(CG17="","",IF(CG$17&lt;$E$83,0,IF(CG$17=$E$83,$D406,IF(CG$17&gt;=$E$83+$D$408,$D407,CF410+($D407-$D406)/$D408))))</f>
        <v/>
      </c>
      <c r="CH410" s="367" t="str">
        <f t="shared" ref="CH410" si="1340">IF(CH17="","",IF(CH$17&lt;$E$83,0,IF(CH$17=$E$83,$D406,IF(CH$17&gt;=$E$83+$D$408,$D407,CG410+($D407-$D406)/$D408))))</f>
        <v/>
      </c>
      <c r="CI410" s="367" t="str">
        <f t="shared" ref="CI410" si="1341">IF(CI17="","",IF(CI$17&lt;$E$83,0,IF(CI$17=$E$83,$D406,IF(CI$17&gt;=$E$83+$D$408,$D407,CH410+($D407-$D406)/$D408))))</f>
        <v/>
      </c>
      <c r="CJ410" s="367" t="str">
        <f t="shared" ref="CJ410" si="1342">IF(CJ17="","",IF(CJ$17&lt;$E$83,0,IF(CJ$17=$E$83,$D406,IF(CJ$17&gt;=$E$83+$D$408,$D407,CI410+($D407-$D406)/$D408))))</f>
        <v/>
      </c>
      <c r="CK410" s="367" t="str">
        <f t="shared" ref="CK410" si="1343">IF(CK17="","",IF(CK$17&lt;$E$83,0,IF(CK$17=$E$83,$D406,IF(CK$17&gt;=$E$83+$D$408,$D407,CJ410+($D407-$D406)/$D408))))</f>
        <v/>
      </c>
      <c r="CL410" s="367" t="str">
        <f t="shared" ref="CL410" si="1344">IF(CL17="","",IF(CL$17&lt;$E$83,0,IF(CL$17=$E$83,$D406,IF(CL$17&gt;=$E$83+$D$408,$D407,CK410+($D407-$D406)/$D408))))</f>
        <v/>
      </c>
      <c r="CM410" s="367" t="str">
        <f t="shared" ref="CM410" si="1345">IF(CM17="","",IF(CM$17&lt;$E$83,0,IF(CM$17=$E$83,$D406,IF(CM$17&gt;=$E$83+$D$408,$D407,CL410+($D407-$D406)/$D408))))</f>
        <v/>
      </c>
      <c r="CN410" s="367" t="str">
        <f t="shared" ref="CN410" si="1346">IF(CN17="","",IF(CN$17&lt;$E$83,0,IF(CN$17=$E$83,$D406,IF(CN$17&gt;=$E$83+$D$408,$D407,CM410+($D407-$D406)/$D408))))</f>
        <v/>
      </c>
      <c r="CO410" s="367" t="str">
        <f t="shared" ref="CO410" si="1347">IF(CO17="","",IF(CO$17&lt;$E$83,0,IF(CO$17=$E$83,$D406,IF(CO$17&gt;=$E$83+$D$408,$D407,CN410+($D407-$D406)/$D408))))</f>
        <v/>
      </c>
      <c r="CP410" s="367" t="str">
        <f t="shared" ref="CP410" si="1348">IF(CP17="","",IF(CP$17&lt;$E$83,0,IF(CP$17=$E$83,$D406,IF(CP$17&gt;=$E$83+$D$408,$D407,CO410+($D407-$D406)/$D408))))</f>
        <v/>
      </c>
      <c r="CQ410" s="367" t="str">
        <f t="shared" ref="CQ410" si="1349">IF(CQ17="","",IF(CQ$17&lt;$E$83,0,IF(CQ$17=$E$83,$D406,IF(CQ$17&gt;=$E$83+$D$408,$D407,CP410+($D407-$D406)/$D408))))</f>
        <v/>
      </c>
      <c r="CR410" s="367" t="str">
        <f t="shared" ref="CR410" si="1350">IF(CR17="","",IF(CR$17&lt;$E$83,0,IF(CR$17=$E$83,$D406,IF(CR$17&gt;=$E$83+$D$408,$D407,CQ410+($D407-$D406)/$D408))))</f>
        <v/>
      </c>
      <c r="CS410" s="367" t="str">
        <f t="shared" ref="CS410" si="1351">IF(CS17="","",IF(CS$17&lt;$E$83,0,IF(CS$17=$E$83,$D406,IF(CS$17&gt;=$E$83+$D$408,$D407,CR410+($D407-$D406)/$D408))))</f>
        <v/>
      </c>
      <c r="CT410" s="367" t="str">
        <f t="shared" ref="CT410" si="1352">IF(CT17="","",IF(CT$17&lt;$E$83,0,IF(CT$17=$E$83,$D406,IF(CT$17&gt;=$E$83+$D$408,$D407,CS410+($D407-$D406)/$D408))))</f>
        <v/>
      </c>
      <c r="CU410" s="367" t="str">
        <f t="shared" ref="CU410" si="1353">IF(CU17="","",IF(CU$17&lt;$E$83,0,IF(CU$17=$E$83,$D406,IF(CU$17&gt;=$E$83+$D$408,$D407,CT410+($D407-$D406)/$D408))))</f>
        <v/>
      </c>
      <c r="CV410" s="367" t="str">
        <f t="shared" ref="CV410" si="1354">IF(CV17="","",IF(CV$17&lt;$E$83,0,IF(CV$17=$E$83,$D406,IF(CV$17&gt;=$E$83+$D$408,$D407,CU410+($D407-$D406)/$D408))))</f>
        <v/>
      </c>
      <c r="CW410" s="367" t="str">
        <f t="shared" ref="CW410" si="1355">IF(CW17="","",IF(CW$17&lt;$E$83,0,IF(CW$17=$E$83,$D406,IF(CW$17&gt;=$E$83+$D$408,$D407,CV410+($D407-$D406)/$D408))))</f>
        <v/>
      </c>
      <c r="CX410" s="367" t="str">
        <f t="shared" ref="CX410" si="1356">IF(CX17="","",IF(CX$17&lt;$E$83,0,IF(CX$17=$E$83,$D406,IF(CX$17&gt;=$E$83+$D$408,$D407,CW410+($D407-$D406)/$D408))))</f>
        <v/>
      </c>
      <c r="CY410" s="367" t="str">
        <f t="shared" ref="CY410" si="1357">IF(CY17="","",IF(CY$17&lt;$E$83,0,IF(CY$17=$E$83,$D406,IF(CY$17&gt;=$E$83+$D$408,$D407,CX410+($D407-$D406)/$D408))))</f>
        <v/>
      </c>
      <c r="CZ410" s="367" t="str">
        <f t="shared" ref="CZ410" si="1358">IF(CZ17="","",IF(CZ$17&lt;$E$83,0,IF(CZ$17=$E$83,$D406,IF(CZ$17&gt;=$E$83+$D$408,$D407,CY410+($D407-$D406)/$D408))))</f>
        <v/>
      </c>
      <c r="DA410" s="367" t="str">
        <f t="shared" ref="DA410" si="1359">IF(DA17="","",IF(DA$17&lt;$E$83,0,IF(DA$17=$E$83,$D406,IF(DA$17&gt;=$E$83+$D$408,$D407,CZ410+($D407-$D406)/$D408))))</f>
        <v/>
      </c>
      <c r="DB410" s="367" t="str">
        <f t="shared" ref="DB410" si="1360">IF(DB17="","",IF(DB$17&lt;$E$83,0,IF(DB$17=$E$83,$D406,IF(DB$17&gt;=$E$83+$D$408,$D407,DA410+($D407-$D406)/$D408))))</f>
        <v/>
      </c>
      <c r="DC410" s="367" t="str">
        <f t="shared" ref="DC410" si="1361">IF(DC17="","",IF(DC$17&lt;$E$83,0,IF(DC$17=$E$83,$D406,IF(DC$17&gt;=$E$83+$D$408,$D407,DB410+($D407-$D406)/$D408))))</f>
        <v/>
      </c>
      <c r="DD410" s="367" t="str">
        <f t="shared" ref="DD410" si="1362">IF(DD17="","",IF(DD$17&lt;$E$83,0,IF(DD$17=$E$83,$D406,IF(DD$17&gt;=$E$83+$D$408,$D407,DC410+($D407-$D406)/$D408))))</f>
        <v/>
      </c>
      <c r="DE410" s="367" t="str">
        <f t="shared" ref="DE410" si="1363">IF(DE17="","",IF(DE$17&lt;$E$83,0,IF(DE$17=$E$83,$D406,IF(DE$17&gt;=$E$83+$D$408,$D407,DD410+($D407-$D406)/$D408))))</f>
        <v/>
      </c>
      <c r="DF410" s="367" t="str">
        <f t="shared" ref="DF410" si="1364">IF(DF17="","",IF(DF$17&lt;$E$83,0,IF(DF$17=$E$83,$D406,IF(DF$17&gt;=$E$83+$D$408,$D407,DE410+($D407-$D406)/$D408))))</f>
        <v/>
      </c>
      <c r="DG410" s="367" t="str">
        <f t="shared" ref="DG410" si="1365">IF(DG17="","",IF(DG$17&lt;$E$83,0,IF(DG$17=$E$83,$D406,IF(DG$17&gt;=$E$83+$D$408,$D407,DF410+($D407-$D406)/$D408))))</f>
        <v/>
      </c>
      <c r="DH410" s="367" t="str">
        <f t="shared" ref="DH410" si="1366">IF(DH17="","",IF(DH$17&lt;$E$83,0,IF(DH$17=$E$83,$D406,IF(DH$17&gt;=$E$83+$D$408,$D407,DG410+($D407-$D406)/$D408))))</f>
        <v/>
      </c>
      <c r="DI410" s="367" t="str">
        <f t="shared" ref="DI410" si="1367">IF(DI17="","",IF(DI$17&lt;$E$83,0,IF(DI$17=$E$83,$D406,IF(DI$17&gt;=$E$83+$D$408,$D407,DH410+($D407-$D406)/$D408))))</f>
        <v/>
      </c>
      <c r="DJ410" s="367" t="str">
        <f t="shared" ref="DJ410" si="1368">IF(DJ17="","",IF(DJ$17&lt;$E$83,0,IF(DJ$17=$E$83,$D406,IF(DJ$17&gt;=$E$83+$D$408,$D407,DI410+($D407-$D406)/$D408))))</f>
        <v/>
      </c>
      <c r="DK410" s="367" t="str">
        <f t="shared" ref="DK410" si="1369">IF(DK17="","",IF(DK$17&lt;$E$83,0,IF(DK$17=$E$83,$D406,IF(DK$17&gt;=$E$83+$D$408,$D407,DJ410+($D407-$D406)/$D408))))</f>
        <v/>
      </c>
      <c r="DL410" s="367" t="str">
        <f t="shared" ref="DL410" si="1370">IF(DL17="","",IF(DL$17&lt;$E$83,0,IF(DL$17=$E$83,$D406,IF(DL$17&gt;=$E$83+$D$408,$D407,DK410+($D407-$D406)/$D408))))</f>
        <v/>
      </c>
      <c r="DM410" s="367" t="str">
        <f t="shared" ref="DM410" si="1371">IF(DM17="","",IF(DM$17&lt;$E$83,0,IF(DM$17=$E$83,$D406,IF(DM$17&gt;=$E$83+$D$408,$D407,DL410+($D407-$D406)/$D408))))</f>
        <v/>
      </c>
      <c r="DN410" s="367" t="str">
        <f t="shared" ref="DN410" si="1372">IF(DN17="","",IF(DN$17&lt;$E$83,0,IF(DN$17=$E$83,$D406,IF(DN$17&gt;=$E$83+$D$408,$D407,DM410+($D407-$D406)/$D408))))</f>
        <v/>
      </c>
      <c r="DO410" s="65"/>
      <c r="DP410" s="50" t="s">
        <v>172</v>
      </c>
      <c r="DQ410" s="50"/>
    </row>
    <row r="411" spans="3:121" s="29" customFormat="1" ht="15" customHeight="1">
      <c r="C411" s="366" t="str">
        <f>"Total " &amp;C405</f>
        <v>Total Base Management Fee</v>
      </c>
      <c r="F411" s="51">
        <f t="shared" ref="F411:AK411" si="1373">IF(F17="","",F410*F354)</f>
        <v>0</v>
      </c>
      <c r="G411" s="51">
        <f t="shared" si="1373"/>
        <v>0</v>
      </c>
      <c r="H411" s="51">
        <f t="shared" si="1373"/>
        <v>0</v>
      </c>
      <c r="I411" s="51">
        <f t="shared" si="1373"/>
        <v>0</v>
      </c>
      <c r="J411" s="51">
        <f t="shared" si="1373"/>
        <v>0</v>
      </c>
      <c r="K411" s="51">
        <f t="shared" si="1373"/>
        <v>0</v>
      </c>
      <c r="L411" s="51">
        <f t="shared" si="1373"/>
        <v>0</v>
      </c>
      <c r="M411" s="51">
        <f t="shared" si="1373"/>
        <v>0</v>
      </c>
      <c r="N411" s="51">
        <f t="shared" si="1373"/>
        <v>0</v>
      </c>
      <c r="O411" s="51">
        <f t="shared" si="1373"/>
        <v>0</v>
      </c>
      <c r="P411" s="51">
        <f t="shared" si="1373"/>
        <v>0</v>
      </c>
      <c r="Q411" s="51">
        <f t="shared" si="1373"/>
        <v>0</v>
      </c>
      <c r="R411" s="51">
        <f t="shared" si="1373"/>
        <v>0</v>
      </c>
      <c r="S411" s="51">
        <f t="shared" si="1373"/>
        <v>0</v>
      </c>
      <c r="T411" s="51">
        <f t="shared" si="1373"/>
        <v>0</v>
      </c>
      <c r="U411" s="51">
        <f t="shared" si="1373"/>
        <v>0</v>
      </c>
      <c r="V411" s="51">
        <f t="shared" si="1373"/>
        <v>0</v>
      </c>
      <c r="W411" s="51">
        <f t="shared" si="1373"/>
        <v>0</v>
      </c>
      <c r="X411" s="51">
        <f t="shared" si="1373"/>
        <v>0</v>
      </c>
      <c r="Y411" s="51">
        <f t="shared" si="1373"/>
        <v>0</v>
      </c>
      <c r="Z411" s="51">
        <f t="shared" si="1373"/>
        <v>0</v>
      </c>
      <c r="AA411" s="51">
        <f t="shared" si="1373"/>
        <v>0</v>
      </c>
      <c r="AB411" s="51">
        <f t="shared" si="1373"/>
        <v>0</v>
      </c>
      <c r="AC411" s="51">
        <f t="shared" si="1373"/>
        <v>0</v>
      </c>
      <c r="AD411" s="51">
        <f t="shared" si="1373"/>
        <v>16071.457830488096</v>
      </c>
      <c r="AE411" s="51">
        <f t="shared" si="1373"/>
        <v>15685.885868314161</v>
      </c>
      <c r="AF411" s="51">
        <f t="shared" si="1373"/>
        <v>16345.46023922594</v>
      </c>
      <c r="AG411" s="51">
        <f t="shared" si="1373"/>
        <v>15951.750934417729</v>
      </c>
      <c r="AH411" s="51">
        <f t="shared" si="1373"/>
        <v>16615.095643523826</v>
      </c>
      <c r="AI411" s="51">
        <f t="shared" si="1373"/>
        <v>16758.135760144185</v>
      </c>
      <c r="AJ411" s="51">
        <f t="shared" si="1373"/>
        <v>16352.882179835122</v>
      </c>
      <c r="AK411" s="51">
        <f t="shared" si="1373"/>
        <v>17038.007285500782</v>
      </c>
      <c r="AL411" s="51">
        <f t="shared" ref="AL411:BQ411" si="1374">IF(AL17="","",AL410*AL354)</f>
        <v>16624.439854131037</v>
      </c>
      <c r="AM411" s="51">
        <f t="shared" si="1374"/>
        <v>17312.175808724616</v>
      </c>
      <c r="AN411" s="51">
        <f t="shared" si="1374"/>
        <v>17458.233765255049</v>
      </c>
      <c r="AO411" s="51">
        <f t="shared" si="1374"/>
        <v>15892.656670821527</v>
      </c>
      <c r="AP411" s="51">
        <f t="shared" si="1374"/>
        <v>17804.378888099109</v>
      </c>
      <c r="AQ411" s="51">
        <f t="shared" si="1374"/>
        <v>17426.826454227932</v>
      </c>
      <c r="AR411" s="51">
        <f t="shared" si="1374"/>
        <v>18205.861246768702</v>
      </c>
      <c r="AS411" s="51">
        <f t="shared" si="1374"/>
        <v>17825.017946674281</v>
      </c>
      <c r="AT411" s="51">
        <f t="shared" si="1374"/>
        <v>18622.666790930169</v>
      </c>
      <c r="AU411" s="51">
        <f t="shared" si="1374"/>
        <v>18837.992682143464</v>
      </c>
      <c r="AV411" s="51">
        <f t="shared" si="1374"/>
        <v>18436.690792597183</v>
      </c>
      <c r="AW411" s="51">
        <f t="shared" si="1374"/>
        <v>19258.630618598745</v>
      </c>
      <c r="AX411" s="51">
        <f t="shared" si="1374"/>
        <v>18852.431557944612</v>
      </c>
      <c r="AY411" s="51">
        <f t="shared" si="1374"/>
        <v>19693.767753929154</v>
      </c>
      <c r="AZ411" s="51">
        <f t="shared" si="1374"/>
        <v>19918.490150635793</v>
      </c>
      <c r="BA411" s="51">
        <f t="shared" si="1374"/>
        <v>18189.931898652969</v>
      </c>
      <c r="BB411" s="51">
        <f t="shared" si="1374"/>
        <v>20323.946255978237</v>
      </c>
      <c r="BC411" s="51">
        <f t="shared" si="1374"/>
        <v>19756.363090727256</v>
      </c>
      <c r="BD411" s="51">
        <f t="shared" si="1374"/>
        <v>20493.665321067223</v>
      </c>
      <c r="BE411" s="51">
        <f t="shared" si="1374"/>
        <v>19921.34244223142</v>
      </c>
      <c r="BF411" s="51">
        <f t="shared" si="1374"/>
        <v>20664.801658210166</v>
      </c>
      <c r="BG411" s="51">
        <f t="shared" si="1374"/>
        <v>20750.904998452708</v>
      </c>
      <c r="BH411" s="51">
        <f t="shared" si="1374"/>
        <v>20171.39823374751</v>
      </c>
      <c r="BI411" s="51">
        <f t="shared" si="1374"/>
        <v>20924.189465540483</v>
      </c>
      <c r="BJ411" s="51">
        <f t="shared" si="1374"/>
        <v>20339.84341691474</v>
      </c>
      <c r="BK411" s="51">
        <f t="shared" si="1374"/>
        <v>21098.920978264872</v>
      </c>
      <c r="BL411" s="51">
        <f t="shared" si="1374"/>
        <v>21186.833149007642</v>
      </c>
      <c r="BM411" s="51">
        <f t="shared" si="1374"/>
        <v>19906.034098736531</v>
      </c>
      <c r="BN411" s="51">
        <f t="shared" si="1374"/>
        <v>21328.299399512995</v>
      </c>
      <c r="BO411" s="51" t="str">
        <f t="shared" si="1374"/>
        <v/>
      </c>
      <c r="BP411" s="51" t="str">
        <f t="shared" si="1374"/>
        <v/>
      </c>
      <c r="BQ411" s="51" t="str">
        <f t="shared" si="1374"/>
        <v/>
      </c>
      <c r="BR411" s="51" t="str">
        <f t="shared" ref="BR411:CA411" si="1375">IF(BR17="","",BR410*BR354)</f>
        <v/>
      </c>
      <c r="BS411" s="51" t="str">
        <f t="shared" si="1375"/>
        <v/>
      </c>
      <c r="BT411" s="51" t="str">
        <f t="shared" si="1375"/>
        <v/>
      </c>
      <c r="BU411" s="51" t="str">
        <f t="shared" si="1375"/>
        <v/>
      </c>
      <c r="BV411" s="51" t="str">
        <f t="shared" si="1375"/>
        <v/>
      </c>
      <c r="BW411" s="51" t="str">
        <f t="shared" si="1375"/>
        <v/>
      </c>
      <c r="BX411" s="51" t="str">
        <f t="shared" si="1375"/>
        <v/>
      </c>
      <c r="BY411" s="51" t="str">
        <f t="shared" si="1375"/>
        <v/>
      </c>
      <c r="BZ411" s="51" t="str">
        <f t="shared" si="1375"/>
        <v/>
      </c>
      <c r="CA411" s="51" t="str">
        <f t="shared" si="1375"/>
        <v/>
      </c>
      <c r="CB411" s="51" t="str">
        <f t="shared" ref="CB411:DN411" si="1376">IF(CB17="","",CB410*CB354)</f>
        <v/>
      </c>
      <c r="CC411" s="51" t="str">
        <f t="shared" si="1376"/>
        <v/>
      </c>
      <c r="CD411" s="51" t="str">
        <f t="shared" si="1376"/>
        <v/>
      </c>
      <c r="CE411" s="51" t="str">
        <f t="shared" si="1376"/>
        <v/>
      </c>
      <c r="CF411" s="51" t="str">
        <f t="shared" si="1376"/>
        <v/>
      </c>
      <c r="CG411" s="51" t="str">
        <f t="shared" si="1376"/>
        <v/>
      </c>
      <c r="CH411" s="51" t="str">
        <f t="shared" si="1376"/>
        <v/>
      </c>
      <c r="CI411" s="51" t="str">
        <f t="shared" si="1376"/>
        <v/>
      </c>
      <c r="CJ411" s="51" t="str">
        <f t="shared" si="1376"/>
        <v/>
      </c>
      <c r="CK411" s="51" t="str">
        <f t="shared" si="1376"/>
        <v/>
      </c>
      <c r="CL411" s="51" t="str">
        <f t="shared" si="1376"/>
        <v/>
      </c>
      <c r="CM411" s="51" t="str">
        <f t="shared" si="1376"/>
        <v/>
      </c>
      <c r="CN411" s="51" t="str">
        <f t="shared" si="1376"/>
        <v/>
      </c>
      <c r="CO411" s="51" t="str">
        <f t="shared" si="1376"/>
        <v/>
      </c>
      <c r="CP411" s="51" t="str">
        <f t="shared" si="1376"/>
        <v/>
      </c>
      <c r="CQ411" s="51" t="str">
        <f t="shared" si="1376"/>
        <v/>
      </c>
      <c r="CR411" s="51" t="str">
        <f t="shared" si="1376"/>
        <v/>
      </c>
      <c r="CS411" s="51" t="str">
        <f t="shared" si="1376"/>
        <v/>
      </c>
      <c r="CT411" s="51" t="str">
        <f t="shared" si="1376"/>
        <v/>
      </c>
      <c r="CU411" s="51" t="str">
        <f t="shared" si="1376"/>
        <v/>
      </c>
      <c r="CV411" s="51" t="str">
        <f t="shared" si="1376"/>
        <v/>
      </c>
      <c r="CW411" s="51" t="str">
        <f t="shared" si="1376"/>
        <v/>
      </c>
      <c r="CX411" s="51" t="str">
        <f t="shared" si="1376"/>
        <v/>
      </c>
      <c r="CY411" s="51" t="str">
        <f t="shared" si="1376"/>
        <v/>
      </c>
      <c r="CZ411" s="51" t="str">
        <f t="shared" si="1376"/>
        <v/>
      </c>
      <c r="DA411" s="51" t="str">
        <f t="shared" si="1376"/>
        <v/>
      </c>
      <c r="DB411" s="51" t="str">
        <f t="shared" si="1376"/>
        <v/>
      </c>
      <c r="DC411" s="51" t="str">
        <f t="shared" si="1376"/>
        <v/>
      </c>
      <c r="DD411" s="51" t="str">
        <f t="shared" si="1376"/>
        <v/>
      </c>
      <c r="DE411" s="51" t="str">
        <f t="shared" si="1376"/>
        <v/>
      </c>
      <c r="DF411" s="51" t="str">
        <f t="shared" si="1376"/>
        <v/>
      </c>
      <c r="DG411" s="51" t="str">
        <f t="shared" si="1376"/>
        <v/>
      </c>
      <c r="DH411" s="51" t="str">
        <f t="shared" si="1376"/>
        <v/>
      </c>
      <c r="DI411" s="51" t="str">
        <f t="shared" si="1376"/>
        <v/>
      </c>
      <c r="DJ411" s="51" t="str">
        <f t="shared" si="1376"/>
        <v/>
      </c>
      <c r="DK411" s="51" t="str">
        <f t="shared" si="1376"/>
        <v/>
      </c>
      <c r="DL411" s="51" t="str">
        <f t="shared" si="1376"/>
        <v/>
      </c>
      <c r="DM411" s="51" t="str">
        <f t="shared" si="1376"/>
        <v/>
      </c>
      <c r="DN411" s="51" t="str">
        <f t="shared" si="1376"/>
        <v/>
      </c>
      <c r="DO411" s="51">
        <f>SUM(F411:DN411)</f>
        <v>688045.41112997569</v>
      </c>
      <c r="DP411" s="50" t="s">
        <v>172</v>
      </c>
      <c r="DQ411" s="50"/>
    </row>
    <row r="412" spans="3:121" s="29" customFormat="1" ht="15" customHeight="1">
      <c r="F412" s="167"/>
      <c r="G412" s="167"/>
      <c r="H412" s="167"/>
      <c r="I412" s="167"/>
      <c r="J412" s="167"/>
      <c r="K412" s="167"/>
      <c r="L412" s="167"/>
      <c r="M412" s="167"/>
      <c r="N412" s="167"/>
      <c r="O412" s="16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50" t="s">
        <v>172</v>
      </c>
      <c r="DQ412" s="50"/>
    </row>
    <row r="413" spans="3:121" s="29" customFormat="1" ht="15" customHeight="1">
      <c r="C413" s="366" t="s">
        <v>420</v>
      </c>
      <c r="D413" s="129"/>
      <c r="E413" s="129"/>
      <c r="F413" s="364">
        <f t="shared" ref="F413:AK413" si="1377">IF(F17="","",F411+F403+F395+F387+F379+F371)</f>
        <v>0</v>
      </c>
      <c r="G413" s="364">
        <f t="shared" si="1377"/>
        <v>0</v>
      </c>
      <c r="H413" s="364">
        <f t="shared" si="1377"/>
        <v>0</v>
      </c>
      <c r="I413" s="364">
        <f t="shared" si="1377"/>
        <v>0</v>
      </c>
      <c r="J413" s="364">
        <f t="shared" si="1377"/>
        <v>0</v>
      </c>
      <c r="K413" s="364">
        <f t="shared" si="1377"/>
        <v>0</v>
      </c>
      <c r="L413" s="364">
        <f t="shared" si="1377"/>
        <v>0</v>
      </c>
      <c r="M413" s="364">
        <f t="shared" si="1377"/>
        <v>0</v>
      </c>
      <c r="N413" s="364">
        <f t="shared" si="1377"/>
        <v>0</v>
      </c>
      <c r="O413" s="364">
        <f t="shared" si="1377"/>
        <v>0</v>
      </c>
      <c r="P413" s="364">
        <f t="shared" si="1377"/>
        <v>0</v>
      </c>
      <c r="Q413" s="364">
        <f t="shared" si="1377"/>
        <v>0</v>
      </c>
      <c r="R413" s="364">
        <f t="shared" si="1377"/>
        <v>0</v>
      </c>
      <c r="S413" s="364">
        <f t="shared" si="1377"/>
        <v>0</v>
      </c>
      <c r="T413" s="364">
        <f t="shared" si="1377"/>
        <v>0</v>
      </c>
      <c r="U413" s="364">
        <f t="shared" si="1377"/>
        <v>0</v>
      </c>
      <c r="V413" s="364">
        <f t="shared" si="1377"/>
        <v>0</v>
      </c>
      <c r="W413" s="364">
        <f t="shared" si="1377"/>
        <v>0</v>
      </c>
      <c r="X413" s="364">
        <f t="shared" si="1377"/>
        <v>0</v>
      </c>
      <c r="Y413" s="364">
        <f t="shared" si="1377"/>
        <v>0</v>
      </c>
      <c r="Z413" s="364">
        <f t="shared" si="1377"/>
        <v>0</v>
      </c>
      <c r="AA413" s="364">
        <f t="shared" si="1377"/>
        <v>0</v>
      </c>
      <c r="AB413" s="364">
        <f t="shared" si="1377"/>
        <v>0</v>
      </c>
      <c r="AC413" s="364">
        <f t="shared" si="1377"/>
        <v>0</v>
      </c>
      <c r="AD413" s="364">
        <f t="shared" si="1377"/>
        <v>195536.07027093854</v>
      </c>
      <c r="AE413" s="364">
        <f t="shared" si="1377"/>
        <v>190169.58020071435</v>
      </c>
      <c r="AF413" s="364">
        <f t="shared" si="1377"/>
        <v>197462.24050109342</v>
      </c>
      <c r="AG413" s="364">
        <f t="shared" si="1377"/>
        <v>192019.20187305345</v>
      </c>
      <c r="AH413" s="364">
        <f t="shared" si="1377"/>
        <v>199288.84163537747</v>
      </c>
      <c r="AI413" s="364">
        <f t="shared" si="1377"/>
        <v>200282.99752227881</v>
      </c>
      <c r="AJ413" s="364">
        <f t="shared" si="1377"/>
        <v>194735.57195820328</v>
      </c>
      <c r="AK413" s="364">
        <f t="shared" si="1377"/>
        <v>202160.68922226835</v>
      </c>
      <c r="AL413" s="364">
        <f t="shared" ref="AL413:BQ413" si="1378">IF(AL17="","",AL411+AL403+AL395+AL387+AL379+AL371)</f>
        <v>196537.82227550476</v>
      </c>
      <c r="AM413" s="364">
        <f t="shared" si="1378"/>
        <v>203923.00421360211</v>
      </c>
      <c r="AN413" s="364">
        <f t="shared" si="1378"/>
        <v>204891.77127278497</v>
      </c>
      <c r="AO413" s="364">
        <f t="shared" si="1378"/>
        <v>185833.71737728678</v>
      </c>
      <c r="AP413" s="364">
        <f t="shared" si="1378"/>
        <v>207421.01404635468</v>
      </c>
      <c r="AQ413" s="364">
        <f t="shared" si="1378"/>
        <v>202272.20649719844</v>
      </c>
      <c r="AR413" s="364">
        <f t="shared" si="1378"/>
        <v>210530.55658416144</v>
      </c>
      <c r="AS413" s="364">
        <f t="shared" si="1378"/>
        <v>205359.06092731</v>
      </c>
      <c r="AT413" s="364">
        <f t="shared" si="1378"/>
        <v>213746.83105589851</v>
      </c>
      <c r="AU413" s="364">
        <f t="shared" si="1378"/>
        <v>215407.21354456554</v>
      </c>
      <c r="AV413" s="364">
        <f t="shared" si="1378"/>
        <v>210024.63594566961</v>
      </c>
      <c r="AW413" s="364">
        <f t="shared" si="1378"/>
        <v>218558.7094230144</v>
      </c>
      <c r="AX413" s="364">
        <f t="shared" si="1378"/>
        <v>213137.21233565162</v>
      </c>
      <c r="AY413" s="364">
        <f t="shared" si="1378"/>
        <v>221801.05932862713</v>
      </c>
      <c r="AZ413" s="364">
        <f t="shared" si="1378"/>
        <v>223474.39366227214</v>
      </c>
      <c r="BA413" s="364">
        <f t="shared" si="1378"/>
        <v>203297.75276175066</v>
      </c>
      <c r="BB413" s="364">
        <f t="shared" si="1378"/>
        <v>226273.26831655769</v>
      </c>
      <c r="BC413" s="364">
        <f t="shared" si="1378"/>
        <v>219954.17574343015</v>
      </c>
      <c r="BD413" s="364">
        <f t="shared" si="1378"/>
        <v>228162.80724121508</v>
      </c>
      <c r="BE413" s="364">
        <f t="shared" si="1378"/>
        <v>221790.94585684311</v>
      </c>
      <c r="BF413" s="364">
        <f t="shared" si="1378"/>
        <v>230068.12512807318</v>
      </c>
      <c r="BG413" s="364">
        <f t="shared" si="1378"/>
        <v>231026.74231610683</v>
      </c>
      <c r="BH413" s="364">
        <f t="shared" si="1378"/>
        <v>224574.90033572228</v>
      </c>
      <c r="BI413" s="364">
        <f t="shared" si="1378"/>
        <v>232955.97604968405</v>
      </c>
      <c r="BJ413" s="364">
        <f t="shared" si="1378"/>
        <v>226450.25670831744</v>
      </c>
      <c r="BK413" s="364">
        <f t="shared" si="1378"/>
        <v>234901.32022468228</v>
      </c>
      <c r="BL413" s="364">
        <f t="shared" si="1378"/>
        <v>235880.07572561843</v>
      </c>
      <c r="BM413" s="364">
        <f t="shared" si="1378"/>
        <v>221620.51296593336</v>
      </c>
      <c r="BN413" s="364">
        <f t="shared" si="1378"/>
        <v>237455.06664791136</v>
      </c>
      <c r="BO413" s="364" t="str">
        <f t="shared" si="1378"/>
        <v/>
      </c>
      <c r="BP413" s="364" t="str">
        <f t="shared" si="1378"/>
        <v/>
      </c>
      <c r="BQ413" s="364" t="str">
        <f t="shared" si="1378"/>
        <v/>
      </c>
      <c r="BR413" s="364" t="str">
        <f t="shared" ref="BR413:CA413" si="1379">IF(BR17="","",BR411+BR403+BR395+BR387+BR379+BR371)</f>
        <v/>
      </c>
      <c r="BS413" s="364" t="str">
        <f t="shared" si="1379"/>
        <v/>
      </c>
      <c r="BT413" s="364" t="str">
        <f t="shared" si="1379"/>
        <v/>
      </c>
      <c r="BU413" s="364" t="str">
        <f t="shared" si="1379"/>
        <v/>
      </c>
      <c r="BV413" s="364" t="str">
        <f t="shared" si="1379"/>
        <v/>
      </c>
      <c r="BW413" s="364" t="str">
        <f t="shared" si="1379"/>
        <v/>
      </c>
      <c r="BX413" s="364" t="str">
        <f t="shared" si="1379"/>
        <v/>
      </c>
      <c r="BY413" s="364" t="str">
        <f t="shared" si="1379"/>
        <v/>
      </c>
      <c r="BZ413" s="364" t="str">
        <f t="shared" si="1379"/>
        <v/>
      </c>
      <c r="CA413" s="364" t="str">
        <f t="shared" si="1379"/>
        <v/>
      </c>
      <c r="CB413" s="364" t="str">
        <f t="shared" ref="CB413:DN413" si="1380">IF(CB17="","",CB411+CB403+CB395+CB387+CB379+CB371)</f>
        <v/>
      </c>
      <c r="CC413" s="364" t="str">
        <f t="shared" si="1380"/>
        <v/>
      </c>
      <c r="CD413" s="364" t="str">
        <f t="shared" si="1380"/>
        <v/>
      </c>
      <c r="CE413" s="364" t="str">
        <f t="shared" si="1380"/>
        <v/>
      </c>
      <c r="CF413" s="364" t="str">
        <f t="shared" si="1380"/>
        <v/>
      </c>
      <c r="CG413" s="364" t="str">
        <f t="shared" si="1380"/>
        <v/>
      </c>
      <c r="CH413" s="364" t="str">
        <f t="shared" si="1380"/>
        <v/>
      </c>
      <c r="CI413" s="364" t="str">
        <f t="shared" si="1380"/>
        <v/>
      </c>
      <c r="CJ413" s="364" t="str">
        <f t="shared" si="1380"/>
        <v/>
      </c>
      <c r="CK413" s="364" t="str">
        <f t="shared" si="1380"/>
        <v/>
      </c>
      <c r="CL413" s="364" t="str">
        <f t="shared" si="1380"/>
        <v/>
      </c>
      <c r="CM413" s="364" t="str">
        <f t="shared" si="1380"/>
        <v/>
      </c>
      <c r="CN413" s="364" t="str">
        <f t="shared" si="1380"/>
        <v/>
      </c>
      <c r="CO413" s="364" t="str">
        <f t="shared" si="1380"/>
        <v/>
      </c>
      <c r="CP413" s="364" t="str">
        <f t="shared" si="1380"/>
        <v/>
      </c>
      <c r="CQ413" s="364" t="str">
        <f t="shared" si="1380"/>
        <v/>
      </c>
      <c r="CR413" s="364" t="str">
        <f t="shared" si="1380"/>
        <v/>
      </c>
      <c r="CS413" s="364" t="str">
        <f t="shared" si="1380"/>
        <v/>
      </c>
      <c r="CT413" s="364" t="str">
        <f t="shared" si="1380"/>
        <v/>
      </c>
      <c r="CU413" s="364" t="str">
        <f t="shared" si="1380"/>
        <v/>
      </c>
      <c r="CV413" s="364" t="str">
        <f t="shared" si="1380"/>
        <v/>
      </c>
      <c r="CW413" s="364" t="str">
        <f t="shared" si="1380"/>
        <v/>
      </c>
      <c r="CX413" s="364" t="str">
        <f t="shared" si="1380"/>
        <v/>
      </c>
      <c r="CY413" s="364" t="str">
        <f t="shared" si="1380"/>
        <v/>
      </c>
      <c r="CZ413" s="364" t="str">
        <f t="shared" si="1380"/>
        <v/>
      </c>
      <c r="DA413" s="364" t="str">
        <f t="shared" si="1380"/>
        <v/>
      </c>
      <c r="DB413" s="364" t="str">
        <f t="shared" si="1380"/>
        <v/>
      </c>
      <c r="DC413" s="364" t="str">
        <f t="shared" si="1380"/>
        <v/>
      </c>
      <c r="DD413" s="364" t="str">
        <f t="shared" si="1380"/>
        <v/>
      </c>
      <c r="DE413" s="364" t="str">
        <f t="shared" si="1380"/>
        <v/>
      </c>
      <c r="DF413" s="364" t="str">
        <f t="shared" si="1380"/>
        <v/>
      </c>
      <c r="DG413" s="364" t="str">
        <f t="shared" si="1380"/>
        <v/>
      </c>
      <c r="DH413" s="364" t="str">
        <f t="shared" si="1380"/>
        <v/>
      </c>
      <c r="DI413" s="364" t="str">
        <f t="shared" si="1380"/>
        <v/>
      </c>
      <c r="DJ413" s="364" t="str">
        <f t="shared" si="1380"/>
        <v/>
      </c>
      <c r="DK413" s="364" t="str">
        <f t="shared" si="1380"/>
        <v/>
      </c>
      <c r="DL413" s="364" t="str">
        <f t="shared" si="1380"/>
        <v/>
      </c>
      <c r="DM413" s="364" t="str">
        <f t="shared" si="1380"/>
        <v/>
      </c>
      <c r="DN413" s="364" t="str">
        <f t="shared" si="1380"/>
        <v/>
      </c>
      <c r="DO413" s="364">
        <f>SUM(F413:DN413)</f>
        <v>7878986.3276956761</v>
      </c>
      <c r="DP413" s="50" t="s">
        <v>172</v>
      </c>
      <c r="DQ413" s="50"/>
    </row>
    <row r="414" spans="3:121" s="29" customFormat="1" ht="15" customHeight="1">
      <c r="C414" s="363" t="s">
        <v>419</v>
      </c>
      <c r="F414" s="39">
        <f t="shared" ref="F414:AK414" si="1381">IF(F17="","",F355-F413)</f>
        <v>0</v>
      </c>
      <c r="G414" s="39">
        <f t="shared" si="1381"/>
        <v>0</v>
      </c>
      <c r="H414" s="39">
        <f t="shared" si="1381"/>
        <v>0</v>
      </c>
      <c r="I414" s="39">
        <f t="shared" si="1381"/>
        <v>0</v>
      </c>
      <c r="J414" s="39">
        <f t="shared" si="1381"/>
        <v>0</v>
      </c>
      <c r="K414" s="39">
        <f t="shared" si="1381"/>
        <v>0</v>
      </c>
      <c r="L414" s="39">
        <f t="shared" si="1381"/>
        <v>0</v>
      </c>
      <c r="M414" s="39">
        <f t="shared" si="1381"/>
        <v>0</v>
      </c>
      <c r="N414" s="39">
        <f t="shared" si="1381"/>
        <v>0</v>
      </c>
      <c r="O414" s="39">
        <f t="shared" si="1381"/>
        <v>0</v>
      </c>
      <c r="P414" s="39">
        <f t="shared" si="1381"/>
        <v>0</v>
      </c>
      <c r="Q414" s="39">
        <f t="shared" si="1381"/>
        <v>0</v>
      </c>
      <c r="R414" s="39">
        <f t="shared" si="1381"/>
        <v>0</v>
      </c>
      <c r="S414" s="39">
        <f t="shared" si="1381"/>
        <v>0</v>
      </c>
      <c r="T414" s="39">
        <f t="shared" si="1381"/>
        <v>0</v>
      </c>
      <c r="U414" s="39">
        <f t="shared" si="1381"/>
        <v>0</v>
      </c>
      <c r="V414" s="39">
        <f t="shared" si="1381"/>
        <v>0</v>
      </c>
      <c r="W414" s="39">
        <f t="shared" si="1381"/>
        <v>0</v>
      </c>
      <c r="X414" s="39">
        <f t="shared" si="1381"/>
        <v>0</v>
      </c>
      <c r="Y414" s="39">
        <f t="shared" si="1381"/>
        <v>0</v>
      </c>
      <c r="Z414" s="39">
        <f t="shared" si="1381"/>
        <v>0</v>
      </c>
      <c r="AA414" s="39">
        <f t="shared" si="1381"/>
        <v>0</v>
      </c>
      <c r="AB414" s="39">
        <f t="shared" si="1381"/>
        <v>0</v>
      </c>
      <c r="AC414" s="39">
        <f t="shared" si="1381"/>
        <v>0</v>
      </c>
      <c r="AD414" s="39">
        <f t="shared" si="1381"/>
        <v>116792.59641292554</v>
      </c>
      <c r="AE414" s="39">
        <f t="shared" si="1381"/>
        <v>115854.48559192038</v>
      </c>
      <c r="AF414" s="39">
        <f t="shared" si="1381"/>
        <v>122663.05645150345</v>
      </c>
      <c r="AG414" s="39">
        <f t="shared" si="1381"/>
        <v>121589.57237010752</v>
      </c>
      <c r="AH414" s="39">
        <f t="shared" si="1381"/>
        <v>128615.22317109597</v>
      </c>
      <c r="AI414" s="39">
        <f t="shared" si="1381"/>
        <v>131709.80761429929</v>
      </c>
      <c r="AJ414" s="39">
        <f t="shared" si="1381"/>
        <v>130472.61464846443</v>
      </c>
      <c r="AK414" s="39">
        <f t="shared" si="1381"/>
        <v>137952.97681591386</v>
      </c>
      <c r="AL414" s="39">
        <f t="shared" ref="AL414:BQ414" si="1382">IF(AL17="","",AL355-AL413)</f>
        <v>136570.21149662393</v>
      </c>
      <c r="AM414" s="39">
        <f t="shared" si="1382"/>
        <v>144283.8438048875</v>
      </c>
      <c r="AN414" s="39">
        <f t="shared" si="1382"/>
        <v>147571.33456546726</v>
      </c>
      <c r="AO414" s="39">
        <f t="shared" si="1382"/>
        <v>136213.86790796809</v>
      </c>
      <c r="AP414" s="39">
        <f t="shared" si="1382"/>
        <v>154705.35216122586</v>
      </c>
      <c r="AQ414" s="39">
        <f t="shared" si="1382"/>
        <v>153490.59556471946</v>
      </c>
      <c r="AR414" s="39">
        <f t="shared" si="1382"/>
        <v>162516.89321470706</v>
      </c>
      <c r="AS414" s="39">
        <f t="shared" si="1382"/>
        <v>161230.4704260774</v>
      </c>
      <c r="AT414" s="39">
        <f t="shared" si="1382"/>
        <v>170656.71846654074</v>
      </c>
      <c r="AU414" s="39">
        <f t="shared" si="1382"/>
        <v>174863.73454649688</v>
      </c>
      <c r="AV414" s="39">
        <f t="shared" si="1382"/>
        <v>173312.50239556038</v>
      </c>
      <c r="AW414" s="39">
        <f t="shared" si="1382"/>
        <v>183323.57538278672</v>
      </c>
      <c r="AX414" s="39">
        <f t="shared" si="1382"/>
        <v>181697.01727418933</v>
      </c>
      <c r="AY414" s="39">
        <f t="shared" si="1382"/>
        <v>192138.90042266791</v>
      </c>
      <c r="AZ414" s="39">
        <f t="shared" si="1382"/>
        <v>196693.29153120064</v>
      </c>
      <c r="BA414" s="39">
        <f t="shared" si="1382"/>
        <v>181773.29160441254</v>
      </c>
      <c r="BB414" s="39">
        <f t="shared" si="1382"/>
        <v>205504.94853732665</v>
      </c>
      <c r="BC414" s="39">
        <f t="shared" si="1382"/>
        <v>199772.82609677716</v>
      </c>
      <c r="BD414" s="39">
        <f t="shared" si="1382"/>
        <v>207221.05756938318</v>
      </c>
      <c r="BE414" s="39">
        <f t="shared" si="1382"/>
        <v>201441.06792581457</v>
      </c>
      <c r="BF414" s="39">
        <f t="shared" si="1382"/>
        <v>208951.4973035997</v>
      </c>
      <c r="BG414" s="39">
        <f t="shared" si="1382"/>
        <v>209822.12854236466</v>
      </c>
      <c r="BH414" s="39">
        <f t="shared" si="1382"/>
        <v>203969.58756901152</v>
      </c>
      <c r="BI414" s="39">
        <f t="shared" si="1382"/>
        <v>211574.2890255049</v>
      </c>
      <c r="BJ414" s="39">
        <f t="shared" si="1382"/>
        <v>205672.87527075969</v>
      </c>
      <c r="BK414" s="39">
        <f t="shared" si="1382"/>
        <v>213341.08126545744</v>
      </c>
      <c r="BL414" s="39">
        <f t="shared" si="1382"/>
        <v>214230.00243739688</v>
      </c>
      <c r="BM414" s="39">
        <f t="shared" si="1382"/>
        <v>201296.51676486718</v>
      </c>
      <c r="BN414" s="39">
        <f t="shared" si="1382"/>
        <v>215660.43401617152</v>
      </c>
      <c r="BO414" s="39" t="str">
        <f t="shared" si="1382"/>
        <v/>
      </c>
      <c r="BP414" s="39" t="str">
        <f t="shared" si="1382"/>
        <v/>
      </c>
      <c r="BQ414" s="39" t="str">
        <f t="shared" si="1382"/>
        <v/>
      </c>
      <c r="BR414" s="39" t="str">
        <f t="shared" ref="BR414:CA414" si="1383">IF(BR17="","",BR355-BR413)</f>
        <v/>
      </c>
      <c r="BS414" s="39" t="str">
        <f t="shared" si="1383"/>
        <v/>
      </c>
      <c r="BT414" s="39" t="str">
        <f t="shared" si="1383"/>
        <v/>
      </c>
      <c r="BU414" s="39" t="str">
        <f t="shared" si="1383"/>
        <v/>
      </c>
      <c r="BV414" s="39" t="str">
        <f t="shared" si="1383"/>
        <v/>
      </c>
      <c r="BW414" s="39" t="str">
        <f t="shared" si="1383"/>
        <v/>
      </c>
      <c r="BX414" s="39" t="str">
        <f t="shared" si="1383"/>
        <v/>
      </c>
      <c r="BY414" s="39" t="str">
        <f t="shared" si="1383"/>
        <v/>
      </c>
      <c r="BZ414" s="39" t="str">
        <f t="shared" si="1383"/>
        <v/>
      </c>
      <c r="CA414" s="39" t="str">
        <f t="shared" si="1383"/>
        <v/>
      </c>
      <c r="CB414" s="39" t="str">
        <f t="shared" ref="CB414:DN414" si="1384">IF(CB17="","",CB355-CB413)</f>
        <v/>
      </c>
      <c r="CC414" s="39" t="str">
        <f t="shared" si="1384"/>
        <v/>
      </c>
      <c r="CD414" s="39" t="str">
        <f t="shared" si="1384"/>
        <v/>
      </c>
      <c r="CE414" s="39" t="str">
        <f t="shared" si="1384"/>
        <v/>
      </c>
      <c r="CF414" s="39" t="str">
        <f t="shared" si="1384"/>
        <v/>
      </c>
      <c r="CG414" s="39" t="str">
        <f t="shared" si="1384"/>
        <v/>
      </c>
      <c r="CH414" s="39" t="str">
        <f t="shared" si="1384"/>
        <v/>
      </c>
      <c r="CI414" s="39" t="str">
        <f t="shared" si="1384"/>
        <v/>
      </c>
      <c r="CJ414" s="39" t="str">
        <f t="shared" si="1384"/>
        <v/>
      </c>
      <c r="CK414" s="39" t="str">
        <f t="shared" si="1384"/>
        <v/>
      </c>
      <c r="CL414" s="39" t="str">
        <f t="shared" si="1384"/>
        <v/>
      </c>
      <c r="CM414" s="39" t="str">
        <f t="shared" si="1384"/>
        <v/>
      </c>
      <c r="CN414" s="39" t="str">
        <f t="shared" si="1384"/>
        <v/>
      </c>
      <c r="CO414" s="39" t="str">
        <f t="shared" si="1384"/>
        <v/>
      </c>
      <c r="CP414" s="39" t="str">
        <f t="shared" si="1384"/>
        <v/>
      </c>
      <c r="CQ414" s="39" t="str">
        <f t="shared" si="1384"/>
        <v/>
      </c>
      <c r="CR414" s="39" t="str">
        <f t="shared" si="1384"/>
        <v/>
      </c>
      <c r="CS414" s="39" t="str">
        <f t="shared" si="1384"/>
        <v/>
      </c>
      <c r="CT414" s="39" t="str">
        <f t="shared" si="1384"/>
        <v/>
      </c>
      <c r="CU414" s="39" t="str">
        <f t="shared" si="1384"/>
        <v/>
      </c>
      <c r="CV414" s="39" t="str">
        <f t="shared" si="1384"/>
        <v/>
      </c>
      <c r="CW414" s="39" t="str">
        <f t="shared" si="1384"/>
        <v/>
      </c>
      <c r="CX414" s="39" t="str">
        <f t="shared" si="1384"/>
        <v/>
      </c>
      <c r="CY414" s="39" t="str">
        <f t="shared" si="1384"/>
        <v/>
      </c>
      <c r="CZ414" s="39" t="str">
        <f t="shared" si="1384"/>
        <v/>
      </c>
      <c r="DA414" s="39" t="str">
        <f t="shared" si="1384"/>
        <v/>
      </c>
      <c r="DB414" s="39" t="str">
        <f t="shared" si="1384"/>
        <v/>
      </c>
      <c r="DC414" s="39" t="str">
        <f t="shared" si="1384"/>
        <v/>
      </c>
      <c r="DD414" s="39" t="str">
        <f t="shared" si="1384"/>
        <v/>
      </c>
      <c r="DE414" s="39" t="str">
        <f t="shared" si="1384"/>
        <v/>
      </c>
      <c r="DF414" s="39" t="str">
        <f t="shared" si="1384"/>
        <v/>
      </c>
      <c r="DG414" s="39" t="str">
        <f t="shared" si="1384"/>
        <v/>
      </c>
      <c r="DH414" s="39" t="str">
        <f t="shared" si="1384"/>
        <v/>
      </c>
      <c r="DI414" s="39" t="str">
        <f t="shared" si="1384"/>
        <v/>
      </c>
      <c r="DJ414" s="39" t="str">
        <f t="shared" si="1384"/>
        <v/>
      </c>
      <c r="DK414" s="39" t="str">
        <f t="shared" si="1384"/>
        <v/>
      </c>
      <c r="DL414" s="39" t="str">
        <f t="shared" si="1384"/>
        <v/>
      </c>
      <c r="DM414" s="39" t="str">
        <f t="shared" si="1384"/>
        <v/>
      </c>
      <c r="DN414" s="39" t="str">
        <f t="shared" si="1384"/>
        <v/>
      </c>
      <c r="DO414" s="51">
        <f>SUM(F414:DN414)</f>
        <v>6355150.2461661976</v>
      </c>
      <c r="DP414" s="50" t="s">
        <v>172</v>
      </c>
      <c r="DQ414" s="50"/>
    </row>
    <row r="415" spans="3:121" s="29" customFormat="1" ht="15" customHeight="1"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56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50" t="s">
        <v>172</v>
      </c>
      <c r="DQ415" s="50"/>
    </row>
    <row r="416" spans="3:121" s="29" customFormat="1" ht="15" customHeight="1">
      <c r="C416" s="161" t="s">
        <v>418</v>
      </c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  <c r="P416" s="161"/>
      <c r="Q416" s="161"/>
      <c r="R416" s="161"/>
      <c r="S416" s="161"/>
      <c r="T416" s="161"/>
      <c r="U416" s="161"/>
      <c r="V416" s="161"/>
      <c r="W416" s="161"/>
      <c r="X416" s="161"/>
      <c r="Y416" s="161"/>
      <c r="Z416" s="161"/>
      <c r="AA416" s="161"/>
      <c r="AB416" s="161"/>
      <c r="AC416" s="161"/>
      <c r="AD416" s="161"/>
      <c r="AE416" s="161"/>
      <c r="AF416" s="161"/>
      <c r="AG416" s="161"/>
      <c r="AH416" s="161"/>
      <c r="AI416" s="161"/>
      <c r="AJ416" s="161"/>
      <c r="AK416" s="161"/>
      <c r="AL416" s="161"/>
      <c r="AM416" s="161"/>
      <c r="AN416" s="161"/>
      <c r="AO416" s="161"/>
      <c r="AP416" s="161"/>
      <c r="AQ416" s="161"/>
      <c r="AR416" s="161"/>
      <c r="AS416" s="161"/>
      <c r="AT416" s="161"/>
      <c r="AU416" s="161"/>
      <c r="AV416" s="161"/>
      <c r="AW416" s="161"/>
      <c r="AX416" s="161"/>
      <c r="AY416" s="161"/>
      <c r="AZ416" s="161"/>
      <c r="BA416" s="161"/>
      <c r="BB416" s="161"/>
      <c r="BC416" s="161"/>
      <c r="BD416" s="161"/>
      <c r="BE416" s="161"/>
      <c r="BF416" s="161"/>
      <c r="BG416" s="161"/>
      <c r="BH416" s="161"/>
      <c r="BI416" s="161"/>
      <c r="BJ416" s="161"/>
      <c r="BK416" s="161"/>
      <c r="BL416" s="161"/>
      <c r="BM416" s="161"/>
      <c r="BN416" s="161"/>
      <c r="BO416" s="161"/>
      <c r="BP416" s="161"/>
      <c r="BQ416" s="161"/>
      <c r="BR416" s="161"/>
      <c r="BS416" s="161"/>
      <c r="BT416" s="161"/>
      <c r="BU416" s="161"/>
      <c r="BV416" s="161"/>
      <c r="BW416" s="161"/>
      <c r="BX416" s="161"/>
      <c r="BY416" s="161"/>
      <c r="BZ416" s="161"/>
      <c r="CA416" s="161"/>
      <c r="CB416" s="161"/>
      <c r="CC416" s="161"/>
      <c r="CD416" s="161"/>
      <c r="CE416" s="161"/>
      <c r="CF416" s="161"/>
      <c r="CG416" s="161"/>
      <c r="CH416" s="161"/>
      <c r="CI416" s="161"/>
      <c r="CJ416" s="161"/>
      <c r="CK416" s="161"/>
      <c r="CL416" s="161"/>
      <c r="CM416" s="161"/>
      <c r="CN416" s="161"/>
      <c r="CO416" s="161"/>
      <c r="CP416" s="161"/>
      <c r="CQ416" s="161"/>
      <c r="CR416" s="161"/>
      <c r="CS416" s="161"/>
      <c r="CT416" s="161"/>
      <c r="CU416" s="161"/>
      <c r="CV416" s="161"/>
      <c r="CW416" s="161"/>
      <c r="CX416" s="161"/>
      <c r="CY416" s="161"/>
      <c r="CZ416" s="161"/>
      <c r="DA416" s="161"/>
      <c r="DB416" s="161"/>
      <c r="DC416" s="161"/>
      <c r="DD416" s="161"/>
      <c r="DE416" s="161"/>
      <c r="DF416" s="161"/>
      <c r="DG416" s="161"/>
      <c r="DH416" s="161"/>
      <c r="DI416" s="161"/>
      <c r="DJ416" s="161"/>
      <c r="DK416" s="161"/>
      <c r="DL416" s="161"/>
      <c r="DM416" s="161"/>
      <c r="DN416" s="161"/>
      <c r="DO416" s="161"/>
      <c r="DP416" s="50" t="s">
        <v>172</v>
      </c>
      <c r="DQ416" s="50"/>
    </row>
    <row r="417" spans="3:121" s="29" customFormat="1" ht="15" customHeight="1">
      <c r="F417" s="167"/>
      <c r="G417" s="167"/>
      <c r="H417" s="167"/>
      <c r="I417" s="167"/>
      <c r="J417" s="167"/>
      <c r="K417" s="167"/>
      <c r="L417" s="167"/>
      <c r="M417" s="167"/>
      <c r="N417" s="167"/>
      <c r="O417" s="16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50" t="s">
        <v>172</v>
      </c>
      <c r="DQ417" s="50"/>
    </row>
    <row r="418" spans="3:121" s="29" customFormat="1" ht="15" customHeight="1">
      <c r="C418" s="357" t="s">
        <v>548</v>
      </c>
      <c r="F418" s="361">
        <v>0.04</v>
      </c>
      <c r="G418" s="360">
        <f t="shared" ref="G418:AL418" si="1385">IF(G17="","",F418)</f>
        <v>0.04</v>
      </c>
      <c r="H418" s="360">
        <f t="shared" si="1385"/>
        <v>0.04</v>
      </c>
      <c r="I418" s="360">
        <f t="shared" si="1385"/>
        <v>0.04</v>
      </c>
      <c r="J418" s="360">
        <f t="shared" si="1385"/>
        <v>0.04</v>
      </c>
      <c r="K418" s="360">
        <f t="shared" si="1385"/>
        <v>0.04</v>
      </c>
      <c r="L418" s="360">
        <f t="shared" si="1385"/>
        <v>0.04</v>
      </c>
      <c r="M418" s="360">
        <f t="shared" si="1385"/>
        <v>0.04</v>
      </c>
      <c r="N418" s="360">
        <f t="shared" si="1385"/>
        <v>0.04</v>
      </c>
      <c r="O418" s="360">
        <f t="shared" si="1385"/>
        <v>0.04</v>
      </c>
      <c r="P418" s="360">
        <f t="shared" si="1385"/>
        <v>0.04</v>
      </c>
      <c r="Q418" s="360">
        <f t="shared" si="1385"/>
        <v>0.04</v>
      </c>
      <c r="R418" s="360">
        <f t="shared" si="1385"/>
        <v>0.04</v>
      </c>
      <c r="S418" s="360">
        <f t="shared" si="1385"/>
        <v>0.04</v>
      </c>
      <c r="T418" s="360">
        <f t="shared" si="1385"/>
        <v>0.04</v>
      </c>
      <c r="U418" s="360">
        <f t="shared" si="1385"/>
        <v>0.04</v>
      </c>
      <c r="V418" s="360">
        <f t="shared" si="1385"/>
        <v>0.04</v>
      </c>
      <c r="W418" s="360">
        <f t="shared" si="1385"/>
        <v>0.04</v>
      </c>
      <c r="X418" s="360">
        <f t="shared" si="1385"/>
        <v>0.04</v>
      </c>
      <c r="Y418" s="360">
        <f t="shared" si="1385"/>
        <v>0.04</v>
      </c>
      <c r="Z418" s="360">
        <f t="shared" si="1385"/>
        <v>0.04</v>
      </c>
      <c r="AA418" s="360">
        <f t="shared" si="1385"/>
        <v>0.04</v>
      </c>
      <c r="AB418" s="360">
        <f t="shared" si="1385"/>
        <v>0.04</v>
      </c>
      <c r="AC418" s="360">
        <f t="shared" si="1385"/>
        <v>0.04</v>
      </c>
      <c r="AD418" s="360">
        <f t="shared" si="1385"/>
        <v>0.04</v>
      </c>
      <c r="AE418" s="360">
        <f t="shared" si="1385"/>
        <v>0.04</v>
      </c>
      <c r="AF418" s="360">
        <f t="shared" si="1385"/>
        <v>0.04</v>
      </c>
      <c r="AG418" s="360">
        <f t="shared" si="1385"/>
        <v>0.04</v>
      </c>
      <c r="AH418" s="360">
        <f t="shared" si="1385"/>
        <v>0.04</v>
      </c>
      <c r="AI418" s="360">
        <f t="shared" si="1385"/>
        <v>0.04</v>
      </c>
      <c r="AJ418" s="360">
        <f t="shared" si="1385"/>
        <v>0.04</v>
      </c>
      <c r="AK418" s="360">
        <f t="shared" si="1385"/>
        <v>0.04</v>
      </c>
      <c r="AL418" s="360">
        <f t="shared" si="1385"/>
        <v>0.04</v>
      </c>
      <c r="AM418" s="360">
        <f t="shared" ref="AM418:BR418" si="1386">IF(AM17="","",AL418)</f>
        <v>0.04</v>
      </c>
      <c r="AN418" s="360">
        <f t="shared" si="1386"/>
        <v>0.04</v>
      </c>
      <c r="AO418" s="360">
        <f t="shared" si="1386"/>
        <v>0.04</v>
      </c>
      <c r="AP418" s="360">
        <f t="shared" si="1386"/>
        <v>0.04</v>
      </c>
      <c r="AQ418" s="360">
        <f t="shared" si="1386"/>
        <v>0.04</v>
      </c>
      <c r="AR418" s="360">
        <f t="shared" si="1386"/>
        <v>0.04</v>
      </c>
      <c r="AS418" s="360">
        <f t="shared" si="1386"/>
        <v>0.04</v>
      </c>
      <c r="AT418" s="360">
        <f t="shared" si="1386"/>
        <v>0.04</v>
      </c>
      <c r="AU418" s="360">
        <f t="shared" si="1386"/>
        <v>0.04</v>
      </c>
      <c r="AV418" s="360">
        <f t="shared" si="1386"/>
        <v>0.04</v>
      </c>
      <c r="AW418" s="360">
        <f t="shared" si="1386"/>
        <v>0.04</v>
      </c>
      <c r="AX418" s="360">
        <f t="shared" si="1386"/>
        <v>0.04</v>
      </c>
      <c r="AY418" s="360">
        <f t="shared" si="1386"/>
        <v>0.04</v>
      </c>
      <c r="AZ418" s="360">
        <f t="shared" si="1386"/>
        <v>0.04</v>
      </c>
      <c r="BA418" s="360">
        <f t="shared" si="1386"/>
        <v>0.04</v>
      </c>
      <c r="BB418" s="360">
        <f t="shared" si="1386"/>
        <v>0.04</v>
      </c>
      <c r="BC418" s="360">
        <f t="shared" si="1386"/>
        <v>0.04</v>
      </c>
      <c r="BD418" s="360">
        <f t="shared" si="1386"/>
        <v>0.04</v>
      </c>
      <c r="BE418" s="360">
        <f t="shared" si="1386"/>
        <v>0.04</v>
      </c>
      <c r="BF418" s="360">
        <f t="shared" si="1386"/>
        <v>0.04</v>
      </c>
      <c r="BG418" s="360">
        <f t="shared" si="1386"/>
        <v>0.04</v>
      </c>
      <c r="BH418" s="360">
        <f t="shared" si="1386"/>
        <v>0.04</v>
      </c>
      <c r="BI418" s="360">
        <f t="shared" si="1386"/>
        <v>0.04</v>
      </c>
      <c r="BJ418" s="360">
        <f t="shared" si="1386"/>
        <v>0.04</v>
      </c>
      <c r="BK418" s="360">
        <f t="shared" si="1386"/>
        <v>0.04</v>
      </c>
      <c r="BL418" s="360">
        <f t="shared" si="1386"/>
        <v>0.04</v>
      </c>
      <c r="BM418" s="360">
        <f t="shared" si="1386"/>
        <v>0.04</v>
      </c>
      <c r="BN418" s="360">
        <f t="shared" si="1386"/>
        <v>0.04</v>
      </c>
      <c r="BO418" s="360" t="str">
        <f t="shared" si="1386"/>
        <v/>
      </c>
      <c r="BP418" s="360" t="str">
        <f t="shared" si="1386"/>
        <v/>
      </c>
      <c r="BQ418" s="360" t="str">
        <f t="shared" si="1386"/>
        <v/>
      </c>
      <c r="BR418" s="360" t="str">
        <f t="shared" si="1386"/>
        <v/>
      </c>
      <c r="BS418" s="360" t="str">
        <f t="shared" ref="BS418:CA418" si="1387">IF(BS17="","",BR418)</f>
        <v/>
      </c>
      <c r="BT418" s="360" t="str">
        <f t="shared" si="1387"/>
        <v/>
      </c>
      <c r="BU418" s="360" t="str">
        <f t="shared" si="1387"/>
        <v/>
      </c>
      <c r="BV418" s="360" t="str">
        <f t="shared" si="1387"/>
        <v/>
      </c>
      <c r="BW418" s="360" t="str">
        <f t="shared" si="1387"/>
        <v/>
      </c>
      <c r="BX418" s="360" t="str">
        <f t="shared" si="1387"/>
        <v/>
      </c>
      <c r="BY418" s="360" t="str">
        <f t="shared" si="1387"/>
        <v/>
      </c>
      <c r="BZ418" s="360" t="str">
        <f t="shared" si="1387"/>
        <v/>
      </c>
      <c r="CA418" s="360" t="str">
        <f t="shared" si="1387"/>
        <v/>
      </c>
      <c r="CB418" s="360" t="str">
        <f t="shared" ref="CB418" si="1388">IF(CB17="","",CA418)</f>
        <v/>
      </c>
      <c r="CC418" s="360" t="str">
        <f t="shared" ref="CC418" si="1389">IF(CC17="","",CB418)</f>
        <v/>
      </c>
      <c r="CD418" s="360" t="str">
        <f t="shared" ref="CD418" si="1390">IF(CD17="","",CC418)</f>
        <v/>
      </c>
      <c r="CE418" s="360" t="str">
        <f t="shared" ref="CE418" si="1391">IF(CE17="","",CD418)</f>
        <v/>
      </c>
      <c r="CF418" s="360" t="str">
        <f t="shared" ref="CF418" si="1392">IF(CF17="","",CE418)</f>
        <v/>
      </c>
      <c r="CG418" s="360" t="str">
        <f t="shared" ref="CG418" si="1393">IF(CG17="","",CF418)</f>
        <v/>
      </c>
      <c r="CH418" s="360" t="str">
        <f t="shared" ref="CH418" si="1394">IF(CH17="","",CG418)</f>
        <v/>
      </c>
      <c r="CI418" s="360" t="str">
        <f t="shared" ref="CI418" si="1395">IF(CI17="","",CH418)</f>
        <v/>
      </c>
      <c r="CJ418" s="360" t="str">
        <f t="shared" ref="CJ418" si="1396">IF(CJ17="","",CI418)</f>
        <v/>
      </c>
      <c r="CK418" s="360" t="str">
        <f t="shared" ref="CK418" si="1397">IF(CK17="","",CJ418)</f>
        <v/>
      </c>
      <c r="CL418" s="360" t="str">
        <f t="shared" ref="CL418" si="1398">IF(CL17="","",CK418)</f>
        <v/>
      </c>
      <c r="CM418" s="360" t="str">
        <f t="shared" ref="CM418" si="1399">IF(CM17="","",CL418)</f>
        <v/>
      </c>
      <c r="CN418" s="360" t="str">
        <f t="shared" ref="CN418" si="1400">IF(CN17="","",CM418)</f>
        <v/>
      </c>
      <c r="CO418" s="360" t="str">
        <f t="shared" ref="CO418" si="1401">IF(CO17="","",CN418)</f>
        <v/>
      </c>
      <c r="CP418" s="360" t="str">
        <f t="shared" ref="CP418" si="1402">IF(CP17="","",CO418)</f>
        <v/>
      </c>
      <c r="CQ418" s="360" t="str">
        <f t="shared" ref="CQ418" si="1403">IF(CQ17="","",CP418)</f>
        <v/>
      </c>
      <c r="CR418" s="360" t="str">
        <f t="shared" ref="CR418" si="1404">IF(CR17="","",CQ418)</f>
        <v/>
      </c>
      <c r="CS418" s="360" t="str">
        <f t="shared" ref="CS418" si="1405">IF(CS17="","",CR418)</f>
        <v/>
      </c>
      <c r="CT418" s="360" t="str">
        <f t="shared" ref="CT418" si="1406">IF(CT17="","",CS418)</f>
        <v/>
      </c>
      <c r="CU418" s="360" t="str">
        <f t="shared" ref="CU418" si="1407">IF(CU17="","",CT418)</f>
        <v/>
      </c>
      <c r="CV418" s="360" t="str">
        <f t="shared" ref="CV418" si="1408">IF(CV17="","",CU418)</f>
        <v/>
      </c>
      <c r="CW418" s="360" t="str">
        <f t="shared" ref="CW418" si="1409">IF(CW17="","",CV418)</f>
        <v/>
      </c>
      <c r="CX418" s="360" t="str">
        <f t="shared" ref="CX418" si="1410">IF(CX17="","",CW418)</f>
        <v/>
      </c>
      <c r="CY418" s="360" t="str">
        <f t="shared" ref="CY418" si="1411">IF(CY17="","",CX418)</f>
        <v/>
      </c>
      <c r="CZ418" s="360" t="str">
        <f t="shared" ref="CZ418" si="1412">IF(CZ17="","",CY418)</f>
        <v/>
      </c>
      <c r="DA418" s="360" t="str">
        <f t="shared" ref="DA418" si="1413">IF(DA17="","",CZ418)</f>
        <v/>
      </c>
      <c r="DB418" s="360" t="str">
        <f t="shared" ref="DB418" si="1414">IF(DB17="","",DA418)</f>
        <v/>
      </c>
      <c r="DC418" s="360" t="str">
        <f t="shared" ref="DC418" si="1415">IF(DC17="","",DB418)</f>
        <v/>
      </c>
      <c r="DD418" s="360" t="str">
        <f t="shared" ref="DD418" si="1416">IF(DD17="","",DC418)</f>
        <v/>
      </c>
      <c r="DE418" s="360" t="str">
        <f t="shared" ref="DE418" si="1417">IF(DE17="","",DD418)</f>
        <v/>
      </c>
      <c r="DF418" s="360" t="str">
        <f t="shared" ref="DF418" si="1418">IF(DF17="","",DE418)</f>
        <v/>
      </c>
      <c r="DG418" s="360" t="str">
        <f t="shared" ref="DG418" si="1419">IF(DG17="","",DF418)</f>
        <v/>
      </c>
      <c r="DH418" s="360" t="str">
        <f t="shared" ref="DH418" si="1420">IF(DH17="","",DG418)</f>
        <v/>
      </c>
      <c r="DI418" s="360" t="str">
        <f t="shared" ref="DI418" si="1421">IF(DI17="","",DH418)</f>
        <v/>
      </c>
      <c r="DJ418" s="360" t="str">
        <f t="shared" ref="DJ418" si="1422">IF(DJ17="","",DI418)</f>
        <v/>
      </c>
      <c r="DK418" s="360" t="str">
        <f t="shared" ref="DK418" si="1423">IF(DK17="","",DJ418)</f>
        <v/>
      </c>
      <c r="DL418" s="360" t="str">
        <f t="shared" ref="DL418" si="1424">IF(DL17="","",DK418)</f>
        <v/>
      </c>
      <c r="DM418" s="360" t="str">
        <f t="shared" ref="DM418" si="1425">IF(DM17="","",DL418)</f>
        <v/>
      </c>
      <c r="DN418" s="360" t="str">
        <f t="shared" ref="DN418" si="1426">IF(DN17="","",DM418)</f>
        <v/>
      </c>
      <c r="DO418" s="47"/>
      <c r="DP418" s="50" t="s">
        <v>172</v>
      </c>
      <c r="DQ418" s="50"/>
    </row>
    <row r="419" spans="3:121" s="29" customFormat="1" ht="15" customHeight="1">
      <c r="C419" s="357" t="s">
        <v>416</v>
      </c>
      <c r="F419" s="334">
        <f t="shared" ref="F419:AK419" si="1427">IF(F17="","",F418*F354)</f>
        <v>0</v>
      </c>
      <c r="G419" s="334">
        <f t="shared" si="1427"/>
        <v>0</v>
      </c>
      <c r="H419" s="334">
        <f t="shared" si="1427"/>
        <v>0</v>
      </c>
      <c r="I419" s="334">
        <f t="shared" si="1427"/>
        <v>0</v>
      </c>
      <c r="J419" s="334">
        <f t="shared" si="1427"/>
        <v>0</v>
      </c>
      <c r="K419" s="334">
        <f t="shared" si="1427"/>
        <v>0</v>
      </c>
      <c r="L419" s="334">
        <f t="shared" si="1427"/>
        <v>0</v>
      </c>
      <c r="M419" s="334">
        <f t="shared" si="1427"/>
        <v>0</v>
      </c>
      <c r="N419" s="334">
        <f t="shared" si="1427"/>
        <v>0</v>
      </c>
      <c r="O419" s="334">
        <f t="shared" si="1427"/>
        <v>0</v>
      </c>
      <c r="P419" s="334">
        <f t="shared" si="1427"/>
        <v>0</v>
      </c>
      <c r="Q419" s="334">
        <f t="shared" si="1427"/>
        <v>0</v>
      </c>
      <c r="R419" s="334">
        <f t="shared" si="1427"/>
        <v>0</v>
      </c>
      <c r="S419" s="334">
        <f t="shared" si="1427"/>
        <v>0</v>
      </c>
      <c r="T419" s="334">
        <f t="shared" si="1427"/>
        <v>0</v>
      </c>
      <c r="U419" s="334">
        <f t="shared" si="1427"/>
        <v>0</v>
      </c>
      <c r="V419" s="334">
        <f t="shared" si="1427"/>
        <v>0</v>
      </c>
      <c r="W419" s="334">
        <f t="shared" si="1427"/>
        <v>0</v>
      </c>
      <c r="X419" s="334">
        <f t="shared" si="1427"/>
        <v>0</v>
      </c>
      <c r="Y419" s="334">
        <f t="shared" si="1427"/>
        <v>0</v>
      </c>
      <c r="Z419" s="334">
        <f t="shared" si="1427"/>
        <v>0</v>
      </c>
      <c r="AA419" s="334">
        <f t="shared" si="1427"/>
        <v>0</v>
      </c>
      <c r="AB419" s="334">
        <f t="shared" si="1427"/>
        <v>0</v>
      </c>
      <c r="AC419" s="334">
        <f t="shared" si="1427"/>
        <v>0</v>
      </c>
      <c r="AD419" s="334">
        <f t="shared" si="1427"/>
        <v>21428.610440650798</v>
      </c>
      <c r="AE419" s="334">
        <f t="shared" si="1427"/>
        <v>20914.514491085549</v>
      </c>
      <c r="AF419" s="334">
        <f t="shared" si="1427"/>
        <v>21793.94698563459</v>
      </c>
      <c r="AG419" s="334">
        <f t="shared" si="1427"/>
        <v>21269.001245890307</v>
      </c>
      <c r="AH419" s="334">
        <f t="shared" si="1427"/>
        <v>22153.460858031769</v>
      </c>
      <c r="AI419" s="334">
        <f t="shared" si="1427"/>
        <v>22344.18101352558</v>
      </c>
      <c r="AJ419" s="334">
        <f t="shared" si="1427"/>
        <v>21803.842906446829</v>
      </c>
      <c r="AK419" s="334">
        <f t="shared" si="1427"/>
        <v>22717.343047334376</v>
      </c>
      <c r="AL419" s="334">
        <f t="shared" ref="AL419:BQ419" si="1428">IF(AL17="","",AL418*AL354)</f>
        <v>22165.919805508052</v>
      </c>
      <c r="AM419" s="334">
        <f t="shared" si="1428"/>
        <v>23082.901078299488</v>
      </c>
      <c r="AN419" s="334">
        <f t="shared" si="1428"/>
        <v>23277.645020340067</v>
      </c>
      <c r="AO419" s="334">
        <f t="shared" si="1428"/>
        <v>21190.208894428706</v>
      </c>
      <c r="AP419" s="334">
        <f t="shared" si="1428"/>
        <v>23739.171850798815</v>
      </c>
      <c r="AQ419" s="334">
        <f t="shared" si="1428"/>
        <v>23235.768605637244</v>
      </c>
      <c r="AR419" s="334">
        <f t="shared" si="1428"/>
        <v>24274.48166235827</v>
      </c>
      <c r="AS419" s="334">
        <f t="shared" si="1428"/>
        <v>23766.690595565709</v>
      </c>
      <c r="AT419" s="334">
        <f t="shared" si="1428"/>
        <v>24830.222387906892</v>
      </c>
      <c r="AU419" s="334">
        <f t="shared" si="1428"/>
        <v>25117.323576191287</v>
      </c>
      <c r="AV419" s="334">
        <f t="shared" si="1428"/>
        <v>24582.254390129579</v>
      </c>
      <c r="AW419" s="334">
        <f t="shared" si="1428"/>
        <v>25678.174158131664</v>
      </c>
      <c r="AX419" s="334">
        <f t="shared" si="1428"/>
        <v>25136.575410592817</v>
      </c>
      <c r="AY419" s="334">
        <f t="shared" si="1428"/>
        <v>26258.357005238875</v>
      </c>
      <c r="AZ419" s="334">
        <f t="shared" si="1428"/>
        <v>26557.986867514392</v>
      </c>
      <c r="BA419" s="334">
        <f t="shared" si="1428"/>
        <v>24253.242531537293</v>
      </c>
      <c r="BB419" s="334">
        <f t="shared" si="1428"/>
        <v>27098.595007970987</v>
      </c>
      <c r="BC419" s="334">
        <f t="shared" si="1428"/>
        <v>26341.817454303011</v>
      </c>
      <c r="BD419" s="334">
        <f t="shared" si="1428"/>
        <v>27324.887094756301</v>
      </c>
      <c r="BE419" s="334">
        <f t="shared" si="1428"/>
        <v>26561.789922975229</v>
      </c>
      <c r="BF419" s="334">
        <f t="shared" si="1428"/>
        <v>27553.068877613554</v>
      </c>
      <c r="BG419" s="334">
        <f t="shared" si="1428"/>
        <v>27667.873331270279</v>
      </c>
      <c r="BH419" s="334">
        <f t="shared" si="1428"/>
        <v>26895.197644996682</v>
      </c>
      <c r="BI419" s="334">
        <f t="shared" si="1428"/>
        <v>27898.919287387311</v>
      </c>
      <c r="BJ419" s="334">
        <f t="shared" si="1428"/>
        <v>27119.791222552987</v>
      </c>
      <c r="BK419" s="334">
        <f t="shared" si="1428"/>
        <v>28131.894637686499</v>
      </c>
      <c r="BL419" s="334">
        <f t="shared" si="1428"/>
        <v>28249.110865343526</v>
      </c>
      <c r="BM419" s="334">
        <f t="shared" si="1428"/>
        <v>26541.378798315378</v>
      </c>
      <c r="BN419" s="334">
        <f t="shared" si="1428"/>
        <v>28437.732532683993</v>
      </c>
      <c r="BO419" s="334" t="str">
        <f t="shared" si="1428"/>
        <v/>
      </c>
      <c r="BP419" s="334" t="str">
        <f t="shared" si="1428"/>
        <v/>
      </c>
      <c r="BQ419" s="334" t="str">
        <f t="shared" si="1428"/>
        <v/>
      </c>
      <c r="BR419" s="334" t="str">
        <f t="shared" ref="BR419:CA419" si="1429">IF(BR17="","",BR418*BR354)</f>
        <v/>
      </c>
      <c r="BS419" s="334" t="str">
        <f t="shared" si="1429"/>
        <v/>
      </c>
      <c r="BT419" s="334" t="str">
        <f t="shared" si="1429"/>
        <v/>
      </c>
      <c r="BU419" s="334" t="str">
        <f t="shared" si="1429"/>
        <v/>
      </c>
      <c r="BV419" s="334" t="str">
        <f t="shared" si="1429"/>
        <v/>
      </c>
      <c r="BW419" s="334" t="str">
        <f t="shared" si="1429"/>
        <v/>
      </c>
      <c r="BX419" s="334" t="str">
        <f t="shared" si="1429"/>
        <v/>
      </c>
      <c r="BY419" s="334" t="str">
        <f t="shared" si="1429"/>
        <v/>
      </c>
      <c r="BZ419" s="334" t="str">
        <f t="shared" si="1429"/>
        <v/>
      </c>
      <c r="CA419" s="334" t="str">
        <f t="shared" si="1429"/>
        <v/>
      </c>
      <c r="CB419" s="334" t="str">
        <f t="shared" ref="CB419:DN419" si="1430">IF(CB17="","",CB418*CB354)</f>
        <v/>
      </c>
      <c r="CC419" s="334" t="str">
        <f t="shared" si="1430"/>
        <v/>
      </c>
      <c r="CD419" s="334" t="str">
        <f t="shared" si="1430"/>
        <v/>
      </c>
      <c r="CE419" s="334" t="str">
        <f t="shared" si="1430"/>
        <v/>
      </c>
      <c r="CF419" s="334" t="str">
        <f t="shared" si="1430"/>
        <v/>
      </c>
      <c r="CG419" s="334" t="str">
        <f t="shared" si="1430"/>
        <v/>
      </c>
      <c r="CH419" s="334" t="str">
        <f t="shared" si="1430"/>
        <v/>
      </c>
      <c r="CI419" s="334" t="str">
        <f t="shared" si="1430"/>
        <v/>
      </c>
      <c r="CJ419" s="334" t="str">
        <f t="shared" si="1430"/>
        <v/>
      </c>
      <c r="CK419" s="334" t="str">
        <f t="shared" si="1430"/>
        <v/>
      </c>
      <c r="CL419" s="334" t="str">
        <f t="shared" si="1430"/>
        <v/>
      </c>
      <c r="CM419" s="334" t="str">
        <f t="shared" si="1430"/>
        <v/>
      </c>
      <c r="CN419" s="334" t="str">
        <f t="shared" si="1430"/>
        <v/>
      </c>
      <c r="CO419" s="334" t="str">
        <f t="shared" si="1430"/>
        <v/>
      </c>
      <c r="CP419" s="334" t="str">
        <f t="shared" si="1430"/>
        <v/>
      </c>
      <c r="CQ419" s="334" t="str">
        <f t="shared" si="1430"/>
        <v/>
      </c>
      <c r="CR419" s="334" t="str">
        <f t="shared" si="1430"/>
        <v/>
      </c>
      <c r="CS419" s="334" t="str">
        <f t="shared" si="1430"/>
        <v/>
      </c>
      <c r="CT419" s="334" t="str">
        <f t="shared" si="1430"/>
        <v/>
      </c>
      <c r="CU419" s="334" t="str">
        <f t="shared" si="1430"/>
        <v/>
      </c>
      <c r="CV419" s="334" t="str">
        <f t="shared" si="1430"/>
        <v/>
      </c>
      <c r="CW419" s="334" t="str">
        <f t="shared" si="1430"/>
        <v/>
      </c>
      <c r="CX419" s="334" t="str">
        <f t="shared" si="1430"/>
        <v/>
      </c>
      <c r="CY419" s="334" t="str">
        <f t="shared" si="1430"/>
        <v/>
      </c>
      <c r="CZ419" s="334" t="str">
        <f t="shared" si="1430"/>
        <v/>
      </c>
      <c r="DA419" s="334" t="str">
        <f t="shared" si="1430"/>
        <v/>
      </c>
      <c r="DB419" s="334" t="str">
        <f t="shared" si="1430"/>
        <v/>
      </c>
      <c r="DC419" s="334" t="str">
        <f t="shared" si="1430"/>
        <v/>
      </c>
      <c r="DD419" s="334" t="str">
        <f t="shared" si="1430"/>
        <v/>
      </c>
      <c r="DE419" s="334" t="str">
        <f t="shared" si="1430"/>
        <v/>
      </c>
      <c r="DF419" s="334" t="str">
        <f t="shared" si="1430"/>
        <v/>
      </c>
      <c r="DG419" s="334" t="str">
        <f t="shared" si="1430"/>
        <v/>
      </c>
      <c r="DH419" s="334" t="str">
        <f t="shared" si="1430"/>
        <v/>
      </c>
      <c r="DI419" s="334" t="str">
        <f t="shared" si="1430"/>
        <v/>
      </c>
      <c r="DJ419" s="334" t="str">
        <f t="shared" si="1430"/>
        <v/>
      </c>
      <c r="DK419" s="334" t="str">
        <f t="shared" si="1430"/>
        <v/>
      </c>
      <c r="DL419" s="334" t="str">
        <f t="shared" si="1430"/>
        <v/>
      </c>
      <c r="DM419" s="334" t="str">
        <f t="shared" si="1430"/>
        <v/>
      </c>
      <c r="DN419" s="334" t="str">
        <f t="shared" si="1430"/>
        <v/>
      </c>
      <c r="DO419" s="47"/>
      <c r="DP419" s="50" t="s">
        <v>172</v>
      </c>
      <c r="DQ419" s="50"/>
    </row>
    <row r="420" spans="3:121" s="29" customFormat="1" ht="15" customHeight="1">
      <c r="C420" s="357" t="s">
        <v>415</v>
      </c>
      <c r="D420" s="80">
        <v>0</v>
      </c>
      <c r="F420" s="359">
        <f>F421+D420*(1+F422/(IF($G$9=1,12,IF($G$9=3,3,1))))</f>
        <v>0</v>
      </c>
      <c r="G420" s="359">
        <f>IF(G17="","",G421+F420*(1+(G422/(IF($G$9=1,12,IF($G$9=3,3,1))))))</f>
        <v>0</v>
      </c>
      <c r="H420" s="359">
        <f t="shared" ref="H420:BS420" si="1431">IF(H17="","",H421+G420*(1+(H422/(IF($G$9=1,12,IF($G$9=3,3,1))))))</f>
        <v>0</v>
      </c>
      <c r="I420" s="359">
        <f t="shared" si="1431"/>
        <v>0</v>
      </c>
      <c r="J420" s="359">
        <f t="shared" si="1431"/>
        <v>0</v>
      </c>
      <c r="K420" s="359">
        <f t="shared" si="1431"/>
        <v>0</v>
      </c>
      <c r="L420" s="359">
        <f t="shared" si="1431"/>
        <v>0</v>
      </c>
      <c r="M420" s="359">
        <f t="shared" si="1431"/>
        <v>0</v>
      </c>
      <c r="N420" s="359">
        <f t="shared" si="1431"/>
        <v>0</v>
      </c>
      <c r="O420" s="359">
        <f t="shared" si="1431"/>
        <v>0</v>
      </c>
      <c r="P420" s="359">
        <f t="shared" si="1431"/>
        <v>0</v>
      </c>
      <c r="Q420" s="359">
        <f t="shared" si="1431"/>
        <v>0</v>
      </c>
      <c r="R420" s="359">
        <f t="shared" si="1431"/>
        <v>0</v>
      </c>
      <c r="S420" s="359">
        <f t="shared" si="1431"/>
        <v>0</v>
      </c>
      <c r="T420" s="359">
        <f t="shared" si="1431"/>
        <v>0</v>
      </c>
      <c r="U420" s="359">
        <f t="shared" si="1431"/>
        <v>0</v>
      </c>
      <c r="V420" s="359">
        <f t="shared" si="1431"/>
        <v>0</v>
      </c>
      <c r="W420" s="359">
        <f t="shared" si="1431"/>
        <v>0</v>
      </c>
      <c r="X420" s="359">
        <f t="shared" si="1431"/>
        <v>0</v>
      </c>
      <c r="Y420" s="359">
        <f t="shared" si="1431"/>
        <v>0</v>
      </c>
      <c r="Z420" s="359">
        <f t="shared" si="1431"/>
        <v>0</v>
      </c>
      <c r="AA420" s="359">
        <f t="shared" si="1431"/>
        <v>0</v>
      </c>
      <c r="AB420" s="359">
        <f t="shared" si="1431"/>
        <v>0</v>
      </c>
      <c r="AC420" s="359">
        <f t="shared" si="1431"/>
        <v>0</v>
      </c>
      <c r="AD420" s="359">
        <f t="shared" si="1431"/>
        <v>100</v>
      </c>
      <c r="AE420" s="359">
        <f t="shared" si="1431"/>
        <v>100.41666666666667</v>
      </c>
      <c r="AF420" s="359">
        <f t="shared" si="1431"/>
        <v>100.83506944444444</v>
      </c>
      <c r="AG420" s="359">
        <f t="shared" si="1431"/>
        <v>101.25521556712962</v>
      </c>
      <c r="AH420" s="359">
        <f t="shared" si="1431"/>
        <v>101.67711229865932</v>
      </c>
      <c r="AI420" s="359">
        <f t="shared" si="1431"/>
        <v>102.10076693323707</v>
      </c>
      <c r="AJ420" s="359">
        <f t="shared" si="1431"/>
        <v>102.52618679545888</v>
      </c>
      <c r="AK420" s="359">
        <f t="shared" si="1431"/>
        <v>102.95337924043996</v>
      </c>
      <c r="AL420" s="359">
        <f t="shared" si="1431"/>
        <v>103.38235165394178</v>
      </c>
      <c r="AM420" s="359">
        <f t="shared" si="1431"/>
        <v>103.81311145249987</v>
      </c>
      <c r="AN420" s="359">
        <f t="shared" si="1431"/>
        <v>104.24566608355195</v>
      </c>
      <c r="AO420" s="359">
        <f t="shared" si="1431"/>
        <v>104.68002302556675</v>
      </c>
      <c r="AP420" s="359">
        <f t="shared" si="1431"/>
        <v>105.11618978817329</v>
      </c>
      <c r="AQ420" s="359">
        <f t="shared" si="1431"/>
        <v>105.55417391229068</v>
      </c>
      <c r="AR420" s="359">
        <f t="shared" si="1431"/>
        <v>105.99398297025856</v>
      </c>
      <c r="AS420" s="359">
        <f t="shared" si="1431"/>
        <v>106.43562456596797</v>
      </c>
      <c r="AT420" s="359">
        <f t="shared" si="1431"/>
        <v>106.87910633499284</v>
      </c>
      <c r="AU420" s="359">
        <f t="shared" si="1431"/>
        <v>107.32443594472197</v>
      </c>
      <c r="AV420" s="359">
        <f t="shared" si="1431"/>
        <v>107.77162109449165</v>
      </c>
      <c r="AW420" s="359">
        <f t="shared" si="1431"/>
        <v>108.2206695157187</v>
      </c>
      <c r="AX420" s="359">
        <f t="shared" si="1431"/>
        <v>108.67158897203419</v>
      </c>
      <c r="AY420" s="359">
        <f t="shared" si="1431"/>
        <v>109.12438725941766</v>
      </c>
      <c r="AZ420" s="359">
        <f t="shared" si="1431"/>
        <v>109.5790722063319</v>
      </c>
      <c r="BA420" s="359">
        <f t="shared" si="1431"/>
        <v>110.03565167385828</v>
      </c>
      <c r="BB420" s="359">
        <f t="shared" si="1431"/>
        <v>110.49413355583269</v>
      </c>
      <c r="BC420" s="359">
        <f t="shared" si="1431"/>
        <v>110.95452577898199</v>
      </c>
      <c r="BD420" s="359">
        <f t="shared" si="1431"/>
        <v>111.41683630306107</v>
      </c>
      <c r="BE420" s="359">
        <f t="shared" si="1431"/>
        <v>111.88107312099049</v>
      </c>
      <c r="BF420" s="359">
        <f t="shared" si="1431"/>
        <v>112.34724425899462</v>
      </c>
      <c r="BG420" s="359">
        <f t="shared" si="1431"/>
        <v>112.81535777674043</v>
      </c>
      <c r="BH420" s="359">
        <f t="shared" si="1431"/>
        <v>113.28542176747685</v>
      </c>
      <c r="BI420" s="359">
        <f t="shared" si="1431"/>
        <v>113.75744435817467</v>
      </c>
      <c r="BJ420" s="359">
        <f t="shared" si="1431"/>
        <v>114.23143370966706</v>
      </c>
      <c r="BK420" s="359">
        <f t="shared" si="1431"/>
        <v>114.70739801679066</v>
      </c>
      <c r="BL420" s="359">
        <f t="shared" si="1431"/>
        <v>115.18534550852729</v>
      </c>
      <c r="BM420" s="359">
        <f t="shared" si="1431"/>
        <v>115.66528444814615</v>
      </c>
      <c r="BN420" s="359">
        <f t="shared" si="1431"/>
        <v>116.14722313334676</v>
      </c>
      <c r="BO420" s="359" t="str">
        <f t="shared" si="1431"/>
        <v/>
      </c>
      <c r="BP420" s="359" t="str">
        <f t="shared" si="1431"/>
        <v/>
      </c>
      <c r="BQ420" s="359" t="str">
        <f t="shared" si="1431"/>
        <v/>
      </c>
      <c r="BR420" s="359" t="str">
        <f t="shared" si="1431"/>
        <v/>
      </c>
      <c r="BS420" s="359" t="str">
        <f t="shared" si="1431"/>
        <v/>
      </c>
      <c r="BT420" s="359" t="str">
        <f t="shared" ref="BT420:CA420" si="1432">IF(BT17="","",BT421+BS420*(1+(BT422/(IF($G$9=1,12,IF($G$9=3,3,1))))))</f>
        <v/>
      </c>
      <c r="BU420" s="359" t="str">
        <f t="shared" si="1432"/>
        <v/>
      </c>
      <c r="BV420" s="359" t="str">
        <f t="shared" si="1432"/>
        <v/>
      </c>
      <c r="BW420" s="359" t="str">
        <f t="shared" si="1432"/>
        <v/>
      </c>
      <c r="BX420" s="359" t="str">
        <f t="shared" si="1432"/>
        <v/>
      </c>
      <c r="BY420" s="359" t="str">
        <f t="shared" si="1432"/>
        <v/>
      </c>
      <c r="BZ420" s="359" t="str">
        <f t="shared" si="1432"/>
        <v/>
      </c>
      <c r="CA420" s="359" t="str">
        <f t="shared" si="1432"/>
        <v/>
      </c>
      <c r="CB420" s="359" t="str">
        <f t="shared" ref="CB420" si="1433">IF(CB17="","",CB421+CA420*(1+(CB422/(IF($G$9=1,12,IF($G$9=3,3,1))))))</f>
        <v/>
      </c>
      <c r="CC420" s="359" t="str">
        <f t="shared" ref="CC420" si="1434">IF(CC17="","",CC421+CB420*(1+(CC422/(IF($G$9=1,12,IF($G$9=3,3,1))))))</f>
        <v/>
      </c>
      <c r="CD420" s="359" t="str">
        <f t="shared" ref="CD420" si="1435">IF(CD17="","",CD421+CC420*(1+(CD422/(IF($G$9=1,12,IF($G$9=3,3,1))))))</f>
        <v/>
      </c>
      <c r="CE420" s="359" t="str">
        <f t="shared" ref="CE420" si="1436">IF(CE17="","",CE421+CD420*(1+(CE422/(IF($G$9=1,12,IF($G$9=3,3,1))))))</f>
        <v/>
      </c>
      <c r="CF420" s="359" t="str">
        <f t="shared" ref="CF420" si="1437">IF(CF17="","",CF421+CE420*(1+(CF422/(IF($G$9=1,12,IF($G$9=3,3,1))))))</f>
        <v/>
      </c>
      <c r="CG420" s="359" t="str">
        <f t="shared" ref="CG420" si="1438">IF(CG17="","",CG421+CF420*(1+(CG422/(IF($G$9=1,12,IF($G$9=3,3,1))))))</f>
        <v/>
      </c>
      <c r="CH420" s="359" t="str">
        <f t="shared" ref="CH420" si="1439">IF(CH17="","",CH421+CG420*(1+(CH422/(IF($G$9=1,12,IF($G$9=3,3,1))))))</f>
        <v/>
      </c>
      <c r="CI420" s="359" t="str">
        <f t="shared" ref="CI420" si="1440">IF(CI17="","",CI421+CH420*(1+(CI422/(IF($G$9=1,12,IF($G$9=3,3,1))))))</f>
        <v/>
      </c>
      <c r="CJ420" s="359" t="str">
        <f t="shared" ref="CJ420" si="1441">IF(CJ17="","",CJ421+CI420*(1+(CJ422/(IF($G$9=1,12,IF($G$9=3,3,1))))))</f>
        <v/>
      </c>
      <c r="CK420" s="359" t="str">
        <f t="shared" ref="CK420" si="1442">IF(CK17="","",CK421+CJ420*(1+(CK422/(IF($G$9=1,12,IF($G$9=3,3,1))))))</f>
        <v/>
      </c>
      <c r="CL420" s="359" t="str">
        <f t="shared" ref="CL420" si="1443">IF(CL17="","",CL421+CK420*(1+(CL422/(IF($G$9=1,12,IF($G$9=3,3,1))))))</f>
        <v/>
      </c>
      <c r="CM420" s="359" t="str">
        <f t="shared" ref="CM420" si="1444">IF(CM17="","",CM421+CL420*(1+(CM422/(IF($G$9=1,12,IF($G$9=3,3,1))))))</f>
        <v/>
      </c>
      <c r="CN420" s="359" t="str">
        <f t="shared" ref="CN420" si="1445">IF(CN17="","",CN421+CM420*(1+(CN422/(IF($G$9=1,12,IF($G$9=3,3,1))))))</f>
        <v/>
      </c>
      <c r="CO420" s="359" t="str">
        <f t="shared" ref="CO420" si="1446">IF(CO17="","",CO421+CN420*(1+(CO422/(IF($G$9=1,12,IF($G$9=3,3,1))))))</f>
        <v/>
      </c>
      <c r="CP420" s="359" t="str">
        <f t="shared" ref="CP420" si="1447">IF(CP17="","",CP421+CO420*(1+(CP422/(IF($G$9=1,12,IF($G$9=3,3,1))))))</f>
        <v/>
      </c>
      <c r="CQ420" s="359" t="str">
        <f t="shared" ref="CQ420" si="1448">IF(CQ17="","",CQ421+CP420*(1+(CQ422/(IF($G$9=1,12,IF($G$9=3,3,1))))))</f>
        <v/>
      </c>
      <c r="CR420" s="359" t="str">
        <f t="shared" ref="CR420" si="1449">IF(CR17="","",CR421+CQ420*(1+(CR422/(IF($G$9=1,12,IF($G$9=3,3,1))))))</f>
        <v/>
      </c>
      <c r="CS420" s="359" t="str">
        <f t="shared" ref="CS420" si="1450">IF(CS17="","",CS421+CR420*(1+(CS422/(IF($G$9=1,12,IF($G$9=3,3,1))))))</f>
        <v/>
      </c>
      <c r="CT420" s="359" t="str">
        <f t="shared" ref="CT420" si="1451">IF(CT17="","",CT421+CS420*(1+(CT422/(IF($G$9=1,12,IF($G$9=3,3,1))))))</f>
        <v/>
      </c>
      <c r="CU420" s="359" t="str">
        <f t="shared" ref="CU420" si="1452">IF(CU17="","",CU421+CT420*(1+(CU422/(IF($G$9=1,12,IF($G$9=3,3,1))))))</f>
        <v/>
      </c>
      <c r="CV420" s="359" t="str">
        <f t="shared" ref="CV420" si="1453">IF(CV17="","",CV421+CU420*(1+(CV422/(IF($G$9=1,12,IF($G$9=3,3,1))))))</f>
        <v/>
      </c>
      <c r="CW420" s="359" t="str">
        <f t="shared" ref="CW420" si="1454">IF(CW17="","",CW421+CV420*(1+(CW422/(IF($G$9=1,12,IF($G$9=3,3,1))))))</f>
        <v/>
      </c>
      <c r="CX420" s="359" t="str">
        <f t="shared" ref="CX420" si="1455">IF(CX17="","",CX421+CW420*(1+(CX422/(IF($G$9=1,12,IF($G$9=3,3,1))))))</f>
        <v/>
      </c>
      <c r="CY420" s="359" t="str">
        <f t="shared" ref="CY420" si="1456">IF(CY17="","",CY421+CX420*(1+(CY422/(IF($G$9=1,12,IF($G$9=3,3,1))))))</f>
        <v/>
      </c>
      <c r="CZ420" s="359" t="str">
        <f t="shared" ref="CZ420" si="1457">IF(CZ17="","",CZ421+CY420*(1+(CZ422/(IF($G$9=1,12,IF($G$9=3,3,1))))))</f>
        <v/>
      </c>
      <c r="DA420" s="359" t="str">
        <f t="shared" ref="DA420" si="1458">IF(DA17="","",DA421+CZ420*(1+(DA422/(IF($G$9=1,12,IF($G$9=3,3,1))))))</f>
        <v/>
      </c>
      <c r="DB420" s="359" t="str">
        <f t="shared" ref="DB420" si="1459">IF(DB17="","",DB421+DA420*(1+(DB422/(IF($G$9=1,12,IF($G$9=3,3,1))))))</f>
        <v/>
      </c>
      <c r="DC420" s="359" t="str">
        <f t="shared" ref="DC420" si="1460">IF(DC17="","",DC421+DB420*(1+(DC422/(IF($G$9=1,12,IF($G$9=3,3,1))))))</f>
        <v/>
      </c>
      <c r="DD420" s="359" t="str">
        <f t="shared" ref="DD420" si="1461">IF(DD17="","",DD421+DC420*(1+(DD422/(IF($G$9=1,12,IF($G$9=3,3,1))))))</f>
        <v/>
      </c>
      <c r="DE420" s="359" t="str">
        <f t="shared" ref="DE420" si="1462">IF(DE17="","",DE421+DD420*(1+(DE422/(IF($G$9=1,12,IF($G$9=3,3,1))))))</f>
        <v/>
      </c>
      <c r="DF420" s="359" t="str">
        <f t="shared" ref="DF420" si="1463">IF(DF17="","",DF421+DE420*(1+(DF422/(IF($G$9=1,12,IF($G$9=3,3,1))))))</f>
        <v/>
      </c>
      <c r="DG420" s="359" t="str">
        <f t="shared" ref="DG420" si="1464">IF(DG17="","",DG421+DF420*(1+(DG422/(IF($G$9=1,12,IF($G$9=3,3,1))))))</f>
        <v/>
      </c>
      <c r="DH420" s="359" t="str">
        <f t="shared" ref="DH420" si="1465">IF(DH17="","",DH421+DG420*(1+(DH422/(IF($G$9=1,12,IF($G$9=3,3,1))))))</f>
        <v/>
      </c>
      <c r="DI420" s="359" t="str">
        <f t="shared" ref="DI420" si="1466">IF(DI17="","",DI421+DH420*(1+(DI422/(IF($G$9=1,12,IF($G$9=3,3,1))))))</f>
        <v/>
      </c>
      <c r="DJ420" s="359" t="str">
        <f t="shared" ref="DJ420" si="1467">IF(DJ17="","",DJ421+DI420*(1+(DJ422/(IF($G$9=1,12,IF($G$9=3,3,1))))))</f>
        <v/>
      </c>
      <c r="DK420" s="359" t="str">
        <f t="shared" ref="DK420" si="1468">IF(DK17="","",DK421+DJ420*(1+(DK422/(IF($G$9=1,12,IF($G$9=3,3,1))))))</f>
        <v/>
      </c>
      <c r="DL420" s="359" t="str">
        <f t="shared" ref="DL420" si="1469">IF(DL17="","",DL421+DK420*(1+(DL422/(IF($G$9=1,12,IF($G$9=3,3,1))))))</f>
        <v/>
      </c>
      <c r="DM420" s="359" t="str">
        <f t="shared" ref="DM420" si="1470">IF(DM17="","",DM421+DL420*(1+(DM422/(IF($G$9=1,12,IF($G$9=3,3,1))))))</f>
        <v/>
      </c>
      <c r="DN420" s="359" t="str">
        <f t="shared" ref="DN420" si="1471">IF(DN17="","",DN421+DM420*(1+(DN422/(IF($G$9=1,12,IF($G$9=3,3,1))))))</f>
        <v/>
      </c>
      <c r="DO420" s="47"/>
      <c r="DP420" s="50" t="s">
        <v>172</v>
      </c>
      <c r="DQ420" s="50"/>
    </row>
    <row r="421" spans="3:121" s="29" customFormat="1" ht="15" customHeight="1">
      <c r="C421" s="357" t="s">
        <v>553</v>
      </c>
      <c r="F421" s="358">
        <v>0</v>
      </c>
      <c r="G421" s="358">
        <v>0</v>
      </c>
      <c r="H421" s="358">
        <v>0</v>
      </c>
      <c r="I421" s="358">
        <v>0</v>
      </c>
      <c r="J421" s="358">
        <v>0</v>
      </c>
      <c r="K421" s="358">
        <v>0</v>
      </c>
      <c r="L421" s="358">
        <v>0</v>
      </c>
      <c r="M421" s="358">
        <v>0</v>
      </c>
      <c r="N421" s="358">
        <v>0</v>
      </c>
      <c r="O421" s="358">
        <v>0</v>
      </c>
      <c r="P421" s="358">
        <v>0</v>
      </c>
      <c r="Q421" s="358">
        <v>0</v>
      </c>
      <c r="R421" s="358">
        <v>0</v>
      </c>
      <c r="S421" s="358">
        <v>0</v>
      </c>
      <c r="T421" s="358">
        <v>0</v>
      </c>
      <c r="U421" s="358">
        <v>0</v>
      </c>
      <c r="V421" s="358">
        <v>0</v>
      </c>
      <c r="W421" s="358">
        <v>0</v>
      </c>
      <c r="X421" s="358">
        <v>0</v>
      </c>
      <c r="Y421" s="358">
        <v>0</v>
      </c>
      <c r="Z421" s="358">
        <v>0</v>
      </c>
      <c r="AA421" s="358">
        <v>0</v>
      </c>
      <c r="AB421" s="358">
        <v>0</v>
      </c>
      <c r="AC421" s="358">
        <v>0</v>
      </c>
      <c r="AD421" s="358">
        <v>100</v>
      </c>
      <c r="AE421" s="358">
        <v>0</v>
      </c>
      <c r="AF421" s="358">
        <v>0</v>
      </c>
      <c r="AG421" s="358">
        <v>0</v>
      </c>
      <c r="AH421" s="358">
        <v>0</v>
      </c>
      <c r="AI421" s="358">
        <v>0</v>
      </c>
      <c r="AJ421" s="358">
        <v>0</v>
      </c>
      <c r="AK421" s="358">
        <v>0</v>
      </c>
      <c r="AL421" s="358">
        <v>0</v>
      </c>
      <c r="AM421" s="358">
        <v>0</v>
      </c>
      <c r="AN421" s="358">
        <v>0</v>
      </c>
      <c r="AO421" s="358">
        <v>0</v>
      </c>
      <c r="AP421" s="358">
        <v>0</v>
      </c>
      <c r="AQ421" s="358">
        <v>0</v>
      </c>
      <c r="AR421" s="358">
        <v>0</v>
      </c>
      <c r="AS421" s="358">
        <v>0</v>
      </c>
      <c r="AT421" s="358">
        <v>0</v>
      </c>
      <c r="AU421" s="358">
        <v>0</v>
      </c>
      <c r="AV421" s="358">
        <v>0</v>
      </c>
      <c r="AW421" s="358">
        <v>0</v>
      </c>
      <c r="AX421" s="358">
        <v>0</v>
      </c>
      <c r="AY421" s="358">
        <v>0</v>
      </c>
      <c r="AZ421" s="358">
        <v>0</v>
      </c>
      <c r="BA421" s="358">
        <v>0</v>
      </c>
      <c r="BB421" s="358">
        <v>0</v>
      </c>
      <c r="BC421" s="358">
        <v>0</v>
      </c>
      <c r="BD421" s="358">
        <v>0</v>
      </c>
      <c r="BE421" s="358">
        <v>0</v>
      </c>
      <c r="BF421" s="358">
        <v>0</v>
      </c>
      <c r="BG421" s="358">
        <v>0</v>
      </c>
      <c r="BH421" s="358">
        <v>0</v>
      </c>
      <c r="BI421" s="358">
        <v>0</v>
      </c>
      <c r="BJ421" s="358">
        <v>0</v>
      </c>
      <c r="BK421" s="358">
        <v>0</v>
      </c>
      <c r="BL421" s="358">
        <v>0</v>
      </c>
      <c r="BM421" s="358">
        <v>0</v>
      </c>
      <c r="BN421" s="358">
        <v>0</v>
      </c>
      <c r="BO421" s="358">
        <v>0</v>
      </c>
      <c r="BP421" s="358">
        <v>0</v>
      </c>
      <c r="BQ421" s="358">
        <v>0</v>
      </c>
      <c r="BR421" s="358">
        <v>0</v>
      </c>
      <c r="BS421" s="358">
        <v>0</v>
      </c>
      <c r="BT421" s="358">
        <v>0</v>
      </c>
      <c r="BU421" s="358">
        <v>0</v>
      </c>
      <c r="BV421" s="358">
        <v>0</v>
      </c>
      <c r="BW421" s="358">
        <v>0</v>
      </c>
      <c r="BX421" s="358">
        <v>0</v>
      </c>
      <c r="BY421" s="358">
        <v>0</v>
      </c>
      <c r="BZ421" s="358">
        <v>0</v>
      </c>
      <c r="CA421" s="358">
        <v>0</v>
      </c>
      <c r="CB421" s="358">
        <v>0</v>
      </c>
      <c r="CC421" s="358">
        <v>0</v>
      </c>
      <c r="CD421" s="358">
        <v>0</v>
      </c>
      <c r="CE421" s="358">
        <v>0</v>
      </c>
      <c r="CF421" s="358">
        <v>0</v>
      </c>
      <c r="CG421" s="358">
        <v>0</v>
      </c>
      <c r="CH421" s="358">
        <v>0</v>
      </c>
      <c r="CI421" s="358">
        <v>0</v>
      </c>
      <c r="CJ421" s="358">
        <v>0</v>
      </c>
      <c r="CK421" s="358">
        <v>0</v>
      </c>
      <c r="CL421" s="358">
        <v>0</v>
      </c>
      <c r="CM421" s="358">
        <v>0</v>
      </c>
      <c r="CN421" s="358">
        <v>0</v>
      </c>
      <c r="CO421" s="358">
        <v>0</v>
      </c>
      <c r="CP421" s="358">
        <v>0</v>
      </c>
      <c r="CQ421" s="358">
        <v>0</v>
      </c>
      <c r="CR421" s="358">
        <v>0</v>
      </c>
      <c r="CS421" s="358">
        <v>0</v>
      </c>
      <c r="CT421" s="358">
        <v>0</v>
      </c>
      <c r="CU421" s="358">
        <v>0</v>
      </c>
      <c r="CV421" s="358">
        <v>0</v>
      </c>
      <c r="CW421" s="358">
        <v>0</v>
      </c>
      <c r="CX421" s="358">
        <v>0</v>
      </c>
      <c r="CY421" s="358">
        <v>0</v>
      </c>
      <c r="CZ421" s="358">
        <v>0</v>
      </c>
      <c r="DA421" s="358">
        <v>0</v>
      </c>
      <c r="DB421" s="358">
        <v>0</v>
      </c>
      <c r="DC421" s="358">
        <v>0</v>
      </c>
      <c r="DD421" s="358">
        <v>0</v>
      </c>
      <c r="DE421" s="358">
        <v>0</v>
      </c>
      <c r="DF421" s="358">
        <v>0</v>
      </c>
      <c r="DG421" s="358">
        <v>0</v>
      </c>
      <c r="DH421" s="358">
        <v>0</v>
      </c>
      <c r="DI421" s="358">
        <v>0</v>
      </c>
      <c r="DJ421" s="358">
        <v>0</v>
      </c>
      <c r="DK421" s="358">
        <v>0</v>
      </c>
      <c r="DL421" s="358">
        <v>0</v>
      </c>
      <c r="DM421" s="358">
        <v>0</v>
      </c>
      <c r="DN421" s="358">
        <v>0</v>
      </c>
      <c r="DO421" s="47"/>
      <c r="DP421" s="50" t="s">
        <v>172</v>
      </c>
      <c r="DQ421" s="50"/>
    </row>
    <row r="422" spans="3:121" s="29" customFormat="1" ht="15" customHeight="1">
      <c r="C422" s="357" t="s">
        <v>414</v>
      </c>
      <c r="D422" s="356"/>
      <c r="E422" s="129"/>
      <c r="F422" s="355">
        <v>0</v>
      </c>
      <c r="G422" s="355">
        <v>0</v>
      </c>
      <c r="H422" s="355">
        <v>0</v>
      </c>
      <c r="I422" s="355">
        <v>0</v>
      </c>
      <c r="J422" s="355">
        <v>0</v>
      </c>
      <c r="K422" s="355">
        <v>0</v>
      </c>
      <c r="L422" s="355">
        <v>0</v>
      </c>
      <c r="M422" s="355">
        <v>0</v>
      </c>
      <c r="N422" s="355">
        <v>0</v>
      </c>
      <c r="O422" s="355">
        <v>0</v>
      </c>
      <c r="P422" s="355">
        <v>0</v>
      </c>
      <c r="Q422" s="355">
        <v>0</v>
      </c>
      <c r="R422" s="355">
        <v>0</v>
      </c>
      <c r="S422" s="355">
        <v>0</v>
      </c>
      <c r="T422" s="355">
        <v>0</v>
      </c>
      <c r="U422" s="355">
        <v>0</v>
      </c>
      <c r="V422" s="355">
        <v>0</v>
      </c>
      <c r="W422" s="355">
        <v>0</v>
      </c>
      <c r="X422" s="355">
        <v>0</v>
      </c>
      <c r="Y422" s="355">
        <v>0</v>
      </c>
      <c r="Z422" s="355">
        <v>0</v>
      </c>
      <c r="AA422" s="355">
        <v>0</v>
      </c>
      <c r="AB422" s="355">
        <v>0</v>
      </c>
      <c r="AC422" s="355">
        <v>0</v>
      </c>
      <c r="AD422" s="355">
        <v>0</v>
      </c>
      <c r="AE422" s="355">
        <v>0.05</v>
      </c>
      <c r="AF422" s="355">
        <v>0.05</v>
      </c>
      <c r="AG422" s="355">
        <v>0.05</v>
      </c>
      <c r="AH422" s="355">
        <v>0.05</v>
      </c>
      <c r="AI422" s="355">
        <v>0.05</v>
      </c>
      <c r="AJ422" s="355">
        <v>0.05</v>
      </c>
      <c r="AK422" s="355">
        <v>0.05</v>
      </c>
      <c r="AL422" s="355">
        <v>0.05</v>
      </c>
      <c r="AM422" s="355">
        <v>0.05</v>
      </c>
      <c r="AN422" s="355">
        <v>0.05</v>
      </c>
      <c r="AO422" s="355">
        <v>0.05</v>
      </c>
      <c r="AP422" s="355">
        <v>0.05</v>
      </c>
      <c r="AQ422" s="355">
        <v>0.05</v>
      </c>
      <c r="AR422" s="355">
        <v>0.05</v>
      </c>
      <c r="AS422" s="355">
        <v>0.05</v>
      </c>
      <c r="AT422" s="355">
        <v>0.05</v>
      </c>
      <c r="AU422" s="355">
        <v>0.05</v>
      </c>
      <c r="AV422" s="355">
        <v>0.05</v>
      </c>
      <c r="AW422" s="355">
        <v>0.05</v>
      </c>
      <c r="AX422" s="355">
        <v>0.05</v>
      </c>
      <c r="AY422" s="355">
        <v>0.05</v>
      </c>
      <c r="AZ422" s="355">
        <v>0.05</v>
      </c>
      <c r="BA422" s="355">
        <v>0.05</v>
      </c>
      <c r="BB422" s="355">
        <v>0.05</v>
      </c>
      <c r="BC422" s="355">
        <v>0.05</v>
      </c>
      <c r="BD422" s="355">
        <v>0.05</v>
      </c>
      <c r="BE422" s="355">
        <v>0.05</v>
      </c>
      <c r="BF422" s="355">
        <v>0.05</v>
      </c>
      <c r="BG422" s="355">
        <v>0.05</v>
      </c>
      <c r="BH422" s="355">
        <v>0.05</v>
      </c>
      <c r="BI422" s="355">
        <v>0.05</v>
      </c>
      <c r="BJ422" s="355">
        <v>0.05</v>
      </c>
      <c r="BK422" s="355">
        <v>0.05</v>
      </c>
      <c r="BL422" s="355">
        <v>0.05</v>
      </c>
      <c r="BM422" s="355">
        <v>0.05</v>
      </c>
      <c r="BN422" s="355">
        <v>0.05</v>
      </c>
      <c r="BO422" s="355"/>
      <c r="BP422" s="355">
        <v>0</v>
      </c>
      <c r="BQ422" s="355">
        <v>0</v>
      </c>
      <c r="BR422" s="355">
        <v>0</v>
      </c>
      <c r="BS422" s="355">
        <v>0</v>
      </c>
      <c r="BT422" s="355">
        <v>0</v>
      </c>
      <c r="BU422" s="355">
        <v>0</v>
      </c>
      <c r="BV422" s="355">
        <v>0</v>
      </c>
      <c r="BW422" s="355">
        <v>0</v>
      </c>
      <c r="BX422" s="355">
        <v>0</v>
      </c>
      <c r="BY422" s="355">
        <v>0</v>
      </c>
      <c r="BZ422" s="355">
        <v>0</v>
      </c>
      <c r="CA422" s="355">
        <v>0</v>
      </c>
      <c r="CB422" s="355">
        <v>0</v>
      </c>
      <c r="CC422" s="355">
        <v>0</v>
      </c>
      <c r="CD422" s="355">
        <v>0</v>
      </c>
      <c r="CE422" s="355">
        <v>0</v>
      </c>
      <c r="CF422" s="355">
        <v>0</v>
      </c>
      <c r="CG422" s="355">
        <v>0</v>
      </c>
      <c r="CH422" s="355">
        <v>0</v>
      </c>
      <c r="CI422" s="355">
        <v>0</v>
      </c>
      <c r="CJ422" s="355">
        <v>0</v>
      </c>
      <c r="CK422" s="355">
        <v>0</v>
      </c>
      <c r="CL422" s="355">
        <v>0</v>
      </c>
      <c r="CM422" s="355">
        <v>0</v>
      </c>
      <c r="CN422" s="355">
        <v>0</v>
      </c>
      <c r="CO422" s="355">
        <v>0</v>
      </c>
      <c r="CP422" s="355">
        <v>0</v>
      </c>
      <c r="CQ422" s="355">
        <v>0</v>
      </c>
      <c r="CR422" s="355">
        <v>0</v>
      </c>
      <c r="CS422" s="355">
        <v>0</v>
      </c>
      <c r="CT422" s="355">
        <v>0</v>
      </c>
      <c r="CU422" s="355">
        <v>0</v>
      </c>
      <c r="CV422" s="355">
        <v>0</v>
      </c>
      <c r="CW422" s="355">
        <v>0</v>
      </c>
      <c r="CX422" s="355">
        <v>0</v>
      </c>
      <c r="CY422" s="355">
        <v>0</v>
      </c>
      <c r="CZ422" s="355">
        <v>0</v>
      </c>
      <c r="DA422" s="355">
        <v>0</v>
      </c>
      <c r="DB422" s="355">
        <v>0</v>
      </c>
      <c r="DC422" s="355">
        <v>0</v>
      </c>
      <c r="DD422" s="355">
        <v>0</v>
      </c>
      <c r="DE422" s="355">
        <v>0</v>
      </c>
      <c r="DF422" s="355">
        <v>0</v>
      </c>
      <c r="DG422" s="355">
        <v>0</v>
      </c>
      <c r="DH422" s="355">
        <v>0</v>
      </c>
      <c r="DI422" s="355">
        <v>0</v>
      </c>
      <c r="DJ422" s="355">
        <v>0</v>
      </c>
      <c r="DK422" s="355">
        <v>0</v>
      </c>
      <c r="DL422" s="355">
        <v>0</v>
      </c>
      <c r="DM422" s="355">
        <v>0</v>
      </c>
      <c r="DN422" s="355">
        <v>0</v>
      </c>
      <c r="DO422" s="65"/>
      <c r="DP422" s="50" t="s">
        <v>172</v>
      </c>
      <c r="DQ422" s="50"/>
    </row>
    <row r="423" spans="3:121" s="29" customFormat="1" ht="15" customHeight="1">
      <c r="C423" s="363" t="s">
        <v>413</v>
      </c>
      <c r="F423" s="39">
        <f t="shared" ref="F423:AK423" si="1472">IF(F17="","",F414-F419-F420)</f>
        <v>0</v>
      </c>
      <c r="G423" s="39">
        <f t="shared" si="1472"/>
        <v>0</v>
      </c>
      <c r="H423" s="39">
        <f t="shared" si="1472"/>
        <v>0</v>
      </c>
      <c r="I423" s="39">
        <f t="shared" si="1472"/>
        <v>0</v>
      </c>
      <c r="J423" s="39">
        <f t="shared" si="1472"/>
        <v>0</v>
      </c>
      <c r="K423" s="39">
        <f t="shared" si="1472"/>
        <v>0</v>
      </c>
      <c r="L423" s="39">
        <f t="shared" si="1472"/>
        <v>0</v>
      </c>
      <c r="M423" s="39">
        <f t="shared" si="1472"/>
        <v>0</v>
      </c>
      <c r="N423" s="39">
        <f t="shared" si="1472"/>
        <v>0</v>
      </c>
      <c r="O423" s="39">
        <f t="shared" si="1472"/>
        <v>0</v>
      </c>
      <c r="P423" s="39">
        <f t="shared" si="1472"/>
        <v>0</v>
      </c>
      <c r="Q423" s="39">
        <f t="shared" si="1472"/>
        <v>0</v>
      </c>
      <c r="R423" s="39">
        <f t="shared" si="1472"/>
        <v>0</v>
      </c>
      <c r="S423" s="39">
        <f t="shared" si="1472"/>
        <v>0</v>
      </c>
      <c r="T423" s="39">
        <f t="shared" si="1472"/>
        <v>0</v>
      </c>
      <c r="U423" s="39">
        <f t="shared" si="1472"/>
        <v>0</v>
      </c>
      <c r="V423" s="39">
        <f t="shared" si="1472"/>
        <v>0</v>
      </c>
      <c r="W423" s="39">
        <f t="shared" si="1472"/>
        <v>0</v>
      </c>
      <c r="X423" s="39">
        <f t="shared" si="1472"/>
        <v>0</v>
      </c>
      <c r="Y423" s="39">
        <f t="shared" si="1472"/>
        <v>0</v>
      </c>
      <c r="Z423" s="39">
        <f t="shared" si="1472"/>
        <v>0</v>
      </c>
      <c r="AA423" s="39">
        <f t="shared" si="1472"/>
        <v>0</v>
      </c>
      <c r="AB423" s="39">
        <f t="shared" si="1472"/>
        <v>0</v>
      </c>
      <c r="AC423" s="39">
        <f t="shared" si="1472"/>
        <v>0</v>
      </c>
      <c r="AD423" s="39">
        <f t="shared" si="1472"/>
        <v>95263.98597227475</v>
      </c>
      <c r="AE423" s="39">
        <f t="shared" si="1472"/>
        <v>94839.554434168167</v>
      </c>
      <c r="AF423" s="39">
        <f t="shared" si="1472"/>
        <v>100768.27439642441</v>
      </c>
      <c r="AG423" s="39">
        <f t="shared" si="1472"/>
        <v>100219.31590865008</v>
      </c>
      <c r="AH423" s="39">
        <f t="shared" si="1472"/>
        <v>106360.08520076555</v>
      </c>
      <c r="AI423" s="39">
        <f t="shared" si="1472"/>
        <v>109263.52583384048</v>
      </c>
      <c r="AJ423" s="39">
        <f t="shared" si="1472"/>
        <v>108566.24555522214</v>
      </c>
      <c r="AK423" s="39">
        <f t="shared" si="1472"/>
        <v>115132.68038933905</v>
      </c>
      <c r="AL423" s="39">
        <f t="shared" ref="AL423:BQ423" si="1473">IF(AL17="","",AL414-AL419-AL420)</f>
        <v>114300.90933946194</v>
      </c>
      <c r="AM423" s="39">
        <f t="shared" si="1473"/>
        <v>121097.12961513551</v>
      </c>
      <c r="AN423" s="39">
        <f t="shared" si="1473"/>
        <v>124189.44387904364</v>
      </c>
      <c r="AO423" s="39">
        <f t="shared" si="1473"/>
        <v>114918.97899051382</v>
      </c>
      <c r="AP423" s="39">
        <f t="shared" si="1473"/>
        <v>130861.06412063888</v>
      </c>
      <c r="AQ423" s="39">
        <f t="shared" si="1473"/>
        <v>130149.27278516993</v>
      </c>
      <c r="AR423" s="39">
        <f t="shared" si="1473"/>
        <v>138136.41756937854</v>
      </c>
      <c r="AS423" s="39">
        <f t="shared" si="1473"/>
        <v>137357.34420594573</v>
      </c>
      <c r="AT423" s="39">
        <f t="shared" si="1473"/>
        <v>145719.61697229886</v>
      </c>
      <c r="AU423" s="39">
        <f t="shared" si="1473"/>
        <v>149639.08653436086</v>
      </c>
      <c r="AV423" s="39">
        <f t="shared" si="1473"/>
        <v>148622.4763843363</v>
      </c>
      <c r="AW423" s="39">
        <f t="shared" si="1473"/>
        <v>157537.18055513932</v>
      </c>
      <c r="AX423" s="39">
        <f t="shared" si="1473"/>
        <v>156451.77027462449</v>
      </c>
      <c r="AY423" s="39">
        <f t="shared" si="1473"/>
        <v>165771.41903016961</v>
      </c>
      <c r="AZ423" s="39">
        <f t="shared" si="1473"/>
        <v>170025.72559147992</v>
      </c>
      <c r="BA423" s="39">
        <f t="shared" si="1473"/>
        <v>157410.01342120141</v>
      </c>
      <c r="BB423" s="39">
        <f t="shared" si="1473"/>
        <v>178295.85939579984</v>
      </c>
      <c r="BC423" s="39">
        <f t="shared" si="1473"/>
        <v>173320.05411669519</v>
      </c>
      <c r="BD423" s="39">
        <f t="shared" si="1473"/>
        <v>179784.75363832383</v>
      </c>
      <c r="BE423" s="39">
        <f t="shared" si="1473"/>
        <v>174767.39692971835</v>
      </c>
      <c r="BF423" s="39">
        <f t="shared" si="1473"/>
        <v>181286.08118172715</v>
      </c>
      <c r="BG423" s="39">
        <f t="shared" si="1473"/>
        <v>182041.43985331766</v>
      </c>
      <c r="BH423" s="39">
        <f t="shared" si="1473"/>
        <v>176961.10450224736</v>
      </c>
      <c r="BI423" s="39">
        <f t="shared" si="1473"/>
        <v>183561.61229375942</v>
      </c>
      <c r="BJ423" s="39">
        <f t="shared" si="1473"/>
        <v>178438.85261449701</v>
      </c>
      <c r="BK423" s="39">
        <f t="shared" si="1473"/>
        <v>185094.47922975416</v>
      </c>
      <c r="BL423" s="39">
        <f t="shared" si="1473"/>
        <v>185865.7062265448</v>
      </c>
      <c r="BM423" s="39">
        <f t="shared" si="1473"/>
        <v>174639.47268210363</v>
      </c>
      <c r="BN423" s="39">
        <f t="shared" si="1473"/>
        <v>187106.55426035417</v>
      </c>
      <c r="BO423" s="39" t="str">
        <f t="shared" si="1473"/>
        <v/>
      </c>
      <c r="BP423" s="39" t="str">
        <f t="shared" si="1473"/>
        <v/>
      </c>
      <c r="BQ423" s="39" t="str">
        <f t="shared" si="1473"/>
        <v/>
      </c>
      <c r="BR423" s="39" t="str">
        <f t="shared" ref="BR423:CA423" si="1474">IF(BR17="","",BR414-BR419-BR420)</f>
        <v/>
      </c>
      <c r="BS423" s="39" t="str">
        <f t="shared" si="1474"/>
        <v/>
      </c>
      <c r="BT423" s="39" t="str">
        <f t="shared" si="1474"/>
        <v/>
      </c>
      <c r="BU423" s="39" t="str">
        <f t="shared" si="1474"/>
        <v/>
      </c>
      <c r="BV423" s="39" t="str">
        <f t="shared" si="1474"/>
        <v/>
      </c>
      <c r="BW423" s="39" t="str">
        <f t="shared" si="1474"/>
        <v/>
      </c>
      <c r="BX423" s="39" t="str">
        <f t="shared" si="1474"/>
        <v/>
      </c>
      <c r="BY423" s="39" t="str">
        <f t="shared" si="1474"/>
        <v/>
      </c>
      <c r="BZ423" s="39" t="str">
        <f t="shared" si="1474"/>
        <v/>
      </c>
      <c r="CA423" s="39" t="str">
        <f t="shared" si="1474"/>
        <v/>
      </c>
      <c r="CB423" s="39" t="str">
        <f t="shared" ref="CB423:DN423" si="1475">IF(CB17="","",CB414-CB419-CB420)</f>
        <v/>
      </c>
      <c r="CC423" s="39" t="str">
        <f t="shared" si="1475"/>
        <v/>
      </c>
      <c r="CD423" s="39" t="str">
        <f t="shared" si="1475"/>
        <v/>
      </c>
      <c r="CE423" s="39" t="str">
        <f t="shared" si="1475"/>
        <v/>
      </c>
      <c r="CF423" s="39" t="str">
        <f t="shared" si="1475"/>
        <v/>
      </c>
      <c r="CG423" s="39" t="str">
        <f t="shared" si="1475"/>
        <v/>
      </c>
      <c r="CH423" s="39" t="str">
        <f t="shared" si="1475"/>
        <v/>
      </c>
      <c r="CI423" s="39" t="str">
        <f t="shared" si="1475"/>
        <v/>
      </c>
      <c r="CJ423" s="39" t="str">
        <f t="shared" si="1475"/>
        <v/>
      </c>
      <c r="CK423" s="39" t="str">
        <f t="shared" si="1475"/>
        <v/>
      </c>
      <c r="CL423" s="39" t="str">
        <f t="shared" si="1475"/>
        <v/>
      </c>
      <c r="CM423" s="39" t="str">
        <f t="shared" si="1475"/>
        <v/>
      </c>
      <c r="CN423" s="39" t="str">
        <f t="shared" si="1475"/>
        <v/>
      </c>
      <c r="CO423" s="39" t="str">
        <f t="shared" si="1475"/>
        <v/>
      </c>
      <c r="CP423" s="39" t="str">
        <f t="shared" si="1475"/>
        <v/>
      </c>
      <c r="CQ423" s="39" t="str">
        <f t="shared" si="1475"/>
        <v/>
      </c>
      <c r="CR423" s="39" t="str">
        <f t="shared" si="1475"/>
        <v/>
      </c>
      <c r="CS423" s="39" t="str">
        <f t="shared" si="1475"/>
        <v/>
      </c>
      <c r="CT423" s="39" t="str">
        <f t="shared" si="1475"/>
        <v/>
      </c>
      <c r="CU423" s="39" t="str">
        <f t="shared" si="1475"/>
        <v/>
      </c>
      <c r="CV423" s="39" t="str">
        <f t="shared" si="1475"/>
        <v/>
      </c>
      <c r="CW423" s="39" t="str">
        <f t="shared" si="1475"/>
        <v/>
      </c>
      <c r="CX423" s="39" t="str">
        <f t="shared" si="1475"/>
        <v/>
      </c>
      <c r="CY423" s="39" t="str">
        <f t="shared" si="1475"/>
        <v/>
      </c>
      <c r="CZ423" s="39" t="str">
        <f t="shared" si="1475"/>
        <v/>
      </c>
      <c r="DA423" s="39" t="str">
        <f t="shared" si="1475"/>
        <v/>
      </c>
      <c r="DB423" s="39" t="str">
        <f t="shared" si="1475"/>
        <v/>
      </c>
      <c r="DC423" s="39" t="str">
        <f t="shared" si="1475"/>
        <v/>
      </c>
      <c r="DD423" s="39" t="str">
        <f t="shared" si="1475"/>
        <v/>
      </c>
      <c r="DE423" s="39" t="str">
        <f t="shared" si="1475"/>
        <v/>
      </c>
      <c r="DF423" s="39" t="str">
        <f t="shared" si="1475"/>
        <v/>
      </c>
      <c r="DG423" s="39" t="str">
        <f t="shared" si="1475"/>
        <v/>
      </c>
      <c r="DH423" s="39" t="str">
        <f t="shared" si="1475"/>
        <v/>
      </c>
      <c r="DI423" s="39" t="str">
        <f t="shared" si="1475"/>
        <v/>
      </c>
      <c r="DJ423" s="39" t="str">
        <f t="shared" si="1475"/>
        <v/>
      </c>
      <c r="DK423" s="39" t="str">
        <f t="shared" si="1475"/>
        <v/>
      </c>
      <c r="DL423" s="39" t="str">
        <f t="shared" si="1475"/>
        <v/>
      </c>
      <c r="DM423" s="39" t="str">
        <f t="shared" si="1475"/>
        <v/>
      </c>
      <c r="DN423" s="39" t="str">
        <f t="shared" si="1475"/>
        <v/>
      </c>
      <c r="DO423" s="39">
        <f>SUM(F423:DN423)</f>
        <v>5433764.8838844253</v>
      </c>
      <c r="DP423" s="50" t="s">
        <v>172</v>
      </c>
      <c r="DQ423" s="118"/>
    </row>
    <row r="424" spans="3:121" s="29" customFormat="1" ht="15" customHeight="1"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56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P424" s="50" t="s">
        <v>172</v>
      </c>
    </row>
    <row r="425" spans="3:121" s="29" customFormat="1" ht="15" customHeight="1">
      <c r="C425" s="120"/>
      <c r="D425" s="242"/>
      <c r="E425" s="243"/>
      <c r="F425" s="242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50" t="s">
        <v>172</v>
      </c>
    </row>
    <row r="426" spans="3:121" s="29" customFormat="1" ht="15" customHeight="1">
      <c r="C426" s="479" t="s">
        <v>563</v>
      </c>
      <c r="D426" s="448"/>
      <c r="E426" s="449"/>
      <c r="F426" s="448"/>
      <c r="G426" s="447"/>
      <c r="H426" s="447"/>
      <c r="I426" s="447"/>
      <c r="J426" s="447"/>
      <c r="K426" s="447"/>
      <c r="L426" s="447"/>
      <c r="M426" s="447"/>
      <c r="N426" s="447"/>
      <c r="O426" s="447"/>
      <c r="P426" s="447"/>
      <c r="Q426" s="447"/>
      <c r="R426" s="447"/>
      <c r="S426" s="447"/>
      <c r="T426" s="447"/>
      <c r="U426" s="447"/>
      <c r="V426" s="447"/>
      <c r="W426" s="447"/>
      <c r="X426" s="447"/>
      <c r="Y426" s="447"/>
      <c r="Z426" s="447"/>
      <c r="AA426" s="447"/>
      <c r="AB426" s="447"/>
      <c r="AC426" s="447"/>
      <c r="AD426" s="447"/>
      <c r="AE426" s="447"/>
      <c r="AF426" s="447"/>
      <c r="AG426" s="447"/>
      <c r="AH426" s="447"/>
      <c r="AI426" s="447"/>
      <c r="AJ426" s="447"/>
      <c r="AK426" s="447"/>
      <c r="AL426" s="447"/>
      <c r="AM426" s="447"/>
      <c r="AN426" s="447"/>
      <c r="AO426" s="447"/>
      <c r="AP426" s="447"/>
      <c r="AQ426" s="447"/>
      <c r="AR426" s="447"/>
      <c r="AS426" s="447"/>
      <c r="AT426" s="447"/>
      <c r="AU426" s="447"/>
      <c r="AV426" s="447"/>
      <c r="AW426" s="447"/>
      <c r="AX426" s="447"/>
      <c r="AY426" s="447"/>
      <c r="AZ426" s="447"/>
      <c r="BA426" s="447"/>
      <c r="BB426" s="447"/>
      <c r="BC426" s="447"/>
      <c r="BD426" s="447"/>
      <c r="BE426" s="447"/>
      <c r="BF426" s="447"/>
      <c r="BG426" s="447"/>
      <c r="BH426" s="447"/>
      <c r="BI426" s="447"/>
      <c r="BJ426" s="447"/>
      <c r="BK426" s="447"/>
      <c r="BL426" s="447"/>
      <c r="BM426" s="447"/>
      <c r="BN426" s="447"/>
      <c r="BO426" s="447"/>
      <c r="BP426" s="447"/>
      <c r="BQ426" s="447"/>
      <c r="BR426" s="447"/>
      <c r="BS426" s="447"/>
      <c r="BT426" s="447"/>
      <c r="BU426" s="447"/>
      <c r="BV426" s="447"/>
      <c r="BW426" s="447"/>
      <c r="BX426" s="447"/>
      <c r="BY426" s="447"/>
      <c r="BZ426" s="447"/>
      <c r="CA426" s="447"/>
      <c r="CB426" s="447"/>
      <c r="CC426" s="447"/>
      <c r="CD426" s="447"/>
      <c r="CE426" s="447"/>
      <c r="CF426" s="447"/>
      <c r="CG426" s="447"/>
      <c r="CH426" s="447"/>
      <c r="CI426" s="447"/>
      <c r="CJ426" s="447"/>
      <c r="CK426" s="447"/>
      <c r="CL426" s="447"/>
      <c r="CM426" s="447"/>
      <c r="CN426" s="447"/>
      <c r="CO426" s="447"/>
      <c r="CP426" s="447"/>
      <c r="CQ426" s="447"/>
      <c r="CR426" s="447"/>
      <c r="CS426" s="447"/>
      <c r="CT426" s="447"/>
      <c r="CU426" s="447"/>
      <c r="CV426" s="447"/>
      <c r="CW426" s="447"/>
      <c r="CX426" s="447"/>
      <c r="CY426" s="447"/>
      <c r="CZ426" s="447"/>
      <c r="DA426" s="447"/>
      <c r="DB426" s="447"/>
      <c r="DC426" s="447"/>
      <c r="DD426" s="447"/>
      <c r="DE426" s="447"/>
      <c r="DF426" s="447"/>
      <c r="DG426" s="447"/>
      <c r="DH426" s="447"/>
      <c r="DI426" s="447"/>
      <c r="DJ426" s="447"/>
      <c r="DK426" s="447"/>
      <c r="DL426" s="447"/>
      <c r="DM426" s="447"/>
      <c r="DN426" s="447"/>
      <c r="DO426" s="447"/>
      <c r="DP426" s="50" t="s">
        <v>172</v>
      </c>
    </row>
    <row r="427" spans="3:121" s="29" customFormat="1" ht="15" customHeight="1">
      <c r="C427" s="120"/>
      <c r="D427" s="242"/>
      <c r="E427" s="243"/>
      <c r="F427" s="242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50" t="s">
        <v>172</v>
      </c>
    </row>
    <row r="428" spans="3:121" s="29" customFormat="1" ht="15" customHeight="1">
      <c r="C428" s="103" t="s">
        <v>412</v>
      </c>
      <c r="D428" s="262"/>
      <c r="E428" s="262"/>
      <c r="F428" s="262"/>
      <c r="G428" s="262"/>
      <c r="H428" s="262"/>
      <c r="I428" s="262"/>
      <c r="J428" s="262"/>
      <c r="K428" s="262"/>
      <c r="L428" s="262"/>
      <c r="M428" s="262"/>
      <c r="N428" s="262"/>
      <c r="O428" s="262"/>
      <c r="P428" s="262"/>
      <c r="Q428" s="262"/>
      <c r="R428" s="262"/>
      <c r="S428" s="262"/>
      <c r="T428" s="262"/>
      <c r="U428" s="262"/>
      <c r="V428" s="262"/>
      <c r="W428" s="262"/>
      <c r="X428" s="262"/>
      <c r="Y428" s="262"/>
      <c r="Z428" s="262"/>
      <c r="AA428" s="262"/>
      <c r="AB428" s="262"/>
      <c r="AC428" s="262"/>
      <c r="AD428" s="262"/>
      <c r="AE428" s="262"/>
      <c r="AF428" s="262"/>
      <c r="AG428" s="262"/>
      <c r="AH428" s="262"/>
      <c r="AI428" s="262"/>
      <c r="AJ428" s="262"/>
      <c r="AK428" s="262"/>
      <c r="AL428" s="262"/>
      <c r="AM428" s="262"/>
      <c r="AN428" s="262"/>
      <c r="AO428" s="262"/>
      <c r="AP428" s="262"/>
      <c r="AQ428" s="262"/>
      <c r="AR428" s="262"/>
      <c r="AS428" s="262"/>
      <c r="AT428" s="262"/>
      <c r="AU428" s="262"/>
      <c r="AV428" s="262"/>
      <c r="AW428" s="262"/>
      <c r="AX428" s="262"/>
      <c r="AY428" s="262"/>
      <c r="AZ428" s="262"/>
      <c r="BA428" s="262"/>
      <c r="BB428" s="262"/>
      <c r="BC428" s="262"/>
      <c r="BD428" s="262"/>
      <c r="BE428" s="262"/>
      <c r="BF428" s="262"/>
      <c r="BG428" s="262"/>
      <c r="BH428" s="262"/>
      <c r="BI428" s="262"/>
      <c r="BJ428" s="262"/>
      <c r="BK428" s="262"/>
      <c r="BL428" s="262"/>
      <c r="BM428" s="262"/>
      <c r="BN428" s="262"/>
      <c r="BO428" s="262"/>
      <c r="BP428" s="262"/>
      <c r="BQ428" s="262"/>
      <c r="BR428" s="262"/>
      <c r="BS428" s="262"/>
      <c r="BT428" s="262"/>
      <c r="BU428" s="262"/>
      <c r="BV428" s="262"/>
      <c r="BW428" s="262"/>
      <c r="BX428" s="262"/>
      <c r="BY428" s="262"/>
      <c r="BZ428" s="262"/>
      <c r="CA428" s="262"/>
      <c r="CB428" s="262"/>
      <c r="CC428" s="262"/>
      <c r="CD428" s="262"/>
      <c r="CE428" s="262"/>
      <c r="CF428" s="262"/>
      <c r="CG428" s="262"/>
      <c r="CH428" s="262"/>
      <c r="CI428" s="262"/>
      <c r="CJ428" s="262"/>
      <c r="CK428" s="262"/>
      <c r="CL428" s="262"/>
      <c r="CM428" s="262"/>
      <c r="CN428" s="262"/>
      <c r="CO428" s="262"/>
      <c r="CP428" s="262"/>
      <c r="CQ428" s="262"/>
      <c r="CR428" s="262"/>
      <c r="CS428" s="262"/>
      <c r="CT428" s="262"/>
      <c r="CU428" s="262"/>
      <c r="CV428" s="262"/>
      <c r="CW428" s="262"/>
      <c r="CX428" s="262"/>
      <c r="CY428" s="262"/>
      <c r="CZ428" s="262"/>
      <c r="DA428" s="262"/>
      <c r="DB428" s="262"/>
      <c r="DC428" s="262"/>
      <c r="DD428" s="262"/>
      <c r="DE428" s="262"/>
      <c r="DF428" s="262"/>
      <c r="DG428" s="262"/>
      <c r="DH428" s="262"/>
      <c r="DI428" s="262"/>
      <c r="DJ428" s="262"/>
      <c r="DK428" s="262"/>
      <c r="DL428" s="262"/>
      <c r="DM428" s="262"/>
      <c r="DN428" s="262"/>
      <c r="DO428" s="262"/>
      <c r="DP428" s="50" t="s">
        <v>172</v>
      </c>
    </row>
    <row r="429" spans="3:121" s="29" customFormat="1" ht="15" customHeight="1">
      <c r="C429" s="120"/>
      <c r="D429" s="242"/>
      <c r="E429" s="243"/>
      <c r="F429" s="242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50" t="s">
        <v>172</v>
      </c>
    </row>
    <row r="430" spans="3:121" s="29" customFormat="1" ht="15" customHeight="1">
      <c r="C430" s="161" t="str">
        <f>C432</f>
        <v>Deposit</v>
      </c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  <c r="P430" s="161"/>
      <c r="Q430" s="161"/>
      <c r="R430" s="161"/>
      <c r="S430" s="161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161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161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161"/>
      <c r="BV430" s="161"/>
      <c r="BW430" s="161"/>
      <c r="BX430" s="161"/>
      <c r="BY430" s="161"/>
      <c r="BZ430" s="161"/>
      <c r="CA430" s="161"/>
      <c r="CB430" s="161"/>
      <c r="CC430" s="161"/>
      <c r="CD430" s="161"/>
      <c r="CE430" s="161"/>
      <c r="CF430" s="161"/>
      <c r="CG430" s="161"/>
      <c r="CH430" s="161"/>
      <c r="CI430" s="161"/>
      <c r="CJ430" s="161"/>
      <c r="CK430" s="161"/>
      <c r="CL430" s="161"/>
      <c r="CM430" s="161"/>
      <c r="CN430" s="161"/>
      <c r="CO430" s="161"/>
      <c r="CP430" s="161"/>
      <c r="CQ430" s="161"/>
      <c r="CR430" s="161"/>
      <c r="CS430" s="161"/>
      <c r="CT430" s="161"/>
      <c r="CU430" s="161"/>
      <c r="CV430" s="161"/>
      <c r="CW430" s="161"/>
      <c r="CX430" s="161"/>
      <c r="CY430" s="161"/>
      <c r="CZ430" s="161"/>
      <c r="DA430" s="161"/>
      <c r="DB430" s="161"/>
      <c r="DC430" s="161"/>
      <c r="DD430" s="161"/>
      <c r="DE430" s="161"/>
      <c r="DF430" s="161"/>
      <c r="DG430" s="161"/>
      <c r="DH430" s="161"/>
      <c r="DI430" s="161"/>
      <c r="DJ430" s="161"/>
      <c r="DK430" s="161"/>
      <c r="DL430" s="161"/>
      <c r="DM430" s="161"/>
      <c r="DN430" s="161"/>
      <c r="DO430" s="161"/>
      <c r="DP430" s="50" t="s">
        <v>172</v>
      </c>
    </row>
    <row r="431" spans="3:121" s="29" customFormat="1" ht="15" customHeight="1">
      <c r="C431" s="120"/>
      <c r="D431" s="242"/>
      <c r="E431" s="243"/>
      <c r="F431" s="242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50" t="s">
        <v>172</v>
      </c>
    </row>
    <row r="432" spans="3:121" s="29" customFormat="1" ht="15" customHeight="1">
      <c r="C432" s="326" t="s">
        <v>411</v>
      </c>
      <c r="D432" s="249" t="s">
        <v>296</v>
      </c>
      <c r="E432" s="249" t="s">
        <v>303</v>
      </c>
      <c r="F432" s="249" t="s">
        <v>295</v>
      </c>
      <c r="G432" s="249" t="s">
        <v>294</v>
      </c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50" t="s">
        <v>172</v>
      </c>
    </row>
    <row r="433" spans="3:120" s="29" customFormat="1" ht="15" customHeight="1">
      <c r="C433" s="29" t="s">
        <v>410</v>
      </c>
      <c r="D433" s="39">
        <f>IF(F$17="","",IF(E433="",F433+G433,E433))</f>
        <v>0</v>
      </c>
      <c r="E433" s="157"/>
      <c r="F433" s="350">
        <v>0</v>
      </c>
      <c r="G433" s="350">
        <v>0</v>
      </c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50" t="s">
        <v>172</v>
      </c>
    </row>
    <row r="434" spans="3:120" s="29" customFormat="1" ht="15" customHeight="1">
      <c r="C434" s="37" t="s">
        <v>409</v>
      </c>
      <c r="D434" s="157">
        <v>0</v>
      </c>
      <c r="E434" s="352"/>
      <c r="F434" s="233"/>
      <c r="G434" s="233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50" t="s">
        <v>172</v>
      </c>
    </row>
    <row r="435" spans="3:120" s="29" customFormat="1" ht="15" customHeight="1">
      <c r="C435" s="37" t="s">
        <v>13</v>
      </c>
      <c r="D435" s="206">
        <f>IF(D434="","",INDEX($F$16:$DP$17,1,MATCH(D434,$F$17:$DP$17,1)))</f>
        <v>42094</v>
      </c>
      <c r="E435" s="352"/>
      <c r="F435" s="206" t="str">
        <f>IF(F434="","",INDEX($F$16:$DP$17,1,MATCH(F434,$F$17:$DP$17,1)))</f>
        <v/>
      </c>
      <c r="G435" s="206" t="str">
        <f>IF(G434="","",INDEX($F$16:$DP$17,1,MATCH(G434,$F$17:$DP$17,1)))</f>
        <v/>
      </c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50" t="s">
        <v>172</v>
      </c>
    </row>
    <row r="436" spans="3:120" s="29" customFormat="1" ht="15" customHeight="1">
      <c r="C436" s="353"/>
      <c r="D436" s="126"/>
      <c r="E436" s="352"/>
      <c r="F436" s="351"/>
      <c r="G436" s="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50" t="s">
        <v>172</v>
      </c>
    </row>
    <row r="437" spans="3:120" s="29" customFormat="1" ht="15" customHeight="1">
      <c r="D437" s="4"/>
      <c r="E437" s="4"/>
      <c r="F437" s="274">
        <f>D434</f>
        <v>0</v>
      </c>
      <c r="G437" s="291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50" t="s">
        <v>172</v>
      </c>
    </row>
    <row r="438" spans="3:120" s="29" customFormat="1" ht="15" customHeight="1">
      <c r="C438" s="120"/>
      <c r="D438" s="4"/>
      <c r="E438" s="4"/>
      <c r="F438" s="151"/>
      <c r="G438" s="151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50" t="s">
        <v>172</v>
      </c>
    </row>
    <row r="439" spans="3:120" s="29" customFormat="1" ht="15" customHeight="1">
      <c r="C439" s="120" t="str">
        <f>"Total "&amp;C432</f>
        <v>Total Deposit</v>
      </c>
      <c r="D439" s="4"/>
      <c r="E439" s="4"/>
      <c r="F439" s="162">
        <f t="shared" ref="F439:AK439" si="1476">IF(F$17="","",IF(F$17=$F437,$D$433,0))</f>
        <v>0</v>
      </c>
      <c r="G439" s="162">
        <f t="shared" si="1476"/>
        <v>0</v>
      </c>
      <c r="H439" s="162">
        <f t="shared" si="1476"/>
        <v>0</v>
      </c>
      <c r="I439" s="162">
        <f t="shared" si="1476"/>
        <v>0</v>
      </c>
      <c r="J439" s="162">
        <f t="shared" si="1476"/>
        <v>0</v>
      </c>
      <c r="K439" s="162">
        <f t="shared" si="1476"/>
        <v>0</v>
      </c>
      <c r="L439" s="162">
        <f t="shared" si="1476"/>
        <v>0</v>
      </c>
      <c r="M439" s="162">
        <f t="shared" si="1476"/>
        <v>0</v>
      </c>
      <c r="N439" s="162">
        <f t="shared" si="1476"/>
        <v>0</v>
      </c>
      <c r="O439" s="162">
        <f t="shared" si="1476"/>
        <v>0</v>
      </c>
      <c r="P439" s="162">
        <f t="shared" si="1476"/>
        <v>0</v>
      </c>
      <c r="Q439" s="162">
        <f t="shared" si="1476"/>
        <v>0</v>
      </c>
      <c r="R439" s="162">
        <f t="shared" si="1476"/>
        <v>0</v>
      </c>
      <c r="S439" s="162">
        <f t="shared" si="1476"/>
        <v>0</v>
      </c>
      <c r="T439" s="162">
        <f t="shared" si="1476"/>
        <v>0</v>
      </c>
      <c r="U439" s="162">
        <f t="shared" si="1476"/>
        <v>0</v>
      </c>
      <c r="V439" s="162">
        <f t="shared" si="1476"/>
        <v>0</v>
      </c>
      <c r="W439" s="162">
        <f t="shared" si="1476"/>
        <v>0</v>
      </c>
      <c r="X439" s="162">
        <f t="shared" si="1476"/>
        <v>0</v>
      </c>
      <c r="Y439" s="162">
        <f t="shared" si="1476"/>
        <v>0</v>
      </c>
      <c r="Z439" s="162">
        <f t="shared" si="1476"/>
        <v>0</v>
      </c>
      <c r="AA439" s="162">
        <f t="shared" si="1476"/>
        <v>0</v>
      </c>
      <c r="AB439" s="162">
        <f t="shared" si="1476"/>
        <v>0</v>
      </c>
      <c r="AC439" s="162">
        <f t="shared" si="1476"/>
        <v>0</v>
      </c>
      <c r="AD439" s="162">
        <f t="shared" si="1476"/>
        <v>0</v>
      </c>
      <c r="AE439" s="162">
        <f t="shared" si="1476"/>
        <v>0</v>
      </c>
      <c r="AF439" s="162">
        <f t="shared" si="1476"/>
        <v>0</v>
      </c>
      <c r="AG439" s="162">
        <f t="shared" si="1476"/>
        <v>0</v>
      </c>
      <c r="AH439" s="162">
        <f t="shared" si="1476"/>
        <v>0</v>
      </c>
      <c r="AI439" s="162">
        <f t="shared" si="1476"/>
        <v>0</v>
      </c>
      <c r="AJ439" s="162">
        <f t="shared" si="1476"/>
        <v>0</v>
      </c>
      <c r="AK439" s="162">
        <f t="shared" si="1476"/>
        <v>0</v>
      </c>
      <c r="AL439" s="162">
        <f t="shared" ref="AL439:BQ439" si="1477">IF(AL$17="","",IF(AL$17=$F437,$D$433,0))</f>
        <v>0</v>
      </c>
      <c r="AM439" s="162">
        <f t="shared" si="1477"/>
        <v>0</v>
      </c>
      <c r="AN439" s="162">
        <f t="shared" si="1477"/>
        <v>0</v>
      </c>
      <c r="AO439" s="162">
        <f t="shared" si="1477"/>
        <v>0</v>
      </c>
      <c r="AP439" s="162">
        <f t="shared" si="1477"/>
        <v>0</v>
      </c>
      <c r="AQ439" s="162">
        <f t="shared" si="1477"/>
        <v>0</v>
      </c>
      <c r="AR439" s="162">
        <f t="shared" si="1477"/>
        <v>0</v>
      </c>
      <c r="AS439" s="162">
        <f t="shared" si="1477"/>
        <v>0</v>
      </c>
      <c r="AT439" s="162">
        <f t="shared" si="1477"/>
        <v>0</v>
      </c>
      <c r="AU439" s="162">
        <f t="shared" si="1477"/>
        <v>0</v>
      </c>
      <c r="AV439" s="162">
        <f t="shared" si="1477"/>
        <v>0</v>
      </c>
      <c r="AW439" s="162">
        <f t="shared" si="1477"/>
        <v>0</v>
      </c>
      <c r="AX439" s="162">
        <f t="shared" si="1477"/>
        <v>0</v>
      </c>
      <c r="AY439" s="162">
        <f t="shared" si="1477"/>
        <v>0</v>
      </c>
      <c r="AZ439" s="162">
        <f t="shared" si="1477"/>
        <v>0</v>
      </c>
      <c r="BA439" s="162">
        <f t="shared" si="1477"/>
        <v>0</v>
      </c>
      <c r="BB439" s="162">
        <f t="shared" si="1477"/>
        <v>0</v>
      </c>
      <c r="BC439" s="162">
        <f t="shared" si="1477"/>
        <v>0</v>
      </c>
      <c r="BD439" s="162">
        <f t="shared" si="1477"/>
        <v>0</v>
      </c>
      <c r="BE439" s="162">
        <f t="shared" si="1477"/>
        <v>0</v>
      </c>
      <c r="BF439" s="162">
        <f t="shared" si="1477"/>
        <v>0</v>
      </c>
      <c r="BG439" s="162">
        <f t="shared" si="1477"/>
        <v>0</v>
      </c>
      <c r="BH439" s="162">
        <f t="shared" si="1477"/>
        <v>0</v>
      </c>
      <c r="BI439" s="162">
        <f t="shared" si="1477"/>
        <v>0</v>
      </c>
      <c r="BJ439" s="162">
        <f t="shared" si="1477"/>
        <v>0</v>
      </c>
      <c r="BK439" s="162">
        <f t="shared" si="1477"/>
        <v>0</v>
      </c>
      <c r="BL439" s="162">
        <f t="shared" si="1477"/>
        <v>0</v>
      </c>
      <c r="BM439" s="162">
        <f t="shared" si="1477"/>
        <v>0</v>
      </c>
      <c r="BN439" s="162">
        <f t="shared" si="1477"/>
        <v>0</v>
      </c>
      <c r="BO439" s="162" t="str">
        <f t="shared" si="1477"/>
        <v/>
      </c>
      <c r="BP439" s="162" t="str">
        <f t="shared" si="1477"/>
        <v/>
      </c>
      <c r="BQ439" s="162" t="str">
        <f t="shared" si="1477"/>
        <v/>
      </c>
      <c r="BR439" s="162" t="str">
        <f t="shared" ref="BR439:DN439" si="1478">IF(BR$17="","",IF(BR$17=$F437,$D$433,0))</f>
        <v/>
      </c>
      <c r="BS439" s="162" t="str">
        <f t="shared" si="1478"/>
        <v/>
      </c>
      <c r="BT439" s="162" t="str">
        <f t="shared" si="1478"/>
        <v/>
      </c>
      <c r="BU439" s="162" t="str">
        <f t="shared" si="1478"/>
        <v/>
      </c>
      <c r="BV439" s="162" t="str">
        <f t="shared" si="1478"/>
        <v/>
      </c>
      <c r="BW439" s="162" t="str">
        <f t="shared" si="1478"/>
        <v/>
      </c>
      <c r="BX439" s="162" t="str">
        <f t="shared" si="1478"/>
        <v/>
      </c>
      <c r="BY439" s="162" t="str">
        <f t="shared" si="1478"/>
        <v/>
      </c>
      <c r="BZ439" s="162" t="str">
        <f t="shared" si="1478"/>
        <v/>
      </c>
      <c r="CA439" s="162" t="str">
        <f t="shared" si="1478"/>
        <v/>
      </c>
      <c r="CB439" s="162" t="str">
        <f t="shared" si="1478"/>
        <v/>
      </c>
      <c r="CC439" s="162" t="str">
        <f t="shared" si="1478"/>
        <v/>
      </c>
      <c r="CD439" s="162" t="str">
        <f t="shared" si="1478"/>
        <v/>
      </c>
      <c r="CE439" s="162" t="str">
        <f t="shared" si="1478"/>
        <v/>
      </c>
      <c r="CF439" s="162" t="str">
        <f t="shared" si="1478"/>
        <v/>
      </c>
      <c r="CG439" s="162" t="str">
        <f t="shared" si="1478"/>
        <v/>
      </c>
      <c r="CH439" s="162" t="str">
        <f t="shared" si="1478"/>
        <v/>
      </c>
      <c r="CI439" s="162" t="str">
        <f t="shared" si="1478"/>
        <v/>
      </c>
      <c r="CJ439" s="162" t="str">
        <f t="shared" si="1478"/>
        <v/>
      </c>
      <c r="CK439" s="162" t="str">
        <f t="shared" si="1478"/>
        <v/>
      </c>
      <c r="CL439" s="162" t="str">
        <f t="shared" si="1478"/>
        <v/>
      </c>
      <c r="CM439" s="162" t="str">
        <f t="shared" si="1478"/>
        <v/>
      </c>
      <c r="CN439" s="162" t="str">
        <f t="shared" si="1478"/>
        <v/>
      </c>
      <c r="CO439" s="162" t="str">
        <f t="shared" si="1478"/>
        <v/>
      </c>
      <c r="CP439" s="162" t="str">
        <f t="shared" si="1478"/>
        <v/>
      </c>
      <c r="CQ439" s="162" t="str">
        <f t="shared" si="1478"/>
        <v/>
      </c>
      <c r="CR439" s="162" t="str">
        <f t="shared" si="1478"/>
        <v/>
      </c>
      <c r="CS439" s="162" t="str">
        <f t="shared" si="1478"/>
        <v/>
      </c>
      <c r="CT439" s="162" t="str">
        <f t="shared" si="1478"/>
        <v/>
      </c>
      <c r="CU439" s="162" t="str">
        <f t="shared" si="1478"/>
        <v/>
      </c>
      <c r="CV439" s="162" t="str">
        <f t="shared" si="1478"/>
        <v/>
      </c>
      <c r="CW439" s="162" t="str">
        <f t="shared" si="1478"/>
        <v/>
      </c>
      <c r="CX439" s="162" t="str">
        <f t="shared" si="1478"/>
        <v/>
      </c>
      <c r="CY439" s="162" t="str">
        <f t="shared" si="1478"/>
        <v/>
      </c>
      <c r="CZ439" s="162" t="str">
        <f t="shared" si="1478"/>
        <v/>
      </c>
      <c r="DA439" s="162" t="str">
        <f t="shared" si="1478"/>
        <v/>
      </c>
      <c r="DB439" s="162" t="str">
        <f t="shared" si="1478"/>
        <v/>
      </c>
      <c r="DC439" s="162" t="str">
        <f t="shared" si="1478"/>
        <v/>
      </c>
      <c r="DD439" s="162" t="str">
        <f t="shared" si="1478"/>
        <v/>
      </c>
      <c r="DE439" s="162" t="str">
        <f t="shared" si="1478"/>
        <v/>
      </c>
      <c r="DF439" s="162" t="str">
        <f t="shared" si="1478"/>
        <v/>
      </c>
      <c r="DG439" s="162" t="str">
        <f t="shared" si="1478"/>
        <v/>
      </c>
      <c r="DH439" s="162" t="str">
        <f t="shared" si="1478"/>
        <v/>
      </c>
      <c r="DI439" s="162" t="str">
        <f t="shared" si="1478"/>
        <v/>
      </c>
      <c r="DJ439" s="162" t="str">
        <f t="shared" si="1478"/>
        <v/>
      </c>
      <c r="DK439" s="162" t="str">
        <f t="shared" si="1478"/>
        <v/>
      </c>
      <c r="DL439" s="162" t="str">
        <f t="shared" si="1478"/>
        <v/>
      </c>
      <c r="DM439" s="162" t="str">
        <f t="shared" si="1478"/>
        <v/>
      </c>
      <c r="DN439" s="162" t="str">
        <f t="shared" si="1478"/>
        <v/>
      </c>
      <c r="DO439" s="51">
        <f>SUM(F439:DN439)</f>
        <v>0</v>
      </c>
      <c r="DP439" s="50" t="s">
        <v>172</v>
      </c>
    </row>
    <row r="440" spans="3:120" s="29" customFormat="1" ht="15" customHeight="1">
      <c r="C440" s="120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56"/>
      <c r="DP440" s="50" t="s">
        <v>172</v>
      </c>
    </row>
    <row r="441" spans="3:120" s="29" customFormat="1" ht="15" customHeight="1">
      <c r="C441" s="120"/>
      <c r="D441" s="4"/>
      <c r="E441" s="4"/>
      <c r="F441" s="151"/>
      <c r="G441" s="151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50" t="s">
        <v>172</v>
      </c>
    </row>
    <row r="442" spans="3:120" s="29" customFormat="1" ht="15" customHeight="1">
      <c r="C442" s="161" t="str">
        <f>C444</f>
        <v>Land Cost</v>
      </c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  <c r="P442" s="161"/>
      <c r="Q442" s="161"/>
      <c r="R442" s="161"/>
      <c r="S442" s="161"/>
      <c r="T442" s="161"/>
      <c r="U442" s="161"/>
      <c r="V442" s="161"/>
      <c r="W442" s="161"/>
      <c r="X442" s="161"/>
      <c r="Y442" s="161"/>
      <c r="Z442" s="161"/>
      <c r="AA442" s="161"/>
      <c r="AB442" s="161"/>
      <c r="AC442" s="161"/>
      <c r="AD442" s="161"/>
      <c r="AE442" s="161"/>
      <c r="AF442" s="161"/>
      <c r="AG442" s="161"/>
      <c r="AH442" s="161"/>
      <c r="AI442" s="161"/>
      <c r="AJ442" s="161"/>
      <c r="AK442" s="161"/>
      <c r="AL442" s="161"/>
      <c r="AM442" s="161"/>
      <c r="AN442" s="161"/>
      <c r="AO442" s="161"/>
      <c r="AP442" s="161"/>
      <c r="AQ442" s="161"/>
      <c r="AR442" s="161"/>
      <c r="AS442" s="161"/>
      <c r="AT442" s="161"/>
      <c r="AU442" s="161"/>
      <c r="AV442" s="161"/>
      <c r="AW442" s="161"/>
      <c r="AX442" s="161"/>
      <c r="AY442" s="161"/>
      <c r="AZ442" s="161"/>
      <c r="BA442" s="161"/>
      <c r="BB442" s="161"/>
      <c r="BC442" s="161"/>
      <c r="BD442" s="161"/>
      <c r="BE442" s="161"/>
      <c r="BF442" s="161"/>
      <c r="BG442" s="161"/>
      <c r="BH442" s="161"/>
      <c r="BI442" s="161"/>
      <c r="BJ442" s="161"/>
      <c r="BK442" s="161"/>
      <c r="BL442" s="161"/>
      <c r="BM442" s="161"/>
      <c r="BN442" s="161"/>
      <c r="BO442" s="161"/>
      <c r="BP442" s="161"/>
      <c r="BQ442" s="161"/>
      <c r="BR442" s="161"/>
      <c r="BS442" s="161"/>
      <c r="BT442" s="161"/>
      <c r="BU442" s="161"/>
      <c r="BV442" s="161"/>
      <c r="BW442" s="161"/>
      <c r="BX442" s="161"/>
      <c r="BY442" s="161"/>
      <c r="BZ442" s="161"/>
      <c r="CA442" s="161"/>
      <c r="CB442" s="161"/>
      <c r="CC442" s="161"/>
      <c r="CD442" s="161"/>
      <c r="CE442" s="161"/>
      <c r="CF442" s="161"/>
      <c r="CG442" s="161"/>
      <c r="CH442" s="161"/>
      <c r="CI442" s="161"/>
      <c r="CJ442" s="161"/>
      <c r="CK442" s="161"/>
      <c r="CL442" s="161"/>
      <c r="CM442" s="161"/>
      <c r="CN442" s="161"/>
      <c r="CO442" s="161"/>
      <c r="CP442" s="161"/>
      <c r="CQ442" s="161"/>
      <c r="CR442" s="161"/>
      <c r="CS442" s="161"/>
      <c r="CT442" s="161"/>
      <c r="CU442" s="161"/>
      <c r="CV442" s="161"/>
      <c r="CW442" s="161"/>
      <c r="CX442" s="161"/>
      <c r="CY442" s="161"/>
      <c r="CZ442" s="161"/>
      <c r="DA442" s="161"/>
      <c r="DB442" s="161"/>
      <c r="DC442" s="161"/>
      <c r="DD442" s="161"/>
      <c r="DE442" s="161"/>
      <c r="DF442" s="161"/>
      <c r="DG442" s="161"/>
      <c r="DH442" s="161"/>
      <c r="DI442" s="161"/>
      <c r="DJ442" s="161"/>
      <c r="DK442" s="161"/>
      <c r="DL442" s="161"/>
      <c r="DM442" s="161"/>
      <c r="DN442" s="161"/>
      <c r="DO442" s="161"/>
      <c r="DP442" s="50" t="s">
        <v>172</v>
      </c>
    </row>
    <row r="443" spans="3:120" s="29" customFormat="1" ht="15" customHeight="1">
      <c r="C443" s="120"/>
      <c r="D443" s="4"/>
      <c r="E443" s="4"/>
      <c r="F443" s="151"/>
      <c r="G443" s="151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50" t="s">
        <v>172</v>
      </c>
    </row>
    <row r="444" spans="3:120" s="29" customFormat="1" ht="15" customHeight="1">
      <c r="C444" s="326" t="s">
        <v>408</v>
      </c>
      <c r="D444" s="249" t="s">
        <v>296</v>
      </c>
      <c r="E444" s="249" t="s">
        <v>303</v>
      </c>
      <c r="F444" s="249" t="s">
        <v>295</v>
      </c>
      <c r="G444" s="249" t="s">
        <v>294</v>
      </c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50" t="s">
        <v>172</v>
      </c>
    </row>
    <row r="445" spans="3:120" s="29" customFormat="1" ht="15" customHeight="1">
      <c r="C445" s="29" t="s">
        <v>407</v>
      </c>
      <c r="D445" s="332"/>
      <c r="E445" s="332"/>
      <c r="F445" s="350">
        <v>0</v>
      </c>
      <c r="G445" s="350">
        <v>0</v>
      </c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50" t="s">
        <v>172</v>
      </c>
    </row>
    <row r="446" spans="3:120" s="29" customFormat="1" ht="15" customHeight="1">
      <c r="C446" s="158" t="s">
        <v>406</v>
      </c>
      <c r="D446" s="78"/>
      <c r="E446" s="78"/>
      <c r="F446" s="350">
        <v>0</v>
      </c>
      <c r="G446" s="350">
        <v>0</v>
      </c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50" t="s">
        <v>172</v>
      </c>
    </row>
    <row r="447" spans="3:120" s="29" customFormat="1" ht="15" customHeight="1">
      <c r="C447" s="29" t="s">
        <v>402</v>
      </c>
      <c r="D447" s="503">
        <f>IF(F$17="","",IF(E447="",F447+G447,E447))</f>
        <v>11085250</v>
      </c>
      <c r="E447" s="333"/>
      <c r="F447" s="333">
        <v>11085250</v>
      </c>
      <c r="G447" s="350">
        <v>0</v>
      </c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50" t="s">
        <v>172</v>
      </c>
    </row>
    <row r="448" spans="3:120" s="29" customFormat="1" ht="15" customHeight="1">
      <c r="C448" s="29" t="s">
        <v>405</v>
      </c>
      <c r="D448" s="314">
        <f>Model!$M$1921</f>
        <v>1</v>
      </c>
      <c r="E448" s="300"/>
      <c r="F448" s="332"/>
      <c r="G448" s="300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50" t="s">
        <v>172</v>
      </c>
    </row>
    <row r="449" spans="3:120" s="29" customFormat="1" ht="15" customHeight="1">
      <c r="D449" s="332"/>
      <c r="E449" s="300"/>
      <c r="F449" s="133"/>
      <c r="G449" s="133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50" t="s">
        <v>172</v>
      </c>
    </row>
    <row r="450" spans="3:120" s="29" customFormat="1" ht="15" customHeight="1">
      <c r="C450" s="34" t="str">
        <f>C444&amp;" Start Period"</f>
        <v>Land Cost Start Period</v>
      </c>
      <c r="D450" s="331">
        <v>0</v>
      </c>
      <c r="F450" s="233"/>
      <c r="G450" s="233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50" t="s">
        <v>172</v>
      </c>
    </row>
    <row r="451" spans="3:120" s="29" customFormat="1" ht="15" customHeight="1">
      <c r="C451" s="207" t="s">
        <v>13</v>
      </c>
      <c r="D451" s="206">
        <f>IF(D450="","",INDEX($F$16:$DP$17,1,MATCH(D450,$F$17:$DP$17,1)))</f>
        <v>42094</v>
      </c>
      <c r="F451" s="206" t="str">
        <f>IF(F450="","",INDEX($F$75:$DP$76,1,MATCH(F450,$F$76:$DP$76,1)))</f>
        <v/>
      </c>
      <c r="G451" s="206" t="str">
        <f>IF(G450="","",INDEX($F$75:$DP$76,1,MATCH(G450,$F$76:$DP$76,1)))</f>
        <v/>
      </c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50" t="s">
        <v>172</v>
      </c>
    </row>
    <row r="452" spans="3:120" s="29" customFormat="1" ht="15" customHeight="1">
      <c r="C452" s="34" t="str">
        <f>C444&amp;" End Period"</f>
        <v>Land Cost End Period</v>
      </c>
      <c r="D452" s="331">
        <v>0</v>
      </c>
      <c r="F452" s="233"/>
      <c r="G452" s="233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50" t="s">
        <v>172</v>
      </c>
    </row>
    <row r="453" spans="3:120" s="29" customFormat="1" ht="15" customHeight="1">
      <c r="C453" s="207" t="s">
        <v>13</v>
      </c>
      <c r="D453" s="206">
        <f>IF(D452="","",INDEX($F$16:$DP$17,1,MATCH(D452,$F$17:$DP$17,1)))</f>
        <v>42094</v>
      </c>
      <c r="F453" s="206" t="str">
        <f>IF(F452="","",INDEX($F$75:$DP$76,1,MATCH(F452,$F$76:$DP$76,1)))</f>
        <v/>
      </c>
      <c r="G453" s="206" t="str">
        <f>IF(G452="","",INDEX($F$75:$DP$76,1,MATCH(G452,$F$76:$DP$76,1)))</f>
        <v/>
      </c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50" t="s">
        <v>172</v>
      </c>
    </row>
    <row r="454" spans="3:120" s="29" customFormat="1" ht="15" customHeight="1">
      <c r="C454" s="120"/>
      <c r="D454" s="4"/>
      <c r="E454" s="4"/>
      <c r="F454" s="151"/>
      <c r="G454" s="151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50" t="s">
        <v>172</v>
      </c>
    </row>
    <row r="455" spans="3:120" s="29" customFormat="1" ht="15" customHeight="1">
      <c r="D455" s="4"/>
      <c r="E455" s="4"/>
      <c r="F455" s="274">
        <f>D450</f>
        <v>0</v>
      </c>
      <c r="G455" s="274">
        <f>D452</f>
        <v>0</v>
      </c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50" t="s">
        <v>172</v>
      </c>
    </row>
    <row r="456" spans="3:120" s="29" customFormat="1" ht="15" customHeight="1">
      <c r="C456" s="120"/>
      <c r="D456" s="242"/>
      <c r="E456" s="243"/>
      <c r="F456" s="242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50" t="s">
        <v>172</v>
      </c>
    </row>
    <row r="457" spans="3:120" s="29" customFormat="1" ht="15" customHeight="1">
      <c r="C457" s="120" t="str">
        <f>"Total "&amp;C444</f>
        <v>Total Land Cost</v>
      </c>
      <c r="D457" s="242"/>
      <c r="E457" s="243"/>
      <c r="F457" s="162">
        <f t="shared" ref="F457:AK457" si="1479">IF(F$17="","",IF(AND(F$17&gt;=$F455,F$17&lt;=$G455),($D$447*$D$448)/($G455-$F455+1),0))</f>
        <v>11085250</v>
      </c>
      <c r="G457" s="162">
        <f t="shared" si="1479"/>
        <v>0</v>
      </c>
      <c r="H457" s="162">
        <f t="shared" si="1479"/>
        <v>0</v>
      </c>
      <c r="I457" s="162">
        <f t="shared" si="1479"/>
        <v>0</v>
      </c>
      <c r="J457" s="162">
        <f t="shared" si="1479"/>
        <v>0</v>
      </c>
      <c r="K457" s="162">
        <f t="shared" si="1479"/>
        <v>0</v>
      </c>
      <c r="L457" s="162">
        <f t="shared" si="1479"/>
        <v>0</v>
      </c>
      <c r="M457" s="162">
        <f t="shared" si="1479"/>
        <v>0</v>
      </c>
      <c r="N457" s="162">
        <f t="shared" si="1479"/>
        <v>0</v>
      </c>
      <c r="O457" s="162">
        <f t="shared" si="1479"/>
        <v>0</v>
      </c>
      <c r="P457" s="162">
        <f t="shared" si="1479"/>
        <v>0</v>
      </c>
      <c r="Q457" s="162">
        <f t="shared" si="1479"/>
        <v>0</v>
      </c>
      <c r="R457" s="162">
        <f t="shared" si="1479"/>
        <v>0</v>
      </c>
      <c r="S457" s="162">
        <f t="shared" si="1479"/>
        <v>0</v>
      </c>
      <c r="T457" s="162">
        <f t="shared" si="1479"/>
        <v>0</v>
      </c>
      <c r="U457" s="162">
        <f t="shared" si="1479"/>
        <v>0</v>
      </c>
      <c r="V457" s="162">
        <f t="shared" si="1479"/>
        <v>0</v>
      </c>
      <c r="W457" s="162">
        <f t="shared" si="1479"/>
        <v>0</v>
      </c>
      <c r="X457" s="162">
        <f t="shared" si="1479"/>
        <v>0</v>
      </c>
      <c r="Y457" s="162">
        <f t="shared" si="1479"/>
        <v>0</v>
      </c>
      <c r="Z457" s="162">
        <f t="shared" si="1479"/>
        <v>0</v>
      </c>
      <c r="AA457" s="162">
        <f t="shared" si="1479"/>
        <v>0</v>
      </c>
      <c r="AB457" s="162">
        <f t="shared" si="1479"/>
        <v>0</v>
      </c>
      <c r="AC457" s="162">
        <f t="shared" si="1479"/>
        <v>0</v>
      </c>
      <c r="AD457" s="162">
        <f t="shared" si="1479"/>
        <v>0</v>
      </c>
      <c r="AE457" s="162">
        <f t="shared" si="1479"/>
        <v>0</v>
      </c>
      <c r="AF457" s="162">
        <f t="shared" si="1479"/>
        <v>0</v>
      </c>
      <c r="AG457" s="162">
        <f t="shared" si="1479"/>
        <v>0</v>
      </c>
      <c r="AH457" s="162">
        <f t="shared" si="1479"/>
        <v>0</v>
      </c>
      <c r="AI457" s="162">
        <f t="shared" si="1479"/>
        <v>0</v>
      </c>
      <c r="AJ457" s="162">
        <f t="shared" si="1479"/>
        <v>0</v>
      </c>
      <c r="AK457" s="162">
        <f t="shared" si="1479"/>
        <v>0</v>
      </c>
      <c r="AL457" s="162">
        <f t="shared" ref="AL457:BQ457" si="1480">IF(AL$17="","",IF(AND(AL$17&gt;=$F455,AL$17&lt;=$G455),($D$447*$D$448)/($G455-$F455+1),0))</f>
        <v>0</v>
      </c>
      <c r="AM457" s="162">
        <f t="shared" si="1480"/>
        <v>0</v>
      </c>
      <c r="AN457" s="162">
        <f t="shared" si="1480"/>
        <v>0</v>
      </c>
      <c r="AO457" s="162">
        <f t="shared" si="1480"/>
        <v>0</v>
      </c>
      <c r="AP457" s="162">
        <f t="shared" si="1480"/>
        <v>0</v>
      </c>
      <c r="AQ457" s="162">
        <f t="shared" si="1480"/>
        <v>0</v>
      </c>
      <c r="AR457" s="162">
        <f t="shared" si="1480"/>
        <v>0</v>
      </c>
      <c r="AS457" s="162">
        <f t="shared" si="1480"/>
        <v>0</v>
      </c>
      <c r="AT457" s="162">
        <f t="shared" si="1480"/>
        <v>0</v>
      </c>
      <c r="AU457" s="162">
        <f t="shared" si="1480"/>
        <v>0</v>
      </c>
      <c r="AV457" s="162">
        <f t="shared" si="1480"/>
        <v>0</v>
      </c>
      <c r="AW457" s="162">
        <f t="shared" si="1480"/>
        <v>0</v>
      </c>
      <c r="AX457" s="162">
        <f t="shared" si="1480"/>
        <v>0</v>
      </c>
      <c r="AY457" s="162">
        <f t="shared" si="1480"/>
        <v>0</v>
      </c>
      <c r="AZ457" s="162">
        <f t="shared" si="1480"/>
        <v>0</v>
      </c>
      <c r="BA457" s="162">
        <f t="shared" si="1480"/>
        <v>0</v>
      </c>
      <c r="BB457" s="162">
        <f t="shared" si="1480"/>
        <v>0</v>
      </c>
      <c r="BC457" s="162">
        <f t="shared" si="1480"/>
        <v>0</v>
      </c>
      <c r="BD457" s="162">
        <f t="shared" si="1480"/>
        <v>0</v>
      </c>
      <c r="BE457" s="162">
        <f t="shared" si="1480"/>
        <v>0</v>
      </c>
      <c r="BF457" s="162">
        <f t="shared" si="1480"/>
        <v>0</v>
      </c>
      <c r="BG457" s="162">
        <f t="shared" si="1480"/>
        <v>0</v>
      </c>
      <c r="BH457" s="162">
        <f t="shared" si="1480"/>
        <v>0</v>
      </c>
      <c r="BI457" s="162">
        <f t="shared" si="1480"/>
        <v>0</v>
      </c>
      <c r="BJ457" s="162">
        <f t="shared" si="1480"/>
        <v>0</v>
      </c>
      <c r="BK457" s="162">
        <f t="shared" si="1480"/>
        <v>0</v>
      </c>
      <c r="BL457" s="162">
        <f t="shared" si="1480"/>
        <v>0</v>
      </c>
      <c r="BM457" s="162">
        <f t="shared" si="1480"/>
        <v>0</v>
      </c>
      <c r="BN457" s="162">
        <f t="shared" si="1480"/>
        <v>0</v>
      </c>
      <c r="BO457" s="162" t="str">
        <f t="shared" si="1480"/>
        <v/>
      </c>
      <c r="BP457" s="162" t="str">
        <f t="shared" si="1480"/>
        <v/>
      </c>
      <c r="BQ457" s="162" t="str">
        <f t="shared" si="1480"/>
        <v/>
      </c>
      <c r="BR457" s="162" t="str">
        <f t="shared" ref="BR457:DN457" si="1481">IF(BR$17="","",IF(AND(BR$17&gt;=$F455,BR$17&lt;=$G455),($D$447*$D$448)/($G455-$F455+1),0))</f>
        <v/>
      </c>
      <c r="BS457" s="162" t="str">
        <f t="shared" si="1481"/>
        <v/>
      </c>
      <c r="BT457" s="162" t="str">
        <f t="shared" si="1481"/>
        <v/>
      </c>
      <c r="BU457" s="162" t="str">
        <f t="shared" si="1481"/>
        <v/>
      </c>
      <c r="BV457" s="162" t="str">
        <f t="shared" si="1481"/>
        <v/>
      </c>
      <c r="BW457" s="162" t="str">
        <f t="shared" si="1481"/>
        <v/>
      </c>
      <c r="BX457" s="162" t="str">
        <f t="shared" si="1481"/>
        <v/>
      </c>
      <c r="BY457" s="162" t="str">
        <f t="shared" si="1481"/>
        <v/>
      </c>
      <c r="BZ457" s="162" t="str">
        <f t="shared" si="1481"/>
        <v/>
      </c>
      <c r="CA457" s="162" t="str">
        <f t="shared" si="1481"/>
        <v/>
      </c>
      <c r="CB457" s="162" t="str">
        <f t="shared" si="1481"/>
        <v/>
      </c>
      <c r="CC457" s="162" t="str">
        <f t="shared" si="1481"/>
        <v/>
      </c>
      <c r="CD457" s="162" t="str">
        <f t="shared" si="1481"/>
        <v/>
      </c>
      <c r="CE457" s="162" t="str">
        <f t="shared" si="1481"/>
        <v/>
      </c>
      <c r="CF457" s="162" t="str">
        <f t="shared" si="1481"/>
        <v/>
      </c>
      <c r="CG457" s="162" t="str">
        <f t="shared" si="1481"/>
        <v/>
      </c>
      <c r="CH457" s="162" t="str">
        <f t="shared" si="1481"/>
        <v/>
      </c>
      <c r="CI457" s="162" t="str">
        <f t="shared" si="1481"/>
        <v/>
      </c>
      <c r="CJ457" s="162" t="str">
        <f t="shared" si="1481"/>
        <v/>
      </c>
      <c r="CK457" s="162" t="str">
        <f t="shared" si="1481"/>
        <v/>
      </c>
      <c r="CL457" s="162" t="str">
        <f t="shared" si="1481"/>
        <v/>
      </c>
      <c r="CM457" s="162" t="str">
        <f t="shared" si="1481"/>
        <v/>
      </c>
      <c r="CN457" s="162" t="str">
        <f t="shared" si="1481"/>
        <v/>
      </c>
      <c r="CO457" s="162" t="str">
        <f t="shared" si="1481"/>
        <v/>
      </c>
      <c r="CP457" s="162" t="str">
        <f t="shared" si="1481"/>
        <v/>
      </c>
      <c r="CQ457" s="162" t="str">
        <f t="shared" si="1481"/>
        <v/>
      </c>
      <c r="CR457" s="162" t="str">
        <f t="shared" si="1481"/>
        <v/>
      </c>
      <c r="CS457" s="162" t="str">
        <f t="shared" si="1481"/>
        <v/>
      </c>
      <c r="CT457" s="162" t="str">
        <f t="shared" si="1481"/>
        <v/>
      </c>
      <c r="CU457" s="162" t="str">
        <f t="shared" si="1481"/>
        <v/>
      </c>
      <c r="CV457" s="162" t="str">
        <f t="shared" si="1481"/>
        <v/>
      </c>
      <c r="CW457" s="162" t="str">
        <f t="shared" si="1481"/>
        <v/>
      </c>
      <c r="CX457" s="162" t="str">
        <f t="shared" si="1481"/>
        <v/>
      </c>
      <c r="CY457" s="162" t="str">
        <f t="shared" si="1481"/>
        <v/>
      </c>
      <c r="CZ457" s="162" t="str">
        <f t="shared" si="1481"/>
        <v/>
      </c>
      <c r="DA457" s="162" t="str">
        <f t="shared" si="1481"/>
        <v/>
      </c>
      <c r="DB457" s="162" t="str">
        <f t="shared" si="1481"/>
        <v/>
      </c>
      <c r="DC457" s="162" t="str">
        <f t="shared" si="1481"/>
        <v/>
      </c>
      <c r="DD457" s="162" t="str">
        <f t="shared" si="1481"/>
        <v/>
      </c>
      <c r="DE457" s="162" t="str">
        <f t="shared" si="1481"/>
        <v/>
      </c>
      <c r="DF457" s="162" t="str">
        <f t="shared" si="1481"/>
        <v/>
      </c>
      <c r="DG457" s="162" t="str">
        <f t="shared" si="1481"/>
        <v/>
      </c>
      <c r="DH457" s="162" t="str">
        <f t="shared" si="1481"/>
        <v/>
      </c>
      <c r="DI457" s="162" t="str">
        <f t="shared" si="1481"/>
        <v/>
      </c>
      <c r="DJ457" s="162" t="str">
        <f t="shared" si="1481"/>
        <v/>
      </c>
      <c r="DK457" s="162" t="str">
        <f t="shared" si="1481"/>
        <v/>
      </c>
      <c r="DL457" s="162" t="str">
        <f t="shared" si="1481"/>
        <v/>
      </c>
      <c r="DM457" s="162" t="str">
        <f t="shared" si="1481"/>
        <v/>
      </c>
      <c r="DN457" s="162" t="str">
        <f t="shared" si="1481"/>
        <v/>
      </c>
      <c r="DO457" s="51">
        <f>SUM(F457:DN457)</f>
        <v>11085250</v>
      </c>
      <c r="DP457" s="50" t="s">
        <v>172</v>
      </c>
    </row>
    <row r="458" spans="3:120" s="29" customFormat="1" ht="15" customHeight="1">
      <c r="C458" s="120"/>
      <c r="D458" s="242"/>
      <c r="E458" s="243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56"/>
      <c r="DP458" s="50" t="s">
        <v>172</v>
      </c>
    </row>
    <row r="459" spans="3:120" s="29" customFormat="1" ht="15" customHeight="1">
      <c r="C459" s="120"/>
      <c r="D459" s="242"/>
      <c r="E459" s="243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56"/>
      <c r="DP459" s="50" t="s">
        <v>172</v>
      </c>
    </row>
    <row r="460" spans="3:120" s="29" customFormat="1" ht="15" customHeight="1">
      <c r="C460" s="161" t="str">
        <f>C462</f>
        <v>Hotel Acquisition</v>
      </c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  <c r="P460" s="161"/>
      <c r="Q460" s="161"/>
      <c r="R460" s="161"/>
      <c r="S460" s="161"/>
      <c r="T460" s="161"/>
      <c r="U460" s="161"/>
      <c r="V460" s="161"/>
      <c r="W460" s="161"/>
      <c r="X460" s="161"/>
      <c r="Y460" s="161"/>
      <c r="Z460" s="161"/>
      <c r="AA460" s="161"/>
      <c r="AB460" s="161"/>
      <c r="AC460" s="161"/>
      <c r="AD460" s="161"/>
      <c r="AE460" s="161"/>
      <c r="AF460" s="161"/>
      <c r="AG460" s="161"/>
      <c r="AH460" s="161"/>
      <c r="AI460" s="161"/>
      <c r="AJ460" s="161"/>
      <c r="AK460" s="161"/>
      <c r="AL460" s="161"/>
      <c r="AM460" s="161"/>
      <c r="AN460" s="161"/>
      <c r="AO460" s="161"/>
      <c r="AP460" s="161"/>
      <c r="AQ460" s="161"/>
      <c r="AR460" s="161"/>
      <c r="AS460" s="161"/>
      <c r="AT460" s="161"/>
      <c r="AU460" s="161"/>
      <c r="AV460" s="161"/>
      <c r="AW460" s="161"/>
      <c r="AX460" s="161"/>
      <c r="AY460" s="161"/>
      <c r="AZ460" s="161"/>
      <c r="BA460" s="161"/>
      <c r="BB460" s="161"/>
      <c r="BC460" s="161"/>
      <c r="BD460" s="161"/>
      <c r="BE460" s="161"/>
      <c r="BF460" s="161"/>
      <c r="BG460" s="161"/>
      <c r="BH460" s="161"/>
      <c r="BI460" s="161"/>
      <c r="BJ460" s="161"/>
      <c r="BK460" s="161"/>
      <c r="BL460" s="161"/>
      <c r="BM460" s="161"/>
      <c r="BN460" s="161"/>
      <c r="BO460" s="161"/>
      <c r="BP460" s="161"/>
      <c r="BQ460" s="161"/>
      <c r="BR460" s="161"/>
      <c r="BS460" s="161"/>
      <c r="BT460" s="161"/>
      <c r="BU460" s="161"/>
      <c r="BV460" s="161"/>
      <c r="BW460" s="161"/>
      <c r="BX460" s="161"/>
      <c r="BY460" s="161"/>
      <c r="BZ460" s="161"/>
      <c r="CA460" s="161"/>
      <c r="CB460" s="161"/>
      <c r="CC460" s="161"/>
      <c r="CD460" s="161"/>
      <c r="CE460" s="161"/>
      <c r="CF460" s="161"/>
      <c r="CG460" s="161"/>
      <c r="CH460" s="161"/>
      <c r="CI460" s="161"/>
      <c r="CJ460" s="161"/>
      <c r="CK460" s="161"/>
      <c r="CL460" s="161"/>
      <c r="CM460" s="161"/>
      <c r="CN460" s="161"/>
      <c r="CO460" s="161"/>
      <c r="CP460" s="161"/>
      <c r="CQ460" s="161"/>
      <c r="CR460" s="161"/>
      <c r="CS460" s="161"/>
      <c r="CT460" s="161"/>
      <c r="CU460" s="161"/>
      <c r="CV460" s="161"/>
      <c r="CW460" s="161"/>
      <c r="CX460" s="161"/>
      <c r="CY460" s="161"/>
      <c r="CZ460" s="161"/>
      <c r="DA460" s="161"/>
      <c r="DB460" s="161"/>
      <c r="DC460" s="161"/>
      <c r="DD460" s="161"/>
      <c r="DE460" s="161"/>
      <c r="DF460" s="161"/>
      <c r="DG460" s="161"/>
      <c r="DH460" s="161"/>
      <c r="DI460" s="161"/>
      <c r="DJ460" s="161"/>
      <c r="DK460" s="161"/>
      <c r="DL460" s="161"/>
      <c r="DM460" s="161"/>
      <c r="DN460" s="161"/>
      <c r="DO460" s="161"/>
      <c r="DP460" s="50" t="s">
        <v>172</v>
      </c>
    </row>
    <row r="461" spans="3:120" s="29" customFormat="1" ht="15" customHeight="1">
      <c r="C461" s="120"/>
      <c r="D461" s="242"/>
      <c r="E461" s="243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56"/>
      <c r="DP461" s="50" t="s">
        <v>172</v>
      </c>
    </row>
    <row r="462" spans="3:120" s="29" customFormat="1" ht="15" customHeight="1">
      <c r="C462" s="326" t="s">
        <v>404</v>
      </c>
      <c r="D462" s="249" t="s">
        <v>296</v>
      </c>
      <c r="E462" s="249" t="s">
        <v>303</v>
      </c>
      <c r="F462" s="249" t="s">
        <v>295</v>
      </c>
      <c r="G462" s="249" t="s">
        <v>294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56"/>
      <c r="DP462" s="50" t="s">
        <v>172</v>
      </c>
    </row>
    <row r="463" spans="3:120" s="29" customFormat="1" ht="15" customHeight="1">
      <c r="C463" s="29" t="s">
        <v>402</v>
      </c>
      <c r="D463" s="503">
        <f>IF(F$17="","",IF(E463="",F463+G463,E463))</f>
        <v>2000000</v>
      </c>
      <c r="E463" s="333"/>
      <c r="F463" s="333">
        <v>2000000</v>
      </c>
      <c r="G463" s="300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56"/>
      <c r="DP463" s="50" t="s">
        <v>172</v>
      </c>
    </row>
    <row r="464" spans="3:120" s="29" customFormat="1" ht="15" customHeight="1">
      <c r="D464" s="332"/>
      <c r="E464" s="300"/>
      <c r="F464" s="133"/>
      <c r="G464" s="13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56"/>
      <c r="DP464" s="50" t="s">
        <v>172</v>
      </c>
    </row>
    <row r="465" spans="3:120" s="29" customFormat="1" ht="15" customHeight="1">
      <c r="C465" s="34" t="str">
        <f>C462&amp;" Start Period"</f>
        <v>Hotel Acquisition Start Period</v>
      </c>
      <c r="D465" s="331">
        <v>0</v>
      </c>
      <c r="F465" s="233"/>
      <c r="G465" s="23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56"/>
      <c r="DP465" s="50" t="s">
        <v>172</v>
      </c>
    </row>
    <row r="466" spans="3:120" s="29" customFormat="1" ht="15" customHeight="1">
      <c r="C466" s="207" t="s">
        <v>13</v>
      </c>
      <c r="D466" s="206">
        <f>IF(D465="","",INDEX($F$16:$DP$17,1,MATCH(D465,$F$17:$DP$17,1)))</f>
        <v>42094</v>
      </c>
      <c r="F466" s="206" t="str">
        <f>IF(F465="","",INDEX($F$75:$DP$76,1,MATCH(F465,$F$76:$DP$76,1)))</f>
        <v/>
      </c>
      <c r="G466" s="206" t="str">
        <f>IF(G465="","",INDEX($F$75:$DP$76,1,MATCH(G465,$F$76:$DP$76,1)))</f>
        <v/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56"/>
      <c r="DP466" s="50" t="s">
        <v>172</v>
      </c>
    </row>
    <row r="467" spans="3:120" s="29" customFormat="1" ht="15" customHeight="1">
      <c r="C467" s="34" t="str">
        <f>C462&amp;" End Period"</f>
        <v>Hotel Acquisition End Period</v>
      </c>
      <c r="D467" s="331">
        <v>0</v>
      </c>
      <c r="F467" s="233"/>
      <c r="G467" s="23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56"/>
      <c r="DP467" s="50" t="s">
        <v>172</v>
      </c>
    </row>
    <row r="468" spans="3:120" s="29" customFormat="1" ht="15" customHeight="1">
      <c r="C468" s="207" t="s">
        <v>13</v>
      </c>
      <c r="D468" s="206">
        <f>IF(D467="","",INDEX($F$16:$DP$17,1,MATCH(D467,$F$17:$DP$17,1)))</f>
        <v>42094</v>
      </c>
      <c r="F468" s="206" t="str">
        <f>IF(F467="","",INDEX($F$75:$DP$76,1,MATCH(F467,$F$76:$DP$76,1)))</f>
        <v/>
      </c>
      <c r="G468" s="206" t="str">
        <f>IF(G467="","",INDEX($F$75:$DP$76,1,MATCH(G467,$F$76:$DP$76,1)))</f>
        <v/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56"/>
      <c r="DP468" s="50" t="s">
        <v>172</v>
      </c>
    </row>
    <row r="469" spans="3:120" s="29" customFormat="1" ht="15" customHeight="1">
      <c r="C469" s="120"/>
      <c r="D469" s="4"/>
      <c r="E469" s="4"/>
      <c r="F469" s="151"/>
      <c r="G469" s="151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56"/>
      <c r="DP469" s="50" t="s">
        <v>172</v>
      </c>
    </row>
    <row r="470" spans="3:120" s="29" customFormat="1" ht="15" customHeight="1">
      <c r="D470" s="4"/>
      <c r="E470" s="4"/>
      <c r="F470" s="274">
        <v>0</v>
      </c>
      <c r="G470" s="274">
        <v>0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56"/>
      <c r="DP470" s="50" t="s">
        <v>172</v>
      </c>
    </row>
    <row r="471" spans="3:120" s="29" customFormat="1" ht="15" customHeight="1">
      <c r="C471" s="120"/>
      <c r="D471" s="242"/>
      <c r="E471" s="243"/>
      <c r="F471" s="242"/>
      <c r="G471" s="18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56"/>
      <c r="DP471" s="50" t="s">
        <v>172</v>
      </c>
    </row>
    <row r="472" spans="3:120" s="29" customFormat="1" ht="15" customHeight="1">
      <c r="C472" s="120" t="str">
        <f>"Total "&amp;C462</f>
        <v>Total Hotel Acquisition</v>
      </c>
      <c r="D472" s="242"/>
      <c r="E472" s="243"/>
      <c r="F472" s="162">
        <f t="shared" ref="F472:AK472" si="1482">IF(F$17="","",IF(AND(F$17&gt;=$F470,F$17&lt;=$G470),$D$463/($G470-$F470+1),0))</f>
        <v>2000000</v>
      </c>
      <c r="G472" s="162">
        <f t="shared" si="1482"/>
        <v>0</v>
      </c>
      <c r="H472" s="162">
        <f t="shared" si="1482"/>
        <v>0</v>
      </c>
      <c r="I472" s="162">
        <f t="shared" si="1482"/>
        <v>0</v>
      </c>
      <c r="J472" s="162">
        <f t="shared" si="1482"/>
        <v>0</v>
      </c>
      <c r="K472" s="162">
        <f t="shared" si="1482"/>
        <v>0</v>
      </c>
      <c r="L472" s="162">
        <f t="shared" si="1482"/>
        <v>0</v>
      </c>
      <c r="M472" s="162">
        <f t="shared" si="1482"/>
        <v>0</v>
      </c>
      <c r="N472" s="162">
        <f t="shared" si="1482"/>
        <v>0</v>
      </c>
      <c r="O472" s="162">
        <f t="shared" si="1482"/>
        <v>0</v>
      </c>
      <c r="P472" s="162">
        <f t="shared" si="1482"/>
        <v>0</v>
      </c>
      <c r="Q472" s="162">
        <f t="shared" si="1482"/>
        <v>0</v>
      </c>
      <c r="R472" s="162">
        <f t="shared" si="1482"/>
        <v>0</v>
      </c>
      <c r="S472" s="162">
        <f t="shared" si="1482"/>
        <v>0</v>
      </c>
      <c r="T472" s="162">
        <f t="shared" si="1482"/>
        <v>0</v>
      </c>
      <c r="U472" s="162">
        <f t="shared" si="1482"/>
        <v>0</v>
      </c>
      <c r="V472" s="162">
        <f t="shared" si="1482"/>
        <v>0</v>
      </c>
      <c r="W472" s="162">
        <f t="shared" si="1482"/>
        <v>0</v>
      </c>
      <c r="X472" s="162">
        <f t="shared" si="1482"/>
        <v>0</v>
      </c>
      <c r="Y472" s="162">
        <f t="shared" si="1482"/>
        <v>0</v>
      </c>
      <c r="Z472" s="162">
        <f t="shared" si="1482"/>
        <v>0</v>
      </c>
      <c r="AA472" s="162">
        <f t="shared" si="1482"/>
        <v>0</v>
      </c>
      <c r="AB472" s="162">
        <f t="shared" si="1482"/>
        <v>0</v>
      </c>
      <c r="AC472" s="162">
        <f t="shared" si="1482"/>
        <v>0</v>
      </c>
      <c r="AD472" s="162">
        <f t="shared" si="1482"/>
        <v>0</v>
      </c>
      <c r="AE472" s="162">
        <f t="shared" si="1482"/>
        <v>0</v>
      </c>
      <c r="AF472" s="162">
        <f t="shared" si="1482"/>
        <v>0</v>
      </c>
      <c r="AG472" s="162">
        <f t="shared" si="1482"/>
        <v>0</v>
      </c>
      <c r="AH472" s="162">
        <f t="shared" si="1482"/>
        <v>0</v>
      </c>
      <c r="AI472" s="162">
        <f t="shared" si="1482"/>
        <v>0</v>
      </c>
      <c r="AJ472" s="162">
        <f t="shared" si="1482"/>
        <v>0</v>
      </c>
      <c r="AK472" s="162">
        <f t="shared" si="1482"/>
        <v>0</v>
      </c>
      <c r="AL472" s="162">
        <f t="shared" ref="AL472:BQ472" si="1483">IF(AL$17="","",IF(AND(AL$17&gt;=$F470,AL$17&lt;=$G470),$D$463/($G470-$F470+1),0))</f>
        <v>0</v>
      </c>
      <c r="AM472" s="162">
        <f t="shared" si="1483"/>
        <v>0</v>
      </c>
      <c r="AN472" s="162">
        <f t="shared" si="1483"/>
        <v>0</v>
      </c>
      <c r="AO472" s="162">
        <f t="shared" si="1483"/>
        <v>0</v>
      </c>
      <c r="AP472" s="162">
        <f t="shared" si="1483"/>
        <v>0</v>
      </c>
      <c r="AQ472" s="162">
        <f t="shared" si="1483"/>
        <v>0</v>
      </c>
      <c r="AR472" s="162">
        <f t="shared" si="1483"/>
        <v>0</v>
      </c>
      <c r="AS472" s="162">
        <f t="shared" si="1483"/>
        <v>0</v>
      </c>
      <c r="AT472" s="162">
        <f t="shared" si="1483"/>
        <v>0</v>
      </c>
      <c r="AU472" s="162">
        <f t="shared" si="1483"/>
        <v>0</v>
      </c>
      <c r="AV472" s="162">
        <f t="shared" si="1483"/>
        <v>0</v>
      </c>
      <c r="AW472" s="162">
        <f t="shared" si="1483"/>
        <v>0</v>
      </c>
      <c r="AX472" s="162">
        <f t="shared" si="1483"/>
        <v>0</v>
      </c>
      <c r="AY472" s="162">
        <f t="shared" si="1483"/>
        <v>0</v>
      </c>
      <c r="AZ472" s="162">
        <f t="shared" si="1483"/>
        <v>0</v>
      </c>
      <c r="BA472" s="162">
        <f t="shared" si="1483"/>
        <v>0</v>
      </c>
      <c r="BB472" s="162">
        <f t="shared" si="1483"/>
        <v>0</v>
      </c>
      <c r="BC472" s="162">
        <f t="shared" si="1483"/>
        <v>0</v>
      </c>
      <c r="BD472" s="162">
        <f t="shared" si="1483"/>
        <v>0</v>
      </c>
      <c r="BE472" s="162">
        <f t="shared" si="1483"/>
        <v>0</v>
      </c>
      <c r="BF472" s="162">
        <f t="shared" si="1483"/>
        <v>0</v>
      </c>
      <c r="BG472" s="162">
        <f t="shared" si="1483"/>
        <v>0</v>
      </c>
      <c r="BH472" s="162">
        <f t="shared" si="1483"/>
        <v>0</v>
      </c>
      <c r="BI472" s="162">
        <f t="shared" si="1483"/>
        <v>0</v>
      </c>
      <c r="BJ472" s="162">
        <f t="shared" si="1483"/>
        <v>0</v>
      </c>
      <c r="BK472" s="162">
        <f t="shared" si="1483"/>
        <v>0</v>
      </c>
      <c r="BL472" s="162">
        <f t="shared" si="1483"/>
        <v>0</v>
      </c>
      <c r="BM472" s="162">
        <f t="shared" si="1483"/>
        <v>0</v>
      </c>
      <c r="BN472" s="162">
        <f t="shared" si="1483"/>
        <v>0</v>
      </c>
      <c r="BO472" s="162" t="str">
        <f t="shared" si="1483"/>
        <v/>
      </c>
      <c r="BP472" s="162" t="str">
        <f t="shared" si="1483"/>
        <v/>
      </c>
      <c r="BQ472" s="162" t="str">
        <f t="shared" si="1483"/>
        <v/>
      </c>
      <c r="BR472" s="162" t="str">
        <f t="shared" ref="BR472:DN472" si="1484">IF(BR$17="","",IF(AND(BR$17&gt;=$F470,BR$17&lt;=$G470),$D$463/($G470-$F470+1),0))</f>
        <v/>
      </c>
      <c r="BS472" s="162" t="str">
        <f t="shared" si="1484"/>
        <v/>
      </c>
      <c r="BT472" s="162" t="str">
        <f t="shared" si="1484"/>
        <v/>
      </c>
      <c r="BU472" s="162" t="str">
        <f t="shared" si="1484"/>
        <v/>
      </c>
      <c r="BV472" s="162" t="str">
        <f t="shared" si="1484"/>
        <v/>
      </c>
      <c r="BW472" s="162" t="str">
        <f t="shared" si="1484"/>
        <v/>
      </c>
      <c r="BX472" s="162" t="str">
        <f t="shared" si="1484"/>
        <v/>
      </c>
      <c r="BY472" s="162" t="str">
        <f t="shared" si="1484"/>
        <v/>
      </c>
      <c r="BZ472" s="162" t="str">
        <f t="shared" si="1484"/>
        <v/>
      </c>
      <c r="CA472" s="162" t="str">
        <f t="shared" si="1484"/>
        <v/>
      </c>
      <c r="CB472" s="162" t="str">
        <f t="shared" si="1484"/>
        <v/>
      </c>
      <c r="CC472" s="162" t="str">
        <f t="shared" si="1484"/>
        <v/>
      </c>
      <c r="CD472" s="162" t="str">
        <f t="shared" si="1484"/>
        <v/>
      </c>
      <c r="CE472" s="162" t="str">
        <f t="shared" si="1484"/>
        <v/>
      </c>
      <c r="CF472" s="162" t="str">
        <f t="shared" si="1484"/>
        <v/>
      </c>
      <c r="CG472" s="162" t="str">
        <f t="shared" si="1484"/>
        <v/>
      </c>
      <c r="CH472" s="162" t="str">
        <f t="shared" si="1484"/>
        <v/>
      </c>
      <c r="CI472" s="162" t="str">
        <f t="shared" si="1484"/>
        <v/>
      </c>
      <c r="CJ472" s="162" t="str">
        <f t="shared" si="1484"/>
        <v/>
      </c>
      <c r="CK472" s="162" t="str">
        <f t="shared" si="1484"/>
        <v/>
      </c>
      <c r="CL472" s="162" t="str">
        <f t="shared" si="1484"/>
        <v/>
      </c>
      <c r="CM472" s="162" t="str">
        <f t="shared" si="1484"/>
        <v/>
      </c>
      <c r="CN472" s="162" t="str">
        <f t="shared" si="1484"/>
        <v/>
      </c>
      <c r="CO472" s="162" t="str">
        <f t="shared" si="1484"/>
        <v/>
      </c>
      <c r="CP472" s="162" t="str">
        <f t="shared" si="1484"/>
        <v/>
      </c>
      <c r="CQ472" s="162" t="str">
        <f t="shared" si="1484"/>
        <v/>
      </c>
      <c r="CR472" s="162" t="str">
        <f t="shared" si="1484"/>
        <v/>
      </c>
      <c r="CS472" s="162" t="str">
        <f t="shared" si="1484"/>
        <v/>
      </c>
      <c r="CT472" s="162" t="str">
        <f t="shared" si="1484"/>
        <v/>
      </c>
      <c r="CU472" s="162" t="str">
        <f t="shared" si="1484"/>
        <v/>
      </c>
      <c r="CV472" s="162" t="str">
        <f t="shared" si="1484"/>
        <v/>
      </c>
      <c r="CW472" s="162" t="str">
        <f t="shared" si="1484"/>
        <v/>
      </c>
      <c r="CX472" s="162" t="str">
        <f t="shared" si="1484"/>
        <v/>
      </c>
      <c r="CY472" s="162" t="str">
        <f t="shared" si="1484"/>
        <v/>
      </c>
      <c r="CZ472" s="162" t="str">
        <f t="shared" si="1484"/>
        <v/>
      </c>
      <c r="DA472" s="162" t="str">
        <f t="shared" si="1484"/>
        <v/>
      </c>
      <c r="DB472" s="162" t="str">
        <f t="shared" si="1484"/>
        <v/>
      </c>
      <c r="DC472" s="162" t="str">
        <f t="shared" si="1484"/>
        <v/>
      </c>
      <c r="DD472" s="162" t="str">
        <f t="shared" si="1484"/>
        <v/>
      </c>
      <c r="DE472" s="162" t="str">
        <f t="shared" si="1484"/>
        <v/>
      </c>
      <c r="DF472" s="162" t="str">
        <f t="shared" si="1484"/>
        <v/>
      </c>
      <c r="DG472" s="162" t="str">
        <f t="shared" si="1484"/>
        <v/>
      </c>
      <c r="DH472" s="162" t="str">
        <f t="shared" si="1484"/>
        <v/>
      </c>
      <c r="DI472" s="162" t="str">
        <f t="shared" si="1484"/>
        <v/>
      </c>
      <c r="DJ472" s="162" t="str">
        <f t="shared" si="1484"/>
        <v/>
      </c>
      <c r="DK472" s="162" t="str">
        <f t="shared" si="1484"/>
        <v/>
      </c>
      <c r="DL472" s="162" t="str">
        <f t="shared" si="1484"/>
        <v/>
      </c>
      <c r="DM472" s="162" t="str">
        <f t="shared" si="1484"/>
        <v/>
      </c>
      <c r="DN472" s="162" t="str">
        <f t="shared" si="1484"/>
        <v/>
      </c>
      <c r="DO472" s="51">
        <f>SUM(F472:DN472)</f>
        <v>2000000</v>
      </c>
      <c r="DP472" s="50" t="s">
        <v>172</v>
      </c>
    </row>
    <row r="473" spans="3:120" s="29" customFormat="1" ht="15" customHeight="1">
      <c r="C473" s="120"/>
      <c r="D473" s="242"/>
      <c r="E473" s="243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56"/>
      <c r="DP473" s="50" t="s">
        <v>172</v>
      </c>
    </row>
    <row r="474" spans="3:120" s="29" customFormat="1" ht="15" customHeight="1">
      <c r="C474" s="120"/>
      <c r="D474" s="242"/>
      <c r="E474" s="243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56"/>
      <c r="DP474" s="50" t="s">
        <v>172</v>
      </c>
    </row>
    <row r="475" spans="3:120" s="29" customFormat="1" ht="15" customHeight="1">
      <c r="C475" s="161" t="str">
        <f>C477</f>
        <v>Loan Costs, Title, Taxes &amp; Insurance</v>
      </c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  <c r="P475" s="161"/>
      <c r="Q475" s="161"/>
      <c r="R475" s="161"/>
      <c r="S475" s="161"/>
      <c r="T475" s="161"/>
      <c r="U475" s="161"/>
      <c r="V475" s="161"/>
      <c r="W475" s="161"/>
      <c r="X475" s="161"/>
      <c r="Y475" s="161"/>
      <c r="Z475" s="161"/>
      <c r="AA475" s="161"/>
      <c r="AB475" s="161"/>
      <c r="AC475" s="161"/>
      <c r="AD475" s="161"/>
      <c r="AE475" s="161"/>
      <c r="AF475" s="161"/>
      <c r="AG475" s="161"/>
      <c r="AH475" s="161"/>
      <c r="AI475" s="161"/>
      <c r="AJ475" s="161"/>
      <c r="AK475" s="161"/>
      <c r="AL475" s="161"/>
      <c r="AM475" s="161"/>
      <c r="AN475" s="161"/>
      <c r="AO475" s="161"/>
      <c r="AP475" s="161"/>
      <c r="AQ475" s="161"/>
      <c r="AR475" s="161"/>
      <c r="AS475" s="161"/>
      <c r="AT475" s="161"/>
      <c r="AU475" s="161"/>
      <c r="AV475" s="161"/>
      <c r="AW475" s="161"/>
      <c r="AX475" s="161"/>
      <c r="AY475" s="161"/>
      <c r="AZ475" s="161"/>
      <c r="BA475" s="161"/>
      <c r="BB475" s="161"/>
      <c r="BC475" s="161"/>
      <c r="BD475" s="161"/>
      <c r="BE475" s="161"/>
      <c r="BF475" s="161"/>
      <c r="BG475" s="161"/>
      <c r="BH475" s="161"/>
      <c r="BI475" s="161"/>
      <c r="BJ475" s="161"/>
      <c r="BK475" s="161"/>
      <c r="BL475" s="161"/>
      <c r="BM475" s="161"/>
      <c r="BN475" s="161"/>
      <c r="BO475" s="161"/>
      <c r="BP475" s="161"/>
      <c r="BQ475" s="161"/>
      <c r="BR475" s="161"/>
      <c r="BS475" s="161"/>
      <c r="BT475" s="161"/>
      <c r="BU475" s="161"/>
      <c r="BV475" s="161"/>
      <c r="BW475" s="161"/>
      <c r="BX475" s="161"/>
      <c r="BY475" s="161"/>
      <c r="BZ475" s="161"/>
      <c r="CA475" s="161"/>
      <c r="CB475" s="161"/>
      <c r="CC475" s="161"/>
      <c r="CD475" s="161"/>
      <c r="CE475" s="161"/>
      <c r="CF475" s="161"/>
      <c r="CG475" s="161"/>
      <c r="CH475" s="161"/>
      <c r="CI475" s="161"/>
      <c r="CJ475" s="161"/>
      <c r="CK475" s="161"/>
      <c r="CL475" s="161"/>
      <c r="CM475" s="161"/>
      <c r="CN475" s="161"/>
      <c r="CO475" s="161"/>
      <c r="CP475" s="161"/>
      <c r="CQ475" s="161"/>
      <c r="CR475" s="161"/>
      <c r="CS475" s="161"/>
      <c r="CT475" s="161"/>
      <c r="CU475" s="161"/>
      <c r="CV475" s="161"/>
      <c r="CW475" s="161"/>
      <c r="CX475" s="161"/>
      <c r="CY475" s="161"/>
      <c r="CZ475" s="161"/>
      <c r="DA475" s="161"/>
      <c r="DB475" s="161"/>
      <c r="DC475" s="161"/>
      <c r="DD475" s="161"/>
      <c r="DE475" s="161"/>
      <c r="DF475" s="161"/>
      <c r="DG475" s="161"/>
      <c r="DH475" s="161"/>
      <c r="DI475" s="161"/>
      <c r="DJ475" s="161"/>
      <c r="DK475" s="161"/>
      <c r="DL475" s="161"/>
      <c r="DM475" s="161"/>
      <c r="DN475" s="161"/>
      <c r="DO475" s="161"/>
      <c r="DP475" s="50" t="s">
        <v>172</v>
      </c>
    </row>
    <row r="476" spans="3:120" s="29" customFormat="1" ht="15" customHeight="1">
      <c r="C476" s="120"/>
      <c r="D476" s="242"/>
      <c r="E476" s="243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56"/>
      <c r="DP476" s="50" t="s">
        <v>172</v>
      </c>
    </row>
    <row r="477" spans="3:120" s="29" customFormat="1" ht="15" customHeight="1">
      <c r="C477" s="326" t="s">
        <v>403</v>
      </c>
      <c r="D477" s="249" t="s">
        <v>296</v>
      </c>
      <c r="E477" s="249" t="s">
        <v>303</v>
      </c>
      <c r="F477" s="249" t="s">
        <v>295</v>
      </c>
      <c r="G477" s="249" t="s">
        <v>294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56"/>
      <c r="DP477" s="50" t="s">
        <v>172</v>
      </c>
    </row>
    <row r="478" spans="3:120" s="29" customFormat="1" ht="15" customHeight="1">
      <c r="C478" s="29" t="s">
        <v>402</v>
      </c>
      <c r="D478" s="503">
        <f>IF(F$17="","",IF(E478="",F478+G478,E478))</f>
        <v>1900000</v>
      </c>
      <c r="E478" s="333"/>
      <c r="F478" s="333">
        <v>1900000</v>
      </c>
      <c r="G478" s="300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56"/>
      <c r="DP478" s="50" t="s">
        <v>172</v>
      </c>
    </row>
    <row r="479" spans="3:120" s="29" customFormat="1" ht="15" customHeight="1">
      <c r="D479" s="332"/>
      <c r="E479" s="300"/>
      <c r="F479" s="133"/>
      <c r="G479" s="13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56"/>
      <c r="DP479" s="50" t="s">
        <v>172</v>
      </c>
    </row>
    <row r="480" spans="3:120" s="29" customFormat="1" ht="15" customHeight="1">
      <c r="C480" s="34" t="str">
        <f>C477&amp;" Start Period"</f>
        <v>Loan Costs, Title, Taxes &amp; Insurance Start Period</v>
      </c>
      <c r="D480" s="331">
        <v>0</v>
      </c>
      <c r="F480" s="233"/>
      <c r="G480" s="23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56"/>
      <c r="DP480" s="50" t="s">
        <v>172</v>
      </c>
    </row>
    <row r="481" spans="3:120" s="29" customFormat="1" ht="15" customHeight="1">
      <c r="C481" s="207" t="s">
        <v>13</v>
      </c>
      <c r="D481" s="206">
        <f>IF(D480="","",INDEX($F$16:$DP$17,1,MATCH(D480,$F$17:$DP$17,1)))</f>
        <v>42094</v>
      </c>
      <c r="F481" s="206" t="str">
        <f>IF(F480="","",INDEX($F$75:$DP$76,1,MATCH(F480,$F$76:$DP$76,1)))</f>
        <v/>
      </c>
      <c r="G481" s="206" t="str">
        <f>IF(G480="","",INDEX($F$75:$DP$76,1,MATCH(G480,$F$76:$DP$76,1)))</f>
        <v/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56"/>
      <c r="DP481" s="50" t="s">
        <v>172</v>
      </c>
    </row>
    <row r="482" spans="3:120" s="29" customFormat="1" ht="15" customHeight="1">
      <c r="C482" s="34" t="str">
        <f>C477&amp;" End Period"</f>
        <v>Loan Costs, Title, Taxes &amp; Insurance End Period</v>
      </c>
      <c r="D482" s="331">
        <v>0</v>
      </c>
      <c r="F482" s="233"/>
      <c r="G482" s="23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56"/>
      <c r="DP482" s="50" t="s">
        <v>172</v>
      </c>
    </row>
    <row r="483" spans="3:120" s="29" customFormat="1" ht="15" customHeight="1">
      <c r="C483" s="207" t="s">
        <v>13</v>
      </c>
      <c r="D483" s="206">
        <f>IF(D482="","",INDEX($F$16:$DP$17,1,MATCH(D482,$F$17:$DP$17,1)))</f>
        <v>42094</v>
      </c>
      <c r="F483" s="206" t="str">
        <f>IF(F482="","",INDEX($F$75:$DP$76,1,MATCH(F482,$F$76:$DP$76,1)))</f>
        <v/>
      </c>
      <c r="G483" s="206" t="str">
        <f>IF(G482="","",INDEX($F$75:$DP$76,1,MATCH(G482,$F$76:$DP$76,1)))</f>
        <v/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56"/>
      <c r="DP483" s="50" t="s">
        <v>172</v>
      </c>
    </row>
    <row r="484" spans="3:120" s="29" customFormat="1" ht="15" customHeight="1">
      <c r="C484" s="120"/>
      <c r="D484" s="4"/>
      <c r="E484" s="4"/>
      <c r="F484" s="151"/>
      <c r="G484" s="151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56"/>
      <c r="DP484" s="50" t="s">
        <v>172</v>
      </c>
    </row>
    <row r="485" spans="3:120" s="29" customFormat="1" ht="15" customHeight="1">
      <c r="D485" s="4"/>
      <c r="E485" s="4"/>
      <c r="F485" s="274">
        <v>0</v>
      </c>
      <c r="G485" s="274">
        <v>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56"/>
      <c r="DP485" s="50" t="s">
        <v>172</v>
      </c>
    </row>
    <row r="486" spans="3:120" s="29" customFormat="1" ht="15" customHeight="1">
      <c r="C486" s="120"/>
      <c r="D486" s="242"/>
      <c r="E486" s="243"/>
      <c r="F486" s="242"/>
      <c r="G486" s="18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56"/>
      <c r="DP486" s="50" t="s">
        <v>172</v>
      </c>
    </row>
    <row r="487" spans="3:120" s="29" customFormat="1" ht="15" customHeight="1">
      <c r="C487" s="120" t="str">
        <f>"Total "&amp;C477</f>
        <v>Total Loan Costs, Title, Taxes &amp; Insurance</v>
      </c>
      <c r="D487" s="242"/>
      <c r="E487" s="243"/>
      <c r="F487" s="162">
        <f t="shared" ref="F487:AK487" si="1485">IF(F$17="","",IF(AND(F$17&gt;=$F485,F$17&lt;=$G485),$D$478/($G485-$F485+1),0))</f>
        <v>1900000</v>
      </c>
      <c r="G487" s="162">
        <f t="shared" si="1485"/>
        <v>0</v>
      </c>
      <c r="H487" s="162">
        <f t="shared" si="1485"/>
        <v>0</v>
      </c>
      <c r="I487" s="162">
        <f t="shared" si="1485"/>
        <v>0</v>
      </c>
      <c r="J487" s="162">
        <f t="shared" si="1485"/>
        <v>0</v>
      </c>
      <c r="K487" s="162">
        <f t="shared" si="1485"/>
        <v>0</v>
      </c>
      <c r="L487" s="162">
        <f t="shared" si="1485"/>
        <v>0</v>
      </c>
      <c r="M487" s="162">
        <f t="shared" si="1485"/>
        <v>0</v>
      </c>
      <c r="N487" s="162">
        <f t="shared" si="1485"/>
        <v>0</v>
      </c>
      <c r="O487" s="162">
        <f t="shared" si="1485"/>
        <v>0</v>
      </c>
      <c r="P487" s="162">
        <f t="shared" si="1485"/>
        <v>0</v>
      </c>
      <c r="Q487" s="162">
        <f t="shared" si="1485"/>
        <v>0</v>
      </c>
      <c r="R487" s="162">
        <f t="shared" si="1485"/>
        <v>0</v>
      </c>
      <c r="S487" s="162">
        <f t="shared" si="1485"/>
        <v>0</v>
      </c>
      <c r="T487" s="162">
        <f t="shared" si="1485"/>
        <v>0</v>
      </c>
      <c r="U487" s="162">
        <f t="shared" si="1485"/>
        <v>0</v>
      </c>
      <c r="V487" s="162">
        <f t="shared" si="1485"/>
        <v>0</v>
      </c>
      <c r="W487" s="162">
        <f t="shared" si="1485"/>
        <v>0</v>
      </c>
      <c r="X487" s="162">
        <f t="shared" si="1485"/>
        <v>0</v>
      </c>
      <c r="Y487" s="162">
        <f t="shared" si="1485"/>
        <v>0</v>
      </c>
      <c r="Z487" s="162">
        <f t="shared" si="1485"/>
        <v>0</v>
      </c>
      <c r="AA487" s="162">
        <f t="shared" si="1485"/>
        <v>0</v>
      </c>
      <c r="AB487" s="162">
        <f t="shared" si="1485"/>
        <v>0</v>
      </c>
      <c r="AC487" s="162">
        <f t="shared" si="1485"/>
        <v>0</v>
      </c>
      <c r="AD487" s="162">
        <f t="shared" si="1485"/>
        <v>0</v>
      </c>
      <c r="AE487" s="162">
        <f t="shared" si="1485"/>
        <v>0</v>
      </c>
      <c r="AF487" s="162">
        <f t="shared" si="1485"/>
        <v>0</v>
      </c>
      <c r="AG487" s="162">
        <f t="shared" si="1485"/>
        <v>0</v>
      </c>
      <c r="AH487" s="162">
        <f t="shared" si="1485"/>
        <v>0</v>
      </c>
      <c r="AI487" s="162">
        <f t="shared" si="1485"/>
        <v>0</v>
      </c>
      <c r="AJ487" s="162">
        <f t="shared" si="1485"/>
        <v>0</v>
      </c>
      <c r="AK487" s="162">
        <f t="shared" si="1485"/>
        <v>0</v>
      </c>
      <c r="AL487" s="162">
        <f t="shared" ref="AL487:BQ487" si="1486">IF(AL$17="","",IF(AND(AL$17&gt;=$F485,AL$17&lt;=$G485),$D$478/($G485-$F485+1),0))</f>
        <v>0</v>
      </c>
      <c r="AM487" s="162">
        <f t="shared" si="1486"/>
        <v>0</v>
      </c>
      <c r="AN487" s="162">
        <f t="shared" si="1486"/>
        <v>0</v>
      </c>
      <c r="AO487" s="162">
        <f t="shared" si="1486"/>
        <v>0</v>
      </c>
      <c r="AP487" s="162">
        <f t="shared" si="1486"/>
        <v>0</v>
      </c>
      <c r="AQ487" s="162">
        <f t="shared" si="1486"/>
        <v>0</v>
      </c>
      <c r="AR487" s="162">
        <f t="shared" si="1486"/>
        <v>0</v>
      </c>
      <c r="AS487" s="162">
        <f t="shared" si="1486"/>
        <v>0</v>
      </c>
      <c r="AT487" s="162">
        <f t="shared" si="1486"/>
        <v>0</v>
      </c>
      <c r="AU487" s="162">
        <f t="shared" si="1486"/>
        <v>0</v>
      </c>
      <c r="AV487" s="162">
        <f t="shared" si="1486"/>
        <v>0</v>
      </c>
      <c r="AW487" s="162">
        <f t="shared" si="1486"/>
        <v>0</v>
      </c>
      <c r="AX487" s="162">
        <f t="shared" si="1486"/>
        <v>0</v>
      </c>
      <c r="AY487" s="162">
        <f t="shared" si="1486"/>
        <v>0</v>
      </c>
      <c r="AZ487" s="162">
        <f t="shared" si="1486"/>
        <v>0</v>
      </c>
      <c r="BA487" s="162">
        <f t="shared" si="1486"/>
        <v>0</v>
      </c>
      <c r="BB487" s="162">
        <f t="shared" si="1486"/>
        <v>0</v>
      </c>
      <c r="BC487" s="162">
        <f t="shared" si="1486"/>
        <v>0</v>
      </c>
      <c r="BD487" s="162">
        <f t="shared" si="1486"/>
        <v>0</v>
      </c>
      <c r="BE487" s="162">
        <f t="shared" si="1486"/>
        <v>0</v>
      </c>
      <c r="BF487" s="162">
        <f t="shared" si="1486"/>
        <v>0</v>
      </c>
      <c r="BG487" s="162">
        <f t="shared" si="1486"/>
        <v>0</v>
      </c>
      <c r="BH487" s="162">
        <f t="shared" si="1486"/>
        <v>0</v>
      </c>
      <c r="BI487" s="162">
        <f t="shared" si="1486"/>
        <v>0</v>
      </c>
      <c r="BJ487" s="162">
        <f t="shared" si="1486"/>
        <v>0</v>
      </c>
      <c r="BK487" s="162">
        <f t="shared" si="1486"/>
        <v>0</v>
      </c>
      <c r="BL487" s="162">
        <f t="shared" si="1486"/>
        <v>0</v>
      </c>
      <c r="BM487" s="162">
        <f t="shared" si="1486"/>
        <v>0</v>
      </c>
      <c r="BN487" s="162">
        <f t="shared" si="1486"/>
        <v>0</v>
      </c>
      <c r="BO487" s="162" t="str">
        <f t="shared" si="1486"/>
        <v/>
      </c>
      <c r="BP487" s="162" t="str">
        <f t="shared" si="1486"/>
        <v/>
      </c>
      <c r="BQ487" s="162" t="str">
        <f t="shared" si="1486"/>
        <v/>
      </c>
      <c r="BR487" s="162" t="str">
        <f t="shared" ref="BR487:DN487" si="1487">IF(BR$17="","",IF(AND(BR$17&gt;=$F485,BR$17&lt;=$G485),$D$478/($G485-$F485+1),0))</f>
        <v/>
      </c>
      <c r="BS487" s="162" t="str">
        <f t="shared" si="1487"/>
        <v/>
      </c>
      <c r="BT487" s="162" t="str">
        <f t="shared" si="1487"/>
        <v/>
      </c>
      <c r="BU487" s="162" t="str">
        <f t="shared" si="1487"/>
        <v/>
      </c>
      <c r="BV487" s="162" t="str">
        <f t="shared" si="1487"/>
        <v/>
      </c>
      <c r="BW487" s="162" t="str">
        <f t="shared" si="1487"/>
        <v/>
      </c>
      <c r="BX487" s="162" t="str">
        <f t="shared" si="1487"/>
        <v/>
      </c>
      <c r="BY487" s="162" t="str">
        <f t="shared" si="1487"/>
        <v/>
      </c>
      <c r="BZ487" s="162" t="str">
        <f t="shared" si="1487"/>
        <v/>
      </c>
      <c r="CA487" s="162" t="str">
        <f t="shared" si="1487"/>
        <v/>
      </c>
      <c r="CB487" s="162" t="str">
        <f t="shared" si="1487"/>
        <v/>
      </c>
      <c r="CC487" s="162" t="str">
        <f t="shared" si="1487"/>
        <v/>
      </c>
      <c r="CD487" s="162" t="str">
        <f t="shared" si="1487"/>
        <v/>
      </c>
      <c r="CE487" s="162" t="str">
        <f t="shared" si="1487"/>
        <v/>
      </c>
      <c r="CF487" s="162" t="str">
        <f t="shared" si="1487"/>
        <v/>
      </c>
      <c r="CG487" s="162" t="str">
        <f t="shared" si="1487"/>
        <v/>
      </c>
      <c r="CH487" s="162" t="str">
        <f t="shared" si="1487"/>
        <v/>
      </c>
      <c r="CI487" s="162" t="str">
        <f t="shared" si="1487"/>
        <v/>
      </c>
      <c r="CJ487" s="162" t="str">
        <f t="shared" si="1487"/>
        <v/>
      </c>
      <c r="CK487" s="162" t="str">
        <f t="shared" si="1487"/>
        <v/>
      </c>
      <c r="CL487" s="162" t="str">
        <f t="shared" si="1487"/>
        <v/>
      </c>
      <c r="CM487" s="162" t="str">
        <f t="shared" si="1487"/>
        <v/>
      </c>
      <c r="CN487" s="162" t="str">
        <f t="shared" si="1487"/>
        <v/>
      </c>
      <c r="CO487" s="162" t="str">
        <f t="shared" si="1487"/>
        <v/>
      </c>
      <c r="CP487" s="162" t="str">
        <f t="shared" si="1487"/>
        <v/>
      </c>
      <c r="CQ487" s="162" t="str">
        <f t="shared" si="1487"/>
        <v/>
      </c>
      <c r="CR487" s="162" t="str">
        <f t="shared" si="1487"/>
        <v/>
      </c>
      <c r="CS487" s="162" t="str">
        <f t="shared" si="1487"/>
        <v/>
      </c>
      <c r="CT487" s="162" t="str">
        <f t="shared" si="1487"/>
        <v/>
      </c>
      <c r="CU487" s="162" t="str">
        <f t="shared" si="1487"/>
        <v/>
      </c>
      <c r="CV487" s="162" t="str">
        <f t="shared" si="1487"/>
        <v/>
      </c>
      <c r="CW487" s="162" t="str">
        <f t="shared" si="1487"/>
        <v/>
      </c>
      <c r="CX487" s="162" t="str">
        <f t="shared" si="1487"/>
        <v/>
      </c>
      <c r="CY487" s="162" t="str">
        <f t="shared" si="1487"/>
        <v/>
      </c>
      <c r="CZ487" s="162" t="str">
        <f t="shared" si="1487"/>
        <v/>
      </c>
      <c r="DA487" s="162" t="str">
        <f t="shared" si="1487"/>
        <v/>
      </c>
      <c r="DB487" s="162" t="str">
        <f t="shared" si="1487"/>
        <v/>
      </c>
      <c r="DC487" s="162" t="str">
        <f t="shared" si="1487"/>
        <v/>
      </c>
      <c r="DD487" s="162" t="str">
        <f t="shared" si="1487"/>
        <v/>
      </c>
      <c r="DE487" s="162" t="str">
        <f t="shared" si="1487"/>
        <v/>
      </c>
      <c r="DF487" s="162" t="str">
        <f t="shared" si="1487"/>
        <v/>
      </c>
      <c r="DG487" s="162" t="str">
        <f t="shared" si="1487"/>
        <v/>
      </c>
      <c r="DH487" s="162" t="str">
        <f t="shared" si="1487"/>
        <v/>
      </c>
      <c r="DI487" s="162" t="str">
        <f t="shared" si="1487"/>
        <v/>
      </c>
      <c r="DJ487" s="162" t="str">
        <f t="shared" si="1487"/>
        <v/>
      </c>
      <c r="DK487" s="162" t="str">
        <f t="shared" si="1487"/>
        <v/>
      </c>
      <c r="DL487" s="162" t="str">
        <f t="shared" si="1487"/>
        <v/>
      </c>
      <c r="DM487" s="162" t="str">
        <f t="shared" si="1487"/>
        <v/>
      </c>
      <c r="DN487" s="162" t="str">
        <f t="shared" si="1487"/>
        <v/>
      </c>
      <c r="DO487" s="51">
        <f>SUM(F487:DN487)</f>
        <v>1900000</v>
      </c>
      <c r="DP487" s="50" t="s">
        <v>172</v>
      </c>
    </row>
    <row r="488" spans="3:120" s="29" customFormat="1" ht="15" customHeight="1">
      <c r="C488" s="120"/>
      <c r="D488" s="242"/>
      <c r="E488" s="243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56"/>
      <c r="DP488" s="50" t="s">
        <v>172</v>
      </c>
    </row>
    <row r="489" spans="3:120" s="29" customFormat="1" ht="15" customHeight="1">
      <c r="C489" s="120"/>
      <c r="D489" s="242"/>
      <c r="E489" s="243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56"/>
      <c r="DP489" s="50" t="s">
        <v>172</v>
      </c>
    </row>
    <row r="490" spans="3:120" s="29" customFormat="1" ht="15" customHeight="1">
      <c r="C490" s="161" t="str">
        <f>C492</f>
        <v>Development Charges</v>
      </c>
      <c r="D490" s="161"/>
      <c r="E490" s="161"/>
      <c r="F490" s="161"/>
      <c r="G490" s="161"/>
      <c r="H490" s="161"/>
      <c r="I490" s="161"/>
      <c r="J490" s="161"/>
      <c r="K490" s="161"/>
      <c r="L490" s="161"/>
      <c r="M490" s="161"/>
      <c r="N490" s="161"/>
      <c r="O490" s="161"/>
      <c r="P490" s="161"/>
      <c r="Q490" s="161"/>
      <c r="R490" s="161"/>
      <c r="S490" s="161"/>
      <c r="T490" s="161"/>
      <c r="U490" s="161"/>
      <c r="V490" s="161"/>
      <c r="W490" s="161"/>
      <c r="X490" s="161"/>
      <c r="Y490" s="161"/>
      <c r="Z490" s="161"/>
      <c r="AA490" s="161"/>
      <c r="AB490" s="161"/>
      <c r="AC490" s="161"/>
      <c r="AD490" s="161"/>
      <c r="AE490" s="161"/>
      <c r="AF490" s="161"/>
      <c r="AG490" s="161"/>
      <c r="AH490" s="161"/>
      <c r="AI490" s="161"/>
      <c r="AJ490" s="161"/>
      <c r="AK490" s="161"/>
      <c r="AL490" s="161"/>
      <c r="AM490" s="161"/>
      <c r="AN490" s="161"/>
      <c r="AO490" s="161"/>
      <c r="AP490" s="161"/>
      <c r="AQ490" s="161"/>
      <c r="AR490" s="161"/>
      <c r="AS490" s="161"/>
      <c r="AT490" s="161"/>
      <c r="AU490" s="161"/>
      <c r="AV490" s="161"/>
      <c r="AW490" s="161"/>
      <c r="AX490" s="161"/>
      <c r="AY490" s="161"/>
      <c r="AZ490" s="161"/>
      <c r="BA490" s="161"/>
      <c r="BB490" s="161"/>
      <c r="BC490" s="161"/>
      <c r="BD490" s="161"/>
      <c r="BE490" s="161"/>
      <c r="BF490" s="161"/>
      <c r="BG490" s="161"/>
      <c r="BH490" s="161"/>
      <c r="BI490" s="161"/>
      <c r="BJ490" s="161"/>
      <c r="BK490" s="161"/>
      <c r="BL490" s="161"/>
      <c r="BM490" s="161"/>
      <c r="BN490" s="161"/>
      <c r="BO490" s="161"/>
      <c r="BP490" s="161"/>
      <c r="BQ490" s="161"/>
      <c r="BR490" s="161"/>
      <c r="BS490" s="161"/>
      <c r="BT490" s="161"/>
      <c r="BU490" s="161"/>
      <c r="BV490" s="161"/>
      <c r="BW490" s="161"/>
      <c r="BX490" s="161"/>
      <c r="BY490" s="161"/>
      <c r="BZ490" s="161"/>
      <c r="CA490" s="161"/>
      <c r="CB490" s="161"/>
      <c r="CC490" s="161"/>
      <c r="CD490" s="161"/>
      <c r="CE490" s="161"/>
      <c r="CF490" s="161"/>
      <c r="CG490" s="161"/>
      <c r="CH490" s="161"/>
      <c r="CI490" s="161"/>
      <c r="CJ490" s="161"/>
      <c r="CK490" s="161"/>
      <c r="CL490" s="161"/>
      <c r="CM490" s="161"/>
      <c r="CN490" s="161"/>
      <c r="CO490" s="161"/>
      <c r="CP490" s="161"/>
      <c r="CQ490" s="161"/>
      <c r="CR490" s="161"/>
      <c r="CS490" s="161"/>
      <c r="CT490" s="161"/>
      <c r="CU490" s="161"/>
      <c r="CV490" s="161"/>
      <c r="CW490" s="161"/>
      <c r="CX490" s="161"/>
      <c r="CY490" s="161"/>
      <c r="CZ490" s="161"/>
      <c r="DA490" s="161"/>
      <c r="DB490" s="161"/>
      <c r="DC490" s="161"/>
      <c r="DD490" s="161"/>
      <c r="DE490" s="161"/>
      <c r="DF490" s="161"/>
      <c r="DG490" s="161"/>
      <c r="DH490" s="161"/>
      <c r="DI490" s="161"/>
      <c r="DJ490" s="161"/>
      <c r="DK490" s="161"/>
      <c r="DL490" s="161"/>
      <c r="DM490" s="161"/>
      <c r="DN490" s="161"/>
      <c r="DO490" s="161"/>
      <c r="DP490" s="50" t="s">
        <v>172</v>
      </c>
    </row>
    <row r="491" spans="3:120" s="29" customFormat="1" ht="15" customHeight="1">
      <c r="C491" s="120"/>
      <c r="D491" s="242"/>
      <c r="E491" s="243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56"/>
      <c r="DP491" s="50" t="s">
        <v>172</v>
      </c>
    </row>
    <row r="492" spans="3:120" s="29" customFormat="1" ht="15" customHeight="1">
      <c r="C492" s="326" t="s">
        <v>401</v>
      </c>
      <c r="D492" s="249" t="s">
        <v>296</v>
      </c>
      <c r="E492" s="249" t="s">
        <v>303</v>
      </c>
      <c r="F492" s="249" t="s">
        <v>295</v>
      </c>
      <c r="G492" s="249" t="s">
        <v>294</v>
      </c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50" t="s">
        <v>172</v>
      </c>
    </row>
    <row r="493" spans="3:120" s="29" customFormat="1" ht="15" customHeight="1">
      <c r="C493" s="29" t="s">
        <v>400</v>
      </c>
      <c r="D493" s="348">
        <f>SUM(F493:G493)</f>
        <v>128</v>
      </c>
      <c r="E493" s="33"/>
      <c r="F493" s="347">
        <f>$F$51</f>
        <v>128</v>
      </c>
      <c r="G493" s="349">
        <f>$G$51</f>
        <v>0</v>
      </c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50" t="s">
        <v>172</v>
      </c>
    </row>
    <row r="494" spans="3:120" s="29" customFormat="1" ht="15" customHeight="1">
      <c r="D494" s="348"/>
      <c r="E494" s="33"/>
      <c r="F494" s="347"/>
      <c r="G494" s="347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50" t="s">
        <v>172</v>
      </c>
    </row>
    <row r="495" spans="3:120" s="29" customFormat="1" ht="15" customHeight="1">
      <c r="C495" s="207" t="s">
        <v>399</v>
      </c>
      <c r="D495" s="235"/>
      <c r="E495" s="259"/>
      <c r="F495" s="346">
        <v>0</v>
      </c>
      <c r="G495" s="346">
        <v>0</v>
      </c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50" t="s">
        <v>172</v>
      </c>
    </row>
    <row r="496" spans="3:120" s="29" customFormat="1" ht="15" customHeight="1">
      <c r="C496" s="207" t="s">
        <v>398</v>
      </c>
      <c r="D496" s="39"/>
      <c r="E496" s="167"/>
      <c r="F496" s="298">
        <f>ROUND(F$493*F495,0)</f>
        <v>0</v>
      </c>
      <c r="G496" s="298">
        <f>ROUND(G$493*G495,0)</f>
        <v>0</v>
      </c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50" t="s">
        <v>172</v>
      </c>
    </row>
    <row r="497" spans="3:120" s="29" customFormat="1" ht="15" customHeight="1">
      <c r="C497" s="207" t="s">
        <v>397</v>
      </c>
      <c r="D497" s="39"/>
      <c r="E497" s="167"/>
      <c r="F497" s="299">
        <v>0</v>
      </c>
      <c r="G497" s="299">
        <v>0</v>
      </c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50" t="s">
        <v>172</v>
      </c>
    </row>
    <row r="498" spans="3:120" s="29" customFormat="1" ht="15" customHeight="1">
      <c r="C498" s="29" t="s">
        <v>396</v>
      </c>
      <c r="D498" s="118">
        <f>SUM(F498:G498)</f>
        <v>0</v>
      </c>
      <c r="E498" s="167"/>
      <c r="F498" s="343">
        <f>F496*F497</f>
        <v>0</v>
      </c>
      <c r="G498" s="343">
        <f>G496*G497</f>
        <v>0</v>
      </c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50" t="s">
        <v>172</v>
      </c>
    </row>
    <row r="499" spans="3:120" s="29" customFormat="1" ht="15" customHeight="1">
      <c r="D499" s="39"/>
      <c r="E499" s="167"/>
      <c r="F499" s="299"/>
      <c r="G499" s="299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50" t="s">
        <v>172</v>
      </c>
    </row>
    <row r="500" spans="3:120" s="29" customFormat="1" ht="15" customHeight="1">
      <c r="C500" s="207" t="s">
        <v>395</v>
      </c>
      <c r="D500" s="235"/>
      <c r="E500" s="259"/>
      <c r="F500" s="346">
        <v>0</v>
      </c>
      <c r="G500" s="346">
        <v>0</v>
      </c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50" t="s">
        <v>172</v>
      </c>
    </row>
    <row r="501" spans="3:120" s="29" customFormat="1" ht="15" customHeight="1">
      <c r="C501" s="207" t="s">
        <v>394</v>
      </c>
      <c r="D501" s="39"/>
      <c r="E501" s="167"/>
      <c r="F501" s="298">
        <f>ROUND(F$493*F500,0)</f>
        <v>0</v>
      </c>
      <c r="G501" s="298">
        <f>ROUND(G$493*G500,0)</f>
        <v>0</v>
      </c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50" t="s">
        <v>172</v>
      </c>
    </row>
    <row r="502" spans="3:120" s="29" customFormat="1" ht="15" customHeight="1">
      <c r="C502" s="207" t="s">
        <v>393</v>
      </c>
      <c r="D502" s="39"/>
      <c r="E502" s="167"/>
      <c r="F502" s="299">
        <v>0</v>
      </c>
      <c r="G502" s="299">
        <v>0</v>
      </c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50" t="s">
        <v>172</v>
      </c>
    </row>
    <row r="503" spans="3:120" s="29" customFormat="1" ht="15" customHeight="1">
      <c r="C503" s="29" t="s">
        <v>392</v>
      </c>
      <c r="D503" s="118">
        <f>SUM(F503:G503)</f>
        <v>0</v>
      </c>
      <c r="E503" s="167"/>
      <c r="F503" s="343">
        <f>F501*F502</f>
        <v>0</v>
      </c>
      <c r="G503" s="343">
        <f>G501*G502</f>
        <v>0</v>
      </c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50" t="s">
        <v>172</v>
      </c>
    </row>
    <row r="504" spans="3:120" s="29" customFormat="1" ht="15" customHeight="1">
      <c r="D504" s="39"/>
      <c r="E504" s="167"/>
      <c r="F504" s="299"/>
      <c r="G504" s="299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50" t="s">
        <v>172</v>
      </c>
    </row>
    <row r="505" spans="3:120" s="29" customFormat="1" ht="15" customHeight="1">
      <c r="C505" s="207" t="s">
        <v>391</v>
      </c>
      <c r="D505" s="178"/>
      <c r="E505" s="345"/>
      <c r="F505" s="344">
        <f>1-F500-F495</f>
        <v>1</v>
      </c>
      <c r="G505" s="344">
        <f>1-G500-G495</f>
        <v>1</v>
      </c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50" t="s">
        <v>172</v>
      </c>
    </row>
    <row r="506" spans="3:120" s="29" customFormat="1" ht="15" customHeight="1">
      <c r="C506" s="207" t="s">
        <v>390</v>
      </c>
      <c r="D506" s="39"/>
      <c r="E506" s="167"/>
      <c r="F506" s="298">
        <f>ROUND(F$493*F505,0)</f>
        <v>128</v>
      </c>
      <c r="G506" s="298">
        <f>ROUND(G$493*G505,0)</f>
        <v>0</v>
      </c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50" t="s">
        <v>172</v>
      </c>
    </row>
    <row r="507" spans="3:120" s="29" customFormat="1" ht="15" customHeight="1">
      <c r="C507" s="207" t="s">
        <v>389</v>
      </c>
      <c r="D507" s="39"/>
      <c r="E507" s="167"/>
      <c r="F507" s="299">
        <v>0</v>
      </c>
      <c r="G507" s="299">
        <v>0</v>
      </c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50" t="s">
        <v>172</v>
      </c>
    </row>
    <row r="508" spans="3:120" s="29" customFormat="1" ht="15" customHeight="1">
      <c r="C508" s="29" t="s">
        <v>388</v>
      </c>
      <c r="D508" s="118">
        <f>SUM(F508:G508)</f>
        <v>0</v>
      </c>
      <c r="E508" s="167"/>
      <c r="F508" s="343">
        <f>F506*F507</f>
        <v>0</v>
      </c>
      <c r="G508" s="343">
        <f>G506*G507</f>
        <v>0</v>
      </c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50" t="s">
        <v>172</v>
      </c>
    </row>
    <row r="509" spans="3:120" s="29" customFormat="1" ht="15" customHeight="1">
      <c r="D509" s="39"/>
      <c r="E509" s="167"/>
      <c r="F509" s="299"/>
      <c r="G509" s="299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50" t="s">
        <v>172</v>
      </c>
    </row>
    <row r="510" spans="3:120" s="29" customFormat="1" ht="15" customHeight="1">
      <c r="C510" s="80" t="s">
        <v>387</v>
      </c>
      <c r="D510" s="39">
        <f>SUM(F510:G510)</f>
        <v>0</v>
      </c>
      <c r="E510" s="39"/>
      <c r="F510" s="157">
        <v>0</v>
      </c>
      <c r="G510" s="157">
        <v>0</v>
      </c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50" t="s">
        <v>172</v>
      </c>
    </row>
    <row r="511" spans="3:120" s="29" customFormat="1" ht="15" customHeight="1">
      <c r="C511" s="80" t="s">
        <v>386</v>
      </c>
      <c r="D511" s="39">
        <f>SUM(F511:G511)</f>
        <v>0</v>
      </c>
      <c r="E511" s="342"/>
      <c r="F511" s="341">
        <v>0</v>
      </c>
      <c r="G511" s="341">
        <v>0</v>
      </c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50" t="s">
        <v>172</v>
      </c>
    </row>
    <row r="512" spans="3:120" s="29" customFormat="1" ht="15" customHeight="1">
      <c r="C512" s="80" t="s">
        <v>385</v>
      </c>
      <c r="D512" s="39">
        <f>SUM(F512:G512)</f>
        <v>0</v>
      </c>
      <c r="E512" s="342"/>
      <c r="F512" s="341">
        <v>0</v>
      </c>
      <c r="G512" s="341">
        <v>0</v>
      </c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50" t="s">
        <v>172</v>
      </c>
    </row>
    <row r="513" spans="3:120" s="29" customFormat="1" ht="15" customHeight="1">
      <c r="C513" s="80" t="s">
        <v>601</v>
      </c>
      <c r="D513" s="39">
        <f>SUM(F513:G513)</f>
        <v>0</v>
      </c>
      <c r="E513" s="342"/>
      <c r="F513" s="341">
        <v>0</v>
      </c>
      <c r="G513" s="341">
        <v>0</v>
      </c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50" t="s">
        <v>172</v>
      </c>
    </row>
    <row r="514" spans="3:120" s="29" customFormat="1" ht="15" customHeight="1">
      <c r="C514" s="140" t="str">
        <f>"Total "&amp;C492</f>
        <v>Total Development Charges</v>
      </c>
      <c r="D514" s="278">
        <f>SUM(F514:G514)</f>
        <v>0</v>
      </c>
      <c r="E514" s="278"/>
      <c r="F514" s="278">
        <f>F513+F512+F511+F510+F508+F503+F498</f>
        <v>0</v>
      </c>
      <c r="G514" s="278">
        <f>G513+G512+G511+G510+G508+G503+G498</f>
        <v>0</v>
      </c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50" t="s">
        <v>172</v>
      </c>
    </row>
    <row r="515" spans="3:120" s="29" customFormat="1" ht="15" customHeight="1">
      <c r="C515" s="120"/>
      <c r="D515" s="242"/>
      <c r="E515" s="243"/>
      <c r="F515" s="242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50" t="s">
        <v>172</v>
      </c>
    </row>
    <row r="516" spans="3:120" s="29" customFormat="1" ht="15" customHeight="1">
      <c r="C516" s="34" t="str">
        <f>C492&amp;" Start Period"</f>
        <v>Development Charges Start Period</v>
      </c>
      <c r="D516" s="242">
        <f>+MIN(F516:G516)</f>
        <v>1</v>
      </c>
      <c r="E516" s="243"/>
      <c r="F516" s="233">
        <v>1</v>
      </c>
      <c r="G516" s="233">
        <v>1</v>
      </c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50" t="s">
        <v>172</v>
      </c>
    </row>
    <row r="517" spans="3:120" s="29" customFormat="1" ht="15" customHeight="1">
      <c r="C517" s="207" t="s">
        <v>13</v>
      </c>
      <c r="D517" s="242"/>
      <c r="E517" s="243"/>
      <c r="F517" s="206">
        <f>IF(F516="","",INDEX($F$16:$DP$17,1,MATCH(F516,$F$17:$DP$17,1)))</f>
        <v>42124</v>
      </c>
      <c r="G517" s="206">
        <f>IF(G516="","",INDEX($F$16:$DP$17,1,MATCH(G516,$F$17:$DP$17,1)))</f>
        <v>42124</v>
      </c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50" t="s">
        <v>172</v>
      </c>
    </row>
    <row r="518" spans="3:120" s="29" customFormat="1" ht="15" customHeight="1">
      <c r="C518" s="34" t="str">
        <f>C492&amp;" End Period"</f>
        <v>Development Charges End Period</v>
      </c>
      <c r="D518" s="242">
        <f>+MAX(F518:G518)</f>
        <v>5</v>
      </c>
      <c r="E518" s="243"/>
      <c r="F518" s="233">
        <v>5</v>
      </c>
      <c r="G518" s="233">
        <v>5</v>
      </c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50" t="s">
        <v>172</v>
      </c>
    </row>
    <row r="519" spans="3:120" s="29" customFormat="1" ht="15" customHeight="1">
      <c r="C519" s="207" t="s">
        <v>13</v>
      </c>
      <c r="D519" s="242"/>
      <c r="E519" s="243"/>
      <c r="F519" s="206">
        <f>IF(F518="","",INDEX($F$16:$DP$17,1,MATCH(F518,$F$17:$DP$17,1)))</f>
        <v>42247</v>
      </c>
      <c r="G519" s="206">
        <f>IF(G518="","",INDEX($F$16:$DP$17,1,MATCH(G518,$F$17:$DP$17,1)))</f>
        <v>42247</v>
      </c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50" t="s">
        <v>172</v>
      </c>
    </row>
    <row r="520" spans="3:120" s="29" customFormat="1" ht="15" customHeight="1">
      <c r="C520" s="207"/>
      <c r="D520" s="242"/>
      <c r="E520" s="243"/>
      <c r="F520" s="242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50" t="s">
        <v>172</v>
      </c>
    </row>
    <row r="521" spans="3:120" s="29" customFormat="1" ht="15" customHeight="1">
      <c r="C521" s="34" t="s">
        <v>300</v>
      </c>
      <c r="D521" s="281" t="s">
        <v>299</v>
      </c>
      <c r="E521" s="280">
        <f>IF(D521=F521,0,1)</f>
        <v>0</v>
      </c>
      <c r="F521" s="279" t="s">
        <v>299</v>
      </c>
      <c r="G521" s="279" t="s">
        <v>298</v>
      </c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50" t="s">
        <v>172</v>
      </c>
    </row>
    <row r="522" spans="3:120" s="29" customFormat="1" ht="15" customHeight="1">
      <c r="D522" s="8"/>
      <c r="E522" s="8"/>
      <c r="F522" s="242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50" t="s">
        <v>172</v>
      </c>
    </row>
    <row r="523" spans="3:120" s="29" customFormat="1" ht="15" customHeight="1">
      <c r="C523" s="120" t="str">
        <f>F492&amp;" "&amp;C492</f>
        <v>Phase A Development Charges</v>
      </c>
      <c r="D523" s="340">
        <f>F516</f>
        <v>1</v>
      </c>
      <c r="E523" s="340">
        <f>F518</f>
        <v>5</v>
      </c>
      <c r="F523" s="162">
        <f t="shared" ref="F523:AK523" si="1488">IF(F$17="","",IF(AND(F$17&gt;=$D523,F$17&lt;=$E523),$F$514/($E523-$D523+1),0))</f>
        <v>0</v>
      </c>
      <c r="G523" s="162">
        <f t="shared" si="1488"/>
        <v>0</v>
      </c>
      <c r="H523" s="162">
        <f t="shared" si="1488"/>
        <v>0</v>
      </c>
      <c r="I523" s="162">
        <f t="shared" si="1488"/>
        <v>0</v>
      </c>
      <c r="J523" s="162">
        <f t="shared" si="1488"/>
        <v>0</v>
      </c>
      <c r="K523" s="162">
        <f t="shared" si="1488"/>
        <v>0</v>
      </c>
      <c r="L523" s="162">
        <f t="shared" si="1488"/>
        <v>0</v>
      </c>
      <c r="M523" s="162">
        <f t="shared" si="1488"/>
        <v>0</v>
      </c>
      <c r="N523" s="162">
        <f t="shared" si="1488"/>
        <v>0</v>
      </c>
      <c r="O523" s="162">
        <f t="shared" si="1488"/>
        <v>0</v>
      </c>
      <c r="P523" s="162">
        <f t="shared" si="1488"/>
        <v>0</v>
      </c>
      <c r="Q523" s="162">
        <f t="shared" si="1488"/>
        <v>0</v>
      </c>
      <c r="R523" s="162">
        <f t="shared" si="1488"/>
        <v>0</v>
      </c>
      <c r="S523" s="162">
        <f t="shared" si="1488"/>
        <v>0</v>
      </c>
      <c r="T523" s="162">
        <f t="shared" si="1488"/>
        <v>0</v>
      </c>
      <c r="U523" s="162">
        <f t="shared" si="1488"/>
        <v>0</v>
      </c>
      <c r="V523" s="162">
        <f t="shared" si="1488"/>
        <v>0</v>
      </c>
      <c r="W523" s="162">
        <f t="shared" si="1488"/>
        <v>0</v>
      </c>
      <c r="X523" s="162">
        <f t="shared" si="1488"/>
        <v>0</v>
      </c>
      <c r="Y523" s="162">
        <f t="shared" si="1488"/>
        <v>0</v>
      </c>
      <c r="Z523" s="162">
        <f t="shared" si="1488"/>
        <v>0</v>
      </c>
      <c r="AA523" s="162">
        <f t="shared" si="1488"/>
        <v>0</v>
      </c>
      <c r="AB523" s="162">
        <f t="shared" si="1488"/>
        <v>0</v>
      </c>
      <c r="AC523" s="162">
        <f t="shared" si="1488"/>
        <v>0</v>
      </c>
      <c r="AD523" s="162">
        <f t="shared" si="1488"/>
        <v>0</v>
      </c>
      <c r="AE523" s="162">
        <f t="shared" si="1488"/>
        <v>0</v>
      </c>
      <c r="AF523" s="162">
        <f t="shared" si="1488"/>
        <v>0</v>
      </c>
      <c r="AG523" s="162">
        <f t="shared" si="1488"/>
        <v>0</v>
      </c>
      <c r="AH523" s="162">
        <f t="shared" si="1488"/>
        <v>0</v>
      </c>
      <c r="AI523" s="162">
        <f t="shared" si="1488"/>
        <v>0</v>
      </c>
      <c r="AJ523" s="162">
        <f t="shared" si="1488"/>
        <v>0</v>
      </c>
      <c r="AK523" s="162">
        <f t="shared" si="1488"/>
        <v>0</v>
      </c>
      <c r="AL523" s="162">
        <f t="shared" ref="AL523:BQ523" si="1489">IF(AL$17="","",IF(AND(AL$17&gt;=$D523,AL$17&lt;=$E523),$F$514/($E523-$D523+1),0))</f>
        <v>0</v>
      </c>
      <c r="AM523" s="162">
        <f t="shared" si="1489"/>
        <v>0</v>
      </c>
      <c r="AN523" s="162">
        <f t="shared" si="1489"/>
        <v>0</v>
      </c>
      <c r="AO523" s="162">
        <f t="shared" si="1489"/>
        <v>0</v>
      </c>
      <c r="AP523" s="162">
        <f t="shared" si="1489"/>
        <v>0</v>
      </c>
      <c r="AQ523" s="162">
        <f t="shared" si="1489"/>
        <v>0</v>
      </c>
      <c r="AR523" s="162">
        <f t="shared" si="1489"/>
        <v>0</v>
      </c>
      <c r="AS523" s="162">
        <f t="shared" si="1489"/>
        <v>0</v>
      </c>
      <c r="AT523" s="162">
        <f t="shared" si="1489"/>
        <v>0</v>
      </c>
      <c r="AU523" s="162">
        <f t="shared" si="1489"/>
        <v>0</v>
      </c>
      <c r="AV523" s="162">
        <f t="shared" si="1489"/>
        <v>0</v>
      </c>
      <c r="AW523" s="162">
        <f t="shared" si="1489"/>
        <v>0</v>
      </c>
      <c r="AX523" s="162">
        <f t="shared" si="1489"/>
        <v>0</v>
      </c>
      <c r="AY523" s="162">
        <f t="shared" si="1489"/>
        <v>0</v>
      </c>
      <c r="AZ523" s="162">
        <f t="shared" si="1489"/>
        <v>0</v>
      </c>
      <c r="BA523" s="162">
        <f t="shared" si="1489"/>
        <v>0</v>
      </c>
      <c r="BB523" s="162">
        <f t="shared" si="1489"/>
        <v>0</v>
      </c>
      <c r="BC523" s="162">
        <f t="shared" si="1489"/>
        <v>0</v>
      </c>
      <c r="BD523" s="162">
        <f t="shared" si="1489"/>
        <v>0</v>
      </c>
      <c r="BE523" s="162">
        <f t="shared" si="1489"/>
        <v>0</v>
      </c>
      <c r="BF523" s="162">
        <f t="shared" si="1489"/>
        <v>0</v>
      </c>
      <c r="BG523" s="162">
        <f t="shared" si="1489"/>
        <v>0</v>
      </c>
      <c r="BH523" s="162">
        <f t="shared" si="1489"/>
        <v>0</v>
      </c>
      <c r="BI523" s="162">
        <f t="shared" si="1489"/>
        <v>0</v>
      </c>
      <c r="BJ523" s="162">
        <f t="shared" si="1489"/>
        <v>0</v>
      </c>
      <c r="BK523" s="162">
        <f t="shared" si="1489"/>
        <v>0</v>
      </c>
      <c r="BL523" s="162">
        <f t="shared" si="1489"/>
        <v>0</v>
      </c>
      <c r="BM523" s="162">
        <f t="shared" si="1489"/>
        <v>0</v>
      </c>
      <c r="BN523" s="162">
        <f t="shared" si="1489"/>
        <v>0</v>
      </c>
      <c r="BO523" s="162" t="str">
        <f t="shared" si="1489"/>
        <v/>
      </c>
      <c r="BP523" s="162" t="str">
        <f t="shared" si="1489"/>
        <v/>
      </c>
      <c r="BQ523" s="162" t="str">
        <f t="shared" si="1489"/>
        <v/>
      </c>
      <c r="BR523" s="162" t="str">
        <f t="shared" ref="BR523:DN523" si="1490">IF(BR$17="","",IF(AND(BR$17&gt;=$D523,BR$17&lt;=$E523),$F$514/($E523-$D523+1),0))</f>
        <v/>
      </c>
      <c r="BS523" s="162" t="str">
        <f t="shared" si="1490"/>
        <v/>
      </c>
      <c r="BT523" s="162" t="str">
        <f t="shared" si="1490"/>
        <v/>
      </c>
      <c r="BU523" s="162" t="str">
        <f t="shared" si="1490"/>
        <v/>
      </c>
      <c r="BV523" s="162" t="str">
        <f t="shared" si="1490"/>
        <v/>
      </c>
      <c r="BW523" s="162" t="str">
        <f t="shared" si="1490"/>
        <v/>
      </c>
      <c r="BX523" s="162" t="str">
        <f t="shared" si="1490"/>
        <v/>
      </c>
      <c r="BY523" s="162" t="str">
        <f t="shared" si="1490"/>
        <v/>
      </c>
      <c r="BZ523" s="162" t="str">
        <f t="shared" si="1490"/>
        <v/>
      </c>
      <c r="CA523" s="162" t="str">
        <f t="shared" si="1490"/>
        <v/>
      </c>
      <c r="CB523" s="162" t="str">
        <f t="shared" si="1490"/>
        <v/>
      </c>
      <c r="CC523" s="162" t="str">
        <f t="shared" si="1490"/>
        <v/>
      </c>
      <c r="CD523" s="162" t="str">
        <f t="shared" si="1490"/>
        <v/>
      </c>
      <c r="CE523" s="162" t="str">
        <f t="shared" si="1490"/>
        <v/>
      </c>
      <c r="CF523" s="162" t="str">
        <f t="shared" si="1490"/>
        <v/>
      </c>
      <c r="CG523" s="162" t="str">
        <f t="shared" si="1490"/>
        <v/>
      </c>
      <c r="CH523" s="162" t="str">
        <f t="shared" si="1490"/>
        <v/>
      </c>
      <c r="CI523" s="162" t="str">
        <f t="shared" si="1490"/>
        <v/>
      </c>
      <c r="CJ523" s="162" t="str">
        <f t="shared" si="1490"/>
        <v/>
      </c>
      <c r="CK523" s="162" t="str">
        <f t="shared" si="1490"/>
        <v/>
      </c>
      <c r="CL523" s="162" t="str">
        <f t="shared" si="1490"/>
        <v/>
      </c>
      <c r="CM523" s="162" t="str">
        <f t="shared" si="1490"/>
        <v/>
      </c>
      <c r="CN523" s="162" t="str">
        <f t="shared" si="1490"/>
        <v/>
      </c>
      <c r="CO523" s="162" t="str">
        <f t="shared" si="1490"/>
        <v/>
      </c>
      <c r="CP523" s="162" t="str">
        <f t="shared" si="1490"/>
        <v/>
      </c>
      <c r="CQ523" s="162" t="str">
        <f t="shared" si="1490"/>
        <v/>
      </c>
      <c r="CR523" s="162" t="str">
        <f t="shared" si="1490"/>
        <v/>
      </c>
      <c r="CS523" s="162" t="str">
        <f t="shared" si="1490"/>
        <v/>
      </c>
      <c r="CT523" s="162" t="str">
        <f t="shared" si="1490"/>
        <v/>
      </c>
      <c r="CU523" s="162" t="str">
        <f t="shared" si="1490"/>
        <v/>
      </c>
      <c r="CV523" s="162" t="str">
        <f t="shared" si="1490"/>
        <v/>
      </c>
      <c r="CW523" s="162" t="str">
        <f t="shared" si="1490"/>
        <v/>
      </c>
      <c r="CX523" s="162" t="str">
        <f t="shared" si="1490"/>
        <v/>
      </c>
      <c r="CY523" s="162" t="str">
        <f t="shared" si="1490"/>
        <v/>
      </c>
      <c r="CZ523" s="162" t="str">
        <f t="shared" si="1490"/>
        <v/>
      </c>
      <c r="DA523" s="162" t="str">
        <f t="shared" si="1490"/>
        <v/>
      </c>
      <c r="DB523" s="162" t="str">
        <f t="shared" si="1490"/>
        <v/>
      </c>
      <c r="DC523" s="162" t="str">
        <f t="shared" si="1490"/>
        <v/>
      </c>
      <c r="DD523" s="162" t="str">
        <f t="shared" si="1490"/>
        <v/>
      </c>
      <c r="DE523" s="162" t="str">
        <f t="shared" si="1490"/>
        <v/>
      </c>
      <c r="DF523" s="162" t="str">
        <f t="shared" si="1490"/>
        <v/>
      </c>
      <c r="DG523" s="162" t="str">
        <f t="shared" si="1490"/>
        <v/>
      </c>
      <c r="DH523" s="162" t="str">
        <f t="shared" si="1490"/>
        <v/>
      </c>
      <c r="DI523" s="162" t="str">
        <f t="shared" si="1490"/>
        <v/>
      </c>
      <c r="DJ523" s="162" t="str">
        <f t="shared" si="1490"/>
        <v/>
      </c>
      <c r="DK523" s="162" t="str">
        <f t="shared" si="1490"/>
        <v/>
      </c>
      <c r="DL523" s="162" t="str">
        <f t="shared" si="1490"/>
        <v/>
      </c>
      <c r="DM523" s="162" t="str">
        <f t="shared" si="1490"/>
        <v/>
      </c>
      <c r="DN523" s="162" t="str">
        <f t="shared" si="1490"/>
        <v/>
      </c>
      <c r="DO523" s="51">
        <f>SUM(F523:DN523)</f>
        <v>0</v>
      </c>
      <c r="DP523" s="50" t="s">
        <v>172</v>
      </c>
    </row>
    <row r="524" spans="3:120" s="29" customFormat="1" ht="15" customHeight="1">
      <c r="C524" s="120" t="str">
        <f>G492&amp;" "&amp;C492</f>
        <v>Phase B Development Charges</v>
      </c>
      <c r="D524" s="339">
        <f>G516</f>
        <v>1</v>
      </c>
      <c r="E524" s="339">
        <f>G518</f>
        <v>5</v>
      </c>
      <c r="F524" s="338">
        <f t="shared" ref="F524:AK524" si="1491">IF(F$17="","",IF(AND(F$17&gt;=$D524,F$17&lt;=$E524),$G$514/($E524-$D524+1),0))</f>
        <v>0</v>
      </c>
      <c r="G524" s="338">
        <f t="shared" si="1491"/>
        <v>0</v>
      </c>
      <c r="H524" s="338">
        <f t="shared" si="1491"/>
        <v>0</v>
      </c>
      <c r="I524" s="338">
        <f t="shared" si="1491"/>
        <v>0</v>
      </c>
      <c r="J524" s="338">
        <f t="shared" si="1491"/>
        <v>0</v>
      </c>
      <c r="K524" s="338">
        <f t="shared" si="1491"/>
        <v>0</v>
      </c>
      <c r="L524" s="338">
        <f t="shared" si="1491"/>
        <v>0</v>
      </c>
      <c r="M524" s="338">
        <f t="shared" si="1491"/>
        <v>0</v>
      </c>
      <c r="N524" s="338">
        <f t="shared" si="1491"/>
        <v>0</v>
      </c>
      <c r="O524" s="338">
        <f t="shared" si="1491"/>
        <v>0</v>
      </c>
      <c r="P524" s="338">
        <f t="shared" si="1491"/>
        <v>0</v>
      </c>
      <c r="Q524" s="338">
        <f t="shared" si="1491"/>
        <v>0</v>
      </c>
      <c r="R524" s="338">
        <f t="shared" si="1491"/>
        <v>0</v>
      </c>
      <c r="S524" s="338">
        <f t="shared" si="1491"/>
        <v>0</v>
      </c>
      <c r="T524" s="338">
        <f t="shared" si="1491"/>
        <v>0</v>
      </c>
      <c r="U524" s="338">
        <f t="shared" si="1491"/>
        <v>0</v>
      </c>
      <c r="V524" s="338">
        <f t="shared" si="1491"/>
        <v>0</v>
      </c>
      <c r="W524" s="338">
        <f t="shared" si="1491"/>
        <v>0</v>
      </c>
      <c r="X524" s="338">
        <f t="shared" si="1491"/>
        <v>0</v>
      </c>
      <c r="Y524" s="338">
        <f t="shared" si="1491"/>
        <v>0</v>
      </c>
      <c r="Z524" s="338">
        <f t="shared" si="1491"/>
        <v>0</v>
      </c>
      <c r="AA524" s="338">
        <f t="shared" si="1491"/>
        <v>0</v>
      </c>
      <c r="AB524" s="338">
        <f t="shared" si="1491"/>
        <v>0</v>
      </c>
      <c r="AC524" s="338">
        <f t="shared" si="1491"/>
        <v>0</v>
      </c>
      <c r="AD524" s="338">
        <f t="shared" si="1491"/>
        <v>0</v>
      </c>
      <c r="AE524" s="338">
        <f t="shared" si="1491"/>
        <v>0</v>
      </c>
      <c r="AF524" s="338">
        <f t="shared" si="1491"/>
        <v>0</v>
      </c>
      <c r="AG524" s="338">
        <f t="shared" si="1491"/>
        <v>0</v>
      </c>
      <c r="AH524" s="338">
        <f t="shared" si="1491"/>
        <v>0</v>
      </c>
      <c r="AI524" s="338">
        <f t="shared" si="1491"/>
        <v>0</v>
      </c>
      <c r="AJ524" s="338">
        <f t="shared" si="1491"/>
        <v>0</v>
      </c>
      <c r="AK524" s="338">
        <f t="shared" si="1491"/>
        <v>0</v>
      </c>
      <c r="AL524" s="338">
        <f t="shared" ref="AL524:BQ524" si="1492">IF(AL$17="","",IF(AND(AL$17&gt;=$D524,AL$17&lt;=$E524),$G$514/($E524-$D524+1),0))</f>
        <v>0</v>
      </c>
      <c r="AM524" s="338">
        <f t="shared" si="1492"/>
        <v>0</v>
      </c>
      <c r="AN524" s="338">
        <f t="shared" si="1492"/>
        <v>0</v>
      </c>
      <c r="AO524" s="338">
        <f t="shared" si="1492"/>
        <v>0</v>
      </c>
      <c r="AP524" s="338">
        <f t="shared" si="1492"/>
        <v>0</v>
      </c>
      <c r="AQ524" s="338">
        <f t="shared" si="1492"/>
        <v>0</v>
      </c>
      <c r="AR524" s="338">
        <f t="shared" si="1492"/>
        <v>0</v>
      </c>
      <c r="AS524" s="338">
        <f t="shared" si="1492"/>
        <v>0</v>
      </c>
      <c r="AT524" s="338">
        <f t="shared" si="1492"/>
        <v>0</v>
      </c>
      <c r="AU524" s="338">
        <f t="shared" si="1492"/>
        <v>0</v>
      </c>
      <c r="AV524" s="338">
        <f t="shared" si="1492"/>
        <v>0</v>
      </c>
      <c r="AW524" s="338">
        <f t="shared" si="1492"/>
        <v>0</v>
      </c>
      <c r="AX524" s="338">
        <f t="shared" si="1492"/>
        <v>0</v>
      </c>
      <c r="AY524" s="338">
        <f t="shared" si="1492"/>
        <v>0</v>
      </c>
      <c r="AZ524" s="338">
        <f t="shared" si="1492"/>
        <v>0</v>
      </c>
      <c r="BA524" s="338">
        <f t="shared" si="1492"/>
        <v>0</v>
      </c>
      <c r="BB524" s="338">
        <f t="shared" si="1492"/>
        <v>0</v>
      </c>
      <c r="BC524" s="338">
        <f t="shared" si="1492"/>
        <v>0</v>
      </c>
      <c r="BD524" s="338">
        <f t="shared" si="1492"/>
        <v>0</v>
      </c>
      <c r="BE524" s="338">
        <f t="shared" si="1492"/>
        <v>0</v>
      </c>
      <c r="BF524" s="338">
        <f t="shared" si="1492"/>
        <v>0</v>
      </c>
      <c r="BG524" s="338">
        <f t="shared" si="1492"/>
        <v>0</v>
      </c>
      <c r="BH524" s="338">
        <f t="shared" si="1492"/>
        <v>0</v>
      </c>
      <c r="BI524" s="338">
        <f t="shared" si="1492"/>
        <v>0</v>
      </c>
      <c r="BJ524" s="338">
        <f t="shared" si="1492"/>
        <v>0</v>
      </c>
      <c r="BK524" s="338">
        <f t="shared" si="1492"/>
        <v>0</v>
      </c>
      <c r="BL524" s="338">
        <f t="shared" si="1492"/>
        <v>0</v>
      </c>
      <c r="BM524" s="338">
        <f t="shared" si="1492"/>
        <v>0</v>
      </c>
      <c r="BN524" s="338">
        <f t="shared" si="1492"/>
        <v>0</v>
      </c>
      <c r="BO524" s="338" t="str">
        <f t="shared" si="1492"/>
        <v/>
      </c>
      <c r="BP524" s="338" t="str">
        <f t="shared" si="1492"/>
        <v/>
      </c>
      <c r="BQ524" s="338" t="str">
        <f t="shared" si="1492"/>
        <v/>
      </c>
      <c r="BR524" s="338" t="str">
        <f t="shared" ref="BR524:DN524" si="1493">IF(BR$17="","",IF(AND(BR$17&gt;=$D524,BR$17&lt;=$E524),$G$514/($E524-$D524+1),0))</f>
        <v/>
      </c>
      <c r="BS524" s="338" t="str">
        <f t="shared" si="1493"/>
        <v/>
      </c>
      <c r="BT524" s="338" t="str">
        <f t="shared" si="1493"/>
        <v/>
      </c>
      <c r="BU524" s="338" t="str">
        <f t="shared" si="1493"/>
        <v/>
      </c>
      <c r="BV524" s="338" t="str">
        <f t="shared" si="1493"/>
        <v/>
      </c>
      <c r="BW524" s="338" t="str">
        <f t="shared" si="1493"/>
        <v/>
      </c>
      <c r="BX524" s="338" t="str">
        <f t="shared" si="1493"/>
        <v/>
      </c>
      <c r="BY524" s="338" t="str">
        <f t="shared" si="1493"/>
        <v/>
      </c>
      <c r="BZ524" s="338" t="str">
        <f t="shared" si="1493"/>
        <v/>
      </c>
      <c r="CA524" s="338" t="str">
        <f t="shared" si="1493"/>
        <v/>
      </c>
      <c r="CB524" s="338" t="str">
        <f t="shared" si="1493"/>
        <v/>
      </c>
      <c r="CC524" s="338" t="str">
        <f t="shared" si="1493"/>
        <v/>
      </c>
      <c r="CD524" s="338" t="str">
        <f t="shared" si="1493"/>
        <v/>
      </c>
      <c r="CE524" s="338" t="str">
        <f t="shared" si="1493"/>
        <v/>
      </c>
      <c r="CF524" s="338" t="str">
        <f t="shared" si="1493"/>
        <v/>
      </c>
      <c r="CG524" s="338" t="str">
        <f t="shared" si="1493"/>
        <v/>
      </c>
      <c r="CH524" s="338" t="str">
        <f t="shared" si="1493"/>
        <v/>
      </c>
      <c r="CI524" s="338" t="str">
        <f t="shared" si="1493"/>
        <v/>
      </c>
      <c r="CJ524" s="338" t="str">
        <f t="shared" si="1493"/>
        <v/>
      </c>
      <c r="CK524" s="338" t="str">
        <f t="shared" si="1493"/>
        <v/>
      </c>
      <c r="CL524" s="338" t="str">
        <f t="shared" si="1493"/>
        <v/>
      </c>
      <c r="CM524" s="338" t="str">
        <f t="shared" si="1493"/>
        <v/>
      </c>
      <c r="CN524" s="338" t="str">
        <f t="shared" si="1493"/>
        <v/>
      </c>
      <c r="CO524" s="338" t="str">
        <f t="shared" si="1493"/>
        <v/>
      </c>
      <c r="CP524" s="338" t="str">
        <f t="shared" si="1493"/>
        <v/>
      </c>
      <c r="CQ524" s="338" t="str">
        <f t="shared" si="1493"/>
        <v/>
      </c>
      <c r="CR524" s="338" t="str">
        <f t="shared" si="1493"/>
        <v/>
      </c>
      <c r="CS524" s="338" t="str">
        <f t="shared" si="1493"/>
        <v/>
      </c>
      <c r="CT524" s="338" t="str">
        <f t="shared" si="1493"/>
        <v/>
      </c>
      <c r="CU524" s="338" t="str">
        <f t="shared" si="1493"/>
        <v/>
      </c>
      <c r="CV524" s="338" t="str">
        <f t="shared" si="1493"/>
        <v/>
      </c>
      <c r="CW524" s="338" t="str">
        <f t="shared" si="1493"/>
        <v/>
      </c>
      <c r="CX524" s="338" t="str">
        <f t="shared" si="1493"/>
        <v/>
      </c>
      <c r="CY524" s="338" t="str">
        <f t="shared" si="1493"/>
        <v/>
      </c>
      <c r="CZ524" s="338" t="str">
        <f t="shared" si="1493"/>
        <v/>
      </c>
      <c r="DA524" s="338" t="str">
        <f t="shared" si="1493"/>
        <v/>
      </c>
      <c r="DB524" s="338" t="str">
        <f t="shared" si="1493"/>
        <v/>
      </c>
      <c r="DC524" s="338" t="str">
        <f t="shared" si="1493"/>
        <v/>
      </c>
      <c r="DD524" s="338" t="str">
        <f t="shared" si="1493"/>
        <v/>
      </c>
      <c r="DE524" s="338" t="str">
        <f t="shared" si="1493"/>
        <v/>
      </c>
      <c r="DF524" s="338" t="str">
        <f t="shared" si="1493"/>
        <v/>
      </c>
      <c r="DG524" s="338" t="str">
        <f t="shared" si="1493"/>
        <v/>
      </c>
      <c r="DH524" s="338" t="str">
        <f t="shared" si="1493"/>
        <v/>
      </c>
      <c r="DI524" s="338" t="str">
        <f t="shared" si="1493"/>
        <v/>
      </c>
      <c r="DJ524" s="338" t="str">
        <f t="shared" si="1493"/>
        <v/>
      </c>
      <c r="DK524" s="338" t="str">
        <f t="shared" si="1493"/>
        <v/>
      </c>
      <c r="DL524" s="338" t="str">
        <f t="shared" si="1493"/>
        <v/>
      </c>
      <c r="DM524" s="338" t="str">
        <f t="shared" si="1493"/>
        <v/>
      </c>
      <c r="DN524" s="338" t="str">
        <f t="shared" si="1493"/>
        <v/>
      </c>
      <c r="DO524" s="60">
        <f>SUM(F524:DN524)</f>
        <v>0</v>
      </c>
      <c r="DP524" s="50" t="s">
        <v>172</v>
      </c>
    </row>
    <row r="525" spans="3:120" s="29" customFormat="1" ht="15" customHeight="1">
      <c r="C525" s="239" t="str">
        <f>"Total "&amp;C492</f>
        <v>Total Development Charges</v>
      </c>
      <c r="D525" s="337">
        <f>D516</f>
        <v>1</v>
      </c>
      <c r="E525" s="337">
        <f>D518</f>
        <v>5</v>
      </c>
      <c r="F525" s="336">
        <f t="shared" ref="F525:AK525" si="1494">IF(F$17="","",IF($E$521=0,SUM(F523:F524),IF(AND(F$17&gt;=$D525,F$17&lt;=$E525),$D$514/($E525-$D525+1),0)))</f>
        <v>0</v>
      </c>
      <c r="G525" s="336">
        <f t="shared" si="1494"/>
        <v>0</v>
      </c>
      <c r="H525" s="336">
        <f t="shared" si="1494"/>
        <v>0</v>
      </c>
      <c r="I525" s="336">
        <f t="shared" si="1494"/>
        <v>0</v>
      </c>
      <c r="J525" s="336">
        <f t="shared" si="1494"/>
        <v>0</v>
      </c>
      <c r="K525" s="336">
        <f t="shared" si="1494"/>
        <v>0</v>
      </c>
      <c r="L525" s="336">
        <f t="shared" si="1494"/>
        <v>0</v>
      </c>
      <c r="M525" s="336">
        <f t="shared" si="1494"/>
        <v>0</v>
      </c>
      <c r="N525" s="336">
        <f t="shared" si="1494"/>
        <v>0</v>
      </c>
      <c r="O525" s="336">
        <f t="shared" si="1494"/>
        <v>0</v>
      </c>
      <c r="P525" s="336">
        <f t="shared" si="1494"/>
        <v>0</v>
      </c>
      <c r="Q525" s="336">
        <f t="shared" si="1494"/>
        <v>0</v>
      </c>
      <c r="R525" s="336">
        <f t="shared" si="1494"/>
        <v>0</v>
      </c>
      <c r="S525" s="336">
        <f t="shared" si="1494"/>
        <v>0</v>
      </c>
      <c r="T525" s="336">
        <f t="shared" si="1494"/>
        <v>0</v>
      </c>
      <c r="U525" s="336">
        <f t="shared" si="1494"/>
        <v>0</v>
      </c>
      <c r="V525" s="336">
        <f t="shared" si="1494"/>
        <v>0</v>
      </c>
      <c r="W525" s="336">
        <f t="shared" si="1494"/>
        <v>0</v>
      </c>
      <c r="X525" s="336">
        <f t="shared" si="1494"/>
        <v>0</v>
      </c>
      <c r="Y525" s="336">
        <f t="shared" si="1494"/>
        <v>0</v>
      </c>
      <c r="Z525" s="336">
        <f t="shared" si="1494"/>
        <v>0</v>
      </c>
      <c r="AA525" s="336">
        <f t="shared" si="1494"/>
        <v>0</v>
      </c>
      <c r="AB525" s="336">
        <f t="shared" si="1494"/>
        <v>0</v>
      </c>
      <c r="AC525" s="336">
        <f t="shared" si="1494"/>
        <v>0</v>
      </c>
      <c r="AD525" s="336">
        <f t="shared" si="1494"/>
        <v>0</v>
      </c>
      <c r="AE525" s="336">
        <f t="shared" si="1494"/>
        <v>0</v>
      </c>
      <c r="AF525" s="336">
        <f t="shared" si="1494"/>
        <v>0</v>
      </c>
      <c r="AG525" s="336">
        <f t="shared" si="1494"/>
        <v>0</v>
      </c>
      <c r="AH525" s="336">
        <f t="shared" si="1494"/>
        <v>0</v>
      </c>
      <c r="AI525" s="336">
        <f t="shared" si="1494"/>
        <v>0</v>
      </c>
      <c r="AJ525" s="336">
        <f t="shared" si="1494"/>
        <v>0</v>
      </c>
      <c r="AK525" s="336">
        <f t="shared" si="1494"/>
        <v>0</v>
      </c>
      <c r="AL525" s="336">
        <f t="shared" ref="AL525:BQ525" si="1495">IF(AL$17="","",IF($E$521=0,SUM(AL523:AL524),IF(AND(AL$17&gt;=$D525,AL$17&lt;=$E525),$D$514/($E525-$D525+1),0)))</f>
        <v>0</v>
      </c>
      <c r="AM525" s="336">
        <f t="shared" si="1495"/>
        <v>0</v>
      </c>
      <c r="AN525" s="336">
        <f t="shared" si="1495"/>
        <v>0</v>
      </c>
      <c r="AO525" s="336">
        <f t="shared" si="1495"/>
        <v>0</v>
      </c>
      <c r="AP525" s="336">
        <f t="shared" si="1495"/>
        <v>0</v>
      </c>
      <c r="AQ525" s="336">
        <f t="shared" si="1495"/>
        <v>0</v>
      </c>
      <c r="AR525" s="336">
        <f t="shared" si="1495"/>
        <v>0</v>
      </c>
      <c r="AS525" s="336">
        <f t="shared" si="1495"/>
        <v>0</v>
      </c>
      <c r="AT525" s="336">
        <f t="shared" si="1495"/>
        <v>0</v>
      </c>
      <c r="AU525" s="336">
        <f t="shared" si="1495"/>
        <v>0</v>
      </c>
      <c r="AV525" s="336">
        <f t="shared" si="1495"/>
        <v>0</v>
      </c>
      <c r="AW525" s="336">
        <f t="shared" si="1495"/>
        <v>0</v>
      </c>
      <c r="AX525" s="336">
        <f t="shared" si="1495"/>
        <v>0</v>
      </c>
      <c r="AY525" s="336">
        <f t="shared" si="1495"/>
        <v>0</v>
      </c>
      <c r="AZ525" s="336">
        <f t="shared" si="1495"/>
        <v>0</v>
      </c>
      <c r="BA525" s="336">
        <f t="shared" si="1495"/>
        <v>0</v>
      </c>
      <c r="BB525" s="336">
        <f t="shared" si="1495"/>
        <v>0</v>
      </c>
      <c r="BC525" s="336">
        <f t="shared" si="1495"/>
        <v>0</v>
      </c>
      <c r="BD525" s="336">
        <f t="shared" si="1495"/>
        <v>0</v>
      </c>
      <c r="BE525" s="336">
        <f t="shared" si="1495"/>
        <v>0</v>
      </c>
      <c r="BF525" s="336">
        <f t="shared" si="1495"/>
        <v>0</v>
      </c>
      <c r="BG525" s="336">
        <f t="shared" si="1495"/>
        <v>0</v>
      </c>
      <c r="BH525" s="336">
        <f t="shared" si="1495"/>
        <v>0</v>
      </c>
      <c r="BI525" s="336">
        <f t="shared" si="1495"/>
        <v>0</v>
      </c>
      <c r="BJ525" s="336">
        <f t="shared" si="1495"/>
        <v>0</v>
      </c>
      <c r="BK525" s="336">
        <f t="shared" si="1495"/>
        <v>0</v>
      </c>
      <c r="BL525" s="336">
        <f t="shared" si="1495"/>
        <v>0</v>
      </c>
      <c r="BM525" s="336">
        <f t="shared" si="1495"/>
        <v>0</v>
      </c>
      <c r="BN525" s="336">
        <f t="shared" si="1495"/>
        <v>0</v>
      </c>
      <c r="BO525" s="336" t="str">
        <f t="shared" si="1495"/>
        <v/>
      </c>
      <c r="BP525" s="336" t="str">
        <f t="shared" si="1495"/>
        <v/>
      </c>
      <c r="BQ525" s="336" t="str">
        <f t="shared" si="1495"/>
        <v/>
      </c>
      <c r="BR525" s="336" t="str">
        <f t="shared" ref="BR525:CA525" si="1496">IF(BR$17="","",IF($E$521=0,SUM(BR523:BR524),IF(AND(BR$17&gt;=$D525,BR$17&lt;=$E525),$D$514/($E525-$D525+1),0)))</f>
        <v/>
      </c>
      <c r="BS525" s="336" t="str">
        <f t="shared" si="1496"/>
        <v/>
      </c>
      <c r="BT525" s="336" t="str">
        <f t="shared" si="1496"/>
        <v/>
      </c>
      <c r="BU525" s="336" t="str">
        <f t="shared" si="1496"/>
        <v/>
      </c>
      <c r="BV525" s="336" t="str">
        <f t="shared" si="1496"/>
        <v/>
      </c>
      <c r="BW525" s="336" t="str">
        <f t="shared" si="1496"/>
        <v/>
      </c>
      <c r="BX525" s="336" t="str">
        <f t="shared" si="1496"/>
        <v/>
      </c>
      <c r="BY525" s="336" t="str">
        <f t="shared" si="1496"/>
        <v/>
      </c>
      <c r="BZ525" s="336" t="str">
        <f t="shared" si="1496"/>
        <v/>
      </c>
      <c r="CA525" s="336" t="str">
        <f t="shared" si="1496"/>
        <v/>
      </c>
      <c r="CB525" s="336" t="str">
        <f t="shared" ref="CB525:DN525" si="1497">IF(CB$17="","",IF($E$521=0,SUM(CB523:CB524),IF(AND(CB$17&gt;=$D525,CB$17&lt;=$E525),$D$514/($E525-$D525+1),0)))</f>
        <v/>
      </c>
      <c r="CC525" s="336" t="str">
        <f t="shared" si="1497"/>
        <v/>
      </c>
      <c r="CD525" s="336" t="str">
        <f t="shared" si="1497"/>
        <v/>
      </c>
      <c r="CE525" s="336" t="str">
        <f t="shared" si="1497"/>
        <v/>
      </c>
      <c r="CF525" s="336" t="str">
        <f t="shared" si="1497"/>
        <v/>
      </c>
      <c r="CG525" s="336" t="str">
        <f t="shared" si="1497"/>
        <v/>
      </c>
      <c r="CH525" s="336" t="str">
        <f t="shared" si="1497"/>
        <v/>
      </c>
      <c r="CI525" s="336" t="str">
        <f t="shared" si="1497"/>
        <v/>
      </c>
      <c r="CJ525" s="336" t="str">
        <f t="shared" si="1497"/>
        <v/>
      </c>
      <c r="CK525" s="336" t="str">
        <f t="shared" si="1497"/>
        <v/>
      </c>
      <c r="CL525" s="336" t="str">
        <f t="shared" si="1497"/>
        <v/>
      </c>
      <c r="CM525" s="336" t="str">
        <f t="shared" si="1497"/>
        <v/>
      </c>
      <c r="CN525" s="336" t="str">
        <f t="shared" si="1497"/>
        <v/>
      </c>
      <c r="CO525" s="336" t="str">
        <f t="shared" si="1497"/>
        <v/>
      </c>
      <c r="CP525" s="336" t="str">
        <f t="shared" si="1497"/>
        <v/>
      </c>
      <c r="CQ525" s="336" t="str">
        <f t="shared" si="1497"/>
        <v/>
      </c>
      <c r="CR525" s="336" t="str">
        <f t="shared" si="1497"/>
        <v/>
      </c>
      <c r="CS525" s="336" t="str">
        <f t="shared" si="1497"/>
        <v/>
      </c>
      <c r="CT525" s="336" t="str">
        <f t="shared" si="1497"/>
        <v/>
      </c>
      <c r="CU525" s="336" t="str">
        <f t="shared" si="1497"/>
        <v/>
      </c>
      <c r="CV525" s="336" t="str">
        <f t="shared" si="1497"/>
        <v/>
      </c>
      <c r="CW525" s="336" t="str">
        <f t="shared" si="1497"/>
        <v/>
      </c>
      <c r="CX525" s="336" t="str">
        <f t="shared" si="1497"/>
        <v/>
      </c>
      <c r="CY525" s="336" t="str">
        <f t="shared" si="1497"/>
        <v/>
      </c>
      <c r="CZ525" s="336" t="str">
        <f t="shared" si="1497"/>
        <v/>
      </c>
      <c r="DA525" s="336" t="str">
        <f t="shared" si="1497"/>
        <v/>
      </c>
      <c r="DB525" s="336" t="str">
        <f t="shared" si="1497"/>
        <v/>
      </c>
      <c r="DC525" s="336" t="str">
        <f t="shared" si="1497"/>
        <v/>
      </c>
      <c r="DD525" s="336" t="str">
        <f t="shared" si="1497"/>
        <v/>
      </c>
      <c r="DE525" s="336" t="str">
        <f t="shared" si="1497"/>
        <v/>
      </c>
      <c r="DF525" s="336" t="str">
        <f t="shared" si="1497"/>
        <v/>
      </c>
      <c r="DG525" s="336" t="str">
        <f t="shared" si="1497"/>
        <v/>
      </c>
      <c r="DH525" s="336" t="str">
        <f t="shared" si="1497"/>
        <v/>
      </c>
      <c r="DI525" s="336" t="str">
        <f t="shared" si="1497"/>
        <v/>
      </c>
      <c r="DJ525" s="336" t="str">
        <f t="shared" si="1497"/>
        <v/>
      </c>
      <c r="DK525" s="336" t="str">
        <f t="shared" si="1497"/>
        <v/>
      </c>
      <c r="DL525" s="336" t="str">
        <f t="shared" si="1497"/>
        <v/>
      </c>
      <c r="DM525" s="336" t="str">
        <f t="shared" si="1497"/>
        <v/>
      </c>
      <c r="DN525" s="336" t="str">
        <f t="shared" si="1497"/>
        <v/>
      </c>
      <c r="DO525" s="51">
        <f>SUM(F525:DN525)</f>
        <v>0</v>
      </c>
      <c r="DP525" s="50" t="s">
        <v>172</v>
      </c>
    </row>
    <row r="526" spans="3:120" s="29" customFormat="1" ht="15" customHeight="1">
      <c r="C526" s="120"/>
      <c r="D526" s="242"/>
      <c r="E526" s="243"/>
      <c r="F526" s="242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50" t="s">
        <v>172</v>
      </c>
    </row>
    <row r="527" spans="3:120" s="29" customFormat="1" ht="15" customHeight="1">
      <c r="C527" s="120"/>
      <c r="D527" s="242"/>
      <c r="E527" s="243"/>
      <c r="DO527" s="18"/>
      <c r="DP527" s="50" t="s">
        <v>172</v>
      </c>
    </row>
    <row r="528" spans="3:120" s="29" customFormat="1" ht="15" customHeight="1">
      <c r="C528" s="326"/>
      <c r="D528" s="249" t="s">
        <v>296</v>
      </c>
      <c r="E528" s="249" t="s">
        <v>303</v>
      </c>
      <c r="F528" s="249" t="s">
        <v>295</v>
      </c>
      <c r="G528" s="249" t="s">
        <v>294</v>
      </c>
      <c r="DO528" s="18"/>
      <c r="DP528" s="50" t="s">
        <v>172</v>
      </c>
    </row>
    <row r="529" spans="3:120" s="29" customFormat="1" ht="15" customHeight="1">
      <c r="C529" s="29" t="s">
        <v>6</v>
      </c>
      <c r="D529" s="503">
        <f>IF(F$17="","",IF(E529="",F529+G529,E529))</f>
        <v>14985250</v>
      </c>
      <c r="E529" s="50"/>
      <c r="F529" s="503">
        <f>F514+IF(D447="",F447,D447)+IF(D433="",F433,D433)+IF(D463="",F463,D463)+IF(D478="",F478,D478)</f>
        <v>14985250</v>
      </c>
      <c r="G529" s="503">
        <f>G514+G447+G433</f>
        <v>0</v>
      </c>
      <c r="DO529" s="18"/>
      <c r="DP529" s="50" t="s">
        <v>172</v>
      </c>
    </row>
    <row r="530" spans="3:120" s="29" customFormat="1" ht="15" customHeight="1">
      <c r="C530" s="120"/>
      <c r="D530" s="242"/>
      <c r="E530" s="243"/>
      <c r="F530" s="242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50" t="s">
        <v>172</v>
      </c>
    </row>
    <row r="531" spans="3:120" s="29" customFormat="1" ht="15" customHeight="1">
      <c r="C531" s="133" t="s">
        <v>6</v>
      </c>
      <c r="D531" s="33"/>
      <c r="E531" s="33"/>
      <c r="F531" s="242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50" t="s">
        <v>172</v>
      </c>
    </row>
    <row r="532" spans="3:120" s="29" customFormat="1" ht="15" customHeight="1">
      <c r="C532" s="120" t="str">
        <f>C531</f>
        <v>Total Acquisition Cost</v>
      </c>
      <c r="D532" s="330"/>
      <c r="E532" s="330"/>
      <c r="F532" s="503">
        <f>IF(F$17="","",F525+F487+F472+F457+F439)</f>
        <v>14985250</v>
      </c>
      <c r="G532" s="162">
        <f t="shared" ref="G532:AL532" si="1498">IF(G$17="","",G525+G457+G439)</f>
        <v>0</v>
      </c>
      <c r="H532" s="162">
        <f t="shared" si="1498"/>
        <v>0</v>
      </c>
      <c r="I532" s="162">
        <f t="shared" si="1498"/>
        <v>0</v>
      </c>
      <c r="J532" s="162">
        <f t="shared" si="1498"/>
        <v>0</v>
      </c>
      <c r="K532" s="162">
        <f t="shared" si="1498"/>
        <v>0</v>
      </c>
      <c r="L532" s="162">
        <f t="shared" si="1498"/>
        <v>0</v>
      </c>
      <c r="M532" s="162">
        <f t="shared" si="1498"/>
        <v>0</v>
      </c>
      <c r="N532" s="162">
        <f t="shared" si="1498"/>
        <v>0</v>
      </c>
      <c r="O532" s="162">
        <f t="shared" si="1498"/>
        <v>0</v>
      </c>
      <c r="P532" s="162">
        <f t="shared" si="1498"/>
        <v>0</v>
      </c>
      <c r="Q532" s="162">
        <f t="shared" si="1498"/>
        <v>0</v>
      </c>
      <c r="R532" s="162">
        <f t="shared" si="1498"/>
        <v>0</v>
      </c>
      <c r="S532" s="162">
        <f t="shared" si="1498"/>
        <v>0</v>
      </c>
      <c r="T532" s="162">
        <f t="shared" si="1498"/>
        <v>0</v>
      </c>
      <c r="U532" s="162">
        <f t="shared" si="1498"/>
        <v>0</v>
      </c>
      <c r="V532" s="162">
        <f t="shared" si="1498"/>
        <v>0</v>
      </c>
      <c r="W532" s="162">
        <f t="shared" si="1498"/>
        <v>0</v>
      </c>
      <c r="X532" s="162">
        <f t="shared" si="1498"/>
        <v>0</v>
      </c>
      <c r="Y532" s="162">
        <f t="shared" si="1498"/>
        <v>0</v>
      </c>
      <c r="Z532" s="162">
        <f t="shared" si="1498"/>
        <v>0</v>
      </c>
      <c r="AA532" s="162">
        <f t="shared" si="1498"/>
        <v>0</v>
      </c>
      <c r="AB532" s="162">
        <f t="shared" si="1498"/>
        <v>0</v>
      </c>
      <c r="AC532" s="162">
        <f t="shared" si="1498"/>
        <v>0</v>
      </c>
      <c r="AD532" s="162">
        <f t="shared" si="1498"/>
        <v>0</v>
      </c>
      <c r="AE532" s="162">
        <f t="shared" si="1498"/>
        <v>0</v>
      </c>
      <c r="AF532" s="162">
        <f t="shared" si="1498"/>
        <v>0</v>
      </c>
      <c r="AG532" s="162">
        <f t="shared" si="1498"/>
        <v>0</v>
      </c>
      <c r="AH532" s="162">
        <f t="shared" si="1498"/>
        <v>0</v>
      </c>
      <c r="AI532" s="162">
        <f t="shared" si="1498"/>
        <v>0</v>
      </c>
      <c r="AJ532" s="162">
        <f t="shared" si="1498"/>
        <v>0</v>
      </c>
      <c r="AK532" s="162">
        <f t="shared" si="1498"/>
        <v>0</v>
      </c>
      <c r="AL532" s="162">
        <f t="shared" si="1498"/>
        <v>0</v>
      </c>
      <c r="AM532" s="162">
        <f t="shared" ref="AM532:BR532" si="1499">IF(AM$17="","",AM525+AM457+AM439)</f>
        <v>0</v>
      </c>
      <c r="AN532" s="162">
        <f t="shared" si="1499"/>
        <v>0</v>
      </c>
      <c r="AO532" s="162">
        <f t="shared" si="1499"/>
        <v>0</v>
      </c>
      <c r="AP532" s="162">
        <f t="shared" si="1499"/>
        <v>0</v>
      </c>
      <c r="AQ532" s="162">
        <f t="shared" si="1499"/>
        <v>0</v>
      </c>
      <c r="AR532" s="162">
        <f t="shared" si="1499"/>
        <v>0</v>
      </c>
      <c r="AS532" s="162">
        <f t="shared" si="1499"/>
        <v>0</v>
      </c>
      <c r="AT532" s="162">
        <f t="shared" si="1499"/>
        <v>0</v>
      </c>
      <c r="AU532" s="162">
        <f t="shared" si="1499"/>
        <v>0</v>
      </c>
      <c r="AV532" s="162">
        <f t="shared" si="1499"/>
        <v>0</v>
      </c>
      <c r="AW532" s="162">
        <f t="shared" si="1499"/>
        <v>0</v>
      </c>
      <c r="AX532" s="162">
        <f t="shared" si="1499"/>
        <v>0</v>
      </c>
      <c r="AY532" s="162">
        <f t="shared" si="1499"/>
        <v>0</v>
      </c>
      <c r="AZ532" s="162">
        <f t="shared" si="1499"/>
        <v>0</v>
      </c>
      <c r="BA532" s="162">
        <f t="shared" si="1499"/>
        <v>0</v>
      </c>
      <c r="BB532" s="162">
        <f t="shared" si="1499"/>
        <v>0</v>
      </c>
      <c r="BC532" s="162">
        <f t="shared" si="1499"/>
        <v>0</v>
      </c>
      <c r="BD532" s="162">
        <f t="shared" si="1499"/>
        <v>0</v>
      </c>
      <c r="BE532" s="162">
        <f t="shared" si="1499"/>
        <v>0</v>
      </c>
      <c r="BF532" s="162">
        <f t="shared" si="1499"/>
        <v>0</v>
      </c>
      <c r="BG532" s="162">
        <f t="shared" si="1499"/>
        <v>0</v>
      </c>
      <c r="BH532" s="162">
        <f t="shared" si="1499"/>
        <v>0</v>
      </c>
      <c r="BI532" s="162">
        <f t="shared" si="1499"/>
        <v>0</v>
      </c>
      <c r="BJ532" s="162">
        <f t="shared" si="1499"/>
        <v>0</v>
      </c>
      <c r="BK532" s="162">
        <f t="shared" si="1499"/>
        <v>0</v>
      </c>
      <c r="BL532" s="162">
        <f t="shared" si="1499"/>
        <v>0</v>
      </c>
      <c r="BM532" s="162">
        <f t="shared" si="1499"/>
        <v>0</v>
      </c>
      <c r="BN532" s="162">
        <f t="shared" si="1499"/>
        <v>0</v>
      </c>
      <c r="BO532" s="162" t="str">
        <f t="shared" si="1499"/>
        <v/>
      </c>
      <c r="BP532" s="162" t="str">
        <f t="shared" si="1499"/>
        <v/>
      </c>
      <c r="BQ532" s="162" t="str">
        <f t="shared" si="1499"/>
        <v/>
      </c>
      <c r="BR532" s="162" t="str">
        <f t="shared" si="1499"/>
        <v/>
      </c>
      <c r="BS532" s="162" t="str">
        <f t="shared" ref="BS532:CA532" si="1500">IF(BS$17="","",BS525+BS457+BS439)</f>
        <v/>
      </c>
      <c r="BT532" s="162" t="str">
        <f t="shared" si="1500"/>
        <v/>
      </c>
      <c r="BU532" s="162" t="str">
        <f t="shared" si="1500"/>
        <v/>
      </c>
      <c r="BV532" s="162" t="str">
        <f t="shared" si="1500"/>
        <v/>
      </c>
      <c r="BW532" s="162" t="str">
        <f t="shared" si="1500"/>
        <v/>
      </c>
      <c r="BX532" s="162" t="str">
        <f t="shared" si="1500"/>
        <v/>
      </c>
      <c r="BY532" s="162" t="str">
        <f t="shared" si="1500"/>
        <v/>
      </c>
      <c r="BZ532" s="162" t="str">
        <f t="shared" si="1500"/>
        <v/>
      </c>
      <c r="CA532" s="162" t="str">
        <f t="shared" si="1500"/>
        <v/>
      </c>
      <c r="CB532" s="162" t="str">
        <f t="shared" ref="CB532:DN532" si="1501">IF(CB$17="","",CB525+CB457+CB439)</f>
        <v/>
      </c>
      <c r="CC532" s="162" t="str">
        <f t="shared" si="1501"/>
        <v/>
      </c>
      <c r="CD532" s="162" t="str">
        <f t="shared" si="1501"/>
        <v/>
      </c>
      <c r="CE532" s="162" t="str">
        <f t="shared" si="1501"/>
        <v/>
      </c>
      <c r="CF532" s="162" t="str">
        <f t="shared" si="1501"/>
        <v/>
      </c>
      <c r="CG532" s="162" t="str">
        <f t="shared" si="1501"/>
        <v/>
      </c>
      <c r="CH532" s="162" t="str">
        <f t="shared" si="1501"/>
        <v/>
      </c>
      <c r="CI532" s="162" t="str">
        <f t="shared" si="1501"/>
        <v/>
      </c>
      <c r="CJ532" s="162" t="str">
        <f t="shared" si="1501"/>
        <v/>
      </c>
      <c r="CK532" s="162" t="str">
        <f t="shared" si="1501"/>
        <v/>
      </c>
      <c r="CL532" s="162" t="str">
        <f t="shared" si="1501"/>
        <v/>
      </c>
      <c r="CM532" s="162" t="str">
        <f t="shared" si="1501"/>
        <v/>
      </c>
      <c r="CN532" s="162" t="str">
        <f t="shared" si="1501"/>
        <v/>
      </c>
      <c r="CO532" s="162" t="str">
        <f t="shared" si="1501"/>
        <v/>
      </c>
      <c r="CP532" s="162" t="str">
        <f t="shared" si="1501"/>
        <v/>
      </c>
      <c r="CQ532" s="162" t="str">
        <f t="shared" si="1501"/>
        <v/>
      </c>
      <c r="CR532" s="162" t="str">
        <f t="shared" si="1501"/>
        <v/>
      </c>
      <c r="CS532" s="162" t="str">
        <f t="shared" si="1501"/>
        <v/>
      </c>
      <c r="CT532" s="162" t="str">
        <f t="shared" si="1501"/>
        <v/>
      </c>
      <c r="CU532" s="162" t="str">
        <f t="shared" si="1501"/>
        <v/>
      </c>
      <c r="CV532" s="162" t="str">
        <f t="shared" si="1501"/>
        <v/>
      </c>
      <c r="CW532" s="162" t="str">
        <f t="shared" si="1501"/>
        <v/>
      </c>
      <c r="CX532" s="162" t="str">
        <f t="shared" si="1501"/>
        <v/>
      </c>
      <c r="CY532" s="162" t="str">
        <f t="shared" si="1501"/>
        <v/>
      </c>
      <c r="CZ532" s="162" t="str">
        <f t="shared" si="1501"/>
        <v/>
      </c>
      <c r="DA532" s="162" t="str">
        <f t="shared" si="1501"/>
        <v/>
      </c>
      <c r="DB532" s="162" t="str">
        <f t="shared" si="1501"/>
        <v/>
      </c>
      <c r="DC532" s="162" t="str">
        <f t="shared" si="1501"/>
        <v/>
      </c>
      <c r="DD532" s="162" t="str">
        <f t="shared" si="1501"/>
        <v/>
      </c>
      <c r="DE532" s="162" t="str">
        <f t="shared" si="1501"/>
        <v/>
      </c>
      <c r="DF532" s="162" t="str">
        <f t="shared" si="1501"/>
        <v/>
      </c>
      <c r="DG532" s="162" t="str">
        <f t="shared" si="1501"/>
        <v/>
      </c>
      <c r="DH532" s="162" t="str">
        <f t="shared" si="1501"/>
        <v/>
      </c>
      <c r="DI532" s="162" t="str">
        <f t="shared" si="1501"/>
        <v/>
      </c>
      <c r="DJ532" s="162" t="str">
        <f t="shared" si="1501"/>
        <v/>
      </c>
      <c r="DK532" s="162" t="str">
        <f t="shared" si="1501"/>
        <v/>
      </c>
      <c r="DL532" s="162" t="str">
        <f t="shared" si="1501"/>
        <v/>
      </c>
      <c r="DM532" s="162" t="str">
        <f t="shared" si="1501"/>
        <v/>
      </c>
      <c r="DN532" s="162" t="str">
        <f t="shared" si="1501"/>
        <v/>
      </c>
      <c r="DO532" s="51">
        <f>SUM(F532:DN532)</f>
        <v>14985250</v>
      </c>
      <c r="DP532" s="50" t="s">
        <v>172</v>
      </c>
    </row>
    <row r="533" spans="3:120" s="29" customFormat="1" ht="15" customHeight="1">
      <c r="C533" s="120"/>
      <c r="D533" s="330"/>
      <c r="E533" s="33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56"/>
      <c r="DP533" s="50" t="s">
        <v>172</v>
      </c>
    </row>
    <row r="534" spans="3:120" s="29" customFormat="1" ht="15" customHeight="1">
      <c r="C534" s="103" t="s">
        <v>384</v>
      </c>
      <c r="D534" s="262"/>
      <c r="E534" s="262"/>
      <c r="F534" s="262"/>
      <c r="G534" s="262"/>
      <c r="H534" s="262"/>
      <c r="I534" s="103"/>
      <c r="J534" s="262"/>
      <c r="K534" s="262"/>
      <c r="L534" s="262"/>
      <c r="M534" s="262"/>
      <c r="N534" s="262"/>
      <c r="O534" s="103"/>
      <c r="P534" s="262"/>
      <c r="Q534" s="262"/>
      <c r="R534" s="262"/>
      <c r="S534" s="262"/>
      <c r="T534" s="262"/>
      <c r="U534" s="103"/>
      <c r="V534" s="262"/>
      <c r="W534" s="262"/>
      <c r="X534" s="262"/>
      <c r="Y534" s="262"/>
      <c r="Z534" s="262"/>
      <c r="AA534" s="103"/>
      <c r="AB534" s="262"/>
      <c r="AC534" s="262"/>
      <c r="AD534" s="262"/>
      <c r="AE534" s="262"/>
      <c r="AF534" s="262"/>
      <c r="AG534" s="103"/>
      <c r="AH534" s="262"/>
      <c r="AI534" s="262"/>
      <c r="AJ534" s="262"/>
      <c r="AK534" s="262"/>
      <c r="AL534" s="262"/>
      <c r="AM534" s="103"/>
      <c r="AN534" s="262"/>
      <c r="AO534" s="262"/>
      <c r="AP534" s="262"/>
      <c r="AQ534" s="262"/>
      <c r="AR534" s="262"/>
      <c r="AS534" s="103"/>
      <c r="AT534" s="262"/>
      <c r="AU534" s="262"/>
      <c r="AV534" s="262"/>
      <c r="AW534" s="262"/>
      <c r="AX534" s="262"/>
      <c r="AY534" s="103"/>
      <c r="AZ534" s="262"/>
      <c r="BA534" s="262"/>
      <c r="BB534" s="262"/>
      <c r="BC534" s="262"/>
      <c r="BD534" s="262"/>
      <c r="BE534" s="103"/>
      <c r="BF534" s="262"/>
      <c r="BG534" s="262"/>
      <c r="BH534" s="262"/>
      <c r="BI534" s="262"/>
      <c r="BJ534" s="262"/>
      <c r="BK534" s="103"/>
      <c r="BL534" s="262"/>
      <c r="BM534" s="262"/>
      <c r="BN534" s="262"/>
      <c r="BO534" s="262"/>
      <c r="BP534" s="262"/>
      <c r="BQ534" s="103"/>
      <c r="BR534" s="262"/>
      <c r="BS534" s="262"/>
      <c r="BT534" s="262"/>
      <c r="BU534" s="262"/>
      <c r="BV534" s="262"/>
      <c r="BW534" s="103"/>
      <c r="BX534" s="262"/>
      <c r="BY534" s="262"/>
      <c r="BZ534" s="262"/>
      <c r="CA534" s="262"/>
      <c r="CB534" s="262"/>
      <c r="CC534" s="262"/>
      <c r="CD534" s="262"/>
      <c r="CE534" s="262"/>
      <c r="CF534" s="262"/>
      <c r="CG534" s="262"/>
      <c r="CH534" s="262"/>
      <c r="CI534" s="262"/>
      <c r="CJ534" s="262"/>
      <c r="CK534" s="262"/>
      <c r="CL534" s="262"/>
      <c r="CM534" s="262"/>
      <c r="CN534" s="262"/>
      <c r="CO534" s="262"/>
      <c r="CP534" s="262"/>
      <c r="CQ534" s="262"/>
      <c r="CR534" s="262"/>
      <c r="CS534" s="262"/>
      <c r="CT534" s="262"/>
      <c r="CU534" s="262"/>
      <c r="CV534" s="262"/>
      <c r="CW534" s="262"/>
      <c r="CX534" s="262"/>
      <c r="CY534" s="262"/>
      <c r="CZ534" s="262"/>
      <c r="DA534" s="262"/>
      <c r="DB534" s="262"/>
      <c r="DC534" s="262"/>
      <c r="DD534" s="262"/>
      <c r="DE534" s="103"/>
      <c r="DF534" s="262"/>
      <c r="DG534" s="262"/>
      <c r="DH534" s="262"/>
      <c r="DI534" s="262"/>
      <c r="DJ534" s="262"/>
      <c r="DK534" s="262"/>
      <c r="DL534" s="262"/>
      <c r="DM534" s="262"/>
      <c r="DN534" s="103"/>
      <c r="DO534" s="262"/>
      <c r="DP534" s="50" t="s">
        <v>172</v>
      </c>
    </row>
    <row r="535" spans="3:120" s="29" customFormat="1" ht="15" customHeight="1">
      <c r="C535" s="120"/>
      <c r="D535" s="330"/>
      <c r="E535" s="33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56"/>
      <c r="DP535" s="50" t="s">
        <v>172</v>
      </c>
    </row>
    <row r="536" spans="3:120" s="29" customFormat="1" ht="15" customHeight="1">
      <c r="C536" s="161" t="str">
        <f>C538</f>
        <v>Mortgage Origination Fee</v>
      </c>
      <c r="D536" s="161"/>
      <c r="E536" s="161"/>
      <c r="F536" s="161"/>
      <c r="G536" s="161"/>
      <c r="H536" s="161"/>
      <c r="I536" s="161"/>
      <c r="J536" s="161"/>
      <c r="K536" s="161"/>
      <c r="L536" s="161"/>
      <c r="M536" s="161"/>
      <c r="N536" s="161"/>
      <c r="O536" s="161"/>
      <c r="P536" s="161"/>
      <c r="Q536" s="161"/>
      <c r="R536" s="161"/>
      <c r="S536" s="161"/>
      <c r="T536" s="161"/>
      <c r="U536" s="161"/>
      <c r="V536" s="161"/>
      <c r="W536" s="161"/>
      <c r="X536" s="161"/>
      <c r="Y536" s="161"/>
      <c r="Z536" s="161"/>
      <c r="AA536" s="161"/>
      <c r="AB536" s="161"/>
      <c r="AC536" s="161"/>
      <c r="AD536" s="161"/>
      <c r="AE536" s="161"/>
      <c r="AF536" s="161"/>
      <c r="AG536" s="161"/>
      <c r="AH536" s="161"/>
      <c r="AI536" s="161"/>
      <c r="AJ536" s="161"/>
      <c r="AK536" s="161"/>
      <c r="AL536" s="161"/>
      <c r="AM536" s="161"/>
      <c r="AN536" s="161"/>
      <c r="AO536" s="161"/>
      <c r="AP536" s="161"/>
      <c r="AQ536" s="161"/>
      <c r="AR536" s="161"/>
      <c r="AS536" s="161"/>
      <c r="AT536" s="161"/>
      <c r="AU536" s="161"/>
      <c r="AV536" s="161"/>
      <c r="AW536" s="161"/>
      <c r="AX536" s="161"/>
      <c r="AY536" s="161"/>
      <c r="AZ536" s="161"/>
      <c r="BA536" s="161"/>
      <c r="BB536" s="161"/>
      <c r="BC536" s="161"/>
      <c r="BD536" s="161"/>
      <c r="BE536" s="161"/>
      <c r="BF536" s="161"/>
      <c r="BG536" s="161"/>
      <c r="BH536" s="161"/>
      <c r="BI536" s="161"/>
      <c r="BJ536" s="161"/>
      <c r="BK536" s="161"/>
      <c r="BL536" s="161"/>
      <c r="BM536" s="161"/>
      <c r="BN536" s="161"/>
      <c r="BO536" s="161"/>
      <c r="BP536" s="161"/>
      <c r="BQ536" s="161"/>
      <c r="BR536" s="161"/>
      <c r="BS536" s="161"/>
      <c r="BT536" s="161"/>
      <c r="BU536" s="161"/>
      <c r="BV536" s="161"/>
      <c r="BW536" s="161"/>
      <c r="BX536" s="161"/>
      <c r="BY536" s="161"/>
      <c r="BZ536" s="161"/>
      <c r="CA536" s="161"/>
      <c r="CB536" s="161"/>
      <c r="CC536" s="161"/>
      <c r="CD536" s="161"/>
      <c r="CE536" s="161"/>
      <c r="CF536" s="161"/>
      <c r="CG536" s="161"/>
      <c r="CH536" s="161"/>
      <c r="CI536" s="161"/>
      <c r="CJ536" s="161"/>
      <c r="CK536" s="161"/>
      <c r="CL536" s="161"/>
      <c r="CM536" s="161"/>
      <c r="CN536" s="161"/>
      <c r="CO536" s="161"/>
      <c r="CP536" s="161"/>
      <c r="CQ536" s="161"/>
      <c r="CR536" s="161"/>
      <c r="CS536" s="161"/>
      <c r="CT536" s="161"/>
      <c r="CU536" s="161"/>
      <c r="CV536" s="161"/>
      <c r="CW536" s="161"/>
      <c r="CX536" s="161"/>
      <c r="CY536" s="161"/>
      <c r="CZ536" s="161"/>
      <c r="DA536" s="161"/>
      <c r="DB536" s="161"/>
      <c r="DC536" s="161"/>
      <c r="DD536" s="161"/>
      <c r="DE536" s="161"/>
      <c r="DF536" s="161"/>
      <c r="DG536" s="161"/>
      <c r="DH536" s="161"/>
      <c r="DI536" s="161"/>
      <c r="DJ536" s="161"/>
      <c r="DK536" s="161"/>
      <c r="DL536" s="161"/>
      <c r="DM536" s="161"/>
      <c r="DN536" s="161"/>
      <c r="DO536" s="161"/>
      <c r="DP536" s="50" t="s">
        <v>172</v>
      </c>
    </row>
    <row r="537" spans="3:120" s="29" customFormat="1" ht="15" customHeight="1">
      <c r="C537" s="120"/>
      <c r="D537" s="330"/>
      <c r="E537" s="33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56"/>
      <c r="DP537" s="50" t="s">
        <v>172</v>
      </c>
    </row>
    <row r="538" spans="3:120" s="29" customFormat="1" ht="15" customHeight="1">
      <c r="C538" s="326" t="s">
        <v>383</v>
      </c>
      <c r="D538" s="249" t="s">
        <v>296</v>
      </c>
      <c r="E538" s="249" t="s">
        <v>303</v>
      </c>
      <c r="F538" s="249" t="s">
        <v>295</v>
      </c>
      <c r="G538" s="249" t="s">
        <v>294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56"/>
      <c r="DP538" s="50" t="s">
        <v>172</v>
      </c>
    </row>
    <row r="539" spans="3:120" s="29" customFormat="1" ht="15" customHeight="1">
      <c r="C539" s="29" t="s">
        <v>382</v>
      </c>
      <c r="D539" s="334">
        <f ca="1">IF(F$17="","",IF(E539="",F539+G539,E539))</f>
        <v>370822.22317129106</v>
      </c>
      <c r="E539" s="333"/>
      <c r="F539" s="334">
        <f ca="1">F540*D1708</f>
        <v>370822.22317129106</v>
      </c>
      <c r="G539" s="300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56"/>
      <c r="DP539" s="50" t="s">
        <v>172</v>
      </c>
    </row>
    <row r="540" spans="3:120" s="29" customFormat="1" ht="15" customHeight="1">
      <c r="C540" s="29" t="s">
        <v>378</v>
      </c>
      <c r="D540" s="335">
        <f ca="1">D539/D1708</f>
        <v>0.01</v>
      </c>
      <c r="E540" s="300"/>
      <c r="F540" s="78">
        <v>0.01</v>
      </c>
      <c r="G540" s="300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56"/>
      <c r="DP540" s="50" t="s">
        <v>172</v>
      </c>
    </row>
    <row r="541" spans="3:120" s="29" customFormat="1" ht="15" customHeight="1">
      <c r="D541" s="332"/>
      <c r="E541" s="300"/>
      <c r="F541" s="133"/>
      <c r="G541" s="13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56"/>
      <c r="DP541" s="50" t="s">
        <v>172</v>
      </c>
    </row>
    <row r="542" spans="3:120" s="29" customFormat="1" ht="15" customHeight="1">
      <c r="C542" s="34" t="str">
        <f>C538&amp;" Start Period"</f>
        <v>Mortgage Origination Fee Start Period</v>
      </c>
      <c r="D542" s="282">
        <v>0</v>
      </c>
      <c r="F542" s="233"/>
      <c r="G542" s="23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56"/>
      <c r="DP542" s="50" t="s">
        <v>172</v>
      </c>
    </row>
    <row r="543" spans="3:120" s="29" customFormat="1" ht="15" customHeight="1">
      <c r="C543" s="207" t="s">
        <v>13</v>
      </c>
      <c r="D543" s="206">
        <f>IF(D542="","",INDEX($F$16:$DP$17,1,MATCH(D542,$F$17:$DP$17,1)))</f>
        <v>42094</v>
      </c>
      <c r="F543" s="206" t="str">
        <f>IF(F542="","",INDEX($F$75:$DP$76,1,MATCH(F542,$F$76:$DP$76,1)))</f>
        <v/>
      </c>
      <c r="G543" s="206" t="str">
        <f>IF(G542="","",INDEX($F$75:$DP$76,1,MATCH(G542,$F$76:$DP$76,1)))</f>
        <v/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56"/>
      <c r="DP543" s="50" t="s">
        <v>172</v>
      </c>
    </row>
    <row r="544" spans="3:120" s="29" customFormat="1" ht="15" customHeight="1">
      <c r="C544" s="34" t="str">
        <f>C538&amp;" End Period"</f>
        <v>Mortgage Origination Fee End Period</v>
      </c>
      <c r="D544" s="282">
        <v>0</v>
      </c>
      <c r="F544" s="233"/>
      <c r="G544" s="23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56"/>
      <c r="DP544" s="50" t="s">
        <v>172</v>
      </c>
    </row>
    <row r="545" spans="3:120" s="29" customFormat="1" ht="15" customHeight="1">
      <c r="C545" s="207" t="s">
        <v>13</v>
      </c>
      <c r="D545" s="206">
        <f>IF(D544="","",INDEX($F$16:$DP$17,1,MATCH(D544,$F$17:$DP$17,1)))</f>
        <v>42094</v>
      </c>
      <c r="F545" s="206" t="str">
        <f>IF(F544="","",INDEX($F$75:$DP$76,1,MATCH(F544,$F$76:$DP$76,1)))</f>
        <v/>
      </c>
      <c r="G545" s="206" t="str">
        <f>IF(G544="","",INDEX($F$75:$DP$76,1,MATCH(G544,$F$76:$DP$76,1)))</f>
        <v/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56"/>
      <c r="DP545" s="50" t="s">
        <v>172</v>
      </c>
    </row>
    <row r="546" spans="3:120" s="29" customFormat="1" ht="15" customHeight="1">
      <c r="C546" s="120"/>
      <c r="D546" s="4"/>
      <c r="E546" s="4"/>
      <c r="F546" s="151"/>
      <c r="G546" s="151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56"/>
      <c r="DP546" s="50" t="s">
        <v>172</v>
      </c>
    </row>
    <row r="547" spans="3:120" s="29" customFormat="1" ht="15" customHeight="1">
      <c r="D547" s="4"/>
      <c r="E547" s="4"/>
      <c r="F547" s="274">
        <v>0</v>
      </c>
      <c r="G547" s="274">
        <v>0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56"/>
      <c r="DP547" s="50" t="s">
        <v>172</v>
      </c>
    </row>
    <row r="548" spans="3:120" s="29" customFormat="1" ht="15" customHeight="1">
      <c r="C548" s="120"/>
      <c r="D548" s="242"/>
      <c r="E548" s="243"/>
      <c r="F548" s="242"/>
      <c r="G548" s="18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56"/>
      <c r="DP548" s="50" t="s">
        <v>172</v>
      </c>
    </row>
    <row r="549" spans="3:120" s="29" customFormat="1" ht="15" customHeight="1">
      <c r="C549" s="120" t="str">
        <f>"Total "&amp;C538</f>
        <v>Total Mortgage Origination Fee</v>
      </c>
      <c r="D549" s="242"/>
      <c r="E549" s="243"/>
      <c r="F549" s="162">
        <f ca="1">IF(F$17="","",IF(AND(F$17&gt;=$F547,F$17&lt;=$G547),$D$539/($G547-$F547+1),0))</f>
        <v>370822.22317129106</v>
      </c>
      <c r="G549" s="162">
        <f t="shared" ref="G549:BR549" si="1502">IF(G$17="","",IF(AND(G$17&gt;=$F547,G$17&lt;=$G547),$D$539/($G547-$F547+1),0))</f>
        <v>0</v>
      </c>
      <c r="H549" s="162">
        <f t="shared" si="1502"/>
        <v>0</v>
      </c>
      <c r="I549" s="162">
        <f t="shared" si="1502"/>
        <v>0</v>
      </c>
      <c r="J549" s="162">
        <f t="shared" si="1502"/>
        <v>0</v>
      </c>
      <c r="K549" s="162">
        <f t="shared" si="1502"/>
        <v>0</v>
      </c>
      <c r="L549" s="162">
        <f t="shared" si="1502"/>
        <v>0</v>
      </c>
      <c r="M549" s="162">
        <f t="shared" si="1502"/>
        <v>0</v>
      </c>
      <c r="N549" s="162">
        <f t="shared" si="1502"/>
        <v>0</v>
      </c>
      <c r="O549" s="162">
        <f t="shared" si="1502"/>
        <v>0</v>
      </c>
      <c r="P549" s="162">
        <f t="shared" si="1502"/>
        <v>0</v>
      </c>
      <c r="Q549" s="162">
        <f t="shared" si="1502"/>
        <v>0</v>
      </c>
      <c r="R549" s="162">
        <f t="shared" si="1502"/>
        <v>0</v>
      </c>
      <c r="S549" s="162">
        <f t="shared" si="1502"/>
        <v>0</v>
      </c>
      <c r="T549" s="162">
        <f t="shared" si="1502"/>
        <v>0</v>
      </c>
      <c r="U549" s="162">
        <f t="shared" si="1502"/>
        <v>0</v>
      </c>
      <c r="V549" s="162">
        <f t="shared" si="1502"/>
        <v>0</v>
      </c>
      <c r="W549" s="162">
        <f t="shared" si="1502"/>
        <v>0</v>
      </c>
      <c r="X549" s="162">
        <f t="shared" si="1502"/>
        <v>0</v>
      </c>
      <c r="Y549" s="162">
        <f t="shared" si="1502"/>
        <v>0</v>
      </c>
      <c r="Z549" s="162">
        <f t="shared" si="1502"/>
        <v>0</v>
      </c>
      <c r="AA549" s="162">
        <f t="shared" si="1502"/>
        <v>0</v>
      </c>
      <c r="AB549" s="162">
        <f t="shared" si="1502"/>
        <v>0</v>
      </c>
      <c r="AC549" s="162">
        <f t="shared" si="1502"/>
        <v>0</v>
      </c>
      <c r="AD549" s="162">
        <f t="shared" si="1502"/>
        <v>0</v>
      </c>
      <c r="AE549" s="162">
        <f t="shared" si="1502"/>
        <v>0</v>
      </c>
      <c r="AF549" s="162">
        <f t="shared" si="1502"/>
        <v>0</v>
      </c>
      <c r="AG549" s="162">
        <f t="shared" si="1502"/>
        <v>0</v>
      </c>
      <c r="AH549" s="162">
        <f t="shared" si="1502"/>
        <v>0</v>
      </c>
      <c r="AI549" s="162">
        <f t="shared" si="1502"/>
        <v>0</v>
      </c>
      <c r="AJ549" s="162">
        <f t="shared" si="1502"/>
        <v>0</v>
      </c>
      <c r="AK549" s="162">
        <f t="shared" si="1502"/>
        <v>0</v>
      </c>
      <c r="AL549" s="162">
        <f t="shared" si="1502"/>
        <v>0</v>
      </c>
      <c r="AM549" s="162">
        <f t="shared" si="1502"/>
        <v>0</v>
      </c>
      <c r="AN549" s="162">
        <f t="shared" si="1502"/>
        <v>0</v>
      </c>
      <c r="AO549" s="162">
        <f t="shared" si="1502"/>
        <v>0</v>
      </c>
      <c r="AP549" s="162">
        <f t="shared" si="1502"/>
        <v>0</v>
      </c>
      <c r="AQ549" s="162">
        <f t="shared" si="1502"/>
        <v>0</v>
      </c>
      <c r="AR549" s="162">
        <f t="shared" si="1502"/>
        <v>0</v>
      </c>
      <c r="AS549" s="162">
        <f t="shared" si="1502"/>
        <v>0</v>
      </c>
      <c r="AT549" s="162">
        <f t="shared" si="1502"/>
        <v>0</v>
      </c>
      <c r="AU549" s="162">
        <f t="shared" si="1502"/>
        <v>0</v>
      </c>
      <c r="AV549" s="162">
        <f t="shared" si="1502"/>
        <v>0</v>
      </c>
      <c r="AW549" s="162">
        <f t="shared" si="1502"/>
        <v>0</v>
      </c>
      <c r="AX549" s="162">
        <f t="shared" si="1502"/>
        <v>0</v>
      </c>
      <c r="AY549" s="162">
        <f t="shared" si="1502"/>
        <v>0</v>
      </c>
      <c r="AZ549" s="162">
        <f t="shared" si="1502"/>
        <v>0</v>
      </c>
      <c r="BA549" s="162">
        <f t="shared" si="1502"/>
        <v>0</v>
      </c>
      <c r="BB549" s="162">
        <f t="shared" si="1502"/>
        <v>0</v>
      </c>
      <c r="BC549" s="162">
        <f t="shared" si="1502"/>
        <v>0</v>
      </c>
      <c r="BD549" s="162">
        <f t="shared" si="1502"/>
        <v>0</v>
      </c>
      <c r="BE549" s="162">
        <f t="shared" si="1502"/>
        <v>0</v>
      </c>
      <c r="BF549" s="162">
        <f t="shared" si="1502"/>
        <v>0</v>
      </c>
      <c r="BG549" s="162">
        <f t="shared" si="1502"/>
        <v>0</v>
      </c>
      <c r="BH549" s="162">
        <f t="shared" si="1502"/>
        <v>0</v>
      </c>
      <c r="BI549" s="162">
        <f t="shared" si="1502"/>
        <v>0</v>
      </c>
      <c r="BJ549" s="162">
        <f t="shared" si="1502"/>
        <v>0</v>
      </c>
      <c r="BK549" s="162">
        <f t="shared" si="1502"/>
        <v>0</v>
      </c>
      <c r="BL549" s="162">
        <f t="shared" si="1502"/>
        <v>0</v>
      </c>
      <c r="BM549" s="162">
        <f t="shared" si="1502"/>
        <v>0</v>
      </c>
      <c r="BN549" s="162">
        <f t="shared" si="1502"/>
        <v>0</v>
      </c>
      <c r="BO549" s="162" t="str">
        <f t="shared" si="1502"/>
        <v/>
      </c>
      <c r="BP549" s="162" t="str">
        <f t="shared" si="1502"/>
        <v/>
      </c>
      <c r="BQ549" s="162" t="str">
        <f t="shared" si="1502"/>
        <v/>
      </c>
      <c r="BR549" s="162" t="str">
        <f t="shared" si="1502"/>
        <v/>
      </c>
      <c r="BS549" s="162" t="str">
        <f t="shared" ref="BS549:CA549" si="1503">IF(BS$17="","",IF(AND(BS$17&gt;=$F547,BS$17&lt;=$G547),$D$539/($G547-$F547+1),0))</f>
        <v/>
      </c>
      <c r="BT549" s="162" t="str">
        <f t="shared" si="1503"/>
        <v/>
      </c>
      <c r="BU549" s="162" t="str">
        <f t="shared" si="1503"/>
        <v/>
      </c>
      <c r="BV549" s="162" t="str">
        <f t="shared" si="1503"/>
        <v/>
      </c>
      <c r="BW549" s="162" t="str">
        <f t="shared" si="1503"/>
        <v/>
      </c>
      <c r="BX549" s="162" t="str">
        <f t="shared" si="1503"/>
        <v/>
      </c>
      <c r="BY549" s="162" t="str">
        <f t="shared" si="1503"/>
        <v/>
      </c>
      <c r="BZ549" s="162" t="str">
        <f t="shared" si="1503"/>
        <v/>
      </c>
      <c r="CA549" s="162" t="str">
        <f t="shared" si="1503"/>
        <v/>
      </c>
      <c r="CB549" s="162" t="str">
        <f t="shared" ref="CB549:DN549" si="1504">IF(CB$17="","",IF(AND(CB$17&gt;=$F547,CB$17&lt;=$G547),$D$539/($G547-$F547+1),0))</f>
        <v/>
      </c>
      <c r="CC549" s="162" t="str">
        <f t="shared" si="1504"/>
        <v/>
      </c>
      <c r="CD549" s="162" t="str">
        <f t="shared" si="1504"/>
        <v/>
      </c>
      <c r="CE549" s="162" t="str">
        <f t="shared" si="1504"/>
        <v/>
      </c>
      <c r="CF549" s="162" t="str">
        <f t="shared" si="1504"/>
        <v/>
      </c>
      <c r="CG549" s="162" t="str">
        <f t="shared" si="1504"/>
        <v/>
      </c>
      <c r="CH549" s="162" t="str">
        <f t="shared" si="1504"/>
        <v/>
      </c>
      <c r="CI549" s="162" t="str">
        <f t="shared" si="1504"/>
        <v/>
      </c>
      <c r="CJ549" s="162" t="str">
        <f t="shared" si="1504"/>
        <v/>
      </c>
      <c r="CK549" s="162" t="str">
        <f t="shared" si="1504"/>
        <v/>
      </c>
      <c r="CL549" s="162" t="str">
        <f t="shared" si="1504"/>
        <v/>
      </c>
      <c r="CM549" s="162" t="str">
        <f t="shared" si="1504"/>
        <v/>
      </c>
      <c r="CN549" s="162" t="str">
        <f t="shared" si="1504"/>
        <v/>
      </c>
      <c r="CO549" s="162" t="str">
        <f t="shared" si="1504"/>
        <v/>
      </c>
      <c r="CP549" s="162" t="str">
        <f t="shared" si="1504"/>
        <v/>
      </c>
      <c r="CQ549" s="162" t="str">
        <f t="shared" si="1504"/>
        <v/>
      </c>
      <c r="CR549" s="162" t="str">
        <f t="shared" si="1504"/>
        <v/>
      </c>
      <c r="CS549" s="162" t="str">
        <f t="shared" si="1504"/>
        <v/>
      </c>
      <c r="CT549" s="162" t="str">
        <f t="shared" si="1504"/>
        <v/>
      </c>
      <c r="CU549" s="162" t="str">
        <f t="shared" si="1504"/>
        <v/>
      </c>
      <c r="CV549" s="162" t="str">
        <f t="shared" si="1504"/>
        <v/>
      </c>
      <c r="CW549" s="162" t="str">
        <f t="shared" si="1504"/>
        <v/>
      </c>
      <c r="CX549" s="162" t="str">
        <f t="shared" si="1504"/>
        <v/>
      </c>
      <c r="CY549" s="162" t="str">
        <f t="shared" si="1504"/>
        <v/>
      </c>
      <c r="CZ549" s="162" t="str">
        <f t="shared" si="1504"/>
        <v/>
      </c>
      <c r="DA549" s="162" t="str">
        <f t="shared" si="1504"/>
        <v/>
      </c>
      <c r="DB549" s="162" t="str">
        <f t="shared" si="1504"/>
        <v/>
      </c>
      <c r="DC549" s="162" t="str">
        <f t="shared" si="1504"/>
        <v/>
      </c>
      <c r="DD549" s="162" t="str">
        <f t="shared" si="1504"/>
        <v/>
      </c>
      <c r="DE549" s="162" t="str">
        <f t="shared" si="1504"/>
        <v/>
      </c>
      <c r="DF549" s="162" t="str">
        <f t="shared" si="1504"/>
        <v/>
      </c>
      <c r="DG549" s="162" t="str">
        <f t="shared" si="1504"/>
        <v/>
      </c>
      <c r="DH549" s="162" t="str">
        <f t="shared" si="1504"/>
        <v/>
      </c>
      <c r="DI549" s="162" t="str">
        <f t="shared" si="1504"/>
        <v/>
      </c>
      <c r="DJ549" s="162" t="str">
        <f t="shared" si="1504"/>
        <v/>
      </c>
      <c r="DK549" s="162" t="str">
        <f t="shared" si="1504"/>
        <v/>
      </c>
      <c r="DL549" s="162" t="str">
        <f t="shared" si="1504"/>
        <v/>
      </c>
      <c r="DM549" s="162" t="str">
        <f t="shared" si="1504"/>
        <v/>
      </c>
      <c r="DN549" s="162" t="str">
        <f t="shared" si="1504"/>
        <v/>
      </c>
      <c r="DO549" s="51">
        <f ca="1">SUM(F549:DN549)</f>
        <v>370822.22317129106</v>
      </c>
      <c r="DP549" s="50" t="s">
        <v>172</v>
      </c>
    </row>
    <row r="550" spans="3:120" s="29" customFormat="1" ht="15" customHeight="1">
      <c r="C550" s="120"/>
      <c r="D550" s="242"/>
      <c r="E550" s="243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56"/>
      <c r="DP550" s="50" t="s">
        <v>172</v>
      </c>
    </row>
    <row r="551" spans="3:120" s="29" customFormat="1" ht="15" customHeight="1">
      <c r="C551" s="120"/>
      <c r="D551" s="330"/>
      <c r="E551" s="33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56"/>
      <c r="DP551" s="50" t="s">
        <v>172</v>
      </c>
    </row>
    <row r="552" spans="3:120" s="29" customFormat="1" ht="15" customHeight="1">
      <c r="C552" s="161" t="str">
        <f>C554</f>
        <v>Arrangement Fee</v>
      </c>
      <c r="D552" s="161"/>
      <c r="E552" s="161"/>
      <c r="F552" s="161"/>
      <c r="G552" s="161"/>
      <c r="H552" s="161"/>
      <c r="I552" s="161"/>
      <c r="J552" s="161"/>
      <c r="K552" s="161"/>
      <c r="L552" s="161"/>
      <c r="M552" s="161"/>
      <c r="N552" s="161"/>
      <c r="O552" s="161"/>
      <c r="P552" s="161"/>
      <c r="Q552" s="161"/>
      <c r="R552" s="161"/>
      <c r="S552" s="161"/>
      <c r="T552" s="161"/>
      <c r="U552" s="161"/>
      <c r="V552" s="161"/>
      <c r="W552" s="161"/>
      <c r="X552" s="161"/>
      <c r="Y552" s="161"/>
      <c r="Z552" s="161"/>
      <c r="AA552" s="161"/>
      <c r="AB552" s="161"/>
      <c r="AC552" s="161"/>
      <c r="AD552" s="161"/>
      <c r="AE552" s="161"/>
      <c r="AF552" s="161"/>
      <c r="AG552" s="161"/>
      <c r="AH552" s="161"/>
      <c r="AI552" s="161"/>
      <c r="AJ552" s="161"/>
      <c r="AK552" s="161"/>
      <c r="AL552" s="161"/>
      <c r="AM552" s="161"/>
      <c r="AN552" s="161"/>
      <c r="AO552" s="161"/>
      <c r="AP552" s="161"/>
      <c r="AQ552" s="161"/>
      <c r="AR552" s="161"/>
      <c r="AS552" s="161"/>
      <c r="AT552" s="161"/>
      <c r="AU552" s="161"/>
      <c r="AV552" s="161"/>
      <c r="AW552" s="161"/>
      <c r="AX552" s="161"/>
      <c r="AY552" s="161"/>
      <c r="AZ552" s="161"/>
      <c r="BA552" s="161"/>
      <c r="BB552" s="161"/>
      <c r="BC552" s="161"/>
      <c r="BD552" s="161"/>
      <c r="BE552" s="161"/>
      <c r="BF552" s="161"/>
      <c r="BG552" s="161"/>
      <c r="BH552" s="161"/>
      <c r="BI552" s="161"/>
      <c r="BJ552" s="161"/>
      <c r="BK552" s="161"/>
      <c r="BL552" s="161"/>
      <c r="BM552" s="161"/>
      <c r="BN552" s="161"/>
      <c r="BO552" s="161"/>
      <c r="BP552" s="161"/>
      <c r="BQ552" s="161"/>
      <c r="BR552" s="161"/>
      <c r="BS552" s="161"/>
      <c r="BT552" s="161"/>
      <c r="BU552" s="161"/>
      <c r="BV552" s="161"/>
      <c r="BW552" s="161"/>
      <c r="BX552" s="161"/>
      <c r="BY552" s="161"/>
      <c r="BZ552" s="161"/>
      <c r="CA552" s="161"/>
      <c r="CB552" s="161"/>
      <c r="CC552" s="161"/>
      <c r="CD552" s="161"/>
      <c r="CE552" s="161"/>
      <c r="CF552" s="161"/>
      <c r="CG552" s="161"/>
      <c r="CH552" s="161"/>
      <c r="CI552" s="161"/>
      <c r="CJ552" s="161"/>
      <c r="CK552" s="161"/>
      <c r="CL552" s="161"/>
      <c r="CM552" s="161"/>
      <c r="CN552" s="161"/>
      <c r="CO552" s="161"/>
      <c r="CP552" s="161"/>
      <c r="CQ552" s="161"/>
      <c r="CR552" s="161"/>
      <c r="CS552" s="161"/>
      <c r="CT552" s="161"/>
      <c r="CU552" s="161"/>
      <c r="CV552" s="161"/>
      <c r="CW552" s="161"/>
      <c r="CX552" s="161"/>
      <c r="CY552" s="161"/>
      <c r="CZ552" s="161"/>
      <c r="DA552" s="161"/>
      <c r="DB552" s="161"/>
      <c r="DC552" s="161"/>
      <c r="DD552" s="161"/>
      <c r="DE552" s="161"/>
      <c r="DF552" s="161"/>
      <c r="DG552" s="161"/>
      <c r="DH552" s="161"/>
      <c r="DI552" s="161"/>
      <c r="DJ552" s="161"/>
      <c r="DK552" s="161"/>
      <c r="DL552" s="161"/>
      <c r="DM552" s="161"/>
      <c r="DN552" s="161"/>
      <c r="DO552" s="161"/>
      <c r="DP552" s="50" t="s">
        <v>172</v>
      </c>
    </row>
    <row r="553" spans="3:120" s="29" customFormat="1" ht="15" customHeight="1">
      <c r="C553" s="120"/>
      <c r="D553" s="330"/>
      <c r="E553" s="33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56"/>
      <c r="DP553" s="50" t="s">
        <v>172</v>
      </c>
    </row>
    <row r="554" spans="3:120" s="29" customFormat="1" ht="15" customHeight="1">
      <c r="C554" s="326" t="s">
        <v>381</v>
      </c>
      <c r="D554" s="249" t="s">
        <v>296</v>
      </c>
      <c r="E554" s="249" t="s">
        <v>303</v>
      </c>
      <c r="F554" s="249" t="s">
        <v>295</v>
      </c>
      <c r="G554" s="249" t="s">
        <v>294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56"/>
      <c r="DP554" s="50" t="s">
        <v>172</v>
      </c>
    </row>
    <row r="555" spans="3:120" s="29" customFormat="1" ht="15" customHeight="1">
      <c r="C555" s="29" t="s">
        <v>381</v>
      </c>
      <c r="D555" s="334">
        <f>IF(F$17="","",IF(E555="",F555+G555,E555))</f>
        <v>475822.22317129106</v>
      </c>
      <c r="E555" s="333"/>
      <c r="F555" s="333">
        <v>475822.22317129106</v>
      </c>
      <c r="G555" s="300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56"/>
      <c r="DP555" s="50" t="s">
        <v>172</v>
      </c>
    </row>
    <row r="556" spans="3:120" s="29" customFormat="1" ht="15" customHeight="1">
      <c r="D556" s="332"/>
      <c r="E556" s="300"/>
      <c r="F556" s="133"/>
      <c r="G556" s="13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56"/>
      <c r="DP556" s="50" t="s">
        <v>172</v>
      </c>
    </row>
    <row r="557" spans="3:120" s="29" customFormat="1" ht="15" customHeight="1">
      <c r="C557" s="34" t="str">
        <f>C554&amp;" Start Period"</f>
        <v>Arrangement Fee Start Period</v>
      </c>
      <c r="D557" s="282">
        <v>0</v>
      </c>
      <c r="F557" s="233"/>
      <c r="G557" s="23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56"/>
      <c r="DP557" s="50" t="s">
        <v>172</v>
      </c>
    </row>
    <row r="558" spans="3:120" s="29" customFormat="1" ht="15" customHeight="1">
      <c r="C558" s="207" t="s">
        <v>13</v>
      </c>
      <c r="D558" s="206">
        <f>IF(D557="","",INDEX($F$16:$DP$17,1,MATCH(D557,$F$17:$DP$17,1)))</f>
        <v>42094</v>
      </c>
      <c r="F558" s="206" t="str">
        <f>IF(F557="","",INDEX($F$75:$DP$76,1,MATCH(F557,$F$76:$DP$76,1)))</f>
        <v/>
      </c>
      <c r="G558" s="206" t="str">
        <f>IF(G557="","",INDEX($F$75:$DP$76,1,MATCH(G557,$F$76:$DP$76,1)))</f>
        <v/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56"/>
      <c r="DP558" s="50" t="s">
        <v>172</v>
      </c>
    </row>
    <row r="559" spans="3:120" s="29" customFormat="1" ht="15" customHeight="1">
      <c r="C559" s="34" t="str">
        <f>C554&amp;" End Period"</f>
        <v>Arrangement Fee End Period</v>
      </c>
      <c r="D559" s="282">
        <v>0</v>
      </c>
      <c r="F559" s="233"/>
      <c r="G559" s="23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56"/>
      <c r="DP559" s="50" t="s">
        <v>172</v>
      </c>
    </row>
    <row r="560" spans="3:120" s="29" customFormat="1" ht="15" customHeight="1">
      <c r="C560" s="207" t="s">
        <v>13</v>
      </c>
      <c r="D560" s="206">
        <f>IF(D559="","",INDEX($F$16:$DP$17,1,MATCH(D559,$F$17:$DP$17,1)))</f>
        <v>42094</v>
      </c>
      <c r="F560" s="206" t="str">
        <f>IF(F559="","",INDEX($F$75:$DP$76,1,MATCH(F559,$F$76:$DP$76,1)))</f>
        <v/>
      </c>
      <c r="G560" s="206" t="str">
        <f>IF(G559="","",INDEX($F$75:$DP$76,1,MATCH(G559,$F$76:$DP$76,1)))</f>
        <v/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56"/>
      <c r="DP560" s="50" t="s">
        <v>172</v>
      </c>
    </row>
    <row r="561" spans="3:120" s="29" customFormat="1" ht="15" customHeight="1">
      <c r="C561" s="120"/>
      <c r="D561" s="4"/>
      <c r="E561" s="4"/>
      <c r="F561" s="151"/>
      <c r="G561" s="151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56"/>
      <c r="DP561" s="50" t="s">
        <v>172</v>
      </c>
    </row>
    <row r="562" spans="3:120" s="29" customFormat="1" ht="15" customHeight="1">
      <c r="D562" s="4"/>
      <c r="E562" s="4"/>
      <c r="F562" s="274">
        <v>0</v>
      </c>
      <c r="G562" s="274">
        <v>0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56"/>
      <c r="DP562" s="50" t="s">
        <v>172</v>
      </c>
    </row>
    <row r="563" spans="3:120" s="29" customFormat="1" ht="15" customHeight="1">
      <c r="C563" s="120"/>
      <c r="D563" s="242"/>
      <c r="E563" s="243"/>
      <c r="F563" s="242"/>
      <c r="G563" s="18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56"/>
      <c r="DP563" s="50" t="s">
        <v>172</v>
      </c>
    </row>
    <row r="564" spans="3:120" s="29" customFormat="1" ht="15" customHeight="1">
      <c r="C564" s="120" t="str">
        <f>"Total "&amp;C554</f>
        <v>Total Arrangement Fee</v>
      </c>
      <c r="D564" s="242"/>
      <c r="E564" s="243"/>
      <c r="F564" s="162">
        <f t="shared" ref="F564:AK564" si="1505">IF(F$17="","",IF(AND(F$17&gt;=$F562,F$17&lt;=$G562),$D$555/($G562-$F562+1),0))</f>
        <v>475822.22317129106</v>
      </c>
      <c r="G564" s="162">
        <f t="shared" si="1505"/>
        <v>0</v>
      </c>
      <c r="H564" s="162">
        <f t="shared" si="1505"/>
        <v>0</v>
      </c>
      <c r="I564" s="162">
        <f t="shared" si="1505"/>
        <v>0</v>
      </c>
      <c r="J564" s="162">
        <f t="shared" si="1505"/>
        <v>0</v>
      </c>
      <c r="K564" s="162">
        <f t="shared" si="1505"/>
        <v>0</v>
      </c>
      <c r="L564" s="162">
        <f t="shared" si="1505"/>
        <v>0</v>
      </c>
      <c r="M564" s="162">
        <f t="shared" si="1505"/>
        <v>0</v>
      </c>
      <c r="N564" s="162">
        <f t="shared" si="1505"/>
        <v>0</v>
      </c>
      <c r="O564" s="162">
        <f t="shared" si="1505"/>
        <v>0</v>
      </c>
      <c r="P564" s="162">
        <f t="shared" si="1505"/>
        <v>0</v>
      </c>
      <c r="Q564" s="162">
        <f t="shared" si="1505"/>
        <v>0</v>
      </c>
      <c r="R564" s="162">
        <f t="shared" si="1505"/>
        <v>0</v>
      </c>
      <c r="S564" s="162">
        <f t="shared" si="1505"/>
        <v>0</v>
      </c>
      <c r="T564" s="162">
        <f t="shared" si="1505"/>
        <v>0</v>
      </c>
      <c r="U564" s="162">
        <f t="shared" si="1505"/>
        <v>0</v>
      </c>
      <c r="V564" s="162">
        <f t="shared" si="1505"/>
        <v>0</v>
      </c>
      <c r="W564" s="162">
        <f t="shared" si="1505"/>
        <v>0</v>
      </c>
      <c r="X564" s="162">
        <f t="shared" si="1505"/>
        <v>0</v>
      </c>
      <c r="Y564" s="162">
        <f t="shared" si="1505"/>
        <v>0</v>
      </c>
      <c r="Z564" s="162">
        <f t="shared" si="1505"/>
        <v>0</v>
      </c>
      <c r="AA564" s="162">
        <f t="shared" si="1505"/>
        <v>0</v>
      </c>
      <c r="AB564" s="162">
        <f t="shared" si="1505"/>
        <v>0</v>
      </c>
      <c r="AC564" s="162">
        <f t="shared" si="1505"/>
        <v>0</v>
      </c>
      <c r="AD564" s="162">
        <f t="shared" si="1505"/>
        <v>0</v>
      </c>
      <c r="AE564" s="162">
        <f t="shared" si="1505"/>
        <v>0</v>
      </c>
      <c r="AF564" s="162">
        <f t="shared" si="1505"/>
        <v>0</v>
      </c>
      <c r="AG564" s="162">
        <f t="shared" si="1505"/>
        <v>0</v>
      </c>
      <c r="AH564" s="162">
        <f t="shared" si="1505"/>
        <v>0</v>
      </c>
      <c r="AI564" s="162">
        <f t="shared" si="1505"/>
        <v>0</v>
      </c>
      <c r="AJ564" s="162">
        <f t="shared" si="1505"/>
        <v>0</v>
      </c>
      <c r="AK564" s="162">
        <f t="shared" si="1505"/>
        <v>0</v>
      </c>
      <c r="AL564" s="162">
        <f t="shared" ref="AL564:BQ564" si="1506">IF(AL$17="","",IF(AND(AL$17&gt;=$F562,AL$17&lt;=$G562),$D$555/($G562-$F562+1),0))</f>
        <v>0</v>
      </c>
      <c r="AM564" s="162">
        <f t="shared" si="1506"/>
        <v>0</v>
      </c>
      <c r="AN564" s="162">
        <f t="shared" si="1506"/>
        <v>0</v>
      </c>
      <c r="AO564" s="162">
        <f t="shared" si="1506"/>
        <v>0</v>
      </c>
      <c r="AP564" s="162">
        <f t="shared" si="1506"/>
        <v>0</v>
      </c>
      <c r="AQ564" s="162">
        <f t="shared" si="1506"/>
        <v>0</v>
      </c>
      <c r="AR564" s="162">
        <f t="shared" si="1506"/>
        <v>0</v>
      </c>
      <c r="AS564" s="162">
        <f t="shared" si="1506"/>
        <v>0</v>
      </c>
      <c r="AT564" s="162">
        <f t="shared" si="1506"/>
        <v>0</v>
      </c>
      <c r="AU564" s="162">
        <f t="shared" si="1506"/>
        <v>0</v>
      </c>
      <c r="AV564" s="162">
        <f t="shared" si="1506"/>
        <v>0</v>
      </c>
      <c r="AW564" s="162">
        <f t="shared" si="1506"/>
        <v>0</v>
      </c>
      <c r="AX564" s="162">
        <f t="shared" si="1506"/>
        <v>0</v>
      </c>
      <c r="AY564" s="162">
        <f t="shared" si="1506"/>
        <v>0</v>
      </c>
      <c r="AZ564" s="162">
        <f t="shared" si="1506"/>
        <v>0</v>
      </c>
      <c r="BA564" s="162">
        <f t="shared" si="1506"/>
        <v>0</v>
      </c>
      <c r="BB564" s="162">
        <f t="shared" si="1506"/>
        <v>0</v>
      </c>
      <c r="BC564" s="162">
        <f t="shared" si="1506"/>
        <v>0</v>
      </c>
      <c r="BD564" s="162">
        <f t="shared" si="1506"/>
        <v>0</v>
      </c>
      <c r="BE564" s="162">
        <f t="shared" si="1506"/>
        <v>0</v>
      </c>
      <c r="BF564" s="162">
        <f t="shared" si="1506"/>
        <v>0</v>
      </c>
      <c r="BG564" s="162">
        <f t="shared" si="1506"/>
        <v>0</v>
      </c>
      <c r="BH564" s="162">
        <f t="shared" si="1506"/>
        <v>0</v>
      </c>
      <c r="BI564" s="162">
        <f t="shared" si="1506"/>
        <v>0</v>
      </c>
      <c r="BJ564" s="162">
        <f t="shared" si="1506"/>
        <v>0</v>
      </c>
      <c r="BK564" s="162">
        <f t="shared" si="1506"/>
        <v>0</v>
      </c>
      <c r="BL564" s="162">
        <f t="shared" si="1506"/>
        <v>0</v>
      </c>
      <c r="BM564" s="162">
        <f t="shared" si="1506"/>
        <v>0</v>
      </c>
      <c r="BN564" s="162">
        <f t="shared" si="1506"/>
        <v>0</v>
      </c>
      <c r="BO564" s="162" t="str">
        <f t="shared" si="1506"/>
        <v/>
      </c>
      <c r="BP564" s="162" t="str">
        <f t="shared" si="1506"/>
        <v/>
      </c>
      <c r="BQ564" s="162" t="str">
        <f t="shared" si="1506"/>
        <v/>
      </c>
      <c r="BR564" s="162" t="str">
        <f t="shared" ref="BR564:CA564" si="1507">IF(BR$17="","",IF(AND(BR$17&gt;=$F562,BR$17&lt;=$G562),$D$555/($G562-$F562+1),0))</f>
        <v/>
      </c>
      <c r="BS564" s="162" t="str">
        <f t="shared" si="1507"/>
        <v/>
      </c>
      <c r="BT564" s="162" t="str">
        <f t="shared" si="1507"/>
        <v/>
      </c>
      <c r="BU564" s="162" t="str">
        <f t="shared" si="1507"/>
        <v/>
      </c>
      <c r="BV564" s="162" t="str">
        <f t="shared" si="1507"/>
        <v/>
      </c>
      <c r="BW564" s="162" t="str">
        <f t="shared" si="1507"/>
        <v/>
      </c>
      <c r="BX564" s="162" t="str">
        <f t="shared" si="1507"/>
        <v/>
      </c>
      <c r="BY564" s="162" t="str">
        <f t="shared" si="1507"/>
        <v/>
      </c>
      <c r="BZ564" s="162" t="str">
        <f t="shared" si="1507"/>
        <v/>
      </c>
      <c r="CA564" s="162" t="str">
        <f t="shared" si="1507"/>
        <v/>
      </c>
      <c r="CB564" s="162" t="str">
        <f t="shared" ref="CB564:DN564" si="1508">IF(CB$17="","",IF(AND(CB$17&gt;=$F562,CB$17&lt;=$G562),$D$555/($G562-$F562+1),0))</f>
        <v/>
      </c>
      <c r="CC564" s="162" t="str">
        <f t="shared" si="1508"/>
        <v/>
      </c>
      <c r="CD564" s="162" t="str">
        <f t="shared" si="1508"/>
        <v/>
      </c>
      <c r="CE564" s="162" t="str">
        <f t="shared" si="1508"/>
        <v/>
      </c>
      <c r="CF564" s="162" t="str">
        <f t="shared" si="1508"/>
        <v/>
      </c>
      <c r="CG564" s="162" t="str">
        <f t="shared" si="1508"/>
        <v/>
      </c>
      <c r="CH564" s="162" t="str">
        <f t="shared" si="1508"/>
        <v/>
      </c>
      <c r="CI564" s="162" t="str">
        <f t="shared" si="1508"/>
        <v/>
      </c>
      <c r="CJ564" s="162" t="str">
        <f t="shared" si="1508"/>
        <v/>
      </c>
      <c r="CK564" s="162" t="str">
        <f t="shared" si="1508"/>
        <v/>
      </c>
      <c r="CL564" s="162" t="str">
        <f t="shared" si="1508"/>
        <v/>
      </c>
      <c r="CM564" s="162" t="str">
        <f t="shared" si="1508"/>
        <v/>
      </c>
      <c r="CN564" s="162" t="str">
        <f t="shared" si="1508"/>
        <v/>
      </c>
      <c r="CO564" s="162" t="str">
        <f t="shared" si="1508"/>
        <v/>
      </c>
      <c r="CP564" s="162" t="str">
        <f t="shared" si="1508"/>
        <v/>
      </c>
      <c r="CQ564" s="162" t="str">
        <f t="shared" si="1508"/>
        <v/>
      </c>
      <c r="CR564" s="162" t="str">
        <f t="shared" si="1508"/>
        <v/>
      </c>
      <c r="CS564" s="162" t="str">
        <f t="shared" si="1508"/>
        <v/>
      </c>
      <c r="CT564" s="162" t="str">
        <f t="shared" si="1508"/>
        <v/>
      </c>
      <c r="CU564" s="162" t="str">
        <f t="shared" si="1508"/>
        <v/>
      </c>
      <c r="CV564" s="162" t="str">
        <f t="shared" si="1508"/>
        <v/>
      </c>
      <c r="CW564" s="162" t="str">
        <f t="shared" si="1508"/>
        <v/>
      </c>
      <c r="CX564" s="162" t="str">
        <f t="shared" si="1508"/>
        <v/>
      </c>
      <c r="CY564" s="162" t="str">
        <f t="shared" si="1508"/>
        <v/>
      </c>
      <c r="CZ564" s="162" t="str">
        <f t="shared" si="1508"/>
        <v/>
      </c>
      <c r="DA564" s="162" t="str">
        <f t="shared" si="1508"/>
        <v/>
      </c>
      <c r="DB564" s="162" t="str">
        <f t="shared" si="1508"/>
        <v/>
      </c>
      <c r="DC564" s="162" t="str">
        <f t="shared" si="1508"/>
        <v/>
      </c>
      <c r="DD564" s="162" t="str">
        <f t="shared" si="1508"/>
        <v/>
      </c>
      <c r="DE564" s="162" t="str">
        <f t="shared" si="1508"/>
        <v/>
      </c>
      <c r="DF564" s="162" t="str">
        <f t="shared" si="1508"/>
        <v/>
      </c>
      <c r="DG564" s="162" t="str">
        <f t="shared" si="1508"/>
        <v/>
      </c>
      <c r="DH564" s="162" t="str">
        <f t="shared" si="1508"/>
        <v/>
      </c>
      <c r="DI564" s="162" t="str">
        <f t="shared" si="1508"/>
        <v/>
      </c>
      <c r="DJ564" s="162" t="str">
        <f t="shared" si="1508"/>
        <v/>
      </c>
      <c r="DK564" s="162" t="str">
        <f t="shared" si="1508"/>
        <v/>
      </c>
      <c r="DL564" s="162" t="str">
        <f t="shared" si="1508"/>
        <v/>
      </c>
      <c r="DM564" s="162" t="str">
        <f t="shared" si="1508"/>
        <v/>
      </c>
      <c r="DN564" s="162" t="str">
        <f t="shared" si="1508"/>
        <v/>
      </c>
      <c r="DO564" s="51">
        <f>SUM(F564:DN564)</f>
        <v>475822.22317129106</v>
      </c>
      <c r="DP564" s="50" t="s">
        <v>172</v>
      </c>
    </row>
    <row r="565" spans="3:120" s="29" customFormat="1" ht="15" customHeight="1">
      <c r="C565" s="120"/>
      <c r="D565" s="242"/>
      <c r="E565" s="243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56"/>
      <c r="DP565" s="50" t="s">
        <v>172</v>
      </c>
    </row>
    <row r="566" spans="3:120" s="29" customFormat="1" ht="15" customHeight="1">
      <c r="C566" s="120"/>
      <c r="D566" s="330"/>
      <c r="E566" s="33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56"/>
      <c r="DP566" s="50" t="s">
        <v>172</v>
      </c>
    </row>
    <row r="567" spans="3:120" s="29" customFormat="1" ht="15" customHeight="1">
      <c r="C567" s="161" t="str">
        <f>C569</f>
        <v>Construction Loan Interest Reserve</v>
      </c>
      <c r="D567" s="161"/>
      <c r="E567" s="161"/>
      <c r="F567" s="161"/>
      <c r="G567" s="161"/>
      <c r="H567" s="161"/>
      <c r="I567" s="161"/>
      <c r="J567" s="161"/>
      <c r="K567" s="161"/>
      <c r="L567" s="161"/>
      <c r="M567" s="161"/>
      <c r="N567" s="161"/>
      <c r="O567" s="161"/>
      <c r="P567" s="161"/>
      <c r="Q567" s="161"/>
      <c r="R567" s="161"/>
      <c r="S567" s="161"/>
      <c r="T567" s="161"/>
      <c r="U567" s="161"/>
      <c r="V567" s="161"/>
      <c r="W567" s="161"/>
      <c r="X567" s="161"/>
      <c r="Y567" s="161"/>
      <c r="Z567" s="161"/>
      <c r="AA567" s="161"/>
      <c r="AB567" s="161"/>
      <c r="AC567" s="161"/>
      <c r="AD567" s="161"/>
      <c r="AE567" s="161"/>
      <c r="AF567" s="161"/>
      <c r="AG567" s="161"/>
      <c r="AH567" s="161"/>
      <c r="AI567" s="161"/>
      <c r="AJ567" s="161"/>
      <c r="AK567" s="161"/>
      <c r="AL567" s="161"/>
      <c r="AM567" s="161"/>
      <c r="AN567" s="161"/>
      <c r="AO567" s="161"/>
      <c r="AP567" s="161"/>
      <c r="AQ567" s="161"/>
      <c r="AR567" s="161"/>
      <c r="AS567" s="161"/>
      <c r="AT567" s="161"/>
      <c r="AU567" s="161"/>
      <c r="AV567" s="161"/>
      <c r="AW567" s="161"/>
      <c r="AX567" s="161"/>
      <c r="AY567" s="161"/>
      <c r="AZ567" s="161"/>
      <c r="BA567" s="161"/>
      <c r="BB567" s="161"/>
      <c r="BC567" s="161"/>
      <c r="BD567" s="161"/>
      <c r="BE567" s="161"/>
      <c r="BF567" s="161"/>
      <c r="BG567" s="161"/>
      <c r="BH567" s="161"/>
      <c r="BI567" s="161"/>
      <c r="BJ567" s="161"/>
      <c r="BK567" s="161"/>
      <c r="BL567" s="161"/>
      <c r="BM567" s="161"/>
      <c r="BN567" s="161"/>
      <c r="BO567" s="161"/>
      <c r="BP567" s="161"/>
      <c r="BQ567" s="161"/>
      <c r="BR567" s="161"/>
      <c r="BS567" s="161"/>
      <c r="BT567" s="161"/>
      <c r="BU567" s="161"/>
      <c r="BV567" s="161"/>
      <c r="BW567" s="161"/>
      <c r="BX567" s="161"/>
      <c r="BY567" s="161"/>
      <c r="BZ567" s="161"/>
      <c r="CA567" s="161"/>
      <c r="CB567" s="161"/>
      <c r="CC567" s="161"/>
      <c r="CD567" s="161"/>
      <c r="CE567" s="161"/>
      <c r="CF567" s="161"/>
      <c r="CG567" s="161"/>
      <c r="CH567" s="161"/>
      <c r="CI567" s="161"/>
      <c r="CJ567" s="161"/>
      <c r="CK567" s="161"/>
      <c r="CL567" s="161"/>
      <c r="CM567" s="161"/>
      <c r="CN567" s="161"/>
      <c r="CO567" s="161"/>
      <c r="CP567" s="161"/>
      <c r="CQ567" s="161"/>
      <c r="CR567" s="161"/>
      <c r="CS567" s="161"/>
      <c r="CT567" s="161"/>
      <c r="CU567" s="161"/>
      <c r="CV567" s="161"/>
      <c r="CW567" s="161"/>
      <c r="CX567" s="161"/>
      <c r="CY567" s="161"/>
      <c r="CZ567" s="161"/>
      <c r="DA567" s="161"/>
      <c r="DB567" s="161"/>
      <c r="DC567" s="161"/>
      <c r="DD567" s="161"/>
      <c r="DE567" s="161"/>
      <c r="DF567" s="161"/>
      <c r="DG567" s="161"/>
      <c r="DH567" s="161"/>
      <c r="DI567" s="161"/>
      <c r="DJ567" s="161"/>
      <c r="DK567" s="161"/>
      <c r="DL567" s="161"/>
      <c r="DM567" s="161"/>
      <c r="DN567" s="161"/>
      <c r="DO567" s="161"/>
      <c r="DP567" s="50" t="s">
        <v>172</v>
      </c>
    </row>
    <row r="568" spans="3:120" s="29" customFormat="1" ht="15" customHeight="1">
      <c r="C568" s="120"/>
      <c r="D568" s="330"/>
      <c r="E568" s="33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56"/>
      <c r="DP568" s="50" t="s">
        <v>172</v>
      </c>
    </row>
    <row r="569" spans="3:120" s="29" customFormat="1" ht="15" customHeight="1">
      <c r="C569" s="326" t="s">
        <v>380</v>
      </c>
      <c r="D569" s="249" t="s">
        <v>296</v>
      </c>
      <c r="E569" s="249" t="s">
        <v>303</v>
      </c>
      <c r="F569" s="249" t="s">
        <v>295</v>
      </c>
      <c r="G569" s="249" t="s">
        <v>294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56"/>
      <c r="DP569" s="50" t="s">
        <v>172</v>
      </c>
    </row>
    <row r="570" spans="3:120" s="29" customFormat="1" ht="15" customHeight="1">
      <c r="C570" s="29" t="s">
        <v>379</v>
      </c>
      <c r="D570" s="334">
        <f>IF(F$17="","",IF(E570="",F570+G570,E570))</f>
        <v>0</v>
      </c>
      <c r="E570" s="300"/>
      <c r="F570" s="333">
        <v>0</v>
      </c>
      <c r="G570" s="333">
        <v>0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56"/>
      <c r="DP570" s="50" t="s">
        <v>172</v>
      </c>
    </row>
    <row r="571" spans="3:120" s="29" customFormat="1" ht="15" customHeight="1">
      <c r="D571" s="332"/>
      <c r="E571" s="300"/>
      <c r="F571" s="133"/>
      <c r="G571" s="13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56"/>
      <c r="DP571" s="50" t="s">
        <v>172</v>
      </c>
    </row>
    <row r="572" spans="3:120" s="29" customFormat="1" ht="15" customHeight="1">
      <c r="C572" s="34" t="str">
        <f>C569&amp;" Start Period"</f>
        <v>Construction Loan Interest Reserve Start Period</v>
      </c>
      <c r="D572" s="282">
        <v>0</v>
      </c>
      <c r="F572" s="233"/>
      <c r="G572" s="23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56"/>
      <c r="DP572" s="50" t="s">
        <v>172</v>
      </c>
    </row>
    <row r="573" spans="3:120" s="29" customFormat="1" ht="15" customHeight="1">
      <c r="C573" s="207" t="s">
        <v>13</v>
      </c>
      <c r="D573" s="206">
        <f>IF(D572="","",INDEX($F$16:$DP$17,1,MATCH(D572,$F$17:$DP$17,1)))</f>
        <v>42094</v>
      </c>
      <c r="F573" s="206" t="str">
        <f>IF(F572="","",INDEX($F$75:$DP$76,1,MATCH(F572,$F$76:$DP$76,1)))</f>
        <v/>
      </c>
      <c r="G573" s="206" t="str">
        <f>IF(G572="","",INDEX($F$75:$DP$76,1,MATCH(G572,$F$76:$DP$76,1)))</f>
        <v/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56"/>
      <c r="DP573" s="50" t="s">
        <v>172</v>
      </c>
    </row>
    <row r="574" spans="3:120" s="29" customFormat="1" ht="15" customHeight="1">
      <c r="C574" s="34" t="str">
        <f>C569&amp;" End Period"</f>
        <v>Construction Loan Interest Reserve End Period</v>
      </c>
      <c r="D574" s="282">
        <v>0</v>
      </c>
      <c r="F574" s="233"/>
      <c r="G574" s="23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56"/>
      <c r="DP574" s="50" t="s">
        <v>172</v>
      </c>
    </row>
    <row r="575" spans="3:120" s="29" customFormat="1" ht="15" customHeight="1">
      <c r="C575" s="207" t="s">
        <v>13</v>
      </c>
      <c r="D575" s="206">
        <f>IF(D574="","",INDEX($F$16:$DP$17,1,MATCH(D574,$F$17:$DP$17,1)))</f>
        <v>42094</v>
      </c>
      <c r="F575" s="206" t="str">
        <f>IF(F574="","",INDEX($F$75:$DP$76,1,MATCH(F574,$F$76:$DP$76,1)))</f>
        <v/>
      </c>
      <c r="G575" s="206" t="str">
        <f>IF(G574="","",INDEX($F$75:$DP$76,1,MATCH(G574,$F$76:$DP$76,1)))</f>
        <v/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56"/>
      <c r="DP575" s="50" t="s">
        <v>172</v>
      </c>
    </row>
    <row r="576" spans="3:120" s="29" customFormat="1" ht="15" customHeight="1">
      <c r="C576" s="120"/>
      <c r="D576" s="4"/>
      <c r="E576" s="4"/>
      <c r="F576" s="151"/>
      <c r="G576" s="151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56"/>
      <c r="DP576" s="50" t="s">
        <v>172</v>
      </c>
    </row>
    <row r="577" spans="3:120" s="29" customFormat="1" ht="15" customHeight="1">
      <c r="D577" s="4"/>
      <c r="E577" s="4"/>
      <c r="F577" s="274">
        <v>0</v>
      </c>
      <c r="G577" s="274">
        <v>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56"/>
      <c r="DP577" s="50" t="s">
        <v>172</v>
      </c>
    </row>
    <row r="578" spans="3:120" s="29" customFormat="1" ht="15" customHeight="1">
      <c r="C578" s="120"/>
      <c r="D578" s="242"/>
      <c r="E578" s="243"/>
      <c r="F578" s="242"/>
      <c r="G578" s="18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56"/>
      <c r="DP578" s="50" t="s">
        <v>172</v>
      </c>
    </row>
    <row r="579" spans="3:120" s="29" customFormat="1" ht="15" customHeight="1">
      <c r="C579" s="120" t="str">
        <f>"Total "&amp;C569</f>
        <v>Total Construction Loan Interest Reserve</v>
      </c>
      <c r="D579" s="242"/>
      <c r="E579" s="243"/>
      <c r="F579" s="162">
        <f t="shared" ref="F579:AK579" ca="1" si="1509">F1526</f>
        <v>10391.78668693034</v>
      </c>
      <c r="G579" s="162">
        <f t="shared" ca="1" si="1509"/>
        <v>21708.652096541693</v>
      </c>
      <c r="H579" s="162">
        <f t="shared" ca="1" si="1509"/>
        <v>23562.285103792325</v>
      </c>
      <c r="I579" s="162">
        <f t="shared" ca="1" si="1509"/>
        <v>25422.88229266067</v>
      </c>
      <c r="J579" s="162">
        <f t="shared" ca="1" si="1509"/>
        <v>27937.516373493039</v>
      </c>
      <c r="K579" s="162">
        <f t="shared" ca="1" si="1509"/>
        <v>31108.644591969947</v>
      </c>
      <c r="L579" s="162">
        <f t="shared" ca="1" si="1509"/>
        <v>34291.68688014683</v>
      </c>
      <c r="M579" s="162">
        <f t="shared" ca="1" si="1509"/>
        <v>37486.687999713242</v>
      </c>
      <c r="N579" s="162">
        <f t="shared" ca="1" si="1509"/>
        <v>40693.692880530354</v>
      </c>
      <c r="O579" s="162">
        <f t="shared" ca="1" si="1509"/>
        <v>43912.746621262886</v>
      </c>
      <c r="P579" s="162">
        <f t="shared" ca="1" si="1509"/>
        <v>46615.821018921561</v>
      </c>
      <c r="Q579" s="162">
        <f t="shared" ca="1" si="1509"/>
        <v>48800.977516174862</v>
      </c>
      <c r="R579" s="162">
        <f t="shared" ca="1" si="1509"/>
        <v>51910.123330261929</v>
      </c>
      <c r="S579" s="162">
        <f t="shared" ca="1" si="1509"/>
        <v>55946.729930125155</v>
      </c>
      <c r="T579" s="162">
        <f t="shared" ca="1" si="1509"/>
        <v>59998.50224044497</v>
      </c>
      <c r="U579" s="162">
        <f t="shared" ca="1" si="1509"/>
        <v>64065.497239469791</v>
      </c>
      <c r="V579" s="162">
        <f t="shared" ca="1" si="1509"/>
        <v>68147.772119517875</v>
      </c>
      <c r="W579" s="162">
        <f t="shared" ca="1" si="1509"/>
        <v>72245.384287781562</v>
      </c>
      <c r="X579" s="162">
        <f t="shared" ca="1" si="1509"/>
        <v>78941.35943225662</v>
      </c>
      <c r="Y579" s="162">
        <f t="shared" ca="1" si="1509"/>
        <v>89594.194821482408</v>
      </c>
      <c r="Z579" s="162">
        <f t="shared" ca="1" si="1509"/>
        <v>103277.56684961572</v>
      </c>
      <c r="AA579" s="162">
        <f t="shared" ca="1" si="1509"/>
        <v>118654.12627422292</v>
      </c>
      <c r="AB579" s="162">
        <f t="shared" ca="1" si="1509"/>
        <v>129526.24572171527</v>
      </c>
      <c r="AC579" s="162">
        <f t="shared" ca="1" si="1509"/>
        <v>135877.00181083885</v>
      </c>
      <c r="AD579" s="162">
        <f t="shared" ca="1" si="1509"/>
        <v>69529.166844617037</v>
      </c>
      <c r="AE579" s="162">
        <f t="shared" ca="1" si="1509"/>
        <v>0</v>
      </c>
      <c r="AF579" s="162">
        <f t="shared" ca="1" si="1509"/>
        <v>0</v>
      </c>
      <c r="AG579" s="162">
        <f t="shared" ca="1" si="1509"/>
        <v>0</v>
      </c>
      <c r="AH579" s="162">
        <f t="shared" ca="1" si="1509"/>
        <v>0</v>
      </c>
      <c r="AI579" s="162">
        <f t="shared" ca="1" si="1509"/>
        <v>0</v>
      </c>
      <c r="AJ579" s="162">
        <f t="shared" ca="1" si="1509"/>
        <v>0</v>
      </c>
      <c r="AK579" s="162">
        <f t="shared" ca="1" si="1509"/>
        <v>0</v>
      </c>
      <c r="AL579" s="162">
        <f t="shared" ref="AL579:BQ579" ca="1" si="1510">AL1526</f>
        <v>0</v>
      </c>
      <c r="AM579" s="162">
        <f t="shared" ca="1" si="1510"/>
        <v>0</v>
      </c>
      <c r="AN579" s="162">
        <f t="shared" ca="1" si="1510"/>
        <v>0</v>
      </c>
      <c r="AO579" s="162">
        <f t="shared" ca="1" si="1510"/>
        <v>0</v>
      </c>
      <c r="AP579" s="162">
        <f t="shared" ca="1" si="1510"/>
        <v>0</v>
      </c>
      <c r="AQ579" s="162">
        <f t="shared" ca="1" si="1510"/>
        <v>0</v>
      </c>
      <c r="AR579" s="162">
        <f t="shared" ca="1" si="1510"/>
        <v>0</v>
      </c>
      <c r="AS579" s="162">
        <f t="shared" ca="1" si="1510"/>
        <v>0</v>
      </c>
      <c r="AT579" s="162">
        <f t="shared" ca="1" si="1510"/>
        <v>0</v>
      </c>
      <c r="AU579" s="162">
        <f t="shared" ca="1" si="1510"/>
        <v>0</v>
      </c>
      <c r="AV579" s="162">
        <f t="shared" ca="1" si="1510"/>
        <v>0</v>
      </c>
      <c r="AW579" s="162">
        <f t="shared" ca="1" si="1510"/>
        <v>0</v>
      </c>
      <c r="AX579" s="162">
        <f t="shared" ca="1" si="1510"/>
        <v>0</v>
      </c>
      <c r="AY579" s="162">
        <f t="shared" ca="1" si="1510"/>
        <v>0</v>
      </c>
      <c r="AZ579" s="162">
        <f t="shared" ca="1" si="1510"/>
        <v>0</v>
      </c>
      <c r="BA579" s="162">
        <f t="shared" ca="1" si="1510"/>
        <v>0</v>
      </c>
      <c r="BB579" s="162">
        <f t="shared" ca="1" si="1510"/>
        <v>0</v>
      </c>
      <c r="BC579" s="162">
        <f t="shared" ca="1" si="1510"/>
        <v>0</v>
      </c>
      <c r="BD579" s="162">
        <f t="shared" ca="1" si="1510"/>
        <v>0</v>
      </c>
      <c r="BE579" s="162">
        <f t="shared" ca="1" si="1510"/>
        <v>0</v>
      </c>
      <c r="BF579" s="162">
        <f t="shared" ca="1" si="1510"/>
        <v>0</v>
      </c>
      <c r="BG579" s="162">
        <f t="shared" ca="1" si="1510"/>
        <v>0</v>
      </c>
      <c r="BH579" s="162">
        <f t="shared" ca="1" si="1510"/>
        <v>0</v>
      </c>
      <c r="BI579" s="162">
        <f t="shared" ca="1" si="1510"/>
        <v>0</v>
      </c>
      <c r="BJ579" s="162">
        <f t="shared" ca="1" si="1510"/>
        <v>0</v>
      </c>
      <c r="BK579" s="162">
        <f t="shared" ca="1" si="1510"/>
        <v>0</v>
      </c>
      <c r="BL579" s="162">
        <f t="shared" ca="1" si="1510"/>
        <v>0</v>
      </c>
      <c r="BM579" s="162">
        <f t="shared" ca="1" si="1510"/>
        <v>0</v>
      </c>
      <c r="BN579" s="162">
        <f t="shared" ca="1" si="1510"/>
        <v>0</v>
      </c>
      <c r="BO579" s="162" t="str">
        <f t="shared" si="1510"/>
        <v/>
      </c>
      <c r="BP579" s="162" t="str">
        <f t="shared" si="1510"/>
        <v/>
      </c>
      <c r="BQ579" s="162" t="str">
        <f t="shared" si="1510"/>
        <v/>
      </c>
      <c r="BR579" s="162" t="str">
        <f t="shared" ref="BR579:CA579" si="1511">BR1526</f>
        <v/>
      </c>
      <c r="BS579" s="162" t="str">
        <f t="shared" si="1511"/>
        <v/>
      </c>
      <c r="BT579" s="162" t="str">
        <f t="shared" si="1511"/>
        <v/>
      </c>
      <c r="BU579" s="162" t="str">
        <f t="shared" si="1511"/>
        <v/>
      </c>
      <c r="BV579" s="162" t="str">
        <f t="shared" si="1511"/>
        <v/>
      </c>
      <c r="BW579" s="162" t="str">
        <f t="shared" si="1511"/>
        <v/>
      </c>
      <c r="BX579" s="162" t="str">
        <f t="shared" si="1511"/>
        <v/>
      </c>
      <c r="BY579" s="162" t="str">
        <f t="shared" si="1511"/>
        <v/>
      </c>
      <c r="BZ579" s="162" t="str">
        <f t="shared" si="1511"/>
        <v/>
      </c>
      <c r="CA579" s="162" t="str">
        <f t="shared" si="1511"/>
        <v/>
      </c>
      <c r="CB579" s="162" t="str">
        <f t="shared" ref="CB579:DN579" si="1512">CB1526</f>
        <v/>
      </c>
      <c r="CC579" s="162" t="str">
        <f t="shared" si="1512"/>
        <v/>
      </c>
      <c r="CD579" s="162" t="str">
        <f t="shared" si="1512"/>
        <v/>
      </c>
      <c r="CE579" s="162" t="str">
        <f t="shared" si="1512"/>
        <v/>
      </c>
      <c r="CF579" s="162" t="str">
        <f t="shared" si="1512"/>
        <v/>
      </c>
      <c r="CG579" s="162" t="str">
        <f t="shared" si="1512"/>
        <v/>
      </c>
      <c r="CH579" s="162" t="str">
        <f t="shared" si="1512"/>
        <v/>
      </c>
      <c r="CI579" s="162" t="str">
        <f t="shared" si="1512"/>
        <v/>
      </c>
      <c r="CJ579" s="162" t="str">
        <f t="shared" si="1512"/>
        <v/>
      </c>
      <c r="CK579" s="162" t="str">
        <f t="shared" si="1512"/>
        <v/>
      </c>
      <c r="CL579" s="162" t="str">
        <f t="shared" si="1512"/>
        <v/>
      </c>
      <c r="CM579" s="162" t="str">
        <f t="shared" si="1512"/>
        <v/>
      </c>
      <c r="CN579" s="162" t="str">
        <f t="shared" si="1512"/>
        <v/>
      </c>
      <c r="CO579" s="162" t="str">
        <f t="shared" si="1512"/>
        <v/>
      </c>
      <c r="CP579" s="162" t="str">
        <f t="shared" si="1512"/>
        <v/>
      </c>
      <c r="CQ579" s="162" t="str">
        <f t="shared" si="1512"/>
        <v/>
      </c>
      <c r="CR579" s="162" t="str">
        <f t="shared" si="1512"/>
        <v/>
      </c>
      <c r="CS579" s="162" t="str">
        <f t="shared" si="1512"/>
        <v/>
      </c>
      <c r="CT579" s="162" t="str">
        <f t="shared" si="1512"/>
        <v/>
      </c>
      <c r="CU579" s="162" t="str">
        <f t="shared" si="1512"/>
        <v/>
      </c>
      <c r="CV579" s="162" t="str">
        <f t="shared" si="1512"/>
        <v/>
      </c>
      <c r="CW579" s="162" t="str">
        <f t="shared" si="1512"/>
        <v/>
      </c>
      <c r="CX579" s="162" t="str">
        <f t="shared" si="1512"/>
        <v/>
      </c>
      <c r="CY579" s="162" t="str">
        <f t="shared" si="1512"/>
        <v/>
      </c>
      <c r="CZ579" s="162" t="str">
        <f t="shared" si="1512"/>
        <v/>
      </c>
      <c r="DA579" s="162" t="str">
        <f t="shared" si="1512"/>
        <v/>
      </c>
      <c r="DB579" s="162" t="str">
        <f t="shared" si="1512"/>
        <v/>
      </c>
      <c r="DC579" s="162" t="str">
        <f t="shared" si="1512"/>
        <v/>
      </c>
      <c r="DD579" s="162" t="str">
        <f t="shared" si="1512"/>
        <v/>
      </c>
      <c r="DE579" s="162" t="str">
        <f t="shared" si="1512"/>
        <v/>
      </c>
      <c r="DF579" s="162" t="str">
        <f t="shared" si="1512"/>
        <v/>
      </c>
      <c r="DG579" s="162" t="str">
        <f t="shared" si="1512"/>
        <v/>
      </c>
      <c r="DH579" s="162" t="str">
        <f t="shared" si="1512"/>
        <v/>
      </c>
      <c r="DI579" s="162" t="str">
        <f t="shared" si="1512"/>
        <v/>
      </c>
      <c r="DJ579" s="162" t="str">
        <f t="shared" si="1512"/>
        <v/>
      </c>
      <c r="DK579" s="162" t="str">
        <f t="shared" si="1512"/>
        <v/>
      </c>
      <c r="DL579" s="162" t="str">
        <f t="shared" si="1512"/>
        <v/>
      </c>
      <c r="DM579" s="162" t="str">
        <f t="shared" si="1512"/>
        <v/>
      </c>
      <c r="DN579" s="162" t="str">
        <f t="shared" si="1512"/>
        <v/>
      </c>
      <c r="DO579" s="51">
        <f ca="1">SUM(F579:DN579)</f>
        <v>1489647.0509644879</v>
      </c>
      <c r="DP579" s="50" t="s">
        <v>172</v>
      </c>
    </row>
    <row r="580" spans="3:120" s="29" customFormat="1" ht="15" customHeight="1">
      <c r="C580" s="120"/>
      <c r="D580" s="242"/>
      <c r="E580" s="243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56"/>
      <c r="DP580" s="50" t="s">
        <v>172</v>
      </c>
    </row>
    <row r="581" spans="3:120" s="29" customFormat="1" ht="15" customHeight="1">
      <c r="C581" s="120"/>
      <c r="D581" s="330"/>
      <c r="E581" s="33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56"/>
      <c r="DP581" s="50" t="s">
        <v>172</v>
      </c>
    </row>
    <row r="582" spans="3:120" s="29" customFormat="1" ht="15" customHeight="1">
      <c r="C582" s="161" t="str">
        <f>C584</f>
        <v>Closing Contingency</v>
      </c>
      <c r="D582" s="161"/>
      <c r="E582" s="161"/>
      <c r="F582" s="161"/>
      <c r="G582" s="161"/>
      <c r="H582" s="161"/>
      <c r="I582" s="161"/>
      <c r="J582" s="161"/>
      <c r="K582" s="161"/>
      <c r="L582" s="161"/>
      <c r="M582" s="161"/>
      <c r="N582" s="161"/>
      <c r="O582" s="161"/>
      <c r="P582" s="161"/>
      <c r="Q582" s="161"/>
      <c r="R582" s="161"/>
      <c r="S582" s="161"/>
      <c r="T582" s="161"/>
      <c r="U582" s="161"/>
      <c r="V582" s="161"/>
      <c r="W582" s="161"/>
      <c r="X582" s="161"/>
      <c r="Y582" s="161"/>
      <c r="Z582" s="161"/>
      <c r="AA582" s="161"/>
      <c r="AB582" s="161"/>
      <c r="AC582" s="161"/>
      <c r="AD582" s="161"/>
      <c r="AE582" s="161"/>
      <c r="AF582" s="161"/>
      <c r="AG582" s="161"/>
      <c r="AH582" s="161"/>
      <c r="AI582" s="161"/>
      <c r="AJ582" s="161"/>
      <c r="AK582" s="161"/>
      <c r="AL582" s="161"/>
      <c r="AM582" s="161"/>
      <c r="AN582" s="161"/>
      <c r="AO582" s="161"/>
      <c r="AP582" s="161"/>
      <c r="AQ582" s="161"/>
      <c r="AR582" s="161"/>
      <c r="AS582" s="161"/>
      <c r="AT582" s="161"/>
      <c r="AU582" s="161"/>
      <c r="AV582" s="161"/>
      <c r="AW582" s="161"/>
      <c r="AX582" s="161"/>
      <c r="AY582" s="161"/>
      <c r="AZ582" s="161"/>
      <c r="BA582" s="161"/>
      <c r="BB582" s="161"/>
      <c r="BC582" s="161"/>
      <c r="BD582" s="161"/>
      <c r="BE582" s="161"/>
      <c r="BF582" s="161"/>
      <c r="BG582" s="161"/>
      <c r="BH582" s="161"/>
      <c r="BI582" s="161"/>
      <c r="BJ582" s="161"/>
      <c r="BK582" s="161"/>
      <c r="BL582" s="161"/>
      <c r="BM582" s="161"/>
      <c r="BN582" s="161"/>
      <c r="BO582" s="161"/>
      <c r="BP582" s="161"/>
      <c r="BQ582" s="161"/>
      <c r="BR582" s="161"/>
      <c r="BS582" s="161"/>
      <c r="BT582" s="161"/>
      <c r="BU582" s="161"/>
      <c r="BV582" s="161"/>
      <c r="BW582" s="161"/>
      <c r="BX582" s="161"/>
      <c r="BY582" s="161"/>
      <c r="BZ582" s="161"/>
      <c r="CA582" s="161"/>
      <c r="CB582" s="161"/>
      <c r="CC582" s="161"/>
      <c r="CD582" s="161"/>
      <c r="CE582" s="161"/>
      <c r="CF582" s="161"/>
      <c r="CG582" s="161"/>
      <c r="CH582" s="161"/>
      <c r="CI582" s="161"/>
      <c r="CJ582" s="161"/>
      <c r="CK582" s="161"/>
      <c r="CL582" s="161"/>
      <c r="CM582" s="161"/>
      <c r="CN582" s="161"/>
      <c r="CO582" s="161"/>
      <c r="CP582" s="161"/>
      <c r="CQ582" s="161"/>
      <c r="CR582" s="161"/>
      <c r="CS582" s="161"/>
      <c r="CT582" s="161"/>
      <c r="CU582" s="161"/>
      <c r="CV582" s="161"/>
      <c r="CW582" s="161"/>
      <c r="CX582" s="161"/>
      <c r="CY582" s="161"/>
      <c r="CZ582" s="161"/>
      <c r="DA582" s="161"/>
      <c r="DB582" s="161"/>
      <c r="DC582" s="161"/>
      <c r="DD582" s="161"/>
      <c r="DE582" s="161"/>
      <c r="DF582" s="161"/>
      <c r="DG582" s="161"/>
      <c r="DH582" s="161"/>
      <c r="DI582" s="161"/>
      <c r="DJ582" s="161"/>
      <c r="DK582" s="161"/>
      <c r="DL582" s="161"/>
      <c r="DM582" s="161"/>
      <c r="DN582" s="161"/>
      <c r="DO582" s="161"/>
      <c r="DP582" s="50" t="s">
        <v>172</v>
      </c>
    </row>
    <row r="583" spans="3:120" s="29" customFormat="1" ht="15" customHeight="1">
      <c r="C583" s="120"/>
      <c r="D583" s="330"/>
      <c r="E583" s="33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56"/>
      <c r="DP583" s="50" t="s">
        <v>172</v>
      </c>
    </row>
    <row r="584" spans="3:120" s="29" customFormat="1" ht="15" customHeight="1">
      <c r="C584" s="326" t="s">
        <v>564</v>
      </c>
      <c r="D584" s="249" t="s">
        <v>296</v>
      </c>
      <c r="E584" s="249" t="s">
        <v>303</v>
      </c>
      <c r="F584" s="249" t="s">
        <v>295</v>
      </c>
      <c r="G584" s="249" t="s">
        <v>294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56"/>
      <c r="DP584" s="50" t="s">
        <v>172</v>
      </c>
    </row>
    <row r="585" spans="3:120" s="29" customFormat="1" ht="15" customHeight="1">
      <c r="C585" s="29" t="s">
        <v>18</v>
      </c>
      <c r="D585" s="334">
        <f>IF(F$17="","",IF(E585="",F585+G585,E585))</f>
        <v>0</v>
      </c>
      <c r="E585" s="300"/>
      <c r="F585" s="333">
        <v>0</v>
      </c>
      <c r="G585" s="333">
        <v>0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56"/>
      <c r="DP585" s="50" t="s">
        <v>172</v>
      </c>
    </row>
    <row r="586" spans="3:120" s="29" customFormat="1" ht="15" customHeight="1">
      <c r="C586" s="29" t="s">
        <v>378</v>
      </c>
      <c r="D586" s="78"/>
      <c r="E586" s="300"/>
      <c r="F586" s="78">
        <v>0</v>
      </c>
      <c r="G586" s="78">
        <v>0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56"/>
      <c r="DP586" s="50" t="s">
        <v>172</v>
      </c>
    </row>
    <row r="587" spans="3:120" s="29" customFormat="1" ht="15" customHeight="1">
      <c r="D587" s="332"/>
      <c r="E587" s="300"/>
      <c r="F587" s="133"/>
      <c r="G587" s="13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56"/>
      <c r="DP587" s="50" t="s">
        <v>172</v>
      </c>
    </row>
    <row r="588" spans="3:120" s="29" customFormat="1" ht="15" customHeight="1">
      <c r="C588" s="34" t="str">
        <f>C584&amp;" Start Period"</f>
        <v>Closing Contingency Start Period</v>
      </c>
      <c r="D588" s="282">
        <v>0</v>
      </c>
      <c r="F588" s="233"/>
      <c r="G588" s="23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56"/>
      <c r="DP588" s="50" t="s">
        <v>172</v>
      </c>
    </row>
    <row r="589" spans="3:120" s="29" customFormat="1" ht="15" customHeight="1">
      <c r="C589" s="207" t="s">
        <v>13</v>
      </c>
      <c r="D589" s="206">
        <f>IF(D588="","",INDEX($F$16:$DP$17,1,MATCH(D588,$F$17:$DP$17,1)))</f>
        <v>42094</v>
      </c>
      <c r="F589" s="206" t="str">
        <f>IF(F588="","",INDEX($F$75:$DP$76,1,MATCH(F588,$F$76:$DP$76,1)))</f>
        <v/>
      </c>
      <c r="G589" s="206" t="str">
        <f>IF(G588="","",INDEX($F$75:$DP$76,1,MATCH(G588,$F$76:$DP$76,1)))</f>
        <v/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56"/>
      <c r="DP589" s="50" t="s">
        <v>172</v>
      </c>
    </row>
    <row r="590" spans="3:120" s="29" customFormat="1" ht="15" customHeight="1">
      <c r="C590" s="34" t="str">
        <f>C584&amp;" End Period"</f>
        <v>Closing Contingency End Period</v>
      </c>
      <c r="D590" s="282">
        <v>0</v>
      </c>
      <c r="F590" s="233"/>
      <c r="G590" s="23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56"/>
      <c r="DP590" s="50" t="s">
        <v>172</v>
      </c>
    </row>
    <row r="591" spans="3:120" s="29" customFormat="1" ht="15" customHeight="1">
      <c r="C591" s="207" t="s">
        <v>13</v>
      </c>
      <c r="D591" s="206">
        <f>IF(D590="","",INDEX($F$16:$DP$17,1,MATCH(D590,$F$17:$DP$17,1)))</f>
        <v>42094</v>
      </c>
      <c r="F591" s="206" t="str">
        <f>IF(F590="","",INDEX($F$75:$DP$76,1,MATCH(F590,$F$76:$DP$76,1)))</f>
        <v/>
      </c>
      <c r="G591" s="206" t="str">
        <f>IF(G590="","",INDEX($F$75:$DP$76,1,MATCH(G590,$F$76:$DP$76,1)))</f>
        <v/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56"/>
      <c r="DP591" s="50" t="s">
        <v>172</v>
      </c>
    </row>
    <row r="592" spans="3:120" s="29" customFormat="1" ht="15" customHeight="1">
      <c r="C592" s="120"/>
      <c r="D592" s="4"/>
      <c r="E592" s="4"/>
      <c r="F592" s="151"/>
      <c r="G592" s="151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56"/>
      <c r="DP592" s="50" t="s">
        <v>172</v>
      </c>
    </row>
    <row r="593" spans="3:120" s="29" customFormat="1" ht="15" customHeight="1">
      <c r="D593" s="4"/>
      <c r="E593" s="4"/>
      <c r="F593" s="274">
        <v>0</v>
      </c>
      <c r="G593" s="274">
        <v>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56"/>
      <c r="DP593" s="50" t="s">
        <v>172</v>
      </c>
    </row>
    <row r="594" spans="3:120" s="29" customFormat="1" ht="15" customHeight="1">
      <c r="C594" s="120"/>
      <c r="D594" s="242"/>
      <c r="E594" s="243"/>
      <c r="F594" s="242"/>
      <c r="G594" s="18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56"/>
      <c r="DP594" s="50" t="s">
        <v>172</v>
      </c>
    </row>
    <row r="595" spans="3:120" s="29" customFormat="1" ht="15" customHeight="1">
      <c r="C595" s="120" t="str">
        <f>"Total "&amp;C584</f>
        <v>Total Closing Contingency</v>
      </c>
      <c r="D595" s="242"/>
      <c r="E595" s="243"/>
      <c r="F595" s="162">
        <f>IF(F$17="","",IF(AND(F$17&gt;=$F593,F$17&lt;=$G593),$D$585/($G593-$F593+1),0))</f>
        <v>0</v>
      </c>
      <c r="G595" s="162">
        <f t="shared" ref="G595:BR595" si="1513">IF(G$17="","",IF(AND(G$17&gt;=$F593,G$17&lt;=$G593),$D$585/($G593-$F593+1),0))</f>
        <v>0</v>
      </c>
      <c r="H595" s="162">
        <f t="shared" si="1513"/>
        <v>0</v>
      </c>
      <c r="I595" s="162">
        <f t="shared" si="1513"/>
        <v>0</v>
      </c>
      <c r="J595" s="162">
        <f t="shared" si="1513"/>
        <v>0</v>
      </c>
      <c r="K595" s="162">
        <f t="shared" si="1513"/>
        <v>0</v>
      </c>
      <c r="L595" s="162">
        <f t="shared" si="1513"/>
        <v>0</v>
      </c>
      <c r="M595" s="162">
        <f t="shared" si="1513"/>
        <v>0</v>
      </c>
      <c r="N595" s="162">
        <f t="shared" si="1513"/>
        <v>0</v>
      </c>
      <c r="O595" s="162">
        <f t="shared" si="1513"/>
        <v>0</v>
      </c>
      <c r="P595" s="162">
        <f t="shared" si="1513"/>
        <v>0</v>
      </c>
      <c r="Q595" s="162">
        <f t="shared" si="1513"/>
        <v>0</v>
      </c>
      <c r="R595" s="162">
        <f t="shared" si="1513"/>
        <v>0</v>
      </c>
      <c r="S595" s="162">
        <f t="shared" si="1513"/>
        <v>0</v>
      </c>
      <c r="T595" s="162">
        <f t="shared" si="1513"/>
        <v>0</v>
      </c>
      <c r="U595" s="162">
        <f t="shared" si="1513"/>
        <v>0</v>
      </c>
      <c r="V595" s="162">
        <f t="shared" si="1513"/>
        <v>0</v>
      </c>
      <c r="W595" s="162">
        <f t="shared" si="1513"/>
        <v>0</v>
      </c>
      <c r="X595" s="162">
        <f t="shared" si="1513"/>
        <v>0</v>
      </c>
      <c r="Y595" s="162">
        <f t="shared" si="1513"/>
        <v>0</v>
      </c>
      <c r="Z595" s="162">
        <f t="shared" si="1513"/>
        <v>0</v>
      </c>
      <c r="AA595" s="162">
        <f t="shared" si="1513"/>
        <v>0</v>
      </c>
      <c r="AB595" s="162">
        <f t="shared" si="1513"/>
        <v>0</v>
      </c>
      <c r="AC595" s="162">
        <f t="shared" si="1513"/>
        <v>0</v>
      </c>
      <c r="AD595" s="162">
        <f t="shared" si="1513"/>
        <v>0</v>
      </c>
      <c r="AE595" s="162">
        <f t="shared" si="1513"/>
        <v>0</v>
      </c>
      <c r="AF595" s="162">
        <f t="shared" si="1513"/>
        <v>0</v>
      </c>
      <c r="AG595" s="162">
        <f t="shared" si="1513"/>
        <v>0</v>
      </c>
      <c r="AH595" s="162">
        <f t="shared" si="1513"/>
        <v>0</v>
      </c>
      <c r="AI595" s="162">
        <f t="shared" si="1513"/>
        <v>0</v>
      </c>
      <c r="AJ595" s="162">
        <f t="shared" si="1513"/>
        <v>0</v>
      </c>
      <c r="AK595" s="162">
        <f t="shared" si="1513"/>
        <v>0</v>
      </c>
      <c r="AL595" s="162">
        <f t="shared" si="1513"/>
        <v>0</v>
      </c>
      <c r="AM595" s="162">
        <f t="shared" si="1513"/>
        <v>0</v>
      </c>
      <c r="AN595" s="162">
        <f t="shared" si="1513"/>
        <v>0</v>
      </c>
      <c r="AO595" s="162">
        <f t="shared" si="1513"/>
        <v>0</v>
      </c>
      <c r="AP595" s="162">
        <f t="shared" si="1513"/>
        <v>0</v>
      </c>
      <c r="AQ595" s="162">
        <f t="shared" si="1513"/>
        <v>0</v>
      </c>
      <c r="AR595" s="162">
        <f t="shared" si="1513"/>
        <v>0</v>
      </c>
      <c r="AS595" s="162">
        <f t="shared" si="1513"/>
        <v>0</v>
      </c>
      <c r="AT595" s="162">
        <f t="shared" si="1513"/>
        <v>0</v>
      </c>
      <c r="AU595" s="162">
        <f t="shared" si="1513"/>
        <v>0</v>
      </c>
      <c r="AV595" s="162">
        <f t="shared" si="1513"/>
        <v>0</v>
      </c>
      <c r="AW595" s="162">
        <f t="shared" si="1513"/>
        <v>0</v>
      </c>
      <c r="AX595" s="162">
        <f t="shared" si="1513"/>
        <v>0</v>
      </c>
      <c r="AY595" s="162">
        <f t="shared" si="1513"/>
        <v>0</v>
      </c>
      <c r="AZ595" s="162">
        <f t="shared" si="1513"/>
        <v>0</v>
      </c>
      <c r="BA595" s="162">
        <f t="shared" si="1513"/>
        <v>0</v>
      </c>
      <c r="BB595" s="162">
        <f t="shared" si="1513"/>
        <v>0</v>
      </c>
      <c r="BC595" s="162">
        <f t="shared" si="1513"/>
        <v>0</v>
      </c>
      <c r="BD595" s="162">
        <f t="shared" si="1513"/>
        <v>0</v>
      </c>
      <c r="BE595" s="162">
        <f t="shared" si="1513"/>
        <v>0</v>
      </c>
      <c r="BF595" s="162">
        <f t="shared" si="1513"/>
        <v>0</v>
      </c>
      <c r="BG595" s="162">
        <f t="shared" si="1513"/>
        <v>0</v>
      </c>
      <c r="BH595" s="162">
        <f t="shared" si="1513"/>
        <v>0</v>
      </c>
      <c r="BI595" s="162">
        <f t="shared" si="1513"/>
        <v>0</v>
      </c>
      <c r="BJ595" s="162">
        <f t="shared" si="1513"/>
        <v>0</v>
      </c>
      <c r="BK595" s="162">
        <f t="shared" si="1513"/>
        <v>0</v>
      </c>
      <c r="BL595" s="162">
        <f t="shared" si="1513"/>
        <v>0</v>
      </c>
      <c r="BM595" s="162">
        <f t="shared" si="1513"/>
        <v>0</v>
      </c>
      <c r="BN595" s="162">
        <f t="shared" si="1513"/>
        <v>0</v>
      </c>
      <c r="BO595" s="162" t="str">
        <f t="shared" si="1513"/>
        <v/>
      </c>
      <c r="BP595" s="162" t="str">
        <f t="shared" si="1513"/>
        <v/>
      </c>
      <c r="BQ595" s="162" t="str">
        <f t="shared" si="1513"/>
        <v/>
      </c>
      <c r="BR595" s="162" t="str">
        <f t="shared" si="1513"/>
        <v/>
      </c>
      <c r="BS595" s="162" t="str">
        <f t="shared" ref="BS595:CA595" si="1514">IF(BS$17="","",IF(AND(BS$17&gt;=$F593,BS$17&lt;=$G593),$D$585/($G593-$F593+1),0))</f>
        <v/>
      </c>
      <c r="BT595" s="162" t="str">
        <f t="shared" si="1514"/>
        <v/>
      </c>
      <c r="BU595" s="162" t="str">
        <f t="shared" si="1514"/>
        <v/>
      </c>
      <c r="BV595" s="162" t="str">
        <f t="shared" si="1514"/>
        <v/>
      </c>
      <c r="BW595" s="162" t="str">
        <f t="shared" si="1514"/>
        <v/>
      </c>
      <c r="BX595" s="162" t="str">
        <f t="shared" si="1514"/>
        <v/>
      </c>
      <c r="BY595" s="162" t="str">
        <f t="shared" si="1514"/>
        <v/>
      </c>
      <c r="BZ595" s="162" t="str">
        <f t="shared" si="1514"/>
        <v/>
      </c>
      <c r="CA595" s="162" t="str">
        <f t="shared" si="1514"/>
        <v/>
      </c>
      <c r="CB595" s="162" t="str">
        <f t="shared" ref="CB595:DN595" si="1515">IF(CB$17="","",IF(AND(CB$17&gt;=$F593,CB$17&lt;=$G593),$D$585/($G593-$F593+1),0))</f>
        <v/>
      </c>
      <c r="CC595" s="162" t="str">
        <f t="shared" si="1515"/>
        <v/>
      </c>
      <c r="CD595" s="162" t="str">
        <f t="shared" si="1515"/>
        <v/>
      </c>
      <c r="CE595" s="162" t="str">
        <f t="shared" si="1515"/>
        <v/>
      </c>
      <c r="CF595" s="162" t="str">
        <f t="shared" si="1515"/>
        <v/>
      </c>
      <c r="CG595" s="162" t="str">
        <f t="shared" si="1515"/>
        <v/>
      </c>
      <c r="CH595" s="162" t="str">
        <f t="shared" si="1515"/>
        <v/>
      </c>
      <c r="CI595" s="162" t="str">
        <f t="shared" si="1515"/>
        <v/>
      </c>
      <c r="CJ595" s="162" t="str">
        <f t="shared" si="1515"/>
        <v/>
      </c>
      <c r="CK595" s="162" t="str">
        <f t="shared" si="1515"/>
        <v/>
      </c>
      <c r="CL595" s="162" t="str">
        <f t="shared" si="1515"/>
        <v/>
      </c>
      <c r="CM595" s="162" t="str">
        <f t="shared" si="1515"/>
        <v/>
      </c>
      <c r="CN595" s="162" t="str">
        <f t="shared" si="1515"/>
        <v/>
      </c>
      <c r="CO595" s="162" t="str">
        <f t="shared" si="1515"/>
        <v/>
      </c>
      <c r="CP595" s="162" t="str">
        <f t="shared" si="1515"/>
        <v/>
      </c>
      <c r="CQ595" s="162" t="str">
        <f t="shared" si="1515"/>
        <v/>
      </c>
      <c r="CR595" s="162" t="str">
        <f t="shared" si="1515"/>
        <v/>
      </c>
      <c r="CS595" s="162" t="str">
        <f t="shared" si="1515"/>
        <v/>
      </c>
      <c r="CT595" s="162" t="str">
        <f t="shared" si="1515"/>
        <v/>
      </c>
      <c r="CU595" s="162" t="str">
        <f t="shared" si="1515"/>
        <v/>
      </c>
      <c r="CV595" s="162" t="str">
        <f t="shared" si="1515"/>
        <v/>
      </c>
      <c r="CW595" s="162" t="str">
        <f t="shared" si="1515"/>
        <v/>
      </c>
      <c r="CX595" s="162" t="str">
        <f t="shared" si="1515"/>
        <v/>
      </c>
      <c r="CY595" s="162" t="str">
        <f t="shared" si="1515"/>
        <v/>
      </c>
      <c r="CZ595" s="162" t="str">
        <f t="shared" si="1515"/>
        <v/>
      </c>
      <c r="DA595" s="162" t="str">
        <f t="shared" si="1515"/>
        <v/>
      </c>
      <c r="DB595" s="162" t="str">
        <f t="shared" si="1515"/>
        <v/>
      </c>
      <c r="DC595" s="162" t="str">
        <f t="shared" si="1515"/>
        <v/>
      </c>
      <c r="DD595" s="162" t="str">
        <f t="shared" si="1515"/>
        <v/>
      </c>
      <c r="DE595" s="162" t="str">
        <f t="shared" si="1515"/>
        <v/>
      </c>
      <c r="DF595" s="162" t="str">
        <f t="shared" si="1515"/>
        <v/>
      </c>
      <c r="DG595" s="162" t="str">
        <f t="shared" si="1515"/>
        <v/>
      </c>
      <c r="DH595" s="162" t="str">
        <f t="shared" si="1515"/>
        <v/>
      </c>
      <c r="DI595" s="162" t="str">
        <f t="shared" si="1515"/>
        <v/>
      </c>
      <c r="DJ595" s="162" t="str">
        <f t="shared" si="1515"/>
        <v/>
      </c>
      <c r="DK595" s="162" t="str">
        <f t="shared" si="1515"/>
        <v/>
      </c>
      <c r="DL595" s="162" t="str">
        <f t="shared" si="1515"/>
        <v/>
      </c>
      <c r="DM595" s="162" t="str">
        <f t="shared" si="1515"/>
        <v/>
      </c>
      <c r="DN595" s="162" t="str">
        <f t="shared" si="1515"/>
        <v/>
      </c>
      <c r="DO595" s="51">
        <f>SUM(F595:DN595)</f>
        <v>0</v>
      </c>
      <c r="DP595" s="50" t="s">
        <v>172</v>
      </c>
    </row>
    <row r="596" spans="3:120" s="29" customFormat="1" ht="15" customHeight="1">
      <c r="C596" s="120"/>
      <c r="D596" s="330"/>
      <c r="E596" s="33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56"/>
      <c r="DP596" s="50" t="s">
        <v>172</v>
      </c>
    </row>
    <row r="597" spans="3:120" s="29" customFormat="1" ht="15" customHeight="1">
      <c r="C597" s="133" t="s">
        <v>218</v>
      </c>
      <c r="D597" s="330"/>
      <c r="E597" s="33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56"/>
      <c r="DP597" s="50" t="s">
        <v>172</v>
      </c>
    </row>
    <row r="598" spans="3:120" s="29" customFormat="1" ht="15" customHeight="1">
      <c r="C598" s="120" t="str">
        <f>C597</f>
        <v>Total Closing Costs</v>
      </c>
      <c r="D598" s="330"/>
      <c r="E598" s="330"/>
      <c r="F598" s="162">
        <f t="shared" ref="F598:AK598" ca="1" si="1516">IF(F$17="","",F595+F579+F564+F549)</f>
        <v>857036.23302951246</v>
      </c>
      <c r="G598" s="162">
        <f t="shared" ca="1" si="1516"/>
        <v>21708.652096541693</v>
      </c>
      <c r="H598" s="162">
        <f t="shared" ca="1" si="1516"/>
        <v>23562.285103792325</v>
      </c>
      <c r="I598" s="162">
        <f t="shared" ca="1" si="1516"/>
        <v>25422.88229266067</v>
      </c>
      <c r="J598" s="162">
        <f t="shared" ca="1" si="1516"/>
        <v>27937.516373493039</v>
      </c>
      <c r="K598" s="162">
        <f t="shared" ca="1" si="1516"/>
        <v>31108.644591969947</v>
      </c>
      <c r="L598" s="162">
        <f t="shared" ca="1" si="1516"/>
        <v>34291.68688014683</v>
      </c>
      <c r="M598" s="162">
        <f t="shared" ca="1" si="1516"/>
        <v>37486.687999713242</v>
      </c>
      <c r="N598" s="162">
        <f t="shared" ca="1" si="1516"/>
        <v>40693.692880530354</v>
      </c>
      <c r="O598" s="162">
        <f t="shared" ca="1" si="1516"/>
        <v>43912.746621262886</v>
      </c>
      <c r="P598" s="162">
        <f t="shared" ca="1" si="1516"/>
        <v>46615.821018921561</v>
      </c>
      <c r="Q598" s="162">
        <f t="shared" ca="1" si="1516"/>
        <v>48800.977516174862</v>
      </c>
      <c r="R598" s="162">
        <f t="shared" ca="1" si="1516"/>
        <v>51910.123330261929</v>
      </c>
      <c r="S598" s="162">
        <f t="shared" ca="1" si="1516"/>
        <v>55946.729930125155</v>
      </c>
      <c r="T598" s="162">
        <f t="shared" ca="1" si="1516"/>
        <v>59998.50224044497</v>
      </c>
      <c r="U598" s="162">
        <f t="shared" ca="1" si="1516"/>
        <v>64065.497239469791</v>
      </c>
      <c r="V598" s="162">
        <f t="shared" ca="1" si="1516"/>
        <v>68147.772119517875</v>
      </c>
      <c r="W598" s="162">
        <f t="shared" ca="1" si="1516"/>
        <v>72245.384287781562</v>
      </c>
      <c r="X598" s="162">
        <f t="shared" ca="1" si="1516"/>
        <v>78941.35943225662</v>
      </c>
      <c r="Y598" s="162">
        <f t="shared" ca="1" si="1516"/>
        <v>89594.194821482408</v>
      </c>
      <c r="Z598" s="162">
        <f t="shared" ca="1" si="1516"/>
        <v>103277.56684961572</v>
      </c>
      <c r="AA598" s="162">
        <f t="shared" ca="1" si="1516"/>
        <v>118654.12627422292</v>
      </c>
      <c r="AB598" s="162">
        <f t="shared" ca="1" si="1516"/>
        <v>129526.24572171527</v>
      </c>
      <c r="AC598" s="162">
        <f t="shared" ca="1" si="1516"/>
        <v>135877.00181083885</v>
      </c>
      <c r="AD598" s="162">
        <f t="shared" ca="1" si="1516"/>
        <v>69529.166844617037</v>
      </c>
      <c r="AE598" s="162">
        <f t="shared" ca="1" si="1516"/>
        <v>0</v>
      </c>
      <c r="AF598" s="162">
        <f t="shared" ca="1" si="1516"/>
        <v>0</v>
      </c>
      <c r="AG598" s="162">
        <f t="shared" ca="1" si="1516"/>
        <v>0</v>
      </c>
      <c r="AH598" s="162">
        <f t="shared" ca="1" si="1516"/>
        <v>0</v>
      </c>
      <c r="AI598" s="162">
        <f t="shared" ca="1" si="1516"/>
        <v>0</v>
      </c>
      <c r="AJ598" s="162">
        <f t="shared" ca="1" si="1516"/>
        <v>0</v>
      </c>
      <c r="AK598" s="162">
        <f t="shared" ca="1" si="1516"/>
        <v>0</v>
      </c>
      <c r="AL598" s="162">
        <f t="shared" ref="AL598:BQ598" ca="1" si="1517">IF(AL$17="","",AL595+AL579+AL564+AL549)</f>
        <v>0</v>
      </c>
      <c r="AM598" s="162">
        <f t="shared" ca="1" si="1517"/>
        <v>0</v>
      </c>
      <c r="AN598" s="162">
        <f t="shared" ca="1" si="1517"/>
        <v>0</v>
      </c>
      <c r="AO598" s="162">
        <f t="shared" ca="1" si="1517"/>
        <v>0</v>
      </c>
      <c r="AP598" s="162">
        <f t="shared" ca="1" si="1517"/>
        <v>0</v>
      </c>
      <c r="AQ598" s="162">
        <f t="shared" ca="1" si="1517"/>
        <v>0</v>
      </c>
      <c r="AR598" s="162">
        <f t="shared" ca="1" si="1517"/>
        <v>0</v>
      </c>
      <c r="AS598" s="162">
        <f t="shared" ca="1" si="1517"/>
        <v>0</v>
      </c>
      <c r="AT598" s="162">
        <f t="shared" ca="1" si="1517"/>
        <v>0</v>
      </c>
      <c r="AU598" s="162">
        <f t="shared" ca="1" si="1517"/>
        <v>0</v>
      </c>
      <c r="AV598" s="162">
        <f t="shared" ca="1" si="1517"/>
        <v>0</v>
      </c>
      <c r="AW598" s="162">
        <f t="shared" ca="1" si="1517"/>
        <v>0</v>
      </c>
      <c r="AX598" s="162">
        <f t="shared" ca="1" si="1517"/>
        <v>0</v>
      </c>
      <c r="AY598" s="162">
        <f t="shared" ca="1" si="1517"/>
        <v>0</v>
      </c>
      <c r="AZ598" s="162">
        <f t="shared" ca="1" si="1517"/>
        <v>0</v>
      </c>
      <c r="BA598" s="162">
        <f t="shared" ca="1" si="1517"/>
        <v>0</v>
      </c>
      <c r="BB598" s="162">
        <f t="shared" ca="1" si="1517"/>
        <v>0</v>
      </c>
      <c r="BC598" s="162">
        <f t="shared" ca="1" si="1517"/>
        <v>0</v>
      </c>
      <c r="BD598" s="162">
        <f t="shared" ca="1" si="1517"/>
        <v>0</v>
      </c>
      <c r="BE598" s="162">
        <f t="shared" ca="1" si="1517"/>
        <v>0</v>
      </c>
      <c r="BF598" s="162">
        <f t="shared" ca="1" si="1517"/>
        <v>0</v>
      </c>
      <c r="BG598" s="162">
        <f t="shared" ca="1" si="1517"/>
        <v>0</v>
      </c>
      <c r="BH598" s="162">
        <f t="shared" ca="1" si="1517"/>
        <v>0</v>
      </c>
      <c r="BI598" s="162">
        <f t="shared" ca="1" si="1517"/>
        <v>0</v>
      </c>
      <c r="BJ598" s="162">
        <f t="shared" ca="1" si="1517"/>
        <v>0</v>
      </c>
      <c r="BK598" s="162">
        <f t="shared" ca="1" si="1517"/>
        <v>0</v>
      </c>
      <c r="BL598" s="162">
        <f t="shared" ca="1" si="1517"/>
        <v>0</v>
      </c>
      <c r="BM598" s="162">
        <f t="shared" ca="1" si="1517"/>
        <v>0</v>
      </c>
      <c r="BN598" s="162">
        <f t="shared" ca="1" si="1517"/>
        <v>0</v>
      </c>
      <c r="BO598" s="162" t="str">
        <f t="shared" si="1517"/>
        <v/>
      </c>
      <c r="BP598" s="162" t="str">
        <f t="shared" si="1517"/>
        <v/>
      </c>
      <c r="BQ598" s="162" t="str">
        <f t="shared" si="1517"/>
        <v/>
      </c>
      <c r="BR598" s="162" t="str">
        <f t="shared" ref="BR598:CA598" si="1518">IF(BR$17="","",BR595+BR579+BR564+BR549)</f>
        <v/>
      </c>
      <c r="BS598" s="162" t="str">
        <f t="shared" si="1518"/>
        <v/>
      </c>
      <c r="BT598" s="162" t="str">
        <f t="shared" si="1518"/>
        <v/>
      </c>
      <c r="BU598" s="162" t="str">
        <f t="shared" si="1518"/>
        <v/>
      </c>
      <c r="BV598" s="162" t="str">
        <f t="shared" si="1518"/>
        <v/>
      </c>
      <c r="BW598" s="162" t="str">
        <f t="shared" si="1518"/>
        <v/>
      </c>
      <c r="BX598" s="162" t="str">
        <f t="shared" si="1518"/>
        <v/>
      </c>
      <c r="BY598" s="162" t="str">
        <f t="shared" si="1518"/>
        <v/>
      </c>
      <c r="BZ598" s="162" t="str">
        <f t="shared" si="1518"/>
        <v/>
      </c>
      <c r="CA598" s="162" t="str">
        <f t="shared" si="1518"/>
        <v/>
      </c>
      <c r="CB598" s="162" t="str">
        <f t="shared" ref="CB598:DN598" si="1519">IF(CB$17="","",CB595+CB579+CB564+CB549)</f>
        <v/>
      </c>
      <c r="CC598" s="162" t="str">
        <f t="shared" si="1519"/>
        <v/>
      </c>
      <c r="CD598" s="162" t="str">
        <f t="shared" si="1519"/>
        <v/>
      </c>
      <c r="CE598" s="162" t="str">
        <f t="shared" si="1519"/>
        <v/>
      </c>
      <c r="CF598" s="162" t="str">
        <f t="shared" si="1519"/>
        <v/>
      </c>
      <c r="CG598" s="162" t="str">
        <f t="shared" si="1519"/>
        <v/>
      </c>
      <c r="CH598" s="162" t="str">
        <f t="shared" si="1519"/>
        <v/>
      </c>
      <c r="CI598" s="162" t="str">
        <f t="shared" si="1519"/>
        <v/>
      </c>
      <c r="CJ598" s="162" t="str">
        <f t="shared" si="1519"/>
        <v/>
      </c>
      <c r="CK598" s="162" t="str">
        <f t="shared" si="1519"/>
        <v/>
      </c>
      <c r="CL598" s="162" t="str">
        <f t="shared" si="1519"/>
        <v/>
      </c>
      <c r="CM598" s="162" t="str">
        <f t="shared" si="1519"/>
        <v/>
      </c>
      <c r="CN598" s="162" t="str">
        <f t="shared" si="1519"/>
        <v/>
      </c>
      <c r="CO598" s="162" t="str">
        <f t="shared" si="1519"/>
        <v/>
      </c>
      <c r="CP598" s="162" t="str">
        <f t="shared" si="1519"/>
        <v/>
      </c>
      <c r="CQ598" s="162" t="str">
        <f t="shared" si="1519"/>
        <v/>
      </c>
      <c r="CR598" s="162" t="str">
        <f t="shared" si="1519"/>
        <v/>
      </c>
      <c r="CS598" s="162" t="str">
        <f t="shared" si="1519"/>
        <v/>
      </c>
      <c r="CT598" s="162" t="str">
        <f t="shared" si="1519"/>
        <v/>
      </c>
      <c r="CU598" s="162" t="str">
        <f t="shared" si="1519"/>
        <v/>
      </c>
      <c r="CV598" s="162" t="str">
        <f t="shared" si="1519"/>
        <v/>
      </c>
      <c r="CW598" s="162" t="str">
        <f t="shared" si="1519"/>
        <v/>
      </c>
      <c r="CX598" s="162" t="str">
        <f t="shared" si="1519"/>
        <v/>
      </c>
      <c r="CY598" s="162" t="str">
        <f t="shared" si="1519"/>
        <v/>
      </c>
      <c r="CZ598" s="162" t="str">
        <f t="shared" si="1519"/>
        <v/>
      </c>
      <c r="DA598" s="162" t="str">
        <f t="shared" si="1519"/>
        <v/>
      </c>
      <c r="DB598" s="162" t="str">
        <f t="shared" si="1519"/>
        <v/>
      </c>
      <c r="DC598" s="162" t="str">
        <f t="shared" si="1519"/>
        <v/>
      </c>
      <c r="DD598" s="162" t="str">
        <f t="shared" si="1519"/>
        <v/>
      </c>
      <c r="DE598" s="162" t="str">
        <f t="shared" si="1519"/>
        <v/>
      </c>
      <c r="DF598" s="162" t="str">
        <f t="shared" si="1519"/>
        <v/>
      </c>
      <c r="DG598" s="162" t="str">
        <f t="shared" si="1519"/>
        <v/>
      </c>
      <c r="DH598" s="162" t="str">
        <f t="shared" si="1519"/>
        <v/>
      </c>
      <c r="DI598" s="162" t="str">
        <f t="shared" si="1519"/>
        <v/>
      </c>
      <c r="DJ598" s="162" t="str">
        <f t="shared" si="1519"/>
        <v/>
      </c>
      <c r="DK598" s="162" t="str">
        <f t="shared" si="1519"/>
        <v/>
      </c>
      <c r="DL598" s="162" t="str">
        <f t="shared" si="1519"/>
        <v/>
      </c>
      <c r="DM598" s="162" t="str">
        <f t="shared" si="1519"/>
        <v/>
      </c>
      <c r="DN598" s="162" t="str">
        <f t="shared" si="1519"/>
        <v/>
      </c>
      <c r="DO598" s="51">
        <f ca="1">SUM(F598:DN598)</f>
        <v>2336291.4973070705</v>
      </c>
      <c r="DP598" s="50" t="s">
        <v>172</v>
      </c>
    </row>
    <row r="599" spans="3:120" s="29" customFormat="1" ht="15" customHeight="1">
      <c r="C599" s="120"/>
      <c r="D599" s="330"/>
      <c r="E599" s="33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56"/>
      <c r="DP599" s="50" t="s">
        <v>172</v>
      </c>
    </row>
    <row r="600" spans="3:120" s="29" customFormat="1" ht="15" customHeight="1">
      <c r="C600" s="120"/>
      <c r="D600" s="242"/>
      <c r="E600" s="243"/>
      <c r="F600" s="242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50" t="s">
        <v>172</v>
      </c>
    </row>
    <row r="601" spans="3:120" s="29" customFormat="1" ht="15" customHeight="1">
      <c r="C601" s="103" t="s">
        <v>105</v>
      </c>
      <c r="D601" s="262"/>
      <c r="E601" s="103"/>
      <c r="F601" s="262"/>
      <c r="G601" s="103"/>
      <c r="H601" s="262"/>
      <c r="I601" s="103"/>
      <c r="J601" s="262"/>
      <c r="K601" s="103"/>
      <c r="L601" s="262"/>
      <c r="M601" s="103"/>
      <c r="N601" s="262"/>
      <c r="O601" s="103"/>
      <c r="P601" s="262"/>
      <c r="Q601" s="103"/>
      <c r="R601" s="262"/>
      <c r="S601" s="103"/>
      <c r="T601" s="262"/>
      <c r="U601" s="103"/>
      <c r="V601" s="262"/>
      <c r="W601" s="103"/>
      <c r="X601" s="262"/>
      <c r="Y601" s="103"/>
      <c r="Z601" s="262"/>
      <c r="AA601" s="103"/>
      <c r="AB601" s="262"/>
      <c r="AC601" s="103"/>
      <c r="AD601" s="262"/>
      <c r="AE601" s="103"/>
      <c r="AF601" s="262"/>
      <c r="AG601" s="103"/>
      <c r="AH601" s="262"/>
      <c r="AI601" s="103"/>
      <c r="AJ601" s="262"/>
      <c r="AK601" s="103"/>
      <c r="AL601" s="262"/>
      <c r="AM601" s="103"/>
      <c r="AN601" s="262"/>
      <c r="AO601" s="103"/>
      <c r="AP601" s="262"/>
      <c r="AQ601" s="103"/>
      <c r="AR601" s="262"/>
      <c r="AS601" s="103"/>
      <c r="AT601" s="262"/>
      <c r="AU601" s="103"/>
      <c r="AV601" s="262"/>
      <c r="AW601" s="103"/>
      <c r="AX601" s="262"/>
      <c r="AY601" s="103"/>
      <c r="AZ601" s="262"/>
      <c r="BA601" s="103"/>
      <c r="BB601" s="262"/>
      <c r="BC601" s="103"/>
      <c r="BD601" s="262"/>
      <c r="BE601" s="103"/>
      <c r="BF601" s="262"/>
      <c r="BG601" s="103"/>
      <c r="BH601" s="262"/>
      <c r="BI601" s="103"/>
      <c r="BJ601" s="262"/>
      <c r="BK601" s="103"/>
      <c r="BL601" s="262"/>
      <c r="BM601" s="103"/>
      <c r="BN601" s="262"/>
      <c r="BO601" s="103"/>
      <c r="BP601" s="262"/>
      <c r="BQ601" s="103"/>
      <c r="BR601" s="262"/>
      <c r="BS601" s="103"/>
      <c r="BT601" s="262"/>
      <c r="BU601" s="103"/>
      <c r="BV601" s="262"/>
      <c r="BW601" s="103"/>
      <c r="BX601" s="262"/>
      <c r="BY601" s="103"/>
      <c r="BZ601" s="262"/>
      <c r="CA601" s="103"/>
      <c r="CB601" s="103"/>
      <c r="CC601" s="103"/>
      <c r="CD601" s="103"/>
      <c r="CE601" s="103"/>
      <c r="CF601" s="103"/>
      <c r="CG601" s="103"/>
      <c r="CH601" s="103"/>
      <c r="CI601" s="103"/>
      <c r="CJ601" s="103"/>
      <c r="CK601" s="103"/>
      <c r="CL601" s="103"/>
      <c r="CM601" s="103"/>
      <c r="CN601" s="103"/>
      <c r="CO601" s="103"/>
      <c r="CP601" s="103"/>
      <c r="CQ601" s="103"/>
      <c r="CR601" s="103"/>
      <c r="CS601" s="103"/>
      <c r="CT601" s="103"/>
      <c r="CU601" s="103"/>
      <c r="CV601" s="103"/>
      <c r="CW601" s="103"/>
      <c r="CX601" s="103"/>
      <c r="CY601" s="103"/>
      <c r="CZ601" s="103"/>
      <c r="DA601" s="103"/>
      <c r="DB601" s="103"/>
      <c r="DC601" s="103"/>
      <c r="DD601" s="103"/>
      <c r="DE601" s="103"/>
      <c r="DF601" s="103"/>
      <c r="DG601" s="103"/>
      <c r="DH601" s="103"/>
      <c r="DI601" s="103"/>
      <c r="DJ601" s="103"/>
      <c r="DK601" s="103"/>
      <c r="DL601" s="103"/>
      <c r="DM601" s="103"/>
      <c r="DN601" s="103"/>
      <c r="DO601" s="262"/>
      <c r="DP601" s="50" t="s">
        <v>172</v>
      </c>
    </row>
    <row r="602" spans="3:120" s="29" customFormat="1" ht="15" customHeight="1">
      <c r="C602" s="120"/>
      <c r="D602" s="242"/>
      <c r="E602" s="243"/>
      <c r="F602" s="242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50" t="s">
        <v>172</v>
      </c>
    </row>
    <row r="603" spans="3:120" s="29" customFormat="1" ht="15" customHeight="1">
      <c r="C603" s="161" t="str">
        <f>C605</f>
        <v>Predevelopment</v>
      </c>
      <c r="D603" s="161"/>
      <c r="E603" s="161"/>
      <c r="F603" s="161"/>
      <c r="G603" s="161"/>
      <c r="H603" s="161"/>
      <c r="I603" s="161"/>
      <c r="J603" s="161"/>
      <c r="K603" s="161"/>
      <c r="L603" s="161"/>
      <c r="M603" s="161"/>
      <c r="N603" s="161"/>
      <c r="O603" s="161"/>
      <c r="P603" s="161"/>
      <c r="Q603" s="161"/>
      <c r="R603" s="161"/>
      <c r="S603" s="161"/>
      <c r="T603" s="161"/>
      <c r="U603" s="161"/>
      <c r="V603" s="161"/>
      <c r="W603" s="161"/>
      <c r="X603" s="161"/>
      <c r="Y603" s="161"/>
      <c r="Z603" s="161"/>
      <c r="AA603" s="161"/>
      <c r="AB603" s="161"/>
      <c r="AC603" s="161"/>
      <c r="AD603" s="161"/>
      <c r="AE603" s="161"/>
      <c r="AF603" s="161"/>
      <c r="AG603" s="161"/>
      <c r="AH603" s="161"/>
      <c r="AI603" s="161"/>
      <c r="AJ603" s="161"/>
      <c r="AK603" s="161"/>
      <c r="AL603" s="161"/>
      <c r="AM603" s="161"/>
      <c r="AN603" s="161"/>
      <c r="AO603" s="161"/>
      <c r="AP603" s="161"/>
      <c r="AQ603" s="161"/>
      <c r="AR603" s="161"/>
      <c r="AS603" s="161"/>
      <c r="AT603" s="161"/>
      <c r="AU603" s="161"/>
      <c r="AV603" s="161"/>
      <c r="AW603" s="161"/>
      <c r="AX603" s="161"/>
      <c r="AY603" s="161"/>
      <c r="AZ603" s="161"/>
      <c r="BA603" s="161"/>
      <c r="BB603" s="161"/>
      <c r="BC603" s="161"/>
      <c r="BD603" s="161"/>
      <c r="BE603" s="161"/>
      <c r="BF603" s="161"/>
      <c r="BG603" s="161"/>
      <c r="BH603" s="161"/>
      <c r="BI603" s="161"/>
      <c r="BJ603" s="161"/>
      <c r="BK603" s="161"/>
      <c r="BL603" s="161"/>
      <c r="BM603" s="161"/>
      <c r="BN603" s="161"/>
      <c r="BO603" s="161"/>
      <c r="BP603" s="161"/>
      <c r="BQ603" s="161"/>
      <c r="BR603" s="161"/>
      <c r="BS603" s="161"/>
      <c r="BT603" s="161"/>
      <c r="BU603" s="161"/>
      <c r="BV603" s="161"/>
      <c r="BW603" s="161"/>
      <c r="BX603" s="161"/>
      <c r="BY603" s="161"/>
      <c r="BZ603" s="161"/>
      <c r="CA603" s="161"/>
      <c r="CB603" s="161"/>
      <c r="CC603" s="161"/>
      <c r="CD603" s="161"/>
      <c r="CE603" s="161"/>
      <c r="CF603" s="161"/>
      <c r="CG603" s="161"/>
      <c r="CH603" s="161"/>
      <c r="CI603" s="161"/>
      <c r="CJ603" s="161"/>
      <c r="CK603" s="161"/>
      <c r="CL603" s="161"/>
      <c r="CM603" s="161"/>
      <c r="CN603" s="161"/>
      <c r="CO603" s="161"/>
      <c r="CP603" s="161"/>
      <c r="CQ603" s="161"/>
      <c r="CR603" s="161"/>
      <c r="CS603" s="161"/>
      <c r="CT603" s="161"/>
      <c r="CU603" s="161"/>
      <c r="CV603" s="161"/>
      <c r="CW603" s="161"/>
      <c r="CX603" s="161"/>
      <c r="CY603" s="161"/>
      <c r="CZ603" s="161"/>
      <c r="DA603" s="161"/>
      <c r="DB603" s="161"/>
      <c r="DC603" s="161"/>
      <c r="DD603" s="161"/>
      <c r="DE603" s="161"/>
      <c r="DF603" s="161"/>
      <c r="DG603" s="161"/>
      <c r="DH603" s="161"/>
      <c r="DI603" s="161"/>
      <c r="DJ603" s="161"/>
      <c r="DK603" s="161"/>
      <c r="DL603" s="161"/>
      <c r="DM603" s="161"/>
      <c r="DN603" s="161"/>
      <c r="DO603" s="161"/>
      <c r="DP603" s="50" t="s">
        <v>172</v>
      </c>
    </row>
    <row r="604" spans="3:120" s="29" customFormat="1" ht="15" customHeight="1">
      <c r="C604" s="120"/>
      <c r="D604" s="242"/>
      <c r="E604" s="243"/>
      <c r="F604" s="242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50" t="s">
        <v>172</v>
      </c>
    </row>
    <row r="605" spans="3:120" s="29" customFormat="1" ht="15" customHeight="1">
      <c r="C605" s="326" t="s">
        <v>377</v>
      </c>
      <c r="D605" s="249" t="s">
        <v>296</v>
      </c>
      <c r="E605" s="249" t="s">
        <v>303</v>
      </c>
      <c r="F605" s="249" t="s">
        <v>295</v>
      </c>
      <c r="G605" s="249" t="s">
        <v>294</v>
      </c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50" t="s">
        <v>172</v>
      </c>
    </row>
    <row r="606" spans="3:120" s="29" customFormat="1" ht="15" customHeight="1">
      <c r="C606" s="29" t="str">
        <f>C605&amp;" Cost"</f>
        <v>Predevelopment Cost</v>
      </c>
      <c r="D606" s="118">
        <f>IF(F$17="","",IF(E606="",G606+F606,E606))</f>
        <v>0</v>
      </c>
      <c r="E606" s="118"/>
      <c r="F606" s="235">
        <v>0</v>
      </c>
      <c r="G606" s="235">
        <v>0</v>
      </c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50" t="s">
        <v>172</v>
      </c>
    </row>
    <row r="607" spans="3:120" s="29" customFormat="1" ht="15" customHeight="1">
      <c r="C607" s="207" t="s">
        <v>367</v>
      </c>
      <c r="D607" s="118">
        <f>D606/$D38</f>
        <v>0</v>
      </c>
      <c r="F607" s="118">
        <f>IFERROR(F606/$F$38, "n/a")</f>
        <v>0</v>
      </c>
      <c r="G607" s="39" t="str">
        <f>IFERROR(G606/$G38,"n/a")</f>
        <v>n/a</v>
      </c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50" t="s">
        <v>172</v>
      </c>
    </row>
    <row r="608" spans="3:120" s="29" customFormat="1" ht="15" customHeight="1">
      <c r="C608" s="207"/>
      <c r="F608" s="328"/>
      <c r="G608" s="32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50" t="s">
        <v>172</v>
      </c>
    </row>
    <row r="609" spans="3:120" s="29" customFormat="1" ht="15" customHeight="1">
      <c r="C609" s="34" t="str">
        <f>C605&amp;" Start Period"</f>
        <v>Predevelopment Start Period</v>
      </c>
      <c r="D609" s="282">
        <f>MIN(F609:G609)</f>
        <v>0</v>
      </c>
      <c r="F609" s="282">
        <v>0</v>
      </c>
      <c r="G609" s="282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50" t="s">
        <v>172</v>
      </c>
    </row>
    <row r="610" spans="3:120" s="29" customFormat="1" ht="15" customHeight="1">
      <c r="C610" s="207" t="s">
        <v>13</v>
      </c>
      <c r="D610" s="206">
        <f>IF(D609="","",INDEX($F$16:$DP$17,1,MATCH(D609,$F$17:$DP$17,1)))</f>
        <v>42094</v>
      </c>
      <c r="F610" s="206">
        <f>IF(F609="","",INDEX($F$16:$DP$17,1,MATCH(F609,$F$17:$DP$17,1)))</f>
        <v>42094</v>
      </c>
      <c r="G610" s="206" t="str">
        <f>IF(G609="","",INDEX($F$16:$DP$17,1,MATCH(G609,$F$17:$DP$17,1)))</f>
        <v/>
      </c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50" t="s">
        <v>172</v>
      </c>
    </row>
    <row r="611" spans="3:120" s="29" customFormat="1" ht="15" customHeight="1">
      <c r="C611" s="34" t="str">
        <f>C605&amp;" End Period"</f>
        <v>Predevelopment End Period</v>
      </c>
      <c r="D611" s="282">
        <f>MAX(F611:G611)</f>
        <v>0</v>
      </c>
      <c r="F611" s="282">
        <v>0</v>
      </c>
      <c r="G611" s="282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50" t="s">
        <v>172</v>
      </c>
    </row>
    <row r="612" spans="3:120" s="29" customFormat="1" ht="15" customHeight="1">
      <c r="C612" s="207" t="s">
        <v>13</v>
      </c>
      <c r="D612" s="206">
        <f>IF(D611="","",INDEX($F$16:$DP$17,1,MATCH(D611,$F$17:$DP$17,1)))</f>
        <v>42094</v>
      </c>
      <c r="F612" s="206">
        <f>IF(F611="","",INDEX($F$16:$DP$17,1,MATCH(F611,$F$17:$DP$17,1)))</f>
        <v>42094</v>
      </c>
      <c r="G612" s="206" t="str">
        <f>IF(G611="","",INDEX($F$16:$DP$17,1,MATCH(G611,$F$17:$DP$17,1)))</f>
        <v/>
      </c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50" t="s">
        <v>172</v>
      </c>
    </row>
    <row r="613" spans="3:120" s="29" customFormat="1" ht="15" customHeight="1">
      <c r="C613" s="207"/>
      <c r="D613" s="242"/>
      <c r="E613" s="243"/>
      <c r="F613" s="242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50" t="s">
        <v>172</v>
      </c>
    </row>
    <row r="614" spans="3:120" s="29" customFormat="1" ht="15" customHeight="1">
      <c r="C614" s="34" t="s">
        <v>300</v>
      </c>
      <c r="D614" s="281" t="s">
        <v>299</v>
      </c>
      <c r="E614" s="280">
        <f>IF(D614=F614,0,1)</f>
        <v>0</v>
      </c>
      <c r="F614" s="279" t="s">
        <v>299</v>
      </c>
      <c r="G614" s="279" t="s">
        <v>298</v>
      </c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50" t="s">
        <v>172</v>
      </c>
    </row>
    <row r="615" spans="3:120" s="29" customFormat="1" ht="15" customHeight="1">
      <c r="C615" s="34" t="s">
        <v>365</v>
      </c>
      <c r="D615" s="281" t="s">
        <v>309</v>
      </c>
      <c r="E615" s="280">
        <f>IF(D615=F615,0,1)</f>
        <v>1</v>
      </c>
      <c r="F615" s="279" t="s">
        <v>151</v>
      </c>
      <c r="G615" s="279" t="s">
        <v>309</v>
      </c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50" t="s">
        <v>172</v>
      </c>
    </row>
    <row r="616" spans="3:120" s="29" customFormat="1" ht="15" customHeight="1">
      <c r="C616" s="207"/>
      <c r="D616" s="8"/>
      <c r="E616" s="8"/>
      <c r="F616" s="242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50" t="s">
        <v>172</v>
      </c>
    </row>
    <row r="617" spans="3:120" s="29" customFormat="1" ht="15" customHeight="1">
      <c r="C617" s="29" t="str">
        <f>$F605&amp;" "&amp;$C605</f>
        <v>Phase A Predevelopment</v>
      </c>
      <c r="D617" s="274">
        <f>IF(F609="",0,F609)</f>
        <v>0</v>
      </c>
      <c r="E617" s="274">
        <f>IF(F611="",0,F611)</f>
        <v>0</v>
      </c>
      <c r="F617" s="121">
        <f t="shared" ref="F617:AK617" si="1520">IF(F$17="","",IF(AND(F$17&gt;=$D617,F$17&lt;=$E617),$F$606/($E617-$D617+1)))</f>
        <v>0</v>
      </c>
      <c r="G617" s="121" t="b">
        <f t="shared" si="1520"/>
        <v>0</v>
      </c>
      <c r="H617" s="121" t="b">
        <f t="shared" si="1520"/>
        <v>0</v>
      </c>
      <c r="I617" s="121" t="b">
        <f t="shared" si="1520"/>
        <v>0</v>
      </c>
      <c r="J617" s="121" t="b">
        <f t="shared" si="1520"/>
        <v>0</v>
      </c>
      <c r="K617" s="121" t="b">
        <f t="shared" si="1520"/>
        <v>0</v>
      </c>
      <c r="L617" s="121" t="b">
        <f t="shared" si="1520"/>
        <v>0</v>
      </c>
      <c r="M617" s="121" t="b">
        <f t="shared" si="1520"/>
        <v>0</v>
      </c>
      <c r="N617" s="121" t="b">
        <f t="shared" si="1520"/>
        <v>0</v>
      </c>
      <c r="O617" s="121" t="b">
        <f t="shared" si="1520"/>
        <v>0</v>
      </c>
      <c r="P617" s="121" t="b">
        <f t="shared" si="1520"/>
        <v>0</v>
      </c>
      <c r="Q617" s="121" t="b">
        <f t="shared" si="1520"/>
        <v>0</v>
      </c>
      <c r="R617" s="121" t="b">
        <f t="shared" si="1520"/>
        <v>0</v>
      </c>
      <c r="S617" s="121" t="b">
        <f t="shared" si="1520"/>
        <v>0</v>
      </c>
      <c r="T617" s="121" t="b">
        <f t="shared" si="1520"/>
        <v>0</v>
      </c>
      <c r="U617" s="121" t="b">
        <f t="shared" si="1520"/>
        <v>0</v>
      </c>
      <c r="V617" s="121" t="b">
        <f t="shared" si="1520"/>
        <v>0</v>
      </c>
      <c r="W617" s="121" t="b">
        <f t="shared" si="1520"/>
        <v>0</v>
      </c>
      <c r="X617" s="121" t="b">
        <f t="shared" si="1520"/>
        <v>0</v>
      </c>
      <c r="Y617" s="121" t="b">
        <f t="shared" si="1520"/>
        <v>0</v>
      </c>
      <c r="Z617" s="121" t="b">
        <f t="shared" si="1520"/>
        <v>0</v>
      </c>
      <c r="AA617" s="121" t="b">
        <f t="shared" si="1520"/>
        <v>0</v>
      </c>
      <c r="AB617" s="121" t="b">
        <f t="shared" si="1520"/>
        <v>0</v>
      </c>
      <c r="AC617" s="121" t="b">
        <f t="shared" si="1520"/>
        <v>0</v>
      </c>
      <c r="AD617" s="121" t="b">
        <f t="shared" si="1520"/>
        <v>0</v>
      </c>
      <c r="AE617" s="121" t="b">
        <f t="shared" si="1520"/>
        <v>0</v>
      </c>
      <c r="AF617" s="121" t="b">
        <f t="shared" si="1520"/>
        <v>0</v>
      </c>
      <c r="AG617" s="121" t="b">
        <f t="shared" si="1520"/>
        <v>0</v>
      </c>
      <c r="AH617" s="121" t="b">
        <f t="shared" si="1520"/>
        <v>0</v>
      </c>
      <c r="AI617" s="121" t="b">
        <f t="shared" si="1520"/>
        <v>0</v>
      </c>
      <c r="AJ617" s="121" t="b">
        <f t="shared" si="1520"/>
        <v>0</v>
      </c>
      <c r="AK617" s="121" t="b">
        <f t="shared" si="1520"/>
        <v>0</v>
      </c>
      <c r="AL617" s="121" t="b">
        <f t="shared" ref="AL617:BQ617" si="1521">IF(AL$17="","",IF(AND(AL$17&gt;=$D617,AL$17&lt;=$E617),$F$606/($E617-$D617+1)))</f>
        <v>0</v>
      </c>
      <c r="AM617" s="121" t="b">
        <f t="shared" si="1521"/>
        <v>0</v>
      </c>
      <c r="AN617" s="121" t="b">
        <f t="shared" si="1521"/>
        <v>0</v>
      </c>
      <c r="AO617" s="121" t="b">
        <f t="shared" si="1521"/>
        <v>0</v>
      </c>
      <c r="AP617" s="121" t="b">
        <f t="shared" si="1521"/>
        <v>0</v>
      </c>
      <c r="AQ617" s="121" t="b">
        <f t="shared" si="1521"/>
        <v>0</v>
      </c>
      <c r="AR617" s="121" t="b">
        <f t="shared" si="1521"/>
        <v>0</v>
      </c>
      <c r="AS617" s="121" t="b">
        <f t="shared" si="1521"/>
        <v>0</v>
      </c>
      <c r="AT617" s="121" t="b">
        <f t="shared" si="1521"/>
        <v>0</v>
      </c>
      <c r="AU617" s="121" t="b">
        <f t="shared" si="1521"/>
        <v>0</v>
      </c>
      <c r="AV617" s="121" t="b">
        <f t="shared" si="1521"/>
        <v>0</v>
      </c>
      <c r="AW617" s="121" t="b">
        <f t="shared" si="1521"/>
        <v>0</v>
      </c>
      <c r="AX617" s="121" t="b">
        <f t="shared" si="1521"/>
        <v>0</v>
      </c>
      <c r="AY617" s="121" t="b">
        <f t="shared" si="1521"/>
        <v>0</v>
      </c>
      <c r="AZ617" s="121" t="b">
        <f t="shared" si="1521"/>
        <v>0</v>
      </c>
      <c r="BA617" s="121" t="b">
        <f t="shared" si="1521"/>
        <v>0</v>
      </c>
      <c r="BB617" s="121" t="b">
        <f t="shared" si="1521"/>
        <v>0</v>
      </c>
      <c r="BC617" s="121" t="b">
        <f t="shared" si="1521"/>
        <v>0</v>
      </c>
      <c r="BD617" s="121" t="b">
        <f t="shared" si="1521"/>
        <v>0</v>
      </c>
      <c r="BE617" s="121" t="b">
        <f t="shared" si="1521"/>
        <v>0</v>
      </c>
      <c r="BF617" s="121" t="b">
        <f t="shared" si="1521"/>
        <v>0</v>
      </c>
      <c r="BG617" s="121" t="b">
        <f t="shared" si="1521"/>
        <v>0</v>
      </c>
      <c r="BH617" s="121" t="b">
        <f t="shared" si="1521"/>
        <v>0</v>
      </c>
      <c r="BI617" s="121" t="b">
        <f t="shared" si="1521"/>
        <v>0</v>
      </c>
      <c r="BJ617" s="121" t="b">
        <f t="shared" si="1521"/>
        <v>0</v>
      </c>
      <c r="BK617" s="121" t="b">
        <f t="shared" si="1521"/>
        <v>0</v>
      </c>
      <c r="BL617" s="121" t="b">
        <f t="shared" si="1521"/>
        <v>0</v>
      </c>
      <c r="BM617" s="121" t="b">
        <f t="shared" si="1521"/>
        <v>0</v>
      </c>
      <c r="BN617" s="121" t="b">
        <f t="shared" si="1521"/>
        <v>0</v>
      </c>
      <c r="BO617" s="121" t="str">
        <f t="shared" si="1521"/>
        <v/>
      </c>
      <c r="BP617" s="121" t="str">
        <f t="shared" si="1521"/>
        <v/>
      </c>
      <c r="BQ617" s="121" t="str">
        <f t="shared" si="1521"/>
        <v/>
      </c>
      <c r="BR617" s="121" t="str">
        <f t="shared" ref="BR617:DN617" si="1522">IF(BR$17="","",IF(AND(BR$17&gt;=$D617,BR$17&lt;=$E617),$F$606/($E617-$D617+1)))</f>
        <v/>
      </c>
      <c r="BS617" s="121" t="str">
        <f t="shared" si="1522"/>
        <v/>
      </c>
      <c r="BT617" s="121" t="str">
        <f t="shared" si="1522"/>
        <v/>
      </c>
      <c r="BU617" s="121" t="str">
        <f t="shared" si="1522"/>
        <v/>
      </c>
      <c r="BV617" s="121" t="str">
        <f t="shared" si="1522"/>
        <v/>
      </c>
      <c r="BW617" s="121" t="str">
        <f t="shared" si="1522"/>
        <v/>
      </c>
      <c r="BX617" s="121" t="str">
        <f t="shared" si="1522"/>
        <v/>
      </c>
      <c r="BY617" s="121" t="str">
        <f t="shared" si="1522"/>
        <v/>
      </c>
      <c r="BZ617" s="121" t="str">
        <f t="shared" si="1522"/>
        <v/>
      </c>
      <c r="CA617" s="121" t="str">
        <f t="shared" si="1522"/>
        <v/>
      </c>
      <c r="CB617" s="121" t="str">
        <f t="shared" si="1522"/>
        <v/>
      </c>
      <c r="CC617" s="121" t="str">
        <f t="shared" si="1522"/>
        <v/>
      </c>
      <c r="CD617" s="121" t="str">
        <f t="shared" si="1522"/>
        <v/>
      </c>
      <c r="CE617" s="121" t="str">
        <f t="shared" si="1522"/>
        <v/>
      </c>
      <c r="CF617" s="121" t="str">
        <f t="shared" si="1522"/>
        <v/>
      </c>
      <c r="CG617" s="121" t="str">
        <f t="shared" si="1522"/>
        <v/>
      </c>
      <c r="CH617" s="121" t="str">
        <f t="shared" si="1522"/>
        <v/>
      </c>
      <c r="CI617" s="121" t="str">
        <f t="shared" si="1522"/>
        <v/>
      </c>
      <c r="CJ617" s="121" t="str">
        <f t="shared" si="1522"/>
        <v/>
      </c>
      <c r="CK617" s="121" t="str">
        <f t="shared" si="1522"/>
        <v/>
      </c>
      <c r="CL617" s="121" t="str">
        <f t="shared" si="1522"/>
        <v/>
      </c>
      <c r="CM617" s="121" t="str">
        <f t="shared" si="1522"/>
        <v/>
      </c>
      <c r="CN617" s="121" t="str">
        <f t="shared" si="1522"/>
        <v/>
      </c>
      <c r="CO617" s="121" t="str">
        <f t="shared" si="1522"/>
        <v/>
      </c>
      <c r="CP617" s="121" t="str">
        <f t="shared" si="1522"/>
        <v/>
      </c>
      <c r="CQ617" s="121" t="str">
        <f t="shared" si="1522"/>
        <v/>
      </c>
      <c r="CR617" s="121" t="str">
        <f t="shared" si="1522"/>
        <v/>
      </c>
      <c r="CS617" s="121" t="str">
        <f t="shared" si="1522"/>
        <v/>
      </c>
      <c r="CT617" s="121" t="str">
        <f t="shared" si="1522"/>
        <v/>
      </c>
      <c r="CU617" s="121" t="str">
        <f t="shared" si="1522"/>
        <v/>
      </c>
      <c r="CV617" s="121" t="str">
        <f t="shared" si="1522"/>
        <v/>
      </c>
      <c r="CW617" s="121" t="str">
        <f t="shared" si="1522"/>
        <v/>
      </c>
      <c r="CX617" s="121" t="str">
        <f t="shared" si="1522"/>
        <v/>
      </c>
      <c r="CY617" s="121" t="str">
        <f t="shared" si="1522"/>
        <v/>
      </c>
      <c r="CZ617" s="121" t="str">
        <f t="shared" si="1522"/>
        <v/>
      </c>
      <c r="DA617" s="121" t="str">
        <f t="shared" si="1522"/>
        <v/>
      </c>
      <c r="DB617" s="121" t="str">
        <f t="shared" si="1522"/>
        <v/>
      </c>
      <c r="DC617" s="121" t="str">
        <f t="shared" si="1522"/>
        <v/>
      </c>
      <c r="DD617" s="121" t="str">
        <f t="shared" si="1522"/>
        <v/>
      </c>
      <c r="DE617" s="121" t="str">
        <f t="shared" si="1522"/>
        <v/>
      </c>
      <c r="DF617" s="121" t="str">
        <f t="shared" si="1522"/>
        <v/>
      </c>
      <c r="DG617" s="121" t="str">
        <f t="shared" si="1522"/>
        <v/>
      </c>
      <c r="DH617" s="121" t="str">
        <f t="shared" si="1522"/>
        <v/>
      </c>
      <c r="DI617" s="121" t="str">
        <f t="shared" si="1522"/>
        <v/>
      </c>
      <c r="DJ617" s="121" t="str">
        <f t="shared" si="1522"/>
        <v/>
      </c>
      <c r="DK617" s="121" t="str">
        <f t="shared" si="1522"/>
        <v/>
      </c>
      <c r="DL617" s="121" t="str">
        <f t="shared" si="1522"/>
        <v/>
      </c>
      <c r="DM617" s="121" t="str">
        <f t="shared" si="1522"/>
        <v/>
      </c>
      <c r="DN617" s="121" t="str">
        <f t="shared" si="1522"/>
        <v/>
      </c>
      <c r="DO617" s="51">
        <f>SUM(F617:DN617)</f>
        <v>0</v>
      </c>
      <c r="DP617" s="50" t="s">
        <v>172</v>
      </c>
    </row>
    <row r="618" spans="3:120" s="29" customFormat="1" ht="15" customHeight="1">
      <c r="C618" s="29" t="str">
        <f>$G605&amp;" "&amp;$C605</f>
        <v>Phase B Predevelopment</v>
      </c>
      <c r="D618" s="273">
        <f>IF(G609="",0,G609)</f>
        <v>0</v>
      </c>
      <c r="E618" s="273">
        <f>IF(G611="",0,G611)</f>
        <v>0</v>
      </c>
      <c r="F618" s="277">
        <f t="shared" ref="F618:AK618" si="1523">IF(F$17="","",IF(AND(F$17&gt;=$D618,F$17&lt;=$E618),$G$606/($E618-$D618+1),0))</f>
        <v>0</v>
      </c>
      <c r="G618" s="277">
        <f t="shared" si="1523"/>
        <v>0</v>
      </c>
      <c r="H618" s="277">
        <f t="shared" si="1523"/>
        <v>0</v>
      </c>
      <c r="I618" s="277">
        <f t="shared" si="1523"/>
        <v>0</v>
      </c>
      <c r="J618" s="277">
        <f t="shared" si="1523"/>
        <v>0</v>
      </c>
      <c r="K618" s="277">
        <f t="shared" si="1523"/>
        <v>0</v>
      </c>
      <c r="L618" s="277">
        <f t="shared" si="1523"/>
        <v>0</v>
      </c>
      <c r="M618" s="277">
        <f t="shared" si="1523"/>
        <v>0</v>
      </c>
      <c r="N618" s="277">
        <f t="shared" si="1523"/>
        <v>0</v>
      </c>
      <c r="O618" s="277">
        <f t="shared" si="1523"/>
        <v>0</v>
      </c>
      <c r="P618" s="277">
        <f t="shared" si="1523"/>
        <v>0</v>
      </c>
      <c r="Q618" s="277">
        <f t="shared" si="1523"/>
        <v>0</v>
      </c>
      <c r="R618" s="277">
        <f t="shared" si="1523"/>
        <v>0</v>
      </c>
      <c r="S618" s="277">
        <f t="shared" si="1523"/>
        <v>0</v>
      </c>
      <c r="T618" s="277">
        <f t="shared" si="1523"/>
        <v>0</v>
      </c>
      <c r="U618" s="277">
        <f t="shared" si="1523"/>
        <v>0</v>
      </c>
      <c r="V618" s="277">
        <f t="shared" si="1523"/>
        <v>0</v>
      </c>
      <c r="W618" s="277">
        <f t="shared" si="1523"/>
        <v>0</v>
      </c>
      <c r="X618" s="277">
        <f t="shared" si="1523"/>
        <v>0</v>
      </c>
      <c r="Y618" s="277">
        <f t="shared" si="1523"/>
        <v>0</v>
      </c>
      <c r="Z618" s="277">
        <f t="shared" si="1523"/>
        <v>0</v>
      </c>
      <c r="AA618" s="277">
        <f t="shared" si="1523"/>
        <v>0</v>
      </c>
      <c r="AB618" s="277">
        <f t="shared" si="1523"/>
        <v>0</v>
      </c>
      <c r="AC618" s="277">
        <f t="shared" si="1523"/>
        <v>0</v>
      </c>
      <c r="AD618" s="277">
        <f t="shared" si="1523"/>
        <v>0</v>
      </c>
      <c r="AE618" s="277">
        <f t="shared" si="1523"/>
        <v>0</v>
      </c>
      <c r="AF618" s="277">
        <f t="shared" si="1523"/>
        <v>0</v>
      </c>
      <c r="AG618" s="277">
        <f t="shared" si="1523"/>
        <v>0</v>
      </c>
      <c r="AH618" s="277">
        <f t="shared" si="1523"/>
        <v>0</v>
      </c>
      <c r="AI618" s="277">
        <f t="shared" si="1523"/>
        <v>0</v>
      </c>
      <c r="AJ618" s="277">
        <f t="shared" si="1523"/>
        <v>0</v>
      </c>
      <c r="AK618" s="277">
        <f t="shared" si="1523"/>
        <v>0</v>
      </c>
      <c r="AL618" s="277">
        <f t="shared" ref="AL618:BQ618" si="1524">IF(AL$17="","",IF(AND(AL$17&gt;=$D618,AL$17&lt;=$E618),$G$606/($E618-$D618+1),0))</f>
        <v>0</v>
      </c>
      <c r="AM618" s="277">
        <f t="shared" si="1524"/>
        <v>0</v>
      </c>
      <c r="AN618" s="277">
        <f t="shared" si="1524"/>
        <v>0</v>
      </c>
      <c r="AO618" s="277">
        <f t="shared" si="1524"/>
        <v>0</v>
      </c>
      <c r="AP618" s="277">
        <f t="shared" si="1524"/>
        <v>0</v>
      </c>
      <c r="AQ618" s="277">
        <f t="shared" si="1524"/>
        <v>0</v>
      </c>
      <c r="AR618" s="277">
        <f t="shared" si="1524"/>
        <v>0</v>
      </c>
      <c r="AS618" s="277">
        <f t="shared" si="1524"/>
        <v>0</v>
      </c>
      <c r="AT618" s="277">
        <f t="shared" si="1524"/>
        <v>0</v>
      </c>
      <c r="AU618" s="277">
        <f t="shared" si="1524"/>
        <v>0</v>
      </c>
      <c r="AV618" s="277">
        <f t="shared" si="1524"/>
        <v>0</v>
      </c>
      <c r="AW618" s="277">
        <f t="shared" si="1524"/>
        <v>0</v>
      </c>
      <c r="AX618" s="277">
        <f t="shared" si="1524"/>
        <v>0</v>
      </c>
      <c r="AY618" s="277">
        <f t="shared" si="1524"/>
        <v>0</v>
      </c>
      <c r="AZ618" s="277">
        <f t="shared" si="1524"/>
        <v>0</v>
      </c>
      <c r="BA618" s="277">
        <f t="shared" si="1524"/>
        <v>0</v>
      </c>
      <c r="BB618" s="277">
        <f t="shared" si="1524"/>
        <v>0</v>
      </c>
      <c r="BC618" s="277">
        <f t="shared" si="1524"/>
        <v>0</v>
      </c>
      <c r="BD618" s="277">
        <f t="shared" si="1524"/>
        <v>0</v>
      </c>
      <c r="BE618" s="277">
        <f t="shared" si="1524"/>
        <v>0</v>
      </c>
      <c r="BF618" s="277">
        <f t="shared" si="1524"/>
        <v>0</v>
      </c>
      <c r="BG618" s="277">
        <f t="shared" si="1524"/>
        <v>0</v>
      </c>
      <c r="BH618" s="277">
        <f t="shared" si="1524"/>
        <v>0</v>
      </c>
      <c r="BI618" s="277">
        <f t="shared" si="1524"/>
        <v>0</v>
      </c>
      <c r="BJ618" s="277">
        <f t="shared" si="1524"/>
        <v>0</v>
      </c>
      <c r="BK618" s="277">
        <f t="shared" si="1524"/>
        <v>0</v>
      </c>
      <c r="BL618" s="277">
        <f t="shared" si="1524"/>
        <v>0</v>
      </c>
      <c r="BM618" s="277">
        <f t="shared" si="1524"/>
        <v>0</v>
      </c>
      <c r="BN618" s="277">
        <f t="shared" si="1524"/>
        <v>0</v>
      </c>
      <c r="BO618" s="277" t="str">
        <f t="shared" si="1524"/>
        <v/>
      </c>
      <c r="BP618" s="277" t="str">
        <f t="shared" si="1524"/>
        <v/>
      </c>
      <c r="BQ618" s="277" t="str">
        <f t="shared" si="1524"/>
        <v/>
      </c>
      <c r="BR618" s="277" t="str">
        <f t="shared" ref="BR618:DN618" si="1525">IF(BR$17="","",IF(AND(BR$17&gt;=$D618,BR$17&lt;=$E618),$G$606/($E618-$D618+1),0))</f>
        <v/>
      </c>
      <c r="BS618" s="277" t="str">
        <f t="shared" si="1525"/>
        <v/>
      </c>
      <c r="BT618" s="277" t="str">
        <f t="shared" si="1525"/>
        <v/>
      </c>
      <c r="BU618" s="277" t="str">
        <f t="shared" si="1525"/>
        <v/>
      </c>
      <c r="BV618" s="277" t="str">
        <f t="shared" si="1525"/>
        <v/>
      </c>
      <c r="BW618" s="277" t="str">
        <f t="shared" si="1525"/>
        <v/>
      </c>
      <c r="BX618" s="277" t="str">
        <f t="shared" si="1525"/>
        <v/>
      </c>
      <c r="BY618" s="277" t="str">
        <f t="shared" si="1525"/>
        <v/>
      </c>
      <c r="BZ618" s="277" t="str">
        <f t="shared" si="1525"/>
        <v/>
      </c>
      <c r="CA618" s="277" t="str">
        <f t="shared" si="1525"/>
        <v/>
      </c>
      <c r="CB618" s="277" t="str">
        <f t="shared" si="1525"/>
        <v/>
      </c>
      <c r="CC618" s="277" t="str">
        <f t="shared" si="1525"/>
        <v/>
      </c>
      <c r="CD618" s="277" t="str">
        <f t="shared" si="1525"/>
        <v/>
      </c>
      <c r="CE618" s="277" t="str">
        <f t="shared" si="1525"/>
        <v/>
      </c>
      <c r="CF618" s="277" t="str">
        <f t="shared" si="1525"/>
        <v/>
      </c>
      <c r="CG618" s="277" t="str">
        <f t="shared" si="1525"/>
        <v/>
      </c>
      <c r="CH618" s="277" t="str">
        <f t="shared" si="1525"/>
        <v/>
      </c>
      <c r="CI618" s="277" t="str">
        <f t="shared" si="1525"/>
        <v/>
      </c>
      <c r="CJ618" s="277" t="str">
        <f t="shared" si="1525"/>
        <v/>
      </c>
      <c r="CK618" s="277" t="str">
        <f t="shared" si="1525"/>
        <v/>
      </c>
      <c r="CL618" s="277" t="str">
        <f t="shared" si="1525"/>
        <v/>
      </c>
      <c r="CM618" s="277" t="str">
        <f t="shared" si="1525"/>
        <v/>
      </c>
      <c r="CN618" s="277" t="str">
        <f t="shared" si="1525"/>
        <v/>
      </c>
      <c r="CO618" s="277" t="str">
        <f t="shared" si="1525"/>
        <v/>
      </c>
      <c r="CP618" s="277" t="str">
        <f t="shared" si="1525"/>
        <v/>
      </c>
      <c r="CQ618" s="277" t="str">
        <f t="shared" si="1525"/>
        <v/>
      </c>
      <c r="CR618" s="277" t="str">
        <f t="shared" si="1525"/>
        <v/>
      </c>
      <c r="CS618" s="277" t="str">
        <f t="shared" si="1525"/>
        <v/>
      </c>
      <c r="CT618" s="277" t="str">
        <f t="shared" si="1525"/>
        <v/>
      </c>
      <c r="CU618" s="277" t="str">
        <f t="shared" si="1525"/>
        <v/>
      </c>
      <c r="CV618" s="277" t="str">
        <f t="shared" si="1525"/>
        <v/>
      </c>
      <c r="CW618" s="277" t="str">
        <f t="shared" si="1525"/>
        <v/>
      </c>
      <c r="CX618" s="277" t="str">
        <f t="shared" si="1525"/>
        <v/>
      </c>
      <c r="CY618" s="277" t="str">
        <f t="shared" si="1525"/>
        <v/>
      </c>
      <c r="CZ618" s="277" t="str">
        <f t="shared" si="1525"/>
        <v/>
      </c>
      <c r="DA618" s="277" t="str">
        <f t="shared" si="1525"/>
        <v/>
      </c>
      <c r="DB618" s="277" t="str">
        <f t="shared" si="1525"/>
        <v/>
      </c>
      <c r="DC618" s="277" t="str">
        <f t="shared" si="1525"/>
        <v/>
      </c>
      <c r="DD618" s="277" t="str">
        <f t="shared" si="1525"/>
        <v/>
      </c>
      <c r="DE618" s="277" t="str">
        <f t="shared" si="1525"/>
        <v/>
      </c>
      <c r="DF618" s="277" t="str">
        <f t="shared" si="1525"/>
        <v/>
      </c>
      <c r="DG618" s="277" t="str">
        <f t="shared" si="1525"/>
        <v/>
      </c>
      <c r="DH618" s="277" t="str">
        <f t="shared" si="1525"/>
        <v/>
      </c>
      <c r="DI618" s="277" t="str">
        <f t="shared" si="1525"/>
        <v/>
      </c>
      <c r="DJ618" s="277" t="str">
        <f t="shared" si="1525"/>
        <v/>
      </c>
      <c r="DK618" s="277" t="str">
        <f t="shared" si="1525"/>
        <v/>
      </c>
      <c r="DL618" s="277" t="str">
        <f t="shared" si="1525"/>
        <v/>
      </c>
      <c r="DM618" s="277" t="str">
        <f t="shared" si="1525"/>
        <v/>
      </c>
      <c r="DN618" s="277" t="str">
        <f t="shared" si="1525"/>
        <v/>
      </c>
      <c r="DO618" s="60">
        <f>SUM(F618:DN618)</f>
        <v>0</v>
      </c>
      <c r="DP618" s="50" t="s">
        <v>172</v>
      </c>
    </row>
    <row r="619" spans="3:120" s="29" customFormat="1" ht="15" customHeight="1">
      <c r="C619" s="140" t="str">
        <f>"Total "&amp;$C605</f>
        <v>Total Predevelopment</v>
      </c>
      <c r="D619" s="270">
        <f>D609</f>
        <v>0</v>
      </c>
      <c r="E619" s="270">
        <f>D611</f>
        <v>0</v>
      </c>
      <c r="F619" s="278">
        <f t="shared" ref="F619:AK619" si="1526">IF(F$17="","",IF($E$614=0,SUM(F617:F618),IF(AND(F$17&gt;=$D619,F$17&lt;=$E619),$D$606/($E619-$D619+1),0)))</f>
        <v>0</v>
      </c>
      <c r="G619" s="278">
        <f t="shared" si="1526"/>
        <v>0</v>
      </c>
      <c r="H619" s="278">
        <f t="shared" si="1526"/>
        <v>0</v>
      </c>
      <c r="I619" s="278">
        <f t="shared" si="1526"/>
        <v>0</v>
      </c>
      <c r="J619" s="278">
        <f t="shared" si="1526"/>
        <v>0</v>
      </c>
      <c r="K619" s="278">
        <f t="shared" si="1526"/>
        <v>0</v>
      </c>
      <c r="L619" s="278">
        <f t="shared" si="1526"/>
        <v>0</v>
      </c>
      <c r="M619" s="278">
        <f t="shared" si="1526"/>
        <v>0</v>
      </c>
      <c r="N619" s="278">
        <f t="shared" si="1526"/>
        <v>0</v>
      </c>
      <c r="O619" s="278">
        <f t="shared" si="1526"/>
        <v>0</v>
      </c>
      <c r="P619" s="278">
        <f t="shared" si="1526"/>
        <v>0</v>
      </c>
      <c r="Q619" s="278">
        <f t="shared" si="1526"/>
        <v>0</v>
      </c>
      <c r="R619" s="278">
        <f t="shared" si="1526"/>
        <v>0</v>
      </c>
      <c r="S619" s="278">
        <f t="shared" si="1526"/>
        <v>0</v>
      </c>
      <c r="T619" s="278">
        <f t="shared" si="1526"/>
        <v>0</v>
      </c>
      <c r="U619" s="278">
        <f t="shared" si="1526"/>
        <v>0</v>
      </c>
      <c r="V619" s="278">
        <f t="shared" si="1526"/>
        <v>0</v>
      </c>
      <c r="W619" s="278">
        <f t="shared" si="1526"/>
        <v>0</v>
      </c>
      <c r="X619" s="278">
        <f t="shared" si="1526"/>
        <v>0</v>
      </c>
      <c r="Y619" s="278">
        <f t="shared" si="1526"/>
        <v>0</v>
      </c>
      <c r="Z619" s="278">
        <f t="shared" si="1526"/>
        <v>0</v>
      </c>
      <c r="AA619" s="278">
        <f t="shared" si="1526"/>
        <v>0</v>
      </c>
      <c r="AB619" s="278">
        <f t="shared" si="1526"/>
        <v>0</v>
      </c>
      <c r="AC619" s="278">
        <f t="shared" si="1526"/>
        <v>0</v>
      </c>
      <c r="AD619" s="278">
        <f t="shared" si="1526"/>
        <v>0</v>
      </c>
      <c r="AE619" s="278">
        <f t="shared" si="1526"/>
        <v>0</v>
      </c>
      <c r="AF619" s="278">
        <f t="shared" si="1526"/>
        <v>0</v>
      </c>
      <c r="AG619" s="278">
        <f t="shared" si="1526"/>
        <v>0</v>
      </c>
      <c r="AH619" s="278">
        <f t="shared" si="1526"/>
        <v>0</v>
      </c>
      <c r="AI619" s="278">
        <f t="shared" si="1526"/>
        <v>0</v>
      </c>
      <c r="AJ619" s="278">
        <f t="shared" si="1526"/>
        <v>0</v>
      </c>
      <c r="AK619" s="278">
        <f t="shared" si="1526"/>
        <v>0</v>
      </c>
      <c r="AL619" s="278">
        <f t="shared" ref="AL619:BQ619" si="1527">IF(AL$17="","",IF($E$614=0,SUM(AL617:AL618),IF(AND(AL$17&gt;=$D619,AL$17&lt;=$E619),$D$606/($E619-$D619+1),0)))</f>
        <v>0</v>
      </c>
      <c r="AM619" s="278">
        <f t="shared" si="1527"/>
        <v>0</v>
      </c>
      <c r="AN619" s="278">
        <f t="shared" si="1527"/>
        <v>0</v>
      </c>
      <c r="AO619" s="278">
        <f t="shared" si="1527"/>
        <v>0</v>
      </c>
      <c r="AP619" s="278">
        <f t="shared" si="1527"/>
        <v>0</v>
      </c>
      <c r="AQ619" s="278">
        <f t="shared" si="1527"/>
        <v>0</v>
      </c>
      <c r="AR619" s="278">
        <f t="shared" si="1527"/>
        <v>0</v>
      </c>
      <c r="AS619" s="278">
        <f t="shared" si="1527"/>
        <v>0</v>
      </c>
      <c r="AT619" s="278">
        <f t="shared" si="1527"/>
        <v>0</v>
      </c>
      <c r="AU619" s="278">
        <f t="shared" si="1527"/>
        <v>0</v>
      </c>
      <c r="AV619" s="278">
        <f t="shared" si="1527"/>
        <v>0</v>
      </c>
      <c r="AW619" s="278">
        <f t="shared" si="1527"/>
        <v>0</v>
      </c>
      <c r="AX619" s="278">
        <f t="shared" si="1527"/>
        <v>0</v>
      </c>
      <c r="AY619" s="278">
        <f t="shared" si="1527"/>
        <v>0</v>
      </c>
      <c r="AZ619" s="278">
        <f t="shared" si="1527"/>
        <v>0</v>
      </c>
      <c r="BA619" s="278">
        <f t="shared" si="1527"/>
        <v>0</v>
      </c>
      <c r="BB619" s="278">
        <f t="shared" si="1527"/>
        <v>0</v>
      </c>
      <c r="BC619" s="278">
        <f t="shared" si="1527"/>
        <v>0</v>
      </c>
      <c r="BD619" s="278">
        <f t="shared" si="1527"/>
        <v>0</v>
      </c>
      <c r="BE619" s="278">
        <f t="shared" si="1527"/>
        <v>0</v>
      </c>
      <c r="BF619" s="278">
        <f t="shared" si="1527"/>
        <v>0</v>
      </c>
      <c r="BG619" s="278">
        <f t="shared" si="1527"/>
        <v>0</v>
      </c>
      <c r="BH619" s="278">
        <f t="shared" si="1527"/>
        <v>0</v>
      </c>
      <c r="BI619" s="278">
        <f t="shared" si="1527"/>
        <v>0</v>
      </c>
      <c r="BJ619" s="278">
        <f t="shared" si="1527"/>
        <v>0</v>
      </c>
      <c r="BK619" s="278">
        <f t="shared" si="1527"/>
        <v>0</v>
      </c>
      <c r="BL619" s="278">
        <f t="shared" si="1527"/>
        <v>0</v>
      </c>
      <c r="BM619" s="278">
        <f t="shared" si="1527"/>
        <v>0</v>
      </c>
      <c r="BN619" s="278">
        <f t="shared" si="1527"/>
        <v>0</v>
      </c>
      <c r="BO619" s="278" t="str">
        <f t="shared" si="1527"/>
        <v/>
      </c>
      <c r="BP619" s="278" t="str">
        <f t="shared" si="1527"/>
        <v/>
      </c>
      <c r="BQ619" s="278" t="str">
        <f t="shared" si="1527"/>
        <v/>
      </c>
      <c r="BR619" s="278" t="str">
        <f t="shared" ref="BR619:CA619" si="1528">IF(BR$17="","",IF($E$614=0,SUM(BR617:BR618),IF(AND(BR$17&gt;=$D619,BR$17&lt;=$E619),$D$606/($E619-$D619+1),0)))</f>
        <v/>
      </c>
      <c r="BS619" s="278" t="str">
        <f t="shared" si="1528"/>
        <v/>
      </c>
      <c r="BT619" s="278" t="str">
        <f t="shared" si="1528"/>
        <v/>
      </c>
      <c r="BU619" s="278" t="str">
        <f t="shared" si="1528"/>
        <v/>
      </c>
      <c r="BV619" s="278" t="str">
        <f t="shared" si="1528"/>
        <v/>
      </c>
      <c r="BW619" s="278" t="str">
        <f t="shared" si="1528"/>
        <v/>
      </c>
      <c r="BX619" s="278" t="str">
        <f t="shared" si="1528"/>
        <v/>
      </c>
      <c r="BY619" s="278" t="str">
        <f t="shared" si="1528"/>
        <v/>
      </c>
      <c r="BZ619" s="278" t="str">
        <f t="shared" si="1528"/>
        <v/>
      </c>
      <c r="CA619" s="278" t="str">
        <f t="shared" si="1528"/>
        <v/>
      </c>
      <c r="CB619" s="278" t="str">
        <f t="shared" ref="CB619:DN619" si="1529">IF(CB$17="","",IF($E$614=0,SUM(CB617:CB618),IF(AND(CB$17&gt;=$D619,CB$17&lt;=$E619),$D$606/($E619-$D619+1),0)))</f>
        <v/>
      </c>
      <c r="CC619" s="278" t="str">
        <f t="shared" si="1529"/>
        <v/>
      </c>
      <c r="CD619" s="278" t="str">
        <f t="shared" si="1529"/>
        <v/>
      </c>
      <c r="CE619" s="278" t="str">
        <f t="shared" si="1529"/>
        <v/>
      </c>
      <c r="CF619" s="278" t="str">
        <f t="shared" si="1529"/>
        <v/>
      </c>
      <c r="CG619" s="278" t="str">
        <f t="shared" si="1529"/>
        <v/>
      </c>
      <c r="CH619" s="278" t="str">
        <f t="shared" si="1529"/>
        <v/>
      </c>
      <c r="CI619" s="278" t="str">
        <f t="shared" si="1529"/>
        <v/>
      </c>
      <c r="CJ619" s="278" t="str">
        <f t="shared" si="1529"/>
        <v/>
      </c>
      <c r="CK619" s="278" t="str">
        <f t="shared" si="1529"/>
        <v/>
      </c>
      <c r="CL619" s="278" t="str">
        <f t="shared" si="1529"/>
        <v/>
      </c>
      <c r="CM619" s="278" t="str">
        <f t="shared" si="1529"/>
        <v/>
      </c>
      <c r="CN619" s="278" t="str">
        <f t="shared" si="1529"/>
        <v/>
      </c>
      <c r="CO619" s="278" t="str">
        <f t="shared" si="1529"/>
        <v/>
      </c>
      <c r="CP619" s="278" t="str">
        <f t="shared" si="1529"/>
        <v/>
      </c>
      <c r="CQ619" s="278" t="str">
        <f t="shared" si="1529"/>
        <v/>
      </c>
      <c r="CR619" s="278" t="str">
        <f t="shared" si="1529"/>
        <v/>
      </c>
      <c r="CS619" s="278" t="str">
        <f t="shared" si="1529"/>
        <v/>
      </c>
      <c r="CT619" s="278" t="str">
        <f t="shared" si="1529"/>
        <v/>
      </c>
      <c r="CU619" s="278" t="str">
        <f t="shared" si="1529"/>
        <v/>
      </c>
      <c r="CV619" s="278" t="str">
        <f t="shared" si="1529"/>
        <v/>
      </c>
      <c r="CW619" s="278" t="str">
        <f t="shared" si="1529"/>
        <v/>
      </c>
      <c r="CX619" s="278" t="str">
        <f t="shared" si="1529"/>
        <v/>
      </c>
      <c r="CY619" s="278" t="str">
        <f t="shared" si="1529"/>
        <v/>
      </c>
      <c r="CZ619" s="278" t="str">
        <f t="shared" si="1529"/>
        <v/>
      </c>
      <c r="DA619" s="278" t="str">
        <f t="shared" si="1529"/>
        <v/>
      </c>
      <c r="DB619" s="278" t="str">
        <f t="shared" si="1529"/>
        <v/>
      </c>
      <c r="DC619" s="278" t="str">
        <f t="shared" si="1529"/>
        <v/>
      </c>
      <c r="DD619" s="278" t="str">
        <f t="shared" si="1529"/>
        <v/>
      </c>
      <c r="DE619" s="278" t="str">
        <f t="shared" si="1529"/>
        <v/>
      </c>
      <c r="DF619" s="278" t="str">
        <f t="shared" si="1529"/>
        <v/>
      </c>
      <c r="DG619" s="278" t="str">
        <f t="shared" si="1529"/>
        <v/>
      </c>
      <c r="DH619" s="278" t="str">
        <f t="shared" si="1529"/>
        <v/>
      </c>
      <c r="DI619" s="278" t="str">
        <f t="shared" si="1529"/>
        <v/>
      </c>
      <c r="DJ619" s="278" t="str">
        <f t="shared" si="1529"/>
        <v/>
      </c>
      <c r="DK619" s="278" t="str">
        <f t="shared" si="1529"/>
        <v/>
      </c>
      <c r="DL619" s="278" t="str">
        <f t="shared" si="1529"/>
        <v/>
      </c>
      <c r="DM619" s="278" t="str">
        <f t="shared" si="1529"/>
        <v/>
      </c>
      <c r="DN619" s="278" t="str">
        <f t="shared" si="1529"/>
        <v/>
      </c>
      <c r="DO619" s="51">
        <f>SUM(F619:DN619)</f>
        <v>0</v>
      </c>
      <c r="DP619" s="50" t="s">
        <v>172</v>
      </c>
    </row>
    <row r="620" spans="3:120" s="29" customFormat="1" ht="15" customHeight="1">
      <c r="C620" s="120"/>
      <c r="D620" s="242"/>
      <c r="E620" s="243"/>
      <c r="F620" s="242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50" t="s">
        <v>172</v>
      </c>
    </row>
    <row r="621" spans="3:120" s="29" customFormat="1" ht="15" customHeight="1">
      <c r="C621" s="120"/>
      <c r="D621" s="242"/>
      <c r="E621" s="243"/>
      <c r="F621" s="242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50" t="s">
        <v>172</v>
      </c>
    </row>
    <row r="622" spans="3:120" s="29" customFormat="1" ht="15" customHeight="1">
      <c r="C622" s="161" t="str">
        <f>C624</f>
        <v>Permits, Design and Fees</v>
      </c>
      <c r="D622" s="161"/>
      <c r="E622" s="161"/>
      <c r="F622" s="161"/>
      <c r="G622" s="161"/>
      <c r="H622" s="161"/>
      <c r="I622" s="161"/>
      <c r="J622" s="161"/>
      <c r="K622" s="161"/>
      <c r="L622" s="161"/>
      <c r="M622" s="161"/>
      <c r="N622" s="161"/>
      <c r="O622" s="161"/>
      <c r="P622" s="161"/>
      <c r="Q622" s="161"/>
      <c r="R622" s="161"/>
      <c r="S622" s="161"/>
      <c r="T622" s="161"/>
      <c r="U622" s="161"/>
      <c r="V622" s="161"/>
      <c r="W622" s="161"/>
      <c r="X622" s="161"/>
      <c r="Y622" s="161"/>
      <c r="Z622" s="161"/>
      <c r="AA622" s="161"/>
      <c r="AB622" s="161"/>
      <c r="AC622" s="161"/>
      <c r="AD622" s="161"/>
      <c r="AE622" s="161"/>
      <c r="AF622" s="161"/>
      <c r="AG622" s="161"/>
      <c r="AH622" s="161"/>
      <c r="AI622" s="161"/>
      <c r="AJ622" s="161"/>
      <c r="AK622" s="161"/>
      <c r="AL622" s="161"/>
      <c r="AM622" s="161"/>
      <c r="AN622" s="161"/>
      <c r="AO622" s="161"/>
      <c r="AP622" s="161"/>
      <c r="AQ622" s="161"/>
      <c r="AR622" s="161"/>
      <c r="AS622" s="161"/>
      <c r="AT622" s="161"/>
      <c r="AU622" s="161"/>
      <c r="AV622" s="161"/>
      <c r="AW622" s="161"/>
      <c r="AX622" s="161"/>
      <c r="AY622" s="161"/>
      <c r="AZ622" s="161"/>
      <c r="BA622" s="161"/>
      <c r="BB622" s="161"/>
      <c r="BC622" s="161"/>
      <c r="BD622" s="161"/>
      <c r="BE622" s="161"/>
      <c r="BF622" s="161"/>
      <c r="BG622" s="161"/>
      <c r="BH622" s="161"/>
      <c r="BI622" s="161"/>
      <c r="BJ622" s="161"/>
      <c r="BK622" s="161"/>
      <c r="BL622" s="161"/>
      <c r="BM622" s="161"/>
      <c r="BN622" s="161"/>
      <c r="BO622" s="161"/>
      <c r="BP622" s="161"/>
      <c r="BQ622" s="161"/>
      <c r="BR622" s="161"/>
      <c r="BS622" s="161"/>
      <c r="BT622" s="161"/>
      <c r="BU622" s="161"/>
      <c r="BV622" s="161"/>
      <c r="BW622" s="161"/>
      <c r="BX622" s="161"/>
      <c r="BY622" s="161"/>
      <c r="BZ622" s="161"/>
      <c r="CA622" s="161"/>
      <c r="CB622" s="161"/>
      <c r="CC622" s="161"/>
      <c r="CD622" s="161"/>
      <c r="CE622" s="161"/>
      <c r="CF622" s="161"/>
      <c r="CG622" s="161"/>
      <c r="CH622" s="161"/>
      <c r="CI622" s="161"/>
      <c r="CJ622" s="161"/>
      <c r="CK622" s="161"/>
      <c r="CL622" s="161"/>
      <c r="CM622" s="161"/>
      <c r="CN622" s="161"/>
      <c r="CO622" s="161"/>
      <c r="CP622" s="161"/>
      <c r="CQ622" s="161"/>
      <c r="CR622" s="161"/>
      <c r="CS622" s="161"/>
      <c r="CT622" s="161"/>
      <c r="CU622" s="161"/>
      <c r="CV622" s="161"/>
      <c r="CW622" s="161"/>
      <c r="CX622" s="161"/>
      <c r="CY622" s="161"/>
      <c r="CZ622" s="161"/>
      <c r="DA622" s="161"/>
      <c r="DB622" s="161"/>
      <c r="DC622" s="161"/>
      <c r="DD622" s="161"/>
      <c r="DE622" s="161"/>
      <c r="DF622" s="161"/>
      <c r="DG622" s="161"/>
      <c r="DH622" s="161"/>
      <c r="DI622" s="161"/>
      <c r="DJ622" s="161"/>
      <c r="DK622" s="161"/>
      <c r="DL622" s="161"/>
      <c r="DM622" s="161"/>
      <c r="DN622" s="161"/>
      <c r="DO622" s="161"/>
      <c r="DP622" s="50" t="s">
        <v>172</v>
      </c>
    </row>
    <row r="623" spans="3:120" s="29" customFormat="1" ht="15" customHeight="1">
      <c r="C623" s="120"/>
      <c r="D623" s="242"/>
      <c r="E623" s="243"/>
      <c r="F623" s="242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50" t="s">
        <v>172</v>
      </c>
    </row>
    <row r="624" spans="3:120" s="29" customFormat="1" ht="15" customHeight="1">
      <c r="C624" s="326" t="s">
        <v>376</v>
      </c>
      <c r="D624" s="249" t="s">
        <v>296</v>
      </c>
      <c r="E624" s="249" t="s">
        <v>303</v>
      </c>
      <c r="F624" s="249" t="s">
        <v>295</v>
      </c>
      <c r="G624" s="249" t="s">
        <v>294</v>
      </c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50" t="s">
        <v>172</v>
      </c>
    </row>
    <row r="625" spans="3:120" s="29" customFormat="1" ht="15" customHeight="1">
      <c r="C625" s="29" t="str">
        <f>C624&amp;" Cost"</f>
        <v>Permits, Design and Fees Cost</v>
      </c>
      <c r="D625" s="118">
        <f>IF(F$17="","",IF(E625="",G625+F625,E625))</f>
        <v>0</v>
      </c>
      <c r="E625" s="118"/>
      <c r="F625" s="235">
        <v>0</v>
      </c>
      <c r="G625" s="235">
        <v>0</v>
      </c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50" t="s">
        <v>172</v>
      </c>
    </row>
    <row r="626" spans="3:120" s="29" customFormat="1" ht="15" customHeight="1">
      <c r="C626" s="207" t="s">
        <v>367</v>
      </c>
      <c r="F626" s="118">
        <f>IFERROR(F625/$F$38, "n/a")</f>
        <v>0</v>
      </c>
      <c r="G626" s="39" t="str">
        <f>IFERROR(G625/$G38,"n/a")</f>
        <v>n/a</v>
      </c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50" t="s">
        <v>172</v>
      </c>
    </row>
    <row r="627" spans="3:120" s="29" customFormat="1" ht="15" customHeight="1">
      <c r="C627" s="207"/>
      <c r="F627" s="328"/>
      <c r="G627" s="32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50" t="s">
        <v>172</v>
      </c>
    </row>
    <row r="628" spans="3:120" s="29" customFormat="1" ht="15" customHeight="1">
      <c r="C628" s="34" t="str">
        <f>C624&amp;" Start Period"</f>
        <v>Permits, Design and Fees Start Period</v>
      </c>
      <c r="D628" s="282">
        <f>MIN(F628:G628)</f>
        <v>0</v>
      </c>
      <c r="F628" s="282">
        <v>0</v>
      </c>
      <c r="G628" s="282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50" t="s">
        <v>172</v>
      </c>
    </row>
    <row r="629" spans="3:120" s="29" customFormat="1" ht="15" customHeight="1">
      <c r="C629" s="207" t="s">
        <v>13</v>
      </c>
      <c r="D629" s="206">
        <f>IF(D628="","",INDEX($F$16:$DP$17,1,MATCH(D628,$F$17:$DP$17,1)))</f>
        <v>42094</v>
      </c>
      <c r="F629" s="206">
        <f>IF(F628="","",INDEX($F$16:$DP$17,1,MATCH(F628,$F$17:$DP$17,1)))</f>
        <v>42094</v>
      </c>
      <c r="G629" s="206" t="str">
        <f>IF(G628="","",INDEX($F$16:$DP$17,1,MATCH(G628,$F$17:$DP$17,1)))</f>
        <v/>
      </c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50" t="s">
        <v>172</v>
      </c>
    </row>
    <row r="630" spans="3:120" s="29" customFormat="1" ht="15" customHeight="1">
      <c r="C630" s="34" t="str">
        <f>C624&amp;" End Period"</f>
        <v>Permits, Design and Fees End Period</v>
      </c>
      <c r="D630" s="282">
        <f>MAX(F630:G630)</f>
        <v>0</v>
      </c>
      <c r="F630" s="282">
        <v>0</v>
      </c>
      <c r="G630" s="282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50" t="s">
        <v>172</v>
      </c>
    </row>
    <row r="631" spans="3:120" s="29" customFormat="1" ht="15" customHeight="1">
      <c r="C631" s="207" t="s">
        <v>13</v>
      </c>
      <c r="D631" s="206">
        <f>IF(D630="","",INDEX($F$16:$DP$17,1,MATCH(D630,$F$17:$DP$17,1)))</f>
        <v>42094</v>
      </c>
      <c r="F631" s="206">
        <f>IF(F630="","",INDEX($F$16:$DP$17,1,MATCH(F630,$F$17:$DP$17,1)))</f>
        <v>42094</v>
      </c>
      <c r="G631" s="206" t="str">
        <f>IF(G630="","",INDEX($F$16:$DP$17,1,MATCH(G630,$F$17:$DP$17,1)))</f>
        <v/>
      </c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50" t="s">
        <v>172</v>
      </c>
    </row>
    <row r="632" spans="3:120" s="29" customFormat="1" ht="15" customHeight="1">
      <c r="C632" s="207"/>
      <c r="D632" s="242"/>
      <c r="E632" s="243"/>
      <c r="F632" s="242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50" t="s">
        <v>172</v>
      </c>
    </row>
    <row r="633" spans="3:120" s="29" customFormat="1" ht="15" customHeight="1">
      <c r="C633" s="34" t="s">
        <v>300</v>
      </c>
      <c r="D633" s="281" t="s">
        <v>299</v>
      </c>
      <c r="E633" s="280">
        <f>IF(D633=F633,0,1)</f>
        <v>0</v>
      </c>
      <c r="F633" s="279" t="s">
        <v>299</v>
      </c>
      <c r="G633" s="279" t="s">
        <v>298</v>
      </c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50" t="s">
        <v>172</v>
      </c>
    </row>
    <row r="634" spans="3:120" s="29" customFormat="1" ht="15" customHeight="1">
      <c r="C634" s="34" t="s">
        <v>365</v>
      </c>
      <c r="D634" s="281" t="s">
        <v>309</v>
      </c>
      <c r="E634" s="280">
        <f>IF(D634=F634,0,1)</f>
        <v>1</v>
      </c>
      <c r="F634" s="279" t="s">
        <v>151</v>
      </c>
      <c r="G634" s="279" t="s">
        <v>309</v>
      </c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50" t="s">
        <v>172</v>
      </c>
    </row>
    <row r="635" spans="3:120" s="29" customFormat="1" ht="15" customHeight="1">
      <c r="C635" s="207"/>
      <c r="D635" s="242"/>
      <c r="E635" s="243"/>
      <c r="F635" s="242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50" t="s">
        <v>172</v>
      </c>
    </row>
    <row r="636" spans="3:120" s="29" customFormat="1" ht="15" customHeight="1">
      <c r="C636" s="29" t="str">
        <f>$F624&amp;" "&amp;$C624</f>
        <v>Phase A Permits, Design and Fees</v>
      </c>
      <c r="D636" s="274">
        <f>IF(F628="",0,F628)</f>
        <v>0</v>
      </c>
      <c r="E636" s="274">
        <f>IF(F630="",0,F630)</f>
        <v>0</v>
      </c>
      <c r="F636" s="121">
        <f t="shared" ref="F636:AK636" si="1530">IF(F$17="","",IF(AND(F$17&gt;=$D636,F$17&lt;=$E636),$F$625/($E636-$D636+1)))</f>
        <v>0</v>
      </c>
      <c r="G636" s="121" t="b">
        <f t="shared" si="1530"/>
        <v>0</v>
      </c>
      <c r="H636" s="121" t="b">
        <f t="shared" si="1530"/>
        <v>0</v>
      </c>
      <c r="I636" s="121" t="b">
        <f t="shared" si="1530"/>
        <v>0</v>
      </c>
      <c r="J636" s="121" t="b">
        <f t="shared" si="1530"/>
        <v>0</v>
      </c>
      <c r="K636" s="121" t="b">
        <f t="shared" si="1530"/>
        <v>0</v>
      </c>
      <c r="L636" s="121" t="b">
        <f t="shared" si="1530"/>
        <v>0</v>
      </c>
      <c r="M636" s="121" t="b">
        <f t="shared" si="1530"/>
        <v>0</v>
      </c>
      <c r="N636" s="121" t="b">
        <f t="shared" si="1530"/>
        <v>0</v>
      </c>
      <c r="O636" s="121" t="b">
        <f t="shared" si="1530"/>
        <v>0</v>
      </c>
      <c r="P636" s="121" t="b">
        <f t="shared" si="1530"/>
        <v>0</v>
      </c>
      <c r="Q636" s="121" t="b">
        <f t="shared" si="1530"/>
        <v>0</v>
      </c>
      <c r="R636" s="121" t="b">
        <f t="shared" si="1530"/>
        <v>0</v>
      </c>
      <c r="S636" s="121" t="b">
        <f t="shared" si="1530"/>
        <v>0</v>
      </c>
      <c r="T636" s="121" t="b">
        <f t="shared" si="1530"/>
        <v>0</v>
      </c>
      <c r="U636" s="121" t="b">
        <f t="shared" si="1530"/>
        <v>0</v>
      </c>
      <c r="V636" s="121" t="b">
        <f t="shared" si="1530"/>
        <v>0</v>
      </c>
      <c r="W636" s="121" t="b">
        <f t="shared" si="1530"/>
        <v>0</v>
      </c>
      <c r="X636" s="121" t="b">
        <f t="shared" si="1530"/>
        <v>0</v>
      </c>
      <c r="Y636" s="121" t="b">
        <f t="shared" si="1530"/>
        <v>0</v>
      </c>
      <c r="Z636" s="121" t="b">
        <f t="shared" si="1530"/>
        <v>0</v>
      </c>
      <c r="AA636" s="121" t="b">
        <f t="shared" si="1530"/>
        <v>0</v>
      </c>
      <c r="AB636" s="121" t="b">
        <f t="shared" si="1530"/>
        <v>0</v>
      </c>
      <c r="AC636" s="121" t="b">
        <f t="shared" si="1530"/>
        <v>0</v>
      </c>
      <c r="AD636" s="121" t="b">
        <f t="shared" si="1530"/>
        <v>0</v>
      </c>
      <c r="AE636" s="121" t="b">
        <f t="shared" si="1530"/>
        <v>0</v>
      </c>
      <c r="AF636" s="121" t="b">
        <f t="shared" si="1530"/>
        <v>0</v>
      </c>
      <c r="AG636" s="121" t="b">
        <f t="shared" si="1530"/>
        <v>0</v>
      </c>
      <c r="AH636" s="121" t="b">
        <f t="shared" si="1530"/>
        <v>0</v>
      </c>
      <c r="AI636" s="121" t="b">
        <f t="shared" si="1530"/>
        <v>0</v>
      </c>
      <c r="AJ636" s="121" t="b">
        <f t="shared" si="1530"/>
        <v>0</v>
      </c>
      <c r="AK636" s="121" t="b">
        <f t="shared" si="1530"/>
        <v>0</v>
      </c>
      <c r="AL636" s="121" t="b">
        <f t="shared" ref="AL636:BQ636" si="1531">IF(AL$17="","",IF(AND(AL$17&gt;=$D636,AL$17&lt;=$E636),$F$625/($E636-$D636+1)))</f>
        <v>0</v>
      </c>
      <c r="AM636" s="121" t="b">
        <f t="shared" si="1531"/>
        <v>0</v>
      </c>
      <c r="AN636" s="121" t="b">
        <f t="shared" si="1531"/>
        <v>0</v>
      </c>
      <c r="AO636" s="121" t="b">
        <f t="shared" si="1531"/>
        <v>0</v>
      </c>
      <c r="AP636" s="121" t="b">
        <f t="shared" si="1531"/>
        <v>0</v>
      </c>
      <c r="AQ636" s="121" t="b">
        <f t="shared" si="1531"/>
        <v>0</v>
      </c>
      <c r="AR636" s="121" t="b">
        <f t="shared" si="1531"/>
        <v>0</v>
      </c>
      <c r="AS636" s="121" t="b">
        <f t="shared" si="1531"/>
        <v>0</v>
      </c>
      <c r="AT636" s="121" t="b">
        <f t="shared" si="1531"/>
        <v>0</v>
      </c>
      <c r="AU636" s="121" t="b">
        <f t="shared" si="1531"/>
        <v>0</v>
      </c>
      <c r="AV636" s="121" t="b">
        <f t="shared" si="1531"/>
        <v>0</v>
      </c>
      <c r="AW636" s="121" t="b">
        <f t="shared" si="1531"/>
        <v>0</v>
      </c>
      <c r="AX636" s="121" t="b">
        <f t="shared" si="1531"/>
        <v>0</v>
      </c>
      <c r="AY636" s="121" t="b">
        <f t="shared" si="1531"/>
        <v>0</v>
      </c>
      <c r="AZ636" s="121" t="b">
        <f t="shared" si="1531"/>
        <v>0</v>
      </c>
      <c r="BA636" s="121" t="b">
        <f t="shared" si="1531"/>
        <v>0</v>
      </c>
      <c r="BB636" s="121" t="b">
        <f t="shared" si="1531"/>
        <v>0</v>
      </c>
      <c r="BC636" s="121" t="b">
        <f t="shared" si="1531"/>
        <v>0</v>
      </c>
      <c r="BD636" s="121" t="b">
        <f t="shared" si="1531"/>
        <v>0</v>
      </c>
      <c r="BE636" s="121" t="b">
        <f t="shared" si="1531"/>
        <v>0</v>
      </c>
      <c r="BF636" s="121" t="b">
        <f t="shared" si="1531"/>
        <v>0</v>
      </c>
      <c r="BG636" s="121" t="b">
        <f t="shared" si="1531"/>
        <v>0</v>
      </c>
      <c r="BH636" s="121" t="b">
        <f t="shared" si="1531"/>
        <v>0</v>
      </c>
      <c r="BI636" s="121" t="b">
        <f t="shared" si="1531"/>
        <v>0</v>
      </c>
      <c r="BJ636" s="121" t="b">
        <f t="shared" si="1531"/>
        <v>0</v>
      </c>
      <c r="BK636" s="121" t="b">
        <f t="shared" si="1531"/>
        <v>0</v>
      </c>
      <c r="BL636" s="121" t="b">
        <f t="shared" si="1531"/>
        <v>0</v>
      </c>
      <c r="BM636" s="121" t="b">
        <f t="shared" si="1531"/>
        <v>0</v>
      </c>
      <c r="BN636" s="121" t="b">
        <f t="shared" si="1531"/>
        <v>0</v>
      </c>
      <c r="BO636" s="121" t="str">
        <f t="shared" si="1531"/>
        <v/>
      </c>
      <c r="BP636" s="121" t="str">
        <f t="shared" si="1531"/>
        <v/>
      </c>
      <c r="BQ636" s="121" t="str">
        <f t="shared" si="1531"/>
        <v/>
      </c>
      <c r="BR636" s="121" t="str">
        <f t="shared" ref="BR636:DN636" si="1532">IF(BR$17="","",IF(AND(BR$17&gt;=$D636,BR$17&lt;=$E636),$F$625/($E636-$D636+1)))</f>
        <v/>
      </c>
      <c r="BS636" s="121" t="str">
        <f t="shared" si="1532"/>
        <v/>
      </c>
      <c r="BT636" s="121" t="str">
        <f t="shared" si="1532"/>
        <v/>
      </c>
      <c r="BU636" s="121" t="str">
        <f t="shared" si="1532"/>
        <v/>
      </c>
      <c r="BV636" s="121" t="str">
        <f t="shared" si="1532"/>
        <v/>
      </c>
      <c r="BW636" s="121" t="str">
        <f t="shared" si="1532"/>
        <v/>
      </c>
      <c r="BX636" s="121" t="str">
        <f t="shared" si="1532"/>
        <v/>
      </c>
      <c r="BY636" s="121" t="str">
        <f t="shared" si="1532"/>
        <v/>
      </c>
      <c r="BZ636" s="121" t="str">
        <f t="shared" si="1532"/>
        <v/>
      </c>
      <c r="CA636" s="121" t="str">
        <f t="shared" si="1532"/>
        <v/>
      </c>
      <c r="CB636" s="121" t="str">
        <f t="shared" si="1532"/>
        <v/>
      </c>
      <c r="CC636" s="121" t="str">
        <f t="shared" si="1532"/>
        <v/>
      </c>
      <c r="CD636" s="121" t="str">
        <f t="shared" si="1532"/>
        <v/>
      </c>
      <c r="CE636" s="121" t="str">
        <f t="shared" si="1532"/>
        <v/>
      </c>
      <c r="CF636" s="121" t="str">
        <f t="shared" si="1532"/>
        <v/>
      </c>
      <c r="CG636" s="121" t="str">
        <f t="shared" si="1532"/>
        <v/>
      </c>
      <c r="CH636" s="121" t="str">
        <f t="shared" si="1532"/>
        <v/>
      </c>
      <c r="CI636" s="121" t="str">
        <f t="shared" si="1532"/>
        <v/>
      </c>
      <c r="CJ636" s="121" t="str">
        <f t="shared" si="1532"/>
        <v/>
      </c>
      <c r="CK636" s="121" t="str">
        <f t="shared" si="1532"/>
        <v/>
      </c>
      <c r="CL636" s="121" t="str">
        <f t="shared" si="1532"/>
        <v/>
      </c>
      <c r="CM636" s="121" t="str">
        <f t="shared" si="1532"/>
        <v/>
      </c>
      <c r="CN636" s="121" t="str">
        <f t="shared" si="1532"/>
        <v/>
      </c>
      <c r="CO636" s="121" t="str">
        <f t="shared" si="1532"/>
        <v/>
      </c>
      <c r="CP636" s="121" t="str">
        <f t="shared" si="1532"/>
        <v/>
      </c>
      <c r="CQ636" s="121" t="str">
        <f t="shared" si="1532"/>
        <v/>
      </c>
      <c r="CR636" s="121" t="str">
        <f t="shared" si="1532"/>
        <v/>
      </c>
      <c r="CS636" s="121" t="str">
        <f t="shared" si="1532"/>
        <v/>
      </c>
      <c r="CT636" s="121" t="str">
        <f t="shared" si="1532"/>
        <v/>
      </c>
      <c r="CU636" s="121" t="str">
        <f t="shared" si="1532"/>
        <v/>
      </c>
      <c r="CV636" s="121" t="str">
        <f t="shared" si="1532"/>
        <v/>
      </c>
      <c r="CW636" s="121" t="str">
        <f t="shared" si="1532"/>
        <v/>
      </c>
      <c r="CX636" s="121" t="str">
        <f t="shared" si="1532"/>
        <v/>
      </c>
      <c r="CY636" s="121" t="str">
        <f t="shared" si="1532"/>
        <v/>
      </c>
      <c r="CZ636" s="121" t="str">
        <f t="shared" si="1532"/>
        <v/>
      </c>
      <c r="DA636" s="121" t="str">
        <f t="shared" si="1532"/>
        <v/>
      </c>
      <c r="DB636" s="121" t="str">
        <f t="shared" si="1532"/>
        <v/>
      </c>
      <c r="DC636" s="121" t="str">
        <f t="shared" si="1532"/>
        <v/>
      </c>
      <c r="DD636" s="121" t="str">
        <f t="shared" si="1532"/>
        <v/>
      </c>
      <c r="DE636" s="121" t="str">
        <f t="shared" si="1532"/>
        <v/>
      </c>
      <c r="DF636" s="121" t="str">
        <f t="shared" si="1532"/>
        <v/>
      </c>
      <c r="DG636" s="121" t="str">
        <f t="shared" si="1532"/>
        <v/>
      </c>
      <c r="DH636" s="121" t="str">
        <f t="shared" si="1532"/>
        <v/>
      </c>
      <c r="DI636" s="121" t="str">
        <f t="shared" si="1532"/>
        <v/>
      </c>
      <c r="DJ636" s="121" t="str">
        <f t="shared" si="1532"/>
        <v/>
      </c>
      <c r="DK636" s="121" t="str">
        <f t="shared" si="1532"/>
        <v/>
      </c>
      <c r="DL636" s="121" t="str">
        <f t="shared" si="1532"/>
        <v/>
      </c>
      <c r="DM636" s="121" t="str">
        <f t="shared" si="1532"/>
        <v/>
      </c>
      <c r="DN636" s="121" t="str">
        <f t="shared" si="1532"/>
        <v/>
      </c>
      <c r="DO636" s="51">
        <f>SUM(F636:DN636)</f>
        <v>0</v>
      </c>
      <c r="DP636" s="50" t="s">
        <v>172</v>
      </c>
    </row>
    <row r="637" spans="3:120" s="29" customFormat="1" ht="15" customHeight="1">
      <c r="C637" s="29" t="str">
        <f>$G624&amp;" "&amp;$C624</f>
        <v>Phase B Permits, Design and Fees</v>
      </c>
      <c r="D637" s="273">
        <f>IF(G628="",0,G628)</f>
        <v>0</v>
      </c>
      <c r="E637" s="273">
        <f>IF(G630="",0,G630)</f>
        <v>0</v>
      </c>
      <c r="F637" s="277">
        <f t="shared" ref="F637:AK637" si="1533">IF(F$17="","",IF(AND(F$17&gt;=$D637,F$17&lt;=$E637),$G$625/($E637-$D637+1)))</f>
        <v>0</v>
      </c>
      <c r="G637" s="277" t="b">
        <f t="shared" si="1533"/>
        <v>0</v>
      </c>
      <c r="H637" s="277" t="b">
        <f t="shared" si="1533"/>
        <v>0</v>
      </c>
      <c r="I637" s="277" t="b">
        <f t="shared" si="1533"/>
        <v>0</v>
      </c>
      <c r="J637" s="277" t="b">
        <f t="shared" si="1533"/>
        <v>0</v>
      </c>
      <c r="K637" s="277" t="b">
        <f t="shared" si="1533"/>
        <v>0</v>
      </c>
      <c r="L637" s="277" t="b">
        <f t="shared" si="1533"/>
        <v>0</v>
      </c>
      <c r="M637" s="277" t="b">
        <f t="shared" si="1533"/>
        <v>0</v>
      </c>
      <c r="N637" s="277" t="b">
        <f t="shared" si="1533"/>
        <v>0</v>
      </c>
      <c r="O637" s="277" t="b">
        <f t="shared" si="1533"/>
        <v>0</v>
      </c>
      <c r="P637" s="277" t="b">
        <f t="shared" si="1533"/>
        <v>0</v>
      </c>
      <c r="Q637" s="277" t="b">
        <f t="shared" si="1533"/>
        <v>0</v>
      </c>
      <c r="R637" s="277" t="b">
        <f t="shared" si="1533"/>
        <v>0</v>
      </c>
      <c r="S637" s="277" t="b">
        <f t="shared" si="1533"/>
        <v>0</v>
      </c>
      <c r="T637" s="277" t="b">
        <f t="shared" si="1533"/>
        <v>0</v>
      </c>
      <c r="U637" s="277" t="b">
        <f t="shared" si="1533"/>
        <v>0</v>
      </c>
      <c r="V637" s="277" t="b">
        <f t="shared" si="1533"/>
        <v>0</v>
      </c>
      <c r="W637" s="277" t="b">
        <f t="shared" si="1533"/>
        <v>0</v>
      </c>
      <c r="X637" s="277" t="b">
        <f t="shared" si="1533"/>
        <v>0</v>
      </c>
      <c r="Y637" s="277" t="b">
        <f t="shared" si="1533"/>
        <v>0</v>
      </c>
      <c r="Z637" s="277" t="b">
        <f t="shared" si="1533"/>
        <v>0</v>
      </c>
      <c r="AA637" s="277" t="b">
        <f t="shared" si="1533"/>
        <v>0</v>
      </c>
      <c r="AB637" s="277" t="b">
        <f t="shared" si="1533"/>
        <v>0</v>
      </c>
      <c r="AC637" s="277" t="b">
        <f t="shared" si="1533"/>
        <v>0</v>
      </c>
      <c r="AD637" s="277" t="b">
        <f t="shared" si="1533"/>
        <v>0</v>
      </c>
      <c r="AE637" s="277" t="b">
        <f t="shared" si="1533"/>
        <v>0</v>
      </c>
      <c r="AF637" s="277" t="b">
        <f t="shared" si="1533"/>
        <v>0</v>
      </c>
      <c r="AG637" s="277" t="b">
        <f t="shared" si="1533"/>
        <v>0</v>
      </c>
      <c r="AH637" s="277" t="b">
        <f t="shared" si="1533"/>
        <v>0</v>
      </c>
      <c r="AI637" s="277" t="b">
        <f t="shared" si="1533"/>
        <v>0</v>
      </c>
      <c r="AJ637" s="277" t="b">
        <f t="shared" si="1533"/>
        <v>0</v>
      </c>
      <c r="AK637" s="277" t="b">
        <f t="shared" si="1533"/>
        <v>0</v>
      </c>
      <c r="AL637" s="277" t="b">
        <f t="shared" ref="AL637:BQ637" si="1534">IF(AL$17="","",IF(AND(AL$17&gt;=$D637,AL$17&lt;=$E637),$G$625/($E637-$D637+1)))</f>
        <v>0</v>
      </c>
      <c r="AM637" s="277" t="b">
        <f t="shared" si="1534"/>
        <v>0</v>
      </c>
      <c r="AN637" s="277" t="b">
        <f t="shared" si="1534"/>
        <v>0</v>
      </c>
      <c r="AO637" s="277" t="b">
        <f t="shared" si="1534"/>
        <v>0</v>
      </c>
      <c r="AP637" s="277" t="b">
        <f t="shared" si="1534"/>
        <v>0</v>
      </c>
      <c r="AQ637" s="277" t="b">
        <f t="shared" si="1534"/>
        <v>0</v>
      </c>
      <c r="AR637" s="277" t="b">
        <f t="shared" si="1534"/>
        <v>0</v>
      </c>
      <c r="AS637" s="277" t="b">
        <f t="shared" si="1534"/>
        <v>0</v>
      </c>
      <c r="AT637" s="277" t="b">
        <f t="shared" si="1534"/>
        <v>0</v>
      </c>
      <c r="AU637" s="277" t="b">
        <f t="shared" si="1534"/>
        <v>0</v>
      </c>
      <c r="AV637" s="277" t="b">
        <f t="shared" si="1534"/>
        <v>0</v>
      </c>
      <c r="AW637" s="277" t="b">
        <f t="shared" si="1534"/>
        <v>0</v>
      </c>
      <c r="AX637" s="277" t="b">
        <f t="shared" si="1534"/>
        <v>0</v>
      </c>
      <c r="AY637" s="277" t="b">
        <f t="shared" si="1534"/>
        <v>0</v>
      </c>
      <c r="AZ637" s="277" t="b">
        <f t="shared" si="1534"/>
        <v>0</v>
      </c>
      <c r="BA637" s="277" t="b">
        <f t="shared" si="1534"/>
        <v>0</v>
      </c>
      <c r="BB637" s="277" t="b">
        <f t="shared" si="1534"/>
        <v>0</v>
      </c>
      <c r="BC637" s="277" t="b">
        <f t="shared" si="1534"/>
        <v>0</v>
      </c>
      <c r="BD637" s="277" t="b">
        <f t="shared" si="1534"/>
        <v>0</v>
      </c>
      <c r="BE637" s="277" t="b">
        <f t="shared" si="1534"/>
        <v>0</v>
      </c>
      <c r="BF637" s="277" t="b">
        <f t="shared" si="1534"/>
        <v>0</v>
      </c>
      <c r="BG637" s="277" t="b">
        <f t="shared" si="1534"/>
        <v>0</v>
      </c>
      <c r="BH637" s="277" t="b">
        <f t="shared" si="1534"/>
        <v>0</v>
      </c>
      <c r="BI637" s="277" t="b">
        <f t="shared" si="1534"/>
        <v>0</v>
      </c>
      <c r="BJ637" s="277" t="b">
        <f t="shared" si="1534"/>
        <v>0</v>
      </c>
      <c r="BK637" s="277" t="b">
        <f t="shared" si="1534"/>
        <v>0</v>
      </c>
      <c r="BL637" s="277" t="b">
        <f t="shared" si="1534"/>
        <v>0</v>
      </c>
      <c r="BM637" s="277" t="b">
        <f t="shared" si="1534"/>
        <v>0</v>
      </c>
      <c r="BN637" s="277" t="b">
        <f t="shared" si="1534"/>
        <v>0</v>
      </c>
      <c r="BO637" s="277" t="str">
        <f t="shared" si="1534"/>
        <v/>
      </c>
      <c r="BP637" s="277" t="str">
        <f t="shared" si="1534"/>
        <v/>
      </c>
      <c r="BQ637" s="277" t="str">
        <f t="shared" si="1534"/>
        <v/>
      </c>
      <c r="BR637" s="277" t="str">
        <f t="shared" ref="BR637:DN637" si="1535">IF(BR$17="","",IF(AND(BR$17&gt;=$D637,BR$17&lt;=$E637),$G$625/($E637-$D637+1)))</f>
        <v/>
      </c>
      <c r="BS637" s="277" t="str">
        <f t="shared" si="1535"/>
        <v/>
      </c>
      <c r="BT637" s="277" t="str">
        <f t="shared" si="1535"/>
        <v/>
      </c>
      <c r="BU637" s="277" t="str">
        <f t="shared" si="1535"/>
        <v/>
      </c>
      <c r="BV637" s="277" t="str">
        <f t="shared" si="1535"/>
        <v/>
      </c>
      <c r="BW637" s="277" t="str">
        <f t="shared" si="1535"/>
        <v/>
      </c>
      <c r="BX637" s="277" t="str">
        <f t="shared" si="1535"/>
        <v/>
      </c>
      <c r="BY637" s="277" t="str">
        <f t="shared" si="1535"/>
        <v/>
      </c>
      <c r="BZ637" s="277" t="str">
        <f t="shared" si="1535"/>
        <v/>
      </c>
      <c r="CA637" s="277" t="str">
        <f t="shared" si="1535"/>
        <v/>
      </c>
      <c r="CB637" s="277" t="str">
        <f t="shared" si="1535"/>
        <v/>
      </c>
      <c r="CC637" s="277" t="str">
        <f t="shared" si="1535"/>
        <v/>
      </c>
      <c r="CD637" s="277" t="str">
        <f t="shared" si="1535"/>
        <v/>
      </c>
      <c r="CE637" s="277" t="str">
        <f t="shared" si="1535"/>
        <v/>
      </c>
      <c r="CF637" s="277" t="str">
        <f t="shared" si="1535"/>
        <v/>
      </c>
      <c r="CG637" s="277" t="str">
        <f t="shared" si="1535"/>
        <v/>
      </c>
      <c r="CH637" s="277" t="str">
        <f t="shared" si="1535"/>
        <v/>
      </c>
      <c r="CI637" s="277" t="str">
        <f t="shared" si="1535"/>
        <v/>
      </c>
      <c r="CJ637" s="277" t="str">
        <f t="shared" si="1535"/>
        <v/>
      </c>
      <c r="CK637" s="277" t="str">
        <f t="shared" si="1535"/>
        <v/>
      </c>
      <c r="CL637" s="277" t="str">
        <f t="shared" si="1535"/>
        <v/>
      </c>
      <c r="CM637" s="277" t="str">
        <f t="shared" si="1535"/>
        <v/>
      </c>
      <c r="CN637" s="277" t="str">
        <f t="shared" si="1535"/>
        <v/>
      </c>
      <c r="CO637" s="277" t="str">
        <f t="shared" si="1535"/>
        <v/>
      </c>
      <c r="CP637" s="277" t="str">
        <f t="shared" si="1535"/>
        <v/>
      </c>
      <c r="CQ637" s="277" t="str">
        <f t="shared" si="1535"/>
        <v/>
      </c>
      <c r="CR637" s="277" t="str">
        <f t="shared" si="1535"/>
        <v/>
      </c>
      <c r="CS637" s="277" t="str">
        <f t="shared" si="1535"/>
        <v/>
      </c>
      <c r="CT637" s="277" t="str">
        <f t="shared" si="1535"/>
        <v/>
      </c>
      <c r="CU637" s="277" t="str">
        <f t="shared" si="1535"/>
        <v/>
      </c>
      <c r="CV637" s="277" t="str">
        <f t="shared" si="1535"/>
        <v/>
      </c>
      <c r="CW637" s="277" t="str">
        <f t="shared" si="1535"/>
        <v/>
      </c>
      <c r="CX637" s="277" t="str">
        <f t="shared" si="1535"/>
        <v/>
      </c>
      <c r="CY637" s="277" t="str">
        <f t="shared" si="1535"/>
        <v/>
      </c>
      <c r="CZ637" s="277" t="str">
        <f t="shared" si="1535"/>
        <v/>
      </c>
      <c r="DA637" s="277" t="str">
        <f t="shared" si="1535"/>
        <v/>
      </c>
      <c r="DB637" s="277" t="str">
        <f t="shared" si="1535"/>
        <v/>
      </c>
      <c r="DC637" s="277" t="str">
        <f t="shared" si="1535"/>
        <v/>
      </c>
      <c r="DD637" s="277" t="str">
        <f t="shared" si="1535"/>
        <v/>
      </c>
      <c r="DE637" s="277" t="str">
        <f t="shared" si="1535"/>
        <v/>
      </c>
      <c r="DF637" s="277" t="str">
        <f t="shared" si="1535"/>
        <v/>
      </c>
      <c r="DG637" s="277" t="str">
        <f t="shared" si="1535"/>
        <v/>
      </c>
      <c r="DH637" s="277" t="str">
        <f t="shared" si="1535"/>
        <v/>
      </c>
      <c r="DI637" s="277" t="str">
        <f t="shared" si="1535"/>
        <v/>
      </c>
      <c r="DJ637" s="277" t="str">
        <f t="shared" si="1535"/>
        <v/>
      </c>
      <c r="DK637" s="277" t="str">
        <f t="shared" si="1535"/>
        <v/>
      </c>
      <c r="DL637" s="277" t="str">
        <f t="shared" si="1535"/>
        <v/>
      </c>
      <c r="DM637" s="277" t="str">
        <f t="shared" si="1535"/>
        <v/>
      </c>
      <c r="DN637" s="277" t="str">
        <f t="shared" si="1535"/>
        <v/>
      </c>
      <c r="DO637" s="60">
        <f>SUM(F637:DN637)</f>
        <v>0</v>
      </c>
      <c r="DP637" s="50" t="s">
        <v>172</v>
      </c>
    </row>
    <row r="638" spans="3:120" s="29" customFormat="1" ht="15" customHeight="1">
      <c r="C638" s="140" t="str">
        <f>"Total "&amp;$C624</f>
        <v>Total Permits, Design and Fees</v>
      </c>
      <c r="D638" s="270">
        <f>IF(D628="",0,D628)</f>
        <v>0</v>
      </c>
      <c r="E638" s="270">
        <f>IF(D630="",0,D630)</f>
        <v>0</v>
      </c>
      <c r="F638" s="278">
        <f t="shared" ref="F638:AK638" si="1536">IF(F$17="","",IF($E$633=0,SUM(F636:F637),IF(AND(F$17&gt;=$D638,F$17&lt;=$E638),$D$625/($E638-$D638+1),0)))</f>
        <v>0</v>
      </c>
      <c r="G638" s="278">
        <f t="shared" si="1536"/>
        <v>0</v>
      </c>
      <c r="H638" s="278">
        <f t="shared" si="1536"/>
        <v>0</v>
      </c>
      <c r="I638" s="278">
        <f t="shared" si="1536"/>
        <v>0</v>
      </c>
      <c r="J638" s="278">
        <f t="shared" si="1536"/>
        <v>0</v>
      </c>
      <c r="K638" s="278">
        <f t="shared" si="1536"/>
        <v>0</v>
      </c>
      <c r="L638" s="278">
        <f t="shared" si="1536"/>
        <v>0</v>
      </c>
      <c r="M638" s="278">
        <f t="shared" si="1536"/>
        <v>0</v>
      </c>
      <c r="N638" s="278">
        <f t="shared" si="1536"/>
        <v>0</v>
      </c>
      <c r="O638" s="278">
        <f t="shared" si="1536"/>
        <v>0</v>
      </c>
      <c r="P638" s="278">
        <f t="shared" si="1536"/>
        <v>0</v>
      </c>
      <c r="Q638" s="278">
        <f t="shared" si="1536"/>
        <v>0</v>
      </c>
      <c r="R638" s="278">
        <f t="shared" si="1536"/>
        <v>0</v>
      </c>
      <c r="S638" s="278">
        <f t="shared" si="1536"/>
        <v>0</v>
      </c>
      <c r="T638" s="278">
        <f t="shared" si="1536"/>
        <v>0</v>
      </c>
      <c r="U638" s="278">
        <f t="shared" si="1536"/>
        <v>0</v>
      </c>
      <c r="V638" s="278">
        <f t="shared" si="1536"/>
        <v>0</v>
      </c>
      <c r="W638" s="278">
        <f t="shared" si="1536"/>
        <v>0</v>
      </c>
      <c r="X638" s="278">
        <f t="shared" si="1536"/>
        <v>0</v>
      </c>
      <c r="Y638" s="278">
        <f t="shared" si="1536"/>
        <v>0</v>
      </c>
      <c r="Z638" s="278">
        <f t="shared" si="1536"/>
        <v>0</v>
      </c>
      <c r="AA638" s="278">
        <f t="shared" si="1536"/>
        <v>0</v>
      </c>
      <c r="AB638" s="278">
        <f t="shared" si="1536"/>
        <v>0</v>
      </c>
      <c r="AC638" s="278">
        <f t="shared" si="1536"/>
        <v>0</v>
      </c>
      <c r="AD638" s="278">
        <f t="shared" si="1536"/>
        <v>0</v>
      </c>
      <c r="AE638" s="278">
        <f t="shared" si="1536"/>
        <v>0</v>
      </c>
      <c r="AF638" s="278">
        <f t="shared" si="1536"/>
        <v>0</v>
      </c>
      <c r="AG638" s="278">
        <f t="shared" si="1536"/>
        <v>0</v>
      </c>
      <c r="AH638" s="278">
        <f t="shared" si="1536"/>
        <v>0</v>
      </c>
      <c r="AI638" s="278">
        <f t="shared" si="1536"/>
        <v>0</v>
      </c>
      <c r="AJ638" s="278">
        <f t="shared" si="1536"/>
        <v>0</v>
      </c>
      <c r="AK638" s="278">
        <f t="shared" si="1536"/>
        <v>0</v>
      </c>
      <c r="AL638" s="278">
        <f t="shared" ref="AL638:BQ638" si="1537">IF(AL$17="","",IF($E$633=0,SUM(AL636:AL637),IF(AND(AL$17&gt;=$D638,AL$17&lt;=$E638),$D$625/($E638-$D638+1),0)))</f>
        <v>0</v>
      </c>
      <c r="AM638" s="278">
        <f t="shared" si="1537"/>
        <v>0</v>
      </c>
      <c r="AN638" s="278">
        <f t="shared" si="1537"/>
        <v>0</v>
      </c>
      <c r="AO638" s="278">
        <f t="shared" si="1537"/>
        <v>0</v>
      </c>
      <c r="AP638" s="278">
        <f t="shared" si="1537"/>
        <v>0</v>
      </c>
      <c r="AQ638" s="278">
        <f t="shared" si="1537"/>
        <v>0</v>
      </c>
      <c r="AR638" s="278">
        <f t="shared" si="1537"/>
        <v>0</v>
      </c>
      <c r="AS638" s="278">
        <f t="shared" si="1537"/>
        <v>0</v>
      </c>
      <c r="AT638" s="278">
        <f t="shared" si="1537"/>
        <v>0</v>
      </c>
      <c r="AU638" s="278">
        <f t="shared" si="1537"/>
        <v>0</v>
      </c>
      <c r="AV638" s="278">
        <f t="shared" si="1537"/>
        <v>0</v>
      </c>
      <c r="AW638" s="278">
        <f t="shared" si="1537"/>
        <v>0</v>
      </c>
      <c r="AX638" s="278">
        <f t="shared" si="1537"/>
        <v>0</v>
      </c>
      <c r="AY638" s="278">
        <f t="shared" si="1537"/>
        <v>0</v>
      </c>
      <c r="AZ638" s="278">
        <f t="shared" si="1537"/>
        <v>0</v>
      </c>
      <c r="BA638" s="278">
        <f t="shared" si="1537"/>
        <v>0</v>
      </c>
      <c r="BB638" s="278">
        <f t="shared" si="1537"/>
        <v>0</v>
      </c>
      <c r="BC638" s="278">
        <f t="shared" si="1537"/>
        <v>0</v>
      </c>
      <c r="BD638" s="278">
        <f t="shared" si="1537"/>
        <v>0</v>
      </c>
      <c r="BE638" s="278">
        <f t="shared" si="1537"/>
        <v>0</v>
      </c>
      <c r="BF638" s="278">
        <f t="shared" si="1537"/>
        <v>0</v>
      </c>
      <c r="BG638" s="278">
        <f t="shared" si="1537"/>
        <v>0</v>
      </c>
      <c r="BH638" s="278">
        <f t="shared" si="1537"/>
        <v>0</v>
      </c>
      <c r="BI638" s="278">
        <f t="shared" si="1537"/>
        <v>0</v>
      </c>
      <c r="BJ638" s="278">
        <f t="shared" si="1537"/>
        <v>0</v>
      </c>
      <c r="BK638" s="278">
        <f t="shared" si="1537"/>
        <v>0</v>
      </c>
      <c r="BL638" s="278">
        <f t="shared" si="1537"/>
        <v>0</v>
      </c>
      <c r="BM638" s="278">
        <f t="shared" si="1537"/>
        <v>0</v>
      </c>
      <c r="BN638" s="278">
        <f t="shared" si="1537"/>
        <v>0</v>
      </c>
      <c r="BO638" s="278" t="str">
        <f t="shared" si="1537"/>
        <v/>
      </c>
      <c r="BP638" s="278" t="str">
        <f t="shared" si="1537"/>
        <v/>
      </c>
      <c r="BQ638" s="278" t="str">
        <f t="shared" si="1537"/>
        <v/>
      </c>
      <c r="BR638" s="278" t="str">
        <f t="shared" ref="BR638:CA638" si="1538">IF(BR$17="","",IF($E$633=0,SUM(BR636:BR637),IF(AND(BR$17&gt;=$D638,BR$17&lt;=$E638),$D$625/($E638-$D638+1),0)))</f>
        <v/>
      </c>
      <c r="BS638" s="278" t="str">
        <f t="shared" si="1538"/>
        <v/>
      </c>
      <c r="BT638" s="278" t="str">
        <f t="shared" si="1538"/>
        <v/>
      </c>
      <c r="BU638" s="278" t="str">
        <f t="shared" si="1538"/>
        <v/>
      </c>
      <c r="BV638" s="278" t="str">
        <f t="shared" si="1538"/>
        <v/>
      </c>
      <c r="BW638" s="278" t="str">
        <f t="shared" si="1538"/>
        <v/>
      </c>
      <c r="BX638" s="278" t="str">
        <f t="shared" si="1538"/>
        <v/>
      </c>
      <c r="BY638" s="278" t="str">
        <f t="shared" si="1538"/>
        <v/>
      </c>
      <c r="BZ638" s="278" t="str">
        <f t="shared" si="1538"/>
        <v/>
      </c>
      <c r="CA638" s="278" t="str">
        <f t="shared" si="1538"/>
        <v/>
      </c>
      <c r="CB638" s="278" t="str">
        <f t="shared" ref="CB638:DN638" si="1539">IF(CB$17="","",IF($E$633=0,SUM(CB636:CB637),IF(AND(CB$17&gt;=$D638,CB$17&lt;=$E638),$D$625/($E638-$D638+1),0)))</f>
        <v/>
      </c>
      <c r="CC638" s="278" t="str">
        <f t="shared" si="1539"/>
        <v/>
      </c>
      <c r="CD638" s="278" t="str">
        <f t="shared" si="1539"/>
        <v/>
      </c>
      <c r="CE638" s="278" t="str">
        <f t="shared" si="1539"/>
        <v/>
      </c>
      <c r="CF638" s="278" t="str">
        <f t="shared" si="1539"/>
        <v/>
      </c>
      <c r="CG638" s="278" t="str">
        <f t="shared" si="1539"/>
        <v/>
      </c>
      <c r="CH638" s="278" t="str">
        <f t="shared" si="1539"/>
        <v/>
      </c>
      <c r="CI638" s="278" t="str">
        <f t="shared" si="1539"/>
        <v/>
      </c>
      <c r="CJ638" s="278" t="str">
        <f t="shared" si="1539"/>
        <v/>
      </c>
      <c r="CK638" s="278" t="str">
        <f t="shared" si="1539"/>
        <v/>
      </c>
      <c r="CL638" s="278" t="str">
        <f t="shared" si="1539"/>
        <v/>
      </c>
      <c r="CM638" s="278" t="str">
        <f t="shared" si="1539"/>
        <v/>
      </c>
      <c r="CN638" s="278" t="str">
        <f t="shared" si="1539"/>
        <v/>
      </c>
      <c r="CO638" s="278" t="str">
        <f t="shared" si="1539"/>
        <v/>
      </c>
      <c r="CP638" s="278" t="str">
        <f t="shared" si="1539"/>
        <v/>
      </c>
      <c r="CQ638" s="278" t="str">
        <f t="shared" si="1539"/>
        <v/>
      </c>
      <c r="CR638" s="278" t="str">
        <f t="shared" si="1539"/>
        <v/>
      </c>
      <c r="CS638" s="278" t="str">
        <f t="shared" si="1539"/>
        <v/>
      </c>
      <c r="CT638" s="278" t="str">
        <f t="shared" si="1539"/>
        <v/>
      </c>
      <c r="CU638" s="278" t="str">
        <f t="shared" si="1539"/>
        <v/>
      </c>
      <c r="CV638" s="278" t="str">
        <f t="shared" si="1539"/>
        <v/>
      </c>
      <c r="CW638" s="278" t="str">
        <f t="shared" si="1539"/>
        <v/>
      </c>
      <c r="CX638" s="278" t="str">
        <f t="shared" si="1539"/>
        <v/>
      </c>
      <c r="CY638" s="278" t="str">
        <f t="shared" si="1539"/>
        <v/>
      </c>
      <c r="CZ638" s="278" t="str">
        <f t="shared" si="1539"/>
        <v/>
      </c>
      <c r="DA638" s="278" t="str">
        <f t="shared" si="1539"/>
        <v/>
      </c>
      <c r="DB638" s="278" t="str">
        <f t="shared" si="1539"/>
        <v/>
      </c>
      <c r="DC638" s="278" t="str">
        <f t="shared" si="1539"/>
        <v/>
      </c>
      <c r="DD638" s="278" t="str">
        <f t="shared" si="1539"/>
        <v/>
      </c>
      <c r="DE638" s="278" t="str">
        <f t="shared" si="1539"/>
        <v/>
      </c>
      <c r="DF638" s="278" t="str">
        <f t="shared" si="1539"/>
        <v/>
      </c>
      <c r="DG638" s="278" t="str">
        <f t="shared" si="1539"/>
        <v/>
      </c>
      <c r="DH638" s="278" t="str">
        <f t="shared" si="1539"/>
        <v/>
      </c>
      <c r="DI638" s="278" t="str">
        <f t="shared" si="1539"/>
        <v/>
      </c>
      <c r="DJ638" s="278" t="str">
        <f t="shared" si="1539"/>
        <v/>
      </c>
      <c r="DK638" s="278" t="str">
        <f t="shared" si="1539"/>
        <v/>
      </c>
      <c r="DL638" s="278" t="str">
        <f t="shared" si="1539"/>
        <v/>
      </c>
      <c r="DM638" s="278" t="str">
        <f t="shared" si="1539"/>
        <v/>
      </c>
      <c r="DN638" s="278" t="str">
        <f t="shared" si="1539"/>
        <v/>
      </c>
      <c r="DO638" s="51">
        <f>SUM(F638:DN638)</f>
        <v>0</v>
      </c>
      <c r="DP638" s="50" t="s">
        <v>172</v>
      </c>
    </row>
    <row r="639" spans="3:120" s="29" customFormat="1" ht="15" customHeight="1">
      <c r="C639" s="120"/>
      <c r="D639" s="242"/>
      <c r="E639" s="243"/>
      <c r="F639" s="242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50" t="s">
        <v>172</v>
      </c>
    </row>
    <row r="640" spans="3:120" s="29" customFormat="1" ht="15" customHeight="1">
      <c r="C640" s="120"/>
      <c r="D640" s="242"/>
      <c r="E640" s="243"/>
      <c r="F640" s="242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50" t="s">
        <v>172</v>
      </c>
    </row>
    <row r="641" spans="3:120" s="29" customFormat="1" ht="15" customHeight="1">
      <c r="C641" s="161" t="str">
        <f>C643</f>
        <v>Heritage Restoration</v>
      </c>
      <c r="D641" s="161"/>
      <c r="E641" s="161"/>
      <c r="F641" s="161"/>
      <c r="G641" s="161"/>
      <c r="H641" s="161"/>
      <c r="I641" s="161"/>
      <c r="J641" s="161"/>
      <c r="K641" s="161"/>
      <c r="L641" s="161"/>
      <c r="M641" s="161"/>
      <c r="N641" s="161"/>
      <c r="O641" s="161"/>
      <c r="P641" s="161"/>
      <c r="Q641" s="161"/>
      <c r="R641" s="161"/>
      <c r="S641" s="161"/>
      <c r="T641" s="161"/>
      <c r="U641" s="161"/>
      <c r="V641" s="161"/>
      <c r="W641" s="161"/>
      <c r="X641" s="161"/>
      <c r="Y641" s="161"/>
      <c r="Z641" s="161"/>
      <c r="AA641" s="161"/>
      <c r="AB641" s="161"/>
      <c r="AC641" s="161"/>
      <c r="AD641" s="161"/>
      <c r="AE641" s="161"/>
      <c r="AF641" s="161"/>
      <c r="AG641" s="161"/>
      <c r="AH641" s="161"/>
      <c r="AI641" s="161"/>
      <c r="AJ641" s="161"/>
      <c r="AK641" s="161"/>
      <c r="AL641" s="161"/>
      <c r="AM641" s="161"/>
      <c r="AN641" s="161"/>
      <c r="AO641" s="161"/>
      <c r="AP641" s="161"/>
      <c r="AQ641" s="161"/>
      <c r="AR641" s="161"/>
      <c r="AS641" s="161"/>
      <c r="AT641" s="161"/>
      <c r="AU641" s="161"/>
      <c r="AV641" s="161"/>
      <c r="AW641" s="161"/>
      <c r="AX641" s="161"/>
      <c r="AY641" s="161"/>
      <c r="AZ641" s="161"/>
      <c r="BA641" s="161"/>
      <c r="BB641" s="161"/>
      <c r="BC641" s="161"/>
      <c r="BD641" s="161"/>
      <c r="BE641" s="161"/>
      <c r="BF641" s="161"/>
      <c r="BG641" s="161"/>
      <c r="BH641" s="161"/>
      <c r="BI641" s="161"/>
      <c r="BJ641" s="161"/>
      <c r="BK641" s="161"/>
      <c r="BL641" s="161"/>
      <c r="BM641" s="161"/>
      <c r="BN641" s="161"/>
      <c r="BO641" s="161"/>
      <c r="BP641" s="161"/>
      <c r="BQ641" s="161"/>
      <c r="BR641" s="161"/>
      <c r="BS641" s="161"/>
      <c r="BT641" s="161"/>
      <c r="BU641" s="161"/>
      <c r="BV641" s="161"/>
      <c r="BW641" s="161"/>
      <c r="BX641" s="161"/>
      <c r="BY641" s="161"/>
      <c r="BZ641" s="161"/>
      <c r="CA641" s="161"/>
      <c r="CB641" s="161"/>
      <c r="CC641" s="161"/>
      <c r="CD641" s="161"/>
      <c r="CE641" s="161"/>
      <c r="CF641" s="161"/>
      <c r="CG641" s="161"/>
      <c r="CH641" s="161"/>
      <c r="CI641" s="161"/>
      <c r="CJ641" s="161"/>
      <c r="CK641" s="161"/>
      <c r="CL641" s="161"/>
      <c r="CM641" s="161"/>
      <c r="CN641" s="161"/>
      <c r="CO641" s="161"/>
      <c r="CP641" s="161"/>
      <c r="CQ641" s="161"/>
      <c r="CR641" s="161"/>
      <c r="CS641" s="161"/>
      <c r="CT641" s="161"/>
      <c r="CU641" s="161"/>
      <c r="CV641" s="161"/>
      <c r="CW641" s="161"/>
      <c r="CX641" s="161"/>
      <c r="CY641" s="161"/>
      <c r="CZ641" s="161"/>
      <c r="DA641" s="161"/>
      <c r="DB641" s="161"/>
      <c r="DC641" s="161"/>
      <c r="DD641" s="161"/>
      <c r="DE641" s="161"/>
      <c r="DF641" s="161"/>
      <c r="DG641" s="161"/>
      <c r="DH641" s="161"/>
      <c r="DI641" s="161"/>
      <c r="DJ641" s="161"/>
      <c r="DK641" s="161"/>
      <c r="DL641" s="161"/>
      <c r="DM641" s="161"/>
      <c r="DN641" s="161"/>
      <c r="DO641" s="161"/>
      <c r="DP641" s="50" t="s">
        <v>172</v>
      </c>
    </row>
    <row r="642" spans="3:120" s="29" customFormat="1" ht="15" customHeight="1">
      <c r="C642" s="120"/>
      <c r="D642" s="242"/>
      <c r="E642" s="243"/>
      <c r="F642" s="242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50" t="s">
        <v>172</v>
      </c>
    </row>
    <row r="643" spans="3:120" s="29" customFormat="1" ht="15" customHeight="1">
      <c r="C643" s="326" t="s">
        <v>375</v>
      </c>
      <c r="D643" s="249" t="s">
        <v>296</v>
      </c>
      <c r="E643" s="249" t="s">
        <v>303</v>
      </c>
      <c r="F643" s="249" t="s">
        <v>295</v>
      </c>
      <c r="G643" s="249" t="s">
        <v>294</v>
      </c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50" t="s">
        <v>172</v>
      </c>
    </row>
    <row r="644" spans="3:120" s="29" customFormat="1" ht="15" customHeight="1">
      <c r="C644" s="29" t="s">
        <v>375</v>
      </c>
      <c r="D644" s="118">
        <f>IF($F$17="","",IF(E644="",G644+F644,E644))</f>
        <v>0</v>
      </c>
      <c r="F644" s="329">
        <v>0</v>
      </c>
      <c r="G644" s="329">
        <v>0</v>
      </c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50" t="s">
        <v>172</v>
      </c>
    </row>
    <row r="645" spans="3:120" s="29" customFormat="1" ht="15" customHeight="1">
      <c r="C645" s="207" t="s">
        <v>367</v>
      </c>
      <c r="F645" s="118">
        <f>IFERROR(F644/F27,0)</f>
        <v>0</v>
      </c>
      <c r="G645" s="39">
        <f>IFERROR(G644/G27,0)</f>
        <v>0</v>
      </c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50" t="s">
        <v>172</v>
      </c>
    </row>
    <row r="646" spans="3:120" s="29" customFormat="1" ht="15" customHeight="1">
      <c r="C646" s="207"/>
      <c r="F646" s="208"/>
      <c r="G646" s="32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50" t="s">
        <v>172</v>
      </c>
    </row>
    <row r="647" spans="3:120" s="29" customFormat="1" ht="15" customHeight="1">
      <c r="C647" s="34" t="str">
        <f>C643&amp;" Start Period"</f>
        <v>Heritage Restoration Start Period</v>
      </c>
      <c r="D647" s="282">
        <f>MIN(F647:G647)</f>
        <v>0</v>
      </c>
      <c r="F647" s="282">
        <v>0</v>
      </c>
      <c r="G647" s="282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50" t="s">
        <v>172</v>
      </c>
    </row>
    <row r="648" spans="3:120" s="29" customFormat="1" ht="15" customHeight="1">
      <c r="C648" s="207" t="s">
        <v>13</v>
      </c>
      <c r="D648" s="206">
        <f>IF(D647="","",INDEX($F$16:$DP$17,1,MATCH(D647,$F$17:$DP$17,1)))</f>
        <v>42094</v>
      </c>
      <c r="F648" s="206">
        <f>IF(F647="","",INDEX($F$16:$DP$17,1,MATCH(F647,$F$17:$DP$17,1)))</f>
        <v>42094</v>
      </c>
      <c r="G648" s="206" t="str">
        <f>IF(G647="","",INDEX($F$16:$DP$17,1,MATCH(G647,$F$17:$DP$17,1)))</f>
        <v/>
      </c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50" t="s">
        <v>172</v>
      </c>
    </row>
    <row r="649" spans="3:120" s="29" customFormat="1" ht="15" customHeight="1">
      <c r="C649" s="34" t="str">
        <f>C643&amp;" End Period"</f>
        <v>Heritage Restoration End Period</v>
      </c>
      <c r="D649" s="282">
        <f>MAX(F649:G649)</f>
        <v>0</v>
      </c>
      <c r="F649" s="282">
        <v>0</v>
      </c>
      <c r="G649" s="282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50" t="s">
        <v>172</v>
      </c>
    </row>
    <row r="650" spans="3:120" s="29" customFormat="1" ht="15" customHeight="1">
      <c r="C650" s="207" t="s">
        <v>13</v>
      </c>
      <c r="D650" s="206">
        <f>IF(D649="","",INDEX($F$16:$DP$17,1,MATCH(D649,$F$17:$DP$17,1)))</f>
        <v>42094</v>
      </c>
      <c r="F650" s="206">
        <f>IF(F649="","",INDEX($F$16:$DP$17,1,MATCH(F649,$F$17:$DP$17,1)))</f>
        <v>42094</v>
      </c>
      <c r="G650" s="206" t="str">
        <f>IF(G649="","",INDEX($F$16:$DP$17,1,MATCH(G649,$F$17:$DP$17,1)))</f>
        <v/>
      </c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50" t="s">
        <v>172</v>
      </c>
    </row>
    <row r="651" spans="3:120" s="29" customFormat="1" ht="15" customHeight="1">
      <c r="D651" s="242"/>
      <c r="E651" s="243"/>
      <c r="F651" s="242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50" t="s">
        <v>172</v>
      </c>
    </row>
    <row r="652" spans="3:120" s="29" customFormat="1" ht="15" customHeight="1">
      <c r="C652" s="34" t="s">
        <v>300</v>
      </c>
      <c r="D652" s="281" t="s">
        <v>299</v>
      </c>
      <c r="E652" s="280">
        <f>IF(D652=F652,0,1)</f>
        <v>0</v>
      </c>
      <c r="F652" s="279" t="s">
        <v>299</v>
      </c>
      <c r="G652" s="279" t="s">
        <v>298</v>
      </c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50" t="s">
        <v>172</v>
      </c>
    </row>
    <row r="653" spans="3:120" s="29" customFormat="1" ht="15" customHeight="1">
      <c r="C653" s="34" t="s">
        <v>365</v>
      </c>
      <c r="D653" s="281" t="s">
        <v>309</v>
      </c>
      <c r="E653" s="280">
        <f>IF(D653=F653,0,1)</f>
        <v>1</v>
      </c>
      <c r="F653" s="279" t="s">
        <v>151</v>
      </c>
      <c r="G653" s="279" t="s">
        <v>309</v>
      </c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50" t="s">
        <v>172</v>
      </c>
    </row>
    <row r="654" spans="3:120" s="29" customFormat="1" ht="15" customHeight="1">
      <c r="C654" s="207"/>
      <c r="D654" s="242"/>
      <c r="E654" s="243"/>
      <c r="F654" s="242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50" t="s">
        <v>172</v>
      </c>
    </row>
    <row r="655" spans="3:120" s="29" customFormat="1" ht="15" customHeight="1">
      <c r="C655" s="29" t="str">
        <f>$F643&amp;" "&amp;$C643</f>
        <v>Phase A Heritage Restoration</v>
      </c>
      <c r="D655" s="274">
        <f>IF(F647="",0,F647)</f>
        <v>0</v>
      </c>
      <c r="E655" s="274">
        <f>IF(F649="",0,F649)</f>
        <v>0</v>
      </c>
      <c r="F655" s="121">
        <f t="shared" ref="F655:AK655" si="1540">IF(F$17="","",IF(AND(F$17&gt;=$D655,F$17&lt;=$E655),$F$644/($E655-$D655+1)))</f>
        <v>0</v>
      </c>
      <c r="G655" s="121" t="b">
        <f t="shared" si="1540"/>
        <v>0</v>
      </c>
      <c r="H655" s="121" t="b">
        <f t="shared" si="1540"/>
        <v>0</v>
      </c>
      <c r="I655" s="121" t="b">
        <f t="shared" si="1540"/>
        <v>0</v>
      </c>
      <c r="J655" s="121" t="b">
        <f t="shared" si="1540"/>
        <v>0</v>
      </c>
      <c r="K655" s="121" t="b">
        <f t="shared" si="1540"/>
        <v>0</v>
      </c>
      <c r="L655" s="121" t="b">
        <f t="shared" si="1540"/>
        <v>0</v>
      </c>
      <c r="M655" s="121" t="b">
        <f t="shared" si="1540"/>
        <v>0</v>
      </c>
      <c r="N655" s="121" t="b">
        <f t="shared" si="1540"/>
        <v>0</v>
      </c>
      <c r="O655" s="121" t="b">
        <f t="shared" si="1540"/>
        <v>0</v>
      </c>
      <c r="P655" s="121" t="b">
        <f t="shared" si="1540"/>
        <v>0</v>
      </c>
      <c r="Q655" s="121" t="b">
        <f t="shared" si="1540"/>
        <v>0</v>
      </c>
      <c r="R655" s="121" t="b">
        <f t="shared" si="1540"/>
        <v>0</v>
      </c>
      <c r="S655" s="121" t="b">
        <f t="shared" si="1540"/>
        <v>0</v>
      </c>
      <c r="T655" s="121" t="b">
        <f t="shared" si="1540"/>
        <v>0</v>
      </c>
      <c r="U655" s="121" t="b">
        <f t="shared" si="1540"/>
        <v>0</v>
      </c>
      <c r="V655" s="121" t="b">
        <f t="shared" si="1540"/>
        <v>0</v>
      </c>
      <c r="W655" s="121" t="b">
        <f t="shared" si="1540"/>
        <v>0</v>
      </c>
      <c r="X655" s="121" t="b">
        <f t="shared" si="1540"/>
        <v>0</v>
      </c>
      <c r="Y655" s="121" t="b">
        <f t="shared" si="1540"/>
        <v>0</v>
      </c>
      <c r="Z655" s="121" t="b">
        <f t="shared" si="1540"/>
        <v>0</v>
      </c>
      <c r="AA655" s="121" t="b">
        <f t="shared" si="1540"/>
        <v>0</v>
      </c>
      <c r="AB655" s="121" t="b">
        <f t="shared" si="1540"/>
        <v>0</v>
      </c>
      <c r="AC655" s="121" t="b">
        <f t="shared" si="1540"/>
        <v>0</v>
      </c>
      <c r="AD655" s="121" t="b">
        <f t="shared" si="1540"/>
        <v>0</v>
      </c>
      <c r="AE655" s="121" t="b">
        <f t="shared" si="1540"/>
        <v>0</v>
      </c>
      <c r="AF655" s="121" t="b">
        <f t="shared" si="1540"/>
        <v>0</v>
      </c>
      <c r="AG655" s="121" t="b">
        <f t="shared" si="1540"/>
        <v>0</v>
      </c>
      <c r="AH655" s="121" t="b">
        <f t="shared" si="1540"/>
        <v>0</v>
      </c>
      <c r="AI655" s="121" t="b">
        <f t="shared" si="1540"/>
        <v>0</v>
      </c>
      <c r="AJ655" s="121" t="b">
        <f t="shared" si="1540"/>
        <v>0</v>
      </c>
      <c r="AK655" s="121" t="b">
        <f t="shared" si="1540"/>
        <v>0</v>
      </c>
      <c r="AL655" s="121" t="b">
        <f t="shared" ref="AL655:BQ655" si="1541">IF(AL$17="","",IF(AND(AL$17&gt;=$D655,AL$17&lt;=$E655),$F$644/($E655-$D655+1)))</f>
        <v>0</v>
      </c>
      <c r="AM655" s="121" t="b">
        <f t="shared" si="1541"/>
        <v>0</v>
      </c>
      <c r="AN655" s="121" t="b">
        <f t="shared" si="1541"/>
        <v>0</v>
      </c>
      <c r="AO655" s="121" t="b">
        <f t="shared" si="1541"/>
        <v>0</v>
      </c>
      <c r="AP655" s="121" t="b">
        <f t="shared" si="1541"/>
        <v>0</v>
      </c>
      <c r="AQ655" s="121" t="b">
        <f t="shared" si="1541"/>
        <v>0</v>
      </c>
      <c r="AR655" s="121" t="b">
        <f t="shared" si="1541"/>
        <v>0</v>
      </c>
      <c r="AS655" s="121" t="b">
        <f t="shared" si="1541"/>
        <v>0</v>
      </c>
      <c r="AT655" s="121" t="b">
        <f t="shared" si="1541"/>
        <v>0</v>
      </c>
      <c r="AU655" s="121" t="b">
        <f t="shared" si="1541"/>
        <v>0</v>
      </c>
      <c r="AV655" s="121" t="b">
        <f t="shared" si="1541"/>
        <v>0</v>
      </c>
      <c r="AW655" s="121" t="b">
        <f t="shared" si="1541"/>
        <v>0</v>
      </c>
      <c r="AX655" s="121" t="b">
        <f t="shared" si="1541"/>
        <v>0</v>
      </c>
      <c r="AY655" s="121" t="b">
        <f t="shared" si="1541"/>
        <v>0</v>
      </c>
      <c r="AZ655" s="121" t="b">
        <f t="shared" si="1541"/>
        <v>0</v>
      </c>
      <c r="BA655" s="121" t="b">
        <f t="shared" si="1541"/>
        <v>0</v>
      </c>
      <c r="BB655" s="121" t="b">
        <f t="shared" si="1541"/>
        <v>0</v>
      </c>
      <c r="BC655" s="121" t="b">
        <f t="shared" si="1541"/>
        <v>0</v>
      </c>
      <c r="BD655" s="121" t="b">
        <f t="shared" si="1541"/>
        <v>0</v>
      </c>
      <c r="BE655" s="121" t="b">
        <f t="shared" si="1541"/>
        <v>0</v>
      </c>
      <c r="BF655" s="121" t="b">
        <f t="shared" si="1541"/>
        <v>0</v>
      </c>
      <c r="BG655" s="121" t="b">
        <f t="shared" si="1541"/>
        <v>0</v>
      </c>
      <c r="BH655" s="121" t="b">
        <f t="shared" si="1541"/>
        <v>0</v>
      </c>
      <c r="BI655" s="121" t="b">
        <f t="shared" si="1541"/>
        <v>0</v>
      </c>
      <c r="BJ655" s="121" t="b">
        <f t="shared" si="1541"/>
        <v>0</v>
      </c>
      <c r="BK655" s="121" t="b">
        <f t="shared" si="1541"/>
        <v>0</v>
      </c>
      <c r="BL655" s="121" t="b">
        <f t="shared" si="1541"/>
        <v>0</v>
      </c>
      <c r="BM655" s="121" t="b">
        <f t="shared" si="1541"/>
        <v>0</v>
      </c>
      <c r="BN655" s="121" t="b">
        <f t="shared" si="1541"/>
        <v>0</v>
      </c>
      <c r="BO655" s="121" t="str">
        <f t="shared" si="1541"/>
        <v/>
      </c>
      <c r="BP655" s="121" t="str">
        <f t="shared" si="1541"/>
        <v/>
      </c>
      <c r="BQ655" s="121" t="str">
        <f t="shared" si="1541"/>
        <v/>
      </c>
      <c r="BR655" s="121" t="str">
        <f t="shared" ref="BR655:DN655" si="1542">IF(BR$17="","",IF(AND(BR$17&gt;=$D655,BR$17&lt;=$E655),$F$644/($E655-$D655+1)))</f>
        <v/>
      </c>
      <c r="BS655" s="121" t="str">
        <f t="shared" si="1542"/>
        <v/>
      </c>
      <c r="BT655" s="121" t="str">
        <f t="shared" si="1542"/>
        <v/>
      </c>
      <c r="BU655" s="121" t="str">
        <f t="shared" si="1542"/>
        <v/>
      </c>
      <c r="BV655" s="121" t="str">
        <f t="shared" si="1542"/>
        <v/>
      </c>
      <c r="BW655" s="121" t="str">
        <f t="shared" si="1542"/>
        <v/>
      </c>
      <c r="BX655" s="121" t="str">
        <f t="shared" si="1542"/>
        <v/>
      </c>
      <c r="BY655" s="121" t="str">
        <f t="shared" si="1542"/>
        <v/>
      </c>
      <c r="BZ655" s="121" t="str">
        <f t="shared" si="1542"/>
        <v/>
      </c>
      <c r="CA655" s="121" t="str">
        <f t="shared" si="1542"/>
        <v/>
      </c>
      <c r="CB655" s="121" t="str">
        <f t="shared" si="1542"/>
        <v/>
      </c>
      <c r="CC655" s="121" t="str">
        <f t="shared" si="1542"/>
        <v/>
      </c>
      <c r="CD655" s="121" t="str">
        <f t="shared" si="1542"/>
        <v/>
      </c>
      <c r="CE655" s="121" t="str">
        <f t="shared" si="1542"/>
        <v/>
      </c>
      <c r="CF655" s="121" t="str">
        <f t="shared" si="1542"/>
        <v/>
      </c>
      <c r="CG655" s="121" t="str">
        <f t="shared" si="1542"/>
        <v/>
      </c>
      <c r="CH655" s="121" t="str">
        <f t="shared" si="1542"/>
        <v/>
      </c>
      <c r="CI655" s="121" t="str">
        <f t="shared" si="1542"/>
        <v/>
      </c>
      <c r="CJ655" s="121" t="str">
        <f t="shared" si="1542"/>
        <v/>
      </c>
      <c r="CK655" s="121" t="str">
        <f t="shared" si="1542"/>
        <v/>
      </c>
      <c r="CL655" s="121" t="str">
        <f t="shared" si="1542"/>
        <v/>
      </c>
      <c r="CM655" s="121" t="str">
        <f t="shared" si="1542"/>
        <v/>
      </c>
      <c r="CN655" s="121" t="str">
        <f t="shared" si="1542"/>
        <v/>
      </c>
      <c r="CO655" s="121" t="str">
        <f t="shared" si="1542"/>
        <v/>
      </c>
      <c r="CP655" s="121" t="str">
        <f t="shared" si="1542"/>
        <v/>
      </c>
      <c r="CQ655" s="121" t="str">
        <f t="shared" si="1542"/>
        <v/>
      </c>
      <c r="CR655" s="121" t="str">
        <f t="shared" si="1542"/>
        <v/>
      </c>
      <c r="CS655" s="121" t="str">
        <f t="shared" si="1542"/>
        <v/>
      </c>
      <c r="CT655" s="121" t="str">
        <f t="shared" si="1542"/>
        <v/>
      </c>
      <c r="CU655" s="121" t="str">
        <f t="shared" si="1542"/>
        <v/>
      </c>
      <c r="CV655" s="121" t="str">
        <f t="shared" si="1542"/>
        <v/>
      </c>
      <c r="CW655" s="121" t="str">
        <f t="shared" si="1542"/>
        <v/>
      </c>
      <c r="CX655" s="121" t="str">
        <f t="shared" si="1542"/>
        <v/>
      </c>
      <c r="CY655" s="121" t="str">
        <f t="shared" si="1542"/>
        <v/>
      </c>
      <c r="CZ655" s="121" t="str">
        <f t="shared" si="1542"/>
        <v/>
      </c>
      <c r="DA655" s="121" t="str">
        <f t="shared" si="1542"/>
        <v/>
      </c>
      <c r="DB655" s="121" t="str">
        <f t="shared" si="1542"/>
        <v/>
      </c>
      <c r="DC655" s="121" t="str">
        <f t="shared" si="1542"/>
        <v/>
      </c>
      <c r="DD655" s="121" t="str">
        <f t="shared" si="1542"/>
        <v/>
      </c>
      <c r="DE655" s="121" t="str">
        <f t="shared" si="1542"/>
        <v/>
      </c>
      <c r="DF655" s="121" t="str">
        <f t="shared" si="1542"/>
        <v/>
      </c>
      <c r="DG655" s="121" t="str">
        <f t="shared" si="1542"/>
        <v/>
      </c>
      <c r="DH655" s="121" t="str">
        <f t="shared" si="1542"/>
        <v/>
      </c>
      <c r="DI655" s="121" t="str">
        <f t="shared" si="1542"/>
        <v/>
      </c>
      <c r="DJ655" s="121" t="str">
        <f t="shared" si="1542"/>
        <v/>
      </c>
      <c r="DK655" s="121" t="str">
        <f t="shared" si="1542"/>
        <v/>
      </c>
      <c r="DL655" s="121" t="str">
        <f t="shared" si="1542"/>
        <v/>
      </c>
      <c r="DM655" s="121" t="str">
        <f t="shared" si="1542"/>
        <v/>
      </c>
      <c r="DN655" s="121" t="str">
        <f t="shared" si="1542"/>
        <v/>
      </c>
      <c r="DO655" s="56">
        <f>SUM(F655:DN655)</f>
        <v>0</v>
      </c>
      <c r="DP655" s="50" t="s">
        <v>172</v>
      </c>
    </row>
    <row r="656" spans="3:120" s="29" customFormat="1" ht="15" customHeight="1">
      <c r="C656" s="29" t="str">
        <f>$G643&amp;" "&amp;$C643</f>
        <v>Phase B Heritage Restoration</v>
      </c>
      <c r="D656" s="273">
        <f>IF(G647="",0,G647)</f>
        <v>0</v>
      </c>
      <c r="E656" s="273">
        <f>IF(G649="",0,G649)</f>
        <v>0</v>
      </c>
      <c r="F656" s="277">
        <f t="shared" ref="F656:AK656" si="1543">IF(F$17="","",IF(AND(F$17&gt;=$D656,F$17&lt;=$E656),$G$644/($E656-$D656+1)))</f>
        <v>0</v>
      </c>
      <c r="G656" s="277" t="b">
        <f t="shared" si="1543"/>
        <v>0</v>
      </c>
      <c r="H656" s="277" t="b">
        <f t="shared" si="1543"/>
        <v>0</v>
      </c>
      <c r="I656" s="277" t="b">
        <f t="shared" si="1543"/>
        <v>0</v>
      </c>
      <c r="J656" s="277" t="b">
        <f t="shared" si="1543"/>
        <v>0</v>
      </c>
      <c r="K656" s="277" t="b">
        <f t="shared" si="1543"/>
        <v>0</v>
      </c>
      <c r="L656" s="277" t="b">
        <f t="shared" si="1543"/>
        <v>0</v>
      </c>
      <c r="M656" s="277" t="b">
        <f t="shared" si="1543"/>
        <v>0</v>
      </c>
      <c r="N656" s="277" t="b">
        <f t="shared" si="1543"/>
        <v>0</v>
      </c>
      <c r="O656" s="277" t="b">
        <f t="shared" si="1543"/>
        <v>0</v>
      </c>
      <c r="P656" s="277" t="b">
        <f t="shared" si="1543"/>
        <v>0</v>
      </c>
      <c r="Q656" s="277" t="b">
        <f t="shared" si="1543"/>
        <v>0</v>
      </c>
      <c r="R656" s="277" t="b">
        <f t="shared" si="1543"/>
        <v>0</v>
      </c>
      <c r="S656" s="277" t="b">
        <f t="shared" si="1543"/>
        <v>0</v>
      </c>
      <c r="T656" s="277" t="b">
        <f t="shared" si="1543"/>
        <v>0</v>
      </c>
      <c r="U656" s="277" t="b">
        <f t="shared" si="1543"/>
        <v>0</v>
      </c>
      <c r="V656" s="277" t="b">
        <f t="shared" si="1543"/>
        <v>0</v>
      </c>
      <c r="W656" s="277" t="b">
        <f t="shared" si="1543"/>
        <v>0</v>
      </c>
      <c r="X656" s="277" t="b">
        <f t="shared" si="1543"/>
        <v>0</v>
      </c>
      <c r="Y656" s="277" t="b">
        <f t="shared" si="1543"/>
        <v>0</v>
      </c>
      <c r="Z656" s="277" t="b">
        <f t="shared" si="1543"/>
        <v>0</v>
      </c>
      <c r="AA656" s="277" t="b">
        <f t="shared" si="1543"/>
        <v>0</v>
      </c>
      <c r="AB656" s="277" t="b">
        <f t="shared" si="1543"/>
        <v>0</v>
      </c>
      <c r="AC656" s="277" t="b">
        <f t="shared" si="1543"/>
        <v>0</v>
      </c>
      <c r="AD656" s="277" t="b">
        <f t="shared" si="1543"/>
        <v>0</v>
      </c>
      <c r="AE656" s="277" t="b">
        <f t="shared" si="1543"/>
        <v>0</v>
      </c>
      <c r="AF656" s="277" t="b">
        <f t="shared" si="1543"/>
        <v>0</v>
      </c>
      <c r="AG656" s="277" t="b">
        <f t="shared" si="1543"/>
        <v>0</v>
      </c>
      <c r="AH656" s="277" t="b">
        <f t="shared" si="1543"/>
        <v>0</v>
      </c>
      <c r="AI656" s="277" t="b">
        <f t="shared" si="1543"/>
        <v>0</v>
      </c>
      <c r="AJ656" s="277" t="b">
        <f t="shared" si="1543"/>
        <v>0</v>
      </c>
      <c r="AK656" s="277" t="b">
        <f t="shared" si="1543"/>
        <v>0</v>
      </c>
      <c r="AL656" s="277" t="b">
        <f t="shared" ref="AL656:BQ656" si="1544">IF(AL$17="","",IF(AND(AL$17&gt;=$D656,AL$17&lt;=$E656),$G$644/($E656-$D656+1)))</f>
        <v>0</v>
      </c>
      <c r="AM656" s="277" t="b">
        <f t="shared" si="1544"/>
        <v>0</v>
      </c>
      <c r="AN656" s="277" t="b">
        <f t="shared" si="1544"/>
        <v>0</v>
      </c>
      <c r="AO656" s="277" t="b">
        <f t="shared" si="1544"/>
        <v>0</v>
      </c>
      <c r="AP656" s="277" t="b">
        <f t="shared" si="1544"/>
        <v>0</v>
      </c>
      <c r="AQ656" s="277" t="b">
        <f t="shared" si="1544"/>
        <v>0</v>
      </c>
      <c r="AR656" s="277" t="b">
        <f t="shared" si="1544"/>
        <v>0</v>
      </c>
      <c r="AS656" s="277" t="b">
        <f t="shared" si="1544"/>
        <v>0</v>
      </c>
      <c r="AT656" s="277" t="b">
        <f t="shared" si="1544"/>
        <v>0</v>
      </c>
      <c r="AU656" s="277" t="b">
        <f t="shared" si="1544"/>
        <v>0</v>
      </c>
      <c r="AV656" s="277" t="b">
        <f t="shared" si="1544"/>
        <v>0</v>
      </c>
      <c r="AW656" s="277" t="b">
        <f t="shared" si="1544"/>
        <v>0</v>
      </c>
      <c r="AX656" s="277" t="b">
        <f t="shared" si="1544"/>
        <v>0</v>
      </c>
      <c r="AY656" s="277" t="b">
        <f t="shared" si="1544"/>
        <v>0</v>
      </c>
      <c r="AZ656" s="277" t="b">
        <f t="shared" si="1544"/>
        <v>0</v>
      </c>
      <c r="BA656" s="277" t="b">
        <f t="shared" si="1544"/>
        <v>0</v>
      </c>
      <c r="BB656" s="277" t="b">
        <f t="shared" si="1544"/>
        <v>0</v>
      </c>
      <c r="BC656" s="277" t="b">
        <f t="shared" si="1544"/>
        <v>0</v>
      </c>
      <c r="BD656" s="277" t="b">
        <f t="shared" si="1544"/>
        <v>0</v>
      </c>
      <c r="BE656" s="277" t="b">
        <f t="shared" si="1544"/>
        <v>0</v>
      </c>
      <c r="BF656" s="277" t="b">
        <f t="shared" si="1544"/>
        <v>0</v>
      </c>
      <c r="BG656" s="277" t="b">
        <f t="shared" si="1544"/>
        <v>0</v>
      </c>
      <c r="BH656" s="277" t="b">
        <f t="shared" si="1544"/>
        <v>0</v>
      </c>
      <c r="BI656" s="277" t="b">
        <f t="shared" si="1544"/>
        <v>0</v>
      </c>
      <c r="BJ656" s="277" t="b">
        <f t="shared" si="1544"/>
        <v>0</v>
      </c>
      <c r="BK656" s="277" t="b">
        <f t="shared" si="1544"/>
        <v>0</v>
      </c>
      <c r="BL656" s="277" t="b">
        <f t="shared" si="1544"/>
        <v>0</v>
      </c>
      <c r="BM656" s="277" t="b">
        <f t="shared" si="1544"/>
        <v>0</v>
      </c>
      <c r="BN656" s="277" t="b">
        <f t="shared" si="1544"/>
        <v>0</v>
      </c>
      <c r="BO656" s="277" t="str">
        <f t="shared" si="1544"/>
        <v/>
      </c>
      <c r="BP656" s="277" t="str">
        <f t="shared" si="1544"/>
        <v/>
      </c>
      <c r="BQ656" s="277" t="str">
        <f t="shared" si="1544"/>
        <v/>
      </c>
      <c r="BR656" s="277" t="str">
        <f t="shared" ref="BR656:DN656" si="1545">IF(BR$17="","",IF(AND(BR$17&gt;=$D656,BR$17&lt;=$E656),$G$644/($E656-$D656+1)))</f>
        <v/>
      </c>
      <c r="BS656" s="277" t="str">
        <f t="shared" si="1545"/>
        <v/>
      </c>
      <c r="BT656" s="277" t="str">
        <f t="shared" si="1545"/>
        <v/>
      </c>
      <c r="BU656" s="277" t="str">
        <f t="shared" si="1545"/>
        <v/>
      </c>
      <c r="BV656" s="277" t="str">
        <f t="shared" si="1545"/>
        <v/>
      </c>
      <c r="BW656" s="277" t="str">
        <f t="shared" si="1545"/>
        <v/>
      </c>
      <c r="BX656" s="277" t="str">
        <f t="shared" si="1545"/>
        <v/>
      </c>
      <c r="BY656" s="277" t="str">
        <f t="shared" si="1545"/>
        <v/>
      </c>
      <c r="BZ656" s="277" t="str">
        <f t="shared" si="1545"/>
        <v/>
      </c>
      <c r="CA656" s="277" t="str">
        <f t="shared" si="1545"/>
        <v/>
      </c>
      <c r="CB656" s="277" t="str">
        <f t="shared" si="1545"/>
        <v/>
      </c>
      <c r="CC656" s="277" t="str">
        <f t="shared" si="1545"/>
        <v/>
      </c>
      <c r="CD656" s="277" t="str">
        <f t="shared" si="1545"/>
        <v/>
      </c>
      <c r="CE656" s="277" t="str">
        <f t="shared" si="1545"/>
        <v/>
      </c>
      <c r="CF656" s="277" t="str">
        <f t="shared" si="1545"/>
        <v/>
      </c>
      <c r="CG656" s="277" t="str">
        <f t="shared" si="1545"/>
        <v/>
      </c>
      <c r="CH656" s="277" t="str">
        <f t="shared" si="1545"/>
        <v/>
      </c>
      <c r="CI656" s="277" t="str">
        <f t="shared" si="1545"/>
        <v/>
      </c>
      <c r="CJ656" s="277" t="str">
        <f t="shared" si="1545"/>
        <v/>
      </c>
      <c r="CK656" s="277" t="str">
        <f t="shared" si="1545"/>
        <v/>
      </c>
      <c r="CL656" s="277" t="str">
        <f t="shared" si="1545"/>
        <v/>
      </c>
      <c r="CM656" s="277" t="str">
        <f t="shared" si="1545"/>
        <v/>
      </c>
      <c r="CN656" s="277" t="str">
        <f t="shared" si="1545"/>
        <v/>
      </c>
      <c r="CO656" s="277" t="str">
        <f t="shared" si="1545"/>
        <v/>
      </c>
      <c r="CP656" s="277" t="str">
        <f t="shared" si="1545"/>
        <v/>
      </c>
      <c r="CQ656" s="277" t="str">
        <f t="shared" si="1545"/>
        <v/>
      </c>
      <c r="CR656" s="277" t="str">
        <f t="shared" si="1545"/>
        <v/>
      </c>
      <c r="CS656" s="277" t="str">
        <f t="shared" si="1545"/>
        <v/>
      </c>
      <c r="CT656" s="277" t="str">
        <f t="shared" si="1545"/>
        <v/>
      </c>
      <c r="CU656" s="277" t="str">
        <f t="shared" si="1545"/>
        <v/>
      </c>
      <c r="CV656" s="277" t="str">
        <f t="shared" si="1545"/>
        <v/>
      </c>
      <c r="CW656" s="277" t="str">
        <f t="shared" si="1545"/>
        <v/>
      </c>
      <c r="CX656" s="277" t="str">
        <f t="shared" si="1545"/>
        <v/>
      </c>
      <c r="CY656" s="277" t="str">
        <f t="shared" si="1545"/>
        <v/>
      </c>
      <c r="CZ656" s="277" t="str">
        <f t="shared" si="1545"/>
        <v/>
      </c>
      <c r="DA656" s="277" t="str">
        <f t="shared" si="1545"/>
        <v/>
      </c>
      <c r="DB656" s="277" t="str">
        <f t="shared" si="1545"/>
        <v/>
      </c>
      <c r="DC656" s="277" t="str">
        <f t="shared" si="1545"/>
        <v/>
      </c>
      <c r="DD656" s="277" t="str">
        <f t="shared" si="1545"/>
        <v/>
      </c>
      <c r="DE656" s="277" t="str">
        <f t="shared" si="1545"/>
        <v/>
      </c>
      <c r="DF656" s="277" t="str">
        <f t="shared" si="1545"/>
        <v/>
      </c>
      <c r="DG656" s="277" t="str">
        <f t="shared" si="1545"/>
        <v/>
      </c>
      <c r="DH656" s="277" t="str">
        <f t="shared" si="1545"/>
        <v/>
      </c>
      <c r="DI656" s="277" t="str">
        <f t="shared" si="1545"/>
        <v/>
      </c>
      <c r="DJ656" s="277" t="str">
        <f t="shared" si="1545"/>
        <v/>
      </c>
      <c r="DK656" s="277" t="str">
        <f t="shared" si="1545"/>
        <v/>
      </c>
      <c r="DL656" s="277" t="str">
        <f t="shared" si="1545"/>
        <v/>
      </c>
      <c r="DM656" s="277" t="str">
        <f t="shared" si="1545"/>
        <v/>
      </c>
      <c r="DN656" s="277" t="str">
        <f t="shared" si="1545"/>
        <v/>
      </c>
      <c r="DO656" s="272">
        <f>SUM(F656:DN656)</f>
        <v>0</v>
      </c>
      <c r="DP656" s="50" t="s">
        <v>172</v>
      </c>
    </row>
    <row r="657" spans="3:120" s="29" customFormat="1" ht="15" customHeight="1">
      <c r="C657" s="140" t="str">
        <f>"Total "&amp;$C643</f>
        <v>Total Heritage Restoration</v>
      </c>
      <c r="D657" s="270">
        <f>IF(D647="",0,D647)</f>
        <v>0</v>
      </c>
      <c r="E657" s="270">
        <f>IF(D649="",0,D649)</f>
        <v>0</v>
      </c>
      <c r="F657" s="278">
        <f t="shared" ref="F657:AK657" si="1546">IF(F$17="","",IF($E$652=0,SUM(F655:F656),IF(AND(F$17&gt;=$D657,F$17&lt;=$E657),$D$644/($E657-$D657+1),0)))</f>
        <v>0</v>
      </c>
      <c r="G657" s="278">
        <f t="shared" si="1546"/>
        <v>0</v>
      </c>
      <c r="H657" s="278">
        <f t="shared" si="1546"/>
        <v>0</v>
      </c>
      <c r="I657" s="278">
        <f t="shared" si="1546"/>
        <v>0</v>
      </c>
      <c r="J657" s="278">
        <f t="shared" si="1546"/>
        <v>0</v>
      </c>
      <c r="K657" s="278">
        <f t="shared" si="1546"/>
        <v>0</v>
      </c>
      <c r="L657" s="278">
        <f t="shared" si="1546"/>
        <v>0</v>
      </c>
      <c r="M657" s="278">
        <f t="shared" si="1546"/>
        <v>0</v>
      </c>
      <c r="N657" s="278">
        <f t="shared" si="1546"/>
        <v>0</v>
      </c>
      <c r="O657" s="278">
        <f t="shared" si="1546"/>
        <v>0</v>
      </c>
      <c r="P657" s="278">
        <f t="shared" si="1546"/>
        <v>0</v>
      </c>
      <c r="Q657" s="278">
        <f t="shared" si="1546"/>
        <v>0</v>
      </c>
      <c r="R657" s="278">
        <f t="shared" si="1546"/>
        <v>0</v>
      </c>
      <c r="S657" s="278">
        <f t="shared" si="1546"/>
        <v>0</v>
      </c>
      <c r="T657" s="278">
        <f t="shared" si="1546"/>
        <v>0</v>
      </c>
      <c r="U657" s="278">
        <f t="shared" si="1546"/>
        <v>0</v>
      </c>
      <c r="V657" s="278">
        <f t="shared" si="1546"/>
        <v>0</v>
      </c>
      <c r="W657" s="278">
        <f t="shared" si="1546"/>
        <v>0</v>
      </c>
      <c r="X657" s="278">
        <f t="shared" si="1546"/>
        <v>0</v>
      </c>
      <c r="Y657" s="278">
        <f t="shared" si="1546"/>
        <v>0</v>
      </c>
      <c r="Z657" s="278">
        <f t="shared" si="1546"/>
        <v>0</v>
      </c>
      <c r="AA657" s="278">
        <f t="shared" si="1546"/>
        <v>0</v>
      </c>
      <c r="AB657" s="278">
        <f t="shared" si="1546"/>
        <v>0</v>
      </c>
      <c r="AC657" s="278">
        <f t="shared" si="1546"/>
        <v>0</v>
      </c>
      <c r="AD657" s="278">
        <f t="shared" si="1546"/>
        <v>0</v>
      </c>
      <c r="AE657" s="278">
        <f t="shared" si="1546"/>
        <v>0</v>
      </c>
      <c r="AF657" s="278">
        <f t="shared" si="1546"/>
        <v>0</v>
      </c>
      <c r="AG657" s="278">
        <f t="shared" si="1546"/>
        <v>0</v>
      </c>
      <c r="AH657" s="278">
        <f t="shared" si="1546"/>
        <v>0</v>
      </c>
      <c r="AI657" s="278">
        <f t="shared" si="1546"/>
        <v>0</v>
      </c>
      <c r="AJ657" s="278">
        <f t="shared" si="1546"/>
        <v>0</v>
      </c>
      <c r="AK657" s="278">
        <f t="shared" si="1546"/>
        <v>0</v>
      </c>
      <c r="AL657" s="278">
        <f t="shared" ref="AL657:BQ657" si="1547">IF(AL$17="","",IF($E$652=0,SUM(AL655:AL656),IF(AND(AL$17&gt;=$D657,AL$17&lt;=$E657),$D$644/($E657-$D657+1),0)))</f>
        <v>0</v>
      </c>
      <c r="AM657" s="278">
        <f t="shared" si="1547"/>
        <v>0</v>
      </c>
      <c r="AN657" s="278">
        <f t="shared" si="1547"/>
        <v>0</v>
      </c>
      <c r="AO657" s="278">
        <f t="shared" si="1547"/>
        <v>0</v>
      </c>
      <c r="AP657" s="278">
        <f t="shared" si="1547"/>
        <v>0</v>
      </c>
      <c r="AQ657" s="278">
        <f t="shared" si="1547"/>
        <v>0</v>
      </c>
      <c r="AR657" s="278">
        <f t="shared" si="1547"/>
        <v>0</v>
      </c>
      <c r="AS657" s="278">
        <f t="shared" si="1547"/>
        <v>0</v>
      </c>
      <c r="AT657" s="278">
        <f t="shared" si="1547"/>
        <v>0</v>
      </c>
      <c r="AU657" s="278">
        <f t="shared" si="1547"/>
        <v>0</v>
      </c>
      <c r="AV657" s="278">
        <f t="shared" si="1547"/>
        <v>0</v>
      </c>
      <c r="AW657" s="278">
        <f t="shared" si="1547"/>
        <v>0</v>
      </c>
      <c r="AX657" s="278">
        <f t="shared" si="1547"/>
        <v>0</v>
      </c>
      <c r="AY657" s="278">
        <f t="shared" si="1547"/>
        <v>0</v>
      </c>
      <c r="AZ657" s="278">
        <f t="shared" si="1547"/>
        <v>0</v>
      </c>
      <c r="BA657" s="278">
        <f t="shared" si="1547"/>
        <v>0</v>
      </c>
      <c r="BB657" s="278">
        <f t="shared" si="1547"/>
        <v>0</v>
      </c>
      <c r="BC657" s="278">
        <f t="shared" si="1547"/>
        <v>0</v>
      </c>
      <c r="BD657" s="278">
        <f t="shared" si="1547"/>
        <v>0</v>
      </c>
      <c r="BE657" s="278">
        <f t="shared" si="1547"/>
        <v>0</v>
      </c>
      <c r="BF657" s="278">
        <f t="shared" si="1547"/>
        <v>0</v>
      </c>
      <c r="BG657" s="278">
        <f t="shared" si="1547"/>
        <v>0</v>
      </c>
      <c r="BH657" s="278">
        <f t="shared" si="1547"/>
        <v>0</v>
      </c>
      <c r="BI657" s="278">
        <f t="shared" si="1547"/>
        <v>0</v>
      </c>
      <c r="BJ657" s="278">
        <f t="shared" si="1547"/>
        <v>0</v>
      </c>
      <c r="BK657" s="278">
        <f t="shared" si="1547"/>
        <v>0</v>
      </c>
      <c r="BL657" s="278">
        <f t="shared" si="1547"/>
        <v>0</v>
      </c>
      <c r="BM657" s="278">
        <f t="shared" si="1547"/>
        <v>0</v>
      </c>
      <c r="BN657" s="278">
        <f t="shared" si="1547"/>
        <v>0</v>
      </c>
      <c r="BO657" s="278" t="str">
        <f t="shared" si="1547"/>
        <v/>
      </c>
      <c r="BP657" s="278" t="str">
        <f t="shared" si="1547"/>
        <v/>
      </c>
      <c r="BQ657" s="278" t="str">
        <f t="shared" si="1547"/>
        <v/>
      </c>
      <c r="BR657" s="278" t="str">
        <f t="shared" ref="BR657:CA657" si="1548">IF(BR$17="","",IF($E$652=0,SUM(BR655:BR656),IF(AND(BR$17&gt;=$D657,BR$17&lt;=$E657),$D$644/($E657-$D657+1),0)))</f>
        <v/>
      </c>
      <c r="BS657" s="278" t="str">
        <f t="shared" si="1548"/>
        <v/>
      </c>
      <c r="BT657" s="278" t="str">
        <f t="shared" si="1548"/>
        <v/>
      </c>
      <c r="BU657" s="278" t="str">
        <f t="shared" si="1548"/>
        <v/>
      </c>
      <c r="BV657" s="278" t="str">
        <f t="shared" si="1548"/>
        <v/>
      </c>
      <c r="BW657" s="278" t="str">
        <f t="shared" si="1548"/>
        <v/>
      </c>
      <c r="BX657" s="278" t="str">
        <f t="shared" si="1548"/>
        <v/>
      </c>
      <c r="BY657" s="278" t="str">
        <f t="shared" si="1548"/>
        <v/>
      </c>
      <c r="BZ657" s="278" t="str">
        <f t="shared" si="1548"/>
        <v/>
      </c>
      <c r="CA657" s="278" t="str">
        <f t="shared" si="1548"/>
        <v/>
      </c>
      <c r="CB657" s="278" t="str">
        <f t="shared" ref="CB657:DN657" si="1549">IF(CB$17="","",IF($E$652=0,SUM(CB655:CB656),IF(AND(CB$17&gt;=$D657,CB$17&lt;=$E657),$D$644/($E657-$D657+1),0)))</f>
        <v/>
      </c>
      <c r="CC657" s="278" t="str">
        <f t="shared" si="1549"/>
        <v/>
      </c>
      <c r="CD657" s="278" t="str">
        <f t="shared" si="1549"/>
        <v/>
      </c>
      <c r="CE657" s="278" t="str">
        <f t="shared" si="1549"/>
        <v/>
      </c>
      <c r="CF657" s="278" t="str">
        <f t="shared" si="1549"/>
        <v/>
      </c>
      <c r="CG657" s="278" t="str">
        <f t="shared" si="1549"/>
        <v/>
      </c>
      <c r="CH657" s="278" t="str">
        <f t="shared" si="1549"/>
        <v/>
      </c>
      <c r="CI657" s="278" t="str">
        <f t="shared" si="1549"/>
        <v/>
      </c>
      <c r="CJ657" s="278" t="str">
        <f t="shared" si="1549"/>
        <v/>
      </c>
      <c r="CK657" s="278" t="str">
        <f t="shared" si="1549"/>
        <v/>
      </c>
      <c r="CL657" s="278" t="str">
        <f t="shared" si="1549"/>
        <v/>
      </c>
      <c r="CM657" s="278" t="str">
        <f t="shared" si="1549"/>
        <v/>
      </c>
      <c r="CN657" s="278" t="str">
        <f t="shared" si="1549"/>
        <v/>
      </c>
      <c r="CO657" s="278" t="str">
        <f t="shared" si="1549"/>
        <v/>
      </c>
      <c r="CP657" s="278" t="str">
        <f t="shared" si="1549"/>
        <v/>
      </c>
      <c r="CQ657" s="278" t="str">
        <f t="shared" si="1549"/>
        <v/>
      </c>
      <c r="CR657" s="278" t="str">
        <f t="shared" si="1549"/>
        <v/>
      </c>
      <c r="CS657" s="278" t="str">
        <f t="shared" si="1549"/>
        <v/>
      </c>
      <c r="CT657" s="278" t="str">
        <f t="shared" si="1549"/>
        <v/>
      </c>
      <c r="CU657" s="278" t="str">
        <f t="shared" si="1549"/>
        <v/>
      </c>
      <c r="CV657" s="278" t="str">
        <f t="shared" si="1549"/>
        <v/>
      </c>
      <c r="CW657" s="278" t="str">
        <f t="shared" si="1549"/>
        <v/>
      </c>
      <c r="CX657" s="278" t="str">
        <f t="shared" si="1549"/>
        <v/>
      </c>
      <c r="CY657" s="278" t="str">
        <f t="shared" si="1549"/>
        <v/>
      </c>
      <c r="CZ657" s="278" t="str">
        <f t="shared" si="1549"/>
        <v/>
      </c>
      <c r="DA657" s="278" t="str">
        <f t="shared" si="1549"/>
        <v/>
      </c>
      <c r="DB657" s="278" t="str">
        <f t="shared" si="1549"/>
        <v/>
      </c>
      <c r="DC657" s="278" t="str">
        <f t="shared" si="1549"/>
        <v/>
      </c>
      <c r="DD657" s="278" t="str">
        <f t="shared" si="1549"/>
        <v/>
      </c>
      <c r="DE657" s="278" t="str">
        <f t="shared" si="1549"/>
        <v/>
      </c>
      <c r="DF657" s="278" t="str">
        <f t="shared" si="1549"/>
        <v/>
      </c>
      <c r="DG657" s="278" t="str">
        <f t="shared" si="1549"/>
        <v/>
      </c>
      <c r="DH657" s="278" t="str">
        <f t="shared" si="1549"/>
        <v/>
      </c>
      <c r="DI657" s="278" t="str">
        <f t="shared" si="1549"/>
        <v/>
      </c>
      <c r="DJ657" s="278" t="str">
        <f t="shared" si="1549"/>
        <v/>
      </c>
      <c r="DK657" s="278" t="str">
        <f t="shared" si="1549"/>
        <v/>
      </c>
      <c r="DL657" s="278" t="str">
        <f t="shared" si="1549"/>
        <v/>
      </c>
      <c r="DM657" s="278" t="str">
        <f t="shared" si="1549"/>
        <v/>
      </c>
      <c r="DN657" s="278" t="str">
        <f t="shared" si="1549"/>
        <v/>
      </c>
      <c r="DO657" s="56">
        <f>SUM(F657:DN657)</f>
        <v>0</v>
      </c>
      <c r="DP657" s="50" t="s">
        <v>172</v>
      </c>
    </row>
    <row r="658" spans="3:120" s="29" customFormat="1" ht="15" customHeight="1">
      <c r="C658" s="120"/>
      <c r="D658" s="242"/>
      <c r="E658" s="243"/>
      <c r="F658" s="242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50" t="s">
        <v>172</v>
      </c>
    </row>
    <row r="659" spans="3:120" s="29" customFormat="1" ht="15" customHeight="1">
      <c r="C659" s="120"/>
      <c r="D659" s="242"/>
      <c r="E659" s="243"/>
      <c r="F659" s="242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50" t="s">
        <v>172</v>
      </c>
    </row>
    <row r="660" spans="3:120" s="29" customFormat="1" ht="15" customHeight="1">
      <c r="C660" s="161" t="str">
        <f>C662</f>
        <v>Below Grade</v>
      </c>
      <c r="D660" s="161"/>
      <c r="E660" s="161"/>
      <c r="F660" s="161"/>
      <c r="G660" s="161"/>
      <c r="H660" s="161"/>
      <c r="I660" s="161"/>
      <c r="J660" s="161"/>
      <c r="K660" s="161"/>
      <c r="L660" s="161"/>
      <c r="M660" s="161"/>
      <c r="N660" s="161"/>
      <c r="O660" s="161"/>
      <c r="P660" s="161"/>
      <c r="Q660" s="161"/>
      <c r="R660" s="161"/>
      <c r="S660" s="161"/>
      <c r="T660" s="161"/>
      <c r="U660" s="161"/>
      <c r="V660" s="161"/>
      <c r="W660" s="161"/>
      <c r="X660" s="161"/>
      <c r="Y660" s="161"/>
      <c r="Z660" s="161"/>
      <c r="AA660" s="161"/>
      <c r="AB660" s="161"/>
      <c r="AC660" s="161"/>
      <c r="AD660" s="161"/>
      <c r="AE660" s="161"/>
      <c r="AF660" s="161"/>
      <c r="AG660" s="161"/>
      <c r="AH660" s="161"/>
      <c r="AI660" s="161"/>
      <c r="AJ660" s="161"/>
      <c r="AK660" s="161"/>
      <c r="AL660" s="161"/>
      <c r="AM660" s="161"/>
      <c r="AN660" s="161"/>
      <c r="AO660" s="161"/>
      <c r="AP660" s="161"/>
      <c r="AQ660" s="161"/>
      <c r="AR660" s="161"/>
      <c r="AS660" s="161"/>
      <c r="AT660" s="161"/>
      <c r="AU660" s="161"/>
      <c r="AV660" s="161"/>
      <c r="AW660" s="161"/>
      <c r="AX660" s="161"/>
      <c r="AY660" s="161"/>
      <c r="AZ660" s="161"/>
      <c r="BA660" s="161"/>
      <c r="BB660" s="161"/>
      <c r="BC660" s="161"/>
      <c r="BD660" s="161"/>
      <c r="BE660" s="161"/>
      <c r="BF660" s="161"/>
      <c r="BG660" s="161"/>
      <c r="BH660" s="161"/>
      <c r="BI660" s="161"/>
      <c r="BJ660" s="161"/>
      <c r="BK660" s="161"/>
      <c r="BL660" s="161"/>
      <c r="BM660" s="161"/>
      <c r="BN660" s="161"/>
      <c r="BO660" s="161"/>
      <c r="BP660" s="161"/>
      <c r="BQ660" s="161"/>
      <c r="BR660" s="161"/>
      <c r="BS660" s="161"/>
      <c r="BT660" s="161"/>
      <c r="BU660" s="161"/>
      <c r="BV660" s="161"/>
      <c r="BW660" s="161"/>
      <c r="BX660" s="161"/>
      <c r="BY660" s="161"/>
      <c r="BZ660" s="161"/>
      <c r="CA660" s="161"/>
      <c r="CB660" s="161"/>
      <c r="CC660" s="161"/>
      <c r="CD660" s="161"/>
      <c r="CE660" s="161"/>
      <c r="CF660" s="161"/>
      <c r="CG660" s="161"/>
      <c r="CH660" s="161"/>
      <c r="CI660" s="161"/>
      <c r="CJ660" s="161"/>
      <c r="CK660" s="161"/>
      <c r="CL660" s="161"/>
      <c r="CM660" s="161"/>
      <c r="CN660" s="161"/>
      <c r="CO660" s="161"/>
      <c r="CP660" s="161"/>
      <c r="CQ660" s="161"/>
      <c r="CR660" s="161"/>
      <c r="CS660" s="161"/>
      <c r="CT660" s="161"/>
      <c r="CU660" s="161"/>
      <c r="CV660" s="161"/>
      <c r="CW660" s="161"/>
      <c r="CX660" s="161"/>
      <c r="CY660" s="161"/>
      <c r="CZ660" s="161"/>
      <c r="DA660" s="161"/>
      <c r="DB660" s="161"/>
      <c r="DC660" s="161"/>
      <c r="DD660" s="161"/>
      <c r="DE660" s="161"/>
      <c r="DF660" s="161"/>
      <c r="DG660" s="161"/>
      <c r="DH660" s="161"/>
      <c r="DI660" s="161"/>
      <c r="DJ660" s="161"/>
      <c r="DK660" s="161"/>
      <c r="DL660" s="161"/>
      <c r="DM660" s="161"/>
      <c r="DN660" s="161"/>
      <c r="DO660" s="161"/>
      <c r="DP660" s="50" t="s">
        <v>172</v>
      </c>
    </row>
    <row r="661" spans="3:120" s="29" customFormat="1" ht="15" customHeight="1">
      <c r="C661" s="120"/>
      <c r="D661" s="242"/>
      <c r="E661" s="243"/>
      <c r="F661" s="242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50" t="s">
        <v>172</v>
      </c>
    </row>
    <row r="662" spans="3:120" s="29" customFormat="1" ht="15" customHeight="1">
      <c r="C662" s="326" t="s">
        <v>374</v>
      </c>
      <c r="D662" s="249" t="s">
        <v>296</v>
      </c>
      <c r="E662" s="249" t="s">
        <v>303</v>
      </c>
      <c r="F662" s="249" t="s">
        <v>295</v>
      </c>
      <c r="G662" s="249" t="s">
        <v>294</v>
      </c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50" t="s">
        <v>172</v>
      </c>
    </row>
    <row r="663" spans="3:120" s="29" customFormat="1" ht="15" customHeight="1">
      <c r="C663" s="29" t="str">
        <f>C662&amp;" Cost"</f>
        <v>Below Grade Cost</v>
      </c>
      <c r="D663" s="118">
        <f>IF($F$17="","",IF(E663="",G663+F663,E663))</f>
        <v>0</v>
      </c>
      <c r="F663" s="329">
        <v>0</v>
      </c>
      <c r="G663" s="329">
        <v>0</v>
      </c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50" t="s">
        <v>172</v>
      </c>
    </row>
    <row r="664" spans="3:120" s="29" customFormat="1" ht="15" customHeight="1">
      <c r="C664" s="207" t="s">
        <v>367</v>
      </c>
      <c r="F664" s="39">
        <f>IFERROR(F663/F27, "n/a")</f>
        <v>0</v>
      </c>
      <c r="G664" s="39" t="str">
        <f>IFERROR(G663/G27, "n/a")</f>
        <v>n/a</v>
      </c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50" t="s">
        <v>172</v>
      </c>
    </row>
    <row r="665" spans="3:120" s="29" customFormat="1" ht="15" customHeight="1">
      <c r="C665" s="207"/>
      <c r="F665" s="208"/>
      <c r="G665" s="32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50" t="s">
        <v>172</v>
      </c>
    </row>
    <row r="666" spans="3:120" s="29" customFormat="1" ht="15" customHeight="1">
      <c r="C666" s="34" t="str">
        <f>C662&amp;" Start Period"</f>
        <v>Below Grade Start Period</v>
      </c>
      <c r="D666" s="282">
        <f>MIN(F666:G666)</f>
        <v>0</v>
      </c>
      <c r="F666" s="282">
        <v>0</v>
      </c>
      <c r="G666" s="282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50" t="s">
        <v>172</v>
      </c>
    </row>
    <row r="667" spans="3:120" s="29" customFormat="1" ht="15" customHeight="1">
      <c r="C667" s="207" t="s">
        <v>13</v>
      </c>
      <c r="D667" s="206">
        <f>IF(D666="","",INDEX($F$16:$DP$17,1,MATCH(D666,$F$17:$DP$17,1)))</f>
        <v>42094</v>
      </c>
      <c r="F667" s="206">
        <f>IF(F666="","",INDEX($F$16:$DP$17,1,MATCH(F666,$F$17:$DP$17,1)))</f>
        <v>42094</v>
      </c>
      <c r="G667" s="206" t="str">
        <f>IF(G666="","",INDEX($F$16:$DP$17,1,MATCH(G666,$F$17:$DP$17,1)))</f>
        <v/>
      </c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50" t="s">
        <v>172</v>
      </c>
    </row>
    <row r="668" spans="3:120" s="29" customFormat="1" ht="15" customHeight="1">
      <c r="C668" s="34" t="str">
        <f>C662&amp;" End Period"</f>
        <v>Below Grade End Period</v>
      </c>
      <c r="D668" s="282">
        <f>MAX(F668:G668)</f>
        <v>0</v>
      </c>
      <c r="F668" s="282">
        <v>0</v>
      </c>
      <c r="G668" s="282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50" t="s">
        <v>172</v>
      </c>
    </row>
    <row r="669" spans="3:120" s="29" customFormat="1" ht="15" customHeight="1">
      <c r="C669" s="207" t="s">
        <v>13</v>
      </c>
      <c r="D669" s="206">
        <f>IF(D668="","",INDEX($F$16:$DP$17,1,MATCH(D668,$F$17:$DP$17,1)))</f>
        <v>42094</v>
      </c>
      <c r="F669" s="206">
        <f>IF(F668="","",INDEX($F$16:$DP$17,1,MATCH(F668,$F$17:$DP$17,1)))</f>
        <v>42094</v>
      </c>
      <c r="G669" s="206" t="str">
        <f>IF(G668="","",INDEX($F$16:$DP$17,1,MATCH(G668,$F$17:$DP$17,1)))</f>
        <v/>
      </c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50" t="s">
        <v>172</v>
      </c>
    </row>
    <row r="670" spans="3:120" s="29" customFormat="1" ht="15" customHeight="1">
      <c r="D670" s="242"/>
      <c r="E670" s="243"/>
      <c r="F670" s="242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50" t="s">
        <v>172</v>
      </c>
    </row>
    <row r="671" spans="3:120" s="29" customFormat="1" ht="15" customHeight="1">
      <c r="C671" s="34" t="s">
        <v>300</v>
      </c>
      <c r="D671" s="281" t="s">
        <v>299</v>
      </c>
      <c r="E671" s="280">
        <f>IF(D671=F671,0,1)</f>
        <v>0</v>
      </c>
      <c r="F671" s="279" t="s">
        <v>299</v>
      </c>
      <c r="G671" s="279" t="s">
        <v>298</v>
      </c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50" t="s">
        <v>172</v>
      </c>
    </row>
    <row r="672" spans="3:120" s="29" customFormat="1" ht="15" customHeight="1">
      <c r="C672" s="34" t="s">
        <v>365</v>
      </c>
      <c r="D672" s="281" t="s">
        <v>309</v>
      </c>
      <c r="E672" s="280">
        <f>IF(D672=F672,0,1)</f>
        <v>1</v>
      </c>
      <c r="F672" s="279" t="s">
        <v>151</v>
      </c>
      <c r="G672" s="279" t="s">
        <v>309</v>
      </c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50" t="s">
        <v>172</v>
      </c>
    </row>
    <row r="673" spans="1:120" s="29" customFormat="1" ht="15" customHeight="1">
      <c r="C673" s="207"/>
      <c r="D673" s="242"/>
      <c r="E673" s="243"/>
      <c r="F673" s="242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50" t="s">
        <v>172</v>
      </c>
    </row>
    <row r="674" spans="1:120" s="29" customFormat="1" ht="15" customHeight="1">
      <c r="C674" s="29" t="str">
        <f>$F662&amp;" "&amp;$C662</f>
        <v>Phase A Below Grade</v>
      </c>
      <c r="D674" s="274">
        <f>IF(F666="",0,F666)</f>
        <v>0</v>
      </c>
      <c r="E674" s="274">
        <f>IF(F668="",0,F668)</f>
        <v>0</v>
      </c>
      <c r="F674" s="121">
        <f t="shared" ref="F674:AK674" si="1550">IF(F$17="","",IF(AND(F$17&gt;=$D674,F$17&lt;=$E674),$F$663/($E674-$D674+1)))</f>
        <v>0</v>
      </c>
      <c r="G674" s="121" t="b">
        <f t="shared" si="1550"/>
        <v>0</v>
      </c>
      <c r="H674" s="121" t="b">
        <f t="shared" si="1550"/>
        <v>0</v>
      </c>
      <c r="I674" s="121" t="b">
        <f t="shared" si="1550"/>
        <v>0</v>
      </c>
      <c r="J674" s="121" t="b">
        <f t="shared" si="1550"/>
        <v>0</v>
      </c>
      <c r="K674" s="121" t="b">
        <f t="shared" si="1550"/>
        <v>0</v>
      </c>
      <c r="L674" s="121" t="b">
        <f t="shared" si="1550"/>
        <v>0</v>
      </c>
      <c r="M674" s="121" t="b">
        <f t="shared" si="1550"/>
        <v>0</v>
      </c>
      <c r="N674" s="121" t="b">
        <f t="shared" si="1550"/>
        <v>0</v>
      </c>
      <c r="O674" s="121" t="b">
        <f t="shared" si="1550"/>
        <v>0</v>
      </c>
      <c r="P674" s="121" t="b">
        <f t="shared" si="1550"/>
        <v>0</v>
      </c>
      <c r="Q674" s="121" t="b">
        <f t="shared" si="1550"/>
        <v>0</v>
      </c>
      <c r="R674" s="121" t="b">
        <f t="shared" si="1550"/>
        <v>0</v>
      </c>
      <c r="S674" s="121" t="b">
        <f t="shared" si="1550"/>
        <v>0</v>
      </c>
      <c r="T674" s="121" t="b">
        <f t="shared" si="1550"/>
        <v>0</v>
      </c>
      <c r="U674" s="121" t="b">
        <f t="shared" si="1550"/>
        <v>0</v>
      </c>
      <c r="V674" s="121" t="b">
        <f t="shared" si="1550"/>
        <v>0</v>
      </c>
      <c r="W674" s="121" t="b">
        <f t="shared" si="1550"/>
        <v>0</v>
      </c>
      <c r="X674" s="121" t="b">
        <f t="shared" si="1550"/>
        <v>0</v>
      </c>
      <c r="Y674" s="121" t="b">
        <f t="shared" si="1550"/>
        <v>0</v>
      </c>
      <c r="Z674" s="121" t="b">
        <f t="shared" si="1550"/>
        <v>0</v>
      </c>
      <c r="AA674" s="121" t="b">
        <f t="shared" si="1550"/>
        <v>0</v>
      </c>
      <c r="AB674" s="121" t="b">
        <f t="shared" si="1550"/>
        <v>0</v>
      </c>
      <c r="AC674" s="121" t="b">
        <f t="shared" si="1550"/>
        <v>0</v>
      </c>
      <c r="AD674" s="121" t="b">
        <f t="shared" si="1550"/>
        <v>0</v>
      </c>
      <c r="AE674" s="121" t="b">
        <f t="shared" si="1550"/>
        <v>0</v>
      </c>
      <c r="AF674" s="121" t="b">
        <f t="shared" si="1550"/>
        <v>0</v>
      </c>
      <c r="AG674" s="121" t="b">
        <f t="shared" si="1550"/>
        <v>0</v>
      </c>
      <c r="AH674" s="121" t="b">
        <f t="shared" si="1550"/>
        <v>0</v>
      </c>
      <c r="AI674" s="121" t="b">
        <f t="shared" si="1550"/>
        <v>0</v>
      </c>
      <c r="AJ674" s="121" t="b">
        <f t="shared" si="1550"/>
        <v>0</v>
      </c>
      <c r="AK674" s="121" t="b">
        <f t="shared" si="1550"/>
        <v>0</v>
      </c>
      <c r="AL674" s="121" t="b">
        <f t="shared" ref="AL674:BQ674" si="1551">IF(AL$17="","",IF(AND(AL$17&gt;=$D674,AL$17&lt;=$E674),$F$663/($E674-$D674+1)))</f>
        <v>0</v>
      </c>
      <c r="AM674" s="121" t="b">
        <f t="shared" si="1551"/>
        <v>0</v>
      </c>
      <c r="AN674" s="121" t="b">
        <f t="shared" si="1551"/>
        <v>0</v>
      </c>
      <c r="AO674" s="121" t="b">
        <f t="shared" si="1551"/>
        <v>0</v>
      </c>
      <c r="AP674" s="121" t="b">
        <f t="shared" si="1551"/>
        <v>0</v>
      </c>
      <c r="AQ674" s="121" t="b">
        <f t="shared" si="1551"/>
        <v>0</v>
      </c>
      <c r="AR674" s="121" t="b">
        <f t="shared" si="1551"/>
        <v>0</v>
      </c>
      <c r="AS674" s="121" t="b">
        <f t="shared" si="1551"/>
        <v>0</v>
      </c>
      <c r="AT674" s="121" t="b">
        <f t="shared" si="1551"/>
        <v>0</v>
      </c>
      <c r="AU674" s="121" t="b">
        <f t="shared" si="1551"/>
        <v>0</v>
      </c>
      <c r="AV674" s="121" t="b">
        <f t="shared" si="1551"/>
        <v>0</v>
      </c>
      <c r="AW674" s="121" t="b">
        <f t="shared" si="1551"/>
        <v>0</v>
      </c>
      <c r="AX674" s="121" t="b">
        <f t="shared" si="1551"/>
        <v>0</v>
      </c>
      <c r="AY674" s="121" t="b">
        <f t="shared" si="1551"/>
        <v>0</v>
      </c>
      <c r="AZ674" s="121" t="b">
        <f t="shared" si="1551"/>
        <v>0</v>
      </c>
      <c r="BA674" s="121" t="b">
        <f t="shared" si="1551"/>
        <v>0</v>
      </c>
      <c r="BB674" s="121" t="b">
        <f t="shared" si="1551"/>
        <v>0</v>
      </c>
      <c r="BC674" s="121" t="b">
        <f t="shared" si="1551"/>
        <v>0</v>
      </c>
      <c r="BD674" s="121" t="b">
        <f t="shared" si="1551"/>
        <v>0</v>
      </c>
      <c r="BE674" s="121" t="b">
        <f t="shared" si="1551"/>
        <v>0</v>
      </c>
      <c r="BF674" s="121" t="b">
        <f t="shared" si="1551"/>
        <v>0</v>
      </c>
      <c r="BG674" s="121" t="b">
        <f t="shared" si="1551"/>
        <v>0</v>
      </c>
      <c r="BH674" s="121" t="b">
        <f t="shared" si="1551"/>
        <v>0</v>
      </c>
      <c r="BI674" s="121" t="b">
        <f t="shared" si="1551"/>
        <v>0</v>
      </c>
      <c r="BJ674" s="121" t="b">
        <f t="shared" si="1551"/>
        <v>0</v>
      </c>
      <c r="BK674" s="121" t="b">
        <f t="shared" si="1551"/>
        <v>0</v>
      </c>
      <c r="BL674" s="121" t="b">
        <f t="shared" si="1551"/>
        <v>0</v>
      </c>
      <c r="BM674" s="121" t="b">
        <f t="shared" si="1551"/>
        <v>0</v>
      </c>
      <c r="BN674" s="121" t="b">
        <f t="shared" si="1551"/>
        <v>0</v>
      </c>
      <c r="BO674" s="121" t="str">
        <f t="shared" si="1551"/>
        <v/>
      </c>
      <c r="BP674" s="121" t="str">
        <f t="shared" si="1551"/>
        <v/>
      </c>
      <c r="BQ674" s="121" t="str">
        <f t="shared" si="1551"/>
        <v/>
      </c>
      <c r="BR674" s="121" t="str">
        <f t="shared" ref="BR674:DN674" si="1552">IF(BR$17="","",IF(AND(BR$17&gt;=$D674,BR$17&lt;=$E674),$F$663/($E674-$D674+1)))</f>
        <v/>
      </c>
      <c r="BS674" s="121" t="str">
        <f t="shared" si="1552"/>
        <v/>
      </c>
      <c r="BT674" s="121" t="str">
        <f t="shared" si="1552"/>
        <v/>
      </c>
      <c r="BU674" s="121" t="str">
        <f t="shared" si="1552"/>
        <v/>
      </c>
      <c r="BV674" s="121" t="str">
        <f t="shared" si="1552"/>
        <v/>
      </c>
      <c r="BW674" s="121" t="str">
        <f t="shared" si="1552"/>
        <v/>
      </c>
      <c r="BX674" s="121" t="str">
        <f t="shared" si="1552"/>
        <v/>
      </c>
      <c r="BY674" s="121" t="str">
        <f t="shared" si="1552"/>
        <v/>
      </c>
      <c r="BZ674" s="121" t="str">
        <f t="shared" si="1552"/>
        <v/>
      </c>
      <c r="CA674" s="121" t="str">
        <f t="shared" si="1552"/>
        <v/>
      </c>
      <c r="CB674" s="121" t="str">
        <f t="shared" si="1552"/>
        <v/>
      </c>
      <c r="CC674" s="121" t="str">
        <f t="shared" si="1552"/>
        <v/>
      </c>
      <c r="CD674" s="121" t="str">
        <f t="shared" si="1552"/>
        <v/>
      </c>
      <c r="CE674" s="121" t="str">
        <f t="shared" si="1552"/>
        <v/>
      </c>
      <c r="CF674" s="121" t="str">
        <f t="shared" si="1552"/>
        <v/>
      </c>
      <c r="CG674" s="121" t="str">
        <f t="shared" si="1552"/>
        <v/>
      </c>
      <c r="CH674" s="121" t="str">
        <f t="shared" si="1552"/>
        <v/>
      </c>
      <c r="CI674" s="121" t="str">
        <f t="shared" si="1552"/>
        <v/>
      </c>
      <c r="CJ674" s="121" t="str">
        <f t="shared" si="1552"/>
        <v/>
      </c>
      <c r="CK674" s="121" t="str">
        <f t="shared" si="1552"/>
        <v/>
      </c>
      <c r="CL674" s="121" t="str">
        <f t="shared" si="1552"/>
        <v/>
      </c>
      <c r="CM674" s="121" t="str">
        <f t="shared" si="1552"/>
        <v/>
      </c>
      <c r="CN674" s="121" t="str">
        <f t="shared" si="1552"/>
        <v/>
      </c>
      <c r="CO674" s="121" t="str">
        <f t="shared" si="1552"/>
        <v/>
      </c>
      <c r="CP674" s="121" t="str">
        <f t="shared" si="1552"/>
        <v/>
      </c>
      <c r="CQ674" s="121" t="str">
        <f t="shared" si="1552"/>
        <v/>
      </c>
      <c r="CR674" s="121" t="str">
        <f t="shared" si="1552"/>
        <v/>
      </c>
      <c r="CS674" s="121" t="str">
        <f t="shared" si="1552"/>
        <v/>
      </c>
      <c r="CT674" s="121" t="str">
        <f t="shared" si="1552"/>
        <v/>
      </c>
      <c r="CU674" s="121" t="str">
        <f t="shared" si="1552"/>
        <v/>
      </c>
      <c r="CV674" s="121" t="str">
        <f t="shared" si="1552"/>
        <v/>
      </c>
      <c r="CW674" s="121" t="str">
        <f t="shared" si="1552"/>
        <v/>
      </c>
      <c r="CX674" s="121" t="str">
        <f t="shared" si="1552"/>
        <v/>
      </c>
      <c r="CY674" s="121" t="str">
        <f t="shared" si="1552"/>
        <v/>
      </c>
      <c r="CZ674" s="121" t="str">
        <f t="shared" si="1552"/>
        <v/>
      </c>
      <c r="DA674" s="121" t="str">
        <f t="shared" si="1552"/>
        <v/>
      </c>
      <c r="DB674" s="121" t="str">
        <f t="shared" si="1552"/>
        <v/>
      </c>
      <c r="DC674" s="121" t="str">
        <f t="shared" si="1552"/>
        <v/>
      </c>
      <c r="DD674" s="121" t="str">
        <f t="shared" si="1552"/>
        <v/>
      </c>
      <c r="DE674" s="121" t="str">
        <f t="shared" si="1552"/>
        <v/>
      </c>
      <c r="DF674" s="121" t="str">
        <f t="shared" si="1552"/>
        <v/>
      </c>
      <c r="DG674" s="121" t="str">
        <f t="shared" si="1552"/>
        <v/>
      </c>
      <c r="DH674" s="121" t="str">
        <f t="shared" si="1552"/>
        <v/>
      </c>
      <c r="DI674" s="121" t="str">
        <f t="shared" si="1552"/>
        <v/>
      </c>
      <c r="DJ674" s="121" t="str">
        <f t="shared" si="1552"/>
        <v/>
      </c>
      <c r="DK674" s="121" t="str">
        <f t="shared" si="1552"/>
        <v/>
      </c>
      <c r="DL674" s="121" t="str">
        <f t="shared" si="1552"/>
        <v/>
      </c>
      <c r="DM674" s="121" t="str">
        <f t="shared" si="1552"/>
        <v/>
      </c>
      <c r="DN674" s="121" t="str">
        <f t="shared" si="1552"/>
        <v/>
      </c>
      <c r="DO674" s="56">
        <f>SUM(F674:DN674)</f>
        <v>0</v>
      </c>
      <c r="DP674" s="50" t="s">
        <v>172</v>
      </c>
    </row>
    <row r="675" spans="1:120" s="29" customFormat="1" ht="15" customHeight="1">
      <c r="C675" s="29" t="str">
        <f>$G662&amp;" "&amp;$C662</f>
        <v>Phase B Below Grade</v>
      </c>
      <c r="D675" s="273">
        <f>IF(G666="",0,G666)</f>
        <v>0</v>
      </c>
      <c r="E675" s="273">
        <f>IF(G668="",0,G668)</f>
        <v>0</v>
      </c>
      <c r="F675" s="277">
        <f t="shared" ref="F675:AK675" si="1553">IF(F$17="","",IF(AND(F$17&gt;=$D675,F$17&lt;=$E675),$G$663/($E675-$D675+1)))</f>
        <v>0</v>
      </c>
      <c r="G675" s="277" t="b">
        <f t="shared" si="1553"/>
        <v>0</v>
      </c>
      <c r="H675" s="277" t="b">
        <f t="shared" si="1553"/>
        <v>0</v>
      </c>
      <c r="I675" s="277" t="b">
        <f t="shared" si="1553"/>
        <v>0</v>
      </c>
      <c r="J675" s="277" t="b">
        <f t="shared" si="1553"/>
        <v>0</v>
      </c>
      <c r="K675" s="277" t="b">
        <f t="shared" si="1553"/>
        <v>0</v>
      </c>
      <c r="L675" s="277" t="b">
        <f t="shared" si="1553"/>
        <v>0</v>
      </c>
      <c r="M675" s="277" t="b">
        <f t="shared" si="1553"/>
        <v>0</v>
      </c>
      <c r="N675" s="277" t="b">
        <f t="shared" si="1553"/>
        <v>0</v>
      </c>
      <c r="O675" s="277" t="b">
        <f t="shared" si="1553"/>
        <v>0</v>
      </c>
      <c r="P675" s="277" t="b">
        <f t="shared" si="1553"/>
        <v>0</v>
      </c>
      <c r="Q675" s="277" t="b">
        <f t="shared" si="1553"/>
        <v>0</v>
      </c>
      <c r="R675" s="277" t="b">
        <f t="shared" si="1553"/>
        <v>0</v>
      </c>
      <c r="S675" s="277" t="b">
        <f t="shared" si="1553"/>
        <v>0</v>
      </c>
      <c r="T675" s="277" t="b">
        <f t="shared" si="1553"/>
        <v>0</v>
      </c>
      <c r="U675" s="277" t="b">
        <f t="shared" si="1553"/>
        <v>0</v>
      </c>
      <c r="V675" s="277" t="b">
        <f t="shared" si="1553"/>
        <v>0</v>
      </c>
      <c r="W675" s="277" t="b">
        <f t="shared" si="1553"/>
        <v>0</v>
      </c>
      <c r="X675" s="277" t="b">
        <f t="shared" si="1553"/>
        <v>0</v>
      </c>
      <c r="Y675" s="277" t="b">
        <f t="shared" si="1553"/>
        <v>0</v>
      </c>
      <c r="Z675" s="277" t="b">
        <f t="shared" si="1553"/>
        <v>0</v>
      </c>
      <c r="AA675" s="277" t="b">
        <f t="shared" si="1553"/>
        <v>0</v>
      </c>
      <c r="AB675" s="277" t="b">
        <f t="shared" si="1553"/>
        <v>0</v>
      </c>
      <c r="AC675" s="277" t="b">
        <f t="shared" si="1553"/>
        <v>0</v>
      </c>
      <c r="AD675" s="277" t="b">
        <f t="shared" si="1553"/>
        <v>0</v>
      </c>
      <c r="AE675" s="277" t="b">
        <f t="shared" si="1553"/>
        <v>0</v>
      </c>
      <c r="AF675" s="277" t="b">
        <f t="shared" si="1553"/>
        <v>0</v>
      </c>
      <c r="AG675" s="277" t="b">
        <f t="shared" si="1553"/>
        <v>0</v>
      </c>
      <c r="AH675" s="277" t="b">
        <f t="shared" si="1553"/>
        <v>0</v>
      </c>
      <c r="AI675" s="277" t="b">
        <f t="shared" si="1553"/>
        <v>0</v>
      </c>
      <c r="AJ675" s="277" t="b">
        <f t="shared" si="1553"/>
        <v>0</v>
      </c>
      <c r="AK675" s="277" t="b">
        <f t="shared" si="1553"/>
        <v>0</v>
      </c>
      <c r="AL675" s="277" t="b">
        <f t="shared" ref="AL675:BQ675" si="1554">IF(AL$17="","",IF(AND(AL$17&gt;=$D675,AL$17&lt;=$E675),$G$663/($E675-$D675+1)))</f>
        <v>0</v>
      </c>
      <c r="AM675" s="277" t="b">
        <f t="shared" si="1554"/>
        <v>0</v>
      </c>
      <c r="AN675" s="277" t="b">
        <f t="shared" si="1554"/>
        <v>0</v>
      </c>
      <c r="AO675" s="277" t="b">
        <f t="shared" si="1554"/>
        <v>0</v>
      </c>
      <c r="AP675" s="277" t="b">
        <f t="shared" si="1554"/>
        <v>0</v>
      </c>
      <c r="AQ675" s="277" t="b">
        <f t="shared" si="1554"/>
        <v>0</v>
      </c>
      <c r="AR675" s="277" t="b">
        <f t="shared" si="1554"/>
        <v>0</v>
      </c>
      <c r="AS675" s="277" t="b">
        <f t="shared" si="1554"/>
        <v>0</v>
      </c>
      <c r="AT675" s="277" t="b">
        <f t="shared" si="1554"/>
        <v>0</v>
      </c>
      <c r="AU675" s="277" t="b">
        <f t="shared" si="1554"/>
        <v>0</v>
      </c>
      <c r="AV675" s="277" t="b">
        <f t="shared" si="1554"/>
        <v>0</v>
      </c>
      <c r="AW675" s="277" t="b">
        <f t="shared" si="1554"/>
        <v>0</v>
      </c>
      <c r="AX675" s="277" t="b">
        <f t="shared" si="1554"/>
        <v>0</v>
      </c>
      <c r="AY675" s="277" t="b">
        <f t="shared" si="1554"/>
        <v>0</v>
      </c>
      <c r="AZ675" s="277" t="b">
        <f t="shared" si="1554"/>
        <v>0</v>
      </c>
      <c r="BA675" s="277" t="b">
        <f t="shared" si="1554"/>
        <v>0</v>
      </c>
      <c r="BB675" s="277" t="b">
        <f t="shared" si="1554"/>
        <v>0</v>
      </c>
      <c r="BC675" s="277" t="b">
        <f t="shared" si="1554"/>
        <v>0</v>
      </c>
      <c r="BD675" s="277" t="b">
        <f t="shared" si="1554"/>
        <v>0</v>
      </c>
      <c r="BE675" s="277" t="b">
        <f t="shared" si="1554"/>
        <v>0</v>
      </c>
      <c r="BF675" s="277" t="b">
        <f t="shared" si="1554"/>
        <v>0</v>
      </c>
      <c r="BG675" s="277" t="b">
        <f t="shared" si="1554"/>
        <v>0</v>
      </c>
      <c r="BH675" s="277" t="b">
        <f t="shared" si="1554"/>
        <v>0</v>
      </c>
      <c r="BI675" s="277" t="b">
        <f t="shared" si="1554"/>
        <v>0</v>
      </c>
      <c r="BJ675" s="277" t="b">
        <f t="shared" si="1554"/>
        <v>0</v>
      </c>
      <c r="BK675" s="277" t="b">
        <f t="shared" si="1554"/>
        <v>0</v>
      </c>
      <c r="BL675" s="277" t="b">
        <f t="shared" si="1554"/>
        <v>0</v>
      </c>
      <c r="BM675" s="277" t="b">
        <f t="shared" si="1554"/>
        <v>0</v>
      </c>
      <c r="BN675" s="277" t="b">
        <f t="shared" si="1554"/>
        <v>0</v>
      </c>
      <c r="BO675" s="277" t="str">
        <f t="shared" si="1554"/>
        <v/>
      </c>
      <c r="BP675" s="277" t="str">
        <f t="shared" si="1554"/>
        <v/>
      </c>
      <c r="BQ675" s="277" t="str">
        <f t="shared" si="1554"/>
        <v/>
      </c>
      <c r="BR675" s="277" t="str">
        <f t="shared" ref="BR675:DN675" si="1555">IF(BR$17="","",IF(AND(BR$17&gt;=$D675,BR$17&lt;=$E675),$G$663/($E675-$D675+1)))</f>
        <v/>
      </c>
      <c r="BS675" s="277" t="str">
        <f t="shared" si="1555"/>
        <v/>
      </c>
      <c r="BT675" s="277" t="str">
        <f t="shared" si="1555"/>
        <v/>
      </c>
      <c r="BU675" s="277" t="str">
        <f t="shared" si="1555"/>
        <v/>
      </c>
      <c r="BV675" s="277" t="str">
        <f t="shared" si="1555"/>
        <v/>
      </c>
      <c r="BW675" s="277" t="str">
        <f t="shared" si="1555"/>
        <v/>
      </c>
      <c r="BX675" s="277" t="str">
        <f t="shared" si="1555"/>
        <v/>
      </c>
      <c r="BY675" s="277" t="str">
        <f t="shared" si="1555"/>
        <v/>
      </c>
      <c r="BZ675" s="277" t="str">
        <f t="shared" si="1555"/>
        <v/>
      </c>
      <c r="CA675" s="277" t="str">
        <f t="shared" si="1555"/>
        <v/>
      </c>
      <c r="CB675" s="277" t="str">
        <f t="shared" si="1555"/>
        <v/>
      </c>
      <c r="CC675" s="277" t="str">
        <f t="shared" si="1555"/>
        <v/>
      </c>
      <c r="CD675" s="277" t="str">
        <f t="shared" si="1555"/>
        <v/>
      </c>
      <c r="CE675" s="277" t="str">
        <f t="shared" si="1555"/>
        <v/>
      </c>
      <c r="CF675" s="277" t="str">
        <f t="shared" si="1555"/>
        <v/>
      </c>
      <c r="CG675" s="277" t="str">
        <f t="shared" si="1555"/>
        <v/>
      </c>
      <c r="CH675" s="277" t="str">
        <f t="shared" si="1555"/>
        <v/>
      </c>
      <c r="CI675" s="277" t="str">
        <f t="shared" si="1555"/>
        <v/>
      </c>
      <c r="CJ675" s="277" t="str">
        <f t="shared" si="1555"/>
        <v/>
      </c>
      <c r="CK675" s="277" t="str">
        <f t="shared" si="1555"/>
        <v/>
      </c>
      <c r="CL675" s="277" t="str">
        <f t="shared" si="1555"/>
        <v/>
      </c>
      <c r="CM675" s="277" t="str">
        <f t="shared" si="1555"/>
        <v/>
      </c>
      <c r="CN675" s="277" t="str">
        <f t="shared" si="1555"/>
        <v/>
      </c>
      <c r="CO675" s="277" t="str">
        <f t="shared" si="1555"/>
        <v/>
      </c>
      <c r="CP675" s="277" t="str">
        <f t="shared" si="1555"/>
        <v/>
      </c>
      <c r="CQ675" s="277" t="str">
        <f t="shared" si="1555"/>
        <v/>
      </c>
      <c r="CR675" s="277" t="str">
        <f t="shared" si="1555"/>
        <v/>
      </c>
      <c r="CS675" s="277" t="str">
        <f t="shared" si="1555"/>
        <v/>
      </c>
      <c r="CT675" s="277" t="str">
        <f t="shared" si="1555"/>
        <v/>
      </c>
      <c r="CU675" s="277" t="str">
        <f t="shared" si="1555"/>
        <v/>
      </c>
      <c r="CV675" s="277" t="str">
        <f t="shared" si="1555"/>
        <v/>
      </c>
      <c r="CW675" s="277" t="str">
        <f t="shared" si="1555"/>
        <v/>
      </c>
      <c r="CX675" s="277" t="str">
        <f t="shared" si="1555"/>
        <v/>
      </c>
      <c r="CY675" s="277" t="str">
        <f t="shared" si="1555"/>
        <v/>
      </c>
      <c r="CZ675" s="277" t="str">
        <f t="shared" si="1555"/>
        <v/>
      </c>
      <c r="DA675" s="277" t="str">
        <f t="shared" si="1555"/>
        <v/>
      </c>
      <c r="DB675" s="277" t="str">
        <f t="shared" si="1555"/>
        <v/>
      </c>
      <c r="DC675" s="277" t="str">
        <f t="shared" si="1555"/>
        <v/>
      </c>
      <c r="DD675" s="277" t="str">
        <f t="shared" si="1555"/>
        <v/>
      </c>
      <c r="DE675" s="277" t="str">
        <f t="shared" si="1555"/>
        <v/>
      </c>
      <c r="DF675" s="277" t="str">
        <f t="shared" si="1555"/>
        <v/>
      </c>
      <c r="DG675" s="277" t="str">
        <f t="shared" si="1555"/>
        <v/>
      </c>
      <c r="DH675" s="277" t="str">
        <f t="shared" si="1555"/>
        <v/>
      </c>
      <c r="DI675" s="277" t="str">
        <f t="shared" si="1555"/>
        <v/>
      </c>
      <c r="DJ675" s="277" t="str">
        <f t="shared" si="1555"/>
        <v/>
      </c>
      <c r="DK675" s="277" t="str">
        <f t="shared" si="1555"/>
        <v/>
      </c>
      <c r="DL675" s="277" t="str">
        <f t="shared" si="1555"/>
        <v/>
      </c>
      <c r="DM675" s="277" t="str">
        <f t="shared" si="1555"/>
        <v/>
      </c>
      <c r="DN675" s="277" t="str">
        <f t="shared" si="1555"/>
        <v/>
      </c>
      <c r="DO675" s="272">
        <f>SUM(F675:DN675)</f>
        <v>0</v>
      </c>
      <c r="DP675" s="50" t="s">
        <v>172</v>
      </c>
    </row>
    <row r="676" spans="1:120" s="29" customFormat="1" ht="15" customHeight="1">
      <c r="C676" s="140" t="str">
        <f>"Total "&amp;$C662</f>
        <v>Total Below Grade</v>
      </c>
      <c r="D676" s="270">
        <f>IF(D666="",0,D666)</f>
        <v>0</v>
      </c>
      <c r="E676" s="270">
        <f>IF(D668="",0,D668)</f>
        <v>0</v>
      </c>
      <c r="F676" s="278">
        <f t="shared" ref="F676:AK676" si="1556">IF(F$17="","",IF($E$671=0,SUM(F674:F675),IF(AND(F$17&gt;=$D676,F$17&lt;=$E676),$D$663/($E676-$D676+1),0)))</f>
        <v>0</v>
      </c>
      <c r="G676" s="278">
        <f t="shared" si="1556"/>
        <v>0</v>
      </c>
      <c r="H676" s="278">
        <f t="shared" si="1556"/>
        <v>0</v>
      </c>
      <c r="I676" s="278">
        <f t="shared" si="1556"/>
        <v>0</v>
      </c>
      <c r="J676" s="278">
        <f t="shared" si="1556"/>
        <v>0</v>
      </c>
      <c r="K676" s="278">
        <f t="shared" si="1556"/>
        <v>0</v>
      </c>
      <c r="L676" s="278">
        <f t="shared" si="1556"/>
        <v>0</v>
      </c>
      <c r="M676" s="278">
        <f t="shared" si="1556"/>
        <v>0</v>
      </c>
      <c r="N676" s="278">
        <f t="shared" si="1556"/>
        <v>0</v>
      </c>
      <c r="O676" s="278">
        <f t="shared" si="1556"/>
        <v>0</v>
      </c>
      <c r="P676" s="278">
        <f t="shared" si="1556"/>
        <v>0</v>
      </c>
      <c r="Q676" s="278">
        <f t="shared" si="1556"/>
        <v>0</v>
      </c>
      <c r="R676" s="278">
        <f t="shared" si="1556"/>
        <v>0</v>
      </c>
      <c r="S676" s="278">
        <f t="shared" si="1556"/>
        <v>0</v>
      </c>
      <c r="T676" s="278">
        <f t="shared" si="1556"/>
        <v>0</v>
      </c>
      <c r="U676" s="278">
        <f t="shared" si="1556"/>
        <v>0</v>
      </c>
      <c r="V676" s="278">
        <f t="shared" si="1556"/>
        <v>0</v>
      </c>
      <c r="W676" s="278">
        <f t="shared" si="1556"/>
        <v>0</v>
      </c>
      <c r="X676" s="278">
        <f t="shared" si="1556"/>
        <v>0</v>
      </c>
      <c r="Y676" s="278">
        <f t="shared" si="1556"/>
        <v>0</v>
      </c>
      <c r="Z676" s="278">
        <f t="shared" si="1556"/>
        <v>0</v>
      </c>
      <c r="AA676" s="278">
        <f t="shared" si="1556"/>
        <v>0</v>
      </c>
      <c r="AB676" s="278">
        <f t="shared" si="1556"/>
        <v>0</v>
      </c>
      <c r="AC676" s="278">
        <f t="shared" si="1556"/>
        <v>0</v>
      </c>
      <c r="AD676" s="278">
        <f t="shared" si="1556"/>
        <v>0</v>
      </c>
      <c r="AE676" s="278">
        <f t="shared" si="1556"/>
        <v>0</v>
      </c>
      <c r="AF676" s="278">
        <f t="shared" si="1556"/>
        <v>0</v>
      </c>
      <c r="AG676" s="278">
        <f t="shared" si="1556"/>
        <v>0</v>
      </c>
      <c r="AH676" s="278">
        <f t="shared" si="1556"/>
        <v>0</v>
      </c>
      <c r="AI676" s="278">
        <f t="shared" si="1556"/>
        <v>0</v>
      </c>
      <c r="AJ676" s="278">
        <f t="shared" si="1556"/>
        <v>0</v>
      </c>
      <c r="AK676" s="278">
        <f t="shared" si="1556"/>
        <v>0</v>
      </c>
      <c r="AL676" s="278">
        <f t="shared" ref="AL676:BQ676" si="1557">IF(AL$17="","",IF($E$671=0,SUM(AL674:AL675),IF(AND(AL$17&gt;=$D676,AL$17&lt;=$E676),$D$663/($E676-$D676+1),0)))</f>
        <v>0</v>
      </c>
      <c r="AM676" s="278">
        <f t="shared" si="1557"/>
        <v>0</v>
      </c>
      <c r="AN676" s="278">
        <f t="shared" si="1557"/>
        <v>0</v>
      </c>
      <c r="AO676" s="278">
        <f t="shared" si="1557"/>
        <v>0</v>
      </c>
      <c r="AP676" s="278">
        <f t="shared" si="1557"/>
        <v>0</v>
      </c>
      <c r="AQ676" s="278">
        <f t="shared" si="1557"/>
        <v>0</v>
      </c>
      <c r="AR676" s="278">
        <f t="shared" si="1557"/>
        <v>0</v>
      </c>
      <c r="AS676" s="278">
        <f t="shared" si="1557"/>
        <v>0</v>
      </c>
      <c r="AT676" s="278">
        <f t="shared" si="1557"/>
        <v>0</v>
      </c>
      <c r="AU676" s="278">
        <f t="shared" si="1557"/>
        <v>0</v>
      </c>
      <c r="AV676" s="278">
        <f t="shared" si="1557"/>
        <v>0</v>
      </c>
      <c r="AW676" s="278">
        <f t="shared" si="1557"/>
        <v>0</v>
      </c>
      <c r="AX676" s="278">
        <f t="shared" si="1557"/>
        <v>0</v>
      </c>
      <c r="AY676" s="278">
        <f t="shared" si="1557"/>
        <v>0</v>
      </c>
      <c r="AZ676" s="278">
        <f t="shared" si="1557"/>
        <v>0</v>
      </c>
      <c r="BA676" s="278">
        <f t="shared" si="1557"/>
        <v>0</v>
      </c>
      <c r="BB676" s="278">
        <f t="shared" si="1557"/>
        <v>0</v>
      </c>
      <c r="BC676" s="278">
        <f t="shared" si="1557"/>
        <v>0</v>
      </c>
      <c r="BD676" s="278">
        <f t="shared" si="1557"/>
        <v>0</v>
      </c>
      <c r="BE676" s="278">
        <f t="shared" si="1557"/>
        <v>0</v>
      </c>
      <c r="BF676" s="278">
        <f t="shared" si="1557"/>
        <v>0</v>
      </c>
      <c r="BG676" s="278">
        <f t="shared" si="1557"/>
        <v>0</v>
      </c>
      <c r="BH676" s="278">
        <f t="shared" si="1557"/>
        <v>0</v>
      </c>
      <c r="BI676" s="278">
        <f t="shared" si="1557"/>
        <v>0</v>
      </c>
      <c r="BJ676" s="278">
        <f t="shared" si="1557"/>
        <v>0</v>
      </c>
      <c r="BK676" s="278">
        <f t="shared" si="1557"/>
        <v>0</v>
      </c>
      <c r="BL676" s="278">
        <f t="shared" si="1557"/>
        <v>0</v>
      </c>
      <c r="BM676" s="278">
        <f t="shared" si="1557"/>
        <v>0</v>
      </c>
      <c r="BN676" s="278">
        <f t="shared" si="1557"/>
        <v>0</v>
      </c>
      <c r="BO676" s="278" t="str">
        <f t="shared" si="1557"/>
        <v/>
      </c>
      <c r="BP676" s="278" t="str">
        <f t="shared" si="1557"/>
        <v/>
      </c>
      <c r="BQ676" s="278" t="str">
        <f t="shared" si="1557"/>
        <v/>
      </c>
      <c r="BR676" s="278" t="str">
        <f t="shared" ref="BR676:CA676" si="1558">IF(BR$17="","",IF($E$671=0,SUM(BR674:BR675),IF(AND(BR$17&gt;=$D676,BR$17&lt;=$E676),$D$663/($E676-$D676+1),0)))</f>
        <v/>
      </c>
      <c r="BS676" s="278" t="str">
        <f t="shared" si="1558"/>
        <v/>
      </c>
      <c r="BT676" s="278" t="str">
        <f t="shared" si="1558"/>
        <v/>
      </c>
      <c r="BU676" s="278" t="str">
        <f t="shared" si="1558"/>
        <v/>
      </c>
      <c r="BV676" s="278" t="str">
        <f t="shared" si="1558"/>
        <v/>
      </c>
      <c r="BW676" s="278" t="str">
        <f t="shared" si="1558"/>
        <v/>
      </c>
      <c r="BX676" s="278" t="str">
        <f t="shared" si="1558"/>
        <v/>
      </c>
      <c r="BY676" s="278" t="str">
        <f t="shared" si="1558"/>
        <v/>
      </c>
      <c r="BZ676" s="278" t="str">
        <f t="shared" si="1558"/>
        <v/>
      </c>
      <c r="CA676" s="278" t="str">
        <f t="shared" si="1558"/>
        <v/>
      </c>
      <c r="CB676" s="278" t="str">
        <f t="shared" ref="CB676:DN676" si="1559">IF(CB$17="","",IF($E$671=0,SUM(CB674:CB675),IF(AND(CB$17&gt;=$D676,CB$17&lt;=$E676),$D$663/($E676-$D676+1),0)))</f>
        <v/>
      </c>
      <c r="CC676" s="278" t="str">
        <f t="shared" si="1559"/>
        <v/>
      </c>
      <c r="CD676" s="278" t="str">
        <f t="shared" si="1559"/>
        <v/>
      </c>
      <c r="CE676" s="278" t="str">
        <f t="shared" si="1559"/>
        <v/>
      </c>
      <c r="CF676" s="278" t="str">
        <f t="shared" si="1559"/>
        <v/>
      </c>
      <c r="CG676" s="278" t="str">
        <f t="shared" si="1559"/>
        <v/>
      </c>
      <c r="CH676" s="278" t="str">
        <f t="shared" si="1559"/>
        <v/>
      </c>
      <c r="CI676" s="278" t="str">
        <f t="shared" si="1559"/>
        <v/>
      </c>
      <c r="CJ676" s="278" t="str">
        <f t="shared" si="1559"/>
        <v/>
      </c>
      <c r="CK676" s="278" t="str">
        <f t="shared" si="1559"/>
        <v/>
      </c>
      <c r="CL676" s="278" t="str">
        <f t="shared" si="1559"/>
        <v/>
      </c>
      <c r="CM676" s="278" t="str">
        <f t="shared" si="1559"/>
        <v/>
      </c>
      <c r="CN676" s="278" t="str">
        <f t="shared" si="1559"/>
        <v/>
      </c>
      <c r="CO676" s="278" t="str">
        <f t="shared" si="1559"/>
        <v/>
      </c>
      <c r="CP676" s="278" t="str">
        <f t="shared" si="1559"/>
        <v/>
      </c>
      <c r="CQ676" s="278" t="str">
        <f t="shared" si="1559"/>
        <v/>
      </c>
      <c r="CR676" s="278" t="str">
        <f t="shared" si="1559"/>
        <v/>
      </c>
      <c r="CS676" s="278" t="str">
        <f t="shared" si="1559"/>
        <v/>
      </c>
      <c r="CT676" s="278" t="str">
        <f t="shared" si="1559"/>
        <v/>
      </c>
      <c r="CU676" s="278" t="str">
        <f t="shared" si="1559"/>
        <v/>
      </c>
      <c r="CV676" s="278" t="str">
        <f t="shared" si="1559"/>
        <v/>
      </c>
      <c r="CW676" s="278" t="str">
        <f t="shared" si="1559"/>
        <v/>
      </c>
      <c r="CX676" s="278" t="str">
        <f t="shared" si="1559"/>
        <v/>
      </c>
      <c r="CY676" s="278" t="str">
        <f t="shared" si="1559"/>
        <v/>
      </c>
      <c r="CZ676" s="278" t="str">
        <f t="shared" si="1559"/>
        <v/>
      </c>
      <c r="DA676" s="278" t="str">
        <f t="shared" si="1559"/>
        <v/>
      </c>
      <c r="DB676" s="278" t="str">
        <f t="shared" si="1559"/>
        <v/>
      </c>
      <c r="DC676" s="278" t="str">
        <f t="shared" si="1559"/>
        <v/>
      </c>
      <c r="DD676" s="278" t="str">
        <f t="shared" si="1559"/>
        <v/>
      </c>
      <c r="DE676" s="278" t="str">
        <f t="shared" si="1559"/>
        <v/>
      </c>
      <c r="DF676" s="278" t="str">
        <f t="shared" si="1559"/>
        <v/>
      </c>
      <c r="DG676" s="278" t="str">
        <f t="shared" si="1559"/>
        <v/>
      </c>
      <c r="DH676" s="278" t="str">
        <f t="shared" si="1559"/>
        <v/>
      </c>
      <c r="DI676" s="278" t="str">
        <f t="shared" si="1559"/>
        <v/>
      </c>
      <c r="DJ676" s="278" t="str">
        <f t="shared" si="1559"/>
        <v/>
      </c>
      <c r="DK676" s="278" t="str">
        <f t="shared" si="1559"/>
        <v/>
      </c>
      <c r="DL676" s="278" t="str">
        <f t="shared" si="1559"/>
        <v/>
      </c>
      <c r="DM676" s="278" t="str">
        <f t="shared" si="1559"/>
        <v/>
      </c>
      <c r="DN676" s="278" t="str">
        <f t="shared" si="1559"/>
        <v/>
      </c>
      <c r="DO676" s="56">
        <f>SUM(F676:DN676)</f>
        <v>0</v>
      </c>
      <c r="DP676" s="50" t="s">
        <v>172</v>
      </c>
    </row>
    <row r="677" spans="1:120" s="29" customFormat="1" ht="15" customHeight="1">
      <c r="C677" s="120"/>
      <c r="D677" s="242"/>
      <c r="E677" s="243"/>
      <c r="F677" s="242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50" t="s">
        <v>172</v>
      </c>
    </row>
    <row r="678" spans="1:120" s="29" customFormat="1" ht="15" customHeight="1">
      <c r="C678" s="120"/>
      <c r="D678" s="242"/>
      <c r="E678" s="243"/>
      <c r="F678" s="242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50" t="s">
        <v>172</v>
      </c>
    </row>
    <row r="679" spans="1:120" s="29" customFormat="1" ht="15" customHeight="1">
      <c r="C679" s="161" t="str">
        <f>C681</f>
        <v>Above Grade Approved</v>
      </c>
      <c r="D679" s="161"/>
      <c r="E679" s="161"/>
      <c r="F679" s="161"/>
      <c r="G679" s="161"/>
      <c r="H679" s="161"/>
      <c r="I679" s="161"/>
      <c r="J679" s="161"/>
      <c r="K679" s="161"/>
      <c r="L679" s="161"/>
      <c r="M679" s="161"/>
      <c r="N679" s="161"/>
      <c r="O679" s="161"/>
      <c r="P679" s="161"/>
      <c r="Q679" s="161"/>
      <c r="R679" s="161"/>
      <c r="S679" s="161"/>
      <c r="T679" s="161"/>
      <c r="U679" s="161"/>
      <c r="V679" s="161"/>
      <c r="W679" s="161"/>
      <c r="X679" s="161"/>
      <c r="Y679" s="161"/>
      <c r="Z679" s="161"/>
      <c r="AA679" s="161"/>
      <c r="AB679" s="161"/>
      <c r="AC679" s="161"/>
      <c r="AD679" s="161"/>
      <c r="AE679" s="161"/>
      <c r="AF679" s="161"/>
      <c r="AG679" s="161"/>
      <c r="AH679" s="161"/>
      <c r="AI679" s="161"/>
      <c r="AJ679" s="161"/>
      <c r="AK679" s="161"/>
      <c r="AL679" s="161"/>
      <c r="AM679" s="161"/>
      <c r="AN679" s="161"/>
      <c r="AO679" s="161"/>
      <c r="AP679" s="161"/>
      <c r="AQ679" s="161"/>
      <c r="AR679" s="161"/>
      <c r="AS679" s="161"/>
      <c r="AT679" s="161"/>
      <c r="AU679" s="161"/>
      <c r="AV679" s="161"/>
      <c r="AW679" s="161"/>
      <c r="AX679" s="161"/>
      <c r="AY679" s="161"/>
      <c r="AZ679" s="161"/>
      <c r="BA679" s="161"/>
      <c r="BB679" s="161"/>
      <c r="BC679" s="161"/>
      <c r="BD679" s="161"/>
      <c r="BE679" s="161"/>
      <c r="BF679" s="161"/>
      <c r="BG679" s="161"/>
      <c r="BH679" s="161"/>
      <c r="BI679" s="161"/>
      <c r="BJ679" s="161"/>
      <c r="BK679" s="161"/>
      <c r="BL679" s="161"/>
      <c r="BM679" s="161"/>
      <c r="BN679" s="161"/>
      <c r="BO679" s="161"/>
      <c r="BP679" s="161"/>
      <c r="BQ679" s="161"/>
      <c r="BR679" s="161"/>
      <c r="BS679" s="161"/>
      <c r="BT679" s="161"/>
      <c r="BU679" s="161"/>
      <c r="BV679" s="161"/>
      <c r="BW679" s="161"/>
      <c r="BX679" s="161"/>
      <c r="BY679" s="161"/>
      <c r="BZ679" s="161"/>
      <c r="CA679" s="161"/>
      <c r="CB679" s="161"/>
      <c r="CC679" s="161"/>
      <c r="CD679" s="161"/>
      <c r="CE679" s="161"/>
      <c r="CF679" s="161"/>
      <c r="CG679" s="161"/>
      <c r="CH679" s="161"/>
      <c r="CI679" s="161"/>
      <c r="CJ679" s="161"/>
      <c r="CK679" s="161"/>
      <c r="CL679" s="161"/>
      <c r="CM679" s="161"/>
      <c r="CN679" s="161"/>
      <c r="CO679" s="161"/>
      <c r="CP679" s="161"/>
      <c r="CQ679" s="161"/>
      <c r="CR679" s="161"/>
      <c r="CS679" s="161"/>
      <c r="CT679" s="161"/>
      <c r="CU679" s="161"/>
      <c r="CV679" s="161"/>
      <c r="CW679" s="161"/>
      <c r="CX679" s="161"/>
      <c r="CY679" s="161"/>
      <c r="CZ679" s="161"/>
      <c r="DA679" s="161"/>
      <c r="DB679" s="161"/>
      <c r="DC679" s="161"/>
      <c r="DD679" s="161"/>
      <c r="DE679" s="161"/>
      <c r="DF679" s="161"/>
      <c r="DG679" s="161"/>
      <c r="DH679" s="161"/>
      <c r="DI679" s="161"/>
      <c r="DJ679" s="161"/>
      <c r="DK679" s="161"/>
      <c r="DL679" s="161"/>
      <c r="DM679" s="161"/>
      <c r="DN679" s="161"/>
      <c r="DO679" s="161"/>
      <c r="DP679" s="50" t="s">
        <v>172</v>
      </c>
    </row>
    <row r="680" spans="1:120" s="29" customFormat="1" ht="15" customHeight="1">
      <c r="C680" s="120"/>
      <c r="D680" s="242"/>
      <c r="E680" s="243"/>
      <c r="F680" s="242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50" t="s">
        <v>172</v>
      </c>
    </row>
    <row r="681" spans="1:120" s="29" customFormat="1" ht="15" customHeight="1">
      <c r="A681" s="506"/>
      <c r="C681" s="326" t="s">
        <v>233</v>
      </c>
      <c r="D681" s="249" t="s">
        <v>296</v>
      </c>
      <c r="E681" s="249" t="s">
        <v>303</v>
      </c>
      <c r="F681" s="249" t="s">
        <v>295</v>
      </c>
      <c r="G681" s="249" t="s">
        <v>294</v>
      </c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50" t="s">
        <v>172</v>
      </c>
    </row>
    <row r="682" spans="1:120" s="29" customFormat="1" ht="15" customHeight="1">
      <c r="A682" s="506"/>
      <c r="C682" s="34" t="str">
        <f>C681&amp;" Cost"</f>
        <v>Above Grade Approved Cost</v>
      </c>
      <c r="D682" s="118">
        <f>IF($F$17="","",IF(E682="",G682+F682,E682))</f>
        <v>36100000</v>
      </c>
      <c r="F682" s="235">
        <v>36100000</v>
      </c>
      <c r="G682" s="235">
        <v>0</v>
      </c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50" t="s">
        <v>172</v>
      </c>
    </row>
    <row r="683" spans="1:120" s="29" customFormat="1" ht="15" customHeight="1">
      <c r="C683" s="29" t="s">
        <v>373</v>
      </c>
      <c r="D683" s="314">
        <f>Model!$N$1921</f>
        <v>1</v>
      </c>
      <c r="F683" s="314">
        <f>Model!$N$1921</f>
        <v>1</v>
      </c>
      <c r="G683" s="314">
        <f>Model!$N$1921</f>
        <v>1</v>
      </c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50" t="s">
        <v>172</v>
      </c>
    </row>
    <row r="684" spans="1:120" s="29" customFormat="1" ht="15" customHeight="1">
      <c r="C684" s="207" t="s">
        <v>367</v>
      </c>
      <c r="F684" s="39">
        <f>IFERROR(F682/$F$38, "n/a")</f>
        <v>255.98661211291775</v>
      </c>
      <c r="G684" s="39" t="str">
        <f>IFERROR(G682/$G$38, "n/a")</f>
        <v>n/a</v>
      </c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50" t="s">
        <v>172</v>
      </c>
    </row>
    <row r="685" spans="1:120" s="29" customFormat="1" ht="15" customHeight="1">
      <c r="C685" s="207"/>
      <c r="F685" s="302"/>
      <c r="G685" s="302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50" t="s">
        <v>172</v>
      </c>
    </row>
    <row r="686" spans="1:120" s="29" customFormat="1" ht="15" customHeight="1">
      <c r="C686" s="34" t="str">
        <f>C681&amp;" Start Period"</f>
        <v>Above Grade Approved Start Period</v>
      </c>
      <c r="D686" s="233">
        <f>MIN(F686:G686)</f>
        <v>4</v>
      </c>
      <c r="F686" s="282">
        <v>4</v>
      </c>
      <c r="G686" s="327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50" t="s">
        <v>172</v>
      </c>
    </row>
    <row r="687" spans="1:120" s="29" customFormat="1" ht="15" customHeight="1">
      <c r="C687" s="207" t="s">
        <v>13</v>
      </c>
      <c r="D687" s="206">
        <f>IF(D686="","",INDEX($F$16:$DP$17,1,MATCH(D686,$F$17:$DP$17,1)))</f>
        <v>42216</v>
      </c>
      <c r="F687" s="206">
        <f>IF(F686="","",INDEX($F$16:$DP$17,1,MATCH(F686,$F$17:$DP$17,1)))</f>
        <v>42216</v>
      </c>
      <c r="G687" s="206" t="str">
        <f>IF(G686="","",INDEX($F$16:$DP$17,1,MATCH(G686,$F$17:$DP$17,1)))</f>
        <v/>
      </c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50" t="s">
        <v>172</v>
      </c>
    </row>
    <row r="688" spans="1:120" s="29" customFormat="1" ht="15" customHeight="1">
      <c r="C688" s="34" t="str">
        <f>C681&amp;" End Period"</f>
        <v>Above Grade Approved End Period</v>
      </c>
      <c r="D688" s="233">
        <f>MAX(F688:G688)</f>
        <v>21</v>
      </c>
      <c r="F688" s="282">
        <v>21</v>
      </c>
      <c r="G688" s="327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50" t="s">
        <v>172</v>
      </c>
    </row>
    <row r="689" spans="3:120" s="29" customFormat="1" ht="15" customHeight="1">
      <c r="C689" s="207" t="s">
        <v>13</v>
      </c>
      <c r="D689" s="206">
        <f>IF(D688="","",INDEX($F$16:$DP$17,1,MATCH(D688,$F$17:$DP$17,1)))</f>
        <v>42735</v>
      </c>
      <c r="F689" s="206">
        <f>IF(F688="","",INDEX($F$16:$DP$17,1,MATCH(F688,$F$17:$DP$17,1)))</f>
        <v>42735</v>
      </c>
      <c r="G689" s="206" t="str">
        <f>IF(G688="","",INDEX($F$16:$DP$17,1,MATCH(G688,$F$17:$DP$17,1)))</f>
        <v/>
      </c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50" t="s">
        <v>172</v>
      </c>
    </row>
    <row r="690" spans="3:120" s="29" customFormat="1" ht="15" customHeight="1">
      <c r="D690" s="242"/>
      <c r="E690" s="243"/>
      <c r="F690" s="242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50" t="s">
        <v>172</v>
      </c>
    </row>
    <row r="691" spans="3:120" s="29" customFormat="1" ht="15" customHeight="1">
      <c r="C691" s="34" t="s">
        <v>300</v>
      </c>
      <c r="D691" s="281" t="s">
        <v>299</v>
      </c>
      <c r="E691" s="280">
        <f>IF(D691=F691,0,1)</f>
        <v>0</v>
      </c>
      <c r="F691" s="279" t="s">
        <v>299</v>
      </c>
      <c r="G691" s="279" t="s">
        <v>298</v>
      </c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50" t="s">
        <v>172</v>
      </c>
    </row>
    <row r="692" spans="3:120" s="29" customFormat="1" ht="15" customHeight="1">
      <c r="C692" s="34" t="s">
        <v>365</v>
      </c>
      <c r="D692" s="281" t="s">
        <v>309</v>
      </c>
      <c r="E692" s="280">
        <f>IF(D692=F692,0,1)</f>
        <v>1</v>
      </c>
      <c r="F692" s="279" t="s">
        <v>151</v>
      </c>
      <c r="G692" s="279" t="s">
        <v>309</v>
      </c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50" t="s">
        <v>172</v>
      </c>
    </row>
    <row r="693" spans="3:120" s="29" customFormat="1" ht="15" customHeight="1">
      <c r="C693" s="207"/>
      <c r="D693" s="242"/>
      <c r="E693" s="243"/>
      <c r="F693" s="242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50" t="s">
        <v>172</v>
      </c>
    </row>
    <row r="694" spans="3:120" s="29" customFormat="1" ht="15" customHeight="1">
      <c r="C694" s="29" t="str">
        <f>$F681&amp;" "&amp;$C681</f>
        <v>Phase A Above Grade Approved</v>
      </c>
      <c r="D694" s="274">
        <f>IF(F686="",0,F686)</f>
        <v>4</v>
      </c>
      <c r="E694" s="274">
        <f>IF(F688="",0,F688)</f>
        <v>21</v>
      </c>
      <c r="F694" s="121" t="b">
        <f t="shared" ref="F694:AK694" si="1560">IF(F$17="","",IF(AND(F$17&gt;=$D694,F$17&lt;=$E694),($F$682*$F$683)/($E694-$D694+1)))</f>
        <v>0</v>
      </c>
      <c r="G694" s="121" t="b">
        <f t="shared" si="1560"/>
        <v>0</v>
      </c>
      <c r="H694" s="121" t="b">
        <f t="shared" si="1560"/>
        <v>0</v>
      </c>
      <c r="I694" s="121" t="b">
        <f t="shared" si="1560"/>
        <v>0</v>
      </c>
      <c r="J694" s="121">
        <f t="shared" si="1560"/>
        <v>2005555.5555555555</v>
      </c>
      <c r="K694" s="121">
        <f t="shared" si="1560"/>
        <v>2005555.5555555555</v>
      </c>
      <c r="L694" s="121">
        <f t="shared" si="1560"/>
        <v>2005555.5555555555</v>
      </c>
      <c r="M694" s="121">
        <f t="shared" si="1560"/>
        <v>2005555.5555555555</v>
      </c>
      <c r="N694" s="121">
        <f t="shared" si="1560"/>
        <v>2005555.5555555555</v>
      </c>
      <c r="O694" s="121">
        <f t="shared" si="1560"/>
        <v>2005555.5555555555</v>
      </c>
      <c r="P694" s="121">
        <f t="shared" si="1560"/>
        <v>2005555.5555555555</v>
      </c>
      <c r="Q694" s="121">
        <f t="shared" si="1560"/>
        <v>2005555.5555555555</v>
      </c>
      <c r="R694" s="121">
        <f t="shared" si="1560"/>
        <v>2005555.5555555555</v>
      </c>
      <c r="S694" s="121">
        <f t="shared" si="1560"/>
        <v>2005555.5555555555</v>
      </c>
      <c r="T694" s="121">
        <f t="shared" si="1560"/>
        <v>2005555.5555555555</v>
      </c>
      <c r="U694" s="121">
        <f t="shared" si="1560"/>
        <v>2005555.5555555555</v>
      </c>
      <c r="V694" s="121">
        <f t="shared" si="1560"/>
        <v>2005555.5555555555</v>
      </c>
      <c r="W694" s="121">
        <f t="shared" si="1560"/>
        <v>2005555.5555555555</v>
      </c>
      <c r="X694" s="121">
        <f t="shared" si="1560"/>
        <v>2005555.5555555555</v>
      </c>
      <c r="Y694" s="121">
        <f t="shared" si="1560"/>
        <v>2005555.5555555555</v>
      </c>
      <c r="Z694" s="121">
        <f t="shared" si="1560"/>
        <v>2005555.5555555555</v>
      </c>
      <c r="AA694" s="121">
        <f t="shared" si="1560"/>
        <v>2005555.5555555555</v>
      </c>
      <c r="AB694" s="121" t="b">
        <f t="shared" si="1560"/>
        <v>0</v>
      </c>
      <c r="AC694" s="121" t="b">
        <f t="shared" si="1560"/>
        <v>0</v>
      </c>
      <c r="AD694" s="121" t="b">
        <f t="shared" si="1560"/>
        <v>0</v>
      </c>
      <c r="AE694" s="121" t="b">
        <f t="shared" si="1560"/>
        <v>0</v>
      </c>
      <c r="AF694" s="121" t="b">
        <f t="shared" si="1560"/>
        <v>0</v>
      </c>
      <c r="AG694" s="121" t="b">
        <f t="shared" si="1560"/>
        <v>0</v>
      </c>
      <c r="AH694" s="121" t="b">
        <f t="shared" si="1560"/>
        <v>0</v>
      </c>
      <c r="AI694" s="121" t="b">
        <f t="shared" si="1560"/>
        <v>0</v>
      </c>
      <c r="AJ694" s="121" t="b">
        <f t="shared" si="1560"/>
        <v>0</v>
      </c>
      <c r="AK694" s="121" t="b">
        <f t="shared" si="1560"/>
        <v>0</v>
      </c>
      <c r="AL694" s="121" t="b">
        <f t="shared" ref="AL694:BQ694" si="1561">IF(AL$17="","",IF(AND(AL$17&gt;=$D694,AL$17&lt;=$E694),($F$682*$F$683)/($E694-$D694+1)))</f>
        <v>0</v>
      </c>
      <c r="AM694" s="121" t="b">
        <f t="shared" si="1561"/>
        <v>0</v>
      </c>
      <c r="AN694" s="121" t="b">
        <f t="shared" si="1561"/>
        <v>0</v>
      </c>
      <c r="AO694" s="121" t="b">
        <f t="shared" si="1561"/>
        <v>0</v>
      </c>
      <c r="AP694" s="121" t="b">
        <f t="shared" si="1561"/>
        <v>0</v>
      </c>
      <c r="AQ694" s="121" t="b">
        <f t="shared" si="1561"/>
        <v>0</v>
      </c>
      <c r="AR694" s="121" t="b">
        <f t="shared" si="1561"/>
        <v>0</v>
      </c>
      <c r="AS694" s="121" t="b">
        <f t="shared" si="1561"/>
        <v>0</v>
      </c>
      <c r="AT694" s="121" t="b">
        <f t="shared" si="1561"/>
        <v>0</v>
      </c>
      <c r="AU694" s="121" t="b">
        <f t="shared" si="1561"/>
        <v>0</v>
      </c>
      <c r="AV694" s="121" t="b">
        <f t="shared" si="1561"/>
        <v>0</v>
      </c>
      <c r="AW694" s="121" t="b">
        <f t="shared" si="1561"/>
        <v>0</v>
      </c>
      <c r="AX694" s="121" t="b">
        <f t="shared" si="1561"/>
        <v>0</v>
      </c>
      <c r="AY694" s="121" t="b">
        <f t="shared" si="1561"/>
        <v>0</v>
      </c>
      <c r="AZ694" s="121" t="b">
        <f t="shared" si="1561"/>
        <v>0</v>
      </c>
      <c r="BA694" s="121" t="b">
        <f t="shared" si="1561"/>
        <v>0</v>
      </c>
      <c r="BB694" s="121" t="b">
        <f t="shared" si="1561"/>
        <v>0</v>
      </c>
      <c r="BC694" s="121" t="b">
        <f t="shared" si="1561"/>
        <v>0</v>
      </c>
      <c r="BD694" s="121" t="b">
        <f t="shared" si="1561"/>
        <v>0</v>
      </c>
      <c r="BE694" s="121" t="b">
        <f t="shared" si="1561"/>
        <v>0</v>
      </c>
      <c r="BF694" s="121" t="b">
        <f t="shared" si="1561"/>
        <v>0</v>
      </c>
      <c r="BG694" s="121" t="b">
        <f t="shared" si="1561"/>
        <v>0</v>
      </c>
      <c r="BH694" s="121" t="b">
        <f t="shared" si="1561"/>
        <v>0</v>
      </c>
      <c r="BI694" s="121" t="b">
        <f t="shared" si="1561"/>
        <v>0</v>
      </c>
      <c r="BJ694" s="121" t="b">
        <f t="shared" si="1561"/>
        <v>0</v>
      </c>
      <c r="BK694" s="121" t="b">
        <f t="shared" si="1561"/>
        <v>0</v>
      </c>
      <c r="BL694" s="121" t="b">
        <f t="shared" si="1561"/>
        <v>0</v>
      </c>
      <c r="BM694" s="121" t="b">
        <f t="shared" si="1561"/>
        <v>0</v>
      </c>
      <c r="BN694" s="121" t="b">
        <f t="shared" si="1561"/>
        <v>0</v>
      </c>
      <c r="BO694" s="121" t="str">
        <f t="shared" si="1561"/>
        <v/>
      </c>
      <c r="BP694" s="121" t="str">
        <f t="shared" si="1561"/>
        <v/>
      </c>
      <c r="BQ694" s="121" t="str">
        <f t="shared" si="1561"/>
        <v/>
      </c>
      <c r="BR694" s="121" t="str">
        <f t="shared" ref="BR694:DN694" si="1562">IF(BR$17="","",IF(AND(BR$17&gt;=$D694,BR$17&lt;=$E694),($F$682*$F$683)/($E694-$D694+1)))</f>
        <v/>
      </c>
      <c r="BS694" s="121" t="str">
        <f t="shared" si="1562"/>
        <v/>
      </c>
      <c r="BT694" s="121" t="str">
        <f t="shared" si="1562"/>
        <v/>
      </c>
      <c r="BU694" s="121" t="str">
        <f t="shared" si="1562"/>
        <v/>
      </c>
      <c r="BV694" s="121" t="str">
        <f t="shared" si="1562"/>
        <v/>
      </c>
      <c r="BW694" s="121" t="str">
        <f t="shared" si="1562"/>
        <v/>
      </c>
      <c r="BX694" s="121" t="str">
        <f t="shared" si="1562"/>
        <v/>
      </c>
      <c r="BY694" s="121" t="str">
        <f t="shared" si="1562"/>
        <v/>
      </c>
      <c r="BZ694" s="121" t="str">
        <f t="shared" si="1562"/>
        <v/>
      </c>
      <c r="CA694" s="121" t="str">
        <f t="shared" si="1562"/>
        <v/>
      </c>
      <c r="CB694" s="121" t="str">
        <f t="shared" si="1562"/>
        <v/>
      </c>
      <c r="CC694" s="121" t="str">
        <f t="shared" si="1562"/>
        <v/>
      </c>
      <c r="CD694" s="121" t="str">
        <f t="shared" si="1562"/>
        <v/>
      </c>
      <c r="CE694" s="121" t="str">
        <f t="shared" si="1562"/>
        <v/>
      </c>
      <c r="CF694" s="121" t="str">
        <f t="shared" si="1562"/>
        <v/>
      </c>
      <c r="CG694" s="121" t="str">
        <f t="shared" si="1562"/>
        <v/>
      </c>
      <c r="CH694" s="121" t="str">
        <f t="shared" si="1562"/>
        <v/>
      </c>
      <c r="CI694" s="121" t="str">
        <f t="shared" si="1562"/>
        <v/>
      </c>
      <c r="CJ694" s="121" t="str">
        <f t="shared" si="1562"/>
        <v/>
      </c>
      <c r="CK694" s="121" t="str">
        <f t="shared" si="1562"/>
        <v/>
      </c>
      <c r="CL694" s="121" t="str">
        <f t="shared" si="1562"/>
        <v/>
      </c>
      <c r="CM694" s="121" t="str">
        <f t="shared" si="1562"/>
        <v/>
      </c>
      <c r="CN694" s="121" t="str">
        <f t="shared" si="1562"/>
        <v/>
      </c>
      <c r="CO694" s="121" t="str">
        <f t="shared" si="1562"/>
        <v/>
      </c>
      <c r="CP694" s="121" t="str">
        <f t="shared" si="1562"/>
        <v/>
      </c>
      <c r="CQ694" s="121" t="str">
        <f t="shared" si="1562"/>
        <v/>
      </c>
      <c r="CR694" s="121" t="str">
        <f t="shared" si="1562"/>
        <v/>
      </c>
      <c r="CS694" s="121" t="str">
        <f t="shared" si="1562"/>
        <v/>
      </c>
      <c r="CT694" s="121" t="str">
        <f t="shared" si="1562"/>
        <v/>
      </c>
      <c r="CU694" s="121" t="str">
        <f t="shared" si="1562"/>
        <v/>
      </c>
      <c r="CV694" s="121" t="str">
        <f t="shared" si="1562"/>
        <v/>
      </c>
      <c r="CW694" s="121" t="str">
        <f t="shared" si="1562"/>
        <v/>
      </c>
      <c r="CX694" s="121" t="str">
        <f t="shared" si="1562"/>
        <v/>
      </c>
      <c r="CY694" s="121" t="str">
        <f t="shared" si="1562"/>
        <v/>
      </c>
      <c r="CZ694" s="121" t="str">
        <f t="shared" si="1562"/>
        <v/>
      </c>
      <c r="DA694" s="121" t="str">
        <f t="shared" si="1562"/>
        <v/>
      </c>
      <c r="DB694" s="121" t="str">
        <f t="shared" si="1562"/>
        <v/>
      </c>
      <c r="DC694" s="121" t="str">
        <f t="shared" si="1562"/>
        <v/>
      </c>
      <c r="DD694" s="121" t="str">
        <f t="shared" si="1562"/>
        <v/>
      </c>
      <c r="DE694" s="121" t="str">
        <f t="shared" si="1562"/>
        <v/>
      </c>
      <c r="DF694" s="121" t="str">
        <f t="shared" si="1562"/>
        <v/>
      </c>
      <c r="DG694" s="121" t="str">
        <f t="shared" si="1562"/>
        <v/>
      </c>
      <c r="DH694" s="121" t="str">
        <f t="shared" si="1562"/>
        <v/>
      </c>
      <c r="DI694" s="121" t="str">
        <f t="shared" si="1562"/>
        <v/>
      </c>
      <c r="DJ694" s="121" t="str">
        <f t="shared" si="1562"/>
        <v/>
      </c>
      <c r="DK694" s="121" t="str">
        <f t="shared" si="1562"/>
        <v/>
      </c>
      <c r="DL694" s="121" t="str">
        <f t="shared" si="1562"/>
        <v/>
      </c>
      <c r="DM694" s="121" t="str">
        <f t="shared" si="1562"/>
        <v/>
      </c>
      <c r="DN694" s="121" t="str">
        <f t="shared" si="1562"/>
        <v/>
      </c>
      <c r="DO694" s="56">
        <f>SUM(F694:DN694)</f>
        <v>36100000</v>
      </c>
      <c r="DP694" s="50" t="s">
        <v>172</v>
      </c>
    </row>
    <row r="695" spans="3:120" s="29" customFormat="1" ht="15" customHeight="1">
      <c r="C695" s="29" t="str">
        <f>$G681&amp;" "&amp;$C681</f>
        <v>Phase B Above Grade Approved</v>
      </c>
      <c r="D695" s="273">
        <f>IF(G686="",0,G686)</f>
        <v>0</v>
      </c>
      <c r="E695" s="273">
        <f>IF(G688="",0,G688)</f>
        <v>0</v>
      </c>
      <c r="F695" s="277">
        <f t="shared" ref="F695:AK695" si="1563">IF(F$17="","",IF(AND(F$17&gt;=$D695,F$17&lt;=$E695),($G$682*$G$683)/($E695-$D695+1)))</f>
        <v>0</v>
      </c>
      <c r="G695" s="277" t="b">
        <f t="shared" si="1563"/>
        <v>0</v>
      </c>
      <c r="H695" s="277" t="b">
        <f t="shared" si="1563"/>
        <v>0</v>
      </c>
      <c r="I695" s="277" t="b">
        <f t="shared" si="1563"/>
        <v>0</v>
      </c>
      <c r="J695" s="277" t="b">
        <f t="shared" si="1563"/>
        <v>0</v>
      </c>
      <c r="K695" s="277" t="b">
        <f t="shared" si="1563"/>
        <v>0</v>
      </c>
      <c r="L695" s="277" t="b">
        <f t="shared" si="1563"/>
        <v>0</v>
      </c>
      <c r="M695" s="277" t="b">
        <f t="shared" si="1563"/>
        <v>0</v>
      </c>
      <c r="N695" s="277" t="b">
        <f t="shared" si="1563"/>
        <v>0</v>
      </c>
      <c r="O695" s="277" t="b">
        <f t="shared" si="1563"/>
        <v>0</v>
      </c>
      <c r="P695" s="277" t="b">
        <f t="shared" si="1563"/>
        <v>0</v>
      </c>
      <c r="Q695" s="277" t="b">
        <f t="shared" si="1563"/>
        <v>0</v>
      </c>
      <c r="R695" s="277" t="b">
        <f t="shared" si="1563"/>
        <v>0</v>
      </c>
      <c r="S695" s="277" t="b">
        <f t="shared" si="1563"/>
        <v>0</v>
      </c>
      <c r="T695" s="277" t="b">
        <f t="shared" si="1563"/>
        <v>0</v>
      </c>
      <c r="U695" s="277" t="b">
        <f t="shared" si="1563"/>
        <v>0</v>
      </c>
      <c r="V695" s="277" t="b">
        <f t="shared" si="1563"/>
        <v>0</v>
      </c>
      <c r="W695" s="277" t="b">
        <f t="shared" si="1563"/>
        <v>0</v>
      </c>
      <c r="X695" s="277" t="b">
        <f t="shared" si="1563"/>
        <v>0</v>
      </c>
      <c r="Y695" s="277" t="b">
        <f t="shared" si="1563"/>
        <v>0</v>
      </c>
      <c r="Z695" s="277" t="b">
        <f t="shared" si="1563"/>
        <v>0</v>
      </c>
      <c r="AA695" s="277" t="b">
        <f t="shared" si="1563"/>
        <v>0</v>
      </c>
      <c r="AB695" s="277" t="b">
        <f t="shared" si="1563"/>
        <v>0</v>
      </c>
      <c r="AC695" s="277" t="b">
        <f t="shared" si="1563"/>
        <v>0</v>
      </c>
      <c r="AD695" s="277" t="b">
        <f t="shared" si="1563"/>
        <v>0</v>
      </c>
      <c r="AE695" s="277" t="b">
        <f t="shared" si="1563"/>
        <v>0</v>
      </c>
      <c r="AF695" s="277" t="b">
        <f t="shared" si="1563"/>
        <v>0</v>
      </c>
      <c r="AG695" s="277" t="b">
        <f t="shared" si="1563"/>
        <v>0</v>
      </c>
      <c r="AH695" s="277" t="b">
        <f t="shared" si="1563"/>
        <v>0</v>
      </c>
      <c r="AI695" s="277" t="b">
        <f t="shared" si="1563"/>
        <v>0</v>
      </c>
      <c r="AJ695" s="277" t="b">
        <f t="shared" si="1563"/>
        <v>0</v>
      </c>
      <c r="AK695" s="277" t="b">
        <f t="shared" si="1563"/>
        <v>0</v>
      </c>
      <c r="AL695" s="277" t="b">
        <f t="shared" ref="AL695:BQ695" si="1564">IF(AL$17="","",IF(AND(AL$17&gt;=$D695,AL$17&lt;=$E695),($G$682*$G$683)/($E695-$D695+1)))</f>
        <v>0</v>
      </c>
      <c r="AM695" s="277" t="b">
        <f t="shared" si="1564"/>
        <v>0</v>
      </c>
      <c r="AN695" s="277" t="b">
        <f t="shared" si="1564"/>
        <v>0</v>
      </c>
      <c r="AO695" s="277" t="b">
        <f t="shared" si="1564"/>
        <v>0</v>
      </c>
      <c r="AP695" s="277" t="b">
        <f t="shared" si="1564"/>
        <v>0</v>
      </c>
      <c r="AQ695" s="277" t="b">
        <f t="shared" si="1564"/>
        <v>0</v>
      </c>
      <c r="AR695" s="277" t="b">
        <f t="shared" si="1564"/>
        <v>0</v>
      </c>
      <c r="AS695" s="277" t="b">
        <f t="shared" si="1564"/>
        <v>0</v>
      </c>
      <c r="AT695" s="277" t="b">
        <f t="shared" si="1564"/>
        <v>0</v>
      </c>
      <c r="AU695" s="277" t="b">
        <f t="shared" si="1564"/>
        <v>0</v>
      </c>
      <c r="AV695" s="277" t="b">
        <f t="shared" si="1564"/>
        <v>0</v>
      </c>
      <c r="AW695" s="277" t="b">
        <f t="shared" si="1564"/>
        <v>0</v>
      </c>
      <c r="AX695" s="277" t="b">
        <f t="shared" si="1564"/>
        <v>0</v>
      </c>
      <c r="AY695" s="277" t="b">
        <f t="shared" si="1564"/>
        <v>0</v>
      </c>
      <c r="AZ695" s="277" t="b">
        <f t="shared" si="1564"/>
        <v>0</v>
      </c>
      <c r="BA695" s="277" t="b">
        <f t="shared" si="1564"/>
        <v>0</v>
      </c>
      <c r="BB695" s="277" t="b">
        <f t="shared" si="1564"/>
        <v>0</v>
      </c>
      <c r="BC695" s="277" t="b">
        <f t="shared" si="1564"/>
        <v>0</v>
      </c>
      <c r="BD695" s="277" t="b">
        <f t="shared" si="1564"/>
        <v>0</v>
      </c>
      <c r="BE695" s="277" t="b">
        <f t="shared" si="1564"/>
        <v>0</v>
      </c>
      <c r="BF695" s="277" t="b">
        <f t="shared" si="1564"/>
        <v>0</v>
      </c>
      <c r="BG695" s="277" t="b">
        <f t="shared" si="1564"/>
        <v>0</v>
      </c>
      <c r="BH695" s="277" t="b">
        <f t="shared" si="1564"/>
        <v>0</v>
      </c>
      <c r="BI695" s="277" t="b">
        <f t="shared" si="1564"/>
        <v>0</v>
      </c>
      <c r="BJ695" s="277" t="b">
        <f t="shared" si="1564"/>
        <v>0</v>
      </c>
      <c r="BK695" s="277" t="b">
        <f t="shared" si="1564"/>
        <v>0</v>
      </c>
      <c r="BL695" s="277" t="b">
        <f t="shared" si="1564"/>
        <v>0</v>
      </c>
      <c r="BM695" s="277" t="b">
        <f t="shared" si="1564"/>
        <v>0</v>
      </c>
      <c r="BN695" s="277" t="b">
        <f t="shared" si="1564"/>
        <v>0</v>
      </c>
      <c r="BO695" s="277" t="str">
        <f t="shared" si="1564"/>
        <v/>
      </c>
      <c r="BP695" s="277" t="str">
        <f t="shared" si="1564"/>
        <v/>
      </c>
      <c r="BQ695" s="277" t="str">
        <f t="shared" si="1564"/>
        <v/>
      </c>
      <c r="BR695" s="277" t="str">
        <f t="shared" ref="BR695:DN695" si="1565">IF(BR$17="","",IF(AND(BR$17&gt;=$D695,BR$17&lt;=$E695),($G$682*$G$683)/($E695-$D695+1)))</f>
        <v/>
      </c>
      <c r="BS695" s="277" t="str">
        <f t="shared" si="1565"/>
        <v/>
      </c>
      <c r="BT695" s="277" t="str">
        <f t="shared" si="1565"/>
        <v/>
      </c>
      <c r="BU695" s="277" t="str">
        <f t="shared" si="1565"/>
        <v/>
      </c>
      <c r="BV695" s="277" t="str">
        <f t="shared" si="1565"/>
        <v/>
      </c>
      <c r="BW695" s="277" t="str">
        <f t="shared" si="1565"/>
        <v/>
      </c>
      <c r="BX695" s="277" t="str">
        <f t="shared" si="1565"/>
        <v/>
      </c>
      <c r="BY695" s="277" t="str">
        <f t="shared" si="1565"/>
        <v/>
      </c>
      <c r="BZ695" s="277" t="str">
        <f t="shared" si="1565"/>
        <v/>
      </c>
      <c r="CA695" s="277" t="str">
        <f t="shared" si="1565"/>
        <v/>
      </c>
      <c r="CB695" s="277" t="str">
        <f t="shared" si="1565"/>
        <v/>
      </c>
      <c r="CC695" s="277" t="str">
        <f t="shared" si="1565"/>
        <v/>
      </c>
      <c r="CD695" s="277" t="str">
        <f t="shared" si="1565"/>
        <v/>
      </c>
      <c r="CE695" s="277" t="str">
        <f t="shared" si="1565"/>
        <v/>
      </c>
      <c r="CF695" s="277" t="str">
        <f t="shared" si="1565"/>
        <v/>
      </c>
      <c r="CG695" s="277" t="str">
        <f t="shared" si="1565"/>
        <v/>
      </c>
      <c r="CH695" s="277" t="str">
        <f t="shared" si="1565"/>
        <v/>
      </c>
      <c r="CI695" s="277" t="str">
        <f t="shared" si="1565"/>
        <v/>
      </c>
      <c r="CJ695" s="277" t="str">
        <f t="shared" si="1565"/>
        <v/>
      </c>
      <c r="CK695" s="277" t="str">
        <f t="shared" si="1565"/>
        <v/>
      </c>
      <c r="CL695" s="277" t="str">
        <f t="shared" si="1565"/>
        <v/>
      </c>
      <c r="CM695" s="277" t="str">
        <f t="shared" si="1565"/>
        <v/>
      </c>
      <c r="CN695" s="277" t="str">
        <f t="shared" si="1565"/>
        <v/>
      </c>
      <c r="CO695" s="277" t="str">
        <f t="shared" si="1565"/>
        <v/>
      </c>
      <c r="CP695" s="277" t="str">
        <f t="shared" si="1565"/>
        <v/>
      </c>
      <c r="CQ695" s="277" t="str">
        <f t="shared" si="1565"/>
        <v/>
      </c>
      <c r="CR695" s="277" t="str">
        <f t="shared" si="1565"/>
        <v/>
      </c>
      <c r="CS695" s="277" t="str">
        <f t="shared" si="1565"/>
        <v/>
      </c>
      <c r="CT695" s="277" t="str">
        <f t="shared" si="1565"/>
        <v/>
      </c>
      <c r="CU695" s="277" t="str">
        <f t="shared" si="1565"/>
        <v/>
      </c>
      <c r="CV695" s="277" t="str">
        <f t="shared" si="1565"/>
        <v/>
      </c>
      <c r="CW695" s="277" t="str">
        <f t="shared" si="1565"/>
        <v/>
      </c>
      <c r="CX695" s="277" t="str">
        <f t="shared" si="1565"/>
        <v/>
      </c>
      <c r="CY695" s="277" t="str">
        <f t="shared" si="1565"/>
        <v/>
      </c>
      <c r="CZ695" s="277" t="str">
        <f t="shared" si="1565"/>
        <v/>
      </c>
      <c r="DA695" s="277" t="str">
        <f t="shared" si="1565"/>
        <v/>
      </c>
      <c r="DB695" s="277" t="str">
        <f t="shared" si="1565"/>
        <v/>
      </c>
      <c r="DC695" s="277" t="str">
        <f t="shared" si="1565"/>
        <v/>
      </c>
      <c r="DD695" s="277" t="str">
        <f t="shared" si="1565"/>
        <v/>
      </c>
      <c r="DE695" s="277" t="str">
        <f t="shared" si="1565"/>
        <v/>
      </c>
      <c r="DF695" s="277" t="str">
        <f t="shared" si="1565"/>
        <v/>
      </c>
      <c r="DG695" s="277" t="str">
        <f t="shared" si="1565"/>
        <v/>
      </c>
      <c r="DH695" s="277" t="str">
        <f t="shared" si="1565"/>
        <v/>
      </c>
      <c r="DI695" s="277" t="str">
        <f t="shared" si="1565"/>
        <v/>
      </c>
      <c r="DJ695" s="277" t="str">
        <f t="shared" si="1565"/>
        <v/>
      </c>
      <c r="DK695" s="277" t="str">
        <f t="shared" si="1565"/>
        <v/>
      </c>
      <c r="DL695" s="277" t="str">
        <f t="shared" si="1565"/>
        <v/>
      </c>
      <c r="DM695" s="277" t="str">
        <f t="shared" si="1565"/>
        <v/>
      </c>
      <c r="DN695" s="277" t="str">
        <f t="shared" si="1565"/>
        <v/>
      </c>
      <c r="DO695" s="272">
        <f>SUM(F695:DN695)</f>
        <v>0</v>
      </c>
      <c r="DP695" s="50" t="s">
        <v>172</v>
      </c>
    </row>
    <row r="696" spans="3:120" s="29" customFormat="1" ht="15" customHeight="1">
      <c r="C696" s="140" t="str">
        <f>"Total "&amp;$C681</f>
        <v>Total Above Grade Approved</v>
      </c>
      <c r="D696" s="270">
        <f>IF(D686="",0,D686)</f>
        <v>4</v>
      </c>
      <c r="E696" s="270">
        <f>IF(D688="",0,D688)</f>
        <v>21</v>
      </c>
      <c r="F696" s="278">
        <f>IF(F$17="","",IF($E$691=0,SUM(F694:F695),IF(AND(F$17&gt;=$D696,F$17&lt;=$E696),($D$682*$D$683)/($E696-$D696+1),0)))</f>
        <v>0</v>
      </c>
      <c r="G696" s="278">
        <f t="shared" ref="G696:J696" si="1566">IF(G$17="","",IF($E$691=0,SUM(G694:G695),IF(AND(G$17&gt;=$D696,G$17&lt;=$E696),($D$682*$D$683)/($E696-$D696+1),0)))</f>
        <v>0</v>
      </c>
      <c r="H696" s="278">
        <f t="shared" si="1566"/>
        <v>0</v>
      </c>
      <c r="I696" s="278">
        <f t="shared" si="1566"/>
        <v>0</v>
      </c>
      <c r="J696" s="278">
        <f t="shared" si="1566"/>
        <v>2005555.5555555555</v>
      </c>
      <c r="K696" s="278">
        <f t="shared" ref="K696" si="1567">IF(K$17="","",IF($E$691=0,SUM(K694:K695),IF(AND(K$17&gt;=$D696,K$17&lt;=$E696),($D$682*$D$683)/($E696-$D696+1),0)))</f>
        <v>2005555.5555555555</v>
      </c>
      <c r="L696" s="278">
        <f t="shared" ref="L696" si="1568">IF(L$17="","",IF($E$691=0,SUM(L694:L695),IF(AND(L$17&gt;=$D696,L$17&lt;=$E696),($D$682*$D$683)/($E696-$D696+1),0)))</f>
        <v>2005555.5555555555</v>
      </c>
      <c r="M696" s="278">
        <f t="shared" ref="M696" si="1569">IF(M$17="","",IF($E$691=0,SUM(M694:M695),IF(AND(M$17&gt;=$D696,M$17&lt;=$E696),($D$682*$D$683)/($E696-$D696+1),0)))</f>
        <v>2005555.5555555555</v>
      </c>
      <c r="N696" s="278">
        <f t="shared" ref="N696" si="1570">IF(N$17="","",IF($E$691=0,SUM(N694:N695),IF(AND(N$17&gt;=$D696,N$17&lt;=$E696),($D$682*$D$683)/($E696-$D696+1),0)))</f>
        <v>2005555.5555555555</v>
      </c>
      <c r="O696" s="278">
        <f t="shared" ref="O696" si="1571">IF(O$17="","",IF($E$691=0,SUM(O694:O695),IF(AND(O$17&gt;=$D696,O$17&lt;=$E696),($D$682*$D$683)/($E696-$D696+1),0)))</f>
        <v>2005555.5555555555</v>
      </c>
      <c r="P696" s="278">
        <f t="shared" ref="P696" si="1572">IF(P$17="","",IF($E$691=0,SUM(P694:P695),IF(AND(P$17&gt;=$D696,P$17&lt;=$E696),($D$682*$D$683)/($E696-$D696+1),0)))</f>
        <v>2005555.5555555555</v>
      </c>
      <c r="Q696" s="278">
        <f t="shared" ref="Q696" si="1573">IF(Q$17="","",IF($E$691=0,SUM(Q694:Q695),IF(AND(Q$17&gt;=$D696,Q$17&lt;=$E696),($D$682*$D$683)/($E696-$D696+1),0)))</f>
        <v>2005555.5555555555</v>
      </c>
      <c r="R696" s="278">
        <f t="shared" ref="R696" si="1574">IF(R$17="","",IF($E$691=0,SUM(R694:R695),IF(AND(R$17&gt;=$D696,R$17&lt;=$E696),($D$682*$D$683)/($E696-$D696+1),0)))</f>
        <v>2005555.5555555555</v>
      </c>
      <c r="S696" s="278">
        <f t="shared" ref="S696" si="1575">IF(S$17="","",IF($E$691=0,SUM(S694:S695),IF(AND(S$17&gt;=$D696,S$17&lt;=$E696),($D$682*$D$683)/($E696-$D696+1),0)))</f>
        <v>2005555.5555555555</v>
      </c>
      <c r="T696" s="278">
        <f t="shared" ref="T696" si="1576">IF(T$17="","",IF($E$691=0,SUM(T694:T695),IF(AND(T$17&gt;=$D696,T$17&lt;=$E696),($D$682*$D$683)/($E696-$D696+1),0)))</f>
        <v>2005555.5555555555</v>
      </c>
      <c r="U696" s="278">
        <f t="shared" ref="U696" si="1577">IF(U$17="","",IF($E$691=0,SUM(U694:U695),IF(AND(U$17&gt;=$D696,U$17&lt;=$E696),($D$682*$D$683)/($E696-$D696+1),0)))</f>
        <v>2005555.5555555555</v>
      </c>
      <c r="V696" s="278">
        <f t="shared" ref="V696" si="1578">IF(V$17="","",IF($E$691=0,SUM(V694:V695),IF(AND(V$17&gt;=$D696,V$17&lt;=$E696),($D$682*$D$683)/($E696-$D696+1),0)))</f>
        <v>2005555.5555555555</v>
      </c>
      <c r="W696" s="278">
        <f t="shared" ref="W696" si="1579">IF(W$17="","",IF($E$691=0,SUM(W694:W695),IF(AND(W$17&gt;=$D696,W$17&lt;=$E696),($D$682*$D$683)/($E696-$D696+1),0)))</f>
        <v>2005555.5555555555</v>
      </c>
      <c r="X696" s="278">
        <f t="shared" ref="X696" si="1580">IF(X$17="","",IF($E$691=0,SUM(X694:X695),IF(AND(X$17&gt;=$D696,X$17&lt;=$E696),($D$682*$D$683)/($E696-$D696+1),0)))</f>
        <v>2005555.5555555555</v>
      </c>
      <c r="Y696" s="278">
        <f t="shared" ref="Y696" si="1581">IF(Y$17="","",IF($E$691=0,SUM(Y694:Y695),IF(AND(Y$17&gt;=$D696,Y$17&lt;=$E696),($D$682*$D$683)/($E696-$D696+1),0)))</f>
        <v>2005555.5555555555</v>
      </c>
      <c r="Z696" s="278">
        <f t="shared" ref="Z696" si="1582">IF(Z$17="","",IF($E$691=0,SUM(Z694:Z695),IF(AND(Z$17&gt;=$D696,Z$17&lt;=$E696),($D$682*$D$683)/($E696-$D696+1),0)))</f>
        <v>2005555.5555555555</v>
      </c>
      <c r="AA696" s="278">
        <f t="shared" ref="AA696" si="1583">IF(AA$17="","",IF($E$691=0,SUM(AA694:AA695),IF(AND(AA$17&gt;=$D696,AA$17&lt;=$E696),($D$682*$D$683)/($E696-$D696+1),0)))</f>
        <v>2005555.5555555555</v>
      </c>
      <c r="AB696" s="278">
        <f t="shared" ref="AB696" si="1584">IF(AB$17="","",IF($E$691=0,SUM(AB694:AB695),IF(AND(AB$17&gt;=$D696,AB$17&lt;=$E696),($D$682*$D$683)/($E696-$D696+1),0)))</f>
        <v>0</v>
      </c>
      <c r="AC696" s="278">
        <f t="shared" ref="AC696" si="1585">IF(AC$17="","",IF($E$691=0,SUM(AC694:AC695),IF(AND(AC$17&gt;=$D696,AC$17&lt;=$E696),($D$682*$D$683)/($E696-$D696+1),0)))</f>
        <v>0</v>
      </c>
      <c r="AD696" s="278">
        <f t="shared" ref="AD696" si="1586">IF(AD$17="","",IF($E$691=0,SUM(AD694:AD695),IF(AND(AD$17&gt;=$D696,AD$17&lt;=$E696),($D$682*$D$683)/($E696-$D696+1),0)))</f>
        <v>0</v>
      </c>
      <c r="AE696" s="278">
        <f t="shared" ref="AE696" si="1587">IF(AE$17="","",IF($E$691=0,SUM(AE694:AE695),IF(AND(AE$17&gt;=$D696,AE$17&lt;=$E696),($D$682*$D$683)/($E696-$D696+1),0)))</f>
        <v>0</v>
      </c>
      <c r="AF696" s="278">
        <f t="shared" ref="AF696" si="1588">IF(AF$17="","",IF($E$691=0,SUM(AF694:AF695),IF(AND(AF$17&gt;=$D696,AF$17&lt;=$E696),($D$682*$D$683)/($E696-$D696+1),0)))</f>
        <v>0</v>
      </c>
      <c r="AG696" s="278">
        <f t="shared" ref="AG696" si="1589">IF(AG$17="","",IF($E$691=0,SUM(AG694:AG695),IF(AND(AG$17&gt;=$D696,AG$17&lt;=$E696),($D$682*$D$683)/($E696-$D696+1),0)))</f>
        <v>0</v>
      </c>
      <c r="AH696" s="278">
        <f t="shared" ref="AH696" si="1590">IF(AH$17="","",IF($E$691=0,SUM(AH694:AH695),IF(AND(AH$17&gt;=$D696,AH$17&lt;=$E696),($D$682*$D$683)/($E696-$D696+1),0)))</f>
        <v>0</v>
      </c>
      <c r="AI696" s="278">
        <f t="shared" ref="AI696" si="1591">IF(AI$17="","",IF($E$691=0,SUM(AI694:AI695),IF(AND(AI$17&gt;=$D696,AI$17&lt;=$E696),($D$682*$D$683)/($E696-$D696+1),0)))</f>
        <v>0</v>
      </c>
      <c r="AJ696" s="278">
        <f t="shared" ref="AJ696" si="1592">IF(AJ$17="","",IF($E$691=0,SUM(AJ694:AJ695),IF(AND(AJ$17&gt;=$D696,AJ$17&lt;=$E696),($D$682*$D$683)/($E696-$D696+1),0)))</f>
        <v>0</v>
      </c>
      <c r="AK696" s="278">
        <f t="shared" ref="AK696" si="1593">IF(AK$17="","",IF($E$691=0,SUM(AK694:AK695),IF(AND(AK$17&gt;=$D696,AK$17&lt;=$E696),($D$682*$D$683)/($E696-$D696+1),0)))</f>
        <v>0</v>
      </c>
      <c r="AL696" s="278">
        <f t="shared" ref="AL696" si="1594">IF(AL$17="","",IF($E$691=0,SUM(AL694:AL695),IF(AND(AL$17&gt;=$D696,AL$17&lt;=$E696),($D$682*$D$683)/($E696-$D696+1),0)))</f>
        <v>0</v>
      </c>
      <c r="AM696" s="278">
        <f t="shared" ref="AM696" si="1595">IF(AM$17="","",IF($E$691=0,SUM(AM694:AM695),IF(AND(AM$17&gt;=$D696,AM$17&lt;=$E696),($D$682*$D$683)/($E696-$D696+1),0)))</f>
        <v>0</v>
      </c>
      <c r="AN696" s="278">
        <f t="shared" ref="AN696" si="1596">IF(AN$17="","",IF($E$691=0,SUM(AN694:AN695),IF(AND(AN$17&gt;=$D696,AN$17&lt;=$E696),($D$682*$D$683)/($E696-$D696+1),0)))</f>
        <v>0</v>
      </c>
      <c r="AO696" s="278">
        <f t="shared" ref="AO696" si="1597">IF(AO$17="","",IF($E$691=0,SUM(AO694:AO695),IF(AND(AO$17&gt;=$D696,AO$17&lt;=$E696),($D$682*$D$683)/($E696-$D696+1),0)))</f>
        <v>0</v>
      </c>
      <c r="AP696" s="278">
        <f t="shared" ref="AP696" si="1598">IF(AP$17="","",IF($E$691=0,SUM(AP694:AP695),IF(AND(AP$17&gt;=$D696,AP$17&lt;=$E696),($D$682*$D$683)/($E696-$D696+1),0)))</f>
        <v>0</v>
      </c>
      <c r="AQ696" s="278">
        <f t="shared" ref="AQ696" si="1599">IF(AQ$17="","",IF($E$691=0,SUM(AQ694:AQ695),IF(AND(AQ$17&gt;=$D696,AQ$17&lt;=$E696),($D$682*$D$683)/($E696-$D696+1),0)))</f>
        <v>0</v>
      </c>
      <c r="AR696" s="278">
        <f t="shared" ref="AR696" si="1600">IF(AR$17="","",IF($E$691=0,SUM(AR694:AR695),IF(AND(AR$17&gt;=$D696,AR$17&lt;=$E696),($D$682*$D$683)/($E696-$D696+1),0)))</f>
        <v>0</v>
      </c>
      <c r="AS696" s="278">
        <f t="shared" ref="AS696" si="1601">IF(AS$17="","",IF($E$691=0,SUM(AS694:AS695),IF(AND(AS$17&gt;=$D696,AS$17&lt;=$E696),($D$682*$D$683)/($E696-$D696+1),0)))</f>
        <v>0</v>
      </c>
      <c r="AT696" s="278">
        <f t="shared" ref="AT696" si="1602">IF(AT$17="","",IF($E$691=0,SUM(AT694:AT695),IF(AND(AT$17&gt;=$D696,AT$17&lt;=$E696),($D$682*$D$683)/($E696-$D696+1),0)))</f>
        <v>0</v>
      </c>
      <c r="AU696" s="278">
        <f t="shared" ref="AU696" si="1603">IF(AU$17="","",IF($E$691=0,SUM(AU694:AU695),IF(AND(AU$17&gt;=$D696,AU$17&lt;=$E696),($D$682*$D$683)/($E696-$D696+1),0)))</f>
        <v>0</v>
      </c>
      <c r="AV696" s="278">
        <f t="shared" ref="AV696" si="1604">IF(AV$17="","",IF($E$691=0,SUM(AV694:AV695),IF(AND(AV$17&gt;=$D696,AV$17&lt;=$E696),($D$682*$D$683)/($E696-$D696+1),0)))</f>
        <v>0</v>
      </c>
      <c r="AW696" s="278">
        <f t="shared" ref="AW696" si="1605">IF(AW$17="","",IF($E$691=0,SUM(AW694:AW695),IF(AND(AW$17&gt;=$D696,AW$17&lt;=$E696),($D$682*$D$683)/($E696-$D696+1),0)))</f>
        <v>0</v>
      </c>
      <c r="AX696" s="278">
        <f t="shared" ref="AX696" si="1606">IF(AX$17="","",IF($E$691=0,SUM(AX694:AX695),IF(AND(AX$17&gt;=$D696,AX$17&lt;=$E696),($D$682*$D$683)/($E696-$D696+1),0)))</f>
        <v>0</v>
      </c>
      <c r="AY696" s="278">
        <f t="shared" ref="AY696" si="1607">IF(AY$17="","",IF($E$691=0,SUM(AY694:AY695),IF(AND(AY$17&gt;=$D696,AY$17&lt;=$E696),($D$682*$D$683)/($E696-$D696+1),0)))</f>
        <v>0</v>
      </c>
      <c r="AZ696" s="278">
        <f t="shared" ref="AZ696" si="1608">IF(AZ$17="","",IF($E$691=0,SUM(AZ694:AZ695),IF(AND(AZ$17&gt;=$D696,AZ$17&lt;=$E696),($D$682*$D$683)/($E696-$D696+1),0)))</f>
        <v>0</v>
      </c>
      <c r="BA696" s="278">
        <f t="shared" ref="BA696" si="1609">IF(BA$17="","",IF($E$691=0,SUM(BA694:BA695),IF(AND(BA$17&gt;=$D696,BA$17&lt;=$E696),($D$682*$D$683)/($E696-$D696+1),0)))</f>
        <v>0</v>
      </c>
      <c r="BB696" s="278">
        <f t="shared" ref="BB696" si="1610">IF(BB$17="","",IF($E$691=0,SUM(BB694:BB695),IF(AND(BB$17&gt;=$D696,BB$17&lt;=$E696),($D$682*$D$683)/($E696-$D696+1),0)))</f>
        <v>0</v>
      </c>
      <c r="BC696" s="278">
        <f t="shared" ref="BC696" si="1611">IF(BC$17="","",IF($E$691=0,SUM(BC694:BC695),IF(AND(BC$17&gt;=$D696,BC$17&lt;=$E696),($D$682*$D$683)/($E696-$D696+1),0)))</f>
        <v>0</v>
      </c>
      <c r="BD696" s="278">
        <f t="shared" ref="BD696" si="1612">IF(BD$17="","",IF($E$691=0,SUM(BD694:BD695),IF(AND(BD$17&gt;=$D696,BD$17&lt;=$E696),($D$682*$D$683)/($E696-$D696+1),0)))</f>
        <v>0</v>
      </c>
      <c r="BE696" s="278">
        <f t="shared" ref="BE696" si="1613">IF(BE$17="","",IF($E$691=0,SUM(BE694:BE695),IF(AND(BE$17&gt;=$D696,BE$17&lt;=$E696),($D$682*$D$683)/($E696-$D696+1),0)))</f>
        <v>0</v>
      </c>
      <c r="BF696" s="278">
        <f t="shared" ref="BF696" si="1614">IF(BF$17="","",IF($E$691=0,SUM(BF694:BF695),IF(AND(BF$17&gt;=$D696,BF$17&lt;=$E696),($D$682*$D$683)/($E696-$D696+1),0)))</f>
        <v>0</v>
      </c>
      <c r="BG696" s="278">
        <f t="shared" ref="BG696" si="1615">IF(BG$17="","",IF($E$691=0,SUM(BG694:BG695),IF(AND(BG$17&gt;=$D696,BG$17&lt;=$E696),($D$682*$D$683)/($E696-$D696+1),0)))</f>
        <v>0</v>
      </c>
      <c r="BH696" s="278">
        <f t="shared" ref="BH696" si="1616">IF(BH$17="","",IF($E$691=0,SUM(BH694:BH695),IF(AND(BH$17&gt;=$D696,BH$17&lt;=$E696),($D$682*$D$683)/($E696-$D696+1),0)))</f>
        <v>0</v>
      </c>
      <c r="BI696" s="278">
        <f t="shared" ref="BI696" si="1617">IF(BI$17="","",IF($E$691=0,SUM(BI694:BI695),IF(AND(BI$17&gt;=$D696,BI$17&lt;=$E696),($D$682*$D$683)/($E696-$D696+1),0)))</f>
        <v>0</v>
      </c>
      <c r="BJ696" s="278">
        <f t="shared" ref="BJ696" si="1618">IF(BJ$17="","",IF($E$691=0,SUM(BJ694:BJ695),IF(AND(BJ$17&gt;=$D696,BJ$17&lt;=$E696),($D$682*$D$683)/($E696-$D696+1),0)))</f>
        <v>0</v>
      </c>
      <c r="BK696" s="278">
        <f t="shared" ref="BK696" si="1619">IF(BK$17="","",IF($E$691=0,SUM(BK694:BK695),IF(AND(BK$17&gt;=$D696,BK$17&lt;=$E696),($D$682*$D$683)/($E696-$D696+1),0)))</f>
        <v>0</v>
      </c>
      <c r="BL696" s="278">
        <f t="shared" ref="BL696" si="1620">IF(BL$17="","",IF($E$691=0,SUM(BL694:BL695),IF(AND(BL$17&gt;=$D696,BL$17&lt;=$E696),($D$682*$D$683)/($E696-$D696+1),0)))</f>
        <v>0</v>
      </c>
      <c r="BM696" s="278">
        <f t="shared" ref="BM696" si="1621">IF(BM$17="","",IF($E$691=0,SUM(BM694:BM695),IF(AND(BM$17&gt;=$D696,BM$17&lt;=$E696),($D$682*$D$683)/($E696-$D696+1),0)))</f>
        <v>0</v>
      </c>
      <c r="BN696" s="278">
        <f t="shared" ref="BN696" si="1622">IF(BN$17="","",IF($E$691=0,SUM(BN694:BN695),IF(AND(BN$17&gt;=$D696,BN$17&lt;=$E696),($D$682*$D$683)/($E696-$D696+1),0)))</f>
        <v>0</v>
      </c>
      <c r="BO696" s="278" t="str">
        <f t="shared" ref="BO696" si="1623">IF(BO$17="","",IF($E$691=0,SUM(BO694:BO695),IF(AND(BO$17&gt;=$D696,BO$17&lt;=$E696),($D$682*$D$683)/($E696-$D696+1),0)))</f>
        <v/>
      </c>
      <c r="BP696" s="278" t="str">
        <f t="shared" ref="BP696" si="1624">IF(BP$17="","",IF($E$691=0,SUM(BP694:BP695),IF(AND(BP$17&gt;=$D696,BP$17&lt;=$E696),($D$682*$D$683)/($E696-$D696+1),0)))</f>
        <v/>
      </c>
      <c r="BQ696" s="278" t="str">
        <f t="shared" ref="BQ696" si="1625">IF(BQ$17="","",IF($E$691=0,SUM(BQ694:BQ695),IF(AND(BQ$17&gt;=$D696,BQ$17&lt;=$E696),($D$682*$D$683)/($E696-$D696+1),0)))</f>
        <v/>
      </c>
      <c r="BR696" s="278" t="str">
        <f t="shared" ref="BR696" si="1626">IF(BR$17="","",IF($E$691=0,SUM(BR694:BR695),IF(AND(BR$17&gt;=$D696,BR$17&lt;=$E696),($D$682*$D$683)/($E696-$D696+1),0)))</f>
        <v/>
      </c>
      <c r="BS696" s="278" t="str">
        <f t="shared" ref="BS696" si="1627">IF(BS$17="","",IF($E$691=0,SUM(BS694:BS695),IF(AND(BS$17&gt;=$D696,BS$17&lt;=$E696),($D$682*$D$683)/($E696-$D696+1),0)))</f>
        <v/>
      </c>
      <c r="BT696" s="278" t="str">
        <f t="shared" ref="BT696" si="1628">IF(BT$17="","",IF($E$691=0,SUM(BT694:BT695),IF(AND(BT$17&gt;=$D696,BT$17&lt;=$E696),($D$682*$D$683)/($E696-$D696+1),0)))</f>
        <v/>
      </c>
      <c r="BU696" s="278" t="str">
        <f t="shared" ref="BU696" si="1629">IF(BU$17="","",IF($E$691=0,SUM(BU694:BU695),IF(AND(BU$17&gt;=$D696,BU$17&lt;=$E696),($D$682*$D$683)/($E696-$D696+1),0)))</f>
        <v/>
      </c>
      <c r="BV696" s="278" t="str">
        <f t="shared" ref="BV696" si="1630">IF(BV$17="","",IF($E$691=0,SUM(BV694:BV695),IF(AND(BV$17&gt;=$D696,BV$17&lt;=$E696),($D$682*$D$683)/($E696-$D696+1),0)))</f>
        <v/>
      </c>
      <c r="BW696" s="278" t="str">
        <f t="shared" ref="BW696" si="1631">IF(BW$17="","",IF($E$691=0,SUM(BW694:BW695),IF(AND(BW$17&gt;=$D696,BW$17&lt;=$E696),($D$682*$D$683)/($E696-$D696+1),0)))</f>
        <v/>
      </c>
      <c r="BX696" s="278" t="str">
        <f t="shared" ref="BX696" si="1632">IF(BX$17="","",IF($E$691=0,SUM(BX694:BX695),IF(AND(BX$17&gt;=$D696,BX$17&lt;=$E696),($D$682*$D$683)/($E696-$D696+1),0)))</f>
        <v/>
      </c>
      <c r="BY696" s="278" t="str">
        <f t="shared" ref="BY696" si="1633">IF(BY$17="","",IF($E$691=0,SUM(BY694:BY695),IF(AND(BY$17&gt;=$D696,BY$17&lt;=$E696),($D$682*$D$683)/($E696-$D696+1),0)))</f>
        <v/>
      </c>
      <c r="BZ696" s="278" t="str">
        <f t="shared" ref="BZ696" si="1634">IF(BZ$17="","",IF($E$691=0,SUM(BZ694:BZ695),IF(AND(BZ$17&gt;=$D696,BZ$17&lt;=$E696),($D$682*$D$683)/($E696-$D696+1),0)))</f>
        <v/>
      </c>
      <c r="CA696" s="278" t="str">
        <f t="shared" ref="CA696:DN696" si="1635">IF(CA$17="","",IF($E$691=0,SUM(CA694:CA695),IF(AND(CA$17&gt;=$D696,CA$17&lt;=$E696),($D$682*$D$683)/($E696-$D696+1),0)))</f>
        <v/>
      </c>
      <c r="CB696" s="278" t="str">
        <f t="shared" si="1635"/>
        <v/>
      </c>
      <c r="CC696" s="278" t="str">
        <f t="shared" si="1635"/>
        <v/>
      </c>
      <c r="CD696" s="278" t="str">
        <f t="shared" si="1635"/>
        <v/>
      </c>
      <c r="CE696" s="278" t="str">
        <f t="shared" si="1635"/>
        <v/>
      </c>
      <c r="CF696" s="278" t="str">
        <f t="shared" si="1635"/>
        <v/>
      </c>
      <c r="CG696" s="278" t="str">
        <f t="shared" si="1635"/>
        <v/>
      </c>
      <c r="CH696" s="278" t="str">
        <f t="shared" si="1635"/>
        <v/>
      </c>
      <c r="CI696" s="278" t="str">
        <f t="shared" si="1635"/>
        <v/>
      </c>
      <c r="CJ696" s="278" t="str">
        <f t="shared" si="1635"/>
        <v/>
      </c>
      <c r="CK696" s="278" t="str">
        <f t="shared" si="1635"/>
        <v/>
      </c>
      <c r="CL696" s="278" t="str">
        <f t="shared" si="1635"/>
        <v/>
      </c>
      <c r="CM696" s="278" t="str">
        <f t="shared" si="1635"/>
        <v/>
      </c>
      <c r="CN696" s="278" t="str">
        <f t="shared" si="1635"/>
        <v/>
      </c>
      <c r="CO696" s="278" t="str">
        <f t="shared" si="1635"/>
        <v/>
      </c>
      <c r="CP696" s="278" t="str">
        <f t="shared" si="1635"/>
        <v/>
      </c>
      <c r="CQ696" s="278" t="str">
        <f t="shared" si="1635"/>
        <v/>
      </c>
      <c r="CR696" s="278" t="str">
        <f t="shared" si="1635"/>
        <v/>
      </c>
      <c r="CS696" s="278" t="str">
        <f t="shared" si="1635"/>
        <v/>
      </c>
      <c r="CT696" s="278" t="str">
        <f t="shared" si="1635"/>
        <v/>
      </c>
      <c r="CU696" s="278" t="str">
        <f t="shared" si="1635"/>
        <v/>
      </c>
      <c r="CV696" s="278" t="str">
        <f t="shared" si="1635"/>
        <v/>
      </c>
      <c r="CW696" s="278" t="str">
        <f t="shared" si="1635"/>
        <v/>
      </c>
      <c r="CX696" s="278" t="str">
        <f t="shared" si="1635"/>
        <v/>
      </c>
      <c r="CY696" s="278" t="str">
        <f t="shared" si="1635"/>
        <v/>
      </c>
      <c r="CZ696" s="278" t="str">
        <f t="shared" si="1635"/>
        <v/>
      </c>
      <c r="DA696" s="278" t="str">
        <f t="shared" si="1635"/>
        <v/>
      </c>
      <c r="DB696" s="278" t="str">
        <f t="shared" si="1635"/>
        <v/>
      </c>
      <c r="DC696" s="278" t="str">
        <f t="shared" si="1635"/>
        <v/>
      </c>
      <c r="DD696" s="278" t="str">
        <f t="shared" si="1635"/>
        <v/>
      </c>
      <c r="DE696" s="278" t="str">
        <f t="shared" si="1635"/>
        <v/>
      </c>
      <c r="DF696" s="278" t="str">
        <f t="shared" si="1635"/>
        <v/>
      </c>
      <c r="DG696" s="278" t="str">
        <f t="shared" si="1635"/>
        <v/>
      </c>
      <c r="DH696" s="278" t="str">
        <f t="shared" si="1635"/>
        <v/>
      </c>
      <c r="DI696" s="278" t="str">
        <f t="shared" si="1635"/>
        <v/>
      </c>
      <c r="DJ696" s="278" t="str">
        <f t="shared" si="1635"/>
        <v/>
      </c>
      <c r="DK696" s="278" t="str">
        <f t="shared" si="1635"/>
        <v/>
      </c>
      <c r="DL696" s="278" t="str">
        <f t="shared" si="1635"/>
        <v/>
      </c>
      <c r="DM696" s="278" t="str">
        <f t="shared" si="1635"/>
        <v/>
      </c>
      <c r="DN696" s="278" t="str">
        <f t="shared" si="1635"/>
        <v/>
      </c>
      <c r="DO696" s="56">
        <f>SUM(F696:DN696)</f>
        <v>36100000</v>
      </c>
      <c r="DP696" s="50" t="s">
        <v>172</v>
      </c>
    </row>
    <row r="697" spans="3:120" s="29" customFormat="1" ht="15" customHeight="1">
      <c r="C697" s="120"/>
      <c r="D697" s="242"/>
      <c r="E697" s="243"/>
      <c r="F697" s="242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50" t="s">
        <v>172</v>
      </c>
    </row>
    <row r="698" spans="3:120" s="29" customFormat="1" ht="15" customHeight="1">
      <c r="C698" s="120"/>
      <c r="D698" s="242"/>
      <c r="E698" s="243"/>
      <c r="F698" s="242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50" t="s">
        <v>172</v>
      </c>
    </row>
    <row r="699" spans="3:120" s="29" customFormat="1" ht="15" customHeight="1">
      <c r="C699" s="161" t="str">
        <f>C701</f>
        <v>Above Grade Additional Density</v>
      </c>
      <c r="D699" s="161"/>
      <c r="E699" s="161"/>
      <c r="F699" s="161"/>
      <c r="G699" s="161"/>
      <c r="H699" s="161"/>
      <c r="I699" s="161"/>
      <c r="J699" s="161"/>
      <c r="K699" s="161"/>
      <c r="L699" s="161"/>
      <c r="M699" s="161"/>
      <c r="N699" s="161"/>
      <c r="O699" s="161"/>
      <c r="P699" s="161"/>
      <c r="Q699" s="161"/>
      <c r="R699" s="161"/>
      <c r="S699" s="161"/>
      <c r="T699" s="161"/>
      <c r="U699" s="161"/>
      <c r="V699" s="161"/>
      <c r="W699" s="161"/>
      <c r="X699" s="161"/>
      <c r="Y699" s="161"/>
      <c r="Z699" s="161"/>
      <c r="AA699" s="161"/>
      <c r="AB699" s="161"/>
      <c r="AC699" s="161"/>
      <c r="AD699" s="161"/>
      <c r="AE699" s="161"/>
      <c r="AF699" s="161"/>
      <c r="AG699" s="161"/>
      <c r="AH699" s="161"/>
      <c r="AI699" s="161"/>
      <c r="AJ699" s="161"/>
      <c r="AK699" s="161"/>
      <c r="AL699" s="161"/>
      <c r="AM699" s="161"/>
      <c r="AN699" s="161"/>
      <c r="AO699" s="161"/>
      <c r="AP699" s="161"/>
      <c r="AQ699" s="161"/>
      <c r="AR699" s="161"/>
      <c r="AS699" s="161"/>
      <c r="AT699" s="161"/>
      <c r="AU699" s="161"/>
      <c r="AV699" s="161"/>
      <c r="AW699" s="161"/>
      <c r="AX699" s="161"/>
      <c r="AY699" s="161"/>
      <c r="AZ699" s="161"/>
      <c r="BA699" s="161"/>
      <c r="BB699" s="161"/>
      <c r="BC699" s="161"/>
      <c r="BD699" s="161"/>
      <c r="BE699" s="161"/>
      <c r="BF699" s="161"/>
      <c r="BG699" s="161"/>
      <c r="BH699" s="161"/>
      <c r="BI699" s="161"/>
      <c r="BJ699" s="161"/>
      <c r="BK699" s="161"/>
      <c r="BL699" s="161"/>
      <c r="BM699" s="161"/>
      <c r="BN699" s="161"/>
      <c r="BO699" s="161"/>
      <c r="BP699" s="161"/>
      <c r="BQ699" s="161"/>
      <c r="BR699" s="161"/>
      <c r="BS699" s="161"/>
      <c r="BT699" s="161"/>
      <c r="BU699" s="161"/>
      <c r="BV699" s="161"/>
      <c r="BW699" s="161"/>
      <c r="BX699" s="161"/>
      <c r="BY699" s="161"/>
      <c r="BZ699" s="161"/>
      <c r="CA699" s="161"/>
      <c r="CB699" s="161"/>
      <c r="CC699" s="161"/>
      <c r="CD699" s="161"/>
      <c r="CE699" s="161"/>
      <c r="CF699" s="161"/>
      <c r="CG699" s="161"/>
      <c r="CH699" s="161"/>
      <c r="CI699" s="161"/>
      <c r="CJ699" s="161"/>
      <c r="CK699" s="161"/>
      <c r="CL699" s="161"/>
      <c r="CM699" s="161"/>
      <c r="CN699" s="161"/>
      <c r="CO699" s="161"/>
      <c r="CP699" s="161"/>
      <c r="CQ699" s="161"/>
      <c r="CR699" s="161"/>
      <c r="CS699" s="161"/>
      <c r="CT699" s="161"/>
      <c r="CU699" s="161"/>
      <c r="CV699" s="161"/>
      <c r="CW699" s="161"/>
      <c r="CX699" s="161"/>
      <c r="CY699" s="161"/>
      <c r="CZ699" s="161"/>
      <c r="DA699" s="161"/>
      <c r="DB699" s="161"/>
      <c r="DC699" s="161"/>
      <c r="DD699" s="161"/>
      <c r="DE699" s="161"/>
      <c r="DF699" s="161"/>
      <c r="DG699" s="161"/>
      <c r="DH699" s="161"/>
      <c r="DI699" s="161"/>
      <c r="DJ699" s="161"/>
      <c r="DK699" s="161"/>
      <c r="DL699" s="161"/>
      <c r="DM699" s="161"/>
      <c r="DN699" s="161"/>
      <c r="DO699" s="161"/>
      <c r="DP699" s="50" t="s">
        <v>172</v>
      </c>
    </row>
    <row r="700" spans="3:120" s="29" customFormat="1" ht="15" customHeight="1">
      <c r="C700" s="120"/>
      <c r="D700" s="242"/>
      <c r="E700" s="243"/>
      <c r="F700" s="242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50" t="s">
        <v>172</v>
      </c>
    </row>
    <row r="701" spans="3:120" s="29" customFormat="1" ht="15" customHeight="1">
      <c r="C701" s="326" t="s">
        <v>372</v>
      </c>
      <c r="D701" s="249" t="s">
        <v>296</v>
      </c>
      <c r="E701" s="249" t="s">
        <v>303</v>
      </c>
      <c r="F701" s="249" t="s">
        <v>295</v>
      </c>
      <c r="G701" s="249" t="s">
        <v>294</v>
      </c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50" t="s">
        <v>172</v>
      </c>
    </row>
    <row r="702" spans="3:120" s="29" customFormat="1" ht="15" customHeight="1">
      <c r="C702" s="34" t="str">
        <f>C701&amp;" Cost"</f>
        <v>Above Grade Additional Density Cost</v>
      </c>
      <c r="D702" s="118">
        <f>IF(C$76="","",IF(E702="",G702+F702,E702))</f>
        <v>0</v>
      </c>
      <c r="F702" s="235">
        <v>0</v>
      </c>
      <c r="G702" s="235">
        <v>0</v>
      </c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50" t="s">
        <v>172</v>
      </c>
    </row>
    <row r="703" spans="3:120" s="29" customFormat="1" ht="15" customHeight="1">
      <c r="C703" s="207" t="s">
        <v>367</v>
      </c>
      <c r="F703" s="39">
        <f>IFERROR(F702/$F$38, "n/a")</f>
        <v>0</v>
      </c>
      <c r="G703" s="39" t="str">
        <f>IFERROR(G702/$G$38, "n/a")</f>
        <v>n/a</v>
      </c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50" t="s">
        <v>172</v>
      </c>
    </row>
    <row r="704" spans="3:120" s="29" customFormat="1" ht="15" customHeight="1">
      <c r="C704" s="207"/>
      <c r="F704" s="235"/>
      <c r="G704" s="235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50" t="s">
        <v>172</v>
      </c>
    </row>
    <row r="705" spans="3:120" s="29" customFormat="1" ht="15" customHeight="1">
      <c r="C705" s="34" t="str">
        <f>C701&amp;" Start Period"</f>
        <v>Above Grade Additional Density Start Period</v>
      </c>
      <c r="D705" s="282">
        <f>MIN(F705:G705)</f>
        <v>0</v>
      </c>
      <c r="F705" s="282">
        <v>0</v>
      </c>
      <c r="G705" s="282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50" t="s">
        <v>172</v>
      </c>
    </row>
    <row r="706" spans="3:120" s="29" customFormat="1" ht="15" customHeight="1">
      <c r="C706" s="207" t="s">
        <v>13</v>
      </c>
      <c r="D706" s="206">
        <f>IF(D705="","",INDEX($F$16:$DP$17,1,MATCH(D705,$F$17:$DP$17,1)))</f>
        <v>42094</v>
      </c>
      <c r="F706" s="206">
        <f>IF(F705="","",INDEX($F$16:$DP$17,1,MATCH(F705,$F$17:$DP$17,1)))</f>
        <v>42094</v>
      </c>
      <c r="G706" s="206" t="str">
        <f>IF(G705="","",INDEX($F$16:$DP$17,1,MATCH(G705,$F$17:$DP$17,1)))</f>
        <v/>
      </c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50" t="s">
        <v>172</v>
      </c>
    </row>
    <row r="707" spans="3:120" s="29" customFormat="1" ht="15" customHeight="1">
      <c r="C707" s="34" t="str">
        <f>C701&amp;" End Period"</f>
        <v>Above Grade Additional Density End Period</v>
      </c>
      <c r="D707" s="282">
        <f>MAX(F707:G707)</f>
        <v>0</v>
      </c>
      <c r="F707" s="282">
        <v>0</v>
      </c>
      <c r="G707" s="282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50" t="s">
        <v>172</v>
      </c>
    </row>
    <row r="708" spans="3:120" s="29" customFormat="1" ht="15" customHeight="1">
      <c r="C708" s="207" t="s">
        <v>13</v>
      </c>
      <c r="D708" s="206">
        <f>IF(D707="","",INDEX($F$16:$DP$17,1,MATCH(D707,$F$17:$DP$17,1)))</f>
        <v>42094</v>
      </c>
      <c r="F708" s="206">
        <f>IF(F707="","",INDEX($F$16:$DP$17,1,MATCH(F707,$F$17:$DP$17,1)))</f>
        <v>42094</v>
      </c>
      <c r="G708" s="206" t="str">
        <f>IF(G707="","",INDEX($F$16:$DP$17,1,MATCH(G707,$F$17:$DP$17,1)))</f>
        <v/>
      </c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50" t="s">
        <v>172</v>
      </c>
    </row>
    <row r="709" spans="3:120" s="29" customFormat="1" ht="15" customHeight="1">
      <c r="D709" s="242"/>
      <c r="E709" s="243"/>
      <c r="F709" s="242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50" t="s">
        <v>172</v>
      </c>
    </row>
    <row r="710" spans="3:120" s="29" customFormat="1" ht="15" customHeight="1">
      <c r="C710" s="34" t="s">
        <v>300</v>
      </c>
      <c r="D710" s="281" t="s">
        <v>299</v>
      </c>
      <c r="E710" s="280">
        <f>IF(D710=F710,0,1)</f>
        <v>0</v>
      </c>
      <c r="F710" s="279" t="s">
        <v>299</v>
      </c>
      <c r="G710" s="279" t="s">
        <v>298</v>
      </c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50" t="s">
        <v>172</v>
      </c>
    </row>
    <row r="711" spans="3:120" s="29" customFormat="1" ht="15" customHeight="1">
      <c r="C711" s="34" t="s">
        <v>365</v>
      </c>
      <c r="D711" s="281" t="s">
        <v>309</v>
      </c>
      <c r="E711" s="280">
        <f>IF(D711=F711,0,1)</f>
        <v>1</v>
      </c>
      <c r="F711" s="279" t="s">
        <v>151</v>
      </c>
      <c r="G711" s="279" t="s">
        <v>309</v>
      </c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50" t="s">
        <v>172</v>
      </c>
    </row>
    <row r="712" spans="3:120" s="29" customFormat="1" ht="15" customHeight="1">
      <c r="C712" s="207"/>
      <c r="D712" s="242"/>
      <c r="E712" s="243"/>
      <c r="F712" s="242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50" t="s">
        <v>172</v>
      </c>
    </row>
    <row r="713" spans="3:120" s="29" customFormat="1" ht="15" customHeight="1">
      <c r="C713" s="29" t="str">
        <f>$F701&amp;" "&amp;$C701</f>
        <v>Phase A Above Grade Additional Density</v>
      </c>
      <c r="D713" s="274">
        <f>IF(F705="",0,F705)</f>
        <v>0</v>
      </c>
      <c r="E713" s="274">
        <f>IF(F707="",0,F707)</f>
        <v>0</v>
      </c>
      <c r="F713" s="121">
        <f t="shared" ref="F713:AK713" si="1636">IF(F$17="","",IF(AND(F$17&gt;=$D713,F$17&lt;=$E713),$F$702/($E713-$D713+1)))</f>
        <v>0</v>
      </c>
      <c r="G713" s="121" t="b">
        <f t="shared" si="1636"/>
        <v>0</v>
      </c>
      <c r="H713" s="121" t="b">
        <f t="shared" si="1636"/>
        <v>0</v>
      </c>
      <c r="I713" s="121" t="b">
        <f t="shared" si="1636"/>
        <v>0</v>
      </c>
      <c r="J713" s="121" t="b">
        <f t="shared" si="1636"/>
        <v>0</v>
      </c>
      <c r="K713" s="121" t="b">
        <f t="shared" si="1636"/>
        <v>0</v>
      </c>
      <c r="L713" s="121" t="b">
        <f t="shared" si="1636"/>
        <v>0</v>
      </c>
      <c r="M713" s="121" t="b">
        <f t="shared" si="1636"/>
        <v>0</v>
      </c>
      <c r="N713" s="121" t="b">
        <f t="shared" si="1636"/>
        <v>0</v>
      </c>
      <c r="O713" s="121" t="b">
        <f t="shared" si="1636"/>
        <v>0</v>
      </c>
      <c r="P713" s="121" t="b">
        <f t="shared" si="1636"/>
        <v>0</v>
      </c>
      <c r="Q713" s="121" t="b">
        <f t="shared" si="1636"/>
        <v>0</v>
      </c>
      <c r="R713" s="121" t="b">
        <f t="shared" si="1636"/>
        <v>0</v>
      </c>
      <c r="S713" s="121" t="b">
        <f t="shared" si="1636"/>
        <v>0</v>
      </c>
      <c r="T713" s="121" t="b">
        <f t="shared" si="1636"/>
        <v>0</v>
      </c>
      <c r="U713" s="121" t="b">
        <f t="shared" si="1636"/>
        <v>0</v>
      </c>
      <c r="V713" s="121" t="b">
        <f t="shared" si="1636"/>
        <v>0</v>
      </c>
      <c r="W713" s="121" t="b">
        <f t="shared" si="1636"/>
        <v>0</v>
      </c>
      <c r="X713" s="121" t="b">
        <f t="shared" si="1636"/>
        <v>0</v>
      </c>
      <c r="Y713" s="121" t="b">
        <f t="shared" si="1636"/>
        <v>0</v>
      </c>
      <c r="Z713" s="121" t="b">
        <f t="shared" si="1636"/>
        <v>0</v>
      </c>
      <c r="AA713" s="121" t="b">
        <f t="shared" si="1636"/>
        <v>0</v>
      </c>
      <c r="AB713" s="121" t="b">
        <f t="shared" si="1636"/>
        <v>0</v>
      </c>
      <c r="AC713" s="121" t="b">
        <f t="shared" si="1636"/>
        <v>0</v>
      </c>
      <c r="AD713" s="121" t="b">
        <f t="shared" si="1636"/>
        <v>0</v>
      </c>
      <c r="AE713" s="121" t="b">
        <f t="shared" si="1636"/>
        <v>0</v>
      </c>
      <c r="AF713" s="121" t="b">
        <f t="shared" si="1636"/>
        <v>0</v>
      </c>
      <c r="AG713" s="121" t="b">
        <f t="shared" si="1636"/>
        <v>0</v>
      </c>
      <c r="AH713" s="121" t="b">
        <f t="shared" si="1636"/>
        <v>0</v>
      </c>
      <c r="AI713" s="121" t="b">
        <f t="shared" si="1636"/>
        <v>0</v>
      </c>
      <c r="AJ713" s="121" t="b">
        <f t="shared" si="1636"/>
        <v>0</v>
      </c>
      <c r="AK713" s="121" t="b">
        <f t="shared" si="1636"/>
        <v>0</v>
      </c>
      <c r="AL713" s="121" t="b">
        <f t="shared" ref="AL713:BQ713" si="1637">IF(AL$17="","",IF(AND(AL$17&gt;=$D713,AL$17&lt;=$E713),$F$702/($E713-$D713+1)))</f>
        <v>0</v>
      </c>
      <c r="AM713" s="121" t="b">
        <f t="shared" si="1637"/>
        <v>0</v>
      </c>
      <c r="AN713" s="121" t="b">
        <f t="shared" si="1637"/>
        <v>0</v>
      </c>
      <c r="AO713" s="121" t="b">
        <f t="shared" si="1637"/>
        <v>0</v>
      </c>
      <c r="AP713" s="121" t="b">
        <f t="shared" si="1637"/>
        <v>0</v>
      </c>
      <c r="AQ713" s="121" t="b">
        <f t="shared" si="1637"/>
        <v>0</v>
      </c>
      <c r="AR713" s="121" t="b">
        <f t="shared" si="1637"/>
        <v>0</v>
      </c>
      <c r="AS713" s="121" t="b">
        <f t="shared" si="1637"/>
        <v>0</v>
      </c>
      <c r="AT713" s="121" t="b">
        <f t="shared" si="1637"/>
        <v>0</v>
      </c>
      <c r="AU713" s="121" t="b">
        <f t="shared" si="1637"/>
        <v>0</v>
      </c>
      <c r="AV713" s="121" t="b">
        <f t="shared" si="1637"/>
        <v>0</v>
      </c>
      <c r="AW713" s="121" t="b">
        <f t="shared" si="1637"/>
        <v>0</v>
      </c>
      <c r="AX713" s="121" t="b">
        <f t="shared" si="1637"/>
        <v>0</v>
      </c>
      <c r="AY713" s="121" t="b">
        <f t="shared" si="1637"/>
        <v>0</v>
      </c>
      <c r="AZ713" s="121" t="b">
        <f t="shared" si="1637"/>
        <v>0</v>
      </c>
      <c r="BA713" s="121" t="b">
        <f t="shared" si="1637"/>
        <v>0</v>
      </c>
      <c r="BB713" s="121" t="b">
        <f t="shared" si="1637"/>
        <v>0</v>
      </c>
      <c r="BC713" s="121" t="b">
        <f t="shared" si="1637"/>
        <v>0</v>
      </c>
      <c r="BD713" s="121" t="b">
        <f t="shared" si="1637"/>
        <v>0</v>
      </c>
      <c r="BE713" s="121" t="b">
        <f t="shared" si="1637"/>
        <v>0</v>
      </c>
      <c r="BF713" s="121" t="b">
        <f t="shared" si="1637"/>
        <v>0</v>
      </c>
      <c r="BG713" s="121" t="b">
        <f t="shared" si="1637"/>
        <v>0</v>
      </c>
      <c r="BH713" s="121" t="b">
        <f t="shared" si="1637"/>
        <v>0</v>
      </c>
      <c r="BI713" s="121" t="b">
        <f t="shared" si="1637"/>
        <v>0</v>
      </c>
      <c r="BJ713" s="121" t="b">
        <f t="shared" si="1637"/>
        <v>0</v>
      </c>
      <c r="BK713" s="121" t="b">
        <f t="shared" si="1637"/>
        <v>0</v>
      </c>
      <c r="BL713" s="121" t="b">
        <f t="shared" si="1637"/>
        <v>0</v>
      </c>
      <c r="BM713" s="121" t="b">
        <f t="shared" si="1637"/>
        <v>0</v>
      </c>
      <c r="BN713" s="121" t="b">
        <f t="shared" si="1637"/>
        <v>0</v>
      </c>
      <c r="BO713" s="121" t="str">
        <f t="shared" si="1637"/>
        <v/>
      </c>
      <c r="BP713" s="121" t="str">
        <f t="shared" si="1637"/>
        <v/>
      </c>
      <c r="BQ713" s="121" t="str">
        <f t="shared" si="1637"/>
        <v/>
      </c>
      <c r="BR713" s="121" t="str">
        <f t="shared" ref="BR713:DN713" si="1638">IF(BR$17="","",IF(AND(BR$17&gt;=$D713,BR$17&lt;=$E713),$F$702/($E713-$D713+1)))</f>
        <v/>
      </c>
      <c r="BS713" s="121" t="str">
        <f t="shared" si="1638"/>
        <v/>
      </c>
      <c r="BT713" s="121" t="str">
        <f t="shared" si="1638"/>
        <v/>
      </c>
      <c r="BU713" s="121" t="str">
        <f t="shared" si="1638"/>
        <v/>
      </c>
      <c r="BV713" s="121" t="str">
        <f t="shared" si="1638"/>
        <v/>
      </c>
      <c r="BW713" s="121" t="str">
        <f t="shared" si="1638"/>
        <v/>
      </c>
      <c r="BX713" s="121" t="str">
        <f t="shared" si="1638"/>
        <v/>
      </c>
      <c r="BY713" s="121" t="str">
        <f t="shared" si="1638"/>
        <v/>
      </c>
      <c r="BZ713" s="121" t="str">
        <f t="shared" si="1638"/>
        <v/>
      </c>
      <c r="CA713" s="121" t="str">
        <f t="shared" si="1638"/>
        <v/>
      </c>
      <c r="CB713" s="121" t="str">
        <f t="shared" si="1638"/>
        <v/>
      </c>
      <c r="CC713" s="121" t="str">
        <f t="shared" si="1638"/>
        <v/>
      </c>
      <c r="CD713" s="121" t="str">
        <f t="shared" si="1638"/>
        <v/>
      </c>
      <c r="CE713" s="121" t="str">
        <f t="shared" si="1638"/>
        <v/>
      </c>
      <c r="CF713" s="121" t="str">
        <f t="shared" si="1638"/>
        <v/>
      </c>
      <c r="CG713" s="121" t="str">
        <f t="shared" si="1638"/>
        <v/>
      </c>
      <c r="CH713" s="121" t="str">
        <f t="shared" si="1638"/>
        <v/>
      </c>
      <c r="CI713" s="121" t="str">
        <f t="shared" si="1638"/>
        <v/>
      </c>
      <c r="CJ713" s="121" t="str">
        <f t="shared" si="1638"/>
        <v/>
      </c>
      <c r="CK713" s="121" t="str">
        <f t="shared" si="1638"/>
        <v/>
      </c>
      <c r="CL713" s="121" t="str">
        <f t="shared" si="1638"/>
        <v/>
      </c>
      <c r="CM713" s="121" t="str">
        <f t="shared" si="1638"/>
        <v/>
      </c>
      <c r="CN713" s="121" t="str">
        <f t="shared" si="1638"/>
        <v/>
      </c>
      <c r="CO713" s="121" t="str">
        <f t="shared" si="1638"/>
        <v/>
      </c>
      <c r="CP713" s="121" t="str">
        <f t="shared" si="1638"/>
        <v/>
      </c>
      <c r="CQ713" s="121" t="str">
        <f t="shared" si="1638"/>
        <v/>
      </c>
      <c r="CR713" s="121" t="str">
        <f t="shared" si="1638"/>
        <v/>
      </c>
      <c r="CS713" s="121" t="str">
        <f t="shared" si="1638"/>
        <v/>
      </c>
      <c r="CT713" s="121" t="str">
        <f t="shared" si="1638"/>
        <v/>
      </c>
      <c r="CU713" s="121" t="str">
        <f t="shared" si="1638"/>
        <v/>
      </c>
      <c r="CV713" s="121" t="str">
        <f t="shared" si="1638"/>
        <v/>
      </c>
      <c r="CW713" s="121" t="str">
        <f t="shared" si="1638"/>
        <v/>
      </c>
      <c r="CX713" s="121" t="str">
        <f t="shared" si="1638"/>
        <v/>
      </c>
      <c r="CY713" s="121" t="str">
        <f t="shared" si="1638"/>
        <v/>
      </c>
      <c r="CZ713" s="121" t="str">
        <f t="shared" si="1638"/>
        <v/>
      </c>
      <c r="DA713" s="121" t="str">
        <f t="shared" si="1638"/>
        <v/>
      </c>
      <c r="DB713" s="121" t="str">
        <f t="shared" si="1638"/>
        <v/>
      </c>
      <c r="DC713" s="121" t="str">
        <f t="shared" si="1638"/>
        <v/>
      </c>
      <c r="DD713" s="121" t="str">
        <f t="shared" si="1638"/>
        <v/>
      </c>
      <c r="DE713" s="121" t="str">
        <f t="shared" si="1638"/>
        <v/>
      </c>
      <c r="DF713" s="121" t="str">
        <f t="shared" si="1638"/>
        <v/>
      </c>
      <c r="DG713" s="121" t="str">
        <f t="shared" si="1638"/>
        <v/>
      </c>
      <c r="DH713" s="121" t="str">
        <f t="shared" si="1638"/>
        <v/>
      </c>
      <c r="DI713" s="121" t="str">
        <f t="shared" si="1638"/>
        <v/>
      </c>
      <c r="DJ713" s="121" t="str">
        <f t="shared" si="1638"/>
        <v/>
      </c>
      <c r="DK713" s="121" t="str">
        <f t="shared" si="1638"/>
        <v/>
      </c>
      <c r="DL713" s="121" t="str">
        <f t="shared" si="1638"/>
        <v/>
      </c>
      <c r="DM713" s="121" t="str">
        <f t="shared" si="1638"/>
        <v/>
      </c>
      <c r="DN713" s="121" t="str">
        <f t="shared" si="1638"/>
        <v/>
      </c>
      <c r="DO713" s="56">
        <f>SUM(F713:DN713)</f>
        <v>0</v>
      </c>
      <c r="DP713" s="50" t="s">
        <v>172</v>
      </c>
    </row>
    <row r="714" spans="3:120" s="29" customFormat="1" ht="15" customHeight="1">
      <c r="C714" s="29" t="str">
        <f>$G701&amp;" "&amp;$C701</f>
        <v>Phase B Above Grade Additional Density</v>
      </c>
      <c r="D714" s="273">
        <f>IF(G705="",0,G705)</f>
        <v>0</v>
      </c>
      <c r="E714" s="273">
        <f>IF(G707="",0,G707)</f>
        <v>0</v>
      </c>
      <c r="F714" s="277">
        <f t="shared" ref="F714:AK714" si="1639">IF(F$17="","",IF(AND(F$17&gt;=$D714,F$17&lt;=$E714),$G$702/($E714-$D714+1)))</f>
        <v>0</v>
      </c>
      <c r="G714" s="277" t="b">
        <f t="shared" si="1639"/>
        <v>0</v>
      </c>
      <c r="H714" s="277" t="b">
        <f t="shared" si="1639"/>
        <v>0</v>
      </c>
      <c r="I714" s="277" t="b">
        <f t="shared" si="1639"/>
        <v>0</v>
      </c>
      <c r="J714" s="277" t="b">
        <f t="shared" si="1639"/>
        <v>0</v>
      </c>
      <c r="K714" s="277" t="b">
        <f t="shared" si="1639"/>
        <v>0</v>
      </c>
      <c r="L714" s="277" t="b">
        <f t="shared" si="1639"/>
        <v>0</v>
      </c>
      <c r="M714" s="277" t="b">
        <f t="shared" si="1639"/>
        <v>0</v>
      </c>
      <c r="N714" s="277" t="b">
        <f t="shared" si="1639"/>
        <v>0</v>
      </c>
      <c r="O714" s="277" t="b">
        <f t="shared" si="1639"/>
        <v>0</v>
      </c>
      <c r="P714" s="277" t="b">
        <f t="shared" si="1639"/>
        <v>0</v>
      </c>
      <c r="Q714" s="277" t="b">
        <f t="shared" si="1639"/>
        <v>0</v>
      </c>
      <c r="R714" s="277" t="b">
        <f t="shared" si="1639"/>
        <v>0</v>
      </c>
      <c r="S714" s="277" t="b">
        <f t="shared" si="1639"/>
        <v>0</v>
      </c>
      <c r="T714" s="277" t="b">
        <f t="shared" si="1639"/>
        <v>0</v>
      </c>
      <c r="U714" s="277" t="b">
        <f t="shared" si="1639"/>
        <v>0</v>
      </c>
      <c r="V714" s="277" t="b">
        <f t="shared" si="1639"/>
        <v>0</v>
      </c>
      <c r="W714" s="277" t="b">
        <f t="shared" si="1639"/>
        <v>0</v>
      </c>
      <c r="X714" s="277" t="b">
        <f t="shared" si="1639"/>
        <v>0</v>
      </c>
      <c r="Y714" s="277" t="b">
        <f t="shared" si="1639"/>
        <v>0</v>
      </c>
      <c r="Z714" s="277" t="b">
        <f t="shared" si="1639"/>
        <v>0</v>
      </c>
      <c r="AA714" s="277" t="b">
        <f t="shared" si="1639"/>
        <v>0</v>
      </c>
      <c r="AB714" s="277" t="b">
        <f t="shared" si="1639"/>
        <v>0</v>
      </c>
      <c r="AC714" s="277" t="b">
        <f t="shared" si="1639"/>
        <v>0</v>
      </c>
      <c r="AD714" s="277" t="b">
        <f t="shared" si="1639"/>
        <v>0</v>
      </c>
      <c r="AE714" s="277" t="b">
        <f t="shared" si="1639"/>
        <v>0</v>
      </c>
      <c r="AF714" s="277" t="b">
        <f t="shared" si="1639"/>
        <v>0</v>
      </c>
      <c r="AG714" s="277" t="b">
        <f t="shared" si="1639"/>
        <v>0</v>
      </c>
      <c r="AH714" s="277" t="b">
        <f t="shared" si="1639"/>
        <v>0</v>
      </c>
      <c r="AI714" s="277" t="b">
        <f t="shared" si="1639"/>
        <v>0</v>
      </c>
      <c r="AJ714" s="277" t="b">
        <f t="shared" si="1639"/>
        <v>0</v>
      </c>
      <c r="AK714" s="277" t="b">
        <f t="shared" si="1639"/>
        <v>0</v>
      </c>
      <c r="AL714" s="277" t="b">
        <f t="shared" ref="AL714:BQ714" si="1640">IF(AL$17="","",IF(AND(AL$17&gt;=$D714,AL$17&lt;=$E714),$G$702/($E714-$D714+1)))</f>
        <v>0</v>
      </c>
      <c r="AM714" s="277" t="b">
        <f t="shared" si="1640"/>
        <v>0</v>
      </c>
      <c r="AN714" s="277" t="b">
        <f t="shared" si="1640"/>
        <v>0</v>
      </c>
      <c r="AO714" s="277" t="b">
        <f t="shared" si="1640"/>
        <v>0</v>
      </c>
      <c r="AP714" s="277" t="b">
        <f t="shared" si="1640"/>
        <v>0</v>
      </c>
      <c r="AQ714" s="277" t="b">
        <f t="shared" si="1640"/>
        <v>0</v>
      </c>
      <c r="AR714" s="277" t="b">
        <f t="shared" si="1640"/>
        <v>0</v>
      </c>
      <c r="AS714" s="277" t="b">
        <f t="shared" si="1640"/>
        <v>0</v>
      </c>
      <c r="AT714" s="277" t="b">
        <f t="shared" si="1640"/>
        <v>0</v>
      </c>
      <c r="AU714" s="277" t="b">
        <f t="shared" si="1640"/>
        <v>0</v>
      </c>
      <c r="AV714" s="277" t="b">
        <f t="shared" si="1640"/>
        <v>0</v>
      </c>
      <c r="AW714" s="277" t="b">
        <f t="shared" si="1640"/>
        <v>0</v>
      </c>
      <c r="AX714" s="277" t="b">
        <f t="shared" si="1640"/>
        <v>0</v>
      </c>
      <c r="AY714" s="277" t="b">
        <f t="shared" si="1640"/>
        <v>0</v>
      </c>
      <c r="AZ714" s="277" t="b">
        <f t="shared" si="1640"/>
        <v>0</v>
      </c>
      <c r="BA714" s="277" t="b">
        <f t="shared" si="1640"/>
        <v>0</v>
      </c>
      <c r="BB714" s="277" t="b">
        <f t="shared" si="1640"/>
        <v>0</v>
      </c>
      <c r="BC714" s="277" t="b">
        <f t="shared" si="1640"/>
        <v>0</v>
      </c>
      <c r="BD714" s="277" t="b">
        <f t="shared" si="1640"/>
        <v>0</v>
      </c>
      <c r="BE714" s="277" t="b">
        <f t="shared" si="1640"/>
        <v>0</v>
      </c>
      <c r="BF714" s="277" t="b">
        <f t="shared" si="1640"/>
        <v>0</v>
      </c>
      <c r="BG714" s="277" t="b">
        <f t="shared" si="1640"/>
        <v>0</v>
      </c>
      <c r="BH714" s="277" t="b">
        <f t="shared" si="1640"/>
        <v>0</v>
      </c>
      <c r="BI714" s="277" t="b">
        <f t="shared" si="1640"/>
        <v>0</v>
      </c>
      <c r="BJ714" s="277" t="b">
        <f t="shared" si="1640"/>
        <v>0</v>
      </c>
      <c r="BK714" s="277" t="b">
        <f t="shared" si="1640"/>
        <v>0</v>
      </c>
      <c r="BL714" s="277" t="b">
        <f t="shared" si="1640"/>
        <v>0</v>
      </c>
      <c r="BM714" s="277" t="b">
        <f t="shared" si="1640"/>
        <v>0</v>
      </c>
      <c r="BN714" s="277" t="b">
        <f t="shared" si="1640"/>
        <v>0</v>
      </c>
      <c r="BO714" s="277" t="str">
        <f t="shared" si="1640"/>
        <v/>
      </c>
      <c r="BP714" s="277" t="str">
        <f t="shared" si="1640"/>
        <v/>
      </c>
      <c r="BQ714" s="277" t="str">
        <f t="shared" si="1640"/>
        <v/>
      </c>
      <c r="BR714" s="277" t="str">
        <f t="shared" ref="BR714:DN714" si="1641">IF(BR$17="","",IF(AND(BR$17&gt;=$D714,BR$17&lt;=$E714),$G$702/($E714-$D714+1)))</f>
        <v/>
      </c>
      <c r="BS714" s="277" t="str">
        <f t="shared" si="1641"/>
        <v/>
      </c>
      <c r="BT714" s="277" t="str">
        <f t="shared" si="1641"/>
        <v/>
      </c>
      <c r="BU714" s="277" t="str">
        <f t="shared" si="1641"/>
        <v/>
      </c>
      <c r="BV714" s="277" t="str">
        <f t="shared" si="1641"/>
        <v/>
      </c>
      <c r="BW714" s="277" t="str">
        <f t="shared" si="1641"/>
        <v/>
      </c>
      <c r="BX714" s="277" t="str">
        <f t="shared" si="1641"/>
        <v/>
      </c>
      <c r="BY714" s="277" t="str">
        <f t="shared" si="1641"/>
        <v/>
      </c>
      <c r="BZ714" s="277" t="str">
        <f t="shared" si="1641"/>
        <v/>
      </c>
      <c r="CA714" s="277" t="str">
        <f t="shared" si="1641"/>
        <v/>
      </c>
      <c r="CB714" s="277" t="str">
        <f t="shared" si="1641"/>
        <v/>
      </c>
      <c r="CC714" s="277" t="str">
        <f t="shared" si="1641"/>
        <v/>
      </c>
      <c r="CD714" s="277" t="str">
        <f t="shared" si="1641"/>
        <v/>
      </c>
      <c r="CE714" s="277" t="str">
        <f t="shared" si="1641"/>
        <v/>
      </c>
      <c r="CF714" s="277" t="str">
        <f t="shared" si="1641"/>
        <v/>
      </c>
      <c r="CG714" s="277" t="str">
        <f t="shared" si="1641"/>
        <v/>
      </c>
      <c r="CH714" s="277" t="str">
        <f t="shared" si="1641"/>
        <v/>
      </c>
      <c r="CI714" s="277" t="str">
        <f t="shared" si="1641"/>
        <v/>
      </c>
      <c r="CJ714" s="277" t="str">
        <f t="shared" si="1641"/>
        <v/>
      </c>
      <c r="CK714" s="277" t="str">
        <f t="shared" si="1641"/>
        <v/>
      </c>
      <c r="CL714" s="277" t="str">
        <f t="shared" si="1641"/>
        <v/>
      </c>
      <c r="CM714" s="277" t="str">
        <f t="shared" si="1641"/>
        <v/>
      </c>
      <c r="CN714" s="277" t="str">
        <f t="shared" si="1641"/>
        <v/>
      </c>
      <c r="CO714" s="277" t="str">
        <f t="shared" si="1641"/>
        <v/>
      </c>
      <c r="CP714" s="277" t="str">
        <f t="shared" si="1641"/>
        <v/>
      </c>
      <c r="CQ714" s="277" t="str">
        <f t="shared" si="1641"/>
        <v/>
      </c>
      <c r="CR714" s="277" t="str">
        <f t="shared" si="1641"/>
        <v/>
      </c>
      <c r="CS714" s="277" t="str">
        <f t="shared" si="1641"/>
        <v/>
      </c>
      <c r="CT714" s="277" t="str">
        <f t="shared" si="1641"/>
        <v/>
      </c>
      <c r="CU714" s="277" t="str">
        <f t="shared" si="1641"/>
        <v/>
      </c>
      <c r="CV714" s="277" t="str">
        <f t="shared" si="1641"/>
        <v/>
      </c>
      <c r="CW714" s="277" t="str">
        <f t="shared" si="1641"/>
        <v/>
      </c>
      <c r="CX714" s="277" t="str">
        <f t="shared" si="1641"/>
        <v/>
      </c>
      <c r="CY714" s="277" t="str">
        <f t="shared" si="1641"/>
        <v/>
      </c>
      <c r="CZ714" s="277" t="str">
        <f t="shared" si="1641"/>
        <v/>
      </c>
      <c r="DA714" s="277" t="str">
        <f t="shared" si="1641"/>
        <v/>
      </c>
      <c r="DB714" s="277" t="str">
        <f t="shared" si="1641"/>
        <v/>
      </c>
      <c r="DC714" s="277" t="str">
        <f t="shared" si="1641"/>
        <v/>
      </c>
      <c r="DD714" s="277" t="str">
        <f t="shared" si="1641"/>
        <v/>
      </c>
      <c r="DE714" s="277" t="str">
        <f t="shared" si="1641"/>
        <v/>
      </c>
      <c r="DF714" s="277" t="str">
        <f t="shared" si="1641"/>
        <v/>
      </c>
      <c r="DG714" s="277" t="str">
        <f t="shared" si="1641"/>
        <v/>
      </c>
      <c r="DH714" s="277" t="str">
        <f t="shared" si="1641"/>
        <v/>
      </c>
      <c r="DI714" s="277" t="str">
        <f t="shared" si="1641"/>
        <v/>
      </c>
      <c r="DJ714" s="277" t="str">
        <f t="shared" si="1641"/>
        <v/>
      </c>
      <c r="DK714" s="277" t="str">
        <f t="shared" si="1641"/>
        <v/>
      </c>
      <c r="DL714" s="277" t="str">
        <f t="shared" si="1641"/>
        <v/>
      </c>
      <c r="DM714" s="277" t="str">
        <f t="shared" si="1641"/>
        <v/>
      </c>
      <c r="DN714" s="277" t="str">
        <f t="shared" si="1641"/>
        <v/>
      </c>
      <c r="DO714" s="272">
        <f>SUM(F714:DN714)</f>
        <v>0</v>
      </c>
      <c r="DP714" s="50" t="s">
        <v>172</v>
      </c>
    </row>
    <row r="715" spans="3:120" s="29" customFormat="1" ht="15" customHeight="1">
      <c r="C715" s="140" t="str">
        <f>"Total "&amp;$C701</f>
        <v>Total Above Grade Additional Density</v>
      </c>
      <c r="D715" s="274">
        <f>IF(D705="",0,D705)</f>
        <v>0</v>
      </c>
      <c r="E715" s="274">
        <f>IF(D707="",0,D707)</f>
        <v>0</v>
      </c>
      <c r="F715" s="278">
        <f t="shared" ref="F715:AK715" si="1642">IF(F$17="","",IF($E$710=0,SUM(F713:F714),IF(AND(F$17&gt;=$D715,F$17&lt;=$E715),$D$702/($E715-$D715+1),0)))</f>
        <v>0</v>
      </c>
      <c r="G715" s="278">
        <f t="shared" si="1642"/>
        <v>0</v>
      </c>
      <c r="H715" s="278">
        <f t="shared" si="1642"/>
        <v>0</v>
      </c>
      <c r="I715" s="278">
        <f t="shared" si="1642"/>
        <v>0</v>
      </c>
      <c r="J715" s="278">
        <f t="shared" si="1642"/>
        <v>0</v>
      </c>
      <c r="K715" s="278">
        <f t="shared" si="1642"/>
        <v>0</v>
      </c>
      <c r="L715" s="278">
        <f t="shared" si="1642"/>
        <v>0</v>
      </c>
      <c r="M715" s="278">
        <f t="shared" si="1642"/>
        <v>0</v>
      </c>
      <c r="N715" s="278">
        <f t="shared" si="1642"/>
        <v>0</v>
      </c>
      <c r="O715" s="278">
        <f t="shared" si="1642"/>
        <v>0</v>
      </c>
      <c r="P715" s="278">
        <f t="shared" si="1642"/>
        <v>0</v>
      </c>
      <c r="Q715" s="278">
        <f t="shared" si="1642"/>
        <v>0</v>
      </c>
      <c r="R715" s="278">
        <f t="shared" si="1642"/>
        <v>0</v>
      </c>
      <c r="S715" s="278">
        <f t="shared" si="1642"/>
        <v>0</v>
      </c>
      <c r="T715" s="278">
        <f t="shared" si="1642"/>
        <v>0</v>
      </c>
      <c r="U715" s="278">
        <f t="shared" si="1642"/>
        <v>0</v>
      </c>
      <c r="V715" s="278">
        <f t="shared" si="1642"/>
        <v>0</v>
      </c>
      <c r="W715" s="278">
        <f t="shared" si="1642"/>
        <v>0</v>
      </c>
      <c r="X715" s="278">
        <f t="shared" si="1642"/>
        <v>0</v>
      </c>
      <c r="Y715" s="278">
        <f t="shared" si="1642"/>
        <v>0</v>
      </c>
      <c r="Z715" s="278">
        <f t="shared" si="1642"/>
        <v>0</v>
      </c>
      <c r="AA715" s="278">
        <f t="shared" si="1642"/>
        <v>0</v>
      </c>
      <c r="AB715" s="278">
        <f t="shared" si="1642"/>
        <v>0</v>
      </c>
      <c r="AC715" s="278">
        <f t="shared" si="1642"/>
        <v>0</v>
      </c>
      <c r="AD715" s="278">
        <f t="shared" si="1642"/>
        <v>0</v>
      </c>
      <c r="AE715" s="278">
        <f t="shared" si="1642"/>
        <v>0</v>
      </c>
      <c r="AF715" s="278">
        <f t="shared" si="1642"/>
        <v>0</v>
      </c>
      <c r="AG715" s="278">
        <f t="shared" si="1642"/>
        <v>0</v>
      </c>
      <c r="AH715" s="278">
        <f t="shared" si="1642"/>
        <v>0</v>
      </c>
      <c r="AI715" s="278">
        <f t="shared" si="1642"/>
        <v>0</v>
      </c>
      <c r="AJ715" s="278">
        <f t="shared" si="1642"/>
        <v>0</v>
      </c>
      <c r="AK715" s="278">
        <f t="shared" si="1642"/>
        <v>0</v>
      </c>
      <c r="AL715" s="278">
        <f t="shared" ref="AL715:BQ715" si="1643">IF(AL$17="","",IF($E$710=0,SUM(AL713:AL714),IF(AND(AL$17&gt;=$D715,AL$17&lt;=$E715),$D$702/($E715-$D715+1),0)))</f>
        <v>0</v>
      </c>
      <c r="AM715" s="278">
        <f t="shared" si="1643"/>
        <v>0</v>
      </c>
      <c r="AN715" s="278">
        <f t="shared" si="1643"/>
        <v>0</v>
      </c>
      <c r="AO715" s="278">
        <f t="shared" si="1643"/>
        <v>0</v>
      </c>
      <c r="AP715" s="278">
        <f t="shared" si="1643"/>
        <v>0</v>
      </c>
      <c r="AQ715" s="278">
        <f t="shared" si="1643"/>
        <v>0</v>
      </c>
      <c r="AR715" s="278">
        <f t="shared" si="1643"/>
        <v>0</v>
      </c>
      <c r="AS715" s="278">
        <f t="shared" si="1643"/>
        <v>0</v>
      </c>
      <c r="AT715" s="278">
        <f t="shared" si="1643"/>
        <v>0</v>
      </c>
      <c r="AU715" s="278">
        <f t="shared" si="1643"/>
        <v>0</v>
      </c>
      <c r="AV715" s="278">
        <f t="shared" si="1643"/>
        <v>0</v>
      </c>
      <c r="AW715" s="278">
        <f t="shared" si="1643"/>
        <v>0</v>
      </c>
      <c r="AX715" s="278">
        <f t="shared" si="1643"/>
        <v>0</v>
      </c>
      <c r="AY715" s="278">
        <f t="shared" si="1643"/>
        <v>0</v>
      </c>
      <c r="AZ715" s="278">
        <f t="shared" si="1643"/>
        <v>0</v>
      </c>
      <c r="BA715" s="278">
        <f t="shared" si="1643"/>
        <v>0</v>
      </c>
      <c r="BB715" s="278">
        <f t="shared" si="1643"/>
        <v>0</v>
      </c>
      <c r="BC715" s="278">
        <f t="shared" si="1643"/>
        <v>0</v>
      </c>
      <c r="BD715" s="278">
        <f t="shared" si="1643"/>
        <v>0</v>
      </c>
      <c r="BE715" s="278">
        <f t="shared" si="1643"/>
        <v>0</v>
      </c>
      <c r="BF715" s="278">
        <f t="shared" si="1643"/>
        <v>0</v>
      </c>
      <c r="BG715" s="278">
        <f t="shared" si="1643"/>
        <v>0</v>
      </c>
      <c r="BH715" s="278">
        <f t="shared" si="1643"/>
        <v>0</v>
      </c>
      <c r="BI715" s="278">
        <f t="shared" si="1643"/>
        <v>0</v>
      </c>
      <c r="BJ715" s="278">
        <f t="shared" si="1643"/>
        <v>0</v>
      </c>
      <c r="BK715" s="278">
        <f t="shared" si="1643"/>
        <v>0</v>
      </c>
      <c r="BL715" s="278">
        <f t="shared" si="1643"/>
        <v>0</v>
      </c>
      <c r="BM715" s="278">
        <f t="shared" si="1643"/>
        <v>0</v>
      </c>
      <c r="BN715" s="278">
        <f t="shared" si="1643"/>
        <v>0</v>
      </c>
      <c r="BO715" s="278" t="str">
        <f t="shared" si="1643"/>
        <v/>
      </c>
      <c r="BP715" s="278" t="str">
        <f t="shared" si="1643"/>
        <v/>
      </c>
      <c r="BQ715" s="278" t="str">
        <f t="shared" si="1643"/>
        <v/>
      </c>
      <c r="BR715" s="278" t="str">
        <f t="shared" ref="BR715:CA715" si="1644">IF(BR$17="","",IF($E$710=0,SUM(BR713:BR714),IF(AND(BR$17&gt;=$D715,BR$17&lt;=$E715),$D$702/($E715-$D715+1),0)))</f>
        <v/>
      </c>
      <c r="BS715" s="278" t="str">
        <f t="shared" si="1644"/>
        <v/>
      </c>
      <c r="BT715" s="278" t="str">
        <f t="shared" si="1644"/>
        <v/>
      </c>
      <c r="BU715" s="278" t="str">
        <f t="shared" si="1644"/>
        <v/>
      </c>
      <c r="BV715" s="278" t="str">
        <f t="shared" si="1644"/>
        <v/>
      </c>
      <c r="BW715" s="278" t="str">
        <f t="shared" si="1644"/>
        <v/>
      </c>
      <c r="BX715" s="278" t="str">
        <f t="shared" si="1644"/>
        <v/>
      </c>
      <c r="BY715" s="278" t="str">
        <f t="shared" si="1644"/>
        <v/>
      </c>
      <c r="BZ715" s="278" t="str">
        <f t="shared" si="1644"/>
        <v/>
      </c>
      <c r="CA715" s="278" t="str">
        <f t="shared" si="1644"/>
        <v/>
      </c>
      <c r="CB715" s="278" t="str">
        <f t="shared" ref="CB715:DN715" si="1645">IF(CB$17="","",IF($E$710=0,SUM(CB713:CB714),IF(AND(CB$17&gt;=$D715,CB$17&lt;=$E715),$D$702/($E715-$D715+1),0)))</f>
        <v/>
      </c>
      <c r="CC715" s="278" t="str">
        <f t="shared" si="1645"/>
        <v/>
      </c>
      <c r="CD715" s="278" t="str">
        <f t="shared" si="1645"/>
        <v/>
      </c>
      <c r="CE715" s="278" t="str">
        <f t="shared" si="1645"/>
        <v/>
      </c>
      <c r="CF715" s="278" t="str">
        <f t="shared" si="1645"/>
        <v/>
      </c>
      <c r="CG715" s="278" t="str">
        <f t="shared" si="1645"/>
        <v/>
      </c>
      <c r="CH715" s="278" t="str">
        <f t="shared" si="1645"/>
        <v/>
      </c>
      <c r="CI715" s="278" t="str">
        <f t="shared" si="1645"/>
        <v/>
      </c>
      <c r="CJ715" s="278" t="str">
        <f t="shared" si="1645"/>
        <v/>
      </c>
      <c r="CK715" s="278" t="str">
        <f t="shared" si="1645"/>
        <v/>
      </c>
      <c r="CL715" s="278" t="str">
        <f t="shared" si="1645"/>
        <v/>
      </c>
      <c r="CM715" s="278" t="str">
        <f t="shared" si="1645"/>
        <v/>
      </c>
      <c r="CN715" s="278" t="str">
        <f t="shared" si="1645"/>
        <v/>
      </c>
      <c r="CO715" s="278" t="str">
        <f t="shared" si="1645"/>
        <v/>
      </c>
      <c r="CP715" s="278" t="str">
        <f t="shared" si="1645"/>
        <v/>
      </c>
      <c r="CQ715" s="278" t="str">
        <f t="shared" si="1645"/>
        <v/>
      </c>
      <c r="CR715" s="278" t="str">
        <f t="shared" si="1645"/>
        <v/>
      </c>
      <c r="CS715" s="278" t="str">
        <f t="shared" si="1645"/>
        <v/>
      </c>
      <c r="CT715" s="278" t="str">
        <f t="shared" si="1645"/>
        <v/>
      </c>
      <c r="CU715" s="278" t="str">
        <f t="shared" si="1645"/>
        <v/>
      </c>
      <c r="CV715" s="278" t="str">
        <f t="shared" si="1645"/>
        <v/>
      </c>
      <c r="CW715" s="278" t="str">
        <f t="shared" si="1645"/>
        <v/>
      </c>
      <c r="CX715" s="278" t="str">
        <f t="shared" si="1645"/>
        <v/>
      </c>
      <c r="CY715" s="278" t="str">
        <f t="shared" si="1645"/>
        <v/>
      </c>
      <c r="CZ715" s="278" t="str">
        <f t="shared" si="1645"/>
        <v/>
      </c>
      <c r="DA715" s="278" t="str">
        <f t="shared" si="1645"/>
        <v/>
      </c>
      <c r="DB715" s="278" t="str">
        <f t="shared" si="1645"/>
        <v/>
      </c>
      <c r="DC715" s="278" t="str">
        <f t="shared" si="1645"/>
        <v/>
      </c>
      <c r="DD715" s="278" t="str">
        <f t="shared" si="1645"/>
        <v/>
      </c>
      <c r="DE715" s="278" t="str">
        <f t="shared" si="1645"/>
        <v/>
      </c>
      <c r="DF715" s="278" t="str">
        <f t="shared" si="1645"/>
        <v/>
      </c>
      <c r="DG715" s="278" t="str">
        <f t="shared" si="1645"/>
        <v/>
      </c>
      <c r="DH715" s="278" t="str">
        <f t="shared" si="1645"/>
        <v/>
      </c>
      <c r="DI715" s="278" t="str">
        <f t="shared" si="1645"/>
        <v/>
      </c>
      <c r="DJ715" s="278" t="str">
        <f t="shared" si="1645"/>
        <v/>
      </c>
      <c r="DK715" s="278" t="str">
        <f t="shared" si="1645"/>
        <v/>
      </c>
      <c r="DL715" s="278" t="str">
        <f t="shared" si="1645"/>
        <v/>
      </c>
      <c r="DM715" s="278" t="str">
        <f t="shared" si="1645"/>
        <v/>
      </c>
      <c r="DN715" s="278" t="str">
        <f t="shared" si="1645"/>
        <v/>
      </c>
      <c r="DO715" s="56">
        <f>SUM(F715:DN715)</f>
        <v>0</v>
      </c>
      <c r="DP715" s="50" t="s">
        <v>172</v>
      </c>
    </row>
    <row r="716" spans="3:120" s="29" customFormat="1" ht="15" customHeight="1">
      <c r="D716" s="289"/>
      <c r="E716" s="28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  <c r="CT716" s="39"/>
      <c r="CU716" s="39"/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9"/>
      <c r="DM716" s="39"/>
      <c r="DN716" s="39"/>
      <c r="DO716" s="56"/>
      <c r="DP716" s="50" t="s">
        <v>172</v>
      </c>
    </row>
    <row r="717" spans="3:120" s="29" customFormat="1" ht="15" customHeight="1">
      <c r="D717" s="289"/>
      <c r="E717" s="28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  <c r="CT717" s="39"/>
      <c r="CU717" s="39"/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9"/>
      <c r="DM717" s="39"/>
      <c r="DN717" s="39"/>
      <c r="DO717" s="56"/>
      <c r="DP717" s="50" t="s">
        <v>172</v>
      </c>
    </row>
    <row r="718" spans="3:120" s="29" customFormat="1" ht="15" customHeight="1">
      <c r="C718" s="161" t="str">
        <f>C720</f>
        <v>Hotel Cost</v>
      </c>
      <c r="D718" s="161"/>
      <c r="E718" s="161"/>
      <c r="F718" s="161"/>
      <c r="G718" s="161"/>
      <c r="H718" s="161"/>
      <c r="I718" s="161"/>
      <c r="J718" s="161"/>
      <c r="K718" s="161"/>
      <c r="L718" s="161"/>
      <c r="M718" s="161"/>
      <c r="N718" s="161"/>
      <c r="O718" s="161"/>
      <c r="P718" s="161"/>
      <c r="Q718" s="161"/>
      <c r="R718" s="161"/>
      <c r="S718" s="161"/>
      <c r="T718" s="161"/>
      <c r="U718" s="161"/>
      <c r="V718" s="161"/>
      <c r="W718" s="161"/>
      <c r="X718" s="161"/>
      <c r="Y718" s="161"/>
      <c r="Z718" s="161"/>
      <c r="AA718" s="161"/>
      <c r="AB718" s="161"/>
      <c r="AC718" s="161"/>
      <c r="AD718" s="161"/>
      <c r="AE718" s="161"/>
      <c r="AF718" s="161"/>
      <c r="AG718" s="161"/>
      <c r="AH718" s="161"/>
      <c r="AI718" s="161"/>
      <c r="AJ718" s="161"/>
      <c r="AK718" s="161"/>
      <c r="AL718" s="161"/>
      <c r="AM718" s="161"/>
      <c r="AN718" s="161"/>
      <c r="AO718" s="161"/>
      <c r="AP718" s="161"/>
      <c r="AQ718" s="161"/>
      <c r="AR718" s="161"/>
      <c r="AS718" s="161"/>
      <c r="AT718" s="161"/>
      <c r="AU718" s="161"/>
      <c r="AV718" s="161"/>
      <c r="AW718" s="161"/>
      <c r="AX718" s="161"/>
      <c r="AY718" s="161"/>
      <c r="AZ718" s="161"/>
      <c r="BA718" s="161"/>
      <c r="BB718" s="161"/>
      <c r="BC718" s="161"/>
      <c r="BD718" s="161"/>
      <c r="BE718" s="161"/>
      <c r="BF718" s="161"/>
      <c r="BG718" s="161"/>
      <c r="BH718" s="161"/>
      <c r="BI718" s="161"/>
      <c r="BJ718" s="161"/>
      <c r="BK718" s="161"/>
      <c r="BL718" s="161"/>
      <c r="BM718" s="161"/>
      <c r="BN718" s="161"/>
      <c r="BO718" s="161"/>
      <c r="BP718" s="161"/>
      <c r="BQ718" s="161"/>
      <c r="BR718" s="161"/>
      <c r="BS718" s="161"/>
      <c r="BT718" s="161"/>
      <c r="BU718" s="161"/>
      <c r="BV718" s="161"/>
      <c r="BW718" s="161"/>
      <c r="BX718" s="161"/>
      <c r="BY718" s="161"/>
      <c r="BZ718" s="161"/>
      <c r="CA718" s="161"/>
      <c r="CB718" s="161"/>
      <c r="CC718" s="161"/>
      <c r="CD718" s="161"/>
      <c r="CE718" s="161"/>
      <c r="CF718" s="161"/>
      <c r="CG718" s="161"/>
      <c r="CH718" s="161"/>
      <c r="CI718" s="161"/>
      <c r="CJ718" s="161"/>
      <c r="CK718" s="161"/>
      <c r="CL718" s="161"/>
      <c r="CM718" s="161"/>
      <c r="CN718" s="161"/>
      <c r="CO718" s="161"/>
      <c r="CP718" s="161"/>
      <c r="CQ718" s="161"/>
      <c r="CR718" s="161"/>
      <c r="CS718" s="161"/>
      <c r="CT718" s="161"/>
      <c r="CU718" s="161"/>
      <c r="CV718" s="161"/>
      <c r="CW718" s="161"/>
      <c r="CX718" s="161"/>
      <c r="CY718" s="161"/>
      <c r="CZ718" s="161"/>
      <c r="DA718" s="161"/>
      <c r="DB718" s="161"/>
      <c r="DC718" s="161"/>
      <c r="DD718" s="161"/>
      <c r="DE718" s="161"/>
      <c r="DF718" s="161"/>
      <c r="DG718" s="161"/>
      <c r="DH718" s="161"/>
      <c r="DI718" s="161"/>
      <c r="DJ718" s="161"/>
      <c r="DK718" s="161"/>
      <c r="DL718" s="161"/>
      <c r="DM718" s="161"/>
      <c r="DN718" s="161"/>
      <c r="DO718" s="161"/>
      <c r="DP718" s="50" t="s">
        <v>172</v>
      </c>
    </row>
    <row r="719" spans="3:120" s="29" customFormat="1" ht="15" customHeight="1">
      <c r="D719" s="289"/>
      <c r="E719" s="28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  <c r="CJ719" s="39"/>
      <c r="CK719" s="39"/>
      <c r="CL719" s="39"/>
      <c r="CM719" s="39"/>
      <c r="CN719" s="39"/>
      <c r="CO719" s="39"/>
      <c r="CP719" s="39"/>
      <c r="CQ719" s="39"/>
      <c r="CR719" s="39"/>
      <c r="CS719" s="39"/>
      <c r="CT719" s="39"/>
      <c r="CU719" s="39"/>
      <c r="CV719" s="39"/>
      <c r="CW719" s="39"/>
      <c r="CX719" s="39"/>
      <c r="CY719" s="39"/>
      <c r="CZ719" s="39"/>
      <c r="DA719" s="39"/>
      <c r="DB719" s="39"/>
      <c r="DC719" s="39"/>
      <c r="DD719" s="39"/>
      <c r="DE719" s="39"/>
      <c r="DF719" s="39"/>
      <c r="DG719" s="39"/>
      <c r="DH719" s="39"/>
      <c r="DI719" s="39"/>
      <c r="DJ719" s="39"/>
      <c r="DK719" s="39"/>
      <c r="DL719" s="39"/>
      <c r="DM719" s="39"/>
      <c r="DN719" s="39"/>
      <c r="DO719" s="56"/>
      <c r="DP719" s="50" t="s">
        <v>172</v>
      </c>
    </row>
    <row r="720" spans="3:120" s="29" customFormat="1" ht="15" customHeight="1">
      <c r="C720" s="326" t="s">
        <v>371</v>
      </c>
      <c r="D720" s="249" t="s">
        <v>296</v>
      </c>
      <c r="E720" s="249" t="s">
        <v>303</v>
      </c>
      <c r="F720" s="249" t="s">
        <v>295</v>
      </c>
      <c r="G720" s="249" t="s">
        <v>294</v>
      </c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  <c r="CJ720" s="39"/>
      <c r="CK720" s="39"/>
      <c r="CL720" s="39"/>
      <c r="CM720" s="39"/>
      <c r="CN720" s="39"/>
      <c r="CO720" s="39"/>
      <c r="CP720" s="39"/>
      <c r="CQ720" s="39"/>
      <c r="CR720" s="39"/>
      <c r="CS720" s="39"/>
      <c r="CT720" s="39"/>
      <c r="CU720" s="39"/>
      <c r="CV720" s="39"/>
      <c r="CW720" s="39"/>
      <c r="CX720" s="39"/>
      <c r="CY720" s="39"/>
      <c r="CZ720" s="39"/>
      <c r="DA720" s="39"/>
      <c r="DB720" s="39"/>
      <c r="DC720" s="39"/>
      <c r="DD720" s="39"/>
      <c r="DE720" s="39"/>
      <c r="DF720" s="39"/>
      <c r="DG720" s="39"/>
      <c r="DH720" s="39"/>
      <c r="DI720" s="39"/>
      <c r="DJ720" s="39"/>
      <c r="DK720" s="39"/>
      <c r="DL720" s="39"/>
      <c r="DM720" s="39"/>
      <c r="DN720" s="39"/>
      <c r="DO720" s="56"/>
      <c r="DP720" s="50" t="s">
        <v>172</v>
      </c>
    </row>
    <row r="721" spans="3:120" s="29" customFormat="1" ht="15" customHeight="1">
      <c r="C721" s="34" t="str">
        <f>C720&amp;" Cost"</f>
        <v>Hotel Cost Cost</v>
      </c>
      <c r="D721" s="118">
        <f>IF(C$76="","",IF(E721="",G721+F721,E721))</f>
        <v>6200000</v>
      </c>
      <c r="F721" s="235">
        <v>6200000</v>
      </c>
      <c r="G721" s="235">
        <v>0</v>
      </c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  <c r="CJ721" s="39"/>
      <c r="CK721" s="39"/>
      <c r="CL721" s="39"/>
      <c r="CM721" s="39"/>
      <c r="CN721" s="39"/>
      <c r="CO721" s="39"/>
      <c r="CP721" s="39"/>
      <c r="CQ721" s="39"/>
      <c r="CR721" s="39"/>
      <c r="CS721" s="39"/>
      <c r="CT721" s="39"/>
      <c r="CU721" s="39"/>
      <c r="CV721" s="39"/>
      <c r="CW721" s="39"/>
      <c r="CX721" s="39"/>
      <c r="CY721" s="39"/>
      <c r="CZ721" s="39"/>
      <c r="DA721" s="39"/>
      <c r="DB721" s="39"/>
      <c r="DC721" s="39"/>
      <c r="DD721" s="39"/>
      <c r="DE721" s="39"/>
      <c r="DF721" s="39"/>
      <c r="DG721" s="39"/>
      <c r="DH721" s="39"/>
      <c r="DI721" s="39"/>
      <c r="DJ721" s="39"/>
      <c r="DK721" s="39"/>
      <c r="DL721" s="39"/>
      <c r="DM721" s="39"/>
      <c r="DN721" s="39"/>
      <c r="DO721" s="56"/>
      <c r="DP721" s="50" t="s">
        <v>172</v>
      </c>
    </row>
    <row r="722" spans="3:120" s="29" customFormat="1" ht="15" customHeight="1">
      <c r="C722" s="207"/>
      <c r="F722" s="302"/>
      <c r="G722" s="302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  <c r="CJ722" s="39"/>
      <c r="CK722" s="39"/>
      <c r="CL722" s="39"/>
      <c r="CM722" s="39"/>
      <c r="CN722" s="39"/>
      <c r="CO722" s="39"/>
      <c r="CP722" s="39"/>
      <c r="CQ722" s="39"/>
      <c r="CR722" s="39"/>
      <c r="CS722" s="39"/>
      <c r="CT722" s="39"/>
      <c r="CU722" s="39"/>
      <c r="CV722" s="39"/>
      <c r="CW722" s="39"/>
      <c r="CX722" s="39"/>
      <c r="CY722" s="39"/>
      <c r="CZ722" s="39"/>
      <c r="DA722" s="39"/>
      <c r="DB722" s="39"/>
      <c r="DC722" s="39"/>
      <c r="DD722" s="39"/>
      <c r="DE722" s="39"/>
      <c r="DF722" s="39"/>
      <c r="DG722" s="39"/>
      <c r="DH722" s="39"/>
      <c r="DI722" s="39"/>
      <c r="DJ722" s="39"/>
      <c r="DK722" s="39"/>
      <c r="DL722" s="39"/>
      <c r="DM722" s="39"/>
      <c r="DN722" s="39"/>
      <c r="DO722" s="56"/>
      <c r="DP722" s="50" t="s">
        <v>172</v>
      </c>
    </row>
    <row r="723" spans="3:120" s="29" customFormat="1" ht="15" customHeight="1">
      <c r="C723" s="34" t="str">
        <f>C720&amp;" Start Period"</f>
        <v>Hotel Cost Start Period</v>
      </c>
      <c r="D723" s="233">
        <f>MIN(F723:G723)</f>
        <v>4</v>
      </c>
      <c r="F723" s="282">
        <v>4</v>
      </c>
      <c r="G723" s="282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  <c r="CJ723" s="39"/>
      <c r="CK723" s="39"/>
      <c r="CL723" s="39"/>
      <c r="CM723" s="39"/>
      <c r="CN723" s="39"/>
      <c r="CO723" s="39"/>
      <c r="CP723" s="39"/>
      <c r="CQ723" s="39"/>
      <c r="CR723" s="39"/>
      <c r="CS723" s="39"/>
      <c r="CT723" s="39"/>
      <c r="CU723" s="39"/>
      <c r="CV723" s="39"/>
      <c r="CW723" s="39"/>
      <c r="CX723" s="39"/>
      <c r="CY723" s="39"/>
      <c r="CZ723" s="39"/>
      <c r="DA723" s="39"/>
      <c r="DB723" s="39"/>
      <c r="DC723" s="39"/>
      <c r="DD723" s="39"/>
      <c r="DE723" s="39"/>
      <c r="DF723" s="39"/>
      <c r="DG723" s="39"/>
      <c r="DH723" s="39"/>
      <c r="DI723" s="39"/>
      <c r="DJ723" s="39"/>
      <c r="DK723" s="39"/>
      <c r="DL723" s="39"/>
      <c r="DM723" s="39"/>
      <c r="DN723" s="39"/>
      <c r="DO723" s="56"/>
      <c r="DP723" s="50" t="s">
        <v>172</v>
      </c>
    </row>
    <row r="724" spans="3:120" s="29" customFormat="1" ht="15" customHeight="1">
      <c r="C724" s="207" t="s">
        <v>13</v>
      </c>
      <c r="D724" s="206">
        <f>IF(D723="","",INDEX($F$16:$DP$17,1,MATCH(D723,$F$17:$DP$17,1)))</f>
        <v>42216</v>
      </c>
      <c r="F724" s="206">
        <f>IF(F723="","",INDEX($F$16:$DP$17,1,MATCH(F723,$F$17:$DP$17,1)))</f>
        <v>42216</v>
      </c>
      <c r="G724" s="206" t="str">
        <f>IF(G723="","",INDEX($F$16:$DP$17,1,MATCH(G723,$F$17:$DP$17,1)))</f>
        <v/>
      </c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  <c r="CJ724" s="39"/>
      <c r="CK724" s="39"/>
      <c r="CL724" s="39"/>
      <c r="CM724" s="39"/>
      <c r="CN724" s="39"/>
      <c r="CO724" s="39"/>
      <c r="CP724" s="39"/>
      <c r="CQ724" s="39"/>
      <c r="CR724" s="39"/>
      <c r="CS724" s="39"/>
      <c r="CT724" s="39"/>
      <c r="CU724" s="39"/>
      <c r="CV724" s="39"/>
      <c r="CW724" s="39"/>
      <c r="CX724" s="39"/>
      <c r="CY724" s="39"/>
      <c r="CZ724" s="39"/>
      <c r="DA724" s="39"/>
      <c r="DB724" s="39"/>
      <c r="DC724" s="39"/>
      <c r="DD724" s="39"/>
      <c r="DE724" s="39"/>
      <c r="DF724" s="39"/>
      <c r="DG724" s="39"/>
      <c r="DH724" s="39"/>
      <c r="DI724" s="39"/>
      <c r="DJ724" s="39"/>
      <c r="DK724" s="39"/>
      <c r="DL724" s="39"/>
      <c r="DM724" s="39"/>
      <c r="DN724" s="39"/>
      <c r="DO724" s="56"/>
      <c r="DP724" s="50" t="s">
        <v>172</v>
      </c>
    </row>
    <row r="725" spans="3:120" s="29" customFormat="1" ht="15" customHeight="1">
      <c r="C725" s="34" t="str">
        <f>C720&amp;" End Period"</f>
        <v>Hotel Cost End Period</v>
      </c>
      <c r="D725" s="233">
        <f>MAX(F725:G725)</f>
        <v>21</v>
      </c>
      <c r="F725" s="282">
        <v>21</v>
      </c>
      <c r="G725" s="282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  <c r="CJ725" s="39"/>
      <c r="CK725" s="39"/>
      <c r="CL725" s="39"/>
      <c r="CM725" s="39"/>
      <c r="CN725" s="39"/>
      <c r="CO725" s="39"/>
      <c r="CP725" s="39"/>
      <c r="CQ725" s="39"/>
      <c r="CR725" s="39"/>
      <c r="CS725" s="39"/>
      <c r="CT725" s="39"/>
      <c r="CU725" s="39"/>
      <c r="CV725" s="39"/>
      <c r="CW725" s="39"/>
      <c r="CX725" s="39"/>
      <c r="CY725" s="39"/>
      <c r="CZ725" s="39"/>
      <c r="DA725" s="39"/>
      <c r="DB725" s="39"/>
      <c r="DC725" s="39"/>
      <c r="DD725" s="39"/>
      <c r="DE725" s="39"/>
      <c r="DF725" s="39"/>
      <c r="DG725" s="39"/>
      <c r="DH725" s="39"/>
      <c r="DI725" s="39"/>
      <c r="DJ725" s="39"/>
      <c r="DK725" s="39"/>
      <c r="DL725" s="39"/>
      <c r="DM725" s="39"/>
      <c r="DN725" s="39"/>
      <c r="DO725" s="56"/>
      <c r="DP725" s="50" t="s">
        <v>172</v>
      </c>
    </row>
    <row r="726" spans="3:120" s="29" customFormat="1" ht="15" customHeight="1">
      <c r="C726" s="207" t="s">
        <v>13</v>
      </c>
      <c r="D726" s="206">
        <f>IF(D725="","",INDEX($F$16:$DP$17,1,MATCH(D725,$F$17:$DP$17,1)))</f>
        <v>42735</v>
      </c>
      <c r="F726" s="206">
        <f>IF(F725="","",INDEX($F$16:$DP$17,1,MATCH(F725,$F$17:$DP$17,1)))</f>
        <v>42735</v>
      </c>
      <c r="G726" s="206" t="str">
        <f>IF(G725="","",INDEX($F$16:$DP$17,1,MATCH(G725,$F$17:$DP$17,1)))</f>
        <v/>
      </c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  <c r="CJ726" s="39"/>
      <c r="CK726" s="39"/>
      <c r="CL726" s="39"/>
      <c r="CM726" s="39"/>
      <c r="CN726" s="39"/>
      <c r="CO726" s="39"/>
      <c r="CP726" s="39"/>
      <c r="CQ726" s="39"/>
      <c r="CR726" s="39"/>
      <c r="CS726" s="39"/>
      <c r="CT726" s="39"/>
      <c r="CU726" s="39"/>
      <c r="CV726" s="39"/>
      <c r="CW726" s="39"/>
      <c r="CX726" s="39"/>
      <c r="CY726" s="39"/>
      <c r="CZ726" s="39"/>
      <c r="DA726" s="39"/>
      <c r="DB726" s="39"/>
      <c r="DC726" s="39"/>
      <c r="DD726" s="39"/>
      <c r="DE726" s="39"/>
      <c r="DF726" s="39"/>
      <c r="DG726" s="39"/>
      <c r="DH726" s="39"/>
      <c r="DI726" s="39"/>
      <c r="DJ726" s="39"/>
      <c r="DK726" s="39"/>
      <c r="DL726" s="39"/>
      <c r="DM726" s="39"/>
      <c r="DN726" s="39"/>
      <c r="DO726" s="56"/>
      <c r="DP726" s="50" t="s">
        <v>172</v>
      </c>
    </row>
    <row r="727" spans="3:120" s="29" customFormat="1" ht="15" customHeight="1">
      <c r="D727" s="242"/>
      <c r="E727" s="243"/>
      <c r="F727" s="242"/>
      <c r="G727" s="18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39"/>
      <c r="CR727" s="39"/>
      <c r="CS727" s="39"/>
      <c r="CT727" s="39"/>
      <c r="CU727" s="39"/>
      <c r="CV727" s="39"/>
      <c r="CW727" s="39"/>
      <c r="CX727" s="39"/>
      <c r="CY727" s="39"/>
      <c r="CZ727" s="39"/>
      <c r="DA727" s="39"/>
      <c r="DB727" s="39"/>
      <c r="DC727" s="39"/>
      <c r="DD727" s="39"/>
      <c r="DE727" s="39"/>
      <c r="DF727" s="39"/>
      <c r="DG727" s="39"/>
      <c r="DH727" s="39"/>
      <c r="DI727" s="39"/>
      <c r="DJ727" s="39"/>
      <c r="DK727" s="39"/>
      <c r="DL727" s="39"/>
      <c r="DM727" s="39"/>
      <c r="DN727" s="39"/>
      <c r="DO727" s="56"/>
      <c r="DP727" s="50" t="s">
        <v>172</v>
      </c>
    </row>
    <row r="728" spans="3:120" s="29" customFormat="1" ht="15" customHeight="1">
      <c r="C728" s="34" t="s">
        <v>300</v>
      </c>
      <c r="D728" s="281" t="s">
        <v>299</v>
      </c>
      <c r="E728" s="280">
        <f>IF(D728=F728,0,1)</f>
        <v>0</v>
      </c>
      <c r="F728" s="279" t="s">
        <v>299</v>
      </c>
      <c r="G728" s="279" t="s">
        <v>298</v>
      </c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  <c r="CG728" s="39"/>
      <c r="CH728" s="39"/>
      <c r="CI728" s="39"/>
      <c r="CJ728" s="39"/>
      <c r="CK728" s="39"/>
      <c r="CL728" s="39"/>
      <c r="CM728" s="39"/>
      <c r="CN728" s="39"/>
      <c r="CO728" s="39"/>
      <c r="CP728" s="39"/>
      <c r="CQ728" s="39"/>
      <c r="CR728" s="39"/>
      <c r="CS728" s="39"/>
      <c r="CT728" s="39"/>
      <c r="CU728" s="39"/>
      <c r="CV728" s="39"/>
      <c r="CW728" s="39"/>
      <c r="CX728" s="39"/>
      <c r="CY728" s="39"/>
      <c r="CZ728" s="39"/>
      <c r="DA728" s="39"/>
      <c r="DB728" s="39"/>
      <c r="DC728" s="39"/>
      <c r="DD728" s="39"/>
      <c r="DE728" s="39"/>
      <c r="DF728" s="39"/>
      <c r="DG728" s="39"/>
      <c r="DH728" s="39"/>
      <c r="DI728" s="39"/>
      <c r="DJ728" s="39"/>
      <c r="DK728" s="39"/>
      <c r="DL728" s="39"/>
      <c r="DM728" s="39"/>
      <c r="DN728" s="39"/>
      <c r="DO728" s="56"/>
      <c r="DP728" s="50" t="s">
        <v>172</v>
      </c>
    </row>
    <row r="729" spans="3:120" s="29" customFormat="1" ht="15" customHeight="1">
      <c r="C729" s="34" t="s">
        <v>365</v>
      </c>
      <c r="D729" s="281" t="s">
        <v>309</v>
      </c>
      <c r="E729" s="280">
        <f>IF(D729=F729,0,1)</f>
        <v>1</v>
      </c>
      <c r="F729" s="279" t="s">
        <v>151</v>
      </c>
      <c r="G729" s="279" t="s">
        <v>309</v>
      </c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39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  <c r="DI729" s="39"/>
      <c r="DJ729" s="39"/>
      <c r="DK729" s="39"/>
      <c r="DL729" s="39"/>
      <c r="DM729" s="39"/>
      <c r="DN729" s="39"/>
      <c r="DO729" s="56"/>
      <c r="DP729" s="50" t="s">
        <v>172</v>
      </c>
    </row>
    <row r="730" spans="3:120" s="29" customFormat="1" ht="15" customHeight="1">
      <c r="C730" s="207"/>
      <c r="D730" s="242"/>
      <c r="E730" s="243"/>
      <c r="F730" s="242"/>
      <c r="G730" s="18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  <c r="CG730" s="39"/>
      <c r="CH730" s="39"/>
      <c r="CI730" s="39"/>
      <c r="CJ730" s="39"/>
      <c r="CK730" s="39"/>
      <c r="CL730" s="39"/>
      <c r="CM730" s="39"/>
      <c r="CN730" s="39"/>
      <c r="CO730" s="39"/>
      <c r="CP730" s="39"/>
      <c r="CQ730" s="39"/>
      <c r="CR730" s="39"/>
      <c r="CS730" s="39"/>
      <c r="CT730" s="39"/>
      <c r="CU730" s="39"/>
      <c r="CV730" s="39"/>
      <c r="CW730" s="39"/>
      <c r="CX730" s="39"/>
      <c r="CY730" s="39"/>
      <c r="CZ730" s="39"/>
      <c r="DA730" s="39"/>
      <c r="DB730" s="39"/>
      <c r="DC730" s="39"/>
      <c r="DD730" s="39"/>
      <c r="DE730" s="39"/>
      <c r="DF730" s="39"/>
      <c r="DG730" s="39"/>
      <c r="DH730" s="39"/>
      <c r="DI730" s="39"/>
      <c r="DJ730" s="39"/>
      <c r="DK730" s="39"/>
      <c r="DL730" s="39"/>
      <c r="DM730" s="39"/>
      <c r="DN730" s="39"/>
      <c r="DO730" s="56"/>
      <c r="DP730" s="50" t="s">
        <v>172</v>
      </c>
    </row>
    <row r="731" spans="3:120" s="29" customFormat="1" ht="15" customHeight="1">
      <c r="C731" s="29" t="str">
        <f>$F720&amp;" "&amp;$C720</f>
        <v>Phase A Hotel Cost</v>
      </c>
      <c r="D731" s="274">
        <f>IF(F723="",0,F723)</f>
        <v>4</v>
      </c>
      <c r="E731" s="274">
        <f>IF(F725="",0,F725)</f>
        <v>21</v>
      </c>
      <c r="F731" s="121" t="b">
        <f t="shared" ref="F731:AK731" si="1646">IF(F$17="","",IF(AND(F$17&gt;=$D731,F$17&lt;=$E731),$F$721/($E731-$D731+1)))</f>
        <v>0</v>
      </c>
      <c r="G731" s="121" t="b">
        <f t="shared" si="1646"/>
        <v>0</v>
      </c>
      <c r="H731" s="121" t="b">
        <f t="shared" si="1646"/>
        <v>0</v>
      </c>
      <c r="I731" s="121" t="b">
        <f t="shared" si="1646"/>
        <v>0</v>
      </c>
      <c r="J731" s="121">
        <f t="shared" si="1646"/>
        <v>344444.44444444444</v>
      </c>
      <c r="K731" s="121">
        <f t="shared" si="1646"/>
        <v>344444.44444444444</v>
      </c>
      <c r="L731" s="121">
        <f t="shared" si="1646"/>
        <v>344444.44444444444</v>
      </c>
      <c r="M731" s="121">
        <f t="shared" si="1646"/>
        <v>344444.44444444444</v>
      </c>
      <c r="N731" s="121">
        <f t="shared" si="1646"/>
        <v>344444.44444444444</v>
      </c>
      <c r="O731" s="121">
        <f t="shared" si="1646"/>
        <v>344444.44444444444</v>
      </c>
      <c r="P731" s="121">
        <f t="shared" si="1646"/>
        <v>344444.44444444444</v>
      </c>
      <c r="Q731" s="121">
        <f t="shared" si="1646"/>
        <v>344444.44444444444</v>
      </c>
      <c r="R731" s="121">
        <f t="shared" si="1646"/>
        <v>344444.44444444444</v>
      </c>
      <c r="S731" s="121">
        <f t="shared" si="1646"/>
        <v>344444.44444444444</v>
      </c>
      <c r="T731" s="121">
        <f t="shared" si="1646"/>
        <v>344444.44444444444</v>
      </c>
      <c r="U731" s="121">
        <f t="shared" si="1646"/>
        <v>344444.44444444444</v>
      </c>
      <c r="V731" s="121">
        <f t="shared" si="1646"/>
        <v>344444.44444444444</v>
      </c>
      <c r="W731" s="121">
        <f t="shared" si="1646"/>
        <v>344444.44444444444</v>
      </c>
      <c r="X731" s="121">
        <f t="shared" si="1646"/>
        <v>344444.44444444444</v>
      </c>
      <c r="Y731" s="121">
        <f t="shared" si="1646"/>
        <v>344444.44444444444</v>
      </c>
      <c r="Z731" s="121">
        <f t="shared" si="1646"/>
        <v>344444.44444444444</v>
      </c>
      <c r="AA731" s="121">
        <f t="shared" si="1646"/>
        <v>344444.44444444444</v>
      </c>
      <c r="AB731" s="121" t="b">
        <f t="shared" si="1646"/>
        <v>0</v>
      </c>
      <c r="AC731" s="121" t="b">
        <f t="shared" si="1646"/>
        <v>0</v>
      </c>
      <c r="AD731" s="121" t="b">
        <f t="shared" si="1646"/>
        <v>0</v>
      </c>
      <c r="AE731" s="121" t="b">
        <f t="shared" si="1646"/>
        <v>0</v>
      </c>
      <c r="AF731" s="121" t="b">
        <f t="shared" si="1646"/>
        <v>0</v>
      </c>
      <c r="AG731" s="121" t="b">
        <f t="shared" si="1646"/>
        <v>0</v>
      </c>
      <c r="AH731" s="121" t="b">
        <f t="shared" si="1646"/>
        <v>0</v>
      </c>
      <c r="AI731" s="121" t="b">
        <f t="shared" si="1646"/>
        <v>0</v>
      </c>
      <c r="AJ731" s="121" t="b">
        <f t="shared" si="1646"/>
        <v>0</v>
      </c>
      <c r="AK731" s="121" t="b">
        <f t="shared" si="1646"/>
        <v>0</v>
      </c>
      <c r="AL731" s="121" t="b">
        <f t="shared" ref="AL731:BQ731" si="1647">IF(AL$17="","",IF(AND(AL$17&gt;=$D731,AL$17&lt;=$E731),$F$721/($E731-$D731+1)))</f>
        <v>0</v>
      </c>
      <c r="AM731" s="121" t="b">
        <f t="shared" si="1647"/>
        <v>0</v>
      </c>
      <c r="AN731" s="121" t="b">
        <f t="shared" si="1647"/>
        <v>0</v>
      </c>
      <c r="AO731" s="121" t="b">
        <f t="shared" si="1647"/>
        <v>0</v>
      </c>
      <c r="AP731" s="121" t="b">
        <f t="shared" si="1647"/>
        <v>0</v>
      </c>
      <c r="AQ731" s="121" t="b">
        <f t="shared" si="1647"/>
        <v>0</v>
      </c>
      <c r="AR731" s="121" t="b">
        <f t="shared" si="1647"/>
        <v>0</v>
      </c>
      <c r="AS731" s="121" t="b">
        <f t="shared" si="1647"/>
        <v>0</v>
      </c>
      <c r="AT731" s="121" t="b">
        <f t="shared" si="1647"/>
        <v>0</v>
      </c>
      <c r="AU731" s="121" t="b">
        <f t="shared" si="1647"/>
        <v>0</v>
      </c>
      <c r="AV731" s="121" t="b">
        <f t="shared" si="1647"/>
        <v>0</v>
      </c>
      <c r="AW731" s="121" t="b">
        <f t="shared" si="1647"/>
        <v>0</v>
      </c>
      <c r="AX731" s="121" t="b">
        <f t="shared" si="1647"/>
        <v>0</v>
      </c>
      <c r="AY731" s="121" t="b">
        <f t="shared" si="1647"/>
        <v>0</v>
      </c>
      <c r="AZ731" s="121" t="b">
        <f t="shared" si="1647"/>
        <v>0</v>
      </c>
      <c r="BA731" s="121" t="b">
        <f t="shared" si="1647"/>
        <v>0</v>
      </c>
      <c r="BB731" s="121" t="b">
        <f t="shared" si="1647"/>
        <v>0</v>
      </c>
      <c r="BC731" s="121" t="b">
        <f t="shared" si="1647"/>
        <v>0</v>
      </c>
      <c r="BD731" s="121" t="b">
        <f t="shared" si="1647"/>
        <v>0</v>
      </c>
      <c r="BE731" s="121" t="b">
        <f t="shared" si="1647"/>
        <v>0</v>
      </c>
      <c r="BF731" s="121" t="b">
        <f t="shared" si="1647"/>
        <v>0</v>
      </c>
      <c r="BG731" s="121" t="b">
        <f t="shared" si="1647"/>
        <v>0</v>
      </c>
      <c r="BH731" s="121" t="b">
        <f t="shared" si="1647"/>
        <v>0</v>
      </c>
      <c r="BI731" s="121" t="b">
        <f t="shared" si="1647"/>
        <v>0</v>
      </c>
      <c r="BJ731" s="121" t="b">
        <f t="shared" si="1647"/>
        <v>0</v>
      </c>
      <c r="BK731" s="121" t="b">
        <f t="shared" si="1647"/>
        <v>0</v>
      </c>
      <c r="BL731" s="121" t="b">
        <f t="shared" si="1647"/>
        <v>0</v>
      </c>
      <c r="BM731" s="121" t="b">
        <f t="shared" si="1647"/>
        <v>0</v>
      </c>
      <c r="BN731" s="121" t="b">
        <f t="shared" si="1647"/>
        <v>0</v>
      </c>
      <c r="BO731" s="121" t="str">
        <f t="shared" si="1647"/>
        <v/>
      </c>
      <c r="BP731" s="121" t="str">
        <f t="shared" si="1647"/>
        <v/>
      </c>
      <c r="BQ731" s="121" t="str">
        <f t="shared" si="1647"/>
        <v/>
      </c>
      <c r="BR731" s="121" t="str">
        <f t="shared" ref="BR731:DN731" si="1648">IF(BR$17="","",IF(AND(BR$17&gt;=$D731,BR$17&lt;=$E731),$F$721/($E731-$D731+1)))</f>
        <v/>
      </c>
      <c r="BS731" s="121" t="str">
        <f t="shared" si="1648"/>
        <v/>
      </c>
      <c r="BT731" s="121" t="str">
        <f t="shared" si="1648"/>
        <v/>
      </c>
      <c r="BU731" s="121" t="str">
        <f t="shared" si="1648"/>
        <v/>
      </c>
      <c r="BV731" s="121" t="str">
        <f t="shared" si="1648"/>
        <v/>
      </c>
      <c r="BW731" s="121" t="str">
        <f t="shared" si="1648"/>
        <v/>
      </c>
      <c r="BX731" s="121" t="str">
        <f t="shared" si="1648"/>
        <v/>
      </c>
      <c r="BY731" s="121" t="str">
        <f t="shared" si="1648"/>
        <v/>
      </c>
      <c r="BZ731" s="121" t="str">
        <f t="shared" si="1648"/>
        <v/>
      </c>
      <c r="CA731" s="121" t="str">
        <f t="shared" si="1648"/>
        <v/>
      </c>
      <c r="CB731" s="121" t="str">
        <f t="shared" si="1648"/>
        <v/>
      </c>
      <c r="CC731" s="121" t="str">
        <f t="shared" si="1648"/>
        <v/>
      </c>
      <c r="CD731" s="121" t="str">
        <f t="shared" si="1648"/>
        <v/>
      </c>
      <c r="CE731" s="121" t="str">
        <f t="shared" si="1648"/>
        <v/>
      </c>
      <c r="CF731" s="121" t="str">
        <f t="shared" si="1648"/>
        <v/>
      </c>
      <c r="CG731" s="121" t="str">
        <f t="shared" si="1648"/>
        <v/>
      </c>
      <c r="CH731" s="121" t="str">
        <f t="shared" si="1648"/>
        <v/>
      </c>
      <c r="CI731" s="121" t="str">
        <f t="shared" si="1648"/>
        <v/>
      </c>
      <c r="CJ731" s="121" t="str">
        <f t="shared" si="1648"/>
        <v/>
      </c>
      <c r="CK731" s="121" t="str">
        <f t="shared" si="1648"/>
        <v/>
      </c>
      <c r="CL731" s="121" t="str">
        <f t="shared" si="1648"/>
        <v/>
      </c>
      <c r="CM731" s="121" t="str">
        <f t="shared" si="1648"/>
        <v/>
      </c>
      <c r="CN731" s="121" t="str">
        <f t="shared" si="1648"/>
        <v/>
      </c>
      <c r="CO731" s="121" t="str">
        <f t="shared" si="1648"/>
        <v/>
      </c>
      <c r="CP731" s="121" t="str">
        <f t="shared" si="1648"/>
        <v/>
      </c>
      <c r="CQ731" s="121" t="str">
        <f t="shared" si="1648"/>
        <v/>
      </c>
      <c r="CR731" s="121" t="str">
        <f t="shared" si="1648"/>
        <v/>
      </c>
      <c r="CS731" s="121" t="str">
        <f t="shared" si="1648"/>
        <v/>
      </c>
      <c r="CT731" s="121" t="str">
        <f t="shared" si="1648"/>
        <v/>
      </c>
      <c r="CU731" s="121" t="str">
        <f t="shared" si="1648"/>
        <v/>
      </c>
      <c r="CV731" s="121" t="str">
        <f t="shared" si="1648"/>
        <v/>
      </c>
      <c r="CW731" s="121" t="str">
        <f t="shared" si="1648"/>
        <v/>
      </c>
      <c r="CX731" s="121" t="str">
        <f t="shared" si="1648"/>
        <v/>
      </c>
      <c r="CY731" s="121" t="str">
        <f t="shared" si="1648"/>
        <v/>
      </c>
      <c r="CZ731" s="121" t="str">
        <f t="shared" si="1648"/>
        <v/>
      </c>
      <c r="DA731" s="121" t="str">
        <f t="shared" si="1648"/>
        <v/>
      </c>
      <c r="DB731" s="121" t="str">
        <f t="shared" si="1648"/>
        <v/>
      </c>
      <c r="DC731" s="121" t="str">
        <f t="shared" si="1648"/>
        <v/>
      </c>
      <c r="DD731" s="121" t="str">
        <f t="shared" si="1648"/>
        <v/>
      </c>
      <c r="DE731" s="121" t="str">
        <f t="shared" si="1648"/>
        <v/>
      </c>
      <c r="DF731" s="121" t="str">
        <f t="shared" si="1648"/>
        <v/>
      </c>
      <c r="DG731" s="121" t="str">
        <f t="shared" si="1648"/>
        <v/>
      </c>
      <c r="DH731" s="121" t="str">
        <f t="shared" si="1648"/>
        <v/>
      </c>
      <c r="DI731" s="121" t="str">
        <f t="shared" si="1648"/>
        <v/>
      </c>
      <c r="DJ731" s="121" t="str">
        <f t="shared" si="1648"/>
        <v/>
      </c>
      <c r="DK731" s="121" t="str">
        <f t="shared" si="1648"/>
        <v/>
      </c>
      <c r="DL731" s="121" t="str">
        <f t="shared" si="1648"/>
        <v/>
      </c>
      <c r="DM731" s="121" t="str">
        <f t="shared" si="1648"/>
        <v/>
      </c>
      <c r="DN731" s="121" t="str">
        <f t="shared" si="1648"/>
        <v/>
      </c>
      <c r="DO731" s="56">
        <f>SUM(F731:DN731)</f>
        <v>6199999.9999999981</v>
      </c>
      <c r="DP731" s="50" t="s">
        <v>172</v>
      </c>
    </row>
    <row r="732" spans="3:120" s="29" customFormat="1" ht="15" customHeight="1">
      <c r="C732" s="29" t="str">
        <f>$G720&amp;" "&amp;$C720</f>
        <v>Phase B Hotel Cost</v>
      </c>
      <c r="D732" s="273">
        <f>IF(G723="",0,G723)</f>
        <v>0</v>
      </c>
      <c r="E732" s="273">
        <f>IF(G725="",0,G725)</f>
        <v>0</v>
      </c>
      <c r="F732" s="277">
        <f t="shared" ref="F732:AK732" si="1649">IF(F$17="","",IF(AND(F$17&gt;=$D732,F$17&lt;=$E732),$G$721/($E732-$D732+1)))</f>
        <v>0</v>
      </c>
      <c r="G732" s="277" t="b">
        <f t="shared" si="1649"/>
        <v>0</v>
      </c>
      <c r="H732" s="277" t="b">
        <f t="shared" si="1649"/>
        <v>0</v>
      </c>
      <c r="I732" s="277" t="b">
        <f t="shared" si="1649"/>
        <v>0</v>
      </c>
      <c r="J732" s="277" t="b">
        <f t="shared" si="1649"/>
        <v>0</v>
      </c>
      <c r="K732" s="277" t="b">
        <f t="shared" si="1649"/>
        <v>0</v>
      </c>
      <c r="L732" s="277" t="b">
        <f t="shared" si="1649"/>
        <v>0</v>
      </c>
      <c r="M732" s="277" t="b">
        <f t="shared" si="1649"/>
        <v>0</v>
      </c>
      <c r="N732" s="277" t="b">
        <f t="shared" si="1649"/>
        <v>0</v>
      </c>
      <c r="O732" s="277" t="b">
        <f t="shared" si="1649"/>
        <v>0</v>
      </c>
      <c r="P732" s="277" t="b">
        <f t="shared" si="1649"/>
        <v>0</v>
      </c>
      <c r="Q732" s="277" t="b">
        <f t="shared" si="1649"/>
        <v>0</v>
      </c>
      <c r="R732" s="277" t="b">
        <f t="shared" si="1649"/>
        <v>0</v>
      </c>
      <c r="S732" s="277" t="b">
        <f t="shared" si="1649"/>
        <v>0</v>
      </c>
      <c r="T732" s="277" t="b">
        <f t="shared" si="1649"/>
        <v>0</v>
      </c>
      <c r="U732" s="277" t="b">
        <f t="shared" si="1649"/>
        <v>0</v>
      </c>
      <c r="V732" s="277" t="b">
        <f t="shared" si="1649"/>
        <v>0</v>
      </c>
      <c r="W732" s="277" t="b">
        <f t="shared" si="1649"/>
        <v>0</v>
      </c>
      <c r="X732" s="277" t="b">
        <f t="shared" si="1649"/>
        <v>0</v>
      </c>
      <c r="Y732" s="277" t="b">
        <f t="shared" si="1649"/>
        <v>0</v>
      </c>
      <c r="Z732" s="277" t="b">
        <f t="shared" si="1649"/>
        <v>0</v>
      </c>
      <c r="AA732" s="277" t="b">
        <f t="shared" si="1649"/>
        <v>0</v>
      </c>
      <c r="AB732" s="277" t="b">
        <f t="shared" si="1649"/>
        <v>0</v>
      </c>
      <c r="AC732" s="277" t="b">
        <f t="shared" si="1649"/>
        <v>0</v>
      </c>
      <c r="AD732" s="277" t="b">
        <f t="shared" si="1649"/>
        <v>0</v>
      </c>
      <c r="AE732" s="277" t="b">
        <f t="shared" si="1649"/>
        <v>0</v>
      </c>
      <c r="AF732" s="277" t="b">
        <f t="shared" si="1649"/>
        <v>0</v>
      </c>
      <c r="AG732" s="277" t="b">
        <f t="shared" si="1649"/>
        <v>0</v>
      </c>
      <c r="AH732" s="277" t="b">
        <f t="shared" si="1649"/>
        <v>0</v>
      </c>
      <c r="AI732" s="277" t="b">
        <f t="shared" si="1649"/>
        <v>0</v>
      </c>
      <c r="AJ732" s="277" t="b">
        <f t="shared" si="1649"/>
        <v>0</v>
      </c>
      <c r="AK732" s="277" t="b">
        <f t="shared" si="1649"/>
        <v>0</v>
      </c>
      <c r="AL732" s="277" t="b">
        <f t="shared" ref="AL732:BQ732" si="1650">IF(AL$17="","",IF(AND(AL$17&gt;=$D732,AL$17&lt;=$E732),$G$721/($E732-$D732+1)))</f>
        <v>0</v>
      </c>
      <c r="AM732" s="277" t="b">
        <f t="shared" si="1650"/>
        <v>0</v>
      </c>
      <c r="AN732" s="277" t="b">
        <f t="shared" si="1650"/>
        <v>0</v>
      </c>
      <c r="AO732" s="277" t="b">
        <f t="shared" si="1650"/>
        <v>0</v>
      </c>
      <c r="AP732" s="277" t="b">
        <f t="shared" si="1650"/>
        <v>0</v>
      </c>
      <c r="AQ732" s="277" t="b">
        <f t="shared" si="1650"/>
        <v>0</v>
      </c>
      <c r="AR732" s="277" t="b">
        <f t="shared" si="1650"/>
        <v>0</v>
      </c>
      <c r="AS732" s="277" t="b">
        <f t="shared" si="1650"/>
        <v>0</v>
      </c>
      <c r="AT732" s="277" t="b">
        <f t="shared" si="1650"/>
        <v>0</v>
      </c>
      <c r="AU732" s="277" t="b">
        <f t="shared" si="1650"/>
        <v>0</v>
      </c>
      <c r="AV732" s="277" t="b">
        <f t="shared" si="1650"/>
        <v>0</v>
      </c>
      <c r="AW732" s="277" t="b">
        <f t="shared" si="1650"/>
        <v>0</v>
      </c>
      <c r="AX732" s="277" t="b">
        <f t="shared" si="1650"/>
        <v>0</v>
      </c>
      <c r="AY732" s="277" t="b">
        <f t="shared" si="1650"/>
        <v>0</v>
      </c>
      <c r="AZ732" s="277" t="b">
        <f t="shared" si="1650"/>
        <v>0</v>
      </c>
      <c r="BA732" s="277" t="b">
        <f t="shared" si="1650"/>
        <v>0</v>
      </c>
      <c r="BB732" s="277" t="b">
        <f t="shared" si="1650"/>
        <v>0</v>
      </c>
      <c r="BC732" s="277" t="b">
        <f t="shared" si="1650"/>
        <v>0</v>
      </c>
      <c r="BD732" s="277" t="b">
        <f t="shared" si="1650"/>
        <v>0</v>
      </c>
      <c r="BE732" s="277" t="b">
        <f t="shared" si="1650"/>
        <v>0</v>
      </c>
      <c r="BF732" s="277" t="b">
        <f t="shared" si="1650"/>
        <v>0</v>
      </c>
      <c r="BG732" s="277" t="b">
        <f t="shared" si="1650"/>
        <v>0</v>
      </c>
      <c r="BH732" s="277" t="b">
        <f t="shared" si="1650"/>
        <v>0</v>
      </c>
      <c r="BI732" s="277" t="b">
        <f t="shared" si="1650"/>
        <v>0</v>
      </c>
      <c r="BJ732" s="277" t="b">
        <f t="shared" si="1650"/>
        <v>0</v>
      </c>
      <c r="BK732" s="277" t="b">
        <f t="shared" si="1650"/>
        <v>0</v>
      </c>
      <c r="BL732" s="277" t="b">
        <f t="shared" si="1650"/>
        <v>0</v>
      </c>
      <c r="BM732" s="277" t="b">
        <f t="shared" si="1650"/>
        <v>0</v>
      </c>
      <c r="BN732" s="277" t="b">
        <f t="shared" si="1650"/>
        <v>0</v>
      </c>
      <c r="BO732" s="277" t="str">
        <f t="shared" si="1650"/>
        <v/>
      </c>
      <c r="BP732" s="277" t="str">
        <f t="shared" si="1650"/>
        <v/>
      </c>
      <c r="BQ732" s="277" t="str">
        <f t="shared" si="1650"/>
        <v/>
      </c>
      <c r="BR732" s="277" t="str">
        <f t="shared" ref="BR732:DN732" si="1651">IF(BR$17="","",IF(AND(BR$17&gt;=$D732,BR$17&lt;=$E732),$G$721/($E732-$D732+1)))</f>
        <v/>
      </c>
      <c r="BS732" s="277" t="str">
        <f t="shared" si="1651"/>
        <v/>
      </c>
      <c r="BT732" s="277" t="str">
        <f t="shared" si="1651"/>
        <v/>
      </c>
      <c r="BU732" s="277" t="str">
        <f t="shared" si="1651"/>
        <v/>
      </c>
      <c r="BV732" s="277" t="str">
        <f t="shared" si="1651"/>
        <v/>
      </c>
      <c r="BW732" s="277" t="str">
        <f t="shared" si="1651"/>
        <v/>
      </c>
      <c r="BX732" s="277" t="str">
        <f t="shared" si="1651"/>
        <v/>
      </c>
      <c r="BY732" s="277" t="str">
        <f t="shared" si="1651"/>
        <v/>
      </c>
      <c r="BZ732" s="277" t="str">
        <f t="shared" si="1651"/>
        <v/>
      </c>
      <c r="CA732" s="277" t="str">
        <f t="shared" si="1651"/>
        <v/>
      </c>
      <c r="CB732" s="277" t="str">
        <f t="shared" si="1651"/>
        <v/>
      </c>
      <c r="CC732" s="277" t="str">
        <f t="shared" si="1651"/>
        <v/>
      </c>
      <c r="CD732" s="277" t="str">
        <f t="shared" si="1651"/>
        <v/>
      </c>
      <c r="CE732" s="277" t="str">
        <f t="shared" si="1651"/>
        <v/>
      </c>
      <c r="CF732" s="277" t="str">
        <f t="shared" si="1651"/>
        <v/>
      </c>
      <c r="CG732" s="277" t="str">
        <f t="shared" si="1651"/>
        <v/>
      </c>
      <c r="CH732" s="277" t="str">
        <f t="shared" si="1651"/>
        <v/>
      </c>
      <c r="CI732" s="277" t="str">
        <f t="shared" si="1651"/>
        <v/>
      </c>
      <c r="CJ732" s="277" t="str">
        <f t="shared" si="1651"/>
        <v/>
      </c>
      <c r="CK732" s="277" t="str">
        <f t="shared" si="1651"/>
        <v/>
      </c>
      <c r="CL732" s="277" t="str">
        <f t="shared" si="1651"/>
        <v/>
      </c>
      <c r="CM732" s="277" t="str">
        <f t="shared" si="1651"/>
        <v/>
      </c>
      <c r="CN732" s="277" t="str">
        <f t="shared" si="1651"/>
        <v/>
      </c>
      <c r="CO732" s="277" t="str">
        <f t="shared" si="1651"/>
        <v/>
      </c>
      <c r="CP732" s="277" t="str">
        <f t="shared" si="1651"/>
        <v/>
      </c>
      <c r="CQ732" s="277" t="str">
        <f t="shared" si="1651"/>
        <v/>
      </c>
      <c r="CR732" s="277" t="str">
        <f t="shared" si="1651"/>
        <v/>
      </c>
      <c r="CS732" s="277" t="str">
        <f t="shared" si="1651"/>
        <v/>
      </c>
      <c r="CT732" s="277" t="str">
        <f t="shared" si="1651"/>
        <v/>
      </c>
      <c r="CU732" s="277" t="str">
        <f t="shared" si="1651"/>
        <v/>
      </c>
      <c r="CV732" s="277" t="str">
        <f t="shared" si="1651"/>
        <v/>
      </c>
      <c r="CW732" s="277" t="str">
        <f t="shared" si="1651"/>
        <v/>
      </c>
      <c r="CX732" s="277" t="str">
        <f t="shared" si="1651"/>
        <v/>
      </c>
      <c r="CY732" s="277" t="str">
        <f t="shared" si="1651"/>
        <v/>
      </c>
      <c r="CZ732" s="277" t="str">
        <f t="shared" si="1651"/>
        <v/>
      </c>
      <c r="DA732" s="277" t="str">
        <f t="shared" si="1651"/>
        <v/>
      </c>
      <c r="DB732" s="277" t="str">
        <f t="shared" si="1651"/>
        <v/>
      </c>
      <c r="DC732" s="277" t="str">
        <f t="shared" si="1651"/>
        <v/>
      </c>
      <c r="DD732" s="277" t="str">
        <f t="shared" si="1651"/>
        <v/>
      </c>
      <c r="DE732" s="277" t="str">
        <f t="shared" si="1651"/>
        <v/>
      </c>
      <c r="DF732" s="277" t="str">
        <f t="shared" si="1651"/>
        <v/>
      </c>
      <c r="DG732" s="277" t="str">
        <f t="shared" si="1651"/>
        <v/>
      </c>
      <c r="DH732" s="277" t="str">
        <f t="shared" si="1651"/>
        <v/>
      </c>
      <c r="DI732" s="277" t="str">
        <f t="shared" si="1651"/>
        <v/>
      </c>
      <c r="DJ732" s="277" t="str">
        <f t="shared" si="1651"/>
        <v/>
      </c>
      <c r="DK732" s="277" t="str">
        <f t="shared" si="1651"/>
        <v/>
      </c>
      <c r="DL732" s="277" t="str">
        <f t="shared" si="1651"/>
        <v/>
      </c>
      <c r="DM732" s="277" t="str">
        <f t="shared" si="1651"/>
        <v/>
      </c>
      <c r="DN732" s="277" t="str">
        <f t="shared" si="1651"/>
        <v/>
      </c>
      <c r="DO732" s="272">
        <f>SUM(F732:DN732)</f>
        <v>0</v>
      </c>
      <c r="DP732" s="50" t="s">
        <v>172</v>
      </c>
    </row>
    <row r="733" spans="3:120" s="29" customFormat="1" ht="15" customHeight="1">
      <c r="C733" s="140" t="str">
        <f>"Total "&amp;$C720</f>
        <v>Total Hotel Cost</v>
      </c>
      <c r="D733" s="270">
        <f>IF(D723="",0,D723)</f>
        <v>4</v>
      </c>
      <c r="E733" s="270">
        <f>IF(D725="",0,D725)</f>
        <v>21</v>
      </c>
      <c r="F733" s="278">
        <f t="shared" ref="F733:AK733" si="1652">IF(F$17="","",IF($E$728=0,SUM(F731:F732),IF(AND(F$17&gt;=$D733,F$17&lt;=$E733),$D721/($E733-$D733+1),0)))</f>
        <v>0</v>
      </c>
      <c r="G733" s="278">
        <f t="shared" si="1652"/>
        <v>0</v>
      </c>
      <c r="H733" s="278">
        <f t="shared" si="1652"/>
        <v>0</v>
      </c>
      <c r="I733" s="278">
        <f t="shared" si="1652"/>
        <v>0</v>
      </c>
      <c r="J733" s="278">
        <f t="shared" si="1652"/>
        <v>344444.44444444444</v>
      </c>
      <c r="K733" s="278">
        <f t="shared" si="1652"/>
        <v>344444.44444444444</v>
      </c>
      <c r="L733" s="278">
        <f t="shared" si="1652"/>
        <v>344444.44444444444</v>
      </c>
      <c r="M733" s="278">
        <f t="shared" si="1652"/>
        <v>344444.44444444444</v>
      </c>
      <c r="N733" s="278">
        <f t="shared" si="1652"/>
        <v>344444.44444444444</v>
      </c>
      <c r="O733" s="278">
        <f t="shared" si="1652"/>
        <v>344444.44444444444</v>
      </c>
      <c r="P733" s="278">
        <f t="shared" si="1652"/>
        <v>344444.44444444444</v>
      </c>
      <c r="Q733" s="278">
        <f t="shared" si="1652"/>
        <v>344444.44444444444</v>
      </c>
      <c r="R733" s="278">
        <f t="shared" si="1652"/>
        <v>344444.44444444444</v>
      </c>
      <c r="S733" s="278">
        <f t="shared" si="1652"/>
        <v>344444.44444444444</v>
      </c>
      <c r="T733" s="278">
        <f t="shared" si="1652"/>
        <v>344444.44444444444</v>
      </c>
      <c r="U733" s="278">
        <f t="shared" si="1652"/>
        <v>344444.44444444444</v>
      </c>
      <c r="V733" s="278">
        <f t="shared" si="1652"/>
        <v>344444.44444444444</v>
      </c>
      <c r="W733" s="278">
        <f t="shared" si="1652"/>
        <v>344444.44444444444</v>
      </c>
      <c r="X733" s="278">
        <f t="shared" si="1652"/>
        <v>344444.44444444444</v>
      </c>
      <c r="Y733" s="278">
        <f t="shared" si="1652"/>
        <v>344444.44444444444</v>
      </c>
      <c r="Z733" s="278">
        <f t="shared" si="1652"/>
        <v>344444.44444444444</v>
      </c>
      <c r="AA733" s="278">
        <f t="shared" si="1652"/>
        <v>344444.44444444444</v>
      </c>
      <c r="AB733" s="278">
        <f t="shared" si="1652"/>
        <v>0</v>
      </c>
      <c r="AC733" s="278">
        <f t="shared" si="1652"/>
        <v>0</v>
      </c>
      <c r="AD733" s="278">
        <f t="shared" si="1652"/>
        <v>0</v>
      </c>
      <c r="AE733" s="278">
        <f t="shared" si="1652"/>
        <v>0</v>
      </c>
      <c r="AF733" s="278">
        <f t="shared" si="1652"/>
        <v>0</v>
      </c>
      <c r="AG733" s="278">
        <f t="shared" si="1652"/>
        <v>0</v>
      </c>
      <c r="AH733" s="278">
        <f t="shared" si="1652"/>
        <v>0</v>
      </c>
      <c r="AI733" s="278">
        <f t="shared" si="1652"/>
        <v>0</v>
      </c>
      <c r="AJ733" s="278">
        <f t="shared" si="1652"/>
        <v>0</v>
      </c>
      <c r="AK733" s="278">
        <f t="shared" si="1652"/>
        <v>0</v>
      </c>
      <c r="AL733" s="278">
        <f t="shared" ref="AL733:BQ733" si="1653">IF(AL$17="","",IF($E$728=0,SUM(AL731:AL732),IF(AND(AL$17&gt;=$D733,AL$17&lt;=$E733),$D721/($E733-$D733+1),0)))</f>
        <v>0</v>
      </c>
      <c r="AM733" s="278">
        <f t="shared" si="1653"/>
        <v>0</v>
      </c>
      <c r="AN733" s="278">
        <f t="shared" si="1653"/>
        <v>0</v>
      </c>
      <c r="AO733" s="278">
        <f t="shared" si="1653"/>
        <v>0</v>
      </c>
      <c r="AP733" s="278">
        <f t="shared" si="1653"/>
        <v>0</v>
      </c>
      <c r="AQ733" s="278">
        <f t="shared" si="1653"/>
        <v>0</v>
      </c>
      <c r="AR733" s="278">
        <f t="shared" si="1653"/>
        <v>0</v>
      </c>
      <c r="AS733" s="278">
        <f t="shared" si="1653"/>
        <v>0</v>
      </c>
      <c r="AT733" s="278">
        <f t="shared" si="1653"/>
        <v>0</v>
      </c>
      <c r="AU733" s="278">
        <f t="shared" si="1653"/>
        <v>0</v>
      </c>
      <c r="AV733" s="278">
        <f t="shared" si="1653"/>
        <v>0</v>
      </c>
      <c r="AW733" s="278">
        <f t="shared" si="1653"/>
        <v>0</v>
      </c>
      <c r="AX733" s="278">
        <f t="shared" si="1653"/>
        <v>0</v>
      </c>
      <c r="AY733" s="278">
        <f t="shared" si="1653"/>
        <v>0</v>
      </c>
      <c r="AZ733" s="278">
        <f t="shared" si="1653"/>
        <v>0</v>
      </c>
      <c r="BA733" s="278">
        <f t="shared" si="1653"/>
        <v>0</v>
      </c>
      <c r="BB733" s="278">
        <f t="shared" si="1653"/>
        <v>0</v>
      </c>
      <c r="BC733" s="278">
        <f t="shared" si="1653"/>
        <v>0</v>
      </c>
      <c r="BD733" s="278">
        <f t="shared" si="1653"/>
        <v>0</v>
      </c>
      <c r="BE733" s="278">
        <f t="shared" si="1653"/>
        <v>0</v>
      </c>
      <c r="BF733" s="278">
        <f t="shared" si="1653"/>
        <v>0</v>
      </c>
      <c r="BG733" s="278">
        <f t="shared" si="1653"/>
        <v>0</v>
      </c>
      <c r="BH733" s="278">
        <f t="shared" si="1653"/>
        <v>0</v>
      </c>
      <c r="BI733" s="278">
        <f t="shared" si="1653"/>
        <v>0</v>
      </c>
      <c r="BJ733" s="278">
        <f t="shared" si="1653"/>
        <v>0</v>
      </c>
      <c r="BK733" s="278">
        <f t="shared" si="1653"/>
        <v>0</v>
      </c>
      <c r="BL733" s="278">
        <f t="shared" si="1653"/>
        <v>0</v>
      </c>
      <c r="BM733" s="278">
        <f t="shared" si="1653"/>
        <v>0</v>
      </c>
      <c r="BN733" s="278">
        <f t="shared" si="1653"/>
        <v>0</v>
      </c>
      <c r="BO733" s="278" t="str">
        <f t="shared" si="1653"/>
        <v/>
      </c>
      <c r="BP733" s="278" t="str">
        <f t="shared" si="1653"/>
        <v/>
      </c>
      <c r="BQ733" s="278" t="str">
        <f t="shared" si="1653"/>
        <v/>
      </c>
      <c r="BR733" s="278" t="str">
        <f t="shared" ref="BR733:CA733" si="1654">IF(BR$17="","",IF($E$728=0,SUM(BR731:BR732),IF(AND(BR$17&gt;=$D733,BR$17&lt;=$E733),$D721/($E733-$D733+1),0)))</f>
        <v/>
      </c>
      <c r="BS733" s="278" t="str">
        <f t="shared" si="1654"/>
        <v/>
      </c>
      <c r="BT733" s="278" t="str">
        <f t="shared" si="1654"/>
        <v/>
      </c>
      <c r="BU733" s="278" t="str">
        <f t="shared" si="1654"/>
        <v/>
      </c>
      <c r="BV733" s="278" t="str">
        <f t="shared" si="1654"/>
        <v/>
      </c>
      <c r="BW733" s="278" t="str">
        <f t="shared" si="1654"/>
        <v/>
      </c>
      <c r="BX733" s="278" t="str">
        <f t="shared" si="1654"/>
        <v/>
      </c>
      <c r="BY733" s="278" t="str">
        <f t="shared" si="1654"/>
        <v/>
      </c>
      <c r="BZ733" s="278" t="str">
        <f t="shared" si="1654"/>
        <v/>
      </c>
      <c r="CA733" s="278" t="str">
        <f t="shared" si="1654"/>
        <v/>
      </c>
      <c r="CB733" s="278" t="str">
        <f t="shared" ref="CB733:DN733" si="1655">IF(CB$17="","",IF($E$728=0,SUM(CB731:CB732),IF(AND(CB$17&gt;=$D733,CB$17&lt;=$E733),$D721/($E733-$D733+1),0)))</f>
        <v/>
      </c>
      <c r="CC733" s="278" t="str">
        <f t="shared" si="1655"/>
        <v/>
      </c>
      <c r="CD733" s="278" t="str">
        <f t="shared" si="1655"/>
        <v/>
      </c>
      <c r="CE733" s="278" t="str">
        <f t="shared" si="1655"/>
        <v/>
      </c>
      <c r="CF733" s="278" t="str">
        <f t="shared" si="1655"/>
        <v/>
      </c>
      <c r="CG733" s="278" t="str">
        <f t="shared" si="1655"/>
        <v/>
      </c>
      <c r="CH733" s="278" t="str">
        <f t="shared" si="1655"/>
        <v/>
      </c>
      <c r="CI733" s="278" t="str">
        <f t="shared" si="1655"/>
        <v/>
      </c>
      <c r="CJ733" s="278" t="str">
        <f t="shared" si="1655"/>
        <v/>
      </c>
      <c r="CK733" s="278" t="str">
        <f t="shared" si="1655"/>
        <v/>
      </c>
      <c r="CL733" s="278" t="str">
        <f t="shared" si="1655"/>
        <v/>
      </c>
      <c r="CM733" s="278" t="str">
        <f t="shared" si="1655"/>
        <v/>
      </c>
      <c r="CN733" s="278" t="str">
        <f t="shared" si="1655"/>
        <v/>
      </c>
      <c r="CO733" s="278" t="str">
        <f t="shared" si="1655"/>
        <v/>
      </c>
      <c r="CP733" s="278" t="str">
        <f t="shared" si="1655"/>
        <v/>
      </c>
      <c r="CQ733" s="278" t="str">
        <f t="shared" si="1655"/>
        <v/>
      </c>
      <c r="CR733" s="278" t="str">
        <f t="shared" si="1655"/>
        <v/>
      </c>
      <c r="CS733" s="278" t="str">
        <f t="shared" si="1655"/>
        <v/>
      </c>
      <c r="CT733" s="278" t="str">
        <f t="shared" si="1655"/>
        <v/>
      </c>
      <c r="CU733" s="278" t="str">
        <f t="shared" si="1655"/>
        <v/>
      </c>
      <c r="CV733" s="278" t="str">
        <f t="shared" si="1655"/>
        <v/>
      </c>
      <c r="CW733" s="278" t="str">
        <f t="shared" si="1655"/>
        <v/>
      </c>
      <c r="CX733" s="278" t="str">
        <f t="shared" si="1655"/>
        <v/>
      </c>
      <c r="CY733" s="278" t="str">
        <f t="shared" si="1655"/>
        <v/>
      </c>
      <c r="CZ733" s="278" t="str">
        <f t="shared" si="1655"/>
        <v/>
      </c>
      <c r="DA733" s="278" t="str">
        <f t="shared" si="1655"/>
        <v/>
      </c>
      <c r="DB733" s="278" t="str">
        <f t="shared" si="1655"/>
        <v/>
      </c>
      <c r="DC733" s="278" t="str">
        <f t="shared" si="1655"/>
        <v/>
      </c>
      <c r="DD733" s="278" t="str">
        <f t="shared" si="1655"/>
        <v/>
      </c>
      <c r="DE733" s="278" t="str">
        <f t="shared" si="1655"/>
        <v/>
      </c>
      <c r="DF733" s="278" t="str">
        <f t="shared" si="1655"/>
        <v/>
      </c>
      <c r="DG733" s="278" t="str">
        <f t="shared" si="1655"/>
        <v/>
      </c>
      <c r="DH733" s="278" t="str">
        <f t="shared" si="1655"/>
        <v/>
      </c>
      <c r="DI733" s="278" t="str">
        <f t="shared" si="1655"/>
        <v/>
      </c>
      <c r="DJ733" s="278" t="str">
        <f t="shared" si="1655"/>
        <v/>
      </c>
      <c r="DK733" s="278" t="str">
        <f t="shared" si="1655"/>
        <v/>
      </c>
      <c r="DL733" s="278" t="str">
        <f t="shared" si="1655"/>
        <v/>
      </c>
      <c r="DM733" s="278" t="str">
        <f t="shared" si="1655"/>
        <v/>
      </c>
      <c r="DN733" s="278" t="str">
        <f t="shared" si="1655"/>
        <v/>
      </c>
      <c r="DO733" s="56">
        <f>SUM(F733:DN733)</f>
        <v>6199999.9999999981</v>
      </c>
      <c r="DP733" s="50" t="s">
        <v>172</v>
      </c>
    </row>
    <row r="734" spans="3:120" s="29" customFormat="1" ht="15" customHeight="1">
      <c r="D734" s="289"/>
      <c r="E734" s="28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  <c r="CG734" s="39"/>
      <c r="CH734" s="39"/>
      <c r="CI734" s="39"/>
      <c r="CJ734" s="39"/>
      <c r="CK734" s="39"/>
      <c r="CL734" s="39"/>
      <c r="CM734" s="39"/>
      <c r="CN734" s="39"/>
      <c r="CO734" s="39"/>
      <c r="CP734" s="39"/>
      <c r="CQ734" s="39"/>
      <c r="CR734" s="39"/>
      <c r="CS734" s="39"/>
      <c r="CT734" s="39"/>
      <c r="CU734" s="39"/>
      <c r="CV734" s="39"/>
      <c r="CW734" s="39"/>
      <c r="CX734" s="39"/>
      <c r="CY734" s="39"/>
      <c r="CZ734" s="39"/>
      <c r="DA734" s="39"/>
      <c r="DB734" s="39"/>
      <c r="DC734" s="39"/>
      <c r="DD734" s="39"/>
      <c r="DE734" s="39"/>
      <c r="DF734" s="39"/>
      <c r="DG734" s="39"/>
      <c r="DH734" s="39"/>
      <c r="DI734" s="39"/>
      <c r="DJ734" s="39"/>
      <c r="DK734" s="39"/>
      <c r="DL734" s="39"/>
      <c r="DM734" s="39"/>
      <c r="DN734" s="39"/>
      <c r="DO734" s="56"/>
      <c r="DP734" s="50" t="s">
        <v>172</v>
      </c>
    </row>
    <row r="735" spans="3:120" s="29" customFormat="1" ht="15" customHeight="1">
      <c r="D735" s="289"/>
      <c r="E735" s="28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  <c r="CG735" s="39"/>
      <c r="CH735" s="39"/>
      <c r="CI735" s="39"/>
      <c r="CJ735" s="39"/>
      <c r="CK735" s="39"/>
      <c r="CL735" s="39"/>
      <c r="CM735" s="39"/>
      <c r="CN735" s="39"/>
      <c r="CO735" s="39"/>
      <c r="CP735" s="39"/>
      <c r="CQ735" s="39"/>
      <c r="CR735" s="39"/>
      <c r="CS735" s="39"/>
      <c r="CT735" s="39"/>
      <c r="CU735" s="39"/>
      <c r="CV735" s="39"/>
      <c r="CW735" s="39"/>
      <c r="CX735" s="39"/>
      <c r="CY735" s="39"/>
      <c r="CZ735" s="39"/>
      <c r="DA735" s="39"/>
      <c r="DB735" s="39"/>
      <c r="DC735" s="39"/>
      <c r="DD735" s="39"/>
      <c r="DE735" s="39"/>
      <c r="DF735" s="39"/>
      <c r="DG735" s="39"/>
      <c r="DH735" s="39"/>
      <c r="DI735" s="39"/>
      <c r="DJ735" s="39"/>
      <c r="DK735" s="39"/>
      <c r="DL735" s="39"/>
      <c r="DM735" s="39"/>
      <c r="DN735" s="39"/>
      <c r="DO735" s="56"/>
      <c r="DP735" s="50" t="s">
        <v>172</v>
      </c>
    </row>
    <row r="736" spans="3:120" s="29" customFormat="1" ht="15" customHeight="1">
      <c r="C736" s="161" t="str">
        <f>C738</f>
        <v>Hotel FF&amp;E</v>
      </c>
      <c r="D736" s="161"/>
      <c r="E736" s="161"/>
      <c r="F736" s="161"/>
      <c r="G736" s="161"/>
      <c r="H736" s="161"/>
      <c r="I736" s="161"/>
      <c r="J736" s="161"/>
      <c r="K736" s="161"/>
      <c r="L736" s="161"/>
      <c r="M736" s="161"/>
      <c r="N736" s="161"/>
      <c r="O736" s="161"/>
      <c r="P736" s="161"/>
      <c r="Q736" s="161"/>
      <c r="R736" s="161"/>
      <c r="S736" s="161"/>
      <c r="T736" s="161"/>
      <c r="U736" s="161"/>
      <c r="V736" s="161"/>
      <c r="W736" s="161"/>
      <c r="X736" s="161"/>
      <c r="Y736" s="161"/>
      <c r="Z736" s="161"/>
      <c r="AA736" s="161"/>
      <c r="AB736" s="161"/>
      <c r="AC736" s="161"/>
      <c r="AD736" s="161"/>
      <c r="AE736" s="161"/>
      <c r="AF736" s="161"/>
      <c r="AG736" s="161"/>
      <c r="AH736" s="161"/>
      <c r="AI736" s="161"/>
      <c r="AJ736" s="161"/>
      <c r="AK736" s="161"/>
      <c r="AL736" s="161"/>
      <c r="AM736" s="161"/>
      <c r="AN736" s="161"/>
      <c r="AO736" s="161"/>
      <c r="AP736" s="161"/>
      <c r="AQ736" s="161"/>
      <c r="AR736" s="161"/>
      <c r="AS736" s="161"/>
      <c r="AT736" s="161"/>
      <c r="AU736" s="161"/>
      <c r="AV736" s="161"/>
      <c r="AW736" s="161"/>
      <c r="AX736" s="161"/>
      <c r="AY736" s="161"/>
      <c r="AZ736" s="161"/>
      <c r="BA736" s="161"/>
      <c r="BB736" s="161"/>
      <c r="BC736" s="161"/>
      <c r="BD736" s="161"/>
      <c r="BE736" s="161"/>
      <c r="BF736" s="161"/>
      <c r="BG736" s="161"/>
      <c r="BH736" s="161"/>
      <c r="BI736" s="161"/>
      <c r="BJ736" s="161"/>
      <c r="BK736" s="161"/>
      <c r="BL736" s="161"/>
      <c r="BM736" s="161"/>
      <c r="BN736" s="161"/>
      <c r="BO736" s="161"/>
      <c r="BP736" s="161"/>
      <c r="BQ736" s="161"/>
      <c r="BR736" s="161"/>
      <c r="BS736" s="161"/>
      <c r="BT736" s="161"/>
      <c r="BU736" s="161"/>
      <c r="BV736" s="161"/>
      <c r="BW736" s="161"/>
      <c r="BX736" s="161"/>
      <c r="BY736" s="161"/>
      <c r="BZ736" s="161"/>
      <c r="CA736" s="161"/>
      <c r="CB736" s="161"/>
      <c r="CC736" s="161"/>
      <c r="CD736" s="161"/>
      <c r="CE736" s="161"/>
      <c r="CF736" s="161"/>
      <c r="CG736" s="161"/>
      <c r="CH736" s="161"/>
      <c r="CI736" s="161"/>
      <c r="CJ736" s="161"/>
      <c r="CK736" s="161"/>
      <c r="CL736" s="161"/>
      <c r="CM736" s="161"/>
      <c r="CN736" s="161"/>
      <c r="CO736" s="161"/>
      <c r="CP736" s="161"/>
      <c r="CQ736" s="161"/>
      <c r="CR736" s="161"/>
      <c r="CS736" s="161"/>
      <c r="CT736" s="161"/>
      <c r="CU736" s="161"/>
      <c r="CV736" s="161"/>
      <c r="CW736" s="161"/>
      <c r="CX736" s="161"/>
      <c r="CY736" s="161"/>
      <c r="CZ736" s="161"/>
      <c r="DA736" s="161"/>
      <c r="DB736" s="161"/>
      <c r="DC736" s="161"/>
      <c r="DD736" s="161"/>
      <c r="DE736" s="161"/>
      <c r="DF736" s="161"/>
      <c r="DG736" s="161"/>
      <c r="DH736" s="161"/>
      <c r="DI736" s="161"/>
      <c r="DJ736" s="161"/>
      <c r="DK736" s="161"/>
      <c r="DL736" s="161"/>
      <c r="DM736" s="161"/>
      <c r="DN736" s="161"/>
      <c r="DO736" s="161"/>
      <c r="DP736" s="50" t="s">
        <v>172</v>
      </c>
    </row>
    <row r="737" spans="3:120" s="29" customFormat="1" ht="15" customHeight="1">
      <c r="D737" s="289"/>
      <c r="E737" s="28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  <c r="CG737" s="39"/>
      <c r="CH737" s="39"/>
      <c r="CI737" s="39"/>
      <c r="CJ737" s="39"/>
      <c r="CK737" s="39"/>
      <c r="CL737" s="39"/>
      <c r="CM737" s="39"/>
      <c r="CN737" s="39"/>
      <c r="CO737" s="39"/>
      <c r="CP737" s="39"/>
      <c r="CQ737" s="39"/>
      <c r="CR737" s="39"/>
      <c r="CS737" s="39"/>
      <c r="CT737" s="39"/>
      <c r="CU737" s="39"/>
      <c r="CV737" s="39"/>
      <c r="CW737" s="39"/>
      <c r="CX737" s="39"/>
      <c r="CY737" s="39"/>
      <c r="CZ737" s="39"/>
      <c r="DA737" s="39"/>
      <c r="DB737" s="39"/>
      <c r="DC737" s="39"/>
      <c r="DD737" s="39"/>
      <c r="DE737" s="39"/>
      <c r="DF737" s="39"/>
      <c r="DG737" s="39"/>
      <c r="DH737" s="39"/>
      <c r="DI737" s="39"/>
      <c r="DJ737" s="39"/>
      <c r="DK737" s="39"/>
      <c r="DL737" s="39"/>
      <c r="DM737" s="39"/>
      <c r="DN737" s="39"/>
      <c r="DO737" s="56"/>
      <c r="DP737" s="50" t="s">
        <v>172</v>
      </c>
    </row>
    <row r="738" spans="3:120" s="29" customFormat="1" ht="15" customHeight="1">
      <c r="C738" s="326" t="s">
        <v>370</v>
      </c>
      <c r="D738" s="249" t="s">
        <v>296</v>
      </c>
      <c r="E738" s="249" t="s">
        <v>303</v>
      </c>
      <c r="F738" s="249" t="s">
        <v>295</v>
      </c>
      <c r="G738" s="249" t="s">
        <v>294</v>
      </c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  <c r="CG738" s="39"/>
      <c r="CH738" s="39"/>
      <c r="CI738" s="39"/>
      <c r="CJ738" s="39"/>
      <c r="CK738" s="39"/>
      <c r="CL738" s="39"/>
      <c r="CM738" s="39"/>
      <c r="CN738" s="39"/>
      <c r="CO738" s="39"/>
      <c r="CP738" s="39"/>
      <c r="CQ738" s="39"/>
      <c r="CR738" s="39"/>
      <c r="CS738" s="39"/>
      <c r="CT738" s="39"/>
      <c r="CU738" s="39"/>
      <c r="CV738" s="39"/>
      <c r="CW738" s="39"/>
      <c r="CX738" s="39"/>
      <c r="CY738" s="39"/>
      <c r="CZ738" s="39"/>
      <c r="DA738" s="39"/>
      <c r="DB738" s="39"/>
      <c r="DC738" s="39"/>
      <c r="DD738" s="39"/>
      <c r="DE738" s="39"/>
      <c r="DF738" s="39"/>
      <c r="DG738" s="39"/>
      <c r="DH738" s="39"/>
      <c r="DI738" s="39"/>
      <c r="DJ738" s="39"/>
      <c r="DK738" s="39"/>
      <c r="DL738" s="39"/>
      <c r="DM738" s="39"/>
      <c r="DN738" s="39"/>
      <c r="DO738" s="56"/>
      <c r="DP738" s="50" t="s">
        <v>172</v>
      </c>
    </row>
    <row r="739" spans="3:120" s="29" customFormat="1" ht="15" customHeight="1">
      <c r="C739" s="34" t="str">
        <f>C738&amp;" Cost"</f>
        <v>Hotel FF&amp;E Cost</v>
      </c>
      <c r="D739" s="118">
        <f>IF(C$76="","",IF(E739="",G739+F739,E739))</f>
        <v>2750000</v>
      </c>
      <c r="F739" s="235">
        <v>2750000</v>
      </c>
      <c r="G739" s="235">
        <v>0</v>
      </c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  <c r="CG739" s="39"/>
      <c r="CH739" s="39"/>
      <c r="CI739" s="39"/>
      <c r="CJ739" s="39"/>
      <c r="CK739" s="39"/>
      <c r="CL739" s="39"/>
      <c r="CM739" s="39"/>
      <c r="CN739" s="39"/>
      <c r="CO739" s="39"/>
      <c r="CP739" s="39"/>
      <c r="CQ739" s="39"/>
      <c r="CR739" s="39"/>
      <c r="CS739" s="39"/>
      <c r="CT739" s="39"/>
      <c r="CU739" s="39"/>
      <c r="CV739" s="39"/>
      <c r="CW739" s="39"/>
      <c r="CX739" s="39"/>
      <c r="CY739" s="39"/>
      <c r="CZ739" s="39"/>
      <c r="DA739" s="39"/>
      <c r="DB739" s="39"/>
      <c r="DC739" s="39"/>
      <c r="DD739" s="39"/>
      <c r="DE739" s="39"/>
      <c r="DF739" s="39"/>
      <c r="DG739" s="39"/>
      <c r="DH739" s="39"/>
      <c r="DI739" s="39"/>
      <c r="DJ739" s="39"/>
      <c r="DK739" s="39"/>
      <c r="DL739" s="39"/>
      <c r="DM739" s="39"/>
      <c r="DN739" s="39"/>
      <c r="DO739" s="56"/>
      <c r="DP739" s="50" t="s">
        <v>172</v>
      </c>
    </row>
    <row r="740" spans="3:120" s="29" customFormat="1" ht="15" customHeight="1">
      <c r="C740" s="207"/>
      <c r="F740" s="302"/>
      <c r="G740" s="302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  <c r="CG740" s="39"/>
      <c r="CH740" s="39"/>
      <c r="CI740" s="39"/>
      <c r="CJ740" s="39"/>
      <c r="CK740" s="39"/>
      <c r="CL740" s="39"/>
      <c r="CM740" s="39"/>
      <c r="CN740" s="39"/>
      <c r="CO740" s="39"/>
      <c r="CP740" s="39"/>
      <c r="CQ740" s="39"/>
      <c r="CR740" s="39"/>
      <c r="CS740" s="39"/>
      <c r="CT740" s="39"/>
      <c r="CU740" s="39"/>
      <c r="CV740" s="39"/>
      <c r="CW740" s="39"/>
      <c r="CX740" s="39"/>
      <c r="CY740" s="39"/>
      <c r="CZ740" s="39"/>
      <c r="DA740" s="39"/>
      <c r="DB740" s="39"/>
      <c r="DC740" s="39"/>
      <c r="DD740" s="39"/>
      <c r="DE740" s="39"/>
      <c r="DF740" s="39"/>
      <c r="DG740" s="39"/>
      <c r="DH740" s="39"/>
      <c r="DI740" s="39"/>
      <c r="DJ740" s="39"/>
      <c r="DK740" s="39"/>
      <c r="DL740" s="39"/>
      <c r="DM740" s="39"/>
      <c r="DN740" s="39"/>
      <c r="DO740" s="56"/>
      <c r="DP740" s="50" t="s">
        <v>172</v>
      </c>
    </row>
    <row r="741" spans="3:120" s="29" customFormat="1" ht="15" customHeight="1">
      <c r="C741" s="34" t="str">
        <f>C738&amp;" Start Period"</f>
        <v>Hotel FF&amp;E Start Period</v>
      </c>
      <c r="D741" s="233">
        <f>MIN(F741:G741)</f>
        <v>18</v>
      </c>
      <c r="F741" s="282">
        <v>18</v>
      </c>
      <c r="G741" s="282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  <c r="CG741" s="39"/>
      <c r="CH741" s="39"/>
      <c r="CI741" s="39"/>
      <c r="CJ741" s="39"/>
      <c r="CK741" s="39"/>
      <c r="CL741" s="39"/>
      <c r="CM741" s="39"/>
      <c r="CN741" s="39"/>
      <c r="CO741" s="39"/>
      <c r="CP741" s="39"/>
      <c r="CQ741" s="39"/>
      <c r="CR741" s="39"/>
      <c r="CS741" s="39"/>
      <c r="CT741" s="39"/>
      <c r="CU741" s="39"/>
      <c r="CV741" s="39"/>
      <c r="CW741" s="39"/>
      <c r="CX741" s="39"/>
      <c r="CY741" s="39"/>
      <c r="CZ741" s="39"/>
      <c r="DA741" s="39"/>
      <c r="DB741" s="39"/>
      <c r="DC741" s="39"/>
      <c r="DD741" s="39"/>
      <c r="DE741" s="39"/>
      <c r="DF741" s="39"/>
      <c r="DG741" s="39"/>
      <c r="DH741" s="39"/>
      <c r="DI741" s="39"/>
      <c r="DJ741" s="39"/>
      <c r="DK741" s="39"/>
      <c r="DL741" s="39"/>
      <c r="DM741" s="39"/>
      <c r="DN741" s="39"/>
      <c r="DO741" s="56"/>
      <c r="DP741" s="50" t="s">
        <v>172</v>
      </c>
    </row>
    <row r="742" spans="3:120" s="29" customFormat="1" ht="15" customHeight="1">
      <c r="C742" s="207" t="s">
        <v>13</v>
      </c>
      <c r="D742" s="206">
        <f>IF(D741="","",INDEX($F$16:$DP$17,1,MATCH(D741,$F$17:$DP$17,1)))</f>
        <v>42643</v>
      </c>
      <c r="F742" s="206">
        <f>IF(F741="","",INDEX($F$16:$DP$17,1,MATCH(F741,$F$17:$DP$17,1)))</f>
        <v>42643</v>
      </c>
      <c r="G742" s="206" t="str">
        <f>IF(G741="","",INDEX($F$16:$DP$17,1,MATCH(G741,$F$17:$DP$17,1)))</f>
        <v/>
      </c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  <c r="CG742" s="39"/>
      <c r="CH742" s="39"/>
      <c r="CI742" s="39"/>
      <c r="CJ742" s="39"/>
      <c r="CK742" s="39"/>
      <c r="CL742" s="39"/>
      <c r="CM742" s="39"/>
      <c r="CN742" s="39"/>
      <c r="CO742" s="39"/>
      <c r="CP742" s="39"/>
      <c r="CQ742" s="39"/>
      <c r="CR742" s="39"/>
      <c r="CS742" s="39"/>
      <c r="CT742" s="39"/>
      <c r="CU742" s="39"/>
      <c r="CV742" s="39"/>
      <c r="CW742" s="39"/>
      <c r="CX742" s="39"/>
      <c r="CY742" s="39"/>
      <c r="CZ742" s="39"/>
      <c r="DA742" s="39"/>
      <c r="DB742" s="39"/>
      <c r="DC742" s="39"/>
      <c r="DD742" s="39"/>
      <c r="DE742" s="39"/>
      <c r="DF742" s="39"/>
      <c r="DG742" s="39"/>
      <c r="DH742" s="39"/>
      <c r="DI742" s="39"/>
      <c r="DJ742" s="39"/>
      <c r="DK742" s="39"/>
      <c r="DL742" s="39"/>
      <c r="DM742" s="39"/>
      <c r="DN742" s="39"/>
      <c r="DO742" s="56"/>
      <c r="DP742" s="50" t="s">
        <v>172</v>
      </c>
    </row>
    <row r="743" spans="3:120" s="29" customFormat="1" ht="15" customHeight="1">
      <c r="C743" s="34" t="str">
        <f>C738&amp;" End Period"</f>
        <v>Hotel FF&amp;E End Period</v>
      </c>
      <c r="D743" s="233">
        <f>MAX(F743:G743)</f>
        <v>23</v>
      </c>
      <c r="F743" s="282">
        <v>23</v>
      </c>
      <c r="G743" s="282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39"/>
      <c r="CJ743" s="39"/>
      <c r="CK743" s="39"/>
      <c r="CL743" s="39"/>
      <c r="CM743" s="39"/>
      <c r="CN743" s="39"/>
      <c r="CO743" s="39"/>
      <c r="CP743" s="39"/>
      <c r="CQ743" s="39"/>
      <c r="CR743" s="39"/>
      <c r="CS743" s="39"/>
      <c r="CT743" s="39"/>
      <c r="CU743" s="39"/>
      <c r="CV743" s="39"/>
      <c r="CW743" s="39"/>
      <c r="CX743" s="39"/>
      <c r="CY743" s="39"/>
      <c r="CZ743" s="39"/>
      <c r="DA743" s="39"/>
      <c r="DB743" s="39"/>
      <c r="DC743" s="39"/>
      <c r="DD743" s="39"/>
      <c r="DE743" s="39"/>
      <c r="DF743" s="39"/>
      <c r="DG743" s="39"/>
      <c r="DH743" s="39"/>
      <c r="DI743" s="39"/>
      <c r="DJ743" s="39"/>
      <c r="DK743" s="39"/>
      <c r="DL743" s="39"/>
      <c r="DM743" s="39"/>
      <c r="DN743" s="39"/>
      <c r="DO743" s="56"/>
      <c r="DP743" s="50" t="s">
        <v>172</v>
      </c>
    </row>
    <row r="744" spans="3:120" s="29" customFormat="1" ht="15" customHeight="1">
      <c r="C744" s="207" t="s">
        <v>13</v>
      </c>
      <c r="D744" s="206">
        <f>IF(D743="","",INDEX($F$16:$DP$17,1,MATCH(D743,$F$17:$DP$17,1)))</f>
        <v>42794</v>
      </c>
      <c r="F744" s="206">
        <f>IF(F743="","",INDEX($F$16:$DP$17,1,MATCH(F743,$F$17:$DP$17,1)))</f>
        <v>42794</v>
      </c>
      <c r="G744" s="206" t="str">
        <f>IF(G743="","",INDEX($F$16:$DP$17,1,MATCH(G743,$F$17:$DP$17,1)))</f>
        <v/>
      </c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56"/>
      <c r="DP744" s="50" t="s">
        <v>172</v>
      </c>
    </row>
    <row r="745" spans="3:120" s="29" customFormat="1" ht="15" customHeight="1">
      <c r="D745" s="242"/>
      <c r="E745" s="243"/>
      <c r="F745" s="242"/>
      <c r="G745" s="18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  <c r="CG745" s="39"/>
      <c r="CH745" s="39"/>
      <c r="CI745" s="39"/>
      <c r="CJ745" s="39"/>
      <c r="CK745" s="39"/>
      <c r="CL745" s="39"/>
      <c r="CM745" s="39"/>
      <c r="CN745" s="39"/>
      <c r="CO745" s="39"/>
      <c r="CP745" s="39"/>
      <c r="CQ745" s="39"/>
      <c r="CR745" s="39"/>
      <c r="CS745" s="39"/>
      <c r="CT745" s="39"/>
      <c r="CU745" s="39"/>
      <c r="CV745" s="39"/>
      <c r="CW745" s="39"/>
      <c r="CX745" s="39"/>
      <c r="CY745" s="39"/>
      <c r="CZ745" s="39"/>
      <c r="DA745" s="39"/>
      <c r="DB745" s="39"/>
      <c r="DC745" s="39"/>
      <c r="DD745" s="39"/>
      <c r="DE745" s="39"/>
      <c r="DF745" s="39"/>
      <c r="DG745" s="39"/>
      <c r="DH745" s="39"/>
      <c r="DI745" s="39"/>
      <c r="DJ745" s="39"/>
      <c r="DK745" s="39"/>
      <c r="DL745" s="39"/>
      <c r="DM745" s="39"/>
      <c r="DN745" s="39"/>
      <c r="DO745" s="56"/>
      <c r="DP745" s="50" t="s">
        <v>172</v>
      </c>
    </row>
    <row r="746" spans="3:120" s="29" customFormat="1" ht="15" customHeight="1">
      <c r="C746" s="34" t="s">
        <v>300</v>
      </c>
      <c r="D746" s="281" t="s">
        <v>299</v>
      </c>
      <c r="E746" s="280">
        <f>IF(D746=F746,0,1)</f>
        <v>0</v>
      </c>
      <c r="F746" s="279" t="s">
        <v>299</v>
      </c>
      <c r="G746" s="279" t="s">
        <v>298</v>
      </c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  <c r="CG746" s="39"/>
      <c r="CH746" s="39"/>
      <c r="CI746" s="39"/>
      <c r="CJ746" s="39"/>
      <c r="CK746" s="39"/>
      <c r="CL746" s="39"/>
      <c r="CM746" s="39"/>
      <c r="CN746" s="39"/>
      <c r="CO746" s="39"/>
      <c r="CP746" s="39"/>
      <c r="CQ746" s="39"/>
      <c r="CR746" s="39"/>
      <c r="CS746" s="39"/>
      <c r="CT746" s="39"/>
      <c r="CU746" s="39"/>
      <c r="CV746" s="39"/>
      <c r="CW746" s="39"/>
      <c r="CX746" s="39"/>
      <c r="CY746" s="39"/>
      <c r="CZ746" s="39"/>
      <c r="DA746" s="39"/>
      <c r="DB746" s="39"/>
      <c r="DC746" s="39"/>
      <c r="DD746" s="39"/>
      <c r="DE746" s="39"/>
      <c r="DF746" s="39"/>
      <c r="DG746" s="39"/>
      <c r="DH746" s="39"/>
      <c r="DI746" s="39"/>
      <c r="DJ746" s="39"/>
      <c r="DK746" s="39"/>
      <c r="DL746" s="39"/>
      <c r="DM746" s="39"/>
      <c r="DN746" s="39"/>
      <c r="DO746" s="56"/>
      <c r="DP746" s="50" t="s">
        <v>172</v>
      </c>
    </row>
    <row r="747" spans="3:120" s="29" customFormat="1" ht="15" customHeight="1">
      <c r="C747" s="34" t="s">
        <v>365</v>
      </c>
      <c r="D747" s="281" t="s">
        <v>309</v>
      </c>
      <c r="E747" s="280">
        <f>IF(D747=F747,0,1)</f>
        <v>1</v>
      </c>
      <c r="F747" s="279" t="s">
        <v>151</v>
      </c>
      <c r="G747" s="279" t="s">
        <v>309</v>
      </c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  <c r="CG747" s="39"/>
      <c r="CH747" s="39"/>
      <c r="CI747" s="39"/>
      <c r="CJ747" s="39"/>
      <c r="CK747" s="39"/>
      <c r="CL747" s="39"/>
      <c r="CM747" s="39"/>
      <c r="CN747" s="39"/>
      <c r="CO747" s="39"/>
      <c r="CP747" s="39"/>
      <c r="CQ747" s="39"/>
      <c r="CR747" s="39"/>
      <c r="CS747" s="39"/>
      <c r="CT747" s="39"/>
      <c r="CU747" s="39"/>
      <c r="CV747" s="39"/>
      <c r="CW747" s="39"/>
      <c r="CX747" s="39"/>
      <c r="CY747" s="39"/>
      <c r="CZ747" s="39"/>
      <c r="DA747" s="39"/>
      <c r="DB747" s="39"/>
      <c r="DC747" s="39"/>
      <c r="DD747" s="39"/>
      <c r="DE747" s="39"/>
      <c r="DF747" s="39"/>
      <c r="DG747" s="39"/>
      <c r="DH747" s="39"/>
      <c r="DI747" s="39"/>
      <c r="DJ747" s="39"/>
      <c r="DK747" s="39"/>
      <c r="DL747" s="39"/>
      <c r="DM747" s="39"/>
      <c r="DN747" s="39"/>
      <c r="DO747" s="56"/>
      <c r="DP747" s="50" t="s">
        <v>172</v>
      </c>
    </row>
    <row r="748" spans="3:120" s="29" customFormat="1" ht="15" customHeight="1">
      <c r="C748" s="207"/>
      <c r="D748" s="242"/>
      <c r="E748" s="243"/>
      <c r="F748" s="242"/>
      <c r="G748" s="18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  <c r="CG748" s="39"/>
      <c r="CH748" s="39"/>
      <c r="CI748" s="39"/>
      <c r="CJ748" s="39"/>
      <c r="CK748" s="39"/>
      <c r="CL748" s="39"/>
      <c r="CM748" s="39"/>
      <c r="CN748" s="39"/>
      <c r="CO748" s="39"/>
      <c r="CP748" s="39"/>
      <c r="CQ748" s="39"/>
      <c r="CR748" s="39"/>
      <c r="CS748" s="39"/>
      <c r="CT748" s="39"/>
      <c r="CU748" s="39"/>
      <c r="CV748" s="39"/>
      <c r="CW748" s="39"/>
      <c r="CX748" s="39"/>
      <c r="CY748" s="39"/>
      <c r="CZ748" s="39"/>
      <c r="DA748" s="39"/>
      <c r="DB748" s="39"/>
      <c r="DC748" s="39"/>
      <c r="DD748" s="39"/>
      <c r="DE748" s="39"/>
      <c r="DF748" s="39"/>
      <c r="DG748" s="39"/>
      <c r="DH748" s="39"/>
      <c r="DI748" s="39"/>
      <c r="DJ748" s="39"/>
      <c r="DK748" s="39"/>
      <c r="DL748" s="39"/>
      <c r="DM748" s="39"/>
      <c r="DN748" s="39"/>
      <c r="DO748" s="56"/>
      <c r="DP748" s="50" t="s">
        <v>172</v>
      </c>
    </row>
    <row r="749" spans="3:120" s="29" customFormat="1" ht="15" customHeight="1">
      <c r="C749" s="29" t="str">
        <f>$F738&amp;" "&amp;$C738</f>
        <v>Phase A Hotel FF&amp;E</v>
      </c>
      <c r="D749" s="274">
        <f>F741</f>
        <v>18</v>
      </c>
      <c r="E749" s="274">
        <f>F743</f>
        <v>23</v>
      </c>
      <c r="F749" s="121" t="b">
        <f t="shared" ref="F749:AK749" si="1656">IF(F$17="","",IF(AND(F$17&gt;=$D749,F$17&lt;=$E749),$F$739/($E749-$D749+1)))</f>
        <v>0</v>
      </c>
      <c r="G749" s="121" t="b">
        <f t="shared" si="1656"/>
        <v>0</v>
      </c>
      <c r="H749" s="121" t="b">
        <f t="shared" si="1656"/>
        <v>0</v>
      </c>
      <c r="I749" s="121" t="b">
        <f t="shared" si="1656"/>
        <v>0</v>
      </c>
      <c r="J749" s="121" t="b">
        <f t="shared" si="1656"/>
        <v>0</v>
      </c>
      <c r="K749" s="121" t="b">
        <f t="shared" si="1656"/>
        <v>0</v>
      </c>
      <c r="L749" s="121" t="b">
        <f t="shared" si="1656"/>
        <v>0</v>
      </c>
      <c r="M749" s="121" t="b">
        <f t="shared" si="1656"/>
        <v>0</v>
      </c>
      <c r="N749" s="121" t="b">
        <f t="shared" si="1656"/>
        <v>0</v>
      </c>
      <c r="O749" s="121" t="b">
        <f t="shared" si="1656"/>
        <v>0</v>
      </c>
      <c r="P749" s="121" t="b">
        <f t="shared" si="1656"/>
        <v>0</v>
      </c>
      <c r="Q749" s="121" t="b">
        <f t="shared" si="1656"/>
        <v>0</v>
      </c>
      <c r="R749" s="121" t="b">
        <f t="shared" si="1656"/>
        <v>0</v>
      </c>
      <c r="S749" s="121" t="b">
        <f t="shared" si="1656"/>
        <v>0</v>
      </c>
      <c r="T749" s="121" t="b">
        <f t="shared" si="1656"/>
        <v>0</v>
      </c>
      <c r="U749" s="121" t="b">
        <f t="shared" si="1656"/>
        <v>0</v>
      </c>
      <c r="V749" s="121" t="b">
        <f t="shared" si="1656"/>
        <v>0</v>
      </c>
      <c r="W749" s="121" t="b">
        <f t="shared" si="1656"/>
        <v>0</v>
      </c>
      <c r="X749" s="121">
        <f t="shared" si="1656"/>
        <v>458333.33333333331</v>
      </c>
      <c r="Y749" s="121">
        <f t="shared" si="1656"/>
        <v>458333.33333333331</v>
      </c>
      <c r="Z749" s="121">
        <f t="shared" si="1656"/>
        <v>458333.33333333331</v>
      </c>
      <c r="AA749" s="121">
        <f t="shared" si="1656"/>
        <v>458333.33333333331</v>
      </c>
      <c r="AB749" s="121">
        <f t="shared" si="1656"/>
        <v>458333.33333333331</v>
      </c>
      <c r="AC749" s="121">
        <f t="shared" si="1656"/>
        <v>458333.33333333331</v>
      </c>
      <c r="AD749" s="121" t="b">
        <f t="shared" si="1656"/>
        <v>0</v>
      </c>
      <c r="AE749" s="121" t="b">
        <f t="shared" si="1656"/>
        <v>0</v>
      </c>
      <c r="AF749" s="121" t="b">
        <f t="shared" si="1656"/>
        <v>0</v>
      </c>
      <c r="AG749" s="121" t="b">
        <f t="shared" si="1656"/>
        <v>0</v>
      </c>
      <c r="AH749" s="121" t="b">
        <f t="shared" si="1656"/>
        <v>0</v>
      </c>
      <c r="AI749" s="121" t="b">
        <f t="shared" si="1656"/>
        <v>0</v>
      </c>
      <c r="AJ749" s="121" t="b">
        <f t="shared" si="1656"/>
        <v>0</v>
      </c>
      <c r="AK749" s="121" t="b">
        <f t="shared" si="1656"/>
        <v>0</v>
      </c>
      <c r="AL749" s="121" t="b">
        <f t="shared" ref="AL749:BQ749" si="1657">IF(AL$17="","",IF(AND(AL$17&gt;=$D749,AL$17&lt;=$E749),$F$739/($E749-$D749+1)))</f>
        <v>0</v>
      </c>
      <c r="AM749" s="121" t="b">
        <f t="shared" si="1657"/>
        <v>0</v>
      </c>
      <c r="AN749" s="121" t="b">
        <f t="shared" si="1657"/>
        <v>0</v>
      </c>
      <c r="AO749" s="121" t="b">
        <f t="shared" si="1657"/>
        <v>0</v>
      </c>
      <c r="AP749" s="121" t="b">
        <f t="shared" si="1657"/>
        <v>0</v>
      </c>
      <c r="AQ749" s="121" t="b">
        <f t="shared" si="1657"/>
        <v>0</v>
      </c>
      <c r="AR749" s="121" t="b">
        <f t="shared" si="1657"/>
        <v>0</v>
      </c>
      <c r="AS749" s="121" t="b">
        <f t="shared" si="1657"/>
        <v>0</v>
      </c>
      <c r="AT749" s="121" t="b">
        <f t="shared" si="1657"/>
        <v>0</v>
      </c>
      <c r="AU749" s="121" t="b">
        <f t="shared" si="1657"/>
        <v>0</v>
      </c>
      <c r="AV749" s="121" t="b">
        <f t="shared" si="1657"/>
        <v>0</v>
      </c>
      <c r="AW749" s="121" t="b">
        <f t="shared" si="1657"/>
        <v>0</v>
      </c>
      <c r="AX749" s="121" t="b">
        <f t="shared" si="1657"/>
        <v>0</v>
      </c>
      <c r="AY749" s="121" t="b">
        <f t="shared" si="1657"/>
        <v>0</v>
      </c>
      <c r="AZ749" s="121" t="b">
        <f t="shared" si="1657"/>
        <v>0</v>
      </c>
      <c r="BA749" s="121" t="b">
        <f t="shared" si="1657"/>
        <v>0</v>
      </c>
      <c r="BB749" s="121" t="b">
        <f t="shared" si="1657"/>
        <v>0</v>
      </c>
      <c r="BC749" s="121" t="b">
        <f t="shared" si="1657"/>
        <v>0</v>
      </c>
      <c r="BD749" s="121" t="b">
        <f t="shared" si="1657"/>
        <v>0</v>
      </c>
      <c r="BE749" s="121" t="b">
        <f t="shared" si="1657"/>
        <v>0</v>
      </c>
      <c r="BF749" s="121" t="b">
        <f t="shared" si="1657"/>
        <v>0</v>
      </c>
      <c r="BG749" s="121" t="b">
        <f t="shared" si="1657"/>
        <v>0</v>
      </c>
      <c r="BH749" s="121" t="b">
        <f t="shared" si="1657"/>
        <v>0</v>
      </c>
      <c r="BI749" s="121" t="b">
        <f t="shared" si="1657"/>
        <v>0</v>
      </c>
      <c r="BJ749" s="121" t="b">
        <f t="shared" si="1657"/>
        <v>0</v>
      </c>
      <c r="BK749" s="121" t="b">
        <f t="shared" si="1657"/>
        <v>0</v>
      </c>
      <c r="BL749" s="121" t="b">
        <f t="shared" si="1657"/>
        <v>0</v>
      </c>
      <c r="BM749" s="121" t="b">
        <f t="shared" si="1657"/>
        <v>0</v>
      </c>
      <c r="BN749" s="121" t="b">
        <f t="shared" si="1657"/>
        <v>0</v>
      </c>
      <c r="BO749" s="121" t="str">
        <f t="shared" si="1657"/>
        <v/>
      </c>
      <c r="BP749" s="121" t="str">
        <f t="shared" si="1657"/>
        <v/>
      </c>
      <c r="BQ749" s="121" t="str">
        <f t="shared" si="1657"/>
        <v/>
      </c>
      <c r="BR749" s="121" t="str">
        <f t="shared" ref="BR749:DN749" si="1658">IF(BR$17="","",IF(AND(BR$17&gt;=$D749,BR$17&lt;=$E749),$F$739/($E749-$D749+1)))</f>
        <v/>
      </c>
      <c r="BS749" s="121" t="str">
        <f t="shared" si="1658"/>
        <v/>
      </c>
      <c r="BT749" s="121" t="str">
        <f t="shared" si="1658"/>
        <v/>
      </c>
      <c r="BU749" s="121" t="str">
        <f t="shared" si="1658"/>
        <v/>
      </c>
      <c r="BV749" s="121" t="str">
        <f t="shared" si="1658"/>
        <v/>
      </c>
      <c r="BW749" s="121" t="str">
        <f t="shared" si="1658"/>
        <v/>
      </c>
      <c r="BX749" s="121" t="str">
        <f t="shared" si="1658"/>
        <v/>
      </c>
      <c r="BY749" s="121" t="str">
        <f t="shared" si="1658"/>
        <v/>
      </c>
      <c r="BZ749" s="121" t="str">
        <f t="shared" si="1658"/>
        <v/>
      </c>
      <c r="CA749" s="121" t="str">
        <f t="shared" si="1658"/>
        <v/>
      </c>
      <c r="CB749" s="121" t="str">
        <f t="shared" si="1658"/>
        <v/>
      </c>
      <c r="CC749" s="121" t="str">
        <f t="shared" si="1658"/>
        <v/>
      </c>
      <c r="CD749" s="121" t="str">
        <f t="shared" si="1658"/>
        <v/>
      </c>
      <c r="CE749" s="121" t="str">
        <f t="shared" si="1658"/>
        <v/>
      </c>
      <c r="CF749" s="121" t="str">
        <f t="shared" si="1658"/>
        <v/>
      </c>
      <c r="CG749" s="121" t="str">
        <f t="shared" si="1658"/>
        <v/>
      </c>
      <c r="CH749" s="121" t="str">
        <f t="shared" si="1658"/>
        <v/>
      </c>
      <c r="CI749" s="121" t="str">
        <f t="shared" si="1658"/>
        <v/>
      </c>
      <c r="CJ749" s="121" t="str">
        <f t="shared" si="1658"/>
        <v/>
      </c>
      <c r="CK749" s="121" t="str">
        <f t="shared" si="1658"/>
        <v/>
      </c>
      <c r="CL749" s="121" t="str">
        <f t="shared" si="1658"/>
        <v/>
      </c>
      <c r="CM749" s="121" t="str">
        <f t="shared" si="1658"/>
        <v/>
      </c>
      <c r="CN749" s="121" t="str">
        <f t="shared" si="1658"/>
        <v/>
      </c>
      <c r="CO749" s="121" t="str">
        <f t="shared" si="1658"/>
        <v/>
      </c>
      <c r="CP749" s="121" t="str">
        <f t="shared" si="1658"/>
        <v/>
      </c>
      <c r="CQ749" s="121" t="str">
        <f t="shared" si="1658"/>
        <v/>
      </c>
      <c r="CR749" s="121" t="str">
        <f t="shared" si="1658"/>
        <v/>
      </c>
      <c r="CS749" s="121" t="str">
        <f t="shared" si="1658"/>
        <v/>
      </c>
      <c r="CT749" s="121" t="str">
        <f t="shared" si="1658"/>
        <v/>
      </c>
      <c r="CU749" s="121" t="str">
        <f t="shared" si="1658"/>
        <v/>
      </c>
      <c r="CV749" s="121" t="str">
        <f t="shared" si="1658"/>
        <v/>
      </c>
      <c r="CW749" s="121" t="str">
        <f t="shared" si="1658"/>
        <v/>
      </c>
      <c r="CX749" s="121" t="str">
        <f t="shared" si="1658"/>
        <v/>
      </c>
      <c r="CY749" s="121" t="str">
        <f t="shared" si="1658"/>
        <v/>
      </c>
      <c r="CZ749" s="121" t="str">
        <f t="shared" si="1658"/>
        <v/>
      </c>
      <c r="DA749" s="121" t="str">
        <f t="shared" si="1658"/>
        <v/>
      </c>
      <c r="DB749" s="121" t="str">
        <f t="shared" si="1658"/>
        <v/>
      </c>
      <c r="DC749" s="121" t="str">
        <f t="shared" si="1658"/>
        <v/>
      </c>
      <c r="DD749" s="121" t="str">
        <f t="shared" si="1658"/>
        <v/>
      </c>
      <c r="DE749" s="121" t="str">
        <f t="shared" si="1658"/>
        <v/>
      </c>
      <c r="DF749" s="121" t="str">
        <f t="shared" si="1658"/>
        <v/>
      </c>
      <c r="DG749" s="121" t="str">
        <f t="shared" si="1658"/>
        <v/>
      </c>
      <c r="DH749" s="121" t="str">
        <f t="shared" si="1658"/>
        <v/>
      </c>
      <c r="DI749" s="121" t="str">
        <f t="shared" si="1658"/>
        <v/>
      </c>
      <c r="DJ749" s="121" t="str">
        <f t="shared" si="1658"/>
        <v/>
      </c>
      <c r="DK749" s="121" t="str">
        <f t="shared" si="1658"/>
        <v/>
      </c>
      <c r="DL749" s="121" t="str">
        <f t="shared" si="1658"/>
        <v/>
      </c>
      <c r="DM749" s="121" t="str">
        <f t="shared" si="1658"/>
        <v/>
      </c>
      <c r="DN749" s="121" t="str">
        <f t="shared" si="1658"/>
        <v/>
      </c>
      <c r="DO749" s="56">
        <f>SUM(F749:DN749)</f>
        <v>2750000</v>
      </c>
      <c r="DP749" s="50" t="s">
        <v>172</v>
      </c>
    </row>
    <row r="750" spans="3:120" s="29" customFormat="1" ht="15" customHeight="1">
      <c r="C750" s="29" t="str">
        <f>$G738&amp;" "&amp;$C738</f>
        <v>Phase B Hotel FF&amp;E</v>
      </c>
      <c r="D750" s="273">
        <f>IF(G741="",0,G741)</f>
        <v>0</v>
      </c>
      <c r="E750" s="273">
        <f>IF(G743="",0,G743)</f>
        <v>0</v>
      </c>
      <c r="F750" s="277">
        <f t="shared" ref="F750:AK750" si="1659">IF(F$17="","",IF(AND(F$17&gt;=$D750,F$17&lt;=$E750),$G$739/($E750-$D750+1)))</f>
        <v>0</v>
      </c>
      <c r="G750" s="277" t="b">
        <f t="shared" si="1659"/>
        <v>0</v>
      </c>
      <c r="H750" s="277" t="b">
        <f t="shared" si="1659"/>
        <v>0</v>
      </c>
      <c r="I750" s="277" t="b">
        <f t="shared" si="1659"/>
        <v>0</v>
      </c>
      <c r="J750" s="277" t="b">
        <f t="shared" si="1659"/>
        <v>0</v>
      </c>
      <c r="K750" s="277" t="b">
        <f t="shared" si="1659"/>
        <v>0</v>
      </c>
      <c r="L750" s="277" t="b">
        <f t="shared" si="1659"/>
        <v>0</v>
      </c>
      <c r="M750" s="277" t="b">
        <f t="shared" si="1659"/>
        <v>0</v>
      </c>
      <c r="N750" s="277" t="b">
        <f t="shared" si="1659"/>
        <v>0</v>
      </c>
      <c r="O750" s="277" t="b">
        <f t="shared" si="1659"/>
        <v>0</v>
      </c>
      <c r="P750" s="277" t="b">
        <f t="shared" si="1659"/>
        <v>0</v>
      </c>
      <c r="Q750" s="277" t="b">
        <f t="shared" si="1659"/>
        <v>0</v>
      </c>
      <c r="R750" s="277" t="b">
        <f t="shared" si="1659"/>
        <v>0</v>
      </c>
      <c r="S750" s="277" t="b">
        <f t="shared" si="1659"/>
        <v>0</v>
      </c>
      <c r="T750" s="277" t="b">
        <f t="shared" si="1659"/>
        <v>0</v>
      </c>
      <c r="U750" s="277" t="b">
        <f t="shared" si="1659"/>
        <v>0</v>
      </c>
      <c r="V750" s="277" t="b">
        <f t="shared" si="1659"/>
        <v>0</v>
      </c>
      <c r="W750" s="277" t="b">
        <f t="shared" si="1659"/>
        <v>0</v>
      </c>
      <c r="X750" s="277" t="b">
        <f t="shared" si="1659"/>
        <v>0</v>
      </c>
      <c r="Y750" s="277" t="b">
        <f t="shared" si="1659"/>
        <v>0</v>
      </c>
      <c r="Z750" s="277" t="b">
        <f t="shared" si="1659"/>
        <v>0</v>
      </c>
      <c r="AA750" s="277" t="b">
        <f t="shared" si="1659"/>
        <v>0</v>
      </c>
      <c r="AB750" s="277" t="b">
        <f t="shared" si="1659"/>
        <v>0</v>
      </c>
      <c r="AC750" s="277" t="b">
        <f t="shared" si="1659"/>
        <v>0</v>
      </c>
      <c r="AD750" s="277" t="b">
        <f t="shared" si="1659"/>
        <v>0</v>
      </c>
      <c r="AE750" s="277" t="b">
        <f t="shared" si="1659"/>
        <v>0</v>
      </c>
      <c r="AF750" s="277" t="b">
        <f t="shared" si="1659"/>
        <v>0</v>
      </c>
      <c r="AG750" s="277" t="b">
        <f t="shared" si="1659"/>
        <v>0</v>
      </c>
      <c r="AH750" s="277" t="b">
        <f t="shared" si="1659"/>
        <v>0</v>
      </c>
      <c r="AI750" s="277" t="b">
        <f t="shared" si="1659"/>
        <v>0</v>
      </c>
      <c r="AJ750" s="277" t="b">
        <f t="shared" si="1659"/>
        <v>0</v>
      </c>
      <c r="AK750" s="277" t="b">
        <f t="shared" si="1659"/>
        <v>0</v>
      </c>
      <c r="AL750" s="277" t="b">
        <f t="shared" ref="AL750:BQ750" si="1660">IF(AL$17="","",IF(AND(AL$17&gt;=$D750,AL$17&lt;=$E750),$G$739/($E750-$D750+1)))</f>
        <v>0</v>
      </c>
      <c r="AM750" s="277" t="b">
        <f t="shared" si="1660"/>
        <v>0</v>
      </c>
      <c r="AN750" s="277" t="b">
        <f t="shared" si="1660"/>
        <v>0</v>
      </c>
      <c r="AO750" s="277" t="b">
        <f t="shared" si="1660"/>
        <v>0</v>
      </c>
      <c r="AP750" s="277" t="b">
        <f t="shared" si="1660"/>
        <v>0</v>
      </c>
      <c r="AQ750" s="277" t="b">
        <f t="shared" si="1660"/>
        <v>0</v>
      </c>
      <c r="AR750" s="277" t="b">
        <f t="shared" si="1660"/>
        <v>0</v>
      </c>
      <c r="AS750" s="277" t="b">
        <f t="shared" si="1660"/>
        <v>0</v>
      </c>
      <c r="AT750" s="277" t="b">
        <f t="shared" si="1660"/>
        <v>0</v>
      </c>
      <c r="AU750" s="277" t="b">
        <f t="shared" si="1660"/>
        <v>0</v>
      </c>
      <c r="AV750" s="277" t="b">
        <f t="shared" si="1660"/>
        <v>0</v>
      </c>
      <c r="AW750" s="277" t="b">
        <f t="shared" si="1660"/>
        <v>0</v>
      </c>
      <c r="AX750" s="277" t="b">
        <f t="shared" si="1660"/>
        <v>0</v>
      </c>
      <c r="AY750" s="277" t="b">
        <f t="shared" si="1660"/>
        <v>0</v>
      </c>
      <c r="AZ750" s="277" t="b">
        <f t="shared" si="1660"/>
        <v>0</v>
      </c>
      <c r="BA750" s="277" t="b">
        <f t="shared" si="1660"/>
        <v>0</v>
      </c>
      <c r="BB750" s="277" t="b">
        <f t="shared" si="1660"/>
        <v>0</v>
      </c>
      <c r="BC750" s="277" t="b">
        <f t="shared" si="1660"/>
        <v>0</v>
      </c>
      <c r="BD750" s="277" t="b">
        <f t="shared" si="1660"/>
        <v>0</v>
      </c>
      <c r="BE750" s="277" t="b">
        <f t="shared" si="1660"/>
        <v>0</v>
      </c>
      <c r="BF750" s="277" t="b">
        <f t="shared" si="1660"/>
        <v>0</v>
      </c>
      <c r="BG750" s="277" t="b">
        <f t="shared" si="1660"/>
        <v>0</v>
      </c>
      <c r="BH750" s="277" t="b">
        <f t="shared" si="1660"/>
        <v>0</v>
      </c>
      <c r="BI750" s="277" t="b">
        <f t="shared" si="1660"/>
        <v>0</v>
      </c>
      <c r="BJ750" s="277" t="b">
        <f t="shared" si="1660"/>
        <v>0</v>
      </c>
      <c r="BK750" s="277" t="b">
        <f t="shared" si="1660"/>
        <v>0</v>
      </c>
      <c r="BL750" s="277" t="b">
        <f t="shared" si="1660"/>
        <v>0</v>
      </c>
      <c r="BM750" s="277" t="b">
        <f t="shared" si="1660"/>
        <v>0</v>
      </c>
      <c r="BN750" s="277" t="b">
        <f t="shared" si="1660"/>
        <v>0</v>
      </c>
      <c r="BO750" s="277" t="str">
        <f t="shared" si="1660"/>
        <v/>
      </c>
      <c r="BP750" s="277" t="str">
        <f t="shared" si="1660"/>
        <v/>
      </c>
      <c r="BQ750" s="277" t="str">
        <f t="shared" si="1660"/>
        <v/>
      </c>
      <c r="BR750" s="277" t="str">
        <f t="shared" ref="BR750:DN750" si="1661">IF(BR$17="","",IF(AND(BR$17&gt;=$D750,BR$17&lt;=$E750),$G$739/($E750-$D750+1)))</f>
        <v/>
      </c>
      <c r="BS750" s="277" t="str">
        <f t="shared" si="1661"/>
        <v/>
      </c>
      <c r="BT750" s="277" t="str">
        <f t="shared" si="1661"/>
        <v/>
      </c>
      <c r="BU750" s="277" t="str">
        <f t="shared" si="1661"/>
        <v/>
      </c>
      <c r="BV750" s="277" t="str">
        <f t="shared" si="1661"/>
        <v/>
      </c>
      <c r="BW750" s="277" t="str">
        <f t="shared" si="1661"/>
        <v/>
      </c>
      <c r="BX750" s="277" t="str">
        <f t="shared" si="1661"/>
        <v/>
      </c>
      <c r="BY750" s="277" t="str">
        <f t="shared" si="1661"/>
        <v/>
      </c>
      <c r="BZ750" s="277" t="str">
        <f t="shared" si="1661"/>
        <v/>
      </c>
      <c r="CA750" s="277" t="str">
        <f t="shared" si="1661"/>
        <v/>
      </c>
      <c r="CB750" s="277" t="str">
        <f t="shared" si="1661"/>
        <v/>
      </c>
      <c r="CC750" s="277" t="str">
        <f t="shared" si="1661"/>
        <v/>
      </c>
      <c r="CD750" s="277" t="str">
        <f t="shared" si="1661"/>
        <v/>
      </c>
      <c r="CE750" s="277" t="str">
        <f t="shared" si="1661"/>
        <v/>
      </c>
      <c r="CF750" s="277" t="str">
        <f t="shared" si="1661"/>
        <v/>
      </c>
      <c r="CG750" s="277" t="str">
        <f t="shared" si="1661"/>
        <v/>
      </c>
      <c r="CH750" s="277" t="str">
        <f t="shared" si="1661"/>
        <v/>
      </c>
      <c r="CI750" s="277" t="str">
        <f t="shared" si="1661"/>
        <v/>
      </c>
      <c r="CJ750" s="277" t="str">
        <f t="shared" si="1661"/>
        <v/>
      </c>
      <c r="CK750" s="277" t="str">
        <f t="shared" si="1661"/>
        <v/>
      </c>
      <c r="CL750" s="277" t="str">
        <f t="shared" si="1661"/>
        <v/>
      </c>
      <c r="CM750" s="277" t="str">
        <f t="shared" si="1661"/>
        <v/>
      </c>
      <c r="CN750" s="277" t="str">
        <f t="shared" si="1661"/>
        <v/>
      </c>
      <c r="CO750" s="277" t="str">
        <f t="shared" si="1661"/>
        <v/>
      </c>
      <c r="CP750" s="277" t="str">
        <f t="shared" si="1661"/>
        <v/>
      </c>
      <c r="CQ750" s="277" t="str">
        <f t="shared" si="1661"/>
        <v/>
      </c>
      <c r="CR750" s="277" t="str">
        <f t="shared" si="1661"/>
        <v/>
      </c>
      <c r="CS750" s="277" t="str">
        <f t="shared" si="1661"/>
        <v/>
      </c>
      <c r="CT750" s="277" t="str">
        <f t="shared" si="1661"/>
        <v/>
      </c>
      <c r="CU750" s="277" t="str">
        <f t="shared" si="1661"/>
        <v/>
      </c>
      <c r="CV750" s="277" t="str">
        <f t="shared" si="1661"/>
        <v/>
      </c>
      <c r="CW750" s="277" t="str">
        <f t="shared" si="1661"/>
        <v/>
      </c>
      <c r="CX750" s="277" t="str">
        <f t="shared" si="1661"/>
        <v/>
      </c>
      <c r="CY750" s="277" t="str">
        <f t="shared" si="1661"/>
        <v/>
      </c>
      <c r="CZ750" s="277" t="str">
        <f t="shared" si="1661"/>
        <v/>
      </c>
      <c r="DA750" s="277" t="str">
        <f t="shared" si="1661"/>
        <v/>
      </c>
      <c r="DB750" s="277" t="str">
        <f t="shared" si="1661"/>
        <v/>
      </c>
      <c r="DC750" s="277" t="str">
        <f t="shared" si="1661"/>
        <v/>
      </c>
      <c r="DD750" s="277" t="str">
        <f t="shared" si="1661"/>
        <v/>
      </c>
      <c r="DE750" s="277" t="str">
        <f t="shared" si="1661"/>
        <v/>
      </c>
      <c r="DF750" s="277" t="str">
        <f t="shared" si="1661"/>
        <v/>
      </c>
      <c r="DG750" s="277" t="str">
        <f t="shared" si="1661"/>
        <v/>
      </c>
      <c r="DH750" s="277" t="str">
        <f t="shared" si="1661"/>
        <v/>
      </c>
      <c r="DI750" s="277" t="str">
        <f t="shared" si="1661"/>
        <v/>
      </c>
      <c r="DJ750" s="277" t="str">
        <f t="shared" si="1661"/>
        <v/>
      </c>
      <c r="DK750" s="277" t="str">
        <f t="shared" si="1661"/>
        <v/>
      </c>
      <c r="DL750" s="277" t="str">
        <f t="shared" si="1661"/>
        <v/>
      </c>
      <c r="DM750" s="277" t="str">
        <f t="shared" si="1661"/>
        <v/>
      </c>
      <c r="DN750" s="277" t="str">
        <f t="shared" si="1661"/>
        <v/>
      </c>
      <c r="DO750" s="272">
        <f>SUM(F750:DN750)</f>
        <v>0</v>
      </c>
      <c r="DP750" s="50" t="s">
        <v>172</v>
      </c>
    </row>
    <row r="751" spans="3:120" s="29" customFormat="1" ht="15" customHeight="1">
      <c r="C751" s="140" t="str">
        <f>"Total "&amp;$C738</f>
        <v>Total Hotel FF&amp;E</v>
      </c>
      <c r="D751" s="270">
        <f>IF(D741="",0,D741)</f>
        <v>18</v>
      </c>
      <c r="E751" s="270">
        <f>IF(D743="",0,D743)</f>
        <v>23</v>
      </c>
      <c r="F751" s="278">
        <f t="shared" ref="F751:AK751" si="1662">IF(F$17="","",IF($E$746=0,SUM(F749:F750),IF(AND(F$17&gt;=$D751,F$17&lt;=$E751),$D739/($E751-$D751+1),0)))</f>
        <v>0</v>
      </c>
      <c r="G751" s="278">
        <f t="shared" si="1662"/>
        <v>0</v>
      </c>
      <c r="H751" s="278">
        <f t="shared" si="1662"/>
        <v>0</v>
      </c>
      <c r="I751" s="278">
        <f t="shared" si="1662"/>
        <v>0</v>
      </c>
      <c r="J751" s="278">
        <f t="shared" si="1662"/>
        <v>0</v>
      </c>
      <c r="K751" s="278">
        <f t="shared" si="1662"/>
        <v>0</v>
      </c>
      <c r="L751" s="278">
        <f t="shared" si="1662"/>
        <v>0</v>
      </c>
      <c r="M751" s="278">
        <f t="shared" si="1662"/>
        <v>0</v>
      </c>
      <c r="N751" s="278">
        <f t="shared" si="1662"/>
        <v>0</v>
      </c>
      <c r="O751" s="278">
        <f t="shared" si="1662"/>
        <v>0</v>
      </c>
      <c r="P751" s="278">
        <f t="shared" si="1662"/>
        <v>0</v>
      </c>
      <c r="Q751" s="278">
        <f t="shared" si="1662"/>
        <v>0</v>
      </c>
      <c r="R751" s="278">
        <f t="shared" si="1662"/>
        <v>0</v>
      </c>
      <c r="S751" s="278">
        <f t="shared" si="1662"/>
        <v>0</v>
      </c>
      <c r="T751" s="278">
        <f t="shared" si="1662"/>
        <v>0</v>
      </c>
      <c r="U751" s="278">
        <f t="shared" si="1662"/>
        <v>0</v>
      </c>
      <c r="V751" s="278">
        <f t="shared" si="1662"/>
        <v>0</v>
      </c>
      <c r="W751" s="278">
        <f t="shared" si="1662"/>
        <v>0</v>
      </c>
      <c r="X751" s="278">
        <f t="shared" si="1662"/>
        <v>458333.33333333331</v>
      </c>
      <c r="Y751" s="278">
        <f t="shared" si="1662"/>
        <v>458333.33333333331</v>
      </c>
      <c r="Z751" s="278">
        <f t="shared" si="1662"/>
        <v>458333.33333333331</v>
      </c>
      <c r="AA751" s="278">
        <f t="shared" si="1662"/>
        <v>458333.33333333331</v>
      </c>
      <c r="AB751" s="278">
        <f t="shared" si="1662"/>
        <v>458333.33333333331</v>
      </c>
      <c r="AC751" s="278">
        <f t="shared" si="1662"/>
        <v>458333.33333333331</v>
      </c>
      <c r="AD751" s="278">
        <f t="shared" si="1662"/>
        <v>0</v>
      </c>
      <c r="AE751" s="278">
        <f t="shared" si="1662"/>
        <v>0</v>
      </c>
      <c r="AF751" s="278">
        <f t="shared" si="1662"/>
        <v>0</v>
      </c>
      <c r="AG751" s="278">
        <f t="shared" si="1662"/>
        <v>0</v>
      </c>
      <c r="AH751" s="278">
        <f t="shared" si="1662"/>
        <v>0</v>
      </c>
      <c r="AI751" s="278">
        <f t="shared" si="1662"/>
        <v>0</v>
      </c>
      <c r="AJ751" s="278">
        <f t="shared" si="1662"/>
        <v>0</v>
      </c>
      <c r="AK751" s="278">
        <f t="shared" si="1662"/>
        <v>0</v>
      </c>
      <c r="AL751" s="278">
        <f t="shared" ref="AL751:BQ751" si="1663">IF(AL$17="","",IF($E$746=0,SUM(AL749:AL750),IF(AND(AL$17&gt;=$D751,AL$17&lt;=$E751),$D739/($E751-$D751+1),0)))</f>
        <v>0</v>
      </c>
      <c r="AM751" s="278">
        <f t="shared" si="1663"/>
        <v>0</v>
      </c>
      <c r="AN751" s="278">
        <f t="shared" si="1663"/>
        <v>0</v>
      </c>
      <c r="AO751" s="278">
        <f t="shared" si="1663"/>
        <v>0</v>
      </c>
      <c r="AP751" s="278">
        <f t="shared" si="1663"/>
        <v>0</v>
      </c>
      <c r="AQ751" s="278">
        <f t="shared" si="1663"/>
        <v>0</v>
      </c>
      <c r="AR751" s="278">
        <f t="shared" si="1663"/>
        <v>0</v>
      </c>
      <c r="AS751" s="278">
        <f t="shared" si="1663"/>
        <v>0</v>
      </c>
      <c r="AT751" s="278">
        <f t="shared" si="1663"/>
        <v>0</v>
      </c>
      <c r="AU751" s="278">
        <f t="shared" si="1663"/>
        <v>0</v>
      </c>
      <c r="AV751" s="278">
        <f t="shared" si="1663"/>
        <v>0</v>
      </c>
      <c r="AW751" s="278">
        <f t="shared" si="1663"/>
        <v>0</v>
      </c>
      <c r="AX751" s="278">
        <f t="shared" si="1663"/>
        <v>0</v>
      </c>
      <c r="AY751" s="278">
        <f t="shared" si="1663"/>
        <v>0</v>
      </c>
      <c r="AZ751" s="278">
        <f t="shared" si="1663"/>
        <v>0</v>
      </c>
      <c r="BA751" s="278">
        <f t="shared" si="1663"/>
        <v>0</v>
      </c>
      <c r="BB751" s="278">
        <f t="shared" si="1663"/>
        <v>0</v>
      </c>
      <c r="BC751" s="278">
        <f t="shared" si="1663"/>
        <v>0</v>
      </c>
      <c r="BD751" s="278">
        <f t="shared" si="1663"/>
        <v>0</v>
      </c>
      <c r="BE751" s="278">
        <f t="shared" si="1663"/>
        <v>0</v>
      </c>
      <c r="BF751" s="278">
        <f t="shared" si="1663"/>
        <v>0</v>
      </c>
      <c r="BG751" s="278">
        <f t="shared" si="1663"/>
        <v>0</v>
      </c>
      <c r="BH751" s="278">
        <f t="shared" si="1663"/>
        <v>0</v>
      </c>
      <c r="BI751" s="278">
        <f t="shared" si="1663"/>
        <v>0</v>
      </c>
      <c r="BJ751" s="278">
        <f t="shared" si="1663"/>
        <v>0</v>
      </c>
      <c r="BK751" s="278">
        <f t="shared" si="1663"/>
        <v>0</v>
      </c>
      <c r="BL751" s="278">
        <f t="shared" si="1663"/>
        <v>0</v>
      </c>
      <c r="BM751" s="278">
        <f t="shared" si="1663"/>
        <v>0</v>
      </c>
      <c r="BN751" s="278">
        <f t="shared" si="1663"/>
        <v>0</v>
      </c>
      <c r="BO751" s="278" t="str">
        <f t="shared" si="1663"/>
        <v/>
      </c>
      <c r="BP751" s="278" t="str">
        <f t="shared" si="1663"/>
        <v/>
      </c>
      <c r="BQ751" s="278" t="str">
        <f t="shared" si="1663"/>
        <v/>
      </c>
      <c r="BR751" s="278" t="str">
        <f t="shared" ref="BR751:CA751" si="1664">IF(BR$17="","",IF($E$746=0,SUM(BR749:BR750),IF(AND(BR$17&gt;=$D751,BR$17&lt;=$E751),$D739/($E751-$D751+1),0)))</f>
        <v/>
      </c>
      <c r="BS751" s="278" t="str">
        <f t="shared" si="1664"/>
        <v/>
      </c>
      <c r="BT751" s="278" t="str">
        <f t="shared" si="1664"/>
        <v/>
      </c>
      <c r="BU751" s="278" t="str">
        <f t="shared" si="1664"/>
        <v/>
      </c>
      <c r="BV751" s="278" t="str">
        <f t="shared" si="1664"/>
        <v/>
      </c>
      <c r="BW751" s="278" t="str">
        <f t="shared" si="1664"/>
        <v/>
      </c>
      <c r="BX751" s="278" t="str">
        <f t="shared" si="1664"/>
        <v/>
      </c>
      <c r="BY751" s="278" t="str">
        <f t="shared" si="1664"/>
        <v/>
      </c>
      <c r="BZ751" s="278" t="str">
        <f t="shared" si="1664"/>
        <v/>
      </c>
      <c r="CA751" s="278" t="str">
        <f t="shared" si="1664"/>
        <v/>
      </c>
      <c r="CB751" s="278" t="str">
        <f t="shared" ref="CB751:DN751" si="1665">IF(CB$17="","",IF($E$746=0,SUM(CB749:CB750),IF(AND(CB$17&gt;=$D751,CB$17&lt;=$E751),$D739/($E751-$D751+1),0)))</f>
        <v/>
      </c>
      <c r="CC751" s="278" t="str">
        <f t="shared" si="1665"/>
        <v/>
      </c>
      <c r="CD751" s="278" t="str">
        <f t="shared" si="1665"/>
        <v/>
      </c>
      <c r="CE751" s="278" t="str">
        <f t="shared" si="1665"/>
        <v/>
      </c>
      <c r="CF751" s="278" t="str">
        <f t="shared" si="1665"/>
        <v/>
      </c>
      <c r="CG751" s="278" t="str">
        <f t="shared" si="1665"/>
        <v/>
      </c>
      <c r="CH751" s="278" t="str">
        <f t="shared" si="1665"/>
        <v/>
      </c>
      <c r="CI751" s="278" t="str">
        <f t="shared" si="1665"/>
        <v/>
      </c>
      <c r="CJ751" s="278" t="str">
        <f t="shared" si="1665"/>
        <v/>
      </c>
      <c r="CK751" s="278" t="str">
        <f t="shared" si="1665"/>
        <v/>
      </c>
      <c r="CL751" s="278" t="str">
        <f t="shared" si="1665"/>
        <v/>
      </c>
      <c r="CM751" s="278" t="str">
        <f t="shared" si="1665"/>
        <v/>
      </c>
      <c r="CN751" s="278" t="str">
        <f t="shared" si="1665"/>
        <v/>
      </c>
      <c r="CO751" s="278" t="str">
        <f t="shared" si="1665"/>
        <v/>
      </c>
      <c r="CP751" s="278" t="str">
        <f t="shared" si="1665"/>
        <v/>
      </c>
      <c r="CQ751" s="278" t="str">
        <f t="shared" si="1665"/>
        <v/>
      </c>
      <c r="CR751" s="278" t="str">
        <f t="shared" si="1665"/>
        <v/>
      </c>
      <c r="CS751" s="278" t="str">
        <f t="shared" si="1665"/>
        <v/>
      </c>
      <c r="CT751" s="278" t="str">
        <f t="shared" si="1665"/>
        <v/>
      </c>
      <c r="CU751" s="278" t="str">
        <f t="shared" si="1665"/>
        <v/>
      </c>
      <c r="CV751" s="278" t="str">
        <f t="shared" si="1665"/>
        <v/>
      </c>
      <c r="CW751" s="278" t="str">
        <f t="shared" si="1665"/>
        <v/>
      </c>
      <c r="CX751" s="278" t="str">
        <f t="shared" si="1665"/>
        <v/>
      </c>
      <c r="CY751" s="278" t="str">
        <f t="shared" si="1665"/>
        <v/>
      </c>
      <c r="CZ751" s="278" t="str">
        <f t="shared" si="1665"/>
        <v/>
      </c>
      <c r="DA751" s="278" t="str">
        <f t="shared" si="1665"/>
        <v/>
      </c>
      <c r="DB751" s="278" t="str">
        <f t="shared" si="1665"/>
        <v/>
      </c>
      <c r="DC751" s="278" t="str">
        <f t="shared" si="1665"/>
        <v/>
      </c>
      <c r="DD751" s="278" t="str">
        <f t="shared" si="1665"/>
        <v/>
      </c>
      <c r="DE751" s="278" t="str">
        <f t="shared" si="1665"/>
        <v/>
      </c>
      <c r="DF751" s="278" t="str">
        <f t="shared" si="1665"/>
        <v/>
      </c>
      <c r="DG751" s="278" t="str">
        <f t="shared" si="1665"/>
        <v/>
      </c>
      <c r="DH751" s="278" t="str">
        <f t="shared" si="1665"/>
        <v/>
      </c>
      <c r="DI751" s="278" t="str">
        <f t="shared" si="1665"/>
        <v/>
      </c>
      <c r="DJ751" s="278" t="str">
        <f t="shared" si="1665"/>
        <v/>
      </c>
      <c r="DK751" s="278" t="str">
        <f t="shared" si="1665"/>
        <v/>
      </c>
      <c r="DL751" s="278" t="str">
        <f t="shared" si="1665"/>
        <v/>
      </c>
      <c r="DM751" s="278" t="str">
        <f t="shared" si="1665"/>
        <v/>
      </c>
      <c r="DN751" s="278" t="str">
        <f t="shared" si="1665"/>
        <v/>
      </c>
      <c r="DO751" s="56">
        <f>SUM(F751:DN751)</f>
        <v>2750000</v>
      </c>
      <c r="DP751" s="50" t="s">
        <v>172</v>
      </c>
    </row>
    <row r="752" spans="3:120" s="29" customFormat="1" ht="15" customHeight="1">
      <c r="D752" s="289"/>
      <c r="E752" s="28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39"/>
      <c r="CR752" s="39"/>
      <c r="CS752" s="39"/>
      <c r="CT752" s="39"/>
      <c r="CU752" s="39"/>
      <c r="CV752" s="39"/>
      <c r="CW752" s="39"/>
      <c r="CX752" s="39"/>
      <c r="CY752" s="39"/>
      <c r="CZ752" s="39"/>
      <c r="DA752" s="39"/>
      <c r="DB752" s="39"/>
      <c r="DC752" s="39"/>
      <c r="DD752" s="39"/>
      <c r="DE752" s="39"/>
      <c r="DF752" s="39"/>
      <c r="DG752" s="39"/>
      <c r="DH752" s="39"/>
      <c r="DI752" s="39"/>
      <c r="DJ752" s="39"/>
      <c r="DK752" s="39"/>
      <c r="DL752" s="39"/>
      <c r="DM752" s="39"/>
      <c r="DN752" s="39"/>
      <c r="DO752" s="56"/>
      <c r="DP752" s="50" t="s">
        <v>172</v>
      </c>
    </row>
    <row r="753" spans="3:120" s="29" customFormat="1" ht="15" customHeight="1">
      <c r="D753" s="289"/>
      <c r="E753" s="28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39"/>
      <c r="CJ753" s="39"/>
      <c r="CK753" s="39"/>
      <c r="CL753" s="39"/>
      <c r="CM753" s="39"/>
      <c r="CN753" s="39"/>
      <c r="CO753" s="39"/>
      <c r="CP753" s="39"/>
      <c r="CQ753" s="39"/>
      <c r="CR753" s="39"/>
      <c r="CS753" s="39"/>
      <c r="CT753" s="39"/>
      <c r="CU753" s="39"/>
      <c r="CV753" s="39"/>
      <c r="CW753" s="39"/>
      <c r="CX753" s="39"/>
      <c r="CY753" s="39"/>
      <c r="CZ753" s="39"/>
      <c r="DA753" s="39"/>
      <c r="DB753" s="39"/>
      <c r="DC753" s="39"/>
      <c r="DD753" s="39"/>
      <c r="DE753" s="39"/>
      <c r="DF753" s="39"/>
      <c r="DG753" s="39"/>
      <c r="DH753" s="39"/>
      <c r="DI753" s="39"/>
      <c r="DJ753" s="39"/>
      <c r="DK753" s="39"/>
      <c r="DL753" s="39"/>
      <c r="DM753" s="39"/>
      <c r="DN753" s="39"/>
      <c r="DO753" s="56"/>
      <c r="DP753" s="50" t="s">
        <v>172</v>
      </c>
    </row>
    <row r="754" spans="3:120" s="29" customFormat="1" ht="15" customHeight="1">
      <c r="C754" s="161" t="str">
        <f>C756</f>
        <v>Hotel Appliances</v>
      </c>
      <c r="D754" s="161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161"/>
      <c r="S754" s="161"/>
      <c r="T754" s="161"/>
      <c r="U754" s="161"/>
      <c r="V754" s="161"/>
      <c r="W754" s="161"/>
      <c r="X754" s="161"/>
      <c r="Y754" s="161"/>
      <c r="Z754" s="161"/>
      <c r="AA754" s="161"/>
      <c r="AB754" s="161"/>
      <c r="AC754" s="161"/>
      <c r="AD754" s="161"/>
      <c r="AE754" s="161"/>
      <c r="AF754" s="161"/>
      <c r="AG754" s="161"/>
      <c r="AH754" s="161"/>
      <c r="AI754" s="161"/>
      <c r="AJ754" s="161"/>
      <c r="AK754" s="161"/>
      <c r="AL754" s="161"/>
      <c r="AM754" s="161"/>
      <c r="AN754" s="161"/>
      <c r="AO754" s="161"/>
      <c r="AP754" s="161"/>
      <c r="AQ754" s="161"/>
      <c r="AR754" s="161"/>
      <c r="AS754" s="161"/>
      <c r="AT754" s="161"/>
      <c r="AU754" s="161"/>
      <c r="AV754" s="161"/>
      <c r="AW754" s="161"/>
      <c r="AX754" s="161"/>
      <c r="AY754" s="161"/>
      <c r="AZ754" s="161"/>
      <c r="BA754" s="161"/>
      <c r="BB754" s="161"/>
      <c r="BC754" s="161"/>
      <c r="BD754" s="161"/>
      <c r="BE754" s="161"/>
      <c r="BF754" s="161"/>
      <c r="BG754" s="161"/>
      <c r="BH754" s="161"/>
      <c r="BI754" s="161"/>
      <c r="BJ754" s="161"/>
      <c r="BK754" s="161"/>
      <c r="BL754" s="161"/>
      <c r="BM754" s="161"/>
      <c r="BN754" s="161"/>
      <c r="BO754" s="161"/>
      <c r="BP754" s="161"/>
      <c r="BQ754" s="161"/>
      <c r="BR754" s="161"/>
      <c r="BS754" s="161"/>
      <c r="BT754" s="161"/>
      <c r="BU754" s="161"/>
      <c r="BV754" s="161"/>
      <c r="BW754" s="161"/>
      <c r="BX754" s="161"/>
      <c r="BY754" s="161"/>
      <c r="BZ754" s="161"/>
      <c r="CA754" s="161"/>
      <c r="CB754" s="161"/>
      <c r="CC754" s="161"/>
      <c r="CD754" s="161"/>
      <c r="CE754" s="161"/>
      <c r="CF754" s="161"/>
      <c r="CG754" s="161"/>
      <c r="CH754" s="161"/>
      <c r="CI754" s="161"/>
      <c r="CJ754" s="161"/>
      <c r="CK754" s="161"/>
      <c r="CL754" s="161"/>
      <c r="CM754" s="161"/>
      <c r="CN754" s="161"/>
      <c r="CO754" s="161"/>
      <c r="CP754" s="161"/>
      <c r="CQ754" s="161"/>
      <c r="CR754" s="161"/>
      <c r="CS754" s="161"/>
      <c r="CT754" s="161"/>
      <c r="CU754" s="161"/>
      <c r="CV754" s="161"/>
      <c r="CW754" s="161"/>
      <c r="CX754" s="161"/>
      <c r="CY754" s="161"/>
      <c r="CZ754" s="161"/>
      <c r="DA754" s="161"/>
      <c r="DB754" s="161"/>
      <c r="DC754" s="161"/>
      <c r="DD754" s="161"/>
      <c r="DE754" s="161"/>
      <c r="DF754" s="161"/>
      <c r="DG754" s="161"/>
      <c r="DH754" s="161"/>
      <c r="DI754" s="161"/>
      <c r="DJ754" s="161"/>
      <c r="DK754" s="161"/>
      <c r="DL754" s="161"/>
      <c r="DM754" s="161"/>
      <c r="DN754" s="161"/>
      <c r="DO754" s="161"/>
      <c r="DP754" s="50" t="s">
        <v>172</v>
      </c>
    </row>
    <row r="755" spans="3:120" s="29" customFormat="1" ht="15" customHeight="1">
      <c r="D755" s="289"/>
      <c r="E755" s="28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  <c r="CG755" s="39"/>
      <c r="CH755" s="39"/>
      <c r="CI755" s="39"/>
      <c r="CJ755" s="39"/>
      <c r="CK755" s="39"/>
      <c r="CL755" s="39"/>
      <c r="CM755" s="39"/>
      <c r="CN755" s="39"/>
      <c r="CO755" s="39"/>
      <c r="CP755" s="39"/>
      <c r="CQ755" s="39"/>
      <c r="CR755" s="39"/>
      <c r="CS755" s="39"/>
      <c r="CT755" s="39"/>
      <c r="CU755" s="39"/>
      <c r="CV755" s="39"/>
      <c r="CW755" s="39"/>
      <c r="CX755" s="39"/>
      <c r="CY755" s="39"/>
      <c r="CZ755" s="39"/>
      <c r="DA755" s="39"/>
      <c r="DB755" s="39"/>
      <c r="DC755" s="39"/>
      <c r="DD755" s="39"/>
      <c r="DE755" s="39"/>
      <c r="DF755" s="39"/>
      <c r="DG755" s="39"/>
      <c r="DH755" s="39"/>
      <c r="DI755" s="39"/>
      <c r="DJ755" s="39"/>
      <c r="DK755" s="39"/>
      <c r="DL755" s="39"/>
      <c r="DM755" s="39"/>
      <c r="DN755" s="39"/>
      <c r="DO755" s="56"/>
      <c r="DP755" s="50" t="s">
        <v>172</v>
      </c>
    </row>
    <row r="756" spans="3:120" s="29" customFormat="1" ht="15" customHeight="1">
      <c r="C756" s="326" t="s">
        <v>369</v>
      </c>
      <c r="D756" s="249" t="s">
        <v>296</v>
      </c>
      <c r="E756" s="249" t="s">
        <v>303</v>
      </c>
      <c r="F756" s="249" t="s">
        <v>295</v>
      </c>
      <c r="G756" s="249" t="s">
        <v>294</v>
      </c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39"/>
      <c r="CJ756" s="39"/>
      <c r="CK756" s="39"/>
      <c r="CL756" s="39"/>
      <c r="CM756" s="39"/>
      <c r="CN756" s="39"/>
      <c r="CO756" s="39"/>
      <c r="CP756" s="39"/>
      <c r="CQ756" s="39"/>
      <c r="CR756" s="39"/>
      <c r="CS756" s="39"/>
      <c r="CT756" s="39"/>
      <c r="CU756" s="39"/>
      <c r="CV756" s="39"/>
      <c r="CW756" s="39"/>
      <c r="CX756" s="39"/>
      <c r="CY756" s="39"/>
      <c r="CZ756" s="39"/>
      <c r="DA756" s="39"/>
      <c r="DB756" s="39"/>
      <c r="DC756" s="39"/>
      <c r="DD756" s="39"/>
      <c r="DE756" s="39"/>
      <c r="DF756" s="39"/>
      <c r="DG756" s="39"/>
      <c r="DH756" s="39"/>
      <c r="DI756" s="39"/>
      <c r="DJ756" s="39"/>
      <c r="DK756" s="39"/>
      <c r="DL756" s="39"/>
      <c r="DM756" s="39"/>
      <c r="DN756" s="39"/>
      <c r="DO756" s="56"/>
      <c r="DP756" s="50" t="s">
        <v>172</v>
      </c>
    </row>
    <row r="757" spans="3:120" s="29" customFormat="1" ht="15" customHeight="1">
      <c r="C757" s="34" t="str">
        <f>C756&amp;" Cost"</f>
        <v>Hotel Appliances Cost</v>
      </c>
      <c r="D757" s="118">
        <f>IF(C$76="","",IF(E757="",G757+F757,E757))</f>
        <v>0</v>
      </c>
      <c r="F757" s="235">
        <v>0</v>
      </c>
      <c r="G757" s="235">
        <v>0</v>
      </c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  <c r="CG757" s="39"/>
      <c r="CH757" s="39"/>
      <c r="CI757" s="39"/>
      <c r="CJ757" s="39"/>
      <c r="CK757" s="39"/>
      <c r="CL757" s="39"/>
      <c r="CM757" s="39"/>
      <c r="CN757" s="39"/>
      <c r="CO757" s="39"/>
      <c r="CP757" s="39"/>
      <c r="CQ757" s="39"/>
      <c r="CR757" s="39"/>
      <c r="CS757" s="39"/>
      <c r="CT757" s="39"/>
      <c r="CU757" s="39"/>
      <c r="CV757" s="39"/>
      <c r="CW757" s="39"/>
      <c r="CX757" s="39"/>
      <c r="CY757" s="39"/>
      <c r="CZ757" s="39"/>
      <c r="DA757" s="39"/>
      <c r="DB757" s="39"/>
      <c r="DC757" s="39"/>
      <c r="DD757" s="39"/>
      <c r="DE757" s="39"/>
      <c r="DF757" s="39"/>
      <c r="DG757" s="39"/>
      <c r="DH757" s="39"/>
      <c r="DI757" s="39"/>
      <c r="DJ757" s="39"/>
      <c r="DK757" s="39"/>
      <c r="DL757" s="39"/>
      <c r="DM757" s="39"/>
      <c r="DN757" s="39"/>
      <c r="DO757" s="56"/>
      <c r="DP757" s="50" t="s">
        <v>172</v>
      </c>
    </row>
    <row r="758" spans="3:120" s="29" customFormat="1" ht="15" customHeight="1">
      <c r="C758" s="207"/>
      <c r="F758" s="302"/>
      <c r="G758" s="302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39"/>
      <c r="CJ758" s="39"/>
      <c r="CK758" s="39"/>
      <c r="CL758" s="39"/>
      <c r="CM758" s="39"/>
      <c r="CN758" s="39"/>
      <c r="CO758" s="39"/>
      <c r="CP758" s="39"/>
      <c r="CQ758" s="39"/>
      <c r="CR758" s="39"/>
      <c r="CS758" s="39"/>
      <c r="CT758" s="39"/>
      <c r="CU758" s="39"/>
      <c r="CV758" s="39"/>
      <c r="CW758" s="39"/>
      <c r="CX758" s="39"/>
      <c r="CY758" s="39"/>
      <c r="CZ758" s="39"/>
      <c r="DA758" s="39"/>
      <c r="DB758" s="39"/>
      <c r="DC758" s="39"/>
      <c r="DD758" s="39"/>
      <c r="DE758" s="39"/>
      <c r="DF758" s="39"/>
      <c r="DG758" s="39"/>
      <c r="DH758" s="39"/>
      <c r="DI758" s="39"/>
      <c r="DJ758" s="39"/>
      <c r="DK758" s="39"/>
      <c r="DL758" s="39"/>
      <c r="DM758" s="39"/>
      <c r="DN758" s="39"/>
      <c r="DO758" s="56"/>
      <c r="DP758" s="50" t="s">
        <v>172</v>
      </c>
    </row>
    <row r="759" spans="3:120" s="29" customFormat="1" ht="15" customHeight="1">
      <c r="C759" s="34" t="str">
        <f>C756&amp;" Start Period"</f>
        <v>Hotel Appliances Start Period</v>
      </c>
      <c r="D759" s="282">
        <f>MIN(F759:G759)</f>
        <v>0</v>
      </c>
      <c r="F759" s="282">
        <v>0</v>
      </c>
      <c r="G759" s="282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  <c r="CG759" s="39"/>
      <c r="CH759" s="39"/>
      <c r="CI759" s="39"/>
      <c r="CJ759" s="39"/>
      <c r="CK759" s="39"/>
      <c r="CL759" s="39"/>
      <c r="CM759" s="39"/>
      <c r="CN759" s="39"/>
      <c r="CO759" s="39"/>
      <c r="CP759" s="39"/>
      <c r="CQ759" s="39"/>
      <c r="CR759" s="39"/>
      <c r="CS759" s="39"/>
      <c r="CT759" s="39"/>
      <c r="CU759" s="39"/>
      <c r="CV759" s="39"/>
      <c r="CW759" s="39"/>
      <c r="CX759" s="39"/>
      <c r="CY759" s="39"/>
      <c r="CZ759" s="39"/>
      <c r="DA759" s="39"/>
      <c r="DB759" s="39"/>
      <c r="DC759" s="39"/>
      <c r="DD759" s="39"/>
      <c r="DE759" s="39"/>
      <c r="DF759" s="39"/>
      <c r="DG759" s="39"/>
      <c r="DH759" s="39"/>
      <c r="DI759" s="39"/>
      <c r="DJ759" s="39"/>
      <c r="DK759" s="39"/>
      <c r="DL759" s="39"/>
      <c r="DM759" s="39"/>
      <c r="DN759" s="39"/>
      <c r="DO759" s="56"/>
      <c r="DP759" s="50" t="s">
        <v>172</v>
      </c>
    </row>
    <row r="760" spans="3:120" s="29" customFormat="1" ht="15" customHeight="1">
      <c r="C760" s="207" t="s">
        <v>13</v>
      </c>
      <c r="D760" s="206">
        <f>IF(D759="","",INDEX($F$16:$DP$17,1,MATCH(D759,$F$17:$DP$17,1)))</f>
        <v>42094</v>
      </c>
      <c r="F760" s="206">
        <f>IF(F759="","",INDEX($F$16:$DP$17,1,MATCH(F759,$F$17:$DP$17,1)))</f>
        <v>42094</v>
      </c>
      <c r="G760" s="206" t="str">
        <f>IF(G759="","",INDEX($F$16:$DP$17,1,MATCH(G759,$F$17:$DP$17,1)))</f>
        <v/>
      </c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  <c r="CG760" s="39"/>
      <c r="CH760" s="39"/>
      <c r="CI760" s="39"/>
      <c r="CJ760" s="39"/>
      <c r="CK760" s="39"/>
      <c r="CL760" s="39"/>
      <c r="CM760" s="39"/>
      <c r="CN760" s="39"/>
      <c r="CO760" s="39"/>
      <c r="CP760" s="39"/>
      <c r="CQ760" s="39"/>
      <c r="CR760" s="39"/>
      <c r="CS760" s="39"/>
      <c r="CT760" s="39"/>
      <c r="CU760" s="39"/>
      <c r="CV760" s="39"/>
      <c r="CW760" s="39"/>
      <c r="CX760" s="39"/>
      <c r="CY760" s="39"/>
      <c r="CZ760" s="39"/>
      <c r="DA760" s="39"/>
      <c r="DB760" s="39"/>
      <c r="DC760" s="39"/>
      <c r="DD760" s="39"/>
      <c r="DE760" s="39"/>
      <c r="DF760" s="39"/>
      <c r="DG760" s="39"/>
      <c r="DH760" s="39"/>
      <c r="DI760" s="39"/>
      <c r="DJ760" s="39"/>
      <c r="DK760" s="39"/>
      <c r="DL760" s="39"/>
      <c r="DM760" s="39"/>
      <c r="DN760" s="39"/>
      <c r="DO760" s="56"/>
      <c r="DP760" s="50" t="s">
        <v>172</v>
      </c>
    </row>
    <row r="761" spans="3:120" s="29" customFormat="1" ht="15" customHeight="1">
      <c r="C761" s="34" t="str">
        <f>C756&amp;" End Period"</f>
        <v>Hotel Appliances End Period</v>
      </c>
      <c r="D761" s="282">
        <f>MAX(F761:G761)</f>
        <v>0</v>
      </c>
      <c r="F761" s="282">
        <v>0</v>
      </c>
      <c r="G761" s="282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  <c r="CG761" s="39"/>
      <c r="CH761" s="39"/>
      <c r="CI761" s="39"/>
      <c r="CJ761" s="39"/>
      <c r="CK761" s="39"/>
      <c r="CL761" s="39"/>
      <c r="CM761" s="39"/>
      <c r="CN761" s="39"/>
      <c r="CO761" s="39"/>
      <c r="CP761" s="39"/>
      <c r="CQ761" s="39"/>
      <c r="CR761" s="39"/>
      <c r="CS761" s="39"/>
      <c r="CT761" s="39"/>
      <c r="CU761" s="39"/>
      <c r="CV761" s="39"/>
      <c r="CW761" s="39"/>
      <c r="CX761" s="39"/>
      <c r="CY761" s="39"/>
      <c r="CZ761" s="39"/>
      <c r="DA761" s="39"/>
      <c r="DB761" s="39"/>
      <c r="DC761" s="39"/>
      <c r="DD761" s="39"/>
      <c r="DE761" s="39"/>
      <c r="DF761" s="39"/>
      <c r="DG761" s="39"/>
      <c r="DH761" s="39"/>
      <c r="DI761" s="39"/>
      <c r="DJ761" s="39"/>
      <c r="DK761" s="39"/>
      <c r="DL761" s="39"/>
      <c r="DM761" s="39"/>
      <c r="DN761" s="39"/>
      <c r="DO761" s="56"/>
      <c r="DP761" s="50" t="s">
        <v>172</v>
      </c>
    </row>
    <row r="762" spans="3:120" s="29" customFormat="1" ht="15" customHeight="1">
      <c r="C762" s="207" t="s">
        <v>13</v>
      </c>
      <c r="D762" s="206">
        <f>IF(D761="","",INDEX($F$16:$DP$17,1,MATCH(D761,$F$17:$DP$17,1)))</f>
        <v>42094</v>
      </c>
      <c r="F762" s="206">
        <f>IF(F761="","",INDEX($F$16:$DP$17,1,MATCH(F761,$F$17:$DP$17,1)))</f>
        <v>42094</v>
      </c>
      <c r="G762" s="206" t="str">
        <f>IF(G761="","",INDEX($F$16:$DP$17,1,MATCH(G761,$F$17:$DP$17,1)))</f>
        <v/>
      </c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39"/>
      <c r="CJ762" s="39"/>
      <c r="CK762" s="39"/>
      <c r="CL762" s="39"/>
      <c r="CM762" s="39"/>
      <c r="CN762" s="39"/>
      <c r="CO762" s="39"/>
      <c r="CP762" s="39"/>
      <c r="CQ762" s="39"/>
      <c r="CR762" s="39"/>
      <c r="CS762" s="39"/>
      <c r="CT762" s="39"/>
      <c r="CU762" s="39"/>
      <c r="CV762" s="39"/>
      <c r="CW762" s="39"/>
      <c r="CX762" s="39"/>
      <c r="CY762" s="39"/>
      <c r="CZ762" s="39"/>
      <c r="DA762" s="39"/>
      <c r="DB762" s="39"/>
      <c r="DC762" s="39"/>
      <c r="DD762" s="39"/>
      <c r="DE762" s="39"/>
      <c r="DF762" s="39"/>
      <c r="DG762" s="39"/>
      <c r="DH762" s="39"/>
      <c r="DI762" s="39"/>
      <c r="DJ762" s="39"/>
      <c r="DK762" s="39"/>
      <c r="DL762" s="39"/>
      <c r="DM762" s="39"/>
      <c r="DN762" s="39"/>
      <c r="DO762" s="56"/>
      <c r="DP762" s="50" t="s">
        <v>172</v>
      </c>
    </row>
    <row r="763" spans="3:120" s="29" customFormat="1" ht="15" customHeight="1">
      <c r="D763" s="242"/>
      <c r="E763" s="243"/>
      <c r="F763" s="242"/>
      <c r="G763" s="18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39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  <c r="DI763" s="39"/>
      <c r="DJ763" s="39"/>
      <c r="DK763" s="39"/>
      <c r="DL763" s="39"/>
      <c r="DM763" s="39"/>
      <c r="DN763" s="39"/>
      <c r="DO763" s="56"/>
      <c r="DP763" s="50" t="s">
        <v>172</v>
      </c>
    </row>
    <row r="764" spans="3:120" s="29" customFormat="1" ht="15" customHeight="1">
      <c r="C764" s="34" t="s">
        <v>300</v>
      </c>
      <c r="D764" s="281" t="s">
        <v>299</v>
      </c>
      <c r="E764" s="280">
        <f>IF(D764=F764,0,1)</f>
        <v>0</v>
      </c>
      <c r="F764" s="279" t="s">
        <v>299</v>
      </c>
      <c r="G764" s="279" t="s">
        <v>298</v>
      </c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39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  <c r="DI764" s="39"/>
      <c r="DJ764" s="39"/>
      <c r="DK764" s="39"/>
      <c r="DL764" s="39"/>
      <c r="DM764" s="39"/>
      <c r="DN764" s="39"/>
      <c r="DO764" s="56"/>
      <c r="DP764" s="50" t="s">
        <v>172</v>
      </c>
    </row>
    <row r="765" spans="3:120" s="29" customFormat="1" ht="15" customHeight="1">
      <c r="C765" s="34" t="s">
        <v>365</v>
      </c>
      <c r="D765" s="281" t="s">
        <v>309</v>
      </c>
      <c r="E765" s="280">
        <f>IF(D765=F765,0,1)</f>
        <v>1</v>
      </c>
      <c r="F765" s="279" t="s">
        <v>151</v>
      </c>
      <c r="G765" s="279" t="s">
        <v>309</v>
      </c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  <c r="CG765" s="39"/>
      <c r="CH765" s="39"/>
      <c r="CI765" s="39"/>
      <c r="CJ765" s="39"/>
      <c r="CK765" s="39"/>
      <c r="CL765" s="39"/>
      <c r="CM765" s="39"/>
      <c r="CN765" s="39"/>
      <c r="CO765" s="39"/>
      <c r="CP765" s="39"/>
      <c r="CQ765" s="39"/>
      <c r="CR765" s="39"/>
      <c r="CS765" s="39"/>
      <c r="CT765" s="39"/>
      <c r="CU765" s="39"/>
      <c r="CV765" s="39"/>
      <c r="CW765" s="39"/>
      <c r="CX765" s="39"/>
      <c r="CY765" s="39"/>
      <c r="CZ765" s="39"/>
      <c r="DA765" s="39"/>
      <c r="DB765" s="39"/>
      <c r="DC765" s="39"/>
      <c r="DD765" s="39"/>
      <c r="DE765" s="39"/>
      <c r="DF765" s="39"/>
      <c r="DG765" s="39"/>
      <c r="DH765" s="39"/>
      <c r="DI765" s="39"/>
      <c r="DJ765" s="39"/>
      <c r="DK765" s="39"/>
      <c r="DL765" s="39"/>
      <c r="DM765" s="39"/>
      <c r="DN765" s="39"/>
      <c r="DO765" s="56"/>
      <c r="DP765" s="50" t="s">
        <v>172</v>
      </c>
    </row>
    <row r="766" spans="3:120" s="29" customFormat="1" ht="15" customHeight="1">
      <c r="C766" s="207"/>
      <c r="D766" s="242"/>
      <c r="E766" s="243"/>
      <c r="F766" s="242"/>
      <c r="G766" s="18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  <c r="CG766" s="39"/>
      <c r="CH766" s="39"/>
      <c r="CI766" s="39"/>
      <c r="CJ766" s="39"/>
      <c r="CK766" s="39"/>
      <c r="CL766" s="39"/>
      <c r="CM766" s="39"/>
      <c r="CN766" s="39"/>
      <c r="CO766" s="39"/>
      <c r="CP766" s="39"/>
      <c r="CQ766" s="39"/>
      <c r="CR766" s="39"/>
      <c r="CS766" s="39"/>
      <c r="CT766" s="39"/>
      <c r="CU766" s="39"/>
      <c r="CV766" s="39"/>
      <c r="CW766" s="39"/>
      <c r="CX766" s="39"/>
      <c r="CY766" s="39"/>
      <c r="CZ766" s="39"/>
      <c r="DA766" s="39"/>
      <c r="DB766" s="39"/>
      <c r="DC766" s="39"/>
      <c r="DD766" s="39"/>
      <c r="DE766" s="39"/>
      <c r="DF766" s="39"/>
      <c r="DG766" s="39"/>
      <c r="DH766" s="39"/>
      <c r="DI766" s="39"/>
      <c r="DJ766" s="39"/>
      <c r="DK766" s="39"/>
      <c r="DL766" s="39"/>
      <c r="DM766" s="39"/>
      <c r="DN766" s="39"/>
      <c r="DO766" s="56"/>
      <c r="DP766" s="50" t="s">
        <v>172</v>
      </c>
    </row>
    <row r="767" spans="3:120" s="29" customFormat="1" ht="15" customHeight="1">
      <c r="C767" s="29" t="str">
        <f>$F756&amp;" "&amp;$C756</f>
        <v>Phase A Hotel Appliances</v>
      </c>
      <c r="D767" s="274">
        <f>F759</f>
        <v>0</v>
      </c>
      <c r="E767" s="274">
        <f>F761</f>
        <v>0</v>
      </c>
      <c r="F767" s="121">
        <f t="shared" ref="F767:AK767" si="1666">IF(F$17="","",IF(AND(F$17&gt;=$D767,F$17&lt;=$E767),$F$757/($E767-$D767+1)))</f>
        <v>0</v>
      </c>
      <c r="G767" s="121" t="b">
        <f t="shared" si="1666"/>
        <v>0</v>
      </c>
      <c r="H767" s="121" t="b">
        <f t="shared" si="1666"/>
        <v>0</v>
      </c>
      <c r="I767" s="121" t="b">
        <f t="shared" si="1666"/>
        <v>0</v>
      </c>
      <c r="J767" s="121" t="b">
        <f t="shared" si="1666"/>
        <v>0</v>
      </c>
      <c r="K767" s="121" t="b">
        <f t="shared" si="1666"/>
        <v>0</v>
      </c>
      <c r="L767" s="121" t="b">
        <f t="shared" si="1666"/>
        <v>0</v>
      </c>
      <c r="M767" s="121" t="b">
        <f t="shared" si="1666"/>
        <v>0</v>
      </c>
      <c r="N767" s="121" t="b">
        <f t="shared" si="1666"/>
        <v>0</v>
      </c>
      <c r="O767" s="121" t="b">
        <f t="shared" si="1666"/>
        <v>0</v>
      </c>
      <c r="P767" s="121" t="b">
        <f t="shared" si="1666"/>
        <v>0</v>
      </c>
      <c r="Q767" s="121" t="b">
        <f t="shared" si="1666"/>
        <v>0</v>
      </c>
      <c r="R767" s="121" t="b">
        <f t="shared" si="1666"/>
        <v>0</v>
      </c>
      <c r="S767" s="121" t="b">
        <f t="shared" si="1666"/>
        <v>0</v>
      </c>
      <c r="T767" s="121" t="b">
        <f t="shared" si="1666"/>
        <v>0</v>
      </c>
      <c r="U767" s="121" t="b">
        <f t="shared" si="1666"/>
        <v>0</v>
      </c>
      <c r="V767" s="121" t="b">
        <f t="shared" si="1666"/>
        <v>0</v>
      </c>
      <c r="W767" s="121" t="b">
        <f t="shared" si="1666"/>
        <v>0</v>
      </c>
      <c r="X767" s="121" t="b">
        <f t="shared" si="1666"/>
        <v>0</v>
      </c>
      <c r="Y767" s="121" t="b">
        <f t="shared" si="1666"/>
        <v>0</v>
      </c>
      <c r="Z767" s="121" t="b">
        <f t="shared" si="1666"/>
        <v>0</v>
      </c>
      <c r="AA767" s="121" t="b">
        <f t="shared" si="1666"/>
        <v>0</v>
      </c>
      <c r="AB767" s="121" t="b">
        <f t="shared" si="1666"/>
        <v>0</v>
      </c>
      <c r="AC767" s="121" t="b">
        <f t="shared" si="1666"/>
        <v>0</v>
      </c>
      <c r="AD767" s="121" t="b">
        <f t="shared" si="1666"/>
        <v>0</v>
      </c>
      <c r="AE767" s="121" t="b">
        <f t="shared" si="1666"/>
        <v>0</v>
      </c>
      <c r="AF767" s="121" t="b">
        <f t="shared" si="1666"/>
        <v>0</v>
      </c>
      <c r="AG767" s="121" t="b">
        <f t="shared" si="1666"/>
        <v>0</v>
      </c>
      <c r="AH767" s="121" t="b">
        <f t="shared" si="1666"/>
        <v>0</v>
      </c>
      <c r="AI767" s="121" t="b">
        <f t="shared" si="1666"/>
        <v>0</v>
      </c>
      <c r="AJ767" s="121" t="b">
        <f t="shared" si="1666"/>
        <v>0</v>
      </c>
      <c r="AK767" s="121" t="b">
        <f t="shared" si="1666"/>
        <v>0</v>
      </c>
      <c r="AL767" s="121" t="b">
        <f t="shared" ref="AL767:BQ767" si="1667">IF(AL$17="","",IF(AND(AL$17&gt;=$D767,AL$17&lt;=$E767),$F$757/($E767-$D767+1)))</f>
        <v>0</v>
      </c>
      <c r="AM767" s="121" t="b">
        <f t="shared" si="1667"/>
        <v>0</v>
      </c>
      <c r="AN767" s="121" t="b">
        <f t="shared" si="1667"/>
        <v>0</v>
      </c>
      <c r="AO767" s="121" t="b">
        <f t="shared" si="1667"/>
        <v>0</v>
      </c>
      <c r="AP767" s="121" t="b">
        <f t="shared" si="1667"/>
        <v>0</v>
      </c>
      <c r="AQ767" s="121" t="b">
        <f t="shared" si="1667"/>
        <v>0</v>
      </c>
      <c r="AR767" s="121" t="b">
        <f t="shared" si="1667"/>
        <v>0</v>
      </c>
      <c r="AS767" s="121" t="b">
        <f t="shared" si="1667"/>
        <v>0</v>
      </c>
      <c r="AT767" s="121" t="b">
        <f t="shared" si="1667"/>
        <v>0</v>
      </c>
      <c r="AU767" s="121" t="b">
        <f t="shared" si="1667"/>
        <v>0</v>
      </c>
      <c r="AV767" s="121" t="b">
        <f t="shared" si="1667"/>
        <v>0</v>
      </c>
      <c r="AW767" s="121" t="b">
        <f t="shared" si="1667"/>
        <v>0</v>
      </c>
      <c r="AX767" s="121" t="b">
        <f t="shared" si="1667"/>
        <v>0</v>
      </c>
      <c r="AY767" s="121" t="b">
        <f t="shared" si="1667"/>
        <v>0</v>
      </c>
      <c r="AZ767" s="121" t="b">
        <f t="shared" si="1667"/>
        <v>0</v>
      </c>
      <c r="BA767" s="121" t="b">
        <f t="shared" si="1667"/>
        <v>0</v>
      </c>
      <c r="BB767" s="121" t="b">
        <f t="shared" si="1667"/>
        <v>0</v>
      </c>
      <c r="BC767" s="121" t="b">
        <f t="shared" si="1667"/>
        <v>0</v>
      </c>
      <c r="BD767" s="121" t="b">
        <f t="shared" si="1667"/>
        <v>0</v>
      </c>
      <c r="BE767" s="121" t="b">
        <f t="shared" si="1667"/>
        <v>0</v>
      </c>
      <c r="BF767" s="121" t="b">
        <f t="shared" si="1667"/>
        <v>0</v>
      </c>
      <c r="BG767" s="121" t="b">
        <f t="shared" si="1667"/>
        <v>0</v>
      </c>
      <c r="BH767" s="121" t="b">
        <f t="shared" si="1667"/>
        <v>0</v>
      </c>
      <c r="BI767" s="121" t="b">
        <f t="shared" si="1667"/>
        <v>0</v>
      </c>
      <c r="BJ767" s="121" t="b">
        <f t="shared" si="1667"/>
        <v>0</v>
      </c>
      <c r="BK767" s="121" t="b">
        <f t="shared" si="1667"/>
        <v>0</v>
      </c>
      <c r="BL767" s="121" t="b">
        <f t="shared" si="1667"/>
        <v>0</v>
      </c>
      <c r="BM767" s="121" t="b">
        <f t="shared" si="1667"/>
        <v>0</v>
      </c>
      <c r="BN767" s="121" t="b">
        <f t="shared" si="1667"/>
        <v>0</v>
      </c>
      <c r="BO767" s="121" t="str">
        <f t="shared" si="1667"/>
        <v/>
      </c>
      <c r="BP767" s="121" t="str">
        <f t="shared" si="1667"/>
        <v/>
      </c>
      <c r="BQ767" s="121" t="str">
        <f t="shared" si="1667"/>
        <v/>
      </c>
      <c r="BR767" s="121" t="str">
        <f t="shared" ref="BR767:DN767" si="1668">IF(BR$17="","",IF(AND(BR$17&gt;=$D767,BR$17&lt;=$E767),$F$757/($E767-$D767+1)))</f>
        <v/>
      </c>
      <c r="BS767" s="121" t="str">
        <f t="shared" si="1668"/>
        <v/>
      </c>
      <c r="BT767" s="121" t="str">
        <f t="shared" si="1668"/>
        <v/>
      </c>
      <c r="BU767" s="121" t="str">
        <f t="shared" si="1668"/>
        <v/>
      </c>
      <c r="BV767" s="121" t="str">
        <f t="shared" si="1668"/>
        <v/>
      </c>
      <c r="BW767" s="121" t="str">
        <f t="shared" si="1668"/>
        <v/>
      </c>
      <c r="BX767" s="121" t="str">
        <f t="shared" si="1668"/>
        <v/>
      </c>
      <c r="BY767" s="121" t="str">
        <f t="shared" si="1668"/>
        <v/>
      </c>
      <c r="BZ767" s="121" t="str">
        <f t="shared" si="1668"/>
        <v/>
      </c>
      <c r="CA767" s="121" t="str">
        <f t="shared" si="1668"/>
        <v/>
      </c>
      <c r="CB767" s="121" t="str">
        <f t="shared" si="1668"/>
        <v/>
      </c>
      <c r="CC767" s="121" t="str">
        <f t="shared" si="1668"/>
        <v/>
      </c>
      <c r="CD767" s="121" t="str">
        <f t="shared" si="1668"/>
        <v/>
      </c>
      <c r="CE767" s="121" t="str">
        <f t="shared" si="1668"/>
        <v/>
      </c>
      <c r="CF767" s="121" t="str">
        <f t="shared" si="1668"/>
        <v/>
      </c>
      <c r="CG767" s="121" t="str">
        <f t="shared" si="1668"/>
        <v/>
      </c>
      <c r="CH767" s="121" t="str">
        <f t="shared" si="1668"/>
        <v/>
      </c>
      <c r="CI767" s="121" t="str">
        <f t="shared" si="1668"/>
        <v/>
      </c>
      <c r="CJ767" s="121" t="str">
        <f t="shared" si="1668"/>
        <v/>
      </c>
      <c r="CK767" s="121" t="str">
        <f t="shared" si="1668"/>
        <v/>
      </c>
      <c r="CL767" s="121" t="str">
        <f t="shared" si="1668"/>
        <v/>
      </c>
      <c r="CM767" s="121" t="str">
        <f t="shared" si="1668"/>
        <v/>
      </c>
      <c r="CN767" s="121" t="str">
        <f t="shared" si="1668"/>
        <v/>
      </c>
      <c r="CO767" s="121" t="str">
        <f t="shared" si="1668"/>
        <v/>
      </c>
      <c r="CP767" s="121" t="str">
        <f t="shared" si="1668"/>
        <v/>
      </c>
      <c r="CQ767" s="121" t="str">
        <f t="shared" si="1668"/>
        <v/>
      </c>
      <c r="CR767" s="121" t="str">
        <f t="shared" si="1668"/>
        <v/>
      </c>
      <c r="CS767" s="121" t="str">
        <f t="shared" si="1668"/>
        <v/>
      </c>
      <c r="CT767" s="121" t="str">
        <f t="shared" si="1668"/>
        <v/>
      </c>
      <c r="CU767" s="121" t="str">
        <f t="shared" si="1668"/>
        <v/>
      </c>
      <c r="CV767" s="121" t="str">
        <f t="shared" si="1668"/>
        <v/>
      </c>
      <c r="CW767" s="121" t="str">
        <f t="shared" si="1668"/>
        <v/>
      </c>
      <c r="CX767" s="121" t="str">
        <f t="shared" si="1668"/>
        <v/>
      </c>
      <c r="CY767" s="121" t="str">
        <f t="shared" si="1668"/>
        <v/>
      </c>
      <c r="CZ767" s="121" t="str">
        <f t="shared" si="1668"/>
        <v/>
      </c>
      <c r="DA767" s="121" t="str">
        <f t="shared" si="1668"/>
        <v/>
      </c>
      <c r="DB767" s="121" t="str">
        <f t="shared" si="1668"/>
        <v/>
      </c>
      <c r="DC767" s="121" t="str">
        <f t="shared" si="1668"/>
        <v/>
      </c>
      <c r="DD767" s="121" t="str">
        <f t="shared" si="1668"/>
        <v/>
      </c>
      <c r="DE767" s="121" t="str">
        <f t="shared" si="1668"/>
        <v/>
      </c>
      <c r="DF767" s="121" t="str">
        <f t="shared" si="1668"/>
        <v/>
      </c>
      <c r="DG767" s="121" t="str">
        <f t="shared" si="1668"/>
        <v/>
      </c>
      <c r="DH767" s="121" t="str">
        <f t="shared" si="1668"/>
        <v/>
      </c>
      <c r="DI767" s="121" t="str">
        <f t="shared" si="1668"/>
        <v/>
      </c>
      <c r="DJ767" s="121" t="str">
        <f t="shared" si="1668"/>
        <v/>
      </c>
      <c r="DK767" s="121" t="str">
        <f t="shared" si="1668"/>
        <v/>
      </c>
      <c r="DL767" s="121" t="str">
        <f t="shared" si="1668"/>
        <v/>
      </c>
      <c r="DM767" s="121" t="str">
        <f t="shared" si="1668"/>
        <v/>
      </c>
      <c r="DN767" s="121" t="str">
        <f t="shared" si="1668"/>
        <v/>
      </c>
      <c r="DO767" s="56">
        <f>SUM(F767:DN767)</f>
        <v>0</v>
      </c>
      <c r="DP767" s="50" t="s">
        <v>172</v>
      </c>
    </row>
    <row r="768" spans="3:120" s="29" customFormat="1" ht="15" customHeight="1">
      <c r="C768" s="29" t="str">
        <f>$G756&amp;" "&amp;$C756</f>
        <v>Phase B Hotel Appliances</v>
      </c>
      <c r="D768" s="273">
        <f>IF(G759="",0,G759)</f>
        <v>0</v>
      </c>
      <c r="E768" s="273">
        <f>IF(G761="",0,G761)</f>
        <v>0</v>
      </c>
      <c r="F768" s="277">
        <f t="shared" ref="F768:AK768" si="1669">IF(F$17="","",IF(AND(F$17&gt;=$D768,F$17&lt;=$E768),$G$757/($E768-$D768+1)))</f>
        <v>0</v>
      </c>
      <c r="G768" s="277" t="b">
        <f t="shared" si="1669"/>
        <v>0</v>
      </c>
      <c r="H768" s="277" t="b">
        <f t="shared" si="1669"/>
        <v>0</v>
      </c>
      <c r="I768" s="277" t="b">
        <f t="shared" si="1669"/>
        <v>0</v>
      </c>
      <c r="J768" s="277" t="b">
        <f t="shared" si="1669"/>
        <v>0</v>
      </c>
      <c r="K768" s="277" t="b">
        <f t="shared" si="1669"/>
        <v>0</v>
      </c>
      <c r="L768" s="277" t="b">
        <f t="shared" si="1669"/>
        <v>0</v>
      </c>
      <c r="M768" s="277" t="b">
        <f t="shared" si="1669"/>
        <v>0</v>
      </c>
      <c r="N768" s="277" t="b">
        <f t="shared" si="1669"/>
        <v>0</v>
      </c>
      <c r="O768" s="277" t="b">
        <f t="shared" si="1669"/>
        <v>0</v>
      </c>
      <c r="P768" s="277" t="b">
        <f t="shared" si="1669"/>
        <v>0</v>
      </c>
      <c r="Q768" s="277" t="b">
        <f t="shared" si="1669"/>
        <v>0</v>
      </c>
      <c r="R768" s="277" t="b">
        <f t="shared" si="1669"/>
        <v>0</v>
      </c>
      <c r="S768" s="277" t="b">
        <f t="shared" si="1669"/>
        <v>0</v>
      </c>
      <c r="T768" s="277" t="b">
        <f t="shared" si="1669"/>
        <v>0</v>
      </c>
      <c r="U768" s="277" t="b">
        <f t="shared" si="1669"/>
        <v>0</v>
      </c>
      <c r="V768" s="277" t="b">
        <f t="shared" si="1669"/>
        <v>0</v>
      </c>
      <c r="W768" s="277" t="b">
        <f t="shared" si="1669"/>
        <v>0</v>
      </c>
      <c r="X768" s="277" t="b">
        <f t="shared" si="1669"/>
        <v>0</v>
      </c>
      <c r="Y768" s="277" t="b">
        <f t="shared" si="1669"/>
        <v>0</v>
      </c>
      <c r="Z768" s="277" t="b">
        <f t="shared" si="1669"/>
        <v>0</v>
      </c>
      <c r="AA768" s="277" t="b">
        <f t="shared" si="1669"/>
        <v>0</v>
      </c>
      <c r="AB768" s="277" t="b">
        <f t="shared" si="1669"/>
        <v>0</v>
      </c>
      <c r="AC768" s="277" t="b">
        <f t="shared" si="1669"/>
        <v>0</v>
      </c>
      <c r="AD768" s="277" t="b">
        <f t="shared" si="1669"/>
        <v>0</v>
      </c>
      <c r="AE768" s="277" t="b">
        <f t="shared" si="1669"/>
        <v>0</v>
      </c>
      <c r="AF768" s="277" t="b">
        <f t="shared" si="1669"/>
        <v>0</v>
      </c>
      <c r="AG768" s="277" t="b">
        <f t="shared" si="1669"/>
        <v>0</v>
      </c>
      <c r="AH768" s="277" t="b">
        <f t="shared" si="1669"/>
        <v>0</v>
      </c>
      <c r="AI768" s="277" t="b">
        <f t="shared" si="1669"/>
        <v>0</v>
      </c>
      <c r="AJ768" s="277" t="b">
        <f t="shared" si="1669"/>
        <v>0</v>
      </c>
      <c r="AK768" s="277" t="b">
        <f t="shared" si="1669"/>
        <v>0</v>
      </c>
      <c r="AL768" s="277" t="b">
        <f t="shared" ref="AL768:BQ768" si="1670">IF(AL$17="","",IF(AND(AL$17&gt;=$D768,AL$17&lt;=$E768),$G$757/($E768-$D768+1)))</f>
        <v>0</v>
      </c>
      <c r="AM768" s="277" t="b">
        <f t="shared" si="1670"/>
        <v>0</v>
      </c>
      <c r="AN768" s="277" t="b">
        <f t="shared" si="1670"/>
        <v>0</v>
      </c>
      <c r="AO768" s="277" t="b">
        <f t="shared" si="1670"/>
        <v>0</v>
      </c>
      <c r="AP768" s="277" t="b">
        <f t="shared" si="1670"/>
        <v>0</v>
      </c>
      <c r="AQ768" s="277" t="b">
        <f t="shared" si="1670"/>
        <v>0</v>
      </c>
      <c r="AR768" s="277" t="b">
        <f t="shared" si="1670"/>
        <v>0</v>
      </c>
      <c r="AS768" s="277" t="b">
        <f t="shared" si="1670"/>
        <v>0</v>
      </c>
      <c r="AT768" s="277" t="b">
        <f t="shared" si="1670"/>
        <v>0</v>
      </c>
      <c r="AU768" s="277" t="b">
        <f t="shared" si="1670"/>
        <v>0</v>
      </c>
      <c r="AV768" s="277" t="b">
        <f t="shared" si="1670"/>
        <v>0</v>
      </c>
      <c r="AW768" s="277" t="b">
        <f t="shared" si="1670"/>
        <v>0</v>
      </c>
      <c r="AX768" s="277" t="b">
        <f t="shared" si="1670"/>
        <v>0</v>
      </c>
      <c r="AY768" s="277" t="b">
        <f t="shared" si="1670"/>
        <v>0</v>
      </c>
      <c r="AZ768" s="277" t="b">
        <f t="shared" si="1670"/>
        <v>0</v>
      </c>
      <c r="BA768" s="277" t="b">
        <f t="shared" si="1670"/>
        <v>0</v>
      </c>
      <c r="BB768" s="277" t="b">
        <f t="shared" si="1670"/>
        <v>0</v>
      </c>
      <c r="BC768" s="277" t="b">
        <f t="shared" si="1670"/>
        <v>0</v>
      </c>
      <c r="BD768" s="277" t="b">
        <f t="shared" si="1670"/>
        <v>0</v>
      </c>
      <c r="BE768" s="277" t="b">
        <f t="shared" si="1670"/>
        <v>0</v>
      </c>
      <c r="BF768" s="277" t="b">
        <f t="shared" si="1670"/>
        <v>0</v>
      </c>
      <c r="BG768" s="277" t="b">
        <f t="shared" si="1670"/>
        <v>0</v>
      </c>
      <c r="BH768" s="277" t="b">
        <f t="shared" si="1670"/>
        <v>0</v>
      </c>
      <c r="BI768" s="277" t="b">
        <f t="shared" si="1670"/>
        <v>0</v>
      </c>
      <c r="BJ768" s="277" t="b">
        <f t="shared" si="1670"/>
        <v>0</v>
      </c>
      <c r="BK768" s="277" t="b">
        <f t="shared" si="1670"/>
        <v>0</v>
      </c>
      <c r="BL768" s="277" t="b">
        <f t="shared" si="1670"/>
        <v>0</v>
      </c>
      <c r="BM768" s="277" t="b">
        <f t="shared" si="1670"/>
        <v>0</v>
      </c>
      <c r="BN768" s="277" t="b">
        <f t="shared" si="1670"/>
        <v>0</v>
      </c>
      <c r="BO768" s="277" t="str">
        <f t="shared" si="1670"/>
        <v/>
      </c>
      <c r="BP768" s="277" t="str">
        <f t="shared" si="1670"/>
        <v/>
      </c>
      <c r="BQ768" s="277" t="str">
        <f t="shared" si="1670"/>
        <v/>
      </c>
      <c r="BR768" s="277" t="str">
        <f t="shared" ref="BR768:DN768" si="1671">IF(BR$17="","",IF(AND(BR$17&gt;=$D768,BR$17&lt;=$E768),$G$757/($E768-$D768+1)))</f>
        <v/>
      </c>
      <c r="BS768" s="277" t="str">
        <f t="shared" si="1671"/>
        <v/>
      </c>
      <c r="BT768" s="277" t="str">
        <f t="shared" si="1671"/>
        <v/>
      </c>
      <c r="BU768" s="277" t="str">
        <f t="shared" si="1671"/>
        <v/>
      </c>
      <c r="BV768" s="277" t="str">
        <f t="shared" si="1671"/>
        <v/>
      </c>
      <c r="BW768" s="277" t="str">
        <f t="shared" si="1671"/>
        <v/>
      </c>
      <c r="BX768" s="277" t="str">
        <f t="shared" si="1671"/>
        <v/>
      </c>
      <c r="BY768" s="277" t="str">
        <f t="shared" si="1671"/>
        <v/>
      </c>
      <c r="BZ768" s="277" t="str">
        <f t="shared" si="1671"/>
        <v/>
      </c>
      <c r="CA768" s="277" t="str">
        <f t="shared" si="1671"/>
        <v/>
      </c>
      <c r="CB768" s="277" t="str">
        <f t="shared" si="1671"/>
        <v/>
      </c>
      <c r="CC768" s="277" t="str">
        <f t="shared" si="1671"/>
        <v/>
      </c>
      <c r="CD768" s="277" t="str">
        <f t="shared" si="1671"/>
        <v/>
      </c>
      <c r="CE768" s="277" t="str">
        <f t="shared" si="1671"/>
        <v/>
      </c>
      <c r="CF768" s="277" t="str">
        <f t="shared" si="1671"/>
        <v/>
      </c>
      <c r="CG768" s="277" t="str">
        <f t="shared" si="1671"/>
        <v/>
      </c>
      <c r="CH768" s="277" t="str">
        <f t="shared" si="1671"/>
        <v/>
      </c>
      <c r="CI768" s="277" t="str">
        <f t="shared" si="1671"/>
        <v/>
      </c>
      <c r="CJ768" s="277" t="str">
        <f t="shared" si="1671"/>
        <v/>
      </c>
      <c r="CK768" s="277" t="str">
        <f t="shared" si="1671"/>
        <v/>
      </c>
      <c r="CL768" s="277" t="str">
        <f t="shared" si="1671"/>
        <v/>
      </c>
      <c r="CM768" s="277" t="str">
        <f t="shared" si="1671"/>
        <v/>
      </c>
      <c r="CN768" s="277" t="str">
        <f t="shared" si="1671"/>
        <v/>
      </c>
      <c r="CO768" s="277" t="str">
        <f t="shared" si="1671"/>
        <v/>
      </c>
      <c r="CP768" s="277" t="str">
        <f t="shared" si="1671"/>
        <v/>
      </c>
      <c r="CQ768" s="277" t="str">
        <f t="shared" si="1671"/>
        <v/>
      </c>
      <c r="CR768" s="277" t="str">
        <f t="shared" si="1671"/>
        <v/>
      </c>
      <c r="CS768" s="277" t="str">
        <f t="shared" si="1671"/>
        <v/>
      </c>
      <c r="CT768" s="277" t="str">
        <f t="shared" si="1671"/>
        <v/>
      </c>
      <c r="CU768" s="277" t="str">
        <f t="shared" si="1671"/>
        <v/>
      </c>
      <c r="CV768" s="277" t="str">
        <f t="shared" si="1671"/>
        <v/>
      </c>
      <c r="CW768" s="277" t="str">
        <f t="shared" si="1671"/>
        <v/>
      </c>
      <c r="CX768" s="277" t="str">
        <f t="shared" si="1671"/>
        <v/>
      </c>
      <c r="CY768" s="277" t="str">
        <f t="shared" si="1671"/>
        <v/>
      </c>
      <c r="CZ768" s="277" t="str">
        <f t="shared" si="1671"/>
        <v/>
      </c>
      <c r="DA768" s="277" t="str">
        <f t="shared" si="1671"/>
        <v/>
      </c>
      <c r="DB768" s="277" t="str">
        <f t="shared" si="1671"/>
        <v/>
      </c>
      <c r="DC768" s="277" t="str">
        <f t="shared" si="1671"/>
        <v/>
      </c>
      <c r="DD768" s="277" t="str">
        <f t="shared" si="1671"/>
        <v/>
      </c>
      <c r="DE768" s="277" t="str">
        <f t="shared" si="1671"/>
        <v/>
      </c>
      <c r="DF768" s="277" t="str">
        <f t="shared" si="1671"/>
        <v/>
      </c>
      <c r="DG768" s="277" t="str">
        <f t="shared" si="1671"/>
        <v/>
      </c>
      <c r="DH768" s="277" t="str">
        <f t="shared" si="1671"/>
        <v/>
      </c>
      <c r="DI768" s="277" t="str">
        <f t="shared" si="1671"/>
        <v/>
      </c>
      <c r="DJ768" s="277" t="str">
        <f t="shared" si="1671"/>
        <v/>
      </c>
      <c r="DK768" s="277" t="str">
        <f t="shared" si="1671"/>
        <v/>
      </c>
      <c r="DL768" s="277" t="str">
        <f t="shared" si="1671"/>
        <v/>
      </c>
      <c r="DM768" s="277" t="str">
        <f t="shared" si="1671"/>
        <v/>
      </c>
      <c r="DN768" s="277" t="str">
        <f t="shared" si="1671"/>
        <v/>
      </c>
      <c r="DO768" s="272">
        <f>SUM(F768:DN768)</f>
        <v>0</v>
      </c>
      <c r="DP768" s="50" t="s">
        <v>172</v>
      </c>
    </row>
    <row r="769" spans="3:120" s="29" customFormat="1" ht="15" customHeight="1">
      <c r="C769" s="140" t="str">
        <f>"Total "&amp;$C756</f>
        <v>Total Hotel Appliances</v>
      </c>
      <c r="D769" s="270">
        <f>IF(D759="",0,D759)</f>
        <v>0</v>
      </c>
      <c r="E769" s="270">
        <f>IF(D761="",0,D761)</f>
        <v>0</v>
      </c>
      <c r="F769" s="278">
        <f t="shared" ref="F769:AK769" si="1672">IF(F$17="","",IF($E$764=0,SUM(F767:F768),IF(AND(F$17&gt;=$D769,F$17&lt;=$E769),$D757/($E769-$D769+1),0)))</f>
        <v>0</v>
      </c>
      <c r="G769" s="278">
        <f t="shared" si="1672"/>
        <v>0</v>
      </c>
      <c r="H769" s="278">
        <f t="shared" si="1672"/>
        <v>0</v>
      </c>
      <c r="I769" s="278">
        <f t="shared" si="1672"/>
        <v>0</v>
      </c>
      <c r="J769" s="278">
        <f t="shared" si="1672"/>
        <v>0</v>
      </c>
      <c r="K769" s="278">
        <f t="shared" si="1672"/>
        <v>0</v>
      </c>
      <c r="L769" s="278">
        <f t="shared" si="1672"/>
        <v>0</v>
      </c>
      <c r="M769" s="278">
        <f t="shared" si="1672"/>
        <v>0</v>
      </c>
      <c r="N769" s="278">
        <f t="shared" si="1672"/>
        <v>0</v>
      </c>
      <c r="O769" s="278">
        <f t="shared" si="1672"/>
        <v>0</v>
      </c>
      <c r="P769" s="278">
        <f t="shared" si="1672"/>
        <v>0</v>
      </c>
      <c r="Q769" s="278">
        <f t="shared" si="1672"/>
        <v>0</v>
      </c>
      <c r="R769" s="278">
        <f t="shared" si="1672"/>
        <v>0</v>
      </c>
      <c r="S769" s="278">
        <f t="shared" si="1672"/>
        <v>0</v>
      </c>
      <c r="T769" s="278">
        <f t="shared" si="1672"/>
        <v>0</v>
      </c>
      <c r="U769" s="278">
        <f t="shared" si="1672"/>
        <v>0</v>
      </c>
      <c r="V769" s="278">
        <f t="shared" si="1672"/>
        <v>0</v>
      </c>
      <c r="W769" s="278">
        <f t="shared" si="1672"/>
        <v>0</v>
      </c>
      <c r="X769" s="278">
        <f t="shared" si="1672"/>
        <v>0</v>
      </c>
      <c r="Y769" s="278">
        <f t="shared" si="1672"/>
        <v>0</v>
      </c>
      <c r="Z769" s="278">
        <f t="shared" si="1672"/>
        <v>0</v>
      </c>
      <c r="AA769" s="278">
        <f t="shared" si="1672"/>
        <v>0</v>
      </c>
      <c r="AB769" s="278">
        <f t="shared" si="1672"/>
        <v>0</v>
      </c>
      <c r="AC769" s="278">
        <f t="shared" si="1672"/>
        <v>0</v>
      </c>
      <c r="AD769" s="278">
        <f t="shared" si="1672"/>
        <v>0</v>
      </c>
      <c r="AE769" s="278">
        <f t="shared" si="1672"/>
        <v>0</v>
      </c>
      <c r="AF769" s="278">
        <f t="shared" si="1672"/>
        <v>0</v>
      </c>
      <c r="AG769" s="278">
        <f t="shared" si="1672"/>
        <v>0</v>
      </c>
      <c r="AH769" s="278">
        <f t="shared" si="1672"/>
        <v>0</v>
      </c>
      <c r="AI769" s="278">
        <f t="shared" si="1672"/>
        <v>0</v>
      </c>
      <c r="AJ769" s="278">
        <f t="shared" si="1672"/>
        <v>0</v>
      </c>
      <c r="AK769" s="278">
        <f t="shared" si="1672"/>
        <v>0</v>
      </c>
      <c r="AL769" s="278">
        <f t="shared" ref="AL769:BQ769" si="1673">IF(AL$17="","",IF($E$764=0,SUM(AL767:AL768),IF(AND(AL$17&gt;=$D769,AL$17&lt;=$E769),$D757/($E769-$D769+1),0)))</f>
        <v>0</v>
      </c>
      <c r="AM769" s="278">
        <f t="shared" si="1673"/>
        <v>0</v>
      </c>
      <c r="AN769" s="278">
        <f t="shared" si="1673"/>
        <v>0</v>
      </c>
      <c r="AO769" s="278">
        <f t="shared" si="1673"/>
        <v>0</v>
      </c>
      <c r="AP769" s="278">
        <f t="shared" si="1673"/>
        <v>0</v>
      </c>
      <c r="AQ769" s="278">
        <f t="shared" si="1673"/>
        <v>0</v>
      </c>
      <c r="AR769" s="278">
        <f t="shared" si="1673"/>
        <v>0</v>
      </c>
      <c r="AS769" s="278">
        <f t="shared" si="1673"/>
        <v>0</v>
      </c>
      <c r="AT769" s="278">
        <f t="shared" si="1673"/>
        <v>0</v>
      </c>
      <c r="AU769" s="278">
        <f t="shared" si="1673"/>
        <v>0</v>
      </c>
      <c r="AV769" s="278">
        <f t="shared" si="1673"/>
        <v>0</v>
      </c>
      <c r="AW769" s="278">
        <f t="shared" si="1673"/>
        <v>0</v>
      </c>
      <c r="AX769" s="278">
        <f t="shared" si="1673"/>
        <v>0</v>
      </c>
      <c r="AY769" s="278">
        <f t="shared" si="1673"/>
        <v>0</v>
      </c>
      <c r="AZ769" s="278">
        <f t="shared" si="1673"/>
        <v>0</v>
      </c>
      <c r="BA769" s="278">
        <f t="shared" si="1673"/>
        <v>0</v>
      </c>
      <c r="BB769" s="278">
        <f t="shared" si="1673"/>
        <v>0</v>
      </c>
      <c r="BC769" s="278">
        <f t="shared" si="1673"/>
        <v>0</v>
      </c>
      <c r="BD769" s="278">
        <f t="shared" si="1673"/>
        <v>0</v>
      </c>
      <c r="BE769" s="278">
        <f t="shared" si="1673"/>
        <v>0</v>
      </c>
      <c r="BF769" s="278">
        <f t="shared" si="1673"/>
        <v>0</v>
      </c>
      <c r="BG769" s="278">
        <f t="shared" si="1673"/>
        <v>0</v>
      </c>
      <c r="BH769" s="278">
        <f t="shared" si="1673"/>
        <v>0</v>
      </c>
      <c r="BI769" s="278">
        <f t="shared" si="1673"/>
        <v>0</v>
      </c>
      <c r="BJ769" s="278">
        <f t="shared" si="1673"/>
        <v>0</v>
      </c>
      <c r="BK769" s="278">
        <f t="shared" si="1673"/>
        <v>0</v>
      </c>
      <c r="BL769" s="278">
        <f t="shared" si="1673"/>
        <v>0</v>
      </c>
      <c r="BM769" s="278">
        <f t="shared" si="1673"/>
        <v>0</v>
      </c>
      <c r="BN769" s="278">
        <f t="shared" si="1673"/>
        <v>0</v>
      </c>
      <c r="BO769" s="278" t="str">
        <f t="shared" si="1673"/>
        <v/>
      </c>
      <c r="BP769" s="278" t="str">
        <f t="shared" si="1673"/>
        <v/>
      </c>
      <c r="BQ769" s="278" t="str">
        <f t="shared" si="1673"/>
        <v/>
      </c>
      <c r="BR769" s="278" t="str">
        <f t="shared" ref="BR769:CA769" si="1674">IF(BR$17="","",IF($E$764=0,SUM(BR767:BR768),IF(AND(BR$17&gt;=$D769,BR$17&lt;=$E769),$D757/($E769-$D769+1),0)))</f>
        <v/>
      </c>
      <c r="BS769" s="278" t="str">
        <f t="shared" si="1674"/>
        <v/>
      </c>
      <c r="BT769" s="278" t="str">
        <f t="shared" si="1674"/>
        <v/>
      </c>
      <c r="BU769" s="278" t="str">
        <f t="shared" si="1674"/>
        <v/>
      </c>
      <c r="BV769" s="278" t="str">
        <f t="shared" si="1674"/>
        <v/>
      </c>
      <c r="BW769" s="278" t="str">
        <f t="shared" si="1674"/>
        <v/>
      </c>
      <c r="BX769" s="278" t="str">
        <f t="shared" si="1674"/>
        <v/>
      </c>
      <c r="BY769" s="278" t="str">
        <f t="shared" si="1674"/>
        <v/>
      </c>
      <c r="BZ769" s="278" t="str">
        <f t="shared" si="1674"/>
        <v/>
      </c>
      <c r="CA769" s="278" t="str">
        <f t="shared" si="1674"/>
        <v/>
      </c>
      <c r="CB769" s="278" t="str">
        <f t="shared" ref="CB769:DN769" si="1675">IF(CB$17="","",IF($E$764=0,SUM(CB767:CB768),IF(AND(CB$17&gt;=$D769,CB$17&lt;=$E769),$D757/($E769-$D769+1),0)))</f>
        <v/>
      </c>
      <c r="CC769" s="278" t="str">
        <f t="shared" si="1675"/>
        <v/>
      </c>
      <c r="CD769" s="278" t="str">
        <f t="shared" si="1675"/>
        <v/>
      </c>
      <c r="CE769" s="278" t="str">
        <f t="shared" si="1675"/>
        <v/>
      </c>
      <c r="CF769" s="278" t="str">
        <f t="shared" si="1675"/>
        <v/>
      </c>
      <c r="CG769" s="278" t="str">
        <f t="shared" si="1675"/>
        <v/>
      </c>
      <c r="CH769" s="278" t="str">
        <f t="shared" si="1675"/>
        <v/>
      </c>
      <c r="CI769" s="278" t="str">
        <f t="shared" si="1675"/>
        <v/>
      </c>
      <c r="CJ769" s="278" t="str">
        <f t="shared" si="1675"/>
        <v/>
      </c>
      <c r="CK769" s="278" t="str">
        <f t="shared" si="1675"/>
        <v/>
      </c>
      <c r="CL769" s="278" t="str">
        <f t="shared" si="1675"/>
        <v/>
      </c>
      <c r="CM769" s="278" t="str">
        <f t="shared" si="1675"/>
        <v/>
      </c>
      <c r="CN769" s="278" t="str">
        <f t="shared" si="1675"/>
        <v/>
      </c>
      <c r="CO769" s="278" t="str">
        <f t="shared" si="1675"/>
        <v/>
      </c>
      <c r="CP769" s="278" t="str">
        <f t="shared" si="1675"/>
        <v/>
      </c>
      <c r="CQ769" s="278" t="str">
        <f t="shared" si="1675"/>
        <v/>
      </c>
      <c r="CR769" s="278" t="str">
        <f t="shared" si="1675"/>
        <v/>
      </c>
      <c r="CS769" s="278" t="str">
        <f t="shared" si="1675"/>
        <v/>
      </c>
      <c r="CT769" s="278" t="str">
        <f t="shared" si="1675"/>
        <v/>
      </c>
      <c r="CU769" s="278" t="str">
        <f t="shared" si="1675"/>
        <v/>
      </c>
      <c r="CV769" s="278" t="str">
        <f t="shared" si="1675"/>
        <v/>
      </c>
      <c r="CW769" s="278" t="str">
        <f t="shared" si="1675"/>
        <v/>
      </c>
      <c r="CX769" s="278" t="str">
        <f t="shared" si="1675"/>
        <v/>
      </c>
      <c r="CY769" s="278" t="str">
        <f t="shared" si="1675"/>
        <v/>
      </c>
      <c r="CZ769" s="278" t="str">
        <f t="shared" si="1675"/>
        <v/>
      </c>
      <c r="DA769" s="278" t="str">
        <f t="shared" si="1675"/>
        <v/>
      </c>
      <c r="DB769" s="278" t="str">
        <f t="shared" si="1675"/>
        <v/>
      </c>
      <c r="DC769" s="278" t="str">
        <f t="shared" si="1675"/>
        <v/>
      </c>
      <c r="DD769" s="278" t="str">
        <f t="shared" si="1675"/>
        <v/>
      </c>
      <c r="DE769" s="278" t="str">
        <f t="shared" si="1675"/>
        <v/>
      </c>
      <c r="DF769" s="278" t="str">
        <f t="shared" si="1675"/>
        <v/>
      </c>
      <c r="DG769" s="278" t="str">
        <f t="shared" si="1675"/>
        <v/>
      </c>
      <c r="DH769" s="278" t="str">
        <f t="shared" si="1675"/>
        <v/>
      </c>
      <c r="DI769" s="278" t="str">
        <f t="shared" si="1675"/>
        <v/>
      </c>
      <c r="DJ769" s="278" t="str">
        <f t="shared" si="1675"/>
        <v/>
      </c>
      <c r="DK769" s="278" t="str">
        <f t="shared" si="1675"/>
        <v/>
      </c>
      <c r="DL769" s="278" t="str">
        <f t="shared" si="1675"/>
        <v/>
      </c>
      <c r="DM769" s="278" t="str">
        <f t="shared" si="1675"/>
        <v/>
      </c>
      <c r="DN769" s="278" t="str">
        <f t="shared" si="1675"/>
        <v/>
      </c>
      <c r="DO769" s="56">
        <f>SUM(F769:DN769)</f>
        <v>0</v>
      </c>
      <c r="DP769" s="50" t="s">
        <v>172</v>
      </c>
    </row>
    <row r="770" spans="3:120" s="29" customFormat="1" ht="15" customHeight="1">
      <c r="D770" s="289"/>
      <c r="E770" s="28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  <c r="BX770" s="39"/>
      <c r="BY770" s="39"/>
      <c r="BZ770" s="39"/>
      <c r="CA770" s="39"/>
      <c r="CB770" s="39"/>
      <c r="CC770" s="39"/>
      <c r="CD770" s="39"/>
      <c r="CE770" s="39"/>
      <c r="CF770" s="39"/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39"/>
      <c r="CR770" s="39"/>
      <c r="CS770" s="39"/>
      <c r="CT770" s="39"/>
      <c r="CU770" s="39"/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  <c r="DI770" s="39"/>
      <c r="DJ770" s="39"/>
      <c r="DK770" s="39"/>
      <c r="DL770" s="39"/>
      <c r="DM770" s="39"/>
      <c r="DN770" s="39"/>
      <c r="DO770" s="56"/>
      <c r="DP770" s="50" t="s">
        <v>172</v>
      </c>
    </row>
    <row r="771" spans="3:120" s="29" customFormat="1" ht="15" customHeight="1">
      <c r="D771" s="289"/>
      <c r="E771" s="28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39"/>
      <c r="CR771" s="39"/>
      <c r="CS771" s="39"/>
      <c r="CT771" s="39"/>
      <c r="CU771" s="39"/>
      <c r="CV771" s="39"/>
      <c r="CW771" s="39"/>
      <c r="CX771" s="39"/>
      <c r="CY771" s="39"/>
      <c r="CZ771" s="39"/>
      <c r="DA771" s="39"/>
      <c r="DB771" s="39"/>
      <c r="DC771" s="39"/>
      <c r="DD771" s="39"/>
      <c r="DE771" s="39"/>
      <c r="DF771" s="39"/>
      <c r="DG771" s="39"/>
      <c r="DH771" s="39"/>
      <c r="DI771" s="39"/>
      <c r="DJ771" s="39"/>
      <c r="DK771" s="39"/>
      <c r="DL771" s="39"/>
      <c r="DM771" s="39"/>
      <c r="DN771" s="39"/>
      <c r="DO771" s="56"/>
      <c r="DP771" s="50" t="s">
        <v>172</v>
      </c>
    </row>
    <row r="772" spans="3:120" s="29" customFormat="1" ht="15" customHeight="1">
      <c r="C772" s="161" t="str">
        <f>C774</f>
        <v>Hotel Equipment</v>
      </c>
      <c r="D772" s="161"/>
      <c r="E772" s="161"/>
      <c r="F772" s="161"/>
      <c r="G772" s="161"/>
      <c r="H772" s="161"/>
      <c r="I772" s="161"/>
      <c r="J772" s="161"/>
      <c r="K772" s="161"/>
      <c r="L772" s="161"/>
      <c r="M772" s="161"/>
      <c r="N772" s="161"/>
      <c r="O772" s="161"/>
      <c r="P772" s="161"/>
      <c r="Q772" s="161"/>
      <c r="R772" s="161"/>
      <c r="S772" s="161"/>
      <c r="T772" s="161"/>
      <c r="U772" s="161"/>
      <c r="V772" s="161"/>
      <c r="W772" s="161"/>
      <c r="X772" s="161"/>
      <c r="Y772" s="161"/>
      <c r="Z772" s="161"/>
      <c r="AA772" s="161"/>
      <c r="AB772" s="161"/>
      <c r="AC772" s="161"/>
      <c r="AD772" s="161"/>
      <c r="AE772" s="161"/>
      <c r="AF772" s="161"/>
      <c r="AG772" s="161"/>
      <c r="AH772" s="161"/>
      <c r="AI772" s="161"/>
      <c r="AJ772" s="161"/>
      <c r="AK772" s="161"/>
      <c r="AL772" s="161"/>
      <c r="AM772" s="161"/>
      <c r="AN772" s="161"/>
      <c r="AO772" s="161"/>
      <c r="AP772" s="161"/>
      <c r="AQ772" s="161"/>
      <c r="AR772" s="161"/>
      <c r="AS772" s="161"/>
      <c r="AT772" s="161"/>
      <c r="AU772" s="161"/>
      <c r="AV772" s="161"/>
      <c r="AW772" s="161"/>
      <c r="AX772" s="161"/>
      <c r="AY772" s="161"/>
      <c r="AZ772" s="161"/>
      <c r="BA772" s="161"/>
      <c r="BB772" s="161"/>
      <c r="BC772" s="161"/>
      <c r="BD772" s="161"/>
      <c r="BE772" s="161"/>
      <c r="BF772" s="161"/>
      <c r="BG772" s="161"/>
      <c r="BH772" s="161"/>
      <c r="BI772" s="161"/>
      <c r="BJ772" s="161"/>
      <c r="BK772" s="161"/>
      <c r="BL772" s="161"/>
      <c r="BM772" s="161"/>
      <c r="BN772" s="161"/>
      <c r="BO772" s="161"/>
      <c r="BP772" s="161"/>
      <c r="BQ772" s="161"/>
      <c r="BR772" s="161"/>
      <c r="BS772" s="161"/>
      <c r="BT772" s="161"/>
      <c r="BU772" s="161"/>
      <c r="BV772" s="161"/>
      <c r="BW772" s="161"/>
      <c r="BX772" s="161"/>
      <c r="BY772" s="161"/>
      <c r="BZ772" s="161"/>
      <c r="CA772" s="161"/>
      <c r="CB772" s="161"/>
      <c r="CC772" s="161"/>
      <c r="CD772" s="161"/>
      <c r="CE772" s="161"/>
      <c r="CF772" s="161"/>
      <c r="CG772" s="161"/>
      <c r="CH772" s="161"/>
      <c r="CI772" s="161"/>
      <c r="CJ772" s="161"/>
      <c r="CK772" s="161"/>
      <c r="CL772" s="161"/>
      <c r="CM772" s="161"/>
      <c r="CN772" s="161"/>
      <c r="CO772" s="161"/>
      <c r="CP772" s="161"/>
      <c r="CQ772" s="161"/>
      <c r="CR772" s="161"/>
      <c r="CS772" s="161"/>
      <c r="CT772" s="161"/>
      <c r="CU772" s="161"/>
      <c r="CV772" s="161"/>
      <c r="CW772" s="161"/>
      <c r="CX772" s="161"/>
      <c r="CY772" s="161"/>
      <c r="CZ772" s="161"/>
      <c r="DA772" s="161"/>
      <c r="DB772" s="161"/>
      <c r="DC772" s="161"/>
      <c r="DD772" s="161"/>
      <c r="DE772" s="161"/>
      <c r="DF772" s="161"/>
      <c r="DG772" s="161"/>
      <c r="DH772" s="161"/>
      <c r="DI772" s="161"/>
      <c r="DJ772" s="161"/>
      <c r="DK772" s="161"/>
      <c r="DL772" s="161"/>
      <c r="DM772" s="161"/>
      <c r="DN772" s="161"/>
      <c r="DO772" s="161"/>
      <c r="DP772" s="50" t="s">
        <v>172</v>
      </c>
    </row>
    <row r="773" spans="3:120" s="29" customFormat="1" ht="15" customHeight="1">
      <c r="D773" s="289"/>
      <c r="E773" s="28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  <c r="CE773" s="39"/>
      <c r="CF773" s="39"/>
      <c r="CG773" s="39"/>
      <c r="CH773" s="39"/>
      <c r="CI773" s="39"/>
      <c r="CJ773" s="39"/>
      <c r="CK773" s="39"/>
      <c r="CL773" s="39"/>
      <c r="CM773" s="39"/>
      <c r="CN773" s="39"/>
      <c r="CO773" s="39"/>
      <c r="CP773" s="39"/>
      <c r="CQ773" s="39"/>
      <c r="CR773" s="39"/>
      <c r="CS773" s="39"/>
      <c r="CT773" s="39"/>
      <c r="CU773" s="39"/>
      <c r="CV773" s="39"/>
      <c r="CW773" s="39"/>
      <c r="CX773" s="39"/>
      <c r="CY773" s="39"/>
      <c r="CZ773" s="39"/>
      <c r="DA773" s="39"/>
      <c r="DB773" s="39"/>
      <c r="DC773" s="39"/>
      <c r="DD773" s="39"/>
      <c r="DE773" s="39"/>
      <c r="DF773" s="39"/>
      <c r="DG773" s="39"/>
      <c r="DH773" s="39"/>
      <c r="DI773" s="39"/>
      <c r="DJ773" s="39"/>
      <c r="DK773" s="39"/>
      <c r="DL773" s="39"/>
      <c r="DM773" s="39"/>
      <c r="DN773" s="39"/>
      <c r="DO773" s="56"/>
      <c r="DP773" s="50" t="s">
        <v>172</v>
      </c>
    </row>
    <row r="774" spans="3:120" s="29" customFormat="1" ht="15" customHeight="1">
      <c r="C774" s="326" t="s">
        <v>368</v>
      </c>
      <c r="D774" s="249" t="s">
        <v>296</v>
      </c>
      <c r="E774" s="249" t="s">
        <v>303</v>
      </c>
      <c r="F774" s="249" t="s">
        <v>295</v>
      </c>
      <c r="G774" s="249" t="s">
        <v>294</v>
      </c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  <c r="CE774" s="39"/>
      <c r="CF774" s="39"/>
      <c r="CG774" s="39"/>
      <c r="CH774" s="39"/>
      <c r="CI774" s="39"/>
      <c r="CJ774" s="39"/>
      <c r="CK774" s="39"/>
      <c r="CL774" s="39"/>
      <c r="CM774" s="39"/>
      <c r="CN774" s="39"/>
      <c r="CO774" s="39"/>
      <c r="CP774" s="39"/>
      <c r="CQ774" s="39"/>
      <c r="CR774" s="39"/>
      <c r="CS774" s="39"/>
      <c r="CT774" s="39"/>
      <c r="CU774" s="39"/>
      <c r="CV774" s="39"/>
      <c r="CW774" s="39"/>
      <c r="CX774" s="39"/>
      <c r="CY774" s="39"/>
      <c r="CZ774" s="39"/>
      <c r="DA774" s="39"/>
      <c r="DB774" s="39"/>
      <c r="DC774" s="39"/>
      <c r="DD774" s="39"/>
      <c r="DE774" s="39"/>
      <c r="DF774" s="39"/>
      <c r="DG774" s="39"/>
      <c r="DH774" s="39"/>
      <c r="DI774" s="39"/>
      <c r="DJ774" s="39"/>
      <c r="DK774" s="39"/>
      <c r="DL774" s="39"/>
      <c r="DM774" s="39"/>
      <c r="DN774" s="39"/>
      <c r="DO774" s="56"/>
      <c r="DP774" s="50" t="s">
        <v>172</v>
      </c>
    </row>
    <row r="775" spans="3:120" s="29" customFormat="1" ht="15" customHeight="1">
      <c r="C775" s="34" t="str">
        <f>C774&amp;" Cost"</f>
        <v>Hotel Equipment Cost</v>
      </c>
      <c r="D775" s="118">
        <f>IF(C$76="","",IF(E775="",G775+F775,E775))</f>
        <v>2120000</v>
      </c>
      <c r="F775" s="235">
        <v>2120000</v>
      </c>
      <c r="G775" s="235">
        <v>0</v>
      </c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39"/>
      <c r="CJ775" s="39"/>
      <c r="CK775" s="39"/>
      <c r="CL775" s="39"/>
      <c r="CM775" s="39"/>
      <c r="CN775" s="39"/>
      <c r="CO775" s="39"/>
      <c r="CP775" s="39"/>
      <c r="CQ775" s="39"/>
      <c r="CR775" s="39"/>
      <c r="CS775" s="39"/>
      <c r="CT775" s="39"/>
      <c r="CU775" s="39"/>
      <c r="CV775" s="39"/>
      <c r="CW775" s="39"/>
      <c r="CX775" s="39"/>
      <c r="CY775" s="39"/>
      <c r="CZ775" s="39"/>
      <c r="DA775" s="39"/>
      <c r="DB775" s="39"/>
      <c r="DC775" s="39"/>
      <c r="DD775" s="39"/>
      <c r="DE775" s="39"/>
      <c r="DF775" s="39"/>
      <c r="DG775" s="39"/>
      <c r="DH775" s="39"/>
      <c r="DI775" s="39"/>
      <c r="DJ775" s="39"/>
      <c r="DK775" s="39"/>
      <c r="DL775" s="39"/>
      <c r="DM775" s="39"/>
      <c r="DN775" s="39"/>
      <c r="DO775" s="56"/>
      <c r="DP775" s="50" t="s">
        <v>172</v>
      </c>
    </row>
    <row r="776" spans="3:120" s="29" customFormat="1" ht="15" customHeight="1">
      <c r="C776" s="207"/>
      <c r="F776" s="302"/>
      <c r="G776" s="302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39"/>
      <c r="CR776" s="39"/>
      <c r="CS776" s="39"/>
      <c r="CT776" s="39"/>
      <c r="CU776" s="39"/>
      <c r="CV776" s="39"/>
      <c r="CW776" s="39"/>
      <c r="CX776" s="39"/>
      <c r="CY776" s="39"/>
      <c r="CZ776" s="39"/>
      <c r="DA776" s="39"/>
      <c r="DB776" s="39"/>
      <c r="DC776" s="39"/>
      <c r="DD776" s="39"/>
      <c r="DE776" s="39"/>
      <c r="DF776" s="39"/>
      <c r="DG776" s="39"/>
      <c r="DH776" s="39"/>
      <c r="DI776" s="39"/>
      <c r="DJ776" s="39"/>
      <c r="DK776" s="39"/>
      <c r="DL776" s="39"/>
      <c r="DM776" s="39"/>
      <c r="DN776" s="39"/>
      <c r="DO776" s="56"/>
      <c r="DP776" s="50" t="s">
        <v>172</v>
      </c>
    </row>
    <row r="777" spans="3:120" s="29" customFormat="1" ht="15" customHeight="1">
      <c r="C777" s="34" t="str">
        <f>C774&amp;" Start Period"</f>
        <v>Hotel Equipment Start Period</v>
      </c>
      <c r="D777" s="233">
        <f>MIN(F777:G777)</f>
        <v>18</v>
      </c>
      <c r="F777" s="282">
        <v>18</v>
      </c>
      <c r="G777" s="282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  <c r="CJ777" s="39"/>
      <c r="CK777" s="39"/>
      <c r="CL777" s="39"/>
      <c r="CM777" s="39"/>
      <c r="CN777" s="39"/>
      <c r="CO777" s="39"/>
      <c r="CP777" s="39"/>
      <c r="CQ777" s="39"/>
      <c r="CR777" s="39"/>
      <c r="CS777" s="39"/>
      <c r="CT777" s="39"/>
      <c r="CU777" s="39"/>
      <c r="CV777" s="39"/>
      <c r="CW777" s="39"/>
      <c r="CX777" s="39"/>
      <c r="CY777" s="39"/>
      <c r="CZ777" s="39"/>
      <c r="DA777" s="39"/>
      <c r="DB777" s="39"/>
      <c r="DC777" s="39"/>
      <c r="DD777" s="39"/>
      <c r="DE777" s="39"/>
      <c r="DF777" s="39"/>
      <c r="DG777" s="39"/>
      <c r="DH777" s="39"/>
      <c r="DI777" s="39"/>
      <c r="DJ777" s="39"/>
      <c r="DK777" s="39"/>
      <c r="DL777" s="39"/>
      <c r="DM777" s="39"/>
      <c r="DN777" s="39"/>
      <c r="DO777" s="56"/>
      <c r="DP777" s="50" t="s">
        <v>172</v>
      </c>
    </row>
    <row r="778" spans="3:120" s="29" customFormat="1" ht="15" customHeight="1">
      <c r="C778" s="207" t="s">
        <v>13</v>
      </c>
      <c r="D778" s="206">
        <f>IF(D777="","",INDEX($F$16:$DP$17,1,MATCH(D777,$F$17:$DP$17,1)))</f>
        <v>42643</v>
      </c>
      <c r="F778" s="206">
        <f>IF(F777="","",INDEX($F$16:$DP$17,1,MATCH(F777,$F$17:$DP$17,1)))</f>
        <v>42643</v>
      </c>
      <c r="G778" s="206" t="str">
        <f>IF(G777="","",INDEX($F$16:$DP$17,1,MATCH(G777,$F$17:$DP$17,1)))</f>
        <v/>
      </c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39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/>
      <c r="DC778" s="39"/>
      <c r="DD778" s="39"/>
      <c r="DE778" s="39"/>
      <c r="DF778" s="39"/>
      <c r="DG778" s="39"/>
      <c r="DH778" s="39"/>
      <c r="DI778" s="39"/>
      <c r="DJ778" s="39"/>
      <c r="DK778" s="39"/>
      <c r="DL778" s="39"/>
      <c r="DM778" s="39"/>
      <c r="DN778" s="39"/>
      <c r="DO778" s="56"/>
      <c r="DP778" s="50" t="s">
        <v>172</v>
      </c>
    </row>
    <row r="779" spans="3:120" s="29" customFormat="1" ht="15" customHeight="1">
      <c r="C779" s="34" t="str">
        <f>C774&amp;" End Period"</f>
        <v>Hotel Equipment End Period</v>
      </c>
      <c r="D779" s="233">
        <f>MAX(F779:G779)</f>
        <v>23</v>
      </c>
      <c r="F779" s="282">
        <v>23</v>
      </c>
      <c r="G779" s="282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  <c r="CG779" s="39"/>
      <c r="CH779" s="39"/>
      <c r="CI779" s="39"/>
      <c r="CJ779" s="39"/>
      <c r="CK779" s="39"/>
      <c r="CL779" s="39"/>
      <c r="CM779" s="39"/>
      <c r="CN779" s="39"/>
      <c r="CO779" s="39"/>
      <c r="CP779" s="39"/>
      <c r="CQ779" s="39"/>
      <c r="CR779" s="39"/>
      <c r="CS779" s="39"/>
      <c r="CT779" s="39"/>
      <c r="CU779" s="39"/>
      <c r="CV779" s="39"/>
      <c r="CW779" s="39"/>
      <c r="CX779" s="39"/>
      <c r="CY779" s="39"/>
      <c r="CZ779" s="39"/>
      <c r="DA779" s="39"/>
      <c r="DB779" s="39"/>
      <c r="DC779" s="39"/>
      <c r="DD779" s="39"/>
      <c r="DE779" s="39"/>
      <c r="DF779" s="39"/>
      <c r="DG779" s="39"/>
      <c r="DH779" s="39"/>
      <c r="DI779" s="39"/>
      <c r="DJ779" s="39"/>
      <c r="DK779" s="39"/>
      <c r="DL779" s="39"/>
      <c r="DM779" s="39"/>
      <c r="DN779" s="39"/>
      <c r="DO779" s="56"/>
      <c r="DP779" s="50" t="s">
        <v>172</v>
      </c>
    </row>
    <row r="780" spans="3:120" s="29" customFormat="1" ht="15" customHeight="1">
      <c r="C780" s="207" t="s">
        <v>13</v>
      </c>
      <c r="D780" s="206">
        <f>IF(D779="","",INDEX($F$16:$DP$17,1,MATCH(D779,$F$17:$DP$17,1)))</f>
        <v>42794</v>
      </c>
      <c r="F780" s="206">
        <f>IF(F779="","",INDEX($F$16:$DP$17,1,MATCH(F779,$F$17:$DP$17,1)))</f>
        <v>42794</v>
      </c>
      <c r="G780" s="206" t="str">
        <f>IF(G779="","",INDEX($F$16:$DP$17,1,MATCH(G779,$F$17:$DP$17,1)))</f>
        <v/>
      </c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39"/>
      <c r="CR780" s="39"/>
      <c r="CS780" s="39"/>
      <c r="CT780" s="39"/>
      <c r="CU780" s="39"/>
      <c r="CV780" s="39"/>
      <c r="CW780" s="39"/>
      <c r="CX780" s="39"/>
      <c r="CY780" s="39"/>
      <c r="CZ780" s="39"/>
      <c r="DA780" s="39"/>
      <c r="DB780" s="39"/>
      <c r="DC780" s="39"/>
      <c r="DD780" s="39"/>
      <c r="DE780" s="39"/>
      <c r="DF780" s="39"/>
      <c r="DG780" s="39"/>
      <c r="DH780" s="39"/>
      <c r="DI780" s="39"/>
      <c r="DJ780" s="39"/>
      <c r="DK780" s="39"/>
      <c r="DL780" s="39"/>
      <c r="DM780" s="39"/>
      <c r="DN780" s="39"/>
      <c r="DO780" s="56"/>
      <c r="DP780" s="50" t="s">
        <v>172</v>
      </c>
    </row>
    <row r="781" spans="3:120" s="29" customFormat="1" ht="15" customHeight="1">
      <c r="D781" s="242"/>
      <c r="E781" s="243"/>
      <c r="F781" s="242"/>
      <c r="G781" s="18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  <c r="CG781" s="39"/>
      <c r="CH781" s="39"/>
      <c r="CI781" s="39"/>
      <c r="CJ781" s="39"/>
      <c r="CK781" s="39"/>
      <c r="CL781" s="39"/>
      <c r="CM781" s="39"/>
      <c r="CN781" s="39"/>
      <c r="CO781" s="39"/>
      <c r="CP781" s="39"/>
      <c r="CQ781" s="39"/>
      <c r="CR781" s="39"/>
      <c r="CS781" s="39"/>
      <c r="CT781" s="39"/>
      <c r="CU781" s="39"/>
      <c r="CV781" s="39"/>
      <c r="CW781" s="39"/>
      <c r="CX781" s="39"/>
      <c r="CY781" s="39"/>
      <c r="CZ781" s="39"/>
      <c r="DA781" s="39"/>
      <c r="DB781" s="39"/>
      <c r="DC781" s="39"/>
      <c r="DD781" s="39"/>
      <c r="DE781" s="39"/>
      <c r="DF781" s="39"/>
      <c r="DG781" s="39"/>
      <c r="DH781" s="39"/>
      <c r="DI781" s="39"/>
      <c r="DJ781" s="39"/>
      <c r="DK781" s="39"/>
      <c r="DL781" s="39"/>
      <c r="DM781" s="39"/>
      <c r="DN781" s="39"/>
      <c r="DO781" s="56"/>
      <c r="DP781" s="50" t="s">
        <v>172</v>
      </c>
    </row>
    <row r="782" spans="3:120" s="29" customFormat="1" ht="15" customHeight="1">
      <c r="C782" s="34" t="s">
        <v>300</v>
      </c>
      <c r="D782" s="281" t="s">
        <v>299</v>
      </c>
      <c r="E782" s="280">
        <f>IF(D782=F782,0,1)</f>
        <v>0</v>
      </c>
      <c r="F782" s="279" t="s">
        <v>299</v>
      </c>
      <c r="G782" s="279" t="s">
        <v>298</v>
      </c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39"/>
      <c r="CR782" s="39"/>
      <c r="CS782" s="39"/>
      <c r="CT782" s="39"/>
      <c r="CU782" s="39"/>
      <c r="CV782" s="39"/>
      <c r="CW782" s="39"/>
      <c r="CX782" s="39"/>
      <c r="CY782" s="39"/>
      <c r="CZ782" s="39"/>
      <c r="DA782" s="39"/>
      <c r="DB782" s="39"/>
      <c r="DC782" s="39"/>
      <c r="DD782" s="39"/>
      <c r="DE782" s="39"/>
      <c r="DF782" s="39"/>
      <c r="DG782" s="39"/>
      <c r="DH782" s="39"/>
      <c r="DI782" s="39"/>
      <c r="DJ782" s="39"/>
      <c r="DK782" s="39"/>
      <c r="DL782" s="39"/>
      <c r="DM782" s="39"/>
      <c r="DN782" s="39"/>
      <c r="DO782" s="56"/>
      <c r="DP782" s="50" t="s">
        <v>172</v>
      </c>
    </row>
    <row r="783" spans="3:120" s="29" customFormat="1" ht="15" customHeight="1">
      <c r="C783" s="34" t="s">
        <v>365</v>
      </c>
      <c r="D783" s="281" t="s">
        <v>309</v>
      </c>
      <c r="E783" s="280">
        <f>IF(D783=F783,0,1)</f>
        <v>1</v>
      </c>
      <c r="F783" s="279" t="s">
        <v>151</v>
      </c>
      <c r="G783" s="279" t="s">
        <v>309</v>
      </c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  <c r="CG783" s="39"/>
      <c r="CH783" s="39"/>
      <c r="CI783" s="39"/>
      <c r="CJ783" s="39"/>
      <c r="CK783" s="39"/>
      <c r="CL783" s="39"/>
      <c r="CM783" s="39"/>
      <c r="CN783" s="39"/>
      <c r="CO783" s="39"/>
      <c r="CP783" s="39"/>
      <c r="CQ783" s="39"/>
      <c r="CR783" s="39"/>
      <c r="CS783" s="39"/>
      <c r="CT783" s="39"/>
      <c r="CU783" s="39"/>
      <c r="CV783" s="39"/>
      <c r="CW783" s="39"/>
      <c r="CX783" s="39"/>
      <c r="CY783" s="39"/>
      <c r="CZ783" s="39"/>
      <c r="DA783" s="39"/>
      <c r="DB783" s="39"/>
      <c r="DC783" s="39"/>
      <c r="DD783" s="39"/>
      <c r="DE783" s="39"/>
      <c r="DF783" s="39"/>
      <c r="DG783" s="39"/>
      <c r="DH783" s="39"/>
      <c r="DI783" s="39"/>
      <c r="DJ783" s="39"/>
      <c r="DK783" s="39"/>
      <c r="DL783" s="39"/>
      <c r="DM783" s="39"/>
      <c r="DN783" s="39"/>
      <c r="DO783" s="56"/>
      <c r="DP783" s="50" t="s">
        <v>172</v>
      </c>
    </row>
    <row r="784" spans="3:120" s="29" customFormat="1" ht="15" customHeight="1">
      <c r="C784" s="207"/>
      <c r="D784" s="242"/>
      <c r="E784" s="243"/>
      <c r="F784" s="242"/>
      <c r="G784" s="18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39"/>
      <c r="CS784" s="39"/>
      <c r="CT784" s="39"/>
      <c r="CU784" s="39"/>
      <c r="CV784" s="39"/>
      <c r="CW784" s="39"/>
      <c r="CX784" s="39"/>
      <c r="CY784" s="39"/>
      <c r="CZ784" s="39"/>
      <c r="DA784" s="39"/>
      <c r="DB784" s="39"/>
      <c r="DC784" s="39"/>
      <c r="DD784" s="39"/>
      <c r="DE784" s="39"/>
      <c r="DF784" s="39"/>
      <c r="DG784" s="39"/>
      <c r="DH784" s="39"/>
      <c r="DI784" s="39"/>
      <c r="DJ784" s="39"/>
      <c r="DK784" s="39"/>
      <c r="DL784" s="39"/>
      <c r="DM784" s="39"/>
      <c r="DN784" s="39"/>
      <c r="DO784" s="56"/>
      <c r="DP784" s="50" t="s">
        <v>172</v>
      </c>
    </row>
    <row r="785" spans="3:120" s="29" customFormat="1" ht="15" customHeight="1">
      <c r="C785" s="29" t="str">
        <f>$F774&amp;" "&amp;$C774</f>
        <v>Phase A Hotel Equipment</v>
      </c>
      <c r="D785" s="274">
        <f>F777</f>
        <v>18</v>
      </c>
      <c r="E785" s="274">
        <f>F779</f>
        <v>23</v>
      </c>
      <c r="F785" s="121" t="b">
        <f t="shared" ref="F785:AK785" si="1676">IF(F$17="","",IF(AND(F$17&gt;=$D785,F$17&lt;=$E785),$F$775/($E785-$D785+1)))</f>
        <v>0</v>
      </c>
      <c r="G785" s="121" t="b">
        <f t="shared" si="1676"/>
        <v>0</v>
      </c>
      <c r="H785" s="121" t="b">
        <f t="shared" si="1676"/>
        <v>0</v>
      </c>
      <c r="I785" s="121" t="b">
        <f t="shared" si="1676"/>
        <v>0</v>
      </c>
      <c r="J785" s="121" t="b">
        <f t="shared" si="1676"/>
        <v>0</v>
      </c>
      <c r="K785" s="121" t="b">
        <f t="shared" si="1676"/>
        <v>0</v>
      </c>
      <c r="L785" s="121" t="b">
        <f t="shared" si="1676"/>
        <v>0</v>
      </c>
      <c r="M785" s="121" t="b">
        <f t="shared" si="1676"/>
        <v>0</v>
      </c>
      <c r="N785" s="121" t="b">
        <f t="shared" si="1676"/>
        <v>0</v>
      </c>
      <c r="O785" s="121" t="b">
        <f t="shared" si="1676"/>
        <v>0</v>
      </c>
      <c r="P785" s="121" t="b">
        <f t="shared" si="1676"/>
        <v>0</v>
      </c>
      <c r="Q785" s="121" t="b">
        <f t="shared" si="1676"/>
        <v>0</v>
      </c>
      <c r="R785" s="121" t="b">
        <f t="shared" si="1676"/>
        <v>0</v>
      </c>
      <c r="S785" s="121" t="b">
        <f t="shared" si="1676"/>
        <v>0</v>
      </c>
      <c r="T785" s="121" t="b">
        <f t="shared" si="1676"/>
        <v>0</v>
      </c>
      <c r="U785" s="121" t="b">
        <f t="shared" si="1676"/>
        <v>0</v>
      </c>
      <c r="V785" s="121" t="b">
        <f t="shared" si="1676"/>
        <v>0</v>
      </c>
      <c r="W785" s="121" t="b">
        <f t="shared" si="1676"/>
        <v>0</v>
      </c>
      <c r="X785" s="121">
        <f t="shared" si="1676"/>
        <v>353333.33333333331</v>
      </c>
      <c r="Y785" s="121">
        <f t="shared" si="1676"/>
        <v>353333.33333333331</v>
      </c>
      <c r="Z785" s="121">
        <f t="shared" si="1676"/>
        <v>353333.33333333331</v>
      </c>
      <c r="AA785" s="121">
        <f t="shared" si="1676"/>
        <v>353333.33333333331</v>
      </c>
      <c r="AB785" s="121">
        <f t="shared" si="1676"/>
        <v>353333.33333333331</v>
      </c>
      <c r="AC785" s="121">
        <f t="shared" si="1676"/>
        <v>353333.33333333331</v>
      </c>
      <c r="AD785" s="121" t="b">
        <f t="shared" si="1676"/>
        <v>0</v>
      </c>
      <c r="AE785" s="121" t="b">
        <f t="shared" si="1676"/>
        <v>0</v>
      </c>
      <c r="AF785" s="121" t="b">
        <f t="shared" si="1676"/>
        <v>0</v>
      </c>
      <c r="AG785" s="121" t="b">
        <f t="shared" si="1676"/>
        <v>0</v>
      </c>
      <c r="AH785" s="121" t="b">
        <f t="shared" si="1676"/>
        <v>0</v>
      </c>
      <c r="AI785" s="121" t="b">
        <f t="shared" si="1676"/>
        <v>0</v>
      </c>
      <c r="AJ785" s="121" t="b">
        <f t="shared" si="1676"/>
        <v>0</v>
      </c>
      <c r="AK785" s="121" t="b">
        <f t="shared" si="1676"/>
        <v>0</v>
      </c>
      <c r="AL785" s="121" t="b">
        <f t="shared" ref="AL785:BQ785" si="1677">IF(AL$17="","",IF(AND(AL$17&gt;=$D785,AL$17&lt;=$E785),$F$775/($E785-$D785+1)))</f>
        <v>0</v>
      </c>
      <c r="AM785" s="121" t="b">
        <f t="shared" si="1677"/>
        <v>0</v>
      </c>
      <c r="AN785" s="121" t="b">
        <f t="shared" si="1677"/>
        <v>0</v>
      </c>
      <c r="AO785" s="121" t="b">
        <f t="shared" si="1677"/>
        <v>0</v>
      </c>
      <c r="AP785" s="121" t="b">
        <f t="shared" si="1677"/>
        <v>0</v>
      </c>
      <c r="AQ785" s="121" t="b">
        <f t="shared" si="1677"/>
        <v>0</v>
      </c>
      <c r="AR785" s="121" t="b">
        <f t="shared" si="1677"/>
        <v>0</v>
      </c>
      <c r="AS785" s="121" t="b">
        <f t="shared" si="1677"/>
        <v>0</v>
      </c>
      <c r="AT785" s="121" t="b">
        <f t="shared" si="1677"/>
        <v>0</v>
      </c>
      <c r="AU785" s="121" t="b">
        <f t="shared" si="1677"/>
        <v>0</v>
      </c>
      <c r="AV785" s="121" t="b">
        <f t="shared" si="1677"/>
        <v>0</v>
      </c>
      <c r="AW785" s="121" t="b">
        <f t="shared" si="1677"/>
        <v>0</v>
      </c>
      <c r="AX785" s="121" t="b">
        <f t="shared" si="1677"/>
        <v>0</v>
      </c>
      <c r="AY785" s="121" t="b">
        <f t="shared" si="1677"/>
        <v>0</v>
      </c>
      <c r="AZ785" s="121" t="b">
        <f t="shared" si="1677"/>
        <v>0</v>
      </c>
      <c r="BA785" s="121" t="b">
        <f t="shared" si="1677"/>
        <v>0</v>
      </c>
      <c r="BB785" s="121" t="b">
        <f t="shared" si="1677"/>
        <v>0</v>
      </c>
      <c r="BC785" s="121" t="b">
        <f t="shared" si="1677"/>
        <v>0</v>
      </c>
      <c r="BD785" s="121" t="b">
        <f t="shared" si="1677"/>
        <v>0</v>
      </c>
      <c r="BE785" s="121" t="b">
        <f t="shared" si="1677"/>
        <v>0</v>
      </c>
      <c r="BF785" s="121" t="b">
        <f t="shared" si="1677"/>
        <v>0</v>
      </c>
      <c r="BG785" s="121" t="b">
        <f t="shared" si="1677"/>
        <v>0</v>
      </c>
      <c r="BH785" s="121" t="b">
        <f t="shared" si="1677"/>
        <v>0</v>
      </c>
      <c r="BI785" s="121" t="b">
        <f t="shared" si="1677"/>
        <v>0</v>
      </c>
      <c r="BJ785" s="121" t="b">
        <f t="shared" si="1677"/>
        <v>0</v>
      </c>
      <c r="BK785" s="121" t="b">
        <f t="shared" si="1677"/>
        <v>0</v>
      </c>
      <c r="BL785" s="121" t="b">
        <f t="shared" si="1677"/>
        <v>0</v>
      </c>
      <c r="BM785" s="121" t="b">
        <f t="shared" si="1677"/>
        <v>0</v>
      </c>
      <c r="BN785" s="121" t="b">
        <f t="shared" si="1677"/>
        <v>0</v>
      </c>
      <c r="BO785" s="121" t="str">
        <f t="shared" si="1677"/>
        <v/>
      </c>
      <c r="BP785" s="121" t="str">
        <f t="shared" si="1677"/>
        <v/>
      </c>
      <c r="BQ785" s="121" t="str">
        <f t="shared" si="1677"/>
        <v/>
      </c>
      <c r="BR785" s="121" t="str">
        <f t="shared" ref="BR785:DN785" si="1678">IF(BR$17="","",IF(AND(BR$17&gt;=$D785,BR$17&lt;=$E785),$F$775/($E785-$D785+1)))</f>
        <v/>
      </c>
      <c r="BS785" s="121" t="str">
        <f t="shared" si="1678"/>
        <v/>
      </c>
      <c r="BT785" s="121" t="str">
        <f t="shared" si="1678"/>
        <v/>
      </c>
      <c r="BU785" s="121" t="str">
        <f t="shared" si="1678"/>
        <v/>
      </c>
      <c r="BV785" s="121" t="str">
        <f t="shared" si="1678"/>
        <v/>
      </c>
      <c r="BW785" s="121" t="str">
        <f t="shared" si="1678"/>
        <v/>
      </c>
      <c r="BX785" s="121" t="str">
        <f t="shared" si="1678"/>
        <v/>
      </c>
      <c r="BY785" s="121" t="str">
        <f t="shared" si="1678"/>
        <v/>
      </c>
      <c r="BZ785" s="121" t="str">
        <f t="shared" si="1678"/>
        <v/>
      </c>
      <c r="CA785" s="121" t="str">
        <f t="shared" si="1678"/>
        <v/>
      </c>
      <c r="CB785" s="121" t="str">
        <f t="shared" si="1678"/>
        <v/>
      </c>
      <c r="CC785" s="121" t="str">
        <f t="shared" si="1678"/>
        <v/>
      </c>
      <c r="CD785" s="121" t="str">
        <f t="shared" si="1678"/>
        <v/>
      </c>
      <c r="CE785" s="121" t="str">
        <f t="shared" si="1678"/>
        <v/>
      </c>
      <c r="CF785" s="121" t="str">
        <f t="shared" si="1678"/>
        <v/>
      </c>
      <c r="CG785" s="121" t="str">
        <f t="shared" si="1678"/>
        <v/>
      </c>
      <c r="CH785" s="121" t="str">
        <f t="shared" si="1678"/>
        <v/>
      </c>
      <c r="CI785" s="121" t="str">
        <f t="shared" si="1678"/>
        <v/>
      </c>
      <c r="CJ785" s="121" t="str">
        <f t="shared" si="1678"/>
        <v/>
      </c>
      <c r="CK785" s="121" t="str">
        <f t="shared" si="1678"/>
        <v/>
      </c>
      <c r="CL785" s="121" t="str">
        <f t="shared" si="1678"/>
        <v/>
      </c>
      <c r="CM785" s="121" t="str">
        <f t="shared" si="1678"/>
        <v/>
      </c>
      <c r="CN785" s="121" t="str">
        <f t="shared" si="1678"/>
        <v/>
      </c>
      <c r="CO785" s="121" t="str">
        <f t="shared" si="1678"/>
        <v/>
      </c>
      <c r="CP785" s="121" t="str">
        <f t="shared" si="1678"/>
        <v/>
      </c>
      <c r="CQ785" s="121" t="str">
        <f t="shared" si="1678"/>
        <v/>
      </c>
      <c r="CR785" s="121" t="str">
        <f t="shared" si="1678"/>
        <v/>
      </c>
      <c r="CS785" s="121" t="str">
        <f t="shared" si="1678"/>
        <v/>
      </c>
      <c r="CT785" s="121" t="str">
        <f t="shared" si="1678"/>
        <v/>
      </c>
      <c r="CU785" s="121" t="str">
        <f t="shared" si="1678"/>
        <v/>
      </c>
      <c r="CV785" s="121" t="str">
        <f t="shared" si="1678"/>
        <v/>
      </c>
      <c r="CW785" s="121" t="str">
        <f t="shared" si="1678"/>
        <v/>
      </c>
      <c r="CX785" s="121" t="str">
        <f t="shared" si="1678"/>
        <v/>
      </c>
      <c r="CY785" s="121" t="str">
        <f t="shared" si="1678"/>
        <v/>
      </c>
      <c r="CZ785" s="121" t="str">
        <f t="shared" si="1678"/>
        <v/>
      </c>
      <c r="DA785" s="121" t="str">
        <f t="shared" si="1678"/>
        <v/>
      </c>
      <c r="DB785" s="121" t="str">
        <f t="shared" si="1678"/>
        <v/>
      </c>
      <c r="DC785" s="121" t="str">
        <f t="shared" si="1678"/>
        <v/>
      </c>
      <c r="DD785" s="121" t="str">
        <f t="shared" si="1678"/>
        <v/>
      </c>
      <c r="DE785" s="121" t="str">
        <f t="shared" si="1678"/>
        <v/>
      </c>
      <c r="DF785" s="121" t="str">
        <f t="shared" si="1678"/>
        <v/>
      </c>
      <c r="DG785" s="121" t="str">
        <f t="shared" si="1678"/>
        <v/>
      </c>
      <c r="DH785" s="121" t="str">
        <f t="shared" si="1678"/>
        <v/>
      </c>
      <c r="DI785" s="121" t="str">
        <f t="shared" si="1678"/>
        <v/>
      </c>
      <c r="DJ785" s="121" t="str">
        <f t="shared" si="1678"/>
        <v/>
      </c>
      <c r="DK785" s="121" t="str">
        <f t="shared" si="1678"/>
        <v/>
      </c>
      <c r="DL785" s="121" t="str">
        <f t="shared" si="1678"/>
        <v/>
      </c>
      <c r="DM785" s="121" t="str">
        <f t="shared" si="1678"/>
        <v/>
      </c>
      <c r="DN785" s="121" t="str">
        <f t="shared" si="1678"/>
        <v/>
      </c>
      <c r="DO785" s="56">
        <f>SUM(F785:DN785)</f>
        <v>2120000</v>
      </c>
      <c r="DP785" s="50" t="s">
        <v>172</v>
      </c>
    </row>
    <row r="786" spans="3:120" s="29" customFormat="1" ht="15" customHeight="1">
      <c r="C786" s="29" t="str">
        <f>$G774&amp;" "&amp;$C774</f>
        <v>Phase B Hotel Equipment</v>
      </c>
      <c r="D786" s="273">
        <f>IF(G777="",0,G777)</f>
        <v>0</v>
      </c>
      <c r="E786" s="273">
        <f>IF(G779="",0,G779)</f>
        <v>0</v>
      </c>
      <c r="F786" s="277">
        <f t="shared" ref="F786:AK786" si="1679">IF(F$17="","",IF(AND(F$17&gt;=$D786,F$17&lt;=$E786),$G$775/($E786-$D786+1)))</f>
        <v>0</v>
      </c>
      <c r="G786" s="277" t="b">
        <f t="shared" si="1679"/>
        <v>0</v>
      </c>
      <c r="H786" s="277" t="b">
        <f t="shared" si="1679"/>
        <v>0</v>
      </c>
      <c r="I786" s="277" t="b">
        <f t="shared" si="1679"/>
        <v>0</v>
      </c>
      <c r="J786" s="277" t="b">
        <f t="shared" si="1679"/>
        <v>0</v>
      </c>
      <c r="K786" s="277" t="b">
        <f t="shared" si="1679"/>
        <v>0</v>
      </c>
      <c r="L786" s="277" t="b">
        <f t="shared" si="1679"/>
        <v>0</v>
      </c>
      <c r="M786" s="277" t="b">
        <f t="shared" si="1679"/>
        <v>0</v>
      </c>
      <c r="N786" s="277" t="b">
        <f t="shared" si="1679"/>
        <v>0</v>
      </c>
      <c r="O786" s="277" t="b">
        <f t="shared" si="1679"/>
        <v>0</v>
      </c>
      <c r="P786" s="277" t="b">
        <f t="shared" si="1679"/>
        <v>0</v>
      </c>
      <c r="Q786" s="277" t="b">
        <f t="shared" si="1679"/>
        <v>0</v>
      </c>
      <c r="R786" s="277" t="b">
        <f t="shared" si="1679"/>
        <v>0</v>
      </c>
      <c r="S786" s="277" t="b">
        <f t="shared" si="1679"/>
        <v>0</v>
      </c>
      <c r="T786" s="277" t="b">
        <f t="shared" si="1679"/>
        <v>0</v>
      </c>
      <c r="U786" s="277" t="b">
        <f t="shared" si="1679"/>
        <v>0</v>
      </c>
      <c r="V786" s="277" t="b">
        <f t="shared" si="1679"/>
        <v>0</v>
      </c>
      <c r="W786" s="277" t="b">
        <f t="shared" si="1679"/>
        <v>0</v>
      </c>
      <c r="X786" s="277" t="b">
        <f t="shared" si="1679"/>
        <v>0</v>
      </c>
      <c r="Y786" s="277" t="b">
        <f t="shared" si="1679"/>
        <v>0</v>
      </c>
      <c r="Z786" s="277" t="b">
        <f t="shared" si="1679"/>
        <v>0</v>
      </c>
      <c r="AA786" s="277" t="b">
        <f t="shared" si="1679"/>
        <v>0</v>
      </c>
      <c r="AB786" s="277" t="b">
        <f t="shared" si="1679"/>
        <v>0</v>
      </c>
      <c r="AC786" s="277" t="b">
        <f t="shared" si="1679"/>
        <v>0</v>
      </c>
      <c r="AD786" s="277" t="b">
        <f t="shared" si="1679"/>
        <v>0</v>
      </c>
      <c r="AE786" s="277" t="b">
        <f t="shared" si="1679"/>
        <v>0</v>
      </c>
      <c r="AF786" s="277" t="b">
        <f t="shared" si="1679"/>
        <v>0</v>
      </c>
      <c r="AG786" s="277" t="b">
        <f t="shared" si="1679"/>
        <v>0</v>
      </c>
      <c r="AH786" s="277" t="b">
        <f t="shared" si="1679"/>
        <v>0</v>
      </c>
      <c r="AI786" s="277" t="b">
        <f t="shared" si="1679"/>
        <v>0</v>
      </c>
      <c r="AJ786" s="277" t="b">
        <f t="shared" si="1679"/>
        <v>0</v>
      </c>
      <c r="AK786" s="277" t="b">
        <f t="shared" si="1679"/>
        <v>0</v>
      </c>
      <c r="AL786" s="277" t="b">
        <f t="shared" ref="AL786:BQ786" si="1680">IF(AL$17="","",IF(AND(AL$17&gt;=$D786,AL$17&lt;=$E786),$G$775/($E786-$D786+1)))</f>
        <v>0</v>
      </c>
      <c r="AM786" s="277" t="b">
        <f t="shared" si="1680"/>
        <v>0</v>
      </c>
      <c r="AN786" s="277" t="b">
        <f t="shared" si="1680"/>
        <v>0</v>
      </c>
      <c r="AO786" s="277" t="b">
        <f t="shared" si="1680"/>
        <v>0</v>
      </c>
      <c r="AP786" s="277" t="b">
        <f t="shared" si="1680"/>
        <v>0</v>
      </c>
      <c r="AQ786" s="277" t="b">
        <f t="shared" si="1680"/>
        <v>0</v>
      </c>
      <c r="AR786" s="277" t="b">
        <f t="shared" si="1680"/>
        <v>0</v>
      </c>
      <c r="AS786" s="277" t="b">
        <f t="shared" si="1680"/>
        <v>0</v>
      </c>
      <c r="AT786" s="277" t="b">
        <f t="shared" si="1680"/>
        <v>0</v>
      </c>
      <c r="AU786" s="277" t="b">
        <f t="shared" si="1680"/>
        <v>0</v>
      </c>
      <c r="AV786" s="277" t="b">
        <f t="shared" si="1680"/>
        <v>0</v>
      </c>
      <c r="AW786" s="277" t="b">
        <f t="shared" si="1680"/>
        <v>0</v>
      </c>
      <c r="AX786" s="277" t="b">
        <f t="shared" si="1680"/>
        <v>0</v>
      </c>
      <c r="AY786" s="277" t="b">
        <f t="shared" si="1680"/>
        <v>0</v>
      </c>
      <c r="AZ786" s="277" t="b">
        <f t="shared" si="1680"/>
        <v>0</v>
      </c>
      <c r="BA786" s="277" t="b">
        <f t="shared" si="1680"/>
        <v>0</v>
      </c>
      <c r="BB786" s="277" t="b">
        <f t="shared" si="1680"/>
        <v>0</v>
      </c>
      <c r="BC786" s="277" t="b">
        <f t="shared" si="1680"/>
        <v>0</v>
      </c>
      <c r="BD786" s="277" t="b">
        <f t="shared" si="1680"/>
        <v>0</v>
      </c>
      <c r="BE786" s="277" t="b">
        <f t="shared" si="1680"/>
        <v>0</v>
      </c>
      <c r="BF786" s="277" t="b">
        <f t="shared" si="1680"/>
        <v>0</v>
      </c>
      <c r="BG786" s="277" t="b">
        <f t="shared" si="1680"/>
        <v>0</v>
      </c>
      <c r="BH786" s="277" t="b">
        <f t="shared" si="1680"/>
        <v>0</v>
      </c>
      <c r="BI786" s="277" t="b">
        <f t="shared" si="1680"/>
        <v>0</v>
      </c>
      <c r="BJ786" s="277" t="b">
        <f t="shared" si="1680"/>
        <v>0</v>
      </c>
      <c r="BK786" s="277" t="b">
        <f t="shared" si="1680"/>
        <v>0</v>
      </c>
      <c r="BL786" s="277" t="b">
        <f t="shared" si="1680"/>
        <v>0</v>
      </c>
      <c r="BM786" s="277" t="b">
        <f t="shared" si="1680"/>
        <v>0</v>
      </c>
      <c r="BN786" s="277" t="b">
        <f t="shared" si="1680"/>
        <v>0</v>
      </c>
      <c r="BO786" s="277" t="str">
        <f t="shared" si="1680"/>
        <v/>
      </c>
      <c r="BP786" s="277" t="str">
        <f t="shared" si="1680"/>
        <v/>
      </c>
      <c r="BQ786" s="277" t="str">
        <f t="shared" si="1680"/>
        <v/>
      </c>
      <c r="BR786" s="277" t="str">
        <f t="shared" ref="BR786:DN786" si="1681">IF(BR$17="","",IF(AND(BR$17&gt;=$D786,BR$17&lt;=$E786),$G$775/($E786-$D786+1)))</f>
        <v/>
      </c>
      <c r="BS786" s="277" t="str">
        <f t="shared" si="1681"/>
        <v/>
      </c>
      <c r="BT786" s="277" t="str">
        <f t="shared" si="1681"/>
        <v/>
      </c>
      <c r="BU786" s="277" t="str">
        <f t="shared" si="1681"/>
        <v/>
      </c>
      <c r="BV786" s="277" t="str">
        <f t="shared" si="1681"/>
        <v/>
      </c>
      <c r="BW786" s="277" t="str">
        <f t="shared" si="1681"/>
        <v/>
      </c>
      <c r="BX786" s="277" t="str">
        <f t="shared" si="1681"/>
        <v/>
      </c>
      <c r="BY786" s="277" t="str">
        <f t="shared" si="1681"/>
        <v/>
      </c>
      <c r="BZ786" s="277" t="str">
        <f t="shared" si="1681"/>
        <v/>
      </c>
      <c r="CA786" s="277" t="str">
        <f t="shared" si="1681"/>
        <v/>
      </c>
      <c r="CB786" s="277" t="str">
        <f t="shared" si="1681"/>
        <v/>
      </c>
      <c r="CC786" s="277" t="str">
        <f t="shared" si="1681"/>
        <v/>
      </c>
      <c r="CD786" s="277" t="str">
        <f t="shared" si="1681"/>
        <v/>
      </c>
      <c r="CE786" s="277" t="str">
        <f t="shared" si="1681"/>
        <v/>
      </c>
      <c r="CF786" s="277" t="str">
        <f t="shared" si="1681"/>
        <v/>
      </c>
      <c r="CG786" s="277" t="str">
        <f t="shared" si="1681"/>
        <v/>
      </c>
      <c r="CH786" s="277" t="str">
        <f t="shared" si="1681"/>
        <v/>
      </c>
      <c r="CI786" s="277" t="str">
        <f t="shared" si="1681"/>
        <v/>
      </c>
      <c r="CJ786" s="277" t="str">
        <f t="shared" si="1681"/>
        <v/>
      </c>
      <c r="CK786" s="277" t="str">
        <f t="shared" si="1681"/>
        <v/>
      </c>
      <c r="CL786" s="277" t="str">
        <f t="shared" si="1681"/>
        <v/>
      </c>
      <c r="CM786" s="277" t="str">
        <f t="shared" si="1681"/>
        <v/>
      </c>
      <c r="CN786" s="277" t="str">
        <f t="shared" si="1681"/>
        <v/>
      </c>
      <c r="CO786" s="277" t="str">
        <f t="shared" si="1681"/>
        <v/>
      </c>
      <c r="CP786" s="277" t="str">
        <f t="shared" si="1681"/>
        <v/>
      </c>
      <c r="CQ786" s="277" t="str">
        <f t="shared" si="1681"/>
        <v/>
      </c>
      <c r="CR786" s="277" t="str">
        <f t="shared" si="1681"/>
        <v/>
      </c>
      <c r="CS786" s="277" t="str">
        <f t="shared" si="1681"/>
        <v/>
      </c>
      <c r="CT786" s="277" t="str">
        <f t="shared" si="1681"/>
        <v/>
      </c>
      <c r="CU786" s="277" t="str">
        <f t="shared" si="1681"/>
        <v/>
      </c>
      <c r="CV786" s="277" t="str">
        <f t="shared" si="1681"/>
        <v/>
      </c>
      <c r="CW786" s="277" t="str">
        <f t="shared" si="1681"/>
        <v/>
      </c>
      <c r="CX786" s="277" t="str">
        <f t="shared" si="1681"/>
        <v/>
      </c>
      <c r="CY786" s="277" t="str">
        <f t="shared" si="1681"/>
        <v/>
      </c>
      <c r="CZ786" s="277" t="str">
        <f t="shared" si="1681"/>
        <v/>
      </c>
      <c r="DA786" s="277" t="str">
        <f t="shared" si="1681"/>
        <v/>
      </c>
      <c r="DB786" s="277" t="str">
        <f t="shared" si="1681"/>
        <v/>
      </c>
      <c r="DC786" s="277" t="str">
        <f t="shared" si="1681"/>
        <v/>
      </c>
      <c r="DD786" s="277" t="str">
        <f t="shared" si="1681"/>
        <v/>
      </c>
      <c r="DE786" s="277" t="str">
        <f t="shared" si="1681"/>
        <v/>
      </c>
      <c r="DF786" s="277" t="str">
        <f t="shared" si="1681"/>
        <v/>
      </c>
      <c r="DG786" s="277" t="str">
        <f t="shared" si="1681"/>
        <v/>
      </c>
      <c r="DH786" s="277" t="str">
        <f t="shared" si="1681"/>
        <v/>
      </c>
      <c r="DI786" s="277" t="str">
        <f t="shared" si="1681"/>
        <v/>
      </c>
      <c r="DJ786" s="277" t="str">
        <f t="shared" si="1681"/>
        <v/>
      </c>
      <c r="DK786" s="277" t="str">
        <f t="shared" si="1681"/>
        <v/>
      </c>
      <c r="DL786" s="277" t="str">
        <f t="shared" si="1681"/>
        <v/>
      </c>
      <c r="DM786" s="277" t="str">
        <f t="shared" si="1681"/>
        <v/>
      </c>
      <c r="DN786" s="277" t="str">
        <f t="shared" si="1681"/>
        <v/>
      </c>
      <c r="DO786" s="272">
        <f>SUM(F786:DN786)</f>
        <v>0</v>
      </c>
      <c r="DP786" s="50" t="s">
        <v>172</v>
      </c>
    </row>
    <row r="787" spans="3:120" s="29" customFormat="1" ht="15" customHeight="1">
      <c r="C787" s="140" t="str">
        <f>"Total "&amp;$C774</f>
        <v>Total Hotel Equipment</v>
      </c>
      <c r="D787" s="270">
        <f>IF(D777="",0,D777)</f>
        <v>18</v>
      </c>
      <c r="E787" s="270">
        <f>IF(D779="",0,D779)</f>
        <v>23</v>
      </c>
      <c r="F787" s="278">
        <f t="shared" ref="F787:AK787" si="1682">IF(F$17="","",IF($E$782=0,SUM(F785:F786),IF(AND(F$17&gt;=$D787,F$17&lt;=$E787),$D775/($E787-$D787+1),0)))</f>
        <v>0</v>
      </c>
      <c r="G787" s="278">
        <f t="shared" si="1682"/>
        <v>0</v>
      </c>
      <c r="H787" s="278">
        <f t="shared" si="1682"/>
        <v>0</v>
      </c>
      <c r="I787" s="278">
        <f t="shared" si="1682"/>
        <v>0</v>
      </c>
      <c r="J787" s="278">
        <f t="shared" si="1682"/>
        <v>0</v>
      </c>
      <c r="K787" s="278">
        <f t="shared" si="1682"/>
        <v>0</v>
      </c>
      <c r="L787" s="278">
        <f t="shared" si="1682"/>
        <v>0</v>
      </c>
      <c r="M787" s="278">
        <f t="shared" si="1682"/>
        <v>0</v>
      </c>
      <c r="N787" s="278">
        <f t="shared" si="1682"/>
        <v>0</v>
      </c>
      <c r="O787" s="278">
        <f t="shared" si="1682"/>
        <v>0</v>
      </c>
      <c r="P787" s="278">
        <f t="shared" si="1682"/>
        <v>0</v>
      </c>
      <c r="Q787" s="278">
        <f t="shared" si="1682"/>
        <v>0</v>
      </c>
      <c r="R787" s="278">
        <f t="shared" si="1682"/>
        <v>0</v>
      </c>
      <c r="S787" s="278">
        <f t="shared" si="1682"/>
        <v>0</v>
      </c>
      <c r="T787" s="278">
        <f t="shared" si="1682"/>
        <v>0</v>
      </c>
      <c r="U787" s="278">
        <f t="shared" si="1682"/>
        <v>0</v>
      </c>
      <c r="V787" s="278">
        <f t="shared" si="1682"/>
        <v>0</v>
      </c>
      <c r="W787" s="278">
        <f t="shared" si="1682"/>
        <v>0</v>
      </c>
      <c r="X787" s="278">
        <f t="shared" si="1682"/>
        <v>353333.33333333331</v>
      </c>
      <c r="Y787" s="278">
        <f t="shared" si="1682"/>
        <v>353333.33333333331</v>
      </c>
      <c r="Z787" s="278">
        <f t="shared" si="1682"/>
        <v>353333.33333333331</v>
      </c>
      <c r="AA787" s="278">
        <f t="shared" si="1682"/>
        <v>353333.33333333331</v>
      </c>
      <c r="AB787" s="278">
        <f t="shared" si="1682"/>
        <v>353333.33333333331</v>
      </c>
      <c r="AC787" s="278">
        <f t="shared" si="1682"/>
        <v>353333.33333333331</v>
      </c>
      <c r="AD787" s="278">
        <f t="shared" si="1682"/>
        <v>0</v>
      </c>
      <c r="AE787" s="278">
        <f t="shared" si="1682"/>
        <v>0</v>
      </c>
      <c r="AF787" s="278">
        <f t="shared" si="1682"/>
        <v>0</v>
      </c>
      <c r="AG787" s="278">
        <f t="shared" si="1682"/>
        <v>0</v>
      </c>
      <c r="AH787" s="278">
        <f t="shared" si="1682"/>
        <v>0</v>
      </c>
      <c r="AI787" s="278">
        <f t="shared" si="1682"/>
        <v>0</v>
      </c>
      <c r="AJ787" s="278">
        <f t="shared" si="1682"/>
        <v>0</v>
      </c>
      <c r="AK787" s="278">
        <f t="shared" si="1682"/>
        <v>0</v>
      </c>
      <c r="AL787" s="278">
        <f t="shared" ref="AL787:BQ787" si="1683">IF(AL$17="","",IF($E$782=0,SUM(AL785:AL786),IF(AND(AL$17&gt;=$D787,AL$17&lt;=$E787),$D775/($E787-$D787+1),0)))</f>
        <v>0</v>
      </c>
      <c r="AM787" s="278">
        <f t="shared" si="1683"/>
        <v>0</v>
      </c>
      <c r="AN787" s="278">
        <f t="shared" si="1683"/>
        <v>0</v>
      </c>
      <c r="AO787" s="278">
        <f t="shared" si="1683"/>
        <v>0</v>
      </c>
      <c r="AP787" s="278">
        <f t="shared" si="1683"/>
        <v>0</v>
      </c>
      <c r="AQ787" s="278">
        <f t="shared" si="1683"/>
        <v>0</v>
      </c>
      <c r="AR787" s="278">
        <f t="shared" si="1683"/>
        <v>0</v>
      </c>
      <c r="AS787" s="278">
        <f t="shared" si="1683"/>
        <v>0</v>
      </c>
      <c r="AT787" s="278">
        <f t="shared" si="1683"/>
        <v>0</v>
      </c>
      <c r="AU787" s="278">
        <f t="shared" si="1683"/>
        <v>0</v>
      </c>
      <c r="AV787" s="278">
        <f t="shared" si="1683"/>
        <v>0</v>
      </c>
      <c r="AW787" s="278">
        <f t="shared" si="1683"/>
        <v>0</v>
      </c>
      <c r="AX787" s="278">
        <f t="shared" si="1683"/>
        <v>0</v>
      </c>
      <c r="AY787" s="278">
        <f t="shared" si="1683"/>
        <v>0</v>
      </c>
      <c r="AZ787" s="278">
        <f t="shared" si="1683"/>
        <v>0</v>
      </c>
      <c r="BA787" s="278">
        <f t="shared" si="1683"/>
        <v>0</v>
      </c>
      <c r="BB787" s="278">
        <f t="shared" si="1683"/>
        <v>0</v>
      </c>
      <c r="BC787" s="278">
        <f t="shared" si="1683"/>
        <v>0</v>
      </c>
      <c r="BD787" s="278">
        <f t="shared" si="1683"/>
        <v>0</v>
      </c>
      <c r="BE787" s="278">
        <f t="shared" si="1683"/>
        <v>0</v>
      </c>
      <c r="BF787" s="278">
        <f t="shared" si="1683"/>
        <v>0</v>
      </c>
      <c r="BG787" s="278">
        <f t="shared" si="1683"/>
        <v>0</v>
      </c>
      <c r="BH787" s="278">
        <f t="shared" si="1683"/>
        <v>0</v>
      </c>
      <c r="BI787" s="278">
        <f t="shared" si="1683"/>
        <v>0</v>
      </c>
      <c r="BJ787" s="278">
        <f t="shared" si="1683"/>
        <v>0</v>
      </c>
      <c r="BK787" s="278">
        <f t="shared" si="1683"/>
        <v>0</v>
      </c>
      <c r="BL787" s="278">
        <f t="shared" si="1683"/>
        <v>0</v>
      </c>
      <c r="BM787" s="278">
        <f t="shared" si="1683"/>
        <v>0</v>
      </c>
      <c r="BN787" s="278">
        <f t="shared" si="1683"/>
        <v>0</v>
      </c>
      <c r="BO787" s="278" t="str">
        <f t="shared" si="1683"/>
        <v/>
      </c>
      <c r="BP787" s="278" t="str">
        <f t="shared" si="1683"/>
        <v/>
      </c>
      <c r="BQ787" s="278" t="str">
        <f t="shared" si="1683"/>
        <v/>
      </c>
      <c r="BR787" s="278" t="str">
        <f t="shared" ref="BR787:CA787" si="1684">IF(BR$17="","",IF($E$782=0,SUM(BR785:BR786),IF(AND(BR$17&gt;=$D787,BR$17&lt;=$E787),$D775/($E787-$D787+1),0)))</f>
        <v/>
      </c>
      <c r="BS787" s="278" t="str">
        <f t="shared" si="1684"/>
        <v/>
      </c>
      <c r="BT787" s="278" t="str">
        <f t="shared" si="1684"/>
        <v/>
      </c>
      <c r="BU787" s="278" t="str">
        <f t="shared" si="1684"/>
        <v/>
      </c>
      <c r="BV787" s="278" t="str">
        <f t="shared" si="1684"/>
        <v/>
      </c>
      <c r="BW787" s="278" t="str">
        <f t="shared" si="1684"/>
        <v/>
      </c>
      <c r="BX787" s="278" t="str">
        <f t="shared" si="1684"/>
        <v/>
      </c>
      <c r="BY787" s="278" t="str">
        <f t="shared" si="1684"/>
        <v/>
      </c>
      <c r="BZ787" s="278" t="str">
        <f t="shared" si="1684"/>
        <v/>
      </c>
      <c r="CA787" s="278" t="str">
        <f t="shared" si="1684"/>
        <v/>
      </c>
      <c r="CB787" s="278" t="str">
        <f t="shared" ref="CB787:DN787" si="1685">IF(CB$17="","",IF($E$782=0,SUM(CB785:CB786),IF(AND(CB$17&gt;=$D787,CB$17&lt;=$E787),$D775/($E787-$D787+1),0)))</f>
        <v/>
      </c>
      <c r="CC787" s="278" t="str">
        <f t="shared" si="1685"/>
        <v/>
      </c>
      <c r="CD787" s="278" t="str">
        <f t="shared" si="1685"/>
        <v/>
      </c>
      <c r="CE787" s="278" t="str">
        <f t="shared" si="1685"/>
        <v/>
      </c>
      <c r="CF787" s="278" t="str">
        <f t="shared" si="1685"/>
        <v/>
      </c>
      <c r="CG787" s="278" t="str">
        <f t="shared" si="1685"/>
        <v/>
      </c>
      <c r="CH787" s="278" t="str">
        <f t="shared" si="1685"/>
        <v/>
      </c>
      <c r="CI787" s="278" t="str">
        <f t="shared" si="1685"/>
        <v/>
      </c>
      <c r="CJ787" s="278" t="str">
        <f t="shared" si="1685"/>
        <v/>
      </c>
      <c r="CK787" s="278" t="str">
        <f t="shared" si="1685"/>
        <v/>
      </c>
      <c r="CL787" s="278" t="str">
        <f t="shared" si="1685"/>
        <v/>
      </c>
      <c r="CM787" s="278" t="str">
        <f t="shared" si="1685"/>
        <v/>
      </c>
      <c r="CN787" s="278" t="str">
        <f t="shared" si="1685"/>
        <v/>
      </c>
      <c r="CO787" s="278" t="str">
        <f t="shared" si="1685"/>
        <v/>
      </c>
      <c r="CP787" s="278" t="str">
        <f t="shared" si="1685"/>
        <v/>
      </c>
      <c r="CQ787" s="278" t="str">
        <f t="shared" si="1685"/>
        <v/>
      </c>
      <c r="CR787" s="278" t="str">
        <f t="shared" si="1685"/>
        <v/>
      </c>
      <c r="CS787" s="278" t="str">
        <f t="shared" si="1685"/>
        <v/>
      </c>
      <c r="CT787" s="278" t="str">
        <f t="shared" si="1685"/>
        <v/>
      </c>
      <c r="CU787" s="278" t="str">
        <f t="shared" si="1685"/>
        <v/>
      </c>
      <c r="CV787" s="278" t="str">
        <f t="shared" si="1685"/>
        <v/>
      </c>
      <c r="CW787" s="278" t="str">
        <f t="shared" si="1685"/>
        <v/>
      </c>
      <c r="CX787" s="278" t="str">
        <f t="shared" si="1685"/>
        <v/>
      </c>
      <c r="CY787" s="278" t="str">
        <f t="shared" si="1685"/>
        <v/>
      </c>
      <c r="CZ787" s="278" t="str">
        <f t="shared" si="1685"/>
        <v/>
      </c>
      <c r="DA787" s="278" t="str">
        <f t="shared" si="1685"/>
        <v/>
      </c>
      <c r="DB787" s="278" t="str">
        <f t="shared" si="1685"/>
        <v/>
      </c>
      <c r="DC787" s="278" t="str">
        <f t="shared" si="1685"/>
        <v/>
      </c>
      <c r="DD787" s="278" t="str">
        <f t="shared" si="1685"/>
        <v/>
      </c>
      <c r="DE787" s="278" t="str">
        <f t="shared" si="1685"/>
        <v/>
      </c>
      <c r="DF787" s="278" t="str">
        <f t="shared" si="1685"/>
        <v/>
      </c>
      <c r="DG787" s="278" t="str">
        <f t="shared" si="1685"/>
        <v/>
      </c>
      <c r="DH787" s="278" t="str">
        <f t="shared" si="1685"/>
        <v/>
      </c>
      <c r="DI787" s="278" t="str">
        <f t="shared" si="1685"/>
        <v/>
      </c>
      <c r="DJ787" s="278" t="str">
        <f t="shared" si="1685"/>
        <v/>
      </c>
      <c r="DK787" s="278" t="str">
        <f t="shared" si="1685"/>
        <v/>
      </c>
      <c r="DL787" s="278" t="str">
        <f t="shared" si="1685"/>
        <v/>
      </c>
      <c r="DM787" s="278" t="str">
        <f t="shared" si="1685"/>
        <v/>
      </c>
      <c r="DN787" s="278" t="str">
        <f t="shared" si="1685"/>
        <v/>
      </c>
      <c r="DO787" s="56">
        <f>SUM(F787:DN787)</f>
        <v>2120000</v>
      </c>
      <c r="DP787" s="50" t="s">
        <v>172</v>
      </c>
    </row>
    <row r="788" spans="3:120" s="29" customFormat="1" ht="15" customHeight="1">
      <c r="D788" s="289"/>
      <c r="E788" s="28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39"/>
      <c r="CS788" s="39"/>
      <c r="CT788" s="39"/>
      <c r="CU788" s="39"/>
      <c r="CV788" s="39"/>
      <c r="CW788" s="39"/>
      <c r="CX788" s="39"/>
      <c r="CY788" s="39"/>
      <c r="CZ788" s="39"/>
      <c r="DA788" s="39"/>
      <c r="DB788" s="39"/>
      <c r="DC788" s="39"/>
      <c r="DD788" s="39"/>
      <c r="DE788" s="39"/>
      <c r="DF788" s="39"/>
      <c r="DG788" s="39"/>
      <c r="DH788" s="39"/>
      <c r="DI788" s="39"/>
      <c r="DJ788" s="39"/>
      <c r="DK788" s="39"/>
      <c r="DL788" s="39"/>
      <c r="DM788" s="39"/>
      <c r="DN788" s="39"/>
      <c r="DO788" s="56"/>
      <c r="DP788" s="50" t="s">
        <v>172</v>
      </c>
    </row>
    <row r="789" spans="3:120" s="29" customFormat="1" ht="15" customHeight="1">
      <c r="D789" s="289"/>
      <c r="E789" s="28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39"/>
      <c r="CS789" s="39"/>
      <c r="CT789" s="39"/>
      <c r="CU789" s="39"/>
      <c r="CV789" s="39"/>
      <c r="CW789" s="39"/>
      <c r="CX789" s="39"/>
      <c r="CY789" s="39"/>
      <c r="CZ789" s="39"/>
      <c r="DA789" s="39"/>
      <c r="DB789" s="39"/>
      <c r="DC789" s="39"/>
      <c r="DD789" s="39"/>
      <c r="DE789" s="39"/>
      <c r="DF789" s="39"/>
      <c r="DG789" s="39"/>
      <c r="DH789" s="39"/>
      <c r="DI789" s="39"/>
      <c r="DJ789" s="39"/>
      <c r="DK789" s="39"/>
      <c r="DL789" s="39"/>
      <c r="DM789" s="39"/>
      <c r="DN789" s="39"/>
      <c r="DO789" s="56"/>
      <c r="DP789" s="50" t="s">
        <v>172</v>
      </c>
    </row>
    <row r="790" spans="3:120" s="29" customFormat="1" ht="15" customHeight="1">
      <c r="C790" s="161" t="str">
        <f>C792</f>
        <v>Contingency</v>
      </c>
      <c r="D790" s="161"/>
      <c r="E790" s="161"/>
      <c r="F790" s="161"/>
      <c r="G790" s="161"/>
      <c r="H790" s="161"/>
      <c r="I790" s="161"/>
      <c r="J790" s="161"/>
      <c r="K790" s="161"/>
      <c r="L790" s="161"/>
      <c r="M790" s="161"/>
      <c r="N790" s="161"/>
      <c r="O790" s="161"/>
      <c r="P790" s="161"/>
      <c r="Q790" s="161"/>
      <c r="R790" s="161"/>
      <c r="S790" s="161"/>
      <c r="T790" s="161"/>
      <c r="U790" s="161"/>
      <c r="V790" s="161"/>
      <c r="W790" s="161"/>
      <c r="X790" s="161"/>
      <c r="Y790" s="161"/>
      <c r="Z790" s="161"/>
      <c r="AA790" s="161"/>
      <c r="AB790" s="161"/>
      <c r="AC790" s="161"/>
      <c r="AD790" s="161"/>
      <c r="AE790" s="161"/>
      <c r="AF790" s="161"/>
      <c r="AG790" s="161"/>
      <c r="AH790" s="161"/>
      <c r="AI790" s="161"/>
      <c r="AJ790" s="161"/>
      <c r="AK790" s="161"/>
      <c r="AL790" s="161"/>
      <c r="AM790" s="161"/>
      <c r="AN790" s="161"/>
      <c r="AO790" s="161"/>
      <c r="AP790" s="161"/>
      <c r="AQ790" s="161"/>
      <c r="AR790" s="161"/>
      <c r="AS790" s="161"/>
      <c r="AT790" s="161"/>
      <c r="AU790" s="161"/>
      <c r="AV790" s="161"/>
      <c r="AW790" s="161"/>
      <c r="AX790" s="161"/>
      <c r="AY790" s="161"/>
      <c r="AZ790" s="161"/>
      <c r="BA790" s="161"/>
      <c r="BB790" s="161"/>
      <c r="BC790" s="161"/>
      <c r="BD790" s="161"/>
      <c r="BE790" s="161"/>
      <c r="BF790" s="161"/>
      <c r="BG790" s="161"/>
      <c r="BH790" s="161"/>
      <c r="BI790" s="161"/>
      <c r="BJ790" s="161"/>
      <c r="BK790" s="161"/>
      <c r="BL790" s="161"/>
      <c r="BM790" s="161"/>
      <c r="BN790" s="161"/>
      <c r="BO790" s="161"/>
      <c r="BP790" s="161"/>
      <c r="BQ790" s="161"/>
      <c r="BR790" s="161"/>
      <c r="BS790" s="161"/>
      <c r="BT790" s="161"/>
      <c r="BU790" s="161"/>
      <c r="BV790" s="161"/>
      <c r="BW790" s="161"/>
      <c r="BX790" s="161"/>
      <c r="BY790" s="161"/>
      <c r="BZ790" s="161"/>
      <c r="CA790" s="161"/>
      <c r="CB790" s="161"/>
      <c r="CC790" s="161"/>
      <c r="CD790" s="161"/>
      <c r="CE790" s="161"/>
      <c r="CF790" s="161"/>
      <c r="CG790" s="161"/>
      <c r="CH790" s="161"/>
      <c r="CI790" s="161"/>
      <c r="CJ790" s="161"/>
      <c r="CK790" s="161"/>
      <c r="CL790" s="161"/>
      <c r="CM790" s="161"/>
      <c r="CN790" s="161"/>
      <c r="CO790" s="161"/>
      <c r="CP790" s="161"/>
      <c r="CQ790" s="161"/>
      <c r="CR790" s="161"/>
      <c r="CS790" s="161"/>
      <c r="CT790" s="161"/>
      <c r="CU790" s="161"/>
      <c r="CV790" s="161"/>
      <c r="CW790" s="161"/>
      <c r="CX790" s="161"/>
      <c r="CY790" s="161"/>
      <c r="CZ790" s="161"/>
      <c r="DA790" s="161"/>
      <c r="DB790" s="161"/>
      <c r="DC790" s="161"/>
      <c r="DD790" s="161"/>
      <c r="DE790" s="161"/>
      <c r="DF790" s="161"/>
      <c r="DG790" s="161"/>
      <c r="DH790" s="161"/>
      <c r="DI790" s="161"/>
      <c r="DJ790" s="161"/>
      <c r="DK790" s="161"/>
      <c r="DL790" s="161"/>
      <c r="DM790" s="161"/>
      <c r="DN790" s="161"/>
      <c r="DO790" s="161"/>
      <c r="DP790" s="50" t="s">
        <v>172</v>
      </c>
    </row>
    <row r="791" spans="3:120" s="29" customFormat="1" ht="15" customHeight="1">
      <c r="D791" s="289"/>
      <c r="E791" s="28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  <c r="BX791" s="39"/>
      <c r="BY791" s="39"/>
      <c r="BZ791" s="39"/>
      <c r="CA791" s="39"/>
      <c r="CB791" s="39"/>
      <c r="CC791" s="39"/>
      <c r="CD791" s="39"/>
      <c r="CE791" s="39"/>
      <c r="CF791" s="39"/>
      <c r="CG791" s="39"/>
      <c r="CH791" s="39"/>
      <c r="CI791" s="39"/>
      <c r="CJ791" s="39"/>
      <c r="CK791" s="39"/>
      <c r="CL791" s="39"/>
      <c r="CM791" s="39"/>
      <c r="CN791" s="39"/>
      <c r="CO791" s="39"/>
      <c r="CP791" s="39"/>
      <c r="CQ791" s="39"/>
      <c r="CR791" s="39"/>
      <c r="CS791" s="39"/>
      <c r="CT791" s="39"/>
      <c r="CU791" s="39"/>
      <c r="CV791" s="39"/>
      <c r="CW791" s="39"/>
      <c r="CX791" s="39"/>
      <c r="CY791" s="39"/>
      <c r="CZ791" s="39"/>
      <c r="DA791" s="39"/>
      <c r="DB791" s="39"/>
      <c r="DC791" s="39"/>
      <c r="DD791" s="39"/>
      <c r="DE791" s="39"/>
      <c r="DF791" s="39"/>
      <c r="DG791" s="39"/>
      <c r="DH791" s="39"/>
      <c r="DI791" s="39"/>
      <c r="DJ791" s="39"/>
      <c r="DK791" s="39"/>
      <c r="DL791" s="39"/>
      <c r="DM791" s="39"/>
      <c r="DN791" s="39"/>
      <c r="DO791" s="56"/>
      <c r="DP791" s="50" t="s">
        <v>172</v>
      </c>
    </row>
    <row r="792" spans="3:120" s="29" customFormat="1" ht="15" customHeight="1">
      <c r="C792" s="326" t="s">
        <v>18</v>
      </c>
      <c r="D792" s="249" t="s">
        <v>296</v>
      </c>
      <c r="E792" s="249" t="s">
        <v>303</v>
      </c>
      <c r="F792" s="249" t="s">
        <v>295</v>
      </c>
      <c r="G792" s="249" t="s">
        <v>294</v>
      </c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  <c r="BX792" s="39"/>
      <c r="BY792" s="39"/>
      <c r="BZ792" s="39"/>
      <c r="CA792" s="39"/>
      <c r="CB792" s="39"/>
      <c r="CC792" s="39"/>
      <c r="CD792" s="39"/>
      <c r="CE792" s="39"/>
      <c r="CF792" s="39"/>
      <c r="CG792" s="39"/>
      <c r="CH792" s="39"/>
      <c r="CI792" s="39"/>
      <c r="CJ792" s="39"/>
      <c r="CK792" s="39"/>
      <c r="CL792" s="39"/>
      <c r="CM792" s="39"/>
      <c r="CN792" s="39"/>
      <c r="CO792" s="39"/>
      <c r="CP792" s="39"/>
      <c r="CQ792" s="39"/>
      <c r="CR792" s="39"/>
      <c r="CS792" s="39"/>
      <c r="CT792" s="39"/>
      <c r="CU792" s="39"/>
      <c r="CV792" s="39"/>
      <c r="CW792" s="39"/>
      <c r="CX792" s="39"/>
      <c r="CY792" s="39"/>
      <c r="CZ792" s="39"/>
      <c r="DA792" s="39"/>
      <c r="DB792" s="39"/>
      <c r="DC792" s="39"/>
      <c r="DD792" s="39"/>
      <c r="DE792" s="39"/>
      <c r="DF792" s="39"/>
      <c r="DG792" s="39"/>
      <c r="DH792" s="39"/>
      <c r="DI792" s="39"/>
      <c r="DJ792" s="39"/>
      <c r="DK792" s="39"/>
      <c r="DL792" s="39"/>
      <c r="DM792" s="39"/>
      <c r="DN792" s="39"/>
      <c r="DO792" s="56"/>
      <c r="DP792" s="50" t="s">
        <v>172</v>
      </c>
    </row>
    <row r="793" spans="3:120" s="29" customFormat="1" ht="15" customHeight="1">
      <c r="C793" s="34" t="str">
        <f>C792&amp;" Cost"</f>
        <v>Contingency Cost</v>
      </c>
      <c r="D793" s="334">
        <f>D794*SUM(D775,D757,D739,D721,D702,D682,D663,D644,D625,D606)</f>
        <v>1415100</v>
      </c>
      <c r="E793" s="235"/>
      <c r="F793" s="118">
        <f>F794*SUM(F775,F757,F739,F721,F702,F682,F663,F644,F625,F606)</f>
        <v>1415100</v>
      </c>
      <c r="G793" s="118">
        <f>G794*SUM(G775,G757,G739,G721,G702,G682,G663,G644,G625,G606)</f>
        <v>0</v>
      </c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  <c r="BX793" s="39"/>
      <c r="BY793" s="39"/>
      <c r="BZ793" s="39"/>
      <c r="CA793" s="39"/>
      <c r="CB793" s="39"/>
      <c r="CC793" s="39"/>
      <c r="CD793" s="39"/>
      <c r="CE793" s="39"/>
      <c r="CF793" s="39"/>
      <c r="CG793" s="39"/>
      <c r="CH793" s="39"/>
      <c r="CI793" s="39"/>
      <c r="CJ793" s="39"/>
      <c r="CK793" s="39"/>
      <c r="CL793" s="39"/>
      <c r="CM793" s="39"/>
      <c r="CN793" s="39"/>
      <c r="CO793" s="39"/>
      <c r="CP793" s="39"/>
      <c r="CQ793" s="39"/>
      <c r="CR793" s="39"/>
      <c r="CS793" s="39"/>
      <c r="CT793" s="39"/>
      <c r="CU793" s="39"/>
      <c r="CV793" s="39"/>
      <c r="CW793" s="39"/>
      <c r="CX793" s="39"/>
      <c r="CY793" s="39"/>
      <c r="CZ793" s="39"/>
      <c r="DA793" s="39"/>
      <c r="DB793" s="39"/>
      <c r="DC793" s="39"/>
      <c r="DD793" s="39"/>
      <c r="DE793" s="39"/>
      <c r="DF793" s="39"/>
      <c r="DG793" s="39"/>
      <c r="DH793" s="39"/>
      <c r="DI793" s="39"/>
      <c r="DJ793" s="39"/>
      <c r="DK793" s="39"/>
      <c r="DL793" s="39"/>
      <c r="DM793" s="39"/>
      <c r="DN793" s="39"/>
      <c r="DO793" s="56"/>
      <c r="DP793" s="50" t="s">
        <v>172</v>
      </c>
    </row>
    <row r="794" spans="3:120" s="29" customFormat="1" ht="15" customHeight="1">
      <c r="C794" s="34" t="s">
        <v>366</v>
      </c>
      <c r="D794" s="335">
        <f>IF(C$76="","",IF(E794="",G794+F794,E794))</f>
        <v>0.03</v>
      </c>
      <c r="E794" s="325"/>
      <c r="F794" s="78">
        <v>0.03</v>
      </c>
      <c r="G794" s="78">
        <v>0</v>
      </c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  <c r="BX794" s="39"/>
      <c r="BY794" s="39"/>
      <c r="BZ794" s="39"/>
      <c r="CA794" s="39"/>
      <c r="CB794" s="39"/>
      <c r="CC794" s="39"/>
      <c r="CD794" s="39"/>
      <c r="CE794" s="39"/>
      <c r="CF794" s="39"/>
      <c r="CG794" s="39"/>
      <c r="CH794" s="39"/>
      <c r="CI794" s="39"/>
      <c r="CJ794" s="39"/>
      <c r="CK794" s="39"/>
      <c r="CL794" s="39"/>
      <c r="CM794" s="39"/>
      <c r="CN794" s="39"/>
      <c r="CO794" s="39"/>
      <c r="CP794" s="39"/>
      <c r="CQ794" s="39"/>
      <c r="CR794" s="39"/>
      <c r="CS794" s="39"/>
      <c r="CT794" s="39"/>
      <c r="CU794" s="39"/>
      <c r="CV794" s="39"/>
      <c r="CW794" s="39"/>
      <c r="CX794" s="39"/>
      <c r="CY794" s="39"/>
      <c r="CZ794" s="39"/>
      <c r="DA794" s="39"/>
      <c r="DB794" s="39"/>
      <c r="DC794" s="39"/>
      <c r="DD794" s="39"/>
      <c r="DE794" s="39"/>
      <c r="DF794" s="39"/>
      <c r="DG794" s="39"/>
      <c r="DH794" s="39"/>
      <c r="DI794" s="39"/>
      <c r="DJ794" s="39"/>
      <c r="DK794" s="39"/>
      <c r="DL794" s="39"/>
      <c r="DM794" s="39"/>
      <c r="DN794" s="39"/>
      <c r="DO794" s="56"/>
      <c r="DP794" s="50" t="s">
        <v>172</v>
      </c>
    </row>
    <row r="795" spans="3:120" s="29" customFormat="1" ht="15" customHeight="1">
      <c r="C795" s="207"/>
      <c r="F795" s="302"/>
      <c r="G795" s="302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  <c r="BX795" s="39"/>
      <c r="BY795" s="39"/>
      <c r="BZ795" s="39"/>
      <c r="CA795" s="39"/>
      <c r="CB795" s="39"/>
      <c r="CC795" s="39"/>
      <c r="CD795" s="39"/>
      <c r="CE795" s="39"/>
      <c r="CF795" s="39"/>
      <c r="CG795" s="39"/>
      <c r="CH795" s="39"/>
      <c r="CI795" s="39"/>
      <c r="CJ795" s="39"/>
      <c r="CK795" s="39"/>
      <c r="CL795" s="39"/>
      <c r="CM795" s="39"/>
      <c r="CN795" s="39"/>
      <c r="CO795" s="39"/>
      <c r="CP795" s="39"/>
      <c r="CQ795" s="39"/>
      <c r="CR795" s="39"/>
      <c r="CS795" s="39"/>
      <c r="CT795" s="39"/>
      <c r="CU795" s="39"/>
      <c r="CV795" s="39"/>
      <c r="CW795" s="39"/>
      <c r="CX795" s="39"/>
      <c r="CY795" s="39"/>
      <c r="CZ795" s="39"/>
      <c r="DA795" s="39"/>
      <c r="DB795" s="39"/>
      <c r="DC795" s="39"/>
      <c r="DD795" s="39"/>
      <c r="DE795" s="39"/>
      <c r="DF795" s="39"/>
      <c r="DG795" s="39"/>
      <c r="DH795" s="39"/>
      <c r="DI795" s="39"/>
      <c r="DJ795" s="39"/>
      <c r="DK795" s="39"/>
      <c r="DL795" s="39"/>
      <c r="DM795" s="39"/>
      <c r="DN795" s="39"/>
      <c r="DO795" s="56"/>
      <c r="DP795" s="50" t="s">
        <v>172</v>
      </c>
    </row>
    <row r="796" spans="3:120" s="29" customFormat="1" ht="15" customHeight="1">
      <c r="C796" s="34" t="str">
        <f>C792&amp;" Start Period"</f>
        <v>Contingency Start Period</v>
      </c>
      <c r="D796" s="233">
        <f>MIN(F796:G796)</f>
        <v>4</v>
      </c>
      <c r="F796" s="282">
        <v>4</v>
      </c>
      <c r="G796" s="282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  <c r="CG796" s="39"/>
      <c r="CH796" s="39"/>
      <c r="CI796" s="39"/>
      <c r="CJ796" s="39"/>
      <c r="CK796" s="39"/>
      <c r="CL796" s="39"/>
      <c r="CM796" s="39"/>
      <c r="CN796" s="39"/>
      <c r="CO796" s="39"/>
      <c r="CP796" s="39"/>
      <c r="CQ796" s="39"/>
      <c r="CR796" s="39"/>
      <c r="CS796" s="39"/>
      <c r="CT796" s="39"/>
      <c r="CU796" s="39"/>
      <c r="CV796" s="39"/>
      <c r="CW796" s="39"/>
      <c r="CX796" s="39"/>
      <c r="CY796" s="39"/>
      <c r="CZ796" s="39"/>
      <c r="DA796" s="39"/>
      <c r="DB796" s="39"/>
      <c r="DC796" s="39"/>
      <c r="DD796" s="39"/>
      <c r="DE796" s="39"/>
      <c r="DF796" s="39"/>
      <c r="DG796" s="39"/>
      <c r="DH796" s="39"/>
      <c r="DI796" s="39"/>
      <c r="DJ796" s="39"/>
      <c r="DK796" s="39"/>
      <c r="DL796" s="39"/>
      <c r="DM796" s="39"/>
      <c r="DN796" s="39"/>
      <c r="DO796" s="56"/>
      <c r="DP796" s="50" t="s">
        <v>172</v>
      </c>
    </row>
    <row r="797" spans="3:120" s="29" customFormat="1" ht="15" customHeight="1">
      <c r="C797" s="207" t="s">
        <v>13</v>
      </c>
      <c r="D797" s="206">
        <f>IF(D796="","",INDEX($F$16:$DP$17,1,MATCH(D796,$F$17:$DP$17,1)))</f>
        <v>42216</v>
      </c>
      <c r="F797" s="206">
        <f>IF(F796="","",INDEX($F$16:$DP$17,1,MATCH(F796,$F$17:$DP$17,1)))</f>
        <v>42216</v>
      </c>
      <c r="G797" s="206" t="str">
        <f>IF(G796="","",INDEX($F$16:$DP$17,1,MATCH(G796,$F$17:$DP$17,1)))</f>
        <v/>
      </c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  <c r="CG797" s="39"/>
      <c r="CH797" s="39"/>
      <c r="CI797" s="39"/>
      <c r="CJ797" s="39"/>
      <c r="CK797" s="39"/>
      <c r="CL797" s="39"/>
      <c r="CM797" s="39"/>
      <c r="CN797" s="39"/>
      <c r="CO797" s="39"/>
      <c r="CP797" s="39"/>
      <c r="CQ797" s="39"/>
      <c r="CR797" s="39"/>
      <c r="CS797" s="39"/>
      <c r="CT797" s="39"/>
      <c r="CU797" s="39"/>
      <c r="CV797" s="39"/>
      <c r="CW797" s="39"/>
      <c r="CX797" s="39"/>
      <c r="CY797" s="39"/>
      <c r="CZ797" s="39"/>
      <c r="DA797" s="39"/>
      <c r="DB797" s="39"/>
      <c r="DC797" s="39"/>
      <c r="DD797" s="39"/>
      <c r="DE797" s="39"/>
      <c r="DF797" s="39"/>
      <c r="DG797" s="39"/>
      <c r="DH797" s="39"/>
      <c r="DI797" s="39"/>
      <c r="DJ797" s="39"/>
      <c r="DK797" s="39"/>
      <c r="DL797" s="39"/>
      <c r="DM797" s="39"/>
      <c r="DN797" s="39"/>
      <c r="DO797" s="56"/>
      <c r="DP797" s="50" t="s">
        <v>172</v>
      </c>
    </row>
    <row r="798" spans="3:120" s="29" customFormat="1" ht="15" customHeight="1">
      <c r="C798" s="34" t="str">
        <f>C792&amp;" End Period"</f>
        <v>Contingency End Period</v>
      </c>
      <c r="D798" s="233">
        <f>MAX(F798:G798)</f>
        <v>21</v>
      </c>
      <c r="F798" s="282">
        <v>21</v>
      </c>
      <c r="G798" s="282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39"/>
      <c r="CJ798" s="39"/>
      <c r="CK798" s="39"/>
      <c r="CL798" s="39"/>
      <c r="CM798" s="39"/>
      <c r="CN798" s="39"/>
      <c r="CO798" s="39"/>
      <c r="CP798" s="39"/>
      <c r="CQ798" s="39"/>
      <c r="CR798" s="39"/>
      <c r="CS798" s="39"/>
      <c r="CT798" s="39"/>
      <c r="CU798" s="39"/>
      <c r="CV798" s="39"/>
      <c r="CW798" s="39"/>
      <c r="CX798" s="39"/>
      <c r="CY798" s="39"/>
      <c r="CZ798" s="39"/>
      <c r="DA798" s="39"/>
      <c r="DB798" s="39"/>
      <c r="DC798" s="39"/>
      <c r="DD798" s="39"/>
      <c r="DE798" s="39"/>
      <c r="DF798" s="39"/>
      <c r="DG798" s="39"/>
      <c r="DH798" s="39"/>
      <c r="DI798" s="39"/>
      <c r="DJ798" s="39"/>
      <c r="DK798" s="39"/>
      <c r="DL798" s="39"/>
      <c r="DM798" s="39"/>
      <c r="DN798" s="39"/>
      <c r="DO798" s="56"/>
      <c r="DP798" s="50" t="s">
        <v>172</v>
      </c>
    </row>
    <row r="799" spans="3:120" s="29" customFormat="1" ht="15" customHeight="1">
      <c r="C799" s="207" t="s">
        <v>13</v>
      </c>
      <c r="D799" s="206">
        <f>IF(D798="","",INDEX($F$16:$DP$17,1,MATCH(D798,$F$17:$DP$17,1)))</f>
        <v>42735</v>
      </c>
      <c r="F799" s="206">
        <f>IF(F798="","",INDEX($F$16:$DP$17,1,MATCH(F798,$F$17:$DP$17,1)))</f>
        <v>42735</v>
      </c>
      <c r="G799" s="206" t="str">
        <f>IF(G798="","",INDEX($F$16:$DP$17,1,MATCH(G798,$F$17:$DP$17,1)))</f>
        <v/>
      </c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  <c r="CG799" s="39"/>
      <c r="CH799" s="39"/>
      <c r="CI799" s="39"/>
      <c r="CJ799" s="39"/>
      <c r="CK799" s="39"/>
      <c r="CL799" s="39"/>
      <c r="CM799" s="39"/>
      <c r="CN799" s="39"/>
      <c r="CO799" s="39"/>
      <c r="CP799" s="39"/>
      <c r="CQ799" s="39"/>
      <c r="CR799" s="39"/>
      <c r="CS799" s="39"/>
      <c r="CT799" s="39"/>
      <c r="CU799" s="39"/>
      <c r="CV799" s="39"/>
      <c r="CW799" s="39"/>
      <c r="CX799" s="39"/>
      <c r="CY799" s="39"/>
      <c r="CZ799" s="39"/>
      <c r="DA799" s="39"/>
      <c r="DB799" s="39"/>
      <c r="DC799" s="39"/>
      <c r="DD799" s="39"/>
      <c r="DE799" s="39"/>
      <c r="DF799" s="39"/>
      <c r="DG799" s="39"/>
      <c r="DH799" s="39"/>
      <c r="DI799" s="39"/>
      <c r="DJ799" s="39"/>
      <c r="DK799" s="39"/>
      <c r="DL799" s="39"/>
      <c r="DM799" s="39"/>
      <c r="DN799" s="39"/>
      <c r="DO799" s="56"/>
      <c r="DP799" s="50" t="s">
        <v>172</v>
      </c>
    </row>
    <row r="800" spans="3:120" s="29" customFormat="1" ht="15" customHeight="1">
      <c r="D800" s="242"/>
      <c r="E800" s="243"/>
      <c r="F800" s="242"/>
      <c r="G800" s="18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  <c r="CE800" s="39"/>
      <c r="CF800" s="39"/>
      <c r="CG800" s="39"/>
      <c r="CH800" s="39"/>
      <c r="CI800" s="39"/>
      <c r="CJ800" s="39"/>
      <c r="CK800" s="39"/>
      <c r="CL800" s="39"/>
      <c r="CM800" s="39"/>
      <c r="CN800" s="39"/>
      <c r="CO800" s="39"/>
      <c r="CP800" s="39"/>
      <c r="CQ800" s="39"/>
      <c r="CR800" s="39"/>
      <c r="CS800" s="39"/>
      <c r="CT800" s="39"/>
      <c r="CU800" s="39"/>
      <c r="CV800" s="39"/>
      <c r="CW800" s="39"/>
      <c r="CX800" s="39"/>
      <c r="CY800" s="39"/>
      <c r="CZ800" s="39"/>
      <c r="DA800" s="39"/>
      <c r="DB800" s="39"/>
      <c r="DC800" s="39"/>
      <c r="DD800" s="39"/>
      <c r="DE800" s="39"/>
      <c r="DF800" s="39"/>
      <c r="DG800" s="39"/>
      <c r="DH800" s="39"/>
      <c r="DI800" s="39"/>
      <c r="DJ800" s="39"/>
      <c r="DK800" s="39"/>
      <c r="DL800" s="39"/>
      <c r="DM800" s="39"/>
      <c r="DN800" s="39"/>
      <c r="DO800" s="56"/>
      <c r="DP800" s="50" t="s">
        <v>172</v>
      </c>
    </row>
    <row r="801" spans="3:120" s="29" customFormat="1" ht="15" customHeight="1">
      <c r="C801" s="34" t="s">
        <v>300</v>
      </c>
      <c r="D801" s="281" t="s">
        <v>299</v>
      </c>
      <c r="E801" s="280">
        <f>IF(D801=F801,0,1)</f>
        <v>0</v>
      </c>
      <c r="F801" s="279" t="s">
        <v>299</v>
      </c>
      <c r="G801" s="279" t="s">
        <v>298</v>
      </c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  <c r="CE801" s="39"/>
      <c r="CF801" s="39"/>
      <c r="CG801" s="39"/>
      <c r="CH801" s="39"/>
      <c r="CI801" s="39"/>
      <c r="CJ801" s="39"/>
      <c r="CK801" s="39"/>
      <c r="CL801" s="39"/>
      <c r="CM801" s="39"/>
      <c r="CN801" s="39"/>
      <c r="CO801" s="39"/>
      <c r="CP801" s="39"/>
      <c r="CQ801" s="39"/>
      <c r="CR801" s="39"/>
      <c r="CS801" s="39"/>
      <c r="CT801" s="39"/>
      <c r="CU801" s="39"/>
      <c r="CV801" s="39"/>
      <c r="CW801" s="39"/>
      <c r="CX801" s="39"/>
      <c r="CY801" s="39"/>
      <c r="CZ801" s="39"/>
      <c r="DA801" s="39"/>
      <c r="DB801" s="39"/>
      <c r="DC801" s="39"/>
      <c r="DD801" s="39"/>
      <c r="DE801" s="39"/>
      <c r="DF801" s="39"/>
      <c r="DG801" s="39"/>
      <c r="DH801" s="39"/>
      <c r="DI801" s="39"/>
      <c r="DJ801" s="39"/>
      <c r="DK801" s="39"/>
      <c r="DL801" s="39"/>
      <c r="DM801" s="39"/>
      <c r="DN801" s="39"/>
      <c r="DO801" s="56"/>
      <c r="DP801" s="50" t="s">
        <v>172</v>
      </c>
    </row>
    <row r="802" spans="3:120" s="29" customFormat="1" ht="15" customHeight="1">
      <c r="C802" s="34" t="s">
        <v>365</v>
      </c>
      <c r="D802" s="281" t="s">
        <v>309</v>
      </c>
      <c r="E802" s="280">
        <f>IF(D802=F802,0,1)</f>
        <v>1</v>
      </c>
      <c r="F802" s="279" t="s">
        <v>151</v>
      </c>
      <c r="G802" s="279" t="s">
        <v>309</v>
      </c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39"/>
      <c r="CJ802" s="39"/>
      <c r="CK802" s="39"/>
      <c r="CL802" s="39"/>
      <c r="CM802" s="39"/>
      <c r="CN802" s="39"/>
      <c r="CO802" s="39"/>
      <c r="CP802" s="39"/>
      <c r="CQ802" s="39"/>
      <c r="CR802" s="39"/>
      <c r="CS802" s="39"/>
      <c r="CT802" s="39"/>
      <c r="CU802" s="39"/>
      <c r="CV802" s="39"/>
      <c r="CW802" s="39"/>
      <c r="CX802" s="39"/>
      <c r="CY802" s="39"/>
      <c r="CZ802" s="39"/>
      <c r="DA802" s="39"/>
      <c r="DB802" s="39"/>
      <c r="DC802" s="39"/>
      <c r="DD802" s="39"/>
      <c r="DE802" s="39"/>
      <c r="DF802" s="39"/>
      <c r="DG802" s="39"/>
      <c r="DH802" s="39"/>
      <c r="DI802" s="39"/>
      <c r="DJ802" s="39"/>
      <c r="DK802" s="39"/>
      <c r="DL802" s="39"/>
      <c r="DM802" s="39"/>
      <c r="DN802" s="39"/>
      <c r="DO802" s="56"/>
      <c r="DP802" s="50" t="s">
        <v>172</v>
      </c>
    </row>
    <row r="803" spans="3:120" s="29" customFormat="1" ht="15" customHeight="1">
      <c r="C803" s="207"/>
      <c r="D803" s="242"/>
      <c r="E803" s="243"/>
      <c r="F803" s="242"/>
      <c r="G803" s="18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  <c r="CG803" s="39"/>
      <c r="CH803" s="39"/>
      <c r="CI803" s="39"/>
      <c r="CJ803" s="39"/>
      <c r="CK803" s="39"/>
      <c r="CL803" s="39"/>
      <c r="CM803" s="39"/>
      <c r="CN803" s="39"/>
      <c r="CO803" s="39"/>
      <c r="CP803" s="39"/>
      <c r="CQ803" s="39"/>
      <c r="CR803" s="39"/>
      <c r="CS803" s="39"/>
      <c r="CT803" s="39"/>
      <c r="CU803" s="39"/>
      <c r="CV803" s="39"/>
      <c r="CW803" s="39"/>
      <c r="CX803" s="39"/>
      <c r="CY803" s="39"/>
      <c r="CZ803" s="39"/>
      <c r="DA803" s="39"/>
      <c r="DB803" s="39"/>
      <c r="DC803" s="39"/>
      <c r="DD803" s="39"/>
      <c r="DE803" s="39"/>
      <c r="DF803" s="39"/>
      <c r="DG803" s="39"/>
      <c r="DH803" s="39"/>
      <c r="DI803" s="39"/>
      <c r="DJ803" s="39"/>
      <c r="DK803" s="39"/>
      <c r="DL803" s="39"/>
      <c r="DM803" s="39"/>
      <c r="DN803" s="39"/>
      <c r="DO803" s="56"/>
      <c r="DP803" s="50" t="s">
        <v>172</v>
      </c>
    </row>
    <row r="804" spans="3:120" s="29" customFormat="1" ht="15" customHeight="1">
      <c r="C804" s="29" t="str">
        <f>$F792&amp;" "&amp;$C792</f>
        <v>Phase A Contingency</v>
      </c>
      <c r="D804" s="274">
        <f>F796</f>
        <v>4</v>
      </c>
      <c r="E804" s="274">
        <f>F798</f>
        <v>21</v>
      </c>
      <c r="F804" s="121" t="b">
        <f t="shared" ref="F804:AK804" si="1686">IF(F$17="","",IF(AND(F$17&gt;=$D804,F$17&lt;=$E804),$F$793/($E804-$D804+1)))</f>
        <v>0</v>
      </c>
      <c r="G804" s="121" t="b">
        <f t="shared" si="1686"/>
        <v>0</v>
      </c>
      <c r="H804" s="121" t="b">
        <f t="shared" si="1686"/>
        <v>0</v>
      </c>
      <c r="I804" s="121" t="b">
        <f t="shared" si="1686"/>
        <v>0</v>
      </c>
      <c r="J804" s="121">
        <f t="shared" si="1686"/>
        <v>78616.666666666672</v>
      </c>
      <c r="K804" s="121">
        <f t="shared" si="1686"/>
        <v>78616.666666666672</v>
      </c>
      <c r="L804" s="121">
        <f t="shared" si="1686"/>
        <v>78616.666666666672</v>
      </c>
      <c r="M804" s="121">
        <f t="shared" si="1686"/>
        <v>78616.666666666672</v>
      </c>
      <c r="N804" s="121">
        <f t="shared" si="1686"/>
        <v>78616.666666666672</v>
      </c>
      <c r="O804" s="121">
        <f t="shared" si="1686"/>
        <v>78616.666666666672</v>
      </c>
      <c r="P804" s="121">
        <f t="shared" si="1686"/>
        <v>78616.666666666672</v>
      </c>
      <c r="Q804" s="121">
        <f t="shared" si="1686"/>
        <v>78616.666666666672</v>
      </c>
      <c r="R804" s="121">
        <f t="shared" si="1686"/>
        <v>78616.666666666672</v>
      </c>
      <c r="S804" s="121">
        <f t="shared" si="1686"/>
        <v>78616.666666666672</v>
      </c>
      <c r="T804" s="121">
        <f t="shared" si="1686"/>
        <v>78616.666666666672</v>
      </c>
      <c r="U804" s="121">
        <f t="shared" si="1686"/>
        <v>78616.666666666672</v>
      </c>
      <c r="V804" s="121">
        <f t="shared" si="1686"/>
        <v>78616.666666666672</v>
      </c>
      <c r="W804" s="121">
        <f t="shared" si="1686"/>
        <v>78616.666666666672</v>
      </c>
      <c r="X804" s="121">
        <f t="shared" si="1686"/>
        <v>78616.666666666672</v>
      </c>
      <c r="Y804" s="121">
        <f t="shared" si="1686"/>
        <v>78616.666666666672</v>
      </c>
      <c r="Z804" s="121">
        <f t="shared" si="1686"/>
        <v>78616.666666666672</v>
      </c>
      <c r="AA804" s="121">
        <f t="shared" si="1686"/>
        <v>78616.666666666672</v>
      </c>
      <c r="AB804" s="121" t="b">
        <f t="shared" si="1686"/>
        <v>0</v>
      </c>
      <c r="AC804" s="121" t="b">
        <f t="shared" si="1686"/>
        <v>0</v>
      </c>
      <c r="AD804" s="121" t="b">
        <f t="shared" si="1686"/>
        <v>0</v>
      </c>
      <c r="AE804" s="121" t="b">
        <f t="shared" si="1686"/>
        <v>0</v>
      </c>
      <c r="AF804" s="121" t="b">
        <f t="shared" si="1686"/>
        <v>0</v>
      </c>
      <c r="AG804" s="121" t="b">
        <f t="shared" si="1686"/>
        <v>0</v>
      </c>
      <c r="AH804" s="121" t="b">
        <f t="shared" si="1686"/>
        <v>0</v>
      </c>
      <c r="AI804" s="121" t="b">
        <f t="shared" si="1686"/>
        <v>0</v>
      </c>
      <c r="AJ804" s="121" t="b">
        <f t="shared" si="1686"/>
        <v>0</v>
      </c>
      <c r="AK804" s="121" t="b">
        <f t="shared" si="1686"/>
        <v>0</v>
      </c>
      <c r="AL804" s="121" t="b">
        <f t="shared" ref="AL804:BQ804" si="1687">IF(AL$17="","",IF(AND(AL$17&gt;=$D804,AL$17&lt;=$E804),$F$793/($E804-$D804+1)))</f>
        <v>0</v>
      </c>
      <c r="AM804" s="121" t="b">
        <f t="shared" si="1687"/>
        <v>0</v>
      </c>
      <c r="AN804" s="121" t="b">
        <f t="shared" si="1687"/>
        <v>0</v>
      </c>
      <c r="AO804" s="121" t="b">
        <f t="shared" si="1687"/>
        <v>0</v>
      </c>
      <c r="AP804" s="121" t="b">
        <f t="shared" si="1687"/>
        <v>0</v>
      </c>
      <c r="AQ804" s="121" t="b">
        <f t="shared" si="1687"/>
        <v>0</v>
      </c>
      <c r="AR804" s="121" t="b">
        <f t="shared" si="1687"/>
        <v>0</v>
      </c>
      <c r="AS804" s="121" t="b">
        <f t="shared" si="1687"/>
        <v>0</v>
      </c>
      <c r="AT804" s="121" t="b">
        <f t="shared" si="1687"/>
        <v>0</v>
      </c>
      <c r="AU804" s="121" t="b">
        <f t="shared" si="1687"/>
        <v>0</v>
      </c>
      <c r="AV804" s="121" t="b">
        <f t="shared" si="1687"/>
        <v>0</v>
      </c>
      <c r="AW804" s="121" t="b">
        <f t="shared" si="1687"/>
        <v>0</v>
      </c>
      <c r="AX804" s="121" t="b">
        <f t="shared" si="1687"/>
        <v>0</v>
      </c>
      <c r="AY804" s="121" t="b">
        <f t="shared" si="1687"/>
        <v>0</v>
      </c>
      <c r="AZ804" s="121" t="b">
        <f t="shared" si="1687"/>
        <v>0</v>
      </c>
      <c r="BA804" s="121" t="b">
        <f t="shared" si="1687"/>
        <v>0</v>
      </c>
      <c r="BB804" s="121" t="b">
        <f t="shared" si="1687"/>
        <v>0</v>
      </c>
      <c r="BC804" s="121" t="b">
        <f t="shared" si="1687"/>
        <v>0</v>
      </c>
      <c r="BD804" s="121" t="b">
        <f t="shared" si="1687"/>
        <v>0</v>
      </c>
      <c r="BE804" s="121" t="b">
        <f t="shared" si="1687"/>
        <v>0</v>
      </c>
      <c r="BF804" s="121" t="b">
        <f t="shared" si="1687"/>
        <v>0</v>
      </c>
      <c r="BG804" s="121" t="b">
        <f t="shared" si="1687"/>
        <v>0</v>
      </c>
      <c r="BH804" s="121" t="b">
        <f t="shared" si="1687"/>
        <v>0</v>
      </c>
      <c r="BI804" s="121" t="b">
        <f t="shared" si="1687"/>
        <v>0</v>
      </c>
      <c r="BJ804" s="121" t="b">
        <f t="shared" si="1687"/>
        <v>0</v>
      </c>
      <c r="BK804" s="121" t="b">
        <f t="shared" si="1687"/>
        <v>0</v>
      </c>
      <c r="BL804" s="121" t="b">
        <f t="shared" si="1687"/>
        <v>0</v>
      </c>
      <c r="BM804" s="121" t="b">
        <f t="shared" si="1687"/>
        <v>0</v>
      </c>
      <c r="BN804" s="121" t="b">
        <f t="shared" si="1687"/>
        <v>0</v>
      </c>
      <c r="BO804" s="121" t="str">
        <f t="shared" si="1687"/>
        <v/>
      </c>
      <c r="BP804" s="121" t="str">
        <f t="shared" si="1687"/>
        <v/>
      </c>
      <c r="BQ804" s="121" t="str">
        <f t="shared" si="1687"/>
        <v/>
      </c>
      <c r="BR804" s="121" t="str">
        <f t="shared" ref="BR804:DN804" si="1688">IF(BR$17="","",IF(AND(BR$17&gt;=$D804,BR$17&lt;=$E804),$F$793/($E804-$D804+1)))</f>
        <v/>
      </c>
      <c r="BS804" s="121" t="str">
        <f t="shared" si="1688"/>
        <v/>
      </c>
      <c r="BT804" s="121" t="str">
        <f t="shared" si="1688"/>
        <v/>
      </c>
      <c r="BU804" s="121" t="str">
        <f t="shared" si="1688"/>
        <v/>
      </c>
      <c r="BV804" s="121" t="str">
        <f t="shared" si="1688"/>
        <v/>
      </c>
      <c r="BW804" s="121" t="str">
        <f t="shared" si="1688"/>
        <v/>
      </c>
      <c r="BX804" s="121" t="str">
        <f t="shared" si="1688"/>
        <v/>
      </c>
      <c r="BY804" s="121" t="str">
        <f t="shared" si="1688"/>
        <v/>
      </c>
      <c r="BZ804" s="121" t="str">
        <f t="shared" si="1688"/>
        <v/>
      </c>
      <c r="CA804" s="121" t="str">
        <f t="shared" si="1688"/>
        <v/>
      </c>
      <c r="CB804" s="121" t="str">
        <f t="shared" si="1688"/>
        <v/>
      </c>
      <c r="CC804" s="121" t="str">
        <f t="shared" si="1688"/>
        <v/>
      </c>
      <c r="CD804" s="121" t="str">
        <f t="shared" si="1688"/>
        <v/>
      </c>
      <c r="CE804" s="121" t="str">
        <f t="shared" si="1688"/>
        <v/>
      </c>
      <c r="CF804" s="121" t="str">
        <f t="shared" si="1688"/>
        <v/>
      </c>
      <c r="CG804" s="121" t="str">
        <f t="shared" si="1688"/>
        <v/>
      </c>
      <c r="CH804" s="121" t="str">
        <f t="shared" si="1688"/>
        <v/>
      </c>
      <c r="CI804" s="121" t="str">
        <f t="shared" si="1688"/>
        <v/>
      </c>
      <c r="CJ804" s="121" t="str">
        <f t="shared" si="1688"/>
        <v/>
      </c>
      <c r="CK804" s="121" t="str">
        <f t="shared" si="1688"/>
        <v/>
      </c>
      <c r="CL804" s="121" t="str">
        <f t="shared" si="1688"/>
        <v/>
      </c>
      <c r="CM804" s="121" t="str">
        <f t="shared" si="1688"/>
        <v/>
      </c>
      <c r="CN804" s="121" t="str">
        <f t="shared" si="1688"/>
        <v/>
      </c>
      <c r="CO804" s="121" t="str">
        <f t="shared" si="1688"/>
        <v/>
      </c>
      <c r="CP804" s="121" t="str">
        <f t="shared" si="1688"/>
        <v/>
      </c>
      <c r="CQ804" s="121" t="str">
        <f t="shared" si="1688"/>
        <v/>
      </c>
      <c r="CR804" s="121" t="str">
        <f t="shared" si="1688"/>
        <v/>
      </c>
      <c r="CS804" s="121" t="str">
        <f t="shared" si="1688"/>
        <v/>
      </c>
      <c r="CT804" s="121" t="str">
        <f t="shared" si="1688"/>
        <v/>
      </c>
      <c r="CU804" s="121" t="str">
        <f t="shared" si="1688"/>
        <v/>
      </c>
      <c r="CV804" s="121" t="str">
        <f t="shared" si="1688"/>
        <v/>
      </c>
      <c r="CW804" s="121" t="str">
        <f t="shared" si="1688"/>
        <v/>
      </c>
      <c r="CX804" s="121" t="str">
        <f t="shared" si="1688"/>
        <v/>
      </c>
      <c r="CY804" s="121" t="str">
        <f t="shared" si="1688"/>
        <v/>
      </c>
      <c r="CZ804" s="121" t="str">
        <f t="shared" si="1688"/>
        <v/>
      </c>
      <c r="DA804" s="121" t="str">
        <f t="shared" si="1688"/>
        <v/>
      </c>
      <c r="DB804" s="121" t="str">
        <f t="shared" si="1688"/>
        <v/>
      </c>
      <c r="DC804" s="121" t="str">
        <f t="shared" si="1688"/>
        <v/>
      </c>
      <c r="DD804" s="121" t="str">
        <f t="shared" si="1688"/>
        <v/>
      </c>
      <c r="DE804" s="121" t="str">
        <f t="shared" si="1688"/>
        <v/>
      </c>
      <c r="DF804" s="121" t="str">
        <f t="shared" si="1688"/>
        <v/>
      </c>
      <c r="DG804" s="121" t="str">
        <f t="shared" si="1688"/>
        <v/>
      </c>
      <c r="DH804" s="121" t="str">
        <f t="shared" si="1688"/>
        <v/>
      </c>
      <c r="DI804" s="121" t="str">
        <f t="shared" si="1688"/>
        <v/>
      </c>
      <c r="DJ804" s="121" t="str">
        <f t="shared" si="1688"/>
        <v/>
      </c>
      <c r="DK804" s="121" t="str">
        <f t="shared" si="1688"/>
        <v/>
      </c>
      <c r="DL804" s="121" t="str">
        <f t="shared" si="1688"/>
        <v/>
      </c>
      <c r="DM804" s="121" t="str">
        <f t="shared" si="1688"/>
        <v/>
      </c>
      <c r="DN804" s="121" t="str">
        <f t="shared" si="1688"/>
        <v/>
      </c>
      <c r="DO804" s="56">
        <f>SUM(F804:DN804)</f>
        <v>1415100.0000000002</v>
      </c>
      <c r="DP804" s="50" t="s">
        <v>172</v>
      </c>
    </row>
    <row r="805" spans="3:120" s="29" customFormat="1" ht="15" customHeight="1">
      <c r="C805" s="29" t="str">
        <f>$G792&amp;" "&amp;$C792</f>
        <v>Phase B Contingency</v>
      </c>
      <c r="D805" s="273">
        <f>IF(G796="",0,G796)</f>
        <v>0</v>
      </c>
      <c r="E805" s="273">
        <f>IF(G798="",0,G798)</f>
        <v>0</v>
      </c>
      <c r="F805" s="277">
        <f t="shared" ref="F805:AK805" si="1689">IF(F$17="","",IF(AND(F$17&gt;=$D805,F$17&lt;=$E805),$G$793/($E805-$D805+1)))</f>
        <v>0</v>
      </c>
      <c r="G805" s="277" t="b">
        <f t="shared" si="1689"/>
        <v>0</v>
      </c>
      <c r="H805" s="277" t="b">
        <f t="shared" si="1689"/>
        <v>0</v>
      </c>
      <c r="I805" s="277" t="b">
        <f t="shared" si="1689"/>
        <v>0</v>
      </c>
      <c r="J805" s="277" t="b">
        <f t="shared" si="1689"/>
        <v>0</v>
      </c>
      <c r="K805" s="277" t="b">
        <f t="shared" si="1689"/>
        <v>0</v>
      </c>
      <c r="L805" s="277" t="b">
        <f t="shared" si="1689"/>
        <v>0</v>
      </c>
      <c r="M805" s="277" t="b">
        <f t="shared" si="1689"/>
        <v>0</v>
      </c>
      <c r="N805" s="277" t="b">
        <f t="shared" si="1689"/>
        <v>0</v>
      </c>
      <c r="O805" s="277" t="b">
        <f t="shared" si="1689"/>
        <v>0</v>
      </c>
      <c r="P805" s="277" t="b">
        <f t="shared" si="1689"/>
        <v>0</v>
      </c>
      <c r="Q805" s="277" t="b">
        <f t="shared" si="1689"/>
        <v>0</v>
      </c>
      <c r="R805" s="277" t="b">
        <f t="shared" si="1689"/>
        <v>0</v>
      </c>
      <c r="S805" s="277" t="b">
        <f t="shared" si="1689"/>
        <v>0</v>
      </c>
      <c r="T805" s="277" t="b">
        <f t="shared" si="1689"/>
        <v>0</v>
      </c>
      <c r="U805" s="277" t="b">
        <f t="shared" si="1689"/>
        <v>0</v>
      </c>
      <c r="V805" s="277" t="b">
        <f t="shared" si="1689"/>
        <v>0</v>
      </c>
      <c r="W805" s="277" t="b">
        <f t="shared" si="1689"/>
        <v>0</v>
      </c>
      <c r="X805" s="277" t="b">
        <f t="shared" si="1689"/>
        <v>0</v>
      </c>
      <c r="Y805" s="277" t="b">
        <f t="shared" si="1689"/>
        <v>0</v>
      </c>
      <c r="Z805" s="277" t="b">
        <f t="shared" si="1689"/>
        <v>0</v>
      </c>
      <c r="AA805" s="277" t="b">
        <f t="shared" si="1689"/>
        <v>0</v>
      </c>
      <c r="AB805" s="277" t="b">
        <f t="shared" si="1689"/>
        <v>0</v>
      </c>
      <c r="AC805" s="277" t="b">
        <f t="shared" si="1689"/>
        <v>0</v>
      </c>
      <c r="AD805" s="277" t="b">
        <f t="shared" si="1689"/>
        <v>0</v>
      </c>
      <c r="AE805" s="277" t="b">
        <f t="shared" si="1689"/>
        <v>0</v>
      </c>
      <c r="AF805" s="277" t="b">
        <f t="shared" si="1689"/>
        <v>0</v>
      </c>
      <c r="AG805" s="277" t="b">
        <f t="shared" si="1689"/>
        <v>0</v>
      </c>
      <c r="AH805" s="277" t="b">
        <f t="shared" si="1689"/>
        <v>0</v>
      </c>
      <c r="AI805" s="277" t="b">
        <f t="shared" si="1689"/>
        <v>0</v>
      </c>
      <c r="AJ805" s="277" t="b">
        <f t="shared" si="1689"/>
        <v>0</v>
      </c>
      <c r="AK805" s="277" t="b">
        <f t="shared" si="1689"/>
        <v>0</v>
      </c>
      <c r="AL805" s="277" t="b">
        <f t="shared" ref="AL805:BQ805" si="1690">IF(AL$17="","",IF(AND(AL$17&gt;=$D805,AL$17&lt;=$E805),$G$793/($E805-$D805+1)))</f>
        <v>0</v>
      </c>
      <c r="AM805" s="277" t="b">
        <f t="shared" si="1690"/>
        <v>0</v>
      </c>
      <c r="AN805" s="277" t="b">
        <f t="shared" si="1690"/>
        <v>0</v>
      </c>
      <c r="AO805" s="277" t="b">
        <f t="shared" si="1690"/>
        <v>0</v>
      </c>
      <c r="AP805" s="277" t="b">
        <f t="shared" si="1690"/>
        <v>0</v>
      </c>
      <c r="AQ805" s="277" t="b">
        <f t="shared" si="1690"/>
        <v>0</v>
      </c>
      <c r="AR805" s="277" t="b">
        <f t="shared" si="1690"/>
        <v>0</v>
      </c>
      <c r="AS805" s="277" t="b">
        <f t="shared" si="1690"/>
        <v>0</v>
      </c>
      <c r="AT805" s="277" t="b">
        <f t="shared" si="1690"/>
        <v>0</v>
      </c>
      <c r="AU805" s="277" t="b">
        <f t="shared" si="1690"/>
        <v>0</v>
      </c>
      <c r="AV805" s="277" t="b">
        <f t="shared" si="1690"/>
        <v>0</v>
      </c>
      <c r="AW805" s="277" t="b">
        <f t="shared" si="1690"/>
        <v>0</v>
      </c>
      <c r="AX805" s="277" t="b">
        <f t="shared" si="1690"/>
        <v>0</v>
      </c>
      <c r="AY805" s="277" t="b">
        <f t="shared" si="1690"/>
        <v>0</v>
      </c>
      <c r="AZ805" s="277" t="b">
        <f t="shared" si="1690"/>
        <v>0</v>
      </c>
      <c r="BA805" s="277" t="b">
        <f t="shared" si="1690"/>
        <v>0</v>
      </c>
      <c r="BB805" s="277" t="b">
        <f t="shared" si="1690"/>
        <v>0</v>
      </c>
      <c r="BC805" s="277" t="b">
        <f t="shared" si="1690"/>
        <v>0</v>
      </c>
      <c r="BD805" s="277" t="b">
        <f t="shared" si="1690"/>
        <v>0</v>
      </c>
      <c r="BE805" s="277" t="b">
        <f t="shared" si="1690"/>
        <v>0</v>
      </c>
      <c r="BF805" s="277" t="b">
        <f t="shared" si="1690"/>
        <v>0</v>
      </c>
      <c r="BG805" s="277" t="b">
        <f t="shared" si="1690"/>
        <v>0</v>
      </c>
      <c r="BH805" s="277" t="b">
        <f t="shared" si="1690"/>
        <v>0</v>
      </c>
      <c r="BI805" s="277" t="b">
        <f t="shared" si="1690"/>
        <v>0</v>
      </c>
      <c r="BJ805" s="277" t="b">
        <f t="shared" si="1690"/>
        <v>0</v>
      </c>
      <c r="BK805" s="277" t="b">
        <f t="shared" si="1690"/>
        <v>0</v>
      </c>
      <c r="BL805" s="277" t="b">
        <f t="shared" si="1690"/>
        <v>0</v>
      </c>
      <c r="BM805" s="277" t="b">
        <f t="shared" si="1690"/>
        <v>0</v>
      </c>
      <c r="BN805" s="277" t="b">
        <f t="shared" si="1690"/>
        <v>0</v>
      </c>
      <c r="BO805" s="277" t="str">
        <f t="shared" si="1690"/>
        <v/>
      </c>
      <c r="BP805" s="277" t="str">
        <f t="shared" si="1690"/>
        <v/>
      </c>
      <c r="BQ805" s="277" t="str">
        <f t="shared" si="1690"/>
        <v/>
      </c>
      <c r="BR805" s="277" t="str">
        <f t="shared" ref="BR805:DN805" si="1691">IF(BR$17="","",IF(AND(BR$17&gt;=$D805,BR$17&lt;=$E805),$G$793/($E805-$D805+1)))</f>
        <v/>
      </c>
      <c r="BS805" s="277" t="str">
        <f t="shared" si="1691"/>
        <v/>
      </c>
      <c r="BT805" s="277" t="str">
        <f t="shared" si="1691"/>
        <v/>
      </c>
      <c r="BU805" s="277" t="str">
        <f t="shared" si="1691"/>
        <v/>
      </c>
      <c r="BV805" s="277" t="str">
        <f t="shared" si="1691"/>
        <v/>
      </c>
      <c r="BW805" s="277" t="str">
        <f t="shared" si="1691"/>
        <v/>
      </c>
      <c r="BX805" s="277" t="str">
        <f t="shared" si="1691"/>
        <v/>
      </c>
      <c r="BY805" s="277" t="str">
        <f t="shared" si="1691"/>
        <v/>
      </c>
      <c r="BZ805" s="277" t="str">
        <f t="shared" si="1691"/>
        <v/>
      </c>
      <c r="CA805" s="277" t="str">
        <f t="shared" si="1691"/>
        <v/>
      </c>
      <c r="CB805" s="277" t="str">
        <f t="shared" si="1691"/>
        <v/>
      </c>
      <c r="CC805" s="277" t="str">
        <f t="shared" si="1691"/>
        <v/>
      </c>
      <c r="CD805" s="277" t="str">
        <f t="shared" si="1691"/>
        <v/>
      </c>
      <c r="CE805" s="277" t="str">
        <f t="shared" si="1691"/>
        <v/>
      </c>
      <c r="CF805" s="277" t="str">
        <f t="shared" si="1691"/>
        <v/>
      </c>
      <c r="CG805" s="277" t="str">
        <f t="shared" si="1691"/>
        <v/>
      </c>
      <c r="CH805" s="277" t="str">
        <f t="shared" si="1691"/>
        <v/>
      </c>
      <c r="CI805" s="277" t="str">
        <f t="shared" si="1691"/>
        <v/>
      </c>
      <c r="CJ805" s="277" t="str">
        <f t="shared" si="1691"/>
        <v/>
      </c>
      <c r="CK805" s="277" t="str">
        <f t="shared" si="1691"/>
        <v/>
      </c>
      <c r="CL805" s="277" t="str">
        <f t="shared" si="1691"/>
        <v/>
      </c>
      <c r="CM805" s="277" t="str">
        <f t="shared" si="1691"/>
        <v/>
      </c>
      <c r="CN805" s="277" t="str">
        <f t="shared" si="1691"/>
        <v/>
      </c>
      <c r="CO805" s="277" t="str">
        <f t="shared" si="1691"/>
        <v/>
      </c>
      <c r="CP805" s="277" t="str">
        <f t="shared" si="1691"/>
        <v/>
      </c>
      <c r="CQ805" s="277" t="str">
        <f t="shared" si="1691"/>
        <v/>
      </c>
      <c r="CR805" s="277" t="str">
        <f t="shared" si="1691"/>
        <v/>
      </c>
      <c r="CS805" s="277" t="str">
        <f t="shared" si="1691"/>
        <v/>
      </c>
      <c r="CT805" s="277" t="str">
        <f t="shared" si="1691"/>
        <v/>
      </c>
      <c r="CU805" s="277" t="str">
        <f t="shared" si="1691"/>
        <v/>
      </c>
      <c r="CV805" s="277" t="str">
        <f t="shared" si="1691"/>
        <v/>
      </c>
      <c r="CW805" s="277" t="str">
        <f t="shared" si="1691"/>
        <v/>
      </c>
      <c r="CX805" s="277" t="str">
        <f t="shared" si="1691"/>
        <v/>
      </c>
      <c r="CY805" s="277" t="str">
        <f t="shared" si="1691"/>
        <v/>
      </c>
      <c r="CZ805" s="277" t="str">
        <f t="shared" si="1691"/>
        <v/>
      </c>
      <c r="DA805" s="277" t="str">
        <f t="shared" si="1691"/>
        <v/>
      </c>
      <c r="DB805" s="277" t="str">
        <f t="shared" si="1691"/>
        <v/>
      </c>
      <c r="DC805" s="277" t="str">
        <f t="shared" si="1691"/>
        <v/>
      </c>
      <c r="DD805" s="277" t="str">
        <f t="shared" si="1691"/>
        <v/>
      </c>
      <c r="DE805" s="277" t="str">
        <f t="shared" si="1691"/>
        <v/>
      </c>
      <c r="DF805" s="277" t="str">
        <f t="shared" si="1691"/>
        <v/>
      </c>
      <c r="DG805" s="277" t="str">
        <f t="shared" si="1691"/>
        <v/>
      </c>
      <c r="DH805" s="277" t="str">
        <f t="shared" si="1691"/>
        <v/>
      </c>
      <c r="DI805" s="277" t="str">
        <f t="shared" si="1691"/>
        <v/>
      </c>
      <c r="DJ805" s="277" t="str">
        <f t="shared" si="1691"/>
        <v/>
      </c>
      <c r="DK805" s="277" t="str">
        <f t="shared" si="1691"/>
        <v/>
      </c>
      <c r="DL805" s="277" t="str">
        <f t="shared" si="1691"/>
        <v/>
      </c>
      <c r="DM805" s="277" t="str">
        <f t="shared" si="1691"/>
        <v/>
      </c>
      <c r="DN805" s="277" t="str">
        <f t="shared" si="1691"/>
        <v/>
      </c>
      <c r="DO805" s="272">
        <f>SUM(F805:DN805)</f>
        <v>0</v>
      </c>
      <c r="DP805" s="50" t="s">
        <v>172</v>
      </c>
    </row>
    <row r="806" spans="3:120" s="29" customFormat="1" ht="15" customHeight="1">
      <c r="C806" s="140" t="str">
        <f>"Total "&amp;$C792</f>
        <v>Total Contingency</v>
      </c>
      <c r="D806" s="270">
        <f>IF(D796="",0,D796)</f>
        <v>4</v>
      </c>
      <c r="E806" s="270">
        <f>IF(D798="",0,D798)</f>
        <v>21</v>
      </c>
      <c r="F806" s="278">
        <f t="shared" ref="F806:AK806" si="1692">IF(F$17="","",IF($E$801=0,SUM(F804:F805),IF(AND(F$17&gt;=$D806,F$17&lt;=$E806),$D793/($E806-$D806+1),0)))</f>
        <v>0</v>
      </c>
      <c r="G806" s="278">
        <f t="shared" si="1692"/>
        <v>0</v>
      </c>
      <c r="H806" s="278">
        <f t="shared" si="1692"/>
        <v>0</v>
      </c>
      <c r="I806" s="278">
        <f t="shared" si="1692"/>
        <v>0</v>
      </c>
      <c r="J806" s="278">
        <f t="shared" si="1692"/>
        <v>78616.666666666672</v>
      </c>
      <c r="K806" s="278">
        <f t="shared" si="1692"/>
        <v>78616.666666666672</v>
      </c>
      <c r="L806" s="278">
        <f t="shared" si="1692"/>
        <v>78616.666666666672</v>
      </c>
      <c r="M806" s="278">
        <f t="shared" si="1692"/>
        <v>78616.666666666672</v>
      </c>
      <c r="N806" s="278">
        <f t="shared" si="1692"/>
        <v>78616.666666666672</v>
      </c>
      <c r="O806" s="278">
        <f t="shared" si="1692"/>
        <v>78616.666666666672</v>
      </c>
      <c r="P806" s="278">
        <f t="shared" si="1692"/>
        <v>78616.666666666672</v>
      </c>
      <c r="Q806" s="278">
        <f t="shared" si="1692"/>
        <v>78616.666666666672</v>
      </c>
      <c r="R806" s="278">
        <f t="shared" si="1692"/>
        <v>78616.666666666672</v>
      </c>
      <c r="S806" s="278">
        <f t="shared" si="1692"/>
        <v>78616.666666666672</v>
      </c>
      <c r="T806" s="278">
        <f t="shared" si="1692"/>
        <v>78616.666666666672</v>
      </c>
      <c r="U806" s="278">
        <f t="shared" si="1692"/>
        <v>78616.666666666672</v>
      </c>
      <c r="V806" s="278">
        <f t="shared" si="1692"/>
        <v>78616.666666666672</v>
      </c>
      <c r="W806" s="278">
        <f t="shared" si="1692"/>
        <v>78616.666666666672</v>
      </c>
      <c r="X806" s="278">
        <f t="shared" si="1692"/>
        <v>78616.666666666672</v>
      </c>
      <c r="Y806" s="278">
        <f t="shared" si="1692"/>
        <v>78616.666666666672</v>
      </c>
      <c r="Z806" s="278">
        <f t="shared" si="1692"/>
        <v>78616.666666666672</v>
      </c>
      <c r="AA806" s="278">
        <f t="shared" si="1692"/>
        <v>78616.666666666672</v>
      </c>
      <c r="AB806" s="278">
        <f t="shared" si="1692"/>
        <v>0</v>
      </c>
      <c r="AC806" s="278">
        <f t="shared" si="1692"/>
        <v>0</v>
      </c>
      <c r="AD806" s="278">
        <f t="shared" si="1692"/>
        <v>0</v>
      </c>
      <c r="AE806" s="278">
        <f t="shared" si="1692"/>
        <v>0</v>
      </c>
      <c r="AF806" s="278">
        <f t="shared" si="1692"/>
        <v>0</v>
      </c>
      <c r="AG806" s="278">
        <f t="shared" si="1692"/>
        <v>0</v>
      </c>
      <c r="AH806" s="278">
        <f t="shared" si="1692"/>
        <v>0</v>
      </c>
      <c r="AI806" s="278">
        <f t="shared" si="1692"/>
        <v>0</v>
      </c>
      <c r="AJ806" s="278">
        <f t="shared" si="1692"/>
        <v>0</v>
      </c>
      <c r="AK806" s="278">
        <f t="shared" si="1692"/>
        <v>0</v>
      </c>
      <c r="AL806" s="278">
        <f t="shared" ref="AL806:BQ806" si="1693">IF(AL$17="","",IF($E$801=0,SUM(AL804:AL805),IF(AND(AL$17&gt;=$D806,AL$17&lt;=$E806),$D793/($E806-$D806+1),0)))</f>
        <v>0</v>
      </c>
      <c r="AM806" s="278">
        <f t="shared" si="1693"/>
        <v>0</v>
      </c>
      <c r="AN806" s="278">
        <f t="shared" si="1693"/>
        <v>0</v>
      </c>
      <c r="AO806" s="278">
        <f t="shared" si="1693"/>
        <v>0</v>
      </c>
      <c r="AP806" s="278">
        <f t="shared" si="1693"/>
        <v>0</v>
      </c>
      <c r="AQ806" s="278">
        <f t="shared" si="1693"/>
        <v>0</v>
      </c>
      <c r="AR806" s="278">
        <f t="shared" si="1693"/>
        <v>0</v>
      </c>
      <c r="AS806" s="278">
        <f t="shared" si="1693"/>
        <v>0</v>
      </c>
      <c r="AT806" s="278">
        <f t="shared" si="1693"/>
        <v>0</v>
      </c>
      <c r="AU806" s="278">
        <f t="shared" si="1693"/>
        <v>0</v>
      </c>
      <c r="AV806" s="278">
        <f t="shared" si="1693"/>
        <v>0</v>
      </c>
      <c r="AW806" s="278">
        <f t="shared" si="1693"/>
        <v>0</v>
      </c>
      <c r="AX806" s="278">
        <f t="shared" si="1693"/>
        <v>0</v>
      </c>
      <c r="AY806" s="278">
        <f t="shared" si="1693"/>
        <v>0</v>
      </c>
      <c r="AZ806" s="278">
        <f t="shared" si="1693"/>
        <v>0</v>
      </c>
      <c r="BA806" s="278">
        <f t="shared" si="1693"/>
        <v>0</v>
      </c>
      <c r="BB806" s="278">
        <f t="shared" si="1693"/>
        <v>0</v>
      </c>
      <c r="BC806" s="278">
        <f t="shared" si="1693"/>
        <v>0</v>
      </c>
      <c r="BD806" s="278">
        <f t="shared" si="1693"/>
        <v>0</v>
      </c>
      <c r="BE806" s="278">
        <f t="shared" si="1693"/>
        <v>0</v>
      </c>
      <c r="BF806" s="278">
        <f t="shared" si="1693"/>
        <v>0</v>
      </c>
      <c r="BG806" s="278">
        <f t="shared" si="1693"/>
        <v>0</v>
      </c>
      <c r="BH806" s="278">
        <f t="shared" si="1693"/>
        <v>0</v>
      </c>
      <c r="BI806" s="278">
        <f t="shared" si="1693"/>
        <v>0</v>
      </c>
      <c r="BJ806" s="278">
        <f t="shared" si="1693"/>
        <v>0</v>
      </c>
      <c r="BK806" s="278">
        <f t="shared" si="1693"/>
        <v>0</v>
      </c>
      <c r="BL806" s="278">
        <f t="shared" si="1693"/>
        <v>0</v>
      </c>
      <c r="BM806" s="278">
        <f t="shared" si="1693"/>
        <v>0</v>
      </c>
      <c r="BN806" s="278">
        <f t="shared" si="1693"/>
        <v>0</v>
      </c>
      <c r="BO806" s="278" t="str">
        <f t="shared" si="1693"/>
        <v/>
      </c>
      <c r="BP806" s="278" t="str">
        <f t="shared" si="1693"/>
        <v/>
      </c>
      <c r="BQ806" s="278" t="str">
        <f t="shared" si="1693"/>
        <v/>
      </c>
      <c r="BR806" s="278" t="str">
        <f t="shared" ref="BR806:CA806" si="1694">IF(BR$17="","",IF($E$801=0,SUM(BR804:BR805),IF(AND(BR$17&gt;=$D806,BR$17&lt;=$E806),$D793/($E806-$D806+1),0)))</f>
        <v/>
      </c>
      <c r="BS806" s="278" t="str">
        <f t="shared" si="1694"/>
        <v/>
      </c>
      <c r="BT806" s="278" t="str">
        <f t="shared" si="1694"/>
        <v/>
      </c>
      <c r="BU806" s="278" t="str">
        <f t="shared" si="1694"/>
        <v/>
      </c>
      <c r="BV806" s="278" t="str">
        <f t="shared" si="1694"/>
        <v/>
      </c>
      <c r="BW806" s="278" t="str">
        <f t="shared" si="1694"/>
        <v/>
      </c>
      <c r="BX806" s="278" t="str">
        <f t="shared" si="1694"/>
        <v/>
      </c>
      <c r="BY806" s="278" t="str">
        <f t="shared" si="1694"/>
        <v/>
      </c>
      <c r="BZ806" s="278" t="str">
        <f t="shared" si="1694"/>
        <v/>
      </c>
      <c r="CA806" s="278" t="str">
        <f t="shared" si="1694"/>
        <v/>
      </c>
      <c r="CB806" s="278" t="str">
        <f t="shared" ref="CB806:DN806" si="1695">IF(CB$17="","",IF($E$801=0,SUM(CB804:CB805),IF(AND(CB$17&gt;=$D806,CB$17&lt;=$E806),$D793/($E806-$D806+1),0)))</f>
        <v/>
      </c>
      <c r="CC806" s="278" t="str">
        <f t="shared" si="1695"/>
        <v/>
      </c>
      <c r="CD806" s="278" t="str">
        <f t="shared" si="1695"/>
        <v/>
      </c>
      <c r="CE806" s="278" t="str">
        <f t="shared" si="1695"/>
        <v/>
      </c>
      <c r="CF806" s="278" t="str">
        <f t="shared" si="1695"/>
        <v/>
      </c>
      <c r="CG806" s="278" t="str">
        <f t="shared" si="1695"/>
        <v/>
      </c>
      <c r="CH806" s="278" t="str">
        <f t="shared" si="1695"/>
        <v/>
      </c>
      <c r="CI806" s="278" t="str">
        <f t="shared" si="1695"/>
        <v/>
      </c>
      <c r="CJ806" s="278" t="str">
        <f t="shared" si="1695"/>
        <v/>
      </c>
      <c r="CK806" s="278" t="str">
        <f t="shared" si="1695"/>
        <v/>
      </c>
      <c r="CL806" s="278" t="str">
        <f t="shared" si="1695"/>
        <v/>
      </c>
      <c r="CM806" s="278" t="str">
        <f t="shared" si="1695"/>
        <v/>
      </c>
      <c r="CN806" s="278" t="str">
        <f t="shared" si="1695"/>
        <v/>
      </c>
      <c r="CO806" s="278" t="str">
        <f t="shared" si="1695"/>
        <v/>
      </c>
      <c r="CP806" s="278" t="str">
        <f t="shared" si="1695"/>
        <v/>
      </c>
      <c r="CQ806" s="278" t="str">
        <f t="shared" si="1695"/>
        <v/>
      </c>
      <c r="CR806" s="278" t="str">
        <f t="shared" si="1695"/>
        <v/>
      </c>
      <c r="CS806" s="278" t="str">
        <f t="shared" si="1695"/>
        <v/>
      </c>
      <c r="CT806" s="278" t="str">
        <f t="shared" si="1695"/>
        <v/>
      </c>
      <c r="CU806" s="278" t="str">
        <f t="shared" si="1695"/>
        <v/>
      </c>
      <c r="CV806" s="278" t="str">
        <f t="shared" si="1695"/>
        <v/>
      </c>
      <c r="CW806" s="278" t="str">
        <f t="shared" si="1695"/>
        <v/>
      </c>
      <c r="CX806" s="278" t="str">
        <f t="shared" si="1695"/>
        <v/>
      </c>
      <c r="CY806" s="278" t="str">
        <f t="shared" si="1695"/>
        <v/>
      </c>
      <c r="CZ806" s="278" t="str">
        <f t="shared" si="1695"/>
        <v/>
      </c>
      <c r="DA806" s="278" t="str">
        <f t="shared" si="1695"/>
        <v/>
      </c>
      <c r="DB806" s="278" t="str">
        <f t="shared" si="1695"/>
        <v/>
      </c>
      <c r="DC806" s="278" t="str">
        <f t="shared" si="1695"/>
        <v/>
      </c>
      <c r="DD806" s="278" t="str">
        <f t="shared" si="1695"/>
        <v/>
      </c>
      <c r="DE806" s="278" t="str">
        <f t="shared" si="1695"/>
        <v/>
      </c>
      <c r="DF806" s="278" t="str">
        <f t="shared" si="1695"/>
        <v/>
      </c>
      <c r="DG806" s="278" t="str">
        <f t="shared" si="1695"/>
        <v/>
      </c>
      <c r="DH806" s="278" t="str">
        <f t="shared" si="1695"/>
        <v/>
      </c>
      <c r="DI806" s="278" t="str">
        <f t="shared" si="1695"/>
        <v/>
      </c>
      <c r="DJ806" s="278" t="str">
        <f t="shared" si="1695"/>
        <v/>
      </c>
      <c r="DK806" s="278" t="str">
        <f t="shared" si="1695"/>
        <v/>
      </c>
      <c r="DL806" s="278" t="str">
        <f t="shared" si="1695"/>
        <v/>
      </c>
      <c r="DM806" s="278" t="str">
        <f t="shared" si="1695"/>
        <v/>
      </c>
      <c r="DN806" s="278" t="str">
        <f t="shared" si="1695"/>
        <v/>
      </c>
      <c r="DO806" s="56">
        <f>SUM(F806:DN806)</f>
        <v>1415100.0000000002</v>
      </c>
      <c r="DP806" s="50" t="s">
        <v>172</v>
      </c>
    </row>
    <row r="807" spans="3:120" s="29" customFormat="1" ht="15" customHeight="1">
      <c r="D807" s="289"/>
      <c r="E807" s="28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39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39"/>
      <c r="DJ807" s="39"/>
      <c r="DK807" s="39"/>
      <c r="DL807" s="39"/>
      <c r="DM807" s="39"/>
      <c r="DN807" s="39"/>
      <c r="DO807" s="56"/>
      <c r="DP807" s="50" t="s">
        <v>172</v>
      </c>
    </row>
    <row r="808" spans="3:120" s="29" customFormat="1" ht="15" customHeight="1">
      <c r="C808" s="120"/>
      <c r="D808" s="242"/>
      <c r="E808" s="243"/>
      <c r="F808" s="242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50" t="s">
        <v>172</v>
      </c>
    </row>
    <row r="809" spans="3:120" s="29" customFormat="1" ht="15" customHeight="1">
      <c r="C809" s="161" t="str">
        <f>"Total "&amp;C601</f>
        <v>Total Hard Costs</v>
      </c>
      <c r="D809" s="161"/>
      <c r="E809" s="161"/>
      <c r="F809" s="161"/>
      <c r="G809" s="161"/>
      <c r="H809" s="161"/>
      <c r="I809" s="161"/>
      <c r="J809" s="161"/>
      <c r="K809" s="161"/>
      <c r="L809" s="161"/>
      <c r="M809" s="161"/>
      <c r="N809" s="161"/>
      <c r="O809" s="161"/>
      <c r="P809" s="161"/>
      <c r="Q809" s="161"/>
      <c r="R809" s="161"/>
      <c r="S809" s="161"/>
      <c r="T809" s="161"/>
      <c r="U809" s="161"/>
      <c r="V809" s="161"/>
      <c r="W809" s="161"/>
      <c r="X809" s="161"/>
      <c r="Y809" s="161"/>
      <c r="Z809" s="161"/>
      <c r="AA809" s="161"/>
      <c r="AB809" s="161"/>
      <c r="AC809" s="161"/>
      <c r="AD809" s="161"/>
      <c r="AE809" s="161"/>
      <c r="AF809" s="161"/>
      <c r="AG809" s="161"/>
      <c r="AH809" s="161"/>
      <c r="AI809" s="161"/>
      <c r="AJ809" s="161"/>
      <c r="AK809" s="161"/>
      <c r="AL809" s="161"/>
      <c r="AM809" s="161"/>
      <c r="AN809" s="161"/>
      <c r="AO809" s="161"/>
      <c r="AP809" s="161"/>
      <c r="AQ809" s="161"/>
      <c r="AR809" s="161"/>
      <c r="AS809" s="161"/>
      <c r="AT809" s="161"/>
      <c r="AU809" s="161"/>
      <c r="AV809" s="161"/>
      <c r="AW809" s="161"/>
      <c r="AX809" s="161"/>
      <c r="AY809" s="161"/>
      <c r="AZ809" s="161"/>
      <c r="BA809" s="161"/>
      <c r="BB809" s="161"/>
      <c r="BC809" s="161"/>
      <c r="BD809" s="161"/>
      <c r="BE809" s="161"/>
      <c r="BF809" s="161"/>
      <c r="BG809" s="161"/>
      <c r="BH809" s="161"/>
      <c r="BI809" s="161"/>
      <c r="BJ809" s="161"/>
      <c r="BK809" s="161"/>
      <c r="BL809" s="161"/>
      <c r="BM809" s="161"/>
      <c r="BN809" s="161"/>
      <c r="BO809" s="161"/>
      <c r="BP809" s="161"/>
      <c r="BQ809" s="161"/>
      <c r="BR809" s="161"/>
      <c r="BS809" s="161"/>
      <c r="BT809" s="161"/>
      <c r="BU809" s="161"/>
      <c r="BV809" s="161"/>
      <c r="BW809" s="161"/>
      <c r="BX809" s="161"/>
      <c r="BY809" s="161"/>
      <c r="BZ809" s="161"/>
      <c r="CA809" s="161"/>
      <c r="CB809" s="161"/>
      <c r="CC809" s="161"/>
      <c r="CD809" s="161"/>
      <c r="CE809" s="161"/>
      <c r="CF809" s="161"/>
      <c r="CG809" s="161"/>
      <c r="CH809" s="161"/>
      <c r="CI809" s="161"/>
      <c r="CJ809" s="161"/>
      <c r="CK809" s="161"/>
      <c r="CL809" s="161"/>
      <c r="CM809" s="161"/>
      <c r="CN809" s="161"/>
      <c r="CO809" s="161"/>
      <c r="CP809" s="161"/>
      <c r="CQ809" s="161"/>
      <c r="CR809" s="161"/>
      <c r="CS809" s="161"/>
      <c r="CT809" s="161"/>
      <c r="CU809" s="161"/>
      <c r="CV809" s="161"/>
      <c r="CW809" s="161"/>
      <c r="CX809" s="161"/>
      <c r="CY809" s="161"/>
      <c r="CZ809" s="161"/>
      <c r="DA809" s="161"/>
      <c r="DB809" s="161"/>
      <c r="DC809" s="161"/>
      <c r="DD809" s="161"/>
      <c r="DE809" s="161"/>
      <c r="DF809" s="161"/>
      <c r="DG809" s="161"/>
      <c r="DH809" s="161"/>
      <c r="DI809" s="161"/>
      <c r="DJ809" s="161"/>
      <c r="DK809" s="161"/>
      <c r="DL809" s="161"/>
      <c r="DM809" s="161"/>
      <c r="DN809" s="161"/>
      <c r="DO809" s="161"/>
      <c r="DP809" s="50" t="s">
        <v>172</v>
      </c>
    </row>
    <row r="810" spans="3:120" s="29" customFormat="1" ht="15" customHeight="1">
      <c r="C810" s="120"/>
      <c r="D810" s="242"/>
      <c r="E810" s="243"/>
      <c r="F810" s="242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50" t="s">
        <v>172</v>
      </c>
    </row>
    <row r="811" spans="3:120" s="29" customFormat="1" ht="15" customHeight="1">
      <c r="C811" s="26" t="str">
        <f>"Total "&amp;C601</f>
        <v>Total Hard Costs</v>
      </c>
      <c r="D811" s="302"/>
      <c r="E811" s="302"/>
      <c r="F811" s="242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50" t="s">
        <v>172</v>
      </c>
    </row>
    <row r="812" spans="3:120" s="29" customFormat="1" ht="15" customHeight="1">
      <c r="C812" s="29" t="str">
        <f>F816&amp;" "&amp;C811</f>
        <v>Phase A Total Hard Costs</v>
      </c>
      <c r="D812" s="289"/>
      <c r="E812" s="289"/>
      <c r="F812" s="121">
        <f t="shared" ref="F812:AK812" si="1696">IF(F$17="","",F713+F694+F674+F655+F636+F617+F804+F785+F767+F749+F731)</f>
        <v>0</v>
      </c>
      <c r="G812" s="121">
        <f t="shared" si="1696"/>
        <v>0</v>
      </c>
      <c r="H812" s="121">
        <f t="shared" si="1696"/>
        <v>0</v>
      </c>
      <c r="I812" s="121">
        <f t="shared" si="1696"/>
        <v>0</v>
      </c>
      <c r="J812" s="121">
        <f t="shared" si="1696"/>
        <v>2428616.6666666665</v>
      </c>
      <c r="K812" s="121">
        <f t="shared" si="1696"/>
        <v>2428616.6666666665</v>
      </c>
      <c r="L812" s="121">
        <f t="shared" si="1696"/>
        <v>2428616.6666666665</v>
      </c>
      <c r="M812" s="121">
        <f t="shared" si="1696"/>
        <v>2428616.6666666665</v>
      </c>
      <c r="N812" s="121">
        <f t="shared" si="1696"/>
        <v>2428616.6666666665</v>
      </c>
      <c r="O812" s="121">
        <f t="shared" si="1696"/>
        <v>2428616.6666666665</v>
      </c>
      <c r="P812" s="121">
        <f t="shared" si="1696"/>
        <v>2428616.6666666665</v>
      </c>
      <c r="Q812" s="121">
        <f t="shared" si="1696"/>
        <v>2428616.6666666665</v>
      </c>
      <c r="R812" s="121">
        <f t="shared" si="1696"/>
        <v>2428616.6666666665</v>
      </c>
      <c r="S812" s="121">
        <f t="shared" si="1696"/>
        <v>2428616.6666666665</v>
      </c>
      <c r="T812" s="121">
        <f t="shared" si="1696"/>
        <v>2428616.6666666665</v>
      </c>
      <c r="U812" s="121">
        <f t="shared" si="1696"/>
        <v>2428616.6666666665</v>
      </c>
      <c r="V812" s="121">
        <f t="shared" si="1696"/>
        <v>2428616.6666666665</v>
      </c>
      <c r="W812" s="121">
        <f t="shared" si="1696"/>
        <v>2428616.6666666665</v>
      </c>
      <c r="X812" s="121">
        <f t="shared" si="1696"/>
        <v>3240283.3333333335</v>
      </c>
      <c r="Y812" s="121">
        <f t="shared" si="1696"/>
        <v>3240283.3333333335</v>
      </c>
      <c r="Z812" s="121">
        <f t="shared" si="1696"/>
        <v>3240283.3333333335</v>
      </c>
      <c r="AA812" s="121">
        <f t="shared" si="1696"/>
        <v>3240283.3333333335</v>
      </c>
      <c r="AB812" s="121">
        <f t="shared" si="1696"/>
        <v>811666.66666666663</v>
      </c>
      <c r="AC812" s="121">
        <f t="shared" si="1696"/>
        <v>811666.66666666663</v>
      </c>
      <c r="AD812" s="121">
        <f t="shared" si="1696"/>
        <v>0</v>
      </c>
      <c r="AE812" s="121">
        <f t="shared" si="1696"/>
        <v>0</v>
      </c>
      <c r="AF812" s="121">
        <f t="shared" si="1696"/>
        <v>0</v>
      </c>
      <c r="AG812" s="121">
        <f t="shared" si="1696"/>
        <v>0</v>
      </c>
      <c r="AH812" s="121">
        <f t="shared" si="1696"/>
        <v>0</v>
      </c>
      <c r="AI812" s="121">
        <f t="shared" si="1696"/>
        <v>0</v>
      </c>
      <c r="AJ812" s="121">
        <f t="shared" si="1696"/>
        <v>0</v>
      </c>
      <c r="AK812" s="121">
        <f t="shared" si="1696"/>
        <v>0</v>
      </c>
      <c r="AL812" s="121">
        <f t="shared" ref="AL812:BQ812" si="1697">IF(AL$17="","",AL713+AL694+AL674+AL655+AL636+AL617+AL804+AL785+AL767+AL749+AL731)</f>
        <v>0</v>
      </c>
      <c r="AM812" s="121">
        <f t="shared" si="1697"/>
        <v>0</v>
      </c>
      <c r="AN812" s="121">
        <f t="shared" si="1697"/>
        <v>0</v>
      </c>
      <c r="AO812" s="121">
        <f t="shared" si="1697"/>
        <v>0</v>
      </c>
      <c r="AP812" s="121">
        <f t="shared" si="1697"/>
        <v>0</v>
      </c>
      <c r="AQ812" s="121">
        <f t="shared" si="1697"/>
        <v>0</v>
      </c>
      <c r="AR812" s="121">
        <f t="shared" si="1697"/>
        <v>0</v>
      </c>
      <c r="AS812" s="121">
        <f t="shared" si="1697"/>
        <v>0</v>
      </c>
      <c r="AT812" s="121">
        <f t="shared" si="1697"/>
        <v>0</v>
      </c>
      <c r="AU812" s="121">
        <f t="shared" si="1697"/>
        <v>0</v>
      </c>
      <c r="AV812" s="121">
        <f t="shared" si="1697"/>
        <v>0</v>
      </c>
      <c r="AW812" s="121">
        <f t="shared" si="1697"/>
        <v>0</v>
      </c>
      <c r="AX812" s="121">
        <f t="shared" si="1697"/>
        <v>0</v>
      </c>
      <c r="AY812" s="121">
        <f t="shared" si="1697"/>
        <v>0</v>
      </c>
      <c r="AZ812" s="121">
        <f t="shared" si="1697"/>
        <v>0</v>
      </c>
      <c r="BA812" s="121">
        <f t="shared" si="1697"/>
        <v>0</v>
      </c>
      <c r="BB812" s="121">
        <f t="shared" si="1697"/>
        <v>0</v>
      </c>
      <c r="BC812" s="121">
        <f t="shared" si="1697"/>
        <v>0</v>
      </c>
      <c r="BD812" s="121">
        <f t="shared" si="1697"/>
        <v>0</v>
      </c>
      <c r="BE812" s="121">
        <f t="shared" si="1697"/>
        <v>0</v>
      </c>
      <c r="BF812" s="121">
        <f t="shared" si="1697"/>
        <v>0</v>
      </c>
      <c r="BG812" s="121">
        <f t="shared" si="1697"/>
        <v>0</v>
      </c>
      <c r="BH812" s="121">
        <f t="shared" si="1697"/>
        <v>0</v>
      </c>
      <c r="BI812" s="121">
        <f t="shared" si="1697"/>
        <v>0</v>
      </c>
      <c r="BJ812" s="121">
        <f t="shared" si="1697"/>
        <v>0</v>
      </c>
      <c r="BK812" s="121">
        <f t="shared" si="1697"/>
        <v>0</v>
      </c>
      <c r="BL812" s="121">
        <f t="shared" si="1697"/>
        <v>0</v>
      </c>
      <c r="BM812" s="121">
        <f t="shared" si="1697"/>
        <v>0</v>
      </c>
      <c r="BN812" s="121">
        <f t="shared" si="1697"/>
        <v>0</v>
      </c>
      <c r="BO812" s="121" t="str">
        <f t="shared" si="1697"/>
        <v/>
      </c>
      <c r="BP812" s="121" t="str">
        <f t="shared" si="1697"/>
        <v/>
      </c>
      <c r="BQ812" s="121" t="str">
        <f t="shared" si="1697"/>
        <v/>
      </c>
      <c r="BR812" s="121" t="str">
        <f t="shared" ref="BR812:CA812" si="1698">IF(BR$17="","",BR713+BR694+BR674+BR655+BR636+BR617+BR804+BR785+BR767+BR749+BR731)</f>
        <v/>
      </c>
      <c r="BS812" s="121" t="str">
        <f t="shared" si="1698"/>
        <v/>
      </c>
      <c r="BT812" s="121" t="str">
        <f t="shared" si="1698"/>
        <v/>
      </c>
      <c r="BU812" s="121" t="str">
        <f t="shared" si="1698"/>
        <v/>
      </c>
      <c r="BV812" s="121" t="str">
        <f t="shared" si="1698"/>
        <v/>
      </c>
      <c r="BW812" s="121" t="str">
        <f t="shared" si="1698"/>
        <v/>
      </c>
      <c r="BX812" s="121" t="str">
        <f t="shared" si="1698"/>
        <v/>
      </c>
      <c r="BY812" s="121" t="str">
        <f t="shared" si="1698"/>
        <v/>
      </c>
      <c r="BZ812" s="121" t="str">
        <f t="shared" si="1698"/>
        <v/>
      </c>
      <c r="CA812" s="121" t="str">
        <f t="shared" si="1698"/>
        <v/>
      </c>
      <c r="CB812" s="121" t="str">
        <f t="shared" ref="CB812:DN812" si="1699">IF(CB$17="","",CB713+CB694+CB674+CB655+CB636+CB617+CB804+CB785+CB767+CB749+CB731)</f>
        <v/>
      </c>
      <c r="CC812" s="121" t="str">
        <f t="shared" si="1699"/>
        <v/>
      </c>
      <c r="CD812" s="121" t="str">
        <f t="shared" si="1699"/>
        <v/>
      </c>
      <c r="CE812" s="121" t="str">
        <f t="shared" si="1699"/>
        <v/>
      </c>
      <c r="CF812" s="121" t="str">
        <f t="shared" si="1699"/>
        <v/>
      </c>
      <c r="CG812" s="121" t="str">
        <f t="shared" si="1699"/>
        <v/>
      </c>
      <c r="CH812" s="121" t="str">
        <f t="shared" si="1699"/>
        <v/>
      </c>
      <c r="CI812" s="121" t="str">
        <f t="shared" si="1699"/>
        <v/>
      </c>
      <c r="CJ812" s="121" t="str">
        <f t="shared" si="1699"/>
        <v/>
      </c>
      <c r="CK812" s="121" t="str">
        <f t="shared" si="1699"/>
        <v/>
      </c>
      <c r="CL812" s="121" t="str">
        <f t="shared" si="1699"/>
        <v/>
      </c>
      <c r="CM812" s="121" t="str">
        <f t="shared" si="1699"/>
        <v/>
      </c>
      <c r="CN812" s="121" t="str">
        <f t="shared" si="1699"/>
        <v/>
      </c>
      <c r="CO812" s="121" t="str">
        <f t="shared" si="1699"/>
        <v/>
      </c>
      <c r="CP812" s="121" t="str">
        <f t="shared" si="1699"/>
        <v/>
      </c>
      <c r="CQ812" s="121" t="str">
        <f t="shared" si="1699"/>
        <v/>
      </c>
      <c r="CR812" s="121" t="str">
        <f t="shared" si="1699"/>
        <v/>
      </c>
      <c r="CS812" s="121" t="str">
        <f t="shared" si="1699"/>
        <v/>
      </c>
      <c r="CT812" s="121" t="str">
        <f t="shared" si="1699"/>
        <v/>
      </c>
      <c r="CU812" s="121" t="str">
        <f t="shared" si="1699"/>
        <v/>
      </c>
      <c r="CV812" s="121" t="str">
        <f t="shared" si="1699"/>
        <v/>
      </c>
      <c r="CW812" s="121" t="str">
        <f t="shared" si="1699"/>
        <v/>
      </c>
      <c r="CX812" s="121" t="str">
        <f t="shared" si="1699"/>
        <v/>
      </c>
      <c r="CY812" s="121" t="str">
        <f t="shared" si="1699"/>
        <v/>
      </c>
      <c r="CZ812" s="121" t="str">
        <f t="shared" si="1699"/>
        <v/>
      </c>
      <c r="DA812" s="121" t="str">
        <f t="shared" si="1699"/>
        <v/>
      </c>
      <c r="DB812" s="121" t="str">
        <f t="shared" si="1699"/>
        <v/>
      </c>
      <c r="DC812" s="121" t="str">
        <f t="shared" si="1699"/>
        <v/>
      </c>
      <c r="DD812" s="121" t="str">
        <f t="shared" si="1699"/>
        <v/>
      </c>
      <c r="DE812" s="121" t="str">
        <f t="shared" si="1699"/>
        <v/>
      </c>
      <c r="DF812" s="121" t="str">
        <f t="shared" si="1699"/>
        <v/>
      </c>
      <c r="DG812" s="121" t="str">
        <f t="shared" si="1699"/>
        <v/>
      </c>
      <c r="DH812" s="121" t="str">
        <f t="shared" si="1699"/>
        <v/>
      </c>
      <c r="DI812" s="121" t="str">
        <f t="shared" si="1699"/>
        <v/>
      </c>
      <c r="DJ812" s="121" t="str">
        <f t="shared" si="1699"/>
        <v/>
      </c>
      <c r="DK812" s="121" t="str">
        <f t="shared" si="1699"/>
        <v/>
      </c>
      <c r="DL812" s="121" t="str">
        <f t="shared" si="1699"/>
        <v/>
      </c>
      <c r="DM812" s="121" t="str">
        <f t="shared" si="1699"/>
        <v/>
      </c>
      <c r="DN812" s="121" t="str">
        <f t="shared" si="1699"/>
        <v/>
      </c>
      <c r="DO812" s="51">
        <f>SUM(F812:DN812)</f>
        <v>48585100.000000007</v>
      </c>
      <c r="DP812" s="50" t="s">
        <v>172</v>
      </c>
    </row>
    <row r="813" spans="3:120" s="29" customFormat="1" ht="15" customHeight="1">
      <c r="C813" s="29" t="str">
        <f>G816&amp;" "&amp;C811</f>
        <v>Phase B Total Hard Costs</v>
      </c>
      <c r="D813" s="324"/>
      <c r="E813" s="324"/>
      <c r="F813" s="121">
        <f t="shared" ref="F813:AK813" si="1700">IF(F$17="","",F714+F695+F675+F656+F637+F618+F805+F786+F768+F750+F732)</f>
        <v>0</v>
      </c>
      <c r="G813" s="121">
        <f t="shared" si="1700"/>
        <v>0</v>
      </c>
      <c r="H813" s="121">
        <f t="shared" si="1700"/>
        <v>0</v>
      </c>
      <c r="I813" s="121">
        <f t="shared" si="1700"/>
        <v>0</v>
      </c>
      <c r="J813" s="121">
        <f t="shared" si="1700"/>
        <v>0</v>
      </c>
      <c r="K813" s="121">
        <f t="shared" si="1700"/>
        <v>0</v>
      </c>
      <c r="L813" s="121">
        <f t="shared" si="1700"/>
        <v>0</v>
      </c>
      <c r="M813" s="121">
        <f t="shared" si="1700"/>
        <v>0</v>
      </c>
      <c r="N813" s="121">
        <f t="shared" si="1700"/>
        <v>0</v>
      </c>
      <c r="O813" s="121">
        <f t="shared" si="1700"/>
        <v>0</v>
      </c>
      <c r="P813" s="121">
        <f t="shared" si="1700"/>
        <v>0</v>
      </c>
      <c r="Q813" s="121">
        <f t="shared" si="1700"/>
        <v>0</v>
      </c>
      <c r="R813" s="121">
        <f t="shared" si="1700"/>
        <v>0</v>
      </c>
      <c r="S813" s="121">
        <f t="shared" si="1700"/>
        <v>0</v>
      </c>
      <c r="T813" s="121">
        <f t="shared" si="1700"/>
        <v>0</v>
      </c>
      <c r="U813" s="121">
        <f t="shared" si="1700"/>
        <v>0</v>
      </c>
      <c r="V813" s="121">
        <f t="shared" si="1700"/>
        <v>0</v>
      </c>
      <c r="W813" s="121">
        <f t="shared" si="1700"/>
        <v>0</v>
      </c>
      <c r="X813" s="121">
        <f t="shared" si="1700"/>
        <v>0</v>
      </c>
      <c r="Y813" s="121">
        <f t="shared" si="1700"/>
        <v>0</v>
      </c>
      <c r="Z813" s="121">
        <f t="shared" si="1700"/>
        <v>0</v>
      </c>
      <c r="AA813" s="121">
        <f t="shared" si="1700"/>
        <v>0</v>
      </c>
      <c r="AB813" s="121">
        <f t="shared" si="1700"/>
        <v>0</v>
      </c>
      <c r="AC813" s="121">
        <f t="shared" si="1700"/>
        <v>0</v>
      </c>
      <c r="AD813" s="121">
        <f t="shared" si="1700"/>
        <v>0</v>
      </c>
      <c r="AE813" s="121">
        <f t="shared" si="1700"/>
        <v>0</v>
      </c>
      <c r="AF813" s="121">
        <f t="shared" si="1700"/>
        <v>0</v>
      </c>
      <c r="AG813" s="121">
        <f t="shared" si="1700"/>
        <v>0</v>
      </c>
      <c r="AH813" s="121">
        <f t="shared" si="1700"/>
        <v>0</v>
      </c>
      <c r="AI813" s="121">
        <f t="shared" si="1700"/>
        <v>0</v>
      </c>
      <c r="AJ813" s="121">
        <f t="shared" si="1700"/>
        <v>0</v>
      </c>
      <c r="AK813" s="121">
        <f t="shared" si="1700"/>
        <v>0</v>
      </c>
      <c r="AL813" s="121">
        <f t="shared" ref="AL813:BQ813" si="1701">IF(AL$17="","",AL714+AL695+AL675+AL656+AL637+AL618+AL805+AL786+AL768+AL750+AL732)</f>
        <v>0</v>
      </c>
      <c r="AM813" s="121">
        <f t="shared" si="1701"/>
        <v>0</v>
      </c>
      <c r="AN813" s="121">
        <f t="shared" si="1701"/>
        <v>0</v>
      </c>
      <c r="AO813" s="121">
        <f t="shared" si="1701"/>
        <v>0</v>
      </c>
      <c r="AP813" s="121">
        <f t="shared" si="1701"/>
        <v>0</v>
      </c>
      <c r="AQ813" s="121">
        <f t="shared" si="1701"/>
        <v>0</v>
      </c>
      <c r="AR813" s="121">
        <f t="shared" si="1701"/>
        <v>0</v>
      </c>
      <c r="AS813" s="121">
        <f t="shared" si="1701"/>
        <v>0</v>
      </c>
      <c r="AT813" s="121">
        <f t="shared" si="1701"/>
        <v>0</v>
      </c>
      <c r="AU813" s="121">
        <f t="shared" si="1701"/>
        <v>0</v>
      </c>
      <c r="AV813" s="121">
        <f t="shared" si="1701"/>
        <v>0</v>
      </c>
      <c r="AW813" s="121">
        <f t="shared" si="1701"/>
        <v>0</v>
      </c>
      <c r="AX813" s="121">
        <f t="shared" si="1701"/>
        <v>0</v>
      </c>
      <c r="AY813" s="121">
        <f t="shared" si="1701"/>
        <v>0</v>
      </c>
      <c r="AZ813" s="121">
        <f t="shared" si="1701"/>
        <v>0</v>
      </c>
      <c r="BA813" s="121">
        <f t="shared" si="1701"/>
        <v>0</v>
      </c>
      <c r="BB813" s="121">
        <f t="shared" si="1701"/>
        <v>0</v>
      </c>
      <c r="BC813" s="121">
        <f t="shared" si="1701"/>
        <v>0</v>
      </c>
      <c r="BD813" s="121">
        <f t="shared" si="1701"/>
        <v>0</v>
      </c>
      <c r="BE813" s="121">
        <f t="shared" si="1701"/>
        <v>0</v>
      </c>
      <c r="BF813" s="121">
        <f t="shared" si="1701"/>
        <v>0</v>
      </c>
      <c r="BG813" s="121">
        <f t="shared" si="1701"/>
        <v>0</v>
      </c>
      <c r="BH813" s="121">
        <f t="shared" si="1701"/>
        <v>0</v>
      </c>
      <c r="BI813" s="121">
        <f t="shared" si="1701"/>
        <v>0</v>
      </c>
      <c r="BJ813" s="121">
        <f t="shared" si="1701"/>
        <v>0</v>
      </c>
      <c r="BK813" s="121">
        <f t="shared" si="1701"/>
        <v>0</v>
      </c>
      <c r="BL813" s="121">
        <f t="shared" si="1701"/>
        <v>0</v>
      </c>
      <c r="BM813" s="121">
        <f t="shared" si="1701"/>
        <v>0</v>
      </c>
      <c r="BN813" s="121">
        <f t="shared" si="1701"/>
        <v>0</v>
      </c>
      <c r="BO813" s="121" t="str">
        <f t="shared" si="1701"/>
        <v/>
      </c>
      <c r="BP813" s="121" t="str">
        <f t="shared" si="1701"/>
        <v/>
      </c>
      <c r="BQ813" s="121" t="str">
        <f t="shared" si="1701"/>
        <v/>
      </c>
      <c r="BR813" s="121" t="str">
        <f t="shared" ref="BR813:CA813" si="1702">IF(BR$17="","",BR714+BR695+BR675+BR656+BR637+BR618+BR805+BR786+BR768+BR750+BR732)</f>
        <v/>
      </c>
      <c r="BS813" s="121" t="str">
        <f t="shared" si="1702"/>
        <v/>
      </c>
      <c r="BT813" s="121" t="str">
        <f t="shared" si="1702"/>
        <v/>
      </c>
      <c r="BU813" s="121" t="str">
        <f t="shared" si="1702"/>
        <v/>
      </c>
      <c r="BV813" s="121" t="str">
        <f t="shared" si="1702"/>
        <v/>
      </c>
      <c r="BW813" s="121" t="str">
        <f t="shared" si="1702"/>
        <v/>
      </c>
      <c r="BX813" s="121" t="str">
        <f t="shared" si="1702"/>
        <v/>
      </c>
      <c r="BY813" s="121" t="str">
        <f t="shared" si="1702"/>
        <v/>
      </c>
      <c r="BZ813" s="121" t="str">
        <f t="shared" si="1702"/>
        <v/>
      </c>
      <c r="CA813" s="121" t="str">
        <f t="shared" si="1702"/>
        <v/>
      </c>
      <c r="CB813" s="121" t="str">
        <f t="shared" ref="CB813:DN813" si="1703">IF(CB$17="","",CB714+CB695+CB675+CB656+CB637+CB618+CB805+CB786+CB768+CB750+CB732)</f>
        <v/>
      </c>
      <c r="CC813" s="121" t="str">
        <f t="shared" si="1703"/>
        <v/>
      </c>
      <c r="CD813" s="121" t="str">
        <f t="shared" si="1703"/>
        <v/>
      </c>
      <c r="CE813" s="121" t="str">
        <f t="shared" si="1703"/>
        <v/>
      </c>
      <c r="CF813" s="121" t="str">
        <f t="shared" si="1703"/>
        <v/>
      </c>
      <c r="CG813" s="121" t="str">
        <f t="shared" si="1703"/>
        <v/>
      </c>
      <c r="CH813" s="121" t="str">
        <f t="shared" si="1703"/>
        <v/>
      </c>
      <c r="CI813" s="121" t="str">
        <f t="shared" si="1703"/>
        <v/>
      </c>
      <c r="CJ813" s="121" t="str">
        <f t="shared" si="1703"/>
        <v/>
      </c>
      <c r="CK813" s="121" t="str">
        <f t="shared" si="1703"/>
        <v/>
      </c>
      <c r="CL813" s="121" t="str">
        <f t="shared" si="1703"/>
        <v/>
      </c>
      <c r="CM813" s="121" t="str">
        <f t="shared" si="1703"/>
        <v/>
      </c>
      <c r="CN813" s="121" t="str">
        <f t="shared" si="1703"/>
        <v/>
      </c>
      <c r="CO813" s="121" t="str">
        <f t="shared" si="1703"/>
        <v/>
      </c>
      <c r="CP813" s="121" t="str">
        <f t="shared" si="1703"/>
        <v/>
      </c>
      <c r="CQ813" s="121" t="str">
        <f t="shared" si="1703"/>
        <v/>
      </c>
      <c r="CR813" s="121" t="str">
        <f t="shared" si="1703"/>
        <v/>
      </c>
      <c r="CS813" s="121" t="str">
        <f t="shared" si="1703"/>
        <v/>
      </c>
      <c r="CT813" s="121" t="str">
        <f t="shared" si="1703"/>
        <v/>
      </c>
      <c r="CU813" s="121" t="str">
        <f t="shared" si="1703"/>
        <v/>
      </c>
      <c r="CV813" s="121" t="str">
        <f t="shared" si="1703"/>
        <v/>
      </c>
      <c r="CW813" s="121" t="str">
        <f t="shared" si="1703"/>
        <v/>
      </c>
      <c r="CX813" s="121" t="str">
        <f t="shared" si="1703"/>
        <v/>
      </c>
      <c r="CY813" s="121" t="str">
        <f t="shared" si="1703"/>
        <v/>
      </c>
      <c r="CZ813" s="121" t="str">
        <f t="shared" si="1703"/>
        <v/>
      </c>
      <c r="DA813" s="121" t="str">
        <f t="shared" si="1703"/>
        <v/>
      </c>
      <c r="DB813" s="121" t="str">
        <f t="shared" si="1703"/>
        <v/>
      </c>
      <c r="DC813" s="121" t="str">
        <f t="shared" si="1703"/>
        <v/>
      </c>
      <c r="DD813" s="121" t="str">
        <f t="shared" si="1703"/>
        <v/>
      </c>
      <c r="DE813" s="121" t="str">
        <f t="shared" si="1703"/>
        <v/>
      </c>
      <c r="DF813" s="121" t="str">
        <f t="shared" si="1703"/>
        <v/>
      </c>
      <c r="DG813" s="121" t="str">
        <f t="shared" si="1703"/>
        <v/>
      </c>
      <c r="DH813" s="121" t="str">
        <f t="shared" si="1703"/>
        <v/>
      </c>
      <c r="DI813" s="121" t="str">
        <f t="shared" si="1703"/>
        <v/>
      </c>
      <c r="DJ813" s="121" t="str">
        <f t="shared" si="1703"/>
        <v/>
      </c>
      <c r="DK813" s="121" t="str">
        <f t="shared" si="1703"/>
        <v/>
      </c>
      <c r="DL813" s="121" t="str">
        <f t="shared" si="1703"/>
        <v/>
      </c>
      <c r="DM813" s="121" t="str">
        <f t="shared" si="1703"/>
        <v/>
      </c>
      <c r="DN813" s="121" t="str">
        <f t="shared" si="1703"/>
        <v/>
      </c>
      <c r="DO813" s="60">
        <f>SUM(F813:DN813)</f>
        <v>0</v>
      </c>
      <c r="DP813" s="50" t="s">
        <v>172</v>
      </c>
    </row>
    <row r="814" spans="3:120" s="29" customFormat="1" ht="15" customHeight="1">
      <c r="C814" s="140" t="str">
        <f>C811</f>
        <v>Total Hard Costs</v>
      </c>
      <c r="D814" s="289"/>
      <c r="E814" s="289"/>
      <c r="F814" s="278">
        <f t="shared" ref="F814:AK814" si="1704">IF(F$17="","",F715+F696+F676+F657+F638+F619+F751+F733+F769+F787+F806)</f>
        <v>0</v>
      </c>
      <c r="G814" s="278">
        <f t="shared" si="1704"/>
        <v>0</v>
      </c>
      <c r="H814" s="278">
        <f t="shared" si="1704"/>
        <v>0</v>
      </c>
      <c r="I814" s="278">
        <f t="shared" si="1704"/>
        <v>0</v>
      </c>
      <c r="J814" s="278">
        <f t="shared" si="1704"/>
        <v>2428616.6666666665</v>
      </c>
      <c r="K814" s="278">
        <f t="shared" si="1704"/>
        <v>2428616.6666666665</v>
      </c>
      <c r="L814" s="278">
        <f t="shared" si="1704"/>
        <v>2428616.6666666665</v>
      </c>
      <c r="M814" s="278">
        <f t="shared" si="1704"/>
        <v>2428616.6666666665</v>
      </c>
      <c r="N814" s="278">
        <f t="shared" si="1704"/>
        <v>2428616.6666666665</v>
      </c>
      <c r="O814" s="278">
        <f t="shared" si="1704"/>
        <v>2428616.6666666665</v>
      </c>
      <c r="P814" s="278">
        <f t="shared" si="1704"/>
        <v>2428616.6666666665</v>
      </c>
      <c r="Q814" s="278">
        <f t="shared" si="1704"/>
        <v>2428616.6666666665</v>
      </c>
      <c r="R814" s="278">
        <f t="shared" si="1704"/>
        <v>2428616.6666666665</v>
      </c>
      <c r="S814" s="278">
        <f t="shared" si="1704"/>
        <v>2428616.6666666665</v>
      </c>
      <c r="T814" s="278">
        <f t="shared" si="1704"/>
        <v>2428616.6666666665</v>
      </c>
      <c r="U814" s="278">
        <f t="shared" si="1704"/>
        <v>2428616.6666666665</v>
      </c>
      <c r="V814" s="278">
        <f t="shared" si="1704"/>
        <v>2428616.6666666665</v>
      </c>
      <c r="W814" s="278">
        <f t="shared" si="1704"/>
        <v>2428616.6666666665</v>
      </c>
      <c r="X814" s="278">
        <f t="shared" si="1704"/>
        <v>3240283.3333333335</v>
      </c>
      <c r="Y814" s="278">
        <f t="shared" si="1704"/>
        <v>3240283.3333333335</v>
      </c>
      <c r="Z814" s="278">
        <f t="shared" si="1704"/>
        <v>3240283.3333333335</v>
      </c>
      <c r="AA814" s="278">
        <f t="shared" si="1704"/>
        <v>3240283.3333333335</v>
      </c>
      <c r="AB814" s="278">
        <f t="shared" si="1704"/>
        <v>811666.66666666663</v>
      </c>
      <c r="AC814" s="278">
        <f t="shared" si="1704"/>
        <v>811666.66666666663</v>
      </c>
      <c r="AD814" s="278">
        <f t="shared" si="1704"/>
        <v>0</v>
      </c>
      <c r="AE814" s="278">
        <f t="shared" si="1704"/>
        <v>0</v>
      </c>
      <c r="AF814" s="278">
        <f t="shared" si="1704"/>
        <v>0</v>
      </c>
      <c r="AG814" s="278">
        <f t="shared" si="1704"/>
        <v>0</v>
      </c>
      <c r="AH814" s="278">
        <f t="shared" si="1704"/>
        <v>0</v>
      </c>
      <c r="AI814" s="278">
        <f t="shared" si="1704"/>
        <v>0</v>
      </c>
      <c r="AJ814" s="278">
        <f t="shared" si="1704"/>
        <v>0</v>
      </c>
      <c r="AK814" s="278">
        <f t="shared" si="1704"/>
        <v>0</v>
      </c>
      <c r="AL814" s="278">
        <f t="shared" ref="AL814:BQ814" si="1705">IF(AL$17="","",AL715+AL696+AL676+AL657+AL638+AL619+AL751+AL733+AL769+AL787+AL806)</f>
        <v>0</v>
      </c>
      <c r="AM814" s="278">
        <f t="shared" si="1705"/>
        <v>0</v>
      </c>
      <c r="AN814" s="278">
        <f t="shared" si="1705"/>
        <v>0</v>
      </c>
      <c r="AO814" s="278">
        <f t="shared" si="1705"/>
        <v>0</v>
      </c>
      <c r="AP814" s="278">
        <f t="shared" si="1705"/>
        <v>0</v>
      </c>
      <c r="AQ814" s="278">
        <f t="shared" si="1705"/>
        <v>0</v>
      </c>
      <c r="AR814" s="278">
        <f t="shared" si="1705"/>
        <v>0</v>
      </c>
      <c r="AS814" s="278">
        <f t="shared" si="1705"/>
        <v>0</v>
      </c>
      <c r="AT814" s="278">
        <f t="shared" si="1705"/>
        <v>0</v>
      </c>
      <c r="AU814" s="278">
        <f t="shared" si="1705"/>
        <v>0</v>
      </c>
      <c r="AV814" s="278">
        <f t="shared" si="1705"/>
        <v>0</v>
      </c>
      <c r="AW814" s="278">
        <f t="shared" si="1705"/>
        <v>0</v>
      </c>
      <c r="AX814" s="278">
        <f t="shared" si="1705"/>
        <v>0</v>
      </c>
      <c r="AY814" s="278">
        <f t="shared" si="1705"/>
        <v>0</v>
      </c>
      <c r="AZ814" s="278">
        <f t="shared" si="1705"/>
        <v>0</v>
      </c>
      <c r="BA814" s="278">
        <f t="shared" si="1705"/>
        <v>0</v>
      </c>
      <c r="BB814" s="278">
        <f t="shared" si="1705"/>
        <v>0</v>
      </c>
      <c r="BC814" s="278">
        <f t="shared" si="1705"/>
        <v>0</v>
      </c>
      <c r="BD814" s="278">
        <f t="shared" si="1705"/>
        <v>0</v>
      </c>
      <c r="BE814" s="278">
        <f t="shared" si="1705"/>
        <v>0</v>
      </c>
      <c r="BF814" s="278">
        <f t="shared" si="1705"/>
        <v>0</v>
      </c>
      <c r="BG814" s="278">
        <f t="shared" si="1705"/>
        <v>0</v>
      </c>
      <c r="BH814" s="278">
        <f t="shared" si="1705"/>
        <v>0</v>
      </c>
      <c r="BI814" s="278">
        <f t="shared" si="1705"/>
        <v>0</v>
      </c>
      <c r="BJ814" s="278">
        <f t="shared" si="1705"/>
        <v>0</v>
      </c>
      <c r="BK814" s="278">
        <f t="shared" si="1705"/>
        <v>0</v>
      </c>
      <c r="BL814" s="278">
        <f t="shared" si="1705"/>
        <v>0</v>
      </c>
      <c r="BM814" s="278">
        <f t="shared" si="1705"/>
        <v>0</v>
      </c>
      <c r="BN814" s="278">
        <f t="shared" si="1705"/>
        <v>0</v>
      </c>
      <c r="BO814" s="278" t="str">
        <f t="shared" si="1705"/>
        <v/>
      </c>
      <c r="BP814" s="278" t="str">
        <f t="shared" si="1705"/>
        <v/>
      </c>
      <c r="BQ814" s="278" t="str">
        <f t="shared" si="1705"/>
        <v/>
      </c>
      <c r="BR814" s="278" t="str">
        <f t="shared" ref="BR814:CA814" si="1706">IF(BR$17="","",BR715+BR696+BR676+BR657+BR638+BR619+BR751+BR733+BR769+BR787+BR806)</f>
        <v/>
      </c>
      <c r="BS814" s="278" t="str">
        <f t="shared" si="1706"/>
        <v/>
      </c>
      <c r="BT814" s="278" t="str">
        <f t="shared" si="1706"/>
        <v/>
      </c>
      <c r="BU814" s="278" t="str">
        <f t="shared" si="1706"/>
        <v/>
      </c>
      <c r="BV814" s="278" t="str">
        <f t="shared" si="1706"/>
        <v/>
      </c>
      <c r="BW814" s="278" t="str">
        <f t="shared" si="1706"/>
        <v/>
      </c>
      <c r="BX814" s="278" t="str">
        <f t="shared" si="1706"/>
        <v/>
      </c>
      <c r="BY814" s="278" t="str">
        <f t="shared" si="1706"/>
        <v/>
      </c>
      <c r="BZ814" s="278" t="str">
        <f t="shared" si="1706"/>
        <v/>
      </c>
      <c r="CA814" s="278" t="str">
        <f t="shared" si="1706"/>
        <v/>
      </c>
      <c r="CB814" s="278" t="str">
        <f t="shared" ref="CB814:DN814" si="1707">IF(CB$17="","",CB715+CB696+CB676+CB657+CB638+CB619+CB751+CB733+CB769+CB787+CB806)</f>
        <v/>
      </c>
      <c r="CC814" s="278" t="str">
        <f t="shared" si="1707"/>
        <v/>
      </c>
      <c r="CD814" s="278" t="str">
        <f t="shared" si="1707"/>
        <v/>
      </c>
      <c r="CE814" s="278" t="str">
        <f t="shared" si="1707"/>
        <v/>
      </c>
      <c r="CF814" s="278" t="str">
        <f t="shared" si="1707"/>
        <v/>
      </c>
      <c r="CG814" s="278" t="str">
        <f t="shared" si="1707"/>
        <v/>
      </c>
      <c r="CH814" s="278" t="str">
        <f t="shared" si="1707"/>
        <v/>
      </c>
      <c r="CI814" s="278" t="str">
        <f t="shared" si="1707"/>
        <v/>
      </c>
      <c r="CJ814" s="278" t="str">
        <f t="shared" si="1707"/>
        <v/>
      </c>
      <c r="CK814" s="278" t="str">
        <f t="shared" si="1707"/>
        <v/>
      </c>
      <c r="CL814" s="278" t="str">
        <f t="shared" si="1707"/>
        <v/>
      </c>
      <c r="CM814" s="278" t="str">
        <f t="shared" si="1707"/>
        <v/>
      </c>
      <c r="CN814" s="278" t="str">
        <f t="shared" si="1707"/>
        <v/>
      </c>
      <c r="CO814" s="278" t="str">
        <f t="shared" si="1707"/>
        <v/>
      </c>
      <c r="CP814" s="278" t="str">
        <f t="shared" si="1707"/>
        <v/>
      </c>
      <c r="CQ814" s="278" t="str">
        <f t="shared" si="1707"/>
        <v/>
      </c>
      <c r="CR814" s="278" t="str">
        <f t="shared" si="1707"/>
        <v/>
      </c>
      <c r="CS814" s="278" t="str">
        <f t="shared" si="1707"/>
        <v/>
      </c>
      <c r="CT814" s="278" t="str">
        <f t="shared" si="1707"/>
        <v/>
      </c>
      <c r="CU814" s="278" t="str">
        <f t="shared" si="1707"/>
        <v/>
      </c>
      <c r="CV814" s="278" t="str">
        <f t="shared" si="1707"/>
        <v/>
      </c>
      <c r="CW814" s="278" t="str">
        <f t="shared" si="1707"/>
        <v/>
      </c>
      <c r="CX814" s="278" t="str">
        <f t="shared" si="1707"/>
        <v/>
      </c>
      <c r="CY814" s="278" t="str">
        <f t="shared" si="1707"/>
        <v/>
      </c>
      <c r="CZ814" s="278" t="str">
        <f t="shared" si="1707"/>
        <v/>
      </c>
      <c r="DA814" s="278" t="str">
        <f t="shared" si="1707"/>
        <v/>
      </c>
      <c r="DB814" s="278" t="str">
        <f t="shared" si="1707"/>
        <v/>
      </c>
      <c r="DC814" s="278" t="str">
        <f t="shared" si="1707"/>
        <v/>
      </c>
      <c r="DD814" s="278" t="str">
        <f t="shared" si="1707"/>
        <v/>
      </c>
      <c r="DE814" s="278" t="str">
        <f t="shared" si="1707"/>
        <v/>
      </c>
      <c r="DF814" s="278" t="str">
        <f t="shared" si="1707"/>
        <v/>
      </c>
      <c r="DG814" s="278" t="str">
        <f t="shared" si="1707"/>
        <v/>
      </c>
      <c r="DH814" s="278" t="str">
        <f t="shared" si="1707"/>
        <v/>
      </c>
      <c r="DI814" s="278" t="str">
        <f t="shared" si="1707"/>
        <v/>
      </c>
      <c r="DJ814" s="278" t="str">
        <f t="shared" si="1707"/>
        <v/>
      </c>
      <c r="DK814" s="278" t="str">
        <f t="shared" si="1707"/>
        <v/>
      </c>
      <c r="DL814" s="278" t="str">
        <f t="shared" si="1707"/>
        <v/>
      </c>
      <c r="DM814" s="278" t="str">
        <f t="shared" si="1707"/>
        <v/>
      </c>
      <c r="DN814" s="278" t="str">
        <f t="shared" si="1707"/>
        <v/>
      </c>
      <c r="DO814" s="51">
        <f>SUM(F814:DN814)</f>
        <v>48585100.000000007</v>
      </c>
      <c r="DP814" s="50" t="s">
        <v>172</v>
      </c>
    </row>
    <row r="815" spans="3:120" s="29" customFormat="1" ht="15" customHeight="1">
      <c r="C815" s="120"/>
      <c r="D815" s="242"/>
      <c r="E815" s="243"/>
      <c r="F815" s="242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50" t="s">
        <v>172</v>
      </c>
    </row>
    <row r="816" spans="3:120" s="29" customFormat="1" ht="15" customHeight="1">
      <c r="C816" s="323" t="str">
        <f>"Total Budgeted "&amp;C601</f>
        <v>Total Budgeted Hard Costs</v>
      </c>
      <c r="D816" s="249" t="s">
        <v>296</v>
      </c>
      <c r="E816" s="249"/>
      <c r="F816" s="249" t="s">
        <v>295</v>
      </c>
      <c r="G816" s="249" t="s">
        <v>294</v>
      </c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50" t="s">
        <v>172</v>
      </c>
    </row>
    <row r="817" spans="3:120" s="29" customFormat="1" ht="15" customHeight="1">
      <c r="C817" s="34" t="s">
        <v>292</v>
      </c>
      <c r="D817" s="118">
        <f>D702+D682+D663+D644+D625+D606+D721+D739+D757+D775+D793</f>
        <v>48585100</v>
      </c>
      <c r="E817" s="118"/>
      <c r="F817" s="118">
        <f>F702+F682+F663+F644+F625+F606+F721+F739+F757+F775+F793</f>
        <v>48585100</v>
      </c>
      <c r="G817" s="118">
        <f>G702+G682+G663+G644+G625+G606+G721+G739+G757+G775+G793</f>
        <v>0</v>
      </c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50" t="s">
        <v>172</v>
      </c>
    </row>
    <row r="818" spans="3:120" s="29" customFormat="1" ht="15" customHeight="1">
      <c r="C818" s="34" t="s">
        <v>364</v>
      </c>
      <c r="D818" s="118">
        <f>D702*$E711+D682*$E692+D663*$E672+D644*$E653+D625*$E634+D606*$E615+D739*$E747+D721*$E729+D757*$E765+D775*$E783+D793*$E802</f>
        <v>48585100</v>
      </c>
      <c r="E818" s="118"/>
      <c r="F818" s="118">
        <f>F702*$E711+F682*$E692+F663*$E672+F644*$E653+F625*$E634+F606*$E615+F739*$E747+F721*$E729+F757*$E765+F775*$E783+F793*$E802</f>
        <v>48585100</v>
      </c>
      <c r="G818" s="118">
        <f>G702*$E711+G682*$E692+G663*$E672+G644*$E653+G625*$E634+G606*$E615+G739*$E747+G721*$E729+G757*$E765+G775*$E783+G793*$E802</f>
        <v>0</v>
      </c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50" t="s">
        <v>172</v>
      </c>
    </row>
    <row r="819" spans="3:120" s="29" customFormat="1" ht="15" customHeight="1">
      <c r="C819" s="120"/>
      <c r="D819" s="242"/>
      <c r="E819" s="243"/>
      <c r="F819" s="242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50" t="s">
        <v>172</v>
      </c>
    </row>
    <row r="820" spans="3:120" s="29" customFormat="1" ht="15" customHeight="1">
      <c r="C820" s="120"/>
      <c r="D820" s="242"/>
      <c r="E820" s="243"/>
      <c r="F820" s="242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50" t="s">
        <v>172</v>
      </c>
    </row>
    <row r="821" spans="3:120" s="29" customFormat="1" ht="15" customHeight="1">
      <c r="C821" s="103" t="s">
        <v>106</v>
      </c>
      <c r="D821" s="262"/>
      <c r="E821" s="262"/>
      <c r="F821" s="262"/>
      <c r="G821" s="262"/>
      <c r="H821" s="262"/>
      <c r="I821" s="262"/>
      <c r="J821" s="262"/>
      <c r="K821" s="262"/>
      <c r="L821" s="262"/>
      <c r="M821" s="262"/>
      <c r="N821" s="262"/>
      <c r="O821" s="262"/>
      <c r="P821" s="262"/>
      <c r="Q821" s="262"/>
      <c r="R821" s="262"/>
      <c r="S821" s="262"/>
      <c r="T821" s="262"/>
      <c r="U821" s="262"/>
      <c r="V821" s="262"/>
      <c r="W821" s="262"/>
      <c r="X821" s="262"/>
      <c r="Y821" s="262"/>
      <c r="Z821" s="262"/>
      <c r="AA821" s="262"/>
      <c r="AB821" s="262"/>
      <c r="AC821" s="262"/>
      <c r="AD821" s="262"/>
      <c r="AE821" s="262"/>
      <c r="AF821" s="262"/>
      <c r="AG821" s="262"/>
      <c r="AH821" s="262"/>
      <c r="AI821" s="262"/>
      <c r="AJ821" s="262"/>
      <c r="AK821" s="262"/>
      <c r="AL821" s="262"/>
      <c r="AM821" s="262"/>
      <c r="AN821" s="262"/>
      <c r="AO821" s="262"/>
      <c r="AP821" s="262"/>
      <c r="AQ821" s="262"/>
      <c r="AR821" s="262"/>
      <c r="AS821" s="262"/>
      <c r="AT821" s="262"/>
      <c r="AU821" s="262"/>
      <c r="AV821" s="262"/>
      <c r="AW821" s="262"/>
      <c r="AX821" s="262"/>
      <c r="AY821" s="262"/>
      <c r="AZ821" s="262"/>
      <c r="BA821" s="262"/>
      <c r="BB821" s="262"/>
      <c r="BC821" s="262"/>
      <c r="BD821" s="262"/>
      <c r="BE821" s="262"/>
      <c r="BF821" s="262"/>
      <c r="BG821" s="262"/>
      <c r="BH821" s="262"/>
      <c r="BI821" s="262"/>
      <c r="BJ821" s="262"/>
      <c r="BK821" s="262"/>
      <c r="BL821" s="262"/>
      <c r="BM821" s="262"/>
      <c r="BN821" s="262"/>
      <c r="BO821" s="262"/>
      <c r="BP821" s="262"/>
      <c r="BQ821" s="262"/>
      <c r="BR821" s="262"/>
      <c r="BS821" s="262"/>
      <c r="BT821" s="262"/>
      <c r="BU821" s="262"/>
      <c r="BV821" s="262"/>
      <c r="BW821" s="262"/>
      <c r="BX821" s="262"/>
      <c r="BY821" s="262"/>
      <c r="BZ821" s="262"/>
      <c r="CA821" s="262"/>
      <c r="CB821" s="262"/>
      <c r="CC821" s="262"/>
      <c r="CD821" s="262"/>
      <c r="CE821" s="262"/>
      <c r="CF821" s="262"/>
      <c r="CG821" s="262"/>
      <c r="CH821" s="262"/>
      <c r="CI821" s="262"/>
      <c r="CJ821" s="262"/>
      <c r="CK821" s="262"/>
      <c r="CL821" s="262"/>
      <c r="CM821" s="262"/>
      <c r="CN821" s="262"/>
      <c r="CO821" s="262"/>
      <c r="CP821" s="262"/>
      <c r="CQ821" s="262"/>
      <c r="CR821" s="262"/>
      <c r="CS821" s="262"/>
      <c r="CT821" s="262"/>
      <c r="CU821" s="262"/>
      <c r="CV821" s="262"/>
      <c r="CW821" s="262"/>
      <c r="CX821" s="262"/>
      <c r="CY821" s="262"/>
      <c r="CZ821" s="262"/>
      <c r="DA821" s="262"/>
      <c r="DB821" s="262"/>
      <c r="DC821" s="262"/>
      <c r="DD821" s="262"/>
      <c r="DE821" s="262"/>
      <c r="DF821" s="262"/>
      <c r="DG821" s="262"/>
      <c r="DH821" s="262"/>
      <c r="DI821" s="262"/>
      <c r="DJ821" s="262"/>
      <c r="DK821" s="262"/>
      <c r="DL821" s="262"/>
      <c r="DM821" s="262"/>
      <c r="DN821" s="262"/>
      <c r="DO821" s="262"/>
      <c r="DP821" s="50" t="s">
        <v>172</v>
      </c>
    </row>
    <row r="822" spans="3:120" s="29" customFormat="1" ht="15" customHeight="1">
      <c r="C822" s="120"/>
      <c r="D822" s="242"/>
      <c r="E822" s="243"/>
      <c r="F822" s="242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50" t="s">
        <v>172</v>
      </c>
    </row>
    <row r="823" spans="3:120" s="29" customFormat="1" ht="15" customHeight="1">
      <c r="C823" s="161" t="str">
        <f>C825</f>
        <v>Marketing/Advertising</v>
      </c>
      <c r="D823" s="161"/>
      <c r="E823" s="161"/>
      <c r="F823" s="161"/>
      <c r="G823" s="161"/>
      <c r="H823" s="161"/>
      <c r="I823" s="161"/>
      <c r="J823" s="161"/>
      <c r="K823" s="161"/>
      <c r="L823" s="161"/>
      <c r="M823" s="161"/>
      <c r="N823" s="161"/>
      <c r="O823" s="161"/>
      <c r="P823" s="161"/>
      <c r="Q823" s="161"/>
      <c r="R823" s="161"/>
      <c r="S823" s="161"/>
      <c r="T823" s="161"/>
      <c r="U823" s="161"/>
      <c r="V823" s="161"/>
      <c r="W823" s="161"/>
      <c r="X823" s="161"/>
      <c r="Y823" s="161"/>
      <c r="Z823" s="161"/>
      <c r="AA823" s="161"/>
      <c r="AB823" s="161"/>
      <c r="AC823" s="161"/>
      <c r="AD823" s="161"/>
      <c r="AE823" s="161"/>
      <c r="AF823" s="161"/>
      <c r="AG823" s="161"/>
      <c r="AH823" s="161"/>
      <c r="AI823" s="161"/>
      <c r="AJ823" s="161"/>
      <c r="AK823" s="161"/>
      <c r="AL823" s="161"/>
      <c r="AM823" s="161"/>
      <c r="AN823" s="161"/>
      <c r="AO823" s="161"/>
      <c r="AP823" s="161"/>
      <c r="AQ823" s="161"/>
      <c r="AR823" s="161"/>
      <c r="AS823" s="161"/>
      <c r="AT823" s="161"/>
      <c r="AU823" s="161"/>
      <c r="AV823" s="161"/>
      <c r="AW823" s="161"/>
      <c r="AX823" s="161"/>
      <c r="AY823" s="161"/>
      <c r="AZ823" s="161"/>
      <c r="BA823" s="161"/>
      <c r="BB823" s="161"/>
      <c r="BC823" s="161"/>
      <c r="BD823" s="161"/>
      <c r="BE823" s="161"/>
      <c r="BF823" s="161"/>
      <c r="BG823" s="161"/>
      <c r="BH823" s="161"/>
      <c r="BI823" s="161"/>
      <c r="BJ823" s="161"/>
      <c r="BK823" s="161"/>
      <c r="BL823" s="161"/>
      <c r="BM823" s="161"/>
      <c r="BN823" s="161"/>
      <c r="BO823" s="161"/>
      <c r="BP823" s="161"/>
      <c r="BQ823" s="161"/>
      <c r="BR823" s="161"/>
      <c r="BS823" s="161"/>
      <c r="BT823" s="161"/>
      <c r="BU823" s="161"/>
      <c r="BV823" s="161"/>
      <c r="BW823" s="161"/>
      <c r="BX823" s="161"/>
      <c r="BY823" s="161"/>
      <c r="BZ823" s="161"/>
      <c r="CA823" s="161"/>
      <c r="CB823" s="161"/>
      <c r="CC823" s="161"/>
      <c r="CD823" s="161"/>
      <c r="CE823" s="161"/>
      <c r="CF823" s="161"/>
      <c r="CG823" s="161"/>
      <c r="CH823" s="161"/>
      <c r="CI823" s="161"/>
      <c r="CJ823" s="161"/>
      <c r="CK823" s="161"/>
      <c r="CL823" s="161"/>
      <c r="CM823" s="161"/>
      <c r="CN823" s="161"/>
      <c r="CO823" s="161"/>
      <c r="CP823" s="161"/>
      <c r="CQ823" s="161"/>
      <c r="CR823" s="161"/>
      <c r="CS823" s="161"/>
      <c r="CT823" s="161"/>
      <c r="CU823" s="161"/>
      <c r="CV823" s="161"/>
      <c r="CW823" s="161"/>
      <c r="CX823" s="161"/>
      <c r="CY823" s="161"/>
      <c r="CZ823" s="161"/>
      <c r="DA823" s="161"/>
      <c r="DB823" s="161"/>
      <c r="DC823" s="161"/>
      <c r="DD823" s="161"/>
      <c r="DE823" s="161"/>
      <c r="DF823" s="161"/>
      <c r="DG823" s="161"/>
      <c r="DH823" s="161"/>
      <c r="DI823" s="161"/>
      <c r="DJ823" s="161"/>
      <c r="DK823" s="161"/>
      <c r="DL823" s="161"/>
      <c r="DM823" s="161"/>
      <c r="DN823" s="161"/>
      <c r="DO823" s="161"/>
      <c r="DP823" s="50" t="s">
        <v>172</v>
      </c>
    </row>
    <row r="824" spans="3:120" s="29" customFormat="1" ht="15" customHeight="1">
      <c r="C824" s="120"/>
      <c r="D824" s="242"/>
      <c r="E824" s="243"/>
      <c r="F824" s="242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50" t="s">
        <v>172</v>
      </c>
    </row>
    <row r="825" spans="3:120" s="29" customFormat="1" ht="15" customHeight="1">
      <c r="C825" s="266" t="s">
        <v>363</v>
      </c>
      <c r="D825" s="249" t="s">
        <v>296</v>
      </c>
      <c r="E825" s="249" t="s">
        <v>303</v>
      </c>
      <c r="F825" s="265" t="s">
        <v>295</v>
      </c>
      <c r="G825" s="264" t="s">
        <v>294</v>
      </c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50" t="s">
        <v>172</v>
      </c>
    </row>
    <row r="826" spans="3:120" s="29" customFormat="1" ht="15" customHeight="1">
      <c r="C826" s="35" t="s">
        <v>317</v>
      </c>
      <c r="E826" s="133"/>
      <c r="F826" s="298">
        <f>F51</f>
        <v>128</v>
      </c>
      <c r="G826" s="298">
        <f>G51</f>
        <v>0</v>
      </c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50" t="s">
        <v>172</v>
      </c>
    </row>
    <row r="827" spans="3:120" s="29" customFormat="1" ht="15" customHeight="1">
      <c r="C827" s="35" t="s">
        <v>362</v>
      </c>
      <c r="E827" s="133"/>
      <c r="F827" s="299">
        <v>7812.5</v>
      </c>
      <c r="G827" s="299">
        <v>0</v>
      </c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50" t="s">
        <v>172</v>
      </c>
    </row>
    <row r="828" spans="3:120" s="29" customFormat="1" ht="15" customHeight="1">
      <c r="C828" s="35" t="str">
        <f>"Total "&amp;C825&amp;" Cost"</f>
        <v>Total Marketing/Advertising Cost</v>
      </c>
      <c r="D828" s="118">
        <f>IF(C$76="","",IF(E828="",G828+F828,E828))</f>
        <v>1000000</v>
      </c>
      <c r="E828" s="118"/>
      <c r="F828" s="300">
        <f>+F826*F827</f>
        <v>1000000</v>
      </c>
      <c r="G828" s="300">
        <f>+G826*G827</f>
        <v>0</v>
      </c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50" t="s">
        <v>172</v>
      </c>
    </row>
    <row r="829" spans="3:120" s="29" customFormat="1" ht="15" customHeight="1">
      <c r="C829" s="34" t="str">
        <f>"Initial " &amp;C823&amp; " Input"</f>
        <v>Initial Marketing/Advertising Input</v>
      </c>
      <c r="D829" s="118">
        <f>IF(C$76="","",IF(E829="",G829+F829,E829))</f>
        <v>700000</v>
      </c>
      <c r="E829" s="322"/>
      <c r="F829" s="235">
        <v>700000</v>
      </c>
      <c r="G829" s="235">
        <v>0</v>
      </c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50" t="s">
        <v>172</v>
      </c>
    </row>
    <row r="830" spans="3:120" s="29" customFormat="1" ht="15" customHeight="1">
      <c r="C830" s="34" t="s">
        <v>311</v>
      </c>
      <c r="D830" s="118">
        <f>D828-D829</f>
        <v>300000</v>
      </c>
      <c r="E830" s="118"/>
      <c r="F830" s="118">
        <f>F828-F829</f>
        <v>300000</v>
      </c>
      <c r="G830" s="118">
        <f>G828-G829</f>
        <v>0</v>
      </c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50" t="s">
        <v>172</v>
      </c>
    </row>
    <row r="831" spans="3:120" s="29" customFormat="1" ht="15" customHeight="1">
      <c r="C831" s="34"/>
      <c r="D831" s="321"/>
      <c r="F831" s="321"/>
      <c r="G831" s="321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50" t="s">
        <v>172</v>
      </c>
    </row>
    <row r="832" spans="3:120" s="29" customFormat="1" ht="15" customHeight="1">
      <c r="C832" s="34" t="str">
        <f>C825&amp;" Start Period"</f>
        <v>Marketing/Advertising Start Period</v>
      </c>
      <c r="D832" s="282">
        <f>MIN(F832:G832)</f>
        <v>1</v>
      </c>
      <c r="F832" s="282">
        <v>1</v>
      </c>
      <c r="G832" s="282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50" t="s">
        <v>172</v>
      </c>
    </row>
    <row r="833" spans="3:120" s="29" customFormat="1" ht="15" customHeight="1">
      <c r="C833" s="207" t="s">
        <v>13</v>
      </c>
      <c r="D833" s="206">
        <f>IF(D832="","",INDEX($F$16:$DP$17,1,MATCH(D832,$F$17:$DP$17,1)))</f>
        <v>42124</v>
      </c>
      <c r="F833" s="206">
        <f>IF(F832="","",INDEX($F$16:$DP$17,1,MATCH(F832,$F$17:$DP$17,1)))</f>
        <v>42124</v>
      </c>
      <c r="G833" s="206" t="str">
        <f>IF(G832="","",INDEX($F$16:$DP$17,1,MATCH(G832,$F$17:$DP$17,1)))</f>
        <v/>
      </c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50" t="s">
        <v>172</v>
      </c>
    </row>
    <row r="834" spans="3:120" s="29" customFormat="1" ht="15" customHeight="1">
      <c r="C834" s="34" t="str">
        <f>C825&amp;" End Period"</f>
        <v>Marketing/Advertising End Period</v>
      </c>
      <c r="D834" s="282">
        <f>MAX(F834:G834)</f>
        <v>18</v>
      </c>
      <c r="F834" s="282">
        <v>18</v>
      </c>
      <c r="G834" s="282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50" t="s">
        <v>172</v>
      </c>
    </row>
    <row r="835" spans="3:120" s="29" customFormat="1" ht="15" customHeight="1">
      <c r="C835" s="207" t="s">
        <v>13</v>
      </c>
      <c r="D835" s="206">
        <f>IF(D834="","",INDEX($F$16:$DP$17,1,MATCH(D834,$F$17:$DP$17,1)))</f>
        <v>42643</v>
      </c>
      <c r="F835" s="206">
        <f>IF(F834="","",INDEX($F$16:$DP$17,1,MATCH(F834,$F$17:$DP$17,1)))</f>
        <v>42643</v>
      </c>
      <c r="G835" s="206" t="str">
        <f>IF(G834="","",INDEX($F$16:$DP$17,1,MATCH(G834,$F$17:$DP$17,1)))</f>
        <v/>
      </c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50" t="s">
        <v>172</v>
      </c>
    </row>
    <row r="836" spans="3:120" s="29" customFormat="1" ht="15" customHeight="1">
      <c r="C836" s="18"/>
      <c r="D836" s="242"/>
      <c r="E836" s="243"/>
      <c r="F836" s="242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50" t="s">
        <v>172</v>
      </c>
    </row>
    <row r="837" spans="3:120" s="29" customFormat="1" ht="15" customHeight="1">
      <c r="C837" s="34" t="s">
        <v>300</v>
      </c>
      <c r="D837" s="281" t="s">
        <v>299</v>
      </c>
      <c r="E837" s="280">
        <f>IF(D837=F837,0,1)</f>
        <v>0</v>
      </c>
      <c r="F837" s="279" t="s">
        <v>299</v>
      </c>
      <c r="G837" s="279" t="s">
        <v>298</v>
      </c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50" t="s">
        <v>172</v>
      </c>
    </row>
    <row r="838" spans="3:120" s="29" customFormat="1" ht="15" customHeight="1">
      <c r="C838" s="34" t="s">
        <v>310</v>
      </c>
      <c r="D838" s="281" t="s">
        <v>309</v>
      </c>
      <c r="E838" s="280">
        <f>IF(D838=F838,0,1)</f>
        <v>1</v>
      </c>
      <c r="F838" s="279" t="s">
        <v>151</v>
      </c>
      <c r="G838" s="279" t="s">
        <v>309</v>
      </c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50" t="s">
        <v>172</v>
      </c>
    </row>
    <row r="839" spans="3:120" s="29" customFormat="1" ht="15" customHeight="1">
      <c r="D839" s="242"/>
      <c r="E839" s="243"/>
      <c r="F839" s="242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50" t="s">
        <v>172</v>
      </c>
    </row>
    <row r="840" spans="3:120" s="29" customFormat="1" ht="15" customHeight="1">
      <c r="C840" s="35" t="str">
        <f>F825&amp;" "&amp;C825</f>
        <v>Phase A Marketing/Advertising</v>
      </c>
      <c r="D840" s="320">
        <f>IF(F832="",0,F832)</f>
        <v>1</v>
      </c>
      <c r="E840" s="320">
        <f>IF(F834="",0,F834)</f>
        <v>18</v>
      </c>
      <c r="F840" s="121">
        <f>F829</f>
        <v>700000</v>
      </c>
      <c r="G840" s="121">
        <f t="shared" ref="G840:AL840" si="1708">IF(G$17="","",IF(AND(G$17&gt;=$D840,G$17&lt;=$E840),$F$830/($E840-$D840+1)))</f>
        <v>16666.666666666668</v>
      </c>
      <c r="H840" s="121">
        <f t="shared" si="1708"/>
        <v>16666.666666666668</v>
      </c>
      <c r="I840" s="121">
        <f t="shared" si="1708"/>
        <v>16666.666666666668</v>
      </c>
      <c r="J840" s="121">
        <f t="shared" si="1708"/>
        <v>16666.666666666668</v>
      </c>
      <c r="K840" s="121">
        <f t="shared" si="1708"/>
        <v>16666.666666666668</v>
      </c>
      <c r="L840" s="121">
        <f t="shared" si="1708"/>
        <v>16666.666666666668</v>
      </c>
      <c r="M840" s="121">
        <f t="shared" si="1708"/>
        <v>16666.666666666668</v>
      </c>
      <c r="N840" s="121">
        <f t="shared" si="1708"/>
        <v>16666.666666666668</v>
      </c>
      <c r="O840" s="121">
        <f t="shared" si="1708"/>
        <v>16666.666666666668</v>
      </c>
      <c r="P840" s="121">
        <f t="shared" si="1708"/>
        <v>16666.666666666668</v>
      </c>
      <c r="Q840" s="121">
        <f t="shared" si="1708"/>
        <v>16666.666666666668</v>
      </c>
      <c r="R840" s="121">
        <f t="shared" si="1708"/>
        <v>16666.666666666668</v>
      </c>
      <c r="S840" s="121">
        <f t="shared" si="1708"/>
        <v>16666.666666666668</v>
      </c>
      <c r="T840" s="121">
        <f t="shared" si="1708"/>
        <v>16666.666666666668</v>
      </c>
      <c r="U840" s="121">
        <f t="shared" si="1708"/>
        <v>16666.666666666668</v>
      </c>
      <c r="V840" s="121">
        <f t="shared" si="1708"/>
        <v>16666.666666666668</v>
      </c>
      <c r="W840" s="121">
        <f t="shared" si="1708"/>
        <v>16666.666666666668</v>
      </c>
      <c r="X840" s="121">
        <f t="shared" si="1708"/>
        <v>16666.666666666668</v>
      </c>
      <c r="Y840" s="121" t="b">
        <f t="shared" si="1708"/>
        <v>0</v>
      </c>
      <c r="Z840" s="121" t="b">
        <f t="shared" si="1708"/>
        <v>0</v>
      </c>
      <c r="AA840" s="121" t="b">
        <f t="shared" si="1708"/>
        <v>0</v>
      </c>
      <c r="AB840" s="121" t="b">
        <f t="shared" si="1708"/>
        <v>0</v>
      </c>
      <c r="AC840" s="121" t="b">
        <f t="shared" si="1708"/>
        <v>0</v>
      </c>
      <c r="AD840" s="121" t="b">
        <f t="shared" si="1708"/>
        <v>0</v>
      </c>
      <c r="AE840" s="121" t="b">
        <f t="shared" si="1708"/>
        <v>0</v>
      </c>
      <c r="AF840" s="121" t="b">
        <f t="shared" si="1708"/>
        <v>0</v>
      </c>
      <c r="AG840" s="121" t="b">
        <f t="shared" si="1708"/>
        <v>0</v>
      </c>
      <c r="AH840" s="121" t="b">
        <f t="shared" si="1708"/>
        <v>0</v>
      </c>
      <c r="AI840" s="121" t="b">
        <f t="shared" si="1708"/>
        <v>0</v>
      </c>
      <c r="AJ840" s="121" t="b">
        <f t="shared" si="1708"/>
        <v>0</v>
      </c>
      <c r="AK840" s="121" t="b">
        <f t="shared" si="1708"/>
        <v>0</v>
      </c>
      <c r="AL840" s="121" t="b">
        <f t="shared" si="1708"/>
        <v>0</v>
      </c>
      <c r="AM840" s="121" t="b">
        <f t="shared" ref="AM840:BR840" si="1709">IF(AM$17="","",IF(AND(AM$17&gt;=$D840,AM$17&lt;=$E840),$F$830/($E840-$D840+1)))</f>
        <v>0</v>
      </c>
      <c r="AN840" s="121" t="b">
        <f t="shared" si="1709"/>
        <v>0</v>
      </c>
      <c r="AO840" s="121" t="b">
        <f t="shared" si="1709"/>
        <v>0</v>
      </c>
      <c r="AP840" s="121" t="b">
        <f t="shared" si="1709"/>
        <v>0</v>
      </c>
      <c r="AQ840" s="121" t="b">
        <f t="shared" si="1709"/>
        <v>0</v>
      </c>
      <c r="AR840" s="121" t="b">
        <f t="shared" si="1709"/>
        <v>0</v>
      </c>
      <c r="AS840" s="121" t="b">
        <f t="shared" si="1709"/>
        <v>0</v>
      </c>
      <c r="AT840" s="121" t="b">
        <f t="shared" si="1709"/>
        <v>0</v>
      </c>
      <c r="AU840" s="121" t="b">
        <f t="shared" si="1709"/>
        <v>0</v>
      </c>
      <c r="AV840" s="121" t="b">
        <f t="shared" si="1709"/>
        <v>0</v>
      </c>
      <c r="AW840" s="121" t="b">
        <f t="shared" si="1709"/>
        <v>0</v>
      </c>
      <c r="AX840" s="121" t="b">
        <f t="shared" si="1709"/>
        <v>0</v>
      </c>
      <c r="AY840" s="121" t="b">
        <f t="shared" si="1709"/>
        <v>0</v>
      </c>
      <c r="AZ840" s="121" t="b">
        <f t="shared" si="1709"/>
        <v>0</v>
      </c>
      <c r="BA840" s="121" t="b">
        <f t="shared" si="1709"/>
        <v>0</v>
      </c>
      <c r="BB840" s="121" t="b">
        <f t="shared" si="1709"/>
        <v>0</v>
      </c>
      <c r="BC840" s="121" t="b">
        <f t="shared" si="1709"/>
        <v>0</v>
      </c>
      <c r="BD840" s="121" t="b">
        <f t="shared" si="1709"/>
        <v>0</v>
      </c>
      <c r="BE840" s="121" t="b">
        <f t="shared" si="1709"/>
        <v>0</v>
      </c>
      <c r="BF840" s="121" t="b">
        <f t="shared" si="1709"/>
        <v>0</v>
      </c>
      <c r="BG840" s="121" t="b">
        <f t="shared" si="1709"/>
        <v>0</v>
      </c>
      <c r="BH840" s="121" t="b">
        <f t="shared" si="1709"/>
        <v>0</v>
      </c>
      <c r="BI840" s="121" t="b">
        <f t="shared" si="1709"/>
        <v>0</v>
      </c>
      <c r="BJ840" s="121" t="b">
        <f t="shared" si="1709"/>
        <v>0</v>
      </c>
      <c r="BK840" s="121" t="b">
        <f t="shared" si="1709"/>
        <v>0</v>
      </c>
      <c r="BL840" s="121" t="b">
        <f t="shared" si="1709"/>
        <v>0</v>
      </c>
      <c r="BM840" s="121" t="b">
        <f t="shared" si="1709"/>
        <v>0</v>
      </c>
      <c r="BN840" s="121" t="b">
        <f t="shared" si="1709"/>
        <v>0</v>
      </c>
      <c r="BO840" s="121" t="str">
        <f t="shared" si="1709"/>
        <v/>
      </c>
      <c r="BP840" s="121" t="str">
        <f t="shared" si="1709"/>
        <v/>
      </c>
      <c r="BQ840" s="121" t="str">
        <f t="shared" si="1709"/>
        <v/>
      </c>
      <c r="BR840" s="121" t="str">
        <f t="shared" si="1709"/>
        <v/>
      </c>
      <c r="BS840" s="121" t="str">
        <f t="shared" ref="BS840:DN840" si="1710">IF(BS$17="","",IF(AND(BS$17&gt;=$D840,BS$17&lt;=$E840),$F$830/($E840-$D840+1)))</f>
        <v/>
      </c>
      <c r="BT840" s="121" t="str">
        <f t="shared" si="1710"/>
        <v/>
      </c>
      <c r="BU840" s="121" t="str">
        <f t="shared" si="1710"/>
        <v/>
      </c>
      <c r="BV840" s="121" t="str">
        <f t="shared" si="1710"/>
        <v/>
      </c>
      <c r="BW840" s="121" t="str">
        <f t="shared" si="1710"/>
        <v/>
      </c>
      <c r="BX840" s="121" t="str">
        <f t="shared" si="1710"/>
        <v/>
      </c>
      <c r="BY840" s="121" t="str">
        <f t="shared" si="1710"/>
        <v/>
      </c>
      <c r="BZ840" s="121" t="str">
        <f t="shared" si="1710"/>
        <v/>
      </c>
      <c r="CA840" s="121" t="str">
        <f t="shared" si="1710"/>
        <v/>
      </c>
      <c r="CB840" s="121" t="str">
        <f t="shared" si="1710"/>
        <v/>
      </c>
      <c r="CC840" s="121" t="str">
        <f t="shared" si="1710"/>
        <v/>
      </c>
      <c r="CD840" s="121" t="str">
        <f t="shared" si="1710"/>
        <v/>
      </c>
      <c r="CE840" s="121" t="str">
        <f t="shared" si="1710"/>
        <v/>
      </c>
      <c r="CF840" s="121" t="str">
        <f t="shared" si="1710"/>
        <v/>
      </c>
      <c r="CG840" s="121" t="str">
        <f t="shared" si="1710"/>
        <v/>
      </c>
      <c r="CH840" s="121" t="str">
        <f t="shared" si="1710"/>
        <v/>
      </c>
      <c r="CI840" s="121" t="str">
        <f t="shared" si="1710"/>
        <v/>
      </c>
      <c r="CJ840" s="121" t="str">
        <f t="shared" si="1710"/>
        <v/>
      </c>
      <c r="CK840" s="121" t="str">
        <f t="shared" si="1710"/>
        <v/>
      </c>
      <c r="CL840" s="121" t="str">
        <f t="shared" si="1710"/>
        <v/>
      </c>
      <c r="CM840" s="121" t="str">
        <f t="shared" si="1710"/>
        <v/>
      </c>
      <c r="CN840" s="121" t="str">
        <f t="shared" si="1710"/>
        <v/>
      </c>
      <c r="CO840" s="121" t="str">
        <f t="shared" si="1710"/>
        <v/>
      </c>
      <c r="CP840" s="121" t="str">
        <f t="shared" si="1710"/>
        <v/>
      </c>
      <c r="CQ840" s="121" t="str">
        <f t="shared" si="1710"/>
        <v/>
      </c>
      <c r="CR840" s="121" t="str">
        <f t="shared" si="1710"/>
        <v/>
      </c>
      <c r="CS840" s="121" t="str">
        <f t="shared" si="1710"/>
        <v/>
      </c>
      <c r="CT840" s="121" t="str">
        <f t="shared" si="1710"/>
        <v/>
      </c>
      <c r="CU840" s="121" t="str">
        <f t="shared" si="1710"/>
        <v/>
      </c>
      <c r="CV840" s="121" t="str">
        <f t="shared" si="1710"/>
        <v/>
      </c>
      <c r="CW840" s="121" t="str">
        <f t="shared" si="1710"/>
        <v/>
      </c>
      <c r="CX840" s="121" t="str">
        <f t="shared" si="1710"/>
        <v/>
      </c>
      <c r="CY840" s="121" t="str">
        <f t="shared" si="1710"/>
        <v/>
      </c>
      <c r="CZ840" s="121" t="str">
        <f t="shared" si="1710"/>
        <v/>
      </c>
      <c r="DA840" s="121" t="str">
        <f t="shared" si="1710"/>
        <v/>
      </c>
      <c r="DB840" s="121" t="str">
        <f t="shared" si="1710"/>
        <v/>
      </c>
      <c r="DC840" s="121" t="str">
        <f t="shared" si="1710"/>
        <v/>
      </c>
      <c r="DD840" s="121" t="str">
        <f t="shared" si="1710"/>
        <v/>
      </c>
      <c r="DE840" s="121" t="str">
        <f t="shared" si="1710"/>
        <v/>
      </c>
      <c r="DF840" s="121" t="str">
        <f t="shared" si="1710"/>
        <v/>
      </c>
      <c r="DG840" s="121" t="str">
        <f t="shared" si="1710"/>
        <v/>
      </c>
      <c r="DH840" s="121" t="str">
        <f t="shared" si="1710"/>
        <v/>
      </c>
      <c r="DI840" s="121" t="str">
        <f t="shared" si="1710"/>
        <v/>
      </c>
      <c r="DJ840" s="121" t="str">
        <f t="shared" si="1710"/>
        <v/>
      </c>
      <c r="DK840" s="121" t="str">
        <f t="shared" si="1710"/>
        <v/>
      </c>
      <c r="DL840" s="121" t="str">
        <f t="shared" si="1710"/>
        <v/>
      </c>
      <c r="DM840" s="121" t="str">
        <f t="shared" si="1710"/>
        <v/>
      </c>
      <c r="DN840" s="121" t="str">
        <f t="shared" si="1710"/>
        <v/>
      </c>
      <c r="DO840" s="51">
        <f>SUM(F840:DN840)</f>
        <v>999999.9999999993</v>
      </c>
      <c r="DP840" s="50" t="s">
        <v>172</v>
      </c>
    </row>
    <row r="841" spans="3:120" s="29" customFormat="1" ht="15" customHeight="1">
      <c r="C841" s="35" t="str">
        <f>G825&amp;" "&amp;C825</f>
        <v>Phase B Marketing/Advertising</v>
      </c>
      <c r="D841" s="319">
        <f>IF(G832="",0,G832)</f>
        <v>0</v>
      </c>
      <c r="E841" s="319">
        <f>IF(G834="",0,G834)</f>
        <v>0</v>
      </c>
      <c r="F841" s="121">
        <f>G829</f>
        <v>0</v>
      </c>
      <c r="G841" s="121" t="b">
        <f t="shared" ref="G841:AL841" si="1711">IF(G$17="","",IF(AND(G$17&gt;=$D841,G$17&lt;=$E841),$G$830/($E841-$D841+1)))</f>
        <v>0</v>
      </c>
      <c r="H841" s="121" t="b">
        <f t="shared" si="1711"/>
        <v>0</v>
      </c>
      <c r="I841" s="121" t="b">
        <f t="shared" si="1711"/>
        <v>0</v>
      </c>
      <c r="J841" s="121" t="b">
        <f t="shared" si="1711"/>
        <v>0</v>
      </c>
      <c r="K841" s="121" t="b">
        <f t="shared" si="1711"/>
        <v>0</v>
      </c>
      <c r="L841" s="121" t="b">
        <f t="shared" si="1711"/>
        <v>0</v>
      </c>
      <c r="M841" s="121" t="b">
        <f t="shared" si="1711"/>
        <v>0</v>
      </c>
      <c r="N841" s="121" t="b">
        <f t="shared" si="1711"/>
        <v>0</v>
      </c>
      <c r="O841" s="121" t="b">
        <f t="shared" si="1711"/>
        <v>0</v>
      </c>
      <c r="P841" s="121" t="b">
        <f t="shared" si="1711"/>
        <v>0</v>
      </c>
      <c r="Q841" s="121" t="b">
        <f t="shared" si="1711"/>
        <v>0</v>
      </c>
      <c r="R841" s="121" t="b">
        <f t="shared" si="1711"/>
        <v>0</v>
      </c>
      <c r="S841" s="121" t="b">
        <f t="shared" si="1711"/>
        <v>0</v>
      </c>
      <c r="T841" s="121" t="b">
        <f t="shared" si="1711"/>
        <v>0</v>
      </c>
      <c r="U841" s="121" t="b">
        <f t="shared" si="1711"/>
        <v>0</v>
      </c>
      <c r="V841" s="121" t="b">
        <f t="shared" si="1711"/>
        <v>0</v>
      </c>
      <c r="W841" s="121" t="b">
        <f t="shared" si="1711"/>
        <v>0</v>
      </c>
      <c r="X841" s="121" t="b">
        <f t="shared" si="1711"/>
        <v>0</v>
      </c>
      <c r="Y841" s="121" t="b">
        <f t="shared" si="1711"/>
        <v>0</v>
      </c>
      <c r="Z841" s="121" t="b">
        <f t="shared" si="1711"/>
        <v>0</v>
      </c>
      <c r="AA841" s="121" t="b">
        <f t="shared" si="1711"/>
        <v>0</v>
      </c>
      <c r="AB841" s="121" t="b">
        <f t="shared" si="1711"/>
        <v>0</v>
      </c>
      <c r="AC841" s="121" t="b">
        <f t="shared" si="1711"/>
        <v>0</v>
      </c>
      <c r="AD841" s="121" t="b">
        <f t="shared" si="1711"/>
        <v>0</v>
      </c>
      <c r="AE841" s="121" t="b">
        <f t="shared" si="1711"/>
        <v>0</v>
      </c>
      <c r="AF841" s="121" t="b">
        <f t="shared" si="1711"/>
        <v>0</v>
      </c>
      <c r="AG841" s="121" t="b">
        <f t="shared" si="1711"/>
        <v>0</v>
      </c>
      <c r="AH841" s="121" t="b">
        <f t="shared" si="1711"/>
        <v>0</v>
      </c>
      <c r="AI841" s="121" t="b">
        <f t="shared" si="1711"/>
        <v>0</v>
      </c>
      <c r="AJ841" s="121" t="b">
        <f t="shared" si="1711"/>
        <v>0</v>
      </c>
      <c r="AK841" s="121" t="b">
        <f t="shared" si="1711"/>
        <v>0</v>
      </c>
      <c r="AL841" s="121" t="b">
        <f t="shared" si="1711"/>
        <v>0</v>
      </c>
      <c r="AM841" s="121" t="b">
        <f t="shared" ref="AM841:BR841" si="1712">IF(AM$17="","",IF(AND(AM$17&gt;=$D841,AM$17&lt;=$E841),$G$830/($E841-$D841+1)))</f>
        <v>0</v>
      </c>
      <c r="AN841" s="121" t="b">
        <f t="shared" si="1712"/>
        <v>0</v>
      </c>
      <c r="AO841" s="121" t="b">
        <f t="shared" si="1712"/>
        <v>0</v>
      </c>
      <c r="AP841" s="121" t="b">
        <f t="shared" si="1712"/>
        <v>0</v>
      </c>
      <c r="AQ841" s="121" t="b">
        <f t="shared" si="1712"/>
        <v>0</v>
      </c>
      <c r="AR841" s="121" t="b">
        <f t="shared" si="1712"/>
        <v>0</v>
      </c>
      <c r="AS841" s="121" t="b">
        <f t="shared" si="1712"/>
        <v>0</v>
      </c>
      <c r="AT841" s="121" t="b">
        <f t="shared" si="1712"/>
        <v>0</v>
      </c>
      <c r="AU841" s="121" t="b">
        <f t="shared" si="1712"/>
        <v>0</v>
      </c>
      <c r="AV841" s="121" t="b">
        <f t="shared" si="1712"/>
        <v>0</v>
      </c>
      <c r="AW841" s="121" t="b">
        <f t="shared" si="1712"/>
        <v>0</v>
      </c>
      <c r="AX841" s="121" t="b">
        <f t="shared" si="1712"/>
        <v>0</v>
      </c>
      <c r="AY841" s="121" t="b">
        <f t="shared" si="1712"/>
        <v>0</v>
      </c>
      <c r="AZ841" s="121" t="b">
        <f t="shared" si="1712"/>
        <v>0</v>
      </c>
      <c r="BA841" s="121" t="b">
        <f t="shared" si="1712"/>
        <v>0</v>
      </c>
      <c r="BB841" s="121" t="b">
        <f t="shared" si="1712"/>
        <v>0</v>
      </c>
      <c r="BC841" s="121" t="b">
        <f t="shared" si="1712"/>
        <v>0</v>
      </c>
      <c r="BD841" s="121" t="b">
        <f t="shared" si="1712"/>
        <v>0</v>
      </c>
      <c r="BE841" s="121" t="b">
        <f t="shared" si="1712"/>
        <v>0</v>
      </c>
      <c r="BF841" s="121" t="b">
        <f t="shared" si="1712"/>
        <v>0</v>
      </c>
      <c r="BG841" s="121" t="b">
        <f t="shared" si="1712"/>
        <v>0</v>
      </c>
      <c r="BH841" s="121" t="b">
        <f t="shared" si="1712"/>
        <v>0</v>
      </c>
      <c r="BI841" s="121" t="b">
        <f t="shared" si="1712"/>
        <v>0</v>
      </c>
      <c r="BJ841" s="121" t="b">
        <f t="shared" si="1712"/>
        <v>0</v>
      </c>
      <c r="BK841" s="121" t="b">
        <f t="shared" si="1712"/>
        <v>0</v>
      </c>
      <c r="BL841" s="121" t="b">
        <f t="shared" si="1712"/>
        <v>0</v>
      </c>
      <c r="BM841" s="121" t="b">
        <f t="shared" si="1712"/>
        <v>0</v>
      </c>
      <c r="BN841" s="121" t="b">
        <f t="shared" si="1712"/>
        <v>0</v>
      </c>
      <c r="BO841" s="121" t="str">
        <f t="shared" si="1712"/>
        <v/>
      </c>
      <c r="BP841" s="121" t="str">
        <f t="shared" si="1712"/>
        <v/>
      </c>
      <c r="BQ841" s="121" t="str">
        <f t="shared" si="1712"/>
        <v/>
      </c>
      <c r="BR841" s="121" t="str">
        <f t="shared" si="1712"/>
        <v/>
      </c>
      <c r="BS841" s="121" t="str">
        <f t="shared" ref="BS841:DN841" si="1713">IF(BS$17="","",IF(AND(BS$17&gt;=$D841,BS$17&lt;=$E841),$G$830/($E841-$D841+1)))</f>
        <v/>
      </c>
      <c r="BT841" s="121" t="str">
        <f t="shared" si="1713"/>
        <v/>
      </c>
      <c r="BU841" s="121" t="str">
        <f t="shared" si="1713"/>
        <v/>
      </c>
      <c r="BV841" s="121" t="str">
        <f t="shared" si="1713"/>
        <v/>
      </c>
      <c r="BW841" s="121" t="str">
        <f t="shared" si="1713"/>
        <v/>
      </c>
      <c r="BX841" s="121" t="str">
        <f t="shared" si="1713"/>
        <v/>
      </c>
      <c r="BY841" s="121" t="str">
        <f t="shared" si="1713"/>
        <v/>
      </c>
      <c r="BZ841" s="121" t="str">
        <f t="shared" si="1713"/>
        <v/>
      </c>
      <c r="CA841" s="121" t="str">
        <f t="shared" si="1713"/>
        <v/>
      </c>
      <c r="CB841" s="121" t="str">
        <f t="shared" si="1713"/>
        <v/>
      </c>
      <c r="CC841" s="121" t="str">
        <f t="shared" si="1713"/>
        <v/>
      </c>
      <c r="CD841" s="121" t="str">
        <f t="shared" si="1713"/>
        <v/>
      </c>
      <c r="CE841" s="121" t="str">
        <f t="shared" si="1713"/>
        <v/>
      </c>
      <c r="CF841" s="121" t="str">
        <f t="shared" si="1713"/>
        <v/>
      </c>
      <c r="CG841" s="121" t="str">
        <f t="shared" si="1713"/>
        <v/>
      </c>
      <c r="CH841" s="121" t="str">
        <f t="shared" si="1713"/>
        <v/>
      </c>
      <c r="CI841" s="121" t="str">
        <f t="shared" si="1713"/>
        <v/>
      </c>
      <c r="CJ841" s="121" t="str">
        <f t="shared" si="1713"/>
        <v/>
      </c>
      <c r="CK841" s="121" t="str">
        <f t="shared" si="1713"/>
        <v/>
      </c>
      <c r="CL841" s="121" t="str">
        <f t="shared" si="1713"/>
        <v/>
      </c>
      <c r="CM841" s="121" t="str">
        <f t="shared" si="1713"/>
        <v/>
      </c>
      <c r="CN841" s="121" t="str">
        <f t="shared" si="1713"/>
        <v/>
      </c>
      <c r="CO841" s="121" t="str">
        <f t="shared" si="1713"/>
        <v/>
      </c>
      <c r="CP841" s="121" t="str">
        <f t="shared" si="1713"/>
        <v/>
      </c>
      <c r="CQ841" s="121" t="str">
        <f t="shared" si="1713"/>
        <v/>
      </c>
      <c r="CR841" s="121" t="str">
        <f t="shared" si="1713"/>
        <v/>
      </c>
      <c r="CS841" s="121" t="str">
        <f t="shared" si="1713"/>
        <v/>
      </c>
      <c r="CT841" s="121" t="str">
        <f t="shared" si="1713"/>
        <v/>
      </c>
      <c r="CU841" s="121" t="str">
        <f t="shared" si="1713"/>
        <v/>
      </c>
      <c r="CV841" s="121" t="str">
        <f t="shared" si="1713"/>
        <v/>
      </c>
      <c r="CW841" s="121" t="str">
        <f t="shared" si="1713"/>
        <v/>
      </c>
      <c r="CX841" s="121" t="str">
        <f t="shared" si="1713"/>
        <v/>
      </c>
      <c r="CY841" s="121" t="str">
        <f t="shared" si="1713"/>
        <v/>
      </c>
      <c r="CZ841" s="121" t="str">
        <f t="shared" si="1713"/>
        <v/>
      </c>
      <c r="DA841" s="121" t="str">
        <f t="shared" si="1713"/>
        <v/>
      </c>
      <c r="DB841" s="121" t="str">
        <f t="shared" si="1713"/>
        <v/>
      </c>
      <c r="DC841" s="121" t="str">
        <f t="shared" si="1713"/>
        <v/>
      </c>
      <c r="DD841" s="121" t="str">
        <f t="shared" si="1713"/>
        <v/>
      </c>
      <c r="DE841" s="121" t="str">
        <f t="shared" si="1713"/>
        <v/>
      </c>
      <c r="DF841" s="121" t="str">
        <f t="shared" si="1713"/>
        <v/>
      </c>
      <c r="DG841" s="121" t="str">
        <f t="shared" si="1713"/>
        <v/>
      </c>
      <c r="DH841" s="121" t="str">
        <f t="shared" si="1713"/>
        <v/>
      </c>
      <c r="DI841" s="121" t="str">
        <f t="shared" si="1713"/>
        <v/>
      </c>
      <c r="DJ841" s="121" t="str">
        <f t="shared" si="1713"/>
        <v/>
      </c>
      <c r="DK841" s="121" t="str">
        <f t="shared" si="1713"/>
        <v/>
      </c>
      <c r="DL841" s="121" t="str">
        <f t="shared" si="1713"/>
        <v/>
      </c>
      <c r="DM841" s="121" t="str">
        <f t="shared" si="1713"/>
        <v/>
      </c>
      <c r="DN841" s="121" t="str">
        <f t="shared" si="1713"/>
        <v/>
      </c>
      <c r="DO841" s="60">
        <f>SUM(F841:DN841)</f>
        <v>0</v>
      </c>
      <c r="DP841" s="50" t="s">
        <v>172</v>
      </c>
    </row>
    <row r="842" spans="3:120" s="29" customFormat="1" ht="15" customHeight="1">
      <c r="C842" s="318" t="str">
        <f>"Total "&amp;C825</f>
        <v>Total Marketing/Advertising</v>
      </c>
      <c r="D842" s="317">
        <f>IF(D832="",0,D832)</f>
        <v>1</v>
      </c>
      <c r="E842" s="317">
        <f>IF(D834="",0,D834)</f>
        <v>18</v>
      </c>
      <c r="F842" s="278">
        <f>D829</f>
        <v>700000</v>
      </c>
      <c r="G842" s="278">
        <f>IF(G$17="","",IF($E$837=0,SUM(G840:G841),IF(AND(G$17&gt;=$D842,G$17&lt;=$E842),$D830/($E842-$D842+1),0)))</f>
        <v>16666.666666666668</v>
      </c>
      <c r="H842" s="278">
        <f t="shared" ref="H842:AM842" si="1714">IF(H$17="","",IF($E$837=0,SUM(H840:H841),IF(AND(H$17&gt;=$D842,H$17&lt;=$E842),$D828/($E842-$D842+1),0)))</f>
        <v>16666.666666666668</v>
      </c>
      <c r="I842" s="278">
        <f t="shared" si="1714"/>
        <v>16666.666666666668</v>
      </c>
      <c r="J842" s="278">
        <f t="shared" si="1714"/>
        <v>16666.666666666668</v>
      </c>
      <c r="K842" s="278">
        <f t="shared" si="1714"/>
        <v>16666.666666666668</v>
      </c>
      <c r="L842" s="278">
        <f t="shared" si="1714"/>
        <v>16666.666666666668</v>
      </c>
      <c r="M842" s="278">
        <f t="shared" si="1714"/>
        <v>16666.666666666668</v>
      </c>
      <c r="N842" s="278">
        <f t="shared" si="1714"/>
        <v>16666.666666666668</v>
      </c>
      <c r="O842" s="278">
        <f t="shared" si="1714"/>
        <v>16666.666666666668</v>
      </c>
      <c r="P842" s="278">
        <f t="shared" si="1714"/>
        <v>16666.666666666668</v>
      </c>
      <c r="Q842" s="278">
        <f t="shared" si="1714"/>
        <v>16666.666666666668</v>
      </c>
      <c r="R842" s="278">
        <f t="shared" si="1714"/>
        <v>16666.666666666668</v>
      </c>
      <c r="S842" s="278">
        <f t="shared" si="1714"/>
        <v>16666.666666666668</v>
      </c>
      <c r="T842" s="278">
        <f t="shared" si="1714"/>
        <v>16666.666666666668</v>
      </c>
      <c r="U842" s="278">
        <f t="shared" si="1714"/>
        <v>16666.666666666668</v>
      </c>
      <c r="V842" s="278">
        <f t="shared" si="1714"/>
        <v>16666.666666666668</v>
      </c>
      <c r="W842" s="278">
        <f t="shared" si="1714"/>
        <v>16666.666666666668</v>
      </c>
      <c r="X842" s="278">
        <f t="shared" si="1714"/>
        <v>16666.666666666668</v>
      </c>
      <c r="Y842" s="278">
        <f t="shared" si="1714"/>
        <v>0</v>
      </c>
      <c r="Z842" s="278">
        <f t="shared" si="1714"/>
        <v>0</v>
      </c>
      <c r="AA842" s="278">
        <f t="shared" si="1714"/>
        <v>0</v>
      </c>
      <c r="AB842" s="278">
        <f t="shared" si="1714"/>
        <v>0</v>
      </c>
      <c r="AC842" s="278">
        <f t="shared" si="1714"/>
        <v>0</v>
      </c>
      <c r="AD842" s="278">
        <f t="shared" si="1714"/>
        <v>0</v>
      </c>
      <c r="AE842" s="278">
        <f t="shared" si="1714"/>
        <v>0</v>
      </c>
      <c r="AF842" s="278">
        <f t="shared" si="1714"/>
        <v>0</v>
      </c>
      <c r="AG842" s="278">
        <f t="shared" si="1714"/>
        <v>0</v>
      </c>
      <c r="AH842" s="278">
        <f t="shared" si="1714"/>
        <v>0</v>
      </c>
      <c r="AI842" s="278">
        <f t="shared" si="1714"/>
        <v>0</v>
      </c>
      <c r="AJ842" s="278">
        <f t="shared" si="1714"/>
        <v>0</v>
      </c>
      <c r="AK842" s="278">
        <f t="shared" si="1714"/>
        <v>0</v>
      </c>
      <c r="AL842" s="278">
        <f t="shared" si="1714"/>
        <v>0</v>
      </c>
      <c r="AM842" s="278">
        <f t="shared" si="1714"/>
        <v>0</v>
      </c>
      <c r="AN842" s="278">
        <f t="shared" ref="AN842:BS842" si="1715">IF(AN$17="","",IF($E$837=0,SUM(AN840:AN841),IF(AND(AN$17&gt;=$D842,AN$17&lt;=$E842),$D828/($E842-$D842+1),0)))</f>
        <v>0</v>
      </c>
      <c r="AO842" s="278">
        <f t="shared" si="1715"/>
        <v>0</v>
      </c>
      <c r="AP842" s="278">
        <f t="shared" si="1715"/>
        <v>0</v>
      </c>
      <c r="AQ842" s="278">
        <f t="shared" si="1715"/>
        <v>0</v>
      </c>
      <c r="AR842" s="278">
        <f t="shared" si="1715"/>
        <v>0</v>
      </c>
      <c r="AS842" s="278">
        <f t="shared" si="1715"/>
        <v>0</v>
      </c>
      <c r="AT842" s="278">
        <f t="shared" si="1715"/>
        <v>0</v>
      </c>
      <c r="AU842" s="278">
        <f t="shared" si="1715"/>
        <v>0</v>
      </c>
      <c r="AV842" s="278">
        <f t="shared" si="1715"/>
        <v>0</v>
      </c>
      <c r="AW842" s="278">
        <f t="shared" si="1715"/>
        <v>0</v>
      </c>
      <c r="AX842" s="278">
        <f t="shared" si="1715"/>
        <v>0</v>
      </c>
      <c r="AY842" s="278">
        <f t="shared" si="1715"/>
        <v>0</v>
      </c>
      <c r="AZ842" s="278">
        <f t="shared" si="1715"/>
        <v>0</v>
      </c>
      <c r="BA842" s="278">
        <f t="shared" si="1715"/>
        <v>0</v>
      </c>
      <c r="BB842" s="278">
        <f t="shared" si="1715"/>
        <v>0</v>
      </c>
      <c r="BC842" s="278">
        <f t="shared" si="1715"/>
        <v>0</v>
      </c>
      <c r="BD842" s="278">
        <f t="shared" si="1715"/>
        <v>0</v>
      </c>
      <c r="BE842" s="278">
        <f t="shared" si="1715"/>
        <v>0</v>
      </c>
      <c r="BF842" s="278">
        <f t="shared" si="1715"/>
        <v>0</v>
      </c>
      <c r="BG842" s="278">
        <f t="shared" si="1715"/>
        <v>0</v>
      </c>
      <c r="BH842" s="278">
        <f t="shared" si="1715"/>
        <v>0</v>
      </c>
      <c r="BI842" s="278">
        <f t="shared" si="1715"/>
        <v>0</v>
      </c>
      <c r="BJ842" s="278">
        <f t="shared" si="1715"/>
        <v>0</v>
      </c>
      <c r="BK842" s="278">
        <f t="shared" si="1715"/>
        <v>0</v>
      </c>
      <c r="BL842" s="278">
        <f t="shared" si="1715"/>
        <v>0</v>
      </c>
      <c r="BM842" s="278">
        <f t="shared" si="1715"/>
        <v>0</v>
      </c>
      <c r="BN842" s="278">
        <f t="shared" si="1715"/>
        <v>0</v>
      </c>
      <c r="BO842" s="278" t="str">
        <f t="shared" si="1715"/>
        <v/>
      </c>
      <c r="BP842" s="278" t="str">
        <f t="shared" si="1715"/>
        <v/>
      </c>
      <c r="BQ842" s="278" t="str">
        <f t="shared" si="1715"/>
        <v/>
      </c>
      <c r="BR842" s="278" t="str">
        <f t="shared" si="1715"/>
        <v/>
      </c>
      <c r="BS842" s="278" t="str">
        <f t="shared" si="1715"/>
        <v/>
      </c>
      <c r="BT842" s="278" t="str">
        <f t="shared" ref="BT842:CA842" si="1716">IF(BT$17="","",IF($E$837=0,SUM(BT840:BT841),IF(AND(BT$17&gt;=$D842,BT$17&lt;=$E842),$D828/($E842-$D842+1),0)))</f>
        <v/>
      </c>
      <c r="BU842" s="278" t="str">
        <f t="shared" si="1716"/>
        <v/>
      </c>
      <c r="BV842" s="278" t="str">
        <f t="shared" si="1716"/>
        <v/>
      </c>
      <c r="BW842" s="278" t="str">
        <f t="shared" si="1716"/>
        <v/>
      </c>
      <c r="BX842" s="278" t="str">
        <f t="shared" si="1716"/>
        <v/>
      </c>
      <c r="BY842" s="278" t="str">
        <f t="shared" si="1716"/>
        <v/>
      </c>
      <c r="BZ842" s="278" t="str">
        <f t="shared" si="1716"/>
        <v/>
      </c>
      <c r="CA842" s="278" t="str">
        <f t="shared" si="1716"/>
        <v/>
      </c>
      <c r="CB842" s="278" t="str">
        <f t="shared" ref="CB842:DN842" si="1717">IF(CB$17="","",IF($E$837=0,SUM(CB840:CB841),IF(AND(CB$17&gt;=$D842,CB$17&lt;=$E842),$D828/($E842-$D842+1),0)))</f>
        <v/>
      </c>
      <c r="CC842" s="278" t="str">
        <f t="shared" si="1717"/>
        <v/>
      </c>
      <c r="CD842" s="278" t="str">
        <f t="shared" si="1717"/>
        <v/>
      </c>
      <c r="CE842" s="278" t="str">
        <f t="shared" si="1717"/>
        <v/>
      </c>
      <c r="CF842" s="278" t="str">
        <f t="shared" si="1717"/>
        <v/>
      </c>
      <c r="CG842" s="278" t="str">
        <f t="shared" si="1717"/>
        <v/>
      </c>
      <c r="CH842" s="278" t="str">
        <f t="shared" si="1717"/>
        <v/>
      </c>
      <c r="CI842" s="278" t="str">
        <f t="shared" si="1717"/>
        <v/>
      </c>
      <c r="CJ842" s="278" t="str">
        <f t="shared" si="1717"/>
        <v/>
      </c>
      <c r="CK842" s="278" t="str">
        <f t="shared" si="1717"/>
        <v/>
      </c>
      <c r="CL842" s="278" t="str">
        <f t="shared" si="1717"/>
        <v/>
      </c>
      <c r="CM842" s="278" t="str">
        <f t="shared" si="1717"/>
        <v/>
      </c>
      <c r="CN842" s="278" t="str">
        <f t="shared" si="1717"/>
        <v/>
      </c>
      <c r="CO842" s="278" t="str">
        <f t="shared" si="1717"/>
        <v/>
      </c>
      <c r="CP842" s="278" t="str">
        <f t="shared" si="1717"/>
        <v/>
      </c>
      <c r="CQ842" s="278" t="str">
        <f t="shared" si="1717"/>
        <v/>
      </c>
      <c r="CR842" s="278" t="str">
        <f t="shared" si="1717"/>
        <v/>
      </c>
      <c r="CS842" s="278" t="str">
        <f t="shared" si="1717"/>
        <v/>
      </c>
      <c r="CT842" s="278" t="str">
        <f t="shared" si="1717"/>
        <v/>
      </c>
      <c r="CU842" s="278" t="str">
        <f t="shared" si="1717"/>
        <v/>
      </c>
      <c r="CV842" s="278" t="str">
        <f t="shared" si="1717"/>
        <v/>
      </c>
      <c r="CW842" s="278" t="str">
        <f t="shared" si="1717"/>
        <v/>
      </c>
      <c r="CX842" s="278" t="str">
        <f t="shared" si="1717"/>
        <v/>
      </c>
      <c r="CY842" s="278" t="str">
        <f t="shared" si="1717"/>
        <v/>
      </c>
      <c r="CZ842" s="278" t="str">
        <f t="shared" si="1717"/>
        <v/>
      </c>
      <c r="DA842" s="278" t="str">
        <f t="shared" si="1717"/>
        <v/>
      </c>
      <c r="DB842" s="278" t="str">
        <f t="shared" si="1717"/>
        <v/>
      </c>
      <c r="DC842" s="278" t="str">
        <f t="shared" si="1717"/>
        <v/>
      </c>
      <c r="DD842" s="278" t="str">
        <f t="shared" si="1717"/>
        <v/>
      </c>
      <c r="DE842" s="278" t="str">
        <f t="shared" si="1717"/>
        <v/>
      </c>
      <c r="DF842" s="278" t="str">
        <f t="shared" si="1717"/>
        <v/>
      </c>
      <c r="DG842" s="278" t="str">
        <f t="shared" si="1717"/>
        <v/>
      </c>
      <c r="DH842" s="278" t="str">
        <f t="shared" si="1717"/>
        <v/>
      </c>
      <c r="DI842" s="278" t="str">
        <f t="shared" si="1717"/>
        <v/>
      </c>
      <c r="DJ842" s="278" t="str">
        <f t="shared" si="1717"/>
        <v/>
      </c>
      <c r="DK842" s="278" t="str">
        <f t="shared" si="1717"/>
        <v/>
      </c>
      <c r="DL842" s="278" t="str">
        <f t="shared" si="1717"/>
        <v/>
      </c>
      <c r="DM842" s="278" t="str">
        <f t="shared" si="1717"/>
        <v/>
      </c>
      <c r="DN842" s="278" t="str">
        <f t="shared" si="1717"/>
        <v/>
      </c>
      <c r="DO842" s="51">
        <f>SUM(F842:DN842)</f>
        <v>999999.9999999993</v>
      </c>
      <c r="DP842" s="50" t="s">
        <v>172</v>
      </c>
    </row>
    <row r="843" spans="3:120" s="29" customFormat="1" ht="15" customHeight="1">
      <c r="C843" s="120"/>
      <c r="D843" s="242"/>
      <c r="E843" s="243"/>
      <c r="F843" s="242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50" t="s">
        <v>172</v>
      </c>
    </row>
    <row r="844" spans="3:120" s="29" customFormat="1" ht="15" customHeight="1">
      <c r="C844" s="120"/>
      <c r="D844" s="242"/>
      <c r="E844" s="243"/>
      <c r="F844" s="242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50" t="s">
        <v>172</v>
      </c>
    </row>
    <row r="845" spans="3:120" s="29" customFormat="1" ht="15" customHeight="1">
      <c r="C845" s="161" t="str">
        <f>C847</f>
        <v>Sales Centre</v>
      </c>
      <c r="D845" s="161"/>
      <c r="E845" s="161"/>
      <c r="F845" s="161"/>
      <c r="G845" s="161"/>
      <c r="H845" s="161"/>
      <c r="I845" s="161"/>
      <c r="J845" s="161"/>
      <c r="K845" s="161"/>
      <c r="L845" s="161"/>
      <c r="M845" s="161"/>
      <c r="N845" s="161"/>
      <c r="O845" s="161"/>
      <c r="P845" s="161"/>
      <c r="Q845" s="161"/>
      <c r="R845" s="161"/>
      <c r="S845" s="161"/>
      <c r="T845" s="161"/>
      <c r="U845" s="161"/>
      <c r="V845" s="161"/>
      <c r="W845" s="161"/>
      <c r="X845" s="161"/>
      <c r="Y845" s="161"/>
      <c r="Z845" s="161"/>
      <c r="AA845" s="161"/>
      <c r="AB845" s="161"/>
      <c r="AC845" s="161"/>
      <c r="AD845" s="161"/>
      <c r="AE845" s="161"/>
      <c r="AF845" s="161"/>
      <c r="AG845" s="161"/>
      <c r="AH845" s="161"/>
      <c r="AI845" s="161"/>
      <c r="AJ845" s="161"/>
      <c r="AK845" s="161"/>
      <c r="AL845" s="161"/>
      <c r="AM845" s="161"/>
      <c r="AN845" s="161"/>
      <c r="AO845" s="161"/>
      <c r="AP845" s="161"/>
      <c r="AQ845" s="161"/>
      <c r="AR845" s="161"/>
      <c r="AS845" s="161"/>
      <c r="AT845" s="161"/>
      <c r="AU845" s="161"/>
      <c r="AV845" s="161"/>
      <c r="AW845" s="161"/>
      <c r="AX845" s="161"/>
      <c r="AY845" s="161"/>
      <c r="AZ845" s="161"/>
      <c r="BA845" s="161"/>
      <c r="BB845" s="161"/>
      <c r="BC845" s="161"/>
      <c r="BD845" s="161"/>
      <c r="BE845" s="161"/>
      <c r="BF845" s="161"/>
      <c r="BG845" s="161"/>
      <c r="BH845" s="161"/>
      <c r="BI845" s="161"/>
      <c r="BJ845" s="161"/>
      <c r="BK845" s="161"/>
      <c r="BL845" s="161"/>
      <c r="BM845" s="161"/>
      <c r="BN845" s="161"/>
      <c r="BO845" s="161"/>
      <c r="BP845" s="161"/>
      <c r="BQ845" s="161"/>
      <c r="BR845" s="161"/>
      <c r="BS845" s="161"/>
      <c r="BT845" s="161"/>
      <c r="BU845" s="161"/>
      <c r="BV845" s="161"/>
      <c r="BW845" s="161"/>
      <c r="BX845" s="161"/>
      <c r="BY845" s="161"/>
      <c r="BZ845" s="161"/>
      <c r="CA845" s="161"/>
      <c r="CB845" s="161"/>
      <c r="CC845" s="161"/>
      <c r="CD845" s="161"/>
      <c r="CE845" s="161"/>
      <c r="CF845" s="161"/>
      <c r="CG845" s="161"/>
      <c r="CH845" s="161"/>
      <c r="CI845" s="161"/>
      <c r="CJ845" s="161"/>
      <c r="CK845" s="161"/>
      <c r="CL845" s="161"/>
      <c r="CM845" s="161"/>
      <c r="CN845" s="161"/>
      <c r="CO845" s="161"/>
      <c r="CP845" s="161"/>
      <c r="CQ845" s="161"/>
      <c r="CR845" s="161"/>
      <c r="CS845" s="161"/>
      <c r="CT845" s="161"/>
      <c r="CU845" s="161"/>
      <c r="CV845" s="161"/>
      <c r="CW845" s="161"/>
      <c r="CX845" s="161"/>
      <c r="CY845" s="161"/>
      <c r="CZ845" s="161"/>
      <c r="DA845" s="161"/>
      <c r="DB845" s="161"/>
      <c r="DC845" s="161"/>
      <c r="DD845" s="161"/>
      <c r="DE845" s="161"/>
      <c r="DF845" s="161"/>
      <c r="DG845" s="161"/>
      <c r="DH845" s="161"/>
      <c r="DI845" s="161"/>
      <c r="DJ845" s="161"/>
      <c r="DK845" s="161"/>
      <c r="DL845" s="161"/>
      <c r="DM845" s="161"/>
      <c r="DN845" s="161"/>
      <c r="DO845" s="161"/>
      <c r="DP845" s="50" t="s">
        <v>172</v>
      </c>
    </row>
    <row r="846" spans="3:120" s="29" customFormat="1" ht="15" customHeight="1">
      <c r="C846" s="120"/>
      <c r="D846" s="242"/>
      <c r="E846" s="243"/>
      <c r="F846" s="242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50" t="s">
        <v>172</v>
      </c>
    </row>
    <row r="847" spans="3:120" s="29" customFormat="1" ht="15" customHeight="1">
      <c r="C847" s="266" t="s">
        <v>361</v>
      </c>
      <c r="D847" s="249" t="s">
        <v>296</v>
      </c>
      <c r="E847" s="249" t="s">
        <v>303</v>
      </c>
      <c r="F847" s="265" t="s">
        <v>295</v>
      </c>
      <c r="G847" s="264" t="s">
        <v>294</v>
      </c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50" t="s">
        <v>172</v>
      </c>
    </row>
    <row r="848" spans="3:120" s="29" customFormat="1" ht="15" customHeight="1">
      <c r="C848" s="158" t="s">
        <v>361</v>
      </c>
      <c r="D848" s="118">
        <f>IF(C$76="","",IF(E848="",G848+F848,E848))</f>
        <v>400000</v>
      </c>
      <c r="E848" s="80"/>
      <c r="F848" s="316">
        <v>400000</v>
      </c>
      <c r="G848" s="93">
        <v>0</v>
      </c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50" t="s">
        <v>172</v>
      </c>
    </row>
    <row r="849" spans="3:120" s="29" customFormat="1" ht="15" customHeight="1">
      <c r="C849" s="34" t="str">
        <f>"Initial " &amp;C845&amp; " Input"</f>
        <v>Initial Sales Centre Input</v>
      </c>
      <c r="D849" s="118">
        <f>IF(C$76="","",IF(E849="",G849+F849,E849))</f>
        <v>400000</v>
      </c>
      <c r="E849" s="80"/>
      <c r="F849" s="315">
        <v>400000</v>
      </c>
      <c r="G849" s="93">
        <v>0</v>
      </c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50" t="s">
        <v>172</v>
      </c>
    </row>
    <row r="850" spans="3:120" s="29" customFormat="1" ht="15" customHeight="1">
      <c r="C850" s="34" t="s">
        <v>311</v>
      </c>
      <c r="D850" s="118">
        <f>D848-D849</f>
        <v>0</v>
      </c>
      <c r="E850" s="118"/>
      <c r="F850" s="118">
        <f>F848-F849</f>
        <v>0</v>
      </c>
      <c r="G850" s="118">
        <f>G848-G849</f>
        <v>0</v>
      </c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50" t="s">
        <v>172</v>
      </c>
    </row>
    <row r="851" spans="3:120" s="29" customFormat="1" ht="15" customHeight="1">
      <c r="C851" s="34"/>
      <c r="D851" s="118"/>
      <c r="E851" s="80"/>
      <c r="F851" s="290"/>
      <c r="G851" s="290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50" t="s">
        <v>172</v>
      </c>
    </row>
    <row r="852" spans="3:120" s="29" customFormat="1" ht="15" customHeight="1">
      <c r="C852" s="34" t="str">
        <f>C847&amp;" Start Period"</f>
        <v>Sales Centre Start Period</v>
      </c>
      <c r="D852" s="282">
        <f>MIN(F852:G852)</f>
        <v>0</v>
      </c>
      <c r="F852" s="282">
        <v>0</v>
      </c>
      <c r="G852" s="282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50" t="s">
        <v>172</v>
      </c>
    </row>
    <row r="853" spans="3:120" s="29" customFormat="1" ht="15" customHeight="1">
      <c r="C853" s="207" t="s">
        <v>13</v>
      </c>
      <c r="D853" s="206">
        <f>IF(D852="","",INDEX($F$16:$DP$17,1,MATCH(D852,$F$17:$DP$17,1)))</f>
        <v>42094</v>
      </c>
      <c r="F853" s="206">
        <f>IF(F852="","",INDEX($F$16:$DP$17,1,MATCH(F852,$F$17:$DP$17,1)))</f>
        <v>42094</v>
      </c>
      <c r="G853" s="206" t="str">
        <f>IF(G852="","",INDEX($F$16:$DP$17,1,MATCH(G852,$F$17:$DP$17,1)))</f>
        <v/>
      </c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50" t="s">
        <v>172</v>
      </c>
    </row>
    <row r="854" spans="3:120" s="29" customFormat="1" ht="15" customHeight="1">
      <c r="C854" s="34" t="str">
        <f>C847&amp;" End Period"</f>
        <v>Sales Centre End Period</v>
      </c>
      <c r="D854" s="282">
        <f>MAX(F854:G854)</f>
        <v>0</v>
      </c>
      <c r="F854" s="282">
        <v>0</v>
      </c>
      <c r="G854" s="282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50" t="s">
        <v>172</v>
      </c>
    </row>
    <row r="855" spans="3:120" s="29" customFormat="1" ht="15" customHeight="1">
      <c r="C855" s="207" t="s">
        <v>13</v>
      </c>
      <c r="D855" s="206">
        <f>IF(D854="","",INDEX($F$16:$DP$17,1,MATCH(D854,$F$17:$DP$17,1)))</f>
        <v>42094</v>
      </c>
      <c r="F855" s="206">
        <f>IF(F854="","",INDEX($F$16:$DP$17,1,MATCH(F854,$F$17:$DP$17,1)))</f>
        <v>42094</v>
      </c>
      <c r="G855" s="206" t="str">
        <f>IF(G854="","",INDEX($F$16:$DP$17,1,MATCH(G854,$F$17:$DP$17,1)))</f>
        <v/>
      </c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50" t="s">
        <v>172</v>
      </c>
    </row>
    <row r="856" spans="3:120" s="29" customFormat="1" ht="15" customHeight="1">
      <c r="C856" s="18"/>
      <c r="D856" s="242"/>
      <c r="E856" s="243"/>
      <c r="F856" s="242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50" t="s">
        <v>172</v>
      </c>
    </row>
    <row r="857" spans="3:120" s="29" customFormat="1" ht="15" customHeight="1">
      <c r="C857" s="34" t="s">
        <v>300</v>
      </c>
      <c r="D857" s="281" t="s">
        <v>299</v>
      </c>
      <c r="E857" s="280">
        <f>IF(D857=F857,0,1)</f>
        <v>0</v>
      </c>
      <c r="F857" s="279" t="s">
        <v>299</v>
      </c>
      <c r="G857" s="279" t="s">
        <v>298</v>
      </c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50" t="s">
        <v>172</v>
      </c>
    </row>
    <row r="858" spans="3:120" s="29" customFormat="1" ht="15" customHeight="1">
      <c r="C858" s="34" t="s">
        <v>310</v>
      </c>
      <c r="D858" s="281" t="s">
        <v>309</v>
      </c>
      <c r="E858" s="280">
        <f>IF(D858=F858,0,1)</f>
        <v>1</v>
      </c>
      <c r="F858" s="279" t="s">
        <v>151</v>
      </c>
      <c r="G858" s="279" t="s">
        <v>309</v>
      </c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50" t="s">
        <v>172</v>
      </c>
    </row>
    <row r="859" spans="3:120" s="29" customFormat="1" ht="15" customHeight="1">
      <c r="D859" s="242"/>
      <c r="E859" s="243"/>
      <c r="F859" s="242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50" t="s">
        <v>172</v>
      </c>
    </row>
    <row r="860" spans="3:120" s="29" customFormat="1" ht="15" customHeight="1">
      <c r="C860" s="29" t="str">
        <f>F847&amp;" "&amp;C847</f>
        <v>Phase A Sales Centre</v>
      </c>
      <c r="D860" s="274">
        <f>IF(F852="",0,F852)</f>
        <v>0</v>
      </c>
      <c r="E860" s="274">
        <f>IF(F854="",0,F854)</f>
        <v>0</v>
      </c>
      <c r="F860" s="121">
        <f>F849</f>
        <v>400000</v>
      </c>
      <c r="G860" s="121">
        <f t="shared" ref="G860:AL860" si="1718">IF(G$17="","",IF(AND(G$17&gt;=$D860,G$17&lt;=$E860),$F$850/($E860-$D860+1),0))</f>
        <v>0</v>
      </c>
      <c r="H860" s="121">
        <f t="shared" si="1718"/>
        <v>0</v>
      </c>
      <c r="I860" s="121">
        <f t="shared" si="1718"/>
        <v>0</v>
      </c>
      <c r="J860" s="121">
        <f t="shared" si="1718"/>
        <v>0</v>
      </c>
      <c r="K860" s="121">
        <f t="shared" si="1718"/>
        <v>0</v>
      </c>
      <c r="L860" s="121">
        <f t="shared" si="1718"/>
        <v>0</v>
      </c>
      <c r="M860" s="121">
        <f t="shared" si="1718"/>
        <v>0</v>
      </c>
      <c r="N860" s="121">
        <f t="shared" si="1718"/>
        <v>0</v>
      </c>
      <c r="O860" s="121">
        <f t="shared" si="1718"/>
        <v>0</v>
      </c>
      <c r="P860" s="121">
        <f t="shared" si="1718"/>
        <v>0</v>
      </c>
      <c r="Q860" s="121">
        <f t="shared" si="1718"/>
        <v>0</v>
      </c>
      <c r="R860" s="121">
        <f t="shared" si="1718"/>
        <v>0</v>
      </c>
      <c r="S860" s="121">
        <f t="shared" si="1718"/>
        <v>0</v>
      </c>
      <c r="T860" s="121">
        <f t="shared" si="1718"/>
        <v>0</v>
      </c>
      <c r="U860" s="121">
        <f t="shared" si="1718"/>
        <v>0</v>
      </c>
      <c r="V860" s="121">
        <f t="shared" si="1718"/>
        <v>0</v>
      </c>
      <c r="W860" s="121">
        <f t="shared" si="1718"/>
        <v>0</v>
      </c>
      <c r="X860" s="121">
        <f t="shared" si="1718"/>
        <v>0</v>
      </c>
      <c r="Y860" s="121">
        <f t="shared" si="1718"/>
        <v>0</v>
      </c>
      <c r="Z860" s="121">
        <f t="shared" si="1718"/>
        <v>0</v>
      </c>
      <c r="AA860" s="121">
        <f t="shared" si="1718"/>
        <v>0</v>
      </c>
      <c r="AB860" s="121">
        <f t="shared" si="1718"/>
        <v>0</v>
      </c>
      <c r="AC860" s="121">
        <f t="shared" si="1718"/>
        <v>0</v>
      </c>
      <c r="AD860" s="121">
        <f t="shared" si="1718"/>
        <v>0</v>
      </c>
      <c r="AE860" s="121">
        <f t="shared" si="1718"/>
        <v>0</v>
      </c>
      <c r="AF860" s="121">
        <f t="shared" si="1718"/>
        <v>0</v>
      </c>
      <c r="AG860" s="121">
        <f t="shared" si="1718"/>
        <v>0</v>
      </c>
      <c r="AH860" s="121">
        <f t="shared" si="1718"/>
        <v>0</v>
      </c>
      <c r="AI860" s="121">
        <f t="shared" si="1718"/>
        <v>0</v>
      </c>
      <c r="AJ860" s="121">
        <f t="shared" si="1718"/>
        <v>0</v>
      </c>
      <c r="AK860" s="121">
        <f t="shared" si="1718"/>
        <v>0</v>
      </c>
      <c r="AL860" s="121">
        <f t="shared" si="1718"/>
        <v>0</v>
      </c>
      <c r="AM860" s="121">
        <f t="shared" ref="AM860:BR860" si="1719">IF(AM$17="","",IF(AND(AM$17&gt;=$D860,AM$17&lt;=$E860),$F$850/($E860-$D860+1),0))</f>
        <v>0</v>
      </c>
      <c r="AN860" s="121">
        <f t="shared" si="1719"/>
        <v>0</v>
      </c>
      <c r="AO860" s="121">
        <f t="shared" si="1719"/>
        <v>0</v>
      </c>
      <c r="AP860" s="121">
        <f t="shared" si="1719"/>
        <v>0</v>
      </c>
      <c r="AQ860" s="121">
        <f t="shared" si="1719"/>
        <v>0</v>
      </c>
      <c r="AR860" s="121">
        <f t="shared" si="1719"/>
        <v>0</v>
      </c>
      <c r="AS860" s="121">
        <f t="shared" si="1719"/>
        <v>0</v>
      </c>
      <c r="AT860" s="121">
        <f t="shared" si="1719"/>
        <v>0</v>
      </c>
      <c r="AU860" s="121">
        <f t="shared" si="1719"/>
        <v>0</v>
      </c>
      <c r="AV860" s="121">
        <f t="shared" si="1719"/>
        <v>0</v>
      </c>
      <c r="AW860" s="121">
        <f t="shared" si="1719"/>
        <v>0</v>
      </c>
      <c r="AX860" s="121">
        <f t="shared" si="1719"/>
        <v>0</v>
      </c>
      <c r="AY860" s="121">
        <f t="shared" si="1719"/>
        <v>0</v>
      </c>
      <c r="AZ860" s="121">
        <f t="shared" si="1719"/>
        <v>0</v>
      </c>
      <c r="BA860" s="121">
        <f t="shared" si="1719"/>
        <v>0</v>
      </c>
      <c r="BB860" s="121">
        <f t="shared" si="1719"/>
        <v>0</v>
      </c>
      <c r="BC860" s="121">
        <f t="shared" si="1719"/>
        <v>0</v>
      </c>
      <c r="BD860" s="121">
        <f t="shared" si="1719"/>
        <v>0</v>
      </c>
      <c r="BE860" s="121">
        <f t="shared" si="1719"/>
        <v>0</v>
      </c>
      <c r="BF860" s="121">
        <f t="shared" si="1719"/>
        <v>0</v>
      </c>
      <c r="BG860" s="121">
        <f t="shared" si="1719"/>
        <v>0</v>
      </c>
      <c r="BH860" s="121">
        <f t="shared" si="1719"/>
        <v>0</v>
      </c>
      <c r="BI860" s="121">
        <f t="shared" si="1719"/>
        <v>0</v>
      </c>
      <c r="BJ860" s="121">
        <f t="shared" si="1719"/>
        <v>0</v>
      </c>
      <c r="BK860" s="121">
        <f t="shared" si="1719"/>
        <v>0</v>
      </c>
      <c r="BL860" s="121">
        <f t="shared" si="1719"/>
        <v>0</v>
      </c>
      <c r="BM860" s="121">
        <f t="shared" si="1719"/>
        <v>0</v>
      </c>
      <c r="BN860" s="121">
        <f t="shared" si="1719"/>
        <v>0</v>
      </c>
      <c r="BO860" s="121" t="str">
        <f t="shared" si="1719"/>
        <v/>
      </c>
      <c r="BP860" s="121" t="str">
        <f t="shared" si="1719"/>
        <v/>
      </c>
      <c r="BQ860" s="121" t="str">
        <f t="shared" si="1719"/>
        <v/>
      </c>
      <c r="BR860" s="121" t="str">
        <f t="shared" si="1719"/>
        <v/>
      </c>
      <c r="BS860" s="121" t="str">
        <f t="shared" ref="BS860:DN860" si="1720">IF(BS$17="","",IF(AND(BS$17&gt;=$D860,BS$17&lt;=$E860),$F$850/($E860-$D860+1),0))</f>
        <v/>
      </c>
      <c r="BT860" s="121" t="str">
        <f t="shared" si="1720"/>
        <v/>
      </c>
      <c r="BU860" s="121" t="str">
        <f t="shared" si="1720"/>
        <v/>
      </c>
      <c r="BV860" s="121" t="str">
        <f t="shared" si="1720"/>
        <v/>
      </c>
      <c r="BW860" s="121" t="str">
        <f t="shared" si="1720"/>
        <v/>
      </c>
      <c r="BX860" s="121" t="str">
        <f t="shared" si="1720"/>
        <v/>
      </c>
      <c r="BY860" s="121" t="str">
        <f t="shared" si="1720"/>
        <v/>
      </c>
      <c r="BZ860" s="121" t="str">
        <f t="shared" si="1720"/>
        <v/>
      </c>
      <c r="CA860" s="121" t="str">
        <f t="shared" si="1720"/>
        <v/>
      </c>
      <c r="CB860" s="121" t="str">
        <f t="shared" si="1720"/>
        <v/>
      </c>
      <c r="CC860" s="121" t="str">
        <f t="shared" si="1720"/>
        <v/>
      </c>
      <c r="CD860" s="121" t="str">
        <f t="shared" si="1720"/>
        <v/>
      </c>
      <c r="CE860" s="121" t="str">
        <f t="shared" si="1720"/>
        <v/>
      </c>
      <c r="CF860" s="121" t="str">
        <f t="shared" si="1720"/>
        <v/>
      </c>
      <c r="CG860" s="121" t="str">
        <f t="shared" si="1720"/>
        <v/>
      </c>
      <c r="CH860" s="121" t="str">
        <f t="shared" si="1720"/>
        <v/>
      </c>
      <c r="CI860" s="121" t="str">
        <f t="shared" si="1720"/>
        <v/>
      </c>
      <c r="CJ860" s="121" t="str">
        <f t="shared" si="1720"/>
        <v/>
      </c>
      <c r="CK860" s="121" t="str">
        <f t="shared" si="1720"/>
        <v/>
      </c>
      <c r="CL860" s="121" t="str">
        <f t="shared" si="1720"/>
        <v/>
      </c>
      <c r="CM860" s="121" t="str">
        <f t="shared" si="1720"/>
        <v/>
      </c>
      <c r="CN860" s="121" t="str">
        <f t="shared" si="1720"/>
        <v/>
      </c>
      <c r="CO860" s="121" t="str">
        <f t="shared" si="1720"/>
        <v/>
      </c>
      <c r="CP860" s="121" t="str">
        <f t="shared" si="1720"/>
        <v/>
      </c>
      <c r="CQ860" s="121" t="str">
        <f t="shared" si="1720"/>
        <v/>
      </c>
      <c r="CR860" s="121" t="str">
        <f t="shared" si="1720"/>
        <v/>
      </c>
      <c r="CS860" s="121" t="str">
        <f t="shared" si="1720"/>
        <v/>
      </c>
      <c r="CT860" s="121" t="str">
        <f t="shared" si="1720"/>
        <v/>
      </c>
      <c r="CU860" s="121" t="str">
        <f t="shared" si="1720"/>
        <v/>
      </c>
      <c r="CV860" s="121" t="str">
        <f t="shared" si="1720"/>
        <v/>
      </c>
      <c r="CW860" s="121" t="str">
        <f t="shared" si="1720"/>
        <v/>
      </c>
      <c r="CX860" s="121" t="str">
        <f t="shared" si="1720"/>
        <v/>
      </c>
      <c r="CY860" s="121" t="str">
        <f t="shared" si="1720"/>
        <v/>
      </c>
      <c r="CZ860" s="121" t="str">
        <f t="shared" si="1720"/>
        <v/>
      </c>
      <c r="DA860" s="121" t="str">
        <f t="shared" si="1720"/>
        <v/>
      </c>
      <c r="DB860" s="121" t="str">
        <f t="shared" si="1720"/>
        <v/>
      </c>
      <c r="DC860" s="121" t="str">
        <f t="shared" si="1720"/>
        <v/>
      </c>
      <c r="DD860" s="121" t="str">
        <f t="shared" si="1720"/>
        <v/>
      </c>
      <c r="DE860" s="121" t="str">
        <f t="shared" si="1720"/>
        <v/>
      </c>
      <c r="DF860" s="121" t="str">
        <f t="shared" si="1720"/>
        <v/>
      </c>
      <c r="DG860" s="121" t="str">
        <f t="shared" si="1720"/>
        <v/>
      </c>
      <c r="DH860" s="121" t="str">
        <f t="shared" si="1720"/>
        <v/>
      </c>
      <c r="DI860" s="121" t="str">
        <f t="shared" si="1720"/>
        <v/>
      </c>
      <c r="DJ860" s="121" t="str">
        <f t="shared" si="1720"/>
        <v/>
      </c>
      <c r="DK860" s="121" t="str">
        <f t="shared" si="1720"/>
        <v/>
      </c>
      <c r="DL860" s="121" t="str">
        <f t="shared" si="1720"/>
        <v/>
      </c>
      <c r="DM860" s="121" t="str">
        <f t="shared" si="1720"/>
        <v/>
      </c>
      <c r="DN860" s="121" t="str">
        <f t="shared" si="1720"/>
        <v/>
      </c>
      <c r="DO860" s="51">
        <f>SUM(F860:DN860)</f>
        <v>400000</v>
      </c>
      <c r="DP860" s="50" t="s">
        <v>172</v>
      </c>
    </row>
    <row r="861" spans="3:120" s="29" customFormat="1" ht="15" customHeight="1">
      <c r="C861" s="29" t="str">
        <f>G847&amp;" "&amp;C847</f>
        <v>Phase B Sales Centre</v>
      </c>
      <c r="D861" s="273">
        <f>IF(G852="",0,G852)</f>
        <v>0</v>
      </c>
      <c r="E861" s="273">
        <f>IF(G854="",0,G854)</f>
        <v>0</v>
      </c>
      <c r="F861" s="121">
        <f>G849</f>
        <v>0</v>
      </c>
      <c r="G861" s="121">
        <f t="shared" ref="G861:AL861" si="1721">IF(G$17="","",IF(AND(G$17&gt;=$D861,G$17&lt;=$E861),$G$850/($E861-$D861+1),0))</f>
        <v>0</v>
      </c>
      <c r="H861" s="121">
        <f t="shared" si="1721"/>
        <v>0</v>
      </c>
      <c r="I861" s="121">
        <f t="shared" si="1721"/>
        <v>0</v>
      </c>
      <c r="J861" s="121">
        <f t="shared" si="1721"/>
        <v>0</v>
      </c>
      <c r="K861" s="121">
        <f t="shared" si="1721"/>
        <v>0</v>
      </c>
      <c r="L861" s="121">
        <f t="shared" si="1721"/>
        <v>0</v>
      </c>
      <c r="M861" s="121">
        <f t="shared" si="1721"/>
        <v>0</v>
      </c>
      <c r="N861" s="121">
        <f t="shared" si="1721"/>
        <v>0</v>
      </c>
      <c r="O861" s="121">
        <f t="shared" si="1721"/>
        <v>0</v>
      </c>
      <c r="P861" s="121">
        <f t="shared" si="1721"/>
        <v>0</v>
      </c>
      <c r="Q861" s="121">
        <f t="shared" si="1721"/>
        <v>0</v>
      </c>
      <c r="R861" s="121">
        <f t="shared" si="1721"/>
        <v>0</v>
      </c>
      <c r="S861" s="121">
        <f t="shared" si="1721"/>
        <v>0</v>
      </c>
      <c r="T861" s="121">
        <f t="shared" si="1721"/>
        <v>0</v>
      </c>
      <c r="U861" s="121">
        <f t="shared" si="1721"/>
        <v>0</v>
      </c>
      <c r="V861" s="121">
        <f t="shared" si="1721"/>
        <v>0</v>
      </c>
      <c r="W861" s="121">
        <f t="shared" si="1721"/>
        <v>0</v>
      </c>
      <c r="X861" s="121">
        <f t="shared" si="1721"/>
        <v>0</v>
      </c>
      <c r="Y861" s="121">
        <f t="shared" si="1721"/>
        <v>0</v>
      </c>
      <c r="Z861" s="121">
        <f t="shared" si="1721"/>
        <v>0</v>
      </c>
      <c r="AA861" s="121">
        <f t="shared" si="1721"/>
        <v>0</v>
      </c>
      <c r="AB861" s="121">
        <f t="shared" si="1721"/>
        <v>0</v>
      </c>
      <c r="AC861" s="121">
        <f t="shared" si="1721"/>
        <v>0</v>
      </c>
      <c r="AD861" s="121">
        <f t="shared" si="1721"/>
        <v>0</v>
      </c>
      <c r="AE861" s="121">
        <f t="shared" si="1721"/>
        <v>0</v>
      </c>
      <c r="AF861" s="121">
        <f t="shared" si="1721"/>
        <v>0</v>
      </c>
      <c r="AG861" s="121">
        <f t="shared" si="1721"/>
        <v>0</v>
      </c>
      <c r="AH861" s="121">
        <f t="shared" si="1721"/>
        <v>0</v>
      </c>
      <c r="AI861" s="121">
        <f t="shared" si="1721"/>
        <v>0</v>
      </c>
      <c r="AJ861" s="121">
        <f t="shared" si="1721"/>
        <v>0</v>
      </c>
      <c r="AK861" s="121">
        <f t="shared" si="1721"/>
        <v>0</v>
      </c>
      <c r="AL861" s="121">
        <f t="shared" si="1721"/>
        <v>0</v>
      </c>
      <c r="AM861" s="121">
        <f t="shared" ref="AM861:BR861" si="1722">IF(AM$17="","",IF(AND(AM$17&gt;=$D861,AM$17&lt;=$E861),$G$850/($E861-$D861+1),0))</f>
        <v>0</v>
      </c>
      <c r="AN861" s="121">
        <f t="shared" si="1722"/>
        <v>0</v>
      </c>
      <c r="AO861" s="121">
        <f t="shared" si="1722"/>
        <v>0</v>
      </c>
      <c r="AP861" s="121">
        <f t="shared" si="1722"/>
        <v>0</v>
      </c>
      <c r="AQ861" s="121">
        <f t="shared" si="1722"/>
        <v>0</v>
      </c>
      <c r="AR861" s="121">
        <f t="shared" si="1722"/>
        <v>0</v>
      </c>
      <c r="AS861" s="121">
        <f t="shared" si="1722"/>
        <v>0</v>
      </c>
      <c r="AT861" s="121">
        <f t="shared" si="1722"/>
        <v>0</v>
      </c>
      <c r="AU861" s="121">
        <f t="shared" si="1722"/>
        <v>0</v>
      </c>
      <c r="AV861" s="121">
        <f t="shared" si="1722"/>
        <v>0</v>
      </c>
      <c r="AW861" s="121">
        <f t="shared" si="1722"/>
        <v>0</v>
      </c>
      <c r="AX861" s="121">
        <f t="shared" si="1722"/>
        <v>0</v>
      </c>
      <c r="AY861" s="121">
        <f t="shared" si="1722"/>
        <v>0</v>
      </c>
      <c r="AZ861" s="121">
        <f t="shared" si="1722"/>
        <v>0</v>
      </c>
      <c r="BA861" s="121">
        <f t="shared" si="1722"/>
        <v>0</v>
      </c>
      <c r="BB861" s="121">
        <f t="shared" si="1722"/>
        <v>0</v>
      </c>
      <c r="BC861" s="121">
        <f t="shared" si="1722"/>
        <v>0</v>
      </c>
      <c r="BD861" s="121">
        <f t="shared" si="1722"/>
        <v>0</v>
      </c>
      <c r="BE861" s="121">
        <f t="shared" si="1722"/>
        <v>0</v>
      </c>
      <c r="BF861" s="121">
        <f t="shared" si="1722"/>
        <v>0</v>
      </c>
      <c r="BG861" s="121">
        <f t="shared" si="1722"/>
        <v>0</v>
      </c>
      <c r="BH861" s="121">
        <f t="shared" si="1722"/>
        <v>0</v>
      </c>
      <c r="BI861" s="121">
        <f t="shared" si="1722"/>
        <v>0</v>
      </c>
      <c r="BJ861" s="121">
        <f t="shared" si="1722"/>
        <v>0</v>
      </c>
      <c r="BK861" s="121">
        <f t="shared" si="1722"/>
        <v>0</v>
      </c>
      <c r="BL861" s="121">
        <f t="shared" si="1722"/>
        <v>0</v>
      </c>
      <c r="BM861" s="121">
        <f t="shared" si="1722"/>
        <v>0</v>
      </c>
      <c r="BN861" s="121">
        <f t="shared" si="1722"/>
        <v>0</v>
      </c>
      <c r="BO861" s="121" t="str">
        <f t="shared" si="1722"/>
        <v/>
      </c>
      <c r="BP861" s="121" t="str">
        <f t="shared" si="1722"/>
        <v/>
      </c>
      <c r="BQ861" s="121" t="str">
        <f t="shared" si="1722"/>
        <v/>
      </c>
      <c r="BR861" s="121" t="str">
        <f t="shared" si="1722"/>
        <v/>
      </c>
      <c r="BS861" s="121" t="str">
        <f t="shared" ref="BS861:DN861" si="1723">IF(BS$17="","",IF(AND(BS$17&gt;=$D861,BS$17&lt;=$E861),$G$850/($E861-$D861+1),0))</f>
        <v/>
      </c>
      <c r="BT861" s="121" t="str">
        <f t="shared" si="1723"/>
        <v/>
      </c>
      <c r="BU861" s="121" t="str">
        <f t="shared" si="1723"/>
        <v/>
      </c>
      <c r="BV861" s="121" t="str">
        <f t="shared" si="1723"/>
        <v/>
      </c>
      <c r="BW861" s="121" t="str">
        <f t="shared" si="1723"/>
        <v/>
      </c>
      <c r="BX861" s="121" t="str">
        <f t="shared" si="1723"/>
        <v/>
      </c>
      <c r="BY861" s="121" t="str">
        <f t="shared" si="1723"/>
        <v/>
      </c>
      <c r="BZ861" s="121" t="str">
        <f t="shared" si="1723"/>
        <v/>
      </c>
      <c r="CA861" s="121" t="str">
        <f t="shared" si="1723"/>
        <v/>
      </c>
      <c r="CB861" s="121" t="str">
        <f t="shared" si="1723"/>
        <v/>
      </c>
      <c r="CC861" s="121" t="str">
        <f t="shared" si="1723"/>
        <v/>
      </c>
      <c r="CD861" s="121" t="str">
        <f t="shared" si="1723"/>
        <v/>
      </c>
      <c r="CE861" s="121" t="str">
        <f t="shared" si="1723"/>
        <v/>
      </c>
      <c r="CF861" s="121" t="str">
        <f t="shared" si="1723"/>
        <v/>
      </c>
      <c r="CG861" s="121" t="str">
        <f t="shared" si="1723"/>
        <v/>
      </c>
      <c r="CH861" s="121" t="str">
        <f t="shared" si="1723"/>
        <v/>
      </c>
      <c r="CI861" s="121" t="str">
        <f t="shared" si="1723"/>
        <v/>
      </c>
      <c r="CJ861" s="121" t="str">
        <f t="shared" si="1723"/>
        <v/>
      </c>
      <c r="CK861" s="121" t="str">
        <f t="shared" si="1723"/>
        <v/>
      </c>
      <c r="CL861" s="121" t="str">
        <f t="shared" si="1723"/>
        <v/>
      </c>
      <c r="CM861" s="121" t="str">
        <f t="shared" si="1723"/>
        <v/>
      </c>
      <c r="CN861" s="121" t="str">
        <f t="shared" si="1723"/>
        <v/>
      </c>
      <c r="CO861" s="121" t="str">
        <f t="shared" si="1723"/>
        <v/>
      </c>
      <c r="CP861" s="121" t="str">
        <f t="shared" si="1723"/>
        <v/>
      </c>
      <c r="CQ861" s="121" t="str">
        <f t="shared" si="1723"/>
        <v/>
      </c>
      <c r="CR861" s="121" t="str">
        <f t="shared" si="1723"/>
        <v/>
      </c>
      <c r="CS861" s="121" t="str">
        <f t="shared" si="1723"/>
        <v/>
      </c>
      <c r="CT861" s="121" t="str">
        <f t="shared" si="1723"/>
        <v/>
      </c>
      <c r="CU861" s="121" t="str">
        <f t="shared" si="1723"/>
        <v/>
      </c>
      <c r="CV861" s="121" t="str">
        <f t="shared" si="1723"/>
        <v/>
      </c>
      <c r="CW861" s="121" t="str">
        <f t="shared" si="1723"/>
        <v/>
      </c>
      <c r="CX861" s="121" t="str">
        <f t="shared" si="1723"/>
        <v/>
      </c>
      <c r="CY861" s="121" t="str">
        <f t="shared" si="1723"/>
        <v/>
      </c>
      <c r="CZ861" s="121" t="str">
        <f t="shared" si="1723"/>
        <v/>
      </c>
      <c r="DA861" s="121" t="str">
        <f t="shared" si="1723"/>
        <v/>
      </c>
      <c r="DB861" s="121" t="str">
        <f t="shared" si="1723"/>
        <v/>
      </c>
      <c r="DC861" s="121" t="str">
        <f t="shared" si="1723"/>
        <v/>
      </c>
      <c r="DD861" s="121" t="str">
        <f t="shared" si="1723"/>
        <v/>
      </c>
      <c r="DE861" s="121" t="str">
        <f t="shared" si="1723"/>
        <v/>
      </c>
      <c r="DF861" s="121" t="str">
        <f t="shared" si="1723"/>
        <v/>
      </c>
      <c r="DG861" s="121" t="str">
        <f t="shared" si="1723"/>
        <v/>
      </c>
      <c r="DH861" s="121" t="str">
        <f t="shared" si="1723"/>
        <v/>
      </c>
      <c r="DI861" s="121" t="str">
        <f t="shared" si="1723"/>
        <v/>
      </c>
      <c r="DJ861" s="121" t="str">
        <f t="shared" si="1723"/>
        <v/>
      </c>
      <c r="DK861" s="121" t="str">
        <f t="shared" si="1723"/>
        <v/>
      </c>
      <c r="DL861" s="121" t="str">
        <f t="shared" si="1723"/>
        <v/>
      </c>
      <c r="DM861" s="121" t="str">
        <f t="shared" si="1723"/>
        <v/>
      </c>
      <c r="DN861" s="121" t="str">
        <f t="shared" si="1723"/>
        <v/>
      </c>
      <c r="DO861" s="60">
        <f>SUM(F861:DN861)</f>
        <v>0</v>
      </c>
      <c r="DP861" s="50" t="s">
        <v>172</v>
      </c>
    </row>
    <row r="862" spans="3:120" s="29" customFormat="1" ht="15" customHeight="1">
      <c r="C862" s="140" t="str">
        <f>"Total "&amp;C847</f>
        <v>Total Sales Centre</v>
      </c>
      <c r="D862" s="270">
        <f>IF(D852="",0,D852)</f>
        <v>0</v>
      </c>
      <c r="E862" s="270">
        <f>IF(D854="",0,D854)</f>
        <v>0</v>
      </c>
      <c r="F862" s="278">
        <f>IF(F$17="","",IF(E857=0,SUM(F860:F861),$D$849))</f>
        <v>400000</v>
      </c>
      <c r="G862" s="278">
        <f t="shared" ref="G862:AL862" si="1724">IF(G$17="","",IF($E$857=0,SUM(G860:G861),IF(AND(G$17&gt;=$D862,G$17&lt;=$E862),$D$850/($E862-$D862+1),0)))</f>
        <v>0</v>
      </c>
      <c r="H862" s="278">
        <f t="shared" si="1724"/>
        <v>0</v>
      </c>
      <c r="I862" s="278">
        <f t="shared" si="1724"/>
        <v>0</v>
      </c>
      <c r="J862" s="278">
        <f t="shared" si="1724"/>
        <v>0</v>
      </c>
      <c r="K862" s="278">
        <f t="shared" si="1724"/>
        <v>0</v>
      </c>
      <c r="L862" s="278">
        <f t="shared" si="1724"/>
        <v>0</v>
      </c>
      <c r="M862" s="278">
        <f t="shared" si="1724"/>
        <v>0</v>
      </c>
      <c r="N862" s="278">
        <f t="shared" si="1724"/>
        <v>0</v>
      </c>
      <c r="O862" s="278">
        <f t="shared" si="1724"/>
        <v>0</v>
      </c>
      <c r="P862" s="278">
        <f t="shared" si="1724"/>
        <v>0</v>
      </c>
      <c r="Q862" s="278">
        <f t="shared" si="1724"/>
        <v>0</v>
      </c>
      <c r="R862" s="278">
        <f t="shared" si="1724"/>
        <v>0</v>
      </c>
      <c r="S862" s="278">
        <f t="shared" si="1724"/>
        <v>0</v>
      </c>
      <c r="T862" s="278">
        <f t="shared" si="1724"/>
        <v>0</v>
      </c>
      <c r="U862" s="278">
        <f t="shared" si="1724"/>
        <v>0</v>
      </c>
      <c r="V862" s="278">
        <f t="shared" si="1724"/>
        <v>0</v>
      </c>
      <c r="W862" s="278">
        <f t="shared" si="1724"/>
        <v>0</v>
      </c>
      <c r="X862" s="278">
        <f t="shared" si="1724"/>
        <v>0</v>
      </c>
      <c r="Y862" s="278">
        <f t="shared" si="1724"/>
        <v>0</v>
      </c>
      <c r="Z862" s="278">
        <f t="shared" si="1724"/>
        <v>0</v>
      </c>
      <c r="AA862" s="278">
        <f t="shared" si="1724"/>
        <v>0</v>
      </c>
      <c r="AB862" s="278">
        <f t="shared" si="1724"/>
        <v>0</v>
      </c>
      <c r="AC862" s="278">
        <f t="shared" si="1724"/>
        <v>0</v>
      </c>
      <c r="AD862" s="278">
        <f t="shared" si="1724"/>
        <v>0</v>
      </c>
      <c r="AE862" s="278">
        <f t="shared" si="1724"/>
        <v>0</v>
      </c>
      <c r="AF862" s="278">
        <f t="shared" si="1724"/>
        <v>0</v>
      </c>
      <c r="AG862" s="278">
        <f t="shared" si="1724"/>
        <v>0</v>
      </c>
      <c r="AH862" s="278">
        <f t="shared" si="1724"/>
        <v>0</v>
      </c>
      <c r="AI862" s="278">
        <f t="shared" si="1724"/>
        <v>0</v>
      </c>
      <c r="AJ862" s="278">
        <f t="shared" si="1724"/>
        <v>0</v>
      </c>
      <c r="AK862" s="278">
        <f t="shared" si="1724"/>
        <v>0</v>
      </c>
      <c r="AL862" s="278">
        <f t="shared" si="1724"/>
        <v>0</v>
      </c>
      <c r="AM862" s="278">
        <f t="shared" ref="AM862:BR862" si="1725">IF(AM$17="","",IF($E$857=0,SUM(AM860:AM861),IF(AND(AM$17&gt;=$D862,AM$17&lt;=$E862),$D$850/($E862-$D862+1),0)))</f>
        <v>0</v>
      </c>
      <c r="AN862" s="278">
        <f t="shared" si="1725"/>
        <v>0</v>
      </c>
      <c r="AO862" s="278">
        <f t="shared" si="1725"/>
        <v>0</v>
      </c>
      <c r="AP862" s="278">
        <f t="shared" si="1725"/>
        <v>0</v>
      </c>
      <c r="AQ862" s="278">
        <f t="shared" si="1725"/>
        <v>0</v>
      </c>
      <c r="AR862" s="278">
        <f t="shared" si="1725"/>
        <v>0</v>
      </c>
      <c r="AS862" s="278">
        <f t="shared" si="1725"/>
        <v>0</v>
      </c>
      <c r="AT862" s="278">
        <f t="shared" si="1725"/>
        <v>0</v>
      </c>
      <c r="AU862" s="278">
        <f t="shared" si="1725"/>
        <v>0</v>
      </c>
      <c r="AV862" s="278">
        <f t="shared" si="1725"/>
        <v>0</v>
      </c>
      <c r="AW862" s="278">
        <f t="shared" si="1725"/>
        <v>0</v>
      </c>
      <c r="AX862" s="278">
        <f t="shared" si="1725"/>
        <v>0</v>
      </c>
      <c r="AY862" s="278">
        <f t="shared" si="1725"/>
        <v>0</v>
      </c>
      <c r="AZ862" s="278">
        <f t="shared" si="1725"/>
        <v>0</v>
      </c>
      <c r="BA862" s="278">
        <f t="shared" si="1725"/>
        <v>0</v>
      </c>
      <c r="BB862" s="278">
        <f t="shared" si="1725"/>
        <v>0</v>
      </c>
      <c r="BC862" s="278">
        <f t="shared" si="1725"/>
        <v>0</v>
      </c>
      <c r="BD862" s="278">
        <f t="shared" si="1725"/>
        <v>0</v>
      </c>
      <c r="BE862" s="278">
        <f t="shared" si="1725"/>
        <v>0</v>
      </c>
      <c r="BF862" s="278">
        <f t="shared" si="1725"/>
        <v>0</v>
      </c>
      <c r="BG862" s="278">
        <f t="shared" si="1725"/>
        <v>0</v>
      </c>
      <c r="BH862" s="278">
        <f t="shared" si="1725"/>
        <v>0</v>
      </c>
      <c r="BI862" s="278">
        <f t="shared" si="1725"/>
        <v>0</v>
      </c>
      <c r="BJ862" s="278">
        <f t="shared" si="1725"/>
        <v>0</v>
      </c>
      <c r="BK862" s="278">
        <f t="shared" si="1725"/>
        <v>0</v>
      </c>
      <c r="BL862" s="278">
        <f t="shared" si="1725"/>
        <v>0</v>
      </c>
      <c r="BM862" s="278">
        <f t="shared" si="1725"/>
        <v>0</v>
      </c>
      <c r="BN862" s="278">
        <f t="shared" si="1725"/>
        <v>0</v>
      </c>
      <c r="BO862" s="278" t="str">
        <f t="shared" si="1725"/>
        <v/>
      </c>
      <c r="BP862" s="278" t="str">
        <f t="shared" si="1725"/>
        <v/>
      </c>
      <c r="BQ862" s="278" t="str">
        <f t="shared" si="1725"/>
        <v/>
      </c>
      <c r="BR862" s="278" t="str">
        <f t="shared" si="1725"/>
        <v/>
      </c>
      <c r="BS862" s="278" t="str">
        <f t="shared" ref="BS862:CA862" si="1726">IF(BS$17="","",IF($E$857=0,SUM(BS860:BS861),IF(AND(BS$17&gt;=$D862,BS$17&lt;=$E862),$D$850/($E862-$D862+1),0)))</f>
        <v/>
      </c>
      <c r="BT862" s="278" t="str">
        <f t="shared" si="1726"/>
        <v/>
      </c>
      <c r="BU862" s="278" t="str">
        <f t="shared" si="1726"/>
        <v/>
      </c>
      <c r="BV862" s="278" t="str">
        <f t="shared" si="1726"/>
        <v/>
      </c>
      <c r="BW862" s="278" t="str">
        <f t="shared" si="1726"/>
        <v/>
      </c>
      <c r="BX862" s="278" t="str">
        <f t="shared" si="1726"/>
        <v/>
      </c>
      <c r="BY862" s="278" t="str">
        <f t="shared" si="1726"/>
        <v/>
      </c>
      <c r="BZ862" s="278" t="str">
        <f t="shared" si="1726"/>
        <v/>
      </c>
      <c r="CA862" s="278" t="str">
        <f t="shared" si="1726"/>
        <v/>
      </c>
      <c r="CB862" s="278" t="str">
        <f t="shared" ref="CB862:DN862" si="1727">IF(CB$17="","",IF($E$857=0,SUM(CB860:CB861),IF(AND(CB$17&gt;=$D862,CB$17&lt;=$E862),$D$850/($E862-$D862+1),0)))</f>
        <v/>
      </c>
      <c r="CC862" s="278" t="str">
        <f t="shared" si="1727"/>
        <v/>
      </c>
      <c r="CD862" s="278" t="str">
        <f t="shared" si="1727"/>
        <v/>
      </c>
      <c r="CE862" s="278" t="str">
        <f t="shared" si="1727"/>
        <v/>
      </c>
      <c r="CF862" s="278" t="str">
        <f t="shared" si="1727"/>
        <v/>
      </c>
      <c r="CG862" s="278" t="str">
        <f t="shared" si="1727"/>
        <v/>
      </c>
      <c r="CH862" s="278" t="str">
        <f t="shared" si="1727"/>
        <v/>
      </c>
      <c r="CI862" s="278" t="str">
        <f t="shared" si="1727"/>
        <v/>
      </c>
      <c r="CJ862" s="278" t="str">
        <f t="shared" si="1727"/>
        <v/>
      </c>
      <c r="CK862" s="278" t="str">
        <f t="shared" si="1727"/>
        <v/>
      </c>
      <c r="CL862" s="278" t="str">
        <f t="shared" si="1727"/>
        <v/>
      </c>
      <c r="CM862" s="278" t="str">
        <f t="shared" si="1727"/>
        <v/>
      </c>
      <c r="CN862" s="278" t="str">
        <f t="shared" si="1727"/>
        <v/>
      </c>
      <c r="CO862" s="278" t="str">
        <f t="shared" si="1727"/>
        <v/>
      </c>
      <c r="CP862" s="278" t="str">
        <f t="shared" si="1727"/>
        <v/>
      </c>
      <c r="CQ862" s="278" t="str">
        <f t="shared" si="1727"/>
        <v/>
      </c>
      <c r="CR862" s="278" t="str">
        <f t="shared" si="1727"/>
        <v/>
      </c>
      <c r="CS862" s="278" t="str">
        <f t="shared" si="1727"/>
        <v/>
      </c>
      <c r="CT862" s="278" t="str">
        <f t="shared" si="1727"/>
        <v/>
      </c>
      <c r="CU862" s="278" t="str">
        <f t="shared" si="1727"/>
        <v/>
      </c>
      <c r="CV862" s="278" t="str">
        <f t="shared" si="1727"/>
        <v/>
      </c>
      <c r="CW862" s="278" t="str">
        <f t="shared" si="1727"/>
        <v/>
      </c>
      <c r="CX862" s="278" t="str">
        <f t="shared" si="1727"/>
        <v/>
      </c>
      <c r="CY862" s="278" t="str">
        <f t="shared" si="1727"/>
        <v/>
      </c>
      <c r="CZ862" s="278" t="str">
        <f t="shared" si="1727"/>
        <v/>
      </c>
      <c r="DA862" s="278" t="str">
        <f t="shared" si="1727"/>
        <v/>
      </c>
      <c r="DB862" s="278" t="str">
        <f t="shared" si="1727"/>
        <v/>
      </c>
      <c r="DC862" s="278" t="str">
        <f t="shared" si="1727"/>
        <v/>
      </c>
      <c r="DD862" s="278" t="str">
        <f t="shared" si="1727"/>
        <v/>
      </c>
      <c r="DE862" s="278" t="str">
        <f t="shared" si="1727"/>
        <v/>
      </c>
      <c r="DF862" s="278" t="str">
        <f t="shared" si="1727"/>
        <v/>
      </c>
      <c r="DG862" s="278" t="str">
        <f t="shared" si="1727"/>
        <v/>
      </c>
      <c r="DH862" s="278" t="str">
        <f t="shared" si="1727"/>
        <v/>
      </c>
      <c r="DI862" s="278" t="str">
        <f t="shared" si="1727"/>
        <v/>
      </c>
      <c r="DJ862" s="278" t="str">
        <f t="shared" si="1727"/>
        <v/>
      </c>
      <c r="DK862" s="278" t="str">
        <f t="shared" si="1727"/>
        <v/>
      </c>
      <c r="DL862" s="278" t="str">
        <f t="shared" si="1727"/>
        <v/>
      </c>
      <c r="DM862" s="278" t="str">
        <f t="shared" si="1727"/>
        <v/>
      </c>
      <c r="DN862" s="278" t="str">
        <f t="shared" si="1727"/>
        <v/>
      </c>
      <c r="DO862" s="51">
        <f>SUM(F862:DN862)</f>
        <v>400000</v>
      </c>
      <c r="DP862" s="50" t="s">
        <v>172</v>
      </c>
    </row>
    <row r="863" spans="3:120" s="29" customFormat="1" ht="15" customHeight="1">
      <c r="D863" s="291"/>
      <c r="E863" s="291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  <c r="AA863" s="118"/>
      <c r="AB863" s="118"/>
      <c r="AC863" s="118"/>
      <c r="AD863" s="118"/>
      <c r="AE863" s="118"/>
      <c r="AF863" s="118"/>
      <c r="AG863" s="118"/>
      <c r="AH863" s="118"/>
      <c r="AI863" s="118"/>
      <c r="AJ863" s="118"/>
      <c r="AK863" s="118"/>
      <c r="AL863" s="118"/>
      <c r="AM863" s="118"/>
      <c r="AN863" s="118"/>
      <c r="AO863" s="118"/>
      <c r="AP863" s="118"/>
      <c r="AQ863" s="118"/>
      <c r="AR863" s="118"/>
      <c r="AS863" s="118"/>
      <c r="AT863" s="118"/>
      <c r="AU863" s="118"/>
      <c r="AV863" s="118"/>
      <c r="AW863" s="118"/>
      <c r="AX863" s="118"/>
      <c r="AY863" s="118"/>
      <c r="AZ863" s="118"/>
      <c r="BA863" s="118"/>
      <c r="BB863" s="118"/>
      <c r="BC863" s="118"/>
      <c r="BD863" s="118"/>
      <c r="BE863" s="118"/>
      <c r="BF863" s="118"/>
      <c r="BG863" s="118"/>
      <c r="BH863" s="118"/>
      <c r="BI863" s="118"/>
      <c r="BJ863" s="118"/>
      <c r="BK863" s="118"/>
      <c r="BL863" s="118"/>
      <c r="BM863" s="118"/>
      <c r="BN863" s="118"/>
      <c r="BO863" s="118"/>
      <c r="BP863" s="118"/>
      <c r="BQ863" s="118"/>
      <c r="BR863" s="118"/>
      <c r="BS863" s="118"/>
      <c r="BT863" s="118"/>
      <c r="BU863" s="118"/>
      <c r="BV863" s="118"/>
      <c r="BW863" s="118"/>
      <c r="BX863" s="118"/>
      <c r="BY863" s="118"/>
      <c r="BZ863" s="118"/>
      <c r="CA863" s="118"/>
      <c r="CB863" s="118"/>
      <c r="CC863" s="118"/>
      <c r="CD863" s="118"/>
      <c r="CE863" s="118"/>
      <c r="CF863" s="118"/>
      <c r="CG863" s="118"/>
      <c r="CH863" s="118"/>
      <c r="CI863" s="118"/>
      <c r="CJ863" s="118"/>
      <c r="CK863" s="118"/>
      <c r="CL863" s="118"/>
      <c r="CM863" s="118"/>
      <c r="CN863" s="118"/>
      <c r="CO863" s="118"/>
      <c r="CP863" s="118"/>
      <c r="CQ863" s="118"/>
      <c r="CR863" s="118"/>
      <c r="CS863" s="118"/>
      <c r="CT863" s="118"/>
      <c r="CU863" s="118"/>
      <c r="CV863" s="118"/>
      <c r="CW863" s="118"/>
      <c r="CX863" s="118"/>
      <c r="CY863" s="118"/>
      <c r="CZ863" s="118"/>
      <c r="DA863" s="118"/>
      <c r="DB863" s="118"/>
      <c r="DC863" s="118"/>
      <c r="DD863" s="118"/>
      <c r="DE863" s="118"/>
      <c r="DF863" s="118"/>
      <c r="DG863" s="118"/>
      <c r="DH863" s="118"/>
      <c r="DI863" s="118"/>
      <c r="DJ863" s="118"/>
      <c r="DK863" s="118"/>
      <c r="DL863" s="118"/>
      <c r="DM863" s="118"/>
      <c r="DN863" s="118"/>
      <c r="DO863" s="56"/>
      <c r="DP863" s="50" t="s">
        <v>172</v>
      </c>
    </row>
    <row r="864" spans="3:120" s="29" customFormat="1" ht="15" customHeight="1">
      <c r="D864" s="291"/>
      <c r="E864" s="291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  <c r="AA864" s="118"/>
      <c r="AB864" s="118"/>
      <c r="AC864" s="118"/>
      <c r="AD864" s="118"/>
      <c r="AE864" s="118"/>
      <c r="AF864" s="118"/>
      <c r="AG864" s="118"/>
      <c r="AH864" s="118"/>
      <c r="AI864" s="118"/>
      <c r="AJ864" s="118"/>
      <c r="AK864" s="118"/>
      <c r="AL864" s="118"/>
      <c r="AM864" s="118"/>
      <c r="AN864" s="118"/>
      <c r="AO864" s="118"/>
      <c r="AP864" s="118"/>
      <c r="AQ864" s="118"/>
      <c r="AR864" s="118"/>
      <c r="AS864" s="118"/>
      <c r="AT864" s="118"/>
      <c r="AU864" s="118"/>
      <c r="AV864" s="118"/>
      <c r="AW864" s="118"/>
      <c r="AX864" s="118"/>
      <c r="AY864" s="118"/>
      <c r="AZ864" s="118"/>
      <c r="BA864" s="118"/>
      <c r="BB864" s="118"/>
      <c r="BC864" s="118"/>
      <c r="BD864" s="118"/>
      <c r="BE864" s="118"/>
      <c r="BF864" s="118"/>
      <c r="BG864" s="118"/>
      <c r="BH864" s="118"/>
      <c r="BI864" s="118"/>
      <c r="BJ864" s="118"/>
      <c r="BK864" s="118"/>
      <c r="BL864" s="118"/>
      <c r="BM864" s="118"/>
      <c r="BN864" s="118"/>
      <c r="BO864" s="118"/>
      <c r="BP864" s="118"/>
      <c r="BQ864" s="118"/>
      <c r="BR864" s="118"/>
      <c r="BS864" s="118"/>
      <c r="BT864" s="118"/>
      <c r="BU864" s="118"/>
      <c r="BV864" s="118"/>
      <c r="BW864" s="118"/>
      <c r="BX864" s="118"/>
      <c r="BY864" s="118"/>
      <c r="BZ864" s="118"/>
      <c r="CA864" s="118"/>
      <c r="CB864" s="118"/>
      <c r="CC864" s="118"/>
      <c r="CD864" s="118"/>
      <c r="CE864" s="118"/>
      <c r="CF864" s="118"/>
      <c r="CG864" s="118"/>
      <c r="CH864" s="118"/>
      <c r="CI864" s="118"/>
      <c r="CJ864" s="118"/>
      <c r="CK864" s="118"/>
      <c r="CL864" s="118"/>
      <c r="CM864" s="118"/>
      <c r="CN864" s="118"/>
      <c r="CO864" s="118"/>
      <c r="CP864" s="118"/>
      <c r="CQ864" s="118"/>
      <c r="CR864" s="118"/>
      <c r="CS864" s="118"/>
      <c r="CT864" s="118"/>
      <c r="CU864" s="118"/>
      <c r="CV864" s="118"/>
      <c r="CW864" s="118"/>
      <c r="CX864" s="118"/>
      <c r="CY864" s="118"/>
      <c r="CZ864" s="118"/>
      <c r="DA864" s="118"/>
      <c r="DB864" s="118"/>
      <c r="DC864" s="118"/>
      <c r="DD864" s="118"/>
      <c r="DE864" s="118"/>
      <c r="DF864" s="118"/>
      <c r="DG864" s="118"/>
      <c r="DH864" s="118"/>
      <c r="DI864" s="118"/>
      <c r="DJ864" s="118"/>
      <c r="DK864" s="118"/>
      <c r="DL864" s="118"/>
      <c r="DM864" s="118"/>
      <c r="DN864" s="118"/>
      <c r="DO864" s="56"/>
      <c r="DP864" s="50" t="s">
        <v>172</v>
      </c>
    </row>
    <row r="865" spans="3:120" s="29" customFormat="1" ht="15" customHeight="1">
      <c r="C865" s="161" t="str">
        <f>C867</f>
        <v>Sales Administration</v>
      </c>
      <c r="D865" s="161"/>
      <c r="E865" s="161"/>
      <c r="F865" s="161"/>
      <c r="G865" s="161"/>
      <c r="H865" s="161"/>
      <c r="I865" s="161"/>
      <c r="J865" s="161"/>
      <c r="K865" s="161"/>
      <c r="L865" s="161"/>
      <c r="M865" s="161"/>
      <c r="N865" s="161"/>
      <c r="O865" s="161"/>
      <c r="P865" s="161"/>
      <c r="Q865" s="161"/>
      <c r="R865" s="161"/>
      <c r="S865" s="161"/>
      <c r="T865" s="161"/>
      <c r="U865" s="161"/>
      <c r="V865" s="161"/>
      <c r="W865" s="161"/>
      <c r="X865" s="161"/>
      <c r="Y865" s="161"/>
      <c r="Z865" s="161"/>
      <c r="AA865" s="161"/>
      <c r="AB865" s="161"/>
      <c r="AC865" s="161"/>
      <c r="AD865" s="161"/>
      <c r="AE865" s="161"/>
      <c r="AF865" s="161"/>
      <c r="AG865" s="161"/>
      <c r="AH865" s="161"/>
      <c r="AI865" s="161"/>
      <c r="AJ865" s="161"/>
      <c r="AK865" s="161"/>
      <c r="AL865" s="161"/>
      <c r="AM865" s="161"/>
      <c r="AN865" s="161"/>
      <c r="AO865" s="161"/>
      <c r="AP865" s="161"/>
      <c r="AQ865" s="161"/>
      <c r="AR865" s="161"/>
      <c r="AS865" s="161"/>
      <c r="AT865" s="161"/>
      <c r="AU865" s="161"/>
      <c r="AV865" s="161"/>
      <c r="AW865" s="161"/>
      <c r="AX865" s="161"/>
      <c r="AY865" s="161"/>
      <c r="AZ865" s="161"/>
      <c r="BA865" s="161"/>
      <c r="BB865" s="161"/>
      <c r="BC865" s="161"/>
      <c r="BD865" s="161"/>
      <c r="BE865" s="161"/>
      <c r="BF865" s="161"/>
      <c r="BG865" s="161"/>
      <c r="BH865" s="161"/>
      <c r="BI865" s="161"/>
      <c r="BJ865" s="161"/>
      <c r="BK865" s="161"/>
      <c r="BL865" s="161"/>
      <c r="BM865" s="161"/>
      <c r="BN865" s="161"/>
      <c r="BO865" s="161"/>
      <c r="BP865" s="161"/>
      <c r="BQ865" s="161"/>
      <c r="BR865" s="161"/>
      <c r="BS865" s="161"/>
      <c r="BT865" s="161"/>
      <c r="BU865" s="161"/>
      <c r="BV865" s="161"/>
      <c r="BW865" s="161"/>
      <c r="BX865" s="161"/>
      <c r="BY865" s="161"/>
      <c r="BZ865" s="161"/>
      <c r="CA865" s="161"/>
      <c r="CB865" s="161"/>
      <c r="CC865" s="161"/>
      <c r="CD865" s="161"/>
      <c r="CE865" s="161"/>
      <c r="CF865" s="161"/>
      <c r="CG865" s="161"/>
      <c r="CH865" s="161"/>
      <c r="CI865" s="161"/>
      <c r="CJ865" s="161"/>
      <c r="CK865" s="161"/>
      <c r="CL865" s="161"/>
      <c r="CM865" s="161"/>
      <c r="CN865" s="161"/>
      <c r="CO865" s="161"/>
      <c r="CP865" s="161"/>
      <c r="CQ865" s="161"/>
      <c r="CR865" s="161"/>
      <c r="CS865" s="161"/>
      <c r="CT865" s="161"/>
      <c r="CU865" s="161"/>
      <c r="CV865" s="161"/>
      <c r="CW865" s="161"/>
      <c r="CX865" s="161"/>
      <c r="CY865" s="161"/>
      <c r="CZ865" s="161"/>
      <c r="DA865" s="161"/>
      <c r="DB865" s="161"/>
      <c r="DC865" s="161"/>
      <c r="DD865" s="161"/>
      <c r="DE865" s="161"/>
      <c r="DF865" s="161"/>
      <c r="DG865" s="161"/>
      <c r="DH865" s="161"/>
      <c r="DI865" s="161"/>
      <c r="DJ865" s="161"/>
      <c r="DK865" s="161"/>
      <c r="DL865" s="161"/>
      <c r="DM865" s="161"/>
      <c r="DN865" s="161"/>
      <c r="DO865" s="161"/>
      <c r="DP865" s="50" t="s">
        <v>172</v>
      </c>
    </row>
    <row r="866" spans="3:120" s="29" customFormat="1" ht="15" customHeight="1">
      <c r="D866" s="291"/>
      <c r="E866" s="291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  <c r="AA866" s="118"/>
      <c r="AB866" s="118"/>
      <c r="AC866" s="118"/>
      <c r="AD866" s="118"/>
      <c r="AE866" s="118"/>
      <c r="AF866" s="118"/>
      <c r="AG866" s="118"/>
      <c r="AH866" s="118"/>
      <c r="AI866" s="118"/>
      <c r="AJ866" s="118"/>
      <c r="AK866" s="118"/>
      <c r="AL866" s="118"/>
      <c r="AM866" s="118"/>
      <c r="AN866" s="118"/>
      <c r="AO866" s="118"/>
      <c r="AP866" s="118"/>
      <c r="AQ866" s="118"/>
      <c r="AR866" s="118"/>
      <c r="AS866" s="118"/>
      <c r="AT866" s="118"/>
      <c r="AU866" s="118"/>
      <c r="AV866" s="118"/>
      <c r="AW866" s="118"/>
      <c r="AX866" s="118"/>
      <c r="AY866" s="118"/>
      <c r="AZ866" s="118"/>
      <c r="BA866" s="118"/>
      <c r="BB866" s="118"/>
      <c r="BC866" s="118"/>
      <c r="BD866" s="118"/>
      <c r="BE866" s="118"/>
      <c r="BF866" s="118"/>
      <c r="BG866" s="118"/>
      <c r="BH866" s="118"/>
      <c r="BI866" s="118"/>
      <c r="BJ866" s="118"/>
      <c r="BK866" s="118"/>
      <c r="BL866" s="118"/>
      <c r="BM866" s="118"/>
      <c r="BN866" s="118"/>
      <c r="BO866" s="118"/>
      <c r="BP866" s="118"/>
      <c r="BQ866" s="118"/>
      <c r="BR866" s="118"/>
      <c r="BS866" s="118"/>
      <c r="BT866" s="118"/>
      <c r="BU866" s="118"/>
      <c r="BV866" s="118"/>
      <c r="BW866" s="118"/>
      <c r="BX866" s="118"/>
      <c r="BY866" s="118"/>
      <c r="BZ866" s="118"/>
      <c r="CA866" s="118"/>
      <c r="CB866" s="118"/>
      <c r="CC866" s="118"/>
      <c r="CD866" s="118"/>
      <c r="CE866" s="118"/>
      <c r="CF866" s="118"/>
      <c r="CG866" s="118"/>
      <c r="CH866" s="118"/>
      <c r="CI866" s="118"/>
      <c r="CJ866" s="118"/>
      <c r="CK866" s="118"/>
      <c r="CL866" s="118"/>
      <c r="CM866" s="118"/>
      <c r="CN866" s="118"/>
      <c r="CO866" s="118"/>
      <c r="CP866" s="118"/>
      <c r="CQ866" s="118"/>
      <c r="CR866" s="118"/>
      <c r="CS866" s="118"/>
      <c r="CT866" s="118"/>
      <c r="CU866" s="118"/>
      <c r="CV866" s="118"/>
      <c r="CW866" s="118"/>
      <c r="CX866" s="118"/>
      <c r="CY866" s="118"/>
      <c r="CZ866" s="118"/>
      <c r="DA866" s="118"/>
      <c r="DB866" s="118"/>
      <c r="DC866" s="118"/>
      <c r="DD866" s="118"/>
      <c r="DE866" s="118"/>
      <c r="DF866" s="118"/>
      <c r="DG866" s="118"/>
      <c r="DH866" s="118"/>
      <c r="DI866" s="118"/>
      <c r="DJ866" s="118"/>
      <c r="DK866" s="118"/>
      <c r="DL866" s="118"/>
      <c r="DM866" s="118"/>
      <c r="DN866" s="118"/>
      <c r="DO866" s="56"/>
      <c r="DP866" s="50" t="s">
        <v>172</v>
      </c>
    </row>
    <row r="867" spans="3:120" s="29" customFormat="1" ht="15" customHeight="1">
      <c r="C867" s="266" t="s">
        <v>360</v>
      </c>
      <c r="D867" s="249" t="s">
        <v>296</v>
      </c>
      <c r="E867" s="249" t="s">
        <v>303</v>
      </c>
      <c r="F867" s="265" t="s">
        <v>295</v>
      </c>
      <c r="G867" s="264" t="s">
        <v>294</v>
      </c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  <c r="AA867" s="118"/>
      <c r="AB867" s="118"/>
      <c r="AC867" s="118"/>
      <c r="AD867" s="118"/>
      <c r="AE867" s="118"/>
      <c r="AF867" s="118"/>
      <c r="AG867" s="118"/>
      <c r="AH867" s="118"/>
      <c r="AI867" s="118"/>
      <c r="AJ867" s="118"/>
      <c r="AK867" s="118"/>
      <c r="AL867" s="118"/>
      <c r="AM867" s="118"/>
      <c r="AN867" s="118"/>
      <c r="AO867" s="118"/>
      <c r="AP867" s="118"/>
      <c r="AQ867" s="118"/>
      <c r="AR867" s="118"/>
      <c r="AS867" s="118"/>
      <c r="AT867" s="118"/>
      <c r="AU867" s="118"/>
      <c r="AV867" s="118"/>
      <c r="AW867" s="118"/>
      <c r="AX867" s="118"/>
      <c r="AY867" s="118"/>
      <c r="AZ867" s="118"/>
      <c r="BA867" s="118"/>
      <c r="BB867" s="118"/>
      <c r="BC867" s="118"/>
      <c r="BD867" s="118"/>
      <c r="BE867" s="118"/>
      <c r="BF867" s="118"/>
      <c r="BG867" s="118"/>
      <c r="BH867" s="118"/>
      <c r="BI867" s="118"/>
      <c r="BJ867" s="118"/>
      <c r="BK867" s="118"/>
      <c r="BL867" s="118"/>
      <c r="BM867" s="118"/>
      <c r="BN867" s="118"/>
      <c r="BO867" s="118"/>
      <c r="BP867" s="118"/>
      <c r="BQ867" s="118"/>
      <c r="BR867" s="118"/>
      <c r="BS867" s="118"/>
      <c r="BT867" s="118"/>
      <c r="BU867" s="118"/>
      <c r="BV867" s="118"/>
      <c r="BW867" s="118"/>
      <c r="BX867" s="118"/>
      <c r="BY867" s="118"/>
      <c r="BZ867" s="118"/>
      <c r="CA867" s="118"/>
      <c r="CB867" s="118"/>
      <c r="CC867" s="118"/>
      <c r="CD867" s="118"/>
      <c r="CE867" s="118"/>
      <c r="CF867" s="118"/>
      <c r="CG867" s="118"/>
      <c r="CH867" s="118"/>
      <c r="CI867" s="118"/>
      <c r="CJ867" s="118"/>
      <c r="CK867" s="118"/>
      <c r="CL867" s="118"/>
      <c r="CM867" s="118"/>
      <c r="CN867" s="118"/>
      <c r="CO867" s="118"/>
      <c r="CP867" s="118"/>
      <c r="CQ867" s="118"/>
      <c r="CR867" s="118"/>
      <c r="CS867" s="118"/>
      <c r="CT867" s="118"/>
      <c r="CU867" s="118"/>
      <c r="CV867" s="118"/>
      <c r="CW867" s="118"/>
      <c r="CX867" s="118"/>
      <c r="CY867" s="118"/>
      <c r="CZ867" s="118"/>
      <c r="DA867" s="118"/>
      <c r="DB867" s="118"/>
      <c r="DC867" s="118"/>
      <c r="DD867" s="118"/>
      <c r="DE867" s="118"/>
      <c r="DF867" s="118"/>
      <c r="DG867" s="118"/>
      <c r="DH867" s="118"/>
      <c r="DI867" s="118"/>
      <c r="DJ867" s="118"/>
      <c r="DK867" s="118"/>
      <c r="DL867" s="118"/>
      <c r="DM867" s="118"/>
      <c r="DN867" s="118"/>
      <c r="DO867" s="56"/>
      <c r="DP867" s="50" t="s">
        <v>172</v>
      </c>
    </row>
    <row r="868" spans="3:120" s="29" customFormat="1" ht="15" customHeight="1">
      <c r="C868" s="158" t="str">
        <f>C867</f>
        <v>Sales Administration</v>
      </c>
      <c r="D868" s="118">
        <f>IF(C$76="","",IF(E868="",G868+F868,E868))</f>
        <v>400000</v>
      </c>
      <c r="E868" s="80"/>
      <c r="F868" s="93">
        <v>400000</v>
      </c>
      <c r="G868" s="93">
        <v>0</v>
      </c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  <c r="AA868" s="118"/>
      <c r="AB868" s="118"/>
      <c r="AC868" s="118"/>
      <c r="AD868" s="118"/>
      <c r="AE868" s="118"/>
      <c r="AF868" s="118"/>
      <c r="AG868" s="118"/>
      <c r="AH868" s="118"/>
      <c r="AI868" s="118"/>
      <c r="AJ868" s="118"/>
      <c r="AK868" s="118"/>
      <c r="AL868" s="118"/>
      <c r="AM868" s="118"/>
      <c r="AN868" s="118"/>
      <c r="AO868" s="118"/>
      <c r="AP868" s="118"/>
      <c r="AQ868" s="118"/>
      <c r="AR868" s="118"/>
      <c r="AS868" s="118"/>
      <c r="AT868" s="118"/>
      <c r="AU868" s="118"/>
      <c r="AV868" s="118"/>
      <c r="AW868" s="118"/>
      <c r="AX868" s="118"/>
      <c r="AY868" s="118"/>
      <c r="AZ868" s="118"/>
      <c r="BA868" s="118"/>
      <c r="BB868" s="118"/>
      <c r="BC868" s="118"/>
      <c r="BD868" s="118"/>
      <c r="BE868" s="118"/>
      <c r="BF868" s="118"/>
      <c r="BG868" s="118"/>
      <c r="BH868" s="118"/>
      <c r="BI868" s="118"/>
      <c r="BJ868" s="118"/>
      <c r="BK868" s="118"/>
      <c r="BL868" s="118"/>
      <c r="BM868" s="118"/>
      <c r="BN868" s="118"/>
      <c r="BO868" s="118"/>
      <c r="BP868" s="118"/>
      <c r="BQ868" s="118"/>
      <c r="BR868" s="118"/>
      <c r="BS868" s="118"/>
      <c r="BT868" s="118"/>
      <c r="BU868" s="118"/>
      <c r="BV868" s="118"/>
      <c r="BW868" s="118"/>
      <c r="BX868" s="118"/>
      <c r="BY868" s="118"/>
      <c r="BZ868" s="118"/>
      <c r="CA868" s="118"/>
      <c r="CB868" s="118"/>
      <c r="CC868" s="118"/>
      <c r="CD868" s="118"/>
      <c r="CE868" s="118"/>
      <c r="CF868" s="118"/>
      <c r="CG868" s="118"/>
      <c r="CH868" s="118"/>
      <c r="CI868" s="118"/>
      <c r="CJ868" s="118"/>
      <c r="CK868" s="118"/>
      <c r="CL868" s="118"/>
      <c r="CM868" s="118"/>
      <c r="CN868" s="118"/>
      <c r="CO868" s="118"/>
      <c r="CP868" s="118"/>
      <c r="CQ868" s="118"/>
      <c r="CR868" s="118"/>
      <c r="CS868" s="118"/>
      <c r="CT868" s="118"/>
      <c r="CU868" s="118"/>
      <c r="CV868" s="118"/>
      <c r="CW868" s="118"/>
      <c r="CX868" s="118"/>
      <c r="CY868" s="118"/>
      <c r="CZ868" s="118"/>
      <c r="DA868" s="118"/>
      <c r="DB868" s="118"/>
      <c r="DC868" s="118"/>
      <c r="DD868" s="118"/>
      <c r="DE868" s="118"/>
      <c r="DF868" s="118"/>
      <c r="DG868" s="118"/>
      <c r="DH868" s="118"/>
      <c r="DI868" s="118"/>
      <c r="DJ868" s="118"/>
      <c r="DK868" s="118"/>
      <c r="DL868" s="118"/>
      <c r="DM868" s="118"/>
      <c r="DN868" s="118"/>
      <c r="DO868" s="56"/>
      <c r="DP868" s="50" t="s">
        <v>172</v>
      </c>
    </row>
    <row r="869" spans="3:120" s="29" customFormat="1" ht="15" customHeight="1">
      <c r="C869" s="34" t="str">
        <f>"Initial " &amp;C865&amp; " Input"</f>
        <v>Initial Sales Administration Input</v>
      </c>
      <c r="D869" s="118">
        <f>IF(C$76="","",IF(E869="",G869+F869,E869))</f>
        <v>150000</v>
      </c>
      <c r="E869" s="80"/>
      <c r="F869" s="93">
        <v>150000</v>
      </c>
      <c r="G869" s="93">
        <v>0</v>
      </c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  <c r="AA869" s="118"/>
      <c r="AB869" s="118"/>
      <c r="AC869" s="118"/>
      <c r="AD869" s="118"/>
      <c r="AE869" s="118"/>
      <c r="AF869" s="118"/>
      <c r="AG869" s="118"/>
      <c r="AH869" s="118"/>
      <c r="AI869" s="118"/>
      <c r="AJ869" s="118"/>
      <c r="AK869" s="118"/>
      <c r="AL869" s="118"/>
      <c r="AM869" s="118"/>
      <c r="AN869" s="118"/>
      <c r="AO869" s="118"/>
      <c r="AP869" s="118"/>
      <c r="AQ869" s="118"/>
      <c r="AR869" s="118"/>
      <c r="AS869" s="118"/>
      <c r="AT869" s="118"/>
      <c r="AU869" s="118"/>
      <c r="AV869" s="118"/>
      <c r="AW869" s="118"/>
      <c r="AX869" s="118"/>
      <c r="AY869" s="118"/>
      <c r="AZ869" s="118"/>
      <c r="BA869" s="118"/>
      <c r="BB869" s="118"/>
      <c r="BC869" s="118"/>
      <c r="BD869" s="118"/>
      <c r="BE869" s="118"/>
      <c r="BF869" s="118"/>
      <c r="BG869" s="118"/>
      <c r="BH869" s="118"/>
      <c r="BI869" s="118"/>
      <c r="BJ869" s="118"/>
      <c r="BK869" s="118"/>
      <c r="BL869" s="118"/>
      <c r="BM869" s="118"/>
      <c r="BN869" s="118"/>
      <c r="BO869" s="118"/>
      <c r="BP869" s="118"/>
      <c r="BQ869" s="118"/>
      <c r="BR869" s="118"/>
      <c r="BS869" s="118"/>
      <c r="BT869" s="118"/>
      <c r="BU869" s="118"/>
      <c r="BV869" s="118"/>
      <c r="BW869" s="118"/>
      <c r="BX869" s="118"/>
      <c r="BY869" s="118"/>
      <c r="BZ869" s="118"/>
      <c r="CA869" s="118"/>
      <c r="CB869" s="118"/>
      <c r="CC869" s="118"/>
      <c r="CD869" s="118"/>
      <c r="CE869" s="118"/>
      <c r="CF869" s="118"/>
      <c r="CG869" s="118"/>
      <c r="CH869" s="118"/>
      <c r="CI869" s="118"/>
      <c r="CJ869" s="118"/>
      <c r="CK869" s="118"/>
      <c r="CL869" s="118"/>
      <c r="CM869" s="118"/>
      <c r="CN869" s="118"/>
      <c r="CO869" s="118"/>
      <c r="CP869" s="118"/>
      <c r="CQ869" s="118"/>
      <c r="CR869" s="118"/>
      <c r="CS869" s="118"/>
      <c r="CT869" s="118"/>
      <c r="CU869" s="118"/>
      <c r="CV869" s="118"/>
      <c r="CW869" s="118"/>
      <c r="CX869" s="118"/>
      <c r="CY869" s="118"/>
      <c r="CZ869" s="118"/>
      <c r="DA869" s="118"/>
      <c r="DB869" s="118"/>
      <c r="DC869" s="118"/>
      <c r="DD869" s="118"/>
      <c r="DE869" s="118"/>
      <c r="DF869" s="118"/>
      <c r="DG869" s="118"/>
      <c r="DH869" s="118"/>
      <c r="DI869" s="118"/>
      <c r="DJ869" s="118"/>
      <c r="DK869" s="118"/>
      <c r="DL869" s="118"/>
      <c r="DM869" s="118"/>
      <c r="DN869" s="118"/>
      <c r="DO869" s="56"/>
      <c r="DP869" s="50" t="s">
        <v>172</v>
      </c>
    </row>
    <row r="870" spans="3:120" s="29" customFormat="1" ht="15" customHeight="1">
      <c r="C870" s="34" t="s">
        <v>311</v>
      </c>
      <c r="D870" s="118">
        <f>D868-D869</f>
        <v>250000</v>
      </c>
      <c r="E870" s="118"/>
      <c r="F870" s="118">
        <f>F868-F869</f>
        <v>250000</v>
      </c>
      <c r="G870" s="118">
        <f>G868-G869</f>
        <v>0</v>
      </c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  <c r="AA870" s="118"/>
      <c r="AB870" s="118"/>
      <c r="AC870" s="118"/>
      <c r="AD870" s="118"/>
      <c r="AE870" s="118"/>
      <c r="AF870" s="118"/>
      <c r="AG870" s="118"/>
      <c r="AH870" s="118"/>
      <c r="AI870" s="118"/>
      <c r="AJ870" s="118"/>
      <c r="AK870" s="118"/>
      <c r="AL870" s="118"/>
      <c r="AM870" s="118"/>
      <c r="AN870" s="118"/>
      <c r="AO870" s="118"/>
      <c r="AP870" s="118"/>
      <c r="AQ870" s="118"/>
      <c r="AR870" s="118"/>
      <c r="AS870" s="118"/>
      <c r="AT870" s="118"/>
      <c r="AU870" s="118"/>
      <c r="AV870" s="118"/>
      <c r="AW870" s="118"/>
      <c r="AX870" s="118"/>
      <c r="AY870" s="118"/>
      <c r="AZ870" s="118"/>
      <c r="BA870" s="118"/>
      <c r="BB870" s="118"/>
      <c r="BC870" s="118"/>
      <c r="BD870" s="118"/>
      <c r="BE870" s="118"/>
      <c r="BF870" s="118"/>
      <c r="BG870" s="118"/>
      <c r="BH870" s="118"/>
      <c r="BI870" s="118"/>
      <c r="BJ870" s="118"/>
      <c r="BK870" s="118"/>
      <c r="BL870" s="118"/>
      <c r="BM870" s="118"/>
      <c r="BN870" s="118"/>
      <c r="BO870" s="118"/>
      <c r="BP870" s="118"/>
      <c r="BQ870" s="118"/>
      <c r="BR870" s="118"/>
      <c r="BS870" s="118"/>
      <c r="BT870" s="118"/>
      <c r="BU870" s="118"/>
      <c r="BV870" s="118"/>
      <c r="BW870" s="118"/>
      <c r="BX870" s="118"/>
      <c r="BY870" s="118"/>
      <c r="BZ870" s="118"/>
      <c r="CA870" s="118"/>
      <c r="CB870" s="118"/>
      <c r="CC870" s="118"/>
      <c r="CD870" s="118"/>
      <c r="CE870" s="118"/>
      <c r="CF870" s="118"/>
      <c r="CG870" s="118"/>
      <c r="CH870" s="118"/>
      <c r="CI870" s="118"/>
      <c r="CJ870" s="118"/>
      <c r="CK870" s="118"/>
      <c r="CL870" s="118"/>
      <c r="CM870" s="118"/>
      <c r="CN870" s="118"/>
      <c r="CO870" s="118"/>
      <c r="CP870" s="118"/>
      <c r="CQ870" s="118"/>
      <c r="CR870" s="118"/>
      <c r="CS870" s="118"/>
      <c r="CT870" s="118"/>
      <c r="CU870" s="118"/>
      <c r="CV870" s="118"/>
      <c r="CW870" s="118"/>
      <c r="CX870" s="118"/>
      <c r="CY870" s="118"/>
      <c r="CZ870" s="118"/>
      <c r="DA870" s="118"/>
      <c r="DB870" s="118"/>
      <c r="DC870" s="118"/>
      <c r="DD870" s="118"/>
      <c r="DE870" s="118"/>
      <c r="DF870" s="118"/>
      <c r="DG870" s="118"/>
      <c r="DH870" s="118"/>
      <c r="DI870" s="118"/>
      <c r="DJ870" s="118"/>
      <c r="DK870" s="118"/>
      <c r="DL870" s="118"/>
      <c r="DM870" s="118"/>
      <c r="DN870" s="118"/>
      <c r="DO870" s="56"/>
      <c r="DP870" s="50" t="s">
        <v>172</v>
      </c>
    </row>
    <row r="871" spans="3:120" s="29" customFormat="1" ht="15" customHeight="1">
      <c r="C871" s="34"/>
      <c r="D871" s="118"/>
      <c r="E871" s="80"/>
      <c r="F871" s="290"/>
      <c r="G871" s="290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  <c r="AA871" s="118"/>
      <c r="AB871" s="118"/>
      <c r="AC871" s="118"/>
      <c r="AD871" s="118"/>
      <c r="AE871" s="118"/>
      <c r="AF871" s="118"/>
      <c r="AG871" s="118"/>
      <c r="AH871" s="118"/>
      <c r="AI871" s="118"/>
      <c r="AJ871" s="118"/>
      <c r="AK871" s="118"/>
      <c r="AL871" s="118"/>
      <c r="AM871" s="118"/>
      <c r="AN871" s="118"/>
      <c r="AO871" s="118"/>
      <c r="AP871" s="118"/>
      <c r="AQ871" s="118"/>
      <c r="AR871" s="118"/>
      <c r="AS871" s="118"/>
      <c r="AT871" s="118"/>
      <c r="AU871" s="118"/>
      <c r="AV871" s="118"/>
      <c r="AW871" s="118"/>
      <c r="AX871" s="118"/>
      <c r="AY871" s="118"/>
      <c r="AZ871" s="118"/>
      <c r="BA871" s="118"/>
      <c r="BB871" s="118"/>
      <c r="BC871" s="118"/>
      <c r="BD871" s="118"/>
      <c r="BE871" s="118"/>
      <c r="BF871" s="118"/>
      <c r="BG871" s="118"/>
      <c r="BH871" s="118"/>
      <c r="BI871" s="118"/>
      <c r="BJ871" s="118"/>
      <c r="BK871" s="118"/>
      <c r="BL871" s="118"/>
      <c r="BM871" s="118"/>
      <c r="BN871" s="118"/>
      <c r="BO871" s="118"/>
      <c r="BP871" s="118"/>
      <c r="BQ871" s="118"/>
      <c r="BR871" s="118"/>
      <c r="BS871" s="118"/>
      <c r="BT871" s="118"/>
      <c r="BU871" s="118"/>
      <c r="BV871" s="118"/>
      <c r="BW871" s="118"/>
      <c r="BX871" s="118"/>
      <c r="BY871" s="118"/>
      <c r="BZ871" s="118"/>
      <c r="CA871" s="118"/>
      <c r="CB871" s="118"/>
      <c r="CC871" s="118"/>
      <c r="CD871" s="118"/>
      <c r="CE871" s="118"/>
      <c r="CF871" s="118"/>
      <c r="CG871" s="118"/>
      <c r="CH871" s="118"/>
      <c r="CI871" s="118"/>
      <c r="CJ871" s="118"/>
      <c r="CK871" s="118"/>
      <c r="CL871" s="118"/>
      <c r="CM871" s="118"/>
      <c r="CN871" s="118"/>
      <c r="CO871" s="118"/>
      <c r="CP871" s="118"/>
      <c r="CQ871" s="118"/>
      <c r="CR871" s="118"/>
      <c r="CS871" s="118"/>
      <c r="CT871" s="118"/>
      <c r="CU871" s="118"/>
      <c r="CV871" s="118"/>
      <c r="CW871" s="118"/>
      <c r="CX871" s="118"/>
      <c r="CY871" s="118"/>
      <c r="CZ871" s="118"/>
      <c r="DA871" s="118"/>
      <c r="DB871" s="118"/>
      <c r="DC871" s="118"/>
      <c r="DD871" s="118"/>
      <c r="DE871" s="118"/>
      <c r="DF871" s="118"/>
      <c r="DG871" s="118"/>
      <c r="DH871" s="118"/>
      <c r="DI871" s="118"/>
      <c r="DJ871" s="118"/>
      <c r="DK871" s="118"/>
      <c r="DL871" s="118"/>
      <c r="DM871" s="118"/>
      <c r="DN871" s="118"/>
      <c r="DO871" s="56"/>
      <c r="DP871" s="50" t="s">
        <v>172</v>
      </c>
    </row>
    <row r="872" spans="3:120" s="29" customFormat="1" ht="15" customHeight="1">
      <c r="C872" s="34" t="str">
        <f>C867&amp;" Start Period"</f>
        <v>Sales Administration Start Period</v>
      </c>
      <c r="D872" s="282">
        <f>MIN(F872:G872)</f>
        <v>1</v>
      </c>
      <c r="F872" s="282">
        <v>1</v>
      </c>
      <c r="G872" s="282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  <c r="AA872" s="118"/>
      <c r="AB872" s="118"/>
      <c r="AC872" s="118"/>
      <c r="AD872" s="118"/>
      <c r="AE872" s="118"/>
      <c r="AF872" s="118"/>
      <c r="AG872" s="118"/>
      <c r="AH872" s="118"/>
      <c r="AI872" s="118"/>
      <c r="AJ872" s="118"/>
      <c r="AK872" s="118"/>
      <c r="AL872" s="118"/>
      <c r="AM872" s="118"/>
      <c r="AN872" s="118"/>
      <c r="AO872" s="118"/>
      <c r="AP872" s="118"/>
      <c r="AQ872" s="118"/>
      <c r="AR872" s="118"/>
      <c r="AS872" s="118"/>
      <c r="AT872" s="118"/>
      <c r="AU872" s="118"/>
      <c r="AV872" s="118"/>
      <c r="AW872" s="118"/>
      <c r="AX872" s="118"/>
      <c r="AY872" s="118"/>
      <c r="AZ872" s="118"/>
      <c r="BA872" s="118"/>
      <c r="BB872" s="118"/>
      <c r="BC872" s="118"/>
      <c r="BD872" s="118"/>
      <c r="BE872" s="118"/>
      <c r="BF872" s="118"/>
      <c r="BG872" s="118"/>
      <c r="BH872" s="118"/>
      <c r="BI872" s="118"/>
      <c r="BJ872" s="118"/>
      <c r="BK872" s="118"/>
      <c r="BL872" s="118"/>
      <c r="BM872" s="118"/>
      <c r="BN872" s="118"/>
      <c r="BO872" s="118"/>
      <c r="BP872" s="118"/>
      <c r="BQ872" s="118"/>
      <c r="BR872" s="118"/>
      <c r="BS872" s="118"/>
      <c r="BT872" s="118"/>
      <c r="BU872" s="118"/>
      <c r="BV872" s="118"/>
      <c r="BW872" s="118"/>
      <c r="BX872" s="118"/>
      <c r="BY872" s="118"/>
      <c r="BZ872" s="118"/>
      <c r="CA872" s="118"/>
      <c r="CB872" s="118"/>
      <c r="CC872" s="118"/>
      <c r="CD872" s="118"/>
      <c r="CE872" s="118"/>
      <c r="CF872" s="118"/>
      <c r="CG872" s="118"/>
      <c r="CH872" s="118"/>
      <c r="CI872" s="118"/>
      <c r="CJ872" s="118"/>
      <c r="CK872" s="118"/>
      <c r="CL872" s="118"/>
      <c r="CM872" s="118"/>
      <c r="CN872" s="118"/>
      <c r="CO872" s="118"/>
      <c r="CP872" s="118"/>
      <c r="CQ872" s="118"/>
      <c r="CR872" s="118"/>
      <c r="CS872" s="118"/>
      <c r="CT872" s="118"/>
      <c r="CU872" s="118"/>
      <c r="CV872" s="118"/>
      <c r="CW872" s="118"/>
      <c r="CX872" s="118"/>
      <c r="CY872" s="118"/>
      <c r="CZ872" s="118"/>
      <c r="DA872" s="118"/>
      <c r="DB872" s="118"/>
      <c r="DC872" s="118"/>
      <c r="DD872" s="118"/>
      <c r="DE872" s="118"/>
      <c r="DF872" s="118"/>
      <c r="DG872" s="118"/>
      <c r="DH872" s="118"/>
      <c r="DI872" s="118"/>
      <c r="DJ872" s="118"/>
      <c r="DK872" s="118"/>
      <c r="DL872" s="118"/>
      <c r="DM872" s="118"/>
      <c r="DN872" s="118"/>
      <c r="DO872" s="56"/>
      <c r="DP872" s="50" t="s">
        <v>172</v>
      </c>
    </row>
    <row r="873" spans="3:120" s="29" customFormat="1" ht="15" customHeight="1">
      <c r="C873" s="207" t="s">
        <v>13</v>
      </c>
      <c r="D873" s="206">
        <f>IF(D872="","",INDEX($F$16:$DP$17,1,MATCH(D872,$F$17:$DP$17,1)))</f>
        <v>42124</v>
      </c>
      <c r="F873" s="206">
        <f>IF(F872="","",INDEX($F$16:$DP$17,1,MATCH(F872,$F$17:$DP$17,1)))</f>
        <v>42124</v>
      </c>
      <c r="G873" s="206" t="str">
        <f>IF(G872="","",INDEX($F$16:$DP$17,1,MATCH(G872,$F$17:$DP$17,1)))</f>
        <v/>
      </c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  <c r="AA873" s="118"/>
      <c r="AB873" s="118"/>
      <c r="AC873" s="118"/>
      <c r="AD873" s="118"/>
      <c r="AE873" s="118"/>
      <c r="AF873" s="118"/>
      <c r="AG873" s="118"/>
      <c r="AH873" s="118"/>
      <c r="AI873" s="118"/>
      <c r="AJ873" s="118"/>
      <c r="AK873" s="118"/>
      <c r="AL873" s="118"/>
      <c r="AM873" s="118"/>
      <c r="AN873" s="118"/>
      <c r="AO873" s="118"/>
      <c r="AP873" s="118"/>
      <c r="AQ873" s="118"/>
      <c r="AR873" s="118"/>
      <c r="AS873" s="118"/>
      <c r="AT873" s="118"/>
      <c r="AU873" s="118"/>
      <c r="AV873" s="118"/>
      <c r="AW873" s="118"/>
      <c r="AX873" s="118"/>
      <c r="AY873" s="118"/>
      <c r="AZ873" s="118"/>
      <c r="BA873" s="118"/>
      <c r="BB873" s="118"/>
      <c r="BC873" s="118"/>
      <c r="BD873" s="118"/>
      <c r="BE873" s="118"/>
      <c r="BF873" s="118"/>
      <c r="BG873" s="118"/>
      <c r="BH873" s="118"/>
      <c r="BI873" s="118"/>
      <c r="BJ873" s="118"/>
      <c r="BK873" s="118"/>
      <c r="BL873" s="118"/>
      <c r="BM873" s="118"/>
      <c r="BN873" s="118"/>
      <c r="BO873" s="118"/>
      <c r="BP873" s="118"/>
      <c r="BQ873" s="118"/>
      <c r="BR873" s="118"/>
      <c r="BS873" s="118"/>
      <c r="BT873" s="118"/>
      <c r="BU873" s="118"/>
      <c r="BV873" s="118"/>
      <c r="BW873" s="118"/>
      <c r="BX873" s="118"/>
      <c r="BY873" s="118"/>
      <c r="BZ873" s="118"/>
      <c r="CA873" s="118"/>
      <c r="CB873" s="118"/>
      <c r="CC873" s="118"/>
      <c r="CD873" s="118"/>
      <c r="CE873" s="118"/>
      <c r="CF873" s="118"/>
      <c r="CG873" s="118"/>
      <c r="CH873" s="118"/>
      <c r="CI873" s="118"/>
      <c r="CJ873" s="118"/>
      <c r="CK873" s="118"/>
      <c r="CL873" s="118"/>
      <c r="CM873" s="118"/>
      <c r="CN873" s="118"/>
      <c r="CO873" s="118"/>
      <c r="CP873" s="118"/>
      <c r="CQ873" s="118"/>
      <c r="CR873" s="118"/>
      <c r="CS873" s="118"/>
      <c r="CT873" s="118"/>
      <c r="CU873" s="118"/>
      <c r="CV873" s="118"/>
      <c r="CW873" s="118"/>
      <c r="CX873" s="118"/>
      <c r="CY873" s="118"/>
      <c r="CZ873" s="118"/>
      <c r="DA873" s="118"/>
      <c r="DB873" s="118"/>
      <c r="DC873" s="118"/>
      <c r="DD873" s="118"/>
      <c r="DE873" s="118"/>
      <c r="DF873" s="118"/>
      <c r="DG873" s="118"/>
      <c r="DH873" s="118"/>
      <c r="DI873" s="118"/>
      <c r="DJ873" s="118"/>
      <c r="DK873" s="118"/>
      <c r="DL873" s="118"/>
      <c r="DM873" s="118"/>
      <c r="DN873" s="118"/>
      <c r="DO873" s="56"/>
      <c r="DP873" s="50" t="s">
        <v>172</v>
      </c>
    </row>
    <row r="874" spans="3:120" s="29" customFormat="1" ht="15" customHeight="1">
      <c r="C874" s="34" t="str">
        <f>C867&amp;" End Period"</f>
        <v>Sales Administration End Period</v>
      </c>
      <c r="D874" s="282">
        <f>MAX(F874:G874)</f>
        <v>18</v>
      </c>
      <c r="F874" s="282">
        <v>18</v>
      </c>
      <c r="G874" s="282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  <c r="AA874" s="118"/>
      <c r="AB874" s="118"/>
      <c r="AC874" s="118"/>
      <c r="AD874" s="118"/>
      <c r="AE874" s="118"/>
      <c r="AF874" s="118"/>
      <c r="AG874" s="118"/>
      <c r="AH874" s="118"/>
      <c r="AI874" s="118"/>
      <c r="AJ874" s="118"/>
      <c r="AK874" s="118"/>
      <c r="AL874" s="118"/>
      <c r="AM874" s="118"/>
      <c r="AN874" s="118"/>
      <c r="AO874" s="118"/>
      <c r="AP874" s="118"/>
      <c r="AQ874" s="118"/>
      <c r="AR874" s="118"/>
      <c r="AS874" s="118"/>
      <c r="AT874" s="118"/>
      <c r="AU874" s="118"/>
      <c r="AV874" s="118"/>
      <c r="AW874" s="118"/>
      <c r="AX874" s="118"/>
      <c r="AY874" s="118"/>
      <c r="AZ874" s="118"/>
      <c r="BA874" s="118"/>
      <c r="BB874" s="118"/>
      <c r="BC874" s="118"/>
      <c r="BD874" s="118"/>
      <c r="BE874" s="118"/>
      <c r="BF874" s="118"/>
      <c r="BG874" s="118"/>
      <c r="BH874" s="118"/>
      <c r="BI874" s="118"/>
      <c r="BJ874" s="118"/>
      <c r="BK874" s="118"/>
      <c r="BL874" s="118"/>
      <c r="BM874" s="118"/>
      <c r="BN874" s="118"/>
      <c r="BO874" s="118"/>
      <c r="BP874" s="118"/>
      <c r="BQ874" s="118"/>
      <c r="BR874" s="118"/>
      <c r="BS874" s="118"/>
      <c r="BT874" s="118"/>
      <c r="BU874" s="118"/>
      <c r="BV874" s="118"/>
      <c r="BW874" s="118"/>
      <c r="BX874" s="118"/>
      <c r="BY874" s="118"/>
      <c r="BZ874" s="118"/>
      <c r="CA874" s="118"/>
      <c r="CB874" s="118"/>
      <c r="CC874" s="118"/>
      <c r="CD874" s="118"/>
      <c r="CE874" s="118"/>
      <c r="CF874" s="118"/>
      <c r="CG874" s="118"/>
      <c r="CH874" s="118"/>
      <c r="CI874" s="118"/>
      <c r="CJ874" s="118"/>
      <c r="CK874" s="118"/>
      <c r="CL874" s="118"/>
      <c r="CM874" s="118"/>
      <c r="CN874" s="118"/>
      <c r="CO874" s="118"/>
      <c r="CP874" s="118"/>
      <c r="CQ874" s="118"/>
      <c r="CR874" s="118"/>
      <c r="CS874" s="118"/>
      <c r="CT874" s="118"/>
      <c r="CU874" s="118"/>
      <c r="CV874" s="118"/>
      <c r="CW874" s="118"/>
      <c r="CX874" s="118"/>
      <c r="CY874" s="118"/>
      <c r="CZ874" s="118"/>
      <c r="DA874" s="118"/>
      <c r="DB874" s="118"/>
      <c r="DC874" s="118"/>
      <c r="DD874" s="118"/>
      <c r="DE874" s="118"/>
      <c r="DF874" s="118"/>
      <c r="DG874" s="118"/>
      <c r="DH874" s="118"/>
      <c r="DI874" s="118"/>
      <c r="DJ874" s="118"/>
      <c r="DK874" s="118"/>
      <c r="DL874" s="118"/>
      <c r="DM874" s="118"/>
      <c r="DN874" s="118"/>
      <c r="DO874" s="56"/>
      <c r="DP874" s="50" t="s">
        <v>172</v>
      </c>
    </row>
    <row r="875" spans="3:120" s="29" customFormat="1" ht="15" customHeight="1">
      <c r="C875" s="207" t="s">
        <v>13</v>
      </c>
      <c r="D875" s="206">
        <f>IF(D874="","",INDEX($F$16:$DP$17,1,MATCH(D874,$F$17:$DP$17,1)))</f>
        <v>42643</v>
      </c>
      <c r="F875" s="206">
        <f>IF(F874="","",INDEX($F$16:$DP$17,1,MATCH(F874,$F$17:$DP$17,1)))</f>
        <v>42643</v>
      </c>
      <c r="G875" s="206" t="str">
        <f>IF(G874="","",INDEX($F$16:$DP$17,1,MATCH(G874,$F$17:$DP$17,1)))</f>
        <v/>
      </c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  <c r="AA875" s="118"/>
      <c r="AB875" s="118"/>
      <c r="AC875" s="118"/>
      <c r="AD875" s="118"/>
      <c r="AE875" s="118"/>
      <c r="AF875" s="118"/>
      <c r="AG875" s="118"/>
      <c r="AH875" s="118"/>
      <c r="AI875" s="118"/>
      <c r="AJ875" s="118"/>
      <c r="AK875" s="118"/>
      <c r="AL875" s="118"/>
      <c r="AM875" s="118"/>
      <c r="AN875" s="118"/>
      <c r="AO875" s="118"/>
      <c r="AP875" s="118"/>
      <c r="AQ875" s="118"/>
      <c r="AR875" s="118"/>
      <c r="AS875" s="118"/>
      <c r="AT875" s="118"/>
      <c r="AU875" s="118"/>
      <c r="AV875" s="118"/>
      <c r="AW875" s="118"/>
      <c r="AX875" s="118"/>
      <c r="AY875" s="118"/>
      <c r="AZ875" s="118"/>
      <c r="BA875" s="118"/>
      <c r="BB875" s="118"/>
      <c r="BC875" s="118"/>
      <c r="BD875" s="118"/>
      <c r="BE875" s="118"/>
      <c r="BF875" s="118"/>
      <c r="BG875" s="118"/>
      <c r="BH875" s="118"/>
      <c r="BI875" s="118"/>
      <c r="BJ875" s="118"/>
      <c r="BK875" s="118"/>
      <c r="BL875" s="118"/>
      <c r="BM875" s="118"/>
      <c r="BN875" s="118"/>
      <c r="BO875" s="118"/>
      <c r="BP875" s="118"/>
      <c r="BQ875" s="118"/>
      <c r="BR875" s="118"/>
      <c r="BS875" s="118"/>
      <c r="BT875" s="118"/>
      <c r="BU875" s="118"/>
      <c r="BV875" s="118"/>
      <c r="BW875" s="118"/>
      <c r="BX875" s="118"/>
      <c r="BY875" s="118"/>
      <c r="BZ875" s="118"/>
      <c r="CA875" s="118"/>
      <c r="CB875" s="118"/>
      <c r="CC875" s="118"/>
      <c r="CD875" s="118"/>
      <c r="CE875" s="118"/>
      <c r="CF875" s="118"/>
      <c r="CG875" s="118"/>
      <c r="CH875" s="118"/>
      <c r="CI875" s="118"/>
      <c r="CJ875" s="118"/>
      <c r="CK875" s="118"/>
      <c r="CL875" s="118"/>
      <c r="CM875" s="118"/>
      <c r="CN875" s="118"/>
      <c r="CO875" s="118"/>
      <c r="CP875" s="118"/>
      <c r="CQ875" s="118"/>
      <c r="CR875" s="118"/>
      <c r="CS875" s="118"/>
      <c r="CT875" s="118"/>
      <c r="CU875" s="118"/>
      <c r="CV875" s="118"/>
      <c r="CW875" s="118"/>
      <c r="CX875" s="118"/>
      <c r="CY875" s="118"/>
      <c r="CZ875" s="118"/>
      <c r="DA875" s="118"/>
      <c r="DB875" s="118"/>
      <c r="DC875" s="118"/>
      <c r="DD875" s="118"/>
      <c r="DE875" s="118"/>
      <c r="DF875" s="118"/>
      <c r="DG875" s="118"/>
      <c r="DH875" s="118"/>
      <c r="DI875" s="118"/>
      <c r="DJ875" s="118"/>
      <c r="DK875" s="118"/>
      <c r="DL875" s="118"/>
      <c r="DM875" s="118"/>
      <c r="DN875" s="118"/>
      <c r="DO875" s="56"/>
      <c r="DP875" s="50" t="s">
        <v>172</v>
      </c>
    </row>
    <row r="876" spans="3:120" s="29" customFormat="1" ht="15" customHeight="1">
      <c r="C876" s="18"/>
      <c r="D876" s="242"/>
      <c r="E876" s="243"/>
      <c r="F876" s="242"/>
      <c r="G876" s="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  <c r="AA876" s="118"/>
      <c r="AB876" s="118"/>
      <c r="AC876" s="118"/>
      <c r="AD876" s="118"/>
      <c r="AE876" s="118"/>
      <c r="AF876" s="118"/>
      <c r="AG876" s="118"/>
      <c r="AH876" s="118"/>
      <c r="AI876" s="118"/>
      <c r="AJ876" s="118"/>
      <c r="AK876" s="118"/>
      <c r="AL876" s="118"/>
      <c r="AM876" s="118"/>
      <c r="AN876" s="118"/>
      <c r="AO876" s="118"/>
      <c r="AP876" s="118"/>
      <c r="AQ876" s="118"/>
      <c r="AR876" s="118"/>
      <c r="AS876" s="118"/>
      <c r="AT876" s="118"/>
      <c r="AU876" s="118"/>
      <c r="AV876" s="118"/>
      <c r="AW876" s="118"/>
      <c r="AX876" s="118"/>
      <c r="AY876" s="118"/>
      <c r="AZ876" s="118"/>
      <c r="BA876" s="118"/>
      <c r="BB876" s="118"/>
      <c r="BC876" s="118"/>
      <c r="BD876" s="118"/>
      <c r="BE876" s="118"/>
      <c r="BF876" s="118"/>
      <c r="BG876" s="118"/>
      <c r="BH876" s="118"/>
      <c r="BI876" s="118"/>
      <c r="BJ876" s="118"/>
      <c r="BK876" s="118"/>
      <c r="BL876" s="118"/>
      <c r="BM876" s="118"/>
      <c r="BN876" s="118"/>
      <c r="BO876" s="118"/>
      <c r="BP876" s="118"/>
      <c r="BQ876" s="118"/>
      <c r="BR876" s="118"/>
      <c r="BS876" s="118"/>
      <c r="BT876" s="118"/>
      <c r="BU876" s="118"/>
      <c r="BV876" s="118"/>
      <c r="BW876" s="118"/>
      <c r="BX876" s="118"/>
      <c r="BY876" s="118"/>
      <c r="BZ876" s="118"/>
      <c r="CA876" s="118"/>
      <c r="CB876" s="118"/>
      <c r="CC876" s="118"/>
      <c r="CD876" s="118"/>
      <c r="CE876" s="118"/>
      <c r="CF876" s="118"/>
      <c r="CG876" s="118"/>
      <c r="CH876" s="118"/>
      <c r="CI876" s="118"/>
      <c r="CJ876" s="118"/>
      <c r="CK876" s="118"/>
      <c r="CL876" s="118"/>
      <c r="CM876" s="118"/>
      <c r="CN876" s="118"/>
      <c r="CO876" s="118"/>
      <c r="CP876" s="118"/>
      <c r="CQ876" s="118"/>
      <c r="CR876" s="118"/>
      <c r="CS876" s="118"/>
      <c r="CT876" s="118"/>
      <c r="CU876" s="118"/>
      <c r="CV876" s="118"/>
      <c r="CW876" s="118"/>
      <c r="CX876" s="118"/>
      <c r="CY876" s="118"/>
      <c r="CZ876" s="118"/>
      <c r="DA876" s="118"/>
      <c r="DB876" s="118"/>
      <c r="DC876" s="118"/>
      <c r="DD876" s="118"/>
      <c r="DE876" s="118"/>
      <c r="DF876" s="118"/>
      <c r="DG876" s="118"/>
      <c r="DH876" s="118"/>
      <c r="DI876" s="118"/>
      <c r="DJ876" s="118"/>
      <c r="DK876" s="118"/>
      <c r="DL876" s="118"/>
      <c r="DM876" s="118"/>
      <c r="DN876" s="118"/>
      <c r="DO876" s="56"/>
      <c r="DP876" s="50" t="s">
        <v>172</v>
      </c>
    </row>
    <row r="877" spans="3:120" s="29" customFormat="1" ht="15" customHeight="1">
      <c r="C877" s="34" t="s">
        <v>300</v>
      </c>
      <c r="D877" s="281" t="s">
        <v>299</v>
      </c>
      <c r="E877" s="280">
        <f>IF(D877=F877,0,1)</f>
        <v>0</v>
      </c>
      <c r="F877" s="279" t="s">
        <v>299</v>
      </c>
      <c r="G877" s="279" t="s">
        <v>298</v>
      </c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  <c r="AA877" s="118"/>
      <c r="AB877" s="118"/>
      <c r="AC877" s="118"/>
      <c r="AD877" s="118"/>
      <c r="AE877" s="118"/>
      <c r="AF877" s="118"/>
      <c r="AG877" s="118"/>
      <c r="AH877" s="118"/>
      <c r="AI877" s="118"/>
      <c r="AJ877" s="118"/>
      <c r="AK877" s="118"/>
      <c r="AL877" s="118"/>
      <c r="AM877" s="118"/>
      <c r="AN877" s="118"/>
      <c r="AO877" s="118"/>
      <c r="AP877" s="118"/>
      <c r="AQ877" s="118"/>
      <c r="AR877" s="118"/>
      <c r="AS877" s="118"/>
      <c r="AT877" s="118"/>
      <c r="AU877" s="118"/>
      <c r="AV877" s="118"/>
      <c r="AW877" s="118"/>
      <c r="AX877" s="118"/>
      <c r="AY877" s="118"/>
      <c r="AZ877" s="118"/>
      <c r="BA877" s="118"/>
      <c r="BB877" s="118"/>
      <c r="BC877" s="118"/>
      <c r="BD877" s="118"/>
      <c r="BE877" s="118"/>
      <c r="BF877" s="118"/>
      <c r="BG877" s="118"/>
      <c r="BH877" s="118"/>
      <c r="BI877" s="118"/>
      <c r="BJ877" s="118"/>
      <c r="BK877" s="118"/>
      <c r="BL877" s="118"/>
      <c r="BM877" s="118"/>
      <c r="BN877" s="118"/>
      <c r="BO877" s="118"/>
      <c r="BP877" s="118"/>
      <c r="BQ877" s="118"/>
      <c r="BR877" s="118"/>
      <c r="BS877" s="118"/>
      <c r="BT877" s="118"/>
      <c r="BU877" s="118"/>
      <c r="BV877" s="118"/>
      <c r="BW877" s="118"/>
      <c r="BX877" s="118"/>
      <c r="BY877" s="118"/>
      <c r="BZ877" s="118"/>
      <c r="CA877" s="118"/>
      <c r="CB877" s="118"/>
      <c r="CC877" s="118"/>
      <c r="CD877" s="118"/>
      <c r="CE877" s="118"/>
      <c r="CF877" s="118"/>
      <c r="CG877" s="118"/>
      <c r="CH877" s="118"/>
      <c r="CI877" s="118"/>
      <c r="CJ877" s="118"/>
      <c r="CK877" s="118"/>
      <c r="CL877" s="118"/>
      <c r="CM877" s="118"/>
      <c r="CN877" s="118"/>
      <c r="CO877" s="118"/>
      <c r="CP877" s="118"/>
      <c r="CQ877" s="118"/>
      <c r="CR877" s="118"/>
      <c r="CS877" s="118"/>
      <c r="CT877" s="118"/>
      <c r="CU877" s="118"/>
      <c r="CV877" s="118"/>
      <c r="CW877" s="118"/>
      <c r="CX877" s="118"/>
      <c r="CY877" s="118"/>
      <c r="CZ877" s="118"/>
      <c r="DA877" s="118"/>
      <c r="DB877" s="118"/>
      <c r="DC877" s="118"/>
      <c r="DD877" s="118"/>
      <c r="DE877" s="118"/>
      <c r="DF877" s="118"/>
      <c r="DG877" s="118"/>
      <c r="DH877" s="118"/>
      <c r="DI877" s="118"/>
      <c r="DJ877" s="118"/>
      <c r="DK877" s="118"/>
      <c r="DL877" s="118"/>
      <c r="DM877" s="118"/>
      <c r="DN877" s="118"/>
      <c r="DO877" s="56"/>
      <c r="DP877" s="50" t="s">
        <v>172</v>
      </c>
    </row>
    <row r="878" spans="3:120" s="29" customFormat="1" ht="15" customHeight="1">
      <c r="C878" s="34" t="s">
        <v>310</v>
      </c>
      <c r="D878" s="281" t="s">
        <v>309</v>
      </c>
      <c r="E878" s="280">
        <f>IF(D878=F878,0,1)</f>
        <v>1</v>
      </c>
      <c r="F878" s="279" t="s">
        <v>151</v>
      </c>
      <c r="G878" s="279" t="s">
        <v>309</v>
      </c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  <c r="AA878" s="118"/>
      <c r="AB878" s="118"/>
      <c r="AC878" s="118"/>
      <c r="AD878" s="118"/>
      <c r="AE878" s="118"/>
      <c r="AF878" s="118"/>
      <c r="AG878" s="118"/>
      <c r="AH878" s="118"/>
      <c r="AI878" s="118"/>
      <c r="AJ878" s="118"/>
      <c r="AK878" s="118"/>
      <c r="AL878" s="118"/>
      <c r="AM878" s="118"/>
      <c r="AN878" s="118"/>
      <c r="AO878" s="118"/>
      <c r="AP878" s="118"/>
      <c r="AQ878" s="118"/>
      <c r="AR878" s="118"/>
      <c r="AS878" s="118"/>
      <c r="AT878" s="118"/>
      <c r="AU878" s="118"/>
      <c r="AV878" s="118"/>
      <c r="AW878" s="118"/>
      <c r="AX878" s="118"/>
      <c r="AY878" s="118"/>
      <c r="AZ878" s="118"/>
      <c r="BA878" s="118"/>
      <c r="BB878" s="118"/>
      <c r="BC878" s="118"/>
      <c r="BD878" s="118"/>
      <c r="BE878" s="118"/>
      <c r="BF878" s="118"/>
      <c r="BG878" s="118"/>
      <c r="BH878" s="118"/>
      <c r="BI878" s="118"/>
      <c r="BJ878" s="118"/>
      <c r="BK878" s="118"/>
      <c r="BL878" s="118"/>
      <c r="BM878" s="118"/>
      <c r="BN878" s="118"/>
      <c r="BO878" s="118"/>
      <c r="BP878" s="118"/>
      <c r="BQ878" s="118"/>
      <c r="BR878" s="118"/>
      <c r="BS878" s="118"/>
      <c r="BT878" s="118"/>
      <c r="BU878" s="118"/>
      <c r="BV878" s="118"/>
      <c r="BW878" s="118"/>
      <c r="BX878" s="118"/>
      <c r="BY878" s="118"/>
      <c r="BZ878" s="118"/>
      <c r="CA878" s="118"/>
      <c r="CB878" s="118"/>
      <c r="CC878" s="118"/>
      <c r="CD878" s="118"/>
      <c r="CE878" s="118"/>
      <c r="CF878" s="118"/>
      <c r="CG878" s="118"/>
      <c r="CH878" s="118"/>
      <c r="CI878" s="118"/>
      <c r="CJ878" s="118"/>
      <c r="CK878" s="118"/>
      <c r="CL878" s="118"/>
      <c r="CM878" s="118"/>
      <c r="CN878" s="118"/>
      <c r="CO878" s="118"/>
      <c r="CP878" s="118"/>
      <c r="CQ878" s="118"/>
      <c r="CR878" s="118"/>
      <c r="CS878" s="118"/>
      <c r="CT878" s="118"/>
      <c r="CU878" s="118"/>
      <c r="CV878" s="118"/>
      <c r="CW878" s="118"/>
      <c r="CX878" s="118"/>
      <c r="CY878" s="118"/>
      <c r="CZ878" s="118"/>
      <c r="DA878" s="118"/>
      <c r="DB878" s="118"/>
      <c r="DC878" s="118"/>
      <c r="DD878" s="118"/>
      <c r="DE878" s="118"/>
      <c r="DF878" s="118"/>
      <c r="DG878" s="118"/>
      <c r="DH878" s="118"/>
      <c r="DI878" s="118"/>
      <c r="DJ878" s="118"/>
      <c r="DK878" s="118"/>
      <c r="DL878" s="118"/>
      <c r="DM878" s="118"/>
      <c r="DN878" s="118"/>
      <c r="DO878" s="56"/>
      <c r="DP878" s="50" t="s">
        <v>172</v>
      </c>
    </row>
    <row r="879" spans="3:120" s="29" customFormat="1" ht="15" customHeight="1">
      <c r="D879" s="242"/>
      <c r="E879" s="243"/>
      <c r="F879" s="242"/>
      <c r="G879" s="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  <c r="AA879" s="118"/>
      <c r="AB879" s="118"/>
      <c r="AC879" s="118"/>
      <c r="AD879" s="118"/>
      <c r="AE879" s="118"/>
      <c r="AF879" s="118"/>
      <c r="AG879" s="118"/>
      <c r="AH879" s="118"/>
      <c r="AI879" s="118"/>
      <c r="AJ879" s="118"/>
      <c r="AK879" s="118"/>
      <c r="AL879" s="118"/>
      <c r="AM879" s="118"/>
      <c r="AN879" s="118"/>
      <c r="AO879" s="118"/>
      <c r="AP879" s="118"/>
      <c r="AQ879" s="118"/>
      <c r="AR879" s="118"/>
      <c r="AS879" s="118"/>
      <c r="AT879" s="118"/>
      <c r="AU879" s="118"/>
      <c r="AV879" s="118"/>
      <c r="AW879" s="118"/>
      <c r="AX879" s="118"/>
      <c r="AY879" s="118"/>
      <c r="AZ879" s="118"/>
      <c r="BA879" s="118"/>
      <c r="BB879" s="118"/>
      <c r="BC879" s="118"/>
      <c r="BD879" s="118"/>
      <c r="BE879" s="118"/>
      <c r="BF879" s="118"/>
      <c r="BG879" s="118"/>
      <c r="BH879" s="118"/>
      <c r="BI879" s="118"/>
      <c r="BJ879" s="118"/>
      <c r="BK879" s="118"/>
      <c r="BL879" s="118"/>
      <c r="BM879" s="118"/>
      <c r="BN879" s="118"/>
      <c r="BO879" s="118"/>
      <c r="BP879" s="118"/>
      <c r="BQ879" s="118"/>
      <c r="BR879" s="118"/>
      <c r="BS879" s="118"/>
      <c r="BT879" s="118"/>
      <c r="BU879" s="118"/>
      <c r="BV879" s="118"/>
      <c r="BW879" s="118"/>
      <c r="BX879" s="118"/>
      <c r="BY879" s="118"/>
      <c r="BZ879" s="118"/>
      <c r="CA879" s="118"/>
      <c r="CB879" s="118"/>
      <c r="CC879" s="118"/>
      <c r="CD879" s="118"/>
      <c r="CE879" s="118"/>
      <c r="CF879" s="118"/>
      <c r="CG879" s="118"/>
      <c r="CH879" s="118"/>
      <c r="CI879" s="118"/>
      <c r="CJ879" s="118"/>
      <c r="CK879" s="118"/>
      <c r="CL879" s="118"/>
      <c r="CM879" s="118"/>
      <c r="CN879" s="118"/>
      <c r="CO879" s="118"/>
      <c r="CP879" s="118"/>
      <c r="CQ879" s="118"/>
      <c r="CR879" s="118"/>
      <c r="CS879" s="118"/>
      <c r="CT879" s="118"/>
      <c r="CU879" s="118"/>
      <c r="CV879" s="118"/>
      <c r="CW879" s="118"/>
      <c r="CX879" s="118"/>
      <c r="CY879" s="118"/>
      <c r="CZ879" s="118"/>
      <c r="DA879" s="118"/>
      <c r="DB879" s="118"/>
      <c r="DC879" s="118"/>
      <c r="DD879" s="118"/>
      <c r="DE879" s="118"/>
      <c r="DF879" s="118"/>
      <c r="DG879" s="118"/>
      <c r="DH879" s="118"/>
      <c r="DI879" s="118"/>
      <c r="DJ879" s="118"/>
      <c r="DK879" s="118"/>
      <c r="DL879" s="118"/>
      <c r="DM879" s="118"/>
      <c r="DN879" s="118"/>
      <c r="DO879" s="56"/>
      <c r="DP879" s="50" t="s">
        <v>172</v>
      </c>
    </row>
    <row r="880" spans="3:120" s="29" customFormat="1" ht="15" customHeight="1">
      <c r="C880" s="29" t="str">
        <f>F867&amp;" "&amp;C867</f>
        <v>Phase A Sales Administration</v>
      </c>
      <c r="D880" s="274">
        <f>IF(F872="",0,F872)</f>
        <v>1</v>
      </c>
      <c r="E880" s="274">
        <f>IF(F874="",0,F874)</f>
        <v>18</v>
      </c>
      <c r="F880" s="121">
        <f>F869</f>
        <v>150000</v>
      </c>
      <c r="G880" s="121">
        <f t="shared" ref="G880:AL880" si="1728">IF(G$17="","",IF(AND(G$17&gt;=$D880,G$17&lt;=$E880),$F$870/($E880-$D880+1),0))</f>
        <v>13888.888888888889</v>
      </c>
      <c r="H880" s="121">
        <f t="shared" si="1728"/>
        <v>13888.888888888889</v>
      </c>
      <c r="I880" s="121">
        <f t="shared" si="1728"/>
        <v>13888.888888888889</v>
      </c>
      <c r="J880" s="121">
        <f t="shared" si="1728"/>
        <v>13888.888888888889</v>
      </c>
      <c r="K880" s="121">
        <f t="shared" si="1728"/>
        <v>13888.888888888889</v>
      </c>
      <c r="L880" s="121">
        <f t="shared" si="1728"/>
        <v>13888.888888888889</v>
      </c>
      <c r="M880" s="121">
        <f t="shared" si="1728"/>
        <v>13888.888888888889</v>
      </c>
      <c r="N880" s="121">
        <f t="shared" si="1728"/>
        <v>13888.888888888889</v>
      </c>
      <c r="O880" s="121">
        <f t="shared" si="1728"/>
        <v>13888.888888888889</v>
      </c>
      <c r="P880" s="121">
        <f t="shared" si="1728"/>
        <v>13888.888888888889</v>
      </c>
      <c r="Q880" s="121">
        <f t="shared" si="1728"/>
        <v>13888.888888888889</v>
      </c>
      <c r="R880" s="121">
        <f t="shared" si="1728"/>
        <v>13888.888888888889</v>
      </c>
      <c r="S880" s="121">
        <f t="shared" si="1728"/>
        <v>13888.888888888889</v>
      </c>
      <c r="T880" s="121">
        <f t="shared" si="1728"/>
        <v>13888.888888888889</v>
      </c>
      <c r="U880" s="121">
        <f t="shared" si="1728"/>
        <v>13888.888888888889</v>
      </c>
      <c r="V880" s="121">
        <f t="shared" si="1728"/>
        <v>13888.888888888889</v>
      </c>
      <c r="W880" s="121">
        <f t="shared" si="1728"/>
        <v>13888.888888888889</v>
      </c>
      <c r="X880" s="121">
        <f t="shared" si="1728"/>
        <v>13888.888888888889</v>
      </c>
      <c r="Y880" s="121">
        <f t="shared" si="1728"/>
        <v>0</v>
      </c>
      <c r="Z880" s="121">
        <f t="shared" si="1728"/>
        <v>0</v>
      </c>
      <c r="AA880" s="121">
        <f t="shared" si="1728"/>
        <v>0</v>
      </c>
      <c r="AB880" s="121">
        <f t="shared" si="1728"/>
        <v>0</v>
      </c>
      <c r="AC880" s="121">
        <f t="shared" si="1728"/>
        <v>0</v>
      </c>
      <c r="AD880" s="121">
        <f t="shared" si="1728"/>
        <v>0</v>
      </c>
      <c r="AE880" s="121">
        <f t="shared" si="1728"/>
        <v>0</v>
      </c>
      <c r="AF880" s="121">
        <f t="shared" si="1728"/>
        <v>0</v>
      </c>
      <c r="AG880" s="121">
        <f t="shared" si="1728"/>
        <v>0</v>
      </c>
      <c r="AH880" s="121">
        <f t="shared" si="1728"/>
        <v>0</v>
      </c>
      <c r="AI880" s="121">
        <f t="shared" si="1728"/>
        <v>0</v>
      </c>
      <c r="AJ880" s="121">
        <f t="shared" si="1728"/>
        <v>0</v>
      </c>
      <c r="AK880" s="121">
        <f t="shared" si="1728"/>
        <v>0</v>
      </c>
      <c r="AL880" s="121">
        <f t="shared" si="1728"/>
        <v>0</v>
      </c>
      <c r="AM880" s="121">
        <f t="shared" ref="AM880:BR880" si="1729">IF(AM$17="","",IF(AND(AM$17&gt;=$D880,AM$17&lt;=$E880),$F$870/($E880-$D880+1),0))</f>
        <v>0</v>
      </c>
      <c r="AN880" s="121">
        <f t="shared" si="1729"/>
        <v>0</v>
      </c>
      <c r="AO880" s="121">
        <f t="shared" si="1729"/>
        <v>0</v>
      </c>
      <c r="AP880" s="121">
        <f t="shared" si="1729"/>
        <v>0</v>
      </c>
      <c r="AQ880" s="121">
        <f t="shared" si="1729"/>
        <v>0</v>
      </c>
      <c r="AR880" s="121">
        <f t="shared" si="1729"/>
        <v>0</v>
      </c>
      <c r="AS880" s="121">
        <f t="shared" si="1729"/>
        <v>0</v>
      </c>
      <c r="AT880" s="121">
        <f t="shared" si="1729"/>
        <v>0</v>
      </c>
      <c r="AU880" s="121">
        <f t="shared" si="1729"/>
        <v>0</v>
      </c>
      <c r="AV880" s="121">
        <f t="shared" si="1729"/>
        <v>0</v>
      </c>
      <c r="AW880" s="121">
        <f t="shared" si="1729"/>
        <v>0</v>
      </c>
      <c r="AX880" s="121">
        <f t="shared" si="1729"/>
        <v>0</v>
      </c>
      <c r="AY880" s="121">
        <f t="shared" si="1729"/>
        <v>0</v>
      </c>
      <c r="AZ880" s="121">
        <f t="shared" si="1729"/>
        <v>0</v>
      </c>
      <c r="BA880" s="121">
        <f t="shared" si="1729"/>
        <v>0</v>
      </c>
      <c r="BB880" s="121">
        <f t="shared" si="1729"/>
        <v>0</v>
      </c>
      <c r="BC880" s="121">
        <f t="shared" si="1729"/>
        <v>0</v>
      </c>
      <c r="BD880" s="121">
        <f t="shared" si="1729"/>
        <v>0</v>
      </c>
      <c r="BE880" s="121">
        <f t="shared" si="1729"/>
        <v>0</v>
      </c>
      <c r="BF880" s="121">
        <f t="shared" si="1729"/>
        <v>0</v>
      </c>
      <c r="BG880" s="121">
        <f t="shared" si="1729"/>
        <v>0</v>
      </c>
      <c r="BH880" s="121">
        <f t="shared" si="1729"/>
        <v>0</v>
      </c>
      <c r="BI880" s="121">
        <f t="shared" si="1729"/>
        <v>0</v>
      </c>
      <c r="BJ880" s="121">
        <f t="shared" si="1729"/>
        <v>0</v>
      </c>
      <c r="BK880" s="121">
        <f t="shared" si="1729"/>
        <v>0</v>
      </c>
      <c r="BL880" s="121">
        <f t="shared" si="1729"/>
        <v>0</v>
      </c>
      <c r="BM880" s="121">
        <f t="shared" si="1729"/>
        <v>0</v>
      </c>
      <c r="BN880" s="121">
        <f t="shared" si="1729"/>
        <v>0</v>
      </c>
      <c r="BO880" s="121" t="str">
        <f t="shared" si="1729"/>
        <v/>
      </c>
      <c r="BP880" s="121" t="str">
        <f t="shared" si="1729"/>
        <v/>
      </c>
      <c r="BQ880" s="121" t="str">
        <f t="shared" si="1729"/>
        <v/>
      </c>
      <c r="BR880" s="121" t="str">
        <f t="shared" si="1729"/>
        <v/>
      </c>
      <c r="BS880" s="121" t="str">
        <f t="shared" ref="BS880:DN880" si="1730">IF(BS$17="","",IF(AND(BS$17&gt;=$D880,BS$17&lt;=$E880),$F$870/($E880-$D880+1),0))</f>
        <v/>
      </c>
      <c r="BT880" s="121" t="str">
        <f t="shared" si="1730"/>
        <v/>
      </c>
      <c r="BU880" s="121" t="str">
        <f t="shared" si="1730"/>
        <v/>
      </c>
      <c r="BV880" s="121" t="str">
        <f t="shared" si="1730"/>
        <v/>
      </c>
      <c r="BW880" s="121" t="str">
        <f t="shared" si="1730"/>
        <v/>
      </c>
      <c r="BX880" s="121" t="str">
        <f t="shared" si="1730"/>
        <v/>
      </c>
      <c r="BY880" s="121" t="str">
        <f t="shared" si="1730"/>
        <v/>
      </c>
      <c r="BZ880" s="121" t="str">
        <f t="shared" si="1730"/>
        <v/>
      </c>
      <c r="CA880" s="121" t="str">
        <f t="shared" si="1730"/>
        <v/>
      </c>
      <c r="CB880" s="121" t="str">
        <f t="shared" si="1730"/>
        <v/>
      </c>
      <c r="CC880" s="121" t="str">
        <f t="shared" si="1730"/>
        <v/>
      </c>
      <c r="CD880" s="121" t="str">
        <f t="shared" si="1730"/>
        <v/>
      </c>
      <c r="CE880" s="121" t="str">
        <f t="shared" si="1730"/>
        <v/>
      </c>
      <c r="CF880" s="121" t="str">
        <f t="shared" si="1730"/>
        <v/>
      </c>
      <c r="CG880" s="121" t="str">
        <f t="shared" si="1730"/>
        <v/>
      </c>
      <c r="CH880" s="121" t="str">
        <f t="shared" si="1730"/>
        <v/>
      </c>
      <c r="CI880" s="121" t="str">
        <f t="shared" si="1730"/>
        <v/>
      </c>
      <c r="CJ880" s="121" t="str">
        <f t="shared" si="1730"/>
        <v/>
      </c>
      <c r="CK880" s="121" t="str">
        <f t="shared" si="1730"/>
        <v/>
      </c>
      <c r="CL880" s="121" t="str">
        <f t="shared" si="1730"/>
        <v/>
      </c>
      <c r="CM880" s="121" t="str">
        <f t="shared" si="1730"/>
        <v/>
      </c>
      <c r="CN880" s="121" t="str">
        <f t="shared" si="1730"/>
        <v/>
      </c>
      <c r="CO880" s="121" t="str">
        <f t="shared" si="1730"/>
        <v/>
      </c>
      <c r="CP880" s="121" t="str">
        <f t="shared" si="1730"/>
        <v/>
      </c>
      <c r="CQ880" s="121" t="str">
        <f t="shared" si="1730"/>
        <v/>
      </c>
      <c r="CR880" s="121" t="str">
        <f t="shared" si="1730"/>
        <v/>
      </c>
      <c r="CS880" s="121" t="str">
        <f t="shared" si="1730"/>
        <v/>
      </c>
      <c r="CT880" s="121" t="str">
        <f t="shared" si="1730"/>
        <v/>
      </c>
      <c r="CU880" s="121" t="str">
        <f t="shared" si="1730"/>
        <v/>
      </c>
      <c r="CV880" s="121" t="str">
        <f t="shared" si="1730"/>
        <v/>
      </c>
      <c r="CW880" s="121" t="str">
        <f t="shared" si="1730"/>
        <v/>
      </c>
      <c r="CX880" s="121" t="str">
        <f t="shared" si="1730"/>
        <v/>
      </c>
      <c r="CY880" s="121" t="str">
        <f t="shared" si="1730"/>
        <v/>
      </c>
      <c r="CZ880" s="121" t="str">
        <f t="shared" si="1730"/>
        <v/>
      </c>
      <c r="DA880" s="121" t="str">
        <f t="shared" si="1730"/>
        <v/>
      </c>
      <c r="DB880" s="121" t="str">
        <f t="shared" si="1730"/>
        <v/>
      </c>
      <c r="DC880" s="121" t="str">
        <f t="shared" si="1730"/>
        <v/>
      </c>
      <c r="DD880" s="121" t="str">
        <f t="shared" si="1730"/>
        <v/>
      </c>
      <c r="DE880" s="121" t="str">
        <f t="shared" si="1730"/>
        <v/>
      </c>
      <c r="DF880" s="121" t="str">
        <f t="shared" si="1730"/>
        <v/>
      </c>
      <c r="DG880" s="121" t="str">
        <f t="shared" si="1730"/>
        <v/>
      </c>
      <c r="DH880" s="121" t="str">
        <f t="shared" si="1730"/>
        <v/>
      </c>
      <c r="DI880" s="121" t="str">
        <f t="shared" si="1730"/>
        <v/>
      </c>
      <c r="DJ880" s="121" t="str">
        <f t="shared" si="1730"/>
        <v/>
      </c>
      <c r="DK880" s="121" t="str">
        <f t="shared" si="1730"/>
        <v/>
      </c>
      <c r="DL880" s="121" t="str">
        <f t="shared" si="1730"/>
        <v/>
      </c>
      <c r="DM880" s="121" t="str">
        <f t="shared" si="1730"/>
        <v/>
      </c>
      <c r="DN880" s="121" t="str">
        <f t="shared" si="1730"/>
        <v/>
      </c>
      <c r="DO880" s="51">
        <f>SUM(F880:DN880)</f>
        <v>399999.99999999977</v>
      </c>
      <c r="DP880" s="50" t="s">
        <v>172</v>
      </c>
    </row>
    <row r="881" spans="3:120" s="29" customFormat="1" ht="15" customHeight="1">
      <c r="C881" s="29" t="str">
        <f>G867&amp;" "&amp;C867</f>
        <v>Phase B Sales Administration</v>
      </c>
      <c r="D881" s="273">
        <f>IF(G872="",0,G872)</f>
        <v>0</v>
      </c>
      <c r="E881" s="273">
        <f>IF(G874="",0,G874)</f>
        <v>0</v>
      </c>
      <c r="F881" s="121">
        <f>G869</f>
        <v>0</v>
      </c>
      <c r="G881" s="121">
        <f t="shared" ref="G881:AL881" si="1731">IF(G$17="","",IF(AND(G$17&gt;=$D881,G$17&lt;=$E881),$G$870/($E881-$D881+1),0))</f>
        <v>0</v>
      </c>
      <c r="H881" s="121">
        <f t="shared" si="1731"/>
        <v>0</v>
      </c>
      <c r="I881" s="121">
        <f t="shared" si="1731"/>
        <v>0</v>
      </c>
      <c r="J881" s="121">
        <f t="shared" si="1731"/>
        <v>0</v>
      </c>
      <c r="K881" s="121">
        <f t="shared" si="1731"/>
        <v>0</v>
      </c>
      <c r="L881" s="121">
        <f t="shared" si="1731"/>
        <v>0</v>
      </c>
      <c r="M881" s="121">
        <f t="shared" si="1731"/>
        <v>0</v>
      </c>
      <c r="N881" s="121">
        <f t="shared" si="1731"/>
        <v>0</v>
      </c>
      <c r="O881" s="121">
        <f t="shared" si="1731"/>
        <v>0</v>
      </c>
      <c r="P881" s="121">
        <f t="shared" si="1731"/>
        <v>0</v>
      </c>
      <c r="Q881" s="121">
        <f t="shared" si="1731"/>
        <v>0</v>
      </c>
      <c r="R881" s="121">
        <f t="shared" si="1731"/>
        <v>0</v>
      </c>
      <c r="S881" s="121">
        <f t="shared" si="1731"/>
        <v>0</v>
      </c>
      <c r="T881" s="121">
        <f t="shared" si="1731"/>
        <v>0</v>
      </c>
      <c r="U881" s="121">
        <f t="shared" si="1731"/>
        <v>0</v>
      </c>
      <c r="V881" s="121">
        <f t="shared" si="1731"/>
        <v>0</v>
      </c>
      <c r="W881" s="121">
        <f t="shared" si="1731"/>
        <v>0</v>
      </c>
      <c r="X881" s="121">
        <f t="shared" si="1731"/>
        <v>0</v>
      </c>
      <c r="Y881" s="121">
        <f t="shared" si="1731"/>
        <v>0</v>
      </c>
      <c r="Z881" s="121">
        <f t="shared" si="1731"/>
        <v>0</v>
      </c>
      <c r="AA881" s="121">
        <f t="shared" si="1731"/>
        <v>0</v>
      </c>
      <c r="AB881" s="121">
        <f t="shared" si="1731"/>
        <v>0</v>
      </c>
      <c r="AC881" s="121">
        <f t="shared" si="1731"/>
        <v>0</v>
      </c>
      <c r="AD881" s="121">
        <f t="shared" si="1731"/>
        <v>0</v>
      </c>
      <c r="AE881" s="121">
        <f t="shared" si="1731"/>
        <v>0</v>
      </c>
      <c r="AF881" s="121">
        <f t="shared" si="1731"/>
        <v>0</v>
      </c>
      <c r="AG881" s="121">
        <f t="shared" si="1731"/>
        <v>0</v>
      </c>
      <c r="AH881" s="121">
        <f t="shared" si="1731"/>
        <v>0</v>
      </c>
      <c r="AI881" s="121">
        <f t="shared" si="1731"/>
        <v>0</v>
      </c>
      <c r="AJ881" s="121">
        <f t="shared" si="1731"/>
        <v>0</v>
      </c>
      <c r="AK881" s="121">
        <f t="shared" si="1731"/>
        <v>0</v>
      </c>
      <c r="AL881" s="121">
        <f t="shared" si="1731"/>
        <v>0</v>
      </c>
      <c r="AM881" s="121">
        <f t="shared" ref="AM881:BR881" si="1732">IF(AM$17="","",IF(AND(AM$17&gt;=$D881,AM$17&lt;=$E881),$G$870/($E881-$D881+1),0))</f>
        <v>0</v>
      </c>
      <c r="AN881" s="121">
        <f t="shared" si="1732"/>
        <v>0</v>
      </c>
      <c r="AO881" s="121">
        <f t="shared" si="1732"/>
        <v>0</v>
      </c>
      <c r="AP881" s="121">
        <f t="shared" si="1732"/>
        <v>0</v>
      </c>
      <c r="AQ881" s="121">
        <f t="shared" si="1732"/>
        <v>0</v>
      </c>
      <c r="AR881" s="121">
        <f t="shared" si="1732"/>
        <v>0</v>
      </c>
      <c r="AS881" s="121">
        <f t="shared" si="1732"/>
        <v>0</v>
      </c>
      <c r="AT881" s="121">
        <f t="shared" si="1732"/>
        <v>0</v>
      </c>
      <c r="AU881" s="121">
        <f t="shared" si="1732"/>
        <v>0</v>
      </c>
      <c r="AV881" s="121">
        <f t="shared" si="1732"/>
        <v>0</v>
      </c>
      <c r="AW881" s="121">
        <f t="shared" si="1732"/>
        <v>0</v>
      </c>
      <c r="AX881" s="121">
        <f t="shared" si="1732"/>
        <v>0</v>
      </c>
      <c r="AY881" s="121">
        <f t="shared" si="1732"/>
        <v>0</v>
      </c>
      <c r="AZ881" s="121">
        <f t="shared" si="1732"/>
        <v>0</v>
      </c>
      <c r="BA881" s="121">
        <f t="shared" si="1732"/>
        <v>0</v>
      </c>
      <c r="BB881" s="121">
        <f t="shared" si="1732"/>
        <v>0</v>
      </c>
      <c r="BC881" s="121">
        <f t="shared" si="1732"/>
        <v>0</v>
      </c>
      <c r="BD881" s="121">
        <f t="shared" si="1732"/>
        <v>0</v>
      </c>
      <c r="BE881" s="121">
        <f t="shared" si="1732"/>
        <v>0</v>
      </c>
      <c r="BF881" s="121">
        <f t="shared" si="1732"/>
        <v>0</v>
      </c>
      <c r="BG881" s="121">
        <f t="shared" si="1732"/>
        <v>0</v>
      </c>
      <c r="BH881" s="121">
        <f t="shared" si="1732"/>
        <v>0</v>
      </c>
      <c r="BI881" s="121">
        <f t="shared" si="1732"/>
        <v>0</v>
      </c>
      <c r="BJ881" s="121">
        <f t="shared" si="1732"/>
        <v>0</v>
      </c>
      <c r="BK881" s="121">
        <f t="shared" si="1732"/>
        <v>0</v>
      </c>
      <c r="BL881" s="121">
        <f t="shared" si="1732"/>
        <v>0</v>
      </c>
      <c r="BM881" s="121">
        <f t="shared" si="1732"/>
        <v>0</v>
      </c>
      <c r="BN881" s="121">
        <f t="shared" si="1732"/>
        <v>0</v>
      </c>
      <c r="BO881" s="121" t="str">
        <f t="shared" si="1732"/>
        <v/>
      </c>
      <c r="BP881" s="121" t="str">
        <f t="shared" si="1732"/>
        <v/>
      </c>
      <c r="BQ881" s="121" t="str">
        <f t="shared" si="1732"/>
        <v/>
      </c>
      <c r="BR881" s="121" t="str">
        <f t="shared" si="1732"/>
        <v/>
      </c>
      <c r="BS881" s="121" t="str">
        <f t="shared" ref="BS881:DN881" si="1733">IF(BS$17="","",IF(AND(BS$17&gt;=$D881,BS$17&lt;=$E881),$G$870/($E881-$D881+1),0))</f>
        <v/>
      </c>
      <c r="BT881" s="121" t="str">
        <f t="shared" si="1733"/>
        <v/>
      </c>
      <c r="BU881" s="121" t="str">
        <f t="shared" si="1733"/>
        <v/>
      </c>
      <c r="BV881" s="121" t="str">
        <f t="shared" si="1733"/>
        <v/>
      </c>
      <c r="BW881" s="121" t="str">
        <f t="shared" si="1733"/>
        <v/>
      </c>
      <c r="BX881" s="121" t="str">
        <f t="shared" si="1733"/>
        <v/>
      </c>
      <c r="BY881" s="121" t="str">
        <f t="shared" si="1733"/>
        <v/>
      </c>
      <c r="BZ881" s="121" t="str">
        <f t="shared" si="1733"/>
        <v/>
      </c>
      <c r="CA881" s="121" t="str">
        <f t="shared" si="1733"/>
        <v/>
      </c>
      <c r="CB881" s="121" t="str">
        <f t="shared" si="1733"/>
        <v/>
      </c>
      <c r="CC881" s="121" t="str">
        <f t="shared" si="1733"/>
        <v/>
      </c>
      <c r="CD881" s="121" t="str">
        <f t="shared" si="1733"/>
        <v/>
      </c>
      <c r="CE881" s="121" t="str">
        <f t="shared" si="1733"/>
        <v/>
      </c>
      <c r="CF881" s="121" t="str">
        <f t="shared" si="1733"/>
        <v/>
      </c>
      <c r="CG881" s="121" t="str">
        <f t="shared" si="1733"/>
        <v/>
      </c>
      <c r="CH881" s="121" t="str">
        <f t="shared" si="1733"/>
        <v/>
      </c>
      <c r="CI881" s="121" t="str">
        <f t="shared" si="1733"/>
        <v/>
      </c>
      <c r="CJ881" s="121" t="str">
        <f t="shared" si="1733"/>
        <v/>
      </c>
      <c r="CK881" s="121" t="str">
        <f t="shared" si="1733"/>
        <v/>
      </c>
      <c r="CL881" s="121" t="str">
        <f t="shared" si="1733"/>
        <v/>
      </c>
      <c r="CM881" s="121" t="str">
        <f t="shared" si="1733"/>
        <v/>
      </c>
      <c r="CN881" s="121" t="str">
        <f t="shared" si="1733"/>
        <v/>
      </c>
      <c r="CO881" s="121" t="str">
        <f t="shared" si="1733"/>
        <v/>
      </c>
      <c r="CP881" s="121" t="str">
        <f t="shared" si="1733"/>
        <v/>
      </c>
      <c r="CQ881" s="121" t="str">
        <f t="shared" si="1733"/>
        <v/>
      </c>
      <c r="CR881" s="121" t="str">
        <f t="shared" si="1733"/>
        <v/>
      </c>
      <c r="CS881" s="121" t="str">
        <f t="shared" si="1733"/>
        <v/>
      </c>
      <c r="CT881" s="121" t="str">
        <f t="shared" si="1733"/>
        <v/>
      </c>
      <c r="CU881" s="121" t="str">
        <f t="shared" si="1733"/>
        <v/>
      </c>
      <c r="CV881" s="121" t="str">
        <f t="shared" si="1733"/>
        <v/>
      </c>
      <c r="CW881" s="121" t="str">
        <f t="shared" si="1733"/>
        <v/>
      </c>
      <c r="CX881" s="121" t="str">
        <f t="shared" si="1733"/>
        <v/>
      </c>
      <c r="CY881" s="121" t="str">
        <f t="shared" si="1733"/>
        <v/>
      </c>
      <c r="CZ881" s="121" t="str">
        <f t="shared" si="1733"/>
        <v/>
      </c>
      <c r="DA881" s="121" t="str">
        <f t="shared" si="1733"/>
        <v/>
      </c>
      <c r="DB881" s="121" t="str">
        <f t="shared" si="1733"/>
        <v/>
      </c>
      <c r="DC881" s="121" t="str">
        <f t="shared" si="1733"/>
        <v/>
      </c>
      <c r="DD881" s="121" t="str">
        <f t="shared" si="1733"/>
        <v/>
      </c>
      <c r="DE881" s="121" t="str">
        <f t="shared" si="1733"/>
        <v/>
      </c>
      <c r="DF881" s="121" t="str">
        <f t="shared" si="1733"/>
        <v/>
      </c>
      <c r="DG881" s="121" t="str">
        <f t="shared" si="1733"/>
        <v/>
      </c>
      <c r="DH881" s="121" t="str">
        <f t="shared" si="1733"/>
        <v/>
      </c>
      <c r="DI881" s="121" t="str">
        <f t="shared" si="1733"/>
        <v/>
      </c>
      <c r="DJ881" s="121" t="str">
        <f t="shared" si="1733"/>
        <v/>
      </c>
      <c r="DK881" s="121" t="str">
        <f t="shared" si="1733"/>
        <v/>
      </c>
      <c r="DL881" s="121" t="str">
        <f t="shared" si="1733"/>
        <v/>
      </c>
      <c r="DM881" s="121" t="str">
        <f t="shared" si="1733"/>
        <v/>
      </c>
      <c r="DN881" s="121" t="str">
        <f t="shared" si="1733"/>
        <v/>
      </c>
      <c r="DO881" s="60">
        <f>SUM(F881:DN881)</f>
        <v>0</v>
      </c>
      <c r="DP881" s="50" t="s">
        <v>172</v>
      </c>
    </row>
    <row r="882" spans="3:120" s="29" customFormat="1" ht="15" customHeight="1">
      <c r="C882" s="140" t="str">
        <f>"Total "&amp;C867</f>
        <v>Total Sales Administration</v>
      </c>
      <c r="D882" s="270">
        <f>IF(D872="",0,D872)</f>
        <v>1</v>
      </c>
      <c r="E882" s="270">
        <f>IF(D874="",0,D874)</f>
        <v>18</v>
      </c>
      <c r="F882" s="278">
        <f>IF(F$17="","",IF(E877=0,SUM(F880:F881),$D$869))</f>
        <v>150000</v>
      </c>
      <c r="G882" s="278">
        <f t="shared" ref="G882:AL882" si="1734">IF(G$17="","",IF($E$877=0,SUM(G880:G881),IF(AND(G$17&gt;=$D882,G$17&lt;=$E882),$D$870/($E882-$D882+1),0)))</f>
        <v>13888.888888888889</v>
      </c>
      <c r="H882" s="278">
        <f t="shared" si="1734"/>
        <v>13888.888888888889</v>
      </c>
      <c r="I882" s="278">
        <f t="shared" si="1734"/>
        <v>13888.888888888889</v>
      </c>
      <c r="J882" s="278">
        <f t="shared" si="1734"/>
        <v>13888.888888888889</v>
      </c>
      <c r="K882" s="278">
        <f t="shared" si="1734"/>
        <v>13888.888888888889</v>
      </c>
      <c r="L882" s="278">
        <f t="shared" si="1734"/>
        <v>13888.888888888889</v>
      </c>
      <c r="M882" s="278">
        <f t="shared" si="1734"/>
        <v>13888.888888888889</v>
      </c>
      <c r="N882" s="278">
        <f t="shared" si="1734"/>
        <v>13888.888888888889</v>
      </c>
      <c r="O882" s="278">
        <f t="shared" si="1734"/>
        <v>13888.888888888889</v>
      </c>
      <c r="P882" s="278">
        <f t="shared" si="1734"/>
        <v>13888.888888888889</v>
      </c>
      <c r="Q882" s="278">
        <f t="shared" si="1734"/>
        <v>13888.888888888889</v>
      </c>
      <c r="R882" s="278">
        <f t="shared" si="1734"/>
        <v>13888.888888888889</v>
      </c>
      <c r="S882" s="278">
        <f t="shared" si="1734"/>
        <v>13888.888888888889</v>
      </c>
      <c r="T882" s="278">
        <f t="shared" si="1734"/>
        <v>13888.888888888889</v>
      </c>
      <c r="U882" s="278">
        <f t="shared" si="1734"/>
        <v>13888.888888888889</v>
      </c>
      <c r="V882" s="278">
        <f t="shared" si="1734"/>
        <v>13888.888888888889</v>
      </c>
      <c r="W882" s="278">
        <f t="shared" si="1734"/>
        <v>13888.888888888889</v>
      </c>
      <c r="X882" s="278">
        <f t="shared" si="1734"/>
        <v>13888.888888888889</v>
      </c>
      <c r="Y882" s="278">
        <f t="shared" si="1734"/>
        <v>0</v>
      </c>
      <c r="Z882" s="278">
        <f t="shared" si="1734"/>
        <v>0</v>
      </c>
      <c r="AA882" s="278">
        <f t="shared" si="1734"/>
        <v>0</v>
      </c>
      <c r="AB882" s="278">
        <f t="shared" si="1734"/>
        <v>0</v>
      </c>
      <c r="AC882" s="278">
        <f t="shared" si="1734"/>
        <v>0</v>
      </c>
      <c r="AD882" s="278">
        <f t="shared" si="1734"/>
        <v>0</v>
      </c>
      <c r="AE882" s="278">
        <f t="shared" si="1734"/>
        <v>0</v>
      </c>
      <c r="AF882" s="278">
        <f t="shared" si="1734"/>
        <v>0</v>
      </c>
      <c r="AG882" s="278">
        <f t="shared" si="1734"/>
        <v>0</v>
      </c>
      <c r="AH882" s="278">
        <f t="shared" si="1734"/>
        <v>0</v>
      </c>
      <c r="AI882" s="278">
        <f t="shared" si="1734"/>
        <v>0</v>
      </c>
      <c r="AJ882" s="278">
        <f t="shared" si="1734"/>
        <v>0</v>
      </c>
      <c r="AK882" s="278">
        <f t="shared" si="1734"/>
        <v>0</v>
      </c>
      <c r="AL882" s="278">
        <f t="shared" si="1734"/>
        <v>0</v>
      </c>
      <c r="AM882" s="278">
        <f t="shared" ref="AM882:BR882" si="1735">IF(AM$17="","",IF($E$877=0,SUM(AM880:AM881),IF(AND(AM$17&gt;=$D882,AM$17&lt;=$E882),$D$870/($E882-$D882+1),0)))</f>
        <v>0</v>
      </c>
      <c r="AN882" s="278">
        <f t="shared" si="1735"/>
        <v>0</v>
      </c>
      <c r="AO882" s="278">
        <f t="shared" si="1735"/>
        <v>0</v>
      </c>
      <c r="AP882" s="278">
        <f t="shared" si="1735"/>
        <v>0</v>
      </c>
      <c r="AQ882" s="278">
        <f t="shared" si="1735"/>
        <v>0</v>
      </c>
      <c r="AR882" s="278">
        <f t="shared" si="1735"/>
        <v>0</v>
      </c>
      <c r="AS882" s="278">
        <f t="shared" si="1735"/>
        <v>0</v>
      </c>
      <c r="AT882" s="278">
        <f t="shared" si="1735"/>
        <v>0</v>
      </c>
      <c r="AU882" s="278">
        <f t="shared" si="1735"/>
        <v>0</v>
      </c>
      <c r="AV882" s="278">
        <f t="shared" si="1735"/>
        <v>0</v>
      </c>
      <c r="AW882" s="278">
        <f t="shared" si="1735"/>
        <v>0</v>
      </c>
      <c r="AX882" s="278">
        <f t="shared" si="1735"/>
        <v>0</v>
      </c>
      <c r="AY882" s="278">
        <f t="shared" si="1735"/>
        <v>0</v>
      </c>
      <c r="AZ882" s="278">
        <f t="shared" si="1735"/>
        <v>0</v>
      </c>
      <c r="BA882" s="278">
        <f t="shared" si="1735"/>
        <v>0</v>
      </c>
      <c r="BB882" s="278">
        <f t="shared" si="1735"/>
        <v>0</v>
      </c>
      <c r="BC882" s="278">
        <f t="shared" si="1735"/>
        <v>0</v>
      </c>
      <c r="BD882" s="278">
        <f t="shared" si="1735"/>
        <v>0</v>
      </c>
      <c r="BE882" s="278">
        <f t="shared" si="1735"/>
        <v>0</v>
      </c>
      <c r="BF882" s="278">
        <f t="shared" si="1735"/>
        <v>0</v>
      </c>
      <c r="BG882" s="278">
        <f t="shared" si="1735"/>
        <v>0</v>
      </c>
      <c r="BH882" s="278">
        <f t="shared" si="1735"/>
        <v>0</v>
      </c>
      <c r="BI882" s="278">
        <f t="shared" si="1735"/>
        <v>0</v>
      </c>
      <c r="BJ882" s="278">
        <f t="shared" si="1735"/>
        <v>0</v>
      </c>
      <c r="BK882" s="278">
        <f t="shared" si="1735"/>
        <v>0</v>
      </c>
      <c r="BL882" s="278">
        <f t="shared" si="1735"/>
        <v>0</v>
      </c>
      <c r="BM882" s="278">
        <f t="shared" si="1735"/>
        <v>0</v>
      </c>
      <c r="BN882" s="278">
        <f t="shared" si="1735"/>
        <v>0</v>
      </c>
      <c r="BO882" s="278" t="str">
        <f t="shared" si="1735"/>
        <v/>
      </c>
      <c r="BP882" s="278" t="str">
        <f t="shared" si="1735"/>
        <v/>
      </c>
      <c r="BQ882" s="278" t="str">
        <f t="shared" si="1735"/>
        <v/>
      </c>
      <c r="BR882" s="278" t="str">
        <f t="shared" si="1735"/>
        <v/>
      </c>
      <c r="BS882" s="278" t="str">
        <f t="shared" ref="BS882:CA882" si="1736">IF(BS$17="","",IF($E$877=0,SUM(BS880:BS881),IF(AND(BS$17&gt;=$D882,BS$17&lt;=$E882),$D$870/($E882-$D882+1),0)))</f>
        <v/>
      </c>
      <c r="BT882" s="278" t="str">
        <f t="shared" si="1736"/>
        <v/>
      </c>
      <c r="BU882" s="278" t="str">
        <f t="shared" si="1736"/>
        <v/>
      </c>
      <c r="BV882" s="278" t="str">
        <f t="shared" si="1736"/>
        <v/>
      </c>
      <c r="BW882" s="278" t="str">
        <f t="shared" si="1736"/>
        <v/>
      </c>
      <c r="BX882" s="278" t="str">
        <f t="shared" si="1736"/>
        <v/>
      </c>
      <c r="BY882" s="278" t="str">
        <f t="shared" si="1736"/>
        <v/>
      </c>
      <c r="BZ882" s="278" t="str">
        <f t="shared" si="1736"/>
        <v/>
      </c>
      <c r="CA882" s="278" t="str">
        <f t="shared" si="1736"/>
        <v/>
      </c>
      <c r="CB882" s="278" t="str">
        <f t="shared" ref="CB882:DN882" si="1737">IF(CB$17="","",IF($E$877=0,SUM(CB880:CB881),IF(AND(CB$17&gt;=$D882,CB$17&lt;=$E882),$D$870/($E882-$D882+1),0)))</f>
        <v/>
      </c>
      <c r="CC882" s="278" t="str">
        <f t="shared" si="1737"/>
        <v/>
      </c>
      <c r="CD882" s="278" t="str">
        <f t="shared" si="1737"/>
        <v/>
      </c>
      <c r="CE882" s="278" t="str">
        <f t="shared" si="1737"/>
        <v/>
      </c>
      <c r="CF882" s="278" t="str">
        <f t="shared" si="1737"/>
        <v/>
      </c>
      <c r="CG882" s="278" t="str">
        <f t="shared" si="1737"/>
        <v/>
      </c>
      <c r="CH882" s="278" t="str">
        <f t="shared" si="1737"/>
        <v/>
      </c>
      <c r="CI882" s="278" t="str">
        <f t="shared" si="1737"/>
        <v/>
      </c>
      <c r="CJ882" s="278" t="str">
        <f t="shared" si="1737"/>
        <v/>
      </c>
      <c r="CK882" s="278" t="str">
        <f t="shared" si="1737"/>
        <v/>
      </c>
      <c r="CL882" s="278" t="str">
        <f t="shared" si="1737"/>
        <v/>
      </c>
      <c r="CM882" s="278" t="str">
        <f t="shared" si="1737"/>
        <v/>
      </c>
      <c r="CN882" s="278" t="str">
        <f t="shared" si="1737"/>
        <v/>
      </c>
      <c r="CO882" s="278" t="str">
        <f t="shared" si="1737"/>
        <v/>
      </c>
      <c r="CP882" s="278" t="str">
        <f t="shared" si="1737"/>
        <v/>
      </c>
      <c r="CQ882" s="278" t="str">
        <f t="shared" si="1737"/>
        <v/>
      </c>
      <c r="CR882" s="278" t="str">
        <f t="shared" si="1737"/>
        <v/>
      </c>
      <c r="CS882" s="278" t="str">
        <f t="shared" si="1737"/>
        <v/>
      </c>
      <c r="CT882" s="278" t="str">
        <f t="shared" si="1737"/>
        <v/>
      </c>
      <c r="CU882" s="278" t="str">
        <f t="shared" si="1737"/>
        <v/>
      </c>
      <c r="CV882" s="278" t="str">
        <f t="shared" si="1737"/>
        <v/>
      </c>
      <c r="CW882" s="278" t="str">
        <f t="shared" si="1737"/>
        <v/>
      </c>
      <c r="CX882" s="278" t="str">
        <f t="shared" si="1737"/>
        <v/>
      </c>
      <c r="CY882" s="278" t="str">
        <f t="shared" si="1737"/>
        <v/>
      </c>
      <c r="CZ882" s="278" t="str">
        <f t="shared" si="1737"/>
        <v/>
      </c>
      <c r="DA882" s="278" t="str">
        <f t="shared" si="1737"/>
        <v/>
      </c>
      <c r="DB882" s="278" t="str">
        <f t="shared" si="1737"/>
        <v/>
      </c>
      <c r="DC882" s="278" t="str">
        <f t="shared" si="1737"/>
        <v/>
      </c>
      <c r="DD882" s="278" t="str">
        <f t="shared" si="1737"/>
        <v/>
      </c>
      <c r="DE882" s="278" t="str">
        <f t="shared" si="1737"/>
        <v/>
      </c>
      <c r="DF882" s="278" t="str">
        <f t="shared" si="1737"/>
        <v/>
      </c>
      <c r="DG882" s="278" t="str">
        <f t="shared" si="1737"/>
        <v/>
      </c>
      <c r="DH882" s="278" t="str">
        <f t="shared" si="1737"/>
        <v/>
      </c>
      <c r="DI882" s="278" t="str">
        <f t="shared" si="1737"/>
        <v/>
      </c>
      <c r="DJ882" s="278" t="str">
        <f t="shared" si="1737"/>
        <v/>
      </c>
      <c r="DK882" s="278" t="str">
        <f t="shared" si="1737"/>
        <v/>
      </c>
      <c r="DL882" s="278" t="str">
        <f t="shared" si="1737"/>
        <v/>
      </c>
      <c r="DM882" s="278" t="str">
        <f t="shared" si="1737"/>
        <v/>
      </c>
      <c r="DN882" s="278" t="str">
        <f t="shared" si="1737"/>
        <v/>
      </c>
      <c r="DO882" s="51">
        <f>SUM(F882:DN882)</f>
        <v>399999.99999999977</v>
      </c>
      <c r="DP882" s="50" t="s">
        <v>172</v>
      </c>
    </row>
    <row r="883" spans="3:120" s="29" customFormat="1" ht="15" customHeight="1">
      <c r="D883" s="291"/>
      <c r="E883" s="291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  <c r="AA883" s="118"/>
      <c r="AB883" s="118"/>
      <c r="AC883" s="118"/>
      <c r="AD883" s="118"/>
      <c r="AE883" s="118"/>
      <c r="AF883" s="118"/>
      <c r="AG883" s="118"/>
      <c r="AH883" s="118"/>
      <c r="AI883" s="118"/>
      <c r="AJ883" s="118"/>
      <c r="AK883" s="118"/>
      <c r="AL883" s="118"/>
      <c r="AM883" s="118"/>
      <c r="AN883" s="118"/>
      <c r="AO883" s="118"/>
      <c r="AP883" s="118"/>
      <c r="AQ883" s="118"/>
      <c r="AR883" s="118"/>
      <c r="AS883" s="118"/>
      <c r="AT883" s="118"/>
      <c r="AU883" s="118"/>
      <c r="AV883" s="118"/>
      <c r="AW883" s="118"/>
      <c r="AX883" s="118"/>
      <c r="AY883" s="118"/>
      <c r="AZ883" s="118"/>
      <c r="BA883" s="118"/>
      <c r="BB883" s="118"/>
      <c r="BC883" s="118"/>
      <c r="BD883" s="118"/>
      <c r="BE883" s="118"/>
      <c r="BF883" s="118"/>
      <c r="BG883" s="118"/>
      <c r="BH883" s="118"/>
      <c r="BI883" s="118"/>
      <c r="BJ883" s="118"/>
      <c r="BK883" s="118"/>
      <c r="BL883" s="118"/>
      <c r="BM883" s="118"/>
      <c r="BN883" s="118"/>
      <c r="BO883" s="118"/>
      <c r="BP883" s="118"/>
      <c r="BQ883" s="118"/>
      <c r="BR883" s="118"/>
      <c r="BS883" s="118"/>
      <c r="BT883" s="118"/>
      <c r="BU883" s="118"/>
      <c r="BV883" s="118"/>
      <c r="BW883" s="118"/>
      <c r="BX883" s="118"/>
      <c r="BY883" s="118"/>
      <c r="BZ883" s="118"/>
      <c r="CA883" s="118"/>
      <c r="CB883" s="118"/>
      <c r="CC883" s="118"/>
      <c r="CD883" s="118"/>
      <c r="CE883" s="118"/>
      <c r="CF883" s="118"/>
      <c r="CG883" s="118"/>
      <c r="CH883" s="118"/>
      <c r="CI883" s="118"/>
      <c r="CJ883" s="118"/>
      <c r="CK883" s="118"/>
      <c r="CL883" s="118"/>
      <c r="CM883" s="118"/>
      <c r="CN883" s="118"/>
      <c r="CO883" s="118"/>
      <c r="CP883" s="118"/>
      <c r="CQ883" s="118"/>
      <c r="CR883" s="118"/>
      <c r="CS883" s="118"/>
      <c r="CT883" s="118"/>
      <c r="CU883" s="118"/>
      <c r="CV883" s="118"/>
      <c r="CW883" s="118"/>
      <c r="CX883" s="118"/>
      <c r="CY883" s="118"/>
      <c r="CZ883" s="118"/>
      <c r="DA883" s="118"/>
      <c r="DB883" s="118"/>
      <c r="DC883" s="118"/>
      <c r="DD883" s="118"/>
      <c r="DE883" s="118"/>
      <c r="DF883" s="118"/>
      <c r="DG883" s="118"/>
      <c r="DH883" s="118"/>
      <c r="DI883" s="118"/>
      <c r="DJ883" s="118"/>
      <c r="DK883" s="118"/>
      <c r="DL883" s="118"/>
      <c r="DM883" s="118"/>
      <c r="DN883" s="118"/>
      <c r="DO883" s="56"/>
      <c r="DP883" s="50" t="s">
        <v>172</v>
      </c>
    </row>
    <row r="884" spans="3:120" s="29" customFormat="1" ht="15" customHeight="1">
      <c r="D884" s="291"/>
      <c r="E884" s="291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  <c r="AA884" s="118"/>
      <c r="AB884" s="118"/>
      <c r="AC884" s="118"/>
      <c r="AD884" s="118"/>
      <c r="AE884" s="118"/>
      <c r="AF884" s="118"/>
      <c r="AG884" s="118"/>
      <c r="AH884" s="118"/>
      <c r="AI884" s="118"/>
      <c r="AJ884" s="118"/>
      <c r="AK884" s="118"/>
      <c r="AL884" s="118"/>
      <c r="AM884" s="118"/>
      <c r="AN884" s="118"/>
      <c r="AO884" s="118"/>
      <c r="AP884" s="118"/>
      <c r="AQ884" s="118"/>
      <c r="AR884" s="118"/>
      <c r="AS884" s="118"/>
      <c r="AT884" s="118"/>
      <c r="AU884" s="118"/>
      <c r="AV884" s="118"/>
      <c r="AW884" s="118"/>
      <c r="AX884" s="118"/>
      <c r="AY884" s="118"/>
      <c r="AZ884" s="118"/>
      <c r="BA884" s="118"/>
      <c r="BB884" s="118"/>
      <c r="BC884" s="118"/>
      <c r="BD884" s="118"/>
      <c r="BE884" s="118"/>
      <c r="BF884" s="118"/>
      <c r="BG884" s="118"/>
      <c r="BH884" s="118"/>
      <c r="BI884" s="118"/>
      <c r="BJ884" s="118"/>
      <c r="BK884" s="118"/>
      <c r="BL884" s="118"/>
      <c r="BM884" s="118"/>
      <c r="BN884" s="118"/>
      <c r="BO884" s="118"/>
      <c r="BP884" s="118"/>
      <c r="BQ884" s="118"/>
      <c r="BR884" s="118"/>
      <c r="BS884" s="118"/>
      <c r="BT884" s="118"/>
      <c r="BU884" s="118"/>
      <c r="BV884" s="118"/>
      <c r="BW884" s="118"/>
      <c r="BX884" s="118"/>
      <c r="BY884" s="118"/>
      <c r="BZ884" s="118"/>
      <c r="CA884" s="118"/>
      <c r="CB884" s="118"/>
      <c r="CC884" s="118"/>
      <c r="CD884" s="118"/>
      <c r="CE884" s="118"/>
      <c r="CF884" s="118"/>
      <c r="CG884" s="118"/>
      <c r="CH884" s="118"/>
      <c r="CI884" s="118"/>
      <c r="CJ884" s="118"/>
      <c r="CK884" s="118"/>
      <c r="CL884" s="118"/>
      <c r="CM884" s="118"/>
      <c r="CN884" s="118"/>
      <c r="CO884" s="118"/>
      <c r="CP884" s="118"/>
      <c r="CQ884" s="118"/>
      <c r="CR884" s="118"/>
      <c r="CS884" s="118"/>
      <c r="CT884" s="118"/>
      <c r="CU884" s="118"/>
      <c r="CV884" s="118"/>
      <c r="CW884" s="118"/>
      <c r="CX884" s="118"/>
      <c r="CY884" s="118"/>
      <c r="CZ884" s="118"/>
      <c r="DA884" s="118"/>
      <c r="DB884" s="118"/>
      <c r="DC884" s="118"/>
      <c r="DD884" s="118"/>
      <c r="DE884" s="118"/>
      <c r="DF884" s="118"/>
      <c r="DG884" s="118"/>
      <c r="DH884" s="118"/>
      <c r="DI884" s="118"/>
      <c r="DJ884" s="118"/>
      <c r="DK884" s="118"/>
      <c r="DL884" s="118"/>
      <c r="DM884" s="118"/>
      <c r="DN884" s="118"/>
      <c r="DO884" s="56"/>
      <c r="DP884" s="50" t="s">
        <v>172</v>
      </c>
    </row>
    <row r="885" spans="3:120" s="29" customFormat="1" ht="15" customHeight="1">
      <c r="C885" s="161" t="s">
        <v>359</v>
      </c>
      <c r="D885" s="161"/>
      <c r="E885" s="161"/>
      <c r="F885" s="161"/>
      <c r="G885" s="161"/>
      <c r="H885" s="161"/>
      <c r="I885" s="161"/>
      <c r="J885" s="161"/>
      <c r="K885" s="161"/>
      <c r="L885" s="161"/>
      <c r="M885" s="161"/>
      <c r="N885" s="161"/>
      <c r="O885" s="161"/>
      <c r="P885" s="161"/>
      <c r="Q885" s="161"/>
      <c r="R885" s="161"/>
      <c r="S885" s="161"/>
      <c r="T885" s="161"/>
      <c r="U885" s="161"/>
      <c r="V885" s="161"/>
      <c r="W885" s="161"/>
      <c r="X885" s="161"/>
      <c r="Y885" s="161"/>
      <c r="Z885" s="161"/>
      <c r="AA885" s="161"/>
      <c r="AB885" s="161"/>
      <c r="AC885" s="161"/>
      <c r="AD885" s="161"/>
      <c r="AE885" s="161"/>
      <c r="AF885" s="161"/>
      <c r="AG885" s="161"/>
      <c r="AH885" s="161"/>
      <c r="AI885" s="161"/>
      <c r="AJ885" s="161"/>
      <c r="AK885" s="161"/>
      <c r="AL885" s="161"/>
      <c r="AM885" s="161"/>
      <c r="AN885" s="161"/>
      <c r="AO885" s="161"/>
      <c r="AP885" s="161"/>
      <c r="AQ885" s="161"/>
      <c r="AR885" s="161"/>
      <c r="AS885" s="161"/>
      <c r="AT885" s="161"/>
      <c r="AU885" s="161"/>
      <c r="AV885" s="161"/>
      <c r="AW885" s="161"/>
      <c r="AX885" s="161"/>
      <c r="AY885" s="161"/>
      <c r="AZ885" s="161"/>
      <c r="BA885" s="161"/>
      <c r="BB885" s="161"/>
      <c r="BC885" s="161"/>
      <c r="BD885" s="161"/>
      <c r="BE885" s="161"/>
      <c r="BF885" s="161"/>
      <c r="BG885" s="161"/>
      <c r="BH885" s="161"/>
      <c r="BI885" s="161"/>
      <c r="BJ885" s="161"/>
      <c r="BK885" s="161"/>
      <c r="BL885" s="161"/>
      <c r="BM885" s="161"/>
      <c r="BN885" s="161"/>
      <c r="BO885" s="161"/>
      <c r="BP885" s="161"/>
      <c r="BQ885" s="161"/>
      <c r="BR885" s="161"/>
      <c r="BS885" s="161"/>
      <c r="BT885" s="161"/>
      <c r="BU885" s="161"/>
      <c r="BV885" s="161"/>
      <c r="BW885" s="161"/>
      <c r="BX885" s="161"/>
      <c r="BY885" s="161"/>
      <c r="BZ885" s="161"/>
      <c r="CA885" s="161"/>
      <c r="CB885" s="161"/>
      <c r="CC885" s="161"/>
      <c r="CD885" s="161"/>
      <c r="CE885" s="161"/>
      <c r="CF885" s="161"/>
      <c r="CG885" s="161"/>
      <c r="CH885" s="161"/>
      <c r="CI885" s="161"/>
      <c r="CJ885" s="161"/>
      <c r="CK885" s="161"/>
      <c r="CL885" s="161"/>
      <c r="CM885" s="161"/>
      <c r="CN885" s="161"/>
      <c r="CO885" s="161"/>
      <c r="CP885" s="161"/>
      <c r="CQ885" s="161"/>
      <c r="CR885" s="161"/>
      <c r="CS885" s="161"/>
      <c r="CT885" s="161"/>
      <c r="CU885" s="161"/>
      <c r="CV885" s="161"/>
      <c r="CW885" s="161"/>
      <c r="CX885" s="161"/>
      <c r="CY885" s="161"/>
      <c r="CZ885" s="161"/>
      <c r="DA885" s="161"/>
      <c r="DB885" s="161"/>
      <c r="DC885" s="161"/>
      <c r="DD885" s="161"/>
      <c r="DE885" s="161"/>
      <c r="DF885" s="161"/>
      <c r="DG885" s="161"/>
      <c r="DH885" s="161"/>
      <c r="DI885" s="161"/>
      <c r="DJ885" s="161"/>
      <c r="DK885" s="161"/>
      <c r="DL885" s="161"/>
      <c r="DM885" s="161"/>
      <c r="DN885" s="161"/>
      <c r="DO885" s="161"/>
      <c r="DP885" s="50" t="s">
        <v>172</v>
      </c>
    </row>
    <row r="886" spans="3:120" s="29" customFormat="1" ht="15" customHeight="1">
      <c r="D886" s="291"/>
      <c r="E886" s="291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  <c r="AA886" s="118"/>
      <c r="AB886" s="118"/>
      <c r="AC886" s="118"/>
      <c r="AD886" s="118"/>
      <c r="AE886" s="118"/>
      <c r="AF886" s="118"/>
      <c r="AG886" s="118"/>
      <c r="AH886" s="118"/>
      <c r="AI886" s="118"/>
      <c r="AJ886" s="118"/>
      <c r="AK886" s="118"/>
      <c r="AL886" s="118"/>
      <c r="AM886" s="118"/>
      <c r="AN886" s="118"/>
      <c r="AO886" s="118"/>
      <c r="AP886" s="118"/>
      <c r="AQ886" s="118"/>
      <c r="AR886" s="118"/>
      <c r="AS886" s="118"/>
      <c r="AT886" s="118"/>
      <c r="AU886" s="118"/>
      <c r="AV886" s="118"/>
      <c r="AW886" s="118"/>
      <c r="AX886" s="118"/>
      <c r="AY886" s="118"/>
      <c r="AZ886" s="118"/>
      <c r="BA886" s="118"/>
      <c r="BB886" s="118"/>
      <c r="BC886" s="118"/>
      <c r="BD886" s="118"/>
      <c r="BE886" s="118"/>
      <c r="BF886" s="118"/>
      <c r="BG886" s="118"/>
      <c r="BH886" s="118"/>
      <c r="BI886" s="118"/>
      <c r="BJ886" s="118"/>
      <c r="BK886" s="118"/>
      <c r="BL886" s="118"/>
      <c r="BM886" s="118"/>
      <c r="BN886" s="118"/>
      <c r="BO886" s="118"/>
      <c r="BP886" s="118"/>
      <c r="BQ886" s="118"/>
      <c r="BR886" s="118"/>
      <c r="BS886" s="118"/>
      <c r="BT886" s="118"/>
      <c r="BU886" s="118"/>
      <c r="BV886" s="118"/>
      <c r="BW886" s="118"/>
      <c r="BX886" s="118"/>
      <c r="BY886" s="118"/>
      <c r="BZ886" s="118"/>
      <c r="CA886" s="118"/>
      <c r="CB886" s="118"/>
      <c r="CC886" s="118"/>
      <c r="CD886" s="118"/>
      <c r="CE886" s="118"/>
      <c r="CF886" s="118"/>
      <c r="CG886" s="118"/>
      <c r="CH886" s="118"/>
      <c r="CI886" s="118"/>
      <c r="CJ886" s="118"/>
      <c r="CK886" s="118"/>
      <c r="CL886" s="118"/>
      <c r="CM886" s="118"/>
      <c r="CN886" s="118"/>
      <c r="CO886" s="118"/>
      <c r="CP886" s="118"/>
      <c r="CQ886" s="118"/>
      <c r="CR886" s="118"/>
      <c r="CS886" s="118"/>
      <c r="CT886" s="118"/>
      <c r="CU886" s="118"/>
      <c r="CV886" s="118"/>
      <c r="CW886" s="118"/>
      <c r="CX886" s="118"/>
      <c r="CY886" s="118"/>
      <c r="CZ886" s="118"/>
      <c r="DA886" s="118"/>
      <c r="DB886" s="118"/>
      <c r="DC886" s="118"/>
      <c r="DD886" s="118"/>
      <c r="DE886" s="118"/>
      <c r="DF886" s="118"/>
      <c r="DG886" s="118"/>
      <c r="DH886" s="118"/>
      <c r="DI886" s="118"/>
      <c r="DJ886" s="118"/>
      <c r="DK886" s="118"/>
      <c r="DL886" s="118"/>
      <c r="DM886" s="118"/>
      <c r="DN886" s="118"/>
      <c r="DO886" s="56"/>
      <c r="DP886" s="50" t="s">
        <v>172</v>
      </c>
    </row>
    <row r="887" spans="3:120" s="29" customFormat="1" ht="15" customHeight="1">
      <c r="C887" s="266" t="str">
        <f>C885</f>
        <v>Sales Commissions</v>
      </c>
      <c r="D887" s="249" t="s">
        <v>296</v>
      </c>
      <c r="E887" s="249" t="s">
        <v>303</v>
      </c>
      <c r="F887" s="265" t="s">
        <v>295</v>
      </c>
      <c r="G887" s="264" t="s">
        <v>294</v>
      </c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  <c r="AA887" s="118"/>
      <c r="AB887" s="118"/>
      <c r="AC887" s="118"/>
      <c r="AD887" s="118"/>
      <c r="AE887" s="118"/>
      <c r="AF887" s="118"/>
      <c r="AG887" s="118"/>
      <c r="AH887" s="118"/>
      <c r="AI887" s="118"/>
      <c r="AJ887" s="118"/>
      <c r="AK887" s="118"/>
      <c r="AL887" s="118"/>
      <c r="AM887" s="118"/>
      <c r="AN887" s="118"/>
      <c r="AO887" s="118"/>
      <c r="AP887" s="118"/>
      <c r="AQ887" s="118"/>
      <c r="AR887" s="118"/>
      <c r="AS887" s="118"/>
      <c r="AT887" s="118"/>
      <c r="AU887" s="118"/>
      <c r="AV887" s="118"/>
      <c r="AW887" s="118"/>
      <c r="AX887" s="118"/>
      <c r="AY887" s="118"/>
      <c r="AZ887" s="118"/>
      <c r="BA887" s="118"/>
      <c r="BB887" s="118"/>
      <c r="BC887" s="118"/>
      <c r="BD887" s="118"/>
      <c r="BE887" s="118"/>
      <c r="BF887" s="118"/>
      <c r="BG887" s="118"/>
      <c r="BH887" s="118"/>
      <c r="BI887" s="118"/>
      <c r="BJ887" s="118"/>
      <c r="BK887" s="118"/>
      <c r="BL887" s="118"/>
      <c r="BM887" s="118"/>
      <c r="BN887" s="118"/>
      <c r="BO887" s="118"/>
      <c r="BP887" s="118"/>
      <c r="BQ887" s="118"/>
      <c r="BR887" s="118"/>
      <c r="BS887" s="118"/>
      <c r="BT887" s="118"/>
      <c r="BU887" s="118"/>
      <c r="BV887" s="118"/>
      <c r="BW887" s="118"/>
      <c r="BX887" s="118"/>
      <c r="BY887" s="118"/>
      <c r="BZ887" s="118"/>
      <c r="CA887" s="118"/>
      <c r="CB887" s="118"/>
      <c r="CC887" s="118"/>
      <c r="CD887" s="118"/>
      <c r="CE887" s="118"/>
      <c r="CF887" s="118"/>
      <c r="CG887" s="118"/>
      <c r="CH887" s="118"/>
      <c r="CI887" s="118"/>
      <c r="CJ887" s="118"/>
      <c r="CK887" s="118"/>
      <c r="CL887" s="118"/>
      <c r="CM887" s="118"/>
      <c r="CN887" s="118"/>
      <c r="CO887" s="118"/>
      <c r="CP887" s="118"/>
      <c r="CQ887" s="118"/>
      <c r="CR887" s="118"/>
      <c r="CS887" s="118"/>
      <c r="CT887" s="118"/>
      <c r="CU887" s="118"/>
      <c r="CV887" s="118"/>
      <c r="CW887" s="118"/>
      <c r="CX887" s="118"/>
      <c r="CY887" s="118"/>
      <c r="CZ887" s="118"/>
      <c r="DA887" s="118"/>
      <c r="DB887" s="118"/>
      <c r="DC887" s="118"/>
      <c r="DD887" s="118"/>
      <c r="DE887" s="118"/>
      <c r="DF887" s="118"/>
      <c r="DG887" s="118"/>
      <c r="DH887" s="118"/>
      <c r="DI887" s="118"/>
      <c r="DJ887" s="118"/>
      <c r="DK887" s="118"/>
      <c r="DL887" s="118"/>
      <c r="DM887" s="118"/>
      <c r="DN887" s="118"/>
      <c r="DO887" s="56"/>
      <c r="DP887" s="50" t="s">
        <v>172</v>
      </c>
    </row>
    <row r="888" spans="3:120" s="29" customFormat="1" ht="15" customHeight="1">
      <c r="C888" s="158" t="str">
        <f>C887</f>
        <v>Sales Commissions</v>
      </c>
      <c r="D888" s="118">
        <f>IF(C$76="","",IF(E888="",G888+F888,E888))</f>
        <v>6000000</v>
      </c>
      <c r="E888" s="80"/>
      <c r="F888" s="93">
        <v>6000000</v>
      </c>
      <c r="G888" s="93">
        <v>0</v>
      </c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  <c r="AA888" s="118"/>
      <c r="AB888" s="118"/>
      <c r="AC888" s="118"/>
      <c r="AD888" s="118"/>
      <c r="AE888" s="118"/>
      <c r="AF888" s="118"/>
      <c r="AG888" s="118"/>
      <c r="AH888" s="118"/>
      <c r="AI888" s="118"/>
      <c r="AJ888" s="118"/>
      <c r="AK888" s="118"/>
      <c r="AL888" s="118"/>
      <c r="AM888" s="118"/>
      <c r="AN888" s="118"/>
      <c r="AO888" s="118"/>
      <c r="AP888" s="118"/>
      <c r="AQ888" s="118"/>
      <c r="AR888" s="118"/>
      <c r="AS888" s="118"/>
      <c r="AT888" s="118"/>
      <c r="AU888" s="118"/>
      <c r="AV888" s="118"/>
      <c r="AW888" s="118"/>
      <c r="AX888" s="118"/>
      <c r="AY888" s="118"/>
      <c r="AZ888" s="118"/>
      <c r="BA888" s="118"/>
      <c r="BB888" s="118"/>
      <c r="BC888" s="118"/>
      <c r="BD888" s="118"/>
      <c r="BE888" s="118"/>
      <c r="BF888" s="118"/>
      <c r="BG888" s="118"/>
      <c r="BH888" s="118"/>
      <c r="BI888" s="118"/>
      <c r="BJ888" s="118"/>
      <c r="BK888" s="118"/>
      <c r="BL888" s="118"/>
      <c r="BM888" s="118"/>
      <c r="BN888" s="118"/>
      <c r="BO888" s="118"/>
      <c r="BP888" s="118"/>
      <c r="BQ888" s="118"/>
      <c r="BR888" s="118"/>
      <c r="BS888" s="118"/>
      <c r="BT888" s="118"/>
      <c r="BU888" s="118"/>
      <c r="BV888" s="118"/>
      <c r="BW888" s="118"/>
      <c r="BX888" s="118"/>
      <c r="BY888" s="118"/>
      <c r="BZ888" s="118"/>
      <c r="CA888" s="118"/>
      <c r="CB888" s="118"/>
      <c r="CC888" s="118"/>
      <c r="CD888" s="118"/>
      <c r="CE888" s="118"/>
      <c r="CF888" s="118"/>
      <c r="CG888" s="118"/>
      <c r="CH888" s="118"/>
      <c r="CI888" s="118"/>
      <c r="CJ888" s="118"/>
      <c r="CK888" s="118"/>
      <c r="CL888" s="118"/>
      <c r="CM888" s="118"/>
      <c r="CN888" s="118"/>
      <c r="CO888" s="118"/>
      <c r="CP888" s="118"/>
      <c r="CQ888" s="118"/>
      <c r="CR888" s="118"/>
      <c r="CS888" s="118"/>
      <c r="CT888" s="118"/>
      <c r="CU888" s="118"/>
      <c r="CV888" s="118"/>
      <c r="CW888" s="118"/>
      <c r="CX888" s="118"/>
      <c r="CY888" s="118"/>
      <c r="CZ888" s="118"/>
      <c r="DA888" s="118"/>
      <c r="DB888" s="118"/>
      <c r="DC888" s="118"/>
      <c r="DD888" s="118"/>
      <c r="DE888" s="118"/>
      <c r="DF888" s="118"/>
      <c r="DG888" s="118"/>
      <c r="DH888" s="118"/>
      <c r="DI888" s="118"/>
      <c r="DJ888" s="118"/>
      <c r="DK888" s="118"/>
      <c r="DL888" s="118"/>
      <c r="DM888" s="118"/>
      <c r="DN888" s="118"/>
      <c r="DO888" s="56"/>
      <c r="DP888" s="50" t="s">
        <v>172</v>
      </c>
    </row>
    <row r="889" spans="3:120" s="29" customFormat="1" ht="15" customHeight="1">
      <c r="C889" s="34" t="str">
        <f>"Initial " &amp;C885&amp; " Input"</f>
        <v>Initial Sales Commissions Input</v>
      </c>
      <c r="D889" s="118">
        <f>IF(C$76="","",IF(E889="",G889+F889,E889))</f>
        <v>150000</v>
      </c>
      <c r="E889" s="80"/>
      <c r="F889" s="93">
        <v>150000</v>
      </c>
      <c r="G889" s="93">
        <v>0</v>
      </c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  <c r="AA889" s="118"/>
      <c r="AB889" s="118"/>
      <c r="AC889" s="118"/>
      <c r="AD889" s="118"/>
      <c r="AE889" s="118"/>
      <c r="AF889" s="118"/>
      <c r="AG889" s="118"/>
      <c r="AH889" s="118"/>
      <c r="AI889" s="118"/>
      <c r="AJ889" s="118"/>
      <c r="AK889" s="118"/>
      <c r="AL889" s="118"/>
      <c r="AM889" s="118"/>
      <c r="AN889" s="118"/>
      <c r="AO889" s="118"/>
      <c r="AP889" s="118"/>
      <c r="AQ889" s="118"/>
      <c r="AR889" s="118"/>
      <c r="AS889" s="118"/>
      <c r="AT889" s="118"/>
      <c r="AU889" s="118"/>
      <c r="AV889" s="118"/>
      <c r="AW889" s="118"/>
      <c r="AX889" s="118"/>
      <c r="AY889" s="118"/>
      <c r="AZ889" s="118"/>
      <c r="BA889" s="118"/>
      <c r="BB889" s="118"/>
      <c r="BC889" s="118"/>
      <c r="BD889" s="118"/>
      <c r="BE889" s="118"/>
      <c r="BF889" s="118"/>
      <c r="BG889" s="118"/>
      <c r="BH889" s="118"/>
      <c r="BI889" s="118"/>
      <c r="BJ889" s="118"/>
      <c r="BK889" s="118"/>
      <c r="BL889" s="118"/>
      <c r="BM889" s="118"/>
      <c r="BN889" s="118"/>
      <c r="BO889" s="118"/>
      <c r="BP889" s="118"/>
      <c r="BQ889" s="118"/>
      <c r="BR889" s="118"/>
      <c r="BS889" s="118"/>
      <c r="BT889" s="118"/>
      <c r="BU889" s="118"/>
      <c r="BV889" s="118"/>
      <c r="BW889" s="118"/>
      <c r="BX889" s="118"/>
      <c r="BY889" s="118"/>
      <c r="BZ889" s="118"/>
      <c r="CA889" s="118"/>
      <c r="CB889" s="118"/>
      <c r="CC889" s="118"/>
      <c r="CD889" s="118"/>
      <c r="CE889" s="118"/>
      <c r="CF889" s="118"/>
      <c r="CG889" s="118"/>
      <c r="CH889" s="118"/>
      <c r="CI889" s="118"/>
      <c r="CJ889" s="118"/>
      <c r="CK889" s="118"/>
      <c r="CL889" s="118"/>
      <c r="CM889" s="118"/>
      <c r="CN889" s="118"/>
      <c r="CO889" s="118"/>
      <c r="CP889" s="118"/>
      <c r="CQ889" s="118"/>
      <c r="CR889" s="118"/>
      <c r="CS889" s="118"/>
      <c r="CT889" s="118"/>
      <c r="CU889" s="118"/>
      <c r="CV889" s="118"/>
      <c r="CW889" s="118"/>
      <c r="CX889" s="118"/>
      <c r="CY889" s="118"/>
      <c r="CZ889" s="118"/>
      <c r="DA889" s="118"/>
      <c r="DB889" s="118"/>
      <c r="DC889" s="118"/>
      <c r="DD889" s="118"/>
      <c r="DE889" s="118"/>
      <c r="DF889" s="118"/>
      <c r="DG889" s="118"/>
      <c r="DH889" s="118"/>
      <c r="DI889" s="118"/>
      <c r="DJ889" s="118"/>
      <c r="DK889" s="118"/>
      <c r="DL889" s="118"/>
      <c r="DM889" s="118"/>
      <c r="DN889" s="118"/>
      <c r="DO889" s="56"/>
      <c r="DP889" s="50" t="s">
        <v>172</v>
      </c>
    </row>
    <row r="890" spans="3:120" s="29" customFormat="1" ht="15" customHeight="1">
      <c r="C890" s="34" t="s">
        <v>358</v>
      </c>
      <c r="D890" s="314">
        <f>Model!$O$1921</f>
        <v>1</v>
      </c>
      <c r="E890" s="80"/>
      <c r="F890" s="314">
        <f>Model!$O$1921</f>
        <v>1</v>
      </c>
      <c r="G890" s="314">
        <f>Model!$O$1921</f>
        <v>1</v>
      </c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  <c r="AA890" s="118"/>
      <c r="AB890" s="118"/>
      <c r="AC890" s="118"/>
      <c r="AD890" s="118"/>
      <c r="AE890" s="118"/>
      <c r="AF890" s="118"/>
      <c r="AG890" s="118"/>
      <c r="AH890" s="118"/>
      <c r="AI890" s="118"/>
      <c r="AJ890" s="118"/>
      <c r="AK890" s="118"/>
      <c r="AL890" s="118"/>
      <c r="AM890" s="118"/>
      <c r="AN890" s="118"/>
      <c r="AO890" s="118"/>
      <c r="AP890" s="118"/>
      <c r="AQ890" s="118"/>
      <c r="AR890" s="118"/>
      <c r="AS890" s="118"/>
      <c r="AT890" s="118"/>
      <c r="AU890" s="118"/>
      <c r="AV890" s="118"/>
      <c r="AW890" s="118"/>
      <c r="AX890" s="118"/>
      <c r="AY890" s="118"/>
      <c r="AZ890" s="118"/>
      <c r="BA890" s="118"/>
      <c r="BB890" s="118"/>
      <c r="BC890" s="118"/>
      <c r="BD890" s="118"/>
      <c r="BE890" s="118"/>
      <c r="BF890" s="118"/>
      <c r="BG890" s="118"/>
      <c r="BH890" s="118"/>
      <c r="BI890" s="118"/>
      <c r="BJ890" s="118"/>
      <c r="BK890" s="118"/>
      <c r="BL890" s="118"/>
      <c r="BM890" s="118"/>
      <c r="BN890" s="118"/>
      <c r="BO890" s="118"/>
      <c r="BP890" s="118"/>
      <c r="BQ890" s="118"/>
      <c r="BR890" s="118"/>
      <c r="BS890" s="118"/>
      <c r="BT890" s="118"/>
      <c r="BU890" s="118"/>
      <c r="BV890" s="118"/>
      <c r="BW890" s="118"/>
      <c r="BX890" s="118"/>
      <c r="BY890" s="118"/>
      <c r="BZ890" s="118"/>
      <c r="CA890" s="118"/>
      <c r="CB890" s="118"/>
      <c r="CC890" s="118"/>
      <c r="CD890" s="118"/>
      <c r="CE890" s="118"/>
      <c r="CF890" s="118"/>
      <c r="CG890" s="118"/>
      <c r="CH890" s="118"/>
      <c r="CI890" s="118"/>
      <c r="CJ890" s="118"/>
      <c r="CK890" s="118"/>
      <c r="CL890" s="118"/>
      <c r="CM890" s="118"/>
      <c r="CN890" s="118"/>
      <c r="CO890" s="118"/>
      <c r="CP890" s="118"/>
      <c r="CQ890" s="118"/>
      <c r="CR890" s="118"/>
      <c r="CS890" s="118"/>
      <c r="CT890" s="118"/>
      <c r="CU890" s="118"/>
      <c r="CV890" s="118"/>
      <c r="CW890" s="118"/>
      <c r="CX890" s="118"/>
      <c r="CY890" s="118"/>
      <c r="CZ890" s="118"/>
      <c r="DA890" s="118"/>
      <c r="DB890" s="118"/>
      <c r="DC890" s="118"/>
      <c r="DD890" s="118"/>
      <c r="DE890" s="118"/>
      <c r="DF890" s="118"/>
      <c r="DG890" s="118"/>
      <c r="DH890" s="118"/>
      <c r="DI890" s="118"/>
      <c r="DJ890" s="118"/>
      <c r="DK890" s="118"/>
      <c r="DL890" s="118"/>
      <c r="DM890" s="118"/>
      <c r="DN890" s="118"/>
      <c r="DO890" s="56"/>
      <c r="DP890" s="50" t="s">
        <v>172</v>
      </c>
    </row>
    <row r="891" spans="3:120" s="29" customFormat="1" ht="15" customHeight="1">
      <c r="C891" s="34" t="s">
        <v>311</v>
      </c>
      <c r="D891" s="118">
        <f>D888-D889</f>
        <v>5850000</v>
      </c>
      <c r="E891" s="118"/>
      <c r="F891" s="118">
        <f>(F888-F889)</f>
        <v>5850000</v>
      </c>
      <c r="G891" s="118">
        <f>(G888-G889)*G890</f>
        <v>0</v>
      </c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  <c r="AA891" s="118"/>
      <c r="AB891" s="118"/>
      <c r="AC891" s="118"/>
      <c r="AD891" s="118"/>
      <c r="AE891" s="118"/>
      <c r="AF891" s="118"/>
      <c r="AG891" s="118"/>
      <c r="AH891" s="118"/>
      <c r="AI891" s="118"/>
      <c r="AJ891" s="118"/>
      <c r="AK891" s="118"/>
      <c r="AL891" s="118"/>
      <c r="AM891" s="118"/>
      <c r="AN891" s="118"/>
      <c r="AO891" s="118"/>
      <c r="AP891" s="118"/>
      <c r="AQ891" s="118"/>
      <c r="AR891" s="118"/>
      <c r="AS891" s="118"/>
      <c r="AT891" s="118"/>
      <c r="AU891" s="118"/>
      <c r="AV891" s="118"/>
      <c r="AW891" s="118"/>
      <c r="AX891" s="118"/>
      <c r="AY891" s="118"/>
      <c r="AZ891" s="118"/>
      <c r="BA891" s="118"/>
      <c r="BB891" s="118"/>
      <c r="BC891" s="118"/>
      <c r="BD891" s="118"/>
      <c r="BE891" s="118"/>
      <c r="BF891" s="118"/>
      <c r="BG891" s="118"/>
      <c r="BH891" s="118"/>
      <c r="BI891" s="118"/>
      <c r="BJ891" s="118"/>
      <c r="BK891" s="118"/>
      <c r="BL891" s="118"/>
      <c r="BM891" s="118"/>
      <c r="BN891" s="118"/>
      <c r="BO891" s="118"/>
      <c r="BP891" s="118"/>
      <c r="BQ891" s="118"/>
      <c r="BR891" s="118"/>
      <c r="BS891" s="118"/>
      <c r="BT891" s="118"/>
      <c r="BU891" s="118"/>
      <c r="BV891" s="118"/>
      <c r="BW891" s="118"/>
      <c r="BX891" s="118"/>
      <c r="BY891" s="118"/>
      <c r="BZ891" s="118"/>
      <c r="CA891" s="118"/>
      <c r="CB891" s="118"/>
      <c r="CC891" s="118"/>
      <c r="CD891" s="118"/>
      <c r="CE891" s="118"/>
      <c r="CF891" s="118"/>
      <c r="CG891" s="118"/>
      <c r="CH891" s="118"/>
      <c r="CI891" s="118"/>
      <c r="CJ891" s="118"/>
      <c r="CK891" s="118"/>
      <c r="CL891" s="118"/>
      <c r="CM891" s="118"/>
      <c r="CN891" s="118"/>
      <c r="CO891" s="118"/>
      <c r="CP891" s="118"/>
      <c r="CQ891" s="118"/>
      <c r="CR891" s="118"/>
      <c r="CS891" s="118"/>
      <c r="CT891" s="118"/>
      <c r="CU891" s="118"/>
      <c r="CV891" s="118"/>
      <c r="CW891" s="118"/>
      <c r="CX891" s="118"/>
      <c r="CY891" s="118"/>
      <c r="CZ891" s="118"/>
      <c r="DA891" s="118"/>
      <c r="DB891" s="118"/>
      <c r="DC891" s="118"/>
      <c r="DD891" s="118"/>
      <c r="DE891" s="118"/>
      <c r="DF891" s="118"/>
      <c r="DG891" s="118"/>
      <c r="DH891" s="118"/>
      <c r="DI891" s="118"/>
      <c r="DJ891" s="118"/>
      <c r="DK891" s="118"/>
      <c r="DL891" s="118"/>
      <c r="DM891" s="118"/>
      <c r="DN891" s="118"/>
      <c r="DO891" s="56"/>
      <c r="DP891" s="50" t="s">
        <v>172</v>
      </c>
    </row>
    <row r="892" spans="3:120" s="29" customFormat="1" ht="15" customHeight="1">
      <c r="C892" s="34"/>
      <c r="D892" s="118"/>
      <c r="E892" s="80"/>
      <c r="F892" s="290"/>
      <c r="G892" s="290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  <c r="AA892" s="118"/>
      <c r="AB892" s="118"/>
      <c r="AC892" s="118"/>
      <c r="AD892" s="118"/>
      <c r="AE892" s="118"/>
      <c r="AF892" s="118"/>
      <c r="AG892" s="118"/>
      <c r="AH892" s="118"/>
      <c r="AI892" s="118"/>
      <c r="AJ892" s="118"/>
      <c r="AK892" s="118"/>
      <c r="AL892" s="118"/>
      <c r="AM892" s="118"/>
      <c r="AN892" s="118"/>
      <c r="AO892" s="118"/>
      <c r="AP892" s="118"/>
      <c r="AQ892" s="118"/>
      <c r="AR892" s="118"/>
      <c r="AS892" s="118"/>
      <c r="AT892" s="118"/>
      <c r="AU892" s="118"/>
      <c r="AV892" s="118"/>
      <c r="AW892" s="118"/>
      <c r="AX892" s="118"/>
      <c r="AY892" s="118"/>
      <c r="AZ892" s="118"/>
      <c r="BA892" s="118"/>
      <c r="BB892" s="118"/>
      <c r="BC892" s="118"/>
      <c r="BD892" s="118"/>
      <c r="BE892" s="118"/>
      <c r="BF892" s="118"/>
      <c r="BG892" s="118"/>
      <c r="BH892" s="118"/>
      <c r="BI892" s="118"/>
      <c r="BJ892" s="118"/>
      <c r="BK892" s="118"/>
      <c r="BL892" s="118"/>
      <c r="BM892" s="118"/>
      <c r="BN892" s="118"/>
      <c r="BO892" s="118"/>
      <c r="BP892" s="118"/>
      <c r="BQ892" s="118"/>
      <c r="BR892" s="118"/>
      <c r="BS892" s="118"/>
      <c r="BT892" s="118"/>
      <c r="BU892" s="118"/>
      <c r="BV892" s="118"/>
      <c r="BW892" s="118"/>
      <c r="BX892" s="118"/>
      <c r="BY892" s="118"/>
      <c r="BZ892" s="118"/>
      <c r="CA892" s="118"/>
      <c r="CB892" s="118"/>
      <c r="CC892" s="118"/>
      <c r="CD892" s="118"/>
      <c r="CE892" s="118"/>
      <c r="CF892" s="118"/>
      <c r="CG892" s="118"/>
      <c r="CH892" s="118"/>
      <c r="CI892" s="118"/>
      <c r="CJ892" s="118"/>
      <c r="CK892" s="118"/>
      <c r="CL892" s="118"/>
      <c r="CM892" s="118"/>
      <c r="CN892" s="118"/>
      <c r="CO892" s="118"/>
      <c r="CP892" s="118"/>
      <c r="CQ892" s="118"/>
      <c r="CR892" s="118"/>
      <c r="CS892" s="118"/>
      <c r="CT892" s="118"/>
      <c r="CU892" s="118"/>
      <c r="CV892" s="118"/>
      <c r="CW892" s="118"/>
      <c r="CX892" s="118"/>
      <c r="CY892" s="118"/>
      <c r="CZ892" s="118"/>
      <c r="DA892" s="118"/>
      <c r="DB892" s="118"/>
      <c r="DC892" s="118"/>
      <c r="DD892" s="118"/>
      <c r="DE892" s="118"/>
      <c r="DF892" s="118"/>
      <c r="DG892" s="118"/>
      <c r="DH892" s="118"/>
      <c r="DI892" s="118"/>
      <c r="DJ892" s="118"/>
      <c r="DK892" s="118"/>
      <c r="DL892" s="118"/>
      <c r="DM892" s="118"/>
      <c r="DN892" s="118"/>
      <c r="DO892" s="56"/>
      <c r="DP892" s="50" t="s">
        <v>172</v>
      </c>
    </row>
    <row r="893" spans="3:120" s="29" customFormat="1" ht="15" customHeight="1">
      <c r="C893" s="34" t="str">
        <f>C887&amp;" Start Period"</f>
        <v>Sales Commissions Start Period</v>
      </c>
      <c r="D893" s="282">
        <f>MIN(F893:G893)</f>
        <v>12</v>
      </c>
      <c r="F893" s="282">
        <v>12</v>
      </c>
      <c r="G893" s="282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  <c r="AA893" s="118"/>
      <c r="AB893" s="118"/>
      <c r="AC893" s="118"/>
      <c r="AD893" s="118"/>
      <c r="AE893" s="118"/>
      <c r="AF893" s="118"/>
      <c r="AG893" s="118"/>
      <c r="AH893" s="118"/>
      <c r="AI893" s="118"/>
      <c r="AJ893" s="118"/>
      <c r="AK893" s="118"/>
      <c r="AL893" s="118"/>
      <c r="AM893" s="118"/>
      <c r="AN893" s="118"/>
      <c r="AO893" s="118"/>
      <c r="AP893" s="118"/>
      <c r="AQ893" s="118"/>
      <c r="AR893" s="118"/>
      <c r="AS893" s="118"/>
      <c r="AT893" s="118"/>
      <c r="AU893" s="118"/>
      <c r="AV893" s="118"/>
      <c r="AW893" s="118"/>
      <c r="AX893" s="118"/>
      <c r="AY893" s="118"/>
      <c r="AZ893" s="118"/>
      <c r="BA893" s="118"/>
      <c r="BB893" s="118"/>
      <c r="BC893" s="118"/>
      <c r="BD893" s="118"/>
      <c r="BE893" s="118"/>
      <c r="BF893" s="118"/>
      <c r="BG893" s="118"/>
      <c r="BH893" s="118"/>
      <c r="BI893" s="118"/>
      <c r="BJ893" s="118"/>
      <c r="BK893" s="118"/>
      <c r="BL893" s="118"/>
      <c r="BM893" s="118"/>
      <c r="BN893" s="118"/>
      <c r="BO893" s="118"/>
      <c r="BP893" s="118"/>
      <c r="BQ893" s="118"/>
      <c r="BR893" s="118"/>
      <c r="BS893" s="118"/>
      <c r="BT893" s="118"/>
      <c r="BU893" s="118"/>
      <c r="BV893" s="118"/>
      <c r="BW893" s="118"/>
      <c r="BX893" s="118"/>
      <c r="BY893" s="118"/>
      <c r="BZ893" s="118"/>
      <c r="CA893" s="118"/>
      <c r="CB893" s="118"/>
      <c r="CC893" s="118"/>
      <c r="CD893" s="118"/>
      <c r="CE893" s="118"/>
      <c r="CF893" s="118"/>
      <c r="CG893" s="118"/>
      <c r="CH893" s="118"/>
      <c r="CI893" s="118"/>
      <c r="CJ893" s="118"/>
      <c r="CK893" s="118"/>
      <c r="CL893" s="118"/>
      <c r="CM893" s="118"/>
      <c r="CN893" s="118"/>
      <c r="CO893" s="118"/>
      <c r="CP893" s="118"/>
      <c r="CQ893" s="118"/>
      <c r="CR893" s="118"/>
      <c r="CS893" s="118"/>
      <c r="CT893" s="118"/>
      <c r="CU893" s="118"/>
      <c r="CV893" s="118"/>
      <c r="CW893" s="118"/>
      <c r="CX893" s="118"/>
      <c r="CY893" s="118"/>
      <c r="CZ893" s="118"/>
      <c r="DA893" s="118"/>
      <c r="DB893" s="118"/>
      <c r="DC893" s="118"/>
      <c r="DD893" s="118"/>
      <c r="DE893" s="118"/>
      <c r="DF893" s="118"/>
      <c r="DG893" s="118"/>
      <c r="DH893" s="118"/>
      <c r="DI893" s="118"/>
      <c r="DJ893" s="118"/>
      <c r="DK893" s="118"/>
      <c r="DL893" s="118"/>
      <c r="DM893" s="118"/>
      <c r="DN893" s="118"/>
      <c r="DO893" s="56"/>
      <c r="DP893" s="50" t="s">
        <v>172</v>
      </c>
    </row>
    <row r="894" spans="3:120" s="29" customFormat="1" ht="15" customHeight="1">
      <c r="C894" s="207" t="s">
        <v>13</v>
      </c>
      <c r="D894" s="206">
        <f>IF(D893="","",INDEX($F$16:$DP$17,1,MATCH(D893,$F$17:$DP$17,1)))</f>
        <v>42460</v>
      </c>
      <c r="F894" s="206">
        <f>IF(F893="","",INDEX($F$16:$DP$17,1,MATCH(F893,$F$17:$DP$17,1)))</f>
        <v>42460</v>
      </c>
      <c r="G894" s="206" t="str">
        <f>IF(G893="","",INDEX($F$16:$DP$17,1,MATCH(G893,$F$17:$DP$17,1)))</f>
        <v/>
      </c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  <c r="AA894" s="118"/>
      <c r="AB894" s="118"/>
      <c r="AC894" s="118"/>
      <c r="AD894" s="118"/>
      <c r="AE894" s="118"/>
      <c r="AF894" s="118"/>
      <c r="AG894" s="118"/>
      <c r="AH894" s="118"/>
      <c r="AI894" s="118"/>
      <c r="AJ894" s="118"/>
      <c r="AK894" s="118"/>
      <c r="AL894" s="118"/>
      <c r="AM894" s="118"/>
      <c r="AN894" s="118"/>
      <c r="AO894" s="118"/>
      <c r="AP894" s="118"/>
      <c r="AQ894" s="118"/>
      <c r="AR894" s="118"/>
      <c r="AS894" s="118"/>
      <c r="AT894" s="118"/>
      <c r="AU894" s="118"/>
      <c r="AV894" s="118"/>
      <c r="AW894" s="118"/>
      <c r="AX894" s="118"/>
      <c r="AY894" s="118"/>
      <c r="AZ894" s="118"/>
      <c r="BA894" s="118"/>
      <c r="BB894" s="118"/>
      <c r="BC894" s="118"/>
      <c r="BD894" s="118"/>
      <c r="BE894" s="118"/>
      <c r="BF894" s="118"/>
      <c r="BG894" s="118"/>
      <c r="BH894" s="118"/>
      <c r="BI894" s="118"/>
      <c r="BJ894" s="118"/>
      <c r="BK894" s="118"/>
      <c r="BL894" s="118"/>
      <c r="BM894" s="118"/>
      <c r="BN894" s="118"/>
      <c r="BO894" s="118"/>
      <c r="BP894" s="118"/>
      <c r="BQ894" s="118"/>
      <c r="BR894" s="118"/>
      <c r="BS894" s="118"/>
      <c r="BT894" s="118"/>
      <c r="BU894" s="118"/>
      <c r="BV894" s="118"/>
      <c r="BW894" s="118"/>
      <c r="BX894" s="118"/>
      <c r="BY894" s="118"/>
      <c r="BZ894" s="118"/>
      <c r="CA894" s="118"/>
      <c r="CB894" s="118"/>
      <c r="CC894" s="118"/>
      <c r="CD894" s="118"/>
      <c r="CE894" s="118"/>
      <c r="CF894" s="118"/>
      <c r="CG894" s="118"/>
      <c r="CH894" s="118"/>
      <c r="CI894" s="118"/>
      <c r="CJ894" s="118"/>
      <c r="CK894" s="118"/>
      <c r="CL894" s="118"/>
      <c r="CM894" s="118"/>
      <c r="CN894" s="118"/>
      <c r="CO894" s="118"/>
      <c r="CP894" s="118"/>
      <c r="CQ894" s="118"/>
      <c r="CR894" s="118"/>
      <c r="CS894" s="118"/>
      <c r="CT894" s="118"/>
      <c r="CU894" s="118"/>
      <c r="CV894" s="118"/>
      <c r="CW894" s="118"/>
      <c r="CX894" s="118"/>
      <c r="CY894" s="118"/>
      <c r="CZ894" s="118"/>
      <c r="DA894" s="118"/>
      <c r="DB894" s="118"/>
      <c r="DC894" s="118"/>
      <c r="DD894" s="118"/>
      <c r="DE894" s="118"/>
      <c r="DF894" s="118"/>
      <c r="DG894" s="118"/>
      <c r="DH894" s="118"/>
      <c r="DI894" s="118"/>
      <c r="DJ894" s="118"/>
      <c r="DK894" s="118"/>
      <c r="DL894" s="118"/>
      <c r="DM894" s="118"/>
      <c r="DN894" s="118"/>
      <c r="DO894" s="56"/>
      <c r="DP894" s="50" t="s">
        <v>172</v>
      </c>
    </row>
    <row r="895" spans="3:120" s="29" customFormat="1" ht="15" customHeight="1">
      <c r="C895" s="34" t="str">
        <f>C887&amp;" End Period"</f>
        <v>Sales Commissions End Period</v>
      </c>
      <c r="D895" s="282">
        <f>MAX(F895:G895)</f>
        <v>23</v>
      </c>
      <c r="F895" s="282">
        <v>23</v>
      </c>
      <c r="G895" s="282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  <c r="AA895" s="118"/>
      <c r="AB895" s="118"/>
      <c r="AC895" s="118"/>
      <c r="AD895" s="118"/>
      <c r="AE895" s="118"/>
      <c r="AF895" s="118"/>
      <c r="AG895" s="118"/>
      <c r="AH895" s="118"/>
      <c r="AI895" s="118"/>
      <c r="AJ895" s="118"/>
      <c r="AK895" s="118"/>
      <c r="AL895" s="118"/>
      <c r="AM895" s="118"/>
      <c r="AN895" s="118"/>
      <c r="AO895" s="118"/>
      <c r="AP895" s="118"/>
      <c r="AQ895" s="118"/>
      <c r="AR895" s="118"/>
      <c r="AS895" s="118"/>
      <c r="AT895" s="118"/>
      <c r="AU895" s="118"/>
      <c r="AV895" s="118"/>
      <c r="AW895" s="118"/>
      <c r="AX895" s="118"/>
      <c r="AY895" s="118"/>
      <c r="AZ895" s="118"/>
      <c r="BA895" s="118"/>
      <c r="BB895" s="118"/>
      <c r="BC895" s="118"/>
      <c r="BD895" s="118"/>
      <c r="BE895" s="118"/>
      <c r="BF895" s="118"/>
      <c r="BG895" s="118"/>
      <c r="BH895" s="118"/>
      <c r="BI895" s="118"/>
      <c r="BJ895" s="118"/>
      <c r="BK895" s="118"/>
      <c r="BL895" s="118"/>
      <c r="BM895" s="118"/>
      <c r="BN895" s="118"/>
      <c r="BO895" s="118"/>
      <c r="BP895" s="118"/>
      <c r="BQ895" s="118"/>
      <c r="BR895" s="118"/>
      <c r="BS895" s="118"/>
      <c r="BT895" s="118"/>
      <c r="BU895" s="118"/>
      <c r="BV895" s="118"/>
      <c r="BW895" s="118"/>
      <c r="BX895" s="118"/>
      <c r="BY895" s="118"/>
      <c r="BZ895" s="118"/>
      <c r="CA895" s="118"/>
      <c r="CB895" s="118"/>
      <c r="CC895" s="118"/>
      <c r="CD895" s="118"/>
      <c r="CE895" s="118"/>
      <c r="CF895" s="118"/>
      <c r="CG895" s="118"/>
      <c r="CH895" s="118"/>
      <c r="CI895" s="118"/>
      <c r="CJ895" s="118"/>
      <c r="CK895" s="118"/>
      <c r="CL895" s="118"/>
      <c r="CM895" s="118"/>
      <c r="CN895" s="118"/>
      <c r="CO895" s="118"/>
      <c r="CP895" s="118"/>
      <c r="CQ895" s="118"/>
      <c r="CR895" s="118"/>
      <c r="CS895" s="118"/>
      <c r="CT895" s="118"/>
      <c r="CU895" s="118"/>
      <c r="CV895" s="118"/>
      <c r="CW895" s="118"/>
      <c r="CX895" s="118"/>
      <c r="CY895" s="118"/>
      <c r="CZ895" s="118"/>
      <c r="DA895" s="118"/>
      <c r="DB895" s="118"/>
      <c r="DC895" s="118"/>
      <c r="DD895" s="118"/>
      <c r="DE895" s="118"/>
      <c r="DF895" s="118"/>
      <c r="DG895" s="118"/>
      <c r="DH895" s="118"/>
      <c r="DI895" s="118"/>
      <c r="DJ895" s="118"/>
      <c r="DK895" s="118"/>
      <c r="DL895" s="118"/>
      <c r="DM895" s="118"/>
      <c r="DN895" s="118"/>
      <c r="DO895" s="56"/>
      <c r="DP895" s="50" t="s">
        <v>172</v>
      </c>
    </row>
    <row r="896" spans="3:120" s="29" customFormat="1" ht="15" customHeight="1">
      <c r="C896" s="207" t="s">
        <v>13</v>
      </c>
      <c r="D896" s="206">
        <f>IF(D895="","",INDEX($F$16:$DP$17,1,MATCH(D895,$F$17:$DP$17,1)))</f>
        <v>42794</v>
      </c>
      <c r="F896" s="206">
        <f>IF(F895="","",INDEX($F$16:$DP$17,1,MATCH(F895,$F$17:$DP$17,1)))</f>
        <v>42794</v>
      </c>
      <c r="G896" s="206" t="str">
        <f>IF(G895="","",INDEX($F$16:$DP$17,1,MATCH(G895,$F$17:$DP$17,1)))</f>
        <v/>
      </c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  <c r="AA896" s="118"/>
      <c r="AB896" s="118"/>
      <c r="AC896" s="118"/>
      <c r="AD896" s="118"/>
      <c r="AE896" s="118"/>
      <c r="AF896" s="118"/>
      <c r="AG896" s="118"/>
      <c r="AH896" s="118"/>
      <c r="AI896" s="118"/>
      <c r="AJ896" s="118"/>
      <c r="AK896" s="118"/>
      <c r="AL896" s="118"/>
      <c r="AM896" s="118"/>
      <c r="AN896" s="118"/>
      <c r="AO896" s="118"/>
      <c r="AP896" s="118"/>
      <c r="AQ896" s="118"/>
      <c r="AR896" s="118"/>
      <c r="AS896" s="118"/>
      <c r="AT896" s="118"/>
      <c r="AU896" s="118"/>
      <c r="AV896" s="118"/>
      <c r="AW896" s="118"/>
      <c r="AX896" s="118"/>
      <c r="AY896" s="118"/>
      <c r="AZ896" s="118"/>
      <c r="BA896" s="118"/>
      <c r="BB896" s="118"/>
      <c r="BC896" s="118"/>
      <c r="BD896" s="118"/>
      <c r="BE896" s="118"/>
      <c r="BF896" s="118"/>
      <c r="BG896" s="118"/>
      <c r="BH896" s="118"/>
      <c r="BI896" s="118"/>
      <c r="BJ896" s="118"/>
      <c r="BK896" s="118"/>
      <c r="BL896" s="118"/>
      <c r="BM896" s="118"/>
      <c r="BN896" s="118"/>
      <c r="BO896" s="118"/>
      <c r="BP896" s="118"/>
      <c r="BQ896" s="118"/>
      <c r="BR896" s="118"/>
      <c r="BS896" s="118"/>
      <c r="BT896" s="118"/>
      <c r="BU896" s="118"/>
      <c r="BV896" s="118"/>
      <c r="BW896" s="118"/>
      <c r="BX896" s="118"/>
      <c r="BY896" s="118"/>
      <c r="BZ896" s="118"/>
      <c r="CA896" s="118"/>
      <c r="CB896" s="118"/>
      <c r="CC896" s="118"/>
      <c r="CD896" s="118"/>
      <c r="CE896" s="118"/>
      <c r="CF896" s="118"/>
      <c r="CG896" s="118"/>
      <c r="CH896" s="118"/>
      <c r="CI896" s="118"/>
      <c r="CJ896" s="118"/>
      <c r="CK896" s="118"/>
      <c r="CL896" s="118"/>
      <c r="CM896" s="118"/>
      <c r="CN896" s="118"/>
      <c r="CO896" s="118"/>
      <c r="CP896" s="118"/>
      <c r="CQ896" s="118"/>
      <c r="CR896" s="118"/>
      <c r="CS896" s="118"/>
      <c r="CT896" s="118"/>
      <c r="CU896" s="118"/>
      <c r="CV896" s="118"/>
      <c r="CW896" s="118"/>
      <c r="CX896" s="118"/>
      <c r="CY896" s="118"/>
      <c r="CZ896" s="118"/>
      <c r="DA896" s="118"/>
      <c r="DB896" s="118"/>
      <c r="DC896" s="118"/>
      <c r="DD896" s="118"/>
      <c r="DE896" s="118"/>
      <c r="DF896" s="118"/>
      <c r="DG896" s="118"/>
      <c r="DH896" s="118"/>
      <c r="DI896" s="118"/>
      <c r="DJ896" s="118"/>
      <c r="DK896" s="118"/>
      <c r="DL896" s="118"/>
      <c r="DM896" s="118"/>
      <c r="DN896" s="118"/>
      <c r="DO896" s="56"/>
      <c r="DP896" s="50" t="s">
        <v>172</v>
      </c>
    </row>
    <row r="897" spans="3:120" s="29" customFormat="1" ht="15" customHeight="1">
      <c r="C897" s="18"/>
      <c r="D897" s="242"/>
      <c r="E897" s="243"/>
      <c r="F897" s="242"/>
      <c r="G897" s="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  <c r="AA897" s="118"/>
      <c r="AB897" s="118"/>
      <c r="AC897" s="118"/>
      <c r="AD897" s="118"/>
      <c r="AE897" s="118"/>
      <c r="AF897" s="118"/>
      <c r="AG897" s="118"/>
      <c r="AH897" s="118"/>
      <c r="AI897" s="118"/>
      <c r="AJ897" s="118"/>
      <c r="AK897" s="118"/>
      <c r="AL897" s="118"/>
      <c r="AM897" s="118"/>
      <c r="AN897" s="118"/>
      <c r="AO897" s="118"/>
      <c r="AP897" s="118"/>
      <c r="AQ897" s="118"/>
      <c r="AR897" s="118"/>
      <c r="AS897" s="118"/>
      <c r="AT897" s="118"/>
      <c r="AU897" s="118"/>
      <c r="AV897" s="118"/>
      <c r="AW897" s="118"/>
      <c r="AX897" s="118"/>
      <c r="AY897" s="118"/>
      <c r="AZ897" s="118"/>
      <c r="BA897" s="118"/>
      <c r="BB897" s="118"/>
      <c r="BC897" s="118"/>
      <c r="BD897" s="118"/>
      <c r="BE897" s="118"/>
      <c r="BF897" s="118"/>
      <c r="BG897" s="118"/>
      <c r="BH897" s="118"/>
      <c r="BI897" s="118"/>
      <c r="BJ897" s="118"/>
      <c r="BK897" s="118"/>
      <c r="BL897" s="118"/>
      <c r="BM897" s="118"/>
      <c r="BN897" s="118"/>
      <c r="BO897" s="118"/>
      <c r="BP897" s="118"/>
      <c r="BQ897" s="118"/>
      <c r="BR897" s="118"/>
      <c r="BS897" s="118"/>
      <c r="BT897" s="118"/>
      <c r="BU897" s="118"/>
      <c r="BV897" s="118"/>
      <c r="BW897" s="118"/>
      <c r="BX897" s="118"/>
      <c r="BY897" s="118"/>
      <c r="BZ897" s="118"/>
      <c r="CA897" s="118"/>
      <c r="CB897" s="118"/>
      <c r="CC897" s="118"/>
      <c r="CD897" s="118"/>
      <c r="CE897" s="118"/>
      <c r="CF897" s="118"/>
      <c r="CG897" s="118"/>
      <c r="CH897" s="118"/>
      <c r="CI897" s="118"/>
      <c r="CJ897" s="118"/>
      <c r="CK897" s="118"/>
      <c r="CL897" s="118"/>
      <c r="CM897" s="118"/>
      <c r="CN897" s="118"/>
      <c r="CO897" s="118"/>
      <c r="CP897" s="118"/>
      <c r="CQ897" s="118"/>
      <c r="CR897" s="118"/>
      <c r="CS897" s="118"/>
      <c r="CT897" s="118"/>
      <c r="CU897" s="118"/>
      <c r="CV897" s="118"/>
      <c r="CW897" s="118"/>
      <c r="CX897" s="118"/>
      <c r="CY897" s="118"/>
      <c r="CZ897" s="118"/>
      <c r="DA897" s="118"/>
      <c r="DB897" s="118"/>
      <c r="DC897" s="118"/>
      <c r="DD897" s="118"/>
      <c r="DE897" s="118"/>
      <c r="DF897" s="118"/>
      <c r="DG897" s="118"/>
      <c r="DH897" s="118"/>
      <c r="DI897" s="118"/>
      <c r="DJ897" s="118"/>
      <c r="DK897" s="118"/>
      <c r="DL897" s="118"/>
      <c r="DM897" s="118"/>
      <c r="DN897" s="118"/>
      <c r="DO897" s="56"/>
      <c r="DP897" s="50" t="s">
        <v>172</v>
      </c>
    </row>
    <row r="898" spans="3:120" s="29" customFormat="1" ht="15" customHeight="1">
      <c r="C898" s="34" t="s">
        <v>300</v>
      </c>
      <c r="D898" s="281" t="s">
        <v>299</v>
      </c>
      <c r="E898" s="280">
        <f>IF(D898=F898,0,1)</f>
        <v>0</v>
      </c>
      <c r="F898" s="279" t="s">
        <v>299</v>
      </c>
      <c r="G898" s="279" t="s">
        <v>298</v>
      </c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  <c r="AA898" s="118"/>
      <c r="AB898" s="118"/>
      <c r="AC898" s="118"/>
      <c r="AD898" s="118"/>
      <c r="AE898" s="118"/>
      <c r="AF898" s="118"/>
      <c r="AG898" s="118"/>
      <c r="AH898" s="118"/>
      <c r="AI898" s="118"/>
      <c r="AJ898" s="118"/>
      <c r="AK898" s="118"/>
      <c r="AL898" s="118"/>
      <c r="AM898" s="118"/>
      <c r="AN898" s="118"/>
      <c r="AO898" s="118"/>
      <c r="AP898" s="118"/>
      <c r="AQ898" s="118"/>
      <c r="AR898" s="118"/>
      <c r="AS898" s="118"/>
      <c r="AT898" s="118"/>
      <c r="AU898" s="118"/>
      <c r="AV898" s="118"/>
      <c r="AW898" s="118"/>
      <c r="AX898" s="118"/>
      <c r="AY898" s="118"/>
      <c r="AZ898" s="118"/>
      <c r="BA898" s="118"/>
      <c r="BB898" s="118"/>
      <c r="BC898" s="118"/>
      <c r="BD898" s="118"/>
      <c r="BE898" s="118"/>
      <c r="BF898" s="118"/>
      <c r="BG898" s="118"/>
      <c r="BH898" s="118"/>
      <c r="BI898" s="118"/>
      <c r="BJ898" s="118"/>
      <c r="BK898" s="118"/>
      <c r="BL898" s="118"/>
      <c r="BM898" s="118"/>
      <c r="BN898" s="118"/>
      <c r="BO898" s="118"/>
      <c r="BP898" s="118"/>
      <c r="BQ898" s="118"/>
      <c r="BR898" s="118"/>
      <c r="BS898" s="118"/>
      <c r="BT898" s="118"/>
      <c r="BU898" s="118"/>
      <c r="BV898" s="118"/>
      <c r="BW898" s="118"/>
      <c r="BX898" s="118"/>
      <c r="BY898" s="118"/>
      <c r="BZ898" s="118"/>
      <c r="CA898" s="118"/>
      <c r="CB898" s="118"/>
      <c r="CC898" s="118"/>
      <c r="CD898" s="118"/>
      <c r="CE898" s="118"/>
      <c r="CF898" s="118"/>
      <c r="CG898" s="118"/>
      <c r="CH898" s="118"/>
      <c r="CI898" s="118"/>
      <c r="CJ898" s="118"/>
      <c r="CK898" s="118"/>
      <c r="CL898" s="118"/>
      <c r="CM898" s="118"/>
      <c r="CN898" s="118"/>
      <c r="CO898" s="118"/>
      <c r="CP898" s="118"/>
      <c r="CQ898" s="118"/>
      <c r="CR898" s="118"/>
      <c r="CS898" s="118"/>
      <c r="CT898" s="118"/>
      <c r="CU898" s="118"/>
      <c r="CV898" s="118"/>
      <c r="CW898" s="118"/>
      <c r="CX898" s="118"/>
      <c r="CY898" s="118"/>
      <c r="CZ898" s="118"/>
      <c r="DA898" s="118"/>
      <c r="DB898" s="118"/>
      <c r="DC898" s="118"/>
      <c r="DD898" s="118"/>
      <c r="DE898" s="118"/>
      <c r="DF898" s="118"/>
      <c r="DG898" s="118"/>
      <c r="DH898" s="118"/>
      <c r="DI898" s="118"/>
      <c r="DJ898" s="118"/>
      <c r="DK898" s="118"/>
      <c r="DL898" s="118"/>
      <c r="DM898" s="118"/>
      <c r="DN898" s="118"/>
      <c r="DO898" s="56"/>
      <c r="DP898" s="50" t="s">
        <v>172</v>
      </c>
    </row>
    <row r="899" spans="3:120" s="29" customFormat="1" ht="15" customHeight="1">
      <c r="C899" s="34" t="s">
        <v>310</v>
      </c>
      <c r="D899" s="281" t="s">
        <v>309</v>
      </c>
      <c r="E899" s="280">
        <f>IF(D899=F899,0,1)</f>
        <v>1</v>
      </c>
      <c r="F899" s="279" t="s">
        <v>151</v>
      </c>
      <c r="G899" s="279" t="s">
        <v>309</v>
      </c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  <c r="AA899" s="118"/>
      <c r="AB899" s="118"/>
      <c r="AC899" s="118"/>
      <c r="AD899" s="118"/>
      <c r="AE899" s="118"/>
      <c r="AF899" s="118"/>
      <c r="AG899" s="118"/>
      <c r="AH899" s="118"/>
      <c r="AI899" s="118"/>
      <c r="AJ899" s="118"/>
      <c r="AK899" s="118"/>
      <c r="AL899" s="118"/>
      <c r="AM899" s="118"/>
      <c r="AN899" s="118"/>
      <c r="AO899" s="118"/>
      <c r="AP899" s="118"/>
      <c r="AQ899" s="118"/>
      <c r="AR899" s="118"/>
      <c r="AS899" s="118"/>
      <c r="AT899" s="118"/>
      <c r="AU899" s="118"/>
      <c r="AV899" s="118"/>
      <c r="AW899" s="118"/>
      <c r="AX899" s="118"/>
      <c r="AY899" s="118"/>
      <c r="AZ899" s="118"/>
      <c r="BA899" s="118"/>
      <c r="BB899" s="118"/>
      <c r="BC899" s="118"/>
      <c r="BD899" s="118"/>
      <c r="BE899" s="118"/>
      <c r="BF899" s="118"/>
      <c r="BG899" s="118"/>
      <c r="BH899" s="118"/>
      <c r="BI899" s="118"/>
      <c r="BJ899" s="118"/>
      <c r="BK899" s="118"/>
      <c r="BL899" s="118"/>
      <c r="BM899" s="118"/>
      <c r="BN899" s="118"/>
      <c r="BO899" s="118"/>
      <c r="BP899" s="118"/>
      <c r="BQ899" s="118"/>
      <c r="BR899" s="118"/>
      <c r="BS899" s="118"/>
      <c r="BT899" s="118"/>
      <c r="BU899" s="118"/>
      <c r="BV899" s="118"/>
      <c r="BW899" s="118"/>
      <c r="BX899" s="118"/>
      <c r="BY899" s="118"/>
      <c r="BZ899" s="118"/>
      <c r="CA899" s="118"/>
      <c r="CB899" s="118"/>
      <c r="CC899" s="118"/>
      <c r="CD899" s="118"/>
      <c r="CE899" s="118"/>
      <c r="CF899" s="118"/>
      <c r="CG899" s="118"/>
      <c r="CH899" s="118"/>
      <c r="CI899" s="118"/>
      <c r="CJ899" s="118"/>
      <c r="CK899" s="118"/>
      <c r="CL899" s="118"/>
      <c r="CM899" s="118"/>
      <c r="CN899" s="118"/>
      <c r="CO899" s="118"/>
      <c r="CP899" s="118"/>
      <c r="CQ899" s="118"/>
      <c r="CR899" s="118"/>
      <c r="CS899" s="118"/>
      <c r="CT899" s="118"/>
      <c r="CU899" s="118"/>
      <c r="CV899" s="118"/>
      <c r="CW899" s="118"/>
      <c r="CX899" s="118"/>
      <c r="CY899" s="118"/>
      <c r="CZ899" s="118"/>
      <c r="DA899" s="118"/>
      <c r="DB899" s="118"/>
      <c r="DC899" s="118"/>
      <c r="DD899" s="118"/>
      <c r="DE899" s="118"/>
      <c r="DF899" s="118"/>
      <c r="DG899" s="118"/>
      <c r="DH899" s="118"/>
      <c r="DI899" s="118"/>
      <c r="DJ899" s="118"/>
      <c r="DK899" s="118"/>
      <c r="DL899" s="118"/>
      <c r="DM899" s="118"/>
      <c r="DN899" s="118"/>
      <c r="DO899" s="56"/>
      <c r="DP899" s="50" t="s">
        <v>172</v>
      </c>
    </row>
    <row r="900" spans="3:120" s="29" customFormat="1" ht="15" customHeight="1">
      <c r="D900" s="242"/>
      <c r="E900" s="243"/>
      <c r="F900" s="242"/>
      <c r="G900" s="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  <c r="AA900" s="118"/>
      <c r="AB900" s="118"/>
      <c r="AC900" s="118"/>
      <c r="AD900" s="118"/>
      <c r="AE900" s="118"/>
      <c r="AF900" s="118"/>
      <c r="AG900" s="118"/>
      <c r="AH900" s="118"/>
      <c r="AI900" s="118"/>
      <c r="AJ900" s="118"/>
      <c r="AK900" s="118"/>
      <c r="AL900" s="118"/>
      <c r="AM900" s="118"/>
      <c r="AN900" s="118"/>
      <c r="AO900" s="118"/>
      <c r="AP900" s="118"/>
      <c r="AQ900" s="118"/>
      <c r="AR900" s="118"/>
      <c r="AS900" s="118"/>
      <c r="AT900" s="118"/>
      <c r="AU900" s="118"/>
      <c r="AV900" s="118"/>
      <c r="AW900" s="118"/>
      <c r="AX900" s="118"/>
      <c r="AY900" s="118"/>
      <c r="AZ900" s="118"/>
      <c r="BA900" s="118"/>
      <c r="BB900" s="118"/>
      <c r="BC900" s="118"/>
      <c r="BD900" s="118"/>
      <c r="BE900" s="118"/>
      <c r="BF900" s="118"/>
      <c r="BG900" s="118"/>
      <c r="BH900" s="118"/>
      <c r="BI900" s="118"/>
      <c r="BJ900" s="118"/>
      <c r="BK900" s="118"/>
      <c r="BL900" s="118"/>
      <c r="BM900" s="118"/>
      <c r="BN900" s="118"/>
      <c r="BO900" s="118"/>
      <c r="BP900" s="118"/>
      <c r="BQ900" s="118"/>
      <c r="BR900" s="118"/>
      <c r="BS900" s="118"/>
      <c r="BT900" s="118"/>
      <c r="BU900" s="118"/>
      <c r="BV900" s="118"/>
      <c r="BW900" s="118"/>
      <c r="BX900" s="118"/>
      <c r="BY900" s="118"/>
      <c r="BZ900" s="118"/>
      <c r="CA900" s="118"/>
      <c r="CB900" s="118"/>
      <c r="CC900" s="118"/>
      <c r="CD900" s="118"/>
      <c r="CE900" s="118"/>
      <c r="CF900" s="118"/>
      <c r="CG900" s="118"/>
      <c r="CH900" s="118"/>
      <c r="CI900" s="118"/>
      <c r="CJ900" s="118"/>
      <c r="CK900" s="118"/>
      <c r="CL900" s="118"/>
      <c r="CM900" s="118"/>
      <c r="CN900" s="118"/>
      <c r="CO900" s="118"/>
      <c r="CP900" s="118"/>
      <c r="CQ900" s="118"/>
      <c r="CR900" s="118"/>
      <c r="CS900" s="118"/>
      <c r="CT900" s="118"/>
      <c r="CU900" s="118"/>
      <c r="CV900" s="118"/>
      <c r="CW900" s="118"/>
      <c r="CX900" s="118"/>
      <c r="CY900" s="118"/>
      <c r="CZ900" s="118"/>
      <c r="DA900" s="118"/>
      <c r="DB900" s="118"/>
      <c r="DC900" s="118"/>
      <c r="DD900" s="118"/>
      <c r="DE900" s="118"/>
      <c r="DF900" s="118"/>
      <c r="DG900" s="118"/>
      <c r="DH900" s="118"/>
      <c r="DI900" s="118"/>
      <c r="DJ900" s="118"/>
      <c r="DK900" s="118"/>
      <c r="DL900" s="118"/>
      <c r="DM900" s="118"/>
      <c r="DN900" s="118"/>
      <c r="DO900" s="56"/>
      <c r="DP900" s="50" t="s">
        <v>172</v>
      </c>
    </row>
    <row r="901" spans="3:120" s="29" customFormat="1" ht="15" customHeight="1">
      <c r="C901" s="29" t="str">
        <f>F887&amp;" "&amp;C887</f>
        <v>Phase A Sales Commissions</v>
      </c>
      <c r="D901" s="274">
        <f>IF(F893="",0,F893)</f>
        <v>12</v>
      </c>
      <c r="E901" s="274">
        <f>IF(F895="",0,F895)</f>
        <v>23</v>
      </c>
      <c r="F901" s="121">
        <f>F889*F890</f>
        <v>150000</v>
      </c>
      <c r="G901" s="121">
        <f t="shared" ref="G901:AL901" si="1738">IF(G$17="","",IF(AND(G$17&gt;=$D901,G$17&lt;=$E901),($F$891*$F$890)/($E901-$D901+1),0))</f>
        <v>0</v>
      </c>
      <c r="H901" s="121">
        <f t="shared" si="1738"/>
        <v>0</v>
      </c>
      <c r="I901" s="121">
        <f t="shared" si="1738"/>
        <v>0</v>
      </c>
      <c r="J901" s="121">
        <f t="shared" si="1738"/>
        <v>0</v>
      </c>
      <c r="K901" s="121">
        <f t="shared" si="1738"/>
        <v>0</v>
      </c>
      <c r="L901" s="121">
        <f t="shared" si="1738"/>
        <v>0</v>
      </c>
      <c r="M901" s="121">
        <f t="shared" si="1738"/>
        <v>0</v>
      </c>
      <c r="N901" s="121">
        <f t="shared" si="1738"/>
        <v>0</v>
      </c>
      <c r="O901" s="121">
        <f t="shared" si="1738"/>
        <v>0</v>
      </c>
      <c r="P901" s="121">
        <f t="shared" si="1738"/>
        <v>0</v>
      </c>
      <c r="Q901" s="121">
        <f t="shared" si="1738"/>
        <v>0</v>
      </c>
      <c r="R901" s="121">
        <f t="shared" si="1738"/>
        <v>487500</v>
      </c>
      <c r="S901" s="121">
        <f t="shared" si="1738"/>
        <v>487500</v>
      </c>
      <c r="T901" s="121">
        <f t="shared" si="1738"/>
        <v>487500</v>
      </c>
      <c r="U901" s="121">
        <f t="shared" si="1738"/>
        <v>487500</v>
      </c>
      <c r="V901" s="121">
        <f t="shared" si="1738"/>
        <v>487500</v>
      </c>
      <c r="W901" s="121">
        <f t="shared" si="1738"/>
        <v>487500</v>
      </c>
      <c r="X901" s="121">
        <f t="shared" si="1738"/>
        <v>487500</v>
      </c>
      <c r="Y901" s="121">
        <f t="shared" si="1738"/>
        <v>487500</v>
      </c>
      <c r="Z901" s="121">
        <f t="shared" si="1738"/>
        <v>487500</v>
      </c>
      <c r="AA901" s="121">
        <f t="shared" si="1738"/>
        <v>487500</v>
      </c>
      <c r="AB901" s="121">
        <f t="shared" si="1738"/>
        <v>487500</v>
      </c>
      <c r="AC901" s="121">
        <f t="shared" si="1738"/>
        <v>487500</v>
      </c>
      <c r="AD901" s="121">
        <f t="shared" si="1738"/>
        <v>0</v>
      </c>
      <c r="AE901" s="121">
        <f t="shared" si="1738"/>
        <v>0</v>
      </c>
      <c r="AF901" s="121">
        <f t="shared" si="1738"/>
        <v>0</v>
      </c>
      <c r="AG901" s="121">
        <f t="shared" si="1738"/>
        <v>0</v>
      </c>
      <c r="AH901" s="121">
        <f t="shared" si="1738"/>
        <v>0</v>
      </c>
      <c r="AI901" s="121">
        <f t="shared" si="1738"/>
        <v>0</v>
      </c>
      <c r="AJ901" s="121">
        <f t="shared" si="1738"/>
        <v>0</v>
      </c>
      <c r="AK901" s="121">
        <f t="shared" si="1738"/>
        <v>0</v>
      </c>
      <c r="AL901" s="121">
        <f t="shared" si="1738"/>
        <v>0</v>
      </c>
      <c r="AM901" s="121">
        <f t="shared" ref="AM901:BR901" si="1739">IF(AM$17="","",IF(AND(AM$17&gt;=$D901,AM$17&lt;=$E901),($F$891*$F$890)/($E901-$D901+1),0))</f>
        <v>0</v>
      </c>
      <c r="AN901" s="121">
        <f t="shared" si="1739"/>
        <v>0</v>
      </c>
      <c r="AO901" s="121">
        <f t="shared" si="1739"/>
        <v>0</v>
      </c>
      <c r="AP901" s="121">
        <f t="shared" si="1739"/>
        <v>0</v>
      </c>
      <c r="AQ901" s="121">
        <f t="shared" si="1739"/>
        <v>0</v>
      </c>
      <c r="AR901" s="121">
        <f t="shared" si="1739"/>
        <v>0</v>
      </c>
      <c r="AS901" s="121">
        <f t="shared" si="1739"/>
        <v>0</v>
      </c>
      <c r="AT901" s="121">
        <f t="shared" si="1739"/>
        <v>0</v>
      </c>
      <c r="AU901" s="121">
        <f t="shared" si="1739"/>
        <v>0</v>
      </c>
      <c r="AV901" s="121">
        <f t="shared" si="1739"/>
        <v>0</v>
      </c>
      <c r="AW901" s="121">
        <f t="shared" si="1739"/>
        <v>0</v>
      </c>
      <c r="AX901" s="121">
        <f t="shared" si="1739"/>
        <v>0</v>
      </c>
      <c r="AY901" s="121">
        <f t="shared" si="1739"/>
        <v>0</v>
      </c>
      <c r="AZ901" s="121">
        <f t="shared" si="1739"/>
        <v>0</v>
      </c>
      <c r="BA901" s="121">
        <f t="shared" si="1739"/>
        <v>0</v>
      </c>
      <c r="BB901" s="121">
        <f t="shared" si="1739"/>
        <v>0</v>
      </c>
      <c r="BC901" s="121">
        <f t="shared" si="1739"/>
        <v>0</v>
      </c>
      <c r="BD901" s="121">
        <f t="shared" si="1739"/>
        <v>0</v>
      </c>
      <c r="BE901" s="121">
        <f t="shared" si="1739"/>
        <v>0</v>
      </c>
      <c r="BF901" s="121">
        <f t="shared" si="1739"/>
        <v>0</v>
      </c>
      <c r="BG901" s="121">
        <f t="shared" si="1739"/>
        <v>0</v>
      </c>
      <c r="BH901" s="121">
        <f t="shared" si="1739"/>
        <v>0</v>
      </c>
      <c r="BI901" s="121">
        <f t="shared" si="1739"/>
        <v>0</v>
      </c>
      <c r="BJ901" s="121">
        <f t="shared" si="1739"/>
        <v>0</v>
      </c>
      <c r="BK901" s="121">
        <f t="shared" si="1739"/>
        <v>0</v>
      </c>
      <c r="BL901" s="121">
        <f t="shared" si="1739"/>
        <v>0</v>
      </c>
      <c r="BM901" s="121">
        <f t="shared" si="1739"/>
        <v>0</v>
      </c>
      <c r="BN901" s="121">
        <f t="shared" si="1739"/>
        <v>0</v>
      </c>
      <c r="BO901" s="121" t="str">
        <f t="shared" si="1739"/>
        <v/>
      </c>
      <c r="BP901" s="121" t="str">
        <f t="shared" si="1739"/>
        <v/>
      </c>
      <c r="BQ901" s="121" t="str">
        <f t="shared" si="1739"/>
        <v/>
      </c>
      <c r="BR901" s="121" t="str">
        <f t="shared" si="1739"/>
        <v/>
      </c>
      <c r="BS901" s="121" t="str">
        <f t="shared" ref="BS901:DN901" si="1740">IF(BS$17="","",IF(AND(BS$17&gt;=$D901,BS$17&lt;=$E901),($F$891*$F$890)/($E901-$D901+1),0))</f>
        <v/>
      </c>
      <c r="BT901" s="121" t="str">
        <f t="shared" si="1740"/>
        <v/>
      </c>
      <c r="BU901" s="121" t="str">
        <f t="shared" si="1740"/>
        <v/>
      </c>
      <c r="BV901" s="121" t="str">
        <f t="shared" si="1740"/>
        <v/>
      </c>
      <c r="BW901" s="121" t="str">
        <f t="shared" si="1740"/>
        <v/>
      </c>
      <c r="BX901" s="121" t="str">
        <f t="shared" si="1740"/>
        <v/>
      </c>
      <c r="BY901" s="121" t="str">
        <f t="shared" si="1740"/>
        <v/>
      </c>
      <c r="BZ901" s="121" t="str">
        <f t="shared" si="1740"/>
        <v/>
      </c>
      <c r="CA901" s="121" t="str">
        <f t="shared" si="1740"/>
        <v/>
      </c>
      <c r="CB901" s="121" t="str">
        <f t="shared" si="1740"/>
        <v/>
      </c>
      <c r="CC901" s="121" t="str">
        <f t="shared" si="1740"/>
        <v/>
      </c>
      <c r="CD901" s="121" t="str">
        <f t="shared" si="1740"/>
        <v/>
      </c>
      <c r="CE901" s="121" t="str">
        <f t="shared" si="1740"/>
        <v/>
      </c>
      <c r="CF901" s="121" t="str">
        <f t="shared" si="1740"/>
        <v/>
      </c>
      <c r="CG901" s="121" t="str">
        <f t="shared" si="1740"/>
        <v/>
      </c>
      <c r="CH901" s="121" t="str">
        <f t="shared" si="1740"/>
        <v/>
      </c>
      <c r="CI901" s="121" t="str">
        <f t="shared" si="1740"/>
        <v/>
      </c>
      <c r="CJ901" s="121" t="str">
        <f t="shared" si="1740"/>
        <v/>
      </c>
      <c r="CK901" s="121" t="str">
        <f t="shared" si="1740"/>
        <v/>
      </c>
      <c r="CL901" s="121" t="str">
        <f t="shared" si="1740"/>
        <v/>
      </c>
      <c r="CM901" s="121" t="str">
        <f t="shared" si="1740"/>
        <v/>
      </c>
      <c r="CN901" s="121" t="str">
        <f t="shared" si="1740"/>
        <v/>
      </c>
      <c r="CO901" s="121" t="str">
        <f t="shared" si="1740"/>
        <v/>
      </c>
      <c r="CP901" s="121" t="str">
        <f t="shared" si="1740"/>
        <v/>
      </c>
      <c r="CQ901" s="121" t="str">
        <f t="shared" si="1740"/>
        <v/>
      </c>
      <c r="CR901" s="121" t="str">
        <f t="shared" si="1740"/>
        <v/>
      </c>
      <c r="CS901" s="121" t="str">
        <f t="shared" si="1740"/>
        <v/>
      </c>
      <c r="CT901" s="121" t="str">
        <f t="shared" si="1740"/>
        <v/>
      </c>
      <c r="CU901" s="121" t="str">
        <f t="shared" si="1740"/>
        <v/>
      </c>
      <c r="CV901" s="121" t="str">
        <f t="shared" si="1740"/>
        <v/>
      </c>
      <c r="CW901" s="121" t="str">
        <f t="shared" si="1740"/>
        <v/>
      </c>
      <c r="CX901" s="121" t="str">
        <f t="shared" si="1740"/>
        <v/>
      </c>
      <c r="CY901" s="121" t="str">
        <f t="shared" si="1740"/>
        <v/>
      </c>
      <c r="CZ901" s="121" t="str">
        <f t="shared" si="1740"/>
        <v/>
      </c>
      <c r="DA901" s="121" t="str">
        <f t="shared" si="1740"/>
        <v/>
      </c>
      <c r="DB901" s="121" t="str">
        <f t="shared" si="1740"/>
        <v/>
      </c>
      <c r="DC901" s="121" t="str">
        <f t="shared" si="1740"/>
        <v/>
      </c>
      <c r="DD901" s="121" t="str">
        <f t="shared" si="1740"/>
        <v/>
      </c>
      <c r="DE901" s="121" t="str">
        <f t="shared" si="1740"/>
        <v/>
      </c>
      <c r="DF901" s="121" t="str">
        <f t="shared" si="1740"/>
        <v/>
      </c>
      <c r="DG901" s="121" t="str">
        <f t="shared" si="1740"/>
        <v/>
      </c>
      <c r="DH901" s="121" t="str">
        <f t="shared" si="1740"/>
        <v/>
      </c>
      <c r="DI901" s="121" t="str">
        <f t="shared" si="1740"/>
        <v/>
      </c>
      <c r="DJ901" s="121" t="str">
        <f t="shared" si="1740"/>
        <v/>
      </c>
      <c r="DK901" s="121" t="str">
        <f t="shared" si="1740"/>
        <v/>
      </c>
      <c r="DL901" s="121" t="str">
        <f t="shared" si="1740"/>
        <v/>
      </c>
      <c r="DM901" s="121" t="str">
        <f t="shared" si="1740"/>
        <v/>
      </c>
      <c r="DN901" s="121" t="str">
        <f t="shared" si="1740"/>
        <v/>
      </c>
      <c r="DO901" s="51">
        <f>SUM(F901:DN901)</f>
        <v>6000000</v>
      </c>
      <c r="DP901" s="50" t="s">
        <v>172</v>
      </c>
    </row>
    <row r="902" spans="3:120" s="29" customFormat="1" ht="15" customHeight="1">
      <c r="C902" s="29" t="str">
        <f>G887&amp;" "&amp;C887</f>
        <v>Phase B Sales Commissions</v>
      </c>
      <c r="D902" s="273">
        <f>IF(G893="",0,G893)</f>
        <v>0</v>
      </c>
      <c r="E902" s="273">
        <f>IF(G895="",0,G895)</f>
        <v>0</v>
      </c>
      <c r="F902" s="121">
        <f>G889*G890</f>
        <v>0</v>
      </c>
      <c r="G902" s="121">
        <f t="shared" ref="G902:AL902" si="1741">IF(G$17="","",IF(AND(G$17&gt;=$D902,G$17&lt;=$E902),($G$891*$G$890)/($E902-$D902+1),0))</f>
        <v>0</v>
      </c>
      <c r="H902" s="121">
        <f t="shared" si="1741"/>
        <v>0</v>
      </c>
      <c r="I902" s="121">
        <f t="shared" si="1741"/>
        <v>0</v>
      </c>
      <c r="J902" s="121">
        <f t="shared" si="1741"/>
        <v>0</v>
      </c>
      <c r="K902" s="121">
        <f t="shared" si="1741"/>
        <v>0</v>
      </c>
      <c r="L902" s="121">
        <f t="shared" si="1741"/>
        <v>0</v>
      </c>
      <c r="M902" s="121">
        <f t="shared" si="1741"/>
        <v>0</v>
      </c>
      <c r="N902" s="121">
        <f t="shared" si="1741"/>
        <v>0</v>
      </c>
      <c r="O902" s="121">
        <f t="shared" si="1741"/>
        <v>0</v>
      </c>
      <c r="P902" s="121">
        <f t="shared" si="1741"/>
        <v>0</v>
      </c>
      <c r="Q902" s="121">
        <f t="shared" si="1741"/>
        <v>0</v>
      </c>
      <c r="R902" s="121">
        <f t="shared" si="1741"/>
        <v>0</v>
      </c>
      <c r="S902" s="121">
        <f t="shared" si="1741"/>
        <v>0</v>
      </c>
      <c r="T902" s="121">
        <f t="shared" si="1741"/>
        <v>0</v>
      </c>
      <c r="U902" s="121">
        <f t="shared" si="1741"/>
        <v>0</v>
      </c>
      <c r="V902" s="121">
        <f t="shared" si="1741"/>
        <v>0</v>
      </c>
      <c r="W902" s="121">
        <f t="shared" si="1741"/>
        <v>0</v>
      </c>
      <c r="X902" s="121">
        <f t="shared" si="1741"/>
        <v>0</v>
      </c>
      <c r="Y902" s="121">
        <f t="shared" si="1741"/>
        <v>0</v>
      </c>
      <c r="Z902" s="121">
        <f t="shared" si="1741"/>
        <v>0</v>
      </c>
      <c r="AA902" s="121">
        <f t="shared" si="1741"/>
        <v>0</v>
      </c>
      <c r="AB902" s="121">
        <f t="shared" si="1741"/>
        <v>0</v>
      </c>
      <c r="AC902" s="121">
        <f t="shared" si="1741"/>
        <v>0</v>
      </c>
      <c r="AD902" s="121">
        <f t="shared" si="1741"/>
        <v>0</v>
      </c>
      <c r="AE902" s="121">
        <f t="shared" si="1741"/>
        <v>0</v>
      </c>
      <c r="AF902" s="121">
        <f t="shared" si="1741"/>
        <v>0</v>
      </c>
      <c r="AG902" s="121">
        <f t="shared" si="1741"/>
        <v>0</v>
      </c>
      <c r="AH902" s="121">
        <f t="shared" si="1741"/>
        <v>0</v>
      </c>
      <c r="AI902" s="121">
        <f t="shared" si="1741"/>
        <v>0</v>
      </c>
      <c r="AJ902" s="121">
        <f t="shared" si="1741"/>
        <v>0</v>
      </c>
      <c r="AK902" s="121">
        <f t="shared" si="1741"/>
        <v>0</v>
      </c>
      <c r="AL902" s="121">
        <f t="shared" si="1741"/>
        <v>0</v>
      </c>
      <c r="AM902" s="121">
        <f t="shared" ref="AM902:BR902" si="1742">IF(AM$17="","",IF(AND(AM$17&gt;=$D902,AM$17&lt;=$E902),($G$891*$G$890)/($E902-$D902+1),0))</f>
        <v>0</v>
      </c>
      <c r="AN902" s="121">
        <f t="shared" si="1742"/>
        <v>0</v>
      </c>
      <c r="AO902" s="121">
        <f t="shared" si="1742"/>
        <v>0</v>
      </c>
      <c r="AP902" s="121">
        <f t="shared" si="1742"/>
        <v>0</v>
      </c>
      <c r="AQ902" s="121">
        <f t="shared" si="1742"/>
        <v>0</v>
      </c>
      <c r="AR902" s="121">
        <f t="shared" si="1742"/>
        <v>0</v>
      </c>
      <c r="AS902" s="121">
        <f t="shared" si="1742"/>
        <v>0</v>
      </c>
      <c r="AT902" s="121">
        <f t="shared" si="1742"/>
        <v>0</v>
      </c>
      <c r="AU902" s="121">
        <f t="shared" si="1742"/>
        <v>0</v>
      </c>
      <c r="AV902" s="121">
        <f t="shared" si="1742"/>
        <v>0</v>
      </c>
      <c r="AW902" s="121">
        <f t="shared" si="1742"/>
        <v>0</v>
      </c>
      <c r="AX902" s="121">
        <f t="shared" si="1742"/>
        <v>0</v>
      </c>
      <c r="AY902" s="121">
        <f t="shared" si="1742"/>
        <v>0</v>
      </c>
      <c r="AZ902" s="121">
        <f t="shared" si="1742"/>
        <v>0</v>
      </c>
      <c r="BA902" s="121">
        <f t="shared" si="1742"/>
        <v>0</v>
      </c>
      <c r="BB902" s="121">
        <f t="shared" si="1742"/>
        <v>0</v>
      </c>
      <c r="BC902" s="121">
        <f t="shared" si="1742"/>
        <v>0</v>
      </c>
      <c r="BD902" s="121">
        <f t="shared" si="1742"/>
        <v>0</v>
      </c>
      <c r="BE902" s="121">
        <f t="shared" si="1742"/>
        <v>0</v>
      </c>
      <c r="BF902" s="121">
        <f t="shared" si="1742"/>
        <v>0</v>
      </c>
      <c r="BG902" s="121">
        <f t="shared" si="1742"/>
        <v>0</v>
      </c>
      <c r="BH902" s="121">
        <f t="shared" si="1742"/>
        <v>0</v>
      </c>
      <c r="BI902" s="121">
        <f t="shared" si="1742"/>
        <v>0</v>
      </c>
      <c r="BJ902" s="121">
        <f t="shared" si="1742"/>
        <v>0</v>
      </c>
      <c r="BK902" s="121">
        <f t="shared" si="1742"/>
        <v>0</v>
      </c>
      <c r="BL902" s="121">
        <f t="shared" si="1742"/>
        <v>0</v>
      </c>
      <c r="BM902" s="121">
        <f t="shared" si="1742"/>
        <v>0</v>
      </c>
      <c r="BN902" s="121">
        <f t="shared" si="1742"/>
        <v>0</v>
      </c>
      <c r="BO902" s="121" t="str">
        <f t="shared" si="1742"/>
        <v/>
      </c>
      <c r="BP902" s="121" t="str">
        <f t="shared" si="1742"/>
        <v/>
      </c>
      <c r="BQ902" s="121" t="str">
        <f t="shared" si="1742"/>
        <v/>
      </c>
      <c r="BR902" s="121" t="str">
        <f t="shared" si="1742"/>
        <v/>
      </c>
      <c r="BS902" s="121" t="str">
        <f t="shared" ref="BS902:DN902" si="1743">IF(BS$17="","",IF(AND(BS$17&gt;=$D902,BS$17&lt;=$E902),($G$891*$G$890)/($E902-$D902+1),0))</f>
        <v/>
      </c>
      <c r="BT902" s="121" t="str">
        <f t="shared" si="1743"/>
        <v/>
      </c>
      <c r="BU902" s="121" t="str">
        <f t="shared" si="1743"/>
        <v/>
      </c>
      <c r="BV902" s="121" t="str">
        <f t="shared" si="1743"/>
        <v/>
      </c>
      <c r="BW902" s="121" t="str">
        <f t="shared" si="1743"/>
        <v/>
      </c>
      <c r="BX902" s="121" t="str">
        <f t="shared" si="1743"/>
        <v/>
      </c>
      <c r="BY902" s="121" t="str">
        <f t="shared" si="1743"/>
        <v/>
      </c>
      <c r="BZ902" s="121" t="str">
        <f t="shared" si="1743"/>
        <v/>
      </c>
      <c r="CA902" s="121" t="str">
        <f t="shared" si="1743"/>
        <v/>
      </c>
      <c r="CB902" s="121" t="str">
        <f t="shared" si="1743"/>
        <v/>
      </c>
      <c r="CC902" s="121" t="str">
        <f t="shared" si="1743"/>
        <v/>
      </c>
      <c r="CD902" s="121" t="str">
        <f t="shared" si="1743"/>
        <v/>
      </c>
      <c r="CE902" s="121" t="str">
        <f t="shared" si="1743"/>
        <v/>
      </c>
      <c r="CF902" s="121" t="str">
        <f t="shared" si="1743"/>
        <v/>
      </c>
      <c r="CG902" s="121" t="str">
        <f t="shared" si="1743"/>
        <v/>
      </c>
      <c r="CH902" s="121" t="str">
        <f t="shared" si="1743"/>
        <v/>
      </c>
      <c r="CI902" s="121" t="str">
        <f t="shared" si="1743"/>
        <v/>
      </c>
      <c r="CJ902" s="121" t="str">
        <f t="shared" si="1743"/>
        <v/>
      </c>
      <c r="CK902" s="121" t="str">
        <f t="shared" si="1743"/>
        <v/>
      </c>
      <c r="CL902" s="121" t="str">
        <f t="shared" si="1743"/>
        <v/>
      </c>
      <c r="CM902" s="121" t="str">
        <f t="shared" si="1743"/>
        <v/>
      </c>
      <c r="CN902" s="121" t="str">
        <f t="shared" si="1743"/>
        <v/>
      </c>
      <c r="CO902" s="121" t="str">
        <f t="shared" si="1743"/>
        <v/>
      </c>
      <c r="CP902" s="121" t="str">
        <f t="shared" si="1743"/>
        <v/>
      </c>
      <c r="CQ902" s="121" t="str">
        <f t="shared" si="1743"/>
        <v/>
      </c>
      <c r="CR902" s="121" t="str">
        <f t="shared" si="1743"/>
        <v/>
      </c>
      <c r="CS902" s="121" t="str">
        <f t="shared" si="1743"/>
        <v/>
      </c>
      <c r="CT902" s="121" t="str">
        <f t="shared" si="1743"/>
        <v/>
      </c>
      <c r="CU902" s="121" t="str">
        <f t="shared" si="1743"/>
        <v/>
      </c>
      <c r="CV902" s="121" t="str">
        <f t="shared" si="1743"/>
        <v/>
      </c>
      <c r="CW902" s="121" t="str">
        <f t="shared" si="1743"/>
        <v/>
      </c>
      <c r="CX902" s="121" t="str">
        <f t="shared" si="1743"/>
        <v/>
      </c>
      <c r="CY902" s="121" t="str">
        <f t="shared" si="1743"/>
        <v/>
      </c>
      <c r="CZ902" s="121" t="str">
        <f t="shared" si="1743"/>
        <v/>
      </c>
      <c r="DA902" s="121" t="str">
        <f t="shared" si="1743"/>
        <v/>
      </c>
      <c r="DB902" s="121" t="str">
        <f t="shared" si="1743"/>
        <v/>
      </c>
      <c r="DC902" s="121" t="str">
        <f t="shared" si="1743"/>
        <v/>
      </c>
      <c r="DD902" s="121" t="str">
        <f t="shared" si="1743"/>
        <v/>
      </c>
      <c r="DE902" s="121" t="str">
        <f t="shared" si="1743"/>
        <v/>
      </c>
      <c r="DF902" s="121" t="str">
        <f t="shared" si="1743"/>
        <v/>
      </c>
      <c r="DG902" s="121" t="str">
        <f t="shared" si="1743"/>
        <v/>
      </c>
      <c r="DH902" s="121" t="str">
        <f t="shared" si="1743"/>
        <v/>
      </c>
      <c r="DI902" s="121" t="str">
        <f t="shared" si="1743"/>
        <v/>
      </c>
      <c r="DJ902" s="121" t="str">
        <f t="shared" si="1743"/>
        <v/>
      </c>
      <c r="DK902" s="121" t="str">
        <f t="shared" si="1743"/>
        <v/>
      </c>
      <c r="DL902" s="121" t="str">
        <f t="shared" si="1743"/>
        <v/>
      </c>
      <c r="DM902" s="121" t="str">
        <f t="shared" si="1743"/>
        <v/>
      </c>
      <c r="DN902" s="121" t="str">
        <f t="shared" si="1743"/>
        <v/>
      </c>
      <c r="DO902" s="60">
        <f>SUM(F902:DN902)</f>
        <v>0</v>
      </c>
      <c r="DP902" s="50" t="s">
        <v>172</v>
      </c>
    </row>
    <row r="903" spans="3:120" s="29" customFormat="1" ht="15" customHeight="1">
      <c r="C903" s="140" t="str">
        <f>"Total "&amp;C887</f>
        <v>Total Sales Commissions</v>
      </c>
      <c r="D903" s="270">
        <f>IF(D893="",0,D893)</f>
        <v>12</v>
      </c>
      <c r="E903" s="270">
        <f>IF(D895="",0,D895)</f>
        <v>23</v>
      </c>
      <c r="F903" s="278">
        <f>IF(F$17="","",IF(E898=0,SUM(F901:F902),$D$889*D890))</f>
        <v>150000</v>
      </c>
      <c r="G903" s="278">
        <f t="shared" ref="G903:AL903" si="1744">IF(G$17="","",IF($E$898=0,SUM(G901:G902),IF(AND(G$17&gt;=$D903,G$17&lt;=$E903),($D$891*$D$890)/($E903-$D903+1),0)))</f>
        <v>0</v>
      </c>
      <c r="H903" s="278">
        <f t="shared" si="1744"/>
        <v>0</v>
      </c>
      <c r="I903" s="278">
        <f t="shared" si="1744"/>
        <v>0</v>
      </c>
      <c r="J903" s="278">
        <f t="shared" si="1744"/>
        <v>0</v>
      </c>
      <c r="K903" s="278">
        <f t="shared" si="1744"/>
        <v>0</v>
      </c>
      <c r="L903" s="278">
        <f t="shared" si="1744"/>
        <v>0</v>
      </c>
      <c r="M903" s="278">
        <f t="shared" si="1744"/>
        <v>0</v>
      </c>
      <c r="N903" s="278">
        <f t="shared" si="1744"/>
        <v>0</v>
      </c>
      <c r="O903" s="278">
        <f t="shared" si="1744"/>
        <v>0</v>
      </c>
      <c r="P903" s="278">
        <f t="shared" si="1744"/>
        <v>0</v>
      </c>
      <c r="Q903" s="278">
        <f t="shared" si="1744"/>
        <v>0</v>
      </c>
      <c r="R903" s="278">
        <f t="shared" si="1744"/>
        <v>487500</v>
      </c>
      <c r="S903" s="278">
        <f t="shared" si="1744"/>
        <v>487500</v>
      </c>
      <c r="T903" s="278">
        <f t="shared" si="1744"/>
        <v>487500</v>
      </c>
      <c r="U903" s="278">
        <f t="shared" si="1744"/>
        <v>487500</v>
      </c>
      <c r="V903" s="278">
        <f t="shared" si="1744"/>
        <v>487500</v>
      </c>
      <c r="W903" s="278">
        <f t="shared" si="1744"/>
        <v>487500</v>
      </c>
      <c r="X903" s="278">
        <f t="shared" si="1744"/>
        <v>487500</v>
      </c>
      <c r="Y903" s="278">
        <f t="shared" si="1744"/>
        <v>487500</v>
      </c>
      <c r="Z903" s="278">
        <f t="shared" si="1744"/>
        <v>487500</v>
      </c>
      <c r="AA903" s="278">
        <f t="shared" si="1744"/>
        <v>487500</v>
      </c>
      <c r="AB903" s="278">
        <f t="shared" si="1744"/>
        <v>487500</v>
      </c>
      <c r="AC903" s="278">
        <f t="shared" si="1744"/>
        <v>487500</v>
      </c>
      <c r="AD903" s="278">
        <f t="shared" si="1744"/>
        <v>0</v>
      </c>
      <c r="AE903" s="278">
        <f t="shared" si="1744"/>
        <v>0</v>
      </c>
      <c r="AF903" s="278">
        <f t="shared" si="1744"/>
        <v>0</v>
      </c>
      <c r="AG903" s="278">
        <f t="shared" si="1744"/>
        <v>0</v>
      </c>
      <c r="AH903" s="278">
        <f t="shared" si="1744"/>
        <v>0</v>
      </c>
      <c r="AI903" s="278">
        <f t="shared" si="1744"/>
        <v>0</v>
      </c>
      <c r="AJ903" s="278">
        <f t="shared" si="1744"/>
        <v>0</v>
      </c>
      <c r="AK903" s="278">
        <f t="shared" si="1744"/>
        <v>0</v>
      </c>
      <c r="AL903" s="278">
        <f t="shared" si="1744"/>
        <v>0</v>
      </c>
      <c r="AM903" s="278">
        <f t="shared" ref="AM903:BR903" si="1745">IF(AM$17="","",IF($E$898=0,SUM(AM901:AM902),IF(AND(AM$17&gt;=$D903,AM$17&lt;=$E903),($D$891*$D$890)/($E903-$D903+1),0)))</f>
        <v>0</v>
      </c>
      <c r="AN903" s="278">
        <f t="shared" si="1745"/>
        <v>0</v>
      </c>
      <c r="AO903" s="278">
        <f t="shared" si="1745"/>
        <v>0</v>
      </c>
      <c r="AP903" s="278">
        <f t="shared" si="1745"/>
        <v>0</v>
      </c>
      <c r="AQ903" s="278">
        <f t="shared" si="1745"/>
        <v>0</v>
      </c>
      <c r="AR903" s="278">
        <f t="shared" si="1745"/>
        <v>0</v>
      </c>
      <c r="AS903" s="278">
        <f t="shared" si="1745"/>
        <v>0</v>
      </c>
      <c r="AT903" s="278">
        <f t="shared" si="1745"/>
        <v>0</v>
      </c>
      <c r="AU903" s="278">
        <f t="shared" si="1745"/>
        <v>0</v>
      </c>
      <c r="AV903" s="278">
        <f t="shared" si="1745"/>
        <v>0</v>
      </c>
      <c r="AW903" s="278">
        <f t="shared" si="1745"/>
        <v>0</v>
      </c>
      <c r="AX903" s="278">
        <f t="shared" si="1745"/>
        <v>0</v>
      </c>
      <c r="AY903" s="278">
        <f t="shared" si="1745"/>
        <v>0</v>
      </c>
      <c r="AZ903" s="278">
        <f t="shared" si="1745"/>
        <v>0</v>
      </c>
      <c r="BA903" s="278">
        <f t="shared" si="1745"/>
        <v>0</v>
      </c>
      <c r="BB903" s="278">
        <f t="shared" si="1745"/>
        <v>0</v>
      </c>
      <c r="BC903" s="278">
        <f t="shared" si="1745"/>
        <v>0</v>
      </c>
      <c r="BD903" s="278">
        <f t="shared" si="1745"/>
        <v>0</v>
      </c>
      <c r="BE903" s="278">
        <f t="shared" si="1745"/>
        <v>0</v>
      </c>
      <c r="BF903" s="278">
        <f t="shared" si="1745"/>
        <v>0</v>
      </c>
      <c r="BG903" s="278">
        <f t="shared" si="1745"/>
        <v>0</v>
      </c>
      <c r="BH903" s="278">
        <f t="shared" si="1745"/>
        <v>0</v>
      </c>
      <c r="BI903" s="278">
        <f t="shared" si="1745"/>
        <v>0</v>
      </c>
      <c r="BJ903" s="278">
        <f t="shared" si="1745"/>
        <v>0</v>
      </c>
      <c r="BK903" s="278">
        <f t="shared" si="1745"/>
        <v>0</v>
      </c>
      <c r="BL903" s="278">
        <f t="shared" si="1745"/>
        <v>0</v>
      </c>
      <c r="BM903" s="278">
        <f t="shared" si="1745"/>
        <v>0</v>
      </c>
      <c r="BN903" s="278">
        <f t="shared" si="1745"/>
        <v>0</v>
      </c>
      <c r="BO903" s="278" t="str">
        <f t="shared" si="1745"/>
        <v/>
      </c>
      <c r="BP903" s="278" t="str">
        <f t="shared" si="1745"/>
        <v/>
      </c>
      <c r="BQ903" s="278" t="str">
        <f t="shared" si="1745"/>
        <v/>
      </c>
      <c r="BR903" s="278" t="str">
        <f t="shared" si="1745"/>
        <v/>
      </c>
      <c r="BS903" s="278" t="str">
        <f t="shared" ref="BS903:CA903" si="1746">IF(BS$17="","",IF($E$898=0,SUM(BS901:BS902),IF(AND(BS$17&gt;=$D903,BS$17&lt;=$E903),($D$891*$D$890)/($E903-$D903+1),0)))</f>
        <v/>
      </c>
      <c r="BT903" s="278" t="str">
        <f t="shared" si="1746"/>
        <v/>
      </c>
      <c r="BU903" s="278" t="str">
        <f t="shared" si="1746"/>
        <v/>
      </c>
      <c r="BV903" s="278" t="str">
        <f t="shared" si="1746"/>
        <v/>
      </c>
      <c r="BW903" s="278" t="str">
        <f t="shared" si="1746"/>
        <v/>
      </c>
      <c r="BX903" s="278" t="str">
        <f t="shared" si="1746"/>
        <v/>
      </c>
      <c r="BY903" s="278" t="str">
        <f t="shared" si="1746"/>
        <v/>
      </c>
      <c r="BZ903" s="278" t="str">
        <f t="shared" si="1746"/>
        <v/>
      </c>
      <c r="CA903" s="278" t="str">
        <f t="shared" si="1746"/>
        <v/>
      </c>
      <c r="CB903" s="278" t="str">
        <f t="shared" ref="CB903:DN903" si="1747">IF(CB$17="","",IF($E$898=0,SUM(CB901:CB902),IF(AND(CB$17&gt;=$D903,CB$17&lt;=$E903),($D$891*$D$890)/($E903-$D903+1),0)))</f>
        <v/>
      </c>
      <c r="CC903" s="278" t="str">
        <f t="shared" si="1747"/>
        <v/>
      </c>
      <c r="CD903" s="278" t="str">
        <f t="shared" si="1747"/>
        <v/>
      </c>
      <c r="CE903" s="278" t="str">
        <f t="shared" si="1747"/>
        <v/>
      </c>
      <c r="CF903" s="278" t="str">
        <f t="shared" si="1747"/>
        <v/>
      </c>
      <c r="CG903" s="278" t="str">
        <f t="shared" si="1747"/>
        <v/>
      </c>
      <c r="CH903" s="278" t="str">
        <f t="shared" si="1747"/>
        <v/>
      </c>
      <c r="CI903" s="278" t="str">
        <f t="shared" si="1747"/>
        <v/>
      </c>
      <c r="CJ903" s="278" t="str">
        <f t="shared" si="1747"/>
        <v/>
      </c>
      <c r="CK903" s="278" t="str">
        <f t="shared" si="1747"/>
        <v/>
      </c>
      <c r="CL903" s="278" t="str">
        <f t="shared" si="1747"/>
        <v/>
      </c>
      <c r="CM903" s="278" t="str">
        <f t="shared" si="1747"/>
        <v/>
      </c>
      <c r="CN903" s="278" t="str">
        <f t="shared" si="1747"/>
        <v/>
      </c>
      <c r="CO903" s="278" t="str">
        <f t="shared" si="1747"/>
        <v/>
      </c>
      <c r="CP903" s="278" t="str">
        <f t="shared" si="1747"/>
        <v/>
      </c>
      <c r="CQ903" s="278" t="str">
        <f t="shared" si="1747"/>
        <v/>
      </c>
      <c r="CR903" s="278" t="str">
        <f t="shared" si="1747"/>
        <v/>
      </c>
      <c r="CS903" s="278" t="str">
        <f t="shared" si="1747"/>
        <v/>
      </c>
      <c r="CT903" s="278" t="str">
        <f t="shared" si="1747"/>
        <v/>
      </c>
      <c r="CU903" s="278" t="str">
        <f t="shared" si="1747"/>
        <v/>
      </c>
      <c r="CV903" s="278" t="str">
        <f t="shared" si="1747"/>
        <v/>
      </c>
      <c r="CW903" s="278" t="str">
        <f t="shared" si="1747"/>
        <v/>
      </c>
      <c r="CX903" s="278" t="str">
        <f t="shared" si="1747"/>
        <v/>
      </c>
      <c r="CY903" s="278" t="str">
        <f t="shared" si="1747"/>
        <v/>
      </c>
      <c r="CZ903" s="278" t="str">
        <f t="shared" si="1747"/>
        <v/>
      </c>
      <c r="DA903" s="278" t="str">
        <f t="shared" si="1747"/>
        <v/>
      </c>
      <c r="DB903" s="278" t="str">
        <f t="shared" si="1747"/>
        <v/>
      </c>
      <c r="DC903" s="278" t="str">
        <f t="shared" si="1747"/>
        <v/>
      </c>
      <c r="DD903" s="278" t="str">
        <f t="shared" si="1747"/>
        <v/>
      </c>
      <c r="DE903" s="278" t="str">
        <f t="shared" si="1747"/>
        <v/>
      </c>
      <c r="DF903" s="278" t="str">
        <f t="shared" si="1747"/>
        <v/>
      </c>
      <c r="DG903" s="278" t="str">
        <f t="shared" si="1747"/>
        <v/>
      </c>
      <c r="DH903" s="278" t="str">
        <f t="shared" si="1747"/>
        <v/>
      </c>
      <c r="DI903" s="278" t="str">
        <f t="shared" si="1747"/>
        <v/>
      </c>
      <c r="DJ903" s="278" t="str">
        <f t="shared" si="1747"/>
        <v/>
      </c>
      <c r="DK903" s="278" t="str">
        <f t="shared" si="1747"/>
        <v/>
      </c>
      <c r="DL903" s="278" t="str">
        <f t="shared" si="1747"/>
        <v/>
      </c>
      <c r="DM903" s="278" t="str">
        <f t="shared" si="1747"/>
        <v/>
      </c>
      <c r="DN903" s="278" t="str">
        <f t="shared" si="1747"/>
        <v/>
      </c>
      <c r="DO903" s="51">
        <f>SUM(F903:DN903)</f>
        <v>6000000</v>
      </c>
      <c r="DP903" s="50" t="s">
        <v>172</v>
      </c>
    </row>
    <row r="904" spans="3:120" s="29" customFormat="1" ht="15" customHeight="1">
      <c r="D904" s="291"/>
      <c r="E904" s="291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  <c r="AA904" s="118"/>
      <c r="AB904" s="118"/>
      <c r="AC904" s="118"/>
      <c r="AD904" s="118"/>
      <c r="AE904" s="118"/>
      <c r="AF904" s="118"/>
      <c r="AG904" s="118"/>
      <c r="AH904" s="118"/>
      <c r="AI904" s="118"/>
      <c r="AJ904" s="118"/>
      <c r="AK904" s="118"/>
      <c r="AL904" s="118"/>
      <c r="AM904" s="118"/>
      <c r="AN904" s="118"/>
      <c r="AO904" s="118"/>
      <c r="AP904" s="118"/>
      <c r="AQ904" s="118"/>
      <c r="AR904" s="118"/>
      <c r="AS904" s="118"/>
      <c r="AT904" s="118"/>
      <c r="AU904" s="118"/>
      <c r="AV904" s="118"/>
      <c r="AW904" s="118"/>
      <c r="AX904" s="118"/>
      <c r="AY904" s="118"/>
      <c r="AZ904" s="118"/>
      <c r="BA904" s="118"/>
      <c r="BB904" s="118"/>
      <c r="BC904" s="118"/>
      <c r="BD904" s="118"/>
      <c r="BE904" s="118"/>
      <c r="BF904" s="118"/>
      <c r="BG904" s="118"/>
      <c r="BH904" s="118"/>
      <c r="BI904" s="118"/>
      <c r="BJ904" s="118"/>
      <c r="BK904" s="118"/>
      <c r="BL904" s="118"/>
      <c r="BM904" s="118"/>
      <c r="BN904" s="118"/>
      <c r="BO904" s="118"/>
      <c r="BP904" s="118"/>
      <c r="BQ904" s="118"/>
      <c r="BR904" s="118"/>
      <c r="BS904" s="118"/>
      <c r="BT904" s="118"/>
      <c r="BU904" s="118"/>
      <c r="BV904" s="118"/>
      <c r="BW904" s="118"/>
      <c r="BX904" s="118"/>
      <c r="BY904" s="118"/>
      <c r="BZ904" s="118"/>
      <c r="CA904" s="118"/>
      <c r="CB904" s="118"/>
      <c r="CC904" s="118"/>
      <c r="CD904" s="118"/>
      <c r="CE904" s="118"/>
      <c r="CF904" s="118"/>
      <c r="CG904" s="118"/>
      <c r="CH904" s="118"/>
      <c r="CI904" s="118"/>
      <c r="CJ904" s="118"/>
      <c r="CK904" s="118"/>
      <c r="CL904" s="118"/>
      <c r="CM904" s="118"/>
      <c r="CN904" s="118"/>
      <c r="CO904" s="118"/>
      <c r="CP904" s="118"/>
      <c r="CQ904" s="118"/>
      <c r="CR904" s="118"/>
      <c r="CS904" s="118"/>
      <c r="CT904" s="118"/>
      <c r="CU904" s="118"/>
      <c r="CV904" s="118"/>
      <c r="CW904" s="118"/>
      <c r="CX904" s="118"/>
      <c r="CY904" s="118"/>
      <c r="CZ904" s="118"/>
      <c r="DA904" s="118"/>
      <c r="DB904" s="118"/>
      <c r="DC904" s="118"/>
      <c r="DD904" s="118"/>
      <c r="DE904" s="118"/>
      <c r="DF904" s="118"/>
      <c r="DG904" s="118"/>
      <c r="DH904" s="118"/>
      <c r="DI904" s="118"/>
      <c r="DJ904" s="118"/>
      <c r="DK904" s="118"/>
      <c r="DL904" s="118"/>
      <c r="DM904" s="118"/>
      <c r="DN904" s="118"/>
      <c r="DO904" s="56"/>
      <c r="DP904" s="50" t="s">
        <v>172</v>
      </c>
    </row>
    <row r="905" spans="3:120" s="29" customFormat="1" ht="15" customHeight="1">
      <c r="C905" s="120"/>
      <c r="D905" s="242"/>
      <c r="E905" s="243"/>
      <c r="F905" s="242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50" t="s">
        <v>172</v>
      </c>
    </row>
    <row r="906" spans="3:120" s="29" customFormat="1" ht="15" customHeight="1">
      <c r="C906" s="161" t="s">
        <v>357</v>
      </c>
      <c r="D906" s="161"/>
      <c r="E906" s="161"/>
      <c r="F906" s="161"/>
      <c r="G906" s="161"/>
      <c r="H906" s="161"/>
      <c r="I906" s="161"/>
      <c r="J906" s="161"/>
      <c r="K906" s="161"/>
      <c r="L906" s="161"/>
      <c r="M906" s="161"/>
      <c r="N906" s="161"/>
      <c r="O906" s="161"/>
      <c r="P906" s="161"/>
      <c r="Q906" s="161"/>
      <c r="R906" s="161"/>
      <c r="S906" s="161"/>
      <c r="T906" s="161"/>
      <c r="U906" s="161"/>
      <c r="V906" s="161"/>
      <c r="W906" s="161"/>
      <c r="X906" s="161"/>
      <c r="Y906" s="161"/>
      <c r="Z906" s="161"/>
      <c r="AA906" s="161"/>
      <c r="AB906" s="161"/>
      <c r="AC906" s="161"/>
      <c r="AD906" s="161"/>
      <c r="AE906" s="161"/>
      <c r="AF906" s="161"/>
      <c r="AG906" s="161"/>
      <c r="AH906" s="161"/>
      <c r="AI906" s="161"/>
      <c r="AJ906" s="161"/>
      <c r="AK906" s="161"/>
      <c r="AL906" s="161"/>
      <c r="AM906" s="161"/>
      <c r="AN906" s="161"/>
      <c r="AO906" s="161"/>
      <c r="AP906" s="161"/>
      <c r="AQ906" s="161"/>
      <c r="AR906" s="161"/>
      <c r="AS906" s="161"/>
      <c r="AT906" s="161"/>
      <c r="AU906" s="161"/>
      <c r="AV906" s="161"/>
      <c r="AW906" s="161"/>
      <c r="AX906" s="161"/>
      <c r="AY906" s="161"/>
      <c r="AZ906" s="161"/>
      <c r="BA906" s="161"/>
      <c r="BB906" s="161"/>
      <c r="BC906" s="161"/>
      <c r="BD906" s="161"/>
      <c r="BE906" s="161"/>
      <c r="BF906" s="161"/>
      <c r="BG906" s="161"/>
      <c r="BH906" s="161"/>
      <c r="BI906" s="161"/>
      <c r="BJ906" s="161"/>
      <c r="BK906" s="161"/>
      <c r="BL906" s="161"/>
      <c r="BM906" s="161"/>
      <c r="BN906" s="161"/>
      <c r="BO906" s="161"/>
      <c r="BP906" s="161"/>
      <c r="BQ906" s="161"/>
      <c r="BR906" s="161"/>
      <c r="BS906" s="161"/>
      <c r="BT906" s="161"/>
      <c r="BU906" s="161"/>
      <c r="BV906" s="161"/>
      <c r="BW906" s="161"/>
      <c r="BX906" s="161"/>
      <c r="BY906" s="161"/>
      <c r="BZ906" s="161"/>
      <c r="CA906" s="161"/>
      <c r="CB906" s="161"/>
      <c r="CC906" s="161"/>
      <c r="CD906" s="161"/>
      <c r="CE906" s="161"/>
      <c r="CF906" s="161"/>
      <c r="CG906" s="161"/>
      <c r="CH906" s="161"/>
      <c r="CI906" s="161"/>
      <c r="CJ906" s="161"/>
      <c r="CK906" s="161"/>
      <c r="CL906" s="161"/>
      <c r="CM906" s="161"/>
      <c r="CN906" s="161"/>
      <c r="CO906" s="161"/>
      <c r="CP906" s="161"/>
      <c r="CQ906" s="161"/>
      <c r="CR906" s="161"/>
      <c r="CS906" s="161"/>
      <c r="CT906" s="161"/>
      <c r="CU906" s="161"/>
      <c r="CV906" s="161"/>
      <c r="CW906" s="161"/>
      <c r="CX906" s="161"/>
      <c r="CY906" s="161"/>
      <c r="CZ906" s="161"/>
      <c r="DA906" s="161"/>
      <c r="DB906" s="161"/>
      <c r="DC906" s="161"/>
      <c r="DD906" s="161"/>
      <c r="DE906" s="161"/>
      <c r="DF906" s="161"/>
      <c r="DG906" s="161"/>
      <c r="DH906" s="161"/>
      <c r="DI906" s="161"/>
      <c r="DJ906" s="161"/>
      <c r="DK906" s="161"/>
      <c r="DL906" s="161"/>
      <c r="DM906" s="161"/>
      <c r="DN906" s="161"/>
      <c r="DO906" s="161"/>
      <c r="DP906" s="50" t="s">
        <v>172</v>
      </c>
    </row>
    <row r="907" spans="3:120" s="29" customFormat="1" ht="15" customHeight="1">
      <c r="C907" s="120"/>
      <c r="D907" s="242"/>
      <c r="E907" s="243"/>
      <c r="F907" s="242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50" t="s">
        <v>172</v>
      </c>
    </row>
    <row r="908" spans="3:120" s="29" customFormat="1" ht="15" customHeight="1">
      <c r="C908" s="266" t="s">
        <v>356</v>
      </c>
      <c r="D908" s="249" t="s">
        <v>296</v>
      </c>
      <c r="E908" s="249" t="s">
        <v>303</v>
      </c>
      <c r="F908" s="265" t="s">
        <v>295</v>
      </c>
      <c r="G908" s="264" t="s">
        <v>294</v>
      </c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50" t="s">
        <v>172</v>
      </c>
    </row>
    <row r="909" spans="3:120" s="29" customFormat="1" ht="15" customHeight="1">
      <c r="C909" s="158" t="str">
        <f>C908</f>
        <v>Legal - General Fees</v>
      </c>
      <c r="D909" s="118">
        <f>IF(C$76="","",IF(E909="",G909+F909,E909))</f>
        <v>250000</v>
      </c>
      <c r="E909" s="302"/>
      <c r="F909" s="93">
        <v>250000</v>
      </c>
      <c r="G909" s="93">
        <v>0</v>
      </c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50" t="s">
        <v>172</v>
      </c>
    </row>
    <row r="910" spans="3:120" s="29" customFormat="1" ht="15" customHeight="1">
      <c r="C910" s="34" t="str">
        <f>"Initial " &amp;C906&amp; " Input"</f>
        <v>Initial Legal Fees Input</v>
      </c>
      <c r="D910" s="118">
        <f>IF(C$76="","",IF(E910="",G910+F910,E910))</f>
        <v>150000</v>
      </c>
      <c r="E910" s="302"/>
      <c r="F910" s="93">
        <v>150000</v>
      </c>
      <c r="G910" s="93">
        <v>0</v>
      </c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50" t="s">
        <v>172</v>
      </c>
    </row>
    <row r="911" spans="3:120" s="29" customFormat="1" ht="15" customHeight="1">
      <c r="C911" s="34" t="s">
        <v>311</v>
      </c>
      <c r="D911" s="118">
        <f>D909-D910</f>
        <v>100000</v>
      </c>
      <c r="E911" s="118"/>
      <c r="F911" s="118">
        <f>F909-F910</f>
        <v>100000</v>
      </c>
      <c r="G911" s="118">
        <f>G909-G910</f>
        <v>0</v>
      </c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50" t="s">
        <v>172</v>
      </c>
    </row>
    <row r="912" spans="3:120" s="29" customFormat="1" ht="15" customHeight="1">
      <c r="C912" s="34"/>
      <c r="D912" s="118"/>
      <c r="E912" s="302"/>
      <c r="F912" s="233"/>
      <c r="G912" s="301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50" t="s">
        <v>172</v>
      </c>
    </row>
    <row r="913" spans="3:120" s="29" customFormat="1" ht="15" customHeight="1">
      <c r="C913" s="34" t="str">
        <f>C908&amp;" Start Period"</f>
        <v>Legal - General Fees Start Period</v>
      </c>
      <c r="D913" s="282">
        <f>MIN(F913:G913)</f>
        <v>1</v>
      </c>
      <c r="F913" s="282">
        <v>1</v>
      </c>
      <c r="G913" s="282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50" t="s">
        <v>172</v>
      </c>
    </row>
    <row r="914" spans="3:120" s="29" customFormat="1" ht="15" customHeight="1">
      <c r="C914" s="207" t="s">
        <v>13</v>
      </c>
      <c r="D914" s="206">
        <f>IF(D913="","",INDEX($F$16:$DP$17,1,MATCH(D913,$F$17:$DP$17,1)))</f>
        <v>42124</v>
      </c>
      <c r="F914" s="206">
        <f>IF(F913="","",INDEX($F$16:$DP$17,1,MATCH(F913,$F$17:$DP$17,1)))</f>
        <v>42124</v>
      </c>
      <c r="G914" s="206" t="str">
        <f>IF(G913="","",INDEX($F$16:$DP$17,1,MATCH(G913,$F$17:$DP$17,1)))</f>
        <v/>
      </c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50" t="s">
        <v>172</v>
      </c>
    </row>
    <row r="915" spans="3:120" s="29" customFormat="1" ht="15" customHeight="1">
      <c r="C915" s="34" t="str">
        <f>C908&amp;" End Period"</f>
        <v>Legal - General Fees End Period</v>
      </c>
      <c r="D915" s="282">
        <f>MAX(F915:G915)</f>
        <v>9</v>
      </c>
      <c r="F915" s="282">
        <v>9</v>
      </c>
      <c r="G915" s="282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50" t="s">
        <v>172</v>
      </c>
    </row>
    <row r="916" spans="3:120" s="29" customFormat="1" ht="15" customHeight="1">
      <c r="C916" s="207" t="s">
        <v>13</v>
      </c>
      <c r="D916" s="206">
        <f>IF(D915="","",INDEX($F$16:$DP$17,1,MATCH(D915,$F$17:$DP$17,1)))</f>
        <v>42369</v>
      </c>
      <c r="F916" s="206">
        <f>IF(F915="","",INDEX($F$16:$DP$17,1,MATCH(F915,$F$17:$DP$17,1)))</f>
        <v>42369</v>
      </c>
      <c r="G916" s="206" t="str">
        <f>IF(G915="","",INDEX($F$16:$DP$17,1,MATCH(G915,$F$17:$DP$17,1)))</f>
        <v/>
      </c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50" t="s">
        <v>172</v>
      </c>
    </row>
    <row r="917" spans="3:120" s="29" customFormat="1" ht="15" customHeight="1">
      <c r="C917" s="34"/>
      <c r="D917" s="242"/>
      <c r="E917" s="243"/>
      <c r="F917" s="242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50" t="s">
        <v>172</v>
      </c>
    </row>
    <row r="918" spans="3:120" s="29" customFormat="1" ht="15" customHeight="1">
      <c r="C918" s="34" t="s">
        <v>300</v>
      </c>
      <c r="D918" s="281" t="s">
        <v>299</v>
      </c>
      <c r="E918" s="280">
        <f>IF(D918=F918,0,1)</f>
        <v>0</v>
      </c>
      <c r="F918" s="279" t="s">
        <v>299</v>
      </c>
      <c r="G918" s="279" t="s">
        <v>298</v>
      </c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50" t="s">
        <v>172</v>
      </c>
    </row>
    <row r="919" spans="3:120" s="29" customFormat="1" ht="15" customHeight="1">
      <c r="C919" s="34" t="s">
        <v>310</v>
      </c>
      <c r="D919" s="281" t="s">
        <v>309</v>
      </c>
      <c r="E919" s="280">
        <f>IF(D919=F919,0,1)</f>
        <v>1</v>
      </c>
      <c r="F919" s="279" t="s">
        <v>151</v>
      </c>
      <c r="G919" s="279" t="s">
        <v>309</v>
      </c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50" t="s">
        <v>172</v>
      </c>
    </row>
    <row r="920" spans="3:120" s="29" customFormat="1" ht="15" customHeight="1">
      <c r="C920" s="34"/>
      <c r="D920" s="242"/>
      <c r="E920" s="243"/>
      <c r="F920" s="242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50" t="s">
        <v>172</v>
      </c>
    </row>
    <row r="921" spans="3:120" s="29" customFormat="1" ht="15" customHeight="1">
      <c r="C921" s="29" t="str">
        <f>$F$908&amp;" "&amp;C908</f>
        <v>Phase A Legal - General Fees</v>
      </c>
      <c r="D921" s="274">
        <f>IF(F913="",0,F913)</f>
        <v>1</v>
      </c>
      <c r="E921" s="274">
        <f>IF(F915="",0,F915)</f>
        <v>9</v>
      </c>
      <c r="F921" s="121">
        <f>F910</f>
        <v>150000</v>
      </c>
      <c r="G921" s="121">
        <f t="shared" ref="G921:AL921" si="1748">IF(G$17="","",IF(AND(G$17&gt;=$D921,G$17&lt;=$E921),$F$911/($E921-$D921+1),0))</f>
        <v>11111.111111111111</v>
      </c>
      <c r="H921" s="121">
        <f t="shared" si="1748"/>
        <v>11111.111111111111</v>
      </c>
      <c r="I921" s="121">
        <f t="shared" si="1748"/>
        <v>11111.111111111111</v>
      </c>
      <c r="J921" s="121">
        <f t="shared" si="1748"/>
        <v>11111.111111111111</v>
      </c>
      <c r="K921" s="121">
        <f t="shared" si="1748"/>
        <v>11111.111111111111</v>
      </c>
      <c r="L921" s="121">
        <f t="shared" si="1748"/>
        <v>11111.111111111111</v>
      </c>
      <c r="M921" s="121">
        <f t="shared" si="1748"/>
        <v>11111.111111111111</v>
      </c>
      <c r="N921" s="121">
        <f t="shared" si="1748"/>
        <v>11111.111111111111</v>
      </c>
      <c r="O921" s="121">
        <f t="shared" si="1748"/>
        <v>11111.111111111111</v>
      </c>
      <c r="P921" s="121">
        <f t="shared" si="1748"/>
        <v>0</v>
      </c>
      <c r="Q921" s="121">
        <f t="shared" si="1748"/>
        <v>0</v>
      </c>
      <c r="R921" s="121">
        <f t="shared" si="1748"/>
        <v>0</v>
      </c>
      <c r="S921" s="121">
        <f t="shared" si="1748"/>
        <v>0</v>
      </c>
      <c r="T921" s="121">
        <f t="shared" si="1748"/>
        <v>0</v>
      </c>
      <c r="U921" s="121">
        <f t="shared" si="1748"/>
        <v>0</v>
      </c>
      <c r="V921" s="121">
        <f t="shared" si="1748"/>
        <v>0</v>
      </c>
      <c r="W921" s="121">
        <f t="shared" si="1748"/>
        <v>0</v>
      </c>
      <c r="X921" s="121">
        <f t="shared" si="1748"/>
        <v>0</v>
      </c>
      <c r="Y921" s="121">
        <f t="shared" si="1748"/>
        <v>0</v>
      </c>
      <c r="Z921" s="121">
        <f t="shared" si="1748"/>
        <v>0</v>
      </c>
      <c r="AA921" s="121">
        <f t="shared" si="1748"/>
        <v>0</v>
      </c>
      <c r="AB921" s="121">
        <f t="shared" si="1748"/>
        <v>0</v>
      </c>
      <c r="AC921" s="121">
        <f t="shared" si="1748"/>
        <v>0</v>
      </c>
      <c r="AD921" s="121">
        <f t="shared" si="1748"/>
        <v>0</v>
      </c>
      <c r="AE921" s="121">
        <f t="shared" si="1748"/>
        <v>0</v>
      </c>
      <c r="AF921" s="121">
        <f t="shared" si="1748"/>
        <v>0</v>
      </c>
      <c r="AG921" s="121">
        <f t="shared" si="1748"/>
        <v>0</v>
      </c>
      <c r="AH921" s="121">
        <f t="shared" si="1748"/>
        <v>0</v>
      </c>
      <c r="AI921" s="121">
        <f t="shared" si="1748"/>
        <v>0</v>
      </c>
      <c r="AJ921" s="121">
        <f t="shared" si="1748"/>
        <v>0</v>
      </c>
      <c r="AK921" s="121">
        <f t="shared" si="1748"/>
        <v>0</v>
      </c>
      <c r="AL921" s="121">
        <f t="shared" si="1748"/>
        <v>0</v>
      </c>
      <c r="AM921" s="121">
        <f t="shared" ref="AM921:BR921" si="1749">IF(AM$17="","",IF(AND(AM$17&gt;=$D921,AM$17&lt;=$E921),$F$911/($E921-$D921+1),0))</f>
        <v>0</v>
      </c>
      <c r="AN921" s="121">
        <f t="shared" si="1749"/>
        <v>0</v>
      </c>
      <c r="AO921" s="121">
        <f t="shared" si="1749"/>
        <v>0</v>
      </c>
      <c r="AP921" s="121">
        <f t="shared" si="1749"/>
        <v>0</v>
      </c>
      <c r="AQ921" s="121">
        <f t="shared" si="1749"/>
        <v>0</v>
      </c>
      <c r="AR921" s="121">
        <f t="shared" si="1749"/>
        <v>0</v>
      </c>
      <c r="AS921" s="121">
        <f t="shared" si="1749"/>
        <v>0</v>
      </c>
      <c r="AT921" s="121">
        <f t="shared" si="1749"/>
        <v>0</v>
      </c>
      <c r="AU921" s="121">
        <f t="shared" si="1749"/>
        <v>0</v>
      </c>
      <c r="AV921" s="121">
        <f t="shared" si="1749"/>
        <v>0</v>
      </c>
      <c r="AW921" s="121">
        <f t="shared" si="1749"/>
        <v>0</v>
      </c>
      <c r="AX921" s="121">
        <f t="shared" si="1749"/>
        <v>0</v>
      </c>
      <c r="AY921" s="121">
        <f t="shared" si="1749"/>
        <v>0</v>
      </c>
      <c r="AZ921" s="121">
        <f t="shared" si="1749"/>
        <v>0</v>
      </c>
      <c r="BA921" s="121">
        <f t="shared" si="1749"/>
        <v>0</v>
      </c>
      <c r="BB921" s="121">
        <f t="shared" si="1749"/>
        <v>0</v>
      </c>
      <c r="BC921" s="121">
        <f t="shared" si="1749"/>
        <v>0</v>
      </c>
      <c r="BD921" s="121">
        <f t="shared" si="1749"/>
        <v>0</v>
      </c>
      <c r="BE921" s="121">
        <f t="shared" si="1749"/>
        <v>0</v>
      </c>
      <c r="BF921" s="121">
        <f t="shared" si="1749"/>
        <v>0</v>
      </c>
      <c r="BG921" s="121">
        <f t="shared" si="1749"/>
        <v>0</v>
      </c>
      <c r="BH921" s="121">
        <f t="shared" si="1749"/>
        <v>0</v>
      </c>
      <c r="BI921" s="121">
        <f t="shared" si="1749"/>
        <v>0</v>
      </c>
      <c r="BJ921" s="121">
        <f t="shared" si="1749"/>
        <v>0</v>
      </c>
      <c r="BK921" s="121">
        <f t="shared" si="1749"/>
        <v>0</v>
      </c>
      <c r="BL921" s="121">
        <f t="shared" si="1749"/>
        <v>0</v>
      </c>
      <c r="BM921" s="121">
        <f t="shared" si="1749"/>
        <v>0</v>
      </c>
      <c r="BN921" s="121">
        <f t="shared" si="1749"/>
        <v>0</v>
      </c>
      <c r="BO921" s="121" t="str">
        <f t="shared" si="1749"/>
        <v/>
      </c>
      <c r="BP921" s="121" t="str">
        <f t="shared" si="1749"/>
        <v/>
      </c>
      <c r="BQ921" s="121" t="str">
        <f t="shared" si="1749"/>
        <v/>
      </c>
      <c r="BR921" s="121" t="str">
        <f t="shared" si="1749"/>
        <v/>
      </c>
      <c r="BS921" s="121" t="str">
        <f t="shared" ref="BS921:DN921" si="1750">IF(BS$17="","",IF(AND(BS$17&gt;=$D921,BS$17&lt;=$E921),$F$911/($E921-$D921+1),0))</f>
        <v/>
      </c>
      <c r="BT921" s="121" t="str">
        <f t="shared" si="1750"/>
        <v/>
      </c>
      <c r="BU921" s="121" t="str">
        <f t="shared" si="1750"/>
        <v/>
      </c>
      <c r="BV921" s="121" t="str">
        <f t="shared" si="1750"/>
        <v/>
      </c>
      <c r="BW921" s="121" t="str">
        <f t="shared" si="1750"/>
        <v/>
      </c>
      <c r="BX921" s="121" t="str">
        <f t="shared" si="1750"/>
        <v/>
      </c>
      <c r="BY921" s="121" t="str">
        <f t="shared" si="1750"/>
        <v/>
      </c>
      <c r="BZ921" s="121" t="str">
        <f t="shared" si="1750"/>
        <v/>
      </c>
      <c r="CA921" s="121" t="str">
        <f t="shared" si="1750"/>
        <v/>
      </c>
      <c r="CB921" s="121" t="str">
        <f t="shared" si="1750"/>
        <v/>
      </c>
      <c r="CC921" s="121" t="str">
        <f t="shared" si="1750"/>
        <v/>
      </c>
      <c r="CD921" s="121" t="str">
        <f t="shared" si="1750"/>
        <v/>
      </c>
      <c r="CE921" s="121" t="str">
        <f t="shared" si="1750"/>
        <v/>
      </c>
      <c r="CF921" s="121" t="str">
        <f t="shared" si="1750"/>
        <v/>
      </c>
      <c r="CG921" s="121" t="str">
        <f t="shared" si="1750"/>
        <v/>
      </c>
      <c r="CH921" s="121" t="str">
        <f t="shared" si="1750"/>
        <v/>
      </c>
      <c r="CI921" s="121" t="str">
        <f t="shared" si="1750"/>
        <v/>
      </c>
      <c r="CJ921" s="121" t="str">
        <f t="shared" si="1750"/>
        <v/>
      </c>
      <c r="CK921" s="121" t="str">
        <f t="shared" si="1750"/>
        <v/>
      </c>
      <c r="CL921" s="121" t="str">
        <f t="shared" si="1750"/>
        <v/>
      </c>
      <c r="CM921" s="121" t="str">
        <f t="shared" si="1750"/>
        <v/>
      </c>
      <c r="CN921" s="121" t="str">
        <f t="shared" si="1750"/>
        <v/>
      </c>
      <c r="CO921" s="121" t="str">
        <f t="shared" si="1750"/>
        <v/>
      </c>
      <c r="CP921" s="121" t="str">
        <f t="shared" si="1750"/>
        <v/>
      </c>
      <c r="CQ921" s="121" t="str">
        <f t="shared" si="1750"/>
        <v/>
      </c>
      <c r="CR921" s="121" t="str">
        <f t="shared" si="1750"/>
        <v/>
      </c>
      <c r="CS921" s="121" t="str">
        <f t="shared" si="1750"/>
        <v/>
      </c>
      <c r="CT921" s="121" t="str">
        <f t="shared" si="1750"/>
        <v/>
      </c>
      <c r="CU921" s="121" t="str">
        <f t="shared" si="1750"/>
        <v/>
      </c>
      <c r="CV921" s="121" t="str">
        <f t="shared" si="1750"/>
        <v/>
      </c>
      <c r="CW921" s="121" t="str">
        <f t="shared" si="1750"/>
        <v/>
      </c>
      <c r="CX921" s="121" t="str">
        <f t="shared" si="1750"/>
        <v/>
      </c>
      <c r="CY921" s="121" t="str">
        <f t="shared" si="1750"/>
        <v/>
      </c>
      <c r="CZ921" s="121" t="str">
        <f t="shared" si="1750"/>
        <v/>
      </c>
      <c r="DA921" s="121" t="str">
        <f t="shared" si="1750"/>
        <v/>
      </c>
      <c r="DB921" s="121" t="str">
        <f t="shared" si="1750"/>
        <v/>
      </c>
      <c r="DC921" s="121" t="str">
        <f t="shared" si="1750"/>
        <v/>
      </c>
      <c r="DD921" s="121" t="str">
        <f t="shared" si="1750"/>
        <v/>
      </c>
      <c r="DE921" s="121" t="str">
        <f t="shared" si="1750"/>
        <v/>
      </c>
      <c r="DF921" s="121" t="str">
        <f t="shared" si="1750"/>
        <v/>
      </c>
      <c r="DG921" s="121" t="str">
        <f t="shared" si="1750"/>
        <v/>
      </c>
      <c r="DH921" s="121" t="str">
        <f t="shared" si="1750"/>
        <v/>
      </c>
      <c r="DI921" s="121" t="str">
        <f t="shared" si="1750"/>
        <v/>
      </c>
      <c r="DJ921" s="121" t="str">
        <f t="shared" si="1750"/>
        <v/>
      </c>
      <c r="DK921" s="121" t="str">
        <f t="shared" si="1750"/>
        <v/>
      </c>
      <c r="DL921" s="121" t="str">
        <f t="shared" si="1750"/>
        <v/>
      </c>
      <c r="DM921" s="121" t="str">
        <f t="shared" si="1750"/>
        <v/>
      </c>
      <c r="DN921" s="121" t="str">
        <f t="shared" si="1750"/>
        <v/>
      </c>
      <c r="DO921" s="51">
        <f>SUM(F921:DN921)</f>
        <v>250000.00000000012</v>
      </c>
      <c r="DP921" s="50" t="s">
        <v>172</v>
      </c>
    </row>
    <row r="922" spans="3:120" s="29" customFormat="1" ht="15" customHeight="1">
      <c r="C922" s="29" t="str">
        <f>G908&amp;" "&amp;C908</f>
        <v>Phase B Legal - General Fees</v>
      </c>
      <c r="D922" s="273">
        <f>IF(G913="",0,G913)</f>
        <v>0</v>
      </c>
      <c r="E922" s="273">
        <f>IF(G915="",0,G915)</f>
        <v>0</v>
      </c>
      <c r="F922" s="277">
        <f>G910</f>
        <v>0</v>
      </c>
      <c r="G922" s="277">
        <f t="shared" ref="G922:AL922" si="1751">IF(G$17="","",IF(AND(G$17&gt;=$D922,G$17&lt;=$E922),$G$911/($E922-$D922+1),0))</f>
        <v>0</v>
      </c>
      <c r="H922" s="277">
        <f t="shared" si="1751"/>
        <v>0</v>
      </c>
      <c r="I922" s="277">
        <f t="shared" si="1751"/>
        <v>0</v>
      </c>
      <c r="J922" s="277">
        <f t="shared" si="1751"/>
        <v>0</v>
      </c>
      <c r="K922" s="277">
        <f t="shared" si="1751"/>
        <v>0</v>
      </c>
      <c r="L922" s="277">
        <f t="shared" si="1751"/>
        <v>0</v>
      </c>
      <c r="M922" s="277">
        <f t="shared" si="1751"/>
        <v>0</v>
      </c>
      <c r="N922" s="277">
        <f t="shared" si="1751"/>
        <v>0</v>
      </c>
      <c r="O922" s="277">
        <f t="shared" si="1751"/>
        <v>0</v>
      </c>
      <c r="P922" s="277">
        <f t="shared" si="1751"/>
        <v>0</v>
      </c>
      <c r="Q922" s="277">
        <f t="shared" si="1751"/>
        <v>0</v>
      </c>
      <c r="R922" s="277">
        <f t="shared" si="1751"/>
        <v>0</v>
      </c>
      <c r="S922" s="277">
        <f t="shared" si="1751"/>
        <v>0</v>
      </c>
      <c r="T922" s="277">
        <f t="shared" si="1751"/>
        <v>0</v>
      </c>
      <c r="U922" s="277">
        <f t="shared" si="1751"/>
        <v>0</v>
      </c>
      <c r="V922" s="277">
        <f t="shared" si="1751"/>
        <v>0</v>
      </c>
      <c r="W922" s="277">
        <f t="shared" si="1751"/>
        <v>0</v>
      </c>
      <c r="X922" s="277">
        <f t="shared" si="1751"/>
        <v>0</v>
      </c>
      <c r="Y922" s="277">
        <f t="shared" si="1751"/>
        <v>0</v>
      </c>
      <c r="Z922" s="277">
        <f t="shared" si="1751"/>
        <v>0</v>
      </c>
      <c r="AA922" s="277">
        <f t="shared" si="1751"/>
        <v>0</v>
      </c>
      <c r="AB922" s="277">
        <f t="shared" si="1751"/>
        <v>0</v>
      </c>
      <c r="AC922" s="277">
        <f t="shared" si="1751"/>
        <v>0</v>
      </c>
      <c r="AD922" s="277">
        <f t="shared" si="1751"/>
        <v>0</v>
      </c>
      <c r="AE922" s="277">
        <f t="shared" si="1751"/>
        <v>0</v>
      </c>
      <c r="AF922" s="277">
        <f t="shared" si="1751"/>
        <v>0</v>
      </c>
      <c r="AG922" s="277">
        <f t="shared" si="1751"/>
        <v>0</v>
      </c>
      <c r="AH922" s="277">
        <f t="shared" si="1751"/>
        <v>0</v>
      </c>
      <c r="AI922" s="277">
        <f t="shared" si="1751"/>
        <v>0</v>
      </c>
      <c r="AJ922" s="277">
        <f t="shared" si="1751"/>
        <v>0</v>
      </c>
      <c r="AK922" s="277">
        <f t="shared" si="1751"/>
        <v>0</v>
      </c>
      <c r="AL922" s="277">
        <f t="shared" si="1751"/>
        <v>0</v>
      </c>
      <c r="AM922" s="277">
        <f t="shared" ref="AM922:BR922" si="1752">IF(AM$17="","",IF(AND(AM$17&gt;=$D922,AM$17&lt;=$E922),$G$911/($E922-$D922+1),0))</f>
        <v>0</v>
      </c>
      <c r="AN922" s="277">
        <f t="shared" si="1752"/>
        <v>0</v>
      </c>
      <c r="AO922" s="277">
        <f t="shared" si="1752"/>
        <v>0</v>
      </c>
      <c r="AP922" s="277">
        <f t="shared" si="1752"/>
        <v>0</v>
      </c>
      <c r="AQ922" s="277">
        <f t="shared" si="1752"/>
        <v>0</v>
      </c>
      <c r="AR922" s="277">
        <f t="shared" si="1752"/>
        <v>0</v>
      </c>
      <c r="AS922" s="277">
        <f t="shared" si="1752"/>
        <v>0</v>
      </c>
      <c r="AT922" s="277">
        <f t="shared" si="1752"/>
        <v>0</v>
      </c>
      <c r="AU922" s="277">
        <f t="shared" si="1752"/>
        <v>0</v>
      </c>
      <c r="AV922" s="277">
        <f t="shared" si="1752"/>
        <v>0</v>
      </c>
      <c r="AW922" s="277">
        <f t="shared" si="1752"/>
        <v>0</v>
      </c>
      <c r="AX922" s="277">
        <f t="shared" si="1752"/>
        <v>0</v>
      </c>
      <c r="AY922" s="277">
        <f t="shared" si="1752"/>
        <v>0</v>
      </c>
      <c r="AZ922" s="277">
        <f t="shared" si="1752"/>
        <v>0</v>
      </c>
      <c r="BA922" s="277">
        <f t="shared" si="1752"/>
        <v>0</v>
      </c>
      <c r="BB922" s="277">
        <f t="shared" si="1752"/>
        <v>0</v>
      </c>
      <c r="BC922" s="277">
        <f t="shared" si="1752"/>
        <v>0</v>
      </c>
      <c r="BD922" s="277">
        <f t="shared" si="1752"/>
        <v>0</v>
      </c>
      <c r="BE922" s="277">
        <f t="shared" si="1752"/>
        <v>0</v>
      </c>
      <c r="BF922" s="277">
        <f t="shared" si="1752"/>
        <v>0</v>
      </c>
      <c r="BG922" s="277">
        <f t="shared" si="1752"/>
        <v>0</v>
      </c>
      <c r="BH922" s="277">
        <f t="shared" si="1752"/>
        <v>0</v>
      </c>
      <c r="BI922" s="277">
        <f t="shared" si="1752"/>
        <v>0</v>
      </c>
      <c r="BJ922" s="277">
        <f t="shared" si="1752"/>
        <v>0</v>
      </c>
      <c r="BK922" s="277">
        <f t="shared" si="1752"/>
        <v>0</v>
      </c>
      <c r="BL922" s="277">
        <f t="shared" si="1752"/>
        <v>0</v>
      </c>
      <c r="BM922" s="277">
        <f t="shared" si="1752"/>
        <v>0</v>
      </c>
      <c r="BN922" s="277">
        <f t="shared" si="1752"/>
        <v>0</v>
      </c>
      <c r="BO922" s="277" t="str">
        <f t="shared" si="1752"/>
        <v/>
      </c>
      <c r="BP922" s="277" t="str">
        <f t="shared" si="1752"/>
        <v/>
      </c>
      <c r="BQ922" s="277" t="str">
        <f t="shared" si="1752"/>
        <v/>
      </c>
      <c r="BR922" s="277" t="str">
        <f t="shared" si="1752"/>
        <v/>
      </c>
      <c r="BS922" s="277" t="str">
        <f t="shared" ref="BS922:DN922" si="1753">IF(BS$17="","",IF(AND(BS$17&gt;=$D922,BS$17&lt;=$E922),$G$911/($E922-$D922+1),0))</f>
        <v/>
      </c>
      <c r="BT922" s="277" t="str">
        <f t="shared" si="1753"/>
        <v/>
      </c>
      <c r="BU922" s="277" t="str">
        <f t="shared" si="1753"/>
        <v/>
      </c>
      <c r="BV922" s="277" t="str">
        <f t="shared" si="1753"/>
        <v/>
      </c>
      <c r="BW922" s="277" t="str">
        <f t="shared" si="1753"/>
        <v/>
      </c>
      <c r="BX922" s="277" t="str">
        <f t="shared" si="1753"/>
        <v/>
      </c>
      <c r="BY922" s="277" t="str">
        <f t="shared" si="1753"/>
        <v/>
      </c>
      <c r="BZ922" s="277" t="str">
        <f t="shared" si="1753"/>
        <v/>
      </c>
      <c r="CA922" s="277" t="str">
        <f t="shared" si="1753"/>
        <v/>
      </c>
      <c r="CB922" s="277" t="str">
        <f t="shared" si="1753"/>
        <v/>
      </c>
      <c r="CC922" s="277" t="str">
        <f t="shared" si="1753"/>
        <v/>
      </c>
      <c r="CD922" s="277" t="str">
        <f t="shared" si="1753"/>
        <v/>
      </c>
      <c r="CE922" s="277" t="str">
        <f t="shared" si="1753"/>
        <v/>
      </c>
      <c r="CF922" s="277" t="str">
        <f t="shared" si="1753"/>
        <v/>
      </c>
      <c r="CG922" s="277" t="str">
        <f t="shared" si="1753"/>
        <v/>
      </c>
      <c r="CH922" s="277" t="str">
        <f t="shared" si="1753"/>
        <v/>
      </c>
      <c r="CI922" s="277" t="str">
        <f t="shared" si="1753"/>
        <v/>
      </c>
      <c r="CJ922" s="277" t="str">
        <f t="shared" si="1753"/>
        <v/>
      </c>
      <c r="CK922" s="277" t="str">
        <f t="shared" si="1753"/>
        <v/>
      </c>
      <c r="CL922" s="277" t="str">
        <f t="shared" si="1753"/>
        <v/>
      </c>
      <c r="CM922" s="277" t="str">
        <f t="shared" si="1753"/>
        <v/>
      </c>
      <c r="CN922" s="277" t="str">
        <f t="shared" si="1753"/>
        <v/>
      </c>
      <c r="CO922" s="277" t="str">
        <f t="shared" si="1753"/>
        <v/>
      </c>
      <c r="CP922" s="277" t="str">
        <f t="shared" si="1753"/>
        <v/>
      </c>
      <c r="CQ922" s="277" t="str">
        <f t="shared" si="1753"/>
        <v/>
      </c>
      <c r="CR922" s="277" t="str">
        <f t="shared" si="1753"/>
        <v/>
      </c>
      <c r="CS922" s="277" t="str">
        <f t="shared" si="1753"/>
        <v/>
      </c>
      <c r="CT922" s="277" t="str">
        <f t="shared" si="1753"/>
        <v/>
      </c>
      <c r="CU922" s="277" t="str">
        <f t="shared" si="1753"/>
        <v/>
      </c>
      <c r="CV922" s="277" t="str">
        <f t="shared" si="1753"/>
        <v/>
      </c>
      <c r="CW922" s="277" t="str">
        <f t="shared" si="1753"/>
        <v/>
      </c>
      <c r="CX922" s="277" t="str">
        <f t="shared" si="1753"/>
        <v/>
      </c>
      <c r="CY922" s="277" t="str">
        <f t="shared" si="1753"/>
        <v/>
      </c>
      <c r="CZ922" s="277" t="str">
        <f t="shared" si="1753"/>
        <v/>
      </c>
      <c r="DA922" s="277" t="str">
        <f t="shared" si="1753"/>
        <v/>
      </c>
      <c r="DB922" s="277" t="str">
        <f t="shared" si="1753"/>
        <v/>
      </c>
      <c r="DC922" s="277" t="str">
        <f t="shared" si="1753"/>
        <v/>
      </c>
      <c r="DD922" s="277" t="str">
        <f t="shared" si="1753"/>
        <v/>
      </c>
      <c r="DE922" s="277" t="str">
        <f t="shared" si="1753"/>
        <v/>
      </c>
      <c r="DF922" s="277" t="str">
        <f t="shared" si="1753"/>
        <v/>
      </c>
      <c r="DG922" s="277" t="str">
        <f t="shared" si="1753"/>
        <v/>
      </c>
      <c r="DH922" s="277" t="str">
        <f t="shared" si="1753"/>
        <v/>
      </c>
      <c r="DI922" s="277" t="str">
        <f t="shared" si="1753"/>
        <v/>
      </c>
      <c r="DJ922" s="277" t="str">
        <f t="shared" si="1753"/>
        <v/>
      </c>
      <c r="DK922" s="277" t="str">
        <f t="shared" si="1753"/>
        <v/>
      </c>
      <c r="DL922" s="277" t="str">
        <f t="shared" si="1753"/>
        <v/>
      </c>
      <c r="DM922" s="277" t="str">
        <f t="shared" si="1753"/>
        <v/>
      </c>
      <c r="DN922" s="277" t="str">
        <f t="shared" si="1753"/>
        <v/>
      </c>
      <c r="DO922" s="60">
        <f>SUM(F922:DN922)</f>
        <v>0</v>
      </c>
      <c r="DP922" s="50" t="s">
        <v>172</v>
      </c>
    </row>
    <row r="923" spans="3:120" s="29" customFormat="1" ht="15" customHeight="1">
      <c r="C923" s="140" t="str">
        <f>"Total "&amp;C908</f>
        <v>Total Legal - General Fees</v>
      </c>
      <c r="D923" s="270">
        <f>IF(D913="",0,D913)</f>
        <v>1</v>
      </c>
      <c r="E923" s="270">
        <f>IF(D915="",0,D915)</f>
        <v>9</v>
      </c>
      <c r="F923" s="276">
        <f>IF(F$17="","",IF(E918=0,SUM(F921:F922),$D$910))</f>
        <v>150000</v>
      </c>
      <c r="G923" s="276">
        <f t="shared" ref="G923:AL923" si="1754">IF(G$17="","",IF($E$918=0,SUM(G921:G922),IF(AND(G$17&gt;=$D923,G$17&lt;=$E923),$D$911/($E923-$D923+1),0)))</f>
        <v>11111.111111111111</v>
      </c>
      <c r="H923" s="276">
        <f t="shared" si="1754"/>
        <v>11111.111111111111</v>
      </c>
      <c r="I923" s="276">
        <f t="shared" si="1754"/>
        <v>11111.111111111111</v>
      </c>
      <c r="J923" s="276">
        <f t="shared" si="1754"/>
        <v>11111.111111111111</v>
      </c>
      <c r="K923" s="276">
        <f t="shared" si="1754"/>
        <v>11111.111111111111</v>
      </c>
      <c r="L923" s="276">
        <f t="shared" si="1754"/>
        <v>11111.111111111111</v>
      </c>
      <c r="M923" s="276">
        <f t="shared" si="1754"/>
        <v>11111.111111111111</v>
      </c>
      <c r="N923" s="276">
        <f t="shared" si="1754"/>
        <v>11111.111111111111</v>
      </c>
      <c r="O923" s="276">
        <f t="shared" si="1754"/>
        <v>11111.111111111111</v>
      </c>
      <c r="P923" s="276">
        <f t="shared" si="1754"/>
        <v>0</v>
      </c>
      <c r="Q923" s="276">
        <f t="shared" si="1754"/>
        <v>0</v>
      </c>
      <c r="R923" s="276">
        <f t="shared" si="1754"/>
        <v>0</v>
      </c>
      <c r="S923" s="276">
        <f t="shared" si="1754"/>
        <v>0</v>
      </c>
      <c r="T923" s="276">
        <f t="shared" si="1754"/>
        <v>0</v>
      </c>
      <c r="U923" s="276">
        <f t="shared" si="1754"/>
        <v>0</v>
      </c>
      <c r="V923" s="276">
        <f t="shared" si="1754"/>
        <v>0</v>
      </c>
      <c r="W923" s="276">
        <f t="shared" si="1754"/>
        <v>0</v>
      </c>
      <c r="X923" s="276">
        <f t="shared" si="1754"/>
        <v>0</v>
      </c>
      <c r="Y923" s="276">
        <f t="shared" si="1754"/>
        <v>0</v>
      </c>
      <c r="Z923" s="276">
        <f t="shared" si="1754"/>
        <v>0</v>
      </c>
      <c r="AA923" s="276">
        <f t="shared" si="1754"/>
        <v>0</v>
      </c>
      <c r="AB923" s="276">
        <f t="shared" si="1754"/>
        <v>0</v>
      </c>
      <c r="AC923" s="276">
        <f t="shared" si="1754"/>
        <v>0</v>
      </c>
      <c r="AD923" s="276">
        <f t="shared" si="1754"/>
        <v>0</v>
      </c>
      <c r="AE923" s="276">
        <f t="shared" si="1754"/>
        <v>0</v>
      </c>
      <c r="AF923" s="276">
        <f t="shared" si="1754"/>
        <v>0</v>
      </c>
      <c r="AG923" s="276">
        <f t="shared" si="1754"/>
        <v>0</v>
      </c>
      <c r="AH923" s="276">
        <f t="shared" si="1754"/>
        <v>0</v>
      </c>
      <c r="AI923" s="276">
        <f t="shared" si="1754"/>
        <v>0</v>
      </c>
      <c r="AJ923" s="276">
        <f t="shared" si="1754"/>
        <v>0</v>
      </c>
      <c r="AK923" s="276">
        <f t="shared" si="1754"/>
        <v>0</v>
      </c>
      <c r="AL923" s="276">
        <f t="shared" si="1754"/>
        <v>0</v>
      </c>
      <c r="AM923" s="276">
        <f t="shared" ref="AM923:BR923" si="1755">IF(AM$17="","",IF($E$918=0,SUM(AM921:AM922),IF(AND(AM$17&gt;=$D923,AM$17&lt;=$E923),$D$911/($E923-$D923+1),0)))</f>
        <v>0</v>
      </c>
      <c r="AN923" s="276">
        <f t="shared" si="1755"/>
        <v>0</v>
      </c>
      <c r="AO923" s="276">
        <f t="shared" si="1755"/>
        <v>0</v>
      </c>
      <c r="AP923" s="276">
        <f t="shared" si="1755"/>
        <v>0</v>
      </c>
      <c r="AQ923" s="276">
        <f t="shared" si="1755"/>
        <v>0</v>
      </c>
      <c r="AR923" s="276">
        <f t="shared" si="1755"/>
        <v>0</v>
      </c>
      <c r="AS923" s="276">
        <f t="shared" si="1755"/>
        <v>0</v>
      </c>
      <c r="AT923" s="276">
        <f t="shared" si="1755"/>
        <v>0</v>
      </c>
      <c r="AU923" s="276">
        <f t="shared" si="1755"/>
        <v>0</v>
      </c>
      <c r="AV923" s="276">
        <f t="shared" si="1755"/>
        <v>0</v>
      </c>
      <c r="AW923" s="276">
        <f t="shared" si="1755"/>
        <v>0</v>
      </c>
      <c r="AX923" s="276">
        <f t="shared" si="1755"/>
        <v>0</v>
      </c>
      <c r="AY923" s="276">
        <f t="shared" si="1755"/>
        <v>0</v>
      </c>
      <c r="AZ923" s="276">
        <f t="shared" si="1755"/>
        <v>0</v>
      </c>
      <c r="BA923" s="276">
        <f t="shared" si="1755"/>
        <v>0</v>
      </c>
      <c r="BB923" s="276">
        <f t="shared" si="1755"/>
        <v>0</v>
      </c>
      <c r="BC923" s="276">
        <f t="shared" si="1755"/>
        <v>0</v>
      </c>
      <c r="BD923" s="276">
        <f t="shared" si="1755"/>
        <v>0</v>
      </c>
      <c r="BE923" s="276">
        <f t="shared" si="1755"/>
        <v>0</v>
      </c>
      <c r="BF923" s="276">
        <f t="shared" si="1755"/>
        <v>0</v>
      </c>
      <c r="BG923" s="276">
        <f t="shared" si="1755"/>
        <v>0</v>
      </c>
      <c r="BH923" s="276">
        <f t="shared" si="1755"/>
        <v>0</v>
      </c>
      <c r="BI923" s="276">
        <f t="shared" si="1755"/>
        <v>0</v>
      </c>
      <c r="BJ923" s="276">
        <f t="shared" si="1755"/>
        <v>0</v>
      </c>
      <c r="BK923" s="276">
        <f t="shared" si="1755"/>
        <v>0</v>
      </c>
      <c r="BL923" s="276">
        <f t="shared" si="1755"/>
        <v>0</v>
      </c>
      <c r="BM923" s="276">
        <f t="shared" si="1755"/>
        <v>0</v>
      </c>
      <c r="BN923" s="276">
        <f t="shared" si="1755"/>
        <v>0</v>
      </c>
      <c r="BO923" s="276" t="str">
        <f t="shared" si="1755"/>
        <v/>
      </c>
      <c r="BP923" s="276" t="str">
        <f t="shared" si="1755"/>
        <v/>
      </c>
      <c r="BQ923" s="276" t="str">
        <f t="shared" si="1755"/>
        <v/>
      </c>
      <c r="BR923" s="276" t="str">
        <f t="shared" si="1755"/>
        <v/>
      </c>
      <c r="BS923" s="276" t="str">
        <f t="shared" ref="BS923:CA923" si="1756">IF(BS$17="","",IF($E$918=0,SUM(BS921:BS922),IF(AND(BS$17&gt;=$D923,BS$17&lt;=$E923),$D$911/($E923-$D923+1),0)))</f>
        <v/>
      </c>
      <c r="BT923" s="276" t="str">
        <f t="shared" si="1756"/>
        <v/>
      </c>
      <c r="BU923" s="276" t="str">
        <f t="shared" si="1756"/>
        <v/>
      </c>
      <c r="BV923" s="276" t="str">
        <f t="shared" si="1756"/>
        <v/>
      </c>
      <c r="BW923" s="276" t="str">
        <f t="shared" si="1756"/>
        <v/>
      </c>
      <c r="BX923" s="276" t="str">
        <f t="shared" si="1756"/>
        <v/>
      </c>
      <c r="BY923" s="276" t="str">
        <f t="shared" si="1756"/>
        <v/>
      </c>
      <c r="BZ923" s="276" t="str">
        <f t="shared" si="1756"/>
        <v/>
      </c>
      <c r="CA923" s="276" t="str">
        <f t="shared" si="1756"/>
        <v/>
      </c>
      <c r="CB923" s="276" t="str">
        <f t="shared" ref="CB923:DN923" si="1757">IF(CB$17="","",IF($E$918=0,SUM(CB921:CB922),IF(AND(CB$17&gt;=$D923,CB$17&lt;=$E923),$D$911/($E923-$D923+1),0)))</f>
        <v/>
      </c>
      <c r="CC923" s="276" t="str">
        <f t="shared" si="1757"/>
        <v/>
      </c>
      <c r="CD923" s="276" t="str">
        <f t="shared" si="1757"/>
        <v/>
      </c>
      <c r="CE923" s="276" t="str">
        <f t="shared" si="1757"/>
        <v/>
      </c>
      <c r="CF923" s="276" t="str">
        <f t="shared" si="1757"/>
        <v/>
      </c>
      <c r="CG923" s="276" t="str">
        <f t="shared" si="1757"/>
        <v/>
      </c>
      <c r="CH923" s="276" t="str">
        <f t="shared" si="1757"/>
        <v/>
      </c>
      <c r="CI923" s="276" t="str">
        <f t="shared" si="1757"/>
        <v/>
      </c>
      <c r="CJ923" s="276" t="str">
        <f t="shared" si="1757"/>
        <v/>
      </c>
      <c r="CK923" s="276" t="str">
        <f t="shared" si="1757"/>
        <v/>
      </c>
      <c r="CL923" s="276" t="str">
        <f t="shared" si="1757"/>
        <v/>
      </c>
      <c r="CM923" s="276" t="str">
        <f t="shared" si="1757"/>
        <v/>
      </c>
      <c r="CN923" s="276" t="str">
        <f t="shared" si="1757"/>
        <v/>
      </c>
      <c r="CO923" s="276" t="str">
        <f t="shared" si="1757"/>
        <v/>
      </c>
      <c r="CP923" s="276" t="str">
        <f t="shared" si="1757"/>
        <v/>
      </c>
      <c r="CQ923" s="276" t="str">
        <f t="shared" si="1757"/>
        <v/>
      </c>
      <c r="CR923" s="276" t="str">
        <f t="shared" si="1757"/>
        <v/>
      </c>
      <c r="CS923" s="276" t="str">
        <f t="shared" si="1757"/>
        <v/>
      </c>
      <c r="CT923" s="276" t="str">
        <f t="shared" si="1757"/>
        <v/>
      </c>
      <c r="CU923" s="276" t="str">
        <f t="shared" si="1757"/>
        <v/>
      </c>
      <c r="CV923" s="276" t="str">
        <f t="shared" si="1757"/>
        <v/>
      </c>
      <c r="CW923" s="276" t="str">
        <f t="shared" si="1757"/>
        <v/>
      </c>
      <c r="CX923" s="276" t="str">
        <f t="shared" si="1757"/>
        <v/>
      </c>
      <c r="CY923" s="276" t="str">
        <f t="shared" si="1757"/>
        <v/>
      </c>
      <c r="CZ923" s="276" t="str">
        <f t="shared" si="1757"/>
        <v/>
      </c>
      <c r="DA923" s="276" t="str">
        <f t="shared" si="1757"/>
        <v/>
      </c>
      <c r="DB923" s="276" t="str">
        <f t="shared" si="1757"/>
        <v/>
      </c>
      <c r="DC923" s="276" t="str">
        <f t="shared" si="1757"/>
        <v/>
      </c>
      <c r="DD923" s="276" t="str">
        <f t="shared" si="1757"/>
        <v/>
      </c>
      <c r="DE923" s="276" t="str">
        <f t="shared" si="1757"/>
        <v/>
      </c>
      <c r="DF923" s="276" t="str">
        <f t="shared" si="1757"/>
        <v/>
      </c>
      <c r="DG923" s="276" t="str">
        <f t="shared" si="1757"/>
        <v/>
      </c>
      <c r="DH923" s="276" t="str">
        <f t="shared" si="1757"/>
        <v/>
      </c>
      <c r="DI923" s="276" t="str">
        <f t="shared" si="1757"/>
        <v/>
      </c>
      <c r="DJ923" s="276" t="str">
        <f t="shared" si="1757"/>
        <v/>
      </c>
      <c r="DK923" s="276" t="str">
        <f t="shared" si="1757"/>
        <v/>
      </c>
      <c r="DL923" s="276" t="str">
        <f t="shared" si="1757"/>
        <v/>
      </c>
      <c r="DM923" s="276" t="str">
        <f t="shared" si="1757"/>
        <v/>
      </c>
      <c r="DN923" s="276" t="str">
        <f t="shared" si="1757"/>
        <v/>
      </c>
      <c r="DO923" s="51">
        <f>SUM(F923:DN923)</f>
        <v>250000.00000000012</v>
      </c>
      <c r="DP923" s="50" t="s">
        <v>172</v>
      </c>
    </row>
    <row r="924" spans="3:120" s="29" customFormat="1" ht="15" customHeight="1">
      <c r="D924" s="289"/>
      <c r="E924" s="289"/>
      <c r="F924" s="300"/>
      <c r="G924" s="300"/>
      <c r="H924" s="300"/>
      <c r="I924" s="300"/>
      <c r="J924" s="300"/>
      <c r="K924" s="300"/>
      <c r="L924" s="300"/>
      <c r="M924" s="300"/>
      <c r="N924" s="300"/>
      <c r="O924" s="300"/>
      <c r="P924" s="300"/>
      <c r="Q924" s="300"/>
      <c r="R924" s="300"/>
      <c r="S924" s="300"/>
      <c r="T924" s="300"/>
      <c r="U924" s="300"/>
      <c r="V924" s="300"/>
      <c r="W924" s="300"/>
      <c r="X924" s="300"/>
      <c r="Y924" s="300"/>
      <c r="Z924" s="300"/>
      <c r="AA924" s="300"/>
      <c r="AB924" s="300"/>
      <c r="AC924" s="300"/>
      <c r="AD924" s="300"/>
      <c r="AE924" s="300"/>
      <c r="AF924" s="300"/>
      <c r="AG924" s="300"/>
      <c r="AH924" s="300"/>
      <c r="AI924" s="300"/>
      <c r="AJ924" s="300"/>
      <c r="AK924" s="300"/>
      <c r="AL924" s="300"/>
      <c r="AM924" s="300"/>
      <c r="AN924" s="300"/>
      <c r="AO924" s="300"/>
      <c r="AP924" s="300"/>
      <c r="AQ924" s="300"/>
      <c r="AR924" s="300"/>
      <c r="AS924" s="300"/>
      <c r="AT924" s="300"/>
      <c r="AU924" s="300"/>
      <c r="AV924" s="300"/>
      <c r="AW924" s="300"/>
      <c r="AX924" s="300"/>
      <c r="AY924" s="300"/>
      <c r="AZ924" s="300"/>
      <c r="BA924" s="300"/>
      <c r="BB924" s="300"/>
      <c r="BC924" s="300"/>
      <c r="BD924" s="300"/>
      <c r="BE924" s="300"/>
      <c r="BF924" s="300"/>
      <c r="BG924" s="300"/>
      <c r="BH924" s="300"/>
      <c r="BI924" s="300"/>
      <c r="BJ924" s="300"/>
      <c r="BK924" s="300"/>
      <c r="BL924" s="300"/>
      <c r="BM924" s="300"/>
      <c r="BN924" s="300"/>
      <c r="BO924" s="300"/>
      <c r="BP924" s="300"/>
      <c r="BQ924" s="300"/>
      <c r="BR924" s="300"/>
      <c r="BS924" s="300"/>
      <c r="BT924" s="300"/>
      <c r="BU924" s="300"/>
      <c r="BV924" s="300"/>
      <c r="BW924" s="300"/>
      <c r="BX924" s="300"/>
      <c r="BY924" s="300"/>
      <c r="BZ924" s="300"/>
      <c r="CA924" s="300"/>
      <c r="CB924" s="300"/>
      <c r="CC924" s="300"/>
      <c r="CD924" s="300"/>
      <c r="CE924" s="300"/>
      <c r="CF924" s="300"/>
      <c r="CG924" s="300"/>
      <c r="CH924" s="300"/>
      <c r="CI924" s="300"/>
      <c r="CJ924" s="300"/>
      <c r="CK924" s="300"/>
      <c r="CL924" s="300"/>
      <c r="CM924" s="300"/>
      <c r="CN924" s="300"/>
      <c r="CO924" s="300"/>
      <c r="CP924" s="300"/>
      <c r="CQ924" s="300"/>
      <c r="CR924" s="300"/>
      <c r="CS924" s="300"/>
      <c r="CT924" s="300"/>
      <c r="CU924" s="300"/>
      <c r="CV924" s="300"/>
      <c r="CW924" s="300"/>
      <c r="CX924" s="300"/>
      <c r="CY924" s="300"/>
      <c r="CZ924" s="300"/>
      <c r="DA924" s="300"/>
      <c r="DB924" s="300"/>
      <c r="DC924" s="300"/>
      <c r="DD924" s="300"/>
      <c r="DE924" s="300"/>
      <c r="DF924" s="300"/>
      <c r="DG924" s="300"/>
      <c r="DH924" s="300"/>
      <c r="DI924" s="300"/>
      <c r="DJ924" s="300"/>
      <c r="DK924" s="300"/>
      <c r="DL924" s="300"/>
      <c r="DM924" s="300"/>
      <c r="DN924" s="300"/>
      <c r="DO924" s="18"/>
      <c r="DP924" s="50" t="s">
        <v>172</v>
      </c>
    </row>
    <row r="925" spans="3:120" s="29" customFormat="1" ht="15" customHeight="1">
      <c r="C925" s="120"/>
      <c r="D925" s="242"/>
      <c r="E925" s="243"/>
      <c r="F925" s="242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50" t="s">
        <v>172</v>
      </c>
    </row>
    <row r="926" spans="3:120" s="29" customFormat="1" ht="15" customHeight="1">
      <c r="C926" s="266" t="s">
        <v>355</v>
      </c>
      <c r="D926" s="249" t="s">
        <v>296</v>
      </c>
      <c r="E926" s="249" t="s">
        <v>303</v>
      </c>
      <c r="F926" s="265" t="s">
        <v>295</v>
      </c>
      <c r="G926" s="264" t="s">
        <v>294</v>
      </c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50" t="s">
        <v>172</v>
      </c>
    </row>
    <row r="927" spans="3:120" s="29" customFormat="1" ht="15" customHeight="1">
      <c r="C927" s="207" t="s">
        <v>354</v>
      </c>
      <c r="F927" s="299">
        <v>0</v>
      </c>
      <c r="G927" s="299">
        <v>0</v>
      </c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50" t="s">
        <v>172</v>
      </c>
    </row>
    <row r="928" spans="3:120" s="29" customFormat="1" ht="15" customHeight="1">
      <c r="C928" s="207" t="s">
        <v>317</v>
      </c>
      <c r="F928" s="298">
        <f>F51</f>
        <v>128</v>
      </c>
      <c r="G928" s="298">
        <f>G51</f>
        <v>0</v>
      </c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50" t="s">
        <v>172</v>
      </c>
    </row>
    <row r="929" spans="3:120" s="29" customFormat="1" ht="15" customHeight="1">
      <c r="C929" s="34" t="str">
        <f>"Total "&amp;C926</f>
        <v>Total Legal - Sales</v>
      </c>
      <c r="D929" s="118">
        <f>IF(C$76="","",IF(E929="",G929+F929,E929))</f>
        <v>0</v>
      </c>
      <c r="E929" s="302"/>
      <c r="F929" s="118">
        <f>+F928*F927</f>
        <v>0</v>
      </c>
      <c r="G929" s="118">
        <f>+G928*G927</f>
        <v>0</v>
      </c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50" t="s">
        <v>172</v>
      </c>
    </row>
    <row r="930" spans="3:120" s="29" customFormat="1" ht="15" customHeight="1">
      <c r="C930" s="34"/>
      <c r="D930" s="118"/>
      <c r="E930" s="302"/>
      <c r="F930" s="208"/>
      <c r="G930" s="20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50" t="s">
        <v>172</v>
      </c>
    </row>
    <row r="931" spans="3:120" s="29" customFormat="1" ht="15" customHeight="1">
      <c r="C931" s="34" t="str">
        <f>C926&amp;" Start Period"</f>
        <v>Legal - Sales Start Period</v>
      </c>
      <c r="D931" s="282">
        <f>MIN(F931:G931)</f>
        <v>0</v>
      </c>
      <c r="F931" s="282">
        <v>0</v>
      </c>
      <c r="G931" s="282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50" t="s">
        <v>172</v>
      </c>
    </row>
    <row r="932" spans="3:120" s="29" customFormat="1" ht="15" customHeight="1">
      <c r="C932" s="207" t="s">
        <v>13</v>
      </c>
      <c r="D932" s="206">
        <f>IF(D931="","",INDEX($F$16:$DP$17,1,MATCH(D931,$F$17:$DP$17,1)))</f>
        <v>42094</v>
      </c>
      <c r="F932" s="206">
        <f>IF(F931="","",INDEX($F$16:$DP$17,1,MATCH(F931,$F$17:$DP$17,1)))</f>
        <v>42094</v>
      </c>
      <c r="G932" s="206" t="str">
        <f>IF(G931="","",INDEX($F$16:$DP$17,1,MATCH(G931,$F$17:$DP$17,1)))</f>
        <v/>
      </c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50" t="s">
        <v>172</v>
      </c>
    </row>
    <row r="933" spans="3:120" s="29" customFormat="1" ht="15" customHeight="1">
      <c r="C933" s="34" t="str">
        <f>C926&amp;" End Period"</f>
        <v>Legal - Sales End Period</v>
      </c>
      <c r="D933" s="282">
        <f>MAX(F933:G933)</f>
        <v>0</v>
      </c>
      <c r="F933" s="282">
        <v>0</v>
      </c>
      <c r="G933" s="282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50" t="s">
        <v>172</v>
      </c>
    </row>
    <row r="934" spans="3:120" s="29" customFormat="1" ht="15" customHeight="1">
      <c r="C934" s="207" t="s">
        <v>13</v>
      </c>
      <c r="D934" s="206">
        <f>IF(D933="","",INDEX($F$16:$DP$17,1,MATCH(D933,$F$17:$DP$17,1)))</f>
        <v>42094</v>
      </c>
      <c r="F934" s="206">
        <f>IF(F933="","",INDEX($F$16:$DP$17,1,MATCH(F933,$F$17:$DP$17,1)))</f>
        <v>42094</v>
      </c>
      <c r="G934" s="206" t="str">
        <f>IF(G933="","",INDEX($F$16:$DP$17,1,MATCH(G933,$F$17:$DP$17,1)))</f>
        <v/>
      </c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50" t="s">
        <v>172</v>
      </c>
    </row>
    <row r="935" spans="3:120" s="29" customFormat="1" ht="15" customHeight="1">
      <c r="C935" s="34"/>
      <c r="D935" s="242"/>
      <c r="E935" s="243"/>
      <c r="F935" s="242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50" t="s">
        <v>172</v>
      </c>
    </row>
    <row r="936" spans="3:120" s="29" customFormat="1" ht="15" customHeight="1">
      <c r="C936" s="34" t="s">
        <v>300</v>
      </c>
      <c r="D936" s="281" t="s">
        <v>299</v>
      </c>
      <c r="E936" s="280">
        <f>IF(D936=F936,0,1)</f>
        <v>0</v>
      </c>
      <c r="F936" s="279" t="s">
        <v>299</v>
      </c>
      <c r="G936" s="279" t="s">
        <v>298</v>
      </c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50" t="s">
        <v>172</v>
      </c>
    </row>
    <row r="937" spans="3:120" s="29" customFormat="1" ht="15" customHeight="1">
      <c r="C937" s="34" t="s">
        <v>310</v>
      </c>
      <c r="D937" s="281" t="s">
        <v>151</v>
      </c>
      <c r="E937" s="280">
        <f>IF(D937=F937,0,1)</f>
        <v>0</v>
      </c>
      <c r="F937" s="279" t="s">
        <v>151</v>
      </c>
      <c r="G937" s="279" t="s">
        <v>309</v>
      </c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50" t="s">
        <v>172</v>
      </c>
    </row>
    <row r="938" spans="3:120" s="29" customFormat="1" ht="15" customHeight="1">
      <c r="C938" s="34"/>
      <c r="D938" s="242"/>
      <c r="E938" s="243"/>
      <c r="F938" s="242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50" t="s">
        <v>172</v>
      </c>
    </row>
    <row r="939" spans="3:120" s="29" customFormat="1" ht="15" customHeight="1">
      <c r="C939" s="29" t="str">
        <f>F926&amp;" "&amp;C926</f>
        <v>Phase A Legal - Sales</v>
      </c>
      <c r="D939" s="274">
        <f>IF(F931="",0,F931)</f>
        <v>0</v>
      </c>
      <c r="E939" s="274">
        <f>IF(F933="",0,F933)</f>
        <v>0</v>
      </c>
      <c r="F939" s="121">
        <f t="shared" ref="F939:AK939" si="1758">IF(F$17="","",IF(AND(F$17&gt;=$D939,F$17&lt;=$E939),$F$929/($E939-$D939+1),0))</f>
        <v>0</v>
      </c>
      <c r="G939" s="121">
        <f t="shared" si="1758"/>
        <v>0</v>
      </c>
      <c r="H939" s="121">
        <f t="shared" si="1758"/>
        <v>0</v>
      </c>
      <c r="I939" s="121">
        <f t="shared" si="1758"/>
        <v>0</v>
      </c>
      <c r="J939" s="121">
        <f t="shared" si="1758"/>
        <v>0</v>
      </c>
      <c r="K939" s="121">
        <f t="shared" si="1758"/>
        <v>0</v>
      </c>
      <c r="L939" s="121">
        <f t="shared" si="1758"/>
        <v>0</v>
      </c>
      <c r="M939" s="121">
        <f t="shared" si="1758"/>
        <v>0</v>
      </c>
      <c r="N939" s="121">
        <f t="shared" si="1758"/>
        <v>0</v>
      </c>
      <c r="O939" s="121">
        <f t="shared" si="1758"/>
        <v>0</v>
      </c>
      <c r="P939" s="121">
        <f t="shared" si="1758"/>
        <v>0</v>
      </c>
      <c r="Q939" s="121">
        <f t="shared" si="1758"/>
        <v>0</v>
      </c>
      <c r="R939" s="121">
        <f t="shared" si="1758"/>
        <v>0</v>
      </c>
      <c r="S939" s="121">
        <f t="shared" si="1758"/>
        <v>0</v>
      </c>
      <c r="T939" s="121">
        <f t="shared" si="1758"/>
        <v>0</v>
      </c>
      <c r="U939" s="121">
        <f t="shared" si="1758"/>
        <v>0</v>
      </c>
      <c r="V939" s="121">
        <f t="shared" si="1758"/>
        <v>0</v>
      </c>
      <c r="W939" s="121">
        <f t="shared" si="1758"/>
        <v>0</v>
      </c>
      <c r="X939" s="121">
        <f t="shared" si="1758"/>
        <v>0</v>
      </c>
      <c r="Y939" s="121">
        <f t="shared" si="1758"/>
        <v>0</v>
      </c>
      <c r="Z939" s="121">
        <f t="shared" si="1758"/>
        <v>0</v>
      </c>
      <c r="AA939" s="121">
        <f t="shared" si="1758"/>
        <v>0</v>
      </c>
      <c r="AB939" s="121">
        <f t="shared" si="1758"/>
        <v>0</v>
      </c>
      <c r="AC939" s="121">
        <f t="shared" si="1758"/>
        <v>0</v>
      </c>
      <c r="AD939" s="121">
        <f t="shared" si="1758"/>
        <v>0</v>
      </c>
      <c r="AE939" s="121">
        <f t="shared" si="1758"/>
        <v>0</v>
      </c>
      <c r="AF939" s="121">
        <f t="shared" si="1758"/>
        <v>0</v>
      </c>
      <c r="AG939" s="121">
        <f t="shared" si="1758"/>
        <v>0</v>
      </c>
      <c r="AH939" s="121">
        <f t="shared" si="1758"/>
        <v>0</v>
      </c>
      <c r="AI939" s="121">
        <f t="shared" si="1758"/>
        <v>0</v>
      </c>
      <c r="AJ939" s="121">
        <f t="shared" si="1758"/>
        <v>0</v>
      </c>
      <c r="AK939" s="121">
        <f t="shared" si="1758"/>
        <v>0</v>
      </c>
      <c r="AL939" s="121">
        <f t="shared" ref="AL939:BQ939" si="1759">IF(AL$17="","",IF(AND(AL$17&gt;=$D939,AL$17&lt;=$E939),$F$929/($E939-$D939+1),0))</f>
        <v>0</v>
      </c>
      <c r="AM939" s="121">
        <f t="shared" si="1759"/>
        <v>0</v>
      </c>
      <c r="AN939" s="121">
        <f t="shared" si="1759"/>
        <v>0</v>
      </c>
      <c r="AO939" s="121">
        <f t="shared" si="1759"/>
        <v>0</v>
      </c>
      <c r="AP939" s="121">
        <f t="shared" si="1759"/>
        <v>0</v>
      </c>
      <c r="AQ939" s="121">
        <f t="shared" si="1759"/>
        <v>0</v>
      </c>
      <c r="AR939" s="121">
        <f t="shared" si="1759"/>
        <v>0</v>
      </c>
      <c r="AS939" s="121">
        <f t="shared" si="1759"/>
        <v>0</v>
      </c>
      <c r="AT939" s="121">
        <f t="shared" si="1759"/>
        <v>0</v>
      </c>
      <c r="AU939" s="121">
        <f t="shared" si="1759"/>
        <v>0</v>
      </c>
      <c r="AV939" s="121">
        <f t="shared" si="1759"/>
        <v>0</v>
      </c>
      <c r="AW939" s="121">
        <f t="shared" si="1759"/>
        <v>0</v>
      </c>
      <c r="AX939" s="121">
        <f t="shared" si="1759"/>
        <v>0</v>
      </c>
      <c r="AY939" s="121">
        <f t="shared" si="1759"/>
        <v>0</v>
      </c>
      <c r="AZ939" s="121">
        <f t="shared" si="1759"/>
        <v>0</v>
      </c>
      <c r="BA939" s="121">
        <f t="shared" si="1759"/>
        <v>0</v>
      </c>
      <c r="BB939" s="121">
        <f t="shared" si="1759"/>
        <v>0</v>
      </c>
      <c r="BC939" s="121">
        <f t="shared" si="1759"/>
        <v>0</v>
      </c>
      <c r="BD939" s="121">
        <f t="shared" si="1759"/>
        <v>0</v>
      </c>
      <c r="BE939" s="121">
        <f t="shared" si="1759"/>
        <v>0</v>
      </c>
      <c r="BF939" s="121">
        <f t="shared" si="1759"/>
        <v>0</v>
      </c>
      <c r="BG939" s="121">
        <f t="shared" si="1759"/>
        <v>0</v>
      </c>
      <c r="BH939" s="121">
        <f t="shared" si="1759"/>
        <v>0</v>
      </c>
      <c r="BI939" s="121">
        <f t="shared" si="1759"/>
        <v>0</v>
      </c>
      <c r="BJ939" s="121">
        <f t="shared" si="1759"/>
        <v>0</v>
      </c>
      <c r="BK939" s="121">
        <f t="shared" si="1759"/>
        <v>0</v>
      </c>
      <c r="BL939" s="121">
        <f t="shared" si="1759"/>
        <v>0</v>
      </c>
      <c r="BM939" s="121">
        <f t="shared" si="1759"/>
        <v>0</v>
      </c>
      <c r="BN939" s="121">
        <f t="shared" si="1759"/>
        <v>0</v>
      </c>
      <c r="BO939" s="121" t="str">
        <f t="shared" si="1759"/>
        <v/>
      </c>
      <c r="BP939" s="121" t="str">
        <f t="shared" si="1759"/>
        <v/>
      </c>
      <c r="BQ939" s="121" t="str">
        <f t="shared" si="1759"/>
        <v/>
      </c>
      <c r="BR939" s="121" t="str">
        <f t="shared" ref="BR939:DN939" si="1760">IF(BR$17="","",IF(AND(BR$17&gt;=$D939,BR$17&lt;=$E939),$F$929/($E939-$D939+1),0))</f>
        <v/>
      </c>
      <c r="BS939" s="121" t="str">
        <f t="shared" si="1760"/>
        <v/>
      </c>
      <c r="BT939" s="121" t="str">
        <f t="shared" si="1760"/>
        <v/>
      </c>
      <c r="BU939" s="121" t="str">
        <f t="shared" si="1760"/>
        <v/>
      </c>
      <c r="BV939" s="121" t="str">
        <f t="shared" si="1760"/>
        <v/>
      </c>
      <c r="BW939" s="121" t="str">
        <f t="shared" si="1760"/>
        <v/>
      </c>
      <c r="BX939" s="121" t="str">
        <f t="shared" si="1760"/>
        <v/>
      </c>
      <c r="BY939" s="121" t="str">
        <f t="shared" si="1760"/>
        <v/>
      </c>
      <c r="BZ939" s="121" t="str">
        <f t="shared" si="1760"/>
        <v/>
      </c>
      <c r="CA939" s="121" t="str">
        <f t="shared" si="1760"/>
        <v/>
      </c>
      <c r="CB939" s="121" t="str">
        <f t="shared" si="1760"/>
        <v/>
      </c>
      <c r="CC939" s="121" t="str">
        <f t="shared" si="1760"/>
        <v/>
      </c>
      <c r="CD939" s="121" t="str">
        <f t="shared" si="1760"/>
        <v/>
      </c>
      <c r="CE939" s="121" t="str">
        <f t="shared" si="1760"/>
        <v/>
      </c>
      <c r="CF939" s="121" t="str">
        <f t="shared" si="1760"/>
        <v/>
      </c>
      <c r="CG939" s="121" t="str">
        <f t="shared" si="1760"/>
        <v/>
      </c>
      <c r="CH939" s="121" t="str">
        <f t="shared" si="1760"/>
        <v/>
      </c>
      <c r="CI939" s="121" t="str">
        <f t="shared" si="1760"/>
        <v/>
      </c>
      <c r="CJ939" s="121" t="str">
        <f t="shared" si="1760"/>
        <v/>
      </c>
      <c r="CK939" s="121" t="str">
        <f t="shared" si="1760"/>
        <v/>
      </c>
      <c r="CL939" s="121" t="str">
        <f t="shared" si="1760"/>
        <v/>
      </c>
      <c r="CM939" s="121" t="str">
        <f t="shared" si="1760"/>
        <v/>
      </c>
      <c r="CN939" s="121" t="str">
        <f t="shared" si="1760"/>
        <v/>
      </c>
      <c r="CO939" s="121" t="str">
        <f t="shared" si="1760"/>
        <v/>
      </c>
      <c r="CP939" s="121" t="str">
        <f t="shared" si="1760"/>
        <v/>
      </c>
      <c r="CQ939" s="121" t="str">
        <f t="shared" si="1760"/>
        <v/>
      </c>
      <c r="CR939" s="121" t="str">
        <f t="shared" si="1760"/>
        <v/>
      </c>
      <c r="CS939" s="121" t="str">
        <f t="shared" si="1760"/>
        <v/>
      </c>
      <c r="CT939" s="121" t="str">
        <f t="shared" si="1760"/>
        <v/>
      </c>
      <c r="CU939" s="121" t="str">
        <f t="shared" si="1760"/>
        <v/>
      </c>
      <c r="CV939" s="121" t="str">
        <f t="shared" si="1760"/>
        <v/>
      </c>
      <c r="CW939" s="121" t="str">
        <f t="shared" si="1760"/>
        <v/>
      </c>
      <c r="CX939" s="121" t="str">
        <f t="shared" si="1760"/>
        <v/>
      </c>
      <c r="CY939" s="121" t="str">
        <f t="shared" si="1760"/>
        <v/>
      </c>
      <c r="CZ939" s="121" t="str">
        <f t="shared" si="1760"/>
        <v/>
      </c>
      <c r="DA939" s="121" t="str">
        <f t="shared" si="1760"/>
        <v/>
      </c>
      <c r="DB939" s="121" t="str">
        <f t="shared" si="1760"/>
        <v/>
      </c>
      <c r="DC939" s="121" t="str">
        <f t="shared" si="1760"/>
        <v/>
      </c>
      <c r="DD939" s="121" t="str">
        <f t="shared" si="1760"/>
        <v/>
      </c>
      <c r="DE939" s="121" t="str">
        <f t="shared" si="1760"/>
        <v/>
      </c>
      <c r="DF939" s="121" t="str">
        <f t="shared" si="1760"/>
        <v/>
      </c>
      <c r="DG939" s="121" t="str">
        <f t="shared" si="1760"/>
        <v/>
      </c>
      <c r="DH939" s="121" t="str">
        <f t="shared" si="1760"/>
        <v/>
      </c>
      <c r="DI939" s="121" t="str">
        <f t="shared" si="1760"/>
        <v/>
      </c>
      <c r="DJ939" s="121" t="str">
        <f t="shared" si="1760"/>
        <v/>
      </c>
      <c r="DK939" s="121" t="str">
        <f t="shared" si="1760"/>
        <v/>
      </c>
      <c r="DL939" s="121" t="str">
        <f t="shared" si="1760"/>
        <v/>
      </c>
      <c r="DM939" s="121" t="str">
        <f t="shared" si="1760"/>
        <v/>
      </c>
      <c r="DN939" s="121" t="str">
        <f t="shared" si="1760"/>
        <v/>
      </c>
      <c r="DO939" s="51">
        <f>SUM(F939:DN939)</f>
        <v>0</v>
      </c>
      <c r="DP939" s="50" t="s">
        <v>172</v>
      </c>
    </row>
    <row r="940" spans="3:120" s="29" customFormat="1" ht="15" customHeight="1">
      <c r="C940" s="29" t="str">
        <f>G926&amp;" "&amp;C926</f>
        <v>Phase B Legal - Sales</v>
      </c>
      <c r="D940" s="273">
        <f>IF(G931="",0,G931)</f>
        <v>0</v>
      </c>
      <c r="E940" s="273">
        <f>IF(G933="",0,G933)</f>
        <v>0</v>
      </c>
      <c r="F940" s="277">
        <f t="shared" ref="F940:AK940" si="1761">IF(F$17="","",IF(AND(F$17&gt;=$D940,F$17&lt;=$E940),$G$929/($E940-$D940+1),0))</f>
        <v>0</v>
      </c>
      <c r="G940" s="277">
        <f t="shared" si="1761"/>
        <v>0</v>
      </c>
      <c r="H940" s="277">
        <f t="shared" si="1761"/>
        <v>0</v>
      </c>
      <c r="I940" s="277">
        <f t="shared" si="1761"/>
        <v>0</v>
      </c>
      <c r="J940" s="277">
        <f t="shared" si="1761"/>
        <v>0</v>
      </c>
      <c r="K940" s="277">
        <f t="shared" si="1761"/>
        <v>0</v>
      </c>
      <c r="L940" s="277">
        <f t="shared" si="1761"/>
        <v>0</v>
      </c>
      <c r="M940" s="277">
        <f t="shared" si="1761"/>
        <v>0</v>
      </c>
      <c r="N940" s="277">
        <f t="shared" si="1761"/>
        <v>0</v>
      </c>
      <c r="O940" s="277">
        <f t="shared" si="1761"/>
        <v>0</v>
      </c>
      <c r="P940" s="277">
        <f t="shared" si="1761"/>
        <v>0</v>
      </c>
      <c r="Q940" s="277">
        <f t="shared" si="1761"/>
        <v>0</v>
      </c>
      <c r="R940" s="277">
        <f t="shared" si="1761"/>
        <v>0</v>
      </c>
      <c r="S940" s="277">
        <f t="shared" si="1761"/>
        <v>0</v>
      </c>
      <c r="T940" s="277">
        <f t="shared" si="1761"/>
        <v>0</v>
      </c>
      <c r="U940" s="277">
        <f t="shared" si="1761"/>
        <v>0</v>
      </c>
      <c r="V940" s="277">
        <f t="shared" si="1761"/>
        <v>0</v>
      </c>
      <c r="W940" s="277">
        <f t="shared" si="1761"/>
        <v>0</v>
      </c>
      <c r="X940" s="277">
        <f t="shared" si="1761"/>
        <v>0</v>
      </c>
      <c r="Y940" s="277">
        <f t="shared" si="1761"/>
        <v>0</v>
      </c>
      <c r="Z940" s="277">
        <f t="shared" si="1761"/>
        <v>0</v>
      </c>
      <c r="AA940" s="277">
        <f t="shared" si="1761"/>
        <v>0</v>
      </c>
      <c r="AB940" s="277">
        <f t="shared" si="1761"/>
        <v>0</v>
      </c>
      <c r="AC940" s="277">
        <f t="shared" si="1761"/>
        <v>0</v>
      </c>
      <c r="AD940" s="277">
        <f t="shared" si="1761"/>
        <v>0</v>
      </c>
      <c r="AE940" s="277">
        <f t="shared" si="1761"/>
        <v>0</v>
      </c>
      <c r="AF940" s="277">
        <f t="shared" si="1761"/>
        <v>0</v>
      </c>
      <c r="AG940" s="277">
        <f t="shared" si="1761"/>
        <v>0</v>
      </c>
      <c r="AH940" s="277">
        <f t="shared" si="1761"/>
        <v>0</v>
      </c>
      <c r="AI940" s="277">
        <f t="shared" si="1761"/>
        <v>0</v>
      </c>
      <c r="AJ940" s="277">
        <f t="shared" si="1761"/>
        <v>0</v>
      </c>
      <c r="AK940" s="277">
        <f t="shared" si="1761"/>
        <v>0</v>
      </c>
      <c r="AL940" s="277">
        <f t="shared" ref="AL940:BQ940" si="1762">IF(AL$17="","",IF(AND(AL$17&gt;=$D940,AL$17&lt;=$E940),$G$929/($E940-$D940+1),0))</f>
        <v>0</v>
      </c>
      <c r="AM940" s="277">
        <f t="shared" si="1762"/>
        <v>0</v>
      </c>
      <c r="AN940" s="277">
        <f t="shared" si="1762"/>
        <v>0</v>
      </c>
      <c r="AO940" s="277">
        <f t="shared" si="1762"/>
        <v>0</v>
      </c>
      <c r="AP940" s="277">
        <f t="shared" si="1762"/>
        <v>0</v>
      </c>
      <c r="AQ940" s="277">
        <f t="shared" si="1762"/>
        <v>0</v>
      </c>
      <c r="AR940" s="277">
        <f t="shared" si="1762"/>
        <v>0</v>
      </c>
      <c r="AS940" s="277">
        <f t="shared" si="1762"/>
        <v>0</v>
      </c>
      <c r="AT940" s="277">
        <f t="shared" si="1762"/>
        <v>0</v>
      </c>
      <c r="AU940" s="277">
        <f t="shared" si="1762"/>
        <v>0</v>
      </c>
      <c r="AV940" s="277">
        <f t="shared" si="1762"/>
        <v>0</v>
      </c>
      <c r="AW940" s="277">
        <f t="shared" si="1762"/>
        <v>0</v>
      </c>
      <c r="AX940" s="277">
        <f t="shared" si="1762"/>
        <v>0</v>
      </c>
      <c r="AY940" s="277">
        <f t="shared" si="1762"/>
        <v>0</v>
      </c>
      <c r="AZ940" s="277">
        <f t="shared" si="1762"/>
        <v>0</v>
      </c>
      <c r="BA940" s="277">
        <f t="shared" si="1762"/>
        <v>0</v>
      </c>
      <c r="BB940" s="277">
        <f t="shared" si="1762"/>
        <v>0</v>
      </c>
      <c r="BC940" s="277">
        <f t="shared" si="1762"/>
        <v>0</v>
      </c>
      <c r="BD940" s="277">
        <f t="shared" si="1762"/>
        <v>0</v>
      </c>
      <c r="BE940" s="277">
        <f t="shared" si="1762"/>
        <v>0</v>
      </c>
      <c r="BF940" s="277">
        <f t="shared" si="1762"/>
        <v>0</v>
      </c>
      <c r="BG940" s="277">
        <f t="shared" si="1762"/>
        <v>0</v>
      </c>
      <c r="BH940" s="277">
        <f t="shared" si="1762"/>
        <v>0</v>
      </c>
      <c r="BI940" s="277">
        <f t="shared" si="1762"/>
        <v>0</v>
      </c>
      <c r="BJ940" s="277">
        <f t="shared" si="1762"/>
        <v>0</v>
      </c>
      <c r="BK940" s="277">
        <f t="shared" si="1762"/>
        <v>0</v>
      </c>
      <c r="BL940" s="277">
        <f t="shared" si="1762"/>
        <v>0</v>
      </c>
      <c r="BM940" s="277">
        <f t="shared" si="1762"/>
        <v>0</v>
      </c>
      <c r="BN940" s="277">
        <f t="shared" si="1762"/>
        <v>0</v>
      </c>
      <c r="BO940" s="277" t="str">
        <f t="shared" si="1762"/>
        <v/>
      </c>
      <c r="BP940" s="277" t="str">
        <f t="shared" si="1762"/>
        <v/>
      </c>
      <c r="BQ940" s="277" t="str">
        <f t="shared" si="1762"/>
        <v/>
      </c>
      <c r="BR940" s="277" t="str">
        <f t="shared" ref="BR940:DN940" si="1763">IF(BR$17="","",IF(AND(BR$17&gt;=$D940,BR$17&lt;=$E940),$G$929/($E940-$D940+1),0))</f>
        <v/>
      </c>
      <c r="BS940" s="277" t="str">
        <f t="shared" si="1763"/>
        <v/>
      </c>
      <c r="BT940" s="277" t="str">
        <f t="shared" si="1763"/>
        <v/>
      </c>
      <c r="BU940" s="277" t="str">
        <f t="shared" si="1763"/>
        <v/>
      </c>
      <c r="BV940" s="277" t="str">
        <f t="shared" si="1763"/>
        <v/>
      </c>
      <c r="BW940" s="277" t="str">
        <f t="shared" si="1763"/>
        <v/>
      </c>
      <c r="BX940" s="277" t="str">
        <f t="shared" si="1763"/>
        <v/>
      </c>
      <c r="BY940" s="277" t="str">
        <f t="shared" si="1763"/>
        <v/>
      </c>
      <c r="BZ940" s="277" t="str">
        <f t="shared" si="1763"/>
        <v/>
      </c>
      <c r="CA940" s="277" t="str">
        <f t="shared" si="1763"/>
        <v/>
      </c>
      <c r="CB940" s="277" t="str">
        <f t="shared" si="1763"/>
        <v/>
      </c>
      <c r="CC940" s="277" t="str">
        <f t="shared" si="1763"/>
        <v/>
      </c>
      <c r="CD940" s="277" t="str">
        <f t="shared" si="1763"/>
        <v/>
      </c>
      <c r="CE940" s="277" t="str">
        <f t="shared" si="1763"/>
        <v/>
      </c>
      <c r="CF940" s="277" t="str">
        <f t="shared" si="1763"/>
        <v/>
      </c>
      <c r="CG940" s="277" t="str">
        <f t="shared" si="1763"/>
        <v/>
      </c>
      <c r="CH940" s="277" t="str">
        <f t="shared" si="1763"/>
        <v/>
      </c>
      <c r="CI940" s="277" t="str">
        <f t="shared" si="1763"/>
        <v/>
      </c>
      <c r="CJ940" s="277" t="str">
        <f t="shared" si="1763"/>
        <v/>
      </c>
      <c r="CK940" s="277" t="str">
        <f t="shared" si="1763"/>
        <v/>
      </c>
      <c r="CL940" s="277" t="str">
        <f t="shared" si="1763"/>
        <v/>
      </c>
      <c r="CM940" s="277" t="str">
        <f t="shared" si="1763"/>
        <v/>
      </c>
      <c r="CN940" s="277" t="str">
        <f t="shared" si="1763"/>
        <v/>
      </c>
      <c r="CO940" s="277" t="str">
        <f t="shared" si="1763"/>
        <v/>
      </c>
      <c r="CP940" s="277" t="str">
        <f t="shared" si="1763"/>
        <v/>
      </c>
      <c r="CQ940" s="277" t="str">
        <f t="shared" si="1763"/>
        <v/>
      </c>
      <c r="CR940" s="277" t="str">
        <f t="shared" si="1763"/>
        <v/>
      </c>
      <c r="CS940" s="277" t="str">
        <f t="shared" si="1763"/>
        <v/>
      </c>
      <c r="CT940" s="277" t="str">
        <f t="shared" si="1763"/>
        <v/>
      </c>
      <c r="CU940" s="277" t="str">
        <f t="shared" si="1763"/>
        <v/>
      </c>
      <c r="CV940" s="277" t="str">
        <f t="shared" si="1763"/>
        <v/>
      </c>
      <c r="CW940" s="277" t="str">
        <f t="shared" si="1763"/>
        <v/>
      </c>
      <c r="CX940" s="277" t="str">
        <f t="shared" si="1763"/>
        <v/>
      </c>
      <c r="CY940" s="277" t="str">
        <f t="shared" si="1763"/>
        <v/>
      </c>
      <c r="CZ940" s="277" t="str">
        <f t="shared" si="1763"/>
        <v/>
      </c>
      <c r="DA940" s="277" t="str">
        <f t="shared" si="1763"/>
        <v/>
      </c>
      <c r="DB940" s="277" t="str">
        <f t="shared" si="1763"/>
        <v/>
      </c>
      <c r="DC940" s="277" t="str">
        <f t="shared" si="1763"/>
        <v/>
      </c>
      <c r="DD940" s="277" t="str">
        <f t="shared" si="1763"/>
        <v/>
      </c>
      <c r="DE940" s="277" t="str">
        <f t="shared" si="1763"/>
        <v/>
      </c>
      <c r="DF940" s="277" t="str">
        <f t="shared" si="1763"/>
        <v/>
      </c>
      <c r="DG940" s="277" t="str">
        <f t="shared" si="1763"/>
        <v/>
      </c>
      <c r="DH940" s="277" t="str">
        <f t="shared" si="1763"/>
        <v/>
      </c>
      <c r="DI940" s="277" t="str">
        <f t="shared" si="1763"/>
        <v/>
      </c>
      <c r="DJ940" s="277" t="str">
        <f t="shared" si="1763"/>
        <v/>
      </c>
      <c r="DK940" s="277" t="str">
        <f t="shared" si="1763"/>
        <v/>
      </c>
      <c r="DL940" s="277" t="str">
        <f t="shared" si="1763"/>
        <v/>
      </c>
      <c r="DM940" s="277" t="str">
        <f t="shared" si="1763"/>
        <v/>
      </c>
      <c r="DN940" s="277" t="str">
        <f t="shared" si="1763"/>
        <v/>
      </c>
      <c r="DO940" s="60">
        <f>SUM(F940:DN940)</f>
        <v>0</v>
      </c>
      <c r="DP940" s="50" t="s">
        <v>172</v>
      </c>
    </row>
    <row r="941" spans="3:120" s="29" customFormat="1" ht="15" customHeight="1">
      <c r="C941" s="140" t="str">
        <f>"Total "&amp;C926</f>
        <v>Total Legal - Sales</v>
      </c>
      <c r="D941" s="270">
        <f>IF(D931="",0,D931)</f>
        <v>0</v>
      </c>
      <c r="E941" s="270">
        <f>IF(D933="",0,D933)</f>
        <v>0</v>
      </c>
      <c r="F941" s="276">
        <f t="shared" ref="F941:AK941" si="1764">IF(F$17="","",IF($E$936=0,SUM(F939:F940),IF(AND(F$17&gt;=$D941,F$17&lt;=$E941),$D$929/($E941-$D941+1),0)))</f>
        <v>0</v>
      </c>
      <c r="G941" s="276">
        <f t="shared" si="1764"/>
        <v>0</v>
      </c>
      <c r="H941" s="276">
        <f t="shared" si="1764"/>
        <v>0</v>
      </c>
      <c r="I941" s="276">
        <f t="shared" si="1764"/>
        <v>0</v>
      </c>
      <c r="J941" s="276">
        <f t="shared" si="1764"/>
        <v>0</v>
      </c>
      <c r="K941" s="276">
        <f t="shared" si="1764"/>
        <v>0</v>
      </c>
      <c r="L941" s="276">
        <f t="shared" si="1764"/>
        <v>0</v>
      </c>
      <c r="M941" s="276">
        <f t="shared" si="1764"/>
        <v>0</v>
      </c>
      <c r="N941" s="276">
        <f t="shared" si="1764"/>
        <v>0</v>
      </c>
      <c r="O941" s="276">
        <f t="shared" si="1764"/>
        <v>0</v>
      </c>
      <c r="P941" s="276">
        <f t="shared" si="1764"/>
        <v>0</v>
      </c>
      <c r="Q941" s="276">
        <f t="shared" si="1764"/>
        <v>0</v>
      </c>
      <c r="R941" s="276">
        <f t="shared" si="1764"/>
        <v>0</v>
      </c>
      <c r="S941" s="276">
        <f t="shared" si="1764"/>
        <v>0</v>
      </c>
      <c r="T941" s="276">
        <f t="shared" si="1764"/>
        <v>0</v>
      </c>
      <c r="U941" s="276">
        <f t="shared" si="1764"/>
        <v>0</v>
      </c>
      <c r="V941" s="276">
        <f t="shared" si="1764"/>
        <v>0</v>
      </c>
      <c r="W941" s="276">
        <f t="shared" si="1764"/>
        <v>0</v>
      </c>
      <c r="X941" s="276">
        <f t="shared" si="1764"/>
        <v>0</v>
      </c>
      <c r="Y941" s="276">
        <f t="shared" si="1764"/>
        <v>0</v>
      </c>
      <c r="Z941" s="276">
        <f t="shared" si="1764"/>
        <v>0</v>
      </c>
      <c r="AA941" s="276">
        <f t="shared" si="1764"/>
        <v>0</v>
      </c>
      <c r="AB941" s="276">
        <f t="shared" si="1764"/>
        <v>0</v>
      </c>
      <c r="AC941" s="276">
        <f t="shared" si="1764"/>
        <v>0</v>
      </c>
      <c r="AD941" s="276">
        <f t="shared" si="1764"/>
        <v>0</v>
      </c>
      <c r="AE941" s="276">
        <f t="shared" si="1764"/>
        <v>0</v>
      </c>
      <c r="AF941" s="276">
        <f t="shared" si="1764"/>
        <v>0</v>
      </c>
      <c r="AG941" s="276">
        <f t="shared" si="1764"/>
        <v>0</v>
      </c>
      <c r="AH941" s="276">
        <f t="shared" si="1764"/>
        <v>0</v>
      </c>
      <c r="AI941" s="276">
        <f t="shared" si="1764"/>
        <v>0</v>
      </c>
      <c r="AJ941" s="276">
        <f t="shared" si="1764"/>
        <v>0</v>
      </c>
      <c r="AK941" s="276">
        <f t="shared" si="1764"/>
        <v>0</v>
      </c>
      <c r="AL941" s="276">
        <f t="shared" ref="AL941:BQ941" si="1765">IF(AL$17="","",IF($E$936=0,SUM(AL939:AL940),IF(AND(AL$17&gt;=$D941,AL$17&lt;=$E941),$D$929/($E941-$D941+1),0)))</f>
        <v>0</v>
      </c>
      <c r="AM941" s="276">
        <f t="shared" si="1765"/>
        <v>0</v>
      </c>
      <c r="AN941" s="276">
        <f t="shared" si="1765"/>
        <v>0</v>
      </c>
      <c r="AO941" s="276">
        <f t="shared" si="1765"/>
        <v>0</v>
      </c>
      <c r="AP941" s="276">
        <f t="shared" si="1765"/>
        <v>0</v>
      </c>
      <c r="AQ941" s="276">
        <f t="shared" si="1765"/>
        <v>0</v>
      </c>
      <c r="AR941" s="276">
        <f t="shared" si="1765"/>
        <v>0</v>
      </c>
      <c r="AS941" s="276">
        <f t="shared" si="1765"/>
        <v>0</v>
      </c>
      <c r="AT941" s="276">
        <f t="shared" si="1765"/>
        <v>0</v>
      </c>
      <c r="AU941" s="276">
        <f t="shared" si="1765"/>
        <v>0</v>
      </c>
      <c r="AV941" s="276">
        <f t="shared" si="1765"/>
        <v>0</v>
      </c>
      <c r="AW941" s="276">
        <f t="shared" si="1765"/>
        <v>0</v>
      </c>
      <c r="AX941" s="276">
        <f t="shared" si="1765"/>
        <v>0</v>
      </c>
      <c r="AY941" s="276">
        <f t="shared" si="1765"/>
        <v>0</v>
      </c>
      <c r="AZ941" s="276">
        <f t="shared" si="1765"/>
        <v>0</v>
      </c>
      <c r="BA941" s="276">
        <f t="shared" si="1765"/>
        <v>0</v>
      </c>
      <c r="BB941" s="276">
        <f t="shared" si="1765"/>
        <v>0</v>
      </c>
      <c r="BC941" s="276">
        <f t="shared" si="1765"/>
        <v>0</v>
      </c>
      <c r="BD941" s="276">
        <f t="shared" si="1765"/>
        <v>0</v>
      </c>
      <c r="BE941" s="276">
        <f t="shared" si="1765"/>
        <v>0</v>
      </c>
      <c r="BF941" s="276">
        <f t="shared" si="1765"/>
        <v>0</v>
      </c>
      <c r="BG941" s="276">
        <f t="shared" si="1765"/>
        <v>0</v>
      </c>
      <c r="BH941" s="276">
        <f t="shared" si="1765"/>
        <v>0</v>
      </c>
      <c r="BI941" s="276">
        <f t="shared" si="1765"/>
        <v>0</v>
      </c>
      <c r="BJ941" s="276">
        <f t="shared" si="1765"/>
        <v>0</v>
      </c>
      <c r="BK941" s="276">
        <f t="shared" si="1765"/>
        <v>0</v>
      </c>
      <c r="BL941" s="276">
        <f t="shared" si="1765"/>
        <v>0</v>
      </c>
      <c r="BM941" s="276">
        <f t="shared" si="1765"/>
        <v>0</v>
      </c>
      <c r="BN941" s="276">
        <f t="shared" si="1765"/>
        <v>0</v>
      </c>
      <c r="BO941" s="276" t="str">
        <f t="shared" si="1765"/>
        <v/>
      </c>
      <c r="BP941" s="276" t="str">
        <f t="shared" si="1765"/>
        <v/>
      </c>
      <c r="BQ941" s="276" t="str">
        <f t="shared" si="1765"/>
        <v/>
      </c>
      <c r="BR941" s="276" t="str">
        <f t="shared" ref="BR941:CA941" si="1766">IF(BR$17="","",IF($E$936=0,SUM(BR939:BR940),IF(AND(BR$17&gt;=$D941,BR$17&lt;=$E941),$D$929/($E941-$D941+1),0)))</f>
        <v/>
      </c>
      <c r="BS941" s="276" t="str">
        <f t="shared" si="1766"/>
        <v/>
      </c>
      <c r="BT941" s="276" t="str">
        <f t="shared" si="1766"/>
        <v/>
      </c>
      <c r="BU941" s="276" t="str">
        <f t="shared" si="1766"/>
        <v/>
      </c>
      <c r="BV941" s="276" t="str">
        <f t="shared" si="1766"/>
        <v/>
      </c>
      <c r="BW941" s="276" t="str">
        <f t="shared" si="1766"/>
        <v/>
      </c>
      <c r="BX941" s="276" t="str">
        <f t="shared" si="1766"/>
        <v/>
      </c>
      <c r="BY941" s="276" t="str">
        <f t="shared" si="1766"/>
        <v/>
      </c>
      <c r="BZ941" s="276" t="str">
        <f t="shared" si="1766"/>
        <v/>
      </c>
      <c r="CA941" s="276" t="str">
        <f t="shared" si="1766"/>
        <v/>
      </c>
      <c r="CB941" s="276" t="str">
        <f t="shared" ref="CB941:DN941" si="1767">IF(CB$17="","",IF($E$936=0,SUM(CB939:CB940),IF(AND(CB$17&gt;=$D941,CB$17&lt;=$E941),$D$929/($E941-$D941+1),0)))</f>
        <v/>
      </c>
      <c r="CC941" s="276" t="str">
        <f t="shared" si="1767"/>
        <v/>
      </c>
      <c r="CD941" s="276" t="str">
        <f t="shared" si="1767"/>
        <v/>
      </c>
      <c r="CE941" s="276" t="str">
        <f t="shared" si="1767"/>
        <v/>
      </c>
      <c r="CF941" s="276" t="str">
        <f t="shared" si="1767"/>
        <v/>
      </c>
      <c r="CG941" s="276" t="str">
        <f t="shared" si="1767"/>
        <v/>
      </c>
      <c r="CH941" s="276" t="str">
        <f t="shared" si="1767"/>
        <v/>
      </c>
      <c r="CI941" s="276" t="str">
        <f t="shared" si="1767"/>
        <v/>
      </c>
      <c r="CJ941" s="276" t="str">
        <f t="shared" si="1767"/>
        <v/>
      </c>
      <c r="CK941" s="276" t="str">
        <f t="shared" si="1767"/>
        <v/>
      </c>
      <c r="CL941" s="276" t="str">
        <f t="shared" si="1767"/>
        <v/>
      </c>
      <c r="CM941" s="276" t="str">
        <f t="shared" si="1767"/>
        <v/>
      </c>
      <c r="CN941" s="276" t="str">
        <f t="shared" si="1767"/>
        <v/>
      </c>
      <c r="CO941" s="276" t="str">
        <f t="shared" si="1767"/>
        <v/>
      </c>
      <c r="CP941" s="276" t="str">
        <f t="shared" si="1767"/>
        <v/>
      </c>
      <c r="CQ941" s="276" t="str">
        <f t="shared" si="1767"/>
        <v/>
      </c>
      <c r="CR941" s="276" t="str">
        <f t="shared" si="1767"/>
        <v/>
      </c>
      <c r="CS941" s="276" t="str">
        <f t="shared" si="1767"/>
        <v/>
      </c>
      <c r="CT941" s="276" t="str">
        <f t="shared" si="1767"/>
        <v/>
      </c>
      <c r="CU941" s="276" t="str">
        <f t="shared" si="1767"/>
        <v/>
      </c>
      <c r="CV941" s="276" t="str">
        <f t="shared" si="1767"/>
        <v/>
      </c>
      <c r="CW941" s="276" t="str">
        <f t="shared" si="1767"/>
        <v/>
      </c>
      <c r="CX941" s="276" t="str">
        <f t="shared" si="1767"/>
        <v/>
      </c>
      <c r="CY941" s="276" t="str">
        <f t="shared" si="1767"/>
        <v/>
      </c>
      <c r="CZ941" s="276" t="str">
        <f t="shared" si="1767"/>
        <v/>
      </c>
      <c r="DA941" s="276" t="str">
        <f t="shared" si="1767"/>
        <v/>
      </c>
      <c r="DB941" s="276" t="str">
        <f t="shared" si="1767"/>
        <v/>
      </c>
      <c r="DC941" s="276" t="str">
        <f t="shared" si="1767"/>
        <v/>
      </c>
      <c r="DD941" s="276" t="str">
        <f t="shared" si="1767"/>
        <v/>
      </c>
      <c r="DE941" s="276" t="str">
        <f t="shared" si="1767"/>
        <v/>
      </c>
      <c r="DF941" s="276" t="str">
        <f t="shared" si="1767"/>
        <v/>
      </c>
      <c r="DG941" s="276" t="str">
        <f t="shared" si="1767"/>
        <v/>
      </c>
      <c r="DH941" s="276" t="str">
        <f t="shared" si="1767"/>
        <v/>
      </c>
      <c r="DI941" s="276" t="str">
        <f t="shared" si="1767"/>
        <v/>
      </c>
      <c r="DJ941" s="276" t="str">
        <f t="shared" si="1767"/>
        <v/>
      </c>
      <c r="DK941" s="276" t="str">
        <f t="shared" si="1767"/>
        <v/>
      </c>
      <c r="DL941" s="276" t="str">
        <f t="shared" si="1767"/>
        <v/>
      </c>
      <c r="DM941" s="276" t="str">
        <f t="shared" si="1767"/>
        <v/>
      </c>
      <c r="DN941" s="276" t="str">
        <f t="shared" si="1767"/>
        <v/>
      </c>
      <c r="DO941" s="51">
        <f>SUM(F941:DN941)</f>
        <v>0</v>
      </c>
      <c r="DP941" s="50" t="s">
        <v>172</v>
      </c>
    </row>
    <row r="942" spans="3:120" s="29" customFormat="1" ht="15" customHeight="1">
      <c r="D942" s="289"/>
      <c r="E942" s="289"/>
      <c r="F942" s="300"/>
      <c r="G942" s="300"/>
      <c r="H942" s="300"/>
      <c r="I942" s="300"/>
      <c r="J942" s="300"/>
      <c r="K942" s="300"/>
      <c r="L942" s="300"/>
      <c r="M942" s="300"/>
      <c r="N942" s="300"/>
      <c r="O942" s="300"/>
      <c r="P942" s="300"/>
      <c r="Q942" s="300"/>
      <c r="R942" s="300"/>
      <c r="S942" s="300"/>
      <c r="T942" s="300"/>
      <c r="U942" s="300"/>
      <c r="V942" s="300"/>
      <c r="W942" s="300"/>
      <c r="X942" s="300"/>
      <c r="Y942" s="300"/>
      <c r="Z942" s="300"/>
      <c r="AA942" s="300"/>
      <c r="AB942" s="300"/>
      <c r="AC942" s="300"/>
      <c r="AD942" s="300"/>
      <c r="AE942" s="300"/>
      <c r="AF942" s="300"/>
      <c r="AG942" s="300"/>
      <c r="AH942" s="300"/>
      <c r="AI942" s="300"/>
      <c r="AJ942" s="300"/>
      <c r="AK942" s="300"/>
      <c r="AL942" s="300"/>
      <c r="AM942" s="300"/>
      <c r="AN942" s="300"/>
      <c r="AO942" s="300"/>
      <c r="AP942" s="300"/>
      <c r="AQ942" s="300"/>
      <c r="AR942" s="300"/>
      <c r="AS942" s="300"/>
      <c r="AT942" s="300"/>
      <c r="AU942" s="300"/>
      <c r="AV942" s="300"/>
      <c r="AW942" s="300"/>
      <c r="AX942" s="300"/>
      <c r="AY942" s="300"/>
      <c r="AZ942" s="300"/>
      <c r="BA942" s="300"/>
      <c r="BB942" s="300"/>
      <c r="BC942" s="300"/>
      <c r="BD942" s="300"/>
      <c r="BE942" s="300"/>
      <c r="BF942" s="300"/>
      <c r="BG942" s="300"/>
      <c r="BH942" s="300"/>
      <c r="BI942" s="300"/>
      <c r="BJ942" s="300"/>
      <c r="BK942" s="300"/>
      <c r="BL942" s="300"/>
      <c r="BM942" s="300"/>
      <c r="BN942" s="300"/>
      <c r="BO942" s="300"/>
      <c r="BP942" s="300"/>
      <c r="BQ942" s="300"/>
      <c r="BR942" s="300"/>
      <c r="BS942" s="300"/>
      <c r="BT942" s="300"/>
      <c r="BU942" s="300"/>
      <c r="BV942" s="300"/>
      <c r="BW942" s="300"/>
      <c r="BX942" s="300"/>
      <c r="BY942" s="300"/>
      <c r="BZ942" s="300"/>
      <c r="CA942" s="300"/>
      <c r="CB942" s="300"/>
      <c r="CC942" s="300"/>
      <c r="CD942" s="300"/>
      <c r="CE942" s="300"/>
      <c r="CF942" s="300"/>
      <c r="CG942" s="300"/>
      <c r="CH942" s="300"/>
      <c r="CI942" s="300"/>
      <c r="CJ942" s="300"/>
      <c r="CK942" s="300"/>
      <c r="CL942" s="300"/>
      <c r="CM942" s="300"/>
      <c r="CN942" s="300"/>
      <c r="CO942" s="300"/>
      <c r="CP942" s="300"/>
      <c r="CQ942" s="300"/>
      <c r="CR942" s="300"/>
      <c r="CS942" s="300"/>
      <c r="CT942" s="300"/>
      <c r="CU942" s="300"/>
      <c r="CV942" s="300"/>
      <c r="CW942" s="300"/>
      <c r="CX942" s="300"/>
      <c r="CY942" s="300"/>
      <c r="CZ942" s="300"/>
      <c r="DA942" s="300"/>
      <c r="DB942" s="300"/>
      <c r="DC942" s="300"/>
      <c r="DD942" s="300"/>
      <c r="DE942" s="300"/>
      <c r="DF942" s="300"/>
      <c r="DG942" s="300"/>
      <c r="DH942" s="300"/>
      <c r="DI942" s="300"/>
      <c r="DJ942" s="300"/>
      <c r="DK942" s="300"/>
      <c r="DL942" s="300"/>
      <c r="DM942" s="300"/>
      <c r="DN942" s="300"/>
      <c r="DO942" s="18"/>
      <c r="DP942" s="50" t="s">
        <v>172</v>
      </c>
    </row>
    <row r="943" spans="3:120" s="29" customFormat="1" ht="15" customHeight="1">
      <c r="C943" s="120"/>
      <c r="D943" s="242"/>
      <c r="E943" s="243"/>
      <c r="F943" s="242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50" t="s">
        <v>172</v>
      </c>
    </row>
    <row r="944" spans="3:120" s="29" customFormat="1" ht="15" customHeight="1">
      <c r="C944" s="266" t="s">
        <v>353</v>
      </c>
      <c r="D944" s="249" t="s">
        <v>296</v>
      </c>
      <c r="E944" s="249" t="s">
        <v>303</v>
      </c>
      <c r="F944" s="265" t="s">
        <v>295</v>
      </c>
      <c r="G944" s="264" t="s">
        <v>294</v>
      </c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50" t="s">
        <v>172</v>
      </c>
    </row>
    <row r="945" spans="3:120" s="29" customFormat="1" ht="15" customHeight="1">
      <c r="C945" s="34" t="str">
        <f>"Total "&amp;C944</f>
        <v>Total Legal - Land Acq.</v>
      </c>
      <c r="D945" s="118">
        <f>IF(C$76="","",IF(E945="",G945+F945,E945))</f>
        <v>0</v>
      </c>
      <c r="E945" s="302"/>
      <c r="F945" s="93">
        <v>0</v>
      </c>
      <c r="G945" s="93">
        <v>0</v>
      </c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50" t="s">
        <v>172</v>
      </c>
    </row>
    <row r="946" spans="3:120" s="29" customFormat="1" ht="15" customHeight="1">
      <c r="C946" s="34" t="s">
        <v>352</v>
      </c>
      <c r="D946" s="78">
        <v>0</v>
      </c>
      <c r="E946" s="78"/>
      <c r="F946" s="78">
        <v>0</v>
      </c>
      <c r="G946" s="78">
        <v>0</v>
      </c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50" t="s">
        <v>172</v>
      </c>
    </row>
    <row r="947" spans="3:120" s="29" customFormat="1" ht="15" customHeight="1">
      <c r="C947" s="34"/>
      <c r="D947" s="313"/>
      <c r="E947" s="302"/>
      <c r="F947" s="313"/>
      <c r="G947" s="313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50" t="s">
        <v>172</v>
      </c>
    </row>
    <row r="948" spans="3:120" s="29" customFormat="1" ht="15" customHeight="1">
      <c r="C948" s="34" t="str">
        <f>C945&amp;" Start Period"</f>
        <v>Total Legal - Land Acq. Start Period</v>
      </c>
      <c r="D948" s="282">
        <f>MIN(F948:G948)</f>
        <v>0</v>
      </c>
      <c r="F948" s="282">
        <v>0</v>
      </c>
      <c r="G948" s="282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50" t="s">
        <v>172</v>
      </c>
    </row>
    <row r="949" spans="3:120" s="29" customFormat="1" ht="15" customHeight="1">
      <c r="C949" s="207" t="s">
        <v>13</v>
      </c>
      <c r="D949" s="206">
        <f>IF(D948="","",INDEX($F$16:$DP$17,1,MATCH(D948,$F$17:$DP$17,1)))</f>
        <v>42094</v>
      </c>
      <c r="F949" s="206">
        <f>IF(F948="","",INDEX($F$16:$DP$17,1,MATCH(F948,$F$17:$DP$17,1)))</f>
        <v>42094</v>
      </c>
      <c r="G949" s="206" t="str">
        <f>IF(G948="","",INDEX($F$16:$DP$17,1,MATCH(G948,$F$17:$DP$17,1)))</f>
        <v/>
      </c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50" t="s">
        <v>172</v>
      </c>
    </row>
    <row r="950" spans="3:120" s="29" customFormat="1" ht="15" customHeight="1">
      <c r="C950" s="34" t="str">
        <f>C945&amp;" End Period"</f>
        <v>Total Legal - Land Acq. End Period</v>
      </c>
      <c r="D950" s="282">
        <f>MAX(F950:G950)</f>
        <v>0</v>
      </c>
      <c r="F950" s="282">
        <v>0</v>
      </c>
      <c r="G950" s="282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50" t="s">
        <v>172</v>
      </c>
    </row>
    <row r="951" spans="3:120" s="29" customFormat="1" ht="15" customHeight="1">
      <c r="C951" s="207" t="s">
        <v>13</v>
      </c>
      <c r="D951" s="206">
        <f>IF(D950="","",INDEX($F$16:$DP$17,1,MATCH(D950,$F$17:$DP$17,1)))</f>
        <v>42094</v>
      </c>
      <c r="F951" s="206">
        <f>IF(F950="","",INDEX($F$16:$DP$17,1,MATCH(F950,$F$17:$DP$17,1)))</f>
        <v>42094</v>
      </c>
      <c r="G951" s="206" t="str">
        <f>IF(G950="","",INDEX($F$16:$DP$17,1,MATCH(G950,$F$17:$DP$17,1)))</f>
        <v/>
      </c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50" t="s">
        <v>172</v>
      </c>
    </row>
    <row r="952" spans="3:120" s="29" customFormat="1" ht="15" customHeight="1">
      <c r="C952" s="34"/>
      <c r="D952" s="242"/>
      <c r="E952" s="243"/>
      <c r="F952" s="242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50" t="s">
        <v>172</v>
      </c>
    </row>
    <row r="953" spans="3:120" s="29" customFormat="1" ht="15" customHeight="1">
      <c r="C953" s="34" t="s">
        <v>300</v>
      </c>
      <c r="D953" s="281" t="s">
        <v>299</v>
      </c>
      <c r="E953" s="280">
        <f>IF(D953=F953,0,1)</f>
        <v>0</v>
      </c>
      <c r="F953" s="279" t="s">
        <v>299</v>
      </c>
      <c r="G953" s="279" t="s">
        <v>298</v>
      </c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50" t="s">
        <v>172</v>
      </c>
    </row>
    <row r="954" spans="3:120" s="29" customFormat="1" ht="15" customHeight="1">
      <c r="C954" s="34" t="s">
        <v>310</v>
      </c>
      <c r="D954" s="281" t="s">
        <v>151</v>
      </c>
      <c r="E954" s="280">
        <f>IF(D954=F954,0,1)</f>
        <v>0</v>
      </c>
      <c r="F954" s="279" t="s">
        <v>151</v>
      </c>
      <c r="G954" s="279" t="s">
        <v>309</v>
      </c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50" t="s">
        <v>172</v>
      </c>
    </row>
    <row r="955" spans="3:120" s="29" customFormat="1" ht="15" customHeight="1">
      <c r="C955" s="34"/>
      <c r="D955" s="242"/>
      <c r="E955" s="243"/>
      <c r="F955" s="242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50" t="s">
        <v>172</v>
      </c>
    </row>
    <row r="956" spans="3:120" s="29" customFormat="1" ht="15" customHeight="1">
      <c r="C956" s="29" t="str">
        <f>$F944&amp;" "&amp;C944</f>
        <v>Phase A Legal - Land Acq.</v>
      </c>
      <c r="D956" s="274">
        <f>IF(F948="",0,F948)</f>
        <v>0</v>
      </c>
      <c r="E956" s="274">
        <f>IF(F950="",0,F950)</f>
        <v>0</v>
      </c>
      <c r="F956" s="121">
        <f t="shared" ref="F956:AK956" si="1768">IF(F$17="","",IF(F$17=$D956,$F$945*$F$946,IF(F$17=$E956,$F$945*(1-$F$946),0)))</f>
        <v>0</v>
      </c>
      <c r="G956" s="121">
        <f t="shared" si="1768"/>
        <v>0</v>
      </c>
      <c r="H956" s="121">
        <f t="shared" si="1768"/>
        <v>0</v>
      </c>
      <c r="I956" s="121">
        <f t="shared" si="1768"/>
        <v>0</v>
      </c>
      <c r="J956" s="121">
        <f t="shared" si="1768"/>
        <v>0</v>
      </c>
      <c r="K956" s="121">
        <f t="shared" si="1768"/>
        <v>0</v>
      </c>
      <c r="L956" s="121">
        <f t="shared" si="1768"/>
        <v>0</v>
      </c>
      <c r="M956" s="121">
        <f t="shared" si="1768"/>
        <v>0</v>
      </c>
      <c r="N956" s="121">
        <f t="shared" si="1768"/>
        <v>0</v>
      </c>
      <c r="O956" s="121">
        <f t="shared" si="1768"/>
        <v>0</v>
      </c>
      <c r="P956" s="121">
        <f t="shared" si="1768"/>
        <v>0</v>
      </c>
      <c r="Q956" s="121">
        <f t="shared" si="1768"/>
        <v>0</v>
      </c>
      <c r="R956" s="121">
        <f t="shared" si="1768"/>
        <v>0</v>
      </c>
      <c r="S956" s="121">
        <f t="shared" si="1768"/>
        <v>0</v>
      </c>
      <c r="T956" s="121">
        <f t="shared" si="1768"/>
        <v>0</v>
      </c>
      <c r="U956" s="121">
        <f t="shared" si="1768"/>
        <v>0</v>
      </c>
      <c r="V956" s="121">
        <f t="shared" si="1768"/>
        <v>0</v>
      </c>
      <c r="W956" s="121">
        <f t="shared" si="1768"/>
        <v>0</v>
      </c>
      <c r="X956" s="121">
        <f t="shared" si="1768"/>
        <v>0</v>
      </c>
      <c r="Y956" s="121">
        <f t="shared" si="1768"/>
        <v>0</v>
      </c>
      <c r="Z956" s="121">
        <f t="shared" si="1768"/>
        <v>0</v>
      </c>
      <c r="AA956" s="121">
        <f t="shared" si="1768"/>
        <v>0</v>
      </c>
      <c r="AB956" s="121">
        <f t="shared" si="1768"/>
        <v>0</v>
      </c>
      <c r="AC956" s="121">
        <f t="shared" si="1768"/>
        <v>0</v>
      </c>
      <c r="AD956" s="121">
        <f t="shared" si="1768"/>
        <v>0</v>
      </c>
      <c r="AE956" s="121">
        <f t="shared" si="1768"/>
        <v>0</v>
      </c>
      <c r="AF956" s="121">
        <f t="shared" si="1768"/>
        <v>0</v>
      </c>
      <c r="AG956" s="121">
        <f t="shared" si="1768"/>
        <v>0</v>
      </c>
      <c r="AH956" s="121">
        <f t="shared" si="1768"/>
        <v>0</v>
      </c>
      <c r="AI956" s="121">
        <f t="shared" si="1768"/>
        <v>0</v>
      </c>
      <c r="AJ956" s="121">
        <f t="shared" si="1768"/>
        <v>0</v>
      </c>
      <c r="AK956" s="121">
        <f t="shared" si="1768"/>
        <v>0</v>
      </c>
      <c r="AL956" s="121">
        <f t="shared" ref="AL956:BQ956" si="1769">IF(AL$17="","",IF(AL$17=$D956,$F$945*$F$946,IF(AL$17=$E956,$F$945*(1-$F$946),0)))</f>
        <v>0</v>
      </c>
      <c r="AM956" s="121">
        <f t="shared" si="1769"/>
        <v>0</v>
      </c>
      <c r="AN956" s="121">
        <f t="shared" si="1769"/>
        <v>0</v>
      </c>
      <c r="AO956" s="121">
        <f t="shared" si="1769"/>
        <v>0</v>
      </c>
      <c r="AP956" s="121">
        <f t="shared" si="1769"/>
        <v>0</v>
      </c>
      <c r="AQ956" s="121">
        <f t="shared" si="1769"/>
        <v>0</v>
      </c>
      <c r="AR956" s="121">
        <f t="shared" si="1769"/>
        <v>0</v>
      </c>
      <c r="AS956" s="121">
        <f t="shared" si="1769"/>
        <v>0</v>
      </c>
      <c r="AT956" s="121">
        <f t="shared" si="1769"/>
        <v>0</v>
      </c>
      <c r="AU956" s="121">
        <f t="shared" si="1769"/>
        <v>0</v>
      </c>
      <c r="AV956" s="121">
        <f t="shared" si="1769"/>
        <v>0</v>
      </c>
      <c r="AW956" s="121">
        <f t="shared" si="1769"/>
        <v>0</v>
      </c>
      <c r="AX956" s="121">
        <f t="shared" si="1769"/>
        <v>0</v>
      </c>
      <c r="AY956" s="121">
        <f t="shared" si="1769"/>
        <v>0</v>
      </c>
      <c r="AZ956" s="121">
        <f t="shared" si="1769"/>
        <v>0</v>
      </c>
      <c r="BA956" s="121">
        <f t="shared" si="1769"/>
        <v>0</v>
      </c>
      <c r="BB956" s="121">
        <f t="shared" si="1769"/>
        <v>0</v>
      </c>
      <c r="BC956" s="121">
        <f t="shared" si="1769"/>
        <v>0</v>
      </c>
      <c r="BD956" s="121">
        <f t="shared" si="1769"/>
        <v>0</v>
      </c>
      <c r="BE956" s="121">
        <f t="shared" si="1769"/>
        <v>0</v>
      </c>
      <c r="BF956" s="121">
        <f t="shared" si="1769"/>
        <v>0</v>
      </c>
      <c r="BG956" s="121">
        <f t="shared" si="1769"/>
        <v>0</v>
      </c>
      <c r="BH956" s="121">
        <f t="shared" si="1769"/>
        <v>0</v>
      </c>
      <c r="BI956" s="121">
        <f t="shared" si="1769"/>
        <v>0</v>
      </c>
      <c r="BJ956" s="121">
        <f t="shared" si="1769"/>
        <v>0</v>
      </c>
      <c r="BK956" s="121">
        <f t="shared" si="1769"/>
        <v>0</v>
      </c>
      <c r="BL956" s="121">
        <f t="shared" si="1769"/>
        <v>0</v>
      </c>
      <c r="BM956" s="121">
        <f t="shared" si="1769"/>
        <v>0</v>
      </c>
      <c r="BN956" s="121">
        <f t="shared" si="1769"/>
        <v>0</v>
      </c>
      <c r="BO956" s="121" t="str">
        <f t="shared" si="1769"/>
        <v/>
      </c>
      <c r="BP956" s="121" t="str">
        <f t="shared" si="1769"/>
        <v/>
      </c>
      <c r="BQ956" s="121" t="str">
        <f t="shared" si="1769"/>
        <v/>
      </c>
      <c r="BR956" s="121" t="str">
        <f t="shared" ref="BR956:DN956" si="1770">IF(BR$17="","",IF(BR$17=$D956,$F$945*$F$946,IF(BR$17=$E956,$F$945*(1-$F$946),0)))</f>
        <v/>
      </c>
      <c r="BS956" s="121" t="str">
        <f t="shared" si="1770"/>
        <v/>
      </c>
      <c r="BT956" s="121" t="str">
        <f t="shared" si="1770"/>
        <v/>
      </c>
      <c r="BU956" s="121" t="str">
        <f t="shared" si="1770"/>
        <v/>
      </c>
      <c r="BV956" s="121" t="str">
        <f t="shared" si="1770"/>
        <v/>
      </c>
      <c r="BW956" s="121" t="str">
        <f t="shared" si="1770"/>
        <v/>
      </c>
      <c r="BX956" s="121" t="str">
        <f t="shared" si="1770"/>
        <v/>
      </c>
      <c r="BY956" s="121" t="str">
        <f t="shared" si="1770"/>
        <v/>
      </c>
      <c r="BZ956" s="121" t="str">
        <f t="shared" si="1770"/>
        <v/>
      </c>
      <c r="CA956" s="121" t="str">
        <f t="shared" si="1770"/>
        <v/>
      </c>
      <c r="CB956" s="121" t="str">
        <f t="shared" si="1770"/>
        <v/>
      </c>
      <c r="CC956" s="121" t="str">
        <f t="shared" si="1770"/>
        <v/>
      </c>
      <c r="CD956" s="121" t="str">
        <f t="shared" si="1770"/>
        <v/>
      </c>
      <c r="CE956" s="121" t="str">
        <f t="shared" si="1770"/>
        <v/>
      </c>
      <c r="CF956" s="121" t="str">
        <f t="shared" si="1770"/>
        <v/>
      </c>
      <c r="CG956" s="121" t="str">
        <f t="shared" si="1770"/>
        <v/>
      </c>
      <c r="CH956" s="121" t="str">
        <f t="shared" si="1770"/>
        <v/>
      </c>
      <c r="CI956" s="121" t="str">
        <f t="shared" si="1770"/>
        <v/>
      </c>
      <c r="CJ956" s="121" t="str">
        <f t="shared" si="1770"/>
        <v/>
      </c>
      <c r="CK956" s="121" t="str">
        <f t="shared" si="1770"/>
        <v/>
      </c>
      <c r="CL956" s="121" t="str">
        <f t="shared" si="1770"/>
        <v/>
      </c>
      <c r="CM956" s="121" t="str">
        <f t="shared" si="1770"/>
        <v/>
      </c>
      <c r="CN956" s="121" t="str">
        <f t="shared" si="1770"/>
        <v/>
      </c>
      <c r="CO956" s="121" t="str">
        <f t="shared" si="1770"/>
        <v/>
      </c>
      <c r="CP956" s="121" t="str">
        <f t="shared" si="1770"/>
        <v/>
      </c>
      <c r="CQ956" s="121" t="str">
        <f t="shared" si="1770"/>
        <v/>
      </c>
      <c r="CR956" s="121" t="str">
        <f t="shared" si="1770"/>
        <v/>
      </c>
      <c r="CS956" s="121" t="str">
        <f t="shared" si="1770"/>
        <v/>
      </c>
      <c r="CT956" s="121" t="str">
        <f t="shared" si="1770"/>
        <v/>
      </c>
      <c r="CU956" s="121" t="str">
        <f t="shared" si="1770"/>
        <v/>
      </c>
      <c r="CV956" s="121" t="str">
        <f t="shared" si="1770"/>
        <v/>
      </c>
      <c r="CW956" s="121" t="str">
        <f t="shared" si="1770"/>
        <v/>
      </c>
      <c r="CX956" s="121" t="str">
        <f t="shared" si="1770"/>
        <v/>
      </c>
      <c r="CY956" s="121" t="str">
        <f t="shared" si="1770"/>
        <v/>
      </c>
      <c r="CZ956" s="121" t="str">
        <f t="shared" si="1770"/>
        <v/>
      </c>
      <c r="DA956" s="121" t="str">
        <f t="shared" si="1770"/>
        <v/>
      </c>
      <c r="DB956" s="121" t="str">
        <f t="shared" si="1770"/>
        <v/>
      </c>
      <c r="DC956" s="121" t="str">
        <f t="shared" si="1770"/>
        <v/>
      </c>
      <c r="DD956" s="121" t="str">
        <f t="shared" si="1770"/>
        <v/>
      </c>
      <c r="DE956" s="121" t="str">
        <f t="shared" si="1770"/>
        <v/>
      </c>
      <c r="DF956" s="121" t="str">
        <f t="shared" si="1770"/>
        <v/>
      </c>
      <c r="DG956" s="121" t="str">
        <f t="shared" si="1770"/>
        <v/>
      </c>
      <c r="DH956" s="121" t="str">
        <f t="shared" si="1770"/>
        <v/>
      </c>
      <c r="DI956" s="121" t="str">
        <f t="shared" si="1770"/>
        <v/>
      </c>
      <c r="DJ956" s="121" t="str">
        <f t="shared" si="1770"/>
        <v/>
      </c>
      <c r="DK956" s="121" t="str">
        <f t="shared" si="1770"/>
        <v/>
      </c>
      <c r="DL956" s="121" t="str">
        <f t="shared" si="1770"/>
        <v/>
      </c>
      <c r="DM956" s="121" t="str">
        <f t="shared" si="1770"/>
        <v/>
      </c>
      <c r="DN956" s="121" t="str">
        <f t="shared" si="1770"/>
        <v/>
      </c>
      <c r="DO956" s="51">
        <f>SUM(F956:DN956)</f>
        <v>0</v>
      </c>
      <c r="DP956" s="50" t="s">
        <v>172</v>
      </c>
    </row>
    <row r="957" spans="3:120" s="29" customFormat="1" ht="15" customHeight="1">
      <c r="C957" s="29" t="str">
        <f>G944&amp;" "&amp;C944</f>
        <v>Phase B Legal - Land Acq.</v>
      </c>
      <c r="D957" s="273">
        <f>IF(G948="",0,G948)</f>
        <v>0</v>
      </c>
      <c r="E957" s="273">
        <f>IF(G950="",0,G950)</f>
        <v>0</v>
      </c>
      <c r="F957" s="121">
        <f t="shared" ref="F957:AK957" si="1771">IF(F$17="","",IF(F$17=$D957,$G$945*$G$946,IF(F$17=$E957,$G$945*(1-$G$946),0)))</f>
        <v>0</v>
      </c>
      <c r="G957" s="121">
        <f t="shared" si="1771"/>
        <v>0</v>
      </c>
      <c r="H957" s="121">
        <f t="shared" si="1771"/>
        <v>0</v>
      </c>
      <c r="I957" s="121">
        <f t="shared" si="1771"/>
        <v>0</v>
      </c>
      <c r="J957" s="121">
        <f t="shared" si="1771"/>
        <v>0</v>
      </c>
      <c r="K957" s="121">
        <f t="shared" si="1771"/>
        <v>0</v>
      </c>
      <c r="L957" s="121">
        <f t="shared" si="1771"/>
        <v>0</v>
      </c>
      <c r="M957" s="121">
        <f t="shared" si="1771"/>
        <v>0</v>
      </c>
      <c r="N957" s="121">
        <f t="shared" si="1771"/>
        <v>0</v>
      </c>
      <c r="O957" s="121">
        <f t="shared" si="1771"/>
        <v>0</v>
      </c>
      <c r="P957" s="121">
        <f t="shared" si="1771"/>
        <v>0</v>
      </c>
      <c r="Q957" s="121">
        <f t="shared" si="1771"/>
        <v>0</v>
      </c>
      <c r="R957" s="121">
        <f t="shared" si="1771"/>
        <v>0</v>
      </c>
      <c r="S957" s="121">
        <f t="shared" si="1771"/>
        <v>0</v>
      </c>
      <c r="T957" s="121">
        <f t="shared" si="1771"/>
        <v>0</v>
      </c>
      <c r="U957" s="121">
        <f t="shared" si="1771"/>
        <v>0</v>
      </c>
      <c r="V957" s="121">
        <f t="shared" si="1771"/>
        <v>0</v>
      </c>
      <c r="W957" s="121">
        <f t="shared" si="1771"/>
        <v>0</v>
      </c>
      <c r="X957" s="121">
        <f t="shared" si="1771"/>
        <v>0</v>
      </c>
      <c r="Y957" s="121">
        <f t="shared" si="1771"/>
        <v>0</v>
      </c>
      <c r="Z957" s="121">
        <f t="shared" si="1771"/>
        <v>0</v>
      </c>
      <c r="AA957" s="121">
        <f t="shared" si="1771"/>
        <v>0</v>
      </c>
      <c r="AB957" s="121">
        <f t="shared" si="1771"/>
        <v>0</v>
      </c>
      <c r="AC957" s="121">
        <f t="shared" si="1771"/>
        <v>0</v>
      </c>
      <c r="AD957" s="121">
        <f t="shared" si="1771"/>
        <v>0</v>
      </c>
      <c r="AE957" s="121">
        <f t="shared" si="1771"/>
        <v>0</v>
      </c>
      <c r="AF957" s="121">
        <f t="shared" si="1771"/>
        <v>0</v>
      </c>
      <c r="AG957" s="121">
        <f t="shared" si="1771"/>
        <v>0</v>
      </c>
      <c r="AH957" s="121">
        <f t="shared" si="1771"/>
        <v>0</v>
      </c>
      <c r="AI957" s="121">
        <f t="shared" si="1771"/>
        <v>0</v>
      </c>
      <c r="AJ957" s="121">
        <f t="shared" si="1771"/>
        <v>0</v>
      </c>
      <c r="AK957" s="121">
        <f t="shared" si="1771"/>
        <v>0</v>
      </c>
      <c r="AL957" s="121">
        <f t="shared" ref="AL957:BQ957" si="1772">IF(AL$17="","",IF(AL$17=$D957,$G$945*$G$946,IF(AL$17=$E957,$G$945*(1-$G$946),0)))</f>
        <v>0</v>
      </c>
      <c r="AM957" s="121">
        <f t="shared" si="1772"/>
        <v>0</v>
      </c>
      <c r="AN957" s="121">
        <f t="shared" si="1772"/>
        <v>0</v>
      </c>
      <c r="AO957" s="121">
        <f t="shared" si="1772"/>
        <v>0</v>
      </c>
      <c r="AP957" s="121">
        <f t="shared" si="1772"/>
        <v>0</v>
      </c>
      <c r="AQ957" s="121">
        <f t="shared" si="1772"/>
        <v>0</v>
      </c>
      <c r="AR957" s="121">
        <f t="shared" si="1772"/>
        <v>0</v>
      </c>
      <c r="AS957" s="121">
        <f t="shared" si="1772"/>
        <v>0</v>
      </c>
      <c r="AT957" s="121">
        <f t="shared" si="1772"/>
        <v>0</v>
      </c>
      <c r="AU957" s="121">
        <f t="shared" si="1772"/>
        <v>0</v>
      </c>
      <c r="AV957" s="121">
        <f t="shared" si="1772"/>
        <v>0</v>
      </c>
      <c r="AW957" s="121">
        <f t="shared" si="1772"/>
        <v>0</v>
      </c>
      <c r="AX957" s="121">
        <f t="shared" si="1772"/>
        <v>0</v>
      </c>
      <c r="AY957" s="121">
        <f t="shared" si="1772"/>
        <v>0</v>
      </c>
      <c r="AZ957" s="121">
        <f t="shared" si="1772"/>
        <v>0</v>
      </c>
      <c r="BA957" s="121">
        <f t="shared" si="1772"/>
        <v>0</v>
      </c>
      <c r="BB957" s="121">
        <f t="shared" si="1772"/>
        <v>0</v>
      </c>
      <c r="BC957" s="121">
        <f t="shared" si="1772"/>
        <v>0</v>
      </c>
      <c r="BD957" s="121">
        <f t="shared" si="1772"/>
        <v>0</v>
      </c>
      <c r="BE957" s="121">
        <f t="shared" si="1772"/>
        <v>0</v>
      </c>
      <c r="BF957" s="121">
        <f t="shared" si="1772"/>
        <v>0</v>
      </c>
      <c r="BG957" s="121">
        <f t="shared" si="1772"/>
        <v>0</v>
      </c>
      <c r="BH957" s="121">
        <f t="shared" si="1772"/>
        <v>0</v>
      </c>
      <c r="BI957" s="121">
        <f t="shared" si="1772"/>
        <v>0</v>
      </c>
      <c r="BJ957" s="121">
        <f t="shared" si="1772"/>
        <v>0</v>
      </c>
      <c r="BK957" s="121">
        <f t="shared" si="1772"/>
        <v>0</v>
      </c>
      <c r="BL957" s="121">
        <f t="shared" si="1772"/>
        <v>0</v>
      </c>
      <c r="BM957" s="121">
        <f t="shared" si="1772"/>
        <v>0</v>
      </c>
      <c r="BN957" s="121">
        <f t="shared" si="1772"/>
        <v>0</v>
      </c>
      <c r="BO957" s="121" t="str">
        <f t="shared" si="1772"/>
        <v/>
      </c>
      <c r="BP957" s="121" t="str">
        <f t="shared" si="1772"/>
        <v/>
      </c>
      <c r="BQ957" s="121" t="str">
        <f t="shared" si="1772"/>
        <v/>
      </c>
      <c r="BR957" s="121" t="str">
        <f t="shared" ref="BR957:DN957" si="1773">IF(BR$17="","",IF(BR$17=$D957,$G$945*$G$946,IF(BR$17=$E957,$G$945*(1-$G$946),0)))</f>
        <v/>
      </c>
      <c r="BS957" s="121" t="str">
        <f t="shared" si="1773"/>
        <v/>
      </c>
      <c r="BT957" s="121" t="str">
        <f t="shared" si="1773"/>
        <v/>
      </c>
      <c r="BU957" s="121" t="str">
        <f t="shared" si="1773"/>
        <v/>
      </c>
      <c r="BV957" s="121" t="str">
        <f t="shared" si="1773"/>
        <v/>
      </c>
      <c r="BW957" s="121" t="str">
        <f t="shared" si="1773"/>
        <v/>
      </c>
      <c r="BX957" s="121" t="str">
        <f t="shared" si="1773"/>
        <v/>
      </c>
      <c r="BY957" s="121" t="str">
        <f t="shared" si="1773"/>
        <v/>
      </c>
      <c r="BZ957" s="121" t="str">
        <f t="shared" si="1773"/>
        <v/>
      </c>
      <c r="CA957" s="121" t="str">
        <f t="shared" si="1773"/>
        <v/>
      </c>
      <c r="CB957" s="121" t="str">
        <f t="shared" si="1773"/>
        <v/>
      </c>
      <c r="CC957" s="121" t="str">
        <f t="shared" si="1773"/>
        <v/>
      </c>
      <c r="CD957" s="121" t="str">
        <f t="shared" si="1773"/>
        <v/>
      </c>
      <c r="CE957" s="121" t="str">
        <f t="shared" si="1773"/>
        <v/>
      </c>
      <c r="CF957" s="121" t="str">
        <f t="shared" si="1773"/>
        <v/>
      </c>
      <c r="CG957" s="121" t="str">
        <f t="shared" si="1773"/>
        <v/>
      </c>
      <c r="CH957" s="121" t="str">
        <f t="shared" si="1773"/>
        <v/>
      </c>
      <c r="CI957" s="121" t="str">
        <f t="shared" si="1773"/>
        <v/>
      </c>
      <c r="CJ957" s="121" t="str">
        <f t="shared" si="1773"/>
        <v/>
      </c>
      <c r="CK957" s="121" t="str">
        <f t="shared" si="1773"/>
        <v/>
      </c>
      <c r="CL957" s="121" t="str">
        <f t="shared" si="1773"/>
        <v/>
      </c>
      <c r="CM957" s="121" t="str">
        <f t="shared" si="1773"/>
        <v/>
      </c>
      <c r="CN957" s="121" t="str">
        <f t="shared" si="1773"/>
        <v/>
      </c>
      <c r="CO957" s="121" t="str">
        <f t="shared" si="1773"/>
        <v/>
      </c>
      <c r="CP957" s="121" t="str">
        <f t="shared" si="1773"/>
        <v/>
      </c>
      <c r="CQ957" s="121" t="str">
        <f t="shared" si="1773"/>
        <v/>
      </c>
      <c r="CR957" s="121" t="str">
        <f t="shared" si="1773"/>
        <v/>
      </c>
      <c r="CS957" s="121" t="str">
        <f t="shared" si="1773"/>
        <v/>
      </c>
      <c r="CT957" s="121" t="str">
        <f t="shared" si="1773"/>
        <v/>
      </c>
      <c r="CU957" s="121" t="str">
        <f t="shared" si="1773"/>
        <v/>
      </c>
      <c r="CV957" s="121" t="str">
        <f t="shared" si="1773"/>
        <v/>
      </c>
      <c r="CW957" s="121" t="str">
        <f t="shared" si="1773"/>
        <v/>
      </c>
      <c r="CX957" s="121" t="str">
        <f t="shared" si="1773"/>
        <v/>
      </c>
      <c r="CY957" s="121" t="str">
        <f t="shared" si="1773"/>
        <v/>
      </c>
      <c r="CZ957" s="121" t="str">
        <f t="shared" si="1773"/>
        <v/>
      </c>
      <c r="DA957" s="121" t="str">
        <f t="shared" si="1773"/>
        <v/>
      </c>
      <c r="DB957" s="121" t="str">
        <f t="shared" si="1773"/>
        <v/>
      </c>
      <c r="DC957" s="121" t="str">
        <f t="shared" si="1773"/>
        <v/>
      </c>
      <c r="DD957" s="121" t="str">
        <f t="shared" si="1773"/>
        <v/>
      </c>
      <c r="DE957" s="121" t="str">
        <f t="shared" si="1773"/>
        <v/>
      </c>
      <c r="DF957" s="121" t="str">
        <f t="shared" si="1773"/>
        <v/>
      </c>
      <c r="DG957" s="121" t="str">
        <f t="shared" si="1773"/>
        <v/>
      </c>
      <c r="DH957" s="121" t="str">
        <f t="shared" si="1773"/>
        <v/>
      </c>
      <c r="DI957" s="121" t="str">
        <f t="shared" si="1773"/>
        <v/>
      </c>
      <c r="DJ957" s="121" t="str">
        <f t="shared" si="1773"/>
        <v/>
      </c>
      <c r="DK957" s="121" t="str">
        <f t="shared" si="1773"/>
        <v/>
      </c>
      <c r="DL957" s="121" t="str">
        <f t="shared" si="1773"/>
        <v/>
      </c>
      <c r="DM957" s="121" t="str">
        <f t="shared" si="1773"/>
        <v/>
      </c>
      <c r="DN957" s="121" t="str">
        <f t="shared" si="1773"/>
        <v/>
      </c>
      <c r="DO957" s="60">
        <f>SUM(F957:DN957)</f>
        <v>0</v>
      </c>
      <c r="DP957" s="50" t="s">
        <v>172</v>
      </c>
    </row>
    <row r="958" spans="3:120" s="29" customFormat="1" ht="15" customHeight="1">
      <c r="C958" s="140" t="str">
        <f>"Total "&amp;C944</f>
        <v>Total Legal - Land Acq.</v>
      </c>
      <c r="D958" s="270">
        <f>IF(D948="",0,D948)</f>
        <v>0</v>
      </c>
      <c r="E958" s="270">
        <f>IF(D950="",0,D950)</f>
        <v>0</v>
      </c>
      <c r="F958" s="276">
        <f t="shared" ref="F958:AK958" si="1774">IF(F$17="","",IF($E$953=0,SUM(F956:F957),IF(F$17=$D958,$D$945*$D$946,IF(F$17=$E958,$D$945*(1-$D$946),0))))</f>
        <v>0</v>
      </c>
      <c r="G958" s="276">
        <f t="shared" si="1774"/>
        <v>0</v>
      </c>
      <c r="H958" s="276">
        <f t="shared" si="1774"/>
        <v>0</v>
      </c>
      <c r="I958" s="276">
        <f t="shared" si="1774"/>
        <v>0</v>
      </c>
      <c r="J958" s="276">
        <f t="shared" si="1774"/>
        <v>0</v>
      </c>
      <c r="K958" s="276">
        <f t="shared" si="1774"/>
        <v>0</v>
      </c>
      <c r="L958" s="276">
        <f t="shared" si="1774"/>
        <v>0</v>
      </c>
      <c r="M958" s="276">
        <f t="shared" si="1774"/>
        <v>0</v>
      </c>
      <c r="N958" s="276">
        <f t="shared" si="1774"/>
        <v>0</v>
      </c>
      <c r="O958" s="276">
        <f t="shared" si="1774"/>
        <v>0</v>
      </c>
      <c r="P958" s="276">
        <f t="shared" si="1774"/>
        <v>0</v>
      </c>
      <c r="Q958" s="276">
        <f t="shared" si="1774"/>
        <v>0</v>
      </c>
      <c r="R958" s="276">
        <f t="shared" si="1774"/>
        <v>0</v>
      </c>
      <c r="S958" s="276">
        <f t="shared" si="1774"/>
        <v>0</v>
      </c>
      <c r="T958" s="276">
        <f t="shared" si="1774"/>
        <v>0</v>
      </c>
      <c r="U958" s="276">
        <f t="shared" si="1774"/>
        <v>0</v>
      </c>
      <c r="V958" s="276">
        <f t="shared" si="1774"/>
        <v>0</v>
      </c>
      <c r="W958" s="276">
        <f t="shared" si="1774"/>
        <v>0</v>
      </c>
      <c r="X958" s="276">
        <f t="shared" si="1774"/>
        <v>0</v>
      </c>
      <c r="Y958" s="276">
        <f t="shared" si="1774"/>
        <v>0</v>
      </c>
      <c r="Z958" s="276">
        <f t="shared" si="1774"/>
        <v>0</v>
      </c>
      <c r="AA958" s="276">
        <f t="shared" si="1774"/>
        <v>0</v>
      </c>
      <c r="AB958" s="276">
        <f t="shared" si="1774"/>
        <v>0</v>
      </c>
      <c r="AC958" s="276">
        <f t="shared" si="1774"/>
        <v>0</v>
      </c>
      <c r="AD958" s="276">
        <f t="shared" si="1774"/>
        <v>0</v>
      </c>
      <c r="AE958" s="276">
        <f t="shared" si="1774"/>
        <v>0</v>
      </c>
      <c r="AF958" s="276">
        <f t="shared" si="1774"/>
        <v>0</v>
      </c>
      <c r="AG958" s="276">
        <f t="shared" si="1774"/>
        <v>0</v>
      </c>
      <c r="AH958" s="276">
        <f t="shared" si="1774"/>
        <v>0</v>
      </c>
      <c r="AI958" s="276">
        <f t="shared" si="1774"/>
        <v>0</v>
      </c>
      <c r="AJ958" s="276">
        <f t="shared" si="1774"/>
        <v>0</v>
      </c>
      <c r="AK958" s="276">
        <f t="shared" si="1774"/>
        <v>0</v>
      </c>
      <c r="AL958" s="276">
        <f t="shared" ref="AL958:BQ958" si="1775">IF(AL$17="","",IF($E$953=0,SUM(AL956:AL957),IF(AL$17=$D958,$D$945*$D$946,IF(AL$17=$E958,$D$945*(1-$D$946),0))))</f>
        <v>0</v>
      </c>
      <c r="AM958" s="276">
        <f t="shared" si="1775"/>
        <v>0</v>
      </c>
      <c r="AN958" s="276">
        <f t="shared" si="1775"/>
        <v>0</v>
      </c>
      <c r="AO958" s="276">
        <f t="shared" si="1775"/>
        <v>0</v>
      </c>
      <c r="AP958" s="276">
        <f t="shared" si="1775"/>
        <v>0</v>
      </c>
      <c r="AQ958" s="276">
        <f t="shared" si="1775"/>
        <v>0</v>
      </c>
      <c r="AR958" s="276">
        <f t="shared" si="1775"/>
        <v>0</v>
      </c>
      <c r="AS958" s="276">
        <f t="shared" si="1775"/>
        <v>0</v>
      </c>
      <c r="AT958" s="276">
        <f t="shared" si="1775"/>
        <v>0</v>
      </c>
      <c r="AU958" s="276">
        <f t="shared" si="1775"/>
        <v>0</v>
      </c>
      <c r="AV958" s="276">
        <f t="shared" si="1775"/>
        <v>0</v>
      </c>
      <c r="AW958" s="276">
        <f t="shared" si="1775"/>
        <v>0</v>
      </c>
      <c r="AX958" s="276">
        <f t="shared" si="1775"/>
        <v>0</v>
      </c>
      <c r="AY958" s="276">
        <f t="shared" si="1775"/>
        <v>0</v>
      </c>
      <c r="AZ958" s="276">
        <f t="shared" si="1775"/>
        <v>0</v>
      </c>
      <c r="BA958" s="276">
        <f t="shared" si="1775"/>
        <v>0</v>
      </c>
      <c r="BB958" s="276">
        <f t="shared" si="1775"/>
        <v>0</v>
      </c>
      <c r="BC958" s="276">
        <f t="shared" si="1775"/>
        <v>0</v>
      </c>
      <c r="BD958" s="276">
        <f t="shared" si="1775"/>
        <v>0</v>
      </c>
      <c r="BE958" s="276">
        <f t="shared" si="1775"/>
        <v>0</v>
      </c>
      <c r="BF958" s="276">
        <f t="shared" si="1775"/>
        <v>0</v>
      </c>
      <c r="BG958" s="276">
        <f t="shared" si="1775"/>
        <v>0</v>
      </c>
      <c r="BH958" s="276">
        <f t="shared" si="1775"/>
        <v>0</v>
      </c>
      <c r="BI958" s="276">
        <f t="shared" si="1775"/>
        <v>0</v>
      </c>
      <c r="BJ958" s="276">
        <f t="shared" si="1775"/>
        <v>0</v>
      </c>
      <c r="BK958" s="276">
        <f t="shared" si="1775"/>
        <v>0</v>
      </c>
      <c r="BL958" s="276">
        <f t="shared" si="1775"/>
        <v>0</v>
      </c>
      <c r="BM958" s="276">
        <f t="shared" si="1775"/>
        <v>0</v>
      </c>
      <c r="BN958" s="276">
        <f t="shared" si="1775"/>
        <v>0</v>
      </c>
      <c r="BO958" s="276" t="str">
        <f t="shared" si="1775"/>
        <v/>
      </c>
      <c r="BP958" s="276" t="str">
        <f t="shared" si="1775"/>
        <v/>
      </c>
      <c r="BQ958" s="276" t="str">
        <f t="shared" si="1775"/>
        <v/>
      </c>
      <c r="BR958" s="276" t="str">
        <f t="shared" ref="BR958:CA958" si="1776">IF(BR$17="","",IF($E$953=0,SUM(BR956:BR957),IF(BR$17=$D958,$D$945*$D$946,IF(BR$17=$E958,$D$945*(1-$D$946),0))))</f>
        <v/>
      </c>
      <c r="BS958" s="276" t="str">
        <f t="shared" si="1776"/>
        <v/>
      </c>
      <c r="BT958" s="276" t="str">
        <f t="shared" si="1776"/>
        <v/>
      </c>
      <c r="BU958" s="276" t="str">
        <f t="shared" si="1776"/>
        <v/>
      </c>
      <c r="BV958" s="276" t="str">
        <f t="shared" si="1776"/>
        <v/>
      </c>
      <c r="BW958" s="276" t="str">
        <f t="shared" si="1776"/>
        <v/>
      </c>
      <c r="BX958" s="276" t="str">
        <f t="shared" si="1776"/>
        <v/>
      </c>
      <c r="BY958" s="276" t="str">
        <f t="shared" si="1776"/>
        <v/>
      </c>
      <c r="BZ958" s="276" t="str">
        <f t="shared" si="1776"/>
        <v/>
      </c>
      <c r="CA958" s="276" t="str">
        <f t="shared" si="1776"/>
        <v/>
      </c>
      <c r="CB958" s="276" t="str">
        <f t="shared" ref="CB958:DN958" si="1777">IF(CB$17="","",IF($E$953=0,SUM(CB956:CB957),IF(CB$17=$D958,$D$945*$D$946,IF(CB$17=$E958,$D$945*(1-$D$946),0))))</f>
        <v/>
      </c>
      <c r="CC958" s="276" t="str">
        <f t="shared" si="1777"/>
        <v/>
      </c>
      <c r="CD958" s="276" t="str">
        <f t="shared" si="1777"/>
        <v/>
      </c>
      <c r="CE958" s="276" t="str">
        <f t="shared" si="1777"/>
        <v/>
      </c>
      <c r="CF958" s="276" t="str">
        <f t="shared" si="1777"/>
        <v/>
      </c>
      <c r="CG958" s="276" t="str">
        <f t="shared" si="1777"/>
        <v/>
      </c>
      <c r="CH958" s="276" t="str">
        <f t="shared" si="1777"/>
        <v/>
      </c>
      <c r="CI958" s="276" t="str">
        <f t="shared" si="1777"/>
        <v/>
      </c>
      <c r="CJ958" s="276" t="str">
        <f t="shared" si="1777"/>
        <v/>
      </c>
      <c r="CK958" s="276" t="str">
        <f t="shared" si="1777"/>
        <v/>
      </c>
      <c r="CL958" s="276" t="str">
        <f t="shared" si="1777"/>
        <v/>
      </c>
      <c r="CM958" s="276" t="str">
        <f t="shared" si="1777"/>
        <v/>
      </c>
      <c r="CN958" s="276" t="str">
        <f t="shared" si="1777"/>
        <v/>
      </c>
      <c r="CO958" s="276" t="str">
        <f t="shared" si="1777"/>
        <v/>
      </c>
      <c r="CP958" s="276" t="str">
        <f t="shared" si="1777"/>
        <v/>
      </c>
      <c r="CQ958" s="276" t="str">
        <f t="shared" si="1777"/>
        <v/>
      </c>
      <c r="CR958" s="276" t="str">
        <f t="shared" si="1777"/>
        <v/>
      </c>
      <c r="CS958" s="276" t="str">
        <f t="shared" si="1777"/>
        <v/>
      </c>
      <c r="CT958" s="276" t="str">
        <f t="shared" si="1777"/>
        <v/>
      </c>
      <c r="CU958" s="276" t="str">
        <f t="shared" si="1777"/>
        <v/>
      </c>
      <c r="CV958" s="276" t="str">
        <f t="shared" si="1777"/>
        <v/>
      </c>
      <c r="CW958" s="276" t="str">
        <f t="shared" si="1777"/>
        <v/>
      </c>
      <c r="CX958" s="276" t="str">
        <f t="shared" si="1777"/>
        <v/>
      </c>
      <c r="CY958" s="276" t="str">
        <f t="shared" si="1777"/>
        <v/>
      </c>
      <c r="CZ958" s="276" t="str">
        <f t="shared" si="1777"/>
        <v/>
      </c>
      <c r="DA958" s="276" t="str">
        <f t="shared" si="1777"/>
        <v/>
      </c>
      <c r="DB958" s="276" t="str">
        <f t="shared" si="1777"/>
        <v/>
      </c>
      <c r="DC958" s="276" t="str">
        <f t="shared" si="1777"/>
        <v/>
      </c>
      <c r="DD958" s="276" t="str">
        <f t="shared" si="1777"/>
        <v/>
      </c>
      <c r="DE958" s="276" t="str">
        <f t="shared" si="1777"/>
        <v/>
      </c>
      <c r="DF958" s="276" t="str">
        <f t="shared" si="1777"/>
        <v/>
      </c>
      <c r="DG958" s="276" t="str">
        <f t="shared" si="1777"/>
        <v/>
      </c>
      <c r="DH958" s="276" t="str">
        <f t="shared" si="1777"/>
        <v/>
      </c>
      <c r="DI958" s="276" t="str">
        <f t="shared" si="1777"/>
        <v/>
      </c>
      <c r="DJ958" s="276" t="str">
        <f t="shared" si="1777"/>
        <v/>
      </c>
      <c r="DK958" s="276" t="str">
        <f t="shared" si="1777"/>
        <v/>
      </c>
      <c r="DL958" s="276" t="str">
        <f t="shared" si="1777"/>
        <v/>
      </c>
      <c r="DM958" s="276" t="str">
        <f t="shared" si="1777"/>
        <v/>
      </c>
      <c r="DN958" s="276" t="str">
        <f t="shared" si="1777"/>
        <v/>
      </c>
      <c r="DO958" s="51">
        <f>SUM(F958:DN958)</f>
        <v>0</v>
      </c>
      <c r="DP958" s="50" t="s">
        <v>172</v>
      </c>
    </row>
    <row r="959" spans="3:120" s="29" customFormat="1" ht="15" customHeight="1">
      <c r="C959" s="120"/>
      <c r="D959" s="242"/>
      <c r="E959" s="243"/>
      <c r="F959" s="242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50" t="s">
        <v>172</v>
      </c>
    </row>
    <row r="960" spans="3:120" s="29" customFormat="1" ht="15" customHeight="1">
      <c r="C960" s="120"/>
      <c r="D960" s="242"/>
      <c r="E960" s="243"/>
      <c r="F960" s="242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50" t="s">
        <v>172</v>
      </c>
    </row>
    <row r="961" spans="3:120" s="29" customFormat="1" ht="15" customHeight="1">
      <c r="C961" s="266" t="s">
        <v>351</v>
      </c>
      <c r="D961" s="249" t="s">
        <v>296</v>
      </c>
      <c r="E961" s="249" t="s">
        <v>303</v>
      </c>
      <c r="F961" s="265" t="s">
        <v>295</v>
      </c>
      <c r="G961" s="264" t="s">
        <v>294</v>
      </c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50" t="s">
        <v>172</v>
      </c>
    </row>
    <row r="962" spans="3:120" s="29" customFormat="1" ht="15" customHeight="1">
      <c r="C962" s="34" t="str">
        <f>"Total "&amp;C961</f>
        <v>Total Legal - Rezoning</v>
      </c>
      <c r="D962" s="118">
        <f>IF(C$76="","",IF(E962="",G962+F962,E962))</f>
        <v>0</v>
      </c>
      <c r="F962" s="93">
        <v>0</v>
      </c>
      <c r="G962" s="93">
        <v>0</v>
      </c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50" t="s">
        <v>172</v>
      </c>
    </row>
    <row r="963" spans="3:120" s="29" customFormat="1" ht="15" customHeight="1">
      <c r="C963" s="34"/>
      <c r="D963" s="118"/>
      <c r="F963" s="301"/>
      <c r="G963" s="301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50" t="s">
        <v>172</v>
      </c>
    </row>
    <row r="964" spans="3:120" s="29" customFormat="1" ht="15" customHeight="1">
      <c r="C964" s="34" t="str">
        <f>C961&amp;" Start Period"</f>
        <v>Legal - Rezoning Start Period</v>
      </c>
      <c r="D964" s="282">
        <f>MIN(F964:G964)</f>
        <v>0</v>
      </c>
      <c r="F964" s="282">
        <v>0</v>
      </c>
      <c r="G964" s="282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50" t="s">
        <v>172</v>
      </c>
    </row>
    <row r="965" spans="3:120" s="29" customFormat="1" ht="15" customHeight="1">
      <c r="C965" s="207" t="s">
        <v>13</v>
      </c>
      <c r="D965" s="206">
        <f>IF(D964="","",INDEX($F$16:$DP$17,1,MATCH(D964,$F$17:$DP$17,1)))</f>
        <v>42094</v>
      </c>
      <c r="F965" s="206">
        <f>IF(F964="","",INDEX($F$16:$DP$17,1,MATCH(F964,$F$17:$DP$17,1)))</f>
        <v>42094</v>
      </c>
      <c r="G965" s="206" t="str">
        <f>IF(G964="","",INDEX($F$16:$DP$17,1,MATCH(G964,$F$17:$DP$17,1)))</f>
        <v/>
      </c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50" t="s">
        <v>172</v>
      </c>
    </row>
    <row r="966" spans="3:120" s="29" customFormat="1" ht="15" customHeight="1">
      <c r="C966" s="34" t="str">
        <f>C961&amp;" End Period"</f>
        <v>Legal - Rezoning End Period</v>
      </c>
      <c r="D966" s="282">
        <f>MAX(F966:G966)</f>
        <v>0</v>
      </c>
      <c r="F966" s="282">
        <v>0</v>
      </c>
      <c r="G966" s="282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50" t="s">
        <v>172</v>
      </c>
    </row>
    <row r="967" spans="3:120" s="29" customFormat="1" ht="15" customHeight="1">
      <c r="C967" s="207" t="s">
        <v>13</v>
      </c>
      <c r="D967" s="206">
        <f>IF(D966="","",INDEX($F$16:$DP$17,1,MATCH(D966,$F$17:$DP$17,1)))</f>
        <v>42094</v>
      </c>
      <c r="F967" s="206">
        <f>IF(F966="","",INDEX($F$16:$DP$17,1,MATCH(F966,$F$17:$DP$17,1)))</f>
        <v>42094</v>
      </c>
      <c r="G967" s="206" t="str">
        <f>IF(G966="","",INDEX($F$16:$DP$17,1,MATCH(G966,$F$17:$DP$17,1)))</f>
        <v/>
      </c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50" t="s">
        <v>172</v>
      </c>
    </row>
    <row r="968" spans="3:120" s="29" customFormat="1" ht="15" customHeight="1">
      <c r="D968" s="242"/>
      <c r="E968" s="243"/>
      <c r="F968" s="242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50" t="s">
        <v>172</v>
      </c>
    </row>
    <row r="969" spans="3:120" s="29" customFormat="1" ht="15" customHeight="1">
      <c r="C969" s="34" t="s">
        <v>300</v>
      </c>
      <c r="D969" s="281" t="s">
        <v>299</v>
      </c>
      <c r="E969" s="280">
        <f>IF(D969=F969,0,1)</f>
        <v>0</v>
      </c>
      <c r="F969" s="279" t="s">
        <v>299</v>
      </c>
      <c r="G969" s="279" t="s">
        <v>298</v>
      </c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50" t="s">
        <v>172</v>
      </c>
    </row>
    <row r="970" spans="3:120" s="29" customFormat="1" ht="15" customHeight="1">
      <c r="C970" s="34" t="s">
        <v>310</v>
      </c>
      <c r="D970" s="281" t="s">
        <v>151</v>
      </c>
      <c r="E970" s="280">
        <f>IF(D970=F970,0,1)</f>
        <v>0</v>
      </c>
      <c r="F970" s="279" t="s">
        <v>151</v>
      </c>
      <c r="G970" s="279" t="s">
        <v>309</v>
      </c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50" t="s">
        <v>172</v>
      </c>
    </row>
    <row r="971" spans="3:120" s="29" customFormat="1" ht="15" customHeight="1">
      <c r="D971" s="242"/>
      <c r="E971" s="243"/>
      <c r="F971" s="242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50" t="s">
        <v>172</v>
      </c>
    </row>
    <row r="972" spans="3:120" s="29" customFormat="1" ht="15" customHeight="1">
      <c r="C972" s="29" t="str">
        <f>$F961&amp;" "&amp;C961</f>
        <v>Phase A Legal - Rezoning</v>
      </c>
      <c r="D972" s="274">
        <f>IF(F964="",0,F964)</f>
        <v>0</v>
      </c>
      <c r="E972" s="274">
        <f>IF(F966="",0,F966)</f>
        <v>0</v>
      </c>
      <c r="F972" s="121">
        <f t="shared" ref="F972:AK972" si="1778">IF(F$17="","",IF(AND(F$17&gt;=$D972,F$17&lt;=$E972),$F$962/($E972-$D972+1),0))</f>
        <v>0</v>
      </c>
      <c r="G972" s="121">
        <f t="shared" si="1778"/>
        <v>0</v>
      </c>
      <c r="H972" s="121">
        <f t="shared" si="1778"/>
        <v>0</v>
      </c>
      <c r="I972" s="121">
        <f t="shared" si="1778"/>
        <v>0</v>
      </c>
      <c r="J972" s="121">
        <f t="shared" si="1778"/>
        <v>0</v>
      </c>
      <c r="K972" s="121">
        <f t="shared" si="1778"/>
        <v>0</v>
      </c>
      <c r="L972" s="121">
        <f t="shared" si="1778"/>
        <v>0</v>
      </c>
      <c r="M972" s="121">
        <f t="shared" si="1778"/>
        <v>0</v>
      </c>
      <c r="N972" s="121">
        <f t="shared" si="1778"/>
        <v>0</v>
      </c>
      <c r="O972" s="121">
        <f t="shared" si="1778"/>
        <v>0</v>
      </c>
      <c r="P972" s="121">
        <f t="shared" si="1778"/>
        <v>0</v>
      </c>
      <c r="Q972" s="121">
        <f t="shared" si="1778"/>
        <v>0</v>
      </c>
      <c r="R972" s="121">
        <f t="shared" si="1778"/>
        <v>0</v>
      </c>
      <c r="S972" s="121">
        <f t="shared" si="1778"/>
        <v>0</v>
      </c>
      <c r="T972" s="121">
        <f t="shared" si="1778"/>
        <v>0</v>
      </c>
      <c r="U972" s="121">
        <f t="shared" si="1778"/>
        <v>0</v>
      </c>
      <c r="V972" s="121">
        <f t="shared" si="1778"/>
        <v>0</v>
      </c>
      <c r="W972" s="121">
        <f t="shared" si="1778"/>
        <v>0</v>
      </c>
      <c r="X972" s="121">
        <f t="shared" si="1778"/>
        <v>0</v>
      </c>
      <c r="Y972" s="121">
        <f t="shared" si="1778"/>
        <v>0</v>
      </c>
      <c r="Z972" s="121">
        <f t="shared" si="1778"/>
        <v>0</v>
      </c>
      <c r="AA972" s="121">
        <f t="shared" si="1778"/>
        <v>0</v>
      </c>
      <c r="AB972" s="121">
        <f t="shared" si="1778"/>
        <v>0</v>
      </c>
      <c r="AC972" s="121">
        <f t="shared" si="1778"/>
        <v>0</v>
      </c>
      <c r="AD972" s="121">
        <f t="shared" si="1778"/>
        <v>0</v>
      </c>
      <c r="AE972" s="121">
        <f t="shared" si="1778"/>
        <v>0</v>
      </c>
      <c r="AF972" s="121">
        <f t="shared" si="1778"/>
        <v>0</v>
      </c>
      <c r="AG972" s="121">
        <f t="shared" si="1778"/>
        <v>0</v>
      </c>
      <c r="AH972" s="121">
        <f t="shared" si="1778"/>
        <v>0</v>
      </c>
      <c r="AI972" s="121">
        <f t="shared" si="1778"/>
        <v>0</v>
      </c>
      <c r="AJ972" s="121">
        <f t="shared" si="1778"/>
        <v>0</v>
      </c>
      <c r="AK972" s="121">
        <f t="shared" si="1778"/>
        <v>0</v>
      </c>
      <c r="AL972" s="121">
        <f t="shared" ref="AL972:BQ972" si="1779">IF(AL$17="","",IF(AND(AL$17&gt;=$D972,AL$17&lt;=$E972),$F$962/($E972-$D972+1),0))</f>
        <v>0</v>
      </c>
      <c r="AM972" s="121">
        <f t="shared" si="1779"/>
        <v>0</v>
      </c>
      <c r="AN972" s="121">
        <f t="shared" si="1779"/>
        <v>0</v>
      </c>
      <c r="AO972" s="121">
        <f t="shared" si="1779"/>
        <v>0</v>
      </c>
      <c r="AP972" s="121">
        <f t="shared" si="1779"/>
        <v>0</v>
      </c>
      <c r="AQ972" s="121">
        <f t="shared" si="1779"/>
        <v>0</v>
      </c>
      <c r="AR972" s="121">
        <f t="shared" si="1779"/>
        <v>0</v>
      </c>
      <c r="AS972" s="121">
        <f t="shared" si="1779"/>
        <v>0</v>
      </c>
      <c r="AT972" s="121">
        <f t="shared" si="1779"/>
        <v>0</v>
      </c>
      <c r="AU972" s="121">
        <f t="shared" si="1779"/>
        <v>0</v>
      </c>
      <c r="AV972" s="121">
        <f t="shared" si="1779"/>
        <v>0</v>
      </c>
      <c r="AW972" s="121">
        <f t="shared" si="1779"/>
        <v>0</v>
      </c>
      <c r="AX972" s="121">
        <f t="shared" si="1779"/>
        <v>0</v>
      </c>
      <c r="AY972" s="121">
        <f t="shared" si="1779"/>
        <v>0</v>
      </c>
      <c r="AZ972" s="121">
        <f t="shared" si="1779"/>
        <v>0</v>
      </c>
      <c r="BA972" s="121">
        <f t="shared" si="1779"/>
        <v>0</v>
      </c>
      <c r="BB972" s="121">
        <f t="shared" si="1779"/>
        <v>0</v>
      </c>
      <c r="BC972" s="121">
        <f t="shared" si="1779"/>
        <v>0</v>
      </c>
      <c r="BD972" s="121">
        <f t="shared" si="1779"/>
        <v>0</v>
      </c>
      <c r="BE972" s="121">
        <f t="shared" si="1779"/>
        <v>0</v>
      </c>
      <c r="BF972" s="121">
        <f t="shared" si="1779"/>
        <v>0</v>
      </c>
      <c r="BG972" s="121">
        <f t="shared" si="1779"/>
        <v>0</v>
      </c>
      <c r="BH972" s="121">
        <f t="shared" si="1779"/>
        <v>0</v>
      </c>
      <c r="BI972" s="121">
        <f t="shared" si="1779"/>
        <v>0</v>
      </c>
      <c r="BJ972" s="121">
        <f t="shared" si="1779"/>
        <v>0</v>
      </c>
      <c r="BK972" s="121">
        <f t="shared" si="1779"/>
        <v>0</v>
      </c>
      <c r="BL972" s="121">
        <f t="shared" si="1779"/>
        <v>0</v>
      </c>
      <c r="BM972" s="121">
        <f t="shared" si="1779"/>
        <v>0</v>
      </c>
      <c r="BN972" s="121">
        <f t="shared" si="1779"/>
        <v>0</v>
      </c>
      <c r="BO972" s="121" t="str">
        <f t="shared" si="1779"/>
        <v/>
      </c>
      <c r="BP972" s="121" t="str">
        <f t="shared" si="1779"/>
        <v/>
      </c>
      <c r="BQ972" s="121" t="str">
        <f t="shared" si="1779"/>
        <v/>
      </c>
      <c r="BR972" s="121" t="str">
        <f t="shared" ref="BR972:DN972" si="1780">IF(BR$17="","",IF(AND(BR$17&gt;=$D972,BR$17&lt;=$E972),$F$962/($E972-$D972+1),0))</f>
        <v/>
      </c>
      <c r="BS972" s="121" t="str">
        <f t="shared" si="1780"/>
        <v/>
      </c>
      <c r="BT972" s="121" t="str">
        <f t="shared" si="1780"/>
        <v/>
      </c>
      <c r="BU972" s="121" t="str">
        <f t="shared" si="1780"/>
        <v/>
      </c>
      <c r="BV972" s="121" t="str">
        <f t="shared" si="1780"/>
        <v/>
      </c>
      <c r="BW972" s="121" t="str">
        <f t="shared" si="1780"/>
        <v/>
      </c>
      <c r="BX972" s="121" t="str">
        <f t="shared" si="1780"/>
        <v/>
      </c>
      <c r="BY972" s="121" t="str">
        <f t="shared" si="1780"/>
        <v/>
      </c>
      <c r="BZ972" s="121" t="str">
        <f t="shared" si="1780"/>
        <v/>
      </c>
      <c r="CA972" s="121" t="str">
        <f t="shared" si="1780"/>
        <v/>
      </c>
      <c r="CB972" s="121" t="str">
        <f t="shared" si="1780"/>
        <v/>
      </c>
      <c r="CC972" s="121" t="str">
        <f t="shared" si="1780"/>
        <v/>
      </c>
      <c r="CD972" s="121" t="str">
        <f t="shared" si="1780"/>
        <v/>
      </c>
      <c r="CE972" s="121" t="str">
        <f t="shared" si="1780"/>
        <v/>
      </c>
      <c r="CF972" s="121" t="str">
        <f t="shared" si="1780"/>
        <v/>
      </c>
      <c r="CG972" s="121" t="str">
        <f t="shared" si="1780"/>
        <v/>
      </c>
      <c r="CH972" s="121" t="str">
        <f t="shared" si="1780"/>
        <v/>
      </c>
      <c r="CI972" s="121" t="str">
        <f t="shared" si="1780"/>
        <v/>
      </c>
      <c r="CJ972" s="121" t="str">
        <f t="shared" si="1780"/>
        <v/>
      </c>
      <c r="CK972" s="121" t="str">
        <f t="shared" si="1780"/>
        <v/>
      </c>
      <c r="CL972" s="121" t="str">
        <f t="shared" si="1780"/>
        <v/>
      </c>
      <c r="CM972" s="121" t="str">
        <f t="shared" si="1780"/>
        <v/>
      </c>
      <c r="CN972" s="121" t="str">
        <f t="shared" si="1780"/>
        <v/>
      </c>
      <c r="CO972" s="121" t="str">
        <f t="shared" si="1780"/>
        <v/>
      </c>
      <c r="CP972" s="121" t="str">
        <f t="shared" si="1780"/>
        <v/>
      </c>
      <c r="CQ972" s="121" t="str">
        <f t="shared" si="1780"/>
        <v/>
      </c>
      <c r="CR972" s="121" t="str">
        <f t="shared" si="1780"/>
        <v/>
      </c>
      <c r="CS972" s="121" t="str">
        <f t="shared" si="1780"/>
        <v/>
      </c>
      <c r="CT972" s="121" t="str">
        <f t="shared" si="1780"/>
        <v/>
      </c>
      <c r="CU972" s="121" t="str">
        <f t="shared" si="1780"/>
        <v/>
      </c>
      <c r="CV972" s="121" t="str">
        <f t="shared" si="1780"/>
        <v/>
      </c>
      <c r="CW972" s="121" t="str">
        <f t="shared" si="1780"/>
        <v/>
      </c>
      <c r="CX972" s="121" t="str">
        <f t="shared" si="1780"/>
        <v/>
      </c>
      <c r="CY972" s="121" t="str">
        <f t="shared" si="1780"/>
        <v/>
      </c>
      <c r="CZ972" s="121" t="str">
        <f t="shared" si="1780"/>
        <v/>
      </c>
      <c r="DA972" s="121" t="str">
        <f t="shared" si="1780"/>
        <v/>
      </c>
      <c r="DB972" s="121" t="str">
        <f t="shared" si="1780"/>
        <v/>
      </c>
      <c r="DC972" s="121" t="str">
        <f t="shared" si="1780"/>
        <v/>
      </c>
      <c r="DD972" s="121" t="str">
        <f t="shared" si="1780"/>
        <v/>
      </c>
      <c r="DE972" s="121" t="str">
        <f t="shared" si="1780"/>
        <v/>
      </c>
      <c r="DF972" s="121" t="str">
        <f t="shared" si="1780"/>
        <v/>
      </c>
      <c r="DG972" s="121" t="str">
        <f t="shared" si="1780"/>
        <v/>
      </c>
      <c r="DH972" s="121" t="str">
        <f t="shared" si="1780"/>
        <v/>
      </c>
      <c r="DI972" s="121" t="str">
        <f t="shared" si="1780"/>
        <v/>
      </c>
      <c r="DJ972" s="121" t="str">
        <f t="shared" si="1780"/>
        <v/>
      </c>
      <c r="DK972" s="121" t="str">
        <f t="shared" si="1780"/>
        <v/>
      </c>
      <c r="DL972" s="121" t="str">
        <f t="shared" si="1780"/>
        <v/>
      </c>
      <c r="DM972" s="121" t="str">
        <f t="shared" si="1780"/>
        <v/>
      </c>
      <c r="DN972" s="121" t="str">
        <f t="shared" si="1780"/>
        <v/>
      </c>
      <c r="DO972" s="51">
        <f>SUM(F972:DN972)</f>
        <v>0</v>
      </c>
      <c r="DP972" s="50" t="s">
        <v>172</v>
      </c>
    </row>
    <row r="973" spans="3:120" s="29" customFormat="1" ht="15" customHeight="1">
      <c r="C973" s="29" t="str">
        <f>G961&amp;" "&amp;C961</f>
        <v>Phase B Legal - Rezoning</v>
      </c>
      <c r="D973" s="273">
        <f>IF(G964="",0,G964)</f>
        <v>0</v>
      </c>
      <c r="E973" s="273">
        <f>IF(G966="",0,G966)</f>
        <v>0</v>
      </c>
      <c r="F973" s="277">
        <f t="shared" ref="F973:AK973" si="1781">IF(F$17="","",IF(AND(F$17&gt;=$D973,F$17&lt;=$E973),$G$962/($E973-$D973+1),0))</f>
        <v>0</v>
      </c>
      <c r="G973" s="277">
        <f t="shared" si="1781"/>
        <v>0</v>
      </c>
      <c r="H973" s="277">
        <f t="shared" si="1781"/>
        <v>0</v>
      </c>
      <c r="I973" s="277">
        <f t="shared" si="1781"/>
        <v>0</v>
      </c>
      <c r="J973" s="277">
        <f t="shared" si="1781"/>
        <v>0</v>
      </c>
      <c r="K973" s="277">
        <f t="shared" si="1781"/>
        <v>0</v>
      </c>
      <c r="L973" s="277">
        <f t="shared" si="1781"/>
        <v>0</v>
      </c>
      <c r="M973" s="277">
        <f t="shared" si="1781"/>
        <v>0</v>
      </c>
      <c r="N973" s="277">
        <f t="shared" si="1781"/>
        <v>0</v>
      </c>
      <c r="O973" s="277">
        <f t="shared" si="1781"/>
        <v>0</v>
      </c>
      <c r="P973" s="277">
        <f t="shared" si="1781"/>
        <v>0</v>
      </c>
      <c r="Q973" s="277">
        <f t="shared" si="1781"/>
        <v>0</v>
      </c>
      <c r="R973" s="277">
        <f t="shared" si="1781"/>
        <v>0</v>
      </c>
      <c r="S973" s="277">
        <f t="shared" si="1781"/>
        <v>0</v>
      </c>
      <c r="T973" s="277">
        <f t="shared" si="1781"/>
        <v>0</v>
      </c>
      <c r="U973" s="277">
        <f t="shared" si="1781"/>
        <v>0</v>
      </c>
      <c r="V973" s="277">
        <f t="shared" si="1781"/>
        <v>0</v>
      </c>
      <c r="W973" s="277">
        <f t="shared" si="1781"/>
        <v>0</v>
      </c>
      <c r="X973" s="277">
        <f t="shared" si="1781"/>
        <v>0</v>
      </c>
      <c r="Y973" s="277">
        <f t="shared" si="1781"/>
        <v>0</v>
      </c>
      <c r="Z973" s="277">
        <f t="shared" si="1781"/>
        <v>0</v>
      </c>
      <c r="AA973" s="277">
        <f t="shared" si="1781"/>
        <v>0</v>
      </c>
      <c r="AB973" s="277">
        <f t="shared" si="1781"/>
        <v>0</v>
      </c>
      <c r="AC973" s="277">
        <f t="shared" si="1781"/>
        <v>0</v>
      </c>
      <c r="AD973" s="277">
        <f t="shared" si="1781"/>
        <v>0</v>
      </c>
      <c r="AE973" s="277">
        <f t="shared" si="1781"/>
        <v>0</v>
      </c>
      <c r="AF973" s="277">
        <f t="shared" si="1781"/>
        <v>0</v>
      </c>
      <c r="AG973" s="277">
        <f t="shared" si="1781"/>
        <v>0</v>
      </c>
      <c r="AH973" s="277">
        <f t="shared" si="1781"/>
        <v>0</v>
      </c>
      <c r="AI973" s="277">
        <f t="shared" si="1781"/>
        <v>0</v>
      </c>
      <c r="AJ973" s="277">
        <f t="shared" si="1781"/>
        <v>0</v>
      </c>
      <c r="AK973" s="277">
        <f t="shared" si="1781"/>
        <v>0</v>
      </c>
      <c r="AL973" s="277">
        <f t="shared" ref="AL973:BQ973" si="1782">IF(AL$17="","",IF(AND(AL$17&gt;=$D973,AL$17&lt;=$E973),$G$962/($E973-$D973+1),0))</f>
        <v>0</v>
      </c>
      <c r="AM973" s="277">
        <f t="shared" si="1782"/>
        <v>0</v>
      </c>
      <c r="AN973" s="277">
        <f t="shared" si="1782"/>
        <v>0</v>
      </c>
      <c r="AO973" s="277">
        <f t="shared" si="1782"/>
        <v>0</v>
      </c>
      <c r="AP973" s="277">
        <f t="shared" si="1782"/>
        <v>0</v>
      </c>
      <c r="AQ973" s="277">
        <f t="shared" si="1782"/>
        <v>0</v>
      </c>
      <c r="AR973" s="277">
        <f t="shared" si="1782"/>
        <v>0</v>
      </c>
      <c r="AS973" s="277">
        <f t="shared" si="1782"/>
        <v>0</v>
      </c>
      <c r="AT973" s="277">
        <f t="shared" si="1782"/>
        <v>0</v>
      </c>
      <c r="AU973" s="277">
        <f t="shared" si="1782"/>
        <v>0</v>
      </c>
      <c r="AV973" s="277">
        <f t="shared" si="1782"/>
        <v>0</v>
      </c>
      <c r="AW973" s="277">
        <f t="shared" si="1782"/>
        <v>0</v>
      </c>
      <c r="AX973" s="277">
        <f t="shared" si="1782"/>
        <v>0</v>
      </c>
      <c r="AY973" s="277">
        <f t="shared" si="1782"/>
        <v>0</v>
      </c>
      <c r="AZ973" s="277">
        <f t="shared" si="1782"/>
        <v>0</v>
      </c>
      <c r="BA973" s="277">
        <f t="shared" si="1782"/>
        <v>0</v>
      </c>
      <c r="BB973" s="277">
        <f t="shared" si="1782"/>
        <v>0</v>
      </c>
      <c r="BC973" s="277">
        <f t="shared" si="1782"/>
        <v>0</v>
      </c>
      <c r="BD973" s="277">
        <f t="shared" si="1782"/>
        <v>0</v>
      </c>
      <c r="BE973" s="277">
        <f t="shared" si="1782"/>
        <v>0</v>
      </c>
      <c r="BF973" s="277">
        <f t="shared" si="1782"/>
        <v>0</v>
      </c>
      <c r="BG973" s="277">
        <f t="shared" si="1782"/>
        <v>0</v>
      </c>
      <c r="BH973" s="277">
        <f t="shared" si="1782"/>
        <v>0</v>
      </c>
      <c r="BI973" s="277">
        <f t="shared" si="1782"/>
        <v>0</v>
      </c>
      <c r="BJ973" s="277">
        <f t="shared" si="1782"/>
        <v>0</v>
      </c>
      <c r="BK973" s="277">
        <f t="shared" si="1782"/>
        <v>0</v>
      </c>
      <c r="BL973" s="277">
        <f t="shared" si="1782"/>
        <v>0</v>
      </c>
      <c r="BM973" s="277">
        <f t="shared" si="1782"/>
        <v>0</v>
      </c>
      <c r="BN973" s="277">
        <f t="shared" si="1782"/>
        <v>0</v>
      </c>
      <c r="BO973" s="277" t="str">
        <f t="shared" si="1782"/>
        <v/>
      </c>
      <c r="BP973" s="277" t="str">
        <f t="shared" si="1782"/>
        <v/>
      </c>
      <c r="BQ973" s="277" t="str">
        <f t="shared" si="1782"/>
        <v/>
      </c>
      <c r="BR973" s="277" t="str">
        <f t="shared" ref="BR973:DN973" si="1783">IF(BR$17="","",IF(AND(BR$17&gt;=$D973,BR$17&lt;=$E973),$G$962/($E973-$D973+1),0))</f>
        <v/>
      </c>
      <c r="BS973" s="277" t="str">
        <f t="shared" si="1783"/>
        <v/>
      </c>
      <c r="BT973" s="277" t="str">
        <f t="shared" si="1783"/>
        <v/>
      </c>
      <c r="BU973" s="277" t="str">
        <f t="shared" si="1783"/>
        <v/>
      </c>
      <c r="BV973" s="277" t="str">
        <f t="shared" si="1783"/>
        <v/>
      </c>
      <c r="BW973" s="277" t="str">
        <f t="shared" si="1783"/>
        <v/>
      </c>
      <c r="BX973" s="277" t="str">
        <f t="shared" si="1783"/>
        <v/>
      </c>
      <c r="BY973" s="277" t="str">
        <f t="shared" si="1783"/>
        <v/>
      </c>
      <c r="BZ973" s="277" t="str">
        <f t="shared" si="1783"/>
        <v/>
      </c>
      <c r="CA973" s="277" t="str">
        <f t="shared" si="1783"/>
        <v/>
      </c>
      <c r="CB973" s="277" t="str">
        <f t="shared" si="1783"/>
        <v/>
      </c>
      <c r="CC973" s="277" t="str">
        <f t="shared" si="1783"/>
        <v/>
      </c>
      <c r="CD973" s="277" t="str">
        <f t="shared" si="1783"/>
        <v/>
      </c>
      <c r="CE973" s="277" t="str">
        <f t="shared" si="1783"/>
        <v/>
      </c>
      <c r="CF973" s="277" t="str">
        <f t="shared" si="1783"/>
        <v/>
      </c>
      <c r="CG973" s="277" t="str">
        <f t="shared" si="1783"/>
        <v/>
      </c>
      <c r="CH973" s="277" t="str">
        <f t="shared" si="1783"/>
        <v/>
      </c>
      <c r="CI973" s="277" t="str">
        <f t="shared" si="1783"/>
        <v/>
      </c>
      <c r="CJ973" s="277" t="str">
        <f t="shared" si="1783"/>
        <v/>
      </c>
      <c r="CK973" s="277" t="str">
        <f t="shared" si="1783"/>
        <v/>
      </c>
      <c r="CL973" s="277" t="str">
        <f t="shared" si="1783"/>
        <v/>
      </c>
      <c r="CM973" s="277" t="str">
        <f t="shared" si="1783"/>
        <v/>
      </c>
      <c r="CN973" s="277" t="str">
        <f t="shared" si="1783"/>
        <v/>
      </c>
      <c r="CO973" s="277" t="str">
        <f t="shared" si="1783"/>
        <v/>
      </c>
      <c r="CP973" s="277" t="str">
        <f t="shared" si="1783"/>
        <v/>
      </c>
      <c r="CQ973" s="277" t="str">
        <f t="shared" si="1783"/>
        <v/>
      </c>
      <c r="CR973" s="277" t="str">
        <f t="shared" si="1783"/>
        <v/>
      </c>
      <c r="CS973" s="277" t="str">
        <f t="shared" si="1783"/>
        <v/>
      </c>
      <c r="CT973" s="277" t="str">
        <f t="shared" si="1783"/>
        <v/>
      </c>
      <c r="CU973" s="277" t="str">
        <f t="shared" si="1783"/>
        <v/>
      </c>
      <c r="CV973" s="277" t="str">
        <f t="shared" si="1783"/>
        <v/>
      </c>
      <c r="CW973" s="277" t="str">
        <f t="shared" si="1783"/>
        <v/>
      </c>
      <c r="CX973" s="277" t="str">
        <f t="shared" si="1783"/>
        <v/>
      </c>
      <c r="CY973" s="277" t="str">
        <f t="shared" si="1783"/>
        <v/>
      </c>
      <c r="CZ973" s="277" t="str">
        <f t="shared" si="1783"/>
        <v/>
      </c>
      <c r="DA973" s="277" t="str">
        <f t="shared" si="1783"/>
        <v/>
      </c>
      <c r="DB973" s="277" t="str">
        <f t="shared" si="1783"/>
        <v/>
      </c>
      <c r="DC973" s="277" t="str">
        <f t="shared" si="1783"/>
        <v/>
      </c>
      <c r="DD973" s="277" t="str">
        <f t="shared" si="1783"/>
        <v/>
      </c>
      <c r="DE973" s="277" t="str">
        <f t="shared" si="1783"/>
        <v/>
      </c>
      <c r="DF973" s="277" t="str">
        <f t="shared" si="1783"/>
        <v/>
      </c>
      <c r="DG973" s="277" t="str">
        <f t="shared" si="1783"/>
        <v/>
      </c>
      <c r="DH973" s="277" t="str">
        <f t="shared" si="1783"/>
        <v/>
      </c>
      <c r="DI973" s="277" t="str">
        <f t="shared" si="1783"/>
        <v/>
      </c>
      <c r="DJ973" s="277" t="str">
        <f t="shared" si="1783"/>
        <v/>
      </c>
      <c r="DK973" s="277" t="str">
        <f t="shared" si="1783"/>
        <v/>
      </c>
      <c r="DL973" s="277" t="str">
        <f t="shared" si="1783"/>
        <v/>
      </c>
      <c r="DM973" s="277" t="str">
        <f t="shared" si="1783"/>
        <v/>
      </c>
      <c r="DN973" s="277" t="str">
        <f t="shared" si="1783"/>
        <v/>
      </c>
      <c r="DO973" s="60">
        <f>SUM(F973:DN973)</f>
        <v>0</v>
      </c>
      <c r="DP973" s="50" t="s">
        <v>172</v>
      </c>
    </row>
    <row r="974" spans="3:120" s="29" customFormat="1" ht="15" customHeight="1">
      <c r="C974" s="140" t="str">
        <f>"Total "&amp;C961</f>
        <v>Total Legal - Rezoning</v>
      </c>
      <c r="D974" s="270">
        <f>IF(D964="",0,D964)</f>
        <v>0</v>
      </c>
      <c r="E974" s="270">
        <f>IF(D966="",0,D966)</f>
        <v>0</v>
      </c>
      <c r="F974" s="276">
        <f t="shared" ref="F974:AK974" si="1784">IF(F$17="","",IF($E$969=0,SUM(F972:F973),IF(AND(F$17&gt;=$D974,F$17&lt;=$E974),$D$962/($E974-$D974+1),0)))</f>
        <v>0</v>
      </c>
      <c r="G974" s="276">
        <f t="shared" si="1784"/>
        <v>0</v>
      </c>
      <c r="H974" s="276">
        <f t="shared" si="1784"/>
        <v>0</v>
      </c>
      <c r="I974" s="276">
        <f t="shared" si="1784"/>
        <v>0</v>
      </c>
      <c r="J974" s="276">
        <f t="shared" si="1784"/>
        <v>0</v>
      </c>
      <c r="K974" s="276">
        <f t="shared" si="1784"/>
        <v>0</v>
      </c>
      <c r="L974" s="276">
        <f t="shared" si="1784"/>
        <v>0</v>
      </c>
      <c r="M974" s="276">
        <f t="shared" si="1784"/>
        <v>0</v>
      </c>
      <c r="N974" s="276">
        <f t="shared" si="1784"/>
        <v>0</v>
      </c>
      <c r="O974" s="276">
        <f t="shared" si="1784"/>
        <v>0</v>
      </c>
      <c r="P974" s="276">
        <f t="shared" si="1784"/>
        <v>0</v>
      </c>
      <c r="Q974" s="276">
        <f t="shared" si="1784"/>
        <v>0</v>
      </c>
      <c r="R974" s="276">
        <f t="shared" si="1784"/>
        <v>0</v>
      </c>
      <c r="S974" s="276">
        <f t="shared" si="1784"/>
        <v>0</v>
      </c>
      <c r="T974" s="276">
        <f t="shared" si="1784"/>
        <v>0</v>
      </c>
      <c r="U974" s="276">
        <f t="shared" si="1784"/>
        <v>0</v>
      </c>
      <c r="V974" s="276">
        <f t="shared" si="1784"/>
        <v>0</v>
      </c>
      <c r="W974" s="276">
        <f t="shared" si="1784"/>
        <v>0</v>
      </c>
      <c r="X974" s="276">
        <f t="shared" si="1784"/>
        <v>0</v>
      </c>
      <c r="Y974" s="276">
        <f t="shared" si="1784"/>
        <v>0</v>
      </c>
      <c r="Z974" s="276">
        <f t="shared" si="1784"/>
        <v>0</v>
      </c>
      <c r="AA974" s="276">
        <f t="shared" si="1784"/>
        <v>0</v>
      </c>
      <c r="AB974" s="276">
        <f t="shared" si="1784"/>
        <v>0</v>
      </c>
      <c r="AC974" s="276">
        <f t="shared" si="1784"/>
        <v>0</v>
      </c>
      <c r="AD974" s="276">
        <f t="shared" si="1784"/>
        <v>0</v>
      </c>
      <c r="AE974" s="276">
        <f t="shared" si="1784"/>
        <v>0</v>
      </c>
      <c r="AF974" s="276">
        <f t="shared" si="1784"/>
        <v>0</v>
      </c>
      <c r="AG974" s="276">
        <f t="shared" si="1784"/>
        <v>0</v>
      </c>
      <c r="AH974" s="276">
        <f t="shared" si="1784"/>
        <v>0</v>
      </c>
      <c r="AI974" s="276">
        <f t="shared" si="1784"/>
        <v>0</v>
      </c>
      <c r="AJ974" s="276">
        <f t="shared" si="1784"/>
        <v>0</v>
      </c>
      <c r="AK974" s="276">
        <f t="shared" si="1784"/>
        <v>0</v>
      </c>
      <c r="AL974" s="276">
        <f t="shared" ref="AL974:BQ974" si="1785">IF(AL$17="","",IF($E$969=0,SUM(AL972:AL973),IF(AND(AL$17&gt;=$D974,AL$17&lt;=$E974),$D$962/($E974-$D974+1),0)))</f>
        <v>0</v>
      </c>
      <c r="AM974" s="276">
        <f t="shared" si="1785"/>
        <v>0</v>
      </c>
      <c r="AN974" s="276">
        <f t="shared" si="1785"/>
        <v>0</v>
      </c>
      <c r="AO974" s="276">
        <f t="shared" si="1785"/>
        <v>0</v>
      </c>
      <c r="AP974" s="276">
        <f t="shared" si="1785"/>
        <v>0</v>
      </c>
      <c r="AQ974" s="276">
        <f t="shared" si="1785"/>
        <v>0</v>
      </c>
      <c r="AR974" s="276">
        <f t="shared" si="1785"/>
        <v>0</v>
      </c>
      <c r="AS974" s="276">
        <f t="shared" si="1785"/>
        <v>0</v>
      </c>
      <c r="AT974" s="276">
        <f t="shared" si="1785"/>
        <v>0</v>
      </c>
      <c r="AU974" s="276">
        <f t="shared" si="1785"/>
        <v>0</v>
      </c>
      <c r="AV974" s="276">
        <f t="shared" si="1785"/>
        <v>0</v>
      </c>
      <c r="AW974" s="276">
        <f t="shared" si="1785"/>
        <v>0</v>
      </c>
      <c r="AX974" s="276">
        <f t="shared" si="1785"/>
        <v>0</v>
      </c>
      <c r="AY974" s="276">
        <f t="shared" si="1785"/>
        <v>0</v>
      </c>
      <c r="AZ974" s="276">
        <f t="shared" si="1785"/>
        <v>0</v>
      </c>
      <c r="BA974" s="276">
        <f t="shared" si="1785"/>
        <v>0</v>
      </c>
      <c r="BB974" s="276">
        <f t="shared" si="1785"/>
        <v>0</v>
      </c>
      <c r="BC974" s="276">
        <f t="shared" si="1785"/>
        <v>0</v>
      </c>
      <c r="BD974" s="276">
        <f t="shared" si="1785"/>
        <v>0</v>
      </c>
      <c r="BE974" s="276">
        <f t="shared" si="1785"/>
        <v>0</v>
      </c>
      <c r="BF974" s="276">
        <f t="shared" si="1785"/>
        <v>0</v>
      </c>
      <c r="BG974" s="276">
        <f t="shared" si="1785"/>
        <v>0</v>
      </c>
      <c r="BH974" s="276">
        <f t="shared" si="1785"/>
        <v>0</v>
      </c>
      <c r="BI974" s="276">
        <f t="shared" si="1785"/>
        <v>0</v>
      </c>
      <c r="BJ974" s="276">
        <f t="shared" si="1785"/>
        <v>0</v>
      </c>
      <c r="BK974" s="276">
        <f t="shared" si="1785"/>
        <v>0</v>
      </c>
      <c r="BL974" s="276">
        <f t="shared" si="1785"/>
        <v>0</v>
      </c>
      <c r="BM974" s="276">
        <f t="shared" si="1785"/>
        <v>0</v>
      </c>
      <c r="BN974" s="276">
        <f t="shared" si="1785"/>
        <v>0</v>
      </c>
      <c r="BO974" s="276" t="str">
        <f t="shared" si="1785"/>
        <v/>
      </c>
      <c r="BP974" s="276" t="str">
        <f t="shared" si="1785"/>
        <v/>
      </c>
      <c r="BQ974" s="276" t="str">
        <f t="shared" si="1785"/>
        <v/>
      </c>
      <c r="BR974" s="276" t="str">
        <f t="shared" ref="BR974:CA974" si="1786">IF(BR$17="","",IF($E$969=0,SUM(BR972:BR973),IF(AND(BR$17&gt;=$D974,BR$17&lt;=$E974),$D$962/($E974-$D974+1),0)))</f>
        <v/>
      </c>
      <c r="BS974" s="276" t="str">
        <f t="shared" si="1786"/>
        <v/>
      </c>
      <c r="BT974" s="276" t="str">
        <f t="shared" si="1786"/>
        <v/>
      </c>
      <c r="BU974" s="276" t="str">
        <f t="shared" si="1786"/>
        <v/>
      </c>
      <c r="BV974" s="276" t="str">
        <f t="shared" si="1786"/>
        <v/>
      </c>
      <c r="BW974" s="276" t="str">
        <f t="shared" si="1786"/>
        <v/>
      </c>
      <c r="BX974" s="276" t="str">
        <f t="shared" si="1786"/>
        <v/>
      </c>
      <c r="BY974" s="276" t="str">
        <f t="shared" si="1786"/>
        <v/>
      </c>
      <c r="BZ974" s="276" t="str">
        <f t="shared" si="1786"/>
        <v/>
      </c>
      <c r="CA974" s="276" t="str">
        <f t="shared" si="1786"/>
        <v/>
      </c>
      <c r="CB974" s="276" t="str">
        <f t="shared" ref="CB974:DN974" si="1787">IF(CB$17="","",IF($E$969=0,SUM(CB972:CB973),IF(AND(CB$17&gt;=$D974,CB$17&lt;=$E974),$D$962/($E974-$D974+1),0)))</f>
        <v/>
      </c>
      <c r="CC974" s="276" t="str">
        <f t="shared" si="1787"/>
        <v/>
      </c>
      <c r="CD974" s="276" t="str">
        <f t="shared" si="1787"/>
        <v/>
      </c>
      <c r="CE974" s="276" t="str">
        <f t="shared" si="1787"/>
        <v/>
      </c>
      <c r="CF974" s="276" t="str">
        <f t="shared" si="1787"/>
        <v/>
      </c>
      <c r="CG974" s="276" t="str">
        <f t="shared" si="1787"/>
        <v/>
      </c>
      <c r="CH974" s="276" t="str">
        <f t="shared" si="1787"/>
        <v/>
      </c>
      <c r="CI974" s="276" t="str">
        <f t="shared" si="1787"/>
        <v/>
      </c>
      <c r="CJ974" s="276" t="str">
        <f t="shared" si="1787"/>
        <v/>
      </c>
      <c r="CK974" s="276" t="str">
        <f t="shared" si="1787"/>
        <v/>
      </c>
      <c r="CL974" s="276" t="str">
        <f t="shared" si="1787"/>
        <v/>
      </c>
      <c r="CM974" s="276" t="str">
        <f t="shared" si="1787"/>
        <v/>
      </c>
      <c r="CN974" s="276" t="str">
        <f t="shared" si="1787"/>
        <v/>
      </c>
      <c r="CO974" s="276" t="str">
        <f t="shared" si="1787"/>
        <v/>
      </c>
      <c r="CP974" s="276" t="str">
        <f t="shared" si="1787"/>
        <v/>
      </c>
      <c r="CQ974" s="276" t="str">
        <f t="shared" si="1787"/>
        <v/>
      </c>
      <c r="CR974" s="276" t="str">
        <f t="shared" si="1787"/>
        <v/>
      </c>
      <c r="CS974" s="276" t="str">
        <f t="shared" si="1787"/>
        <v/>
      </c>
      <c r="CT974" s="276" t="str">
        <f t="shared" si="1787"/>
        <v/>
      </c>
      <c r="CU974" s="276" t="str">
        <f t="shared" si="1787"/>
        <v/>
      </c>
      <c r="CV974" s="276" t="str">
        <f t="shared" si="1787"/>
        <v/>
      </c>
      <c r="CW974" s="276" t="str">
        <f t="shared" si="1787"/>
        <v/>
      </c>
      <c r="CX974" s="276" t="str">
        <f t="shared" si="1787"/>
        <v/>
      </c>
      <c r="CY974" s="276" t="str">
        <f t="shared" si="1787"/>
        <v/>
      </c>
      <c r="CZ974" s="276" t="str">
        <f t="shared" si="1787"/>
        <v/>
      </c>
      <c r="DA974" s="276" t="str">
        <f t="shared" si="1787"/>
        <v/>
      </c>
      <c r="DB974" s="276" t="str">
        <f t="shared" si="1787"/>
        <v/>
      </c>
      <c r="DC974" s="276" t="str">
        <f t="shared" si="1787"/>
        <v/>
      </c>
      <c r="DD974" s="276" t="str">
        <f t="shared" si="1787"/>
        <v/>
      </c>
      <c r="DE974" s="276" t="str">
        <f t="shared" si="1787"/>
        <v/>
      </c>
      <c r="DF974" s="276" t="str">
        <f t="shared" si="1787"/>
        <v/>
      </c>
      <c r="DG974" s="276" t="str">
        <f t="shared" si="1787"/>
        <v/>
      </c>
      <c r="DH974" s="276" t="str">
        <f t="shared" si="1787"/>
        <v/>
      </c>
      <c r="DI974" s="276" t="str">
        <f t="shared" si="1787"/>
        <v/>
      </c>
      <c r="DJ974" s="276" t="str">
        <f t="shared" si="1787"/>
        <v/>
      </c>
      <c r="DK974" s="276" t="str">
        <f t="shared" si="1787"/>
        <v/>
      </c>
      <c r="DL974" s="276" t="str">
        <f t="shared" si="1787"/>
        <v/>
      </c>
      <c r="DM974" s="276" t="str">
        <f t="shared" si="1787"/>
        <v/>
      </c>
      <c r="DN974" s="276" t="str">
        <f t="shared" si="1787"/>
        <v/>
      </c>
      <c r="DO974" s="51">
        <f>SUM(F974:DN974)</f>
        <v>0</v>
      </c>
      <c r="DP974" s="50" t="s">
        <v>172</v>
      </c>
    </row>
    <row r="975" spans="3:120" s="29" customFormat="1" ht="15" customHeight="1">
      <c r="C975" s="120"/>
      <c r="D975" s="8"/>
      <c r="E975" s="8"/>
      <c r="F975" s="242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50" t="s">
        <v>172</v>
      </c>
    </row>
    <row r="976" spans="3:120" s="29" customFormat="1" ht="15" customHeight="1">
      <c r="C976" s="120"/>
      <c r="D976" s="8"/>
      <c r="E976" s="8"/>
      <c r="F976" s="242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50" t="s">
        <v>172</v>
      </c>
    </row>
    <row r="977" spans="3:120" s="29" customFormat="1" ht="15" customHeight="1">
      <c r="C977" s="133" t="s">
        <v>350</v>
      </c>
      <c r="D977" s="280"/>
      <c r="E977" s="280"/>
      <c r="F977" s="242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50" t="s">
        <v>172</v>
      </c>
    </row>
    <row r="978" spans="3:120" s="29" customFormat="1" ht="15" customHeight="1">
      <c r="C978" s="29" t="str">
        <f>F961&amp;" Total Legal Fees"</f>
        <v>Phase A Total Legal Fees</v>
      </c>
      <c r="D978" s="274">
        <v>0</v>
      </c>
      <c r="E978" s="274">
        <v>0</v>
      </c>
      <c r="F978" s="121">
        <f t="shared" ref="F978:AK978" si="1788">IF(F$17="","",F972+F921+F939+F956)</f>
        <v>150000</v>
      </c>
      <c r="G978" s="121">
        <f t="shared" si="1788"/>
        <v>11111.111111111111</v>
      </c>
      <c r="H978" s="121">
        <f t="shared" si="1788"/>
        <v>11111.111111111111</v>
      </c>
      <c r="I978" s="121">
        <f t="shared" si="1788"/>
        <v>11111.111111111111</v>
      </c>
      <c r="J978" s="121">
        <f t="shared" si="1788"/>
        <v>11111.111111111111</v>
      </c>
      <c r="K978" s="121">
        <f t="shared" si="1788"/>
        <v>11111.111111111111</v>
      </c>
      <c r="L978" s="121">
        <f t="shared" si="1788"/>
        <v>11111.111111111111</v>
      </c>
      <c r="M978" s="121">
        <f t="shared" si="1788"/>
        <v>11111.111111111111</v>
      </c>
      <c r="N978" s="121">
        <f t="shared" si="1788"/>
        <v>11111.111111111111</v>
      </c>
      <c r="O978" s="121">
        <f t="shared" si="1788"/>
        <v>11111.111111111111</v>
      </c>
      <c r="P978" s="121">
        <f t="shared" si="1788"/>
        <v>0</v>
      </c>
      <c r="Q978" s="121">
        <f t="shared" si="1788"/>
        <v>0</v>
      </c>
      <c r="R978" s="121">
        <f t="shared" si="1788"/>
        <v>0</v>
      </c>
      <c r="S978" s="121">
        <f t="shared" si="1788"/>
        <v>0</v>
      </c>
      <c r="T978" s="121">
        <f t="shared" si="1788"/>
        <v>0</v>
      </c>
      <c r="U978" s="121">
        <f t="shared" si="1788"/>
        <v>0</v>
      </c>
      <c r="V978" s="121">
        <f t="shared" si="1788"/>
        <v>0</v>
      </c>
      <c r="W978" s="121">
        <f t="shared" si="1788"/>
        <v>0</v>
      </c>
      <c r="X978" s="121">
        <f t="shared" si="1788"/>
        <v>0</v>
      </c>
      <c r="Y978" s="121">
        <f t="shared" si="1788"/>
        <v>0</v>
      </c>
      <c r="Z978" s="121">
        <f t="shared" si="1788"/>
        <v>0</v>
      </c>
      <c r="AA978" s="121">
        <f t="shared" si="1788"/>
        <v>0</v>
      </c>
      <c r="AB978" s="121">
        <f t="shared" si="1788"/>
        <v>0</v>
      </c>
      <c r="AC978" s="121">
        <f t="shared" si="1788"/>
        <v>0</v>
      </c>
      <c r="AD978" s="121">
        <f t="shared" si="1788"/>
        <v>0</v>
      </c>
      <c r="AE978" s="121">
        <f t="shared" si="1788"/>
        <v>0</v>
      </c>
      <c r="AF978" s="121">
        <f t="shared" si="1788"/>
        <v>0</v>
      </c>
      <c r="AG978" s="121">
        <f t="shared" si="1788"/>
        <v>0</v>
      </c>
      <c r="AH978" s="121">
        <f t="shared" si="1788"/>
        <v>0</v>
      </c>
      <c r="AI978" s="121">
        <f t="shared" si="1788"/>
        <v>0</v>
      </c>
      <c r="AJ978" s="121">
        <f t="shared" si="1788"/>
        <v>0</v>
      </c>
      <c r="AK978" s="121">
        <f t="shared" si="1788"/>
        <v>0</v>
      </c>
      <c r="AL978" s="121">
        <f t="shared" ref="AL978:BQ978" si="1789">IF(AL$17="","",AL972+AL921+AL939+AL956)</f>
        <v>0</v>
      </c>
      <c r="AM978" s="121">
        <f t="shared" si="1789"/>
        <v>0</v>
      </c>
      <c r="AN978" s="121">
        <f t="shared" si="1789"/>
        <v>0</v>
      </c>
      <c r="AO978" s="121">
        <f t="shared" si="1789"/>
        <v>0</v>
      </c>
      <c r="AP978" s="121">
        <f t="shared" si="1789"/>
        <v>0</v>
      </c>
      <c r="AQ978" s="121">
        <f t="shared" si="1789"/>
        <v>0</v>
      </c>
      <c r="AR978" s="121">
        <f t="shared" si="1789"/>
        <v>0</v>
      </c>
      <c r="AS978" s="121">
        <f t="shared" si="1789"/>
        <v>0</v>
      </c>
      <c r="AT978" s="121">
        <f t="shared" si="1789"/>
        <v>0</v>
      </c>
      <c r="AU978" s="121">
        <f t="shared" si="1789"/>
        <v>0</v>
      </c>
      <c r="AV978" s="121">
        <f t="shared" si="1789"/>
        <v>0</v>
      </c>
      <c r="AW978" s="121">
        <f t="shared" si="1789"/>
        <v>0</v>
      </c>
      <c r="AX978" s="121">
        <f t="shared" si="1789"/>
        <v>0</v>
      </c>
      <c r="AY978" s="121">
        <f t="shared" si="1789"/>
        <v>0</v>
      </c>
      <c r="AZ978" s="121">
        <f t="shared" si="1789"/>
        <v>0</v>
      </c>
      <c r="BA978" s="121">
        <f t="shared" si="1789"/>
        <v>0</v>
      </c>
      <c r="BB978" s="121">
        <f t="shared" si="1789"/>
        <v>0</v>
      </c>
      <c r="BC978" s="121">
        <f t="shared" si="1789"/>
        <v>0</v>
      </c>
      <c r="BD978" s="121">
        <f t="shared" si="1789"/>
        <v>0</v>
      </c>
      <c r="BE978" s="121">
        <f t="shared" si="1789"/>
        <v>0</v>
      </c>
      <c r="BF978" s="121">
        <f t="shared" si="1789"/>
        <v>0</v>
      </c>
      <c r="BG978" s="121">
        <f t="shared" si="1789"/>
        <v>0</v>
      </c>
      <c r="BH978" s="121">
        <f t="shared" si="1789"/>
        <v>0</v>
      </c>
      <c r="BI978" s="121">
        <f t="shared" si="1789"/>
        <v>0</v>
      </c>
      <c r="BJ978" s="121">
        <f t="shared" si="1789"/>
        <v>0</v>
      </c>
      <c r="BK978" s="121">
        <f t="shared" si="1789"/>
        <v>0</v>
      </c>
      <c r="BL978" s="121">
        <f t="shared" si="1789"/>
        <v>0</v>
      </c>
      <c r="BM978" s="121">
        <f t="shared" si="1789"/>
        <v>0</v>
      </c>
      <c r="BN978" s="121">
        <f t="shared" si="1789"/>
        <v>0</v>
      </c>
      <c r="BO978" s="121" t="str">
        <f t="shared" si="1789"/>
        <v/>
      </c>
      <c r="BP978" s="121" t="str">
        <f t="shared" si="1789"/>
        <v/>
      </c>
      <c r="BQ978" s="121" t="str">
        <f t="shared" si="1789"/>
        <v/>
      </c>
      <c r="BR978" s="121" t="str">
        <f t="shared" ref="BR978:CA978" si="1790">IF(BR$17="","",BR972+BR921+BR939+BR956)</f>
        <v/>
      </c>
      <c r="BS978" s="121" t="str">
        <f t="shared" si="1790"/>
        <v/>
      </c>
      <c r="BT978" s="121" t="str">
        <f t="shared" si="1790"/>
        <v/>
      </c>
      <c r="BU978" s="121" t="str">
        <f t="shared" si="1790"/>
        <v/>
      </c>
      <c r="BV978" s="121" t="str">
        <f t="shared" si="1790"/>
        <v/>
      </c>
      <c r="BW978" s="121" t="str">
        <f t="shared" si="1790"/>
        <v/>
      </c>
      <c r="BX978" s="121" t="str">
        <f t="shared" si="1790"/>
        <v/>
      </c>
      <c r="BY978" s="121" t="str">
        <f t="shared" si="1790"/>
        <v/>
      </c>
      <c r="BZ978" s="121" t="str">
        <f t="shared" si="1790"/>
        <v/>
      </c>
      <c r="CA978" s="121" t="str">
        <f t="shared" si="1790"/>
        <v/>
      </c>
      <c r="CB978" s="121" t="str">
        <f t="shared" ref="CB978:DN978" si="1791">IF(CB$17="","",CB972+CB921+CB939+CB956)</f>
        <v/>
      </c>
      <c r="CC978" s="121" t="str">
        <f t="shared" si="1791"/>
        <v/>
      </c>
      <c r="CD978" s="121" t="str">
        <f t="shared" si="1791"/>
        <v/>
      </c>
      <c r="CE978" s="121" t="str">
        <f t="shared" si="1791"/>
        <v/>
      </c>
      <c r="CF978" s="121" t="str">
        <f t="shared" si="1791"/>
        <v/>
      </c>
      <c r="CG978" s="121" t="str">
        <f t="shared" si="1791"/>
        <v/>
      </c>
      <c r="CH978" s="121" t="str">
        <f t="shared" si="1791"/>
        <v/>
      </c>
      <c r="CI978" s="121" t="str">
        <f t="shared" si="1791"/>
        <v/>
      </c>
      <c r="CJ978" s="121" t="str">
        <f t="shared" si="1791"/>
        <v/>
      </c>
      <c r="CK978" s="121" t="str">
        <f t="shared" si="1791"/>
        <v/>
      </c>
      <c r="CL978" s="121" t="str">
        <f t="shared" si="1791"/>
        <v/>
      </c>
      <c r="CM978" s="121" t="str">
        <f t="shared" si="1791"/>
        <v/>
      </c>
      <c r="CN978" s="121" t="str">
        <f t="shared" si="1791"/>
        <v/>
      </c>
      <c r="CO978" s="121" t="str">
        <f t="shared" si="1791"/>
        <v/>
      </c>
      <c r="CP978" s="121" t="str">
        <f t="shared" si="1791"/>
        <v/>
      </c>
      <c r="CQ978" s="121" t="str">
        <f t="shared" si="1791"/>
        <v/>
      </c>
      <c r="CR978" s="121" t="str">
        <f t="shared" si="1791"/>
        <v/>
      </c>
      <c r="CS978" s="121" t="str">
        <f t="shared" si="1791"/>
        <v/>
      </c>
      <c r="CT978" s="121" t="str">
        <f t="shared" si="1791"/>
        <v/>
      </c>
      <c r="CU978" s="121" t="str">
        <f t="shared" si="1791"/>
        <v/>
      </c>
      <c r="CV978" s="121" t="str">
        <f t="shared" si="1791"/>
        <v/>
      </c>
      <c r="CW978" s="121" t="str">
        <f t="shared" si="1791"/>
        <v/>
      </c>
      <c r="CX978" s="121" t="str">
        <f t="shared" si="1791"/>
        <v/>
      </c>
      <c r="CY978" s="121" t="str">
        <f t="shared" si="1791"/>
        <v/>
      </c>
      <c r="CZ978" s="121" t="str">
        <f t="shared" si="1791"/>
        <v/>
      </c>
      <c r="DA978" s="121" t="str">
        <f t="shared" si="1791"/>
        <v/>
      </c>
      <c r="DB978" s="121" t="str">
        <f t="shared" si="1791"/>
        <v/>
      </c>
      <c r="DC978" s="121" t="str">
        <f t="shared" si="1791"/>
        <v/>
      </c>
      <c r="DD978" s="121" t="str">
        <f t="shared" si="1791"/>
        <v/>
      </c>
      <c r="DE978" s="121" t="str">
        <f t="shared" si="1791"/>
        <v/>
      </c>
      <c r="DF978" s="121" t="str">
        <f t="shared" si="1791"/>
        <v/>
      </c>
      <c r="DG978" s="121" t="str">
        <f t="shared" si="1791"/>
        <v/>
      </c>
      <c r="DH978" s="121" t="str">
        <f t="shared" si="1791"/>
        <v/>
      </c>
      <c r="DI978" s="121" t="str">
        <f t="shared" si="1791"/>
        <v/>
      </c>
      <c r="DJ978" s="121" t="str">
        <f t="shared" si="1791"/>
        <v/>
      </c>
      <c r="DK978" s="121" t="str">
        <f t="shared" si="1791"/>
        <v/>
      </c>
      <c r="DL978" s="121" t="str">
        <f t="shared" si="1791"/>
        <v/>
      </c>
      <c r="DM978" s="121" t="str">
        <f t="shared" si="1791"/>
        <v/>
      </c>
      <c r="DN978" s="121" t="str">
        <f t="shared" si="1791"/>
        <v/>
      </c>
      <c r="DO978" s="51">
        <f>SUM(F978:DN978)</f>
        <v>250000.00000000012</v>
      </c>
      <c r="DP978" s="50" t="s">
        <v>172</v>
      </c>
    </row>
    <row r="979" spans="3:120" s="29" customFormat="1" ht="15" customHeight="1">
      <c r="C979" s="29" t="str">
        <f>G961&amp;" Total Legal Fees"</f>
        <v>Phase B Total Legal Fees</v>
      </c>
      <c r="D979" s="273">
        <v>0</v>
      </c>
      <c r="E979" s="273">
        <v>0</v>
      </c>
      <c r="F979" s="277">
        <f t="shared" ref="F979:AK979" si="1792">IF(F$17="","",F973+F922+F940+F957)</f>
        <v>0</v>
      </c>
      <c r="G979" s="277">
        <f t="shared" si="1792"/>
        <v>0</v>
      </c>
      <c r="H979" s="277">
        <f t="shared" si="1792"/>
        <v>0</v>
      </c>
      <c r="I979" s="277">
        <f t="shared" si="1792"/>
        <v>0</v>
      </c>
      <c r="J979" s="277">
        <f t="shared" si="1792"/>
        <v>0</v>
      </c>
      <c r="K979" s="277">
        <f t="shared" si="1792"/>
        <v>0</v>
      </c>
      <c r="L979" s="277">
        <f t="shared" si="1792"/>
        <v>0</v>
      </c>
      <c r="M979" s="277">
        <f t="shared" si="1792"/>
        <v>0</v>
      </c>
      <c r="N979" s="277">
        <f t="shared" si="1792"/>
        <v>0</v>
      </c>
      <c r="O979" s="277">
        <f t="shared" si="1792"/>
        <v>0</v>
      </c>
      <c r="P979" s="277">
        <f t="shared" si="1792"/>
        <v>0</v>
      </c>
      <c r="Q979" s="277">
        <f t="shared" si="1792"/>
        <v>0</v>
      </c>
      <c r="R979" s="277">
        <f t="shared" si="1792"/>
        <v>0</v>
      </c>
      <c r="S979" s="277">
        <f t="shared" si="1792"/>
        <v>0</v>
      </c>
      <c r="T979" s="277">
        <f t="shared" si="1792"/>
        <v>0</v>
      </c>
      <c r="U979" s="277">
        <f t="shared" si="1792"/>
        <v>0</v>
      </c>
      <c r="V979" s="277">
        <f t="shared" si="1792"/>
        <v>0</v>
      </c>
      <c r="W979" s="277">
        <f t="shared" si="1792"/>
        <v>0</v>
      </c>
      <c r="X979" s="277">
        <f t="shared" si="1792"/>
        <v>0</v>
      </c>
      <c r="Y979" s="277">
        <f t="shared" si="1792"/>
        <v>0</v>
      </c>
      <c r="Z979" s="277">
        <f t="shared" si="1792"/>
        <v>0</v>
      </c>
      <c r="AA979" s="277">
        <f t="shared" si="1792"/>
        <v>0</v>
      </c>
      <c r="AB979" s="277">
        <f t="shared" si="1792"/>
        <v>0</v>
      </c>
      <c r="AC979" s="277">
        <f t="shared" si="1792"/>
        <v>0</v>
      </c>
      <c r="AD979" s="277">
        <f t="shared" si="1792"/>
        <v>0</v>
      </c>
      <c r="AE979" s="277">
        <f t="shared" si="1792"/>
        <v>0</v>
      </c>
      <c r="AF979" s="277">
        <f t="shared" si="1792"/>
        <v>0</v>
      </c>
      <c r="AG979" s="277">
        <f t="shared" si="1792"/>
        <v>0</v>
      </c>
      <c r="AH979" s="277">
        <f t="shared" si="1792"/>
        <v>0</v>
      </c>
      <c r="AI979" s="277">
        <f t="shared" si="1792"/>
        <v>0</v>
      </c>
      <c r="AJ979" s="277">
        <f t="shared" si="1792"/>
        <v>0</v>
      </c>
      <c r="AK979" s="277">
        <f t="shared" si="1792"/>
        <v>0</v>
      </c>
      <c r="AL979" s="277">
        <f t="shared" ref="AL979:BQ979" si="1793">IF(AL$17="","",AL973+AL922+AL940+AL957)</f>
        <v>0</v>
      </c>
      <c r="AM979" s="277">
        <f t="shared" si="1793"/>
        <v>0</v>
      </c>
      <c r="AN979" s="277">
        <f t="shared" si="1793"/>
        <v>0</v>
      </c>
      <c r="AO979" s="277">
        <f t="shared" si="1793"/>
        <v>0</v>
      </c>
      <c r="AP979" s="277">
        <f t="shared" si="1793"/>
        <v>0</v>
      </c>
      <c r="AQ979" s="277">
        <f t="shared" si="1793"/>
        <v>0</v>
      </c>
      <c r="AR979" s="277">
        <f t="shared" si="1793"/>
        <v>0</v>
      </c>
      <c r="AS979" s="277">
        <f t="shared" si="1793"/>
        <v>0</v>
      </c>
      <c r="AT979" s="277">
        <f t="shared" si="1793"/>
        <v>0</v>
      </c>
      <c r="AU979" s="277">
        <f t="shared" si="1793"/>
        <v>0</v>
      </c>
      <c r="AV979" s="277">
        <f t="shared" si="1793"/>
        <v>0</v>
      </c>
      <c r="AW979" s="277">
        <f t="shared" si="1793"/>
        <v>0</v>
      </c>
      <c r="AX979" s="277">
        <f t="shared" si="1793"/>
        <v>0</v>
      </c>
      <c r="AY979" s="277">
        <f t="shared" si="1793"/>
        <v>0</v>
      </c>
      <c r="AZ979" s="277">
        <f t="shared" si="1793"/>
        <v>0</v>
      </c>
      <c r="BA979" s="277">
        <f t="shared" si="1793"/>
        <v>0</v>
      </c>
      <c r="BB979" s="277">
        <f t="shared" si="1793"/>
        <v>0</v>
      </c>
      <c r="BC979" s="277">
        <f t="shared" si="1793"/>
        <v>0</v>
      </c>
      <c r="BD979" s="277">
        <f t="shared" si="1793"/>
        <v>0</v>
      </c>
      <c r="BE979" s="277">
        <f t="shared" si="1793"/>
        <v>0</v>
      </c>
      <c r="BF979" s="277">
        <f t="shared" si="1793"/>
        <v>0</v>
      </c>
      <c r="BG979" s="277">
        <f t="shared" si="1793"/>
        <v>0</v>
      </c>
      <c r="BH979" s="277">
        <f t="shared" si="1793"/>
        <v>0</v>
      </c>
      <c r="BI979" s="277">
        <f t="shared" si="1793"/>
        <v>0</v>
      </c>
      <c r="BJ979" s="277">
        <f t="shared" si="1793"/>
        <v>0</v>
      </c>
      <c r="BK979" s="277">
        <f t="shared" si="1793"/>
        <v>0</v>
      </c>
      <c r="BL979" s="277">
        <f t="shared" si="1793"/>
        <v>0</v>
      </c>
      <c r="BM979" s="277">
        <f t="shared" si="1793"/>
        <v>0</v>
      </c>
      <c r="BN979" s="277">
        <f t="shared" si="1793"/>
        <v>0</v>
      </c>
      <c r="BO979" s="277" t="str">
        <f t="shared" si="1793"/>
        <v/>
      </c>
      <c r="BP979" s="277" t="str">
        <f t="shared" si="1793"/>
        <v/>
      </c>
      <c r="BQ979" s="277" t="str">
        <f t="shared" si="1793"/>
        <v/>
      </c>
      <c r="BR979" s="277" t="str">
        <f t="shared" ref="BR979:CA979" si="1794">IF(BR$17="","",BR973+BR922+BR940+BR957)</f>
        <v/>
      </c>
      <c r="BS979" s="277" t="str">
        <f t="shared" si="1794"/>
        <v/>
      </c>
      <c r="BT979" s="277" t="str">
        <f t="shared" si="1794"/>
        <v/>
      </c>
      <c r="BU979" s="277" t="str">
        <f t="shared" si="1794"/>
        <v/>
      </c>
      <c r="BV979" s="277" t="str">
        <f t="shared" si="1794"/>
        <v/>
      </c>
      <c r="BW979" s="277" t="str">
        <f t="shared" si="1794"/>
        <v/>
      </c>
      <c r="BX979" s="277" t="str">
        <f t="shared" si="1794"/>
        <v/>
      </c>
      <c r="BY979" s="277" t="str">
        <f t="shared" si="1794"/>
        <v/>
      </c>
      <c r="BZ979" s="277" t="str">
        <f t="shared" si="1794"/>
        <v/>
      </c>
      <c r="CA979" s="277" t="str">
        <f t="shared" si="1794"/>
        <v/>
      </c>
      <c r="CB979" s="277" t="str">
        <f t="shared" ref="CB979:DN979" si="1795">IF(CB$17="","",CB973+CB922+CB940+CB957)</f>
        <v/>
      </c>
      <c r="CC979" s="277" t="str">
        <f t="shared" si="1795"/>
        <v/>
      </c>
      <c r="CD979" s="277" t="str">
        <f t="shared" si="1795"/>
        <v/>
      </c>
      <c r="CE979" s="277" t="str">
        <f t="shared" si="1795"/>
        <v/>
      </c>
      <c r="CF979" s="277" t="str">
        <f t="shared" si="1795"/>
        <v/>
      </c>
      <c r="CG979" s="277" t="str">
        <f t="shared" si="1795"/>
        <v/>
      </c>
      <c r="CH979" s="277" t="str">
        <f t="shared" si="1795"/>
        <v/>
      </c>
      <c r="CI979" s="277" t="str">
        <f t="shared" si="1795"/>
        <v/>
      </c>
      <c r="CJ979" s="277" t="str">
        <f t="shared" si="1795"/>
        <v/>
      </c>
      <c r="CK979" s="277" t="str">
        <f t="shared" si="1795"/>
        <v/>
      </c>
      <c r="CL979" s="277" t="str">
        <f t="shared" si="1795"/>
        <v/>
      </c>
      <c r="CM979" s="277" t="str">
        <f t="shared" si="1795"/>
        <v/>
      </c>
      <c r="CN979" s="277" t="str">
        <f t="shared" si="1795"/>
        <v/>
      </c>
      <c r="CO979" s="277" t="str">
        <f t="shared" si="1795"/>
        <v/>
      </c>
      <c r="CP979" s="277" t="str">
        <f t="shared" si="1795"/>
        <v/>
      </c>
      <c r="CQ979" s="277" t="str">
        <f t="shared" si="1795"/>
        <v/>
      </c>
      <c r="CR979" s="277" t="str">
        <f t="shared" si="1795"/>
        <v/>
      </c>
      <c r="CS979" s="277" t="str">
        <f t="shared" si="1795"/>
        <v/>
      </c>
      <c r="CT979" s="277" t="str">
        <f t="shared" si="1795"/>
        <v/>
      </c>
      <c r="CU979" s="277" t="str">
        <f t="shared" si="1795"/>
        <v/>
      </c>
      <c r="CV979" s="277" t="str">
        <f t="shared" si="1795"/>
        <v/>
      </c>
      <c r="CW979" s="277" t="str">
        <f t="shared" si="1795"/>
        <v/>
      </c>
      <c r="CX979" s="277" t="str">
        <f t="shared" si="1795"/>
        <v/>
      </c>
      <c r="CY979" s="277" t="str">
        <f t="shared" si="1795"/>
        <v/>
      </c>
      <c r="CZ979" s="277" t="str">
        <f t="shared" si="1795"/>
        <v/>
      </c>
      <c r="DA979" s="277" t="str">
        <f t="shared" si="1795"/>
        <v/>
      </c>
      <c r="DB979" s="277" t="str">
        <f t="shared" si="1795"/>
        <v/>
      </c>
      <c r="DC979" s="277" t="str">
        <f t="shared" si="1795"/>
        <v/>
      </c>
      <c r="DD979" s="277" t="str">
        <f t="shared" si="1795"/>
        <v/>
      </c>
      <c r="DE979" s="277" t="str">
        <f t="shared" si="1795"/>
        <v/>
      </c>
      <c r="DF979" s="277" t="str">
        <f t="shared" si="1795"/>
        <v/>
      </c>
      <c r="DG979" s="277" t="str">
        <f t="shared" si="1795"/>
        <v/>
      </c>
      <c r="DH979" s="277" t="str">
        <f t="shared" si="1795"/>
        <v/>
      </c>
      <c r="DI979" s="277" t="str">
        <f t="shared" si="1795"/>
        <v/>
      </c>
      <c r="DJ979" s="277" t="str">
        <f t="shared" si="1795"/>
        <v/>
      </c>
      <c r="DK979" s="277" t="str">
        <f t="shared" si="1795"/>
        <v/>
      </c>
      <c r="DL979" s="277" t="str">
        <f t="shared" si="1795"/>
        <v/>
      </c>
      <c r="DM979" s="277" t="str">
        <f t="shared" si="1795"/>
        <v/>
      </c>
      <c r="DN979" s="277" t="str">
        <f t="shared" si="1795"/>
        <v/>
      </c>
      <c r="DO979" s="60">
        <f>SUM(F979:DN979)</f>
        <v>0</v>
      </c>
      <c r="DP979" s="50" t="s">
        <v>172</v>
      </c>
    </row>
    <row r="980" spans="3:120" s="29" customFormat="1" ht="15" customHeight="1">
      <c r="C980" s="140" t="s">
        <v>350</v>
      </c>
      <c r="D980" s="270">
        <v>0</v>
      </c>
      <c r="E980" s="270">
        <v>0</v>
      </c>
      <c r="F980" s="276">
        <f t="shared" ref="F980:AK980" si="1796">IF(F$17="","",SUM(F978:F979))</f>
        <v>150000</v>
      </c>
      <c r="G980" s="276">
        <f t="shared" si="1796"/>
        <v>11111.111111111111</v>
      </c>
      <c r="H980" s="276">
        <f t="shared" si="1796"/>
        <v>11111.111111111111</v>
      </c>
      <c r="I980" s="276">
        <f t="shared" si="1796"/>
        <v>11111.111111111111</v>
      </c>
      <c r="J980" s="276">
        <f t="shared" si="1796"/>
        <v>11111.111111111111</v>
      </c>
      <c r="K980" s="276">
        <f t="shared" si="1796"/>
        <v>11111.111111111111</v>
      </c>
      <c r="L980" s="276">
        <f t="shared" si="1796"/>
        <v>11111.111111111111</v>
      </c>
      <c r="M980" s="276">
        <f t="shared" si="1796"/>
        <v>11111.111111111111</v>
      </c>
      <c r="N980" s="276">
        <f t="shared" si="1796"/>
        <v>11111.111111111111</v>
      </c>
      <c r="O980" s="276">
        <f t="shared" si="1796"/>
        <v>11111.111111111111</v>
      </c>
      <c r="P980" s="276">
        <f t="shared" si="1796"/>
        <v>0</v>
      </c>
      <c r="Q980" s="276">
        <f t="shared" si="1796"/>
        <v>0</v>
      </c>
      <c r="R980" s="276">
        <f t="shared" si="1796"/>
        <v>0</v>
      </c>
      <c r="S980" s="276">
        <f t="shared" si="1796"/>
        <v>0</v>
      </c>
      <c r="T980" s="276">
        <f t="shared" si="1796"/>
        <v>0</v>
      </c>
      <c r="U980" s="276">
        <f t="shared" si="1796"/>
        <v>0</v>
      </c>
      <c r="V980" s="276">
        <f t="shared" si="1796"/>
        <v>0</v>
      </c>
      <c r="W980" s="276">
        <f t="shared" si="1796"/>
        <v>0</v>
      </c>
      <c r="X980" s="276">
        <f t="shared" si="1796"/>
        <v>0</v>
      </c>
      <c r="Y980" s="276">
        <f t="shared" si="1796"/>
        <v>0</v>
      </c>
      <c r="Z980" s="276">
        <f t="shared" si="1796"/>
        <v>0</v>
      </c>
      <c r="AA980" s="276">
        <f t="shared" si="1796"/>
        <v>0</v>
      </c>
      <c r="AB980" s="276">
        <f t="shared" si="1796"/>
        <v>0</v>
      </c>
      <c r="AC980" s="276">
        <f t="shared" si="1796"/>
        <v>0</v>
      </c>
      <c r="AD980" s="276">
        <f t="shared" si="1796"/>
        <v>0</v>
      </c>
      <c r="AE980" s="276">
        <f t="shared" si="1796"/>
        <v>0</v>
      </c>
      <c r="AF980" s="276">
        <f t="shared" si="1796"/>
        <v>0</v>
      </c>
      <c r="AG980" s="276">
        <f t="shared" si="1796"/>
        <v>0</v>
      </c>
      <c r="AH980" s="276">
        <f t="shared" si="1796"/>
        <v>0</v>
      </c>
      <c r="AI980" s="276">
        <f t="shared" si="1796"/>
        <v>0</v>
      </c>
      <c r="AJ980" s="276">
        <f t="shared" si="1796"/>
        <v>0</v>
      </c>
      <c r="AK980" s="276">
        <f t="shared" si="1796"/>
        <v>0</v>
      </c>
      <c r="AL980" s="276">
        <f t="shared" ref="AL980:BQ980" si="1797">IF(AL$17="","",SUM(AL978:AL979))</f>
        <v>0</v>
      </c>
      <c r="AM980" s="276">
        <f t="shared" si="1797"/>
        <v>0</v>
      </c>
      <c r="AN980" s="276">
        <f t="shared" si="1797"/>
        <v>0</v>
      </c>
      <c r="AO980" s="276">
        <f t="shared" si="1797"/>
        <v>0</v>
      </c>
      <c r="AP980" s="276">
        <f t="shared" si="1797"/>
        <v>0</v>
      </c>
      <c r="AQ980" s="276">
        <f t="shared" si="1797"/>
        <v>0</v>
      </c>
      <c r="AR980" s="276">
        <f t="shared" si="1797"/>
        <v>0</v>
      </c>
      <c r="AS980" s="276">
        <f t="shared" si="1797"/>
        <v>0</v>
      </c>
      <c r="AT980" s="276">
        <f t="shared" si="1797"/>
        <v>0</v>
      </c>
      <c r="AU980" s="276">
        <f t="shared" si="1797"/>
        <v>0</v>
      </c>
      <c r="AV980" s="276">
        <f t="shared" si="1797"/>
        <v>0</v>
      </c>
      <c r="AW980" s="276">
        <f t="shared" si="1797"/>
        <v>0</v>
      </c>
      <c r="AX980" s="276">
        <f t="shared" si="1797"/>
        <v>0</v>
      </c>
      <c r="AY980" s="276">
        <f t="shared" si="1797"/>
        <v>0</v>
      </c>
      <c r="AZ980" s="276">
        <f t="shared" si="1797"/>
        <v>0</v>
      </c>
      <c r="BA980" s="276">
        <f t="shared" si="1797"/>
        <v>0</v>
      </c>
      <c r="BB980" s="276">
        <f t="shared" si="1797"/>
        <v>0</v>
      </c>
      <c r="BC980" s="276">
        <f t="shared" si="1797"/>
        <v>0</v>
      </c>
      <c r="BD980" s="276">
        <f t="shared" si="1797"/>
        <v>0</v>
      </c>
      <c r="BE980" s="276">
        <f t="shared" si="1797"/>
        <v>0</v>
      </c>
      <c r="BF980" s="276">
        <f t="shared" si="1797"/>
        <v>0</v>
      </c>
      <c r="BG980" s="276">
        <f t="shared" si="1797"/>
        <v>0</v>
      </c>
      <c r="BH980" s="276">
        <f t="shared" si="1797"/>
        <v>0</v>
      </c>
      <c r="BI980" s="276">
        <f t="shared" si="1797"/>
        <v>0</v>
      </c>
      <c r="BJ980" s="276">
        <f t="shared" si="1797"/>
        <v>0</v>
      </c>
      <c r="BK980" s="276">
        <f t="shared" si="1797"/>
        <v>0</v>
      </c>
      <c r="BL980" s="276">
        <f t="shared" si="1797"/>
        <v>0</v>
      </c>
      <c r="BM980" s="276">
        <f t="shared" si="1797"/>
        <v>0</v>
      </c>
      <c r="BN980" s="276">
        <f t="shared" si="1797"/>
        <v>0</v>
      </c>
      <c r="BO980" s="276" t="str">
        <f t="shared" si="1797"/>
        <v/>
      </c>
      <c r="BP980" s="276" t="str">
        <f t="shared" si="1797"/>
        <v/>
      </c>
      <c r="BQ980" s="276" t="str">
        <f t="shared" si="1797"/>
        <v/>
      </c>
      <c r="BR980" s="276" t="str">
        <f t="shared" ref="BR980:CA980" si="1798">IF(BR$17="","",SUM(BR978:BR979))</f>
        <v/>
      </c>
      <c r="BS980" s="276" t="str">
        <f t="shared" si="1798"/>
        <v/>
      </c>
      <c r="BT980" s="276" t="str">
        <f t="shared" si="1798"/>
        <v/>
      </c>
      <c r="BU980" s="276" t="str">
        <f t="shared" si="1798"/>
        <v/>
      </c>
      <c r="BV980" s="276" t="str">
        <f t="shared" si="1798"/>
        <v/>
      </c>
      <c r="BW980" s="276" t="str">
        <f t="shared" si="1798"/>
        <v/>
      </c>
      <c r="BX980" s="276" t="str">
        <f t="shared" si="1798"/>
        <v/>
      </c>
      <c r="BY980" s="276" t="str">
        <f t="shared" si="1798"/>
        <v/>
      </c>
      <c r="BZ980" s="276" t="str">
        <f t="shared" si="1798"/>
        <v/>
      </c>
      <c r="CA980" s="276" t="str">
        <f t="shared" si="1798"/>
        <v/>
      </c>
      <c r="CB980" s="276" t="str">
        <f t="shared" ref="CB980:DN980" si="1799">IF(CB$17="","",SUM(CB978:CB979))</f>
        <v/>
      </c>
      <c r="CC980" s="276" t="str">
        <f t="shared" si="1799"/>
        <v/>
      </c>
      <c r="CD980" s="276" t="str">
        <f t="shared" si="1799"/>
        <v/>
      </c>
      <c r="CE980" s="276" t="str">
        <f t="shared" si="1799"/>
        <v/>
      </c>
      <c r="CF980" s="276" t="str">
        <f t="shared" si="1799"/>
        <v/>
      </c>
      <c r="CG980" s="276" t="str">
        <f t="shared" si="1799"/>
        <v/>
      </c>
      <c r="CH980" s="276" t="str">
        <f t="shared" si="1799"/>
        <v/>
      </c>
      <c r="CI980" s="276" t="str">
        <f t="shared" si="1799"/>
        <v/>
      </c>
      <c r="CJ980" s="276" t="str">
        <f t="shared" si="1799"/>
        <v/>
      </c>
      <c r="CK980" s="276" t="str">
        <f t="shared" si="1799"/>
        <v/>
      </c>
      <c r="CL980" s="276" t="str">
        <f t="shared" si="1799"/>
        <v/>
      </c>
      <c r="CM980" s="276" t="str">
        <f t="shared" si="1799"/>
        <v/>
      </c>
      <c r="CN980" s="276" t="str">
        <f t="shared" si="1799"/>
        <v/>
      </c>
      <c r="CO980" s="276" t="str">
        <f t="shared" si="1799"/>
        <v/>
      </c>
      <c r="CP980" s="276" t="str">
        <f t="shared" si="1799"/>
        <v/>
      </c>
      <c r="CQ980" s="276" t="str">
        <f t="shared" si="1799"/>
        <v/>
      </c>
      <c r="CR980" s="276" t="str">
        <f t="shared" si="1799"/>
        <v/>
      </c>
      <c r="CS980" s="276" t="str">
        <f t="shared" si="1799"/>
        <v/>
      </c>
      <c r="CT980" s="276" t="str">
        <f t="shared" si="1799"/>
        <v/>
      </c>
      <c r="CU980" s="276" t="str">
        <f t="shared" si="1799"/>
        <v/>
      </c>
      <c r="CV980" s="276" t="str">
        <f t="shared" si="1799"/>
        <v/>
      </c>
      <c r="CW980" s="276" t="str">
        <f t="shared" si="1799"/>
        <v/>
      </c>
      <c r="CX980" s="276" t="str">
        <f t="shared" si="1799"/>
        <v/>
      </c>
      <c r="CY980" s="276" t="str">
        <f t="shared" si="1799"/>
        <v/>
      </c>
      <c r="CZ980" s="276" t="str">
        <f t="shared" si="1799"/>
        <v/>
      </c>
      <c r="DA980" s="276" t="str">
        <f t="shared" si="1799"/>
        <v/>
      </c>
      <c r="DB980" s="276" t="str">
        <f t="shared" si="1799"/>
        <v/>
      </c>
      <c r="DC980" s="276" t="str">
        <f t="shared" si="1799"/>
        <v/>
      </c>
      <c r="DD980" s="276" t="str">
        <f t="shared" si="1799"/>
        <v/>
      </c>
      <c r="DE980" s="276" t="str">
        <f t="shared" si="1799"/>
        <v/>
      </c>
      <c r="DF980" s="276" t="str">
        <f t="shared" si="1799"/>
        <v/>
      </c>
      <c r="DG980" s="276" t="str">
        <f t="shared" si="1799"/>
        <v/>
      </c>
      <c r="DH980" s="276" t="str">
        <f t="shared" si="1799"/>
        <v/>
      </c>
      <c r="DI980" s="276" t="str">
        <f t="shared" si="1799"/>
        <v/>
      </c>
      <c r="DJ980" s="276" t="str">
        <f t="shared" si="1799"/>
        <v/>
      </c>
      <c r="DK980" s="276" t="str">
        <f t="shared" si="1799"/>
        <v/>
      </c>
      <c r="DL980" s="276" t="str">
        <f t="shared" si="1799"/>
        <v/>
      </c>
      <c r="DM980" s="276" t="str">
        <f t="shared" si="1799"/>
        <v/>
      </c>
      <c r="DN980" s="276" t="str">
        <f t="shared" si="1799"/>
        <v/>
      </c>
      <c r="DO980" s="51">
        <f>SUM(F980:DN980)</f>
        <v>250000.00000000012</v>
      </c>
      <c r="DP980" s="50" t="s">
        <v>172</v>
      </c>
    </row>
    <row r="981" spans="3:120" s="29" customFormat="1" ht="15" customHeight="1">
      <c r="D981" s="291"/>
      <c r="E981" s="291"/>
      <c r="F981" s="300"/>
      <c r="G981" s="300"/>
      <c r="H981" s="300"/>
      <c r="I981" s="300"/>
      <c r="J981" s="300"/>
      <c r="K981" s="300"/>
      <c r="L981" s="300"/>
      <c r="M981" s="300"/>
      <c r="N981" s="300"/>
      <c r="O981" s="300"/>
      <c r="P981" s="300"/>
      <c r="Q981" s="300"/>
      <c r="R981" s="300"/>
      <c r="S981" s="300"/>
      <c r="T981" s="300"/>
      <c r="U981" s="300"/>
      <c r="V981" s="300"/>
      <c r="W981" s="300"/>
      <c r="X981" s="300"/>
      <c r="Y981" s="300"/>
      <c r="Z981" s="300"/>
      <c r="AA981" s="300"/>
      <c r="AB981" s="300"/>
      <c r="AC981" s="300"/>
      <c r="AD981" s="300"/>
      <c r="AE981" s="300"/>
      <c r="AF981" s="300"/>
      <c r="AG981" s="300"/>
      <c r="AH981" s="300"/>
      <c r="AI981" s="300"/>
      <c r="AJ981" s="300"/>
      <c r="AK981" s="300"/>
      <c r="AL981" s="300"/>
      <c r="AM981" s="300"/>
      <c r="AN981" s="300"/>
      <c r="AO981" s="300"/>
      <c r="AP981" s="300"/>
      <c r="AQ981" s="300"/>
      <c r="AR981" s="300"/>
      <c r="AS981" s="300"/>
      <c r="AT981" s="300"/>
      <c r="AU981" s="300"/>
      <c r="AV981" s="300"/>
      <c r="AW981" s="300"/>
      <c r="AX981" s="300"/>
      <c r="AY981" s="300"/>
      <c r="AZ981" s="300"/>
      <c r="BA981" s="300"/>
      <c r="BB981" s="300"/>
      <c r="BC981" s="300"/>
      <c r="BD981" s="300"/>
      <c r="BE981" s="300"/>
      <c r="BF981" s="300"/>
      <c r="BG981" s="300"/>
      <c r="BH981" s="300"/>
      <c r="BI981" s="300"/>
      <c r="BJ981" s="300"/>
      <c r="BK981" s="300"/>
      <c r="BL981" s="300"/>
      <c r="BM981" s="300"/>
      <c r="BN981" s="300"/>
      <c r="BO981" s="300"/>
      <c r="BP981" s="300"/>
      <c r="BQ981" s="300"/>
      <c r="BR981" s="300"/>
      <c r="BS981" s="300"/>
      <c r="BT981" s="300"/>
      <c r="BU981" s="300"/>
      <c r="BV981" s="300"/>
      <c r="BW981" s="300"/>
      <c r="BX981" s="300"/>
      <c r="BY981" s="300"/>
      <c r="BZ981" s="300"/>
      <c r="CA981" s="300"/>
      <c r="CB981" s="300"/>
      <c r="CC981" s="300"/>
      <c r="CD981" s="300"/>
      <c r="CE981" s="300"/>
      <c r="CF981" s="300"/>
      <c r="CG981" s="300"/>
      <c r="CH981" s="300"/>
      <c r="CI981" s="300"/>
      <c r="CJ981" s="300"/>
      <c r="CK981" s="300"/>
      <c r="CL981" s="300"/>
      <c r="CM981" s="300"/>
      <c r="CN981" s="300"/>
      <c r="CO981" s="300"/>
      <c r="CP981" s="300"/>
      <c r="CQ981" s="300"/>
      <c r="CR981" s="300"/>
      <c r="CS981" s="300"/>
      <c r="CT981" s="300"/>
      <c r="CU981" s="300"/>
      <c r="CV981" s="300"/>
      <c r="CW981" s="300"/>
      <c r="CX981" s="300"/>
      <c r="CY981" s="300"/>
      <c r="CZ981" s="300"/>
      <c r="DA981" s="300"/>
      <c r="DB981" s="300"/>
      <c r="DC981" s="300"/>
      <c r="DD981" s="300"/>
      <c r="DE981" s="300"/>
      <c r="DF981" s="300"/>
      <c r="DG981" s="300"/>
      <c r="DH981" s="300"/>
      <c r="DI981" s="300"/>
      <c r="DJ981" s="300"/>
      <c r="DK981" s="300"/>
      <c r="DL981" s="300"/>
      <c r="DM981" s="300"/>
      <c r="DN981" s="300"/>
      <c r="DO981" s="18"/>
      <c r="DP981" s="50" t="s">
        <v>172</v>
      </c>
    </row>
    <row r="982" spans="3:120" s="29" customFormat="1" ht="15" customHeight="1">
      <c r="D982" s="291"/>
      <c r="E982" s="291"/>
      <c r="F982" s="300"/>
      <c r="G982" s="300"/>
      <c r="H982" s="300"/>
      <c r="I982" s="300"/>
      <c r="J982" s="300"/>
      <c r="K982" s="300"/>
      <c r="L982" s="300"/>
      <c r="M982" s="300"/>
      <c r="N982" s="300"/>
      <c r="O982" s="300"/>
      <c r="P982" s="300"/>
      <c r="Q982" s="300"/>
      <c r="R982" s="300"/>
      <c r="S982" s="300"/>
      <c r="T982" s="300"/>
      <c r="U982" s="300"/>
      <c r="V982" s="300"/>
      <c r="W982" s="300"/>
      <c r="X982" s="300"/>
      <c r="Y982" s="300"/>
      <c r="Z982" s="300"/>
      <c r="AA982" s="300"/>
      <c r="AB982" s="300"/>
      <c r="AC982" s="300"/>
      <c r="AD982" s="300"/>
      <c r="AE982" s="300"/>
      <c r="AF982" s="300"/>
      <c r="AG982" s="300"/>
      <c r="AH982" s="300"/>
      <c r="AI982" s="300"/>
      <c r="AJ982" s="300"/>
      <c r="AK982" s="300"/>
      <c r="AL982" s="300"/>
      <c r="AM982" s="300"/>
      <c r="AN982" s="300"/>
      <c r="AO982" s="300"/>
      <c r="AP982" s="300"/>
      <c r="AQ982" s="300"/>
      <c r="AR982" s="300"/>
      <c r="AS982" s="300"/>
      <c r="AT982" s="300"/>
      <c r="AU982" s="300"/>
      <c r="AV982" s="300"/>
      <c r="AW982" s="300"/>
      <c r="AX982" s="300"/>
      <c r="AY982" s="300"/>
      <c r="AZ982" s="300"/>
      <c r="BA982" s="300"/>
      <c r="BB982" s="300"/>
      <c r="BC982" s="300"/>
      <c r="BD982" s="300"/>
      <c r="BE982" s="300"/>
      <c r="BF982" s="300"/>
      <c r="BG982" s="300"/>
      <c r="BH982" s="300"/>
      <c r="BI982" s="300"/>
      <c r="BJ982" s="300"/>
      <c r="BK982" s="300"/>
      <c r="BL982" s="300"/>
      <c r="BM982" s="300"/>
      <c r="BN982" s="300"/>
      <c r="BO982" s="300"/>
      <c r="BP982" s="300"/>
      <c r="BQ982" s="300"/>
      <c r="BR982" s="300"/>
      <c r="BS982" s="300"/>
      <c r="BT982" s="300"/>
      <c r="BU982" s="300"/>
      <c r="BV982" s="300"/>
      <c r="BW982" s="300"/>
      <c r="BX982" s="300"/>
      <c r="BY982" s="300"/>
      <c r="BZ982" s="300"/>
      <c r="CA982" s="300"/>
      <c r="CB982" s="300"/>
      <c r="CC982" s="300"/>
      <c r="CD982" s="300"/>
      <c r="CE982" s="300"/>
      <c r="CF982" s="300"/>
      <c r="CG982" s="300"/>
      <c r="CH982" s="300"/>
      <c r="CI982" s="300"/>
      <c r="CJ982" s="300"/>
      <c r="CK982" s="300"/>
      <c r="CL982" s="300"/>
      <c r="CM982" s="300"/>
      <c r="CN982" s="300"/>
      <c r="CO982" s="300"/>
      <c r="CP982" s="300"/>
      <c r="CQ982" s="300"/>
      <c r="CR982" s="300"/>
      <c r="CS982" s="300"/>
      <c r="CT982" s="300"/>
      <c r="CU982" s="300"/>
      <c r="CV982" s="300"/>
      <c r="CW982" s="300"/>
      <c r="CX982" s="300"/>
      <c r="CY982" s="300"/>
      <c r="CZ982" s="300"/>
      <c r="DA982" s="300"/>
      <c r="DB982" s="300"/>
      <c r="DC982" s="300"/>
      <c r="DD982" s="300"/>
      <c r="DE982" s="300"/>
      <c r="DF982" s="300"/>
      <c r="DG982" s="300"/>
      <c r="DH982" s="300"/>
      <c r="DI982" s="300"/>
      <c r="DJ982" s="300"/>
      <c r="DK982" s="300"/>
      <c r="DL982" s="300"/>
      <c r="DM982" s="300"/>
      <c r="DN982" s="300"/>
      <c r="DO982" s="18"/>
      <c r="DP982" s="50" t="s">
        <v>172</v>
      </c>
    </row>
    <row r="983" spans="3:120" s="29" customFormat="1" ht="15" customHeight="1">
      <c r="C983" s="161" t="s">
        <v>349</v>
      </c>
      <c r="D983" s="161"/>
      <c r="E983" s="161"/>
      <c r="F983" s="161"/>
      <c r="G983" s="161"/>
      <c r="H983" s="161"/>
      <c r="I983" s="161"/>
      <c r="J983" s="161"/>
      <c r="K983" s="161"/>
      <c r="L983" s="161"/>
      <c r="M983" s="161"/>
      <c r="N983" s="161"/>
      <c r="O983" s="161"/>
      <c r="P983" s="161"/>
      <c r="Q983" s="161"/>
      <c r="R983" s="161"/>
      <c r="S983" s="161"/>
      <c r="T983" s="161"/>
      <c r="U983" s="161"/>
      <c r="V983" s="161"/>
      <c r="W983" s="161"/>
      <c r="X983" s="161"/>
      <c r="Y983" s="161"/>
      <c r="Z983" s="161"/>
      <c r="AA983" s="161"/>
      <c r="AB983" s="161"/>
      <c r="AC983" s="161"/>
      <c r="AD983" s="161"/>
      <c r="AE983" s="161"/>
      <c r="AF983" s="161"/>
      <c r="AG983" s="161"/>
      <c r="AH983" s="161"/>
      <c r="AI983" s="161"/>
      <c r="AJ983" s="161"/>
      <c r="AK983" s="161"/>
      <c r="AL983" s="161"/>
      <c r="AM983" s="161"/>
      <c r="AN983" s="161"/>
      <c r="AO983" s="161"/>
      <c r="AP983" s="161"/>
      <c r="AQ983" s="161"/>
      <c r="AR983" s="161"/>
      <c r="AS983" s="161"/>
      <c r="AT983" s="161"/>
      <c r="AU983" s="161"/>
      <c r="AV983" s="161"/>
      <c r="AW983" s="161"/>
      <c r="AX983" s="161"/>
      <c r="AY983" s="161"/>
      <c r="AZ983" s="161"/>
      <c r="BA983" s="161"/>
      <c r="BB983" s="161"/>
      <c r="BC983" s="161"/>
      <c r="BD983" s="161"/>
      <c r="BE983" s="161"/>
      <c r="BF983" s="161"/>
      <c r="BG983" s="161"/>
      <c r="BH983" s="161"/>
      <c r="BI983" s="161"/>
      <c r="BJ983" s="161"/>
      <c r="BK983" s="161"/>
      <c r="BL983" s="161"/>
      <c r="BM983" s="161"/>
      <c r="BN983" s="161"/>
      <c r="BO983" s="161"/>
      <c r="BP983" s="161"/>
      <c r="BQ983" s="161"/>
      <c r="BR983" s="161"/>
      <c r="BS983" s="161"/>
      <c r="BT983" s="161"/>
      <c r="BU983" s="161"/>
      <c r="BV983" s="161"/>
      <c r="BW983" s="161"/>
      <c r="BX983" s="161"/>
      <c r="BY983" s="161"/>
      <c r="BZ983" s="161"/>
      <c r="CA983" s="161"/>
      <c r="CB983" s="161"/>
      <c r="CC983" s="161"/>
      <c r="CD983" s="161"/>
      <c r="CE983" s="161"/>
      <c r="CF983" s="161"/>
      <c r="CG983" s="161"/>
      <c r="CH983" s="161"/>
      <c r="CI983" s="161"/>
      <c r="CJ983" s="161"/>
      <c r="CK983" s="161"/>
      <c r="CL983" s="161"/>
      <c r="CM983" s="161"/>
      <c r="CN983" s="161"/>
      <c r="CO983" s="161"/>
      <c r="CP983" s="161"/>
      <c r="CQ983" s="161"/>
      <c r="CR983" s="161"/>
      <c r="CS983" s="161"/>
      <c r="CT983" s="161"/>
      <c r="CU983" s="161"/>
      <c r="CV983" s="161"/>
      <c r="CW983" s="161"/>
      <c r="CX983" s="161"/>
      <c r="CY983" s="161"/>
      <c r="CZ983" s="161"/>
      <c r="DA983" s="161"/>
      <c r="DB983" s="161"/>
      <c r="DC983" s="161"/>
      <c r="DD983" s="161"/>
      <c r="DE983" s="161"/>
      <c r="DF983" s="161"/>
      <c r="DG983" s="161"/>
      <c r="DH983" s="161"/>
      <c r="DI983" s="161"/>
      <c r="DJ983" s="161"/>
      <c r="DK983" s="161"/>
      <c r="DL983" s="161"/>
      <c r="DM983" s="161"/>
      <c r="DN983" s="161"/>
      <c r="DO983" s="161"/>
      <c r="DP983" s="50" t="s">
        <v>172</v>
      </c>
    </row>
    <row r="984" spans="3:120" s="29" customFormat="1" ht="15" customHeight="1">
      <c r="D984" s="291"/>
      <c r="E984" s="291"/>
      <c r="F984" s="118"/>
      <c r="G984" s="118"/>
      <c r="H984" s="300"/>
      <c r="I984" s="300"/>
      <c r="J984" s="300"/>
      <c r="K984" s="300"/>
      <c r="L984" s="300"/>
      <c r="M984" s="300"/>
      <c r="N984" s="300"/>
      <c r="O984" s="300"/>
      <c r="P984" s="300"/>
      <c r="Q984" s="300"/>
      <c r="R984" s="300"/>
      <c r="S984" s="300"/>
      <c r="T984" s="300"/>
      <c r="U984" s="300"/>
      <c r="V984" s="300"/>
      <c r="W984" s="300"/>
      <c r="X984" s="300"/>
      <c r="Y984" s="300"/>
      <c r="Z984" s="300"/>
      <c r="AA984" s="300"/>
      <c r="AB984" s="300"/>
      <c r="AC984" s="300"/>
      <c r="AD984" s="300"/>
      <c r="AE984" s="300"/>
      <c r="AF984" s="300"/>
      <c r="AG984" s="300"/>
      <c r="AH984" s="300"/>
      <c r="AI984" s="300"/>
      <c r="AJ984" s="300"/>
      <c r="AK984" s="300"/>
      <c r="AL984" s="300"/>
      <c r="AM984" s="300"/>
      <c r="AN984" s="300"/>
      <c r="AO984" s="300"/>
      <c r="AP984" s="300"/>
      <c r="AQ984" s="300"/>
      <c r="AR984" s="300"/>
      <c r="AS984" s="300"/>
      <c r="AT984" s="300"/>
      <c r="AU984" s="300"/>
      <c r="AV984" s="300"/>
      <c r="AW984" s="300"/>
      <c r="AX984" s="300"/>
      <c r="AY984" s="300"/>
      <c r="AZ984" s="300"/>
      <c r="BA984" s="300"/>
      <c r="BB984" s="300"/>
      <c r="BC984" s="300"/>
      <c r="BD984" s="300"/>
      <c r="BE984" s="300"/>
      <c r="BF984" s="300"/>
      <c r="BG984" s="300"/>
      <c r="BH984" s="300"/>
      <c r="BI984" s="300"/>
      <c r="BJ984" s="300"/>
      <c r="BK984" s="300"/>
      <c r="BL984" s="300"/>
      <c r="BM984" s="300"/>
      <c r="BN984" s="300"/>
      <c r="BO984" s="300"/>
      <c r="BP984" s="300"/>
      <c r="BQ984" s="300"/>
      <c r="BR984" s="300"/>
      <c r="BS984" s="300"/>
      <c r="BT984" s="300"/>
      <c r="BU984" s="300"/>
      <c r="BV984" s="300"/>
      <c r="BW984" s="300"/>
      <c r="BX984" s="300"/>
      <c r="BY984" s="300"/>
      <c r="BZ984" s="300"/>
      <c r="CA984" s="300"/>
      <c r="CB984" s="300"/>
      <c r="CC984" s="300"/>
      <c r="CD984" s="300"/>
      <c r="CE984" s="300"/>
      <c r="CF984" s="300"/>
      <c r="CG984" s="300"/>
      <c r="CH984" s="300"/>
      <c r="CI984" s="300"/>
      <c r="CJ984" s="300"/>
      <c r="CK984" s="300"/>
      <c r="CL984" s="300"/>
      <c r="CM984" s="300"/>
      <c r="CN984" s="300"/>
      <c r="CO984" s="300"/>
      <c r="CP984" s="300"/>
      <c r="CQ984" s="300"/>
      <c r="CR984" s="300"/>
      <c r="CS984" s="300"/>
      <c r="CT984" s="300"/>
      <c r="CU984" s="300"/>
      <c r="CV984" s="300"/>
      <c r="CW984" s="300"/>
      <c r="CX984" s="300"/>
      <c r="CY984" s="300"/>
      <c r="CZ984" s="300"/>
      <c r="DA984" s="300"/>
      <c r="DB984" s="300"/>
      <c r="DC984" s="300"/>
      <c r="DD984" s="300"/>
      <c r="DE984" s="300"/>
      <c r="DF984" s="300"/>
      <c r="DG984" s="300"/>
      <c r="DH984" s="300"/>
      <c r="DI984" s="300"/>
      <c r="DJ984" s="300"/>
      <c r="DK984" s="300"/>
      <c r="DL984" s="300"/>
      <c r="DM984" s="300"/>
      <c r="DN984" s="300"/>
      <c r="DO984" s="18"/>
      <c r="DP984" s="50" t="s">
        <v>172</v>
      </c>
    </row>
    <row r="985" spans="3:120" s="29" customFormat="1" ht="15" customHeight="1">
      <c r="C985" s="266" t="str">
        <f>C983</f>
        <v>Architect &amp; Design Fees</v>
      </c>
      <c r="D985" s="249" t="s">
        <v>296</v>
      </c>
      <c r="E985" s="249" t="s">
        <v>303</v>
      </c>
      <c r="F985" s="265" t="s">
        <v>295</v>
      </c>
      <c r="G985" s="264" t="s">
        <v>294</v>
      </c>
      <c r="H985" s="300"/>
      <c r="I985" s="300"/>
      <c r="J985" s="300"/>
      <c r="K985" s="300"/>
      <c r="L985" s="300"/>
      <c r="M985" s="300"/>
      <c r="N985" s="300"/>
      <c r="O985" s="300"/>
      <c r="P985" s="300"/>
      <c r="Q985" s="300"/>
      <c r="R985" s="300"/>
      <c r="S985" s="300"/>
      <c r="T985" s="300"/>
      <c r="U985" s="300"/>
      <c r="V985" s="300"/>
      <c r="W985" s="300"/>
      <c r="X985" s="300"/>
      <c r="Y985" s="300"/>
      <c r="Z985" s="300"/>
      <c r="AA985" s="300"/>
      <c r="AB985" s="300"/>
      <c r="AC985" s="300"/>
      <c r="AD985" s="300"/>
      <c r="AE985" s="300"/>
      <c r="AF985" s="300"/>
      <c r="AG985" s="300"/>
      <c r="AH985" s="300"/>
      <c r="AI985" s="300"/>
      <c r="AJ985" s="300"/>
      <c r="AK985" s="300"/>
      <c r="AL985" s="300"/>
      <c r="AM985" s="300"/>
      <c r="AN985" s="300"/>
      <c r="AO985" s="300"/>
      <c r="AP985" s="300"/>
      <c r="AQ985" s="300"/>
      <c r="AR985" s="300"/>
      <c r="AS985" s="300"/>
      <c r="AT985" s="300"/>
      <c r="AU985" s="300"/>
      <c r="AV985" s="300"/>
      <c r="AW985" s="300"/>
      <c r="AX985" s="300"/>
      <c r="AY985" s="300"/>
      <c r="AZ985" s="300"/>
      <c r="BA985" s="300"/>
      <c r="BB985" s="300"/>
      <c r="BC985" s="300"/>
      <c r="BD985" s="300"/>
      <c r="BE985" s="300"/>
      <c r="BF985" s="300"/>
      <c r="BG985" s="300"/>
      <c r="BH985" s="300"/>
      <c r="BI985" s="300"/>
      <c r="BJ985" s="300"/>
      <c r="BK985" s="300"/>
      <c r="BL985" s="300"/>
      <c r="BM985" s="300"/>
      <c r="BN985" s="300"/>
      <c r="BO985" s="300"/>
      <c r="BP985" s="300"/>
      <c r="BQ985" s="300"/>
      <c r="BR985" s="300"/>
      <c r="BS985" s="300"/>
      <c r="BT985" s="300"/>
      <c r="BU985" s="300"/>
      <c r="BV985" s="300"/>
      <c r="BW985" s="300"/>
      <c r="BX985" s="300"/>
      <c r="BY985" s="300"/>
      <c r="BZ985" s="300"/>
      <c r="CA985" s="300"/>
      <c r="CB985" s="300"/>
      <c r="CC985" s="300"/>
      <c r="CD985" s="300"/>
      <c r="CE985" s="300"/>
      <c r="CF985" s="300"/>
      <c r="CG985" s="300"/>
      <c r="CH985" s="300"/>
      <c r="CI985" s="300"/>
      <c r="CJ985" s="300"/>
      <c r="CK985" s="300"/>
      <c r="CL985" s="300"/>
      <c r="CM985" s="300"/>
      <c r="CN985" s="300"/>
      <c r="CO985" s="300"/>
      <c r="CP985" s="300"/>
      <c r="CQ985" s="300"/>
      <c r="CR985" s="300"/>
      <c r="CS985" s="300"/>
      <c r="CT985" s="300"/>
      <c r="CU985" s="300"/>
      <c r="CV985" s="300"/>
      <c r="CW985" s="300"/>
      <c r="CX985" s="300"/>
      <c r="CY985" s="300"/>
      <c r="CZ985" s="300"/>
      <c r="DA985" s="300"/>
      <c r="DB985" s="300"/>
      <c r="DC985" s="300"/>
      <c r="DD985" s="300"/>
      <c r="DE985" s="300"/>
      <c r="DF985" s="300"/>
      <c r="DG985" s="300"/>
      <c r="DH985" s="300"/>
      <c r="DI985" s="300"/>
      <c r="DJ985" s="300"/>
      <c r="DK985" s="300"/>
      <c r="DL985" s="300"/>
      <c r="DM985" s="300"/>
      <c r="DN985" s="300"/>
      <c r="DO985" s="18"/>
      <c r="DP985" s="50" t="s">
        <v>172</v>
      </c>
    </row>
    <row r="986" spans="3:120" s="29" customFormat="1" ht="15" customHeight="1">
      <c r="C986" s="158" t="str">
        <f>C985</f>
        <v>Architect &amp; Design Fees</v>
      </c>
      <c r="D986" s="118">
        <f>IF(C$76="","",IF(E986="",G986+F986,E986))</f>
        <v>1200000</v>
      </c>
      <c r="E986" s="80"/>
      <c r="F986" s="93">
        <v>1200000</v>
      </c>
      <c r="G986" s="93">
        <v>0</v>
      </c>
      <c r="H986" s="300"/>
      <c r="I986" s="300"/>
      <c r="J986" s="300"/>
      <c r="K986" s="300"/>
      <c r="L986" s="300"/>
      <c r="M986" s="300"/>
      <c r="N986" s="300"/>
      <c r="O986" s="300"/>
      <c r="P986" s="300"/>
      <c r="Q986" s="300"/>
      <c r="R986" s="300"/>
      <c r="S986" s="300"/>
      <c r="T986" s="300"/>
      <c r="U986" s="300"/>
      <c r="V986" s="300"/>
      <c r="W986" s="300"/>
      <c r="X986" s="300"/>
      <c r="Y986" s="300"/>
      <c r="Z986" s="300"/>
      <c r="AA986" s="300"/>
      <c r="AB986" s="300"/>
      <c r="AC986" s="300"/>
      <c r="AD986" s="300"/>
      <c r="AE986" s="300"/>
      <c r="AF986" s="300"/>
      <c r="AG986" s="300"/>
      <c r="AH986" s="300"/>
      <c r="AI986" s="300"/>
      <c r="AJ986" s="300"/>
      <c r="AK986" s="300"/>
      <c r="AL986" s="300"/>
      <c r="AM986" s="300"/>
      <c r="AN986" s="300"/>
      <c r="AO986" s="300"/>
      <c r="AP986" s="300"/>
      <c r="AQ986" s="300"/>
      <c r="AR986" s="300"/>
      <c r="AS986" s="300"/>
      <c r="AT986" s="300"/>
      <c r="AU986" s="300"/>
      <c r="AV986" s="300"/>
      <c r="AW986" s="300"/>
      <c r="AX986" s="300"/>
      <c r="AY986" s="300"/>
      <c r="AZ986" s="300"/>
      <c r="BA986" s="300"/>
      <c r="BB986" s="300"/>
      <c r="BC986" s="300"/>
      <c r="BD986" s="300"/>
      <c r="BE986" s="300"/>
      <c r="BF986" s="300"/>
      <c r="BG986" s="300"/>
      <c r="BH986" s="300"/>
      <c r="BI986" s="300"/>
      <c r="BJ986" s="300"/>
      <c r="BK986" s="300"/>
      <c r="BL986" s="300"/>
      <c r="BM986" s="300"/>
      <c r="BN986" s="300"/>
      <c r="BO986" s="300"/>
      <c r="BP986" s="300"/>
      <c r="BQ986" s="300"/>
      <c r="BR986" s="300"/>
      <c r="BS986" s="300"/>
      <c r="BT986" s="300"/>
      <c r="BU986" s="300"/>
      <c r="BV986" s="300"/>
      <c r="BW986" s="300"/>
      <c r="BX986" s="300"/>
      <c r="BY986" s="300"/>
      <c r="BZ986" s="300"/>
      <c r="CA986" s="300"/>
      <c r="CB986" s="300"/>
      <c r="CC986" s="300"/>
      <c r="CD986" s="300"/>
      <c r="CE986" s="300"/>
      <c r="CF986" s="300"/>
      <c r="CG986" s="300"/>
      <c r="CH986" s="300"/>
      <c r="CI986" s="300"/>
      <c r="CJ986" s="300"/>
      <c r="CK986" s="300"/>
      <c r="CL986" s="300"/>
      <c r="CM986" s="300"/>
      <c r="CN986" s="300"/>
      <c r="CO986" s="300"/>
      <c r="CP986" s="300"/>
      <c r="CQ986" s="300"/>
      <c r="CR986" s="300"/>
      <c r="CS986" s="300"/>
      <c r="CT986" s="300"/>
      <c r="CU986" s="300"/>
      <c r="CV986" s="300"/>
      <c r="CW986" s="300"/>
      <c r="CX986" s="300"/>
      <c r="CY986" s="300"/>
      <c r="CZ986" s="300"/>
      <c r="DA986" s="300"/>
      <c r="DB986" s="300"/>
      <c r="DC986" s="300"/>
      <c r="DD986" s="300"/>
      <c r="DE986" s="300"/>
      <c r="DF986" s="300"/>
      <c r="DG986" s="300"/>
      <c r="DH986" s="300"/>
      <c r="DI986" s="300"/>
      <c r="DJ986" s="300"/>
      <c r="DK986" s="300"/>
      <c r="DL986" s="300"/>
      <c r="DM986" s="300"/>
      <c r="DN986" s="300"/>
      <c r="DO986" s="18"/>
      <c r="DP986" s="50" t="s">
        <v>172</v>
      </c>
    </row>
    <row r="987" spans="3:120" s="29" customFormat="1" ht="15" customHeight="1">
      <c r="C987" s="34" t="str">
        <f>"Initial " &amp;C983&amp; " Input"</f>
        <v>Initial Architect &amp; Design Fees Input</v>
      </c>
      <c r="D987" s="118">
        <f>IF(C$76="","",IF(E987="",G987+F987,E987))</f>
        <v>755000</v>
      </c>
      <c r="E987" s="80"/>
      <c r="F987" s="93">
        <v>755000</v>
      </c>
      <c r="G987" s="93">
        <v>0</v>
      </c>
      <c r="H987" s="300"/>
      <c r="I987" s="300"/>
      <c r="J987" s="300"/>
      <c r="K987" s="300"/>
      <c r="L987" s="300"/>
      <c r="M987" s="300"/>
      <c r="N987" s="300"/>
      <c r="O987" s="300"/>
      <c r="P987" s="300"/>
      <c r="Q987" s="300"/>
      <c r="R987" s="300"/>
      <c r="S987" s="300"/>
      <c r="T987" s="300"/>
      <c r="U987" s="300"/>
      <c r="V987" s="300"/>
      <c r="W987" s="300"/>
      <c r="X987" s="300"/>
      <c r="Y987" s="300"/>
      <c r="Z987" s="300"/>
      <c r="AA987" s="300"/>
      <c r="AB987" s="300"/>
      <c r="AC987" s="300"/>
      <c r="AD987" s="300"/>
      <c r="AE987" s="300"/>
      <c r="AF987" s="300"/>
      <c r="AG987" s="300"/>
      <c r="AH987" s="300"/>
      <c r="AI987" s="300"/>
      <c r="AJ987" s="300"/>
      <c r="AK987" s="300"/>
      <c r="AL987" s="300"/>
      <c r="AM987" s="300"/>
      <c r="AN987" s="300"/>
      <c r="AO987" s="300"/>
      <c r="AP987" s="300"/>
      <c r="AQ987" s="300"/>
      <c r="AR987" s="300"/>
      <c r="AS987" s="300"/>
      <c r="AT987" s="300"/>
      <c r="AU987" s="300"/>
      <c r="AV987" s="300"/>
      <c r="AW987" s="300"/>
      <c r="AX987" s="300"/>
      <c r="AY987" s="300"/>
      <c r="AZ987" s="300"/>
      <c r="BA987" s="300"/>
      <c r="BB987" s="300"/>
      <c r="BC987" s="300"/>
      <c r="BD987" s="300"/>
      <c r="BE987" s="300"/>
      <c r="BF987" s="300"/>
      <c r="BG987" s="300"/>
      <c r="BH987" s="300"/>
      <c r="BI987" s="300"/>
      <c r="BJ987" s="300"/>
      <c r="BK987" s="300"/>
      <c r="BL987" s="300"/>
      <c r="BM987" s="300"/>
      <c r="BN987" s="300"/>
      <c r="BO987" s="300"/>
      <c r="BP987" s="300"/>
      <c r="BQ987" s="300"/>
      <c r="BR987" s="300"/>
      <c r="BS987" s="300"/>
      <c r="BT987" s="300"/>
      <c r="BU987" s="300"/>
      <c r="BV987" s="300"/>
      <c r="BW987" s="300"/>
      <c r="BX987" s="300"/>
      <c r="BY987" s="300"/>
      <c r="BZ987" s="300"/>
      <c r="CA987" s="300"/>
      <c r="CB987" s="300"/>
      <c r="CC987" s="300"/>
      <c r="CD987" s="300"/>
      <c r="CE987" s="300"/>
      <c r="CF987" s="300"/>
      <c r="CG987" s="300"/>
      <c r="CH987" s="300"/>
      <c r="CI987" s="300"/>
      <c r="CJ987" s="300"/>
      <c r="CK987" s="300"/>
      <c r="CL987" s="300"/>
      <c r="CM987" s="300"/>
      <c r="CN987" s="300"/>
      <c r="CO987" s="300"/>
      <c r="CP987" s="300"/>
      <c r="CQ987" s="300"/>
      <c r="CR987" s="300"/>
      <c r="CS987" s="300"/>
      <c r="CT987" s="300"/>
      <c r="CU987" s="300"/>
      <c r="CV987" s="300"/>
      <c r="CW987" s="300"/>
      <c r="CX987" s="300"/>
      <c r="CY987" s="300"/>
      <c r="CZ987" s="300"/>
      <c r="DA987" s="300"/>
      <c r="DB987" s="300"/>
      <c r="DC987" s="300"/>
      <c r="DD987" s="300"/>
      <c r="DE987" s="300"/>
      <c r="DF987" s="300"/>
      <c r="DG987" s="300"/>
      <c r="DH987" s="300"/>
      <c r="DI987" s="300"/>
      <c r="DJ987" s="300"/>
      <c r="DK987" s="300"/>
      <c r="DL987" s="300"/>
      <c r="DM987" s="300"/>
      <c r="DN987" s="300"/>
      <c r="DO987" s="18"/>
      <c r="DP987" s="50" t="s">
        <v>172</v>
      </c>
    </row>
    <row r="988" spans="3:120" s="29" customFormat="1" ht="15" customHeight="1">
      <c r="C988" s="34" t="s">
        <v>311</v>
      </c>
      <c r="D988" s="118">
        <f>D986-D987</f>
        <v>445000</v>
      </c>
      <c r="E988" s="118"/>
      <c r="F988" s="118">
        <f>F986-F987</f>
        <v>445000</v>
      </c>
      <c r="G988" s="118">
        <f>G986-G987</f>
        <v>0</v>
      </c>
      <c r="H988" s="300"/>
      <c r="I988" s="300"/>
      <c r="J988" s="300"/>
      <c r="K988" s="300"/>
      <c r="L988" s="300"/>
      <c r="M988" s="300"/>
      <c r="N988" s="300"/>
      <c r="O988" s="300"/>
      <c r="P988" s="300"/>
      <c r="Q988" s="300"/>
      <c r="R988" s="300"/>
      <c r="S988" s="300"/>
      <c r="T988" s="300"/>
      <c r="U988" s="300"/>
      <c r="V988" s="300"/>
      <c r="W988" s="300"/>
      <c r="X988" s="300"/>
      <c r="Y988" s="300"/>
      <c r="Z988" s="300"/>
      <c r="AA988" s="300"/>
      <c r="AB988" s="300"/>
      <c r="AC988" s="300"/>
      <c r="AD988" s="300"/>
      <c r="AE988" s="300"/>
      <c r="AF988" s="300"/>
      <c r="AG988" s="300"/>
      <c r="AH988" s="300"/>
      <c r="AI988" s="300"/>
      <c r="AJ988" s="300"/>
      <c r="AK988" s="300"/>
      <c r="AL988" s="300"/>
      <c r="AM988" s="300"/>
      <c r="AN988" s="300"/>
      <c r="AO988" s="300"/>
      <c r="AP988" s="300"/>
      <c r="AQ988" s="300"/>
      <c r="AR988" s="300"/>
      <c r="AS988" s="300"/>
      <c r="AT988" s="300"/>
      <c r="AU988" s="300"/>
      <c r="AV988" s="300"/>
      <c r="AW988" s="300"/>
      <c r="AX988" s="300"/>
      <c r="AY988" s="300"/>
      <c r="AZ988" s="300"/>
      <c r="BA988" s="300"/>
      <c r="BB988" s="300"/>
      <c r="BC988" s="300"/>
      <c r="BD988" s="300"/>
      <c r="BE988" s="300"/>
      <c r="BF988" s="300"/>
      <c r="BG988" s="300"/>
      <c r="BH988" s="300"/>
      <c r="BI988" s="300"/>
      <c r="BJ988" s="300"/>
      <c r="BK988" s="300"/>
      <c r="BL988" s="300"/>
      <c r="BM988" s="300"/>
      <c r="BN988" s="300"/>
      <c r="BO988" s="300"/>
      <c r="BP988" s="300"/>
      <c r="BQ988" s="300"/>
      <c r="BR988" s="300"/>
      <c r="BS988" s="300"/>
      <c r="BT988" s="300"/>
      <c r="BU988" s="300"/>
      <c r="BV988" s="300"/>
      <c r="BW988" s="300"/>
      <c r="BX988" s="300"/>
      <c r="BY988" s="300"/>
      <c r="BZ988" s="300"/>
      <c r="CA988" s="300"/>
      <c r="CB988" s="300"/>
      <c r="CC988" s="300"/>
      <c r="CD988" s="300"/>
      <c r="CE988" s="300"/>
      <c r="CF988" s="300"/>
      <c r="CG988" s="300"/>
      <c r="CH988" s="300"/>
      <c r="CI988" s="300"/>
      <c r="CJ988" s="300"/>
      <c r="CK988" s="300"/>
      <c r="CL988" s="300"/>
      <c r="CM988" s="300"/>
      <c r="CN988" s="300"/>
      <c r="CO988" s="300"/>
      <c r="CP988" s="300"/>
      <c r="CQ988" s="300"/>
      <c r="CR988" s="300"/>
      <c r="CS988" s="300"/>
      <c r="CT988" s="300"/>
      <c r="CU988" s="300"/>
      <c r="CV988" s="300"/>
      <c r="CW988" s="300"/>
      <c r="CX988" s="300"/>
      <c r="CY988" s="300"/>
      <c r="CZ988" s="300"/>
      <c r="DA988" s="300"/>
      <c r="DB988" s="300"/>
      <c r="DC988" s="300"/>
      <c r="DD988" s="300"/>
      <c r="DE988" s="300"/>
      <c r="DF988" s="300"/>
      <c r="DG988" s="300"/>
      <c r="DH988" s="300"/>
      <c r="DI988" s="300"/>
      <c r="DJ988" s="300"/>
      <c r="DK988" s="300"/>
      <c r="DL988" s="300"/>
      <c r="DM988" s="300"/>
      <c r="DN988" s="300"/>
      <c r="DO988" s="18"/>
      <c r="DP988" s="50" t="s">
        <v>172</v>
      </c>
    </row>
    <row r="989" spans="3:120" s="29" customFormat="1" ht="15" customHeight="1">
      <c r="C989" s="34"/>
      <c r="D989" s="118"/>
      <c r="E989" s="80"/>
      <c r="F989" s="290"/>
      <c r="G989" s="290"/>
      <c r="H989" s="300"/>
      <c r="I989" s="300"/>
      <c r="J989" s="300"/>
      <c r="K989" s="300"/>
      <c r="L989" s="300"/>
      <c r="M989" s="300"/>
      <c r="N989" s="300"/>
      <c r="O989" s="300"/>
      <c r="P989" s="300"/>
      <c r="Q989" s="300"/>
      <c r="R989" s="300"/>
      <c r="S989" s="300"/>
      <c r="T989" s="300"/>
      <c r="U989" s="300"/>
      <c r="V989" s="300"/>
      <c r="W989" s="300"/>
      <c r="X989" s="300"/>
      <c r="Y989" s="300"/>
      <c r="Z989" s="300"/>
      <c r="AA989" s="300"/>
      <c r="AB989" s="300"/>
      <c r="AC989" s="300"/>
      <c r="AD989" s="300"/>
      <c r="AE989" s="300"/>
      <c r="AF989" s="300"/>
      <c r="AG989" s="300"/>
      <c r="AH989" s="300"/>
      <c r="AI989" s="300"/>
      <c r="AJ989" s="300"/>
      <c r="AK989" s="300"/>
      <c r="AL989" s="300"/>
      <c r="AM989" s="300"/>
      <c r="AN989" s="300"/>
      <c r="AO989" s="300"/>
      <c r="AP989" s="300"/>
      <c r="AQ989" s="300"/>
      <c r="AR989" s="300"/>
      <c r="AS989" s="300"/>
      <c r="AT989" s="300"/>
      <c r="AU989" s="300"/>
      <c r="AV989" s="300"/>
      <c r="AW989" s="300"/>
      <c r="AX989" s="300"/>
      <c r="AY989" s="300"/>
      <c r="AZ989" s="300"/>
      <c r="BA989" s="300"/>
      <c r="BB989" s="300"/>
      <c r="BC989" s="300"/>
      <c r="BD989" s="300"/>
      <c r="BE989" s="300"/>
      <c r="BF989" s="300"/>
      <c r="BG989" s="300"/>
      <c r="BH989" s="300"/>
      <c r="BI989" s="300"/>
      <c r="BJ989" s="300"/>
      <c r="BK989" s="300"/>
      <c r="BL989" s="300"/>
      <c r="BM989" s="300"/>
      <c r="BN989" s="300"/>
      <c r="BO989" s="300"/>
      <c r="BP989" s="300"/>
      <c r="BQ989" s="300"/>
      <c r="BR989" s="300"/>
      <c r="BS989" s="300"/>
      <c r="BT989" s="300"/>
      <c r="BU989" s="300"/>
      <c r="BV989" s="300"/>
      <c r="BW989" s="300"/>
      <c r="BX989" s="300"/>
      <c r="BY989" s="300"/>
      <c r="BZ989" s="300"/>
      <c r="CA989" s="300"/>
      <c r="CB989" s="300"/>
      <c r="CC989" s="300"/>
      <c r="CD989" s="300"/>
      <c r="CE989" s="300"/>
      <c r="CF989" s="300"/>
      <c r="CG989" s="300"/>
      <c r="CH989" s="300"/>
      <c r="CI989" s="300"/>
      <c r="CJ989" s="300"/>
      <c r="CK989" s="300"/>
      <c r="CL989" s="300"/>
      <c r="CM989" s="300"/>
      <c r="CN989" s="300"/>
      <c r="CO989" s="300"/>
      <c r="CP989" s="300"/>
      <c r="CQ989" s="300"/>
      <c r="CR989" s="300"/>
      <c r="CS989" s="300"/>
      <c r="CT989" s="300"/>
      <c r="CU989" s="300"/>
      <c r="CV989" s="300"/>
      <c r="CW989" s="300"/>
      <c r="CX989" s="300"/>
      <c r="CY989" s="300"/>
      <c r="CZ989" s="300"/>
      <c r="DA989" s="300"/>
      <c r="DB989" s="300"/>
      <c r="DC989" s="300"/>
      <c r="DD989" s="300"/>
      <c r="DE989" s="300"/>
      <c r="DF989" s="300"/>
      <c r="DG989" s="300"/>
      <c r="DH989" s="300"/>
      <c r="DI989" s="300"/>
      <c r="DJ989" s="300"/>
      <c r="DK989" s="300"/>
      <c r="DL989" s="300"/>
      <c r="DM989" s="300"/>
      <c r="DN989" s="300"/>
      <c r="DO989" s="18"/>
      <c r="DP989" s="50" t="s">
        <v>172</v>
      </c>
    </row>
    <row r="990" spans="3:120" s="29" customFormat="1" ht="15" customHeight="1">
      <c r="C990" s="34" t="str">
        <f>C985&amp;" Start Period"</f>
        <v>Architect &amp; Design Fees Start Period</v>
      </c>
      <c r="D990" s="233">
        <f>MIN(F990:G990)</f>
        <v>1</v>
      </c>
      <c r="F990" s="282">
        <v>1</v>
      </c>
      <c r="G990" s="282"/>
      <c r="H990" s="300"/>
      <c r="I990" s="300"/>
      <c r="J990" s="300"/>
      <c r="K990" s="300"/>
      <c r="L990" s="300"/>
      <c r="M990" s="300"/>
      <c r="N990" s="300"/>
      <c r="O990" s="300"/>
      <c r="P990" s="300"/>
      <c r="Q990" s="300"/>
      <c r="R990" s="300"/>
      <c r="S990" s="300"/>
      <c r="T990" s="300"/>
      <c r="U990" s="300"/>
      <c r="V990" s="300"/>
      <c r="W990" s="300"/>
      <c r="X990" s="300"/>
      <c r="Y990" s="300"/>
      <c r="Z990" s="300"/>
      <c r="AA990" s="300"/>
      <c r="AB990" s="300"/>
      <c r="AC990" s="300"/>
      <c r="AD990" s="300"/>
      <c r="AE990" s="300"/>
      <c r="AF990" s="300"/>
      <c r="AG990" s="300"/>
      <c r="AH990" s="300"/>
      <c r="AI990" s="300"/>
      <c r="AJ990" s="300"/>
      <c r="AK990" s="300"/>
      <c r="AL990" s="300"/>
      <c r="AM990" s="300"/>
      <c r="AN990" s="300"/>
      <c r="AO990" s="300"/>
      <c r="AP990" s="300"/>
      <c r="AQ990" s="300"/>
      <c r="AR990" s="300"/>
      <c r="AS990" s="300"/>
      <c r="AT990" s="300"/>
      <c r="AU990" s="300"/>
      <c r="AV990" s="300"/>
      <c r="AW990" s="300"/>
      <c r="AX990" s="300"/>
      <c r="AY990" s="300"/>
      <c r="AZ990" s="300"/>
      <c r="BA990" s="300"/>
      <c r="BB990" s="300"/>
      <c r="BC990" s="300"/>
      <c r="BD990" s="300"/>
      <c r="BE990" s="300"/>
      <c r="BF990" s="300"/>
      <c r="BG990" s="300"/>
      <c r="BH990" s="300"/>
      <c r="BI990" s="300"/>
      <c r="BJ990" s="300"/>
      <c r="BK990" s="300"/>
      <c r="BL990" s="300"/>
      <c r="BM990" s="300"/>
      <c r="BN990" s="300"/>
      <c r="BO990" s="300"/>
      <c r="BP990" s="300"/>
      <c r="BQ990" s="300"/>
      <c r="BR990" s="300"/>
      <c r="BS990" s="300"/>
      <c r="BT990" s="300"/>
      <c r="BU990" s="300"/>
      <c r="BV990" s="300"/>
      <c r="BW990" s="300"/>
      <c r="BX990" s="300"/>
      <c r="BY990" s="300"/>
      <c r="BZ990" s="300"/>
      <c r="CA990" s="300"/>
      <c r="CB990" s="300"/>
      <c r="CC990" s="300"/>
      <c r="CD990" s="300"/>
      <c r="CE990" s="300"/>
      <c r="CF990" s="300"/>
      <c r="CG990" s="300"/>
      <c r="CH990" s="300"/>
      <c r="CI990" s="300"/>
      <c r="CJ990" s="300"/>
      <c r="CK990" s="300"/>
      <c r="CL990" s="300"/>
      <c r="CM990" s="300"/>
      <c r="CN990" s="300"/>
      <c r="CO990" s="300"/>
      <c r="CP990" s="300"/>
      <c r="CQ990" s="300"/>
      <c r="CR990" s="300"/>
      <c r="CS990" s="300"/>
      <c r="CT990" s="300"/>
      <c r="CU990" s="300"/>
      <c r="CV990" s="300"/>
      <c r="CW990" s="300"/>
      <c r="CX990" s="300"/>
      <c r="CY990" s="300"/>
      <c r="CZ990" s="300"/>
      <c r="DA990" s="300"/>
      <c r="DB990" s="300"/>
      <c r="DC990" s="300"/>
      <c r="DD990" s="300"/>
      <c r="DE990" s="300"/>
      <c r="DF990" s="300"/>
      <c r="DG990" s="300"/>
      <c r="DH990" s="300"/>
      <c r="DI990" s="300"/>
      <c r="DJ990" s="300"/>
      <c r="DK990" s="300"/>
      <c r="DL990" s="300"/>
      <c r="DM990" s="300"/>
      <c r="DN990" s="300"/>
      <c r="DO990" s="18"/>
      <c r="DP990" s="50" t="s">
        <v>172</v>
      </c>
    </row>
    <row r="991" spans="3:120" s="29" customFormat="1" ht="15" customHeight="1">
      <c r="C991" s="207" t="s">
        <v>13</v>
      </c>
      <c r="D991" s="206">
        <f>IF(D990="","",INDEX($F$16:$DP$17,1,MATCH(D990,$F$17:$DP$17,1)))</f>
        <v>42124</v>
      </c>
      <c r="F991" s="206">
        <f>IF(F990="","",INDEX($F$16:$DP$17,1,MATCH(F990,$F$17:$DP$17,1)))</f>
        <v>42124</v>
      </c>
      <c r="G991" s="206" t="str">
        <f>IF(G990="","",INDEX($F$16:$DP$17,1,MATCH(G990,$F$17:$DP$17,1)))</f>
        <v/>
      </c>
      <c r="H991" s="300"/>
      <c r="I991" s="300"/>
      <c r="J991" s="300"/>
      <c r="K991" s="300"/>
      <c r="L991" s="300"/>
      <c r="M991" s="300"/>
      <c r="N991" s="300"/>
      <c r="O991" s="300"/>
      <c r="P991" s="300"/>
      <c r="Q991" s="300"/>
      <c r="R991" s="300"/>
      <c r="S991" s="300"/>
      <c r="T991" s="300"/>
      <c r="U991" s="300"/>
      <c r="V991" s="300"/>
      <c r="W991" s="300"/>
      <c r="X991" s="300"/>
      <c r="Y991" s="300"/>
      <c r="Z991" s="300"/>
      <c r="AA991" s="300"/>
      <c r="AB991" s="300"/>
      <c r="AC991" s="300"/>
      <c r="AD991" s="300"/>
      <c r="AE991" s="300"/>
      <c r="AF991" s="300"/>
      <c r="AG991" s="300"/>
      <c r="AH991" s="300"/>
      <c r="AI991" s="300"/>
      <c r="AJ991" s="300"/>
      <c r="AK991" s="300"/>
      <c r="AL991" s="300"/>
      <c r="AM991" s="300"/>
      <c r="AN991" s="300"/>
      <c r="AO991" s="300"/>
      <c r="AP991" s="300"/>
      <c r="AQ991" s="300"/>
      <c r="AR991" s="300"/>
      <c r="AS991" s="300"/>
      <c r="AT991" s="300"/>
      <c r="AU991" s="300"/>
      <c r="AV991" s="300"/>
      <c r="AW991" s="300"/>
      <c r="AX991" s="300"/>
      <c r="AY991" s="300"/>
      <c r="AZ991" s="300"/>
      <c r="BA991" s="300"/>
      <c r="BB991" s="300"/>
      <c r="BC991" s="300"/>
      <c r="BD991" s="300"/>
      <c r="BE991" s="300"/>
      <c r="BF991" s="300"/>
      <c r="BG991" s="300"/>
      <c r="BH991" s="300"/>
      <c r="BI991" s="300"/>
      <c r="BJ991" s="300"/>
      <c r="BK991" s="300"/>
      <c r="BL991" s="300"/>
      <c r="BM991" s="300"/>
      <c r="BN991" s="300"/>
      <c r="BO991" s="300"/>
      <c r="BP991" s="300"/>
      <c r="BQ991" s="300"/>
      <c r="BR991" s="300"/>
      <c r="BS991" s="300"/>
      <c r="BT991" s="300"/>
      <c r="BU991" s="300"/>
      <c r="BV991" s="300"/>
      <c r="BW991" s="300"/>
      <c r="BX991" s="300"/>
      <c r="BY991" s="300"/>
      <c r="BZ991" s="300"/>
      <c r="CA991" s="300"/>
      <c r="CB991" s="300"/>
      <c r="CC991" s="300"/>
      <c r="CD991" s="300"/>
      <c r="CE991" s="300"/>
      <c r="CF991" s="300"/>
      <c r="CG991" s="300"/>
      <c r="CH991" s="300"/>
      <c r="CI991" s="300"/>
      <c r="CJ991" s="300"/>
      <c r="CK991" s="300"/>
      <c r="CL991" s="300"/>
      <c r="CM991" s="300"/>
      <c r="CN991" s="300"/>
      <c r="CO991" s="300"/>
      <c r="CP991" s="300"/>
      <c r="CQ991" s="300"/>
      <c r="CR991" s="300"/>
      <c r="CS991" s="300"/>
      <c r="CT991" s="300"/>
      <c r="CU991" s="300"/>
      <c r="CV991" s="300"/>
      <c r="CW991" s="300"/>
      <c r="CX991" s="300"/>
      <c r="CY991" s="300"/>
      <c r="CZ991" s="300"/>
      <c r="DA991" s="300"/>
      <c r="DB991" s="300"/>
      <c r="DC991" s="300"/>
      <c r="DD991" s="300"/>
      <c r="DE991" s="300"/>
      <c r="DF991" s="300"/>
      <c r="DG991" s="300"/>
      <c r="DH991" s="300"/>
      <c r="DI991" s="300"/>
      <c r="DJ991" s="300"/>
      <c r="DK991" s="300"/>
      <c r="DL991" s="300"/>
      <c r="DM991" s="300"/>
      <c r="DN991" s="300"/>
      <c r="DO991" s="18"/>
      <c r="DP991" s="50" t="s">
        <v>172</v>
      </c>
    </row>
    <row r="992" spans="3:120" s="29" customFormat="1" ht="15" customHeight="1">
      <c r="C992" s="34" t="str">
        <f>C985&amp;" End Period"</f>
        <v>Architect &amp; Design Fees End Period</v>
      </c>
      <c r="D992" s="233">
        <f>MAX(F992:G992)</f>
        <v>9</v>
      </c>
      <c r="F992" s="282">
        <v>9</v>
      </c>
      <c r="G992" s="282"/>
      <c r="H992" s="300"/>
      <c r="I992" s="300"/>
      <c r="J992" s="300"/>
      <c r="K992" s="300"/>
      <c r="L992" s="300"/>
      <c r="M992" s="300"/>
      <c r="N992" s="300"/>
      <c r="O992" s="300"/>
      <c r="P992" s="300"/>
      <c r="Q992" s="300"/>
      <c r="R992" s="300"/>
      <c r="S992" s="300"/>
      <c r="T992" s="300"/>
      <c r="U992" s="300"/>
      <c r="V992" s="300"/>
      <c r="W992" s="300"/>
      <c r="X992" s="300"/>
      <c r="Y992" s="300"/>
      <c r="Z992" s="300"/>
      <c r="AA992" s="300"/>
      <c r="AB992" s="300"/>
      <c r="AC992" s="300"/>
      <c r="AD992" s="300"/>
      <c r="AE992" s="300"/>
      <c r="AF992" s="300"/>
      <c r="AG992" s="300"/>
      <c r="AH992" s="300"/>
      <c r="AI992" s="300"/>
      <c r="AJ992" s="300"/>
      <c r="AK992" s="300"/>
      <c r="AL992" s="300"/>
      <c r="AM992" s="300"/>
      <c r="AN992" s="300"/>
      <c r="AO992" s="300"/>
      <c r="AP992" s="300"/>
      <c r="AQ992" s="300"/>
      <c r="AR992" s="300"/>
      <c r="AS992" s="300"/>
      <c r="AT992" s="300"/>
      <c r="AU992" s="300"/>
      <c r="AV992" s="300"/>
      <c r="AW992" s="300"/>
      <c r="AX992" s="300"/>
      <c r="AY992" s="300"/>
      <c r="AZ992" s="300"/>
      <c r="BA992" s="300"/>
      <c r="BB992" s="300"/>
      <c r="BC992" s="300"/>
      <c r="BD992" s="300"/>
      <c r="BE992" s="300"/>
      <c r="BF992" s="300"/>
      <c r="BG992" s="300"/>
      <c r="BH992" s="300"/>
      <c r="BI992" s="300"/>
      <c r="BJ992" s="300"/>
      <c r="BK992" s="300"/>
      <c r="BL992" s="300"/>
      <c r="BM992" s="300"/>
      <c r="BN992" s="300"/>
      <c r="BO992" s="300"/>
      <c r="BP992" s="300"/>
      <c r="BQ992" s="300"/>
      <c r="BR992" s="300"/>
      <c r="BS992" s="300"/>
      <c r="BT992" s="300"/>
      <c r="BU992" s="300"/>
      <c r="BV992" s="300"/>
      <c r="BW992" s="300"/>
      <c r="BX992" s="300"/>
      <c r="BY992" s="300"/>
      <c r="BZ992" s="300"/>
      <c r="CA992" s="300"/>
      <c r="CB992" s="300"/>
      <c r="CC992" s="300"/>
      <c r="CD992" s="300"/>
      <c r="CE992" s="300"/>
      <c r="CF992" s="300"/>
      <c r="CG992" s="300"/>
      <c r="CH992" s="300"/>
      <c r="CI992" s="300"/>
      <c r="CJ992" s="300"/>
      <c r="CK992" s="300"/>
      <c r="CL992" s="300"/>
      <c r="CM992" s="300"/>
      <c r="CN992" s="300"/>
      <c r="CO992" s="300"/>
      <c r="CP992" s="300"/>
      <c r="CQ992" s="300"/>
      <c r="CR992" s="300"/>
      <c r="CS992" s="300"/>
      <c r="CT992" s="300"/>
      <c r="CU992" s="300"/>
      <c r="CV992" s="300"/>
      <c r="CW992" s="300"/>
      <c r="CX992" s="300"/>
      <c r="CY992" s="300"/>
      <c r="CZ992" s="300"/>
      <c r="DA992" s="300"/>
      <c r="DB992" s="300"/>
      <c r="DC992" s="300"/>
      <c r="DD992" s="300"/>
      <c r="DE992" s="300"/>
      <c r="DF992" s="300"/>
      <c r="DG992" s="300"/>
      <c r="DH992" s="300"/>
      <c r="DI992" s="300"/>
      <c r="DJ992" s="300"/>
      <c r="DK992" s="300"/>
      <c r="DL992" s="300"/>
      <c r="DM992" s="300"/>
      <c r="DN992" s="300"/>
      <c r="DO992" s="18"/>
      <c r="DP992" s="50" t="s">
        <v>172</v>
      </c>
    </row>
    <row r="993" spans="3:120" s="29" customFormat="1" ht="15" customHeight="1">
      <c r="C993" s="207" t="s">
        <v>13</v>
      </c>
      <c r="D993" s="206">
        <f>IF(D992="","",INDEX($F$16:$DP$17,1,MATCH(D992,$F$17:$DP$17,1)))</f>
        <v>42369</v>
      </c>
      <c r="F993" s="206">
        <f>IF(F992="","",INDEX($F$16:$DP$17,1,MATCH(F992,$F$17:$DP$17,1)))</f>
        <v>42369</v>
      </c>
      <c r="G993" s="206" t="str">
        <f>IF(G992="","",INDEX($F$16:$DP$17,1,MATCH(G992,$F$17:$DP$17,1)))</f>
        <v/>
      </c>
      <c r="H993" s="300"/>
      <c r="I993" s="300"/>
      <c r="J993" s="300"/>
      <c r="K993" s="300"/>
      <c r="L993" s="300"/>
      <c r="M993" s="300"/>
      <c r="N993" s="300"/>
      <c r="O993" s="300"/>
      <c r="P993" s="300"/>
      <c r="Q993" s="300"/>
      <c r="R993" s="300"/>
      <c r="S993" s="300"/>
      <c r="T993" s="300"/>
      <c r="U993" s="300"/>
      <c r="V993" s="300"/>
      <c r="W993" s="300"/>
      <c r="X993" s="300"/>
      <c r="Y993" s="300"/>
      <c r="Z993" s="300"/>
      <c r="AA993" s="300"/>
      <c r="AB993" s="300"/>
      <c r="AC993" s="300"/>
      <c r="AD993" s="300"/>
      <c r="AE993" s="300"/>
      <c r="AF993" s="300"/>
      <c r="AG993" s="300"/>
      <c r="AH993" s="300"/>
      <c r="AI993" s="300"/>
      <c r="AJ993" s="300"/>
      <c r="AK993" s="300"/>
      <c r="AL993" s="300"/>
      <c r="AM993" s="300"/>
      <c r="AN993" s="300"/>
      <c r="AO993" s="300"/>
      <c r="AP993" s="300"/>
      <c r="AQ993" s="300"/>
      <c r="AR993" s="300"/>
      <c r="AS993" s="300"/>
      <c r="AT993" s="300"/>
      <c r="AU993" s="300"/>
      <c r="AV993" s="300"/>
      <c r="AW993" s="300"/>
      <c r="AX993" s="300"/>
      <c r="AY993" s="300"/>
      <c r="AZ993" s="300"/>
      <c r="BA993" s="300"/>
      <c r="BB993" s="300"/>
      <c r="BC993" s="300"/>
      <c r="BD993" s="300"/>
      <c r="BE993" s="300"/>
      <c r="BF993" s="300"/>
      <c r="BG993" s="300"/>
      <c r="BH993" s="300"/>
      <c r="BI993" s="300"/>
      <c r="BJ993" s="300"/>
      <c r="BK993" s="300"/>
      <c r="BL993" s="300"/>
      <c r="BM993" s="300"/>
      <c r="BN993" s="300"/>
      <c r="BO993" s="300"/>
      <c r="BP993" s="300"/>
      <c r="BQ993" s="300"/>
      <c r="BR993" s="300"/>
      <c r="BS993" s="300"/>
      <c r="BT993" s="300"/>
      <c r="BU993" s="300"/>
      <c r="BV993" s="300"/>
      <c r="BW993" s="300"/>
      <c r="BX993" s="300"/>
      <c r="BY993" s="300"/>
      <c r="BZ993" s="300"/>
      <c r="CA993" s="300"/>
      <c r="CB993" s="300"/>
      <c r="CC993" s="300"/>
      <c r="CD993" s="300"/>
      <c r="CE993" s="300"/>
      <c r="CF993" s="300"/>
      <c r="CG993" s="300"/>
      <c r="CH993" s="300"/>
      <c r="CI993" s="300"/>
      <c r="CJ993" s="300"/>
      <c r="CK993" s="300"/>
      <c r="CL993" s="300"/>
      <c r="CM993" s="300"/>
      <c r="CN993" s="300"/>
      <c r="CO993" s="300"/>
      <c r="CP993" s="300"/>
      <c r="CQ993" s="300"/>
      <c r="CR993" s="300"/>
      <c r="CS993" s="300"/>
      <c r="CT993" s="300"/>
      <c r="CU993" s="300"/>
      <c r="CV993" s="300"/>
      <c r="CW993" s="300"/>
      <c r="CX993" s="300"/>
      <c r="CY993" s="300"/>
      <c r="CZ993" s="300"/>
      <c r="DA993" s="300"/>
      <c r="DB993" s="300"/>
      <c r="DC993" s="300"/>
      <c r="DD993" s="300"/>
      <c r="DE993" s="300"/>
      <c r="DF993" s="300"/>
      <c r="DG993" s="300"/>
      <c r="DH993" s="300"/>
      <c r="DI993" s="300"/>
      <c r="DJ993" s="300"/>
      <c r="DK993" s="300"/>
      <c r="DL993" s="300"/>
      <c r="DM993" s="300"/>
      <c r="DN993" s="300"/>
      <c r="DO993" s="18"/>
      <c r="DP993" s="50" t="s">
        <v>172</v>
      </c>
    </row>
    <row r="994" spans="3:120" s="29" customFormat="1" ht="15" customHeight="1">
      <c r="C994" s="18"/>
      <c r="D994" s="242"/>
      <c r="E994" s="243"/>
      <c r="F994" s="242"/>
      <c r="G994" s="18"/>
      <c r="H994" s="300"/>
      <c r="I994" s="300"/>
      <c r="J994" s="300"/>
      <c r="K994" s="300"/>
      <c r="L994" s="300"/>
      <c r="M994" s="300"/>
      <c r="N994" s="300"/>
      <c r="O994" s="300"/>
      <c r="P994" s="300"/>
      <c r="Q994" s="300"/>
      <c r="R994" s="300"/>
      <c r="S994" s="300"/>
      <c r="T994" s="300"/>
      <c r="U994" s="300"/>
      <c r="V994" s="300"/>
      <c r="W994" s="300"/>
      <c r="X994" s="300"/>
      <c r="Y994" s="300"/>
      <c r="Z994" s="300"/>
      <c r="AA994" s="300"/>
      <c r="AB994" s="300"/>
      <c r="AC994" s="300"/>
      <c r="AD994" s="300"/>
      <c r="AE994" s="300"/>
      <c r="AF994" s="300"/>
      <c r="AG994" s="300"/>
      <c r="AH994" s="300"/>
      <c r="AI994" s="300"/>
      <c r="AJ994" s="300"/>
      <c r="AK994" s="300"/>
      <c r="AL994" s="300"/>
      <c r="AM994" s="300"/>
      <c r="AN994" s="300"/>
      <c r="AO994" s="300"/>
      <c r="AP994" s="300"/>
      <c r="AQ994" s="300"/>
      <c r="AR994" s="300"/>
      <c r="AS994" s="300"/>
      <c r="AT994" s="300"/>
      <c r="AU994" s="300"/>
      <c r="AV994" s="300"/>
      <c r="AW994" s="300"/>
      <c r="AX994" s="300"/>
      <c r="AY994" s="300"/>
      <c r="AZ994" s="300"/>
      <c r="BA994" s="300"/>
      <c r="BB994" s="300"/>
      <c r="BC994" s="300"/>
      <c r="BD994" s="300"/>
      <c r="BE994" s="300"/>
      <c r="BF994" s="300"/>
      <c r="BG994" s="300"/>
      <c r="BH994" s="300"/>
      <c r="BI994" s="300"/>
      <c r="BJ994" s="300"/>
      <c r="BK994" s="300"/>
      <c r="BL994" s="300"/>
      <c r="BM994" s="300"/>
      <c r="BN994" s="300"/>
      <c r="BO994" s="300"/>
      <c r="BP994" s="300"/>
      <c r="BQ994" s="300"/>
      <c r="BR994" s="300"/>
      <c r="BS994" s="300"/>
      <c r="BT994" s="300"/>
      <c r="BU994" s="300"/>
      <c r="BV994" s="300"/>
      <c r="BW994" s="300"/>
      <c r="BX994" s="300"/>
      <c r="BY994" s="300"/>
      <c r="BZ994" s="300"/>
      <c r="CA994" s="300"/>
      <c r="CB994" s="300"/>
      <c r="CC994" s="300"/>
      <c r="CD994" s="300"/>
      <c r="CE994" s="300"/>
      <c r="CF994" s="300"/>
      <c r="CG994" s="300"/>
      <c r="CH994" s="300"/>
      <c r="CI994" s="300"/>
      <c r="CJ994" s="300"/>
      <c r="CK994" s="300"/>
      <c r="CL994" s="300"/>
      <c r="CM994" s="300"/>
      <c r="CN994" s="300"/>
      <c r="CO994" s="300"/>
      <c r="CP994" s="300"/>
      <c r="CQ994" s="300"/>
      <c r="CR994" s="300"/>
      <c r="CS994" s="300"/>
      <c r="CT994" s="300"/>
      <c r="CU994" s="300"/>
      <c r="CV994" s="300"/>
      <c r="CW994" s="300"/>
      <c r="CX994" s="300"/>
      <c r="CY994" s="300"/>
      <c r="CZ994" s="300"/>
      <c r="DA994" s="300"/>
      <c r="DB994" s="300"/>
      <c r="DC994" s="300"/>
      <c r="DD994" s="300"/>
      <c r="DE994" s="300"/>
      <c r="DF994" s="300"/>
      <c r="DG994" s="300"/>
      <c r="DH994" s="300"/>
      <c r="DI994" s="300"/>
      <c r="DJ994" s="300"/>
      <c r="DK994" s="300"/>
      <c r="DL994" s="300"/>
      <c r="DM994" s="300"/>
      <c r="DN994" s="300"/>
      <c r="DO994" s="18"/>
      <c r="DP994" s="50" t="s">
        <v>172</v>
      </c>
    </row>
    <row r="995" spans="3:120" s="29" customFormat="1" ht="15" customHeight="1">
      <c r="C995" s="34" t="s">
        <v>300</v>
      </c>
      <c r="D995" s="281" t="s">
        <v>299</v>
      </c>
      <c r="E995" s="280">
        <f>IF(D995=F995,0,1)</f>
        <v>0</v>
      </c>
      <c r="F995" s="279" t="s">
        <v>299</v>
      </c>
      <c r="G995" s="279" t="s">
        <v>298</v>
      </c>
      <c r="H995" s="300"/>
      <c r="I995" s="300"/>
      <c r="J995" s="300"/>
      <c r="K995" s="300"/>
      <c r="L995" s="300"/>
      <c r="M995" s="300"/>
      <c r="N995" s="300"/>
      <c r="O995" s="300"/>
      <c r="P995" s="300"/>
      <c r="Q995" s="300"/>
      <c r="R995" s="300"/>
      <c r="S995" s="300"/>
      <c r="T995" s="300"/>
      <c r="U995" s="300"/>
      <c r="V995" s="300"/>
      <c r="W995" s="300"/>
      <c r="X995" s="300"/>
      <c r="Y995" s="300"/>
      <c r="Z995" s="300"/>
      <c r="AA995" s="300"/>
      <c r="AB995" s="300"/>
      <c r="AC995" s="300"/>
      <c r="AD995" s="300"/>
      <c r="AE995" s="300"/>
      <c r="AF995" s="300"/>
      <c r="AG995" s="300"/>
      <c r="AH995" s="300"/>
      <c r="AI995" s="300"/>
      <c r="AJ995" s="300"/>
      <c r="AK995" s="300"/>
      <c r="AL995" s="300"/>
      <c r="AM995" s="300"/>
      <c r="AN995" s="300"/>
      <c r="AO995" s="300"/>
      <c r="AP995" s="300"/>
      <c r="AQ995" s="300"/>
      <c r="AR995" s="300"/>
      <c r="AS995" s="300"/>
      <c r="AT995" s="300"/>
      <c r="AU995" s="300"/>
      <c r="AV995" s="300"/>
      <c r="AW995" s="300"/>
      <c r="AX995" s="300"/>
      <c r="AY995" s="300"/>
      <c r="AZ995" s="300"/>
      <c r="BA995" s="300"/>
      <c r="BB995" s="300"/>
      <c r="BC995" s="300"/>
      <c r="BD995" s="300"/>
      <c r="BE995" s="300"/>
      <c r="BF995" s="300"/>
      <c r="BG995" s="300"/>
      <c r="BH995" s="300"/>
      <c r="BI995" s="300"/>
      <c r="BJ995" s="300"/>
      <c r="BK995" s="300"/>
      <c r="BL995" s="300"/>
      <c r="BM995" s="300"/>
      <c r="BN995" s="300"/>
      <c r="BO995" s="300"/>
      <c r="BP995" s="300"/>
      <c r="BQ995" s="300"/>
      <c r="BR995" s="300"/>
      <c r="BS995" s="300"/>
      <c r="BT995" s="300"/>
      <c r="BU995" s="300"/>
      <c r="BV995" s="300"/>
      <c r="BW995" s="300"/>
      <c r="BX995" s="300"/>
      <c r="BY995" s="300"/>
      <c r="BZ995" s="300"/>
      <c r="CA995" s="300"/>
      <c r="CB995" s="300"/>
      <c r="CC995" s="300"/>
      <c r="CD995" s="300"/>
      <c r="CE995" s="300"/>
      <c r="CF995" s="300"/>
      <c r="CG995" s="300"/>
      <c r="CH995" s="300"/>
      <c r="CI995" s="300"/>
      <c r="CJ995" s="300"/>
      <c r="CK995" s="300"/>
      <c r="CL995" s="300"/>
      <c r="CM995" s="300"/>
      <c r="CN995" s="300"/>
      <c r="CO995" s="300"/>
      <c r="CP995" s="300"/>
      <c r="CQ995" s="300"/>
      <c r="CR995" s="300"/>
      <c r="CS995" s="300"/>
      <c r="CT995" s="300"/>
      <c r="CU995" s="300"/>
      <c r="CV995" s="300"/>
      <c r="CW995" s="300"/>
      <c r="CX995" s="300"/>
      <c r="CY995" s="300"/>
      <c r="CZ995" s="300"/>
      <c r="DA995" s="300"/>
      <c r="DB995" s="300"/>
      <c r="DC995" s="300"/>
      <c r="DD995" s="300"/>
      <c r="DE995" s="300"/>
      <c r="DF995" s="300"/>
      <c r="DG995" s="300"/>
      <c r="DH995" s="300"/>
      <c r="DI995" s="300"/>
      <c r="DJ995" s="300"/>
      <c r="DK995" s="300"/>
      <c r="DL995" s="300"/>
      <c r="DM995" s="300"/>
      <c r="DN995" s="300"/>
      <c r="DO995" s="18"/>
      <c r="DP995" s="50" t="s">
        <v>172</v>
      </c>
    </row>
    <row r="996" spans="3:120" s="29" customFormat="1" ht="15" customHeight="1">
      <c r="C996" s="34" t="s">
        <v>310</v>
      </c>
      <c r="D996" s="281" t="s">
        <v>309</v>
      </c>
      <c r="E996" s="280">
        <f>IF(D996=F996,0,1)</f>
        <v>1</v>
      </c>
      <c r="F996" s="279" t="s">
        <v>151</v>
      </c>
      <c r="G996" s="279" t="s">
        <v>309</v>
      </c>
      <c r="H996" s="300"/>
      <c r="I996" s="300"/>
      <c r="J996" s="300"/>
      <c r="K996" s="300"/>
      <c r="L996" s="300"/>
      <c r="M996" s="300"/>
      <c r="N996" s="300"/>
      <c r="O996" s="300"/>
      <c r="P996" s="300"/>
      <c r="Q996" s="300"/>
      <c r="R996" s="300"/>
      <c r="S996" s="300"/>
      <c r="T996" s="300"/>
      <c r="U996" s="300"/>
      <c r="V996" s="300"/>
      <c r="W996" s="300"/>
      <c r="X996" s="300"/>
      <c r="Y996" s="300"/>
      <c r="Z996" s="300"/>
      <c r="AA996" s="300"/>
      <c r="AB996" s="300"/>
      <c r="AC996" s="300"/>
      <c r="AD996" s="300"/>
      <c r="AE996" s="300"/>
      <c r="AF996" s="300"/>
      <c r="AG996" s="300"/>
      <c r="AH996" s="300"/>
      <c r="AI996" s="300"/>
      <c r="AJ996" s="300"/>
      <c r="AK996" s="300"/>
      <c r="AL996" s="300"/>
      <c r="AM996" s="300"/>
      <c r="AN996" s="300"/>
      <c r="AO996" s="300"/>
      <c r="AP996" s="300"/>
      <c r="AQ996" s="300"/>
      <c r="AR996" s="300"/>
      <c r="AS996" s="300"/>
      <c r="AT996" s="300"/>
      <c r="AU996" s="300"/>
      <c r="AV996" s="300"/>
      <c r="AW996" s="300"/>
      <c r="AX996" s="300"/>
      <c r="AY996" s="300"/>
      <c r="AZ996" s="300"/>
      <c r="BA996" s="300"/>
      <c r="BB996" s="300"/>
      <c r="BC996" s="300"/>
      <c r="BD996" s="300"/>
      <c r="BE996" s="300"/>
      <c r="BF996" s="300"/>
      <c r="BG996" s="300"/>
      <c r="BH996" s="300"/>
      <c r="BI996" s="300"/>
      <c r="BJ996" s="300"/>
      <c r="BK996" s="300"/>
      <c r="BL996" s="300"/>
      <c r="BM996" s="300"/>
      <c r="BN996" s="300"/>
      <c r="BO996" s="300"/>
      <c r="BP996" s="300"/>
      <c r="BQ996" s="300"/>
      <c r="BR996" s="300"/>
      <c r="BS996" s="300"/>
      <c r="BT996" s="300"/>
      <c r="BU996" s="300"/>
      <c r="BV996" s="300"/>
      <c r="BW996" s="300"/>
      <c r="BX996" s="300"/>
      <c r="BY996" s="300"/>
      <c r="BZ996" s="300"/>
      <c r="CA996" s="300"/>
      <c r="CB996" s="300"/>
      <c r="CC996" s="300"/>
      <c r="CD996" s="300"/>
      <c r="CE996" s="300"/>
      <c r="CF996" s="300"/>
      <c r="CG996" s="300"/>
      <c r="CH996" s="300"/>
      <c r="CI996" s="300"/>
      <c r="CJ996" s="300"/>
      <c r="CK996" s="300"/>
      <c r="CL996" s="300"/>
      <c r="CM996" s="300"/>
      <c r="CN996" s="300"/>
      <c r="CO996" s="300"/>
      <c r="CP996" s="300"/>
      <c r="CQ996" s="300"/>
      <c r="CR996" s="300"/>
      <c r="CS996" s="300"/>
      <c r="CT996" s="300"/>
      <c r="CU996" s="300"/>
      <c r="CV996" s="300"/>
      <c r="CW996" s="300"/>
      <c r="CX996" s="300"/>
      <c r="CY996" s="300"/>
      <c r="CZ996" s="300"/>
      <c r="DA996" s="300"/>
      <c r="DB996" s="300"/>
      <c r="DC996" s="300"/>
      <c r="DD996" s="300"/>
      <c r="DE996" s="300"/>
      <c r="DF996" s="300"/>
      <c r="DG996" s="300"/>
      <c r="DH996" s="300"/>
      <c r="DI996" s="300"/>
      <c r="DJ996" s="300"/>
      <c r="DK996" s="300"/>
      <c r="DL996" s="300"/>
      <c r="DM996" s="300"/>
      <c r="DN996" s="300"/>
      <c r="DO996" s="18"/>
      <c r="DP996" s="50" t="s">
        <v>172</v>
      </c>
    </row>
    <row r="997" spans="3:120" s="29" customFormat="1" ht="15" customHeight="1">
      <c r="D997" s="242"/>
      <c r="E997" s="243"/>
      <c r="F997" s="242"/>
      <c r="G997" s="18"/>
      <c r="H997" s="300"/>
      <c r="I997" s="300"/>
      <c r="J997" s="300"/>
      <c r="K997" s="300"/>
      <c r="L997" s="300"/>
      <c r="M997" s="300"/>
      <c r="N997" s="300"/>
      <c r="O997" s="300"/>
      <c r="P997" s="300"/>
      <c r="Q997" s="300"/>
      <c r="R997" s="300"/>
      <c r="S997" s="300"/>
      <c r="T997" s="300"/>
      <c r="U997" s="300"/>
      <c r="V997" s="300"/>
      <c r="W997" s="300"/>
      <c r="X997" s="300"/>
      <c r="Y997" s="300"/>
      <c r="Z997" s="300"/>
      <c r="AA997" s="300"/>
      <c r="AB997" s="300"/>
      <c r="AC997" s="300"/>
      <c r="AD997" s="300"/>
      <c r="AE997" s="300"/>
      <c r="AF997" s="300"/>
      <c r="AG997" s="300"/>
      <c r="AH997" s="300"/>
      <c r="AI997" s="300"/>
      <c r="AJ997" s="300"/>
      <c r="AK997" s="300"/>
      <c r="AL997" s="300"/>
      <c r="AM997" s="300"/>
      <c r="AN997" s="300"/>
      <c r="AO997" s="300"/>
      <c r="AP997" s="300"/>
      <c r="AQ997" s="300"/>
      <c r="AR997" s="300"/>
      <c r="AS997" s="300"/>
      <c r="AT997" s="300"/>
      <c r="AU997" s="300"/>
      <c r="AV997" s="300"/>
      <c r="AW997" s="300"/>
      <c r="AX997" s="300"/>
      <c r="AY997" s="300"/>
      <c r="AZ997" s="300"/>
      <c r="BA997" s="300"/>
      <c r="BB997" s="300"/>
      <c r="BC997" s="300"/>
      <c r="BD997" s="300"/>
      <c r="BE997" s="300"/>
      <c r="BF997" s="300"/>
      <c r="BG997" s="300"/>
      <c r="BH997" s="300"/>
      <c r="BI997" s="300"/>
      <c r="BJ997" s="300"/>
      <c r="BK997" s="300"/>
      <c r="BL997" s="300"/>
      <c r="BM997" s="300"/>
      <c r="BN997" s="300"/>
      <c r="BO997" s="300"/>
      <c r="BP997" s="300"/>
      <c r="BQ997" s="300"/>
      <c r="BR997" s="300"/>
      <c r="BS997" s="300"/>
      <c r="BT997" s="300"/>
      <c r="BU997" s="300"/>
      <c r="BV997" s="300"/>
      <c r="BW997" s="300"/>
      <c r="BX997" s="300"/>
      <c r="BY997" s="300"/>
      <c r="BZ997" s="300"/>
      <c r="CA997" s="300"/>
      <c r="CB997" s="300"/>
      <c r="CC997" s="300"/>
      <c r="CD997" s="300"/>
      <c r="CE997" s="300"/>
      <c r="CF997" s="300"/>
      <c r="CG997" s="300"/>
      <c r="CH997" s="300"/>
      <c r="CI997" s="300"/>
      <c r="CJ997" s="300"/>
      <c r="CK997" s="300"/>
      <c r="CL997" s="300"/>
      <c r="CM997" s="300"/>
      <c r="CN997" s="300"/>
      <c r="CO997" s="300"/>
      <c r="CP997" s="300"/>
      <c r="CQ997" s="300"/>
      <c r="CR997" s="300"/>
      <c r="CS997" s="300"/>
      <c r="CT997" s="300"/>
      <c r="CU997" s="300"/>
      <c r="CV997" s="300"/>
      <c r="CW997" s="300"/>
      <c r="CX997" s="300"/>
      <c r="CY997" s="300"/>
      <c r="CZ997" s="300"/>
      <c r="DA997" s="300"/>
      <c r="DB997" s="300"/>
      <c r="DC997" s="300"/>
      <c r="DD997" s="300"/>
      <c r="DE997" s="300"/>
      <c r="DF997" s="300"/>
      <c r="DG997" s="300"/>
      <c r="DH997" s="300"/>
      <c r="DI997" s="300"/>
      <c r="DJ997" s="300"/>
      <c r="DK997" s="300"/>
      <c r="DL997" s="300"/>
      <c r="DM997" s="300"/>
      <c r="DN997" s="300"/>
      <c r="DO997" s="18"/>
      <c r="DP997" s="50" t="s">
        <v>172</v>
      </c>
    </row>
    <row r="998" spans="3:120" s="29" customFormat="1" ht="15" customHeight="1">
      <c r="C998" s="29" t="str">
        <f>F985&amp;" "&amp;C985</f>
        <v>Phase A Architect &amp; Design Fees</v>
      </c>
      <c r="D998" s="274">
        <f>IF(F990="",0,F990)</f>
        <v>1</v>
      </c>
      <c r="E998" s="274">
        <f>IF(F992="",0,F992)</f>
        <v>9</v>
      </c>
      <c r="F998" s="121">
        <f>F987</f>
        <v>755000</v>
      </c>
      <c r="G998" s="121">
        <f t="shared" ref="G998:AL998" si="1800">IF(G$17="","",IF(AND(G$17&gt;=$D998,G$17&lt;=$E998),$F$988/($E998-$D998+1),0))</f>
        <v>49444.444444444445</v>
      </c>
      <c r="H998" s="121">
        <f t="shared" si="1800"/>
        <v>49444.444444444445</v>
      </c>
      <c r="I998" s="121">
        <f t="shared" si="1800"/>
        <v>49444.444444444445</v>
      </c>
      <c r="J998" s="121">
        <f t="shared" si="1800"/>
        <v>49444.444444444445</v>
      </c>
      <c r="K998" s="121">
        <f t="shared" si="1800"/>
        <v>49444.444444444445</v>
      </c>
      <c r="L998" s="121">
        <f t="shared" si="1800"/>
        <v>49444.444444444445</v>
      </c>
      <c r="M998" s="121">
        <f t="shared" si="1800"/>
        <v>49444.444444444445</v>
      </c>
      <c r="N998" s="121">
        <f t="shared" si="1800"/>
        <v>49444.444444444445</v>
      </c>
      <c r="O998" s="121">
        <f t="shared" si="1800"/>
        <v>49444.444444444445</v>
      </c>
      <c r="P998" s="121">
        <f t="shared" si="1800"/>
        <v>0</v>
      </c>
      <c r="Q998" s="121">
        <f t="shared" si="1800"/>
        <v>0</v>
      </c>
      <c r="R998" s="121">
        <f t="shared" si="1800"/>
        <v>0</v>
      </c>
      <c r="S998" s="121">
        <f t="shared" si="1800"/>
        <v>0</v>
      </c>
      <c r="T998" s="121">
        <f t="shared" si="1800"/>
        <v>0</v>
      </c>
      <c r="U998" s="121">
        <f t="shared" si="1800"/>
        <v>0</v>
      </c>
      <c r="V998" s="121">
        <f t="shared" si="1800"/>
        <v>0</v>
      </c>
      <c r="W998" s="121">
        <f t="shared" si="1800"/>
        <v>0</v>
      </c>
      <c r="X998" s="121">
        <f t="shared" si="1800"/>
        <v>0</v>
      </c>
      <c r="Y998" s="121">
        <f t="shared" si="1800"/>
        <v>0</v>
      </c>
      <c r="Z998" s="121">
        <f t="shared" si="1800"/>
        <v>0</v>
      </c>
      <c r="AA998" s="121">
        <f t="shared" si="1800"/>
        <v>0</v>
      </c>
      <c r="AB998" s="121">
        <f t="shared" si="1800"/>
        <v>0</v>
      </c>
      <c r="AC998" s="121">
        <f t="shared" si="1800"/>
        <v>0</v>
      </c>
      <c r="AD998" s="121">
        <f t="shared" si="1800"/>
        <v>0</v>
      </c>
      <c r="AE998" s="121">
        <f t="shared" si="1800"/>
        <v>0</v>
      </c>
      <c r="AF998" s="121">
        <f t="shared" si="1800"/>
        <v>0</v>
      </c>
      <c r="AG998" s="121">
        <f t="shared" si="1800"/>
        <v>0</v>
      </c>
      <c r="AH998" s="121">
        <f t="shared" si="1800"/>
        <v>0</v>
      </c>
      <c r="AI998" s="121">
        <f t="shared" si="1800"/>
        <v>0</v>
      </c>
      <c r="AJ998" s="121">
        <f t="shared" si="1800"/>
        <v>0</v>
      </c>
      <c r="AK998" s="121">
        <f t="shared" si="1800"/>
        <v>0</v>
      </c>
      <c r="AL998" s="121">
        <f t="shared" si="1800"/>
        <v>0</v>
      </c>
      <c r="AM998" s="121">
        <f t="shared" ref="AM998:BR998" si="1801">IF(AM$17="","",IF(AND(AM$17&gt;=$D998,AM$17&lt;=$E998),$F$988/($E998-$D998+1),0))</f>
        <v>0</v>
      </c>
      <c r="AN998" s="121">
        <f t="shared" si="1801"/>
        <v>0</v>
      </c>
      <c r="AO998" s="121">
        <f t="shared" si="1801"/>
        <v>0</v>
      </c>
      <c r="AP998" s="121">
        <f t="shared" si="1801"/>
        <v>0</v>
      </c>
      <c r="AQ998" s="121">
        <f t="shared" si="1801"/>
        <v>0</v>
      </c>
      <c r="AR998" s="121">
        <f t="shared" si="1801"/>
        <v>0</v>
      </c>
      <c r="AS998" s="121">
        <f t="shared" si="1801"/>
        <v>0</v>
      </c>
      <c r="AT998" s="121">
        <f t="shared" si="1801"/>
        <v>0</v>
      </c>
      <c r="AU998" s="121">
        <f t="shared" si="1801"/>
        <v>0</v>
      </c>
      <c r="AV998" s="121">
        <f t="shared" si="1801"/>
        <v>0</v>
      </c>
      <c r="AW998" s="121">
        <f t="shared" si="1801"/>
        <v>0</v>
      </c>
      <c r="AX998" s="121">
        <f t="shared" si="1801"/>
        <v>0</v>
      </c>
      <c r="AY998" s="121">
        <f t="shared" si="1801"/>
        <v>0</v>
      </c>
      <c r="AZ998" s="121">
        <f t="shared" si="1801"/>
        <v>0</v>
      </c>
      <c r="BA998" s="121">
        <f t="shared" si="1801"/>
        <v>0</v>
      </c>
      <c r="BB998" s="121">
        <f t="shared" si="1801"/>
        <v>0</v>
      </c>
      <c r="BC998" s="121">
        <f t="shared" si="1801"/>
        <v>0</v>
      </c>
      <c r="BD998" s="121">
        <f t="shared" si="1801"/>
        <v>0</v>
      </c>
      <c r="BE998" s="121">
        <f t="shared" si="1801"/>
        <v>0</v>
      </c>
      <c r="BF998" s="121">
        <f t="shared" si="1801"/>
        <v>0</v>
      </c>
      <c r="BG998" s="121">
        <f t="shared" si="1801"/>
        <v>0</v>
      </c>
      <c r="BH998" s="121">
        <f t="shared" si="1801"/>
        <v>0</v>
      </c>
      <c r="BI998" s="121">
        <f t="shared" si="1801"/>
        <v>0</v>
      </c>
      <c r="BJ998" s="121">
        <f t="shared" si="1801"/>
        <v>0</v>
      </c>
      <c r="BK998" s="121">
        <f t="shared" si="1801"/>
        <v>0</v>
      </c>
      <c r="BL998" s="121">
        <f t="shared" si="1801"/>
        <v>0</v>
      </c>
      <c r="BM998" s="121">
        <f t="shared" si="1801"/>
        <v>0</v>
      </c>
      <c r="BN998" s="121">
        <f t="shared" si="1801"/>
        <v>0</v>
      </c>
      <c r="BO998" s="121" t="str">
        <f t="shared" si="1801"/>
        <v/>
      </c>
      <c r="BP998" s="121" t="str">
        <f t="shared" si="1801"/>
        <v/>
      </c>
      <c r="BQ998" s="121" t="str">
        <f t="shared" si="1801"/>
        <v/>
      </c>
      <c r="BR998" s="121" t="str">
        <f t="shared" si="1801"/>
        <v/>
      </c>
      <c r="BS998" s="121" t="str">
        <f t="shared" ref="BS998:DN998" si="1802">IF(BS$17="","",IF(AND(BS$17&gt;=$D998,BS$17&lt;=$E998),$F$988/($E998-$D998+1),0))</f>
        <v/>
      </c>
      <c r="BT998" s="121" t="str">
        <f t="shared" si="1802"/>
        <v/>
      </c>
      <c r="BU998" s="121" t="str">
        <f t="shared" si="1802"/>
        <v/>
      </c>
      <c r="BV998" s="121" t="str">
        <f t="shared" si="1802"/>
        <v/>
      </c>
      <c r="BW998" s="121" t="str">
        <f t="shared" si="1802"/>
        <v/>
      </c>
      <c r="BX998" s="121" t="str">
        <f t="shared" si="1802"/>
        <v/>
      </c>
      <c r="BY998" s="121" t="str">
        <f t="shared" si="1802"/>
        <v/>
      </c>
      <c r="BZ998" s="121" t="str">
        <f t="shared" si="1802"/>
        <v/>
      </c>
      <c r="CA998" s="121" t="str">
        <f t="shared" si="1802"/>
        <v/>
      </c>
      <c r="CB998" s="121" t="str">
        <f t="shared" si="1802"/>
        <v/>
      </c>
      <c r="CC998" s="121" t="str">
        <f t="shared" si="1802"/>
        <v/>
      </c>
      <c r="CD998" s="121" t="str">
        <f t="shared" si="1802"/>
        <v/>
      </c>
      <c r="CE998" s="121" t="str">
        <f t="shared" si="1802"/>
        <v/>
      </c>
      <c r="CF998" s="121" t="str">
        <f t="shared" si="1802"/>
        <v/>
      </c>
      <c r="CG998" s="121" t="str">
        <f t="shared" si="1802"/>
        <v/>
      </c>
      <c r="CH998" s="121" t="str">
        <f t="shared" si="1802"/>
        <v/>
      </c>
      <c r="CI998" s="121" t="str">
        <f t="shared" si="1802"/>
        <v/>
      </c>
      <c r="CJ998" s="121" t="str">
        <f t="shared" si="1802"/>
        <v/>
      </c>
      <c r="CK998" s="121" t="str">
        <f t="shared" si="1802"/>
        <v/>
      </c>
      <c r="CL998" s="121" t="str">
        <f t="shared" si="1802"/>
        <v/>
      </c>
      <c r="CM998" s="121" t="str">
        <f t="shared" si="1802"/>
        <v/>
      </c>
      <c r="CN998" s="121" t="str">
        <f t="shared" si="1802"/>
        <v/>
      </c>
      <c r="CO998" s="121" t="str">
        <f t="shared" si="1802"/>
        <v/>
      </c>
      <c r="CP998" s="121" t="str">
        <f t="shared" si="1802"/>
        <v/>
      </c>
      <c r="CQ998" s="121" t="str">
        <f t="shared" si="1802"/>
        <v/>
      </c>
      <c r="CR998" s="121" t="str">
        <f t="shared" si="1802"/>
        <v/>
      </c>
      <c r="CS998" s="121" t="str">
        <f t="shared" si="1802"/>
        <v/>
      </c>
      <c r="CT998" s="121" t="str">
        <f t="shared" si="1802"/>
        <v/>
      </c>
      <c r="CU998" s="121" t="str">
        <f t="shared" si="1802"/>
        <v/>
      </c>
      <c r="CV998" s="121" t="str">
        <f t="shared" si="1802"/>
        <v/>
      </c>
      <c r="CW998" s="121" t="str">
        <f t="shared" si="1802"/>
        <v/>
      </c>
      <c r="CX998" s="121" t="str">
        <f t="shared" si="1802"/>
        <v/>
      </c>
      <c r="CY998" s="121" t="str">
        <f t="shared" si="1802"/>
        <v/>
      </c>
      <c r="CZ998" s="121" t="str">
        <f t="shared" si="1802"/>
        <v/>
      </c>
      <c r="DA998" s="121" t="str">
        <f t="shared" si="1802"/>
        <v/>
      </c>
      <c r="DB998" s="121" t="str">
        <f t="shared" si="1802"/>
        <v/>
      </c>
      <c r="DC998" s="121" t="str">
        <f t="shared" si="1802"/>
        <v/>
      </c>
      <c r="DD998" s="121" t="str">
        <f t="shared" si="1802"/>
        <v/>
      </c>
      <c r="DE998" s="121" t="str">
        <f t="shared" si="1802"/>
        <v/>
      </c>
      <c r="DF998" s="121" t="str">
        <f t="shared" si="1802"/>
        <v/>
      </c>
      <c r="DG998" s="121" t="str">
        <f t="shared" si="1802"/>
        <v/>
      </c>
      <c r="DH998" s="121" t="str">
        <f t="shared" si="1802"/>
        <v/>
      </c>
      <c r="DI998" s="121" t="str">
        <f t="shared" si="1802"/>
        <v/>
      </c>
      <c r="DJ998" s="121" t="str">
        <f t="shared" si="1802"/>
        <v/>
      </c>
      <c r="DK998" s="121" t="str">
        <f t="shared" si="1802"/>
        <v/>
      </c>
      <c r="DL998" s="121" t="str">
        <f t="shared" si="1802"/>
        <v/>
      </c>
      <c r="DM998" s="121" t="str">
        <f t="shared" si="1802"/>
        <v/>
      </c>
      <c r="DN998" s="121" t="str">
        <f t="shared" si="1802"/>
        <v/>
      </c>
      <c r="DO998" s="51">
        <f>SUM(F998:DN998)</f>
        <v>1200000.0000000005</v>
      </c>
      <c r="DP998" s="50" t="s">
        <v>172</v>
      </c>
    </row>
    <row r="999" spans="3:120" s="29" customFormat="1" ht="15" customHeight="1">
      <c r="C999" s="29" t="str">
        <f>G985&amp;" "&amp;C985</f>
        <v>Phase B Architect &amp; Design Fees</v>
      </c>
      <c r="D999" s="273">
        <f>IF(G990="",0,G990)</f>
        <v>0</v>
      </c>
      <c r="E999" s="273">
        <f>IF(G992="",0,G992)</f>
        <v>0</v>
      </c>
      <c r="F999" s="121">
        <f>G987</f>
        <v>0</v>
      </c>
      <c r="G999" s="121">
        <f t="shared" ref="G999:AL999" si="1803">IF(G$17="","",IF(AND(G$17&gt;=$D999,G$17&lt;=$E999),$G$988/($E999-$D999+1),0))</f>
        <v>0</v>
      </c>
      <c r="H999" s="121">
        <f t="shared" si="1803"/>
        <v>0</v>
      </c>
      <c r="I999" s="121">
        <f t="shared" si="1803"/>
        <v>0</v>
      </c>
      <c r="J999" s="121">
        <f t="shared" si="1803"/>
        <v>0</v>
      </c>
      <c r="K999" s="121">
        <f t="shared" si="1803"/>
        <v>0</v>
      </c>
      <c r="L999" s="121">
        <f t="shared" si="1803"/>
        <v>0</v>
      </c>
      <c r="M999" s="121">
        <f t="shared" si="1803"/>
        <v>0</v>
      </c>
      <c r="N999" s="121">
        <f t="shared" si="1803"/>
        <v>0</v>
      </c>
      <c r="O999" s="121">
        <f t="shared" si="1803"/>
        <v>0</v>
      </c>
      <c r="P999" s="121">
        <f t="shared" si="1803"/>
        <v>0</v>
      </c>
      <c r="Q999" s="121">
        <f t="shared" si="1803"/>
        <v>0</v>
      </c>
      <c r="R999" s="121">
        <f t="shared" si="1803"/>
        <v>0</v>
      </c>
      <c r="S999" s="121">
        <f t="shared" si="1803"/>
        <v>0</v>
      </c>
      <c r="T999" s="121">
        <f t="shared" si="1803"/>
        <v>0</v>
      </c>
      <c r="U999" s="121">
        <f t="shared" si="1803"/>
        <v>0</v>
      </c>
      <c r="V999" s="121">
        <f t="shared" si="1803"/>
        <v>0</v>
      </c>
      <c r="W999" s="121">
        <f t="shared" si="1803"/>
        <v>0</v>
      </c>
      <c r="X999" s="121">
        <f t="shared" si="1803"/>
        <v>0</v>
      </c>
      <c r="Y999" s="121">
        <f t="shared" si="1803"/>
        <v>0</v>
      </c>
      <c r="Z999" s="121">
        <f t="shared" si="1803"/>
        <v>0</v>
      </c>
      <c r="AA999" s="121">
        <f t="shared" si="1803"/>
        <v>0</v>
      </c>
      <c r="AB999" s="121">
        <f t="shared" si="1803"/>
        <v>0</v>
      </c>
      <c r="AC999" s="121">
        <f t="shared" si="1803"/>
        <v>0</v>
      </c>
      <c r="AD999" s="121">
        <f t="shared" si="1803"/>
        <v>0</v>
      </c>
      <c r="AE999" s="121">
        <f t="shared" si="1803"/>
        <v>0</v>
      </c>
      <c r="AF999" s="121">
        <f t="shared" si="1803"/>
        <v>0</v>
      </c>
      <c r="AG999" s="121">
        <f t="shared" si="1803"/>
        <v>0</v>
      </c>
      <c r="AH999" s="121">
        <f t="shared" si="1803"/>
        <v>0</v>
      </c>
      <c r="AI999" s="121">
        <f t="shared" si="1803"/>
        <v>0</v>
      </c>
      <c r="AJ999" s="121">
        <f t="shared" si="1803"/>
        <v>0</v>
      </c>
      <c r="AK999" s="121">
        <f t="shared" si="1803"/>
        <v>0</v>
      </c>
      <c r="AL999" s="121">
        <f t="shared" si="1803"/>
        <v>0</v>
      </c>
      <c r="AM999" s="121">
        <f t="shared" ref="AM999:BR999" si="1804">IF(AM$17="","",IF(AND(AM$17&gt;=$D999,AM$17&lt;=$E999),$G$988/($E999-$D999+1),0))</f>
        <v>0</v>
      </c>
      <c r="AN999" s="121">
        <f t="shared" si="1804"/>
        <v>0</v>
      </c>
      <c r="AO999" s="121">
        <f t="shared" si="1804"/>
        <v>0</v>
      </c>
      <c r="AP999" s="121">
        <f t="shared" si="1804"/>
        <v>0</v>
      </c>
      <c r="AQ999" s="121">
        <f t="shared" si="1804"/>
        <v>0</v>
      </c>
      <c r="AR999" s="121">
        <f t="shared" si="1804"/>
        <v>0</v>
      </c>
      <c r="AS999" s="121">
        <f t="shared" si="1804"/>
        <v>0</v>
      </c>
      <c r="AT999" s="121">
        <f t="shared" si="1804"/>
        <v>0</v>
      </c>
      <c r="AU999" s="121">
        <f t="shared" si="1804"/>
        <v>0</v>
      </c>
      <c r="AV999" s="121">
        <f t="shared" si="1804"/>
        <v>0</v>
      </c>
      <c r="AW999" s="121">
        <f t="shared" si="1804"/>
        <v>0</v>
      </c>
      <c r="AX999" s="121">
        <f t="shared" si="1804"/>
        <v>0</v>
      </c>
      <c r="AY999" s="121">
        <f t="shared" si="1804"/>
        <v>0</v>
      </c>
      <c r="AZ999" s="121">
        <f t="shared" si="1804"/>
        <v>0</v>
      </c>
      <c r="BA999" s="121">
        <f t="shared" si="1804"/>
        <v>0</v>
      </c>
      <c r="BB999" s="121">
        <f t="shared" si="1804"/>
        <v>0</v>
      </c>
      <c r="BC999" s="121">
        <f t="shared" si="1804"/>
        <v>0</v>
      </c>
      <c r="BD999" s="121">
        <f t="shared" si="1804"/>
        <v>0</v>
      </c>
      <c r="BE999" s="121">
        <f t="shared" si="1804"/>
        <v>0</v>
      </c>
      <c r="BF999" s="121">
        <f t="shared" si="1804"/>
        <v>0</v>
      </c>
      <c r="BG999" s="121">
        <f t="shared" si="1804"/>
        <v>0</v>
      </c>
      <c r="BH999" s="121">
        <f t="shared" si="1804"/>
        <v>0</v>
      </c>
      <c r="BI999" s="121">
        <f t="shared" si="1804"/>
        <v>0</v>
      </c>
      <c r="BJ999" s="121">
        <f t="shared" si="1804"/>
        <v>0</v>
      </c>
      <c r="BK999" s="121">
        <f t="shared" si="1804"/>
        <v>0</v>
      </c>
      <c r="BL999" s="121">
        <f t="shared" si="1804"/>
        <v>0</v>
      </c>
      <c r="BM999" s="121">
        <f t="shared" si="1804"/>
        <v>0</v>
      </c>
      <c r="BN999" s="121">
        <f t="shared" si="1804"/>
        <v>0</v>
      </c>
      <c r="BO999" s="121" t="str">
        <f t="shared" si="1804"/>
        <v/>
      </c>
      <c r="BP999" s="121" t="str">
        <f t="shared" si="1804"/>
        <v/>
      </c>
      <c r="BQ999" s="121" t="str">
        <f t="shared" si="1804"/>
        <v/>
      </c>
      <c r="BR999" s="121" t="str">
        <f t="shared" si="1804"/>
        <v/>
      </c>
      <c r="BS999" s="121" t="str">
        <f t="shared" ref="BS999:DN999" si="1805">IF(BS$17="","",IF(AND(BS$17&gt;=$D999,BS$17&lt;=$E999),$G$988/($E999-$D999+1),0))</f>
        <v/>
      </c>
      <c r="BT999" s="121" t="str">
        <f t="shared" si="1805"/>
        <v/>
      </c>
      <c r="BU999" s="121" t="str">
        <f t="shared" si="1805"/>
        <v/>
      </c>
      <c r="BV999" s="121" t="str">
        <f t="shared" si="1805"/>
        <v/>
      </c>
      <c r="BW999" s="121" t="str">
        <f t="shared" si="1805"/>
        <v/>
      </c>
      <c r="BX999" s="121" t="str">
        <f t="shared" si="1805"/>
        <v/>
      </c>
      <c r="BY999" s="121" t="str">
        <f t="shared" si="1805"/>
        <v/>
      </c>
      <c r="BZ999" s="121" t="str">
        <f t="shared" si="1805"/>
        <v/>
      </c>
      <c r="CA999" s="121" t="str">
        <f t="shared" si="1805"/>
        <v/>
      </c>
      <c r="CB999" s="121" t="str">
        <f t="shared" si="1805"/>
        <v/>
      </c>
      <c r="CC999" s="121" t="str">
        <f t="shared" si="1805"/>
        <v/>
      </c>
      <c r="CD999" s="121" t="str">
        <f t="shared" si="1805"/>
        <v/>
      </c>
      <c r="CE999" s="121" t="str">
        <f t="shared" si="1805"/>
        <v/>
      </c>
      <c r="CF999" s="121" t="str">
        <f t="shared" si="1805"/>
        <v/>
      </c>
      <c r="CG999" s="121" t="str">
        <f t="shared" si="1805"/>
        <v/>
      </c>
      <c r="CH999" s="121" t="str">
        <f t="shared" si="1805"/>
        <v/>
      </c>
      <c r="CI999" s="121" t="str">
        <f t="shared" si="1805"/>
        <v/>
      </c>
      <c r="CJ999" s="121" t="str">
        <f t="shared" si="1805"/>
        <v/>
      </c>
      <c r="CK999" s="121" t="str">
        <f t="shared" si="1805"/>
        <v/>
      </c>
      <c r="CL999" s="121" t="str">
        <f t="shared" si="1805"/>
        <v/>
      </c>
      <c r="CM999" s="121" t="str">
        <f t="shared" si="1805"/>
        <v/>
      </c>
      <c r="CN999" s="121" t="str">
        <f t="shared" si="1805"/>
        <v/>
      </c>
      <c r="CO999" s="121" t="str">
        <f t="shared" si="1805"/>
        <v/>
      </c>
      <c r="CP999" s="121" t="str">
        <f t="shared" si="1805"/>
        <v/>
      </c>
      <c r="CQ999" s="121" t="str">
        <f t="shared" si="1805"/>
        <v/>
      </c>
      <c r="CR999" s="121" t="str">
        <f t="shared" si="1805"/>
        <v/>
      </c>
      <c r="CS999" s="121" t="str">
        <f t="shared" si="1805"/>
        <v/>
      </c>
      <c r="CT999" s="121" t="str">
        <f t="shared" si="1805"/>
        <v/>
      </c>
      <c r="CU999" s="121" t="str">
        <f t="shared" si="1805"/>
        <v/>
      </c>
      <c r="CV999" s="121" t="str">
        <f t="shared" si="1805"/>
        <v/>
      </c>
      <c r="CW999" s="121" t="str">
        <f t="shared" si="1805"/>
        <v/>
      </c>
      <c r="CX999" s="121" t="str">
        <f t="shared" si="1805"/>
        <v/>
      </c>
      <c r="CY999" s="121" t="str">
        <f t="shared" si="1805"/>
        <v/>
      </c>
      <c r="CZ999" s="121" t="str">
        <f t="shared" si="1805"/>
        <v/>
      </c>
      <c r="DA999" s="121" t="str">
        <f t="shared" si="1805"/>
        <v/>
      </c>
      <c r="DB999" s="121" t="str">
        <f t="shared" si="1805"/>
        <v/>
      </c>
      <c r="DC999" s="121" t="str">
        <f t="shared" si="1805"/>
        <v/>
      </c>
      <c r="DD999" s="121" t="str">
        <f t="shared" si="1805"/>
        <v/>
      </c>
      <c r="DE999" s="121" t="str">
        <f t="shared" si="1805"/>
        <v/>
      </c>
      <c r="DF999" s="121" t="str">
        <f t="shared" si="1805"/>
        <v/>
      </c>
      <c r="DG999" s="121" t="str">
        <f t="shared" si="1805"/>
        <v/>
      </c>
      <c r="DH999" s="121" t="str">
        <f t="shared" si="1805"/>
        <v/>
      </c>
      <c r="DI999" s="121" t="str">
        <f t="shared" si="1805"/>
        <v/>
      </c>
      <c r="DJ999" s="121" t="str">
        <f t="shared" si="1805"/>
        <v/>
      </c>
      <c r="DK999" s="121" t="str">
        <f t="shared" si="1805"/>
        <v/>
      </c>
      <c r="DL999" s="121" t="str">
        <f t="shared" si="1805"/>
        <v/>
      </c>
      <c r="DM999" s="121" t="str">
        <f t="shared" si="1805"/>
        <v/>
      </c>
      <c r="DN999" s="121" t="str">
        <f t="shared" si="1805"/>
        <v/>
      </c>
      <c r="DO999" s="60">
        <f>SUM(F999:DN999)</f>
        <v>0</v>
      </c>
      <c r="DP999" s="50" t="s">
        <v>172</v>
      </c>
    </row>
    <row r="1000" spans="3:120" s="29" customFormat="1" ht="15" customHeight="1">
      <c r="C1000" s="140" t="str">
        <f>"Total "&amp;C985</f>
        <v>Total Architect &amp; Design Fees</v>
      </c>
      <c r="D1000" s="270">
        <f>IF(D990="",0,D990)</f>
        <v>1</v>
      </c>
      <c r="E1000" s="270">
        <f>IF(D992="",0,D992)</f>
        <v>9</v>
      </c>
      <c r="F1000" s="278">
        <f>IF(F$17="","",IF(E995=0,SUM(F998:F999),$D$987))</f>
        <v>755000</v>
      </c>
      <c r="G1000" s="278">
        <f t="shared" ref="G1000:AL1000" si="1806">IF(G$17="","",IF($E$995=0,SUM(G998:G999),IF(AND(G$17&gt;=$D1000,G$17&lt;=$E1000),$D$988/($E1000-$D1000+1),0)))</f>
        <v>49444.444444444445</v>
      </c>
      <c r="H1000" s="278">
        <f t="shared" si="1806"/>
        <v>49444.444444444445</v>
      </c>
      <c r="I1000" s="278">
        <f t="shared" si="1806"/>
        <v>49444.444444444445</v>
      </c>
      <c r="J1000" s="278">
        <f t="shared" si="1806"/>
        <v>49444.444444444445</v>
      </c>
      <c r="K1000" s="278">
        <f t="shared" si="1806"/>
        <v>49444.444444444445</v>
      </c>
      <c r="L1000" s="278">
        <f t="shared" si="1806"/>
        <v>49444.444444444445</v>
      </c>
      <c r="M1000" s="278">
        <f t="shared" si="1806"/>
        <v>49444.444444444445</v>
      </c>
      <c r="N1000" s="278">
        <f t="shared" si="1806"/>
        <v>49444.444444444445</v>
      </c>
      <c r="O1000" s="278">
        <f t="shared" si="1806"/>
        <v>49444.444444444445</v>
      </c>
      <c r="P1000" s="278">
        <f t="shared" si="1806"/>
        <v>0</v>
      </c>
      <c r="Q1000" s="278">
        <f t="shared" si="1806"/>
        <v>0</v>
      </c>
      <c r="R1000" s="278">
        <f t="shared" si="1806"/>
        <v>0</v>
      </c>
      <c r="S1000" s="278">
        <f t="shared" si="1806"/>
        <v>0</v>
      </c>
      <c r="T1000" s="278">
        <f t="shared" si="1806"/>
        <v>0</v>
      </c>
      <c r="U1000" s="278">
        <f t="shared" si="1806"/>
        <v>0</v>
      </c>
      <c r="V1000" s="278">
        <f t="shared" si="1806"/>
        <v>0</v>
      </c>
      <c r="W1000" s="278">
        <f t="shared" si="1806"/>
        <v>0</v>
      </c>
      <c r="X1000" s="278">
        <f t="shared" si="1806"/>
        <v>0</v>
      </c>
      <c r="Y1000" s="278">
        <f t="shared" si="1806"/>
        <v>0</v>
      </c>
      <c r="Z1000" s="278">
        <f t="shared" si="1806"/>
        <v>0</v>
      </c>
      <c r="AA1000" s="278">
        <f t="shared" si="1806"/>
        <v>0</v>
      </c>
      <c r="AB1000" s="278">
        <f t="shared" si="1806"/>
        <v>0</v>
      </c>
      <c r="AC1000" s="278">
        <f t="shared" si="1806"/>
        <v>0</v>
      </c>
      <c r="AD1000" s="278">
        <f t="shared" si="1806"/>
        <v>0</v>
      </c>
      <c r="AE1000" s="278">
        <f t="shared" si="1806"/>
        <v>0</v>
      </c>
      <c r="AF1000" s="278">
        <f t="shared" si="1806"/>
        <v>0</v>
      </c>
      <c r="AG1000" s="278">
        <f t="shared" si="1806"/>
        <v>0</v>
      </c>
      <c r="AH1000" s="278">
        <f t="shared" si="1806"/>
        <v>0</v>
      </c>
      <c r="AI1000" s="278">
        <f t="shared" si="1806"/>
        <v>0</v>
      </c>
      <c r="AJ1000" s="278">
        <f t="shared" si="1806"/>
        <v>0</v>
      </c>
      <c r="AK1000" s="278">
        <f t="shared" si="1806"/>
        <v>0</v>
      </c>
      <c r="AL1000" s="278">
        <f t="shared" si="1806"/>
        <v>0</v>
      </c>
      <c r="AM1000" s="278">
        <f t="shared" ref="AM1000:BR1000" si="1807">IF(AM$17="","",IF($E$995=0,SUM(AM998:AM999),IF(AND(AM$17&gt;=$D1000,AM$17&lt;=$E1000),$D$988/($E1000-$D1000+1),0)))</f>
        <v>0</v>
      </c>
      <c r="AN1000" s="278">
        <f t="shared" si="1807"/>
        <v>0</v>
      </c>
      <c r="AO1000" s="278">
        <f t="shared" si="1807"/>
        <v>0</v>
      </c>
      <c r="AP1000" s="278">
        <f t="shared" si="1807"/>
        <v>0</v>
      </c>
      <c r="AQ1000" s="278">
        <f t="shared" si="1807"/>
        <v>0</v>
      </c>
      <c r="AR1000" s="278">
        <f t="shared" si="1807"/>
        <v>0</v>
      </c>
      <c r="AS1000" s="278">
        <f t="shared" si="1807"/>
        <v>0</v>
      </c>
      <c r="AT1000" s="278">
        <f t="shared" si="1807"/>
        <v>0</v>
      </c>
      <c r="AU1000" s="278">
        <f t="shared" si="1807"/>
        <v>0</v>
      </c>
      <c r="AV1000" s="278">
        <f t="shared" si="1807"/>
        <v>0</v>
      </c>
      <c r="AW1000" s="278">
        <f t="shared" si="1807"/>
        <v>0</v>
      </c>
      <c r="AX1000" s="278">
        <f t="shared" si="1807"/>
        <v>0</v>
      </c>
      <c r="AY1000" s="278">
        <f t="shared" si="1807"/>
        <v>0</v>
      </c>
      <c r="AZ1000" s="278">
        <f t="shared" si="1807"/>
        <v>0</v>
      </c>
      <c r="BA1000" s="278">
        <f t="shared" si="1807"/>
        <v>0</v>
      </c>
      <c r="BB1000" s="278">
        <f t="shared" si="1807"/>
        <v>0</v>
      </c>
      <c r="BC1000" s="278">
        <f t="shared" si="1807"/>
        <v>0</v>
      </c>
      <c r="BD1000" s="278">
        <f t="shared" si="1807"/>
        <v>0</v>
      </c>
      <c r="BE1000" s="278">
        <f t="shared" si="1807"/>
        <v>0</v>
      </c>
      <c r="BF1000" s="278">
        <f t="shared" si="1807"/>
        <v>0</v>
      </c>
      <c r="BG1000" s="278">
        <f t="shared" si="1807"/>
        <v>0</v>
      </c>
      <c r="BH1000" s="278">
        <f t="shared" si="1807"/>
        <v>0</v>
      </c>
      <c r="BI1000" s="278">
        <f t="shared" si="1807"/>
        <v>0</v>
      </c>
      <c r="BJ1000" s="278">
        <f t="shared" si="1807"/>
        <v>0</v>
      </c>
      <c r="BK1000" s="278">
        <f t="shared" si="1807"/>
        <v>0</v>
      </c>
      <c r="BL1000" s="278">
        <f t="shared" si="1807"/>
        <v>0</v>
      </c>
      <c r="BM1000" s="278">
        <f t="shared" si="1807"/>
        <v>0</v>
      </c>
      <c r="BN1000" s="278">
        <f t="shared" si="1807"/>
        <v>0</v>
      </c>
      <c r="BO1000" s="278" t="str">
        <f t="shared" si="1807"/>
        <v/>
      </c>
      <c r="BP1000" s="278" t="str">
        <f t="shared" si="1807"/>
        <v/>
      </c>
      <c r="BQ1000" s="278" t="str">
        <f t="shared" si="1807"/>
        <v/>
      </c>
      <c r="BR1000" s="278" t="str">
        <f t="shared" si="1807"/>
        <v/>
      </c>
      <c r="BS1000" s="278" t="str">
        <f t="shared" ref="BS1000:CA1000" si="1808">IF(BS$17="","",IF($E$995=0,SUM(BS998:BS999),IF(AND(BS$17&gt;=$D1000,BS$17&lt;=$E1000),$D$988/($E1000-$D1000+1),0)))</f>
        <v/>
      </c>
      <c r="BT1000" s="278" t="str">
        <f t="shared" si="1808"/>
        <v/>
      </c>
      <c r="BU1000" s="278" t="str">
        <f t="shared" si="1808"/>
        <v/>
      </c>
      <c r="BV1000" s="278" t="str">
        <f t="shared" si="1808"/>
        <v/>
      </c>
      <c r="BW1000" s="278" t="str">
        <f t="shared" si="1808"/>
        <v/>
      </c>
      <c r="BX1000" s="278" t="str">
        <f t="shared" si="1808"/>
        <v/>
      </c>
      <c r="BY1000" s="278" t="str">
        <f t="shared" si="1808"/>
        <v/>
      </c>
      <c r="BZ1000" s="278" t="str">
        <f t="shared" si="1808"/>
        <v/>
      </c>
      <c r="CA1000" s="278" t="str">
        <f t="shared" si="1808"/>
        <v/>
      </c>
      <c r="CB1000" s="278" t="str">
        <f t="shared" ref="CB1000:DN1000" si="1809">IF(CB$17="","",IF($E$995=0,SUM(CB998:CB999),IF(AND(CB$17&gt;=$D1000,CB$17&lt;=$E1000),$D$988/($E1000-$D1000+1),0)))</f>
        <v/>
      </c>
      <c r="CC1000" s="278" t="str">
        <f t="shared" si="1809"/>
        <v/>
      </c>
      <c r="CD1000" s="278" t="str">
        <f t="shared" si="1809"/>
        <v/>
      </c>
      <c r="CE1000" s="278" t="str">
        <f t="shared" si="1809"/>
        <v/>
      </c>
      <c r="CF1000" s="278" t="str">
        <f t="shared" si="1809"/>
        <v/>
      </c>
      <c r="CG1000" s="278" t="str">
        <f t="shared" si="1809"/>
        <v/>
      </c>
      <c r="CH1000" s="278" t="str">
        <f t="shared" si="1809"/>
        <v/>
      </c>
      <c r="CI1000" s="278" t="str">
        <f t="shared" si="1809"/>
        <v/>
      </c>
      <c r="CJ1000" s="278" t="str">
        <f t="shared" si="1809"/>
        <v/>
      </c>
      <c r="CK1000" s="278" t="str">
        <f t="shared" si="1809"/>
        <v/>
      </c>
      <c r="CL1000" s="278" t="str">
        <f t="shared" si="1809"/>
        <v/>
      </c>
      <c r="CM1000" s="278" t="str">
        <f t="shared" si="1809"/>
        <v/>
      </c>
      <c r="CN1000" s="278" t="str">
        <f t="shared" si="1809"/>
        <v/>
      </c>
      <c r="CO1000" s="278" t="str">
        <f t="shared" si="1809"/>
        <v/>
      </c>
      <c r="CP1000" s="278" t="str">
        <f t="shared" si="1809"/>
        <v/>
      </c>
      <c r="CQ1000" s="278" t="str">
        <f t="shared" si="1809"/>
        <v/>
      </c>
      <c r="CR1000" s="278" t="str">
        <f t="shared" si="1809"/>
        <v/>
      </c>
      <c r="CS1000" s="278" t="str">
        <f t="shared" si="1809"/>
        <v/>
      </c>
      <c r="CT1000" s="278" t="str">
        <f t="shared" si="1809"/>
        <v/>
      </c>
      <c r="CU1000" s="278" t="str">
        <f t="shared" si="1809"/>
        <v/>
      </c>
      <c r="CV1000" s="278" t="str">
        <f t="shared" si="1809"/>
        <v/>
      </c>
      <c r="CW1000" s="278" t="str">
        <f t="shared" si="1809"/>
        <v/>
      </c>
      <c r="CX1000" s="278" t="str">
        <f t="shared" si="1809"/>
        <v/>
      </c>
      <c r="CY1000" s="278" t="str">
        <f t="shared" si="1809"/>
        <v/>
      </c>
      <c r="CZ1000" s="278" t="str">
        <f t="shared" si="1809"/>
        <v/>
      </c>
      <c r="DA1000" s="278" t="str">
        <f t="shared" si="1809"/>
        <v/>
      </c>
      <c r="DB1000" s="278" t="str">
        <f t="shared" si="1809"/>
        <v/>
      </c>
      <c r="DC1000" s="278" t="str">
        <f t="shared" si="1809"/>
        <v/>
      </c>
      <c r="DD1000" s="278" t="str">
        <f t="shared" si="1809"/>
        <v/>
      </c>
      <c r="DE1000" s="278" t="str">
        <f t="shared" si="1809"/>
        <v/>
      </c>
      <c r="DF1000" s="278" t="str">
        <f t="shared" si="1809"/>
        <v/>
      </c>
      <c r="DG1000" s="278" t="str">
        <f t="shared" si="1809"/>
        <v/>
      </c>
      <c r="DH1000" s="278" t="str">
        <f t="shared" si="1809"/>
        <v/>
      </c>
      <c r="DI1000" s="278" t="str">
        <f t="shared" si="1809"/>
        <v/>
      </c>
      <c r="DJ1000" s="278" t="str">
        <f t="shared" si="1809"/>
        <v/>
      </c>
      <c r="DK1000" s="278" t="str">
        <f t="shared" si="1809"/>
        <v/>
      </c>
      <c r="DL1000" s="278" t="str">
        <f t="shared" si="1809"/>
        <v/>
      </c>
      <c r="DM1000" s="278" t="str">
        <f t="shared" si="1809"/>
        <v/>
      </c>
      <c r="DN1000" s="278" t="str">
        <f t="shared" si="1809"/>
        <v/>
      </c>
      <c r="DO1000" s="51">
        <f>SUM(F1000:DN1000)</f>
        <v>1200000.0000000005</v>
      </c>
      <c r="DP1000" s="50" t="s">
        <v>172</v>
      </c>
    </row>
    <row r="1001" spans="3:120" s="29" customFormat="1" ht="15" customHeight="1">
      <c r="D1001" s="291"/>
      <c r="E1001" s="291"/>
      <c r="F1001" s="300">
        <v>0</v>
      </c>
      <c r="G1001" s="300"/>
      <c r="H1001" s="300"/>
      <c r="I1001" s="300"/>
      <c r="J1001" s="300"/>
      <c r="K1001" s="300"/>
      <c r="L1001" s="300"/>
      <c r="M1001" s="300"/>
      <c r="N1001" s="300"/>
      <c r="O1001" s="300"/>
      <c r="P1001" s="300"/>
      <c r="Q1001" s="300"/>
      <c r="R1001" s="300"/>
      <c r="S1001" s="300"/>
      <c r="T1001" s="300"/>
      <c r="U1001" s="300"/>
      <c r="V1001" s="300"/>
      <c r="W1001" s="300"/>
      <c r="X1001" s="300"/>
      <c r="Y1001" s="300"/>
      <c r="Z1001" s="300"/>
      <c r="AA1001" s="300"/>
      <c r="AB1001" s="300"/>
      <c r="AC1001" s="300"/>
      <c r="AD1001" s="300"/>
      <c r="AE1001" s="300"/>
      <c r="AF1001" s="300"/>
      <c r="AG1001" s="300"/>
      <c r="AH1001" s="300"/>
      <c r="AI1001" s="300"/>
      <c r="AJ1001" s="300"/>
      <c r="AK1001" s="300"/>
      <c r="AL1001" s="300"/>
      <c r="AM1001" s="300"/>
      <c r="AN1001" s="300"/>
      <c r="AO1001" s="300"/>
      <c r="AP1001" s="300"/>
      <c r="AQ1001" s="300"/>
      <c r="AR1001" s="300"/>
      <c r="AS1001" s="300"/>
      <c r="AT1001" s="300"/>
      <c r="AU1001" s="300"/>
      <c r="AV1001" s="300"/>
      <c r="AW1001" s="300"/>
      <c r="AX1001" s="300"/>
      <c r="AY1001" s="300"/>
      <c r="AZ1001" s="300"/>
      <c r="BA1001" s="300"/>
      <c r="BB1001" s="300"/>
      <c r="BC1001" s="300"/>
      <c r="BD1001" s="300"/>
      <c r="BE1001" s="300"/>
      <c r="BF1001" s="300"/>
      <c r="BG1001" s="300"/>
      <c r="BH1001" s="300"/>
      <c r="BI1001" s="300"/>
      <c r="BJ1001" s="300"/>
      <c r="BK1001" s="300"/>
      <c r="BL1001" s="300"/>
      <c r="BM1001" s="300"/>
      <c r="BN1001" s="300"/>
      <c r="BO1001" s="300"/>
      <c r="BP1001" s="300"/>
      <c r="BQ1001" s="300"/>
      <c r="BR1001" s="300"/>
      <c r="BS1001" s="300"/>
      <c r="BT1001" s="300"/>
      <c r="BU1001" s="300"/>
      <c r="BV1001" s="300"/>
      <c r="BW1001" s="300"/>
      <c r="BX1001" s="300"/>
      <c r="BY1001" s="300"/>
      <c r="BZ1001" s="300"/>
      <c r="CA1001" s="300"/>
      <c r="CB1001" s="300"/>
      <c r="CC1001" s="300"/>
      <c r="CD1001" s="300"/>
      <c r="CE1001" s="300"/>
      <c r="CF1001" s="300"/>
      <c r="CG1001" s="300"/>
      <c r="CH1001" s="300"/>
      <c r="CI1001" s="300"/>
      <c r="CJ1001" s="300"/>
      <c r="CK1001" s="300"/>
      <c r="CL1001" s="300"/>
      <c r="CM1001" s="300"/>
      <c r="CN1001" s="300"/>
      <c r="CO1001" s="300"/>
      <c r="CP1001" s="300"/>
      <c r="CQ1001" s="300"/>
      <c r="CR1001" s="300"/>
      <c r="CS1001" s="300"/>
      <c r="CT1001" s="300"/>
      <c r="CU1001" s="300"/>
      <c r="CV1001" s="300"/>
      <c r="CW1001" s="300"/>
      <c r="CX1001" s="300"/>
      <c r="CY1001" s="300"/>
      <c r="CZ1001" s="300"/>
      <c r="DA1001" s="300"/>
      <c r="DB1001" s="300"/>
      <c r="DC1001" s="300"/>
      <c r="DD1001" s="300"/>
      <c r="DE1001" s="300"/>
      <c r="DF1001" s="300"/>
      <c r="DG1001" s="300"/>
      <c r="DH1001" s="300"/>
      <c r="DI1001" s="300"/>
      <c r="DJ1001" s="300"/>
      <c r="DK1001" s="300"/>
      <c r="DL1001" s="300"/>
      <c r="DM1001" s="300"/>
      <c r="DN1001" s="300"/>
      <c r="DO1001" s="18"/>
      <c r="DP1001" s="50" t="s">
        <v>172</v>
      </c>
    </row>
    <row r="1002" spans="3:120" s="29" customFormat="1" ht="15" customHeight="1">
      <c r="D1002" s="291"/>
      <c r="E1002" s="291"/>
      <c r="F1002" s="300"/>
      <c r="G1002" s="300"/>
      <c r="H1002" s="300"/>
      <c r="I1002" s="300"/>
      <c r="J1002" s="300"/>
      <c r="K1002" s="300"/>
      <c r="L1002" s="300"/>
      <c r="M1002" s="300"/>
      <c r="N1002" s="300"/>
      <c r="O1002" s="300"/>
      <c r="P1002" s="300"/>
      <c r="Q1002" s="300"/>
      <c r="R1002" s="300"/>
      <c r="S1002" s="300"/>
      <c r="T1002" s="300"/>
      <c r="U1002" s="300"/>
      <c r="V1002" s="300"/>
      <c r="W1002" s="300"/>
      <c r="X1002" s="300"/>
      <c r="Y1002" s="300"/>
      <c r="Z1002" s="300"/>
      <c r="AA1002" s="300"/>
      <c r="AB1002" s="300"/>
      <c r="AC1002" s="300"/>
      <c r="AD1002" s="300"/>
      <c r="AE1002" s="300"/>
      <c r="AF1002" s="300"/>
      <c r="AG1002" s="300"/>
      <c r="AH1002" s="300"/>
      <c r="AI1002" s="300"/>
      <c r="AJ1002" s="300"/>
      <c r="AK1002" s="300"/>
      <c r="AL1002" s="300"/>
      <c r="AM1002" s="300"/>
      <c r="AN1002" s="300"/>
      <c r="AO1002" s="300"/>
      <c r="AP1002" s="300"/>
      <c r="AQ1002" s="300"/>
      <c r="AR1002" s="300"/>
      <c r="AS1002" s="300"/>
      <c r="AT1002" s="300"/>
      <c r="AU1002" s="300"/>
      <c r="AV1002" s="300"/>
      <c r="AW1002" s="300"/>
      <c r="AX1002" s="300"/>
      <c r="AY1002" s="300"/>
      <c r="AZ1002" s="300"/>
      <c r="BA1002" s="300"/>
      <c r="BB1002" s="300"/>
      <c r="BC1002" s="300"/>
      <c r="BD1002" s="300"/>
      <c r="BE1002" s="300"/>
      <c r="BF1002" s="300"/>
      <c r="BG1002" s="300"/>
      <c r="BH1002" s="300"/>
      <c r="BI1002" s="300"/>
      <c r="BJ1002" s="300"/>
      <c r="BK1002" s="300"/>
      <c r="BL1002" s="300"/>
      <c r="BM1002" s="300"/>
      <c r="BN1002" s="300"/>
      <c r="BO1002" s="300"/>
      <c r="BP1002" s="300"/>
      <c r="BQ1002" s="300"/>
      <c r="BR1002" s="300"/>
      <c r="BS1002" s="300"/>
      <c r="BT1002" s="300"/>
      <c r="BU1002" s="300"/>
      <c r="BV1002" s="300"/>
      <c r="BW1002" s="300"/>
      <c r="BX1002" s="300"/>
      <c r="BY1002" s="300"/>
      <c r="BZ1002" s="300"/>
      <c r="CA1002" s="300"/>
      <c r="CB1002" s="300"/>
      <c r="CC1002" s="300"/>
      <c r="CD1002" s="300"/>
      <c r="CE1002" s="300"/>
      <c r="CF1002" s="300"/>
      <c r="CG1002" s="300"/>
      <c r="CH1002" s="300"/>
      <c r="CI1002" s="300"/>
      <c r="CJ1002" s="300"/>
      <c r="CK1002" s="300"/>
      <c r="CL1002" s="300"/>
      <c r="CM1002" s="300"/>
      <c r="CN1002" s="300"/>
      <c r="CO1002" s="300"/>
      <c r="CP1002" s="300"/>
      <c r="CQ1002" s="300"/>
      <c r="CR1002" s="300"/>
      <c r="CS1002" s="300"/>
      <c r="CT1002" s="300"/>
      <c r="CU1002" s="300"/>
      <c r="CV1002" s="300"/>
      <c r="CW1002" s="300"/>
      <c r="CX1002" s="300"/>
      <c r="CY1002" s="300"/>
      <c r="CZ1002" s="300"/>
      <c r="DA1002" s="300"/>
      <c r="DB1002" s="300"/>
      <c r="DC1002" s="300"/>
      <c r="DD1002" s="300"/>
      <c r="DE1002" s="300"/>
      <c r="DF1002" s="300"/>
      <c r="DG1002" s="300"/>
      <c r="DH1002" s="300"/>
      <c r="DI1002" s="300"/>
      <c r="DJ1002" s="300"/>
      <c r="DK1002" s="300"/>
      <c r="DL1002" s="300"/>
      <c r="DM1002" s="300"/>
      <c r="DN1002" s="300"/>
      <c r="DO1002" s="18"/>
      <c r="DP1002" s="50" t="s">
        <v>172</v>
      </c>
    </row>
    <row r="1003" spans="3:120" s="29" customFormat="1" ht="15" customHeight="1">
      <c r="C1003" s="161" t="s">
        <v>348</v>
      </c>
      <c r="D1003" s="161"/>
      <c r="E1003" s="161"/>
      <c r="F1003" s="161"/>
      <c r="G1003" s="161"/>
      <c r="H1003" s="161"/>
      <c r="I1003" s="161"/>
      <c r="J1003" s="161"/>
      <c r="K1003" s="161"/>
      <c r="L1003" s="161"/>
      <c r="M1003" s="161"/>
      <c r="N1003" s="161"/>
      <c r="O1003" s="161"/>
      <c r="P1003" s="161"/>
      <c r="Q1003" s="161"/>
      <c r="R1003" s="161"/>
      <c r="S1003" s="161"/>
      <c r="T1003" s="161"/>
      <c r="U1003" s="161"/>
      <c r="V1003" s="161"/>
      <c r="W1003" s="161"/>
      <c r="X1003" s="161"/>
      <c r="Y1003" s="161"/>
      <c r="Z1003" s="161"/>
      <c r="AA1003" s="161"/>
      <c r="AB1003" s="161"/>
      <c r="AC1003" s="161"/>
      <c r="AD1003" s="161"/>
      <c r="AE1003" s="161"/>
      <c r="AF1003" s="161"/>
      <c r="AG1003" s="161"/>
      <c r="AH1003" s="161"/>
      <c r="AI1003" s="161"/>
      <c r="AJ1003" s="161"/>
      <c r="AK1003" s="161"/>
      <c r="AL1003" s="161"/>
      <c r="AM1003" s="161"/>
      <c r="AN1003" s="161"/>
      <c r="AO1003" s="161"/>
      <c r="AP1003" s="161"/>
      <c r="AQ1003" s="161"/>
      <c r="AR1003" s="161"/>
      <c r="AS1003" s="161"/>
      <c r="AT1003" s="161"/>
      <c r="AU1003" s="161"/>
      <c r="AV1003" s="161"/>
      <c r="AW1003" s="161"/>
      <c r="AX1003" s="161"/>
      <c r="AY1003" s="161"/>
      <c r="AZ1003" s="161"/>
      <c r="BA1003" s="161"/>
      <c r="BB1003" s="161"/>
      <c r="BC1003" s="161"/>
      <c r="BD1003" s="161"/>
      <c r="BE1003" s="161"/>
      <c r="BF1003" s="161"/>
      <c r="BG1003" s="161"/>
      <c r="BH1003" s="161"/>
      <c r="BI1003" s="161"/>
      <c r="BJ1003" s="161"/>
      <c r="BK1003" s="161"/>
      <c r="BL1003" s="161"/>
      <c r="BM1003" s="161"/>
      <c r="BN1003" s="161"/>
      <c r="BO1003" s="161"/>
      <c r="BP1003" s="161"/>
      <c r="BQ1003" s="161"/>
      <c r="BR1003" s="161"/>
      <c r="BS1003" s="161"/>
      <c r="BT1003" s="161"/>
      <c r="BU1003" s="161"/>
      <c r="BV1003" s="161"/>
      <c r="BW1003" s="161"/>
      <c r="BX1003" s="161"/>
      <c r="BY1003" s="161"/>
      <c r="BZ1003" s="161"/>
      <c r="CA1003" s="161"/>
      <c r="CB1003" s="161"/>
      <c r="CC1003" s="161"/>
      <c r="CD1003" s="161"/>
      <c r="CE1003" s="161"/>
      <c r="CF1003" s="161"/>
      <c r="CG1003" s="161"/>
      <c r="CH1003" s="161"/>
      <c r="CI1003" s="161"/>
      <c r="CJ1003" s="161"/>
      <c r="CK1003" s="161"/>
      <c r="CL1003" s="161"/>
      <c r="CM1003" s="161"/>
      <c r="CN1003" s="161"/>
      <c r="CO1003" s="161"/>
      <c r="CP1003" s="161"/>
      <c r="CQ1003" s="161"/>
      <c r="CR1003" s="161"/>
      <c r="CS1003" s="161"/>
      <c r="CT1003" s="161"/>
      <c r="CU1003" s="161"/>
      <c r="CV1003" s="161"/>
      <c r="CW1003" s="161"/>
      <c r="CX1003" s="161"/>
      <c r="CY1003" s="161"/>
      <c r="CZ1003" s="161"/>
      <c r="DA1003" s="161"/>
      <c r="DB1003" s="161"/>
      <c r="DC1003" s="161"/>
      <c r="DD1003" s="161"/>
      <c r="DE1003" s="161"/>
      <c r="DF1003" s="161"/>
      <c r="DG1003" s="161"/>
      <c r="DH1003" s="161"/>
      <c r="DI1003" s="161"/>
      <c r="DJ1003" s="161"/>
      <c r="DK1003" s="161"/>
      <c r="DL1003" s="161"/>
      <c r="DM1003" s="161"/>
      <c r="DN1003" s="161"/>
      <c r="DO1003" s="161"/>
      <c r="DP1003" s="50" t="s">
        <v>172</v>
      </c>
    </row>
    <row r="1004" spans="3:120" s="29" customFormat="1" ht="15" customHeight="1">
      <c r="D1004" s="291"/>
      <c r="E1004" s="291"/>
      <c r="F1004" s="300"/>
      <c r="G1004" s="300"/>
      <c r="H1004" s="300"/>
      <c r="I1004" s="300"/>
      <c r="J1004" s="300"/>
      <c r="K1004" s="300"/>
      <c r="L1004" s="300"/>
      <c r="M1004" s="300"/>
      <c r="N1004" s="300"/>
      <c r="O1004" s="300"/>
      <c r="P1004" s="300"/>
      <c r="Q1004" s="300"/>
      <c r="R1004" s="300"/>
      <c r="S1004" s="300"/>
      <c r="T1004" s="300"/>
      <c r="U1004" s="300"/>
      <c r="V1004" s="300"/>
      <c r="W1004" s="300"/>
      <c r="X1004" s="300"/>
      <c r="Y1004" s="300"/>
      <c r="Z1004" s="300"/>
      <c r="AA1004" s="300"/>
      <c r="AB1004" s="300"/>
      <c r="AC1004" s="300"/>
      <c r="AD1004" s="300"/>
      <c r="AE1004" s="300"/>
      <c r="AF1004" s="300"/>
      <c r="AG1004" s="300"/>
      <c r="AH1004" s="300"/>
      <c r="AI1004" s="300"/>
      <c r="AJ1004" s="300"/>
      <c r="AK1004" s="300"/>
      <c r="AL1004" s="300"/>
      <c r="AM1004" s="300"/>
      <c r="AN1004" s="300"/>
      <c r="AO1004" s="300"/>
      <c r="AP1004" s="300"/>
      <c r="AQ1004" s="300"/>
      <c r="AR1004" s="300"/>
      <c r="AS1004" s="300"/>
      <c r="AT1004" s="300"/>
      <c r="AU1004" s="300"/>
      <c r="AV1004" s="300"/>
      <c r="AW1004" s="300"/>
      <c r="AX1004" s="300"/>
      <c r="AY1004" s="300"/>
      <c r="AZ1004" s="300"/>
      <c r="BA1004" s="300"/>
      <c r="BB1004" s="300"/>
      <c r="BC1004" s="300"/>
      <c r="BD1004" s="300"/>
      <c r="BE1004" s="300"/>
      <c r="BF1004" s="300"/>
      <c r="BG1004" s="300"/>
      <c r="BH1004" s="300"/>
      <c r="BI1004" s="300"/>
      <c r="BJ1004" s="300"/>
      <c r="BK1004" s="300"/>
      <c r="BL1004" s="300"/>
      <c r="BM1004" s="300"/>
      <c r="BN1004" s="300"/>
      <c r="BO1004" s="300"/>
      <c r="BP1004" s="300"/>
      <c r="BQ1004" s="300"/>
      <c r="BR1004" s="300"/>
      <c r="BS1004" s="300"/>
      <c r="BT1004" s="300"/>
      <c r="BU1004" s="300"/>
      <c r="BV1004" s="300"/>
      <c r="BW1004" s="300"/>
      <c r="BX1004" s="300"/>
      <c r="BY1004" s="300"/>
      <c r="BZ1004" s="300"/>
      <c r="CA1004" s="300"/>
      <c r="CB1004" s="300"/>
      <c r="CC1004" s="300"/>
      <c r="CD1004" s="300"/>
      <c r="CE1004" s="300"/>
      <c r="CF1004" s="300"/>
      <c r="CG1004" s="300"/>
      <c r="CH1004" s="300"/>
      <c r="CI1004" s="300"/>
      <c r="CJ1004" s="300"/>
      <c r="CK1004" s="300"/>
      <c r="CL1004" s="300"/>
      <c r="CM1004" s="300"/>
      <c r="CN1004" s="300"/>
      <c r="CO1004" s="300"/>
      <c r="CP1004" s="300"/>
      <c r="CQ1004" s="300"/>
      <c r="CR1004" s="300"/>
      <c r="CS1004" s="300"/>
      <c r="CT1004" s="300"/>
      <c r="CU1004" s="300"/>
      <c r="CV1004" s="300"/>
      <c r="CW1004" s="300"/>
      <c r="CX1004" s="300"/>
      <c r="CY1004" s="300"/>
      <c r="CZ1004" s="300"/>
      <c r="DA1004" s="300"/>
      <c r="DB1004" s="300"/>
      <c r="DC1004" s="300"/>
      <c r="DD1004" s="300"/>
      <c r="DE1004" s="300"/>
      <c r="DF1004" s="300"/>
      <c r="DG1004" s="300"/>
      <c r="DH1004" s="300"/>
      <c r="DI1004" s="300"/>
      <c r="DJ1004" s="300"/>
      <c r="DK1004" s="300"/>
      <c r="DL1004" s="300"/>
      <c r="DM1004" s="300"/>
      <c r="DN1004" s="300"/>
      <c r="DO1004" s="18"/>
      <c r="DP1004" s="50" t="s">
        <v>172</v>
      </c>
    </row>
    <row r="1005" spans="3:120" s="29" customFormat="1" ht="15" customHeight="1">
      <c r="C1005" s="266" t="str">
        <f>C1003</f>
        <v>Engineering Fees</v>
      </c>
      <c r="D1005" s="249" t="s">
        <v>296</v>
      </c>
      <c r="E1005" s="249" t="s">
        <v>303</v>
      </c>
      <c r="F1005" s="265" t="s">
        <v>295</v>
      </c>
      <c r="G1005" s="264" t="s">
        <v>294</v>
      </c>
      <c r="H1005" s="300"/>
      <c r="I1005" s="300"/>
      <c r="J1005" s="300"/>
      <c r="K1005" s="300"/>
      <c r="L1005" s="300"/>
      <c r="M1005" s="300"/>
      <c r="N1005" s="300"/>
      <c r="O1005" s="300"/>
      <c r="P1005" s="300"/>
      <c r="Q1005" s="300"/>
      <c r="R1005" s="300"/>
      <c r="S1005" s="300"/>
      <c r="T1005" s="300"/>
      <c r="U1005" s="300"/>
      <c r="V1005" s="300"/>
      <c r="W1005" s="300"/>
      <c r="X1005" s="300"/>
      <c r="Y1005" s="300"/>
      <c r="Z1005" s="300"/>
      <c r="AA1005" s="300"/>
      <c r="AB1005" s="300"/>
      <c r="AC1005" s="300"/>
      <c r="AD1005" s="300"/>
      <c r="AE1005" s="300"/>
      <c r="AF1005" s="300"/>
      <c r="AG1005" s="300"/>
      <c r="AH1005" s="300"/>
      <c r="AI1005" s="300"/>
      <c r="AJ1005" s="300"/>
      <c r="AK1005" s="300"/>
      <c r="AL1005" s="300"/>
      <c r="AM1005" s="300"/>
      <c r="AN1005" s="300"/>
      <c r="AO1005" s="300"/>
      <c r="AP1005" s="300"/>
      <c r="AQ1005" s="300"/>
      <c r="AR1005" s="300"/>
      <c r="AS1005" s="300"/>
      <c r="AT1005" s="300"/>
      <c r="AU1005" s="300"/>
      <c r="AV1005" s="300"/>
      <c r="AW1005" s="300"/>
      <c r="AX1005" s="300"/>
      <c r="AY1005" s="300"/>
      <c r="AZ1005" s="300"/>
      <c r="BA1005" s="300"/>
      <c r="BB1005" s="300"/>
      <c r="BC1005" s="300"/>
      <c r="BD1005" s="300"/>
      <c r="BE1005" s="300"/>
      <c r="BF1005" s="300"/>
      <c r="BG1005" s="300"/>
      <c r="BH1005" s="300"/>
      <c r="BI1005" s="300"/>
      <c r="BJ1005" s="300"/>
      <c r="BK1005" s="300"/>
      <c r="BL1005" s="300"/>
      <c r="BM1005" s="300"/>
      <c r="BN1005" s="300"/>
      <c r="BO1005" s="300"/>
      <c r="BP1005" s="300"/>
      <c r="BQ1005" s="300"/>
      <c r="BR1005" s="300"/>
      <c r="BS1005" s="300"/>
      <c r="BT1005" s="300"/>
      <c r="BU1005" s="300"/>
      <c r="BV1005" s="300"/>
      <c r="BW1005" s="300"/>
      <c r="BX1005" s="300"/>
      <c r="BY1005" s="300"/>
      <c r="BZ1005" s="300"/>
      <c r="CA1005" s="300"/>
      <c r="CB1005" s="300"/>
      <c r="CC1005" s="300"/>
      <c r="CD1005" s="300"/>
      <c r="CE1005" s="300"/>
      <c r="CF1005" s="300"/>
      <c r="CG1005" s="300"/>
      <c r="CH1005" s="300"/>
      <c r="CI1005" s="300"/>
      <c r="CJ1005" s="300"/>
      <c r="CK1005" s="300"/>
      <c r="CL1005" s="300"/>
      <c r="CM1005" s="300"/>
      <c r="CN1005" s="300"/>
      <c r="CO1005" s="300"/>
      <c r="CP1005" s="300"/>
      <c r="CQ1005" s="300"/>
      <c r="CR1005" s="300"/>
      <c r="CS1005" s="300"/>
      <c r="CT1005" s="300"/>
      <c r="CU1005" s="300"/>
      <c r="CV1005" s="300"/>
      <c r="CW1005" s="300"/>
      <c r="CX1005" s="300"/>
      <c r="CY1005" s="300"/>
      <c r="CZ1005" s="300"/>
      <c r="DA1005" s="300"/>
      <c r="DB1005" s="300"/>
      <c r="DC1005" s="300"/>
      <c r="DD1005" s="300"/>
      <c r="DE1005" s="300"/>
      <c r="DF1005" s="300"/>
      <c r="DG1005" s="300"/>
      <c r="DH1005" s="300"/>
      <c r="DI1005" s="300"/>
      <c r="DJ1005" s="300"/>
      <c r="DK1005" s="300"/>
      <c r="DL1005" s="300"/>
      <c r="DM1005" s="300"/>
      <c r="DN1005" s="300"/>
      <c r="DO1005" s="18"/>
      <c r="DP1005" s="50" t="s">
        <v>172</v>
      </c>
    </row>
    <row r="1006" spans="3:120" s="29" customFormat="1" ht="15" customHeight="1">
      <c r="C1006" s="158" t="str">
        <f>C1005</f>
        <v>Engineering Fees</v>
      </c>
      <c r="D1006" s="118">
        <f>IF(C$76="","",IF(E1006="",G1006+F1006,E1006))</f>
        <v>500000</v>
      </c>
      <c r="E1006" s="80"/>
      <c r="F1006" s="93">
        <v>500000</v>
      </c>
      <c r="G1006" s="93">
        <v>0</v>
      </c>
      <c r="H1006" s="300"/>
      <c r="I1006" s="300"/>
      <c r="J1006" s="300"/>
      <c r="K1006" s="300"/>
      <c r="L1006" s="300"/>
      <c r="M1006" s="300"/>
      <c r="N1006" s="300"/>
      <c r="O1006" s="300"/>
      <c r="P1006" s="300"/>
      <c r="Q1006" s="300"/>
      <c r="R1006" s="300"/>
      <c r="S1006" s="300"/>
      <c r="T1006" s="300"/>
      <c r="U1006" s="300"/>
      <c r="V1006" s="300"/>
      <c r="W1006" s="300"/>
      <c r="X1006" s="300"/>
      <c r="Y1006" s="300"/>
      <c r="Z1006" s="300"/>
      <c r="AA1006" s="300"/>
      <c r="AB1006" s="300"/>
      <c r="AC1006" s="300"/>
      <c r="AD1006" s="300"/>
      <c r="AE1006" s="300"/>
      <c r="AF1006" s="300"/>
      <c r="AG1006" s="300"/>
      <c r="AH1006" s="300"/>
      <c r="AI1006" s="300"/>
      <c r="AJ1006" s="300"/>
      <c r="AK1006" s="300"/>
      <c r="AL1006" s="300"/>
      <c r="AM1006" s="300"/>
      <c r="AN1006" s="300"/>
      <c r="AO1006" s="300"/>
      <c r="AP1006" s="300"/>
      <c r="AQ1006" s="300"/>
      <c r="AR1006" s="300"/>
      <c r="AS1006" s="300"/>
      <c r="AT1006" s="300"/>
      <c r="AU1006" s="300"/>
      <c r="AV1006" s="300"/>
      <c r="AW1006" s="300"/>
      <c r="AX1006" s="300"/>
      <c r="AY1006" s="300"/>
      <c r="AZ1006" s="300"/>
      <c r="BA1006" s="300"/>
      <c r="BB1006" s="300"/>
      <c r="BC1006" s="300"/>
      <c r="BD1006" s="300"/>
      <c r="BE1006" s="300"/>
      <c r="BF1006" s="300"/>
      <c r="BG1006" s="300"/>
      <c r="BH1006" s="300"/>
      <c r="BI1006" s="300"/>
      <c r="BJ1006" s="300"/>
      <c r="BK1006" s="300"/>
      <c r="BL1006" s="300"/>
      <c r="BM1006" s="300"/>
      <c r="BN1006" s="300"/>
      <c r="BO1006" s="300"/>
      <c r="BP1006" s="300"/>
      <c r="BQ1006" s="300"/>
      <c r="BR1006" s="300"/>
      <c r="BS1006" s="300"/>
      <c r="BT1006" s="300"/>
      <c r="BU1006" s="300"/>
      <c r="BV1006" s="300"/>
      <c r="BW1006" s="300"/>
      <c r="BX1006" s="300"/>
      <c r="BY1006" s="300"/>
      <c r="BZ1006" s="300"/>
      <c r="CA1006" s="300"/>
      <c r="CB1006" s="300"/>
      <c r="CC1006" s="300"/>
      <c r="CD1006" s="300"/>
      <c r="CE1006" s="300"/>
      <c r="CF1006" s="300"/>
      <c r="CG1006" s="300"/>
      <c r="CH1006" s="300"/>
      <c r="CI1006" s="300"/>
      <c r="CJ1006" s="300"/>
      <c r="CK1006" s="300"/>
      <c r="CL1006" s="300"/>
      <c r="CM1006" s="300"/>
      <c r="CN1006" s="300"/>
      <c r="CO1006" s="300"/>
      <c r="CP1006" s="300"/>
      <c r="CQ1006" s="300"/>
      <c r="CR1006" s="300"/>
      <c r="CS1006" s="300"/>
      <c r="CT1006" s="300"/>
      <c r="CU1006" s="300"/>
      <c r="CV1006" s="300"/>
      <c r="CW1006" s="300"/>
      <c r="CX1006" s="300"/>
      <c r="CY1006" s="300"/>
      <c r="CZ1006" s="300"/>
      <c r="DA1006" s="300"/>
      <c r="DB1006" s="300"/>
      <c r="DC1006" s="300"/>
      <c r="DD1006" s="300"/>
      <c r="DE1006" s="300"/>
      <c r="DF1006" s="300"/>
      <c r="DG1006" s="300"/>
      <c r="DH1006" s="300"/>
      <c r="DI1006" s="300"/>
      <c r="DJ1006" s="300"/>
      <c r="DK1006" s="300"/>
      <c r="DL1006" s="300"/>
      <c r="DM1006" s="300"/>
      <c r="DN1006" s="300"/>
      <c r="DO1006" s="18"/>
      <c r="DP1006" s="50" t="s">
        <v>172</v>
      </c>
    </row>
    <row r="1007" spans="3:120" s="29" customFormat="1" ht="15" customHeight="1">
      <c r="C1007" s="34" t="str">
        <f>"Initial " &amp;C1003&amp; " Input"</f>
        <v>Initial Engineering Fees Input</v>
      </c>
      <c r="D1007" s="118">
        <f>IF(C$76="","",IF(E1007="",G1007+F1007,E1007))</f>
        <v>215000</v>
      </c>
      <c r="E1007" s="80"/>
      <c r="F1007" s="93">
        <v>215000</v>
      </c>
      <c r="G1007" s="93">
        <v>0</v>
      </c>
      <c r="H1007" s="300"/>
      <c r="I1007" s="300"/>
      <c r="J1007" s="300"/>
      <c r="K1007" s="300"/>
      <c r="L1007" s="300"/>
      <c r="M1007" s="300"/>
      <c r="N1007" s="300"/>
      <c r="O1007" s="300"/>
      <c r="P1007" s="300"/>
      <c r="Q1007" s="300"/>
      <c r="R1007" s="300"/>
      <c r="S1007" s="300"/>
      <c r="T1007" s="300"/>
      <c r="U1007" s="300"/>
      <c r="V1007" s="300"/>
      <c r="W1007" s="300"/>
      <c r="X1007" s="300"/>
      <c r="Y1007" s="300"/>
      <c r="Z1007" s="300"/>
      <c r="AA1007" s="300"/>
      <c r="AB1007" s="300"/>
      <c r="AC1007" s="300"/>
      <c r="AD1007" s="300"/>
      <c r="AE1007" s="300"/>
      <c r="AF1007" s="300"/>
      <c r="AG1007" s="300"/>
      <c r="AH1007" s="300"/>
      <c r="AI1007" s="300"/>
      <c r="AJ1007" s="300"/>
      <c r="AK1007" s="300"/>
      <c r="AL1007" s="300"/>
      <c r="AM1007" s="300"/>
      <c r="AN1007" s="300"/>
      <c r="AO1007" s="300"/>
      <c r="AP1007" s="300"/>
      <c r="AQ1007" s="300"/>
      <c r="AR1007" s="300"/>
      <c r="AS1007" s="300"/>
      <c r="AT1007" s="300"/>
      <c r="AU1007" s="300"/>
      <c r="AV1007" s="300"/>
      <c r="AW1007" s="300"/>
      <c r="AX1007" s="300"/>
      <c r="AY1007" s="300"/>
      <c r="AZ1007" s="300"/>
      <c r="BA1007" s="300"/>
      <c r="BB1007" s="300"/>
      <c r="BC1007" s="300"/>
      <c r="BD1007" s="300"/>
      <c r="BE1007" s="300"/>
      <c r="BF1007" s="300"/>
      <c r="BG1007" s="300"/>
      <c r="BH1007" s="300"/>
      <c r="BI1007" s="300"/>
      <c r="BJ1007" s="300"/>
      <c r="BK1007" s="300"/>
      <c r="BL1007" s="300"/>
      <c r="BM1007" s="300"/>
      <c r="BN1007" s="300"/>
      <c r="BO1007" s="300"/>
      <c r="BP1007" s="300"/>
      <c r="BQ1007" s="300"/>
      <c r="BR1007" s="300"/>
      <c r="BS1007" s="300"/>
      <c r="BT1007" s="300"/>
      <c r="BU1007" s="300"/>
      <c r="BV1007" s="300"/>
      <c r="BW1007" s="300"/>
      <c r="BX1007" s="300"/>
      <c r="BY1007" s="300"/>
      <c r="BZ1007" s="300"/>
      <c r="CA1007" s="300"/>
      <c r="CB1007" s="300"/>
      <c r="CC1007" s="300"/>
      <c r="CD1007" s="300"/>
      <c r="CE1007" s="300"/>
      <c r="CF1007" s="300"/>
      <c r="CG1007" s="300"/>
      <c r="CH1007" s="300"/>
      <c r="CI1007" s="300"/>
      <c r="CJ1007" s="300"/>
      <c r="CK1007" s="300"/>
      <c r="CL1007" s="300"/>
      <c r="CM1007" s="300"/>
      <c r="CN1007" s="300"/>
      <c r="CO1007" s="300"/>
      <c r="CP1007" s="300"/>
      <c r="CQ1007" s="300"/>
      <c r="CR1007" s="300"/>
      <c r="CS1007" s="300"/>
      <c r="CT1007" s="300"/>
      <c r="CU1007" s="300"/>
      <c r="CV1007" s="300"/>
      <c r="CW1007" s="300"/>
      <c r="CX1007" s="300"/>
      <c r="CY1007" s="300"/>
      <c r="CZ1007" s="300"/>
      <c r="DA1007" s="300"/>
      <c r="DB1007" s="300"/>
      <c r="DC1007" s="300"/>
      <c r="DD1007" s="300"/>
      <c r="DE1007" s="300"/>
      <c r="DF1007" s="300"/>
      <c r="DG1007" s="300"/>
      <c r="DH1007" s="300"/>
      <c r="DI1007" s="300"/>
      <c r="DJ1007" s="300"/>
      <c r="DK1007" s="300"/>
      <c r="DL1007" s="300"/>
      <c r="DM1007" s="300"/>
      <c r="DN1007" s="300"/>
      <c r="DO1007" s="18"/>
      <c r="DP1007" s="50" t="s">
        <v>172</v>
      </c>
    </row>
    <row r="1008" spans="3:120" s="29" customFormat="1" ht="15" customHeight="1">
      <c r="C1008" s="34" t="s">
        <v>311</v>
      </c>
      <c r="D1008" s="118">
        <f>D1006-D1007</f>
        <v>285000</v>
      </c>
      <c r="E1008" s="118"/>
      <c r="F1008" s="118">
        <f>F1006-F1007</f>
        <v>285000</v>
      </c>
      <c r="G1008" s="118">
        <f>G1006-G1007</f>
        <v>0</v>
      </c>
      <c r="H1008" s="300"/>
      <c r="I1008" s="300"/>
      <c r="J1008" s="300"/>
      <c r="K1008" s="300"/>
      <c r="L1008" s="300"/>
      <c r="M1008" s="300"/>
      <c r="N1008" s="300"/>
      <c r="O1008" s="300"/>
      <c r="P1008" s="300"/>
      <c r="Q1008" s="300"/>
      <c r="R1008" s="300"/>
      <c r="S1008" s="300"/>
      <c r="T1008" s="300"/>
      <c r="U1008" s="300"/>
      <c r="V1008" s="300"/>
      <c r="W1008" s="300"/>
      <c r="X1008" s="300"/>
      <c r="Y1008" s="300"/>
      <c r="Z1008" s="300"/>
      <c r="AA1008" s="300"/>
      <c r="AB1008" s="300"/>
      <c r="AC1008" s="300"/>
      <c r="AD1008" s="300"/>
      <c r="AE1008" s="300"/>
      <c r="AF1008" s="300"/>
      <c r="AG1008" s="300"/>
      <c r="AH1008" s="300"/>
      <c r="AI1008" s="300"/>
      <c r="AJ1008" s="300"/>
      <c r="AK1008" s="300"/>
      <c r="AL1008" s="300"/>
      <c r="AM1008" s="300"/>
      <c r="AN1008" s="300"/>
      <c r="AO1008" s="300"/>
      <c r="AP1008" s="300"/>
      <c r="AQ1008" s="300"/>
      <c r="AR1008" s="300"/>
      <c r="AS1008" s="300"/>
      <c r="AT1008" s="300"/>
      <c r="AU1008" s="300"/>
      <c r="AV1008" s="300"/>
      <c r="AW1008" s="300"/>
      <c r="AX1008" s="300"/>
      <c r="AY1008" s="300"/>
      <c r="AZ1008" s="300"/>
      <c r="BA1008" s="300"/>
      <c r="BB1008" s="300"/>
      <c r="BC1008" s="300"/>
      <c r="BD1008" s="300"/>
      <c r="BE1008" s="300"/>
      <c r="BF1008" s="300"/>
      <c r="BG1008" s="300"/>
      <c r="BH1008" s="300"/>
      <c r="BI1008" s="300"/>
      <c r="BJ1008" s="300"/>
      <c r="BK1008" s="300"/>
      <c r="BL1008" s="300"/>
      <c r="BM1008" s="300"/>
      <c r="BN1008" s="300"/>
      <c r="BO1008" s="300"/>
      <c r="BP1008" s="300"/>
      <c r="BQ1008" s="300"/>
      <c r="BR1008" s="300"/>
      <c r="BS1008" s="300"/>
      <c r="BT1008" s="300"/>
      <c r="BU1008" s="300"/>
      <c r="BV1008" s="300"/>
      <c r="BW1008" s="300"/>
      <c r="BX1008" s="300"/>
      <c r="BY1008" s="300"/>
      <c r="BZ1008" s="300"/>
      <c r="CA1008" s="300"/>
      <c r="CB1008" s="300"/>
      <c r="CC1008" s="300"/>
      <c r="CD1008" s="300"/>
      <c r="CE1008" s="300"/>
      <c r="CF1008" s="300"/>
      <c r="CG1008" s="300"/>
      <c r="CH1008" s="300"/>
      <c r="CI1008" s="300"/>
      <c r="CJ1008" s="300"/>
      <c r="CK1008" s="300"/>
      <c r="CL1008" s="300"/>
      <c r="CM1008" s="300"/>
      <c r="CN1008" s="300"/>
      <c r="CO1008" s="300"/>
      <c r="CP1008" s="300"/>
      <c r="CQ1008" s="300"/>
      <c r="CR1008" s="300"/>
      <c r="CS1008" s="300"/>
      <c r="CT1008" s="300"/>
      <c r="CU1008" s="300"/>
      <c r="CV1008" s="300"/>
      <c r="CW1008" s="300"/>
      <c r="CX1008" s="300"/>
      <c r="CY1008" s="300"/>
      <c r="CZ1008" s="300"/>
      <c r="DA1008" s="300"/>
      <c r="DB1008" s="300"/>
      <c r="DC1008" s="300"/>
      <c r="DD1008" s="300"/>
      <c r="DE1008" s="300"/>
      <c r="DF1008" s="300"/>
      <c r="DG1008" s="300"/>
      <c r="DH1008" s="300"/>
      <c r="DI1008" s="300"/>
      <c r="DJ1008" s="300"/>
      <c r="DK1008" s="300"/>
      <c r="DL1008" s="300"/>
      <c r="DM1008" s="300"/>
      <c r="DN1008" s="300"/>
      <c r="DO1008" s="18"/>
      <c r="DP1008" s="50" t="s">
        <v>172</v>
      </c>
    </row>
    <row r="1009" spans="3:120" s="29" customFormat="1" ht="15" customHeight="1">
      <c r="C1009" s="34"/>
      <c r="D1009" s="118"/>
      <c r="E1009" s="80"/>
      <c r="F1009" s="290"/>
      <c r="G1009" s="290"/>
      <c r="H1009" s="300"/>
      <c r="I1009" s="300"/>
      <c r="J1009" s="300"/>
      <c r="K1009" s="300"/>
      <c r="L1009" s="300"/>
      <c r="M1009" s="300"/>
      <c r="N1009" s="300"/>
      <c r="O1009" s="300"/>
      <c r="P1009" s="300"/>
      <c r="Q1009" s="300"/>
      <c r="R1009" s="300"/>
      <c r="S1009" s="300"/>
      <c r="T1009" s="300"/>
      <c r="U1009" s="300"/>
      <c r="V1009" s="300"/>
      <c r="W1009" s="300"/>
      <c r="X1009" s="300"/>
      <c r="Y1009" s="300"/>
      <c r="Z1009" s="300"/>
      <c r="AA1009" s="300"/>
      <c r="AB1009" s="300"/>
      <c r="AC1009" s="300"/>
      <c r="AD1009" s="300"/>
      <c r="AE1009" s="300"/>
      <c r="AF1009" s="300"/>
      <c r="AG1009" s="300"/>
      <c r="AH1009" s="300"/>
      <c r="AI1009" s="300"/>
      <c r="AJ1009" s="300"/>
      <c r="AK1009" s="300"/>
      <c r="AL1009" s="300"/>
      <c r="AM1009" s="300"/>
      <c r="AN1009" s="300"/>
      <c r="AO1009" s="300"/>
      <c r="AP1009" s="300"/>
      <c r="AQ1009" s="300"/>
      <c r="AR1009" s="300"/>
      <c r="AS1009" s="300"/>
      <c r="AT1009" s="300"/>
      <c r="AU1009" s="300"/>
      <c r="AV1009" s="300"/>
      <c r="AW1009" s="300"/>
      <c r="AX1009" s="300"/>
      <c r="AY1009" s="300"/>
      <c r="AZ1009" s="300"/>
      <c r="BA1009" s="300"/>
      <c r="BB1009" s="300"/>
      <c r="BC1009" s="300"/>
      <c r="BD1009" s="300"/>
      <c r="BE1009" s="300"/>
      <c r="BF1009" s="300"/>
      <c r="BG1009" s="300"/>
      <c r="BH1009" s="300"/>
      <c r="BI1009" s="300"/>
      <c r="BJ1009" s="300"/>
      <c r="BK1009" s="300"/>
      <c r="BL1009" s="300"/>
      <c r="BM1009" s="300"/>
      <c r="BN1009" s="300"/>
      <c r="BO1009" s="300"/>
      <c r="BP1009" s="300"/>
      <c r="BQ1009" s="300"/>
      <c r="BR1009" s="300"/>
      <c r="BS1009" s="300"/>
      <c r="BT1009" s="300"/>
      <c r="BU1009" s="300"/>
      <c r="BV1009" s="300"/>
      <c r="BW1009" s="300"/>
      <c r="BX1009" s="300"/>
      <c r="BY1009" s="300"/>
      <c r="BZ1009" s="300"/>
      <c r="CA1009" s="300"/>
      <c r="CB1009" s="300"/>
      <c r="CC1009" s="300"/>
      <c r="CD1009" s="300"/>
      <c r="CE1009" s="300"/>
      <c r="CF1009" s="300"/>
      <c r="CG1009" s="300"/>
      <c r="CH1009" s="300"/>
      <c r="CI1009" s="300"/>
      <c r="CJ1009" s="300"/>
      <c r="CK1009" s="300"/>
      <c r="CL1009" s="300"/>
      <c r="CM1009" s="300"/>
      <c r="CN1009" s="300"/>
      <c r="CO1009" s="300"/>
      <c r="CP1009" s="300"/>
      <c r="CQ1009" s="300"/>
      <c r="CR1009" s="300"/>
      <c r="CS1009" s="300"/>
      <c r="CT1009" s="300"/>
      <c r="CU1009" s="300"/>
      <c r="CV1009" s="300"/>
      <c r="CW1009" s="300"/>
      <c r="CX1009" s="300"/>
      <c r="CY1009" s="300"/>
      <c r="CZ1009" s="300"/>
      <c r="DA1009" s="300"/>
      <c r="DB1009" s="300"/>
      <c r="DC1009" s="300"/>
      <c r="DD1009" s="300"/>
      <c r="DE1009" s="300"/>
      <c r="DF1009" s="300"/>
      <c r="DG1009" s="300"/>
      <c r="DH1009" s="300"/>
      <c r="DI1009" s="300"/>
      <c r="DJ1009" s="300"/>
      <c r="DK1009" s="300"/>
      <c r="DL1009" s="300"/>
      <c r="DM1009" s="300"/>
      <c r="DN1009" s="300"/>
      <c r="DO1009" s="18"/>
      <c r="DP1009" s="50" t="s">
        <v>172</v>
      </c>
    </row>
    <row r="1010" spans="3:120" s="29" customFormat="1" ht="15" customHeight="1">
      <c r="C1010" s="34" t="str">
        <f>C1005&amp;" Start Period"</f>
        <v>Engineering Fees Start Period</v>
      </c>
      <c r="D1010" s="233">
        <f>MIN(F1010:G1010)</f>
        <v>1</v>
      </c>
      <c r="F1010" s="282">
        <v>1</v>
      </c>
      <c r="G1010" s="282"/>
      <c r="H1010" s="300"/>
      <c r="I1010" s="300"/>
      <c r="J1010" s="300"/>
      <c r="K1010" s="300"/>
      <c r="L1010" s="300"/>
      <c r="M1010" s="300"/>
      <c r="N1010" s="300"/>
      <c r="O1010" s="300"/>
      <c r="P1010" s="300"/>
      <c r="Q1010" s="300"/>
      <c r="R1010" s="300"/>
      <c r="S1010" s="300"/>
      <c r="T1010" s="300"/>
      <c r="U1010" s="300"/>
      <c r="V1010" s="300"/>
      <c r="W1010" s="300"/>
      <c r="X1010" s="300"/>
      <c r="Y1010" s="300"/>
      <c r="Z1010" s="300"/>
      <c r="AA1010" s="300"/>
      <c r="AB1010" s="300"/>
      <c r="AC1010" s="300"/>
      <c r="AD1010" s="300"/>
      <c r="AE1010" s="300"/>
      <c r="AF1010" s="300"/>
      <c r="AG1010" s="300"/>
      <c r="AH1010" s="300"/>
      <c r="AI1010" s="300"/>
      <c r="AJ1010" s="300"/>
      <c r="AK1010" s="300"/>
      <c r="AL1010" s="300"/>
      <c r="AM1010" s="300"/>
      <c r="AN1010" s="300"/>
      <c r="AO1010" s="300"/>
      <c r="AP1010" s="300"/>
      <c r="AQ1010" s="300"/>
      <c r="AR1010" s="300"/>
      <c r="AS1010" s="300"/>
      <c r="AT1010" s="300"/>
      <c r="AU1010" s="300"/>
      <c r="AV1010" s="300"/>
      <c r="AW1010" s="300"/>
      <c r="AX1010" s="300"/>
      <c r="AY1010" s="300"/>
      <c r="AZ1010" s="300"/>
      <c r="BA1010" s="300"/>
      <c r="BB1010" s="300"/>
      <c r="BC1010" s="300"/>
      <c r="BD1010" s="300"/>
      <c r="BE1010" s="300"/>
      <c r="BF1010" s="300"/>
      <c r="BG1010" s="300"/>
      <c r="BH1010" s="300"/>
      <c r="BI1010" s="300"/>
      <c r="BJ1010" s="300"/>
      <c r="BK1010" s="300"/>
      <c r="BL1010" s="300"/>
      <c r="BM1010" s="300"/>
      <c r="BN1010" s="300"/>
      <c r="BO1010" s="300"/>
      <c r="BP1010" s="300"/>
      <c r="BQ1010" s="300"/>
      <c r="BR1010" s="300"/>
      <c r="BS1010" s="300"/>
      <c r="BT1010" s="300"/>
      <c r="BU1010" s="300"/>
      <c r="BV1010" s="300"/>
      <c r="BW1010" s="300"/>
      <c r="BX1010" s="300"/>
      <c r="BY1010" s="300"/>
      <c r="BZ1010" s="300"/>
      <c r="CA1010" s="300"/>
      <c r="CB1010" s="300"/>
      <c r="CC1010" s="300"/>
      <c r="CD1010" s="300"/>
      <c r="CE1010" s="300"/>
      <c r="CF1010" s="300"/>
      <c r="CG1010" s="300"/>
      <c r="CH1010" s="300"/>
      <c r="CI1010" s="300"/>
      <c r="CJ1010" s="300"/>
      <c r="CK1010" s="300"/>
      <c r="CL1010" s="300"/>
      <c r="CM1010" s="300"/>
      <c r="CN1010" s="300"/>
      <c r="CO1010" s="300"/>
      <c r="CP1010" s="300"/>
      <c r="CQ1010" s="300"/>
      <c r="CR1010" s="300"/>
      <c r="CS1010" s="300"/>
      <c r="CT1010" s="300"/>
      <c r="CU1010" s="300"/>
      <c r="CV1010" s="300"/>
      <c r="CW1010" s="300"/>
      <c r="CX1010" s="300"/>
      <c r="CY1010" s="300"/>
      <c r="CZ1010" s="300"/>
      <c r="DA1010" s="300"/>
      <c r="DB1010" s="300"/>
      <c r="DC1010" s="300"/>
      <c r="DD1010" s="300"/>
      <c r="DE1010" s="300"/>
      <c r="DF1010" s="300"/>
      <c r="DG1010" s="300"/>
      <c r="DH1010" s="300"/>
      <c r="DI1010" s="300"/>
      <c r="DJ1010" s="300"/>
      <c r="DK1010" s="300"/>
      <c r="DL1010" s="300"/>
      <c r="DM1010" s="300"/>
      <c r="DN1010" s="300"/>
      <c r="DO1010" s="18"/>
      <c r="DP1010" s="50" t="s">
        <v>172</v>
      </c>
    </row>
    <row r="1011" spans="3:120" s="29" customFormat="1" ht="15" customHeight="1">
      <c r="C1011" s="207" t="s">
        <v>13</v>
      </c>
      <c r="D1011" s="206">
        <f>IF(D1010="","",INDEX($F$16:$DP$17,1,MATCH(D1010,$F$17:$DP$17,1)))</f>
        <v>42124</v>
      </c>
      <c r="F1011" s="206">
        <f>IF(F1010="","",INDEX($F$16:$DP$17,1,MATCH(F1010,$F$17:$DP$17,1)))</f>
        <v>42124</v>
      </c>
      <c r="G1011" s="206" t="str">
        <f>IF(G1010="","",INDEX($F$16:$DP$17,1,MATCH(G1010,$F$17:$DP$17,1)))</f>
        <v/>
      </c>
      <c r="H1011" s="300"/>
      <c r="I1011" s="300"/>
      <c r="J1011" s="300"/>
      <c r="K1011" s="300"/>
      <c r="L1011" s="300"/>
      <c r="M1011" s="300"/>
      <c r="N1011" s="300"/>
      <c r="O1011" s="300"/>
      <c r="P1011" s="300"/>
      <c r="Q1011" s="300"/>
      <c r="R1011" s="300"/>
      <c r="S1011" s="300"/>
      <c r="T1011" s="300"/>
      <c r="U1011" s="300"/>
      <c r="V1011" s="300"/>
      <c r="W1011" s="300"/>
      <c r="X1011" s="300"/>
      <c r="Y1011" s="300"/>
      <c r="Z1011" s="300"/>
      <c r="AA1011" s="300"/>
      <c r="AB1011" s="300"/>
      <c r="AC1011" s="300"/>
      <c r="AD1011" s="300"/>
      <c r="AE1011" s="300"/>
      <c r="AF1011" s="300"/>
      <c r="AG1011" s="300"/>
      <c r="AH1011" s="300"/>
      <c r="AI1011" s="300"/>
      <c r="AJ1011" s="300"/>
      <c r="AK1011" s="300"/>
      <c r="AL1011" s="300"/>
      <c r="AM1011" s="300"/>
      <c r="AN1011" s="300"/>
      <c r="AO1011" s="300"/>
      <c r="AP1011" s="300"/>
      <c r="AQ1011" s="300"/>
      <c r="AR1011" s="300"/>
      <c r="AS1011" s="300"/>
      <c r="AT1011" s="300"/>
      <c r="AU1011" s="300"/>
      <c r="AV1011" s="300"/>
      <c r="AW1011" s="300"/>
      <c r="AX1011" s="300"/>
      <c r="AY1011" s="300"/>
      <c r="AZ1011" s="300"/>
      <c r="BA1011" s="300"/>
      <c r="BB1011" s="300"/>
      <c r="BC1011" s="300"/>
      <c r="BD1011" s="300"/>
      <c r="BE1011" s="300"/>
      <c r="BF1011" s="300"/>
      <c r="BG1011" s="300"/>
      <c r="BH1011" s="300"/>
      <c r="BI1011" s="300"/>
      <c r="BJ1011" s="300"/>
      <c r="BK1011" s="300"/>
      <c r="BL1011" s="300"/>
      <c r="BM1011" s="300"/>
      <c r="BN1011" s="300"/>
      <c r="BO1011" s="300"/>
      <c r="BP1011" s="300"/>
      <c r="BQ1011" s="300"/>
      <c r="BR1011" s="300"/>
      <c r="BS1011" s="300"/>
      <c r="BT1011" s="300"/>
      <c r="BU1011" s="300"/>
      <c r="BV1011" s="300"/>
      <c r="BW1011" s="300"/>
      <c r="BX1011" s="300"/>
      <c r="BY1011" s="300"/>
      <c r="BZ1011" s="300"/>
      <c r="CA1011" s="300"/>
      <c r="CB1011" s="300"/>
      <c r="CC1011" s="300"/>
      <c r="CD1011" s="300"/>
      <c r="CE1011" s="300"/>
      <c r="CF1011" s="300"/>
      <c r="CG1011" s="300"/>
      <c r="CH1011" s="300"/>
      <c r="CI1011" s="300"/>
      <c r="CJ1011" s="300"/>
      <c r="CK1011" s="300"/>
      <c r="CL1011" s="300"/>
      <c r="CM1011" s="300"/>
      <c r="CN1011" s="300"/>
      <c r="CO1011" s="300"/>
      <c r="CP1011" s="300"/>
      <c r="CQ1011" s="300"/>
      <c r="CR1011" s="300"/>
      <c r="CS1011" s="300"/>
      <c r="CT1011" s="300"/>
      <c r="CU1011" s="300"/>
      <c r="CV1011" s="300"/>
      <c r="CW1011" s="300"/>
      <c r="CX1011" s="300"/>
      <c r="CY1011" s="300"/>
      <c r="CZ1011" s="300"/>
      <c r="DA1011" s="300"/>
      <c r="DB1011" s="300"/>
      <c r="DC1011" s="300"/>
      <c r="DD1011" s="300"/>
      <c r="DE1011" s="300"/>
      <c r="DF1011" s="300"/>
      <c r="DG1011" s="300"/>
      <c r="DH1011" s="300"/>
      <c r="DI1011" s="300"/>
      <c r="DJ1011" s="300"/>
      <c r="DK1011" s="300"/>
      <c r="DL1011" s="300"/>
      <c r="DM1011" s="300"/>
      <c r="DN1011" s="300"/>
      <c r="DO1011" s="18"/>
      <c r="DP1011" s="50" t="s">
        <v>172</v>
      </c>
    </row>
    <row r="1012" spans="3:120" s="29" customFormat="1" ht="15" customHeight="1">
      <c r="C1012" s="34" t="str">
        <f>C1005&amp;" End Period"</f>
        <v>Engineering Fees End Period</v>
      </c>
      <c r="D1012" s="233">
        <f>MAX(F1012:G1012)</f>
        <v>9</v>
      </c>
      <c r="F1012" s="282">
        <v>9</v>
      </c>
      <c r="G1012" s="282"/>
      <c r="H1012" s="300"/>
      <c r="I1012" s="300"/>
      <c r="J1012" s="300"/>
      <c r="K1012" s="300"/>
      <c r="L1012" s="300"/>
      <c r="M1012" s="300"/>
      <c r="N1012" s="300"/>
      <c r="O1012" s="300"/>
      <c r="P1012" s="300"/>
      <c r="Q1012" s="300"/>
      <c r="R1012" s="300"/>
      <c r="S1012" s="300"/>
      <c r="T1012" s="300"/>
      <c r="U1012" s="300"/>
      <c r="V1012" s="300"/>
      <c r="W1012" s="300"/>
      <c r="X1012" s="300"/>
      <c r="Y1012" s="300"/>
      <c r="Z1012" s="300"/>
      <c r="AA1012" s="300"/>
      <c r="AB1012" s="300"/>
      <c r="AC1012" s="300"/>
      <c r="AD1012" s="300"/>
      <c r="AE1012" s="300"/>
      <c r="AF1012" s="300"/>
      <c r="AG1012" s="300"/>
      <c r="AH1012" s="300"/>
      <c r="AI1012" s="300"/>
      <c r="AJ1012" s="300"/>
      <c r="AK1012" s="300"/>
      <c r="AL1012" s="300"/>
      <c r="AM1012" s="300"/>
      <c r="AN1012" s="300"/>
      <c r="AO1012" s="300"/>
      <c r="AP1012" s="300"/>
      <c r="AQ1012" s="300"/>
      <c r="AR1012" s="300"/>
      <c r="AS1012" s="300"/>
      <c r="AT1012" s="300"/>
      <c r="AU1012" s="300"/>
      <c r="AV1012" s="300"/>
      <c r="AW1012" s="300"/>
      <c r="AX1012" s="300"/>
      <c r="AY1012" s="300"/>
      <c r="AZ1012" s="300"/>
      <c r="BA1012" s="300"/>
      <c r="BB1012" s="300"/>
      <c r="BC1012" s="300"/>
      <c r="BD1012" s="300"/>
      <c r="BE1012" s="300"/>
      <c r="BF1012" s="300"/>
      <c r="BG1012" s="300"/>
      <c r="BH1012" s="300"/>
      <c r="BI1012" s="300"/>
      <c r="BJ1012" s="300"/>
      <c r="BK1012" s="300"/>
      <c r="BL1012" s="300"/>
      <c r="BM1012" s="300"/>
      <c r="BN1012" s="300"/>
      <c r="BO1012" s="300"/>
      <c r="BP1012" s="300"/>
      <c r="BQ1012" s="300"/>
      <c r="BR1012" s="300"/>
      <c r="BS1012" s="300"/>
      <c r="BT1012" s="300"/>
      <c r="BU1012" s="300"/>
      <c r="BV1012" s="300"/>
      <c r="BW1012" s="300"/>
      <c r="BX1012" s="300"/>
      <c r="BY1012" s="300"/>
      <c r="BZ1012" s="300"/>
      <c r="CA1012" s="300"/>
      <c r="CB1012" s="300"/>
      <c r="CC1012" s="300"/>
      <c r="CD1012" s="300"/>
      <c r="CE1012" s="300"/>
      <c r="CF1012" s="300"/>
      <c r="CG1012" s="300"/>
      <c r="CH1012" s="300"/>
      <c r="CI1012" s="300"/>
      <c r="CJ1012" s="300"/>
      <c r="CK1012" s="300"/>
      <c r="CL1012" s="300"/>
      <c r="CM1012" s="300"/>
      <c r="CN1012" s="300"/>
      <c r="CO1012" s="300"/>
      <c r="CP1012" s="300"/>
      <c r="CQ1012" s="300"/>
      <c r="CR1012" s="300"/>
      <c r="CS1012" s="300"/>
      <c r="CT1012" s="300"/>
      <c r="CU1012" s="300"/>
      <c r="CV1012" s="300"/>
      <c r="CW1012" s="300"/>
      <c r="CX1012" s="300"/>
      <c r="CY1012" s="300"/>
      <c r="CZ1012" s="300"/>
      <c r="DA1012" s="300"/>
      <c r="DB1012" s="300"/>
      <c r="DC1012" s="300"/>
      <c r="DD1012" s="300"/>
      <c r="DE1012" s="300"/>
      <c r="DF1012" s="300"/>
      <c r="DG1012" s="300"/>
      <c r="DH1012" s="300"/>
      <c r="DI1012" s="300"/>
      <c r="DJ1012" s="300"/>
      <c r="DK1012" s="300"/>
      <c r="DL1012" s="300"/>
      <c r="DM1012" s="300"/>
      <c r="DN1012" s="300"/>
      <c r="DO1012" s="18"/>
      <c r="DP1012" s="50" t="s">
        <v>172</v>
      </c>
    </row>
    <row r="1013" spans="3:120" s="29" customFormat="1" ht="15" customHeight="1">
      <c r="C1013" s="207" t="s">
        <v>13</v>
      </c>
      <c r="D1013" s="206">
        <f>IF(D1012="","",INDEX($F$16:$DP$17,1,MATCH(D1012,$F$17:$DP$17,1)))</f>
        <v>42369</v>
      </c>
      <c r="F1013" s="206">
        <f>IF(F1012="","",INDEX($F$16:$DP$17,1,MATCH(F1012,$F$17:$DP$17,1)))</f>
        <v>42369</v>
      </c>
      <c r="G1013" s="206" t="str">
        <f>IF(G1012="","",INDEX($F$16:$DP$17,1,MATCH(G1012,$F$17:$DP$17,1)))</f>
        <v/>
      </c>
      <c r="H1013" s="300"/>
      <c r="I1013" s="300"/>
      <c r="J1013" s="300"/>
      <c r="K1013" s="300"/>
      <c r="L1013" s="300"/>
      <c r="M1013" s="300"/>
      <c r="N1013" s="300"/>
      <c r="O1013" s="300"/>
      <c r="P1013" s="300"/>
      <c r="Q1013" s="300"/>
      <c r="R1013" s="300"/>
      <c r="S1013" s="300"/>
      <c r="T1013" s="300"/>
      <c r="U1013" s="300"/>
      <c r="V1013" s="300"/>
      <c r="W1013" s="300"/>
      <c r="X1013" s="300"/>
      <c r="Y1013" s="300"/>
      <c r="Z1013" s="300"/>
      <c r="AA1013" s="300"/>
      <c r="AB1013" s="300"/>
      <c r="AC1013" s="300"/>
      <c r="AD1013" s="300"/>
      <c r="AE1013" s="300"/>
      <c r="AF1013" s="300"/>
      <c r="AG1013" s="300"/>
      <c r="AH1013" s="300"/>
      <c r="AI1013" s="300"/>
      <c r="AJ1013" s="300"/>
      <c r="AK1013" s="300"/>
      <c r="AL1013" s="300"/>
      <c r="AM1013" s="300"/>
      <c r="AN1013" s="300"/>
      <c r="AO1013" s="300"/>
      <c r="AP1013" s="300"/>
      <c r="AQ1013" s="300"/>
      <c r="AR1013" s="300"/>
      <c r="AS1013" s="300"/>
      <c r="AT1013" s="300"/>
      <c r="AU1013" s="300"/>
      <c r="AV1013" s="300"/>
      <c r="AW1013" s="300"/>
      <c r="AX1013" s="300"/>
      <c r="AY1013" s="300"/>
      <c r="AZ1013" s="300"/>
      <c r="BA1013" s="300"/>
      <c r="BB1013" s="300"/>
      <c r="BC1013" s="300"/>
      <c r="BD1013" s="300"/>
      <c r="BE1013" s="300"/>
      <c r="BF1013" s="300"/>
      <c r="BG1013" s="300"/>
      <c r="BH1013" s="300"/>
      <c r="BI1013" s="300"/>
      <c r="BJ1013" s="300"/>
      <c r="BK1013" s="300"/>
      <c r="BL1013" s="300"/>
      <c r="BM1013" s="300"/>
      <c r="BN1013" s="300"/>
      <c r="BO1013" s="300"/>
      <c r="BP1013" s="300"/>
      <c r="BQ1013" s="300"/>
      <c r="BR1013" s="300"/>
      <c r="BS1013" s="300"/>
      <c r="BT1013" s="300"/>
      <c r="BU1013" s="300"/>
      <c r="BV1013" s="300"/>
      <c r="BW1013" s="300"/>
      <c r="BX1013" s="300"/>
      <c r="BY1013" s="300"/>
      <c r="BZ1013" s="300"/>
      <c r="CA1013" s="300"/>
      <c r="CB1013" s="300"/>
      <c r="CC1013" s="300"/>
      <c r="CD1013" s="300"/>
      <c r="CE1013" s="300"/>
      <c r="CF1013" s="300"/>
      <c r="CG1013" s="300"/>
      <c r="CH1013" s="300"/>
      <c r="CI1013" s="300"/>
      <c r="CJ1013" s="300"/>
      <c r="CK1013" s="300"/>
      <c r="CL1013" s="300"/>
      <c r="CM1013" s="300"/>
      <c r="CN1013" s="300"/>
      <c r="CO1013" s="300"/>
      <c r="CP1013" s="300"/>
      <c r="CQ1013" s="300"/>
      <c r="CR1013" s="300"/>
      <c r="CS1013" s="300"/>
      <c r="CT1013" s="300"/>
      <c r="CU1013" s="300"/>
      <c r="CV1013" s="300"/>
      <c r="CW1013" s="300"/>
      <c r="CX1013" s="300"/>
      <c r="CY1013" s="300"/>
      <c r="CZ1013" s="300"/>
      <c r="DA1013" s="300"/>
      <c r="DB1013" s="300"/>
      <c r="DC1013" s="300"/>
      <c r="DD1013" s="300"/>
      <c r="DE1013" s="300"/>
      <c r="DF1013" s="300"/>
      <c r="DG1013" s="300"/>
      <c r="DH1013" s="300"/>
      <c r="DI1013" s="300"/>
      <c r="DJ1013" s="300"/>
      <c r="DK1013" s="300"/>
      <c r="DL1013" s="300"/>
      <c r="DM1013" s="300"/>
      <c r="DN1013" s="300"/>
      <c r="DO1013" s="18"/>
      <c r="DP1013" s="50" t="s">
        <v>172</v>
      </c>
    </row>
    <row r="1014" spans="3:120" s="29" customFormat="1" ht="15" customHeight="1">
      <c r="C1014" s="18"/>
      <c r="D1014" s="242"/>
      <c r="E1014" s="243"/>
      <c r="F1014" s="242"/>
      <c r="G1014" s="18"/>
      <c r="H1014" s="300"/>
      <c r="I1014" s="300"/>
      <c r="J1014" s="300"/>
      <c r="K1014" s="300"/>
      <c r="L1014" s="300"/>
      <c r="M1014" s="300"/>
      <c r="N1014" s="300"/>
      <c r="O1014" s="300"/>
      <c r="P1014" s="300"/>
      <c r="Q1014" s="300"/>
      <c r="R1014" s="300"/>
      <c r="S1014" s="300"/>
      <c r="T1014" s="300"/>
      <c r="U1014" s="300"/>
      <c r="V1014" s="300"/>
      <c r="W1014" s="300"/>
      <c r="X1014" s="300"/>
      <c r="Y1014" s="300"/>
      <c r="Z1014" s="300"/>
      <c r="AA1014" s="300"/>
      <c r="AB1014" s="300"/>
      <c r="AC1014" s="300"/>
      <c r="AD1014" s="300"/>
      <c r="AE1014" s="300"/>
      <c r="AF1014" s="300"/>
      <c r="AG1014" s="300"/>
      <c r="AH1014" s="300"/>
      <c r="AI1014" s="300"/>
      <c r="AJ1014" s="300"/>
      <c r="AK1014" s="300"/>
      <c r="AL1014" s="300"/>
      <c r="AM1014" s="300"/>
      <c r="AN1014" s="300"/>
      <c r="AO1014" s="300"/>
      <c r="AP1014" s="300"/>
      <c r="AQ1014" s="300"/>
      <c r="AR1014" s="300"/>
      <c r="AS1014" s="300"/>
      <c r="AT1014" s="300"/>
      <c r="AU1014" s="300"/>
      <c r="AV1014" s="300"/>
      <c r="AW1014" s="300"/>
      <c r="AX1014" s="300"/>
      <c r="AY1014" s="300"/>
      <c r="AZ1014" s="300"/>
      <c r="BA1014" s="300"/>
      <c r="BB1014" s="300"/>
      <c r="BC1014" s="300"/>
      <c r="BD1014" s="300"/>
      <c r="BE1014" s="300"/>
      <c r="BF1014" s="300"/>
      <c r="BG1014" s="300"/>
      <c r="BH1014" s="300"/>
      <c r="BI1014" s="300"/>
      <c r="BJ1014" s="300"/>
      <c r="BK1014" s="300"/>
      <c r="BL1014" s="300"/>
      <c r="BM1014" s="300"/>
      <c r="BN1014" s="300"/>
      <c r="BO1014" s="300"/>
      <c r="BP1014" s="300"/>
      <c r="BQ1014" s="300"/>
      <c r="BR1014" s="300"/>
      <c r="BS1014" s="300"/>
      <c r="BT1014" s="300"/>
      <c r="BU1014" s="300"/>
      <c r="BV1014" s="300"/>
      <c r="BW1014" s="300"/>
      <c r="BX1014" s="300"/>
      <c r="BY1014" s="300"/>
      <c r="BZ1014" s="300"/>
      <c r="CA1014" s="300"/>
      <c r="CB1014" s="300"/>
      <c r="CC1014" s="300"/>
      <c r="CD1014" s="300"/>
      <c r="CE1014" s="300"/>
      <c r="CF1014" s="300"/>
      <c r="CG1014" s="300"/>
      <c r="CH1014" s="300"/>
      <c r="CI1014" s="300"/>
      <c r="CJ1014" s="300"/>
      <c r="CK1014" s="300"/>
      <c r="CL1014" s="300"/>
      <c r="CM1014" s="300"/>
      <c r="CN1014" s="300"/>
      <c r="CO1014" s="300"/>
      <c r="CP1014" s="300"/>
      <c r="CQ1014" s="300"/>
      <c r="CR1014" s="300"/>
      <c r="CS1014" s="300"/>
      <c r="CT1014" s="300"/>
      <c r="CU1014" s="300"/>
      <c r="CV1014" s="300"/>
      <c r="CW1014" s="300"/>
      <c r="CX1014" s="300"/>
      <c r="CY1014" s="300"/>
      <c r="CZ1014" s="300"/>
      <c r="DA1014" s="300"/>
      <c r="DB1014" s="300"/>
      <c r="DC1014" s="300"/>
      <c r="DD1014" s="300"/>
      <c r="DE1014" s="300"/>
      <c r="DF1014" s="300"/>
      <c r="DG1014" s="300"/>
      <c r="DH1014" s="300"/>
      <c r="DI1014" s="300"/>
      <c r="DJ1014" s="300"/>
      <c r="DK1014" s="300"/>
      <c r="DL1014" s="300"/>
      <c r="DM1014" s="300"/>
      <c r="DN1014" s="300"/>
      <c r="DO1014" s="18"/>
      <c r="DP1014" s="50" t="s">
        <v>172</v>
      </c>
    </row>
    <row r="1015" spans="3:120" s="29" customFormat="1" ht="15" customHeight="1">
      <c r="C1015" s="34" t="s">
        <v>300</v>
      </c>
      <c r="D1015" s="281" t="s">
        <v>299</v>
      </c>
      <c r="E1015" s="280">
        <f>IF(D1015=F1015,0,1)</f>
        <v>0</v>
      </c>
      <c r="F1015" s="279" t="s">
        <v>299</v>
      </c>
      <c r="G1015" s="279" t="s">
        <v>298</v>
      </c>
      <c r="H1015" s="300"/>
      <c r="I1015" s="300"/>
      <c r="J1015" s="300"/>
      <c r="K1015" s="300"/>
      <c r="L1015" s="300"/>
      <c r="M1015" s="300"/>
      <c r="N1015" s="300"/>
      <c r="O1015" s="300"/>
      <c r="P1015" s="300"/>
      <c r="Q1015" s="300"/>
      <c r="R1015" s="300"/>
      <c r="S1015" s="300"/>
      <c r="T1015" s="300"/>
      <c r="U1015" s="300"/>
      <c r="V1015" s="300"/>
      <c r="W1015" s="300"/>
      <c r="X1015" s="300"/>
      <c r="Y1015" s="300"/>
      <c r="Z1015" s="300"/>
      <c r="AA1015" s="300"/>
      <c r="AB1015" s="300"/>
      <c r="AC1015" s="300"/>
      <c r="AD1015" s="300"/>
      <c r="AE1015" s="300"/>
      <c r="AF1015" s="300"/>
      <c r="AG1015" s="300"/>
      <c r="AH1015" s="300"/>
      <c r="AI1015" s="300"/>
      <c r="AJ1015" s="300"/>
      <c r="AK1015" s="300"/>
      <c r="AL1015" s="300"/>
      <c r="AM1015" s="300"/>
      <c r="AN1015" s="300"/>
      <c r="AO1015" s="300"/>
      <c r="AP1015" s="300"/>
      <c r="AQ1015" s="300"/>
      <c r="AR1015" s="300"/>
      <c r="AS1015" s="300"/>
      <c r="AT1015" s="300"/>
      <c r="AU1015" s="300"/>
      <c r="AV1015" s="300"/>
      <c r="AW1015" s="300"/>
      <c r="AX1015" s="300"/>
      <c r="AY1015" s="300"/>
      <c r="AZ1015" s="300"/>
      <c r="BA1015" s="300"/>
      <c r="BB1015" s="300"/>
      <c r="BC1015" s="300"/>
      <c r="BD1015" s="300"/>
      <c r="BE1015" s="300"/>
      <c r="BF1015" s="300"/>
      <c r="BG1015" s="300"/>
      <c r="BH1015" s="300"/>
      <c r="BI1015" s="300"/>
      <c r="BJ1015" s="300"/>
      <c r="BK1015" s="300"/>
      <c r="BL1015" s="300"/>
      <c r="BM1015" s="300"/>
      <c r="BN1015" s="300"/>
      <c r="BO1015" s="300"/>
      <c r="BP1015" s="300"/>
      <c r="BQ1015" s="300"/>
      <c r="BR1015" s="300"/>
      <c r="BS1015" s="300"/>
      <c r="BT1015" s="300"/>
      <c r="BU1015" s="300"/>
      <c r="BV1015" s="300"/>
      <c r="BW1015" s="300"/>
      <c r="BX1015" s="300"/>
      <c r="BY1015" s="300"/>
      <c r="BZ1015" s="300"/>
      <c r="CA1015" s="300"/>
      <c r="CB1015" s="300"/>
      <c r="CC1015" s="300"/>
      <c r="CD1015" s="300"/>
      <c r="CE1015" s="300"/>
      <c r="CF1015" s="300"/>
      <c r="CG1015" s="300"/>
      <c r="CH1015" s="300"/>
      <c r="CI1015" s="300"/>
      <c r="CJ1015" s="300"/>
      <c r="CK1015" s="300"/>
      <c r="CL1015" s="300"/>
      <c r="CM1015" s="300"/>
      <c r="CN1015" s="300"/>
      <c r="CO1015" s="300"/>
      <c r="CP1015" s="300"/>
      <c r="CQ1015" s="300"/>
      <c r="CR1015" s="300"/>
      <c r="CS1015" s="300"/>
      <c r="CT1015" s="300"/>
      <c r="CU1015" s="300"/>
      <c r="CV1015" s="300"/>
      <c r="CW1015" s="300"/>
      <c r="CX1015" s="300"/>
      <c r="CY1015" s="300"/>
      <c r="CZ1015" s="300"/>
      <c r="DA1015" s="300"/>
      <c r="DB1015" s="300"/>
      <c r="DC1015" s="300"/>
      <c r="DD1015" s="300"/>
      <c r="DE1015" s="300"/>
      <c r="DF1015" s="300"/>
      <c r="DG1015" s="300"/>
      <c r="DH1015" s="300"/>
      <c r="DI1015" s="300"/>
      <c r="DJ1015" s="300"/>
      <c r="DK1015" s="300"/>
      <c r="DL1015" s="300"/>
      <c r="DM1015" s="300"/>
      <c r="DN1015" s="300"/>
      <c r="DO1015" s="18"/>
      <c r="DP1015" s="50" t="s">
        <v>172</v>
      </c>
    </row>
    <row r="1016" spans="3:120" s="29" customFormat="1" ht="15" customHeight="1">
      <c r="C1016" s="34" t="s">
        <v>310</v>
      </c>
      <c r="D1016" s="281" t="s">
        <v>309</v>
      </c>
      <c r="E1016" s="280">
        <f>IF(D1016=F1016,0,1)</f>
        <v>1</v>
      </c>
      <c r="F1016" s="279" t="s">
        <v>151</v>
      </c>
      <c r="G1016" s="279" t="s">
        <v>309</v>
      </c>
      <c r="H1016" s="300"/>
      <c r="I1016" s="300"/>
      <c r="J1016" s="300"/>
      <c r="K1016" s="300"/>
      <c r="L1016" s="300"/>
      <c r="M1016" s="300"/>
      <c r="N1016" s="300"/>
      <c r="O1016" s="300"/>
      <c r="P1016" s="300"/>
      <c r="Q1016" s="300"/>
      <c r="R1016" s="300"/>
      <c r="S1016" s="300"/>
      <c r="T1016" s="300"/>
      <c r="U1016" s="300"/>
      <c r="V1016" s="300"/>
      <c r="W1016" s="300"/>
      <c r="X1016" s="300"/>
      <c r="Y1016" s="300"/>
      <c r="Z1016" s="300"/>
      <c r="AA1016" s="300"/>
      <c r="AB1016" s="300"/>
      <c r="AC1016" s="300"/>
      <c r="AD1016" s="300"/>
      <c r="AE1016" s="300"/>
      <c r="AF1016" s="300"/>
      <c r="AG1016" s="300"/>
      <c r="AH1016" s="300"/>
      <c r="AI1016" s="300"/>
      <c r="AJ1016" s="300"/>
      <c r="AK1016" s="300"/>
      <c r="AL1016" s="300"/>
      <c r="AM1016" s="300"/>
      <c r="AN1016" s="300"/>
      <c r="AO1016" s="300"/>
      <c r="AP1016" s="300"/>
      <c r="AQ1016" s="300"/>
      <c r="AR1016" s="300"/>
      <c r="AS1016" s="300"/>
      <c r="AT1016" s="300"/>
      <c r="AU1016" s="300"/>
      <c r="AV1016" s="300"/>
      <c r="AW1016" s="300"/>
      <c r="AX1016" s="300"/>
      <c r="AY1016" s="300"/>
      <c r="AZ1016" s="300"/>
      <c r="BA1016" s="300"/>
      <c r="BB1016" s="300"/>
      <c r="BC1016" s="300"/>
      <c r="BD1016" s="300"/>
      <c r="BE1016" s="300"/>
      <c r="BF1016" s="300"/>
      <c r="BG1016" s="300"/>
      <c r="BH1016" s="300"/>
      <c r="BI1016" s="300"/>
      <c r="BJ1016" s="300"/>
      <c r="BK1016" s="300"/>
      <c r="BL1016" s="300"/>
      <c r="BM1016" s="300"/>
      <c r="BN1016" s="300"/>
      <c r="BO1016" s="300"/>
      <c r="BP1016" s="300"/>
      <c r="BQ1016" s="300"/>
      <c r="BR1016" s="300"/>
      <c r="BS1016" s="300"/>
      <c r="BT1016" s="300"/>
      <c r="BU1016" s="300"/>
      <c r="BV1016" s="300"/>
      <c r="BW1016" s="300"/>
      <c r="BX1016" s="300"/>
      <c r="BY1016" s="300"/>
      <c r="BZ1016" s="300"/>
      <c r="CA1016" s="300"/>
      <c r="CB1016" s="300"/>
      <c r="CC1016" s="300"/>
      <c r="CD1016" s="300"/>
      <c r="CE1016" s="300"/>
      <c r="CF1016" s="300"/>
      <c r="CG1016" s="300"/>
      <c r="CH1016" s="300"/>
      <c r="CI1016" s="300"/>
      <c r="CJ1016" s="300"/>
      <c r="CK1016" s="300"/>
      <c r="CL1016" s="300"/>
      <c r="CM1016" s="300"/>
      <c r="CN1016" s="300"/>
      <c r="CO1016" s="300"/>
      <c r="CP1016" s="300"/>
      <c r="CQ1016" s="300"/>
      <c r="CR1016" s="300"/>
      <c r="CS1016" s="300"/>
      <c r="CT1016" s="300"/>
      <c r="CU1016" s="300"/>
      <c r="CV1016" s="300"/>
      <c r="CW1016" s="300"/>
      <c r="CX1016" s="300"/>
      <c r="CY1016" s="300"/>
      <c r="CZ1016" s="300"/>
      <c r="DA1016" s="300"/>
      <c r="DB1016" s="300"/>
      <c r="DC1016" s="300"/>
      <c r="DD1016" s="300"/>
      <c r="DE1016" s="300"/>
      <c r="DF1016" s="300"/>
      <c r="DG1016" s="300"/>
      <c r="DH1016" s="300"/>
      <c r="DI1016" s="300"/>
      <c r="DJ1016" s="300"/>
      <c r="DK1016" s="300"/>
      <c r="DL1016" s="300"/>
      <c r="DM1016" s="300"/>
      <c r="DN1016" s="300"/>
      <c r="DO1016" s="18"/>
      <c r="DP1016" s="50" t="s">
        <v>172</v>
      </c>
    </row>
    <row r="1017" spans="3:120" s="29" customFormat="1" ht="15" customHeight="1">
      <c r="D1017" s="242"/>
      <c r="E1017" s="243"/>
      <c r="F1017" s="242"/>
      <c r="G1017" s="18"/>
      <c r="H1017" s="300"/>
      <c r="I1017" s="300"/>
      <c r="J1017" s="300"/>
      <c r="K1017" s="300"/>
      <c r="L1017" s="300"/>
      <c r="M1017" s="300"/>
      <c r="N1017" s="300"/>
      <c r="O1017" s="300"/>
      <c r="P1017" s="300"/>
      <c r="Q1017" s="300"/>
      <c r="R1017" s="300"/>
      <c r="S1017" s="300"/>
      <c r="T1017" s="300"/>
      <c r="U1017" s="300"/>
      <c r="V1017" s="300"/>
      <c r="W1017" s="300"/>
      <c r="X1017" s="300"/>
      <c r="Y1017" s="300"/>
      <c r="Z1017" s="300"/>
      <c r="AA1017" s="300"/>
      <c r="AB1017" s="300"/>
      <c r="AC1017" s="300"/>
      <c r="AD1017" s="300"/>
      <c r="AE1017" s="300"/>
      <c r="AF1017" s="300"/>
      <c r="AG1017" s="300"/>
      <c r="AH1017" s="300"/>
      <c r="AI1017" s="300"/>
      <c r="AJ1017" s="300"/>
      <c r="AK1017" s="300"/>
      <c r="AL1017" s="300"/>
      <c r="AM1017" s="300"/>
      <c r="AN1017" s="300"/>
      <c r="AO1017" s="300"/>
      <c r="AP1017" s="300"/>
      <c r="AQ1017" s="300"/>
      <c r="AR1017" s="300"/>
      <c r="AS1017" s="300"/>
      <c r="AT1017" s="300"/>
      <c r="AU1017" s="300"/>
      <c r="AV1017" s="300"/>
      <c r="AW1017" s="300"/>
      <c r="AX1017" s="300"/>
      <c r="AY1017" s="300"/>
      <c r="AZ1017" s="300"/>
      <c r="BA1017" s="300"/>
      <c r="BB1017" s="300"/>
      <c r="BC1017" s="300"/>
      <c r="BD1017" s="300"/>
      <c r="BE1017" s="300"/>
      <c r="BF1017" s="300"/>
      <c r="BG1017" s="300"/>
      <c r="BH1017" s="300"/>
      <c r="BI1017" s="300"/>
      <c r="BJ1017" s="300"/>
      <c r="BK1017" s="300"/>
      <c r="BL1017" s="300"/>
      <c r="BM1017" s="300"/>
      <c r="BN1017" s="300"/>
      <c r="BO1017" s="300"/>
      <c r="BP1017" s="300"/>
      <c r="BQ1017" s="300"/>
      <c r="BR1017" s="300"/>
      <c r="BS1017" s="300"/>
      <c r="BT1017" s="300"/>
      <c r="BU1017" s="300"/>
      <c r="BV1017" s="300"/>
      <c r="BW1017" s="300"/>
      <c r="BX1017" s="300"/>
      <c r="BY1017" s="300"/>
      <c r="BZ1017" s="300"/>
      <c r="CA1017" s="300"/>
      <c r="CB1017" s="300"/>
      <c r="CC1017" s="300"/>
      <c r="CD1017" s="300"/>
      <c r="CE1017" s="300"/>
      <c r="CF1017" s="300"/>
      <c r="CG1017" s="300"/>
      <c r="CH1017" s="300"/>
      <c r="CI1017" s="300"/>
      <c r="CJ1017" s="300"/>
      <c r="CK1017" s="300"/>
      <c r="CL1017" s="300"/>
      <c r="CM1017" s="300"/>
      <c r="CN1017" s="300"/>
      <c r="CO1017" s="300"/>
      <c r="CP1017" s="300"/>
      <c r="CQ1017" s="300"/>
      <c r="CR1017" s="300"/>
      <c r="CS1017" s="300"/>
      <c r="CT1017" s="300"/>
      <c r="CU1017" s="300"/>
      <c r="CV1017" s="300"/>
      <c r="CW1017" s="300"/>
      <c r="CX1017" s="300"/>
      <c r="CY1017" s="300"/>
      <c r="CZ1017" s="300"/>
      <c r="DA1017" s="300"/>
      <c r="DB1017" s="300"/>
      <c r="DC1017" s="300"/>
      <c r="DD1017" s="300"/>
      <c r="DE1017" s="300"/>
      <c r="DF1017" s="300"/>
      <c r="DG1017" s="300"/>
      <c r="DH1017" s="300"/>
      <c r="DI1017" s="300"/>
      <c r="DJ1017" s="300"/>
      <c r="DK1017" s="300"/>
      <c r="DL1017" s="300"/>
      <c r="DM1017" s="300"/>
      <c r="DN1017" s="300"/>
      <c r="DO1017" s="18"/>
      <c r="DP1017" s="50" t="s">
        <v>172</v>
      </c>
    </row>
    <row r="1018" spans="3:120" s="29" customFormat="1" ht="15" customHeight="1">
      <c r="C1018" s="29" t="str">
        <f>F1005&amp;" "&amp;C1005</f>
        <v>Phase A Engineering Fees</v>
      </c>
      <c r="D1018" s="274">
        <f>IF(F1010="",0,F1010)</f>
        <v>1</v>
      </c>
      <c r="E1018" s="274">
        <f>IF(F1012="",0,F1012)</f>
        <v>9</v>
      </c>
      <c r="F1018" s="121">
        <f>F1007</f>
        <v>215000</v>
      </c>
      <c r="G1018" s="121">
        <f t="shared" ref="G1018:AL1018" si="1810">IF(G$17="","",IF(AND(G$17&gt;=$D1018,G$17&lt;=$E1018),$F$1008/($E1018-$D1018+1),0))</f>
        <v>31666.666666666668</v>
      </c>
      <c r="H1018" s="121">
        <f t="shared" si="1810"/>
        <v>31666.666666666668</v>
      </c>
      <c r="I1018" s="121">
        <f t="shared" si="1810"/>
        <v>31666.666666666668</v>
      </c>
      <c r="J1018" s="121">
        <f t="shared" si="1810"/>
        <v>31666.666666666668</v>
      </c>
      <c r="K1018" s="121">
        <f t="shared" si="1810"/>
        <v>31666.666666666668</v>
      </c>
      <c r="L1018" s="121">
        <f t="shared" si="1810"/>
        <v>31666.666666666668</v>
      </c>
      <c r="M1018" s="121">
        <f t="shared" si="1810"/>
        <v>31666.666666666668</v>
      </c>
      <c r="N1018" s="121">
        <f t="shared" si="1810"/>
        <v>31666.666666666668</v>
      </c>
      <c r="O1018" s="121">
        <f t="shared" si="1810"/>
        <v>31666.666666666668</v>
      </c>
      <c r="P1018" s="121">
        <f t="shared" si="1810"/>
        <v>0</v>
      </c>
      <c r="Q1018" s="121">
        <f t="shared" si="1810"/>
        <v>0</v>
      </c>
      <c r="R1018" s="121">
        <f t="shared" si="1810"/>
        <v>0</v>
      </c>
      <c r="S1018" s="121">
        <f t="shared" si="1810"/>
        <v>0</v>
      </c>
      <c r="T1018" s="121">
        <f t="shared" si="1810"/>
        <v>0</v>
      </c>
      <c r="U1018" s="121">
        <f t="shared" si="1810"/>
        <v>0</v>
      </c>
      <c r="V1018" s="121">
        <f t="shared" si="1810"/>
        <v>0</v>
      </c>
      <c r="W1018" s="121">
        <f t="shared" si="1810"/>
        <v>0</v>
      </c>
      <c r="X1018" s="121">
        <f t="shared" si="1810"/>
        <v>0</v>
      </c>
      <c r="Y1018" s="121">
        <f t="shared" si="1810"/>
        <v>0</v>
      </c>
      <c r="Z1018" s="121">
        <f t="shared" si="1810"/>
        <v>0</v>
      </c>
      <c r="AA1018" s="121">
        <f t="shared" si="1810"/>
        <v>0</v>
      </c>
      <c r="AB1018" s="121">
        <f t="shared" si="1810"/>
        <v>0</v>
      </c>
      <c r="AC1018" s="121">
        <f t="shared" si="1810"/>
        <v>0</v>
      </c>
      <c r="AD1018" s="121">
        <f t="shared" si="1810"/>
        <v>0</v>
      </c>
      <c r="AE1018" s="121">
        <f t="shared" si="1810"/>
        <v>0</v>
      </c>
      <c r="AF1018" s="121">
        <f t="shared" si="1810"/>
        <v>0</v>
      </c>
      <c r="AG1018" s="121">
        <f t="shared" si="1810"/>
        <v>0</v>
      </c>
      <c r="AH1018" s="121">
        <f t="shared" si="1810"/>
        <v>0</v>
      </c>
      <c r="AI1018" s="121">
        <f t="shared" si="1810"/>
        <v>0</v>
      </c>
      <c r="AJ1018" s="121">
        <f t="shared" si="1810"/>
        <v>0</v>
      </c>
      <c r="AK1018" s="121">
        <f t="shared" si="1810"/>
        <v>0</v>
      </c>
      <c r="AL1018" s="121">
        <f t="shared" si="1810"/>
        <v>0</v>
      </c>
      <c r="AM1018" s="121">
        <f t="shared" ref="AM1018:BR1018" si="1811">IF(AM$17="","",IF(AND(AM$17&gt;=$D1018,AM$17&lt;=$E1018),$F$1008/($E1018-$D1018+1),0))</f>
        <v>0</v>
      </c>
      <c r="AN1018" s="121">
        <f t="shared" si="1811"/>
        <v>0</v>
      </c>
      <c r="AO1018" s="121">
        <f t="shared" si="1811"/>
        <v>0</v>
      </c>
      <c r="AP1018" s="121">
        <f t="shared" si="1811"/>
        <v>0</v>
      </c>
      <c r="AQ1018" s="121">
        <f t="shared" si="1811"/>
        <v>0</v>
      </c>
      <c r="AR1018" s="121">
        <f t="shared" si="1811"/>
        <v>0</v>
      </c>
      <c r="AS1018" s="121">
        <f t="shared" si="1811"/>
        <v>0</v>
      </c>
      <c r="AT1018" s="121">
        <f t="shared" si="1811"/>
        <v>0</v>
      </c>
      <c r="AU1018" s="121">
        <f t="shared" si="1811"/>
        <v>0</v>
      </c>
      <c r="AV1018" s="121">
        <f t="shared" si="1811"/>
        <v>0</v>
      </c>
      <c r="AW1018" s="121">
        <f t="shared" si="1811"/>
        <v>0</v>
      </c>
      <c r="AX1018" s="121">
        <f t="shared" si="1811"/>
        <v>0</v>
      </c>
      <c r="AY1018" s="121">
        <f t="shared" si="1811"/>
        <v>0</v>
      </c>
      <c r="AZ1018" s="121">
        <f t="shared" si="1811"/>
        <v>0</v>
      </c>
      <c r="BA1018" s="121">
        <f t="shared" si="1811"/>
        <v>0</v>
      </c>
      <c r="BB1018" s="121">
        <f t="shared" si="1811"/>
        <v>0</v>
      </c>
      <c r="BC1018" s="121">
        <f t="shared" si="1811"/>
        <v>0</v>
      </c>
      <c r="BD1018" s="121">
        <f t="shared" si="1811"/>
        <v>0</v>
      </c>
      <c r="BE1018" s="121">
        <f t="shared" si="1811"/>
        <v>0</v>
      </c>
      <c r="BF1018" s="121">
        <f t="shared" si="1811"/>
        <v>0</v>
      </c>
      <c r="BG1018" s="121">
        <f t="shared" si="1811"/>
        <v>0</v>
      </c>
      <c r="BH1018" s="121">
        <f t="shared" si="1811"/>
        <v>0</v>
      </c>
      <c r="BI1018" s="121">
        <f t="shared" si="1811"/>
        <v>0</v>
      </c>
      <c r="BJ1018" s="121">
        <f t="shared" si="1811"/>
        <v>0</v>
      </c>
      <c r="BK1018" s="121">
        <f t="shared" si="1811"/>
        <v>0</v>
      </c>
      <c r="BL1018" s="121">
        <f t="shared" si="1811"/>
        <v>0</v>
      </c>
      <c r="BM1018" s="121">
        <f t="shared" si="1811"/>
        <v>0</v>
      </c>
      <c r="BN1018" s="121">
        <f t="shared" si="1811"/>
        <v>0</v>
      </c>
      <c r="BO1018" s="121" t="str">
        <f t="shared" si="1811"/>
        <v/>
      </c>
      <c r="BP1018" s="121" t="str">
        <f t="shared" si="1811"/>
        <v/>
      </c>
      <c r="BQ1018" s="121" t="str">
        <f t="shared" si="1811"/>
        <v/>
      </c>
      <c r="BR1018" s="121" t="str">
        <f t="shared" si="1811"/>
        <v/>
      </c>
      <c r="BS1018" s="121" t="str">
        <f t="shared" ref="BS1018:DN1018" si="1812">IF(BS$17="","",IF(AND(BS$17&gt;=$D1018,BS$17&lt;=$E1018),$F$1008/($E1018-$D1018+1),0))</f>
        <v/>
      </c>
      <c r="BT1018" s="121" t="str">
        <f t="shared" si="1812"/>
        <v/>
      </c>
      <c r="BU1018" s="121" t="str">
        <f t="shared" si="1812"/>
        <v/>
      </c>
      <c r="BV1018" s="121" t="str">
        <f t="shared" si="1812"/>
        <v/>
      </c>
      <c r="BW1018" s="121" t="str">
        <f t="shared" si="1812"/>
        <v/>
      </c>
      <c r="BX1018" s="121" t="str">
        <f t="shared" si="1812"/>
        <v/>
      </c>
      <c r="BY1018" s="121" t="str">
        <f t="shared" si="1812"/>
        <v/>
      </c>
      <c r="BZ1018" s="121" t="str">
        <f t="shared" si="1812"/>
        <v/>
      </c>
      <c r="CA1018" s="121" t="str">
        <f t="shared" si="1812"/>
        <v/>
      </c>
      <c r="CB1018" s="121" t="str">
        <f t="shared" si="1812"/>
        <v/>
      </c>
      <c r="CC1018" s="121" t="str">
        <f t="shared" si="1812"/>
        <v/>
      </c>
      <c r="CD1018" s="121" t="str">
        <f t="shared" si="1812"/>
        <v/>
      </c>
      <c r="CE1018" s="121" t="str">
        <f t="shared" si="1812"/>
        <v/>
      </c>
      <c r="CF1018" s="121" t="str">
        <f t="shared" si="1812"/>
        <v/>
      </c>
      <c r="CG1018" s="121" t="str">
        <f t="shared" si="1812"/>
        <v/>
      </c>
      <c r="CH1018" s="121" t="str">
        <f t="shared" si="1812"/>
        <v/>
      </c>
      <c r="CI1018" s="121" t="str">
        <f t="shared" si="1812"/>
        <v/>
      </c>
      <c r="CJ1018" s="121" t="str">
        <f t="shared" si="1812"/>
        <v/>
      </c>
      <c r="CK1018" s="121" t="str">
        <f t="shared" si="1812"/>
        <v/>
      </c>
      <c r="CL1018" s="121" t="str">
        <f t="shared" si="1812"/>
        <v/>
      </c>
      <c r="CM1018" s="121" t="str">
        <f t="shared" si="1812"/>
        <v/>
      </c>
      <c r="CN1018" s="121" t="str">
        <f t="shared" si="1812"/>
        <v/>
      </c>
      <c r="CO1018" s="121" t="str">
        <f t="shared" si="1812"/>
        <v/>
      </c>
      <c r="CP1018" s="121" t="str">
        <f t="shared" si="1812"/>
        <v/>
      </c>
      <c r="CQ1018" s="121" t="str">
        <f t="shared" si="1812"/>
        <v/>
      </c>
      <c r="CR1018" s="121" t="str">
        <f t="shared" si="1812"/>
        <v/>
      </c>
      <c r="CS1018" s="121" t="str">
        <f t="shared" si="1812"/>
        <v/>
      </c>
      <c r="CT1018" s="121" t="str">
        <f t="shared" si="1812"/>
        <v/>
      </c>
      <c r="CU1018" s="121" t="str">
        <f t="shared" si="1812"/>
        <v/>
      </c>
      <c r="CV1018" s="121" t="str">
        <f t="shared" si="1812"/>
        <v/>
      </c>
      <c r="CW1018" s="121" t="str">
        <f t="shared" si="1812"/>
        <v/>
      </c>
      <c r="CX1018" s="121" t="str">
        <f t="shared" si="1812"/>
        <v/>
      </c>
      <c r="CY1018" s="121" t="str">
        <f t="shared" si="1812"/>
        <v/>
      </c>
      <c r="CZ1018" s="121" t="str">
        <f t="shared" si="1812"/>
        <v/>
      </c>
      <c r="DA1018" s="121" t="str">
        <f t="shared" si="1812"/>
        <v/>
      </c>
      <c r="DB1018" s="121" t="str">
        <f t="shared" si="1812"/>
        <v/>
      </c>
      <c r="DC1018" s="121" t="str">
        <f t="shared" si="1812"/>
        <v/>
      </c>
      <c r="DD1018" s="121" t="str">
        <f t="shared" si="1812"/>
        <v/>
      </c>
      <c r="DE1018" s="121" t="str">
        <f t="shared" si="1812"/>
        <v/>
      </c>
      <c r="DF1018" s="121" t="str">
        <f t="shared" si="1812"/>
        <v/>
      </c>
      <c r="DG1018" s="121" t="str">
        <f t="shared" si="1812"/>
        <v/>
      </c>
      <c r="DH1018" s="121" t="str">
        <f t="shared" si="1812"/>
        <v/>
      </c>
      <c r="DI1018" s="121" t="str">
        <f t="shared" si="1812"/>
        <v/>
      </c>
      <c r="DJ1018" s="121" t="str">
        <f t="shared" si="1812"/>
        <v/>
      </c>
      <c r="DK1018" s="121" t="str">
        <f t="shared" si="1812"/>
        <v/>
      </c>
      <c r="DL1018" s="121" t="str">
        <f t="shared" si="1812"/>
        <v/>
      </c>
      <c r="DM1018" s="121" t="str">
        <f t="shared" si="1812"/>
        <v/>
      </c>
      <c r="DN1018" s="121" t="str">
        <f t="shared" si="1812"/>
        <v/>
      </c>
      <c r="DO1018" s="51">
        <f>SUM(F1018:DN1018)</f>
        <v>500000.00000000012</v>
      </c>
      <c r="DP1018" s="50" t="s">
        <v>172</v>
      </c>
    </row>
    <row r="1019" spans="3:120" s="29" customFormat="1" ht="15" customHeight="1">
      <c r="C1019" s="29" t="str">
        <f>G1005&amp;" "&amp;C1005</f>
        <v>Phase B Engineering Fees</v>
      </c>
      <c r="D1019" s="273">
        <f>IF(G1010="",0,G1010)</f>
        <v>0</v>
      </c>
      <c r="E1019" s="273">
        <f>IF(G1012="",0,G1012)</f>
        <v>0</v>
      </c>
      <c r="F1019" s="121">
        <f>G1007</f>
        <v>0</v>
      </c>
      <c r="G1019" s="121">
        <f t="shared" ref="G1019:AL1019" si="1813">IF(G$17="","",IF(AND(G$17&gt;=$D1019,G$17&lt;=$E1019),$G$1008/($E1019-$D1019+1),0))</f>
        <v>0</v>
      </c>
      <c r="H1019" s="121">
        <f t="shared" si="1813"/>
        <v>0</v>
      </c>
      <c r="I1019" s="121">
        <f t="shared" si="1813"/>
        <v>0</v>
      </c>
      <c r="J1019" s="121">
        <f t="shared" si="1813"/>
        <v>0</v>
      </c>
      <c r="K1019" s="121">
        <f t="shared" si="1813"/>
        <v>0</v>
      </c>
      <c r="L1019" s="121">
        <f t="shared" si="1813"/>
        <v>0</v>
      </c>
      <c r="M1019" s="121">
        <f t="shared" si="1813"/>
        <v>0</v>
      </c>
      <c r="N1019" s="121">
        <f t="shared" si="1813"/>
        <v>0</v>
      </c>
      <c r="O1019" s="121">
        <f t="shared" si="1813"/>
        <v>0</v>
      </c>
      <c r="P1019" s="121">
        <f t="shared" si="1813"/>
        <v>0</v>
      </c>
      <c r="Q1019" s="121">
        <f t="shared" si="1813"/>
        <v>0</v>
      </c>
      <c r="R1019" s="121">
        <f t="shared" si="1813"/>
        <v>0</v>
      </c>
      <c r="S1019" s="121">
        <f t="shared" si="1813"/>
        <v>0</v>
      </c>
      <c r="T1019" s="121">
        <f t="shared" si="1813"/>
        <v>0</v>
      </c>
      <c r="U1019" s="121">
        <f t="shared" si="1813"/>
        <v>0</v>
      </c>
      <c r="V1019" s="121">
        <f t="shared" si="1813"/>
        <v>0</v>
      </c>
      <c r="W1019" s="121">
        <f t="shared" si="1813"/>
        <v>0</v>
      </c>
      <c r="X1019" s="121">
        <f t="shared" si="1813"/>
        <v>0</v>
      </c>
      <c r="Y1019" s="121">
        <f t="shared" si="1813"/>
        <v>0</v>
      </c>
      <c r="Z1019" s="121">
        <f t="shared" si="1813"/>
        <v>0</v>
      </c>
      <c r="AA1019" s="121">
        <f t="shared" si="1813"/>
        <v>0</v>
      </c>
      <c r="AB1019" s="121">
        <f t="shared" si="1813"/>
        <v>0</v>
      </c>
      <c r="AC1019" s="121">
        <f t="shared" si="1813"/>
        <v>0</v>
      </c>
      <c r="AD1019" s="121">
        <f t="shared" si="1813"/>
        <v>0</v>
      </c>
      <c r="AE1019" s="121">
        <f t="shared" si="1813"/>
        <v>0</v>
      </c>
      <c r="AF1019" s="121">
        <f t="shared" si="1813"/>
        <v>0</v>
      </c>
      <c r="AG1019" s="121">
        <f t="shared" si="1813"/>
        <v>0</v>
      </c>
      <c r="AH1019" s="121">
        <f t="shared" si="1813"/>
        <v>0</v>
      </c>
      <c r="AI1019" s="121">
        <f t="shared" si="1813"/>
        <v>0</v>
      </c>
      <c r="AJ1019" s="121">
        <f t="shared" si="1813"/>
        <v>0</v>
      </c>
      <c r="AK1019" s="121">
        <f t="shared" si="1813"/>
        <v>0</v>
      </c>
      <c r="AL1019" s="121">
        <f t="shared" si="1813"/>
        <v>0</v>
      </c>
      <c r="AM1019" s="121">
        <f t="shared" ref="AM1019:BR1019" si="1814">IF(AM$17="","",IF(AND(AM$17&gt;=$D1019,AM$17&lt;=$E1019),$G$1008/($E1019-$D1019+1),0))</f>
        <v>0</v>
      </c>
      <c r="AN1019" s="121">
        <f t="shared" si="1814"/>
        <v>0</v>
      </c>
      <c r="AO1019" s="121">
        <f t="shared" si="1814"/>
        <v>0</v>
      </c>
      <c r="AP1019" s="121">
        <f t="shared" si="1814"/>
        <v>0</v>
      </c>
      <c r="AQ1019" s="121">
        <f t="shared" si="1814"/>
        <v>0</v>
      </c>
      <c r="AR1019" s="121">
        <f t="shared" si="1814"/>
        <v>0</v>
      </c>
      <c r="AS1019" s="121">
        <f t="shared" si="1814"/>
        <v>0</v>
      </c>
      <c r="AT1019" s="121">
        <f t="shared" si="1814"/>
        <v>0</v>
      </c>
      <c r="AU1019" s="121">
        <f t="shared" si="1814"/>
        <v>0</v>
      </c>
      <c r="AV1019" s="121">
        <f t="shared" si="1814"/>
        <v>0</v>
      </c>
      <c r="AW1019" s="121">
        <f t="shared" si="1814"/>
        <v>0</v>
      </c>
      <c r="AX1019" s="121">
        <f t="shared" si="1814"/>
        <v>0</v>
      </c>
      <c r="AY1019" s="121">
        <f t="shared" si="1814"/>
        <v>0</v>
      </c>
      <c r="AZ1019" s="121">
        <f t="shared" si="1814"/>
        <v>0</v>
      </c>
      <c r="BA1019" s="121">
        <f t="shared" si="1814"/>
        <v>0</v>
      </c>
      <c r="BB1019" s="121">
        <f t="shared" si="1814"/>
        <v>0</v>
      </c>
      <c r="BC1019" s="121">
        <f t="shared" si="1814"/>
        <v>0</v>
      </c>
      <c r="BD1019" s="121">
        <f t="shared" si="1814"/>
        <v>0</v>
      </c>
      <c r="BE1019" s="121">
        <f t="shared" si="1814"/>
        <v>0</v>
      </c>
      <c r="BF1019" s="121">
        <f t="shared" si="1814"/>
        <v>0</v>
      </c>
      <c r="BG1019" s="121">
        <f t="shared" si="1814"/>
        <v>0</v>
      </c>
      <c r="BH1019" s="121">
        <f t="shared" si="1814"/>
        <v>0</v>
      </c>
      <c r="BI1019" s="121">
        <f t="shared" si="1814"/>
        <v>0</v>
      </c>
      <c r="BJ1019" s="121">
        <f t="shared" si="1814"/>
        <v>0</v>
      </c>
      <c r="BK1019" s="121">
        <f t="shared" si="1814"/>
        <v>0</v>
      </c>
      <c r="BL1019" s="121">
        <f t="shared" si="1814"/>
        <v>0</v>
      </c>
      <c r="BM1019" s="121">
        <f t="shared" si="1814"/>
        <v>0</v>
      </c>
      <c r="BN1019" s="121">
        <f t="shared" si="1814"/>
        <v>0</v>
      </c>
      <c r="BO1019" s="121" t="str">
        <f t="shared" si="1814"/>
        <v/>
      </c>
      <c r="BP1019" s="121" t="str">
        <f t="shared" si="1814"/>
        <v/>
      </c>
      <c r="BQ1019" s="121" t="str">
        <f t="shared" si="1814"/>
        <v/>
      </c>
      <c r="BR1019" s="121" t="str">
        <f t="shared" si="1814"/>
        <v/>
      </c>
      <c r="BS1019" s="121" t="str">
        <f t="shared" ref="BS1019:DN1019" si="1815">IF(BS$17="","",IF(AND(BS$17&gt;=$D1019,BS$17&lt;=$E1019),$G$1008/($E1019-$D1019+1),0))</f>
        <v/>
      </c>
      <c r="BT1019" s="121" t="str">
        <f t="shared" si="1815"/>
        <v/>
      </c>
      <c r="BU1019" s="121" t="str">
        <f t="shared" si="1815"/>
        <v/>
      </c>
      <c r="BV1019" s="121" t="str">
        <f t="shared" si="1815"/>
        <v/>
      </c>
      <c r="BW1019" s="121" t="str">
        <f t="shared" si="1815"/>
        <v/>
      </c>
      <c r="BX1019" s="121" t="str">
        <f t="shared" si="1815"/>
        <v/>
      </c>
      <c r="BY1019" s="121" t="str">
        <f t="shared" si="1815"/>
        <v/>
      </c>
      <c r="BZ1019" s="121" t="str">
        <f t="shared" si="1815"/>
        <v/>
      </c>
      <c r="CA1019" s="121" t="str">
        <f t="shared" si="1815"/>
        <v/>
      </c>
      <c r="CB1019" s="121" t="str">
        <f t="shared" si="1815"/>
        <v/>
      </c>
      <c r="CC1019" s="121" t="str">
        <f t="shared" si="1815"/>
        <v/>
      </c>
      <c r="CD1019" s="121" t="str">
        <f t="shared" si="1815"/>
        <v/>
      </c>
      <c r="CE1019" s="121" t="str">
        <f t="shared" si="1815"/>
        <v/>
      </c>
      <c r="CF1019" s="121" t="str">
        <f t="shared" si="1815"/>
        <v/>
      </c>
      <c r="CG1019" s="121" t="str">
        <f t="shared" si="1815"/>
        <v/>
      </c>
      <c r="CH1019" s="121" t="str">
        <f t="shared" si="1815"/>
        <v/>
      </c>
      <c r="CI1019" s="121" t="str">
        <f t="shared" si="1815"/>
        <v/>
      </c>
      <c r="CJ1019" s="121" t="str">
        <f t="shared" si="1815"/>
        <v/>
      </c>
      <c r="CK1019" s="121" t="str">
        <f t="shared" si="1815"/>
        <v/>
      </c>
      <c r="CL1019" s="121" t="str">
        <f t="shared" si="1815"/>
        <v/>
      </c>
      <c r="CM1019" s="121" t="str">
        <f t="shared" si="1815"/>
        <v/>
      </c>
      <c r="CN1019" s="121" t="str">
        <f t="shared" si="1815"/>
        <v/>
      </c>
      <c r="CO1019" s="121" t="str">
        <f t="shared" si="1815"/>
        <v/>
      </c>
      <c r="CP1019" s="121" t="str">
        <f t="shared" si="1815"/>
        <v/>
      </c>
      <c r="CQ1019" s="121" t="str">
        <f t="shared" si="1815"/>
        <v/>
      </c>
      <c r="CR1019" s="121" t="str">
        <f t="shared" si="1815"/>
        <v/>
      </c>
      <c r="CS1019" s="121" t="str">
        <f t="shared" si="1815"/>
        <v/>
      </c>
      <c r="CT1019" s="121" t="str">
        <f t="shared" si="1815"/>
        <v/>
      </c>
      <c r="CU1019" s="121" t="str">
        <f t="shared" si="1815"/>
        <v/>
      </c>
      <c r="CV1019" s="121" t="str">
        <f t="shared" si="1815"/>
        <v/>
      </c>
      <c r="CW1019" s="121" t="str">
        <f t="shared" si="1815"/>
        <v/>
      </c>
      <c r="CX1019" s="121" t="str">
        <f t="shared" si="1815"/>
        <v/>
      </c>
      <c r="CY1019" s="121" t="str">
        <f t="shared" si="1815"/>
        <v/>
      </c>
      <c r="CZ1019" s="121" t="str">
        <f t="shared" si="1815"/>
        <v/>
      </c>
      <c r="DA1019" s="121" t="str">
        <f t="shared" si="1815"/>
        <v/>
      </c>
      <c r="DB1019" s="121" t="str">
        <f t="shared" si="1815"/>
        <v/>
      </c>
      <c r="DC1019" s="121" t="str">
        <f t="shared" si="1815"/>
        <v/>
      </c>
      <c r="DD1019" s="121" t="str">
        <f t="shared" si="1815"/>
        <v/>
      </c>
      <c r="DE1019" s="121" t="str">
        <f t="shared" si="1815"/>
        <v/>
      </c>
      <c r="DF1019" s="121" t="str">
        <f t="shared" si="1815"/>
        <v/>
      </c>
      <c r="DG1019" s="121" t="str">
        <f t="shared" si="1815"/>
        <v/>
      </c>
      <c r="DH1019" s="121" t="str">
        <f t="shared" si="1815"/>
        <v/>
      </c>
      <c r="DI1019" s="121" t="str">
        <f t="shared" si="1815"/>
        <v/>
      </c>
      <c r="DJ1019" s="121" t="str">
        <f t="shared" si="1815"/>
        <v/>
      </c>
      <c r="DK1019" s="121" t="str">
        <f t="shared" si="1815"/>
        <v/>
      </c>
      <c r="DL1019" s="121" t="str">
        <f t="shared" si="1815"/>
        <v/>
      </c>
      <c r="DM1019" s="121" t="str">
        <f t="shared" si="1815"/>
        <v/>
      </c>
      <c r="DN1019" s="121" t="str">
        <f t="shared" si="1815"/>
        <v/>
      </c>
      <c r="DO1019" s="60">
        <f>SUM(F1019:DN1019)</f>
        <v>0</v>
      </c>
      <c r="DP1019" s="50" t="s">
        <v>172</v>
      </c>
    </row>
    <row r="1020" spans="3:120" s="29" customFormat="1" ht="15" customHeight="1">
      <c r="C1020" s="140" t="str">
        <f>"Total "&amp;C1005</f>
        <v>Total Engineering Fees</v>
      </c>
      <c r="D1020" s="270">
        <f>IF(D1010="",0,D1010)</f>
        <v>1</v>
      </c>
      <c r="E1020" s="270">
        <f>IF(D1012="",0,D1012)</f>
        <v>9</v>
      </c>
      <c r="F1020" s="278">
        <f>IF(F$17="","",IF(E1015=0,SUM(F1018:F1019),$D$1007))</f>
        <v>215000</v>
      </c>
      <c r="G1020" s="278">
        <f t="shared" ref="G1020:AL1020" si="1816">IF(G$17="","",IF($E$1015=0,SUM(G1018:G1019),IF(AND(G$17&gt;=$D1020,G$17&lt;=$E1020),$D$1008/($E1020-$D1020+1),0)))</f>
        <v>31666.666666666668</v>
      </c>
      <c r="H1020" s="278">
        <f t="shared" si="1816"/>
        <v>31666.666666666668</v>
      </c>
      <c r="I1020" s="278">
        <f t="shared" si="1816"/>
        <v>31666.666666666668</v>
      </c>
      <c r="J1020" s="278">
        <f t="shared" si="1816"/>
        <v>31666.666666666668</v>
      </c>
      <c r="K1020" s="278">
        <f t="shared" si="1816"/>
        <v>31666.666666666668</v>
      </c>
      <c r="L1020" s="278">
        <f t="shared" si="1816"/>
        <v>31666.666666666668</v>
      </c>
      <c r="M1020" s="278">
        <f t="shared" si="1816"/>
        <v>31666.666666666668</v>
      </c>
      <c r="N1020" s="278">
        <f t="shared" si="1816"/>
        <v>31666.666666666668</v>
      </c>
      <c r="O1020" s="278">
        <f t="shared" si="1816"/>
        <v>31666.666666666668</v>
      </c>
      <c r="P1020" s="278">
        <f t="shared" si="1816"/>
        <v>0</v>
      </c>
      <c r="Q1020" s="278">
        <f t="shared" si="1816"/>
        <v>0</v>
      </c>
      <c r="R1020" s="278">
        <f t="shared" si="1816"/>
        <v>0</v>
      </c>
      <c r="S1020" s="278">
        <f t="shared" si="1816"/>
        <v>0</v>
      </c>
      <c r="T1020" s="278">
        <f t="shared" si="1816"/>
        <v>0</v>
      </c>
      <c r="U1020" s="278">
        <f t="shared" si="1816"/>
        <v>0</v>
      </c>
      <c r="V1020" s="278">
        <f t="shared" si="1816"/>
        <v>0</v>
      </c>
      <c r="W1020" s="278">
        <f t="shared" si="1816"/>
        <v>0</v>
      </c>
      <c r="X1020" s="278">
        <f t="shared" si="1816"/>
        <v>0</v>
      </c>
      <c r="Y1020" s="278">
        <f t="shared" si="1816"/>
        <v>0</v>
      </c>
      <c r="Z1020" s="278">
        <f t="shared" si="1816"/>
        <v>0</v>
      </c>
      <c r="AA1020" s="278">
        <f t="shared" si="1816"/>
        <v>0</v>
      </c>
      <c r="AB1020" s="278">
        <f t="shared" si="1816"/>
        <v>0</v>
      </c>
      <c r="AC1020" s="278">
        <f t="shared" si="1816"/>
        <v>0</v>
      </c>
      <c r="AD1020" s="278">
        <f t="shared" si="1816"/>
        <v>0</v>
      </c>
      <c r="AE1020" s="278">
        <f t="shared" si="1816"/>
        <v>0</v>
      </c>
      <c r="AF1020" s="278">
        <f t="shared" si="1816"/>
        <v>0</v>
      </c>
      <c r="AG1020" s="278">
        <f t="shared" si="1816"/>
        <v>0</v>
      </c>
      <c r="AH1020" s="278">
        <f t="shared" si="1816"/>
        <v>0</v>
      </c>
      <c r="AI1020" s="278">
        <f t="shared" si="1816"/>
        <v>0</v>
      </c>
      <c r="AJ1020" s="278">
        <f t="shared" si="1816"/>
        <v>0</v>
      </c>
      <c r="AK1020" s="278">
        <f t="shared" si="1816"/>
        <v>0</v>
      </c>
      <c r="AL1020" s="278">
        <f t="shared" si="1816"/>
        <v>0</v>
      </c>
      <c r="AM1020" s="278">
        <f t="shared" ref="AM1020:BR1020" si="1817">IF(AM$17="","",IF($E$1015=0,SUM(AM1018:AM1019),IF(AND(AM$17&gt;=$D1020,AM$17&lt;=$E1020),$D$1008/($E1020-$D1020+1),0)))</f>
        <v>0</v>
      </c>
      <c r="AN1020" s="278">
        <f t="shared" si="1817"/>
        <v>0</v>
      </c>
      <c r="AO1020" s="278">
        <f t="shared" si="1817"/>
        <v>0</v>
      </c>
      <c r="AP1020" s="278">
        <f t="shared" si="1817"/>
        <v>0</v>
      </c>
      <c r="AQ1020" s="278">
        <f t="shared" si="1817"/>
        <v>0</v>
      </c>
      <c r="AR1020" s="278">
        <f t="shared" si="1817"/>
        <v>0</v>
      </c>
      <c r="AS1020" s="278">
        <f t="shared" si="1817"/>
        <v>0</v>
      </c>
      <c r="AT1020" s="278">
        <f t="shared" si="1817"/>
        <v>0</v>
      </c>
      <c r="AU1020" s="278">
        <f t="shared" si="1817"/>
        <v>0</v>
      </c>
      <c r="AV1020" s="278">
        <f t="shared" si="1817"/>
        <v>0</v>
      </c>
      <c r="AW1020" s="278">
        <f t="shared" si="1817"/>
        <v>0</v>
      </c>
      <c r="AX1020" s="278">
        <f t="shared" si="1817"/>
        <v>0</v>
      </c>
      <c r="AY1020" s="278">
        <f t="shared" si="1817"/>
        <v>0</v>
      </c>
      <c r="AZ1020" s="278">
        <f t="shared" si="1817"/>
        <v>0</v>
      </c>
      <c r="BA1020" s="278">
        <f t="shared" si="1817"/>
        <v>0</v>
      </c>
      <c r="BB1020" s="278">
        <f t="shared" si="1817"/>
        <v>0</v>
      </c>
      <c r="BC1020" s="278">
        <f t="shared" si="1817"/>
        <v>0</v>
      </c>
      <c r="BD1020" s="278">
        <f t="shared" si="1817"/>
        <v>0</v>
      </c>
      <c r="BE1020" s="278">
        <f t="shared" si="1817"/>
        <v>0</v>
      </c>
      <c r="BF1020" s="278">
        <f t="shared" si="1817"/>
        <v>0</v>
      </c>
      <c r="BG1020" s="278">
        <f t="shared" si="1817"/>
        <v>0</v>
      </c>
      <c r="BH1020" s="278">
        <f t="shared" si="1817"/>
        <v>0</v>
      </c>
      <c r="BI1020" s="278">
        <f t="shared" si="1817"/>
        <v>0</v>
      </c>
      <c r="BJ1020" s="278">
        <f t="shared" si="1817"/>
        <v>0</v>
      </c>
      <c r="BK1020" s="278">
        <f t="shared" si="1817"/>
        <v>0</v>
      </c>
      <c r="BL1020" s="278">
        <f t="shared" si="1817"/>
        <v>0</v>
      </c>
      <c r="BM1020" s="278">
        <f t="shared" si="1817"/>
        <v>0</v>
      </c>
      <c r="BN1020" s="278">
        <f t="shared" si="1817"/>
        <v>0</v>
      </c>
      <c r="BO1020" s="278" t="str">
        <f t="shared" si="1817"/>
        <v/>
      </c>
      <c r="BP1020" s="278" t="str">
        <f t="shared" si="1817"/>
        <v/>
      </c>
      <c r="BQ1020" s="278" t="str">
        <f t="shared" si="1817"/>
        <v/>
      </c>
      <c r="BR1020" s="278" t="str">
        <f t="shared" si="1817"/>
        <v/>
      </c>
      <c r="BS1020" s="278" t="str">
        <f t="shared" ref="BS1020:CA1020" si="1818">IF(BS$17="","",IF($E$1015=0,SUM(BS1018:BS1019),IF(AND(BS$17&gt;=$D1020,BS$17&lt;=$E1020),$D$1008/($E1020-$D1020+1),0)))</f>
        <v/>
      </c>
      <c r="BT1020" s="278" t="str">
        <f t="shared" si="1818"/>
        <v/>
      </c>
      <c r="BU1020" s="278" t="str">
        <f t="shared" si="1818"/>
        <v/>
      </c>
      <c r="BV1020" s="278" t="str">
        <f t="shared" si="1818"/>
        <v/>
      </c>
      <c r="BW1020" s="278" t="str">
        <f t="shared" si="1818"/>
        <v/>
      </c>
      <c r="BX1020" s="278" t="str">
        <f t="shared" si="1818"/>
        <v/>
      </c>
      <c r="BY1020" s="278" t="str">
        <f t="shared" si="1818"/>
        <v/>
      </c>
      <c r="BZ1020" s="278" t="str">
        <f t="shared" si="1818"/>
        <v/>
      </c>
      <c r="CA1020" s="278" t="str">
        <f t="shared" si="1818"/>
        <v/>
      </c>
      <c r="CB1020" s="278" t="str">
        <f t="shared" ref="CB1020:DN1020" si="1819">IF(CB$17="","",IF($E$1015=0,SUM(CB1018:CB1019),IF(AND(CB$17&gt;=$D1020,CB$17&lt;=$E1020),$D$1008/($E1020-$D1020+1),0)))</f>
        <v/>
      </c>
      <c r="CC1020" s="278" t="str">
        <f t="shared" si="1819"/>
        <v/>
      </c>
      <c r="CD1020" s="278" t="str">
        <f t="shared" si="1819"/>
        <v/>
      </c>
      <c r="CE1020" s="278" t="str">
        <f t="shared" si="1819"/>
        <v/>
      </c>
      <c r="CF1020" s="278" t="str">
        <f t="shared" si="1819"/>
        <v/>
      </c>
      <c r="CG1020" s="278" t="str">
        <f t="shared" si="1819"/>
        <v/>
      </c>
      <c r="CH1020" s="278" t="str">
        <f t="shared" si="1819"/>
        <v/>
      </c>
      <c r="CI1020" s="278" t="str">
        <f t="shared" si="1819"/>
        <v/>
      </c>
      <c r="CJ1020" s="278" t="str">
        <f t="shared" si="1819"/>
        <v/>
      </c>
      <c r="CK1020" s="278" t="str">
        <f t="shared" si="1819"/>
        <v/>
      </c>
      <c r="CL1020" s="278" t="str">
        <f t="shared" si="1819"/>
        <v/>
      </c>
      <c r="CM1020" s="278" t="str">
        <f t="shared" si="1819"/>
        <v/>
      </c>
      <c r="CN1020" s="278" t="str">
        <f t="shared" si="1819"/>
        <v/>
      </c>
      <c r="CO1020" s="278" t="str">
        <f t="shared" si="1819"/>
        <v/>
      </c>
      <c r="CP1020" s="278" t="str">
        <f t="shared" si="1819"/>
        <v/>
      </c>
      <c r="CQ1020" s="278" t="str">
        <f t="shared" si="1819"/>
        <v/>
      </c>
      <c r="CR1020" s="278" t="str">
        <f t="shared" si="1819"/>
        <v/>
      </c>
      <c r="CS1020" s="278" t="str">
        <f t="shared" si="1819"/>
        <v/>
      </c>
      <c r="CT1020" s="278" t="str">
        <f t="shared" si="1819"/>
        <v/>
      </c>
      <c r="CU1020" s="278" t="str">
        <f t="shared" si="1819"/>
        <v/>
      </c>
      <c r="CV1020" s="278" t="str">
        <f t="shared" si="1819"/>
        <v/>
      </c>
      <c r="CW1020" s="278" t="str">
        <f t="shared" si="1819"/>
        <v/>
      </c>
      <c r="CX1020" s="278" t="str">
        <f t="shared" si="1819"/>
        <v/>
      </c>
      <c r="CY1020" s="278" t="str">
        <f t="shared" si="1819"/>
        <v/>
      </c>
      <c r="CZ1020" s="278" t="str">
        <f t="shared" si="1819"/>
        <v/>
      </c>
      <c r="DA1020" s="278" t="str">
        <f t="shared" si="1819"/>
        <v/>
      </c>
      <c r="DB1020" s="278" t="str">
        <f t="shared" si="1819"/>
        <v/>
      </c>
      <c r="DC1020" s="278" t="str">
        <f t="shared" si="1819"/>
        <v/>
      </c>
      <c r="DD1020" s="278" t="str">
        <f t="shared" si="1819"/>
        <v/>
      </c>
      <c r="DE1020" s="278" t="str">
        <f t="shared" si="1819"/>
        <v/>
      </c>
      <c r="DF1020" s="278" t="str">
        <f t="shared" si="1819"/>
        <v/>
      </c>
      <c r="DG1020" s="278" t="str">
        <f t="shared" si="1819"/>
        <v/>
      </c>
      <c r="DH1020" s="278" t="str">
        <f t="shared" si="1819"/>
        <v/>
      </c>
      <c r="DI1020" s="278" t="str">
        <f t="shared" si="1819"/>
        <v/>
      </c>
      <c r="DJ1020" s="278" t="str">
        <f t="shared" si="1819"/>
        <v/>
      </c>
      <c r="DK1020" s="278" t="str">
        <f t="shared" si="1819"/>
        <v/>
      </c>
      <c r="DL1020" s="278" t="str">
        <f t="shared" si="1819"/>
        <v/>
      </c>
      <c r="DM1020" s="278" t="str">
        <f t="shared" si="1819"/>
        <v/>
      </c>
      <c r="DN1020" s="278" t="str">
        <f t="shared" si="1819"/>
        <v/>
      </c>
      <c r="DO1020" s="51">
        <f>SUM(F1020:DN1020)</f>
        <v>500000.00000000012</v>
      </c>
      <c r="DP1020" s="50" t="s">
        <v>172</v>
      </c>
    </row>
    <row r="1021" spans="3:120" s="29" customFormat="1" ht="15" customHeight="1">
      <c r="D1021" s="291"/>
      <c r="E1021" s="291"/>
      <c r="F1021" s="300"/>
      <c r="G1021" s="300"/>
      <c r="H1021" s="300"/>
      <c r="I1021" s="300"/>
      <c r="J1021" s="300"/>
      <c r="K1021" s="300"/>
      <c r="L1021" s="300"/>
      <c r="M1021" s="300"/>
      <c r="N1021" s="300"/>
      <c r="O1021" s="300"/>
      <c r="P1021" s="300"/>
      <c r="Q1021" s="300"/>
      <c r="R1021" s="300"/>
      <c r="S1021" s="300"/>
      <c r="T1021" s="300"/>
      <c r="U1021" s="300"/>
      <c r="V1021" s="300"/>
      <c r="W1021" s="300"/>
      <c r="X1021" s="300"/>
      <c r="Y1021" s="300"/>
      <c r="Z1021" s="300"/>
      <c r="AA1021" s="300"/>
      <c r="AB1021" s="300"/>
      <c r="AC1021" s="300"/>
      <c r="AD1021" s="300"/>
      <c r="AE1021" s="300"/>
      <c r="AF1021" s="300"/>
      <c r="AG1021" s="300"/>
      <c r="AH1021" s="300"/>
      <c r="AI1021" s="300"/>
      <c r="AJ1021" s="300"/>
      <c r="AK1021" s="300"/>
      <c r="AL1021" s="300"/>
      <c r="AM1021" s="300"/>
      <c r="AN1021" s="300"/>
      <c r="AO1021" s="300"/>
      <c r="AP1021" s="300"/>
      <c r="AQ1021" s="300"/>
      <c r="AR1021" s="300"/>
      <c r="AS1021" s="300"/>
      <c r="AT1021" s="300"/>
      <c r="AU1021" s="300"/>
      <c r="AV1021" s="300"/>
      <c r="AW1021" s="300"/>
      <c r="AX1021" s="300"/>
      <c r="AY1021" s="300"/>
      <c r="AZ1021" s="300"/>
      <c r="BA1021" s="300"/>
      <c r="BB1021" s="300"/>
      <c r="BC1021" s="300"/>
      <c r="BD1021" s="300"/>
      <c r="BE1021" s="300"/>
      <c r="BF1021" s="300"/>
      <c r="BG1021" s="300"/>
      <c r="BH1021" s="300"/>
      <c r="BI1021" s="300"/>
      <c r="BJ1021" s="300"/>
      <c r="BK1021" s="300"/>
      <c r="BL1021" s="300"/>
      <c r="BM1021" s="300"/>
      <c r="BN1021" s="300"/>
      <c r="BO1021" s="300"/>
      <c r="BP1021" s="300"/>
      <c r="BQ1021" s="300"/>
      <c r="BR1021" s="300"/>
      <c r="BS1021" s="300"/>
      <c r="BT1021" s="300"/>
      <c r="BU1021" s="300"/>
      <c r="BV1021" s="300"/>
      <c r="BW1021" s="300"/>
      <c r="BX1021" s="300"/>
      <c r="BY1021" s="300"/>
      <c r="BZ1021" s="300"/>
      <c r="CA1021" s="300"/>
      <c r="CB1021" s="300"/>
      <c r="CC1021" s="300"/>
      <c r="CD1021" s="300"/>
      <c r="CE1021" s="300"/>
      <c r="CF1021" s="300"/>
      <c r="CG1021" s="300"/>
      <c r="CH1021" s="300"/>
      <c r="CI1021" s="300"/>
      <c r="CJ1021" s="300"/>
      <c r="CK1021" s="300"/>
      <c r="CL1021" s="300"/>
      <c r="CM1021" s="300"/>
      <c r="CN1021" s="300"/>
      <c r="CO1021" s="300"/>
      <c r="CP1021" s="300"/>
      <c r="CQ1021" s="300"/>
      <c r="CR1021" s="300"/>
      <c r="CS1021" s="300"/>
      <c r="CT1021" s="300"/>
      <c r="CU1021" s="300"/>
      <c r="CV1021" s="300"/>
      <c r="CW1021" s="300"/>
      <c r="CX1021" s="300"/>
      <c r="CY1021" s="300"/>
      <c r="CZ1021" s="300"/>
      <c r="DA1021" s="300"/>
      <c r="DB1021" s="300"/>
      <c r="DC1021" s="300"/>
      <c r="DD1021" s="300"/>
      <c r="DE1021" s="300"/>
      <c r="DF1021" s="300"/>
      <c r="DG1021" s="300"/>
      <c r="DH1021" s="300"/>
      <c r="DI1021" s="300"/>
      <c r="DJ1021" s="300"/>
      <c r="DK1021" s="300"/>
      <c r="DL1021" s="300"/>
      <c r="DM1021" s="300"/>
      <c r="DN1021" s="300"/>
      <c r="DO1021" s="18"/>
      <c r="DP1021" s="50" t="s">
        <v>172</v>
      </c>
    </row>
    <row r="1022" spans="3:120" s="29" customFormat="1" ht="15" customHeight="1">
      <c r="D1022" s="291"/>
      <c r="E1022" s="291"/>
      <c r="F1022" s="300"/>
      <c r="G1022" s="300"/>
      <c r="H1022" s="300"/>
      <c r="I1022" s="300"/>
      <c r="J1022" s="300"/>
      <c r="K1022" s="300"/>
      <c r="L1022" s="300"/>
      <c r="M1022" s="300"/>
      <c r="N1022" s="300"/>
      <c r="O1022" s="300"/>
      <c r="P1022" s="300"/>
      <c r="Q1022" s="300"/>
      <c r="R1022" s="300"/>
      <c r="S1022" s="300"/>
      <c r="T1022" s="300"/>
      <c r="U1022" s="300"/>
      <c r="V1022" s="300"/>
      <c r="W1022" s="300"/>
      <c r="X1022" s="300"/>
      <c r="Y1022" s="300"/>
      <c r="Z1022" s="300"/>
      <c r="AA1022" s="300"/>
      <c r="AB1022" s="300"/>
      <c r="AC1022" s="300"/>
      <c r="AD1022" s="300"/>
      <c r="AE1022" s="300"/>
      <c r="AF1022" s="300"/>
      <c r="AG1022" s="300"/>
      <c r="AH1022" s="300"/>
      <c r="AI1022" s="300"/>
      <c r="AJ1022" s="300"/>
      <c r="AK1022" s="300"/>
      <c r="AL1022" s="300"/>
      <c r="AM1022" s="300"/>
      <c r="AN1022" s="300"/>
      <c r="AO1022" s="300"/>
      <c r="AP1022" s="300"/>
      <c r="AQ1022" s="300"/>
      <c r="AR1022" s="300"/>
      <c r="AS1022" s="300"/>
      <c r="AT1022" s="300"/>
      <c r="AU1022" s="300"/>
      <c r="AV1022" s="300"/>
      <c r="AW1022" s="300"/>
      <c r="AX1022" s="300"/>
      <c r="AY1022" s="300"/>
      <c r="AZ1022" s="300"/>
      <c r="BA1022" s="300"/>
      <c r="BB1022" s="300"/>
      <c r="BC1022" s="300"/>
      <c r="BD1022" s="300"/>
      <c r="BE1022" s="300"/>
      <c r="BF1022" s="300"/>
      <c r="BG1022" s="300"/>
      <c r="BH1022" s="300"/>
      <c r="BI1022" s="300"/>
      <c r="BJ1022" s="300"/>
      <c r="BK1022" s="300"/>
      <c r="BL1022" s="300"/>
      <c r="BM1022" s="300"/>
      <c r="BN1022" s="300"/>
      <c r="BO1022" s="300"/>
      <c r="BP1022" s="300"/>
      <c r="BQ1022" s="300"/>
      <c r="BR1022" s="300"/>
      <c r="BS1022" s="300"/>
      <c r="BT1022" s="300"/>
      <c r="BU1022" s="300"/>
      <c r="BV1022" s="300"/>
      <c r="BW1022" s="300"/>
      <c r="BX1022" s="300"/>
      <c r="BY1022" s="300"/>
      <c r="BZ1022" s="300"/>
      <c r="CA1022" s="300"/>
      <c r="CB1022" s="300"/>
      <c r="CC1022" s="300"/>
      <c r="CD1022" s="300"/>
      <c r="CE1022" s="300"/>
      <c r="CF1022" s="300"/>
      <c r="CG1022" s="300"/>
      <c r="CH1022" s="300"/>
      <c r="CI1022" s="300"/>
      <c r="CJ1022" s="300"/>
      <c r="CK1022" s="300"/>
      <c r="CL1022" s="300"/>
      <c r="CM1022" s="300"/>
      <c r="CN1022" s="300"/>
      <c r="CO1022" s="300"/>
      <c r="CP1022" s="300"/>
      <c r="CQ1022" s="300"/>
      <c r="CR1022" s="300"/>
      <c r="CS1022" s="300"/>
      <c r="CT1022" s="300"/>
      <c r="CU1022" s="300"/>
      <c r="CV1022" s="300"/>
      <c r="CW1022" s="300"/>
      <c r="CX1022" s="300"/>
      <c r="CY1022" s="300"/>
      <c r="CZ1022" s="300"/>
      <c r="DA1022" s="300"/>
      <c r="DB1022" s="300"/>
      <c r="DC1022" s="300"/>
      <c r="DD1022" s="300"/>
      <c r="DE1022" s="300"/>
      <c r="DF1022" s="300"/>
      <c r="DG1022" s="300"/>
      <c r="DH1022" s="300"/>
      <c r="DI1022" s="300"/>
      <c r="DJ1022" s="300"/>
      <c r="DK1022" s="300"/>
      <c r="DL1022" s="300"/>
      <c r="DM1022" s="300"/>
      <c r="DN1022" s="300"/>
      <c r="DO1022" s="18"/>
      <c r="DP1022" s="50" t="s">
        <v>172</v>
      </c>
    </row>
    <row r="1023" spans="3:120" s="29" customFormat="1" ht="15" customHeight="1">
      <c r="C1023" s="161" t="s">
        <v>347</v>
      </c>
      <c r="D1023" s="161"/>
      <c r="E1023" s="161"/>
      <c r="F1023" s="161"/>
      <c r="G1023" s="161"/>
      <c r="H1023" s="161"/>
      <c r="I1023" s="161"/>
      <c r="J1023" s="161"/>
      <c r="K1023" s="161"/>
      <c r="L1023" s="161"/>
      <c r="M1023" s="161"/>
      <c r="N1023" s="161"/>
      <c r="O1023" s="161"/>
      <c r="P1023" s="161"/>
      <c r="Q1023" s="161"/>
      <c r="R1023" s="161"/>
      <c r="S1023" s="161"/>
      <c r="T1023" s="161"/>
      <c r="U1023" s="161"/>
      <c r="V1023" s="161"/>
      <c r="W1023" s="161"/>
      <c r="X1023" s="161"/>
      <c r="Y1023" s="161"/>
      <c r="Z1023" s="161"/>
      <c r="AA1023" s="161"/>
      <c r="AB1023" s="161"/>
      <c r="AC1023" s="161"/>
      <c r="AD1023" s="161"/>
      <c r="AE1023" s="161"/>
      <c r="AF1023" s="161"/>
      <c r="AG1023" s="161"/>
      <c r="AH1023" s="161"/>
      <c r="AI1023" s="161"/>
      <c r="AJ1023" s="161"/>
      <c r="AK1023" s="161"/>
      <c r="AL1023" s="161"/>
      <c r="AM1023" s="161"/>
      <c r="AN1023" s="161"/>
      <c r="AO1023" s="161"/>
      <c r="AP1023" s="161"/>
      <c r="AQ1023" s="161"/>
      <c r="AR1023" s="161"/>
      <c r="AS1023" s="161"/>
      <c r="AT1023" s="161"/>
      <c r="AU1023" s="161"/>
      <c r="AV1023" s="161"/>
      <c r="AW1023" s="161"/>
      <c r="AX1023" s="161"/>
      <c r="AY1023" s="161"/>
      <c r="AZ1023" s="161"/>
      <c r="BA1023" s="161"/>
      <c r="BB1023" s="161"/>
      <c r="BC1023" s="161"/>
      <c r="BD1023" s="161"/>
      <c r="BE1023" s="161"/>
      <c r="BF1023" s="161"/>
      <c r="BG1023" s="161"/>
      <c r="BH1023" s="161"/>
      <c r="BI1023" s="161"/>
      <c r="BJ1023" s="161"/>
      <c r="BK1023" s="161"/>
      <c r="BL1023" s="161"/>
      <c r="BM1023" s="161"/>
      <c r="BN1023" s="161"/>
      <c r="BO1023" s="161"/>
      <c r="BP1023" s="161"/>
      <c r="BQ1023" s="161"/>
      <c r="BR1023" s="161"/>
      <c r="BS1023" s="161"/>
      <c r="BT1023" s="161"/>
      <c r="BU1023" s="161"/>
      <c r="BV1023" s="161"/>
      <c r="BW1023" s="161"/>
      <c r="BX1023" s="161"/>
      <c r="BY1023" s="161"/>
      <c r="BZ1023" s="161"/>
      <c r="CA1023" s="161"/>
      <c r="CB1023" s="161"/>
      <c r="CC1023" s="161"/>
      <c r="CD1023" s="161"/>
      <c r="CE1023" s="161"/>
      <c r="CF1023" s="161"/>
      <c r="CG1023" s="161"/>
      <c r="CH1023" s="161"/>
      <c r="CI1023" s="161"/>
      <c r="CJ1023" s="161"/>
      <c r="CK1023" s="161"/>
      <c r="CL1023" s="161"/>
      <c r="CM1023" s="161"/>
      <c r="CN1023" s="161"/>
      <c r="CO1023" s="161"/>
      <c r="CP1023" s="161"/>
      <c r="CQ1023" s="161"/>
      <c r="CR1023" s="161"/>
      <c r="CS1023" s="161"/>
      <c r="CT1023" s="161"/>
      <c r="CU1023" s="161"/>
      <c r="CV1023" s="161"/>
      <c r="CW1023" s="161"/>
      <c r="CX1023" s="161"/>
      <c r="CY1023" s="161"/>
      <c r="CZ1023" s="161"/>
      <c r="DA1023" s="161"/>
      <c r="DB1023" s="161"/>
      <c r="DC1023" s="161"/>
      <c r="DD1023" s="161"/>
      <c r="DE1023" s="161"/>
      <c r="DF1023" s="161"/>
      <c r="DG1023" s="161"/>
      <c r="DH1023" s="161"/>
      <c r="DI1023" s="161"/>
      <c r="DJ1023" s="161"/>
      <c r="DK1023" s="161"/>
      <c r="DL1023" s="161"/>
      <c r="DM1023" s="161"/>
      <c r="DN1023" s="161"/>
      <c r="DO1023" s="161"/>
      <c r="DP1023" s="50" t="s">
        <v>172</v>
      </c>
    </row>
    <row r="1024" spans="3:120" s="29" customFormat="1" ht="15" customHeight="1">
      <c r="D1024" s="291"/>
      <c r="E1024" s="291"/>
      <c r="F1024" s="300"/>
      <c r="G1024" s="300"/>
      <c r="H1024" s="300"/>
      <c r="I1024" s="300"/>
      <c r="J1024" s="300"/>
      <c r="K1024" s="300"/>
      <c r="L1024" s="300"/>
      <c r="M1024" s="300"/>
      <c r="N1024" s="300"/>
      <c r="O1024" s="300"/>
      <c r="P1024" s="300"/>
      <c r="Q1024" s="300"/>
      <c r="R1024" s="300"/>
      <c r="S1024" s="300"/>
      <c r="T1024" s="300"/>
      <c r="U1024" s="300"/>
      <c r="V1024" s="300"/>
      <c r="W1024" s="300"/>
      <c r="X1024" s="300"/>
      <c r="Y1024" s="300"/>
      <c r="Z1024" s="300"/>
      <c r="AA1024" s="300"/>
      <c r="AB1024" s="300"/>
      <c r="AC1024" s="300"/>
      <c r="AD1024" s="300"/>
      <c r="AE1024" s="300"/>
      <c r="AF1024" s="300"/>
      <c r="AG1024" s="300"/>
      <c r="AH1024" s="300"/>
      <c r="AI1024" s="300"/>
      <c r="AJ1024" s="300"/>
      <c r="AK1024" s="300"/>
      <c r="AL1024" s="300"/>
      <c r="AM1024" s="300"/>
      <c r="AN1024" s="300"/>
      <c r="AO1024" s="300"/>
      <c r="AP1024" s="300"/>
      <c r="AQ1024" s="300"/>
      <c r="AR1024" s="300"/>
      <c r="AS1024" s="300"/>
      <c r="AT1024" s="300"/>
      <c r="AU1024" s="300"/>
      <c r="AV1024" s="300"/>
      <c r="AW1024" s="300"/>
      <c r="AX1024" s="300"/>
      <c r="AY1024" s="300"/>
      <c r="AZ1024" s="300"/>
      <c r="BA1024" s="300"/>
      <c r="BB1024" s="300"/>
      <c r="BC1024" s="300"/>
      <c r="BD1024" s="300"/>
      <c r="BE1024" s="300"/>
      <c r="BF1024" s="300"/>
      <c r="BG1024" s="300"/>
      <c r="BH1024" s="300"/>
      <c r="BI1024" s="300"/>
      <c r="BJ1024" s="300"/>
      <c r="BK1024" s="300"/>
      <c r="BL1024" s="300"/>
      <c r="BM1024" s="300"/>
      <c r="BN1024" s="300"/>
      <c r="BO1024" s="300"/>
      <c r="BP1024" s="300"/>
      <c r="BQ1024" s="300"/>
      <c r="BR1024" s="300"/>
      <c r="BS1024" s="300"/>
      <c r="BT1024" s="300"/>
      <c r="BU1024" s="300"/>
      <c r="BV1024" s="300"/>
      <c r="BW1024" s="300"/>
      <c r="BX1024" s="300"/>
      <c r="BY1024" s="300"/>
      <c r="BZ1024" s="300"/>
      <c r="CA1024" s="300"/>
      <c r="CB1024" s="300"/>
      <c r="CC1024" s="300"/>
      <c r="CD1024" s="300"/>
      <c r="CE1024" s="300"/>
      <c r="CF1024" s="300"/>
      <c r="CG1024" s="300"/>
      <c r="CH1024" s="300"/>
      <c r="CI1024" s="300"/>
      <c r="CJ1024" s="300"/>
      <c r="CK1024" s="300"/>
      <c r="CL1024" s="300"/>
      <c r="CM1024" s="300"/>
      <c r="CN1024" s="300"/>
      <c r="CO1024" s="300"/>
      <c r="CP1024" s="300"/>
      <c r="CQ1024" s="300"/>
      <c r="CR1024" s="300"/>
      <c r="CS1024" s="300"/>
      <c r="CT1024" s="300"/>
      <c r="CU1024" s="300"/>
      <c r="CV1024" s="300"/>
      <c r="CW1024" s="300"/>
      <c r="CX1024" s="300"/>
      <c r="CY1024" s="300"/>
      <c r="CZ1024" s="300"/>
      <c r="DA1024" s="300"/>
      <c r="DB1024" s="300"/>
      <c r="DC1024" s="300"/>
      <c r="DD1024" s="300"/>
      <c r="DE1024" s="300"/>
      <c r="DF1024" s="300"/>
      <c r="DG1024" s="300"/>
      <c r="DH1024" s="300"/>
      <c r="DI1024" s="300"/>
      <c r="DJ1024" s="300"/>
      <c r="DK1024" s="300"/>
      <c r="DL1024" s="300"/>
      <c r="DM1024" s="300"/>
      <c r="DN1024" s="300"/>
      <c r="DO1024" s="18"/>
      <c r="DP1024" s="50" t="s">
        <v>172</v>
      </c>
    </row>
    <row r="1025" spans="3:120" s="29" customFormat="1" ht="15" customHeight="1">
      <c r="C1025" s="266" t="str">
        <f>C1023</f>
        <v>Municipal Building Permits &amp; Impact</v>
      </c>
      <c r="D1025" s="249" t="s">
        <v>296</v>
      </c>
      <c r="E1025" s="249" t="s">
        <v>303</v>
      </c>
      <c r="F1025" s="265" t="s">
        <v>295</v>
      </c>
      <c r="G1025" s="264" t="s">
        <v>294</v>
      </c>
      <c r="H1025" s="300"/>
      <c r="I1025" s="300"/>
      <c r="J1025" s="300"/>
      <c r="K1025" s="300"/>
      <c r="L1025" s="300"/>
      <c r="M1025" s="300"/>
      <c r="N1025" s="300"/>
      <c r="O1025" s="300"/>
      <c r="P1025" s="300"/>
      <c r="Q1025" s="300"/>
      <c r="R1025" s="300"/>
      <c r="S1025" s="300"/>
      <c r="T1025" s="300"/>
      <c r="U1025" s="300"/>
      <c r="V1025" s="300"/>
      <c r="W1025" s="300"/>
      <c r="X1025" s="300"/>
      <c r="Y1025" s="300"/>
      <c r="Z1025" s="300"/>
      <c r="AA1025" s="300"/>
      <c r="AB1025" s="300"/>
      <c r="AC1025" s="300"/>
      <c r="AD1025" s="300"/>
      <c r="AE1025" s="300"/>
      <c r="AF1025" s="300"/>
      <c r="AG1025" s="300"/>
      <c r="AH1025" s="300"/>
      <c r="AI1025" s="300"/>
      <c r="AJ1025" s="300"/>
      <c r="AK1025" s="300"/>
      <c r="AL1025" s="300"/>
      <c r="AM1025" s="300"/>
      <c r="AN1025" s="300"/>
      <c r="AO1025" s="300"/>
      <c r="AP1025" s="300"/>
      <c r="AQ1025" s="300"/>
      <c r="AR1025" s="300"/>
      <c r="AS1025" s="300"/>
      <c r="AT1025" s="300"/>
      <c r="AU1025" s="300"/>
      <c r="AV1025" s="300"/>
      <c r="AW1025" s="300"/>
      <c r="AX1025" s="300"/>
      <c r="AY1025" s="300"/>
      <c r="AZ1025" s="300"/>
      <c r="BA1025" s="300"/>
      <c r="BB1025" s="300"/>
      <c r="BC1025" s="300"/>
      <c r="BD1025" s="300"/>
      <c r="BE1025" s="300"/>
      <c r="BF1025" s="300"/>
      <c r="BG1025" s="300"/>
      <c r="BH1025" s="300"/>
      <c r="BI1025" s="300"/>
      <c r="BJ1025" s="300"/>
      <c r="BK1025" s="300"/>
      <c r="BL1025" s="300"/>
      <c r="BM1025" s="300"/>
      <c r="BN1025" s="300"/>
      <c r="BO1025" s="300"/>
      <c r="BP1025" s="300"/>
      <c r="BQ1025" s="300"/>
      <c r="BR1025" s="300"/>
      <c r="BS1025" s="300"/>
      <c r="BT1025" s="300"/>
      <c r="BU1025" s="300"/>
      <c r="BV1025" s="300"/>
      <c r="BW1025" s="300"/>
      <c r="BX1025" s="300"/>
      <c r="BY1025" s="300"/>
      <c r="BZ1025" s="300"/>
      <c r="CA1025" s="300"/>
      <c r="CB1025" s="300"/>
      <c r="CC1025" s="300"/>
      <c r="CD1025" s="300"/>
      <c r="CE1025" s="300"/>
      <c r="CF1025" s="300"/>
      <c r="CG1025" s="300"/>
      <c r="CH1025" s="300"/>
      <c r="CI1025" s="300"/>
      <c r="CJ1025" s="300"/>
      <c r="CK1025" s="300"/>
      <c r="CL1025" s="300"/>
      <c r="CM1025" s="300"/>
      <c r="CN1025" s="300"/>
      <c r="CO1025" s="300"/>
      <c r="CP1025" s="300"/>
      <c r="CQ1025" s="300"/>
      <c r="CR1025" s="300"/>
      <c r="CS1025" s="300"/>
      <c r="CT1025" s="300"/>
      <c r="CU1025" s="300"/>
      <c r="CV1025" s="300"/>
      <c r="CW1025" s="300"/>
      <c r="CX1025" s="300"/>
      <c r="CY1025" s="300"/>
      <c r="CZ1025" s="300"/>
      <c r="DA1025" s="300"/>
      <c r="DB1025" s="300"/>
      <c r="DC1025" s="300"/>
      <c r="DD1025" s="300"/>
      <c r="DE1025" s="300"/>
      <c r="DF1025" s="300"/>
      <c r="DG1025" s="300"/>
      <c r="DH1025" s="300"/>
      <c r="DI1025" s="300"/>
      <c r="DJ1025" s="300"/>
      <c r="DK1025" s="300"/>
      <c r="DL1025" s="300"/>
      <c r="DM1025" s="300"/>
      <c r="DN1025" s="300"/>
      <c r="DO1025" s="18"/>
      <c r="DP1025" s="50" t="s">
        <v>172</v>
      </c>
    </row>
    <row r="1026" spans="3:120" s="29" customFormat="1" ht="15" customHeight="1">
      <c r="C1026" s="158" t="str">
        <f>C1025</f>
        <v>Municipal Building Permits &amp; Impact</v>
      </c>
      <c r="D1026" s="118">
        <f>IF(C$76="","",IF(E1026="",G1026+F1026,E1026))</f>
        <v>1700000</v>
      </c>
      <c r="E1026" s="80"/>
      <c r="F1026" s="93">
        <v>1700000</v>
      </c>
      <c r="G1026" s="93">
        <v>0</v>
      </c>
      <c r="H1026" s="300"/>
      <c r="I1026" s="300"/>
      <c r="J1026" s="300"/>
      <c r="K1026" s="300"/>
      <c r="L1026" s="300"/>
      <c r="M1026" s="300"/>
      <c r="N1026" s="300"/>
      <c r="O1026" s="300"/>
      <c r="P1026" s="300"/>
      <c r="Q1026" s="300"/>
      <c r="R1026" s="300"/>
      <c r="S1026" s="300"/>
      <c r="T1026" s="300"/>
      <c r="U1026" s="300"/>
      <c r="V1026" s="300"/>
      <c r="W1026" s="300"/>
      <c r="X1026" s="300"/>
      <c r="Y1026" s="300"/>
      <c r="Z1026" s="300"/>
      <c r="AA1026" s="300"/>
      <c r="AB1026" s="300"/>
      <c r="AC1026" s="300"/>
      <c r="AD1026" s="300"/>
      <c r="AE1026" s="300"/>
      <c r="AF1026" s="300"/>
      <c r="AG1026" s="300"/>
      <c r="AH1026" s="300"/>
      <c r="AI1026" s="300"/>
      <c r="AJ1026" s="300"/>
      <c r="AK1026" s="300"/>
      <c r="AL1026" s="300"/>
      <c r="AM1026" s="300"/>
      <c r="AN1026" s="300"/>
      <c r="AO1026" s="300"/>
      <c r="AP1026" s="300"/>
      <c r="AQ1026" s="300"/>
      <c r="AR1026" s="300"/>
      <c r="AS1026" s="300"/>
      <c r="AT1026" s="300"/>
      <c r="AU1026" s="300"/>
      <c r="AV1026" s="300"/>
      <c r="AW1026" s="300"/>
      <c r="AX1026" s="300"/>
      <c r="AY1026" s="300"/>
      <c r="AZ1026" s="300"/>
      <c r="BA1026" s="300"/>
      <c r="BB1026" s="300"/>
      <c r="BC1026" s="300"/>
      <c r="BD1026" s="300"/>
      <c r="BE1026" s="300"/>
      <c r="BF1026" s="300"/>
      <c r="BG1026" s="300"/>
      <c r="BH1026" s="300"/>
      <c r="BI1026" s="300"/>
      <c r="BJ1026" s="300"/>
      <c r="BK1026" s="300"/>
      <c r="BL1026" s="300"/>
      <c r="BM1026" s="300"/>
      <c r="BN1026" s="300"/>
      <c r="BO1026" s="300"/>
      <c r="BP1026" s="300"/>
      <c r="BQ1026" s="300"/>
      <c r="BR1026" s="300"/>
      <c r="BS1026" s="300"/>
      <c r="BT1026" s="300"/>
      <c r="BU1026" s="300"/>
      <c r="BV1026" s="300"/>
      <c r="BW1026" s="300"/>
      <c r="BX1026" s="300"/>
      <c r="BY1026" s="300"/>
      <c r="BZ1026" s="300"/>
      <c r="CA1026" s="300"/>
      <c r="CB1026" s="300"/>
      <c r="CC1026" s="300"/>
      <c r="CD1026" s="300"/>
      <c r="CE1026" s="300"/>
      <c r="CF1026" s="300"/>
      <c r="CG1026" s="300"/>
      <c r="CH1026" s="300"/>
      <c r="CI1026" s="300"/>
      <c r="CJ1026" s="300"/>
      <c r="CK1026" s="300"/>
      <c r="CL1026" s="300"/>
      <c r="CM1026" s="300"/>
      <c r="CN1026" s="300"/>
      <c r="CO1026" s="300"/>
      <c r="CP1026" s="300"/>
      <c r="CQ1026" s="300"/>
      <c r="CR1026" s="300"/>
      <c r="CS1026" s="300"/>
      <c r="CT1026" s="300"/>
      <c r="CU1026" s="300"/>
      <c r="CV1026" s="300"/>
      <c r="CW1026" s="300"/>
      <c r="CX1026" s="300"/>
      <c r="CY1026" s="300"/>
      <c r="CZ1026" s="300"/>
      <c r="DA1026" s="300"/>
      <c r="DB1026" s="300"/>
      <c r="DC1026" s="300"/>
      <c r="DD1026" s="300"/>
      <c r="DE1026" s="300"/>
      <c r="DF1026" s="300"/>
      <c r="DG1026" s="300"/>
      <c r="DH1026" s="300"/>
      <c r="DI1026" s="300"/>
      <c r="DJ1026" s="300"/>
      <c r="DK1026" s="300"/>
      <c r="DL1026" s="300"/>
      <c r="DM1026" s="300"/>
      <c r="DN1026" s="300"/>
      <c r="DO1026" s="18"/>
      <c r="DP1026" s="50" t="s">
        <v>172</v>
      </c>
    </row>
    <row r="1027" spans="3:120" s="29" customFormat="1" ht="15" customHeight="1">
      <c r="C1027" s="34" t="str">
        <f>"Initial " &amp;C1023&amp; " Input"</f>
        <v>Initial Municipal Building Permits &amp; Impact Input</v>
      </c>
      <c r="D1027" s="118">
        <f>IF(C$76="","",IF(E1027="",G1027+F1027,E1027))</f>
        <v>0</v>
      </c>
      <c r="E1027" s="80"/>
      <c r="F1027" s="93">
        <v>0</v>
      </c>
      <c r="G1027" s="93">
        <v>0</v>
      </c>
      <c r="H1027" s="300"/>
      <c r="I1027" s="300"/>
      <c r="J1027" s="300"/>
      <c r="K1027" s="300"/>
      <c r="L1027" s="300"/>
      <c r="M1027" s="300"/>
      <c r="N1027" s="300"/>
      <c r="O1027" s="300"/>
      <c r="P1027" s="300"/>
      <c r="Q1027" s="300"/>
      <c r="R1027" s="300"/>
      <c r="S1027" s="300"/>
      <c r="T1027" s="300"/>
      <c r="U1027" s="300"/>
      <c r="V1027" s="300"/>
      <c r="W1027" s="300"/>
      <c r="X1027" s="300"/>
      <c r="Y1027" s="300"/>
      <c r="Z1027" s="300"/>
      <c r="AA1027" s="300"/>
      <c r="AB1027" s="300"/>
      <c r="AC1027" s="300"/>
      <c r="AD1027" s="300"/>
      <c r="AE1027" s="300"/>
      <c r="AF1027" s="300"/>
      <c r="AG1027" s="300"/>
      <c r="AH1027" s="300"/>
      <c r="AI1027" s="300"/>
      <c r="AJ1027" s="300"/>
      <c r="AK1027" s="300"/>
      <c r="AL1027" s="300"/>
      <c r="AM1027" s="300"/>
      <c r="AN1027" s="300"/>
      <c r="AO1027" s="300"/>
      <c r="AP1027" s="300"/>
      <c r="AQ1027" s="300"/>
      <c r="AR1027" s="300"/>
      <c r="AS1027" s="300"/>
      <c r="AT1027" s="300"/>
      <c r="AU1027" s="300"/>
      <c r="AV1027" s="300"/>
      <c r="AW1027" s="300"/>
      <c r="AX1027" s="300"/>
      <c r="AY1027" s="300"/>
      <c r="AZ1027" s="300"/>
      <c r="BA1027" s="300"/>
      <c r="BB1027" s="300"/>
      <c r="BC1027" s="300"/>
      <c r="BD1027" s="300"/>
      <c r="BE1027" s="300"/>
      <c r="BF1027" s="300"/>
      <c r="BG1027" s="300"/>
      <c r="BH1027" s="300"/>
      <c r="BI1027" s="300"/>
      <c r="BJ1027" s="300"/>
      <c r="BK1027" s="300"/>
      <c r="BL1027" s="300"/>
      <c r="BM1027" s="300"/>
      <c r="BN1027" s="300"/>
      <c r="BO1027" s="300"/>
      <c r="BP1027" s="300"/>
      <c r="BQ1027" s="300"/>
      <c r="BR1027" s="300"/>
      <c r="BS1027" s="300"/>
      <c r="BT1027" s="300"/>
      <c r="BU1027" s="300"/>
      <c r="BV1027" s="300"/>
      <c r="BW1027" s="300"/>
      <c r="BX1027" s="300"/>
      <c r="BY1027" s="300"/>
      <c r="BZ1027" s="300"/>
      <c r="CA1027" s="300"/>
      <c r="CB1027" s="300"/>
      <c r="CC1027" s="300"/>
      <c r="CD1027" s="300"/>
      <c r="CE1027" s="300"/>
      <c r="CF1027" s="300"/>
      <c r="CG1027" s="300"/>
      <c r="CH1027" s="300"/>
      <c r="CI1027" s="300"/>
      <c r="CJ1027" s="300"/>
      <c r="CK1027" s="300"/>
      <c r="CL1027" s="300"/>
      <c r="CM1027" s="300"/>
      <c r="CN1027" s="300"/>
      <c r="CO1027" s="300"/>
      <c r="CP1027" s="300"/>
      <c r="CQ1027" s="300"/>
      <c r="CR1027" s="300"/>
      <c r="CS1027" s="300"/>
      <c r="CT1027" s="300"/>
      <c r="CU1027" s="300"/>
      <c r="CV1027" s="300"/>
      <c r="CW1027" s="300"/>
      <c r="CX1027" s="300"/>
      <c r="CY1027" s="300"/>
      <c r="CZ1027" s="300"/>
      <c r="DA1027" s="300"/>
      <c r="DB1027" s="300"/>
      <c r="DC1027" s="300"/>
      <c r="DD1027" s="300"/>
      <c r="DE1027" s="300"/>
      <c r="DF1027" s="300"/>
      <c r="DG1027" s="300"/>
      <c r="DH1027" s="300"/>
      <c r="DI1027" s="300"/>
      <c r="DJ1027" s="300"/>
      <c r="DK1027" s="300"/>
      <c r="DL1027" s="300"/>
      <c r="DM1027" s="300"/>
      <c r="DN1027" s="300"/>
      <c r="DO1027" s="18"/>
      <c r="DP1027" s="50" t="s">
        <v>172</v>
      </c>
    </row>
    <row r="1028" spans="3:120" s="29" customFormat="1" ht="15" customHeight="1">
      <c r="C1028" s="34" t="s">
        <v>311</v>
      </c>
      <c r="D1028" s="118">
        <f>D1026-D1027</f>
        <v>1700000</v>
      </c>
      <c r="E1028" s="118"/>
      <c r="F1028" s="118">
        <f>F1026-F1027</f>
        <v>1700000</v>
      </c>
      <c r="G1028" s="118">
        <f>G1026-G1027</f>
        <v>0</v>
      </c>
      <c r="H1028" s="300"/>
      <c r="I1028" s="300"/>
      <c r="J1028" s="300"/>
      <c r="K1028" s="300"/>
      <c r="L1028" s="300"/>
      <c r="M1028" s="300"/>
      <c r="N1028" s="300"/>
      <c r="O1028" s="300"/>
      <c r="P1028" s="300"/>
      <c r="Q1028" s="300"/>
      <c r="R1028" s="300"/>
      <c r="S1028" s="300"/>
      <c r="T1028" s="300"/>
      <c r="U1028" s="300"/>
      <c r="V1028" s="300"/>
      <c r="W1028" s="300"/>
      <c r="X1028" s="300"/>
      <c r="Y1028" s="300"/>
      <c r="Z1028" s="300"/>
      <c r="AA1028" s="300"/>
      <c r="AB1028" s="300"/>
      <c r="AC1028" s="300"/>
      <c r="AD1028" s="300"/>
      <c r="AE1028" s="300"/>
      <c r="AF1028" s="300"/>
      <c r="AG1028" s="300"/>
      <c r="AH1028" s="300"/>
      <c r="AI1028" s="300"/>
      <c r="AJ1028" s="300"/>
      <c r="AK1028" s="300"/>
      <c r="AL1028" s="300"/>
      <c r="AM1028" s="300"/>
      <c r="AN1028" s="300"/>
      <c r="AO1028" s="300"/>
      <c r="AP1028" s="300"/>
      <c r="AQ1028" s="300"/>
      <c r="AR1028" s="300"/>
      <c r="AS1028" s="300"/>
      <c r="AT1028" s="300"/>
      <c r="AU1028" s="300"/>
      <c r="AV1028" s="300"/>
      <c r="AW1028" s="300"/>
      <c r="AX1028" s="300"/>
      <c r="AY1028" s="300"/>
      <c r="AZ1028" s="300"/>
      <c r="BA1028" s="300"/>
      <c r="BB1028" s="300"/>
      <c r="BC1028" s="300"/>
      <c r="BD1028" s="300"/>
      <c r="BE1028" s="300"/>
      <c r="BF1028" s="300"/>
      <c r="BG1028" s="300"/>
      <c r="BH1028" s="300"/>
      <c r="BI1028" s="300"/>
      <c r="BJ1028" s="300"/>
      <c r="BK1028" s="300"/>
      <c r="BL1028" s="300"/>
      <c r="BM1028" s="300"/>
      <c r="BN1028" s="300"/>
      <c r="BO1028" s="300"/>
      <c r="BP1028" s="300"/>
      <c r="BQ1028" s="300"/>
      <c r="BR1028" s="300"/>
      <c r="BS1028" s="300"/>
      <c r="BT1028" s="300"/>
      <c r="BU1028" s="300"/>
      <c r="BV1028" s="300"/>
      <c r="BW1028" s="300"/>
      <c r="BX1028" s="300"/>
      <c r="BY1028" s="300"/>
      <c r="BZ1028" s="300"/>
      <c r="CA1028" s="300"/>
      <c r="CB1028" s="300"/>
      <c r="CC1028" s="300"/>
      <c r="CD1028" s="300"/>
      <c r="CE1028" s="300"/>
      <c r="CF1028" s="300"/>
      <c r="CG1028" s="300"/>
      <c r="CH1028" s="300"/>
      <c r="CI1028" s="300"/>
      <c r="CJ1028" s="300"/>
      <c r="CK1028" s="300"/>
      <c r="CL1028" s="300"/>
      <c r="CM1028" s="300"/>
      <c r="CN1028" s="300"/>
      <c r="CO1028" s="300"/>
      <c r="CP1028" s="300"/>
      <c r="CQ1028" s="300"/>
      <c r="CR1028" s="300"/>
      <c r="CS1028" s="300"/>
      <c r="CT1028" s="300"/>
      <c r="CU1028" s="300"/>
      <c r="CV1028" s="300"/>
      <c r="CW1028" s="300"/>
      <c r="CX1028" s="300"/>
      <c r="CY1028" s="300"/>
      <c r="CZ1028" s="300"/>
      <c r="DA1028" s="300"/>
      <c r="DB1028" s="300"/>
      <c r="DC1028" s="300"/>
      <c r="DD1028" s="300"/>
      <c r="DE1028" s="300"/>
      <c r="DF1028" s="300"/>
      <c r="DG1028" s="300"/>
      <c r="DH1028" s="300"/>
      <c r="DI1028" s="300"/>
      <c r="DJ1028" s="300"/>
      <c r="DK1028" s="300"/>
      <c r="DL1028" s="300"/>
      <c r="DM1028" s="300"/>
      <c r="DN1028" s="300"/>
      <c r="DO1028" s="18"/>
      <c r="DP1028" s="50" t="s">
        <v>172</v>
      </c>
    </row>
    <row r="1029" spans="3:120" s="29" customFormat="1" ht="15" customHeight="1">
      <c r="C1029" s="34"/>
      <c r="D1029" s="118"/>
      <c r="E1029" s="80"/>
      <c r="F1029" s="290"/>
      <c r="G1029" s="290"/>
      <c r="H1029" s="300"/>
      <c r="I1029" s="300"/>
      <c r="J1029" s="300"/>
      <c r="K1029" s="300"/>
      <c r="L1029" s="300"/>
      <c r="M1029" s="300"/>
      <c r="N1029" s="300"/>
      <c r="O1029" s="300"/>
      <c r="P1029" s="300"/>
      <c r="Q1029" s="300"/>
      <c r="R1029" s="300"/>
      <c r="S1029" s="300"/>
      <c r="T1029" s="300"/>
      <c r="U1029" s="300"/>
      <c r="V1029" s="300"/>
      <c r="W1029" s="300"/>
      <c r="X1029" s="300"/>
      <c r="Y1029" s="300"/>
      <c r="Z1029" s="300"/>
      <c r="AA1029" s="300"/>
      <c r="AB1029" s="300"/>
      <c r="AC1029" s="300"/>
      <c r="AD1029" s="300"/>
      <c r="AE1029" s="300"/>
      <c r="AF1029" s="300"/>
      <c r="AG1029" s="300"/>
      <c r="AH1029" s="300"/>
      <c r="AI1029" s="300"/>
      <c r="AJ1029" s="300"/>
      <c r="AK1029" s="300"/>
      <c r="AL1029" s="300"/>
      <c r="AM1029" s="300"/>
      <c r="AN1029" s="300"/>
      <c r="AO1029" s="300"/>
      <c r="AP1029" s="300"/>
      <c r="AQ1029" s="300"/>
      <c r="AR1029" s="300"/>
      <c r="AS1029" s="300"/>
      <c r="AT1029" s="300"/>
      <c r="AU1029" s="300"/>
      <c r="AV1029" s="300"/>
      <c r="AW1029" s="300"/>
      <c r="AX1029" s="300"/>
      <c r="AY1029" s="300"/>
      <c r="AZ1029" s="300"/>
      <c r="BA1029" s="300"/>
      <c r="BB1029" s="300"/>
      <c r="BC1029" s="300"/>
      <c r="BD1029" s="300"/>
      <c r="BE1029" s="300"/>
      <c r="BF1029" s="300"/>
      <c r="BG1029" s="300"/>
      <c r="BH1029" s="300"/>
      <c r="BI1029" s="300"/>
      <c r="BJ1029" s="300"/>
      <c r="BK1029" s="300"/>
      <c r="BL1029" s="300"/>
      <c r="BM1029" s="300"/>
      <c r="BN1029" s="300"/>
      <c r="BO1029" s="300"/>
      <c r="BP1029" s="300"/>
      <c r="BQ1029" s="300"/>
      <c r="BR1029" s="300"/>
      <c r="BS1029" s="300"/>
      <c r="BT1029" s="300"/>
      <c r="BU1029" s="300"/>
      <c r="BV1029" s="300"/>
      <c r="BW1029" s="300"/>
      <c r="BX1029" s="300"/>
      <c r="BY1029" s="300"/>
      <c r="BZ1029" s="300"/>
      <c r="CA1029" s="300"/>
      <c r="CB1029" s="300"/>
      <c r="CC1029" s="300"/>
      <c r="CD1029" s="300"/>
      <c r="CE1029" s="300"/>
      <c r="CF1029" s="300"/>
      <c r="CG1029" s="300"/>
      <c r="CH1029" s="300"/>
      <c r="CI1029" s="300"/>
      <c r="CJ1029" s="300"/>
      <c r="CK1029" s="300"/>
      <c r="CL1029" s="300"/>
      <c r="CM1029" s="300"/>
      <c r="CN1029" s="300"/>
      <c r="CO1029" s="300"/>
      <c r="CP1029" s="300"/>
      <c r="CQ1029" s="300"/>
      <c r="CR1029" s="300"/>
      <c r="CS1029" s="300"/>
      <c r="CT1029" s="300"/>
      <c r="CU1029" s="300"/>
      <c r="CV1029" s="300"/>
      <c r="CW1029" s="300"/>
      <c r="CX1029" s="300"/>
      <c r="CY1029" s="300"/>
      <c r="CZ1029" s="300"/>
      <c r="DA1029" s="300"/>
      <c r="DB1029" s="300"/>
      <c r="DC1029" s="300"/>
      <c r="DD1029" s="300"/>
      <c r="DE1029" s="300"/>
      <c r="DF1029" s="300"/>
      <c r="DG1029" s="300"/>
      <c r="DH1029" s="300"/>
      <c r="DI1029" s="300"/>
      <c r="DJ1029" s="300"/>
      <c r="DK1029" s="300"/>
      <c r="DL1029" s="300"/>
      <c r="DM1029" s="300"/>
      <c r="DN1029" s="300"/>
      <c r="DO1029" s="18"/>
      <c r="DP1029" s="50" t="s">
        <v>172</v>
      </c>
    </row>
    <row r="1030" spans="3:120" s="29" customFormat="1" ht="15" customHeight="1">
      <c r="C1030" s="34" t="str">
        <f>C1025&amp;" Start Period"</f>
        <v>Municipal Building Permits &amp; Impact Start Period</v>
      </c>
      <c r="D1030" s="233">
        <f>MIN(F1030:G1030)</f>
        <v>1</v>
      </c>
      <c r="F1030" s="282">
        <v>1</v>
      </c>
      <c r="G1030" s="282"/>
      <c r="H1030" s="300"/>
      <c r="I1030" s="300"/>
      <c r="J1030" s="300"/>
      <c r="K1030" s="300"/>
      <c r="L1030" s="300"/>
      <c r="M1030" s="300"/>
      <c r="N1030" s="300"/>
      <c r="O1030" s="300"/>
      <c r="P1030" s="300"/>
      <c r="Q1030" s="300"/>
      <c r="R1030" s="300"/>
      <c r="S1030" s="300"/>
      <c r="T1030" s="300"/>
      <c r="U1030" s="300"/>
      <c r="V1030" s="300"/>
      <c r="W1030" s="300"/>
      <c r="X1030" s="300"/>
      <c r="Y1030" s="300"/>
      <c r="Z1030" s="300"/>
      <c r="AA1030" s="300"/>
      <c r="AB1030" s="300"/>
      <c r="AC1030" s="300"/>
      <c r="AD1030" s="300"/>
      <c r="AE1030" s="300"/>
      <c r="AF1030" s="300"/>
      <c r="AG1030" s="300"/>
      <c r="AH1030" s="300"/>
      <c r="AI1030" s="300"/>
      <c r="AJ1030" s="300"/>
      <c r="AK1030" s="300"/>
      <c r="AL1030" s="300"/>
      <c r="AM1030" s="300"/>
      <c r="AN1030" s="300"/>
      <c r="AO1030" s="300"/>
      <c r="AP1030" s="300"/>
      <c r="AQ1030" s="300"/>
      <c r="AR1030" s="300"/>
      <c r="AS1030" s="300"/>
      <c r="AT1030" s="300"/>
      <c r="AU1030" s="300"/>
      <c r="AV1030" s="300"/>
      <c r="AW1030" s="300"/>
      <c r="AX1030" s="300"/>
      <c r="AY1030" s="300"/>
      <c r="AZ1030" s="300"/>
      <c r="BA1030" s="300"/>
      <c r="BB1030" s="300"/>
      <c r="BC1030" s="300"/>
      <c r="BD1030" s="300"/>
      <c r="BE1030" s="300"/>
      <c r="BF1030" s="300"/>
      <c r="BG1030" s="300"/>
      <c r="BH1030" s="300"/>
      <c r="BI1030" s="300"/>
      <c r="BJ1030" s="300"/>
      <c r="BK1030" s="300"/>
      <c r="BL1030" s="300"/>
      <c r="BM1030" s="300"/>
      <c r="BN1030" s="300"/>
      <c r="BO1030" s="300"/>
      <c r="BP1030" s="300"/>
      <c r="BQ1030" s="300"/>
      <c r="BR1030" s="300"/>
      <c r="BS1030" s="300"/>
      <c r="BT1030" s="300"/>
      <c r="BU1030" s="300"/>
      <c r="BV1030" s="300"/>
      <c r="BW1030" s="300"/>
      <c r="BX1030" s="300"/>
      <c r="BY1030" s="300"/>
      <c r="BZ1030" s="300"/>
      <c r="CA1030" s="300"/>
      <c r="CB1030" s="300"/>
      <c r="CC1030" s="300"/>
      <c r="CD1030" s="300"/>
      <c r="CE1030" s="300"/>
      <c r="CF1030" s="300"/>
      <c r="CG1030" s="300"/>
      <c r="CH1030" s="300"/>
      <c r="CI1030" s="300"/>
      <c r="CJ1030" s="300"/>
      <c r="CK1030" s="300"/>
      <c r="CL1030" s="300"/>
      <c r="CM1030" s="300"/>
      <c r="CN1030" s="300"/>
      <c r="CO1030" s="300"/>
      <c r="CP1030" s="300"/>
      <c r="CQ1030" s="300"/>
      <c r="CR1030" s="300"/>
      <c r="CS1030" s="300"/>
      <c r="CT1030" s="300"/>
      <c r="CU1030" s="300"/>
      <c r="CV1030" s="300"/>
      <c r="CW1030" s="300"/>
      <c r="CX1030" s="300"/>
      <c r="CY1030" s="300"/>
      <c r="CZ1030" s="300"/>
      <c r="DA1030" s="300"/>
      <c r="DB1030" s="300"/>
      <c r="DC1030" s="300"/>
      <c r="DD1030" s="300"/>
      <c r="DE1030" s="300"/>
      <c r="DF1030" s="300"/>
      <c r="DG1030" s="300"/>
      <c r="DH1030" s="300"/>
      <c r="DI1030" s="300"/>
      <c r="DJ1030" s="300"/>
      <c r="DK1030" s="300"/>
      <c r="DL1030" s="300"/>
      <c r="DM1030" s="300"/>
      <c r="DN1030" s="300"/>
      <c r="DO1030" s="18"/>
      <c r="DP1030" s="50" t="s">
        <v>172</v>
      </c>
    </row>
    <row r="1031" spans="3:120" s="29" customFormat="1" ht="15" customHeight="1">
      <c r="C1031" s="207" t="s">
        <v>13</v>
      </c>
      <c r="D1031" s="206">
        <f>IF(D1030="","",INDEX($F$16:$DP$17,1,MATCH(D1030,$F$17:$DP$17,1)))</f>
        <v>42124</v>
      </c>
      <c r="F1031" s="206">
        <f>IF(F1030="","",INDEX($F$16:$DP$17,1,MATCH(F1030,$F$17:$DP$17,1)))</f>
        <v>42124</v>
      </c>
      <c r="G1031" s="206" t="str">
        <f>IF(G1030="","",INDEX($F$16:$DP$17,1,MATCH(G1030,$F$17:$DP$17,1)))</f>
        <v/>
      </c>
      <c r="H1031" s="300"/>
      <c r="I1031" s="300"/>
      <c r="J1031" s="300"/>
      <c r="K1031" s="300"/>
      <c r="L1031" s="300"/>
      <c r="M1031" s="300"/>
      <c r="N1031" s="300"/>
      <c r="O1031" s="300"/>
      <c r="P1031" s="300"/>
      <c r="Q1031" s="300"/>
      <c r="R1031" s="300"/>
      <c r="S1031" s="300"/>
      <c r="T1031" s="300"/>
      <c r="U1031" s="300"/>
      <c r="V1031" s="300"/>
      <c r="W1031" s="300"/>
      <c r="X1031" s="300"/>
      <c r="Y1031" s="300"/>
      <c r="Z1031" s="300"/>
      <c r="AA1031" s="300"/>
      <c r="AB1031" s="300"/>
      <c r="AC1031" s="300"/>
      <c r="AD1031" s="300"/>
      <c r="AE1031" s="300"/>
      <c r="AF1031" s="300"/>
      <c r="AG1031" s="300"/>
      <c r="AH1031" s="300"/>
      <c r="AI1031" s="300"/>
      <c r="AJ1031" s="300"/>
      <c r="AK1031" s="300"/>
      <c r="AL1031" s="300"/>
      <c r="AM1031" s="300"/>
      <c r="AN1031" s="300"/>
      <c r="AO1031" s="300"/>
      <c r="AP1031" s="300"/>
      <c r="AQ1031" s="300"/>
      <c r="AR1031" s="300"/>
      <c r="AS1031" s="300"/>
      <c r="AT1031" s="300"/>
      <c r="AU1031" s="300"/>
      <c r="AV1031" s="300"/>
      <c r="AW1031" s="300"/>
      <c r="AX1031" s="300"/>
      <c r="AY1031" s="300"/>
      <c r="AZ1031" s="300"/>
      <c r="BA1031" s="300"/>
      <c r="BB1031" s="300"/>
      <c r="BC1031" s="300"/>
      <c r="BD1031" s="300"/>
      <c r="BE1031" s="300"/>
      <c r="BF1031" s="300"/>
      <c r="BG1031" s="300"/>
      <c r="BH1031" s="300"/>
      <c r="BI1031" s="300"/>
      <c r="BJ1031" s="300"/>
      <c r="BK1031" s="300"/>
      <c r="BL1031" s="300"/>
      <c r="BM1031" s="300"/>
      <c r="BN1031" s="300"/>
      <c r="BO1031" s="300"/>
      <c r="BP1031" s="300"/>
      <c r="BQ1031" s="300"/>
      <c r="BR1031" s="300"/>
      <c r="BS1031" s="300"/>
      <c r="BT1031" s="300"/>
      <c r="BU1031" s="300"/>
      <c r="BV1031" s="300"/>
      <c r="BW1031" s="300"/>
      <c r="BX1031" s="300"/>
      <c r="BY1031" s="300"/>
      <c r="BZ1031" s="300"/>
      <c r="CA1031" s="300"/>
      <c r="CB1031" s="300"/>
      <c r="CC1031" s="300"/>
      <c r="CD1031" s="300"/>
      <c r="CE1031" s="300"/>
      <c r="CF1031" s="300"/>
      <c r="CG1031" s="300"/>
      <c r="CH1031" s="300"/>
      <c r="CI1031" s="300"/>
      <c r="CJ1031" s="300"/>
      <c r="CK1031" s="300"/>
      <c r="CL1031" s="300"/>
      <c r="CM1031" s="300"/>
      <c r="CN1031" s="300"/>
      <c r="CO1031" s="300"/>
      <c r="CP1031" s="300"/>
      <c r="CQ1031" s="300"/>
      <c r="CR1031" s="300"/>
      <c r="CS1031" s="300"/>
      <c r="CT1031" s="300"/>
      <c r="CU1031" s="300"/>
      <c r="CV1031" s="300"/>
      <c r="CW1031" s="300"/>
      <c r="CX1031" s="300"/>
      <c r="CY1031" s="300"/>
      <c r="CZ1031" s="300"/>
      <c r="DA1031" s="300"/>
      <c r="DB1031" s="300"/>
      <c r="DC1031" s="300"/>
      <c r="DD1031" s="300"/>
      <c r="DE1031" s="300"/>
      <c r="DF1031" s="300"/>
      <c r="DG1031" s="300"/>
      <c r="DH1031" s="300"/>
      <c r="DI1031" s="300"/>
      <c r="DJ1031" s="300"/>
      <c r="DK1031" s="300"/>
      <c r="DL1031" s="300"/>
      <c r="DM1031" s="300"/>
      <c r="DN1031" s="300"/>
      <c r="DO1031" s="18"/>
      <c r="DP1031" s="50" t="s">
        <v>172</v>
      </c>
    </row>
    <row r="1032" spans="3:120" s="29" customFormat="1" ht="15" customHeight="1">
      <c r="C1032" s="34" t="str">
        <f>C1025&amp;" End Period"</f>
        <v>Municipal Building Permits &amp; Impact End Period</v>
      </c>
      <c r="D1032" s="233">
        <f>MAX(F1032:G1032)</f>
        <v>9</v>
      </c>
      <c r="F1032" s="282">
        <v>9</v>
      </c>
      <c r="G1032" s="282"/>
      <c r="H1032" s="300"/>
      <c r="I1032" s="300"/>
      <c r="J1032" s="300"/>
      <c r="K1032" s="300"/>
      <c r="L1032" s="300"/>
      <c r="M1032" s="300"/>
      <c r="N1032" s="300"/>
      <c r="O1032" s="300"/>
      <c r="P1032" s="300"/>
      <c r="Q1032" s="300"/>
      <c r="R1032" s="300"/>
      <c r="S1032" s="300"/>
      <c r="T1032" s="300"/>
      <c r="U1032" s="300"/>
      <c r="V1032" s="300"/>
      <c r="W1032" s="300"/>
      <c r="X1032" s="300"/>
      <c r="Y1032" s="300"/>
      <c r="Z1032" s="300"/>
      <c r="AA1032" s="300"/>
      <c r="AB1032" s="300"/>
      <c r="AC1032" s="300"/>
      <c r="AD1032" s="300"/>
      <c r="AE1032" s="300"/>
      <c r="AF1032" s="300"/>
      <c r="AG1032" s="300"/>
      <c r="AH1032" s="300"/>
      <c r="AI1032" s="300"/>
      <c r="AJ1032" s="300"/>
      <c r="AK1032" s="300"/>
      <c r="AL1032" s="300"/>
      <c r="AM1032" s="300"/>
      <c r="AN1032" s="300"/>
      <c r="AO1032" s="300"/>
      <c r="AP1032" s="300"/>
      <c r="AQ1032" s="300"/>
      <c r="AR1032" s="300"/>
      <c r="AS1032" s="300"/>
      <c r="AT1032" s="300"/>
      <c r="AU1032" s="300"/>
      <c r="AV1032" s="300"/>
      <c r="AW1032" s="300"/>
      <c r="AX1032" s="300"/>
      <c r="AY1032" s="300"/>
      <c r="AZ1032" s="300"/>
      <c r="BA1032" s="300"/>
      <c r="BB1032" s="300"/>
      <c r="BC1032" s="300"/>
      <c r="BD1032" s="300"/>
      <c r="BE1032" s="300"/>
      <c r="BF1032" s="300"/>
      <c r="BG1032" s="300"/>
      <c r="BH1032" s="300"/>
      <c r="BI1032" s="300"/>
      <c r="BJ1032" s="300"/>
      <c r="BK1032" s="300"/>
      <c r="BL1032" s="300"/>
      <c r="BM1032" s="300"/>
      <c r="BN1032" s="300"/>
      <c r="BO1032" s="300"/>
      <c r="BP1032" s="300"/>
      <c r="BQ1032" s="300"/>
      <c r="BR1032" s="300"/>
      <c r="BS1032" s="300"/>
      <c r="BT1032" s="300"/>
      <c r="BU1032" s="300"/>
      <c r="BV1032" s="300"/>
      <c r="BW1032" s="300"/>
      <c r="BX1032" s="300"/>
      <c r="BY1032" s="300"/>
      <c r="BZ1032" s="300"/>
      <c r="CA1032" s="300"/>
      <c r="CB1032" s="300"/>
      <c r="CC1032" s="300"/>
      <c r="CD1032" s="300"/>
      <c r="CE1032" s="300"/>
      <c r="CF1032" s="300"/>
      <c r="CG1032" s="300"/>
      <c r="CH1032" s="300"/>
      <c r="CI1032" s="300"/>
      <c r="CJ1032" s="300"/>
      <c r="CK1032" s="300"/>
      <c r="CL1032" s="300"/>
      <c r="CM1032" s="300"/>
      <c r="CN1032" s="300"/>
      <c r="CO1032" s="300"/>
      <c r="CP1032" s="300"/>
      <c r="CQ1032" s="300"/>
      <c r="CR1032" s="300"/>
      <c r="CS1032" s="300"/>
      <c r="CT1032" s="300"/>
      <c r="CU1032" s="300"/>
      <c r="CV1032" s="300"/>
      <c r="CW1032" s="300"/>
      <c r="CX1032" s="300"/>
      <c r="CY1032" s="300"/>
      <c r="CZ1032" s="300"/>
      <c r="DA1032" s="300"/>
      <c r="DB1032" s="300"/>
      <c r="DC1032" s="300"/>
      <c r="DD1032" s="300"/>
      <c r="DE1032" s="300"/>
      <c r="DF1032" s="300"/>
      <c r="DG1032" s="300"/>
      <c r="DH1032" s="300"/>
      <c r="DI1032" s="300"/>
      <c r="DJ1032" s="300"/>
      <c r="DK1032" s="300"/>
      <c r="DL1032" s="300"/>
      <c r="DM1032" s="300"/>
      <c r="DN1032" s="300"/>
      <c r="DO1032" s="18"/>
      <c r="DP1032" s="50" t="s">
        <v>172</v>
      </c>
    </row>
    <row r="1033" spans="3:120" s="29" customFormat="1" ht="15" customHeight="1">
      <c r="C1033" s="207" t="s">
        <v>13</v>
      </c>
      <c r="D1033" s="206">
        <f>IF(D1032="","",INDEX($F$16:$DP$17,1,MATCH(D1032,$F$17:$DP$17,1)))</f>
        <v>42369</v>
      </c>
      <c r="F1033" s="206">
        <f>IF(F1032="","",INDEX($F$16:$DP$17,1,MATCH(F1032,$F$17:$DP$17,1)))</f>
        <v>42369</v>
      </c>
      <c r="G1033" s="206" t="str">
        <f>IF(G1032="","",INDEX($F$16:$DP$17,1,MATCH(G1032,$F$17:$DP$17,1)))</f>
        <v/>
      </c>
      <c r="H1033" s="300"/>
      <c r="I1033" s="300"/>
      <c r="J1033" s="300"/>
      <c r="K1033" s="300"/>
      <c r="L1033" s="300"/>
      <c r="M1033" s="300"/>
      <c r="N1033" s="300"/>
      <c r="O1033" s="300"/>
      <c r="P1033" s="300"/>
      <c r="Q1033" s="300"/>
      <c r="R1033" s="300"/>
      <c r="S1033" s="300"/>
      <c r="T1033" s="300"/>
      <c r="U1033" s="300"/>
      <c r="V1033" s="300"/>
      <c r="W1033" s="300"/>
      <c r="X1033" s="300"/>
      <c r="Y1033" s="300"/>
      <c r="Z1033" s="300"/>
      <c r="AA1033" s="300"/>
      <c r="AB1033" s="300"/>
      <c r="AC1033" s="300"/>
      <c r="AD1033" s="300"/>
      <c r="AE1033" s="300"/>
      <c r="AF1033" s="300"/>
      <c r="AG1033" s="300"/>
      <c r="AH1033" s="300"/>
      <c r="AI1033" s="300"/>
      <c r="AJ1033" s="300"/>
      <c r="AK1033" s="300"/>
      <c r="AL1033" s="300"/>
      <c r="AM1033" s="300"/>
      <c r="AN1033" s="300"/>
      <c r="AO1033" s="300"/>
      <c r="AP1033" s="300"/>
      <c r="AQ1033" s="300"/>
      <c r="AR1033" s="300"/>
      <c r="AS1033" s="300"/>
      <c r="AT1033" s="300"/>
      <c r="AU1033" s="300"/>
      <c r="AV1033" s="300"/>
      <c r="AW1033" s="300"/>
      <c r="AX1033" s="300"/>
      <c r="AY1033" s="300"/>
      <c r="AZ1033" s="300"/>
      <c r="BA1033" s="300"/>
      <c r="BB1033" s="300"/>
      <c r="BC1033" s="300"/>
      <c r="BD1033" s="300"/>
      <c r="BE1033" s="300"/>
      <c r="BF1033" s="300"/>
      <c r="BG1033" s="300"/>
      <c r="BH1033" s="300"/>
      <c r="BI1033" s="300"/>
      <c r="BJ1033" s="300"/>
      <c r="BK1033" s="300"/>
      <c r="BL1033" s="300"/>
      <c r="BM1033" s="300"/>
      <c r="BN1033" s="300"/>
      <c r="BO1033" s="300"/>
      <c r="BP1033" s="300"/>
      <c r="BQ1033" s="300"/>
      <c r="BR1033" s="300"/>
      <c r="BS1033" s="300"/>
      <c r="BT1033" s="300"/>
      <c r="BU1033" s="300"/>
      <c r="BV1033" s="300"/>
      <c r="BW1033" s="300"/>
      <c r="BX1033" s="300"/>
      <c r="BY1033" s="300"/>
      <c r="BZ1033" s="300"/>
      <c r="CA1033" s="300"/>
      <c r="CB1033" s="300"/>
      <c r="CC1033" s="300"/>
      <c r="CD1033" s="300"/>
      <c r="CE1033" s="300"/>
      <c r="CF1033" s="300"/>
      <c r="CG1033" s="300"/>
      <c r="CH1033" s="300"/>
      <c r="CI1033" s="300"/>
      <c r="CJ1033" s="300"/>
      <c r="CK1033" s="300"/>
      <c r="CL1033" s="300"/>
      <c r="CM1033" s="300"/>
      <c r="CN1033" s="300"/>
      <c r="CO1033" s="300"/>
      <c r="CP1033" s="300"/>
      <c r="CQ1033" s="300"/>
      <c r="CR1033" s="300"/>
      <c r="CS1033" s="300"/>
      <c r="CT1033" s="300"/>
      <c r="CU1033" s="300"/>
      <c r="CV1033" s="300"/>
      <c r="CW1033" s="300"/>
      <c r="CX1033" s="300"/>
      <c r="CY1033" s="300"/>
      <c r="CZ1033" s="300"/>
      <c r="DA1033" s="300"/>
      <c r="DB1033" s="300"/>
      <c r="DC1033" s="300"/>
      <c r="DD1033" s="300"/>
      <c r="DE1033" s="300"/>
      <c r="DF1033" s="300"/>
      <c r="DG1033" s="300"/>
      <c r="DH1033" s="300"/>
      <c r="DI1033" s="300"/>
      <c r="DJ1033" s="300"/>
      <c r="DK1033" s="300"/>
      <c r="DL1033" s="300"/>
      <c r="DM1033" s="300"/>
      <c r="DN1033" s="300"/>
      <c r="DO1033" s="18"/>
      <c r="DP1033" s="50" t="s">
        <v>172</v>
      </c>
    </row>
    <row r="1034" spans="3:120" s="29" customFormat="1" ht="15" customHeight="1">
      <c r="C1034" s="18"/>
      <c r="D1034" s="242"/>
      <c r="E1034" s="243"/>
      <c r="F1034" s="242"/>
      <c r="G1034" s="18"/>
      <c r="H1034" s="300"/>
      <c r="I1034" s="300"/>
      <c r="J1034" s="300"/>
      <c r="K1034" s="300"/>
      <c r="L1034" s="300"/>
      <c r="M1034" s="300"/>
      <c r="N1034" s="300"/>
      <c r="O1034" s="300"/>
      <c r="P1034" s="300"/>
      <c r="Q1034" s="300"/>
      <c r="R1034" s="300"/>
      <c r="S1034" s="300"/>
      <c r="T1034" s="300"/>
      <c r="U1034" s="300"/>
      <c r="V1034" s="300"/>
      <c r="W1034" s="300"/>
      <c r="X1034" s="300"/>
      <c r="Y1034" s="300"/>
      <c r="Z1034" s="300"/>
      <c r="AA1034" s="300"/>
      <c r="AB1034" s="300"/>
      <c r="AC1034" s="300"/>
      <c r="AD1034" s="300"/>
      <c r="AE1034" s="300"/>
      <c r="AF1034" s="300"/>
      <c r="AG1034" s="300"/>
      <c r="AH1034" s="300"/>
      <c r="AI1034" s="300"/>
      <c r="AJ1034" s="300"/>
      <c r="AK1034" s="300"/>
      <c r="AL1034" s="300"/>
      <c r="AM1034" s="300"/>
      <c r="AN1034" s="300"/>
      <c r="AO1034" s="300"/>
      <c r="AP1034" s="300"/>
      <c r="AQ1034" s="300"/>
      <c r="AR1034" s="300"/>
      <c r="AS1034" s="300"/>
      <c r="AT1034" s="300"/>
      <c r="AU1034" s="300"/>
      <c r="AV1034" s="300"/>
      <c r="AW1034" s="300"/>
      <c r="AX1034" s="300"/>
      <c r="AY1034" s="300"/>
      <c r="AZ1034" s="300"/>
      <c r="BA1034" s="300"/>
      <c r="BB1034" s="300"/>
      <c r="BC1034" s="300"/>
      <c r="BD1034" s="300"/>
      <c r="BE1034" s="300"/>
      <c r="BF1034" s="300"/>
      <c r="BG1034" s="300"/>
      <c r="BH1034" s="300"/>
      <c r="BI1034" s="300"/>
      <c r="BJ1034" s="300"/>
      <c r="BK1034" s="300"/>
      <c r="BL1034" s="300"/>
      <c r="BM1034" s="300"/>
      <c r="BN1034" s="300"/>
      <c r="BO1034" s="300"/>
      <c r="BP1034" s="300"/>
      <c r="BQ1034" s="300"/>
      <c r="BR1034" s="300"/>
      <c r="BS1034" s="300"/>
      <c r="BT1034" s="300"/>
      <c r="BU1034" s="300"/>
      <c r="BV1034" s="300"/>
      <c r="BW1034" s="300"/>
      <c r="BX1034" s="300"/>
      <c r="BY1034" s="300"/>
      <c r="BZ1034" s="300"/>
      <c r="CA1034" s="300"/>
      <c r="CB1034" s="300"/>
      <c r="CC1034" s="300"/>
      <c r="CD1034" s="300"/>
      <c r="CE1034" s="300"/>
      <c r="CF1034" s="300"/>
      <c r="CG1034" s="300"/>
      <c r="CH1034" s="300"/>
      <c r="CI1034" s="300"/>
      <c r="CJ1034" s="300"/>
      <c r="CK1034" s="300"/>
      <c r="CL1034" s="300"/>
      <c r="CM1034" s="300"/>
      <c r="CN1034" s="300"/>
      <c r="CO1034" s="300"/>
      <c r="CP1034" s="300"/>
      <c r="CQ1034" s="300"/>
      <c r="CR1034" s="300"/>
      <c r="CS1034" s="300"/>
      <c r="CT1034" s="300"/>
      <c r="CU1034" s="300"/>
      <c r="CV1034" s="300"/>
      <c r="CW1034" s="300"/>
      <c r="CX1034" s="300"/>
      <c r="CY1034" s="300"/>
      <c r="CZ1034" s="300"/>
      <c r="DA1034" s="300"/>
      <c r="DB1034" s="300"/>
      <c r="DC1034" s="300"/>
      <c r="DD1034" s="300"/>
      <c r="DE1034" s="300"/>
      <c r="DF1034" s="300"/>
      <c r="DG1034" s="300"/>
      <c r="DH1034" s="300"/>
      <c r="DI1034" s="300"/>
      <c r="DJ1034" s="300"/>
      <c r="DK1034" s="300"/>
      <c r="DL1034" s="300"/>
      <c r="DM1034" s="300"/>
      <c r="DN1034" s="300"/>
      <c r="DO1034" s="18"/>
      <c r="DP1034" s="50" t="s">
        <v>172</v>
      </c>
    </row>
    <row r="1035" spans="3:120" s="29" customFormat="1" ht="15" customHeight="1">
      <c r="C1035" s="34" t="s">
        <v>300</v>
      </c>
      <c r="D1035" s="281" t="s">
        <v>299</v>
      </c>
      <c r="E1035" s="280">
        <f>IF(D1035=F1035,0,1)</f>
        <v>0</v>
      </c>
      <c r="F1035" s="279" t="s">
        <v>299</v>
      </c>
      <c r="G1035" s="279" t="s">
        <v>298</v>
      </c>
      <c r="H1035" s="300"/>
      <c r="I1035" s="300"/>
      <c r="J1035" s="300"/>
      <c r="K1035" s="300"/>
      <c r="L1035" s="300"/>
      <c r="M1035" s="300"/>
      <c r="N1035" s="300"/>
      <c r="O1035" s="300"/>
      <c r="P1035" s="300"/>
      <c r="Q1035" s="300"/>
      <c r="R1035" s="300"/>
      <c r="S1035" s="300"/>
      <c r="T1035" s="300"/>
      <c r="U1035" s="300"/>
      <c r="V1035" s="300"/>
      <c r="W1035" s="300"/>
      <c r="X1035" s="300"/>
      <c r="Y1035" s="300"/>
      <c r="Z1035" s="300"/>
      <c r="AA1035" s="300"/>
      <c r="AB1035" s="300"/>
      <c r="AC1035" s="300"/>
      <c r="AD1035" s="300"/>
      <c r="AE1035" s="300"/>
      <c r="AF1035" s="300"/>
      <c r="AG1035" s="300"/>
      <c r="AH1035" s="300"/>
      <c r="AI1035" s="300"/>
      <c r="AJ1035" s="300"/>
      <c r="AK1035" s="300"/>
      <c r="AL1035" s="300"/>
      <c r="AM1035" s="300"/>
      <c r="AN1035" s="300"/>
      <c r="AO1035" s="300"/>
      <c r="AP1035" s="300"/>
      <c r="AQ1035" s="300"/>
      <c r="AR1035" s="300"/>
      <c r="AS1035" s="300"/>
      <c r="AT1035" s="300"/>
      <c r="AU1035" s="300"/>
      <c r="AV1035" s="300"/>
      <c r="AW1035" s="300"/>
      <c r="AX1035" s="300"/>
      <c r="AY1035" s="300"/>
      <c r="AZ1035" s="300"/>
      <c r="BA1035" s="300"/>
      <c r="BB1035" s="300"/>
      <c r="BC1035" s="300"/>
      <c r="BD1035" s="300"/>
      <c r="BE1035" s="300"/>
      <c r="BF1035" s="300"/>
      <c r="BG1035" s="300"/>
      <c r="BH1035" s="300"/>
      <c r="BI1035" s="300"/>
      <c r="BJ1035" s="300"/>
      <c r="BK1035" s="300"/>
      <c r="BL1035" s="300"/>
      <c r="BM1035" s="300"/>
      <c r="BN1035" s="300"/>
      <c r="BO1035" s="300"/>
      <c r="BP1035" s="300"/>
      <c r="BQ1035" s="300"/>
      <c r="BR1035" s="300"/>
      <c r="BS1035" s="300"/>
      <c r="BT1035" s="300"/>
      <c r="BU1035" s="300"/>
      <c r="BV1035" s="300"/>
      <c r="BW1035" s="300"/>
      <c r="BX1035" s="300"/>
      <c r="BY1035" s="300"/>
      <c r="BZ1035" s="300"/>
      <c r="CA1035" s="300"/>
      <c r="CB1035" s="300"/>
      <c r="CC1035" s="300"/>
      <c r="CD1035" s="300"/>
      <c r="CE1035" s="300"/>
      <c r="CF1035" s="300"/>
      <c r="CG1035" s="300"/>
      <c r="CH1035" s="300"/>
      <c r="CI1035" s="300"/>
      <c r="CJ1035" s="300"/>
      <c r="CK1035" s="300"/>
      <c r="CL1035" s="300"/>
      <c r="CM1035" s="300"/>
      <c r="CN1035" s="300"/>
      <c r="CO1035" s="300"/>
      <c r="CP1035" s="300"/>
      <c r="CQ1035" s="300"/>
      <c r="CR1035" s="300"/>
      <c r="CS1035" s="300"/>
      <c r="CT1035" s="300"/>
      <c r="CU1035" s="300"/>
      <c r="CV1035" s="300"/>
      <c r="CW1035" s="300"/>
      <c r="CX1035" s="300"/>
      <c r="CY1035" s="300"/>
      <c r="CZ1035" s="300"/>
      <c r="DA1035" s="300"/>
      <c r="DB1035" s="300"/>
      <c r="DC1035" s="300"/>
      <c r="DD1035" s="300"/>
      <c r="DE1035" s="300"/>
      <c r="DF1035" s="300"/>
      <c r="DG1035" s="300"/>
      <c r="DH1035" s="300"/>
      <c r="DI1035" s="300"/>
      <c r="DJ1035" s="300"/>
      <c r="DK1035" s="300"/>
      <c r="DL1035" s="300"/>
      <c r="DM1035" s="300"/>
      <c r="DN1035" s="300"/>
      <c r="DO1035" s="18"/>
      <c r="DP1035" s="50" t="s">
        <v>172</v>
      </c>
    </row>
    <row r="1036" spans="3:120" s="29" customFormat="1" ht="15" customHeight="1">
      <c r="C1036" s="34" t="s">
        <v>310</v>
      </c>
      <c r="D1036" s="281" t="s">
        <v>309</v>
      </c>
      <c r="E1036" s="280">
        <f>IF(D1036=F1036,0,1)</f>
        <v>1</v>
      </c>
      <c r="F1036" s="279" t="s">
        <v>151</v>
      </c>
      <c r="G1036" s="279" t="s">
        <v>309</v>
      </c>
      <c r="H1036" s="300"/>
      <c r="I1036" s="300"/>
      <c r="J1036" s="300"/>
      <c r="K1036" s="300"/>
      <c r="L1036" s="300"/>
      <c r="M1036" s="300"/>
      <c r="N1036" s="300"/>
      <c r="O1036" s="300"/>
      <c r="P1036" s="300"/>
      <c r="Q1036" s="300"/>
      <c r="R1036" s="300"/>
      <c r="S1036" s="300"/>
      <c r="T1036" s="300"/>
      <c r="U1036" s="300"/>
      <c r="V1036" s="300"/>
      <c r="W1036" s="300"/>
      <c r="X1036" s="300"/>
      <c r="Y1036" s="300"/>
      <c r="Z1036" s="300"/>
      <c r="AA1036" s="300"/>
      <c r="AB1036" s="300"/>
      <c r="AC1036" s="300"/>
      <c r="AD1036" s="300"/>
      <c r="AE1036" s="300"/>
      <c r="AF1036" s="300"/>
      <c r="AG1036" s="300"/>
      <c r="AH1036" s="300"/>
      <c r="AI1036" s="300"/>
      <c r="AJ1036" s="300"/>
      <c r="AK1036" s="300"/>
      <c r="AL1036" s="300"/>
      <c r="AM1036" s="300"/>
      <c r="AN1036" s="300"/>
      <c r="AO1036" s="300"/>
      <c r="AP1036" s="300"/>
      <c r="AQ1036" s="300"/>
      <c r="AR1036" s="300"/>
      <c r="AS1036" s="300"/>
      <c r="AT1036" s="300"/>
      <c r="AU1036" s="300"/>
      <c r="AV1036" s="300"/>
      <c r="AW1036" s="300"/>
      <c r="AX1036" s="300"/>
      <c r="AY1036" s="300"/>
      <c r="AZ1036" s="300"/>
      <c r="BA1036" s="300"/>
      <c r="BB1036" s="300"/>
      <c r="BC1036" s="300"/>
      <c r="BD1036" s="300"/>
      <c r="BE1036" s="300"/>
      <c r="BF1036" s="300"/>
      <c r="BG1036" s="300"/>
      <c r="BH1036" s="300"/>
      <c r="BI1036" s="300"/>
      <c r="BJ1036" s="300"/>
      <c r="BK1036" s="300"/>
      <c r="BL1036" s="300"/>
      <c r="BM1036" s="300"/>
      <c r="BN1036" s="300"/>
      <c r="BO1036" s="300"/>
      <c r="BP1036" s="300"/>
      <c r="BQ1036" s="300"/>
      <c r="BR1036" s="300"/>
      <c r="BS1036" s="300"/>
      <c r="BT1036" s="300"/>
      <c r="BU1036" s="300"/>
      <c r="BV1036" s="300"/>
      <c r="BW1036" s="300"/>
      <c r="BX1036" s="300"/>
      <c r="BY1036" s="300"/>
      <c r="BZ1036" s="300"/>
      <c r="CA1036" s="300"/>
      <c r="CB1036" s="300"/>
      <c r="CC1036" s="300"/>
      <c r="CD1036" s="300"/>
      <c r="CE1036" s="300"/>
      <c r="CF1036" s="300"/>
      <c r="CG1036" s="300"/>
      <c r="CH1036" s="300"/>
      <c r="CI1036" s="300"/>
      <c r="CJ1036" s="300"/>
      <c r="CK1036" s="300"/>
      <c r="CL1036" s="300"/>
      <c r="CM1036" s="300"/>
      <c r="CN1036" s="300"/>
      <c r="CO1036" s="300"/>
      <c r="CP1036" s="300"/>
      <c r="CQ1036" s="300"/>
      <c r="CR1036" s="300"/>
      <c r="CS1036" s="300"/>
      <c r="CT1036" s="300"/>
      <c r="CU1036" s="300"/>
      <c r="CV1036" s="300"/>
      <c r="CW1036" s="300"/>
      <c r="CX1036" s="300"/>
      <c r="CY1036" s="300"/>
      <c r="CZ1036" s="300"/>
      <c r="DA1036" s="300"/>
      <c r="DB1036" s="300"/>
      <c r="DC1036" s="300"/>
      <c r="DD1036" s="300"/>
      <c r="DE1036" s="300"/>
      <c r="DF1036" s="300"/>
      <c r="DG1036" s="300"/>
      <c r="DH1036" s="300"/>
      <c r="DI1036" s="300"/>
      <c r="DJ1036" s="300"/>
      <c r="DK1036" s="300"/>
      <c r="DL1036" s="300"/>
      <c r="DM1036" s="300"/>
      <c r="DN1036" s="300"/>
      <c r="DO1036" s="18"/>
      <c r="DP1036" s="50" t="s">
        <v>172</v>
      </c>
    </row>
    <row r="1037" spans="3:120" s="29" customFormat="1" ht="15" customHeight="1">
      <c r="D1037" s="242"/>
      <c r="E1037" s="243"/>
      <c r="F1037" s="242"/>
      <c r="G1037" s="18"/>
      <c r="H1037" s="300"/>
      <c r="I1037" s="300"/>
      <c r="J1037" s="300"/>
      <c r="K1037" s="300"/>
      <c r="L1037" s="300"/>
      <c r="M1037" s="300"/>
      <c r="N1037" s="300"/>
      <c r="O1037" s="300"/>
      <c r="P1037" s="300"/>
      <c r="Q1037" s="300"/>
      <c r="R1037" s="300"/>
      <c r="S1037" s="300"/>
      <c r="T1037" s="300"/>
      <c r="U1037" s="300"/>
      <c r="V1037" s="300"/>
      <c r="W1037" s="300"/>
      <c r="X1037" s="300"/>
      <c r="Y1037" s="300"/>
      <c r="Z1037" s="300"/>
      <c r="AA1037" s="300"/>
      <c r="AB1037" s="300"/>
      <c r="AC1037" s="300"/>
      <c r="AD1037" s="300"/>
      <c r="AE1037" s="300"/>
      <c r="AF1037" s="300"/>
      <c r="AG1037" s="300"/>
      <c r="AH1037" s="300"/>
      <c r="AI1037" s="300"/>
      <c r="AJ1037" s="300"/>
      <c r="AK1037" s="300"/>
      <c r="AL1037" s="300"/>
      <c r="AM1037" s="300"/>
      <c r="AN1037" s="300"/>
      <c r="AO1037" s="300"/>
      <c r="AP1037" s="300"/>
      <c r="AQ1037" s="300"/>
      <c r="AR1037" s="300"/>
      <c r="AS1037" s="300"/>
      <c r="AT1037" s="300"/>
      <c r="AU1037" s="300"/>
      <c r="AV1037" s="300"/>
      <c r="AW1037" s="300"/>
      <c r="AX1037" s="300"/>
      <c r="AY1037" s="300"/>
      <c r="AZ1037" s="300"/>
      <c r="BA1037" s="300"/>
      <c r="BB1037" s="300"/>
      <c r="BC1037" s="300"/>
      <c r="BD1037" s="300"/>
      <c r="BE1037" s="300"/>
      <c r="BF1037" s="300"/>
      <c r="BG1037" s="300"/>
      <c r="BH1037" s="300"/>
      <c r="BI1037" s="300"/>
      <c r="BJ1037" s="300"/>
      <c r="BK1037" s="300"/>
      <c r="BL1037" s="300"/>
      <c r="BM1037" s="300"/>
      <c r="BN1037" s="300"/>
      <c r="BO1037" s="300"/>
      <c r="BP1037" s="300"/>
      <c r="BQ1037" s="300"/>
      <c r="BR1037" s="300"/>
      <c r="BS1037" s="300"/>
      <c r="BT1037" s="300"/>
      <c r="BU1037" s="300"/>
      <c r="BV1037" s="300"/>
      <c r="BW1037" s="300"/>
      <c r="BX1037" s="300"/>
      <c r="BY1037" s="300"/>
      <c r="BZ1037" s="300"/>
      <c r="CA1037" s="300"/>
      <c r="CB1037" s="300"/>
      <c r="CC1037" s="300"/>
      <c r="CD1037" s="300"/>
      <c r="CE1037" s="300"/>
      <c r="CF1037" s="300"/>
      <c r="CG1037" s="300"/>
      <c r="CH1037" s="300"/>
      <c r="CI1037" s="300"/>
      <c r="CJ1037" s="300"/>
      <c r="CK1037" s="300"/>
      <c r="CL1037" s="300"/>
      <c r="CM1037" s="300"/>
      <c r="CN1037" s="300"/>
      <c r="CO1037" s="300"/>
      <c r="CP1037" s="300"/>
      <c r="CQ1037" s="300"/>
      <c r="CR1037" s="300"/>
      <c r="CS1037" s="300"/>
      <c r="CT1037" s="300"/>
      <c r="CU1037" s="300"/>
      <c r="CV1037" s="300"/>
      <c r="CW1037" s="300"/>
      <c r="CX1037" s="300"/>
      <c r="CY1037" s="300"/>
      <c r="CZ1037" s="300"/>
      <c r="DA1037" s="300"/>
      <c r="DB1037" s="300"/>
      <c r="DC1037" s="300"/>
      <c r="DD1037" s="300"/>
      <c r="DE1037" s="300"/>
      <c r="DF1037" s="300"/>
      <c r="DG1037" s="300"/>
      <c r="DH1037" s="300"/>
      <c r="DI1037" s="300"/>
      <c r="DJ1037" s="300"/>
      <c r="DK1037" s="300"/>
      <c r="DL1037" s="300"/>
      <c r="DM1037" s="300"/>
      <c r="DN1037" s="300"/>
      <c r="DO1037" s="18"/>
      <c r="DP1037" s="50" t="s">
        <v>172</v>
      </c>
    </row>
    <row r="1038" spans="3:120" s="29" customFormat="1" ht="15" customHeight="1">
      <c r="C1038" s="29" t="str">
        <f>F1025&amp;" "&amp;C1025</f>
        <v>Phase A Municipal Building Permits &amp; Impact</v>
      </c>
      <c r="D1038" s="274">
        <f>IF(F1030="",0,F1030)</f>
        <v>1</v>
      </c>
      <c r="E1038" s="274">
        <f>IF(F1032="",0,F1032)</f>
        <v>9</v>
      </c>
      <c r="F1038" s="121">
        <f>F1027</f>
        <v>0</v>
      </c>
      <c r="G1038" s="121">
        <f t="shared" ref="G1038:AL1038" si="1820">IF(G$17="","",IF(AND(G$17&gt;=$D1038,G$17&lt;=$E1038),$F$1028/($E1038-$D1038+1),0))</f>
        <v>188888.88888888888</v>
      </c>
      <c r="H1038" s="121">
        <f t="shared" si="1820"/>
        <v>188888.88888888888</v>
      </c>
      <c r="I1038" s="121">
        <f t="shared" si="1820"/>
        <v>188888.88888888888</v>
      </c>
      <c r="J1038" s="121">
        <f t="shared" si="1820"/>
        <v>188888.88888888888</v>
      </c>
      <c r="K1038" s="121">
        <f t="shared" si="1820"/>
        <v>188888.88888888888</v>
      </c>
      <c r="L1038" s="121">
        <f t="shared" si="1820"/>
        <v>188888.88888888888</v>
      </c>
      <c r="M1038" s="121">
        <f t="shared" si="1820"/>
        <v>188888.88888888888</v>
      </c>
      <c r="N1038" s="121">
        <f t="shared" si="1820"/>
        <v>188888.88888888888</v>
      </c>
      <c r="O1038" s="121">
        <f t="shared" si="1820"/>
        <v>188888.88888888888</v>
      </c>
      <c r="P1038" s="121">
        <f t="shared" si="1820"/>
        <v>0</v>
      </c>
      <c r="Q1038" s="121">
        <f t="shared" si="1820"/>
        <v>0</v>
      </c>
      <c r="R1038" s="121">
        <f t="shared" si="1820"/>
        <v>0</v>
      </c>
      <c r="S1038" s="121">
        <f t="shared" si="1820"/>
        <v>0</v>
      </c>
      <c r="T1038" s="121">
        <f t="shared" si="1820"/>
        <v>0</v>
      </c>
      <c r="U1038" s="121">
        <f t="shared" si="1820"/>
        <v>0</v>
      </c>
      <c r="V1038" s="121">
        <f t="shared" si="1820"/>
        <v>0</v>
      </c>
      <c r="W1038" s="121">
        <f t="shared" si="1820"/>
        <v>0</v>
      </c>
      <c r="X1038" s="121">
        <f t="shared" si="1820"/>
        <v>0</v>
      </c>
      <c r="Y1038" s="121">
        <f t="shared" si="1820"/>
        <v>0</v>
      </c>
      <c r="Z1038" s="121">
        <f t="shared" si="1820"/>
        <v>0</v>
      </c>
      <c r="AA1038" s="121">
        <f t="shared" si="1820"/>
        <v>0</v>
      </c>
      <c r="AB1038" s="121">
        <f t="shared" si="1820"/>
        <v>0</v>
      </c>
      <c r="AC1038" s="121">
        <f t="shared" si="1820"/>
        <v>0</v>
      </c>
      <c r="AD1038" s="121">
        <f t="shared" si="1820"/>
        <v>0</v>
      </c>
      <c r="AE1038" s="121">
        <f t="shared" si="1820"/>
        <v>0</v>
      </c>
      <c r="AF1038" s="121">
        <f t="shared" si="1820"/>
        <v>0</v>
      </c>
      <c r="AG1038" s="121">
        <f t="shared" si="1820"/>
        <v>0</v>
      </c>
      <c r="AH1038" s="121">
        <f t="shared" si="1820"/>
        <v>0</v>
      </c>
      <c r="AI1038" s="121">
        <f t="shared" si="1820"/>
        <v>0</v>
      </c>
      <c r="AJ1038" s="121">
        <f t="shared" si="1820"/>
        <v>0</v>
      </c>
      <c r="AK1038" s="121">
        <f t="shared" si="1820"/>
        <v>0</v>
      </c>
      <c r="AL1038" s="121">
        <f t="shared" si="1820"/>
        <v>0</v>
      </c>
      <c r="AM1038" s="121">
        <f t="shared" ref="AM1038:BR1038" si="1821">IF(AM$17="","",IF(AND(AM$17&gt;=$D1038,AM$17&lt;=$E1038),$F$1028/($E1038-$D1038+1),0))</f>
        <v>0</v>
      </c>
      <c r="AN1038" s="121">
        <f t="shared" si="1821"/>
        <v>0</v>
      </c>
      <c r="AO1038" s="121">
        <f t="shared" si="1821"/>
        <v>0</v>
      </c>
      <c r="AP1038" s="121">
        <f t="shared" si="1821"/>
        <v>0</v>
      </c>
      <c r="AQ1038" s="121">
        <f t="shared" si="1821"/>
        <v>0</v>
      </c>
      <c r="AR1038" s="121">
        <f t="shared" si="1821"/>
        <v>0</v>
      </c>
      <c r="AS1038" s="121">
        <f t="shared" si="1821"/>
        <v>0</v>
      </c>
      <c r="AT1038" s="121">
        <f t="shared" si="1821"/>
        <v>0</v>
      </c>
      <c r="AU1038" s="121">
        <f t="shared" si="1821"/>
        <v>0</v>
      </c>
      <c r="AV1038" s="121">
        <f t="shared" si="1821"/>
        <v>0</v>
      </c>
      <c r="AW1038" s="121">
        <f t="shared" si="1821"/>
        <v>0</v>
      </c>
      <c r="AX1038" s="121">
        <f t="shared" si="1821"/>
        <v>0</v>
      </c>
      <c r="AY1038" s="121">
        <f t="shared" si="1821"/>
        <v>0</v>
      </c>
      <c r="AZ1038" s="121">
        <f t="shared" si="1821"/>
        <v>0</v>
      </c>
      <c r="BA1038" s="121">
        <f t="shared" si="1821"/>
        <v>0</v>
      </c>
      <c r="BB1038" s="121">
        <f t="shared" si="1821"/>
        <v>0</v>
      </c>
      <c r="BC1038" s="121">
        <f t="shared" si="1821"/>
        <v>0</v>
      </c>
      <c r="BD1038" s="121">
        <f t="shared" si="1821"/>
        <v>0</v>
      </c>
      <c r="BE1038" s="121">
        <f t="shared" si="1821"/>
        <v>0</v>
      </c>
      <c r="BF1038" s="121">
        <f t="shared" si="1821"/>
        <v>0</v>
      </c>
      <c r="BG1038" s="121">
        <f t="shared" si="1821"/>
        <v>0</v>
      </c>
      <c r="BH1038" s="121">
        <f t="shared" si="1821"/>
        <v>0</v>
      </c>
      <c r="BI1038" s="121">
        <f t="shared" si="1821"/>
        <v>0</v>
      </c>
      <c r="BJ1038" s="121">
        <f t="shared" si="1821"/>
        <v>0</v>
      </c>
      <c r="BK1038" s="121">
        <f t="shared" si="1821"/>
        <v>0</v>
      </c>
      <c r="BL1038" s="121">
        <f t="shared" si="1821"/>
        <v>0</v>
      </c>
      <c r="BM1038" s="121">
        <f t="shared" si="1821"/>
        <v>0</v>
      </c>
      <c r="BN1038" s="121">
        <f t="shared" si="1821"/>
        <v>0</v>
      </c>
      <c r="BO1038" s="121" t="str">
        <f t="shared" si="1821"/>
        <v/>
      </c>
      <c r="BP1038" s="121" t="str">
        <f t="shared" si="1821"/>
        <v/>
      </c>
      <c r="BQ1038" s="121" t="str">
        <f t="shared" si="1821"/>
        <v/>
      </c>
      <c r="BR1038" s="121" t="str">
        <f t="shared" si="1821"/>
        <v/>
      </c>
      <c r="BS1038" s="121" t="str">
        <f t="shared" ref="BS1038:DN1038" si="1822">IF(BS$17="","",IF(AND(BS$17&gt;=$D1038,BS$17&lt;=$E1038),$F$1028/($E1038-$D1038+1),0))</f>
        <v/>
      </c>
      <c r="BT1038" s="121" t="str">
        <f t="shared" si="1822"/>
        <v/>
      </c>
      <c r="BU1038" s="121" t="str">
        <f t="shared" si="1822"/>
        <v/>
      </c>
      <c r="BV1038" s="121" t="str">
        <f t="shared" si="1822"/>
        <v/>
      </c>
      <c r="BW1038" s="121" t="str">
        <f t="shared" si="1822"/>
        <v/>
      </c>
      <c r="BX1038" s="121" t="str">
        <f t="shared" si="1822"/>
        <v/>
      </c>
      <c r="BY1038" s="121" t="str">
        <f t="shared" si="1822"/>
        <v/>
      </c>
      <c r="BZ1038" s="121" t="str">
        <f t="shared" si="1822"/>
        <v/>
      </c>
      <c r="CA1038" s="121" t="str">
        <f t="shared" si="1822"/>
        <v/>
      </c>
      <c r="CB1038" s="121" t="str">
        <f t="shared" si="1822"/>
        <v/>
      </c>
      <c r="CC1038" s="121" t="str">
        <f t="shared" si="1822"/>
        <v/>
      </c>
      <c r="CD1038" s="121" t="str">
        <f t="shared" si="1822"/>
        <v/>
      </c>
      <c r="CE1038" s="121" t="str">
        <f t="shared" si="1822"/>
        <v/>
      </c>
      <c r="CF1038" s="121" t="str">
        <f t="shared" si="1822"/>
        <v/>
      </c>
      <c r="CG1038" s="121" t="str">
        <f t="shared" si="1822"/>
        <v/>
      </c>
      <c r="CH1038" s="121" t="str">
        <f t="shared" si="1822"/>
        <v/>
      </c>
      <c r="CI1038" s="121" t="str">
        <f t="shared" si="1822"/>
        <v/>
      </c>
      <c r="CJ1038" s="121" t="str">
        <f t="shared" si="1822"/>
        <v/>
      </c>
      <c r="CK1038" s="121" t="str">
        <f t="shared" si="1822"/>
        <v/>
      </c>
      <c r="CL1038" s="121" t="str">
        <f t="shared" si="1822"/>
        <v/>
      </c>
      <c r="CM1038" s="121" t="str">
        <f t="shared" si="1822"/>
        <v/>
      </c>
      <c r="CN1038" s="121" t="str">
        <f t="shared" si="1822"/>
        <v/>
      </c>
      <c r="CO1038" s="121" t="str">
        <f t="shared" si="1822"/>
        <v/>
      </c>
      <c r="CP1038" s="121" t="str">
        <f t="shared" si="1822"/>
        <v/>
      </c>
      <c r="CQ1038" s="121" t="str">
        <f t="shared" si="1822"/>
        <v/>
      </c>
      <c r="CR1038" s="121" t="str">
        <f t="shared" si="1822"/>
        <v/>
      </c>
      <c r="CS1038" s="121" t="str">
        <f t="shared" si="1822"/>
        <v/>
      </c>
      <c r="CT1038" s="121" t="str">
        <f t="shared" si="1822"/>
        <v/>
      </c>
      <c r="CU1038" s="121" t="str">
        <f t="shared" si="1822"/>
        <v/>
      </c>
      <c r="CV1038" s="121" t="str">
        <f t="shared" si="1822"/>
        <v/>
      </c>
      <c r="CW1038" s="121" t="str">
        <f t="shared" si="1822"/>
        <v/>
      </c>
      <c r="CX1038" s="121" t="str">
        <f t="shared" si="1822"/>
        <v/>
      </c>
      <c r="CY1038" s="121" t="str">
        <f t="shared" si="1822"/>
        <v/>
      </c>
      <c r="CZ1038" s="121" t="str">
        <f t="shared" si="1822"/>
        <v/>
      </c>
      <c r="DA1038" s="121" t="str">
        <f t="shared" si="1822"/>
        <v/>
      </c>
      <c r="DB1038" s="121" t="str">
        <f t="shared" si="1822"/>
        <v/>
      </c>
      <c r="DC1038" s="121" t="str">
        <f t="shared" si="1822"/>
        <v/>
      </c>
      <c r="DD1038" s="121" t="str">
        <f t="shared" si="1822"/>
        <v/>
      </c>
      <c r="DE1038" s="121" t="str">
        <f t="shared" si="1822"/>
        <v/>
      </c>
      <c r="DF1038" s="121" t="str">
        <f t="shared" si="1822"/>
        <v/>
      </c>
      <c r="DG1038" s="121" t="str">
        <f t="shared" si="1822"/>
        <v/>
      </c>
      <c r="DH1038" s="121" t="str">
        <f t="shared" si="1822"/>
        <v/>
      </c>
      <c r="DI1038" s="121" t="str">
        <f t="shared" si="1822"/>
        <v/>
      </c>
      <c r="DJ1038" s="121" t="str">
        <f t="shared" si="1822"/>
        <v/>
      </c>
      <c r="DK1038" s="121" t="str">
        <f t="shared" si="1822"/>
        <v/>
      </c>
      <c r="DL1038" s="121" t="str">
        <f t="shared" si="1822"/>
        <v/>
      </c>
      <c r="DM1038" s="121" t="str">
        <f t="shared" si="1822"/>
        <v/>
      </c>
      <c r="DN1038" s="121" t="str">
        <f t="shared" si="1822"/>
        <v/>
      </c>
      <c r="DO1038" s="51">
        <f>SUM(F1038:DN1038)</f>
        <v>1700000</v>
      </c>
      <c r="DP1038" s="50" t="s">
        <v>172</v>
      </c>
    </row>
    <row r="1039" spans="3:120" s="29" customFormat="1" ht="15" customHeight="1">
      <c r="C1039" s="29" t="str">
        <f>G1025&amp;" "&amp;C1025</f>
        <v>Phase B Municipal Building Permits &amp; Impact</v>
      </c>
      <c r="D1039" s="273">
        <f>IF(G1030="",0,G1030)</f>
        <v>0</v>
      </c>
      <c r="E1039" s="273">
        <f>IF(G1032="",0,G1032)</f>
        <v>0</v>
      </c>
      <c r="F1039" s="121">
        <f>G1027</f>
        <v>0</v>
      </c>
      <c r="G1039" s="121">
        <f t="shared" ref="G1039:AL1039" si="1823">IF(G$17="","",IF(AND(G$17&gt;=$D1039,G$17&lt;=$E1039),$G$1028/($E1039-$D1039+1),0))</f>
        <v>0</v>
      </c>
      <c r="H1039" s="121">
        <f t="shared" si="1823"/>
        <v>0</v>
      </c>
      <c r="I1039" s="121">
        <f t="shared" si="1823"/>
        <v>0</v>
      </c>
      <c r="J1039" s="121">
        <f t="shared" si="1823"/>
        <v>0</v>
      </c>
      <c r="K1039" s="121">
        <f t="shared" si="1823"/>
        <v>0</v>
      </c>
      <c r="L1039" s="121">
        <f t="shared" si="1823"/>
        <v>0</v>
      </c>
      <c r="M1039" s="121">
        <f t="shared" si="1823"/>
        <v>0</v>
      </c>
      <c r="N1039" s="121">
        <f t="shared" si="1823"/>
        <v>0</v>
      </c>
      <c r="O1039" s="121">
        <f t="shared" si="1823"/>
        <v>0</v>
      </c>
      <c r="P1039" s="121">
        <f t="shared" si="1823"/>
        <v>0</v>
      </c>
      <c r="Q1039" s="121">
        <f t="shared" si="1823"/>
        <v>0</v>
      </c>
      <c r="R1039" s="121">
        <f t="shared" si="1823"/>
        <v>0</v>
      </c>
      <c r="S1039" s="121">
        <f t="shared" si="1823"/>
        <v>0</v>
      </c>
      <c r="T1039" s="121">
        <f t="shared" si="1823"/>
        <v>0</v>
      </c>
      <c r="U1039" s="121">
        <f t="shared" si="1823"/>
        <v>0</v>
      </c>
      <c r="V1039" s="121">
        <f t="shared" si="1823"/>
        <v>0</v>
      </c>
      <c r="W1039" s="121">
        <f t="shared" si="1823"/>
        <v>0</v>
      </c>
      <c r="X1039" s="121">
        <f t="shared" si="1823"/>
        <v>0</v>
      </c>
      <c r="Y1039" s="121">
        <f t="shared" si="1823"/>
        <v>0</v>
      </c>
      <c r="Z1039" s="121">
        <f t="shared" si="1823"/>
        <v>0</v>
      </c>
      <c r="AA1039" s="121">
        <f t="shared" si="1823"/>
        <v>0</v>
      </c>
      <c r="AB1039" s="121">
        <f t="shared" si="1823"/>
        <v>0</v>
      </c>
      <c r="AC1039" s="121">
        <f t="shared" si="1823"/>
        <v>0</v>
      </c>
      <c r="AD1039" s="121">
        <f t="shared" si="1823"/>
        <v>0</v>
      </c>
      <c r="AE1039" s="121">
        <f t="shared" si="1823"/>
        <v>0</v>
      </c>
      <c r="AF1039" s="121">
        <f t="shared" si="1823"/>
        <v>0</v>
      </c>
      <c r="AG1039" s="121">
        <f t="shared" si="1823"/>
        <v>0</v>
      </c>
      <c r="AH1039" s="121">
        <f t="shared" si="1823"/>
        <v>0</v>
      </c>
      <c r="AI1039" s="121">
        <f t="shared" si="1823"/>
        <v>0</v>
      </c>
      <c r="AJ1039" s="121">
        <f t="shared" si="1823"/>
        <v>0</v>
      </c>
      <c r="AK1039" s="121">
        <f t="shared" si="1823"/>
        <v>0</v>
      </c>
      <c r="AL1039" s="121">
        <f t="shared" si="1823"/>
        <v>0</v>
      </c>
      <c r="AM1039" s="121">
        <f t="shared" ref="AM1039:BR1039" si="1824">IF(AM$17="","",IF(AND(AM$17&gt;=$D1039,AM$17&lt;=$E1039),$G$1028/($E1039-$D1039+1),0))</f>
        <v>0</v>
      </c>
      <c r="AN1039" s="121">
        <f t="shared" si="1824"/>
        <v>0</v>
      </c>
      <c r="AO1039" s="121">
        <f t="shared" si="1824"/>
        <v>0</v>
      </c>
      <c r="AP1039" s="121">
        <f t="shared" si="1824"/>
        <v>0</v>
      </c>
      <c r="AQ1039" s="121">
        <f t="shared" si="1824"/>
        <v>0</v>
      </c>
      <c r="AR1039" s="121">
        <f t="shared" si="1824"/>
        <v>0</v>
      </c>
      <c r="AS1039" s="121">
        <f t="shared" si="1824"/>
        <v>0</v>
      </c>
      <c r="AT1039" s="121">
        <f t="shared" si="1824"/>
        <v>0</v>
      </c>
      <c r="AU1039" s="121">
        <f t="shared" si="1824"/>
        <v>0</v>
      </c>
      <c r="AV1039" s="121">
        <f t="shared" si="1824"/>
        <v>0</v>
      </c>
      <c r="AW1039" s="121">
        <f t="shared" si="1824"/>
        <v>0</v>
      </c>
      <c r="AX1039" s="121">
        <f t="shared" si="1824"/>
        <v>0</v>
      </c>
      <c r="AY1039" s="121">
        <f t="shared" si="1824"/>
        <v>0</v>
      </c>
      <c r="AZ1039" s="121">
        <f t="shared" si="1824"/>
        <v>0</v>
      </c>
      <c r="BA1039" s="121">
        <f t="shared" si="1824"/>
        <v>0</v>
      </c>
      <c r="BB1039" s="121">
        <f t="shared" si="1824"/>
        <v>0</v>
      </c>
      <c r="BC1039" s="121">
        <f t="shared" si="1824"/>
        <v>0</v>
      </c>
      <c r="BD1039" s="121">
        <f t="shared" si="1824"/>
        <v>0</v>
      </c>
      <c r="BE1039" s="121">
        <f t="shared" si="1824"/>
        <v>0</v>
      </c>
      <c r="BF1039" s="121">
        <f t="shared" si="1824"/>
        <v>0</v>
      </c>
      <c r="BG1039" s="121">
        <f t="shared" si="1824"/>
        <v>0</v>
      </c>
      <c r="BH1039" s="121">
        <f t="shared" si="1824"/>
        <v>0</v>
      </c>
      <c r="BI1039" s="121">
        <f t="shared" si="1824"/>
        <v>0</v>
      </c>
      <c r="BJ1039" s="121">
        <f t="shared" si="1824"/>
        <v>0</v>
      </c>
      <c r="BK1039" s="121">
        <f t="shared" si="1824"/>
        <v>0</v>
      </c>
      <c r="BL1039" s="121">
        <f t="shared" si="1824"/>
        <v>0</v>
      </c>
      <c r="BM1039" s="121">
        <f t="shared" si="1824"/>
        <v>0</v>
      </c>
      <c r="BN1039" s="121">
        <f t="shared" si="1824"/>
        <v>0</v>
      </c>
      <c r="BO1039" s="121" t="str">
        <f t="shared" si="1824"/>
        <v/>
      </c>
      <c r="BP1039" s="121" t="str">
        <f t="shared" si="1824"/>
        <v/>
      </c>
      <c r="BQ1039" s="121" t="str">
        <f t="shared" si="1824"/>
        <v/>
      </c>
      <c r="BR1039" s="121" t="str">
        <f t="shared" si="1824"/>
        <v/>
      </c>
      <c r="BS1039" s="121" t="str">
        <f t="shared" ref="BS1039:DN1039" si="1825">IF(BS$17="","",IF(AND(BS$17&gt;=$D1039,BS$17&lt;=$E1039),$G$1028/($E1039-$D1039+1),0))</f>
        <v/>
      </c>
      <c r="BT1039" s="121" t="str">
        <f t="shared" si="1825"/>
        <v/>
      </c>
      <c r="BU1039" s="121" t="str">
        <f t="shared" si="1825"/>
        <v/>
      </c>
      <c r="BV1039" s="121" t="str">
        <f t="shared" si="1825"/>
        <v/>
      </c>
      <c r="BW1039" s="121" t="str">
        <f t="shared" si="1825"/>
        <v/>
      </c>
      <c r="BX1039" s="121" t="str">
        <f t="shared" si="1825"/>
        <v/>
      </c>
      <c r="BY1039" s="121" t="str">
        <f t="shared" si="1825"/>
        <v/>
      </c>
      <c r="BZ1039" s="121" t="str">
        <f t="shared" si="1825"/>
        <v/>
      </c>
      <c r="CA1039" s="121" t="str">
        <f t="shared" si="1825"/>
        <v/>
      </c>
      <c r="CB1039" s="121" t="str">
        <f t="shared" si="1825"/>
        <v/>
      </c>
      <c r="CC1039" s="121" t="str">
        <f t="shared" si="1825"/>
        <v/>
      </c>
      <c r="CD1039" s="121" t="str">
        <f t="shared" si="1825"/>
        <v/>
      </c>
      <c r="CE1039" s="121" t="str">
        <f t="shared" si="1825"/>
        <v/>
      </c>
      <c r="CF1039" s="121" t="str">
        <f t="shared" si="1825"/>
        <v/>
      </c>
      <c r="CG1039" s="121" t="str">
        <f t="shared" si="1825"/>
        <v/>
      </c>
      <c r="CH1039" s="121" t="str">
        <f t="shared" si="1825"/>
        <v/>
      </c>
      <c r="CI1039" s="121" t="str">
        <f t="shared" si="1825"/>
        <v/>
      </c>
      <c r="CJ1039" s="121" t="str">
        <f t="shared" si="1825"/>
        <v/>
      </c>
      <c r="CK1039" s="121" t="str">
        <f t="shared" si="1825"/>
        <v/>
      </c>
      <c r="CL1039" s="121" t="str">
        <f t="shared" si="1825"/>
        <v/>
      </c>
      <c r="CM1039" s="121" t="str">
        <f t="shared" si="1825"/>
        <v/>
      </c>
      <c r="CN1039" s="121" t="str">
        <f t="shared" si="1825"/>
        <v/>
      </c>
      <c r="CO1039" s="121" t="str">
        <f t="shared" si="1825"/>
        <v/>
      </c>
      <c r="CP1039" s="121" t="str">
        <f t="shared" si="1825"/>
        <v/>
      </c>
      <c r="CQ1039" s="121" t="str">
        <f t="shared" si="1825"/>
        <v/>
      </c>
      <c r="CR1039" s="121" t="str">
        <f t="shared" si="1825"/>
        <v/>
      </c>
      <c r="CS1039" s="121" t="str">
        <f t="shared" si="1825"/>
        <v/>
      </c>
      <c r="CT1039" s="121" t="str">
        <f t="shared" si="1825"/>
        <v/>
      </c>
      <c r="CU1039" s="121" t="str">
        <f t="shared" si="1825"/>
        <v/>
      </c>
      <c r="CV1039" s="121" t="str">
        <f t="shared" si="1825"/>
        <v/>
      </c>
      <c r="CW1039" s="121" t="str">
        <f t="shared" si="1825"/>
        <v/>
      </c>
      <c r="CX1039" s="121" t="str">
        <f t="shared" si="1825"/>
        <v/>
      </c>
      <c r="CY1039" s="121" t="str">
        <f t="shared" si="1825"/>
        <v/>
      </c>
      <c r="CZ1039" s="121" t="str">
        <f t="shared" si="1825"/>
        <v/>
      </c>
      <c r="DA1039" s="121" t="str">
        <f t="shared" si="1825"/>
        <v/>
      </c>
      <c r="DB1039" s="121" t="str">
        <f t="shared" si="1825"/>
        <v/>
      </c>
      <c r="DC1039" s="121" t="str">
        <f t="shared" si="1825"/>
        <v/>
      </c>
      <c r="DD1039" s="121" t="str">
        <f t="shared" si="1825"/>
        <v/>
      </c>
      <c r="DE1039" s="121" t="str">
        <f t="shared" si="1825"/>
        <v/>
      </c>
      <c r="DF1039" s="121" t="str">
        <f t="shared" si="1825"/>
        <v/>
      </c>
      <c r="DG1039" s="121" t="str">
        <f t="shared" si="1825"/>
        <v/>
      </c>
      <c r="DH1039" s="121" t="str">
        <f t="shared" si="1825"/>
        <v/>
      </c>
      <c r="DI1039" s="121" t="str">
        <f t="shared" si="1825"/>
        <v/>
      </c>
      <c r="DJ1039" s="121" t="str">
        <f t="shared" si="1825"/>
        <v/>
      </c>
      <c r="DK1039" s="121" t="str">
        <f t="shared" si="1825"/>
        <v/>
      </c>
      <c r="DL1039" s="121" t="str">
        <f t="shared" si="1825"/>
        <v/>
      </c>
      <c r="DM1039" s="121" t="str">
        <f t="shared" si="1825"/>
        <v/>
      </c>
      <c r="DN1039" s="121" t="str">
        <f t="shared" si="1825"/>
        <v/>
      </c>
      <c r="DO1039" s="60">
        <f>SUM(F1039:DN1039)</f>
        <v>0</v>
      </c>
      <c r="DP1039" s="50" t="s">
        <v>172</v>
      </c>
    </row>
    <row r="1040" spans="3:120" s="29" customFormat="1" ht="15" customHeight="1">
      <c r="C1040" s="140" t="str">
        <f>"Total "&amp;C1025</f>
        <v>Total Municipal Building Permits &amp; Impact</v>
      </c>
      <c r="D1040" s="270">
        <f>IF(D1030="",0,D1030)</f>
        <v>1</v>
      </c>
      <c r="E1040" s="270">
        <f>IF(D1032="",0,D1032)</f>
        <v>9</v>
      </c>
      <c r="F1040" s="278">
        <f>IF(F$17="","",IF(E1035=0,SUM(F1038:F1039),$D$1027))</f>
        <v>0</v>
      </c>
      <c r="G1040" s="278">
        <f t="shared" ref="G1040:AL1040" si="1826">IF(G$17="","",IF($E$1035=0,SUM(G1038:G1039),IF(AND(G$17&gt;=$D1040,G$17&lt;=$E1040),$D$1028/($E1040-$D1040+1),0)))</f>
        <v>188888.88888888888</v>
      </c>
      <c r="H1040" s="278">
        <f t="shared" si="1826"/>
        <v>188888.88888888888</v>
      </c>
      <c r="I1040" s="278">
        <f t="shared" si="1826"/>
        <v>188888.88888888888</v>
      </c>
      <c r="J1040" s="278">
        <f t="shared" si="1826"/>
        <v>188888.88888888888</v>
      </c>
      <c r="K1040" s="278">
        <f t="shared" si="1826"/>
        <v>188888.88888888888</v>
      </c>
      <c r="L1040" s="278">
        <f t="shared" si="1826"/>
        <v>188888.88888888888</v>
      </c>
      <c r="M1040" s="278">
        <f t="shared" si="1826"/>
        <v>188888.88888888888</v>
      </c>
      <c r="N1040" s="278">
        <f t="shared" si="1826"/>
        <v>188888.88888888888</v>
      </c>
      <c r="O1040" s="278">
        <f t="shared" si="1826"/>
        <v>188888.88888888888</v>
      </c>
      <c r="P1040" s="278">
        <f t="shared" si="1826"/>
        <v>0</v>
      </c>
      <c r="Q1040" s="278">
        <f t="shared" si="1826"/>
        <v>0</v>
      </c>
      <c r="R1040" s="278">
        <f t="shared" si="1826"/>
        <v>0</v>
      </c>
      <c r="S1040" s="278">
        <f t="shared" si="1826"/>
        <v>0</v>
      </c>
      <c r="T1040" s="278">
        <f t="shared" si="1826"/>
        <v>0</v>
      </c>
      <c r="U1040" s="278">
        <f t="shared" si="1826"/>
        <v>0</v>
      </c>
      <c r="V1040" s="278">
        <f t="shared" si="1826"/>
        <v>0</v>
      </c>
      <c r="W1040" s="278">
        <f t="shared" si="1826"/>
        <v>0</v>
      </c>
      <c r="X1040" s="278">
        <f t="shared" si="1826"/>
        <v>0</v>
      </c>
      <c r="Y1040" s="278">
        <f t="shared" si="1826"/>
        <v>0</v>
      </c>
      <c r="Z1040" s="278">
        <f t="shared" si="1826"/>
        <v>0</v>
      </c>
      <c r="AA1040" s="278">
        <f t="shared" si="1826"/>
        <v>0</v>
      </c>
      <c r="AB1040" s="278">
        <f t="shared" si="1826"/>
        <v>0</v>
      </c>
      <c r="AC1040" s="278">
        <f t="shared" si="1826"/>
        <v>0</v>
      </c>
      <c r="AD1040" s="278">
        <f t="shared" si="1826"/>
        <v>0</v>
      </c>
      <c r="AE1040" s="278">
        <f t="shared" si="1826"/>
        <v>0</v>
      </c>
      <c r="AF1040" s="278">
        <f t="shared" si="1826"/>
        <v>0</v>
      </c>
      <c r="AG1040" s="278">
        <f t="shared" si="1826"/>
        <v>0</v>
      </c>
      <c r="AH1040" s="278">
        <f t="shared" si="1826"/>
        <v>0</v>
      </c>
      <c r="AI1040" s="278">
        <f t="shared" si="1826"/>
        <v>0</v>
      </c>
      <c r="AJ1040" s="278">
        <f t="shared" si="1826"/>
        <v>0</v>
      </c>
      <c r="AK1040" s="278">
        <f t="shared" si="1826"/>
        <v>0</v>
      </c>
      <c r="AL1040" s="278">
        <f t="shared" si="1826"/>
        <v>0</v>
      </c>
      <c r="AM1040" s="278">
        <f t="shared" ref="AM1040:BR1040" si="1827">IF(AM$17="","",IF($E$1035=0,SUM(AM1038:AM1039),IF(AND(AM$17&gt;=$D1040,AM$17&lt;=$E1040),$D$1028/($E1040-$D1040+1),0)))</f>
        <v>0</v>
      </c>
      <c r="AN1040" s="278">
        <f t="shared" si="1827"/>
        <v>0</v>
      </c>
      <c r="AO1040" s="278">
        <f t="shared" si="1827"/>
        <v>0</v>
      </c>
      <c r="AP1040" s="278">
        <f t="shared" si="1827"/>
        <v>0</v>
      </c>
      <c r="AQ1040" s="278">
        <f t="shared" si="1827"/>
        <v>0</v>
      </c>
      <c r="AR1040" s="278">
        <f t="shared" si="1827"/>
        <v>0</v>
      </c>
      <c r="AS1040" s="278">
        <f t="shared" si="1827"/>
        <v>0</v>
      </c>
      <c r="AT1040" s="278">
        <f t="shared" si="1827"/>
        <v>0</v>
      </c>
      <c r="AU1040" s="278">
        <f t="shared" si="1827"/>
        <v>0</v>
      </c>
      <c r="AV1040" s="278">
        <f t="shared" si="1827"/>
        <v>0</v>
      </c>
      <c r="AW1040" s="278">
        <f t="shared" si="1827"/>
        <v>0</v>
      </c>
      <c r="AX1040" s="278">
        <f t="shared" si="1827"/>
        <v>0</v>
      </c>
      <c r="AY1040" s="278">
        <f t="shared" si="1827"/>
        <v>0</v>
      </c>
      <c r="AZ1040" s="278">
        <f t="shared" si="1827"/>
        <v>0</v>
      </c>
      <c r="BA1040" s="278">
        <f t="shared" si="1827"/>
        <v>0</v>
      </c>
      <c r="BB1040" s="278">
        <f t="shared" si="1827"/>
        <v>0</v>
      </c>
      <c r="BC1040" s="278">
        <f t="shared" si="1827"/>
        <v>0</v>
      </c>
      <c r="BD1040" s="278">
        <f t="shared" si="1827"/>
        <v>0</v>
      </c>
      <c r="BE1040" s="278">
        <f t="shared" si="1827"/>
        <v>0</v>
      </c>
      <c r="BF1040" s="278">
        <f t="shared" si="1827"/>
        <v>0</v>
      </c>
      <c r="BG1040" s="278">
        <f t="shared" si="1827"/>
        <v>0</v>
      </c>
      <c r="BH1040" s="278">
        <f t="shared" si="1827"/>
        <v>0</v>
      </c>
      <c r="BI1040" s="278">
        <f t="shared" si="1827"/>
        <v>0</v>
      </c>
      <c r="BJ1040" s="278">
        <f t="shared" si="1827"/>
        <v>0</v>
      </c>
      <c r="BK1040" s="278">
        <f t="shared" si="1827"/>
        <v>0</v>
      </c>
      <c r="BL1040" s="278">
        <f t="shared" si="1827"/>
        <v>0</v>
      </c>
      <c r="BM1040" s="278">
        <f t="shared" si="1827"/>
        <v>0</v>
      </c>
      <c r="BN1040" s="278">
        <f t="shared" si="1827"/>
        <v>0</v>
      </c>
      <c r="BO1040" s="278" t="str">
        <f t="shared" si="1827"/>
        <v/>
      </c>
      <c r="BP1040" s="278" t="str">
        <f t="shared" si="1827"/>
        <v/>
      </c>
      <c r="BQ1040" s="278" t="str">
        <f t="shared" si="1827"/>
        <v/>
      </c>
      <c r="BR1040" s="278" t="str">
        <f t="shared" si="1827"/>
        <v/>
      </c>
      <c r="BS1040" s="278" t="str">
        <f t="shared" ref="BS1040:CA1040" si="1828">IF(BS$17="","",IF($E$1035=0,SUM(BS1038:BS1039),IF(AND(BS$17&gt;=$D1040,BS$17&lt;=$E1040),$D$1028/($E1040-$D1040+1),0)))</f>
        <v/>
      </c>
      <c r="BT1040" s="278" t="str">
        <f t="shared" si="1828"/>
        <v/>
      </c>
      <c r="BU1040" s="278" t="str">
        <f t="shared" si="1828"/>
        <v/>
      </c>
      <c r="BV1040" s="278" t="str">
        <f t="shared" si="1828"/>
        <v/>
      </c>
      <c r="BW1040" s="278" t="str">
        <f t="shared" si="1828"/>
        <v/>
      </c>
      <c r="BX1040" s="278" t="str">
        <f t="shared" si="1828"/>
        <v/>
      </c>
      <c r="BY1040" s="278" t="str">
        <f t="shared" si="1828"/>
        <v/>
      </c>
      <c r="BZ1040" s="278" t="str">
        <f t="shared" si="1828"/>
        <v/>
      </c>
      <c r="CA1040" s="278" t="str">
        <f t="shared" si="1828"/>
        <v/>
      </c>
      <c r="CB1040" s="278" t="str">
        <f t="shared" ref="CB1040:DN1040" si="1829">IF(CB$17="","",IF($E$1035=0,SUM(CB1038:CB1039),IF(AND(CB$17&gt;=$D1040,CB$17&lt;=$E1040),$D$1028/($E1040-$D1040+1),0)))</f>
        <v/>
      </c>
      <c r="CC1040" s="278" t="str">
        <f t="shared" si="1829"/>
        <v/>
      </c>
      <c r="CD1040" s="278" t="str">
        <f t="shared" si="1829"/>
        <v/>
      </c>
      <c r="CE1040" s="278" t="str">
        <f t="shared" si="1829"/>
        <v/>
      </c>
      <c r="CF1040" s="278" t="str">
        <f t="shared" si="1829"/>
        <v/>
      </c>
      <c r="CG1040" s="278" t="str">
        <f t="shared" si="1829"/>
        <v/>
      </c>
      <c r="CH1040" s="278" t="str">
        <f t="shared" si="1829"/>
        <v/>
      </c>
      <c r="CI1040" s="278" t="str">
        <f t="shared" si="1829"/>
        <v/>
      </c>
      <c r="CJ1040" s="278" t="str">
        <f t="shared" si="1829"/>
        <v/>
      </c>
      <c r="CK1040" s="278" t="str">
        <f t="shared" si="1829"/>
        <v/>
      </c>
      <c r="CL1040" s="278" t="str">
        <f t="shared" si="1829"/>
        <v/>
      </c>
      <c r="CM1040" s="278" t="str">
        <f t="shared" si="1829"/>
        <v/>
      </c>
      <c r="CN1040" s="278" t="str">
        <f t="shared" si="1829"/>
        <v/>
      </c>
      <c r="CO1040" s="278" t="str">
        <f t="shared" si="1829"/>
        <v/>
      </c>
      <c r="CP1040" s="278" t="str">
        <f t="shared" si="1829"/>
        <v/>
      </c>
      <c r="CQ1040" s="278" t="str">
        <f t="shared" si="1829"/>
        <v/>
      </c>
      <c r="CR1040" s="278" t="str">
        <f t="shared" si="1829"/>
        <v/>
      </c>
      <c r="CS1040" s="278" t="str">
        <f t="shared" si="1829"/>
        <v/>
      </c>
      <c r="CT1040" s="278" t="str">
        <f t="shared" si="1829"/>
        <v/>
      </c>
      <c r="CU1040" s="278" t="str">
        <f t="shared" si="1829"/>
        <v/>
      </c>
      <c r="CV1040" s="278" t="str">
        <f t="shared" si="1829"/>
        <v/>
      </c>
      <c r="CW1040" s="278" t="str">
        <f t="shared" si="1829"/>
        <v/>
      </c>
      <c r="CX1040" s="278" t="str">
        <f t="shared" si="1829"/>
        <v/>
      </c>
      <c r="CY1040" s="278" t="str">
        <f t="shared" si="1829"/>
        <v/>
      </c>
      <c r="CZ1040" s="278" t="str">
        <f t="shared" si="1829"/>
        <v/>
      </c>
      <c r="DA1040" s="278" t="str">
        <f t="shared" si="1829"/>
        <v/>
      </c>
      <c r="DB1040" s="278" t="str">
        <f t="shared" si="1829"/>
        <v/>
      </c>
      <c r="DC1040" s="278" t="str">
        <f t="shared" si="1829"/>
        <v/>
      </c>
      <c r="DD1040" s="278" t="str">
        <f t="shared" si="1829"/>
        <v/>
      </c>
      <c r="DE1040" s="278" t="str">
        <f t="shared" si="1829"/>
        <v/>
      </c>
      <c r="DF1040" s="278" t="str">
        <f t="shared" si="1829"/>
        <v/>
      </c>
      <c r="DG1040" s="278" t="str">
        <f t="shared" si="1829"/>
        <v/>
      </c>
      <c r="DH1040" s="278" t="str">
        <f t="shared" si="1829"/>
        <v/>
      </c>
      <c r="DI1040" s="278" t="str">
        <f t="shared" si="1829"/>
        <v/>
      </c>
      <c r="DJ1040" s="278" t="str">
        <f t="shared" si="1829"/>
        <v/>
      </c>
      <c r="DK1040" s="278" t="str">
        <f t="shared" si="1829"/>
        <v/>
      </c>
      <c r="DL1040" s="278" t="str">
        <f t="shared" si="1829"/>
        <v/>
      </c>
      <c r="DM1040" s="278" t="str">
        <f t="shared" si="1829"/>
        <v/>
      </c>
      <c r="DN1040" s="278" t="str">
        <f t="shared" si="1829"/>
        <v/>
      </c>
      <c r="DO1040" s="51">
        <f>SUM(F1040:DN1040)</f>
        <v>1700000</v>
      </c>
      <c r="DP1040" s="50" t="s">
        <v>172</v>
      </c>
    </row>
    <row r="1041" spans="3:120" s="29" customFormat="1" ht="15" customHeight="1">
      <c r="D1041" s="291"/>
      <c r="E1041" s="291"/>
      <c r="F1041" s="300"/>
      <c r="G1041" s="300"/>
      <c r="H1041" s="300"/>
      <c r="I1041" s="300"/>
      <c r="J1041" s="300"/>
      <c r="K1041" s="300"/>
      <c r="L1041" s="300"/>
      <c r="M1041" s="300"/>
      <c r="N1041" s="300"/>
      <c r="O1041" s="300"/>
      <c r="P1041" s="300"/>
      <c r="Q1041" s="300"/>
      <c r="R1041" s="300"/>
      <c r="S1041" s="300"/>
      <c r="T1041" s="300"/>
      <c r="U1041" s="300"/>
      <c r="V1041" s="300"/>
      <c r="W1041" s="300"/>
      <c r="X1041" s="300"/>
      <c r="Y1041" s="300"/>
      <c r="Z1041" s="300"/>
      <c r="AA1041" s="300"/>
      <c r="AB1041" s="300"/>
      <c r="AC1041" s="300"/>
      <c r="AD1041" s="300"/>
      <c r="AE1041" s="300"/>
      <c r="AF1041" s="300"/>
      <c r="AG1041" s="300"/>
      <c r="AH1041" s="300"/>
      <c r="AI1041" s="300"/>
      <c r="AJ1041" s="300"/>
      <c r="AK1041" s="300"/>
      <c r="AL1041" s="300"/>
      <c r="AM1041" s="300"/>
      <c r="AN1041" s="300"/>
      <c r="AO1041" s="300"/>
      <c r="AP1041" s="300"/>
      <c r="AQ1041" s="300"/>
      <c r="AR1041" s="300"/>
      <c r="AS1041" s="300"/>
      <c r="AT1041" s="300"/>
      <c r="AU1041" s="300"/>
      <c r="AV1041" s="300"/>
      <c r="AW1041" s="300"/>
      <c r="AX1041" s="300"/>
      <c r="AY1041" s="300"/>
      <c r="AZ1041" s="300"/>
      <c r="BA1041" s="300"/>
      <c r="BB1041" s="300"/>
      <c r="BC1041" s="300"/>
      <c r="BD1041" s="300"/>
      <c r="BE1041" s="300"/>
      <c r="BF1041" s="300"/>
      <c r="BG1041" s="300"/>
      <c r="BH1041" s="300"/>
      <c r="BI1041" s="300"/>
      <c r="BJ1041" s="300"/>
      <c r="BK1041" s="300"/>
      <c r="BL1041" s="300"/>
      <c r="BM1041" s="300"/>
      <c r="BN1041" s="300"/>
      <c r="BO1041" s="300"/>
      <c r="BP1041" s="300"/>
      <c r="BQ1041" s="300"/>
      <c r="BR1041" s="300"/>
      <c r="BS1041" s="300"/>
      <c r="BT1041" s="300"/>
      <c r="BU1041" s="300"/>
      <c r="BV1041" s="300"/>
      <c r="BW1041" s="300"/>
      <c r="BX1041" s="300"/>
      <c r="BY1041" s="300"/>
      <c r="BZ1041" s="300"/>
      <c r="CA1041" s="300"/>
      <c r="CB1041" s="300"/>
      <c r="CC1041" s="300"/>
      <c r="CD1041" s="300"/>
      <c r="CE1041" s="300"/>
      <c r="CF1041" s="300"/>
      <c r="CG1041" s="300"/>
      <c r="CH1041" s="300"/>
      <c r="CI1041" s="300"/>
      <c r="CJ1041" s="300"/>
      <c r="CK1041" s="300"/>
      <c r="CL1041" s="300"/>
      <c r="CM1041" s="300"/>
      <c r="CN1041" s="300"/>
      <c r="CO1041" s="300"/>
      <c r="CP1041" s="300"/>
      <c r="CQ1041" s="300"/>
      <c r="CR1041" s="300"/>
      <c r="CS1041" s="300"/>
      <c r="CT1041" s="300"/>
      <c r="CU1041" s="300"/>
      <c r="CV1041" s="300"/>
      <c r="CW1041" s="300"/>
      <c r="CX1041" s="300"/>
      <c r="CY1041" s="300"/>
      <c r="CZ1041" s="300"/>
      <c r="DA1041" s="300"/>
      <c r="DB1041" s="300"/>
      <c r="DC1041" s="300"/>
      <c r="DD1041" s="300"/>
      <c r="DE1041" s="300"/>
      <c r="DF1041" s="300"/>
      <c r="DG1041" s="300"/>
      <c r="DH1041" s="300"/>
      <c r="DI1041" s="300"/>
      <c r="DJ1041" s="300"/>
      <c r="DK1041" s="300"/>
      <c r="DL1041" s="300"/>
      <c r="DM1041" s="300"/>
      <c r="DN1041" s="300"/>
      <c r="DO1041" s="18"/>
      <c r="DP1041" s="50" t="s">
        <v>172</v>
      </c>
    </row>
    <row r="1042" spans="3:120" s="29" customFormat="1" ht="15" customHeight="1">
      <c r="D1042" s="291"/>
      <c r="E1042" s="291"/>
      <c r="F1042" s="300"/>
      <c r="G1042" s="300"/>
      <c r="H1042" s="300"/>
      <c r="I1042" s="300"/>
      <c r="J1042" s="300"/>
      <c r="K1042" s="300"/>
      <c r="L1042" s="300"/>
      <c r="M1042" s="300"/>
      <c r="N1042" s="300"/>
      <c r="O1042" s="300"/>
      <c r="P1042" s="300"/>
      <c r="Q1042" s="300"/>
      <c r="R1042" s="300"/>
      <c r="S1042" s="300"/>
      <c r="T1042" s="300"/>
      <c r="U1042" s="300"/>
      <c r="V1042" s="300"/>
      <c r="W1042" s="300"/>
      <c r="X1042" s="300"/>
      <c r="Y1042" s="300"/>
      <c r="Z1042" s="300"/>
      <c r="AA1042" s="300"/>
      <c r="AB1042" s="300"/>
      <c r="AC1042" s="300"/>
      <c r="AD1042" s="300"/>
      <c r="AE1042" s="300"/>
      <c r="AF1042" s="300"/>
      <c r="AG1042" s="300"/>
      <c r="AH1042" s="300"/>
      <c r="AI1042" s="300"/>
      <c r="AJ1042" s="300"/>
      <c r="AK1042" s="300"/>
      <c r="AL1042" s="300"/>
      <c r="AM1042" s="300"/>
      <c r="AN1042" s="300"/>
      <c r="AO1042" s="300"/>
      <c r="AP1042" s="300"/>
      <c r="AQ1042" s="300"/>
      <c r="AR1042" s="300"/>
      <c r="AS1042" s="300"/>
      <c r="AT1042" s="300"/>
      <c r="AU1042" s="300"/>
      <c r="AV1042" s="300"/>
      <c r="AW1042" s="300"/>
      <c r="AX1042" s="300"/>
      <c r="AY1042" s="300"/>
      <c r="AZ1042" s="300"/>
      <c r="BA1042" s="300"/>
      <c r="BB1042" s="300"/>
      <c r="BC1042" s="300"/>
      <c r="BD1042" s="300"/>
      <c r="BE1042" s="300"/>
      <c r="BF1042" s="300"/>
      <c r="BG1042" s="300"/>
      <c r="BH1042" s="300"/>
      <c r="BI1042" s="300"/>
      <c r="BJ1042" s="300"/>
      <c r="BK1042" s="300"/>
      <c r="BL1042" s="300"/>
      <c r="BM1042" s="300"/>
      <c r="BN1042" s="300"/>
      <c r="BO1042" s="300"/>
      <c r="BP1042" s="300"/>
      <c r="BQ1042" s="300"/>
      <c r="BR1042" s="300"/>
      <c r="BS1042" s="300"/>
      <c r="BT1042" s="300"/>
      <c r="BU1042" s="300"/>
      <c r="BV1042" s="300"/>
      <c r="BW1042" s="300"/>
      <c r="BX1042" s="300"/>
      <c r="BY1042" s="300"/>
      <c r="BZ1042" s="300"/>
      <c r="CA1042" s="300"/>
      <c r="CB1042" s="300"/>
      <c r="CC1042" s="300"/>
      <c r="CD1042" s="300"/>
      <c r="CE1042" s="300"/>
      <c r="CF1042" s="300"/>
      <c r="CG1042" s="300"/>
      <c r="CH1042" s="300"/>
      <c r="CI1042" s="300"/>
      <c r="CJ1042" s="300"/>
      <c r="CK1042" s="300"/>
      <c r="CL1042" s="300"/>
      <c r="CM1042" s="300"/>
      <c r="CN1042" s="300"/>
      <c r="CO1042" s="300"/>
      <c r="CP1042" s="300"/>
      <c r="CQ1042" s="300"/>
      <c r="CR1042" s="300"/>
      <c r="CS1042" s="300"/>
      <c r="CT1042" s="300"/>
      <c r="CU1042" s="300"/>
      <c r="CV1042" s="300"/>
      <c r="CW1042" s="300"/>
      <c r="CX1042" s="300"/>
      <c r="CY1042" s="300"/>
      <c r="CZ1042" s="300"/>
      <c r="DA1042" s="300"/>
      <c r="DB1042" s="300"/>
      <c r="DC1042" s="300"/>
      <c r="DD1042" s="300"/>
      <c r="DE1042" s="300"/>
      <c r="DF1042" s="300"/>
      <c r="DG1042" s="300"/>
      <c r="DH1042" s="300"/>
      <c r="DI1042" s="300"/>
      <c r="DJ1042" s="300"/>
      <c r="DK1042" s="300"/>
      <c r="DL1042" s="300"/>
      <c r="DM1042" s="300"/>
      <c r="DN1042" s="300"/>
      <c r="DO1042" s="18"/>
      <c r="DP1042" s="50" t="s">
        <v>172</v>
      </c>
    </row>
    <row r="1043" spans="3:120" s="29" customFormat="1" ht="15" customHeight="1">
      <c r="C1043" s="161" t="s">
        <v>346</v>
      </c>
      <c r="D1043" s="161"/>
      <c r="E1043" s="161"/>
      <c r="F1043" s="161"/>
      <c r="G1043" s="161"/>
      <c r="H1043" s="161"/>
      <c r="I1043" s="161"/>
      <c r="J1043" s="161"/>
      <c r="K1043" s="161"/>
      <c r="L1043" s="161"/>
      <c r="M1043" s="161"/>
      <c r="N1043" s="161"/>
      <c r="O1043" s="161"/>
      <c r="P1043" s="161"/>
      <c r="Q1043" s="161"/>
      <c r="R1043" s="161"/>
      <c r="S1043" s="161"/>
      <c r="T1043" s="161"/>
      <c r="U1043" s="161"/>
      <c r="V1043" s="161"/>
      <c r="W1043" s="161"/>
      <c r="X1043" s="161"/>
      <c r="Y1043" s="161"/>
      <c r="Z1043" s="161"/>
      <c r="AA1043" s="161"/>
      <c r="AB1043" s="161"/>
      <c r="AC1043" s="161"/>
      <c r="AD1043" s="161"/>
      <c r="AE1043" s="161"/>
      <c r="AF1043" s="161"/>
      <c r="AG1043" s="161"/>
      <c r="AH1043" s="161"/>
      <c r="AI1043" s="161"/>
      <c r="AJ1043" s="161"/>
      <c r="AK1043" s="161"/>
      <c r="AL1043" s="161"/>
      <c r="AM1043" s="161"/>
      <c r="AN1043" s="161"/>
      <c r="AO1043" s="161"/>
      <c r="AP1043" s="161"/>
      <c r="AQ1043" s="161"/>
      <c r="AR1043" s="161"/>
      <c r="AS1043" s="161"/>
      <c r="AT1043" s="161"/>
      <c r="AU1043" s="161"/>
      <c r="AV1043" s="161"/>
      <c r="AW1043" s="161"/>
      <c r="AX1043" s="161"/>
      <c r="AY1043" s="161"/>
      <c r="AZ1043" s="161"/>
      <c r="BA1043" s="161"/>
      <c r="BB1043" s="161"/>
      <c r="BC1043" s="161"/>
      <c r="BD1043" s="161"/>
      <c r="BE1043" s="161"/>
      <c r="BF1043" s="161"/>
      <c r="BG1043" s="161"/>
      <c r="BH1043" s="161"/>
      <c r="BI1043" s="161"/>
      <c r="BJ1043" s="161"/>
      <c r="BK1043" s="161"/>
      <c r="BL1043" s="161"/>
      <c r="BM1043" s="161"/>
      <c r="BN1043" s="161"/>
      <c r="BO1043" s="161"/>
      <c r="BP1043" s="161"/>
      <c r="BQ1043" s="161"/>
      <c r="BR1043" s="161"/>
      <c r="BS1043" s="161"/>
      <c r="BT1043" s="161"/>
      <c r="BU1043" s="161"/>
      <c r="BV1043" s="161"/>
      <c r="BW1043" s="161"/>
      <c r="BX1043" s="161"/>
      <c r="BY1043" s="161"/>
      <c r="BZ1043" s="161"/>
      <c r="CA1043" s="161"/>
      <c r="CB1043" s="161"/>
      <c r="CC1043" s="161"/>
      <c r="CD1043" s="161"/>
      <c r="CE1043" s="161"/>
      <c r="CF1043" s="161"/>
      <c r="CG1043" s="161"/>
      <c r="CH1043" s="161"/>
      <c r="CI1043" s="161"/>
      <c r="CJ1043" s="161"/>
      <c r="CK1043" s="161"/>
      <c r="CL1043" s="161"/>
      <c r="CM1043" s="161"/>
      <c r="CN1043" s="161"/>
      <c r="CO1043" s="161"/>
      <c r="CP1043" s="161"/>
      <c r="CQ1043" s="161"/>
      <c r="CR1043" s="161"/>
      <c r="CS1043" s="161"/>
      <c r="CT1043" s="161"/>
      <c r="CU1043" s="161"/>
      <c r="CV1043" s="161"/>
      <c r="CW1043" s="161"/>
      <c r="CX1043" s="161"/>
      <c r="CY1043" s="161"/>
      <c r="CZ1043" s="161"/>
      <c r="DA1043" s="161"/>
      <c r="DB1043" s="161"/>
      <c r="DC1043" s="161"/>
      <c r="DD1043" s="161"/>
      <c r="DE1043" s="161"/>
      <c r="DF1043" s="161"/>
      <c r="DG1043" s="161"/>
      <c r="DH1043" s="161"/>
      <c r="DI1043" s="161"/>
      <c r="DJ1043" s="161"/>
      <c r="DK1043" s="161"/>
      <c r="DL1043" s="161"/>
      <c r="DM1043" s="161"/>
      <c r="DN1043" s="161"/>
      <c r="DO1043" s="161"/>
      <c r="DP1043" s="50" t="s">
        <v>172</v>
      </c>
    </row>
    <row r="1044" spans="3:120" s="29" customFormat="1" ht="15" customHeight="1">
      <c r="D1044" s="291"/>
      <c r="E1044" s="291"/>
      <c r="F1044" s="300"/>
      <c r="G1044" s="300"/>
      <c r="H1044" s="300"/>
      <c r="I1044" s="300"/>
      <c r="J1044" s="300"/>
      <c r="K1044" s="300"/>
      <c r="L1044" s="300"/>
      <c r="M1044" s="300"/>
      <c r="N1044" s="300"/>
      <c r="O1044" s="300"/>
      <c r="P1044" s="300"/>
      <c r="Q1044" s="300"/>
      <c r="R1044" s="300"/>
      <c r="S1044" s="300"/>
      <c r="T1044" s="300"/>
      <c r="U1044" s="300"/>
      <c r="V1044" s="300"/>
      <c r="W1044" s="300"/>
      <c r="X1044" s="300"/>
      <c r="Y1044" s="300"/>
      <c r="Z1044" s="300"/>
      <c r="AA1044" s="300"/>
      <c r="AB1044" s="300"/>
      <c r="AC1044" s="300"/>
      <c r="AD1044" s="300"/>
      <c r="AE1044" s="300"/>
      <c r="AF1044" s="300"/>
      <c r="AG1044" s="300"/>
      <c r="AH1044" s="300"/>
      <c r="AI1044" s="300"/>
      <c r="AJ1044" s="300"/>
      <c r="AK1044" s="300"/>
      <c r="AL1044" s="300"/>
      <c r="AM1044" s="300"/>
      <c r="AN1044" s="300"/>
      <c r="AO1044" s="300"/>
      <c r="AP1044" s="300"/>
      <c r="AQ1044" s="300"/>
      <c r="AR1044" s="300"/>
      <c r="AS1044" s="300"/>
      <c r="AT1044" s="300"/>
      <c r="AU1044" s="300"/>
      <c r="AV1044" s="300"/>
      <c r="AW1044" s="300"/>
      <c r="AX1044" s="300"/>
      <c r="AY1044" s="300"/>
      <c r="AZ1044" s="300"/>
      <c r="BA1044" s="300"/>
      <c r="BB1044" s="300"/>
      <c r="BC1044" s="300"/>
      <c r="BD1044" s="300"/>
      <c r="BE1044" s="300"/>
      <c r="BF1044" s="300"/>
      <c r="BG1044" s="300"/>
      <c r="BH1044" s="300"/>
      <c r="BI1044" s="300"/>
      <c r="BJ1044" s="300"/>
      <c r="BK1044" s="300"/>
      <c r="BL1044" s="300"/>
      <c r="BM1044" s="300"/>
      <c r="BN1044" s="300"/>
      <c r="BO1044" s="300"/>
      <c r="BP1044" s="300"/>
      <c r="BQ1044" s="300"/>
      <c r="BR1044" s="300"/>
      <c r="BS1044" s="300"/>
      <c r="BT1044" s="300"/>
      <c r="BU1044" s="300"/>
      <c r="BV1044" s="300"/>
      <c r="BW1044" s="300"/>
      <c r="BX1044" s="300"/>
      <c r="BY1044" s="300"/>
      <c r="BZ1044" s="300"/>
      <c r="CA1044" s="300"/>
      <c r="CB1044" s="300"/>
      <c r="CC1044" s="300"/>
      <c r="CD1044" s="300"/>
      <c r="CE1044" s="300"/>
      <c r="CF1044" s="300"/>
      <c r="CG1044" s="300"/>
      <c r="CH1044" s="300"/>
      <c r="CI1044" s="300"/>
      <c r="CJ1044" s="300"/>
      <c r="CK1044" s="300"/>
      <c r="CL1044" s="300"/>
      <c r="CM1044" s="300"/>
      <c r="CN1044" s="300"/>
      <c r="CO1044" s="300"/>
      <c r="CP1044" s="300"/>
      <c r="CQ1044" s="300"/>
      <c r="CR1044" s="300"/>
      <c r="CS1044" s="300"/>
      <c r="CT1044" s="300"/>
      <c r="CU1044" s="300"/>
      <c r="CV1044" s="300"/>
      <c r="CW1044" s="300"/>
      <c r="CX1044" s="300"/>
      <c r="CY1044" s="300"/>
      <c r="CZ1044" s="300"/>
      <c r="DA1044" s="300"/>
      <c r="DB1044" s="300"/>
      <c r="DC1044" s="300"/>
      <c r="DD1044" s="300"/>
      <c r="DE1044" s="300"/>
      <c r="DF1044" s="300"/>
      <c r="DG1044" s="300"/>
      <c r="DH1044" s="300"/>
      <c r="DI1044" s="300"/>
      <c r="DJ1044" s="300"/>
      <c r="DK1044" s="300"/>
      <c r="DL1044" s="300"/>
      <c r="DM1044" s="300"/>
      <c r="DN1044" s="300"/>
      <c r="DO1044" s="18"/>
      <c r="DP1044" s="50" t="s">
        <v>172</v>
      </c>
    </row>
    <row r="1045" spans="3:120" s="29" customFormat="1" ht="15" customHeight="1">
      <c r="C1045" s="266" t="str">
        <f>C1043</f>
        <v>Turnover/Settlement</v>
      </c>
      <c r="D1045" s="249" t="s">
        <v>296</v>
      </c>
      <c r="E1045" s="249" t="s">
        <v>303</v>
      </c>
      <c r="F1045" s="265" t="s">
        <v>295</v>
      </c>
      <c r="G1045" s="264" t="s">
        <v>294</v>
      </c>
      <c r="H1045" s="300"/>
      <c r="I1045" s="300"/>
      <c r="J1045" s="300"/>
      <c r="K1045" s="300"/>
      <c r="L1045" s="300"/>
      <c r="M1045" s="300"/>
      <c r="N1045" s="300"/>
      <c r="O1045" s="300"/>
      <c r="P1045" s="300"/>
      <c r="Q1045" s="300"/>
      <c r="R1045" s="300"/>
      <c r="S1045" s="300"/>
      <c r="T1045" s="300"/>
      <c r="U1045" s="300"/>
      <c r="V1045" s="300"/>
      <c r="W1045" s="300"/>
      <c r="X1045" s="300"/>
      <c r="Y1045" s="300"/>
      <c r="Z1045" s="300"/>
      <c r="AA1045" s="300"/>
      <c r="AB1045" s="300"/>
      <c r="AC1045" s="300"/>
      <c r="AD1045" s="300"/>
      <c r="AE1045" s="300"/>
      <c r="AF1045" s="300"/>
      <c r="AG1045" s="300"/>
      <c r="AH1045" s="300"/>
      <c r="AI1045" s="300"/>
      <c r="AJ1045" s="300"/>
      <c r="AK1045" s="300"/>
      <c r="AL1045" s="300"/>
      <c r="AM1045" s="300"/>
      <c r="AN1045" s="300"/>
      <c r="AO1045" s="300"/>
      <c r="AP1045" s="300"/>
      <c r="AQ1045" s="300"/>
      <c r="AR1045" s="300"/>
      <c r="AS1045" s="300"/>
      <c r="AT1045" s="300"/>
      <c r="AU1045" s="300"/>
      <c r="AV1045" s="300"/>
      <c r="AW1045" s="300"/>
      <c r="AX1045" s="300"/>
      <c r="AY1045" s="300"/>
      <c r="AZ1045" s="300"/>
      <c r="BA1045" s="300"/>
      <c r="BB1045" s="300"/>
      <c r="BC1045" s="300"/>
      <c r="BD1045" s="300"/>
      <c r="BE1045" s="300"/>
      <c r="BF1045" s="300"/>
      <c r="BG1045" s="300"/>
      <c r="BH1045" s="300"/>
      <c r="BI1045" s="300"/>
      <c r="BJ1045" s="300"/>
      <c r="BK1045" s="300"/>
      <c r="BL1045" s="300"/>
      <c r="BM1045" s="300"/>
      <c r="BN1045" s="300"/>
      <c r="BO1045" s="300"/>
      <c r="BP1045" s="300"/>
      <c r="BQ1045" s="300"/>
      <c r="BR1045" s="300"/>
      <c r="BS1045" s="300"/>
      <c r="BT1045" s="300"/>
      <c r="BU1045" s="300"/>
      <c r="BV1045" s="300"/>
      <c r="BW1045" s="300"/>
      <c r="BX1045" s="300"/>
      <c r="BY1045" s="300"/>
      <c r="BZ1045" s="300"/>
      <c r="CA1045" s="300"/>
      <c r="CB1045" s="300"/>
      <c r="CC1045" s="300"/>
      <c r="CD1045" s="300"/>
      <c r="CE1045" s="300"/>
      <c r="CF1045" s="300"/>
      <c r="CG1045" s="300"/>
      <c r="CH1045" s="300"/>
      <c r="CI1045" s="300"/>
      <c r="CJ1045" s="300"/>
      <c r="CK1045" s="300"/>
      <c r="CL1045" s="300"/>
      <c r="CM1045" s="300"/>
      <c r="CN1045" s="300"/>
      <c r="CO1045" s="300"/>
      <c r="CP1045" s="300"/>
      <c r="CQ1045" s="300"/>
      <c r="CR1045" s="300"/>
      <c r="CS1045" s="300"/>
      <c r="CT1045" s="300"/>
      <c r="CU1045" s="300"/>
      <c r="CV1045" s="300"/>
      <c r="CW1045" s="300"/>
      <c r="CX1045" s="300"/>
      <c r="CY1045" s="300"/>
      <c r="CZ1045" s="300"/>
      <c r="DA1045" s="300"/>
      <c r="DB1045" s="300"/>
      <c r="DC1045" s="300"/>
      <c r="DD1045" s="300"/>
      <c r="DE1045" s="300"/>
      <c r="DF1045" s="300"/>
      <c r="DG1045" s="300"/>
      <c r="DH1045" s="300"/>
      <c r="DI1045" s="300"/>
      <c r="DJ1045" s="300"/>
      <c r="DK1045" s="300"/>
      <c r="DL1045" s="300"/>
      <c r="DM1045" s="300"/>
      <c r="DN1045" s="300"/>
      <c r="DO1045" s="18"/>
      <c r="DP1045" s="50" t="s">
        <v>172</v>
      </c>
    </row>
    <row r="1046" spans="3:120" s="29" customFormat="1" ht="15" customHeight="1">
      <c r="C1046" s="158" t="str">
        <f>C1045</f>
        <v>Turnover/Settlement</v>
      </c>
      <c r="D1046" s="118">
        <f>IF(C$76="","",IF(E1046="",G1046+F1046,E1046))</f>
        <v>250000</v>
      </c>
      <c r="E1046" s="80"/>
      <c r="F1046" s="93">
        <v>250000</v>
      </c>
      <c r="G1046" s="93">
        <v>0</v>
      </c>
      <c r="H1046" s="300"/>
      <c r="I1046" s="300"/>
      <c r="J1046" s="300"/>
      <c r="K1046" s="300"/>
      <c r="L1046" s="300"/>
      <c r="M1046" s="300"/>
      <c r="N1046" s="300"/>
      <c r="O1046" s="300"/>
      <c r="P1046" s="300"/>
      <c r="Q1046" s="300"/>
      <c r="R1046" s="300"/>
      <c r="S1046" s="300"/>
      <c r="T1046" s="300"/>
      <c r="U1046" s="300"/>
      <c r="V1046" s="300"/>
      <c r="W1046" s="300"/>
      <c r="X1046" s="300"/>
      <c r="Y1046" s="300"/>
      <c r="Z1046" s="300"/>
      <c r="AA1046" s="300"/>
      <c r="AB1046" s="300"/>
      <c r="AC1046" s="300"/>
      <c r="AD1046" s="300"/>
      <c r="AE1046" s="300"/>
      <c r="AF1046" s="300"/>
      <c r="AG1046" s="300"/>
      <c r="AH1046" s="300"/>
      <c r="AI1046" s="300"/>
      <c r="AJ1046" s="300"/>
      <c r="AK1046" s="300"/>
      <c r="AL1046" s="300"/>
      <c r="AM1046" s="300"/>
      <c r="AN1046" s="300"/>
      <c r="AO1046" s="300"/>
      <c r="AP1046" s="300"/>
      <c r="AQ1046" s="300"/>
      <c r="AR1046" s="300"/>
      <c r="AS1046" s="300"/>
      <c r="AT1046" s="300"/>
      <c r="AU1046" s="300"/>
      <c r="AV1046" s="300"/>
      <c r="AW1046" s="300"/>
      <c r="AX1046" s="300"/>
      <c r="AY1046" s="300"/>
      <c r="AZ1046" s="300"/>
      <c r="BA1046" s="300"/>
      <c r="BB1046" s="300"/>
      <c r="BC1046" s="300"/>
      <c r="BD1046" s="300"/>
      <c r="BE1046" s="300"/>
      <c r="BF1046" s="300"/>
      <c r="BG1046" s="300"/>
      <c r="BH1046" s="300"/>
      <c r="BI1046" s="300"/>
      <c r="BJ1046" s="300"/>
      <c r="BK1046" s="300"/>
      <c r="BL1046" s="300"/>
      <c r="BM1046" s="300"/>
      <c r="BN1046" s="300"/>
      <c r="BO1046" s="300"/>
      <c r="BP1046" s="300"/>
      <c r="BQ1046" s="300"/>
      <c r="BR1046" s="300"/>
      <c r="BS1046" s="300"/>
      <c r="BT1046" s="300"/>
      <c r="BU1046" s="300"/>
      <c r="BV1046" s="300"/>
      <c r="BW1046" s="300"/>
      <c r="BX1046" s="300"/>
      <c r="BY1046" s="300"/>
      <c r="BZ1046" s="300"/>
      <c r="CA1046" s="300"/>
      <c r="CB1046" s="300"/>
      <c r="CC1046" s="300"/>
      <c r="CD1046" s="300"/>
      <c r="CE1046" s="300"/>
      <c r="CF1046" s="300"/>
      <c r="CG1046" s="300"/>
      <c r="CH1046" s="300"/>
      <c r="CI1046" s="300"/>
      <c r="CJ1046" s="300"/>
      <c r="CK1046" s="300"/>
      <c r="CL1046" s="300"/>
      <c r="CM1046" s="300"/>
      <c r="CN1046" s="300"/>
      <c r="CO1046" s="300"/>
      <c r="CP1046" s="300"/>
      <c r="CQ1046" s="300"/>
      <c r="CR1046" s="300"/>
      <c r="CS1046" s="300"/>
      <c r="CT1046" s="300"/>
      <c r="CU1046" s="300"/>
      <c r="CV1046" s="300"/>
      <c r="CW1046" s="300"/>
      <c r="CX1046" s="300"/>
      <c r="CY1046" s="300"/>
      <c r="CZ1046" s="300"/>
      <c r="DA1046" s="300"/>
      <c r="DB1046" s="300"/>
      <c r="DC1046" s="300"/>
      <c r="DD1046" s="300"/>
      <c r="DE1046" s="300"/>
      <c r="DF1046" s="300"/>
      <c r="DG1046" s="300"/>
      <c r="DH1046" s="300"/>
      <c r="DI1046" s="300"/>
      <c r="DJ1046" s="300"/>
      <c r="DK1046" s="300"/>
      <c r="DL1046" s="300"/>
      <c r="DM1046" s="300"/>
      <c r="DN1046" s="300"/>
      <c r="DO1046" s="18"/>
      <c r="DP1046" s="50" t="s">
        <v>172</v>
      </c>
    </row>
    <row r="1047" spans="3:120" s="29" customFormat="1" ht="15" customHeight="1">
      <c r="C1047" s="34" t="str">
        <f>"Initial " &amp;C1043&amp; " Input"</f>
        <v>Initial Turnover/Settlement Input</v>
      </c>
      <c r="D1047" s="118">
        <f>IF(C$76="","",IF(E1047="",G1047+F1047,E1047))</f>
        <v>0</v>
      </c>
      <c r="E1047" s="80"/>
      <c r="F1047" s="93">
        <v>0</v>
      </c>
      <c r="G1047" s="93">
        <v>0</v>
      </c>
      <c r="H1047" s="300"/>
      <c r="I1047" s="300"/>
      <c r="J1047" s="300"/>
      <c r="K1047" s="300"/>
      <c r="L1047" s="300"/>
      <c r="M1047" s="300"/>
      <c r="N1047" s="300"/>
      <c r="O1047" s="300"/>
      <c r="P1047" s="300"/>
      <c r="Q1047" s="300"/>
      <c r="R1047" s="300"/>
      <c r="S1047" s="300"/>
      <c r="T1047" s="300"/>
      <c r="U1047" s="300"/>
      <c r="V1047" s="300"/>
      <c r="W1047" s="300"/>
      <c r="X1047" s="300"/>
      <c r="Y1047" s="300"/>
      <c r="Z1047" s="300"/>
      <c r="AA1047" s="300"/>
      <c r="AB1047" s="300"/>
      <c r="AC1047" s="300"/>
      <c r="AD1047" s="300"/>
      <c r="AE1047" s="300"/>
      <c r="AF1047" s="300"/>
      <c r="AG1047" s="300"/>
      <c r="AH1047" s="300"/>
      <c r="AI1047" s="300"/>
      <c r="AJ1047" s="300"/>
      <c r="AK1047" s="300"/>
      <c r="AL1047" s="300"/>
      <c r="AM1047" s="300"/>
      <c r="AN1047" s="300"/>
      <c r="AO1047" s="300"/>
      <c r="AP1047" s="300"/>
      <c r="AQ1047" s="300"/>
      <c r="AR1047" s="300"/>
      <c r="AS1047" s="300"/>
      <c r="AT1047" s="300"/>
      <c r="AU1047" s="300"/>
      <c r="AV1047" s="300"/>
      <c r="AW1047" s="300"/>
      <c r="AX1047" s="300"/>
      <c r="AY1047" s="300"/>
      <c r="AZ1047" s="300"/>
      <c r="BA1047" s="300"/>
      <c r="BB1047" s="300"/>
      <c r="BC1047" s="300"/>
      <c r="BD1047" s="300"/>
      <c r="BE1047" s="300"/>
      <c r="BF1047" s="300"/>
      <c r="BG1047" s="300"/>
      <c r="BH1047" s="300"/>
      <c r="BI1047" s="300"/>
      <c r="BJ1047" s="300"/>
      <c r="BK1047" s="300"/>
      <c r="BL1047" s="300"/>
      <c r="BM1047" s="300"/>
      <c r="BN1047" s="300"/>
      <c r="BO1047" s="300"/>
      <c r="BP1047" s="300"/>
      <c r="BQ1047" s="300"/>
      <c r="BR1047" s="300"/>
      <c r="BS1047" s="300"/>
      <c r="BT1047" s="300"/>
      <c r="BU1047" s="300"/>
      <c r="BV1047" s="300"/>
      <c r="BW1047" s="300"/>
      <c r="BX1047" s="300"/>
      <c r="BY1047" s="300"/>
      <c r="BZ1047" s="300"/>
      <c r="CA1047" s="300"/>
      <c r="CB1047" s="300"/>
      <c r="CC1047" s="300"/>
      <c r="CD1047" s="300"/>
      <c r="CE1047" s="300"/>
      <c r="CF1047" s="300"/>
      <c r="CG1047" s="300"/>
      <c r="CH1047" s="300"/>
      <c r="CI1047" s="300"/>
      <c r="CJ1047" s="300"/>
      <c r="CK1047" s="300"/>
      <c r="CL1047" s="300"/>
      <c r="CM1047" s="300"/>
      <c r="CN1047" s="300"/>
      <c r="CO1047" s="300"/>
      <c r="CP1047" s="300"/>
      <c r="CQ1047" s="300"/>
      <c r="CR1047" s="300"/>
      <c r="CS1047" s="300"/>
      <c r="CT1047" s="300"/>
      <c r="CU1047" s="300"/>
      <c r="CV1047" s="300"/>
      <c r="CW1047" s="300"/>
      <c r="CX1047" s="300"/>
      <c r="CY1047" s="300"/>
      <c r="CZ1047" s="300"/>
      <c r="DA1047" s="300"/>
      <c r="DB1047" s="300"/>
      <c r="DC1047" s="300"/>
      <c r="DD1047" s="300"/>
      <c r="DE1047" s="300"/>
      <c r="DF1047" s="300"/>
      <c r="DG1047" s="300"/>
      <c r="DH1047" s="300"/>
      <c r="DI1047" s="300"/>
      <c r="DJ1047" s="300"/>
      <c r="DK1047" s="300"/>
      <c r="DL1047" s="300"/>
      <c r="DM1047" s="300"/>
      <c r="DN1047" s="300"/>
      <c r="DO1047" s="18"/>
      <c r="DP1047" s="50" t="s">
        <v>172</v>
      </c>
    </row>
    <row r="1048" spans="3:120" s="29" customFormat="1" ht="15" customHeight="1">
      <c r="C1048" s="34" t="s">
        <v>311</v>
      </c>
      <c r="D1048" s="118">
        <f>D1046-D1047</f>
        <v>250000</v>
      </c>
      <c r="E1048" s="118"/>
      <c r="F1048" s="118">
        <f>F1046-F1047</f>
        <v>250000</v>
      </c>
      <c r="G1048" s="118">
        <f>G1046-G1047</f>
        <v>0</v>
      </c>
      <c r="H1048" s="300"/>
      <c r="I1048" s="300"/>
      <c r="J1048" s="300"/>
      <c r="K1048" s="300"/>
      <c r="L1048" s="300"/>
      <c r="M1048" s="300"/>
      <c r="N1048" s="300"/>
      <c r="O1048" s="300"/>
      <c r="P1048" s="300"/>
      <c r="Q1048" s="300"/>
      <c r="R1048" s="300"/>
      <c r="S1048" s="300"/>
      <c r="T1048" s="300"/>
      <c r="U1048" s="300"/>
      <c r="V1048" s="300"/>
      <c r="W1048" s="300"/>
      <c r="X1048" s="300"/>
      <c r="Y1048" s="300"/>
      <c r="Z1048" s="300"/>
      <c r="AA1048" s="300"/>
      <c r="AB1048" s="300"/>
      <c r="AC1048" s="300"/>
      <c r="AD1048" s="300"/>
      <c r="AE1048" s="300"/>
      <c r="AF1048" s="300"/>
      <c r="AG1048" s="300"/>
      <c r="AH1048" s="300"/>
      <c r="AI1048" s="300"/>
      <c r="AJ1048" s="300"/>
      <c r="AK1048" s="300"/>
      <c r="AL1048" s="300"/>
      <c r="AM1048" s="300"/>
      <c r="AN1048" s="300"/>
      <c r="AO1048" s="300"/>
      <c r="AP1048" s="300"/>
      <c r="AQ1048" s="300"/>
      <c r="AR1048" s="300"/>
      <c r="AS1048" s="300"/>
      <c r="AT1048" s="300"/>
      <c r="AU1048" s="300"/>
      <c r="AV1048" s="300"/>
      <c r="AW1048" s="300"/>
      <c r="AX1048" s="300"/>
      <c r="AY1048" s="300"/>
      <c r="AZ1048" s="300"/>
      <c r="BA1048" s="300"/>
      <c r="BB1048" s="300"/>
      <c r="BC1048" s="300"/>
      <c r="BD1048" s="300"/>
      <c r="BE1048" s="300"/>
      <c r="BF1048" s="300"/>
      <c r="BG1048" s="300"/>
      <c r="BH1048" s="300"/>
      <c r="BI1048" s="300"/>
      <c r="BJ1048" s="300"/>
      <c r="BK1048" s="300"/>
      <c r="BL1048" s="300"/>
      <c r="BM1048" s="300"/>
      <c r="BN1048" s="300"/>
      <c r="BO1048" s="300"/>
      <c r="BP1048" s="300"/>
      <c r="BQ1048" s="300"/>
      <c r="BR1048" s="300"/>
      <c r="BS1048" s="300"/>
      <c r="BT1048" s="300"/>
      <c r="BU1048" s="300"/>
      <c r="BV1048" s="300"/>
      <c r="BW1048" s="300"/>
      <c r="BX1048" s="300"/>
      <c r="BY1048" s="300"/>
      <c r="BZ1048" s="300"/>
      <c r="CA1048" s="300"/>
      <c r="CB1048" s="300"/>
      <c r="CC1048" s="300"/>
      <c r="CD1048" s="300"/>
      <c r="CE1048" s="300"/>
      <c r="CF1048" s="300"/>
      <c r="CG1048" s="300"/>
      <c r="CH1048" s="300"/>
      <c r="CI1048" s="300"/>
      <c r="CJ1048" s="300"/>
      <c r="CK1048" s="300"/>
      <c r="CL1048" s="300"/>
      <c r="CM1048" s="300"/>
      <c r="CN1048" s="300"/>
      <c r="CO1048" s="300"/>
      <c r="CP1048" s="300"/>
      <c r="CQ1048" s="300"/>
      <c r="CR1048" s="300"/>
      <c r="CS1048" s="300"/>
      <c r="CT1048" s="300"/>
      <c r="CU1048" s="300"/>
      <c r="CV1048" s="300"/>
      <c r="CW1048" s="300"/>
      <c r="CX1048" s="300"/>
      <c r="CY1048" s="300"/>
      <c r="CZ1048" s="300"/>
      <c r="DA1048" s="300"/>
      <c r="DB1048" s="300"/>
      <c r="DC1048" s="300"/>
      <c r="DD1048" s="300"/>
      <c r="DE1048" s="300"/>
      <c r="DF1048" s="300"/>
      <c r="DG1048" s="300"/>
      <c r="DH1048" s="300"/>
      <c r="DI1048" s="300"/>
      <c r="DJ1048" s="300"/>
      <c r="DK1048" s="300"/>
      <c r="DL1048" s="300"/>
      <c r="DM1048" s="300"/>
      <c r="DN1048" s="300"/>
      <c r="DO1048" s="18"/>
      <c r="DP1048" s="50" t="s">
        <v>172</v>
      </c>
    </row>
    <row r="1049" spans="3:120" s="29" customFormat="1" ht="15" customHeight="1">
      <c r="C1049" s="34"/>
      <c r="D1049" s="118"/>
      <c r="E1049" s="80"/>
      <c r="F1049" s="290"/>
      <c r="G1049" s="290"/>
      <c r="H1049" s="300"/>
      <c r="I1049" s="300"/>
      <c r="J1049" s="300"/>
      <c r="K1049" s="300"/>
      <c r="L1049" s="300"/>
      <c r="M1049" s="300"/>
      <c r="N1049" s="300"/>
      <c r="O1049" s="300"/>
      <c r="P1049" s="300"/>
      <c r="Q1049" s="300"/>
      <c r="R1049" s="300"/>
      <c r="S1049" s="300"/>
      <c r="T1049" s="300"/>
      <c r="U1049" s="300"/>
      <c r="V1049" s="300"/>
      <c r="W1049" s="300"/>
      <c r="X1049" s="300"/>
      <c r="Y1049" s="300"/>
      <c r="Z1049" s="300"/>
      <c r="AA1049" s="300"/>
      <c r="AB1049" s="300"/>
      <c r="AC1049" s="300"/>
      <c r="AD1049" s="300"/>
      <c r="AE1049" s="300"/>
      <c r="AF1049" s="300"/>
      <c r="AG1049" s="300"/>
      <c r="AH1049" s="300"/>
      <c r="AI1049" s="300"/>
      <c r="AJ1049" s="300"/>
      <c r="AK1049" s="300"/>
      <c r="AL1049" s="300"/>
      <c r="AM1049" s="300"/>
      <c r="AN1049" s="300"/>
      <c r="AO1049" s="300"/>
      <c r="AP1049" s="300"/>
      <c r="AQ1049" s="300"/>
      <c r="AR1049" s="300"/>
      <c r="AS1049" s="300"/>
      <c r="AT1049" s="300"/>
      <c r="AU1049" s="300"/>
      <c r="AV1049" s="300"/>
      <c r="AW1049" s="300"/>
      <c r="AX1049" s="300"/>
      <c r="AY1049" s="300"/>
      <c r="AZ1049" s="300"/>
      <c r="BA1049" s="300"/>
      <c r="BB1049" s="300"/>
      <c r="BC1049" s="300"/>
      <c r="BD1049" s="300"/>
      <c r="BE1049" s="300"/>
      <c r="BF1049" s="300"/>
      <c r="BG1049" s="300"/>
      <c r="BH1049" s="300"/>
      <c r="BI1049" s="300"/>
      <c r="BJ1049" s="300"/>
      <c r="BK1049" s="300"/>
      <c r="BL1049" s="300"/>
      <c r="BM1049" s="300"/>
      <c r="BN1049" s="300"/>
      <c r="BO1049" s="300"/>
      <c r="BP1049" s="300"/>
      <c r="BQ1049" s="300"/>
      <c r="BR1049" s="300"/>
      <c r="BS1049" s="300"/>
      <c r="BT1049" s="300"/>
      <c r="BU1049" s="300"/>
      <c r="BV1049" s="300"/>
      <c r="BW1049" s="300"/>
      <c r="BX1049" s="300"/>
      <c r="BY1049" s="300"/>
      <c r="BZ1049" s="300"/>
      <c r="CA1049" s="300"/>
      <c r="CB1049" s="300"/>
      <c r="CC1049" s="300"/>
      <c r="CD1049" s="300"/>
      <c r="CE1049" s="300"/>
      <c r="CF1049" s="300"/>
      <c r="CG1049" s="300"/>
      <c r="CH1049" s="300"/>
      <c r="CI1049" s="300"/>
      <c r="CJ1049" s="300"/>
      <c r="CK1049" s="300"/>
      <c r="CL1049" s="300"/>
      <c r="CM1049" s="300"/>
      <c r="CN1049" s="300"/>
      <c r="CO1049" s="300"/>
      <c r="CP1049" s="300"/>
      <c r="CQ1049" s="300"/>
      <c r="CR1049" s="300"/>
      <c r="CS1049" s="300"/>
      <c r="CT1049" s="300"/>
      <c r="CU1049" s="300"/>
      <c r="CV1049" s="300"/>
      <c r="CW1049" s="300"/>
      <c r="CX1049" s="300"/>
      <c r="CY1049" s="300"/>
      <c r="CZ1049" s="300"/>
      <c r="DA1049" s="300"/>
      <c r="DB1049" s="300"/>
      <c r="DC1049" s="300"/>
      <c r="DD1049" s="300"/>
      <c r="DE1049" s="300"/>
      <c r="DF1049" s="300"/>
      <c r="DG1049" s="300"/>
      <c r="DH1049" s="300"/>
      <c r="DI1049" s="300"/>
      <c r="DJ1049" s="300"/>
      <c r="DK1049" s="300"/>
      <c r="DL1049" s="300"/>
      <c r="DM1049" s="300"/>
      <c r="DN1049" s="300"/>
      <c r="DO1049" s="18"/>
      <c r="DP1049" s="50" t="s">
        <v>172</v>
      </c>
    </row>
    <row r="1050" spans="3:120" s="29" customFormat="1" ht="15" customHeight="1">
      <c r="C1050" s="34" t="str">
        <f>C1045&amp;" Start Period"</f>
        <v>Turnover/Settlement Start Period</v>
      </c>
      <c r="D1050" s="233">
        <f>MIN(F1050:G1050)</f>
        <v>1</v>
      </c>
      <c r="F1050" s="282">
        <v>1</v>
      </c>
      <c r="G1050" s="282"/>
      <c r="H1050" s="300"/>
      <c r="I1050" s="300"/>
      <c r="J1050" s="300"/>
      <c r="K1050" s="300"/>
      <c r="L1050" s="300"/>
      <c r="M1050" s="300"/>
      <c r="N1050" s="300"/>
      <c r="O1050" s="300"/>
      <c r="P1050" s="300"/>
      <c r="Q1050" s="300"/>
      <c r="R1050" s="300"/>
      <c r="S1050" s="300"/>
      <c r="T1050" s="300"/>
      <c r="U1050" s="300"/>
      <c r="V1050" s="300"/>
      <c r="W1050" s="300"/>
      <c r="X1050" s="300"/>
      <c r="Y1050" s="300"/>
      <c r="Z1050" s="300"/>
      <c r="AA1050" s="300"/>
      <c r="AB1050" s="300"/>
      <c r="AC1050" s="300"/>
      <c r="AD1050" s="300"/>
      <c r="AE1050" s="300"/>
      <c r="AF1050" s="300"/>
      <c r="AG1050" s="300"/>
      <c r="AH1050" s="300"/>
      <c r="AI1050" s="300"/>
      <c r="AJ1050" s="300"/>
      <c r="AK1050" s="300"/>
      <c r="AL1050" s="300"/>
      <c r="AM1050" s="300"/>
      <c r="AN1050" s="300"/>
      <c r="AO1050" s="300"/>
      <c r="AP1050" s="300"/>
      <c r="AQ1050" s="300"/>
      <c r="AR1050" s="300"/>
      <c r="AS1050" s="300"/>
      <c r="AT1050" s="300"/>
      <c r="AU1050" s="300"/>
      <c r="AV1050" s="300"/>
      <c r="AW1050" s="300"/>
      <c r="AX1050" s="300"/>
      <c r="AY1050" s="300"/>
      <c r="AZ1050" s="300"/>
      <c r="BA1050" s="300"/>
      <c r="BB1050" s="300"/>
      <c r="BC1050" s="300"/>
      <c r="BD1050" s="300"/>
      <c r="BE1050" s="300"/>
      <c r="BF1050" s="300"/>
      <c r="BG1050" s="300"/>
      <c r="BH1050" s="300"/>
      <c r="BI1050" s="300"/>
      <c r="BJ1050" s="300"/>
      <c r="BK1050" s="300"/>
      <c r="BL1050" s="300"/>
      <c r="BM1050" s="300"/>
      <c r="BN1050" s="300"/>
      <c r="BO1050" s="300"/>
      <c r="BP1050" s="300"/>
      <c r="BQ1050" s="300"/>
      <c r="BR1050" s="300"/>
      <c r="BS1050" s="300"/>
      <c r="BT1050" s="300"/>
      <c r="BU1050" s="300"/>
      <c r="BV1050" s="300"/>
      <c r="BW1050" s="300"/>
      <c r="BX1050" s="300"/>
      <c r="BY1050" s="300"/>
      <c r="BZ1050" s="300"/>
      <c r="CA1050" s="300"/>
      <c r="CB1050" s="300"/>
      <c r="CC1050" s="300"/>
      <c r="CD1050" s="300"/>
      <c r="CE1050" s="300"/>
      <c r="CF1050" s="300"/>
      <c r="CG1050" s="300"/>
      <c r="CH1050" s="300"/>
      <c r="CI1050" s="300"/>
      <c r="CJ1050" s="300"/>
      <c r="CK1050" s="300"/>
      <c r="CL1050" s="300"/>
      <c r="CM1050" s="300"/>
      <c r="CN1050" s="300"/>
      <c r="CO1050" s="300"/>
      <c r="CP1050" s="300"/>
      <c r="CQ1050" s="300"/>
      <c r="CR1050" s="300"/>
      <c r="CS1050" s="300"/>
      <c r="CT1050" s="300"/>
      <c r="CU1050" s="300"/>
      <c r="CV1050" s="300"/>
      <c r="CW1050" s="300"/>
      <c r="CX1050" s="300"/>
      <c r="CY1050" s="300"/>
      <c r="CZ1050" s="300"/>
      <c r="DA1050" s="300"/>
      <c r="DB1050" s="300"/>
      <c r="DC1050" s="300"/>
      <c r="DD1050" s="300"/>
      <c r="DE1050" s="300"/>
      <c r="DF1050" s="300"/>
      <c r="DG1050" s="300"/>
      <c r="DH1050" s="300"/>
      <c r="DI1050" s="300"/>
      <c r="DJ1050" s="300"/>
      <c r="DK1050" s="300"/>
      <c r="DL1050" s="300"/>
      <c r="DM1050" s="300"/>
      <c r="DN1050" s="300"/>
      <c r="DO1050" s="18"/>
      <c r="DP1050" s="50" t="s">
        <v>172</v>
      </c>
    </row>
    <row r="1051" spans="3:120" s="29" customFormat="1" ht="15" customHeight="1">
      <c r="C1051" s="207" t="s">
        <v>13</v>
      </c>
      <c r="D1051" s="206">
        <f>IF(D1050="","",INDEX($F$16:$DP$17,1,MATCH(D1050,$F$17:$DP$17,1)))</f>
        <v>42124</v>
      </c>
      <c r="F1051" s="206">
        <f>IF(F1050="","",INDEX($F$16:$DP$17,1,MATCH(F1050,$F$17:$DP$17,1)))</f>
        <v>42124</v>
      </c>
      <c r="G1051" s="206" t="str">
        <f>IF(G1050="","",INDEX($F$16:$DP$17,1,MATCH(G1050,$F$17:$DP$17,1)))</f>
        <v/>
      </c>
      <c r="H1051" s="300"/>
      <c r="I1051" s="300"/>
      <c r="J1051" s="300"/>
      <c r="K1051" s="300"/>
      <c r="L1051" s="300"/>
      <c r="M1051" s="300"/>
      <c r="N1051" s="300"/>
      <c r="O1051" s="300"/>
      <c r="P1051" s="300"/>
      <c r="Q1051" s="300"/>
      <c r="R1051" s="300"/>
      <c r="S1051" s="300"/>
      <c r="T1051" s="300"/>
      <c r="U1051" s="300"/>
      <c r="V1051" s="300"/>
      <c r="W1051" s="300"/>
      <c r="X1051" s="300"/>
      <c r="Y1051" s="300"/>
      <c r="Z1051" s="300"/>
      <c r="AA1051" s="300"/>
      <c r="AB1051" s="300"/>
      <c r="AC1051" s="300"/>
      <c r="AD1051" s="300"/>
      <c r="AE1051" s="300"/>
      <c r="AF1051" s="300"/>
      <c r="AG1051" s="300"/>
      <c r="AH1051" s="300"/>
      <c r="AI1051" s="300"/>
      <c r="AJ1051" s="300"/>
      <c r="AK1051" s="300"/>
      <c r="AL1051" s="300"/>
      <c r="AM1051" s="300"/>
      <c r="AN1051" s="300"/>
      <c r="AO1051" s="300"/>
      <c r="AP1051" s="300"/>
      <c r="AQ1051" s="300"/>
      <c r="AR1051" s="300"/>
      <c r="AS1051" s="300"/>
      <c r="AT1051" s="300"/>
      <c r="AU1051" s="300"/>
      <c r="AV1051" s="300"/>
      <c r="AW1051" s="300"/>
      <c r="AX1051" s="300"/>
      <c r="AY1051" s="300"/>
      <c r="AZ1051" s="300"/>
      <c r="BA1051" s="300"/>
      <c r="BB1051" s="300"/>
      <c r="BC1051" s="300"/>
      <c r="BD1051" s="300"/>
      <c r="BE1051" s="300"/>
      <c r="BF1051" s="300"/>
      <c r="BG1051" s="300"/>
      <c r="BH1051" s="300"/>
      <c r="BI1051" s="300"/>
      <c r="BJ1051" s="300"/>
      <c r="BK1051" s="300"/>
      <c r="BL1051" s="300"/>
      <c r="BM1051" s="300"/>
      <c r="BN1051" s="300"/>
      <c r="BO1051" s="300"/>
      <c r="BP1051" s="300"/>
      <c r="BQ1051" s="300"/>
      <c r="BR1051" s="300"/>
      <c r="BS1051" s="300"/>
      <c r="BT1051" s="300"/>
      <c r="BU1051" s="300"/>
      <c r="BV1051" s="300"/>
      <c r="BW1051" s="300"/>
      <c r="BX1051" s="300"/>
      <c r="BY1051" s="300"/>
      <c r="BZ1051" s="300"/>
      <c r="CA1051" s="300"/>
      <c r="CB1051" s="300"/>
      <c r="CC1051" s="300"/>
      <c r="CD1051" s="300"/>
      <c r="CE1051" s="300"/>
      <c r="CF1051" s="300"/>
      <c r="CG1051" s="300"/>
      <c r="CH1051" s="300"/>
      <c r="CI1051" s="300"/>
      <c r="CJ1051" s="300"/>
      <c r="CK1051" s="300"/>
      <c r="CL1051" s="300"/>
      <c r="CM1051" s="300"/>
      <c r="CN1051" s="300"/>
      <c r="CO1051" s="300"/>
      <c r="CP1051" s="300"/>
      <c r="CQ1051" s="300"/>
      <c r="CR1051" s="300"/>
      <c r="CS1051" s="300"/>
      <c r="CT1051" s="300"/>
      <c r="CU1051" s="300"/>
      <c r="CV1051" s="300"/>
      <c r="CW1051" s="300"/>
      <c r="CX1051" s="300"/>
      <c r="CY1051" s="300"/>
      <c r="CZ1051" s="300"/>
      <c r="DA1051" s="300"/>
      <c r="DB1051" s="300"/>
      <c r="DC1051" s="300"/>
      <c r="DD1051" s="300"/>
      <c r="DE1051" s="300"/>
      <c r="DF1051" s="300"/>
      <c r="DG1051" s="300"/>
      <c r="DH1051" s="300"/>
      <c r="DI1051" s="300"/>
      <c r="DJ1051" s="300"/>
      <c r="DK1051" s="300"/>
      <c r="DL1051" s="300"/>
      <c r="DM1051" s="300"/>
      <c r="DN1051" s="300"/>
      <c r="DO1051" s="18"/>
      <c r="DP1051" s="50" t="s">
        <v>172</v>
      </c>
    </row>
    <row r="1052" spans="3:120" s="29" customFormat="1" ht="15" customHeight="1">
      <c r="C1052" s="34" t="str">
        <f>C1045&amp;" End Period"</f>
        <v>Turnover/Settlement End Period</v>
      </c>
      <c r="D1052" s="233">
        <f>MAX(F1052:G1052)</f>
        <v>24</v>
      </c>
      <c r="F1052" s="282">
        <v>24</v>
      </c>
      <c r="G1052" s="282"/>
      <c r="H1052" s="300"/>
      <c r="I1052" s="300"/>
      <c r="J1052" s="300"/>
      <c r="K1052" s="300"/>
      <c r="L1052" s="300"/>
      <c r="M1052" s="300"/>
      <c r="N1052" s="300"/>
      <c r="O1052" s="300"/>
      <c r="P1052" s="300"/>
      <c r="Q1052" s="300"/>
      <c r="R1052" s="300"/>
      <c r="S1052" s="300"/>
      <c r="T1052" s="300"/>
      <c r="U1052" s="300"/>
      <c r="V1052" s="300"/>
      <c r="W1052" s="300"/>
      <c r="X1052" s="300"/>
      <c r="Y1052" s="300"/>
      <c r="Z1052" s="300"/>
      <c r="AA1052" s="300"/>
      <c r="AB1052" s="300"/>
      <c r="AC1052" s="300"/>
      <c r="AD1052" s="300"/>
      <c r="AE1052" s="300"/>
      <c r="AF1052" s="300"/>
      <c r="AG1052" s="300"/>
      <c r="AH1052" s="300"/>
      <c r="AI1052" s="300"/>
      <c r="AJ1052" s="300"/>
      <c r="AK1052" s="300"/>
      <c r="AL1052" s="300"/>
      <c r="AM1052" s="300"/>
      <c r="AN1052" s="300"/>
      <c r="AO1052" s="300"/>
      <c r="AP1052" s="300"/>
      <c r="AQ1052" s="300"/>
      <c r="AR1052" s="300"/>
      <c r="AS1052" s="300"/>
      <c r="AT1052" s="300"/>
      <c r="AU1052" s="300"/>
      <c r="AV1052" s="300"/>
      <c r="AW1052" s="300"/>
      <c r="AX1052" s="300"/>
      <c r="AY1052" s="300"/>
      <c r="AZ1052" s="300"/>
      <c r="BA1052" s="300"/>
      <c r="BB1052" s="300"/>
      <c r="BC1052" s="300"/>
      <c r="BD1052" s="300"/>
      <c r="BE1052" s="300"/>
      <c r="BF1052" s="300"/>
      <c r="BG1052" s="300"/>
      <c r="BH1052" s="300"/>
      <c r="BI1052" s="300"/>
      <c r="BJ1052" s="300"/>
      <c r="BK1052" s="300"/>
      <c r="BL1052" s="300"/>
      <c r="BM1052" s="300"/>
      <c r="BN1052" s="300"/>
      <c r="BO1052" s="300"/>
      <c r="BP1052" s="300"/>
      <c r="BQ1052" s="300"/>
      <c r="BR1052" s="300"/>
      <c r="BS1052" s="300"/>
      <c r="BT1052" s="300"/>
      <c r="BU1052" s="300"/>
      <c r="BV1052" s="300"/>
      <c r="BW1052" s="300"/>
      <c r="BX1052" s="300"/>
      <c r="BY1052" s="300"/>
      <c r="BZ1052" s="300"/>
      <c r="CA1052" s="300"/>
      <c r="CB1052" s="300"/>
      <c r="CC1052" s="300"/>
      <c r="CD1052" s="300"/>
      <c r="CE1052" s="300"/>
      <c r="CF1052" s="300"/>
      <c r="CG1052" s="300"/>
      <c r="CH1052" s="300"/>
      <c r="CI1052" s="300"/>
      <c r="CJ1052" s="300"/>
      <c r="CK1052" s="300"/>
      <c r="CL1052" s="300"/>
      <c r="CM1052" s="300"/>
      <c r="CN1052" s="300"/>
      <c r="CO1052" s="300"/>
      <c r="CP1052" s="300"/>
      <c r="CQ1052" s="300"/>
      <c r="CR1052" s="300"/>
      <c r="CS1052" s="300"/>
      <c r="CT1052" s="300"/>
      <c r="CU1052" s="300"/>
      <c r="CV1052" s="300"/>
      <c r="CW1052" s="300"/>
      <c r="CX1052" s="300"/>
      <c r="CY1052" s="300"/>
      <c r="CZ1052" s="300"/>
      <c r="DA1052" s="300"/>
      <c r="DB1052" s="300"/>
      <c r="DC1052" s="300"/>
      <c r="DD1052" s="300"/>
      <c r="DE1052" s="300"/>
      <c r="DF1052" s="300"/>
      <c r="DG1052" s="300"/>
      <c r="DH1052" s="300"/>
      <c r="DI1052" s="300"/>
      <c r="DJ1052" s="300"/>
      <c r="DK1052" s="300"/>
      <c r="DL1052" s="300"/>
      <c r="DM1052" s="300"/>
      <c r="DN1052" s="300"/>
      <c r="DO1052" s="18"/>
      <c r="DP1052" s="50" t="s">
        <v>172</v>
      </c>
    </row>
    <row r="1053" spans="3:120" s="29" customFormat="1" ht="15" customHeight="1">
      <c r="C1053" s="207" t="s">
        <v>13</v>
      </c>
      <c r="D1053" s="206">
        <f>IF(D1052="","",INDEX($F$16:$DP$17,1,MATCH(D1052,$F$17:$DP$17,1)))</f>
        <v>42825</v>
      </c>
      <c r="F1053" s="206">
        <f>IF(F1052="","",INDEX($F$16:$DP$17,1,MATCH(F1052,$F$17:$DP$17,1)))</f>
        <v>42825</v>
      </c>
      <c r="G1053" s="206" t="str">
        <f>IF(G1052="","",INDEX($F$16:$DP$17,1,MATCH(G1052,$F$17:$DP$17,1)))</f>
        <v/>
      </c>
      <c r="H1053" s="300"/>
      <c r="I1053" s="300"/>
      <c r="J1053" s="300"/>
      <c r="K1053" s="300"/>
      <c r="L1053" s="300"/>
      <c r="M1053" s="300"/>
      <c r="N1053" s="300"/>
      <c r="O1053" s="300"/>
      <c r="P1053" s="300"/>
      <c r="Q1053" s="300"/>
      <c r="R1053" s="300"/>
      <c r="S1053" s="300"/>
      <c r="T1053" s="300"/>
      <c r="U1053" s="300"/>
      <c r="V1053" s="300"/>
      <c r="W1053" s="300"/>
      <c r="X1053" s="300"/>
      <c r="Y1053" s="300"/>
      <c r="Z1053" s="300"/>
      <c r="AA1053" s="300"/>
      <c r="AB1053" s="300"/>
      <c r="AC1053" s="300"/>
      <c r="AD1053" s="300"/>
      <c r="AE1053" s="300"/>
      <c r="AF1053" s="300"/>
      <c r="AG1053" s="300"/>
      <c r="AH1053" s="300"/>
      <c r="AI1053" s="300"/>
      <c r="AJ1053" s="300"/>
      <c r="AK1053" s="300"/>
      <c r="AL1053" s="300"/>
      <c r="AM1053" s="300"/>
      <c r="AN1053" s="300"/>
      <c r="AO1053" s="300"/>
      <c r="AP1053" s="300"/>
      <c r="AQ1053" s="300"/>
      <c r="AR1053" s="300"/>
      <c r="AS1053" s="300"/>
      <c r="AT1053" s="300"/>
      <c r="AU1053" s="300"/>
      <c r="AV1053" s="300"/>
      <c r="AW1053" s="300"/>
      <c r="AX1053" s="300"/>
      <c r="AY1053" s="300"/>
      <c r="AZ1053" s="300"/>
      <c r="BA1053" s="300"/>
      <c r="BB1053" s="300"/>
      <c r="BC1053" s="300"/>
      <c r="BD1053" s="300"/>
      <c r="BE1053" s="300"/>
      <c r="BF1053" s="300"/>
      <c r="BG1053" s="300"/>
      <c r="BH1053" s="300"/>
      <c r="BI1053" s="300"/>
      <c r="BJ1053" s="300"/>
      <c r="BK1053" s="300"/>
      <c r="BL1053" s="300"/>
      <c r="BM1053" s="300"/>
      <c r="BN1053" s="300"/>
      <c r="BO1053" s="300"/>
      <c r="BP1053" s="300"/>
      <c r="BQ1053" s="300"/>
      <c r="BR1053" s="300"/>
      <c r="BS1053" s="300"/>
      <c r="BT1053" s="300"/>
      <c r="BU1053" s="300"/>
      <c r="BV1053" s="300"/>
      <c r="BW1053" s="300"/>
      <c r="BX1053" s="300"/>
      <c r="BY1053" s="300"/>
      <c r="BZ1053" s="300"/>
      <c r="CA1053" s="300"/>
      <c r="CB1053" s="300"/>
      <c r="CC1053" s="300"/>
      <c r="CD1053" s="300"/>
      <c r="CE1053" s="300"/>
      <c r="CF1053" s="300"/>
      <c r="CG1053" s="300"/>
      <c r="CH1053" s="300"/>
      <c r="CI1053" s="300"/>
      <c r="CJ1053" s="300"/>
      <c r="CK1053" s="300"/>
      <c r="CL1053" s="300"/>
      <c r="CM1053" s="300"/>
      <c r="CN1053" s="300"/>
      <c r="CO1053" s="300"/>
      <c r="CP1053" s="300"/>
      <c r="CQ1053" s="300"/>
      <c r="CR1053" s="300"/>
      <c r="CS1053" s="300"/>
      <c r="CT1053" s="300"/>
      <c r="CU1053" s="300"/>
      <c r="CV1053" s="300"/>
      <c r="CW1053" s="300"/>
      <c r="CX1053" s="300"/>
      <c r="CY1053" s="300"/>
      <c r="CZ1053" s="300"/>
      <c r="DA1053" s="300"/>
      <c r="DB1053" s="300"/>
      <c r="DC1053" s="300"/>
      <c r="DD1053" s="300"/>
      <c r="DE1053" s="300"/>
      <c r="DF1053" s="300"/>
      <c r="DG1053" s="300"/>
      <c r="DH1053" s="300"/>
      <c r="DI1053" s="300"/>
      <c r="DJ1053" s="300"/>
      <c r="DK1053" s="300"/>
      <c r="DL1053" s="300"/>
      <c r="DM1053" s="300"/>
      <c r="DN1053" s="300"/>
      <c r="DO1053" s="18"/>
      <c r="DP1053" s="50" t="s">
        <v>172</v>
      </c>
    </row>
    <row r="1054" spans="3:120" s="29" customFormat="1" ht="15" customHeight="1">
      <c r="C1054" s="18"/>
      <c r="D1054" s="242"/>
      <c r="E1054" s="243"/>
      <c r="F1054" s="242"/>
      <c r="G1054" s="18"/>
      <c r="H1054" s="300"/>
      <c r="I1054" s="300"/>
      <c r="J1054" s="300"/>
      <c r="K1054" s="300"/>
      <c r="L1054" s="300"/>
      <c r="M1054" s="300"/>
      <c r="N1054" s="300"/>
      <c r="O1054" s="300"/>
      <c r="P1054" s="300"/>
      <c r="Q1054" s="300"/>
      <c r="R1054" s="300"/>
      <c r="S1054" s="300"/>
      <c r="T1054" s="300"/>
      <c r="U1054" s="300"/>
      <c r="V1054" s="300"/>
      <c r="W1054" s="300"/>
      <c r="X1054" s="300"/>
      <c r="Y1054" s="300"/>
      <c r="Z1054" s="300"/>
      <c r="AA1054" s="300"/>
      <c r="AB1054" s="300"/>
      <c r="AC1054" s="300"/>
      <c r="AD1054" s="300"/>
      <c r="AE1054" s="300"/>
      <c r="AF1054" s="300"/>
      <c r="AG1054" s="300"/>
      <c r="AH1054" s="300"/>
      <c r="AI1054" s="300"/>
      <c r="AJ1054" s="300"/>
      <c r="AK1054" s="300"/>
      <c r="AL1054" s="300"/>
      <c r="AM1054" s="300"/>
      <c r="AN1054" s="300"/>
      <c r="AO1054" s="300"/>
      <c r="AP1054" s="300"/>
      <c r="AQ1054" s="300"/>
      <c r="AR1054" s="300"/>
      <c r="AS1054" s="300"/>
      <c r="AT1054" s="300"/>
      <c r="AU1054" s="300"/>
      <c r="AV1054" s="300"/>
      <c r="AW1054" s="300"/>
      <c r="AX1054" s="300"/>
      <c r="AY1054" s="300"/>
      <c r="AZ1054" s="300"/>
      <c r="BA1054" s="300"/>
      <c r="BB1054" s="300"/>
      <c r="BC1054" s="300"/>
      <c r="BD1054" s="300"/>
      <c r="BE1054" s="300"/>
      <c r="BF1054" s="300"/>
      <c r="BG1054" s="300"/>
      <c r="BH1054" s="300"/>
      <c r="BI1054" s="300"/>
      <c r="BJ1054" s="300"/>
      <c r="BK1054" s="300"/>
      <c r="BL1054" s="300"/>
      <c r="BM1054" s="300"/>
      <c r="BN1054" s="300"/>
      <c r="BO1054" s="300"/>
      <c r="BP1054" s="300"/>
      <c r="BQ1054" s="300"/>
      <c r="BR1054" s="300"/>
      <c r="BS1054" s="300"/>
      <c r="BT1054" s="300"/>
      <c r="BU1054" s="300"/>
      <c r="BV1054" s="300"/>
      <c r="BW1054" s="300"/>
      <c r="BX1054" s="300"/>
      <c r="BY1054" s="300"/>
      <c r="BZ1054" s="300"/>
      <c r="CA1054" s="300"/>
      <c r="CB1054" s="300"/>
      <c r="CC1054" s="300"/>
      <c r="CD1054" s="300"/>
      <c r="CE1054" s="300"/>
      <c r="CF1054" s="300"/>
      <c r="CG1054" s="300"/>
      <c r="CH1054" s="300"/>
      <c r="CI1054" s="300"/>
      <c r="CJ1054" s="300"/>
      <c r="CK1054" s="300"/>
      <c r="CL1054" s="300"/>
      <c r="CM1054" s="300"/>
      <c r="CN1054" s="300"/>
      <c r="CO1054" s="300"/>
      <c r="CP1054" s="300"/>
      <c r="CQ1054" s="300"/>
      <c r="CR1054" s="300"/>
      <c r="CS1054" s="300"/>
      <c r="CT1054" s="300"/>
      <c r="CU1054" s="300"/>
      <c r="CV1054" s="300"/>
      <c r="CW1054" s="300"/>
      <c r="CX1054" s="300"/>
      <c r="CY1054" s="300"/>
      <c r="CZ1054" s="300"/>
      <c r="DA1054" s="300"/>
      <c r="DB1054" s="300"/>
      <c r="DC1054" s="300"/>
      <c r="DD1054" s="300"/>
      <c r="DE1054" s="300"/>
      <c r="DF1054" s="300"/>
      <c r="DG1054" s="300"/>
      <c r="DH1054" s="300"/>
      <c r="DI1054" s="300"/>
      <c r="DJ1054" s="300"/>
      <c r="DK1054" s="300"/>
      <c r="DL1054" s="300"/>
      <c r="DM1054" s="300"/>
      <c r="DN1054" s="300"/>
      <c r="DO1054" s="18"/>
      <c r="DP1054" s="50" t="s">
        <v>172</v>
      </c>
    </row>
    <row r="1055" spans="3:120" s="29" customFormat="1" ht="15" customHeight="1">
      <c r="C1055" s="34" t="s">
        <v>300</v>
      </c>
      <c r="D1055" s="281" t="s">
        <v>299</v>
      </c>
      <c r="E1055" s="280">
        <f>IF(D1055=F1055,0,1)</f>
        <v>0</v>
      </c>
      <c r="F1055" s="279" t="s">
        <v>299</v>
      </c>
      <c r="G1055" s="279" t="s">
        <v>298</v>
      </c>
      <c r="H1055" s="300"/>
      <c r="I1055" s="300"/>
      <c r="J1055" s="300"/>
      <c r="K1055" s="300"/>
      <c r="L1055" s="300"/>
      <c r="M1055" s="300"/>
      <c r="N1055" s="300"/>
      <c r="O1055" s="300"/>
      <c r="P1055" s="300"/>
      <c r="Q1055" s="300"/>
      <c r="R1055" s="300"/>
      <c r="S1055" s="300"/>
      <c r="T1055" s="300"/>
      <c r="U1055" s="300"/>
      <c r="V1055" s="300"/>
      <c r="W1055" s="300"/>
      <c r="X1055" s="300"/>
      <c r="Y1055" s="300"/>
      <c r="Z1055" s="300"/>
      <c r="AA1055" s="300"/>
      <c r="AB1055" s="300"/>
      <c r="AC1055" s="300"/>
      <c r="AD1055" s="300"/>
      <c r="AE1055" s="300"/>
      <c r="AF1055" s="300"/>
      <c r="AG1055" s="300"/>
      <c r="AH1055" s="300"/>
      <c r="AI1055" s="300"/>
      <c r="AJ1055" s="300"/>
      <c r="AK1055" s="300"/>
      <c r="AL1055" s="300"/>
      <c r="AM1055" s="300"/>
      <c r="AN1055" s="300"/>
      <c r="AO1055" s="300"/>
      <c r="AP1055" s="300"/>
      <c r="AQ1055" s="300"/>
      <c r="AR1055" s="300"/>
      <c r="AS1055" s="300"/>
      <c r="AT1055" s="300"/>
      <c r="AU1055" s="300"/>
      <c r="AV1055" s="300"/>
      <c r="AW1055" s="300"/>
      <c r="AX1055" s="300"/>
      <c r="AY1055" s="300"/>
      <c r="AZ1055" s="300"/>
      <c r="BA1055" s="300"/>
      <c r="BB1055" s="300"/>
      <c r="BC1055" s="300"/>
      <c r="BD1055" s="300"/>
      <c r="BE1055" s="300"/>
      <c r="BF1055" s="300"/>
      <c r="BG1055" s="300"/>
      <c r="BH1055" s="300"/>
      <c r="BI1055" s="300"/>
      <c r="BJ1055" s="300"/>
      <c r="BK1055" s="300"/>
      <c r="BL1055" s="300"/>
      <c r="BM1055" s="300"/>
      <c r="BN1055" s="300"/>
      <c r="BO1055" s="300"/>
      <c r="BP1055" s="300"/>
      <c r="BQ1055" s="300"/>
      <c r="BR1055" s="300"/>
      <c r="BS1055" s="300"/>
      <c r="BT1055" s="300"/>
      <c r="BU1055" s="300"/>
      <c r="BV1055" s="300"/>
      <c r="BW1055" s="300"/>
      <c r="BX1055" s="300"/>
      <c r="BY1055" s="300"/>
      <c r="BZ1055" s="300"/>
      <c r="CA1055" s="300"/>
      <c r="CB1055" s="300"/>
      <c r="CC1055" s="300"/>
      <c r="CD1055" s="300"/>
      <c r="CE1055" s="300"/>
      <c r="CF1055" s="300"/>
      <c r="CG1055" s="300"/>
      <c r="CH1055" s="300"/>
      <c r="CI1055" s="300"/>
      <c r="CJ1055" s="300"/>
      <c r="CK1055" s="300"/>
      <c r="CL1055" s="300"/>
      <c r="CM1055" s="300"/>
      <c r="CN1055" s="300"/>
      <c r="CO1055" s="300"/>
      <c r="CP1055" s="300"/>
      <c r="CQ1055" s="300"/>
      <c r="CR1055" s="300"/>
      <c r="CS1055" s="300"/>
      <c r="CT1055" s="300"/>
      <c r="CU1055" s="300"/>
      <c r="CV1055" s="300"/>
      <c r="CW1055" s="300"/>
      <c r="CX1055" s="300"/>
      <c r="CY1055" s="300"/>
      <c r="CZ1055" s="300"/>
      <c r="DA1055" s="300"/>
      <c r="DB1055" s="300"/>
      <c r="DC1055" s="300"/>
      <c r="DD1055" s="300"/>
      <c r="DE1055" s="300"/>
      <c r="DF1055" s="300"/>
      <c r="DG1055" s="300"/>
      <c r="DH1055" s="300"/>
      <c r="DI1055" s="300"/>
      <c r="DJ1055" s="300"/>
      <c r="DK1055" s="300"/>
      <c r="DL1055" s="300"/>
      <c r="DM1055" s="300"/>
      <c r="DN1055" s="300"/>
      <c r="DO1055" s="18"/>
      <c r="DP1055" s="50" t="s">
        <v>172</v>
      </c>
    </row>
    <row r="1056" spans="3:120" s="29" customFormat="1" ht="15" customHeight="1">
      <c r="C1056" s="34" t="s">
        <v>310</v>
      </c>
      <c r="D1056" s="281" t="s">
        <v>309</v>
      </c>
      <c r="E1056" s="280">
        <f>IF(D1056=F1056,0,1)</f>
        <v>1</v>
      </c>
      <c r="F1056" s="279" t="s">
        <v>151</v>
      </c>
      <c r="G1056" s="279" t="s">
        <v>309</v>
      </c>
      <c r="H1056" s="300"/>
      <c r="I1056" s="300"/>
      <c r="J1056" s="300"/>
      <c r="K1056" s="300"/>
      <c r="L1056" s="300"/>
      <c r="M1056" s="300"/>
      <c r="N1056" s="300"/>
      <c r="O1056" s="300"/>
      <c r="P1056" s="300"/>
      <c r="Q1056" s="300"/>
      <c r="R1056" s="300"/>
      <c r="S1056" s="300"/>
      <c r="T1056" s="300"/>
      <c r="U1056" s="300"/>
      <c r="V1056" s="300"/>
      <c r="W1056" s="300"/>
      <c r="X1056" s="300"/>
      <c r="Y1056" s="300"/>
      <c r="Z1056" s="300"/>
      <c r="AA1056" s="300"/>
      <c r="AB1056" s="300"/>
      <c r="AC1056" s="300"/>
      <c r="AD1056" s="300"/>
      <c r="AE1056" s="300"/>
      <c r="AF1056" s="300"/>
      <c r="AG1056" s="300"/>
      <c r="AH1056" s="300"/>
      <c r="AI1056" s="300"/>
      <c r="AJ1056" s="300"/>
      <c r="AK1056" s="300"/>
      <c r="AL1056" s="300"/>
      <c r="AM1056" s="300"/>
      <c r="AN1056" s="300"/>
      <c r="AO1056" s="300"/>
      <c r="AP1056" s="300"/>
      <c r="AQ1056" s="300"/>
      <c r="AR1056" s="300"/>
      <c r="AS1056" s="300"/>
      <c r="AT1056" s="300"/>
      <c r="AU1056" s="300"/>
      <c r="AV1056" s="300"/>
      <c r="AW1056" s="300"/>
      <c r="AX1056" s="300"/>
      <c r="AY1056" s="300"/>
      <c r="AZ1056" s="300"/>
      <c r="BA1056" s="300"/>
      <c r="BB1056" s="300"/>
      <c r="BC1056" s="300"/>
      <c r="BD1056" s="300"/>
      <c r="BE1056" s="300"/>
      <c r="BF1056" s="300"/>
      <c r="BG1056" s="300"/>
      <c r="BH1056" s="300"/>
      <c r="BI1056" s="300"/>
      <c r="BJ1056" s="300"/>
      <c r="BK1056" s="300"/>
      <c r="BL1056" s="300"/>
      <c r="BM1056" s="300"/>
      <c r="BN1056" s="300"/>
      <c r="BO1056" s="300"/>
      <c r="BP1056" s="300"/>
      <c r="BQ1056" s="300"/>
      <c r="BR1056" s="300"/>
      <c r="BS1056" s="300"/>
      <c r="BT1056" s="300"/>
      <c r="BU1056" s="300"/>
      <c r="BV1056" s="300"/>
      <c r="BW1056" s="300"/>
      <c r="BX1056" s="300"/>
      <c r="BY1056" s="300"/>
      <c r="BZ1056" s="300"/>
      <c r="CA1056" s="300"/>
      <c r="CB1056" s="300"/>
      <c r="CC1056" s="300"/>
      <c r="CD1056" s="300"/>
      <c r="CE1056" s="300"/>
      <c r="CF1056" s="300"/>
      <c r="CG1056" s="300"/>
      <c r="CH1056" s="300"/>
      <c r="CI1056" s="300"/>
      <c r="CJ1056" s="300"/>
      <c r="CK1056" s="300"/>
      <c r="CL1056" s="300"/>
      <c r="CM1056" s="300"/>
      <c r="CN1056" s="300"/>
      <c r="CO1056" s="300"/>
      <c r="CP1056" s="300"/>
      <c r="CQ1056" s="300"/>
      <c r="CR1056" s="300"/>
      <c r="CS1056" s="300"/>
      <c r="CT1056" s="300"/>
      <c r="CU1056" s="300"/>
      <c r="CV1056" s="300"/>
      <c r="CW1056" s="300"/>
      <c r="CX1056" s="300"/>
      <c r="CY1056" s="300"/>
      <c r="CZ1056" s="300"/>
      <c r="DA1056" s="300"/>
      <c r="DB1056" s="300"/>
      <c r="DC1056" s="300"/>
      <c r="DD1056" s="300"/>
      <c r="DE1056" s="300"/>
      <c r="DF1056" s="300"/>
      <c r="DG1056" s="300"/>
      <c r="DH1056" s="300"/>
      <c r="DI1056" s="300"/>
      <c r="DJ1056" s="300"/>
      <c r="DK1056" s="300"/>
      <c r="DL1056" s="300"/>
      <c r="DM1056" s="300"/>
      <c r="DN1056" s="300"/>
      <c r="DO1056" s="18"/>
      <c r="DP1056" s="50" t="s">
        <v>172</v>
      </c>
    </row>
    <row r="1057" spans="3:120" s="29" customFormat="1" ht="15" customHeight="1">
      <c r="D1057" s="242"/>
      <c r="E1057" s="243"/>
      <c r="F1057" s="242"/>
      <c r="G1057" s="18"/>
      <c r="H1057" s="300"/>
      <c r="I1057" s="300"/>
      <c r="J1057" s="300"/>
      <c r="K1057" s="300"/>
      <c r="L1057" s="300"/>
      <c r="M1057" s="300"/>
      <c r="N1057" s="300"/>
      <c r="O1057" s="300"/>
      <c r="P1057" s="300"/>
      <c r="Q1057" s="300"/>
      <c r="R1057" s="300"/>
      <c r="S1057" s="300"/>
      <c r="T1057" s="300"/>
      <c r="U1057" s="300"/>
      <c r="V1057" s="300"/>
      <c r="W1057" s="300"/>
      <c r="X1057" s="300"/>
      <c r="Y1057" s="300"/>
      <c r="Z1057" s="300"/>
      <c r="AA1057" s="300"/>
      <c r="AB1057" s="300"/>
      <c r="AC1057" s="300"/>
      <c r="AD1057" s="300"/>
      <c r="AE1057" s="300"/>
      <c r="AF1057" s="300"/>
      <c r="AG1057" s="300"/>
      <c r="AH1057" s="300"/>
      <c r="AI1057" s="300"/>
      <c r="AJ1057" s="300"/>
      <c r="AK1057" s="300"/>
      <c r="AL1057" s="300"/>
      <c r="AM1057" s="300"/>
      <c r="AN1057" s="300"/>
      <c r="AO1057" s="300"/>
      <c r="AP1057" s="300"/>
      <c r="AQ1057" s="300"/>
      <c r="AR1057" s="300"/>
      <c r="AS1057" s="300"/>
      <c r="AT1057" s="300"/>
      <c r="AU1057" s="300"/>
      <c r="AV1057" s="300"/>
      <c r="AW1057" s="300"/>
      <c r="AX1057" s="300"/>
      <c r="AY1057" s="300"/>
      <c r="AZ1057" s="300"/>
      <c r="BA1057" s="300"/>
      <c r="BB1057" s="300"/>
      <c r="BC1057" s="300"/>
      <c r="BD1057" s="300"/>
      <c r="BE1057" s="300"/>
      <c r="BF1057" s="300"/>
      <c r="BG1057" s="300"/>
      <c r="BH1057" s="300"/>
      <c r="BI1057" s="300"/>
      <c r="BJ1057" s="300"/>
      <c r="BK1057" s="300"/>
      <c r="BL1057" s="300"/>
      <c r="BM1057" s="300"/>
      <c r="BN1057" s="300"/>
      <c r="BO1057" s="300"/>
      <c r="BP1057" s="300"/>
      <c r="BQ1057" s="300"/>
      <c r="BR1057" s="300"/>
      <c r="BS1057" s="300"/>
      <c r="BT1057" s="300"/>
      <c r="BU1057" s="300"/>
      <c r="BV1057" s="300"/>
      <c r="BW1057" s="300"/>
      <c r="BX1057" s="300"/>
      <c r="BY1057" s="300"/>
      <c r="BZ1057" s="300"/>
      <c r="CA1057" s="300"/>
      <c r="CB1057" s="300"/>
      <c r="CC1057" s="300"/>
      <c r="CD1057" s="300"/>
      <c r="CE1057" s="300"/>
      <c r="CF1057" s="300"/>
      <c r="CG1057" s="300"/>
      <c r="CH1057" s="300"/>
      <c r="CI1057" s="300"/>
      <c r="CJ1057" s="300"/>
      <c r="CK1057" s="300"/>
      <c r="CL1057" s="300"/>
      <c r="CM1057" s="300"/>
      <c r="CN1057" s="300"/>
      <c r="CO1057" s="300"/>
      <c r="CP1057" s="300"/>
      <c r="CQ1057" s="300"/>
      <c r="CR1057" s="300"/>
      <c r="CS1057" s="300"/>
      <c r="CT1057" s="300"/>
      <c r="CU1057" s="300"/>
      <c r="CV1057" s="300"/>
      <c r="CW1057" s="300"/>
      <c r="CX1057" s="300"/>
      <c r="CY1057" s="300"/>
      <c r="CZ1057" s="300"/>
      <c r="DA1057" s="300"/>
      <c r="DB1057" s="300"/>
      <c r="DC1057" s="300"/>
      <c r="DD1057" s="300"/>
      <c r="DE1057" s="300"/>
      <c r="DF1057" s="300"/>
      <c r="DG1057" s="300"/>
      <c r="DH1057" s="300"/>
      <c r="DI1057" s="300"/>
      <c r="DJ1057" s="300"/>
      <c r="DK1057" s="300"/>
      <c r="DL1057" s="300"/>
      <c r="DM1057" s="300"/>
      <c r="DN1057" s="300"/>
      <c r="DO1057" s="18"/>
      <c r="DP1057" s="50" t="s">
        <v>172</v>
      </c>
    </row>
    <row r="1058" spans="3:120" s="29" customFormat="1" ht="15" customHeight="1">
      <c r="C1058" s="29" t="str">
        <f>F1045&amp;" "&amp;C1045</f>
        <v>Phase A Turnover/Settlement</v>
      </c>
      <c r="D1058" s="274">
        <f>IF(F1050="",0,F1050)</f>
        <v>1</v>
      </c>
      <c r="E1058" s="274">
        <f>IF(F1052="",0,F1052)</f>
        <v>24</v>
      </c>
      <c r="F1058" s="121">
        <f>F1047</f>
        <v>0</v>
      </c>
      <c r="G1058" s="121">
        <f t="shared" ref="G1058:AL1058" si="1830">IF(G$17="","",IF(AND(G$17&gt;=$D1058,G$17&lt;=$E1058),$F$1048/($E1058-$D1058+1),0))</f>
        <v>10416.666666666666</v>
      </c>
      <c r="H1058" s="121">
        <f t="shared" si="1830"/>
        <v>10416.666666666666</v>
      </c>
      <c r="I1058" s="121">
        <f t="shared" si="1830"/>
        <v>10416.666666666666</v>
      </c>
      <c r="J1058" s="121">
        <f t="shared" si="1830"/>
        <v>10416.666666666666</v>
      </c>
      <c r="K1058" s="121">
        <f t="shared" si="1830"/>
        <v>10416.666666666666</v>
      </c>
      <c r="L1058" s="121">
        <f t="shared" si="1830"/>
        <v>10416.666666666666</v>
      </c>
      <c r="M1058" s="121">
        <f t="shared" si="1830"/>
        <v>10416.666666666666</v>
      </c>
      <c r="N1058" s="121">
        <f t="shared" si="1830"/>
        <v>10416.666666666666</v>
      </c>
      <c r="O1058" s="121">
        <f t="shared" si="1830"/>
        <v>10416.666666666666</v>
      </c>
      <c r="P1058" s="121">
        <f t="shared" si="1830"/>
        <v>10416.666666666666</v>
      </c>
      <c r="Q1058" s="121">
        <f t="shared" si="1830"/>
        <v>10416.666666666666</v>
      </c>
      <c r="R1058" s="121">
        <f t="shared" si="1830"/>
        <v>10416.666666666666</v>
      </c>
      <c r="S1058" s="121">
        <f t="shared" si="1830"/>
        <v>10416.666666666666</v>
      </c>
      <c r="T1058" s="121">
        <f t="shared" si="1830"/>
        <v>10416.666666666666</v>
      </c>
      <c r="U1058" s="121">
        <f t="shared" si="1830"/>
        <v>10416.666666666666</v>
      </c>
      <c r="V1058" s="121">
        <f t="shared" si="1830"/>
        <v>10416.666666666666</v>
      </c>
      <c r="W1058" s="121">
        <f t="shared" si="1830"/>
        <v>10416.666666666666</v>
      </c>
      <c r="X1058" s="121">
        <f t="shared" si="1830"/>
        <v>10416.666666666666</v>
      </c>
      <c r="Y1058" s="121">
        <f t="shared" si="1830"/>
        <v>10416.666666666666</v>
      </c>
      <c r="Z1058" s="121">
        <f t="shared" si="1830"/>
        <v>10416.666666666666</v>
      </c>
      <c r="AA1058" s="121">
        <f t="shared" si="1830"/>
        <v>10416.666666666666</v>
      </c>
      <c r="AB1058" s="121">
        <f t="shared" si="1830"/>
        <v>10416.666666666666</v>
      </c>
      <c r="AC1058" s="121">
        <f t="shared" si="1830"/>
        <v>10416.666666666666</v>
      </c>
      <c r="AD1058" s="121">
        <f t="shared" si="1830"/>
        <v>10416.666666666666</v>
      </c>
      <c r="AE1058" s="121">
        <f t="shared" si="1830"/>
        <v>0</v>
      </c>
      <c r="AF1058" s="121">
        <f t="shared" si="1830"/>
        <v>0</v>
      </c>
      <c r="AG1058" s="121">
        <f t="shared" si="1830"/>
        <v>0</v>
      </c>
      <c r="AH1058" s="121">
        <f t="shared" si="1830"/>
        <v>0</v>
      </c>
      <c r="AI1058" s="121">
        <f t="shared" si="1830"/>
        <v>0</v>
      </c>
      <c r="AJ1058" s="121">
        <f t="shared" si="1830"/>
        <v>0</v>
      </c>
      <c r="AK1058" s="121">
        <f t="shared" si="1830"/>
        <v>0</v>
      </c>
      <c r="AL1058" s="121">
        <f t="shared" si="1830"/>
        <v>0</v>
      </c>
      <c r="AM1058" s="121">
        <f t="shared" ref="AM1058:BR1058" si="1831">IF(AM$17="","",IF(AND(AM$17&gt;=$D1058,AM$17&lt;=$E1058),$F$1048/($E1058-$D1058+1),0))</f>
        <v>0</v>
      </c>
      <c r="AN1058" s="121">
        <f t="shared" si="1831"/>
        <v>0</v>
      </c>
      <c r="AO1058" s="121">
        <f t="shared" si="1831"/>
        <v>0</v>
      </c>
      <c r="AP1058" s="121">
        <f t="shared" si="1831"/>
        <v>0</v>
      </c>
      <c r="AQ1058" s="121">
        <f t="shared" si="1831"/>
        <v>0</v>
      </c>
      <c r="AR1058" s="121">
        <f t="shared" si="1831"/>
        <v>0</v>
      </c>
      <c r="AS1058" s="121">
        <f t="shared" si="1831"/>
        <v>0</v>
      </c>
      <c r="AT1058" s="121">
        <f t="shared" si="1831"/>
        <v>0</v>
      </c>
      <c r="AU1058" s="121">
        <f t="shared" si="1831"/>
        <v>0</v>
      </c>
      <c r="AV1058" s="121">
        <f t="shared" si="1831"/>
        <v>0</v>
      </c>
      <c r="AW1058" s="121">
        <f t="shared" si="1831"/>
        <v>0</v>
      </c>
      <c r="AX1058" s="121">
        <f t="shared" si="1831"/>
        <v>0</v>
      </c>
      <c r="AY1058" s="121">
        <f t="shared" si="1831"/>
        <v>0</v>
      </c>
      <c r="AZ1058" s="121">
        <f t="shared" si="1831"/>
        <v>0</v>
      </c>
      <c r="BA1058" s="121">
        <f t="shared" si="1831"/>
        <v>0</v>
      </c>
      <c r="BB1058" s="121">
        <f t="shared" si="1831"/>
        <v>0</v>
      </c>
      <c r="BC1058" s="121">
        <f t="shared" si="1831"/>
        <v>0</v>
      </c>
      <c r="BD1058" s="121">
        <f t="shared" si="1831"/>
        <v>0</v>
      </c>
      <c r="BE1058" s="121">
        <f t="shared" si="1831"/>
        <v>0</v>
      </c>
      <c r="BF1058" s="121">
        <f t="shared" si="1831"/>
        <v>0</v>
      </c>
      <c r="BG1058" s="121">
        <f t="shared" si="1831"/>
        <v>0</v>
      </c>
      <c r="BH1058" s="121">
        <f t="shared" si="1831"/>
        <v>0</v>
      </c>
      <c r="BI1058" s="121">
        <f t="shared" si="1831"/>
        <v>0</v>
      </c>
      <c r="BJ1058" s="121">
        <f t="shared" si="1831"/>
        <v>0</v>
      </c>
      <c r="BK1058" s="121">
        <f t="shared" si="1831"/>
        <v>0</v>
      </c>
      <c r="BL1058" s="121">
        <f t="shared" si="1831"/>
        <v>0</v>
      </c>
      <c r="BM1058" s="121">
        <f t="shared" si="1831"/>
        <v>0</v>
      </c>
      <c r="BN1058" s="121">
        <f t="shared" si="1831"/>
        <v>0</v>
      </c>
      <c r="BO1058" s="121" t="str">
        <f t="shared" si="1831"/>
        <v/>
      </c>
      <c r="BP1058" s="121" t="str">
        <f t="shared" si="1831"/>
        <v/>
      </c>
      <c r="BQ1058" s="121" t="str">
        <f t="shared" si="1831"/>
        <v/>
      </c>
      <c r="BR1058" s="121" t="str">
        <f t="shared" si="1831"/>
        <v/>
      </c>
      <c r="BS1058" s="121" t="str">
        <f t="shared" ref="BS1058:DN1058" si="1832">IF(BS$17="","",IF(AND(BS$17&gt;=$D1058,BS$17&lt;=$E1058),$F$1048/($E1058-$D1058+1),0))</f>
        <v/>
      </c>
      <c r="BT1058" s="121" t="str">
        <f t="shared" si="1832"/>
        <v/>
      </c>
      <c r="BU1058" s="121" t="str">
        <f t="shared" si="1832"/>
        <v/>
      </c>
      <c r="BV1058" s="121" t="str">
        <f t="shared" si="1832"/>
        <v/>
      </c>
      <c r="BW1058" s="121" t="str">
        <f t="shared" si="1832"/>
        <v/>
      </c>
      <c r="BX1058" s="121" t="str">
        <f t="shared" si="1832"/>
        <v/>
      </c>
      <c r="BY1058" s="121" t="str">
        <f t="shared" si="1832"/>
        <v/>
      </c>
      <c r="BZ1058" s="121" t="str">
        <f t="shared" si="1832"/>
        <v/>
      </c>
      <c r="CA1058" s="121" t="str">
        <f t="shared" si="1832"/>
        <v/>
      </c>
      <c r="CB1058" s="121" t="str">
        <f t="shared" si="1832"/>
        <v/>
      </c>
      <c r="CC1058" s="121" t="str">
        <f t="shared" si="1832"/>
        <v/>
      </c>
      <c r="CD1058" s="121" t="str">
        <f t="shared" si="1832"/>
        <v/>
      </c>
      <c r="CE1058" s="121" t="str">
        <f t="shared" si="1832"/>
        <v/>
      </c>
      <c r="CF1058" s="121" t="str">
        <f t="shared" si="1832"/>
        <v/>
      </c>
      <c r="CG1058" s="121" t="str">
        <f t="shared" si="1832"/>
        <v/>
      </c>
      <c r="CH1058" s="121" t="str">
        <f t="shared" si="1832"/>
        <v/>
      </c>
      <c r="CI1058" s="121" t="str">
        <f t="shared" si="1832"/>
        <v/>
      </c>
      <c r="CJ1058" s="121" t="str">
        <f t="shared" si="1832"/>
        <v/>
      </c>
      <c r="CK1058" s="121" t="str">
        <f t="shared" si="1832"/>
        <v/>
      </c>
      <c r="CL1058" s="121" t="str">
        <f t="shared" si="1832"/>
        <v/>
      </c>
      <c r="CM1058" s="121" t="str">
        <f t="shared" si="1832"/>
        <v/>
      </c>
      <c r="CN1058" s="121" t="str">
        <f t="shared" si="1832"/>
        <v/>
      </c>
      <c r="CO1058" s="121" t="str">
        <f t="shared" si="1832"/>
        <v/>
      </c>
      <c r="CP1058" s="121" t="str">
        <f t="shared" si="1832"/>
        <v/>
      </c>
      <c r="CQ1058" s="121" t="str">
        <f t="shared" si="1832"/>
        <v/>
      </c>
      <c r="CR1058" s="121" t="str">
        <f t="shared" si="1832"/>
        <v/>
      </c>
      <c r="CS1058" s="121" t="str">
        <f t="shared" si="1832"/>
        <v/>
      </c>
      <c r="CT1058" s="121" t="str">
        <f t="shared" si="1832"/>
        <v/>
      </c>
      <c r="CU1058" s="121" t="str">
        <f t="shared" si="1832"/>
        <v/>
      </c>
      <c r="CV1058" s="121" t="str">
        <f t="shared" si="1832"/>
        <v/>
      </c>
      <c r="CW1058" s="121" t="str">
        <f t="shared" si="1832"/>
        <v/>
      </c>
      <c r="CX1058" s="121" t="str">
        <f t="shared" si="1832"/>
        <v/>
      </c>
      <c r="CY1058" s="121" t="str">
        <f t="shared" si="1832"/>
        <v/>
      </c>
      <c r="CZ1058" s="121" t="str">
        <f t="shared" si="1832"/>
        <v/>
      </c>
      <c r="DA1058" s="121" t="str">
        <f t="shared" si="1832"/>
        <v/>
      </c>
      <c r="DB1058" s="121" t="str">
        <f t="shared" si="1832"/>
        <v/>
      </c>
      <c r="DC1058" s="121" t="str">
        <f t="shared" si="1832"/>
        <v/>
      </c>
      <c r="DD1058" s="121" t="str">
        <f t="shared" si="1832"/>
        <v/>
      </c>
      <c r="DE1058" s="121" t="str">
        <f t="shared" si="1832"/>
        <v/>
      </c>
      <c r="DF1058" s="121" t="str">
        <f t="shared" si="1832"/>
        <v/>
      </c>
      <c r="DG1058" s="121" t="str">
        <f t="shared" si="1832"/>
        <v/>
      </c>
      <c r="DH1058" s="121" t="str">
        <f t="shared" si="1832"/>
        <v/>
      </c>
      <c r="DI1058" s="121" t="str">
        <f t="shared" si="1832"/>
        <v/>
      </c>
      <c r="DJ1058" s="121" t="str">
        <f t="shared" si="1832"/>
        <v/>
      </c>
      <c r="DK1058" s="121" t="str">
        <f t="shared" si="1832"/>
        <v/>
      </c>
      <c r="DL1058" s="121" t="str">
        <f t="shared" si="1832"/>
        <v/>
      </c>
      <c r="DM1058" s="121" t="str">
        <f t="shared" si="1832"/>
        <v/>
      </c>
      <c r="DN1058" s="121" t="str">
        <f t="shared" si="1832"/>
        <v/>
      </c>
      <c r="DO1058" s="51">
        <f>SUM(F1058:DN1058)</f>
        <v>249999.99999999991</v>
      </c>
      <c r="DP1058" s="50" t="s">
        <v>172</v>
      </c>
    </row>
    <row r="1059" spans="3:120" s="29" customFormat="1" ht="15" customHeight="1">
      <c r="C1059" s="29" t="str">
        <f>G1045&amp;" "&amp;C1045</f>
        <v>Phase B Turnover/Settlement</v>
      </c>
      <c r="D1059" s="273">
        <f>IF(G1050="",0,G1050)</f>
        <v>0</v>
      </c>
      <c r="E1059" s="273">
        <f>IF(G1052="",0,G1052)</f>
        <v>0</v>
      </c>
      <c r="F1059" s="121">
        <f>G1047</f>
        <v>0</v>
      </c>
      <c r="G1059" s="121">
        <f t="shared" ref="G1059:AL1059" si="1833">IF(G$17="","",IF(AND(G$17&gt;=$D1059,G$17&lt;=$E1059),$G$1048/($E1059-$D1059+1),0))</f>
        <v>0</v>
      </c>
      <c r="H1059" s="121">
        <f t="shared" si="1833"/>
        <v>0</v>
      </c>
      <c r="I1059" s="121">
        <f t="shared" si="1833"/>
        <v>0</v>
      </c>
      <c r="J1059" s="121">
        <f t="shared" si="1833"/>
        <v>0</v>
      </c>
      <c r="K1059" s="121">
        <f t="shared" si="1833"/>
        <v>0</v>
      </c>
      <c r="L1059" s="121">
        <f t="shared" si="1833"/>
        <v>0</v>
      </c>
      <c r="M1059" s="121">
        <f t="shared" si="1833"/>
        <v>0</v>
      </c>
      <c r="N1059" s="121">
        <f t="shared" si="1833"/>
        <v>0</v>
      </c>
      <c r="O1059" s="121">
        <f t="shared" si="1833"/>
        <v>0</v>
      </c>
      <c r="P1059" s="121">
        <f t="shared" si="1833"/>
        <v>0</v>
      </c>
      <c r="Q1059" s="121">
        <f t="shared" si="1833"/>
        <v>0</v>
      </c>
      <c r="R1059" s="121">
        <f t="shared" si="1833"/>
        <v>0</v>
      </c>
      <c r="S1059" s="121">
        <f t="shared" si="1833"/>
        <v>0</v>
      </c>
      <c r="T1059" s="121">
        <f t="shared" si="1833"/>
        <v>0</v>
      </c>
      <c r="U1059" s="121">
        <f t="shared" si="1833"/>
        <v>0</v>
      </c>
      <c r="V1059" s="121">
        <f t="shared" si="1833"/>
        <v>0</v>
      </c>
      <c r="W1059" s="121">
        <f t="shared" si="1833"/>
        <v>0</v>
      </c>
      <c r="X1059" s="121">
        <f t="shared" si="1833"/>
        <v>0</v>
      </c>
      <c r="Y1059" s="121">
        <f t="shared" si="1833"/>
        <v>0</v>
      </c>
      <c r="Z1059" s="121">
        <f t="shared" si="1833"/>
        <v>0</v>
      </c>
      <c r="AA1059" s="121">
        <f t="shared" si="1833"/>
        <v>0</v>
      </c>
      <c r="AB1059" s="121">
        <f t="shared" si="1833"/>
        <v>0</v>
      </c>
      <c r="AC1059" s="121">
        <f t="shared" si="1833"/>
        <v>0</v>
      </c>
      <c r="AD1059" s="121">
        <f t="shared" si="1833"/>
        <v>0</v>
      </c>
      <c r="AE1059" s="121">
        <f t="shared" si="1833"/>
        <v>0</v>
      </c>
      <c r="AF1059" s="121">
        <f t="shared" si="1833"/>
        <v>0</v>
      </c>
      <c r="AG1059" s="121">
        <f t="shared" si="1833"/>
        <v>0</v>
      </c>
      <c r="AH1059" s="121">
        <f t="shared" si="1833"/>
        <v>0</v>
      </c>
      <c r="AI1059" s="121">
        <f t="shared" si="1833"/>
        <v>0</v>
      </c>
      <c r="AJ1059" s="121">
        <f t="shared" si="1833"/>
        <v>0</v>
      </c>
      <c r="AK1059" s="121">
        <f t="shared" si="1833"/>
        <v>0</v>
      </c>
      <c r="AL1059" s="121">
        <f t="shared" si="1833"/>
        <v>0</v>
      </c>
      <c r="AM1059" s="121">
        <f t="shared" ref="AM1059:BR1059" si="1834">IF(AM$17="","",IF(AND(AM$17&gt;=$D1059,AM$17&lt;=$E1059),$G$1048/($E1059-$D1059+1),0))</f>
        <v>0</v>
      </c>
      <c r="AN1059" s="121">
        <f t="shared" si="1834"/>
        <v>0</v>
      </c>
      <c r="AO1059" s="121">
        <f t="shared" si="1834"/>
        <v>0</v>
      </c>
      <c r="AP1059" s="121">
        <f t="shared" si="1834"/>
        <v>0</v>
      </c>
      <c r="AQ1059" s="121">
        <f t="shared" si="1834"/>
        <v>0</v>
      </c>
      <c r="AR1059" s="121">
        <f t="shared" si="1834"/>
        <v>0</v>
      </c>
      <c r="AS1059" s="121">
        <f t="shared" si="1834"/>
        <v>0</v>
      </c>
      <c r="AT1059" s="121">
        <f t="shared" si="1834"/>
        <v>0</v>
      </c>
      <c r="AU1059" s="121">
        <f t="shared" si="1834"/>
        <v>0</v>
      </c>
      <c r="AV1059" s="121">
        <f t="shared" si="1834"/>
        <v>0</v>
      </c>
      <c r="AW1059" s="121">
        <f t="shared" si="1834"/>
        <v>0</v>
      </c>
      <c r="AX1059" s="121">
        <f t="shared" si="1834"/>
        <v>0</v>
      </c>
      <c r="AY1059" s="121">
        <f t="shared" si="1834"/>
        <v>0</v>
      </c>
      <c r="AZ1059" s="121">
        <f t="shared" si="1834"/>
        <v>0</v>
      </c>
      <c r="BA1059" s="121">
        <f t="shared" si="1834"/>
        <v>0</v>
      </c>
      <c r="BB1059" s="121">
        <f t="shared" si="1834"/>
        <v>0</v>
      </c>
      <c r="BC1059" s="121">
        <f t="shared" si="1834"/>
        <v>0</v>
      </c>
      <c r="BD1059" s="121">
        <f t="shared" si="1834"/>
        <v>0</v>
      </c>
      <c r="BE1059" s="121">
        <f t="shared" si="1834"/>
        <v>0</v>
      </c>
      <c r="BF1059" s="121">
        <f t="shared" si="1834"/>
        <v>0</v>
      </c>
      <c r="BG1059" s="121">
        <f t="shared" si="1834"/>
        <v>0</v>
      </c>
      <c r="BH1059" s="121">
        <f t="shared" si="1834"/>
        <v>0</v>
      </c>
      <c r="BI1059" s="121">
        <f t="shared" si="1834"/>
        <v>0</v>
      </c>
      <c r="BJ1059" s="121">
        <f t="shared" si="1834"/>
        <v>0</v>
      </c>
      <c r="BK1059" s="121">
        <f t="shared" si="1834"/>
        <v>0</v>
      </c>
      <c r="BL1059" s="121">
        <f t="shared" si="1834"/>
        <v>0</v>
      </c>
      <c r="BM1059" s="121">
        <f t="shared" si="1834"/>
        <v>0</v>
      </c>
      <c r="BN1059" s="121">
        <f t="shared" si="1834"/>
        <v>0</v>
      </c>
      <c r="BO1059" s="121" t="str">
        <f t="shared" si="1834"/>
        <v/>
      </c>
      <c r="BP1059" s="121" t="str">
        <f t="shared" si="1834"/>
        <v/>
      </c>
      <c r="BQ1059" s="121" t="str">
        <f t="shared" si="1834"/>
        <v/>
      </c>
      <c r="BR1059" s="121" t="str">
        <f t="shared" si="1834"/>
        <v/>
      </c>
      <c r="BS1059" s="121" t="str">
        <f t="shared" ref="BS1059:DN1059" si="1835">IF(BS$17="","",IF(AND(BS$17&gt;=$D1059,BS$17&lt;=$E1059),$G$1048/($E1059-$D1059+1),0))</f>
        <v/>
      </c>
      <c r="BT1059" s="121" t="str">
        <f t="shared" si="1835"/>
        <v/>
      </c>
      <c r="BU1059" s="121" t="str">
        <f t="shared" si="1835"/>
        <v/>
      </c>
      <c r="BV1059" s="121" t="str">
        <f t="shared" si="1835"/>
        <v/>
      </c>
      <c r="BW1059" s="121" t="str">
        <f t="shared" si="1835"/>
        <v/>
      </c>
      <c r="BX1059" s="121" t="str">
        <f t="shared" si="1835"/>
        <v/>
      </c>
      <c r="BY1059" s="121" t="str">
        <f t="shared" si="1835"/>
        <v/>
      </c>
      <c r="BZ1059" s="121" t="str">
        <f t="shared" si="1835"/>
        <v/>
      </c>
      <c r="CA1059" s="121" t="str">
        <f t="shared" si="1835"/>
        <v/>
      </c>
      <c r="CB1059" s="121" t="str">
        <f t="shared" si="1835"/>
        <v/>
      </c>
      <c r="CC1059" s="121" t="str">
        <f t="shared" si="1835"/>
        <v/>
      </c>
      <c r="CD1059" s="121" t="str">
        <f t="shared" si="1835"/>
        <v/>
      </c>
      <c r="CE1059" s="121" t="str">
        <f t="shared" si="1835"/>
        <v/>
      </c>
      <c r="CF1059" s="121" t="str">
        <f t="shared" si="1835"/>
        <v/>
      </c>
      <c r="CG1059" s="121" t="str">
        <f t="shared" si="1835"/>
        <v/>
      </c>
      <c r="CH1059" s="121" t="str">
        <f t="shared" si="1835"/>
        <v/>
      </c>
      <c r="CI1059" s="121" t="str">
        <f t="shared" si="1835"/>
        <v/>
      </c>
      <c r="CJ1059" s="121" t="str">
        <f t="shared" si="1835"/>
        <v/>
      </c>
      <c r="CK1059" s="121" t="str">
        <f t="shared" si="1835"/>
        <v/>
      </c>
      <c r="CL1059" s="121" t="str">
        <f t="shared" si="1835"/>
        <v/>
      </c>
      <c r="CM1059" s="121" t="str">
        <f t="shared" si="1835"/>
        <v/>
      </c>
      <c r="CN1059" s="121" t="str">
        <f t="shared" si="1835"/>
        <v/>
      </c>
      <c r="CO1059" s="121" t="str">
        <f t="shared" si="1835"/>
        <v/>
      </c>
      <c r="CP1059" s="121" t="str">
        <f t="shared" si="1835"/>
        <v/>
      </c>
      <c r="CQ1059" s="121" t="str">
        <f t="shared" si="1835"/>
        <v/>
      </c>
      <c r="CR1059" s="121" t="str">
        <f t="shared" si="1835"/>
        <v/>
      </c>
      <c r="CS1059" s="121" t="str">
        <f t="shared" si="1835"/>
        <v/>
      </c>
      <c r="CT1059" s="121" t="str">
        <f t="shared" si="1835"/>
        <v/>
      </c>
      <c r="CU1059" s="121" t="str">
        <f t="shared" si="1835"/>
        <v/>
      </c>
      <c r="CV1059" s="121" t="str">
        <f t="shared" si="1835"/>
        <v/>
      </c>
      <c r="CW1059" s="121" t="str">
        <f t="shared" si="1835"/>
        <v/>
      </c>
      <c r="CX1059" s="121" t="str">
        <f t="shared" si="1835"/>
        <v/>
      </c>
      <c r="CY1059" s="121" t="str">
        <f t="shared" si="1835"/>
        <v/>
      </c>
      <c r="CZ1059" s="121" t="str">
        <f t="shared" si="1835"/>
        <v/>
      </c>
      <c r="DA1059" s="121" t="str">
        <f t="shared" si="1835"/>
        <v/>
      </c>
      <c r="DB1059" s="121" t="str">
        <f t="shared" si="1835"/>
        <v/>
      </c>
      <c r="DC1059" s="121" t="str">
        <f t="shared" si="1835"/>
        <v/>
      </c>
      <c r="DD1059" s="121" t="str">
        <f t="shared" si="1835"/>
        <v/>
      </c>
      <c r="DE1059" s="121" t="str">
        <f t="shared" si="1835"/>
        <v/>
      </c>
      <c r="DF1059" s="121" t="str">
        <f t="shared" si="1835"/>
        <v/>
      </c>
      <c r="DG1059" s="121" t="str">
        <f t="shared" si="1835"/>
        <v/>
      </c>
      <c r="DH1059" s="121" t="str">
        <f t="shared" si="1835"/>
        <v/>
      </c>
      <c r="DI1059" s="121" t="str">
        <f t="shared" si="1835"/>
        <v/>
      </c>
      <c r="DJ1059" s="121" t="str">
        <f t="shared" si="1835"/>
        <v/>
      </c>
      <c r="DK1059" s="121" t="str">
        <f t="shared" si="1835"/>
        <v/>
      </c>
      <c r="DL1059" s="121" t="str">
        <f t="shared" si="1835"/>
        <v/>
      </c>
      <c r="DM1059" s="121" t="str">
        <f t="shared" si="1835"/>
        <v/>
      </c>
      <c r="DN1059" s="121" t="str">
        <f t="shared" si="1835"/>
        <v/>
      </c>
      <c r="DO1059" s="60">
        <f>SUM(F1059:DN1059)</f>
        <v>0</v>
      </c>
      <c r="DP1059" s="50" t="s">
        <v>172</v>
      </c>
    </row>
    <row r="1060" spans="3:120" s="29" customFormat="1" ht="15" customHeight="1">
      <c r="C1060" s="140" t="str">
        <f>"Total "&amp;C1045</f>
        <v>Total Turnover/Settlement</v>
      </c>
      <c r="D1060" s="270">
        <f>IF(D1050="",0,D1050)</f>
        <v>1</v>
      </c>
      <c r="E1060" s="270">
        <f>IF(D1052="",0,D1052)</f>
        <v>24</v>
      </c>
      <c r="F1060" s="278">
        <f>IF(F$17="","",IF(E1055=0,SUM(F1058:F1059),$D$1047))</f>
        <v>0</v>
      </c>
      <c r="G1060" s="278">
        <f t="shared" ref="G1060:AL1060" si="1836">IF(G$17="","",IF($E$1055=0,SUM(G1058:G1059),IF(AND(G$17&gt;=$D1060,G$17&lt;=$E1060),$D$1048/($E1060-$D1060+1),0)))</f>
        <v>10416.666666666666</v>
      </c>
      <c r="H1060" s="278">
        <f t="shared" si="1836"/>
        <v>10416.666666666666</v>
      </c>
      <c r="I1060" s="278">
        <f t="shared" si="1836"/>
        <v>10416.666666666666</v>
      </c>
      <c r="J1060" s="278">
        <f t="shared" si="1836"/>
        <v>10416.666666666666</v>
      </c>
      <c r="K1060" s="278">
        <f t="shared" si="1836"/>
        <v>10416.666666666666</v>
      </c>
      <c r="L1060" s="278">
        <f t="shared" si="1836"/>
        <v>10416.666666666666</v>
      </c>
      <c r="M1060" s="278">
        <f t="shared" si="1836"/>
        <v>10416.666666666666</v>
      </c>
      <c r="N1060" s="278">
        <f t="shared" si="1836"/>
        <v>10416.666666666666</v>
      </c>
      <c r="O1060" s="278">
        <f t="shared" si="1836"/>
        <v>10416.666666666666</v>
      </c>
      <c r="P1060" s="278">
        <f t="shared" si="1836"/>
        <v>10416.666666666666</v>
      </c>
      <c r="Q1060" s="278">
        <f t="shared" si="1836"/>
        <v>10416.666666666666</v>
      </c>
      <c r="R1060" s="278">
        <f t="shared" si="1836"/>
        <v>10416.666666666666</v>
      </c>
      <c r="S1060" s="278">
        <f t="shared" si="1836"/>
        <v>10416.666666666666</v>
      </c>
      <c r="T1060" s="278">
        <f t="shared" si="1836"/>
        <v>10416.666666666666</v>
      </c>
      <c r="U1060" s="278">
        <f t="shared" si="1836"/>
        <v>10416.666666666666</v>
      </c>
      <c r="V1060" s="278">
        <f t="shared" si="1836"/>
        <v>10416.666666666666</v>
      </c>
      <c r="W1060" s="278">
        <f t="shared" si="1836"/>
        <v>10416.666666666666</v>
      </c>
      <c r="X1060" s="278">
        <f t="shared" si="1836"/>
        <v>10416.666666666666</v>
      </c>
      <c r="Y1060" s="278">
        <f t="shared" si="1836"/>
        <v>10416.666666666666</v>
      </c>
      <c r="Z1060" s="278">
        <f t="shared" si="1836"/>
        <v>10416.666666666666</v>
      </c>
      <c r="AA1060" s="278">
        <f t="shared" si="1836"/>
        <v>10416.666666666666</v>
      </c>
      <c r="AB1060" s="278">
        <f t="shared" si="1836"/>
        <v>10416.666666666666</v>
      </c>
      <c r="AC1060" s="278">
        <f t="shared" si="1836"/>
        <v>10416.666666666666</v>
      </c>
      <c r="AD1060" s="278">
        <f t="shared" si="1836"/>
        <v>10416.666666666666</v>
      </c>
      <c r="AE1060" s="278">
        <f t="shared" si="1836"/>
        <v>0</v>
      </c>
      <c r="AF1060" s="278">
        <f t="shared" si="1836"/>
        <v>0</v>
      </c>
      <c r="AG1060" s="278">
        <f t="shared" si="1836"/>
        <v>0</v>
      </c>
      <c r="AH1060" s="278">
        <f t="shared" si="1836"/>
        <v>0</v>
      </c>
      <c r="AI1060" s="278">
        <f t="shared" si="1836"/>
        <v>0</v>
      </c>
      <c r="AJ1060" s="278">
        <f t="shared" si="1836"/>
        <v>0</v>
      </c>
      <c r="AK1060" s="278">
        <f t="shared" si="1836"/>
        <v>0</v>
      </c>
      <c r="AL1060" s="278">
        <f t="shared" si="1836"/>
        <v>0</v>
      </c>
      <c r="AM1060" s="278">
        <f t="shared" ref="AM1060:BR1060" si="1837">IF(AM$17="","",IF($E$1055=0,SUM(AM1058:AM1059),IF(AND(AM$17&gt;=$D1060,AM$17&lt;=$E1060),$D$1048/($E1060-$D1060+1),0)))</f>
        <v>0</v>
      </c>
      <c r="AN1060" s="278">
        <f t="shared" si="1837"/>
        <v>0</v>
      </c>
      <c r="AO1060" s="278">
        <f t="shared" si="1837"/>
        <v>0</v>
      </c>
      <c r="AP1060" s="278">
        <f t="shared" si="1837"/>
        <v>0</v>
      </c>
      <c r="AQ1060" s="278">
        <f t="shared" si="1837"/>
        <v>0</v>
      </c>
      <c r="AR1060" s="278">
        <f t="shared" si="1837"/>
        <v>0</v>
      </c>
      <c r="AS1060" s="278">
        <f t="shared" si="1837"/>
        <v>0</v>
      </c>
      <c r="AT1060" s="278">
        <f t="shared" si="1837"/>
        <v>0</v>
      </c>
      <c r="AU1060" s="278">
        <f t="shared" si="1837"/>
        <v>0</v>
      </c>
      <c r="AV1060" s="278">
        <f t="shared" si="1837"/>
        <v>0</v>
      </c>
      <c r="AW1060" s="278">
        <f t="shared" si="1837"/>
        <v>0</v>
      </c>
      <c r="AX1060" s="278">
        <f t="shared" si="1837"/>
        <v>0</v>
      </c>
      <c r="AY1060" s="278">
        <f t="shared" si="1837"/>
        <v>0</v>
      </c>
      <c r="AZ1060" s="278">
        <f t="shared" si="1837"/>
        <v>0</v>
      </c>
      <c r="BA1060" s="278">
        <f t="shared" si="1837"/>
        <v>0</v>
      </c>
      <c r="BB1060" s="278">
        <f t="shared" si="1837"/>
        <v>0</v>
      </c>
      <c r="BC1060" s="278">
        <f t="shared" si="1837"/>
        <v>0</v>
      </c>
      <c r="BD1060" s="278">
        <f t="shared" si="1837"/>
        <v>0</v>
      </c>
      <c r="BE1060" s="278">
        <f t="shared" si="1837"/>
        <v>0</v>
      </c>
      <c r="BF1060" s="278">
        <f t="shared" si="1837"/>
        <v>0</v>
      </c>
      <c r="BG1060" s="278">
        <f t="shared" si="1837"/>
        <v>0</v>
      </c>
      <c r="BH1060" s="278">
        <f t="shared" si="1837"/>
        <v>0</v>
      </c>
      <c r="BI1060" s="278">
        <f t="shared" si="1837"/>
        <v>0</v>
      </c>
      <c r="BJ1060" s="278">
        <f t="shared" si="1837"/>
        <v>0</v>
      </c>
      <c r="BK1060" s="278">
        <f t="shared" si="1837"/>
        <v>0</v>
      </c>
      <c r="BL1060" s="278">
        <f t="shared" si="1837"/>
        <v>0</v>
      </c>
      <c r="BM1060" s="278">
        <f t="shared" si="1837"/>
        <v>0</v>
      </c>
      <c r="BN1060" s="278">
        <f t="shared" si="1837"/>
        <v>0</v>
      </c>
      <c r="BO1060" s="278" t="str">
        <f t="shared" si="1837"/>
        <v/>
      </c>
      <c r="BP1060" s="278" t="str">
        <f t="shared" si="1837"/>
        <v/>
      </c>
      <c r="BQ1060" s="278" t="str">
        <f t="shared" si="1837"/>
        <v/>
      </c>
      <c r="BR1060" s="278" t="str">
        <f t="shared" si="1837"/>
        <v/>
      </c>
      <c r="BS1060" s="278" t="str">
        <f t="shared" ref="BS1060:CA1060" si="1838">IF(BS$17="","",IF($E$1055=0,SUM(BS1058:BS1059),IF(AND(BS$17&gt;=$D1060,BS$17&lt;=$E1060),$D$1048/($E1060-$D1060+1),0)))</f>
        <v/>
      </c>
      <c r="BT1060" s="278" t="str">
        <f t="shared" si="1838"/>
        <v/>
      </c>
      <c r="BU1060" s="278" t="str">
        <f t="shared" si="1838"/>
        <v/>
      </c>
      <c r="BV1060" s="278" t="str">
        <f t="shared" si="1838"/>
        <v/>
      </c>
      <c r="BW1060" s="278" t="str">
        <f t="shared" si="1838"/>
        <v/>
      </c>
      <c r="BX1060" s="278" t="str">
        <f t="shared" si="1838"/>
        <v/>
      </c>
      <c r="BY1060" s="278" t="str">
        <f t="shared" si="1838"/>
        <v/>
      </c>
      <c r="BZ1060" s="278" t="str">
        <f t="shared" si="1838"/>
        <v/>
      </c>
      <c r="CA1060" s="278" t="str">
        <f t="shared" si="1838"/>
        <v/>
      </c>
      <c r="CB1060" s="278" t="str">
        <f t="shared" ref="CB1060:DN1060" si="1839">IF(CB$17="","",IF($E$1055=0,SUM(CB1058:CB1059),IF(AND(CB$17&gt;=$D1060,CB$17&lt;=$E1060),$D$1048/($E1060-$D1060+1),0)))</f>
        <v/>
      </c>
      <c r="CC1060" s="278" t="str">
        <f t="shared" si="1839"/>
        <v/>
      </c>
      <c r="CD1060" s="278" t="str">
        <f t="shared" si="1839"/>
        <v/>
      </c>
      <c r="CE1060" s="278" t="str">
        <f t="shared" si="1839"/>
        <v/>
      </c>
      <c r="CF1060" s="278" t="str">
        <f t="shared" si="1839"/>
        <v/>
      </c>
      <c r="CG1060" s="278" t="str">
        <f t="shared" si="1839"/>
        <v/>
      </c>
      <c r="CH1060" s="278" t="str">
        <f t="shared" si="1839"/>
        <v/>
      </c>
      <c r="CI1060" s="278" t="str">
        <f t="shared" si="1839"/>
        <v/>
      </c>
      <c r="CJ1060" s="278" t="str">
        <f t="shared" si="1839"/>
        <v/>
      </c>
      <c r="CK1060" s="278" t="str">
        <f t="shared" si="1839"/>
        <v/>
      </c>
      <c r="CL1060" s="278" t="str">
        <f t="shared" si="1839"/>
        <v/>
      </c>
      <c r="CM1060" s="278" t="str">
        <f t="shared" si="1839"/>
        <v/>
      </c>
      <c r="CN1060" s="278" t="str">
        <f t="shared" si="1839"/>
        <v/>
      </c>
      <c r="CO1060" s="278" t="str">
        <f t="shared" si="1839"/>
        <v/>
      </c>
      <c r="CP1060" s="278" t="str">
        <f t="shared" si="1839"/>
        <v/>
      </c>
      <c r="CQ1060" s="278" t="str">
        <f t="shared" si="1839"/>
        <v/>
      </c>
      <c r="CR1060" s="278" t="str">
        <f t="shared" si="1839"/>
        <v/>
      </c>
      <c r="CS1060" s="278" t="str">
        <f t="shared" si="1839"/>
        <v/>
      </c>
      <c r="CT1060" s="278" t="str">
        <f t="shared" si="1839"/>
        <v/>
      </c>
      <c r="CU1060" s="278" t="str">
        <f t="shared" si="1839"/>
        <v/>
      </c>
      <c r="CV1060" s="278" t="str">
        <f t="shared" si="1839"/>
        <v/>
      </c>
      <c r="CW1060" s="278" t="str">
        <f t="shared" si="1839"/>
        <v/>
      </c>
      <c r="CX1060" s="278" t="str">
        <f t="shared" si="1839"/>
        <v/>
      </c>
      <c r="CY1060" s="278" t="str">
        <f t="shared" si="1839"/>
        <v/>
      </c>
      <c r="CZ1060" s="278" t="str">
        <f t="shared" si="1839"/>
        <v/>
      </c>
      <c r="DA1060" s="278" t="str">
        <f t="shared" si="1839"/>
        <v/>
      </c>
      <c r="DB1060" s="278" t="str">
        <f t="shared" si="1839"/>
        <v/>
      </c>
      <c r="DC1060" s="278" t="str">
        <f t="shared" si="1839"/>
        <v/>
      </c>
      <c r="DD1060" s="278" t="str">
        <f t="shared" si="1839"/>
        <v/>
      </c>
      <c r="DE1060" s="278" t="str">
        <f t="shared" si="1839"/>
        <v/>
      </c>
      <c r="DF1060" s="278" t="str">
        <f t="shared" si="1839"/>
        <v/>
      </c>
      <c r="DG1060" s="278" t="str">
        <f t="shared" si="1839"/>
        <v/>
      </c>
      <c r="DH1060" s="278" t="str">
        <f t="shared" si="1839"/>
        <v/>
      </c>
      <c r="DI1060" s="278" t="str">
        <f t="shared" si="1839"/>
        <v/>
      </c>
      <c r="DJ1060" s="278" t="str">
        <f t="shared" si="1839"/>
        <v/>
      </c>
      <c r="DK1060" s="278" t="str">
        <f t="shared" si="1839"/>
        <v/>
      </c>
      <c r="DL1060" s="278" t="str">
        <f t="shared" si="1839"/>
        <v/>
      </c>
      <c r="DM1060" s="278" t="str">
        <f t="shared" si="1839"/>
        <v/>
      </c>
      <c r="DN1060" s="278" t="str">
        <f t="shared" si="1839"/>
        <v/>
      </c>
      <c r="DO1060" s="51">
        <f>SUM(F1060:DN1060)</f>
        <v>249999.99999999991</v>
      </c>
      <c r="DP1060" s="50" t="s">
        <v>172</v>
      </c>
    </row>
    <row r="1061" spans="3:120" s="29" customFormat="1" ht="15" customHeight="1">
      <c r="D1061" s="291"/>
      <c r="E1061" s="291"/>
      <c r="F1061" s="300"/>
      <c r="G1061" s="300"/>
      <c r="H1061" s="300"/>
      <c r="I1061" s="300"/>
      <c r="J1061" s="300"/>
      <c r="K1061" s="300"/>
      <c r="L1061" s="300"/>
      <c r="M1061" s="300"/>
      <c r="N1061" s="300"/>
      <c r="O1061" s="300"/>
      <c r="P1061" s="300"/>
      <c r="Q1061" s="300"/>
      <c r="R1061" s="300"/>
      <c r="S1061" s="300"/>
      <c r="T1061" s="300"/>
      <c r="U1061" s="300"/>
      <c r="V1061" s="300"/>
      <c r="W1061" s="300"/>
      <c r="X1061" s="300"/>
      <c r="Y1061" s="300"/>
      <c r="Z1061" s="300"/>
      <c r="AA1061" s="300"/>
      <c r="AB1061" s="300"/>
      <c r="AC1061" s="300"/>
      <c r="AD1061" s="300"/>
      <c r="AE1061" s="300"/>
      <c r="AF1061" s="300"/>
      <c r="AG1061" s="300"/>
      <c r="AH1061" s="300"/>
      <c r="AI1061" s="300"/>
      <c r="AJ1061" s="300"/>
      <c r="AK1061" s="300"/>
      <c r="AL1061" s="300"/>
      <c r="AM1061" s="300"/>
      <c r="AN1061" s="300"/>
      <c r="AO1061" s="300"/>
      <c r="AP1061" s="300"/>
      <c r="AQ1061" s="300"/>
      <c r="AR1061" s="300"/>
      <c r="AS1061" s="300"/>
      <c r="AT1061" s="300"/>
      <c r="AU1061" s="300"/>
      <c r="AV1061" s="300"/>
      <c r="AW1061" s="300"/>
      <c r="AX1061" s="300"/>
      <c r="AY1061" s="300"/>
      <c r="AZ1061" s="300"/>
      <c r="BA1061" s="300"/>
      <c r="BB1061" s="300"/>
      <c r="BC1061" s="300"/>
      <c r="BD1061" s="300"/>
      <c r="BE1061" s="300"/>
      <c r="BF1061" s="300"/>
      <c r="BG1061" s="300"/>
      <c r="BH1061" s="300"/>
      <c r="BI1061" s="300"/>
      <c r="BJ1061" s="300"/>
      <c r="BK1061" s="300"/>
      <c r="BL1061" s="300"/>
      <c r="BM1061" s="300"/>
      <c r="BN1061" s="300"/>
      <c r="BO1061" s="300"/>
      <c r="BP1061" s="300"/>
      <c r="BQ1061" s="300"/>
      <c r="BR1061" s="300"/>
      <c r="BS1061" s="300"/>
      <c r="BT1061" s="300"/>
      <c r="BU1061" s="300"/>
      <c r="BV1061" s="300"/>
      <c r="BW1061" s="300"/>
      <c r="BX1061" s="300"/>
      <c r="BY1061" s="300"/>
      <c r="BZ1061" s="300"/>
      <c r="CA1061" s="300"/>
      <c r="CB1061" s="300"/>
      <c r="CC1061" s="300"/>
      <c r="CD1061" s="300"/>
      <c r="CE1061" s="300"/>
      <c r="CF1061" s="300"/>
      <c r="CG1061" s="300"/>
      <c r="CH1061" s="300"/>
      <c r="CI1061" s="300"/>
      <c r="CJ1061" s="300"/>
      <c r="CK1061" s="300"/>
      <c r="CL1061" s="300"/>
      <c r="CM1061" s="300"/>
      <c r="CN1061" s="300"/>
      <c r="CO1061" s="300"/>
      <c r="CP1061" s="300"/>
      <c r="CQ1061" s="300"/>
      <c r="CR1061" s="300"/>
      <c r="CS1061" s="300"/>
      <c r="CT1061" s="300"/>
      <c r="CU1061" s="300"/>
      <c r="CV1061" s="300"/>
      <c r="CW1061" s="300"/>
      <c r="CX1061" s="300"/>
      <c r="CY1061" s="300"/>
      <c r="CZ1061" s="300"/>
      <c r="DA1061" s="300"/>
      <c r="DB1061" s="300"/>
      <c r="DC1061" s="300"/>
      <c r="DD1061" s="300"/>
      <c r="DE1061" s="300"/>
      <c r="DF1061" s="300"/>
      <c r="DG1061" s="300"/>
      <c r="DH1061" s="300"/>
      <c r="DI1061" s="300"/>
      <c r="DJ1061" s="300"/>
      <c r="DK1061" s="300"/>
      <c r="DL1061" s="300"/>
      <c r="DM1061" s="300"/>
      <c r="DN1061" s="300"/>
      <c r="DO1061" s="18"/>
      <c r="DP1061" s="50" t="s">
        <v>172</v>
      </c>
    </row>
    <row r="1062" spans="3:120" s="29" customFormat="1" ht="15" customHeight="1">
      <c r="D1062" s="291"/>
      <c r="E1062" s="291"/>
      <c r="F1062" s="300"/>
      <c r="G1062" s="300"/>
      <c r="H1062" s="300"/>
      <c r="I1062" s="300"/>
      <c r="J1062" s="300"/>
      <c r="K1062" s="300"/>
      <c r="L1062" s="300"/>
      <c r="M1062" s="300"/>
      <c r="N1062" s="300"/>
      <c r="O1062" s="300"/>
      <c r="P1062" s="300"/>
      <c r="Q1062" s="300"/>
      <c r="R1062" s="300"/>
      <c r="S1062" s="300"/>
      <c r="T1062" s="300"/>
      <c r="U1062" s="300"/>
      <c r="V1062" s="300"/>
      <c r="W1062" s="300"/>
      <c r="X1062" s="300"/>
      <c r="Y1062" s="300"/>
      <c r="Z1062" s="300"/>
      <c r="AA1062" s="300"/>
      <c r="AB1062" s="300"/>
      <c r="AC1062" s="300"/>
      <c r="AD1062" s="300"/>
      <c r="AE1062" s="300"/>
      <c r="AF1062" s="300"/>
      <c r="AG1062" s="300"/>
      <c r="AH1062" s="300"/>
      <c r="AI1062" s="300"/>
      <c r="AJ1062" s="300"/>
      <c r="AK1062" s="300"/>
      <c r="AL1062" s="300"/>
      <c r="AM1062" s="300"/>
      <c r="AN1062" s="300"/>
      <c r="AO1062" s="300"/>
      <c r="AP1062" s="300"/>
      <c r="AQ1062" s="300"/>
      <c r="AR1062" s="300"/>
      <c r="AS1062" s="300"/>
      <c r="AT1062" s="300"/>
      <c r="AU1062" s="300"/>
      <c r="AV1062" s="300"/>
      <c r="AW1062" s="300"/>
      <c r="AX1062" s="300"/>
      <c r="AY1062" s="300"/>
      <c r="AZ1062" s="300"/>
      <c r="BA1062" s="300"/>
      <c r="BB1062" s="300"/>
      <c r="BC1062" s="300"/>
      <c r="BD1062" s="300"/>
      <c r="BE1062" s="300"/>
      <c r="BF1062" s="300"/>
      <c r="BG1062" s="300"/>
      <c r="BH1062" s="300"/>
      <c r="BI1062" s="300"/>
      <c r="BJ1062" s="300"/>
      <c r="BK1062" s="300"/>
      <c r="BL1062" s="300"/>
      <c r="BM1062" s="300"/>
      <c r="BN1062" s="300"/>
      <c r="BO1062" s="300"/>
      <c r="BP1062" s="300"/>
      <c r="BQ1062" s="300"/>
      <c r="BR1062" s="300"/>
      <c r="BS1062" s="300"/>
      <c r="BT1062" s="300"/>
      <c r="BU1062" s="300"/>
      <c r="BV1062" s="300"/>
      <c r="BW1062" s="300"/>
      <c r="BX1062" s="300"/>
      <c r="BY1062" s="300"/>
      <c r="BZ1062" s="300"/>
      <c r="CA1062" s="300"/>
      <c r="CB1062" s="300"/>
      <c r="CC1062" s="300"/>
      <c r="CD1062" s="300"/>
      <c r="CE1062" s="300"/>
      <c r="CF1062" s="300"/>
      <c r="CG1062" s="300"/>
      <c r="CH1062" s="300"/>
      <c r="CI1062" s="300"/>
      <c r="CJ1062" s="300"/>
      <c r="CK1062" s="300"/>
      <c r="CL1062" s="300"/>
      <c r="CM1062" s="300"/>
      <c r="CN1062" s="300"/>
      <c r="CO1062" s="300"/>
      <c r="CP1062" s="300"/>
      <c r="CQ1062" s="300"/>
      <c r="CR1062" s="300"/>
      <c r="CS1062" s="300"/>
      <c r="CT1062" s="300"/>
      <c r="CU1062" s="300"/>
      <c r="CV1062" s="300"/>
      <c r="CW1062" s="300"/>
      <c r="CX1062" s="300"/>
      <c r="CY1062" s="300"/>
      <c r="CZ1062" s="300"/>
      <c r="DA1062" s="300"/>
      <c r="DB1062" s="300"/>
      <c r="DC1062" s="300"/>
      <c r="DD1062" s="300"/>
      <c r="DE1062" s="300"/>
      <c r="DF1062" s="300"/>
      <c r="DG1062" s="300"/>
      <c r="DH1062" s="300"/>
      <c r="DI1062" s="300"/>
      <c r="DJ1062" s="300"/>
      <c r="DK1062" s="300"/>
      <c r="DL1062" s="300"/>
      <c r="DM1062" s="300"/>
      <c r="DN1062" s="300"/>
      <c r="DO1062" s="18"/>
      <c r="DP1062" s="50" t="s">
        <v>172</v>
      </c>
    </row>
    <row r="1063" spans="3:120" s="29" customFormat="1" ht="15" customHeight="1">
      <c r="C1063" s="161" t="s">
        <v>345</v>
      </c>
      <c r="D1063" s="161"/>
      <c r="E1063" s="161"/>
      <c r="F1063" s="161"/>
      <c r="G1063" s="161"/>
      <c r="H1063" s="161"/>
      <c r="I1063" s="161"/>
      <c r="J1063" s="161"/>
      <c r="K1063" s="161"/>
      <c r="L1063" s="161"/>
      <c r="M1063" s="161"/>
      <c r="N1063" s="161"/>
      <c r="O1063" s="161"/>
      <c r="P1063" s="161"/>
      <c r="Q1063" s="161"/>
      <c r="R1063" s="161"/>
      <c r="S1063" s="161"/>
      <c r="T1063" s="161"/>
      <c r="U1063" s="161"/>
      <c r="V1063" s="161"/>
      <c r="W1063" s="161"/>
      <c r="X1063" s="161"/>
      <c r="Y1063" s="161"/>
      <c r="Z1063" s="161"/>
      <c r="AA1063" s="161"/>
      <c r="AB1063" s="161"/>
      <c r="AC1063" s="161"/>
      <c r="AD1063" s="161"/>
      <c r="AE1063" s="161"/>
      <c r="AF1063" s="161"/>
      <c r="AG1063" s="161"/>
      <c r="AH1063" s="161"/>
      <c r="AI1063" s="161"/>
      <c r="AJ1063" s="161"/>
      <c r="AK1063" s="161"/>
      <c r="AL1063" s="161"/>
      <c r="AM1063" s="161"/>
      <c r="AN1063" s="161"/>
      <c r="AO1063" s="161"/>
      <c r="AP1063" s="161"/>
      <c r="AQ1063" s="161"/>
      <c r="AR1063" s="161"/>
      <c r="AS1063" s="161"/>
      <c r="AT1063" s="161"/>
      <c r="AU1063" s="161"/>
      <c r="AV1063" s="161"/>
      <c r="AW1063" s="161"/>
      <c r="AX1063" s="161"/>
      <c r="AY1063" s="161"/>
      <c r="AZ1063" s="161"/>
      <c r="BA1063" s="161"/>
      <c r="BB1063" s="161"/>
      <c r="BC1063" s="161"/>
      <c r="BD1063" s="161"/>
      <c r="BE1063" s="161"/>
      <c r="BF1063" s="161"/>
      <c r="BG1063" s="161"/>
      <c r="BH1063" s="161"/>
      <c r="BI1063" s="161"/>
      <c r="BJ1063" s="161"/>
      <c r="BK1063" s="161"/>
      <c r="BL1063" s="161"/>
      <c r="BM1063" s="161"/>
      <c r="BN1063" s="161"/>
      <c r="BO1063" s="161"/>
      <c r="BP1063" s="161"/>
      <c r="BQ1063" s="161"/>
      <c r="BR1063" s="161"/>
      <c r="BS1063" s="161"/>
      <c r="BT1063" s="161"/>
      <c r="BU1063" s="161"/>
      <c r="BV1063" s="161"/>
      <c r="BW1063" s="161"/>
      <c r="BX1063" s="161"/>
      <c r="BY1063" s="161"/>
      <c r="BZ1063" s="161"/>
      <c r="CA1063" s="161"/>
      <c r="CB1063" s="161"/>
      <c r="CC1063" s="161"/>
      <c r="CD1063" s="161"/>
      <c r="CE1063" s="161"/>
      <c r="CF1063" s="161"/>
      <c r="CG1063" s="161"/>
      <c r="CH1063" s="161"/>
      <c r="CI1063" s="161"/>
      <c r="CJ1063" s="161"/>
      <c r="CK1063" s="161"/>
      <c r="CL1063" s="161"/>
      <c r="CM1063" s="161"/>
      <c r="CN1063" s="161"/>
      <c r="CO1063" s="161"/>
      <c r="CP1063" s="161"/>
      <c r="CQ1063" s="161"/>
      <c r="CR1063" s="161"/>
      <c r="CS1063" s="161"/>
      <c r="CT1063" s="161"/>
      <c r="CU1063" s="161"/>
      <c r="CV1063" s="161"/>
      <c r="CW1063" s="161"/>
      <c r="CX1063" s="161"/>
      <c r="CY1063" s="161"/>
      <c r="CZ1063" s="161"/>
      <c r="DA1063" s="161"/>
      <c r="DB1063" s="161"/>
      <c r="DC1063" s="161"/>
      <c r="DD1063" s="161"/>
      <c r="DE1063" s="161"/>
      <c r="DF1063" s="161"/>
      <c r="DG1063" s="161"/>
      <c r="DH1063" s="161"/>
      <c r="DI1063" s="161"/>
      <c r="DJ1063" s="161"/>
      <c r="DK1063" s="161"/>
      <c r="DL1063" s="161"/>
      <c r="DM1063" s="161"/>
      <c r="DN1063" s="161"/>
      <c r="DO1063" s="161"/>
      <c r="DP1063" s="50" t="s">
        <v>172</v>
      </c>
    </row>
    <row r="1064" spans="3:120" s="29" customFormat="1" ht="15" customHeight="1">
      <c r="D1064" s="291"/>
      <c r="E1064" s="291"/>
      <c r="F1064" s="300"/>
      <c r="G1064" s="300"/>
      <c r="H1064" s="300"/>
      <c r="I1064" s="300"/>
      <c r="J1064" s="300"/>
      <c r="K1064" s="300"/>
      <c r="L1064" s="300"/>
      <c r="M1064" s="300"/>
      <c r="N1064" s="300"/>
      <c r="O1064" s="300"/>
      <c r="P1064" s="300"/>
      <c r="Q1064" s="300"/>
      <c r="R1064" s="300"/>
      <c r="S1064" s="300"/>
      <c r="T1064" s="300"/>
      <c r="U1064" s="300"/>
      <c r="V1064" s="300"/>
      <c r="W1064" s="300"/>
      <c r="X1064" s="300"/>
      <c r="Y1064" s="300"/>
      <c r="Z1064" s="300"/>
      <c r="AA1064" s="300"/>
      <c r="AB1064" s="300"/>
      <c r="AC1064" s="300"/>
      <c r="AD1064" s="300"/>
      <c r="AE1064" s="300"/>
      <c r="AF1064" s="300"/>
      <c r="AG1064" s="300"/>
      <c r="AH1064" s="300"/>
      <c r="AI1064" s="300"/>
      <c r="AJ1064" s="300"/>
      <c r="AK1064" s="300"/>
      <c r="AL1064" s="300"/>
      <c r="AM1064" s="300"/>
      <c r="AN1064" s="300"/>
      <c r="AO1064" s="300"/>
      <c r="AP1064" s="300"/>
      <c r="AQ1064" s="300"/>
      <c r="AR1064" s="300"/>
      <c r="AS1064" s="300"/>
      <c r="AT1064" s="300"/>
      <c r="AU1064" s="300"/>
      <c r="AV1064" s="300"/>
      <c r="AW1064" s="300"/>
      <c r="AX1064" s="300"/>
      <c r="AY1064" s="300"/>
      <c r="AZ1064" s="300"/>
      <c r="BA1064" s="300"/>
      <c r="BB1064" s="300"/>
      <c r="BC1064" s="300"/>
      <c r="BD1064" s="300"/>
      <c r="BE1064" s="300"/>
      <c r="BF1064" s="300"/>
      <c r="BG1064" s="300"/>
      <c r="BH1064" s="300"/>
      <c r="BI1064" s="300"/>
      <c r="BJ1064" s="300"/>
      <c r="BK1064" s="300"/>
      <c r="BL1064" s="300"/>
      <c r="BM1064" s="300"/>
      <c r="BN1064" s="300"/>
      <c r="BO1064" s="300"/>
      <c r="BP1064" s="300"/>
      <c r="BQ1064" s="300"/>
      <c r="BR1064" s="300"/>
      <c r="BS1064" s="300"/>
      <c r="BT1064" s="300"/>
      <c r="BU1064" s="300"/>
      <c r="BV1064" s="300"/>
      <c r="BW1064" s="300"/>
      <c r="BX1064" s="300"/>
      <c r="BY1064" s="300"/>
      <c r="BZ1064" s="300"/>
      <c r="CA1064" s="300"/>
      <c r="CB1064" s="300"/>
      <c r="CC1064" s="300"/>
      <c r="CD1064" s="300"/>
      <c r="CE1064" s="300"/>
      <c r="CF1064" s="300"/>
      <c r="CG1064" s="300"/>
      <c r="CH1064" s="300"/>
      <c r="CI1064" s="300"/>
      <c r="CJ1064" s="300"/>
      <c r="CK1064" s="300"/>
      <c r="CL1064" s="300"/>
      <c r="CM1064" s="300"/>
      <c r="CN1064" s="300"/>
      <c r="CO1064" s="300"/>
      <c r="CP1064" s="300"/>
      <c r="CQ1064" s="300"/>
      <c r="CR1064" s="300"/>
      <c r="CS1064" s="300"/>
      <c r="CT1064" s="300"/>
      <c r="CU1064" s="300"/>
      <c r="CV1064" s="300"/>
      <c r="CW1064" s="300"/>
      <c r="CX1064" s="300"/>
      <c r="CY1064" s="300"/>
      <c r="CZ1064" s="300"/>
      <c r="DA1064" s="300"/>
      <c r="DB1064" s="300"/>
      <c r="DC1064" s="300"/>
      <c r="DD1064" s="300"/>
      <c r="DE1064" s="300"/>
      <c r="DF1064" s="300"/>
      <c r="DG1064" s="300"/>
      <c r="DH1064" s="300"/>
      <c r="DI1064" s="300"/>
      <c r="DJ1064" s="300"/>
      <c r="DK1064" s="300"/>
      <c r="DL1064" s="300"/>
      <c r="DM1064" s="300"/>
      <c r="DN1064" s="300"/>
      <c r="DO1064" s="18"/>
      <c r="DP1064" s="50" t="s">
        <v>172</v>
      </c>
    </row>
    <row r="1065" spans="3:120" s="29" customFormat="1" ht="15" customHeight="1">
      <c r="C1065" s="266" t="str">
        <f>C1063</f>
        <v>Association and Other Fees</v>
      </c>
      <c r="D1065" s="249" t="s">
        <v>296</v>
      </c>
      <c r="E1065" s="249" t="s">
        <v>303</v>
      </c>
      <c r="F1065" s="265" t="s">
        <v>295</v>
      </c>
      <c r="G1065" s="264" t="s">
        <v>294</v>
      </c>
      <c r="H1065" s="300"/>
      <c r="I1065" s="300"/>
      <c r="J1065" s="300"/>
      <c r="K1065" s="300"/>
      <c r="L1065" s="300"/>
      <c r="M1065" s="300"/>
      <c r="N1065" s="300"/>
      <c r="O1065" s="300"/>
      <c r="P1065" s="300"/>
      <c r="Q1065" s="300"/>
      <c r="R1065" s="300"/>
      <c r="S1065" s="300"/>
      <c r="T1065" s="300"/>
      <c r="U1065" s="300"/>
      <c r="V1065" s="300"/>
      <c r="W1065" s="300"/>
      <c r="X1065" s="300"/>
      <c r="Y1065" s="300"/>
      <c r="Z1065" s="300"/>
      <c r="AA1065" s="300"/>
      <c r="AB1065" s="300"/>
      <c r="AC1065" s="300"/>
      <c r="AD1065" s="300"/>
      <c r="AE1065" s="300"/>
      <c r="AF1065" s="300"/>
      <c r="AG1065" s="300"/>
      <c r="AH1065" s="300"/>
      <c r="AI1065" s="300"/>
      <c r="AJ1065" s="300"/>
      <c r="AK1065" s="300"/>
      <c r="AL1065" s="300"/>
      <c r="AM1065" s="300"/>
      <c r="AN1065" s="300"/>
      <c r="AO1065" s="300"/>
      <c r="AP1065" s="300"/>
      <c r="AQ1065" s="300"/>
      <c r="AR1065" s="300"/>
      <c r="AS1065" s="300"/>
      <c r="AT1065" s="300"/>
      <c r="AU1065" s="300"/>
      <c r="AV1065" s="300"/>
      <c r="AW1065" s="300"/>
      <c r="AX1065" s="300"/>
      <c r="AY1065" s="300"/>
      <c r="AZ1065" s="300"/>
      <c r="BA1065" s="300"/>
      <c r="BB1065" s="300"/>
      <c r="BC1065" s="300"/>
      <c r="BD1065" s="300"/>
      <c r="BE1065" s="300"/>
      <c r="BF1065" s="300"/>
      <c r="BG1065" s="300"/>
      <c r="BH1065" s="300"/>
      <c r="BI1065" s="300"/>
      <c r="BJ1065" s="300"/>
      <c r="BK1065" s="300"/>
      <c r="BL1065" s="300"/>
      <c r="BM1065" s="300"/>
      <c r="BN1065" s="300"/>
      <c r="BO1065" s="300"/>
      <c r="BP1065" s="300"/>
      <c r="BQ1065" s="300"/>
      <c r="BR1065" s="300"/>
      <c r="BS1065" s="300"/>
      <c r="BT1065" s="300"/>
      <c r="BU1065" s="300"/>
      <c r="BV1065" s="300"/>
      <c r="BW1065" s="300"/>
      <c r="BX1065" s="300"/>
      <c r="BY1065" s="300"/>
      <c r="BZ1065" s="300"/>
      <c r="CA1065" s="300"/>
      <c r="CB1065" s="300"/>
      <c r="CC1065" s="300"/>
      <c r="CD1065" s="300"/>
      <c r="CE1065" s="300"/>
      <c r="CF1065" s="300"/>
      <c r="CG1065" s="300"/>
      <c r="CH1065" s="300"/>
      <c r="CI1065" s="300"/>
      <c r="CJ1065" s="300"/>
      <c r="CK1065" s="300"/>
      <c r="CL1065" s="300"/>
      <c r="CM1065" s="300"/>
      <c r="CN1065" s="300"/>
      <c r="CO1065" s="300"/>
      <c r="CP1065" s="300"/>
      <c r="CQ1065" s="300"/>
      <c r="CR1065" s="300"/>
      <c r="CS1065" s="300"/>
      <c r="CT1065" s="300"/>
      <c r="CU1065" s="300"/>
      <c r="CV1065" s="300"/>
      <c r="CW1065" s="300"/>
      <c r="CX1065" s="300"/>
      <c r="CY1065" s="300"/>
      <c r="CZ1065" s="300"/>
      <c r="DA1065" s="300"/>
      <c r="DB1065" s="300"/>
      <c r="DC1065" s="300"/>
      <c r="DD1065" s="300"/>
      <c r="DE1065" s="300"/>
      <c r="DF1065" s="300"/>
      <c r="DG1065" s="300"/>
      <c r="DH1065" s="300"/>
      <c r="DI1065" s="300"/>
      <c r="DJ1065" s="300"/>
      <c r="DK1065" s="300"/>
      <c r="DL1065" s="300"/>
      <c r="DM1065" s="300"/>
      <c r="DN1065" s="300"/>
      <c r="DO1065" s="18"/>
      <c r="DP1065" s="50" t="s">
        <v>172</v>
      </c>
    </row>
    <row r="1066" spans="3:120" s="29" customFormat="1" ht="15" customHeight="1">
      <c r="C1066" s="158" t="str">
        <f>C1065</f>
        <v>Association and Other Fees</v>
      </c>
      <c r="D1066" s="118">
        <f>IF(C$76="","",IF(E1066="",G1066+F1066,E1066))</f>
        <v>360000</v>
      </c>
      <c r="E1066" s="80"/>
      <c r="F1066" s="93">
        <v>360000</v>
      </c>
      <c r="G1066" s="93">
        <v>0</v>
      </c>
      <c r="H1066" s="300"/>
      <c r="I1066" s="300"/>
      <c r="J1066" s="300"/>
      <c r="K1066" s="300"/>
      <c r="L1066" s="300"/>
      <c r="M1066" s="300"/>
      <c r="N1066" s="300"/>
      <c r="O1066" s="300"/>
      <c r="P1066" s="300"/>
      <c r="Q1066" s="300"/>
      <c r="R1066" s="300"/>
      <c r="S1066" s="300"/>
      <c r="T1066" s="300"/>
      <c r="U1066" s="300"/>
      <c r="V1066" s="300"/>
      <c r="W1066" s="300"/>
      <c r="X1066" s="300"/>
      <c r="Y1066" s="300"/>
      <c r="Z1066" s="300"/>
      <c r="AA1066" s="300"/>
      <c r="AB1066" s="300"/>
      <c r="AC1066" s="300"/>
      <c r="AD1066" s="300"/>
      <c r="AE1066" s="300"/>
      <c r="AF1066" s="300"/>
      <c r="AG1066" s="300"/>
      <c r="AH1066" s="300"/>
      <c r="AI1066" s="300"/>
      <c r="AJ1066" s="300"/>
      <c r="AK1066" s="300"/>
      <c r="AL1066" s="300"/>
      <c r="AM1066" s="300"/>
      <c r="AN1066" s="300"/>
      <c r="AO1066" s="300"/>
      <c r="AP1066" s="300"/>
      <c r="AQ1066" s="300"/>
      <c r="AR1066" s="300"/>
      <c r="AS1066" s="300"/>
      <c r="AT1066" s="300"/>
      <c r="AU1066" s="300"/>
      <c r="AV1066" s="300"/>
      <c r="AW1066" s="300"/>
      <c r="AX1066" s="300"/>
      <c r="AY1066" s="300"/>
      <c r="AZ1066" s="300"/>
      <c r="BA1066" s="300"/>
      <c r="BB1066" s="300"/>
      <c r="BC1066" s="300"/>
      <c r="BD1066" s="300"/>
      <c r="BE1066" s="300"/>
      <c r="BF1066" s="300"/>
      <c r="BG1066" s="300"/>
      <c r="BH1066" s="300"/>
      <c r="BI1066" s="300"/>
      <c r="BJ1066" s="300"/>
      <c r="BK1066" s="300"/>
      <c r="BL1066" s="300"/>
      <c r="BM1066" s="300"/>
      <c r="BN1066" s="300"/>
      <c r="BO1066" s="300"/>
      <c r="BP1066" s="300"/>
      <c r="BQ1066" s="300"/>
      <c r="BR1066" s="300"/>
      <c r="BS1066" s="300"/>
      <c r="BT1066" s="300"/>
      <c r="BU1066" s="300"/>
      <c r="BV1066" s="300"/>
      <c r="BW1066" s="300"/>
      <c r="BX1066" s="300"/>
      <c r="BY1066" s="300"/>
      <c r="BZ1066" s="300"/>
      <c r="CA1066" s="300"/>
      <c r="CB1066" s="300"/>
      <c r="CC1066" s="300"/>
      <c r="CD1066" s="300"/>
      <c r="CE1066" s="300"/>
      <c r="CF1066" s="300"/>
      <c r="CG1066" s="300"/>
      <c r="CH1066" s="300"/>
      <c r="CI1066" s="300"/>
      <c r="CJ1066" s="300"/>
      <c r="CK1066" s="300"/>
      <c r="CL1066" s="300"/>
      <c r="CM1066" s="300"/>
      <c r="CN1066" s="300"/>
      <c r="CO1066" s="300"/>
      <c r="CP1066" s="300"/>
      <c r="CQ1066" s="300"/>
      <c r="CR1066" s="300"/>
      <c r="CS1066" s="300"/>
      <c r="CT1066" s="300"/>
      <c r="CU1066" s="300"/>
      <c r="CV1066" s="300"/>
      <c r="CW1066" s="300"/>
      <c r="CX1066" s="300"/>
      <c r="CY1066" s="300"/>
      <c r="CZ1066" s="300"/>
      <c r="DA1066" s="300"/>
      <c r="DB1066" s="300"/>
      <c r="DC1066" s="300"/>
      <c r="DD1066" s="300"/>
      <c r="DE1066" s="300"/>
      <c r="DF1066" s="300"/>
      <c r="DG1066" s="300"/>
      <c r="DH1066" s="300"/>
      <c r="DI1066" s="300"/>
      <c r="DJ1066" s="300"/>
      <c r="DK1066" s="300"/>
      <c r="DL1066" s="300"/>
      <c r="DM1066" s="300"/>
      <c r="DN1066" s="300"/>
      <c r="DO1066" s="18"/>
      <c r="DP1066" s="50" t="s">
        <v>172</v>
      </c>
    </row>
    <row r="1067" spans="3:120" s="29" customFormat="1" ht="15" customHeight="1">
      <c r="C1067" s="34" t="str">
        <f>"Initial " &amp;C1063&amp; " Input"</f>
        <v>Initial Association and Other Fees Input</v>
      </c>
      <c r="D1067" s="118">
        <f>IF(C$76="","",IF(E1067="",G1067+F1067,E1067))</f>
        <v>0</v>
      </c>
      <c r="E1067" s="80"/>
      <c r="F1067" s="93">
        <v>0</v>
      </c>
      <c r="G1067" s="93">
        <v>0</v>
      </c>
      <c r="H1067" s="300"/>
      <c r="I1067" s="300"/>
      <c r="J1067" s="300"/>
      <c r="K1067" s="300"/>
      <c r="L1067" s="300"/>
      <c r="M1067" s="300"/>
      <c r="N1067" s="300"/>
      <c r="O1067" s="300"/>
      <c r="P1067" s="300"/>
      <c r="Q1067" s="300"/>
      <c r="R1067" s="300"/>
      <c r="S1067" s="300"/>
      <c r="T1067" s="300"/>
      <c r="U1067" s="300"/>
      <c r="V1067" s="300"/>
      <c r="W1067" s="300"/>
      <c r="X1067" s="300"/>
      <c r="Y1067" s="300"/>
      <c r="Z1067" s="300"/>
      <c r="AA1067" s="300"/>
      <c r="AB1067" s="300"/>
      <c r="AC1067" s="300"/>
      <c r="AD1067" s="300"/>
      <c r="AE1067" s="300"/>
      <c r="AF1067" s="300"/>
      <c r="AG1067" s="300"/>
      <c r="AH1067" s="300"/>
      <c r="AI1067" s="300"/>
      <c r="AJ1067" s="300"/>
      <c r="AK1067" s="300"/>
      <c r="AL1067" s="300"/>
      <c r="AM1067" s="300"/>
      <c r="AN1067" s="300"/>
      <c r="AO1067" s="300"/>
      <c r="AP1067" s="300"/>
      <c r="AQ1067" s="300"/>
      <c r="AR1067" s="300"/>
      <c r="AS1067" s="300"/>
      <c r="AT1067" s="300"/>
      <c r="AU1067" s="300"/>
      <c r="AV1067" s="300"/>
      <c r="AW1067" s="300"/>
      <c r="AX1067" s="300"/>
      <c r="AY1067" s="300"/>
      <c r="AZ1067" s="300"/>
      <c r="BA1067" s="300"/>
      <c r="BB1067" s="300"/>
      <c r="BC1067" s="300"/>
      <c r="BD1067" s="300"/>
      <c r="BE1067" s="300"/>
      <c r="BF1067" s="300"/>
      <c r="BG1067" s="300"/>
      <c r="BH1067" s="300"/>
      <c r="BI1067" s="300"/>
      <c r="BJ1067" s="300"/>
      <c r="BK1067" s="300"/>
      <c r="BL1067" s="300"/>
      <c r="BM1067" s="300"/>
      <c r="BN1067" s="300"/>
      <c r="BO1067" s="300"/>
      <c r="BP1067" s="300"/>
      <c r="BQ1067" s="300"/>
      <c r="BR1067" s="300"/>
      <c r="BS1067" s="300"/>
      <c r="BT1067" s="300"/>
      <c r="BU1067" s="300"/>
      <c r="BV1067" s="300"/>
      <c r="BW1067" s="300"/>
      <c r="BX1067" s="300"/>
      <c r="BY1067" s="300"/>
      <c r="BZ1067" s="300"/>
      <c r="CA1067" s="300"/>
      <c r="CB1067" s="300"/>
      <c r="CC1067" s="300"/>
      <c r="CD1067" s="300"/>
      <c r="CE1067" s="300"/>
      <c r="CF1067" s="300"/>
      <c r="CG1067" s="300"/>
      <c r="CH1067" s="300"/>
      <c r="CI1067" s="300"/>
      <c r="CJ1067" s="300"/>
      <c r="CK1067" s="300"/>
      <c r="CL1067" s="300"/>
      <c r="CM1067" s="300"/>
      <c r="CN1067" s="300"/>
      <c r="CO1067" s="300"/>
      <c r="CP1067" s="300"/>
      <c r="CQ1067" s="300"/>
      <c r="CR1067" s="300"/>
      <c r="CS1067" s="300"/>
      <c r="CT1067" s="300"/>
      <c r="CU1067" s="300"/>
      <c r="CV1067" s="300"/>
      <c r="CW1067" s="300"/>
      <c r="CX1067" s="300"/>
      <c r="CY1067" s="300"/>
      <c r="CZ1067" s="300"/>
      <c r="DA1067" s="300"/>
      <c r="DB1067" s="300"/>
      <c r="DC1067" s="300"/>
      <c r="DD1067" s="300"/>
      <c r="DE1067" s="300"/>
      <c r="DF1067" s="300"/>
      <c r="DG1067" s="300"/>
      <c r="DH1067" s="300"/>
      <c r="DI1067" s="300"/>
      <c r="DJ1067" s="300"/>
      <c r="DK1067" s="300"/>
      <c r="DL1067" s="300"/>
      <c r="DM1067" s="300"/>
      <c r="DN1067" s="300"/>
      <c r="DO1067" s="18"/>
      <c r="DP1067" s="50" t="s">
        <v>172</v>
      </c>
    </row>
    <row r="1068" spans="3:120" s="29" customFormat="1" ht="15" customHeight="1">
      <c r="C1068" s="34" t="s">
        <v>311</v>
      </c>
      <c r="D1068" s="118">
        <f>D1066-D1067</f>
        <v>360000</v>
      </c>
      <c r="E1068" s="118"/>
      <c r="F1068" s="118">
        <f>F1066-F1067</f>
        <v>360000</v>
      </c>
      <c r="G1068" s="118">
        <f>G1066-G1067</f>
        <v>0</v>
      </c>
      <c r="H1068" s="300"/>
      <c r="I1068" s="300"/>
      <c r="J1068" s="300"/>
      <c r="K1068" s="300"/>
      <c r="L1068" s="300"/>
      <c r="M1068" s="300"/>
      <c r="N1068" s="300"/>
      <c r="O1068" s="300"/>
      <c r="P1068" s="300"/>
      <c r="Q1068" s="300"/>
      <c r="R1068" s="300"/>
      <c r="S1068" s="300"/>
      <c r="T1068" s="300"/>
      <c r="U1068" s="300"/>
      <c r="V1068" s="300"/>
      <c r="W1068" s="300"/>
      <c r="X1068" s="300"/>
      <c r="Y1068" s="300"/>
      <c r="Z1068" s="300"/>
      <c r="AA1068" s="300"/>
      <c r="AB1068" s="300"/>
      <c r="AC1068" s="300"/>
      <c r="AD1068" s="300"/>
      <c r="AE1068" s="300"/>
      <c r="AF1068" s="300"/>
      <c r="AG1068" s="300"/>
      <c r="AH1068" s="300"/>
      <c r="AI1068" s="300"/>
      <c r="AJ1068" s="300"/>
      <c r="AK1068" s="300"/>
      <c r="AL1068" s="300"/>
      <c r="AM1068" s="300"/>
      <c r="AN1068" s="300"/>
      <c r="AO1068" s="300"/>
      <c r="AP1068" s="300"/>
      <c r="AQ1068" s="300"/>
      <c r="AR1068" s="300"/>
      <c r="AS1068" s="300"/>
      <c r="AT1068" s="300"/>
      <c r="AU1068" s="300"/>
      <c r="AV1068" s="300"/>
      <c r="AW1068" s="300"/>
      <c r="AX1068" s="300"/>
      <c r="AY1068" s="300"/>
      <c r="AZ1068" s="300"/>
      <c r="BA1068" s="300"/>
      <c r="BB1068" s="300"/>
      <c r="BC1068" s="300"/>
      <c r="BD1068" s="300"/>
      <c r="BE1068" s="300"/>
      <c r="BF1068" s="300"/>
      <c r="BG1068" s="300"/>
      <c r="BH1068" s="300"/>
      <c r="BI1068" s="300"/>
      <c r="BJ1068" s="300"/>
      <c r="BK1068" s="300"/>
      <c r="BL1068" s="300"/>
      <c r="BM1068" s="300"/>
      <c r="BN1068" s="300"/>
      <c r="BO1068" s="300"/>
      <c r="BP1068" s="300"/>
      <c r="BQ1068" s="300"/>
      <c r="BR1068" s="300"/>
      <c r="BS1068" s="300"/>
      <c r="BT1068" s="300"/>
      <c r="BU1068" s="300"/>
      <c r="BV1068" s="300"/>
      <c r="BW1068" s="300"/>
      <c r="BX1068" s="300"/>
      <c r="BY1068" s="300"/>
      <c r="BZ1068" s="300"/>
      <c r="CA1068" s="300"/>
      <c r="CB1068" s="300"/>
      <c r="CC1068" s="300"/>
      <c r="CD1068" s="300"/>
      <c r="CE1068" s="300"/>
      <c r="CF1068" s="300"/>
      <c r="CG1068" s="300"/>
      <c r="CH1068" s="300"/>
      <c r="CI1068" s="300"/>
      <c r="CJ1068" s="300"/>
      <c r="CK1068" s="300"/>
      <c r="CL1068" s="300"/>
      <c r="CM1068" s="300"/>
      <c r="CN1068" s="300"/>
      <c r="CO1068" s="300"/>
      <c r="CP1068" s="300"/>
      <c r="CQ1068" s="300"/>
      <c r="CR1068" s="300"/>
      <c r="CS1068" s="300"/>
      <c r="CT1068" s="300"/>
      <c r="CU1068" s="300"/>
      <c r="CV1068" s="300"/>
      <c r="CW1068" s="300"/>
      <c r="CX1068" s="300"/>
      <c r="CY1068" s="300"/>
      <c r="CZ1068" s="300"/>
      <c r="DA1068" s="300"/>
      <c r="DB1068" s="300"/>
      <c r="DC1068" s="300"/>
      <c r="DD1068" s="300"/>
      <c r="DE1068" s="300"/>
      <c r="DF1068" s="300"/>
      <c r="DG1068" s="300"/>
      <c r="DH1068" s="300"/>
      <c r="DI1068" s="300"/>
      <c r="DJ1068" s="300"/>
      <c r="DK1068" s="300"/>
      <c r="DL1068" s="300"/>
      <c r="DM1068" s="300"/>
      <c r="DN1068" s="300"/>
      <c r="DO1068" s="18"/>
      <c r="DP1068" s="50" t="s">
        <v>172</v>
      </c>
    </row>
    <row r="1069" spans="3:120" s="29" customFormat="1" ht="15" customHeight="1">
      <c r="C1069" s="34"/>
      <c r="D1069" s="118"/>
      <c r="E1069" s="80"/>
      <c r="F1069" s="290"/>
      <c r="G1069" s="290"/>
      <c r="H1069" s="300"/>
      <c r="I1069" s="300"/>
      <c r="J1069" s="300"/>
      <c r="K1069" s="300"/>
      <c r="L1069" s="300"/>
      <c r="M1069" s="300"/>
      <c r="N1069" s="300"/>
      <c r="O1069" s="300"/>
      <c r="P1069" s="300"/>
      <c r="Q1069" s="300"/>
      <c r="R1069" s="300"/>
      <c r="S1069" s="300"/>
      <c r="T1069" s="300"/>
      <c r="U1069" s="300"/>
      <c r="V1069" s="300"/>
      <c r="W1069" s="300"/>
      <c r="X1069" s="300"/>
      <c r="Y1069" s="300"/>
      <c r="Z1069" s="300"/>
      <c r="AA1069" s="300"/>
      <c r="AB1069" s="300"/>
      <c r="AC1069" s="300"/>
      <c r="AD1069" s="300"/>
      <c r="AE1069" s="300"/>
      <c r="AF1069" s="300"/>
      <c r="AG1069" s="300"/>
      <c r="AH1069" s="300"/>
      <c r="AI1069" s="300"/>
      <c r="AJ1069" s="300"/>
      <c r="AK1069" s="300"/>
      <c r="AL1069" s="300"/>
      <c r="AM1069" s="300"/>
      <c r="AN1069" s="300"/>
      <c r="AO1069" s="300"/>
      <c r="AP1069" s="300"/>
      <c r="AQ1069" s="300"/>
      <c r="AR1069" s="300"/>
      <c r="AS1069" s="300"/>
      <c r="AT1069" s="300"/>
      <c r="AU1069" s="300"/>
      <c r="AV1069" s="300"/>
      <c r="AW1069" s="300"/>
      <c r="AX1069" s="300"/>
      <c r="AY1069" s="300"/>
      <c r="AZ1069" s="300"/>
      <c r="BA1069" s="300"/>
      <c r="BB1069" s="300"/>
      <c r="BC1069" s="300"/>
      <c r="BD1069" s="300"/>
      <c r="BE1069" s="300"/>
      <c r="BF1069" s="300"/>
      <c r="BG1069" s="300"/>
      <c r="BH1069" s="300"/>
      <c r="BI1069" s="300"/>
      <c r="BJ1069" s="300"/>
      <c r="BK1069" s="300"/>
      <c r="BL1069" s="300"/>
      <c r="BM1069" s="300"/>
      <c r="BN1069" s="300"/>
      <c r="BO1069" s="300"/>
      <c r="BP1069" s="300"/>
      <c r="BQ1069" s="300"/>
      <c r="BR1069" s="300"/>
      <c r="BS1069" s="300"/>
      <c r="BT1069" s="300"/>
      <c r="BU1069" s="300"/>
      <c r="BV1069" s="300"/>
      <c r="BW1069" s="300"/>
      <c r="BX1069" s="300"/>
      <c r="BY1069" s="300"/>
      <c r="BZ1069" s="300"/>
      <c r="CA1069" s="300"/>
      <c r="CB1069" s="300"/>
      <c r="CC1069" s="300"/>
      <c r="CD1069" s="300"/>
      <c r="CE1069" s="300"/>
      <c r="CF1069" s="300"/>
      <c r="CG1069" s="300"/>
      <c r="CH1069" s="300"/>
      <c r="CI1069" s="300"/>
      <c r="CJ1069" s="300"/>
      <c r="CK1069" s="300"/>
      <c r="CL1069" s="300"/>
      <c r="CM1069" s="300"/>
      <c r="CN1069" s="300"/>
      <c r="CO1069" s="300"/>
      <c r="CP1069" s="300"/>
      <c r="CQ1069" s="300"/>
      <c r="CR1069" s="300"/>
      <c r="CS1069" s="300"/>
      <c r="CT1069" s="300"/>
      <c r="CU1069" s="300"/>
      <c r="CV1069" s="300"/>
      <c r="CW1069" s="300"/>
      <c r="CX1069" s="300"/>
      <c r="CY1069" s="300"/>
      <c r="CZ1069" s="300"/>
      <c r="DA1069" s="300"/>
      <c r="DB1069" s="300"/>
      <c r="DC1069" s="300"/>
      <c r="DD1069" s="300"/>
      <c r="DE1069" s="300"/>
      <c r="DF1069" s="300"/>
      <c r="DG1069" s="300"/>
      <c r="DH1069" s="300"/>
      <c r="DI1069" s="300"/>
      <c r="DJ1069" s="300"/>
      <c r="DK1069" s="300"/>
      <c r="DL1069" s="300"/>
      <c r="DM1069" s="300"/>
      <c r="DN1069" s="300"/>
      <c r="DO1069" s="18"/>
      <c r="DP1069" s="50" t="s">
        <v>172</v>
      </c>
    </row>
    <row r="1070" spans="3:120" s="29" customFormat="1" ht="15" customHeight="1">
      <c r="C1070" s="34" t="str">
        <f>C1065&amp;" Start Period"</f>
        <v>Association and Other Fees Start Period</v>
      </c>
      <c r="D1070" s="233">
        <f>MIN(F1070:G1070)</f>
        <v>18</v>
      </c>
      <c r="F1070" s="282">
        <v>18</v>
      </c>
      <c r="G1070" s="282"/>
      <c r="H1070" s="300"/>
      <c r="I1070" s="300"/>
      <c r="J1070" s="300"/>
      <c r="K1070" s="300"/>
      <c r="L1070" s="300"/>
      <c r="M1070" s="300"/>
      <c r="N1070" s="300"/>
      <c r="O1070" s="300"/>
      <c r="P1070" s="300"/>
      <c r="Q1070" s="300"/>
      <c r="R1070" s="300"/>
      <c r="S1070" s="300"/>
      <c r="T1070" s="300"/>
      <c r="U1070" s="300"/>
      <c r="V1070" s="300"/>
      <c r="W1070" s="300"/>
      <c r="X1070" s="300"/>
      <c r="Y1070" s="300"/>
      <c r="Z1070" s="300"/>
      <c r="AA1070" s="300"/>
      <c r="AB1070" s="300"/>
      <c r="AC1070" s="300"/>
      <c r="AD1070" s="300"/>
      <c r="AE1070" s="300"/>
      <c r="AF1070" s="300"/>
      <c r="AG1070" s="300"/>
      <c r="AH1070" s="300"/>
      <c r="AI1070" s="300"/>
      <c r="AJ1070" s="300"/>
      <c r="AK1070" s="300"/>
      <c r="AL1070" s="300"/>
      <c r="AM1070" s="300"/>
      <c r="AN1070" s="300"/>
      <c r="AO1070" s="300"/>
      <c r="AP1070" s="300"/>
      <c r="AQ1070" s="300"/>
      <c r="AR1070" s="300"/>
      <c r="AS1070" s="300"/>
      <c r="AT1070" s="300"/>
      <c r="AU1070" s="300"/>
      <c r="AV1070" s="300"/>
      <c r="AW1070" s="300"/>
      <c r="AX1070" s="300"/>
      <c r="AY1070" s="300"/>
      <c r="AZ1070" s="300"/>
      <c r="BA1070" s="300"/>
      <c r="BB1070" s="300"/>
      <c r="BC1070" s="300"/>
      <c r="BD1070" s="300"/>
      <c r="BE1070" s="300"/>
      <c r="BF1070" s="300"/>
      <c r="BG1070" s="300"/>
      <c r="BH1070" s="300"/>
      <c r="BI1070" s="300"/>
      <c r="BJ1070" s="300"/>
      <c r="BK1070" s="300"/>
      <c r="BL1070" s="300"/>
      <c r="BM1070" s="300"/>
      <c r="BN1070" s="300"/>
      <c r="BO1070" s="300"/>
      <c r="BP1070" s="300"/>
      <c r="BQ1070" s="300"/>
      <c r="BR1070" s="300"/>
      <c r="BS1070" s="300"/>
      <c r="BT1070" s="300"/>
      <c r="BU1070" s="300"/>
      <c r="BV1070" s="300"/>
      <c r="BW1070" s="300"/>
      <c r="BX1070" s="300"/>
      <c r="BY1070" s="300"/>
      <c r="BZ1070" s="300"/>
      <c r="CA1070" s="300"/>
      <c r="CB1070" s="300"/>
      <c r="CC1070" s="300"/>
      <c r="CD1070" s="300"/>
      <c r="CE1070" s="300"/>
      <c r="CF1070" s="300"/>
      <c r="CG1070" s="300"/>
      <c r="CH1070" s="300"/>
      <c r="CI1070" s="300"/>
      <c r="CJ1070" s="300"/>
      <c r="CK1070" s="300"/>
      <c r="CL1070" s="300"/>
      <c r="CM1070" s="300"/>
      <c r="CN1070" s="300"/>
      <c r="CO1070" s="300"/>
      <c r="CP1070" s="300"/>
      <c r="CQ1070" s="300"/>
      <c r="CR1070" s="300"/>
      <c r="CS1070" s="300"/>
      <c r="CT1070" s="300"/>
      <c r="CU1070" s="300"/>
      <c r="CV1070" s="300"/>
      <c r="CW1070" s="300"/>
      <c r="CX1070" s="300"/>
      <c r="CY1070" s="300"/>
      <c r="CZ1070" s="300"/>
      <c r="DA1070" s="300"/>
      <c r="DB1070" s="300"/>
      <c r="DC1070" s="300"/>
      <c r="DD1070" s="300"/>
      <c r="DE1070" s="300"/>
      <c r="DF1070" s="300"/>
      <c r="DG1070" s="300"/>
      <c r="DH1070" s="300"/>
      <c r="DI1070" s="300"/>
      <c r="DJ1070" s="300"/>
      <c r="DK1070" s="300"/>
      <c r="DL1070" s="300"/>
      <c r="DM1070" s="300"/>
      <c r="DN1070" s="300"/>
      <c r="DO1070" s="18"/>
      <c r="DP1070" s="50" t="s">
        <v>172</v>
      </c>
    </row>
    <row r="1071" spans="3:120" s="29" customFormat="1" ht="15" customHeight="1">
      <c r="C1071" s="207" t="s">
        <v>13</v>
      </c>
      <c r="D1071" s="206">
        <f>IF(D1070="","",INDEX($F$16:$DP$17,1,MATCH(D1070,$F$17:$DP$17,1)))</f>
        <v>42643</v>
      </c>
      <c r="F1071" s="206">
        <f>IF(F1070="","",INDEX($F$16:$DP$17,1,MATCH(F1070,$F$17:$DP$17,1)))</f>
        <v>42643</v>
      </c>
      <c r="G1071" s="206" t="str">
        <f>IF(G1070="","",INDEX($F$16:$DP$17,1,MATCH(G1070,$F$17:$DP$17,1)))</f>
        <v/>
      </c>
      <c r="H1071" s="300"/>
      <c r="I1071" s="300"/>
      <c r="J1071" s="300"/>
      <c r="K1071" s="300"/>
      <c r="L1071" s="300"/>
      <c r="M1071" s="300"/>
      <c r="N1071" s="300"/>
      <c r="O1071" s="300"/>
      <c r="P1071" s="300"/>
      <c r="Q1071" s="300"/>
      <c r="R1071" s="300"/>
      <c r="S1071" s="300"/>
      <c r="T1071" s="300"/>
      <c r="U1071" s="300"/>
      <c r="V1071" s="300"/>
      <c r="W1071" s="300"/>
      <c r="X1071" s="300"/>
      <c r="Y1071" s="300"/>
      <c r="Z1071" s="300"/>
      <c r="AA1071" s="300"/>
      <c r="AB1071" s="300"/>
      <c r="AC1071" s="300"/>
      <c r="AD1071" s="300"/>
      <c r="AE1071" s="300"/>
      <c r="AF1071" s="300"/>
      <c r="AG1071" s="300"/>
      <c r="AH1071" s="300"/>
      <c r="AI1071" s="300"/>
      <c r="AJ1071" s="300"/>
      <c r="AK1071" s="300"/>
      <c r="AL1071" s="300"/>
      <c r="AM1071" s="300"/>
      <c r="AN1071" s="300"/>
      <c r="AO1071" s="300"/>
      <c r="AP1071" s="300"/>
      <c r="AQ1071" s="300"/>
      <c r="AR1071" s="300"/>
      <c r="AS1071" s="300"/>
      <c r="AT1071" s="300"/>
      <c r="AU1071" s="300"/>
      <c r="AV1071" s="300"/>
      <c r="AW1071" s="300"/>
      <c r="AX1071" s="300"/>
      <c r="AY1071" s="300"/>
      <c r="AZ1071" s="300"/>
      <c r="BA1071" s="300"/>
      <c r="BB1071" s="300"/>
      <c r="BC1071" s="300"/>
      <c r="BD1071" s="300"/>
      <c r="BE1071" s="300"/>
      <c r="BF1071" s="300"/>
      <c r="BG1071" s="300"/>
      <c r="BH1071" s="300"/>
      <c r="BI1071" s="300"/>
      <c r="BJ1071" s="300"/>
      <c r="BK1071" s="300"/>
      <c r="BL1071" s="300"/>
      <c r="BM1071" s="300"/>
      <c r="BN1071" s="300"/>
      <c r="BO1071" s="300"/>
      <c r="BP1071" s="300"/>
      <c r="BQ1071" s="300"/>
      <c r="BR1071" s="300"/>
      <c r="BS1071" s="300"/>
      <c r="BT1071" s="300"/>
      <c r="BU1071" s="300"/>
      <c r="BV1071" s="300"/>
      <c r="BW1071" s="300"/>
      <c r="BX1071" s="300"/>
      <c r="BY1071" s="300"/>
      <c r="BZ1071" s="300"/>
      <c r="CA1071" s="300"/>
      <c r="CB1071" s="300"/>
      <c r="CC1071" s="300"/>
      <c r="CD1071" s="300"/>
      <c r="CE1071" s="300"/>
      <c r="CF1071" s="300"/>
      <c r="CG1071" s="300"/>
      <c r="CH1071" s="300"/>
      <c r="CI1071" s="300"/>
      <c r="CJ1071" s="300"/>
      <c r="CK1071" s="300"/>
      <c r="CL1071" s="300"/>
      <c r="CM1071" s="300"/>
      <c r="CN1071" s="300"/>
      <c r="CO1071" s="300"/>
      <c r="CP1071" s="300"/>
      <c r="CQ1071" s="300"/>
      <c r="CR1071" s="300"/>
      <c r="CS1071" s="300"/>
      <c r="CT1071" s="300"/>
      <c r="CU1071" s="300"/>
      <c r="CV1071" s="300"/>
      <c r="CW1071" s="300"/>
      <c r="CX1071" s="300"/>
      <c r="CY1071" s="300"/>
      <c r="CZ1071" s="300"/>
      <c r="DA1071" s="300"/>
      <c r="DB1071" s="300"/>
      <c r="DC1071" s="300"/>
      <c r="DD1071" s="300"/>
      <c r="DE1071" s="300"/>
      <c r="DF1071" s="300"/>
      <c r="DG1071" s="300"/>
      <c r="DH1071" s="300"/>
      <c r="DI1071" s="300"/>
      <c r="DJ1071" s="300"/>
      <c r="DK1071" s="300"/>
      <c r="DL1071" s="300"/>
      <c r="DM1071" s="300"/>
      <c r="DN1071" s="300"/>
      <c r="DO1071" s="18"/>
      <c r="DP1071" s="50" t="s">
        <v>172</v>
      </c>
    </row>
    <row r="1072" spans="3:120" s="29" customFormat="1" ht="15" customHeight="1">
      <c r="C1072" s="34" t="str">
        <f>C1065&amp;" End Period"</f>
        <v>Association and Other Fees End Period</v>
      </c>
      <c r="D1072" s="233">
        <f>MAX(F1072:G1072)</f>
        <v>18</v>
      </c>
      <c r="F1072" s="282">
        <v>18</v>
      </c>
      <c r="G1072" s="282"/>
      <c r="H1072" s="300"/>
      <c r="I1072" s="300"/>
      <c r="J1072" s="300"/>
      <c r="K1072" s="300"/>
      <c r="L1072" s="300"/>
      <c r="M1072" s="300"/>
      <c r="N1072" s="300"/>
      <c r="O1072" s="300"/>
      <c r="P1072" s="300"/>
      <c r="Q1072" s="300"/>
      <c r="R1072" s="300"/>
      <c r="S1072" s="300"/>
      <c r="T1072" s="300"/>
      <c r="U1072" s="300"/>
      <c r="V1072" s="300"/>
      <c r="W1072" s="300"/>
      <c r="X1072" s="300"/>
      <c r="Y1072" s="300"/>
      <c r="Z1072" s="300"/>
      <c r="AA1072" s="300"/>
      <c r="AB1072" s="300"/>
      <c r="AC1072" s="300"/>
      <c r="AD1072" s="300"/>
      <c r="AE1072" s="300"/>
      <c r="AF1072" s="300"/>
      <c r="AG1072" s="300"/>
      <c r="AH1072" s="300"/>
      <c r="AI1072" s="300"/>
      <c r="AJ1072" s="300"/>
      <c r="AK1072" s="300"/>
      <c r="AL1072" s="300"/>
      <c r="AM1072" s="300"/>
      <c r="AN1072" s="300"/>
      <c r="AO1072" s="300"/>
      <c r="AP1072" s="300"/>
      <c r="AQ1072" s="300"/>
      <c r="AR1072" s="300"/>
      <c r="AS1072" s="300"/>
      <c r="AT1072" s="300"/>
      <c r="AU1072" s="300"/>
      <c r="AV1072" s="300"/>
      <c r="AW1072" s="300"/>
      <c r="AX1072" s="300"/>
      <c r="AY1072" s="300"/>
      <c r="AZ1072" s="300"/>
      <c r="BA1072" s="300"/>
      <c r="BB1072" s="300"/>
      <c r="BC1072" s="300"/>
      <c r="BD1072" s="300"/>
      <c r="BE1072" s="300"/>
      <c r="BF1072" s="300"/>
      <c r="BG1072" s="300"/>
      <c r="BH1072" s="300"/>
      <c r="BI1072" s="300"/>
      <c r="BJ1072" s="300"/>
      <c r="BK1072" s="300"/>
      <c r="BL1072" s="300"/>
      <c r="BM1072" s="300"/>
      <c r="BN1072" s="300"/>
      <c r="BO1072" s="300"/>
      <c r="BP1072" s="300"/>
      <c r="BQ1072" s="300"/>
      <c r="BR1072" s="300"/>
      <c r="BS1072" s="300"/>
      <c r="BT1072" s="300"/>
      <c r="BU1072" s="300"/>
      <c r="BV1072" s="300"/>
      <c r="BW1072" s="300"/>
      <c r="BX1072" s="300"/>
      <c r="BY1072" s="300"/>
      <c r="BZ1072" s="300"/>
      <c r="CA1072" s="300"/>
      <c r="CB1072" s="300"/>
      <c r="CC1072" s="300"/>
      <c r="CD1072" s="300"/>
      <c r="CE1072" s="300"/>
      <c r="CF1072" s="300"/>
      <c r="CG1072" s="300"/>
      <c r="CH1072" s="300"/>
      <c r="CI1072" s="300"/>
      <c r="CJ1072" s="300"/>
      <c r="CK1072" s="300"/>
      <c r="CL1072" s="300"/>
      <c r="CM1072" s="300"/>
      <c r="CN1072" s="300"/>
      <c r="CO1072" s="300"/>
      <c r="CP1072" s="300"/>
      <c r="CQ1072" s="300"/>
      <c r="CR1072" s="300"/>
      <c r="CS1072" s="300"/>
      <c r="CT1072" s="300"/>
      <c r="CU1072" s="300"/>
      <c r="CV1072" s="300"/>
      <c r="CW1072" s="300"/>
      <c r="CX1072" s="300"/>
      <c r="CY1072" s="300"/>
      <c r="CZ1072" s="300"/>
      <c r="DA1072" s="300"/>
      <c r="DB1072" s="300"/>
      <c r="DC1072" s="300"/>
      <c r="DD1072" s="300"/>
      <c r="DE1072" s="300"/>
      <c r="DF1072" s="300"/>
      <c r="DG1072" s="300"/>
      <c r="DH1072" s="300"/>
      <c r="DI1072" s="300"/>
      <c r="DJ1072" s="300"/>
      <c r="DK1072" s="300"/>
      <c r="DL1072" s="300"/>
      <c r="DM1072" s="300"/>
      <c r="DN1072" s="300"/>
      <c r="DO1072" s="18"/>
      <c r="DP1072" s="50" t="s">
        <v>172</v>
      </c>
    </row>
    <row r="1073" spans="3:120" s="29" customFormat="1" ht="15" customHeight="1">
      <c r="C1073" s="207" t="s">
        <v>13</v>
      </c>
      <c r="D1073" s="206">
        <f>IF(D1072="","",INDEX($F$16:$DP$17,1,MATCH(D1072,$F$17:$DP$17,1)))</f>
        <v>42643</v>
      </c>
      <c r="F1073" s="206">
        <f>IF(F1072="","",INDEX($F$16:$DP$17,1,MATCH(F1072,$F$17:$DP$17,1)))</f>
        <v>42643</v>
      </c>
      <c r="G1073" s="206" t="str">
        <f>IF(G1072="","",INDEX($F$16:$DP$17,1,MATCH(G1072,$F$17:$DP$17,1)))</f>
        <v/>
      </c>
      <c r="H1073" s="300"/>
      <c r="I1073" s="300"/>
      <c r="J1073" s="300"/>
      <c r="K1073" s="300"/>
      <c r="L1073" s="300"/>
      <c r="M1073" s="300"/>
      <c r="N1073" s="300"/>
      <c r="O1073" s="300"/>
      <c r="P1073" s="300"/>
      <c r="Q1073" s="300"/>
      <c r="R1073" s="300"/>
      <c r="S1073" s="300"/>
      <c r="T1073" s="300"/>
      <c r="U1073" s="300"/>
      <c r="V1073" s="300"/>
      <c r="W1073" s="300"/>
      <c r="X1073" s="300"/>
      <c r="Y1073" s="300"/>
      <c r="Z1073" s="300"/>
      <c r="AA1073" s="300"/>
      <c r="AB1073" s="300"/>
      <c r="AC1073" s="300"/>
      <c r="AD1073" s="300"/>
      <c r="AE1073" s="300"/>
      <c r="AF1073" s="300"/>
      <c r="AG1073" s="300"/>
      <c r="AH1073" s="300"/>
      <c r="AI1073" s="300"/>
      <c r="AJ1073" s="300"/>
      <c r="AK1073" s="300"/>
      <c r="AL1073" s="300"/>
      <c r="AM1073" s="300"/>
      <c r="AN1073" s="300"/>
      <c r="AO1073" s="300"/>
      <c r="AP1073" s="300"/>
      <c r="AQ1073" s="300"/>
      <c r="AR1073" s="300"/>
      <c r="AS1073" s="300"/>
      <c r="AT1073" s="300"/>
      <c r="AU1073" s="300"/>
      <c r="AV1073" s="300"/>
      <c r="AW1073" s="300"/>
      <c r="AX1073" s="300"/>
      <c r="AY1073" s="300"/>
      <c r="AZ1073" s="300"/>
      <c r="BA1073" s="300"/>
      <c r="BB1073" s="300"/>
      <c r="BC1073" s="300"/>
      <c r="BD1073" s="300"/>
      <c r="BE1073" s="300"/>
      <c r="BF1073" s="300"/>
      <c r="BG1073" s="300"/>
      <c r="BH1073" s="300"/>
      <c r="BI1073" s="300"/>
      <c r="BJ1073" s="300"/>
      <c r="BK1073" s="300"/>
      <c r="BL1073" s="300"/>
      <c r="BM1073" s="300"/>
      <c r="BN1073" s="300"/>
      <c r="BO1073" s="300"/>
      <c r="BP1073" s="300"/>
      <c r="BQ1073" s="300"/>
      <c r="BR1073" s="300"/>
      <c r="BS1073" s="300"/>
      <c r="BT1073" s="300"/>
      <c r="BU1073" s="300"/>
      <c r="BV1073" s="300"/>
      <c r="BW1073" s="300"/>
      <c r="BX1073" s="300"/>
      <c r="BY1073" s="300"/>
      <c r="BZ1073" s="300"/>
      <c r="CA1073" s="300"/>
      <c r="CB1073" s="300"/>
      <c r="CC1073" s="300"/>
      <c r="CD1073" s="300"/>
      <c r="CE1073" s="300"/>
      <c r="CF1073" s="300"/>
      <c r="CG1073" s="300"/>
      <c r="CH1073" s="300"/>
      <c r="CI1073" s="300"/>
      <c r="CJ1073" s="300"/>
      <c r="CK1073" s="300"/>
      <c r="CL1073" s="300"/>
      <c r="CM1073" s="300"/>
      <c r="CN1073" s="300"/>
      <c r="CO1073" s="300"/>
      <c r="CP1073" s="300"/>
      <c r="CQ1073" s="300"/>
      <c r="CR1073" s="300"/>
      <c r="CS1073" s="300"/>
      <c r="CT1073" s="300"/>
      <c r="CU1073" s="300"/>
      <c r="CV1073" s="300"/>
      <c r="CW1073" s="300"/>
      <c r="CX1073" s="300"/>
      <c r="CY1073" s="300"/>
      <c r="CZ1073" s="300"/>
      <c r="DA1073" s="300"/>
      <c r="DB1073" s="300"/>
      <c r="DC1073" s="300"/>
      <c r="DD1073" s="300"/>
      <c r="DE1073" s="300"/>
      <c r="DF1073" s="300"/>
      <c r="DG1073" s="300"/>
      <c r="DH1073" s="300"/>
      <c r="DI1073" s="300"/>
      <c r="DJ1073" s="300"/>
      <c r="DK1073" s="300"/>
      <c r="DL1073" s="300"/>
      <c r="DM1073" s="300"/>
      <c r="DN1073" s="300"/>
      <c r="DO1073" s="18"/>
      <c r="DP1073" s="50" t="s">
        <v>172</v>
      </c>
    </row>
    <row r="1074" spans="3:120" s="29" customFormat="1" ht="15" customHeight="1">
      <c r="C1074" s="18"/>
      <c r="D1074" s="242"/>
      <c r="E1074" s="243"/>
      <c r="F1074" s="242"/>
      <c r="G1074" s="18"/>
      <c r="H1074" s="300"/>
      <c r="I1074" s="300"/>
      <c r="J1074" s="300"/>
      <c r="K1074" s="300"/>
      <c r="L1074" s="300"/>
      <c r="M1074" s="300"/>
      <c r="N1074" s="300"/>
      <c r="O1074" s="300"/>
      <c r="P1074" s="300"/>
      <c r="Q1074" s="300"/>
      <c r="R1074" s="300"/>
      <c r="S1074" s="300"/>
      <c r="T1074" s="300"/>
      <c r="U1074" s="300"/>
      <c r="V1074" s="300"/>
      <c r="W1074" s="300"/>
      <c r="X1074" s="300"/>
      <c r="Y1074" s="300"/>
      <c r="Z1074" s="300"/>
      <c r="AA1074" s="300"/>
      <c r="AB1074" s="300"/>
      <c r="AC1074" s="300"/>
      <c r="AD1074" s="300"/>
      <c r="AE1074" s="300"/>
      <c r="AF1074" s="300"/>
      <c r="AG1074" s="300"/>
      <c r="AH1074" s="300"/>
      <c r="AI1074" s="300"/>
      <c r="AJ1074" s="300"/>
      <c r="AK1074" s="300"/>
      <c r="AL1074" s="300"/>
      <c r="AM1074" s="300"/>
      <c r="AN1074" s="300"/>
      <c r="AO1074" s="300"/>
      <c r="AP1074" s="300"/>
      <c r="AQ1074" s="300"/>
      <c r="AR1074" s="300"/>
      <c r="AS1074" s="300"/>
      <c r="AT1074" s="300"/>
      <c r="AU1074" s="300"/>
      <c r="AV1074" s="300"/>
      <c r="AW1074" s="300"/>
      <c r="AX1074" s="300"/>
      <c r="AY1074" s="300"/>
      <c r="AZ1074" s="300"/>
      <c r="BA1074" s="300"/>
      <c r="BB1074" s="300"/>
      <c r="BC1074" s="300"/>
      <c r="BD1074" s="300"/>
      <c r="BE1074" s="300"/>
      <c r="BF1074" s="300"/>
      <c r="BG1074" s="300"/>
      <c r="BH1074" s="300"/>
      <c r="BI1074" s="300"/>
      <c r="BJ1074" s="300"/>
      <c r="BK1074" s="300"/>
      <c r="BL1074" s="300"/>
      <c r="BM1074" s="300"/>
      <c r="BN1074" s="300"/>
      <c r="BO1074" s="300"/>
      <c r="BP1074" s="300"/>
      <c r="BQ1074" s="300"/>
      <c r="BR1074" s="300"/>
      <c r="BS1074" s="300"/>
      <c r="BT1074" s="300"/>
      <c r="BU1074" s="300"/>
      <c r="BV1074" s="300"/>
      <c r="BW1074" s="300"/>
      <c r="BX1074" s="300"/>
      <c r="BY1074" s="300"/>
      <c r="BZ1074" s="300"/>
      <c r="CA1074" s="300"/>
      <c r="CB1074" s="300"/>
      <c r="CC1074" s="300"/>
      <c r="CD1074" s="300"/>
      <c r="CE1074" s="300"/>
      <c r="CF1074" s="300"/>
      <c r="CG1074" s="300"/>
      <c r="CH1074" s="300"/>
      <c r="CI1074" s="300"/>
      <c r="CJ1074" s="300"/>
      <c r="CK1074" s="300"/>
      <c r="CL1074" s="300"/>
      <c r="CM1074" s="300"/>
      <c r="CN1074" s="300"/>
      <c r="CO1074" s="300"/>
      <c r="CP1074" s="300"/>
      <c r="CQ1074" s="300"/>
      <c r="CR1074" s="300"/>
      <c r="CS1074" s="300"/>
      <c r="CT1074" s="300"/>
      <c r="CU1074" s="300"/>
      <c r="CV1074" s="300"/>
      <c r="CW1074" s="300"/>
      <c r="CX1074" s="300"/>
      <c r="CY1074" s="300"/>
      <c r="CZ1074" s="300"/>
      <c r="DA1074" s="300"/>
      <c r="DB1074" s="300"/>
      <c r="DC1074" s="300"/>
      <c r="DD1074" s="300"/>
      <c r="DE1074" s="300"/>
      <c r="DF1074" s="300"/>
      <c r="DG1074" s="300"/>
      <c r="DH1074" s="300"/>
      <c r="DI1074" s="300"/>
      <c r="DJ1074" s="300"/>
      <c r="DK1074" s="300"/>
      <c r="DL1074" s="300"/>
      <c r="DM1074" s="300"/>
      <c r="DN1074" s="300"/>
      <c r="DO1074" s="18"/>
      <c r="DP1074" s="50" t="s">
        <v>172</v>
      </c>
    </row>
    <row r="1075" spans="3:120" s="29" customFormat="1" ht="15" customHeight="1">
      <c r="C1075" s="34" t="s">
        <v>300</v>
      </c>
      <c r="D1075" s="281" t="s">
        <v>299</v>
      </c>
      <c r="E1075" s="280">
        <f>IF(D1075=F1075,0,1)</f>
        <v>0</v>
      </c>
      <c r="F1075" s="279" t="s">
        <v>299</v>
      </c>
      <c r="G1075" s="279" t="s">
        <v>298</v>
      </c>
      <c r="H1075" s="300"/>
      <c r="I1075" s="300"/>
      <c r="J1075" s="300"/>
      <c r="K1075" s="300"/>
      <c r="L1075" s="300"/>
      <c r="M1075" s="300"/>
      <c r="N1075" s="300"/>
      <c r="O1075" s="300"/>
      <c r="P1075" s="300"/>
      <c r="Q1075" s="300"/>
      <c r="R1075" s="300"/>
      <c r="S1075" s="300"/>
      <c r="T1075" s="300"/>
      <c r="U1075" s="300"/>
      <c r="V1075" s="300"/>
      <c r="W1075" s="300"/>
      <c r="X1075" s="300"/>
      <c r="Y1075" s="300"/>
      <c r="Z1075" s="300"/>
      <c r="AA1075" s="300"/>
      <c r="AB1075" s="300"/>
      <c r="AC1075" s="300"/>
      <c r="AD1075" s="300"/>
      <c r="AE1075" s="300"/>
      <c r="AF1075" s="300"/>
      <c r="AG1075" s="300"/>
      <c r="AH1075" s="300"/>
      <c r="AI1075" s="300"/>
      <c r="AJ1075" s="300"/>
      <c r="AK1075" s="300"/>
      <c r="AL1075" s="300"/>
      <c r="AM1075" s="300"/>
      <c r="AN1075" s="300"/>
      <c r="AO1075" s="300"/>
      <c r="AP1075" s="300"/>
      <c r="AQ1075" s="300"/>
      <c r="AR1075" s="300"/>
      <c r="AS1075" s="300"/>
      <c r="AT1075" s="300"/>
      <c r="AU1075" s="300"/>
      <c r="AV1075" s="300"/>
      <c r="AW1075" s="300"/>
      <c r="AX1075" s="300"/>
      <c r="AY1075" s="300"/>
      <c r="AZ1075" s="300"/>
      <c r="BA1075" s="300"/>
      <c r="BB1075" s="300"/>
      <c r="BC1075" s="300"/>
      <c r="BD1075" s="300"/>
      <c r="BE1075" s="300"/>
      <c r="BF1075" s="300"/>
      <c r="BG1075" s="300"/>
      <c r="BH1075" s="300"/>
      <c r="BI1075" s="300"/>
      <c r="BJ1075" s="300"/>
      <c r="BK1075" s="300"/>
      <c r="BL1075" s="300"/>
      <c r="BM1075" s="300"/>
      <c r="BN1075" s="300"/>
      <c r="BO1075" s="300"/>
      <c r="BP1075" s="300"/>
      <c r="BQ1075" s="300"/>
      <c r="BR1075" s="300"/>
      <c r="BS1075" s="300"/>
      <c r="BT1075" s="300"/>
      <c r="BU1075" s="300"/>
      <c r="BV1075" s="300"/>
      <c r="BW1075" s="300"/>
      <c r="BX1075" s="300"/>
      <c r="BY1075" s="300"/>
      <c r="BZ1075" s="300"/>
      <c r="CA1075" s="300"/>
      <c r="CB1075" s="300"/>
      <c r="CC1075" s="300"/>
      <c r="CD1075" s="300"/>
      <c r="CE1075" s="300"/>
      <c r="CF1075" s="300"/>
      <c r="CG1075" s="300"/>
      <c r="CH1075" s="300"/>
      <c r="CI1075" s="300"/>
      <c r="CJ1075" s="300"/>
      <c r="CK1075" s="300"/>
      <c r="CL1075" s="300"/>
      <c r="CM1075" s="300"/>
      <c r="CN1075" s="300"/>
      <c r="CO1075" s="300"/>
      <c r="CP1075" s="300"/>
      <c r="CQ1075" s="300"/>
      <c r="CR1075" s="300"/>
      <c r="CS1075" s="300"/>
      <c r="CT1075" s="300"/>
      <c r="CU1075" s="300"/>
      <c r="CV1075" s="300"/>
      <c r="CW1075" s="300"/>
      <c r="CX1075" s="300"/>
      <c r="CY1075" s="300"/>
      <c r="CZ1075" s="300"/>
      <c r="DA1075" s="300"/>
      <c r="DB1075" s="300"/>
      <c r="DC1075" s="300"/>
      <c r="DD1075" s="300"/>
      <c r="DE1075" s="300"/>
      <c r="DF1075" s="300"/>
      <c r="DG1075" s="300"/>
      <c r="DH1075" s="300"/>
      <c r="DI1075" s="300"/>
      <c r="DJ1075" s="300"/>
      <c r="DK1075" s="300"/>
      <c r="DL1075" s="300"/>
      <c r="DM1075" s="300"/>
      <c r="DN1075" s="300"/>
      <c r="DO1075" s="18"/>
      <c r="DP1075" s="50" t="s">
        <v>172</v>
      </c>
    </row>
    <row r="1076" spans="3:120" s="29" customFormat="1" ht="15" customHeight="1">
      <c r="C1076" s="34" t="s">
        <v>310</v>
      </c>
      <c r="D1076" s="281" t="s">
        <v>309</v>
      </c>
      <c r="E1076" s="280">
        <f>IF(D1076=F1076,0,1)</f>
        <v>1</v>
      </c>
      <c r="F1076" s="279" t="s">
        <v>151</v>
      </c>
      <c r="G1076" s="279" t="s">
        <v>309</v>
      </c>
      <c r="H1076" s="300"/>
      <c r="I1076" s="300"/>
      <c r="J1076" s="300"/>
      <c r="K1076" s="300"/>
      <c r="L1076" s="300"/>
      <c r="M1076" s="300"/>
      <c r="N1076" s="300"/>
      <c r="O1076" s="300"/>
      <c r="P1076" s="300"/>
      <c r="Q1076" s="300"/>
      <c r="R1076" s="300"/>
      <c r="S1076" s="300"/>
      <c r="T1076" s="300"/>
      <c r="U1076" s="300"/>
      <c r="V1076" s="300"/>
      <c r="W1076" s="300"/>
      <c r="X1076" s="300"/>
      <c r="Y1076" s="300"/>
      <c r="Z1076" s="300"/>
      <c r="AA1076" s="300"/>
      <c r="AB1076" s="300"/>
      <c r="AC1076" s="300"/>
      <c r="AD1076" s="300"/>
      <c r="AE1076" s="300"/>
      <c r="AF1076" s="300"/>
      <c r="AG1076" s="300"/>
      <c r="AH1076" s="300"/>
      <c r="AI1076" s="300"/>
      <c r="AJ1076" s="300"/>
      <c r="AK1076" s="300"/>
      <c r="AL1076" s="300"/>
      <c r="AM1076" s="300"/>
      <c r="AN1076" s="300"/>
      <c r="AO1076" s="300"/>
      <c r="AP1076" s="300"/>
      <c r="AQ1076" s="300"/>
      <c r="AR1076" s="300"/>
      <c r="AS1076" s="300"/>
      <c r="AT1076" s="300"/>
      <c r="AU1076" s="300"/>
      <c r="AV1076" s="300"/>
      <c r="AW1076" s="300"/>
      <c r="AX1076" s="300"/>
      <c r="AY1076" s="300"/>
      <c r="AZ1076" s="300"/>
      <c r="BA1076" s="300"/>
      <c r="BB1076" s="300"/>
      <c r="BC1076" s="300"/>
      <c r="BD1076" s="300"/>
      <c r="BE1076" s="300"/>
      <c r="BF1076" s="300"/>
      <c r="BG1076" s="300"/>
      <c r="BH1076" s="300"/>
      <c r="BI1076" s="300"/>
      <c r="BJ1076" s="300"/>
      <c r="BK1076" s="300"/>
      <c r="BL1076" s="300"/>
      <c r="BM1076" s="300"/>
      <c r="BN1076" s="300"/>
      <c r="BO1076" s="300"/>
      <c r="BP1076" s="300"/>
      <c r="BQ1076" s="300"/>
      <c r="BR1076" s="300"/>
      <c r="BS1076" s="300"/>
      <c r="BT1076" s="300"/>
      <c r="BU1076" s="300"/>
      <c r="BV1076" s="300"/>
      <c r="BW1076" s="300"/>
      <c r="BX1076" s="300"/>
      <c r="BY1076" s="300"/>
      <c r="BZ1076" s="300"/>
      <c r="CA1076" s="300"/>
      <c r="CB1076" s="300"/>
      <c r="CC1076" s="300"/>
      <c r="CD1076" s="300"/>
      <c r="CE1076" s="300"/>
      <c r="CF1076" s="300"/>
      <c r="CG1076" s="300"/>
      <c r="CH1076" s="300"/>
      <c r="CI1076" s="300"/>
      <c r="CJ1076" s="300"/>
      <c r="CK1076" s="300"/>
      <c r="CL1076" s="300"/>
      <c r="CM1076" s="300"/>
      <c r="CN1076" s="300"/>
      <c r="CO1076" s="300"/>
      <c r="CP1076" s="300"/>
      <c r="CQ1076" s="300"/>
      <c r="CR1076" s="300"/>
      <c r="CS1076" s="300"/>
      <c r="CT1076" s="300"/>
      <c r="CU1076" s="300"/>
      <c r="CV1076" s="300"/>
      <c r="CW1076" s="300"/>
      <c r="CX1076" s="300"/>
      <c r="CY1076" s="300"/>
      <c r="CZ1076" s="300"/>
      <c r="DA1076" s="300"/>
      <c r="DB1076" s="300"/>
      <c r="DC1076" s="300"/>
      <c r="DD1076" s="300"/>
      <c r="DE1076" s="300"/>
      <c r="DF1076" s="300"/>
      <c r="DG1076" s="300"/>
      <c r="DH1076" s="300"/>
      <c r="DI1076" s="300"/>
      <c r="DJ1076" s="300"/>
      <c r="DK1076" s="300"/>
      <c r="DL1076" s="300"/>
      <c r="DM1076" s="300"/>
      <c r="DN1076" s="300"/>
      <c r="DO1076" s="18"/>
      <c r="DP1076" s="50" t="s">
        <v>172</v>
      </c>
    </row>
    <row r="1077" spans="3:120" s="29" customFormat="1" ht="15" customHeight="1">
      <c r="D1077" s="242"/>
      <c r="E1077" s="243"/>
      <c r="F1077" s="242"/>
      <c r="G1077" s="18"/>
      <c r="H1077" s="300"/>
      <c r="I1077" s="300"/>
      <c r="J1077" s="300"/>
      <c r="K1077" s="300"/>
      <c r="L1077" s="300"/>
      <c r="M1077" s="300"/>
      <c r="N1077" s="300"/>
      <c r="O1077" s="300"/>
      <c r="P1077" s="300"/>
      <c r="Q1077" s="300"/>
      <c r="R1077" s="300"/>
      <c r="S1077" s="300"/>
      <c r="T1077" s="300"/>
      <c r="U1077" s="300"/>
      <c r="V1077" s="300"/>
      <c r="W1077" s="300"/>
      <c r="X1077" s="300"/>
      <c r="Y1077" s="300"/>
      <c r="Z1077" s="300"/>
      <c r="AA1077" s="300"/>
      <c r="AB1077" s="300"/>
      <c r="AC1077" s="300"/>
      <c r="AD1077" s="300"/>
      <c r="AE1077" s="300"/>
      <c r="AF1077" s="300"/>
      <c r="AG1077" s="300"/>
      <c r="AH1077" s="300"/>
      <c r="AI1077" s="300"/>
      <c r="AJ1077" s="300"/>
      <c r="AK1077" s="300"/>
      <c r="AL1077" s="300"/>
      <c r="AM1077" s="300"/>
      <c r="AN1077" s="300"/>
      <c r="AO1077" s="300"/>
      <c r="AP1077" s="300"/>
      <c r="AQ1077" s="300"/>
      <c r="AR1077" s="300"/>
      <c r="AS1077" s="300"/>
      <c r="AT1077" s="300"/>
      <c r="AU1077" s="300"/>
      <c r="AV1077" s="300"/>
      <c r="AW1077" s="300"/>
      <c r="AX1077" s="300"/>
      <c r="AY1077" s="300"/>
      <c r="AZ1077" s="300"/>
      <c r="BA1077" s="300"/>
      <c r="BB1077" s="300"/>
      <c r="BC1077" s="300"/>
      <c r="BD1077" s="300"/>
      <c r="BE1077" s="300"/>
      <c r="BF1077" s="300"/>
      <c r="BG1077" s="300"/>
      <c r="BH1077" s="300"/>
      <c r="BI1077" s="300"/>
      <c r="BJ1077" s="300"/>
      <c r="BK1077" s="300"/>
      <c r="BL1077" s="300"/>
      <c r="BM1077" s="300"/>
      <c r="BN1077" s="300"/>
      <c r="BO1077" s="300"/>
      <c r="BP1077" s="300"/>
      <c r="BQ1077" s="300"/>
      <c r="BR1077" s="300"/>
      <c r="BS1077" s="300"/>
      <c r="BT1077" s="300"/>
      <c r="BU1077" s="300"/>
      <c r="BV1077" s="300"/>
      <c r="BW1077" s="300"/>
      <c r="BX1077" s="300"/>
      <c r="BY1077" s="300"/>
      <c r="BZ1077" s="300"/>
      <c r="CA1077" s="300"/>
      <c r="CB1077" s="300"/>
      <c r="CC1077" s="300"/>
      <c r="CD1077" s="300"/>
      <c r="CE1077" s="300"/>
      <c r="CF1077" s="300"/>
      <c r="CG1077" s="300"/>
      <c r="CH1077" s="300"/>
      <c r="CI1077" s="300"/>
      <c r="CJ1077" s="300"/>
      <c r="CK1077" s="300"/>
      <c r="CL1077" s="300"/>
      <c r="CM1077" s="300"/>
      <c r="CN1077" s="300"/>
      <c r="CO1077" s="300"/>
      <c r="CP1077" s="300"/>
      <c r="CQ1077" s="300"/>
      <c r="CR1077" s="300"/>
      <c r="CS1077" s="300"/>
      <c r="CT1077" s="300"/>
      <c r="CU1077" s="300"/>
      <c r="CV1077" s="300"/>
      <c r="CW1077" s="300"/>
      <c r="CX1077" s="300"/>
      <c r="CY1077" s="300"/>
      <c r="CZ1077" s="300"/>
      <c r="DA1077" s="300"/>
      <c r="DB1077" s="300"/>
      <c r="DC1077" s="300"/>
      <c r="DD1077" s="300"/>
      <c r="DE1077" s="300"/>
      <c r="DF1077" s="300"/>
      <c r="DG1077" s="300"/>
      <c r="DH1077" s="300"/>
      <c r="DI1077" s="300"/>
      <c r="DJ1077" s="300"/>
      <c r="DK1077" s="300"/>
      <c r="DL1077" s="300"/>
      <c r="DM1077" s="300"/>
      <c r="DN1077" s="300"/>
      <c r="DO1077" s="18"/>
      <c r="DP1077" s="50" t="s">
        <v>172</v>
      </c>
    </row>
    <row r="1078" spans="3:120" s="29" customFormat="1" ht="15" customHeight="1">
      <c r="C1078" s="29" t="str">
        <f>F1065&amp;" "&amp;C1065</f>
        <v>Phase A Association and Other Fees</v>
      </c>
      <c r="D1078" s="274">
        <f>IF(F1070="",0,F1070)</f>
        <v>18</v>
      </c>
      <c r="E1078" s="274">
        <f>IF(F1072="",0,F1072)</f>
        <v>18</v>
      </c>
      <c r="F1078" s="121">
        <f>F1067</f>
        <v>0</v>
      </c>
      <c r="G1078" s="121">
        <f t="shared" ref="G1078:AL1078" si="1840">IF(G$17="","",IF(AND(G$17&gt;=$D1078,G$17&lt;=$E1078),$F$1068/($E1078-$D1078+1),0))</f>
        <v>0</v>
      </c>
      <c r="H1078" s="121">
        <f t="shared" si="1840"/>
        <v>0</v>
      </c>
      <c r="I1078" s="121">
        <f t="shared" si="1840"/>
        <v>0</v>
      </c>
      <c r="J1078" s="121">
        <f t="shared" si="1840"/>
        <v>0</v>
      </c>
      <c r="K1078" s="121">
        <f t="shared" si="1840"/>
        <v>0</v>
      </c>
      <c r="L1078" s="121">
        <f t="shared" si="1840"/>
        <v>0</v>
      </c>
      <c r="M1078" s="121">
        <f t="shared" si="1840"/>
        <v>0</v>
      </c>
      <c r="N1078" s="121">
        <f t="shared" si="1840"/>
        <v>0</v>
      </c>
      <c r="O1078" s="121">
        <f t="shared" si="1840"/>
        <v>0</v>
      </c>
      <c r="P1078" s="121">
        <f t="shared" si="1840"/>
        <v>0</v>
      </c>
      <c r="Q1078" s="121">
        <f t="shared" si="1840"/>
        <v>0</v>
      </c>
      <c r="R1078" s="121">
        <f t="shared" si="1840"/>
        <v>0</v>
      </c>
      <c r="S1078" s="121">
        <f t="shared" si="1840"/>
        <v>0</v>
      </c>
      <c r="T1078" s="121">
        <f t="shared" si="1840"/>
        <v>0</v>
      </c>
      <c r="U1078" s="121">
        <f t="shared" si="1840"/>
        <v>0</v>
      </c>
      <c r="V1078" s="121">
        <f t="shared" si="1840"/>
        <v>0</v>
      </c>
      <c r="W1078" s="121">
        <f t="shared" si="1840"/>
        <v>0</v>
      </c>
      <c r="X1078" s="121">
        <f t="shared" si="1840"/>
        <v>360000</v>
      </c>
      <c r="Y1078" s="121">
        <f t="shared" si="1840"/>
        <v>0</v>
      </c>
      <c r="Z1078" s="121">
        <f t="shared" si="1840"/>
        <v>0</v>
      </c>
      <c r="AA1078" s="121">
        <f t="shared" si="1840"/>
        <v>0</v>
      </c>
      <c r="AB1078" s="121">
        <f t="shared" si="1840"/>
        <v>0</v>
      </c>
      <c r="AC1078" s="121">
        <f t="shared" si="1840"/>
        <v>0</v>
      </c>
      <c r="AD1078" s="121">
        <f t="shared" si="1840"/>
        <v>0</v>
      </c>
      <c r="AE1078" s="121">
        <f t="shared" si="1840"/>
        <v>0</v>
      </c>
      <c r="AF1078" s="121">
        <f t="shared" si="1840"/>
        <v>0</v>
      </c>
      <c r="AG1078" s="121">
        <f t="shared" si="1840"/>
        <v>0</v>
      </c>
      <c r="AH1078" s="121">
        <f t="shared" si="1840"/>
        <v>0</v>
      </c>
      <c r="AI1078" s="121">
        <f t="shared" si="1840"/>
        <v>0</v>
      </c>
      <c r="AJ1078" s="121">
        <f t="shared" si="1840"/>
        <v>0</v>
      </c>
      <c r="AK1078" s="121">
        <f t="shared" si="1840"/>
        <v>0</v>
      </c>
      <c r="AL1078" s="121">
        <f t="shared" si="1840"/>
        <v>0</v>
      </c>
      <c r="AM1078" s="121">
        <f t="shared" ref="AM1078:BR1078" si="1841">IF(AM$17="","",IF(AND(AM$17&gt;=$D1078,AM$17&lt;=$E1078),$F$1068/($E1078-$D1078+1),0))</f>
        <v>0</v>
      </c>
      <c r="AN1078" s="121">
        <f t="shared" si="1841"/>
        <v>0</v>
      </c>
      <c r="AO1078" s="121">
        <f t="shared" si="1841"/>
        <v>0</v>
      </c>
      <c r="AP1078" s="121">
        <f t="shared" si="1841"/>
        <v>0</v>
      </c>
      <c r="AQ1078" s="121">
        <f t="shared" si="1841"/>
        <v>0</v>
      </c>
      <c r="AR1078" s="121">
        <f t="shared" si="1841"/>
        <v>0</v>
      </c>
      <c r="AS1078" s="121">
        <f t="shared" si="1841"/>
        <v>0</v>
      </c>
      <c r="AT1078" s="121">
        <f t="shared" si="1841"/>
        <v>0</v>
      </c>
      <c r="AU1078" s="121">
        <f t="shared" si="1841"/>
        <v>0</v>
      </c>
      <c r="AV1078" s="121">
        <f t="shared" si="1841"/>
        <v>0</v>
      </c>
      <c r="AW1078" s="121">
        <f t="shared" si="1841"/>
        <v>0</v>
      </c>
      <c r="AX1078" s="121">
        <f t="shared" si="1841"/>
        <v>0</v>
      </c>
      <c r="AY1078" s="121">
        <f t="shared" si="1841"/>
        <v>0</v>
      </c>
      <c r="AZ1078" s="121">
        <f t="shared" si="1841"/>
        <v>0</v>
      </c>
      <c r="BA1078" s="121">
        <f t="shared" si="1841"/>
        <v>0</v>
      </c>
      <c r="BB1078" s="121">
        <f t="shared" si="1841"/>
        <v>0</v>
      </c>
      <c r="BC1078" s="121">
        <f t="shared" si="1841"/>
        <v>0</v>
      </c>
      <c r="BD1078" s="121">
        <f t="shared" si="1841"/>
        <v>0</v>
      </c>
      <c r="BE1078" s="121">
        <f t="shared" si="1841"/>
        <v>0</v>
      </c>
      <c r="BF1078" s="121">
        <f t="shared" si="1841"/>
        <v>0</v>
      </c>
      <c r="BG1078" s="121">
        <f t="shared" si="1841"/>
        <v>0</v>
      </c>
      <c r="BH1078" s="121">
        <f t="shared" si="1841"/>
        <v>0</v>
      </c>
      <c r="BI1078" s="121">
        <f t="shared" si="1841"/>
        <v>0</v>
      </c>
      <c r="BJ1078" s="121">
        <f t="shared" si="1841"/>
        <v>0</v>
      </c>
      <c r="BK1078" s="121">
        <f t="shared" si="1841"/>
        <v>0</v>
      </c>
      <c r="BL1078" s="121">
        <f t="shared" si="1841"/>
        <v>0</v>
      </c>
      <c r="BM1078" s="121">
        <f t="shared" si="1841"/>
        <v>0</v>
      </c>
      <c r="BN1078" s="121">
        <f t="shared" si="1841"/>
        <v>0</v>
      </c>
      <c r="BO1078" s="121" t="str">
        <f t="shared" si="1841"/>
        <v/>
      </c>
      <c r="BP1078" s="121" t="str">
        <f t="shared" si="1841"/>
        <v/>
      </c>
      <c r="BQ1078" s="121" t="str">
        <f t="shared" si="1841"/>
        <v/>
      </c>
      <c r="BR1078" s="121" t="str">
        <f t="shared" si="1841"/>
        <v/>
      </c>
      <c r="BS1078" s="121" t="str">
        <f t="shared" ref="BS1078:DN1078" si="1842">IF(BS$17="","",IF(AND(BS$17&gt;=$D1078,BS$17&lt;=$E1078),$F$1068/($E1078-$D1078+1),0))</f>
        <v/>
      </c>
      <c r="BT1078" s="121" t="str">
        <f t="shared" si="1842"/>
        <v/>
      </c>
      <c r="BU1078" s="121" t="str">
        <f t="shared" si="1842"/>
        <v/>
      </c>
      <c r="BV1078" s="121" t="str">
        <f t="shared" si="1842"/>
        <v/>
      </c>
      <c r="BW1078" s="121" t="str">
        <f t="shared" si="1842"/>
        <v/>
      </c>
      <c r="BX1078" s="121" t="str">
        <f t="shared" si="1842"/>
        <v/>
      </c>
      <c r="BY1078" s="121" t="str">
        <f t="shared" si="1842"/>
        <v/>
      </c>
      <c r="BZ1078" s="121" t="str">
        <f t="shared" si="1842"/>
        <v/>
      </c>
      <c r="CA1078" s="121" t="str">
        <f t="shared" si="1842"/>
        <v/>
      </c>
      <c r="CB1078" s="121" t="str">
        <f t="shared" si="1842"/>
        <v/>
      </c>
      <c r="CC1078" s="121" t="str">
        <f t="shared" si="1842"/>
        <v/>
      </c>
      <c r="CD1078" s="121" t="str">
        <f t="shared" si="1842"/>
        <v/>
      </c>
      <c r="CE1078" s="121" t="str">
        <f t="shared" si="1842"/>
        <v/>
      </c>
      <c r="CF1078" s="121" t="str">
        <f t="shared" si="1842"/>
        <v/>
      </c>
      <c r="CG1078" s="121" t="str">
        <f t="shared" si="1842"/>
        <v/>
      </c>
      <c r="CH1078" s="121" t="str">
        <f t="shared" si="1842"/>
        <v/>
      </c>
      <c r="CI1078" s="121" t="str">
        <f t="shared" si="1842"/>
        <v/>
      </c>
      <c r="CJ1078" s="121" t="str">
        <f t="shared" si="1842"/>
        <v/>
      </c>
      <c r="CK1078" s="121" t="str">
        <f t="shared" si="1842"/>
        <v/>
      </c>
      <c r="CL1078" s="121" t="str">
        <f t="shared" si="1842"/>
        <v/>
      </c>
      <c r="CM1078" s="121" t="str">
        <f t="shared" si="1842"/>
        <v/>
      </c>
      <c r="CN1078" s="121" t="str">
        <f t="shared" si="1842"/>
        <v/>
      </c>
      <c r="CO1078" s="121" t="str">
        <f t="shared" si="1842"/>
        <v/>
      </c>
      <c r="CP1078" s="121" t="str">
        <f t="shared" si="1842"/>
        <v/>
      </c>
      <c r="CQ1078" s="121" t="str">
        <f t="shared" si="1842"/>
        <v/>
      </c>
      <c r="CR1078" s="121" t="str">
        <f t="shared" si="1842"/>
        <v/>
      </c>
      <c r="CS1078" s="121" t="str">
        <f t="shared" si="1842"/>
        <v/>
      </c>
      <c r="CT1078" s="121" t="str">
        <f t="shared" si="1842"/>
        <v/>
      </c>
      <c r="CU1078" s="121" t="str">
        <f t="shared" si="1842"/>
        <v/>
      </c>
      <c r="CV1078" s="121" t="str">
        <f t="shared" si="1842"/>
        <v/>
      </c>
      <c r="CW1078" s="121" t="str">
        <f t="shared" si="1842"/>
        <v/>
      </c>
      <c r="CX1078" s="121" t="str">
        <f t="shared" si="1842"/>
        <v/>
      </c>
      <c r="CY1078" s="121" t="str">
        <f t="shared" si="1842"/>
        <v/>
      </c>
      <c r="CZ1078" s="121" t="str">
        <f t="shared" si="1842"/>
        <v/>
      </c>
      <c r="DA1078" s="121" t="str">
        <f t="shared" si="1842"/>
        <v/>
      </c>
      <c r="DB1078" s="121" t="str">
        <f t="shared" si="1842"/>
        <v/>
      </c>
      <c r="DC1078" s="121" t="str">
        <f t="shared" si="1842"/>
        <v/>
      </c>
      <c r="DD1078" s="121" t="str">
        <f t="shared" si="1842"/>
        <v/>
      </c>
      <c r="DE1078" s="121" t="str">
        <f t="shared" si="1842"/>
        <v/>
      </c>
      <c r="DF1078" s="121" t="str">
        <f t="shared" si="1842"/>
        <v/>
      </c>
      <c r="DG1078" s="121" t="str">
        <f t="shared" si="1842"/>
        <v/>
      </c>
      <c r="DH1078" s="121" t="str">
        <f t="shared" si="1842"/>
        <v/>
      </c>
      <c r="DI1078" s="121" t="str">
        <f t="shared" si="1842"/>
        <v/>
      </c>
      <c r="DJ1078" s="121" t="str">
        <f t="shared" si="1842"/>
        <v/>
      </c>
      <c r="DK1078" s="121" t="str">
        <f t="shared" si="1842"/>
        <v/>
      </c>
      <c r="DL1078" s="121" t="str">
        <f t="shared" si="1842"/>
        <v/>
      </c>
      <c r="DM1078" s="121" t="str">
        <f t="shared" si="1842"/>
        <v/>
      </c>
      <c r="DN1078" s="121" t="str">
        <f t="shared" si="1842"/>
        <v/>
      </c>
      <c r="DO1078" s="51">
        <f>SUM(F1078:DN1078)</f>
        <v>360000</v>
      </c>
      <c r="DP1078" s="50" t="s">
        <v>172</v>
      </c>
    </row>
    <row r="1079" spans="3:120" s="29" customFormat="1" ht="15" customHeight="1">
      <c r="C1079" s="29" t="str">
        <f>G1065&amp;" "&amp;C1065</f>
        <v>Phase B Association and Other Fees</v>
      </c>
      <c r="D1079" s="273">
        <f>IF(G1070="",0,G1070)</f>
        <v>0</v>
      </c>
      <c r="E1079" s="273">
        <f>IF(G1072="",0,G1072)</f>
        <v>0</v>
      </c>
      <c r="F1079" s="121">
        <f>G1067</f>
        <v>0</v>
      </c>
      <c r="G1079" s="121">
        <f t="shared" ref="G1079:AL1079" si="1843">IF(G$17="","",IF(AND(G$17&gt;=$D1079,G$17&lt;=$E1079),$G$1068/($E1079-$D1079+1),0))</f>
        <v>0</v>
      </c>
      <c r="H1079" s="121">
        <f t="shared" si="1843"/>
        <v>0</v>
      </c>
      <c r="I1079" s="121">
        <f t="shared" si="1843"/>
        <v>0</v>
      </c>
      <c r="J1079" s="121">
        <f t="shared" si="1843"/>
        <v>0</v>
      </c>
      <c r="K1079" s="121">
        <f t="shared" si="1843"/>
        <v>0</v>
      </c>
      <c r="L1079" s="121">
        <f t="shared" si="1843"/>
        <v>0</v>
      </c>
      <c r="M1079" s="121">
        <f t="shared" si="1843"/>
        <v>0</v>
      </c>
      <c r="N1079" s="121">
        <f t="shared" si="1843"/>
        <v>0</v>
      </c>
      <c r="O1079" s="121">
        <f t="shared" si="1843"/>
        <v>0</v>
      </c>
      <c r="P1079" s="121">
        <f t="shared" si="1843"/>
        <v>0</v>
      </c>
      <c r="Q1079" s="121">
        <f t="shared" si="1843"/>
        <v>0</v>
      </c>
      <c r="R1079" s="121">
        <f t="shared" si="1843"/>
        <v>0</v>
      </c>
      <c r="S1079" s="121">
        <f t="shared" si="1843"/>
        <v>0</v>
      </c>
      <c r="T1079" s="121">
        <f t="shared" si="1843"/>
        <v>0</v>
      </c>
      <c r="U1079" s="121">
        <f t="shared" si="1843"/>
        <v>0</v>
      </c>
      <c r="V1079" s="121">
        <f t="shared" si="1843"/>
        <v>0</v>
      </c>
      <c r="W1079" s="121">
        <f t="shared" si="1843"/>
        <v>0</v>
      </c>
      <c r="X1079" s="121">
        <f t="shared" si="1843"/>
        <v>0</v>
      </c>
      <c r="Y1079" s="121">
        <f t="shared" si="1843"/>
        <v>0</v>
      </c>
      <c r="Z1079" s="121">
        <f t="shared" si="1843"/>
        <v>0</v>
      </c>
      <c r="AA1079" s="121">
        <f t="shared" si="1843"/>
        <v>0</v>
      </c>
      <c r="AB1079" s="121">
        <f t="shared" si="1843"/>
        <v>0</v>
      </c>
      <c r="AC1079" s="121">
        <f t="shared" si="1843"/>
        <v>0</v>
      </c>
      <c r="AD1079" s="121">
        <f t="shared" si="1843"/>
        <v>0</v>
      </c>
      <c r="AE1079" s="121">
        <f t="shared" si="1843"/>
        <v>0</v>
      </c>
      <c r="AF1079" s="121">
        <f t="shared" si="1843"/>
        <v>0</v>
      </c>
      <c r="AG1079" s="121">
        <f t="shared" si="1843"/>
        <v>0</v>
      </c>
      <c r="AH1079" s="121">
        <f t="shared" si="1843"/>
        <v>0</v>
      </c>
      <c r="AI1079" s="121">
        <f t="shared" si="1843"/>
        <v>0</v>
      </c>
      <c r="AJ1079" s="121">
        <f t="shared" si="1843"/>
        <v>0</v>
      </c>
      <c r="AK1079" s="121">
        <f t="shared" si="1843"/>
        <v>0</v>
      </c>
      <c r="AL1079" s="121">
        <f t="shared" si="1843"/>
        <v>0</v>
      </c>
      <c r="AM1079" s="121">
        <f t="shared" ref="AM1079:BR1079" si="1844">IF(AM$17="","",IF(AND(AM$17&gt;=$D1079,AM$17&lt;=$E1079),$G$1068/($E1079-$D1079+1),0))</f>
        <v>0</v>
      </c>
      <c r="AN1079" s="121">
        <f t="shared" si="1844"/>
        <v>0</v>
      </c>
      <c r="AO1079" s="121">
        <f t="shared" si="1844"/>
        <v>0</v>
      </c>
      <c r="AP1079" s="121">
        <f t="shared" si="1844"/>
        <v>0</v>
      </c>
      <c r="AQ1079" s="121">
        <f t="shared" si="1844"/>
        <v>0</v>
      </c>
      <c r="AR1079" s="121">
        <f t="shared" si="1844"/>
        <v>0</v>
      </c>
      <c r="AS1079" s="121">
        <f t="shared" si="1844"/>
        <v>0</v>
      </c>
      <c r="AT1079" s="121">
        <f t="shared" si="1844"/>
        <v>0</v>
      </c>
      <c r="AU1079" s="121">
        <f t="shared" si="1844"/>
        <v>0</v>
      </c>
      <c r="AV1079" s="121">
        <f t="shared" si="1844"/>
        <v>0</v>
      </c>
      <c r="AW1079" s="121">
        <f t="shared" si="1844"/>
        <v>0</v>
      </c>
      <c r="AX1079" s="121">
        <f t="shared" si="1844"/>
        <v>0</v>
      </c>
      <c r="AY1079" s="121">
        <f t="shared" si="1844"/>
        <v>0</v>
      </c>
      <c r="AZ1079" s="121">
        <f t="shared" si="1844"/>
        <v>0</v>
      </c>
      <c r="BA1079" s="121">
        <f t="shared" si="1844"/>
        <v>0</v>
      </c>
      <c r="BB1079" s="121">
        <f t="shared" si="1844"/>
        <v>0</v>
      </c>
      <c r="BC1079" s="121">
        <f t="shared" si="1844"/>
        <v>0</v>
      </c>
      <c r="BD1079" s="121">
        <f t="shared" si="1844"/>
        <v>0</v>
      </c>
      <c r="BE1079" s="121">
        <f t="shared" si="1844"/>
        <v>0</v>
      </c>
      <c r="BF1079" s="121">
        <f t="shared" si="1844"/>
        <v>0</v>
      </c>
      <c r="BG1079" s="121">
        <f t="shared" si="1844"/>
        <v>0</v>
      </c>
      <c r="BH1079" s="121">
        <f t="shared" si="1844"/>
        <v>0</v>
      </c>
      <c r="BI1079" s="121">
        <f t="shared" si="1844"/>
        <v>0</v>
      </c>
      <c r="BJ1079" s="121">
        <f t="shared" si="1844"/>
        <v>0</v>
      </c>
      <c r="BK1079" s="121">
        <f t="shared" si="1844"/>
        <v>0</v>
      </c>
      <c r="BL1079" s="121">
        <f t="shared" si="1844"/>
        <v>0</v>
      </c>
      <c r="BM1079" s="121">
        <f t="shared" si="1844"/>
        <v>0</v>
      </c>
      <c r="BN1079" s="121">
        <f t="shared" si="1844"/>
        <v>0</v>
      </c>
      <c r="BO1079" s="121" t="str">
        <f t="shared" si="1844"/>
        <v/>
      </c>
      <c r="BP1079" s="121" t="str">
        <f t="shared" si="1844"/>
        <v/>
      </c>
      <c r="BQ1079" s="121" t="str">
        <f t="shared" si="1844"/>
        <v/>
      </c>
      <c r="BR1079" s="121" t="str">
        <f t="shared" si="1844"/>
        <v/>
      </c>
      <c r="BS1079" s="121" t="str">
        <f t="shared" ref="BS1079:DN1079" si="1845">IF(BS$17="","",IF(AND(BS$17&gt;=$D1079,BS$17&lt;=$E1079),$G$1068/($E1079-$D1079+1),0))</f>
        <v/>
      </c>
      <c r="BT1079" s="121" t="str">
        <f t="shared" si="1845"/>
        <v/>
      </c>
      <c r="BU1079" s="121" t="str">
        <f t="shared" si="1845"/>
        <v/>
      </c>
      <c r="BV1079" s="121" t="str">
        <f t="shared" si="1845"/>
        <v/>
      </c>
      <c r="BW1079" s="121" t="str">
        <f t="shared" si="1845"/>
        <v/>
      </c>
      <c r="BX1079" s="121" t="str">
        <f t="shared" si="1845"/>
        <v/>
      </c>
      <c r="BY1079" s="121" t="str">
        <f t="shared" si="1845"/>
        <v/>
      </c>
      <c r="BZ1079" s="121" t="str">
        <f t="shared" si="1845"/>
        <v/>
      </c>
      <c r="CA1079" s="121" t="str">
        <f t="shared" si="1845"/>
        <v/>
      </c>
      <c r="CB1079" s="121" t="str">
        <f t="shared" si="1845"/>
        <v/>
      </c>
      <c r="CC1079" s="121" t="str">
        <f t="shared" si="1845"/>
        <v/>
      </c>
      <c r="CD1079" s="121" t="str">
        <f t="shared" si="1845"/>
        <v/>
      </c>
      <c r="CE1079" s="121" t="str">
        <f t="shared" si="1845"/>
        <v/>
      </c>
      <c r="CF1079" s="121" t="str">
        <f t="shared" si="1845"/>
        <v/>
      </c>
      <c r="CG1079" s="121" t="str">
        <f t="shared" si="1845"/>
        <v/>
      </c>
      <c r="CH1079" s="121" t="str">
        <f t="shared" si="1845"/>
        <v/>
      </c>
      <c r="CI1079" s="121" t="str">
        <f t="shared" si="1845"/>
        <v/>
      </c>
      <c r="CJ1079" s="121" t="str">
        <f t="shared" si="1845"/>
        <v/>
      </c>
      <c r="CK1079" s="121" t="str">
        <f t="shared" si="1845"/>
        <v/>
      </c>
      <c r="CL1079" s="121" t="str">
        <f t="shared" si="1845"/>
        <v/>
      </c>
      <c r="CM1079" s="121" t="str">
        <f t="shared" si="1845"/>
        <v/>
      </c>
      <c r="CN1079" s="121" t="str">
        <f t="shared" si="1845"/>
        <v/>
      </c>
      <c r="CO1079" s="121" t="str">
        <f t="shared" si="1845"/>
        <v/>
      </c>
      <c r="CP1079" s="121" t="str">
        <f t="shared" si="1845"/>
        <v/>
      </c>
      <c r="CQ1079" s="121" t="str">
        <f t="shared" si="1845"/>
        <v/>
      </c>
      <c r="CR1079" s="121" t="str">
        <f t="shared" si="1845"/>
        <v/>
      </c>
      <c r="CS1079" s="121" t="str">
        <f t="shared" si="1845"/>
        <v/>
      </c>
      <c r="CT1079" s="121" t="str">
        <f t="shared" si="1845"/>
        <v/>
      </c>
      <c r="CU1079" s="121" t="str">
        <f t="shared" si="1845"/>
        <v/>
      </c>
      <c r="CV1079" s="121" t="str">
        <f t="shared" si="1845"/>
        <v/>
      </c>
      <c r="CW1079" s="121" t="str">
        <f t="shared" si="1845"/>
        <v/>
      </c>
      <c r="CX1079" s="121" t="str">
        <f t="shared" si="1845"/>
        <v/>
      </c>
      <c r="CY1079" s="121" t="str">
        <f t="shared" si="1845"/>
        <v/>
      </c>
      <c r="CZ1079" s="121" t="str">
        <f t="shared" si="1845"/>
        <v/>
      </c>
      <c r="DA1079" s="121" t="str">
        <f t="shared" si="1845"/>
        <v/>
      </c>
      <c r="DB1079" s="121" t="str">
        <f t="shared" si="1845"/>
        <v/>
      </c>
      <c r="DC1079" s="121" t="str">
        <f t="shared" si="1845"/>
        <v/>
      </c>
      <c r="DD1079" s="121" t="str">
        <f t="shared" si="1845"/>
        <v/>
      </c>
      <c r="DE1079" s="121" t="str">
        <f t="shared" si="1845"/>
        <v/>
      </c>
      <c r="DF1079" s="121" t="str">
        <f t="shared" si="1845"/>
        <v/>
      </c>
      <c r="DG1079" s="121" t="str">
        <f t="shared" si="1845"/>
        <v/>
      </c>
      <c r="DH1079" s="121" t="str">
        <f t="shared" si="1845"/>
        <v/>
      </c>
      <c r="DI1079" s="121" t="str">
        <f t="shared" si="1845"/>
        <v/>
      </c>
      <c r="DJ1079" s="121" t="str">
        <f t="shared" si="1845"/>
        <v/>
      </c>
      <c r="DK1079" s="121" t="str">
        <f t="shared" si="1845"/>
        <v/>
      </c>
      <c r="DL1079" s="121" t="str">
        <f t="shared" si="1845"/>
        <v/>
      </c>
      <c r="DM1079" s="121" t="str">
        <f t="shared" si="1845"/>
        <v/>
      </c>
      <c r="DN1079" s="121" t="str">
        <f t="shared" si="1845"/>
        <v/>
      </c>
      <c r="DO1079" s="60">
        <f>SUM(F1079:DN1079)</f>
        <v>0</v>
      </c>
      <c r="DP1079" s="50" t="s">
        <v>172</v>
      </c>
    </row>
    <row r="1080" spans="3:120" s="29" customFormat="1" ht="15" customHeight="1">
      <c r="C1080" s="140" t="str">
        <f>"Total "&amp;C1065</f>
        <v>Total Association and Other Fees</v>
      </c>
      <c r="D1080" s="270">
        <f>IF(D1070="",0,D1070)</f>
        <v>18</v>
      </c>
      <c r="E1080" s="270">
        <f>IF(D1072="",0,D1072)</f>
        <v>18</v>
      </c>
      <c r="F1080" s="278">
        <f>IF(F$17="","",IF(E1075=0,SUM(F1078:F1079),$D$1067))</f>
        <v>0</v>
      </c>
      <c r="G1080" s="278">
        <f t="shared" ref="G1080:AL1080" si="1846">IF(G$17="","",IF($E$1075=0,SUM(G1078:G1079),IF(AND(G$17&gt;=$D1080,G$17&lt;=$E1080),$D$1068/($E1080-$D1080+1),0)))</f>
        <v>0</v>
      </c>
      <c r="H1080" s="278">
        <f t="shared" si="1846"/>
        <v>0</v>
      </c>
      <c r="I1080" s="278">
        <f t="shared" si="1846"/>
        <v>0</v>
      </c>
      <c r="J1080" s="278">
        <f t="shared" si="1846"/>
        <v>0</v>
      </c>
      <c r="K1080" s="278">
        <f t="shared" si="1846"/>
        <v>0</v>
      </c>
      <c r="L1080" s="278">
        <f t="shared" si="1846"/>
        <v>0</v>
      </c>
      <c r="M1080" s="278">
        <f t="shared" si="1846"/>
        <v>0</v>
      </c>
      <c r="N1080" s="278">
        <f t="shared" si="1846"/>
        <v>0</v>
      </c>
      <c r="O1080" s="278">
        <f t="shared" si="1846"/>
        <v>0</v>
      </c>
      <c r="P1080" s="278">
        <f t="shared" si="1846"/>
        <v>0</v>
      </c>
      <c r="Q1080" s="278">
        <f t="shared" si="1846"/>
        <v>0</v>
      </c>
      <c r="R1080" s="278">
        <f t="shared" si="1846"/>
        <v>0</v>
      </c>
      <c r="S1080" s="278">
        <f t="shared" si="1846"/>
        <v>0</v>
      </c>
      <c r="T1080" s="278">
        <f t="shared" si="1846"/>
        <v>0</v>
      </c>
      <c r="U1080" s="278">
        <f t="shared" si="1846"/>
        <v>0</v>
      </c>
      <c r="V1080" s="278">
        <f t="shared" si="1846"/>
        <v>0</v>
      </c>
      <c r="W1080" s="278">
        <f t="shared" si="1846"/>
        <v>0</v>
      </c>
      <c r="X1080" s="278">
        <f t="shared" si="1846"/>
        <v>360000</v>
      </c>
      <c r="Y1080" s="278">
        <f t="shared" si="1846"/>
        <v>0</v>
      </c>
      <c r="Z1080" s="278">
        <f t="shared" si="1846"/>
        <v>0</v>
      </c>
      <c r="AA1080" s="278">
        <f t="shared" si="1846"/>
        <v>0</v>
      </c>
      <c r="AB1080" s="278">
        <f t="shared" si="1846"/>
        <v>0</v>
      </c>
      <c r="AC1080" s="278">
        <f t="shared" si="1846"/>
        <v>0</v>
      </c>
      <c r="AD1080" s="278">
        <f t="shared" si="1846"/>
        <v>0</v>
      </c>
      <c r="AE1080" s="278">
        <f t="shared" si="1846"/>
        <v>0</v>
      </c>
      <c r="AF1080" s="278">
        <f t="shared" si="1846"/>
        <v>0</v>
      </c>
      <c r="AG1080" s="278">
        <f t="shared" si="1846"/>
        <v>0</v>
      </c>
      <c r="AH1080" s="278">
        <f t="shared" si="1846"/>
        <v>0</v>
      </c>
      <c r="AI1080" s="278">
        <f t="shared" si="1846"/>
        <v>0</v>
      </c>
      <c r="AJ1080" s="278">
        <f t="shared" si="1846"/>
        <v>0</v>
      </c>
      <c r="AK1080" s="278">
        <f t="shared" si="1846"/>
        <v>0</v>
      </c>
      <c r="AL1080" s="278">
        <f t="shared" si="1846"/>
        <v>0</v>
      </c>
      <c r="AM1080" s="278">
        <f t="shared" ref="AM1080:BR1080" si="1847">IF(AM$17="","",IF($E$1075=0,SUM(AM1078:AM1079),IF(AND(AM$17&gt;=$D1080,AM$17&lt;=$E1080),$D$1068/($E1080-$D1080+1),0)))</f>
        <v>0</v>
      </c>
      <c r="AN1080" s="278">
        <f t="shared" si="1847"/>
        <v>0</v>
      </c>
      <c r="AO1080" s="278">
        <f t="shared" si="1847"/>
        <v>0</v>
      </c>
      <c r="AP1080" s="278">
        <f t="shared" si="1847"/>
        <v>0</v>
      </c>
      <c r="AQ1080" s="278">
        <f t="shared" si="1847"/>
        <v>0</v>
      </c>
      <c r="AR1080" s="278">
        <f t="shared" si="1847"/>
        <v>0</v>
      </c>
      <c r="AS1080" s="278">
        <f t="shared" si="1847"/>
        <v>0</v>
      </c>
      <c r="AT1080" s="278">
        <f t="shared" si="1847"/>
        <v>0</v>
      </c>
      <c r="AU1080" s="278">
        <f t="shared" si="1847"/>
        <v>0</v>
      </c>
      <c r="AV1080" s="278">
        <f t="shared" si="1847"/>
        <v>0</v>
      </c>
      <c r="AW1080" s="278">
        <f t="shared" si="1847"/>
        <v>0</v>
      </c>
      <c r="AX1080" s="278">
        <f t="shared" si="1847"/>
        <v>0</v>
      </c>
      <c r="AY1080" s="278">
        <f t="shared" si="1847"/>
        <v>0</v>
      </c>
      <c r="AZ1080" s="278">
        <f t="shared" si="1847"/>
        <v>0</v>
      </c>
      <c r="BA1080" s="278">
        <f t="shared" si="1847"/>
        <v>0</v>
      </c>
      <c r="BB1080" s="278">
        <f t="shared" si="1847"/>
        <v>0</v>
      </c>
      <c r="BC1080" s="278">
        <f t="shared" si="1847"/>
        <v>0</v>
      </c>
      <c r="BD1080" s="278">
        <f t="shared" si="1847"/>
        <v>0</v>
      </c>
      <c r="BE1080" s="278">
        <f t="shared" si="1847"/>
        <v>0</v>
      </c>
      <c r="BF1080" s="278">
        <f t="shared" si="1847"/>
        <v>0</v>
      </c>
      <c r="BG1080" s="278">
        <f t="shared" si="1847"/>
        <v>0</v>
      </c>
      <c r="BH1080" s="278">
        <f t="shared" si="1847"/>
        <v>0</v>
      </c>
      <c r="BI1080" s="278">
        <f t="shared" si="1847"/>
        <v>0</v>
      </c>
      <c r="BJ1080" s="278">
        <f t="shared" si="1847"/>
        <v>0</v>
      </c>
      <c r="BK1080" s="278">
        <f t="shared" si="1847"/>
        <v>0</v>
      </c>
      <c r="BL1080" s="278">
        <f t="shared" si="1847"/>
        <v>0</v>
      </c>
      <c r="BM1080" s="278">
        <f t="shared" si="1847"/>
        <v>0</v>
      </c>
      <c r="BN1080" s="278">
        <f t="shared" si="1847"/>
        <v>0</v>
      </c>
      <c r="BO1080" s="278" t="str">
        <f t="shared" si="1847"/>
        <v/>
      </c>
      <c r="BP1080" s="278" t="str">
        <f t="shared" si="1847"/>
        <v/>
      </c>
      <c r="BQ1080" s="278" t="str">
        <f t="shared" si="1847"/>
        <v/>
      </c>
      <c r="BR1080" s="278" t="str">
        <f t="shared" si="1847"/>
        <v/>
      </c>
      <c r="BS1080" s="278" t="str">
        <f t="shared" ref="BS1080:CA1080" si="1848">IF(BS$17="","",IF($E$1075=0,SUM(BS1078:BS1079),IF(AND(BS$17&gt;=$D1080,BS$17&lt;=$E1080),$D$1068/($E1080-$D1080+1),0)))</f>
        <v/>
      </c>
      <c r="BT1080" s="278" t="str">
        <f t="shared" si="1848"/>
        <v/>
      </c>
      <c r="BU1080" s="278" t="str">
        <f t="shared" si="1848"/>
        <v/>
      </c>
      <c r="BV1080" s="278" t="str">
        <f t="shared" si="1848"/>
        <v/>
      </c>
      <c r="BW1080" s="278" t="str">
        <f t="shared" si="1848"/>
        <v/>
      </c>
      <c r="BX1080" s="278" t="str">
        <f t="shared" si="1848"/>
        <v/>
      </c>
      <c r="BY1080" s="278" t="str">
        <f t="shared" si="1848"/>
        <v/>
      </c>
      <c r="BZ1080" s="278" t="str">
        <f t="shared" si="1848"/>
        <v/>
      </c>
      <c r="CA1080" s="278" t="str">
        <f t="shared" si="1848"/>
        <v/>
      </c>
      <c r="CB1080" s="278" t="str">
        <f t="shared" ref="CB1080:DN1080" si="1849">IF(CB$17="","",IF($E$1075=0,SUM(CB1078:CB1079),IF(AND(CB$17&gt;=$D1080,CB$17&lt;=$E1080),$D$1068/($E1080-$D1080+1),0)))</f>
        <v/>
      </c>
      <c r="CC1080" s="278" t="str">
        <f t="shared" si="1849"/>
        <v/>
      </c>
      <c r="CD1080" s="278" t="str">
        <f t="shared" si="1849"/>
        <v/>
      </c>
      <c r="CE1080" s="278" t="str">
        <f t="shared" si="1849"/>
        <v/>
      </c>
      <c r="CF1080" s="278" t="str">
        <f t="shared" si="1849"/>
        <v/>
      </c>
      <c r="CG1080" s="278" t="str">
        <f t="shared" si="1849"/>
        <v/>
      </c>
      <c r="CH1080" s="278" t="str">
        <f t="shared" si="1849"/>
        <v/>
      </c>
      <c r="CI1080" s="278" t="str">
        <f t="shared" si="1849"/>
        <v/>
      </c>
      <c r="CJ1080" s="278" t="str">
        <f t="shared" si="1849"/>
        <v/>
      </c>
      <c r="CK1080" s="278" t="str">
        <f t="shared" si="1849"/>
        <v/>
      </c>
      <c r="CL1080" s="278" t="str">
        <f t="shared" si="1849"/>
        <v/>
      </c>
      <c r="CM1080" s="278" t="str">
        <f t="shared" si="1849"/>
        <v/>
      </c>
      <c r="CN1080" s="278" t="str">
        <f t="shared" si="1849"/>
        <v/>
      </c>
      <c r="CO1080" s="278" t="str">
        <f t="shared" si="1849"/>
        <v/>
      </c>
      <c r="CP1080" s="278" t="str">
        <f t="shared" si="1849"/>
        <v/>
      </c>
      <c r="CQ1080" s="278" t="str">
        <f t="shared" si="1849"/>
        <v/>
      </c>
      <c r="CR1080" s="278" t="str">
        <f t="shared" si="1849"/>
        <v/>
      </c>
      <c r="CS1080" s="278" t="str">
        <f t="shared" si="1849"/>
        <v/>
      </c>
      <c r="CT1080" s="278" t="str">
        <f t="shared" si="1849"/>
        <v/>
      </c>
      <c r="CU1080" s="278" t="str">
        <f t="shared" si="1849"/>
        <v/>
      </c>
      <c r="CV1080" s="278" t="str">
        <f t="shared" si="1849"/>
        <v/>
      </c>
      <c r="CW1080" s="278" t="str">
        <f t="shared" si="1849"/>
        <v/>
      </c>
      <c r="CX1080" s="278" t="str">
        <f t="shared" si="1849"/>
        <v/>
      </c>
      <c r="CY1080" s="278" t="str">
        <f t="shared" si="1849"/>
        <v/>
      </c>
      <c r="CZ1080" s="278" t="str">
        <f t="shared" si="1849"/>
        <v/>
      </c>
      <c r="DA1080" s="278" t="str">
        <f t="shared" si="1849"/>
        <v/>
      </c>
      <c r="DB1080" s="278" t="str">
        <f t="shared" si="1849"/>
        <v/>
      </c>
      <c r="DC1080" s="278" t="str">
        <f t="shared" si="1849"/>
        <v/>
      </c>
      <c r="DD1080" s="278" t="str">
        <f t="shared" si="1849"/>
        <v/>
      </c>
      <c r="DE1080" s="278" t="str">
        <f t="shared" si="1849"/>
        <v/>
      </c>
      <c r="DF1080" s="278" t="str">
        <f t="shared" si="1849"/>
        <v/>
      </c>
      <c r="DG1080" s="278" t="str">
        <f t="shared" si="1849"/>
        <v/>
      </c>
      <c r="DH1080" s="278" t="str">
        <f t="shared" si="1849"/>
        <v/>
      </c>
      <c r="DI1080" s="278" t="str">
        <f t="shared" si="1849"/>
        <v/>
      </c>
      <c r="DJ1080" s="278" t="str">
        <f t="shared" si="1849"/>
        <v/>
      </c>
      <c r="DK1080" s="278" t="str">
        <f t="shared" si="1849"/>
        <v/>
      </c>
      <c r="DL1080" s="278" t="str">
        <f t="shared" si="1849"/>
        <v/>
      </c>
      <c r="DM1080" s="278" t="str">
        <f t="shared" si="1849"/>
        <v/>
      </c>
      <c r="DN1080" s="278" t="str">
        <f t="shared" si="1849"/>
        <v/>
      </c>
      <c r="DO1080" s="51">
        <f>SUM(F1080:DN1080)</f>
        <v>360000</v>
      </c>
      <c r="DP1080" s="50" t="s">
        <v>172</v>
      </c>
    </row>
    <row r="1081" spans="3:120" s="29" customFormat="1" ht="15" customHeight="1">
      <c r="D1081" s="291"/>
      <c r="E1081" s="291"/>
      <c r="F1081" s="300"/>
      <c r="G1081" s="300"/>
      <c r="H1081" s="300"/>
      <c r="I1081" s="300"/>
      <c r="J1081" s="300"/>
      <c r="K1081" s="300"/>
      <c r="L1081" s="300"/>
      <c r="M1081" s="300"/>
      <c r="N1081" s="300"/>
      <c r="O1081" s="300"/>
      <c r="P1081" s="300"/>
      <c r="Q1081" s="300"/>
      <c r="R1081" s="300"/>
      <c r="S1081" s="300"/>
      <c r="T1081" s="300"/>
      <c r="U1081" s="300"/>
      <c r="V1081" s="300"/>
      <c r="W1081" s="300"/>
      <c r="X1081" s="300"/>
      <c r="Y1081" s="300"/>
      <c r="Z1081" s="300"/>
      <c r="AA1081" s="300"/>
      <c r="AB1081" s="300"/>
      <c r="AC1081" s="300"/>
      <c r="AD1081" s="300"/>
      <c r="AE1081" s="300"/>
      <c r="AF1081" s="300"/>
      <c r="AG1081" s="300"/>
      <c r="AH1081" s="300"/>
      <c r="AI1081" s="300"/>
      <c r="AJ1081" s="300"/>
      <c r="AK1081" s="300"/>
      <c r="AL1081" s="300"/>
      <c r="AM1081" s="300"/>
      <c r="AN1081" s="300"/>
      <c r="AO1081" s="300"/>
      <c r="AP1081" s="300"/>
      <c r="AQ1081" s="300"/>
      <c r="AR1081" s="300"/>
      <c r="AS1081" s="300"/>
      <c r="AT1081" s="300"/>
      <c r="AU1081" s="300"/>
      <c r="AV1081" s="300"/>
      <c r="AW1081" s="300"/>
      <c r="AX1081" s="300"/>
      <c r="AY1081" s="300"/>
      <c r="AZ1081" s="300"/>
      <c r="BA1081" s="300"/>
      <c r="BB1081" s="300"/>
      <c r="BC1081" s="300"/>
      <c r="BD1081" s="300"/>
      <c r="BE1081" s="300"/>
      <c r="BF1081" s="300"/>
      <c r="BG1081" s="300"/>
      <c r="BH1081" s="300"/>
      <c r="BI1081" s="300"/>
      <c r="BJ1081" s="300"/>
      <c r="BK1081" s="300"/>
      <c r="BL1081" s="300"/>
      <c r="BM1081" s="300"/>
      <c r="BN1081" s="300"/>
      <c r="BO1081" s="300"/>
      <c r="BP1081" s="300"/>
      <c r="BQ1081" s="300"/>
      <c r="BR1081" s="300"/>
      <c r="BS1081" s="300"/>
      <c r="BT1081" s="300"/>
      <c r="BU1081" s="300"/>
      <c r="BV1081" s="300"/>
      <c r="BW1081" s="300"/>
      <c r="BX1081" s="300"/>
      <c r="BY1081" s="300"/>
      <c r="BZ1081" s="300"/>
      <c r="CA1081" s="300"/>
      <c r="CB1081" s="300"/>
      <c r="CC1081" s="300"/>
      <c r="CD1081" s="300"/>
      <c r="CE1081" s="300"/>
      <c r="CF1081" s="300"/>
      <c r="CG1081" s="300"/>
      <c r="CH1081" s="300"/>
      <c r="CI1081" s="300"/>
      <c r="CJ1081" s="300"/>
      <c r="CK1081" s="300"/>
      <c r="CL1081" s="300"/>
      <c r="CM1081" s="300"/>
      <c r="CN1081" s="300"/>
      <c r="CO1081" s="300"/>
      <c r="CP1081" s="300"/>
      <c r="CQ1081" s="300"/>
      <c r="CR1081" s="300"/>
      <c r="CS1081" s="300"/>
      <c r="CT1081" s="300"/>
      <c r="CU1081" s="300"/>
      <c r="CV1081" s="300"/>
      <c r="CW1081" s="300"/>
      <c r="CX1081" s="300"/>
      <c r="CY1081" s="300"/>
      <c r="CZ1081" s="300"/>
      <c r="DA1081" s="300"/>
      <c r="DB1081" s="300"/>
      <c r="DC1081" s="300"/>
      <c r="DD1081" s="300"/>
      <c r="DE1081" s="300"/>
      <c r="DF1081" s="300"/>
      <c r="DG1081" s="300"/>
      <c r="DH1081" s="300"/>
      <c r="DI1081" s="300"/>
      <c r="DJ1081" s="300"/>
      <c r="DK1081" s="300"/>
      <c r="DL1081" s="300"/>
      <c r="DM1081" s="300"/>
      <c r="DN1081" s="300"/>
      <c r="DO1081" s="18"/>
      <c r="DP1081" s="50" t="s">
        <v>172</v>
      </c>
    </row>
    <row r="1082" spans="3:120" s="29" customFormat="1" ht="15" customHeight="1">
      <c r="D1082" s="291"/>
      <c r="E1082" s="291"/>
      <c r="F1082" s="300"/>
      <c r="G1082" s="300"/>
      <c r="H1082" s="300"/>
      <c r="I1082" s="300"/>
      <c r="J1082" s="300"/>
      <c r="K1082" s="300"/>
      <c r="L1082" s="300"/>
      <c r="M1082" s="300"/>
      <c r="N1082" s="300"/>
      <c r="O1082" s="300"/>
      <c r="P1082" s="300"/>
      <c r="Q1082" s="300"/>
      <c r="R1082" s="300"/>
      <c r="S1082" s="300"/>
      <c r="T1082" s="300"/>
      <c r="U1082" s="300"/>
      <c r="V1082" s="300"/>
      <c r="W1082" s="300"/>
      <c r="X1082" s="300"/>
      <c r="Y1082" s="300"/>
      <c r="Z1082" s="300"/>
      <c r="AA1082" s="300"/>
      <c r="AB1082" s="300"/>
      <c r="AC1082" s="300"/>
      <c r="AD1082" s="300"/>
      <c r="AE1082" s="300"/>
      <c r="AF1082" s="300"/>
      <c r="AG1082" s="300"/>
      <c r="AH1082" s="300"/>
      <c r="AI1082" s="300"/>
      <c r="AJ1082" s="300"/>
      <c r="AK1082" s="300"/>
      <c r="AL1082" s="300"/>
      <c r="AM1082" s="300"/>
      <c r="AN1082" s="300"/>
      <c r="AO1082" s="300"/>
      <c r="AP1082" s="300"/>
      <c r="AQ1082" s="300"/>
      <c r="AR1082" s="300"/>
      <c r="AS1082" s="300"/>
      <c r="AT1082" s="300"/>
      <c r="AU1082" s="300"/>
      <c r="AV1082" s="300"/>
      <c r="AW1082" s="300"/>
      <c r="AX1082" s="300"/>
      <c r="AY1082" s="300"/>
      <c r="AZ1082" s="300"/>
      <c r="BA1082" s="300"/>
      <c r="BB1082" s="300"/>
      <c r="BC1082" s="300"/>
      <c r="BD1082" s="300"/>
      <c r="BE1082" s="300"/>
      <c r="BF1082" s="300"/>
      <c r="BG1082" s="300"/>
      <c r="BH1082" s="300"/>
      <c r="BI1082" s="300"/>
      <c r="BJ1082" s="300"/>
      <c r="BK1082" s="300"/>
      <c r="BL1082" s="300"/>
      <c r="BM1082" s="300"/>
      <c r="BN1082" s="300"/>
      <c r="BO1082" s="300"/>
      <c r="BP1082" s="300"/>
      <c r="BQ1082" s="300"/>
      <c r="BR1082" s="300"/>
      <c r="BS1082" s="300"/>
      <c r="BT1082" s="300"/>
      <c r="BU1082" s="300"/>
      <c r="BV1082" s="300"/>
      <c r="BW1082" s="300"/>
      <c r="BX1082" s="300"/>
      <c r="BY1082" s="300"/>
      <c r="BZ1082" s="300"/>
      <c r="CA1082" s="300"/>
      <c r="CB1082" s="300"/>
      <c r="CC1082" s="300"/>
      <c r="CD1082" s="300"/>
      <c r="CE1082" s="300"/>
      <c r="CF1082" s="300"/>
      <c r="CG1082" s="300"/>
      <c r="CH1082" s="300"/>
      <c r="CI1082" s="300"/>
      <c r="CJ1082" s="300"/>
      <c r="CK1082" s="300"/>
      <c r="CL1082" s="300"/>
      <c r="CM1082" s="300"/>
      <c r="CN1082" s="300"/>
      <c r="CO1082" s="300"/>
      <c r="CP1082" s="300"/>
      <c r="CQ1082" s="300"/>
      <c r="CR1082" s="300"/>
      <c r="CS1082" s="300"/>
      <c r="CT1082" s="300"/>
      <c r="CU1082" s="300"/>
      <c r="CV1082" s="300"/>
      <c r="CW1082" s="300"/>
      <c r="CX1082" s="300"/>
      <c r="CY1082" s="300"/>
      <c r="CZ1082" s="300"/>
      <c r="DA1082" s="300"/>
      <c r="DB1082" s="300"/>
      <c r="DC1082" s="300"/>
      <c r="DD1082" s="300"/>
      <c r="DE1082" s="300"/>
      <c r="DF1082" s="300"/>
      <c r="DG1082" s="300"/>
      <c r="DH1082" s="300"/>
      <c r="DI1082" s="300"/>
      <c r="DJ1082" s="300"/>
      <c r="DK1082" s="300"/>
      <c r="DL1082" s="300"/>
      <c r="DM1082" s="300"/>
      <c r="DN1082" s="300"/>
      <c r="DO1082" s="18"/>
      <c r="DP1082" s="50" t="s">
        <v>172</v>
      </c>
    </row>
    <row r="1083" spans="3:120" s="29" customFormat="1" ht="15" customHeight="1">
      <c r="C1083" s="161" t="s">
        <v>344</v>
      </c>
      <c r="D1083" s="161"/>
      <c r="E1083" s="161"/>
      <c r="F1083" s="161"/>
      <c r="G1083" s="161"/>
      <c r="H1083" s="161"/>
      <c r="I1083" s="161"/>
      <c r="J1083" s="161"/>
      <c r="K1083" s="161"/>
      <c r="L1083" s="161"/>
      <c r="M1083" s="161"/>
      <c r="N1083" s="161"/>
      <c r="O1083" s="161"/>
      <c r="P1083" s="161"/>
      <c r="Q1083" s="161"/>
      <c r="R1083" s="161"/>
      <c r="S1083" s="161"/>
      <c r="T1083" s="161"/>
      <c r="U1083" s="161"/>
      <c r="V1083" s="161"/>
      <c r="W1083" s="161"/>
      <c r="X1083" s="161"/>
      <c r="Y1083" s="161"/>
      <c r="Z1083" s="161"/>
      <c r="AA1083" s="161"/>
      <c r="AB1083" s="161"/>
      <c r="AC1083" s="161"/>
      <c r="AD1083" s="161"/>
      <c r="AE1083" s="161"/>
      <c r="AF1083" s="161"/>
      <c r="AG1083" s="161"/>
      <c r="AH1083" s="161"/>
      <c r="AI1083" s="161"/>
      <c r="AJ1083" s="161"/>
      <c r="AK1083" s="161"/>
      <c r="AL1083" s="161"/>
      <c r="AM1083" s="161"/>
      <c r="AN1083" s="161"/>
      <c r="AO1083" s="161"/>
      <c r="AP1083" s="161"/>
      <c r="AQ1083" s="161"/>
      <c r="AR1083" s="161"/>
      <c r="AS1083" s="161"/>
      <c r="AT1083" s="161"/>
      <c r="AU1083" s="161"/>
      <c r="AV1083" s="161"/>
      <c r="AW1083" s="161"/>
      <c r="AX1083" s="161"/>
      <c r="AY1083" s="161"/>
      <c r="AZ1083" s="161"/>
      <c r="BA1083" s="161"/>
      <c r="BB1083" s="161"/>
      <c r="BC1083" s="161"/>
      <c r="BD1083" s="161"/>
      <c r="BE1083" s="161"/>
      <c r="BF1083" s="161"/>
      <c r="BG1083" s="161"/>
      <c r="BH1083" s="161"/>
      <c r="BI1083" s="161"/>
      <c r="BJ1083" s="161"/>
      <c r="BK1083" s="161"/>
      <c r="BL1083" s="161"/>
      <c r="BM1083" s="161"/>
      <c r="BN1083" s="161"/>
      <c r="BO1083" s="161"/>
      <c r="BP1083" s="161"/>
      <c r="BQ1083" s="161"/>
      <c r="BR1083" s="161"/>
      <c r="BS1083" s="161"/>
      <c r="BT1083" s="161"/>
      <c r="BU1083" s="161"/>
      <c r="BV1083" s="161"/>
      <c r="BW1083" s="161"/>
      <c r="BX1083" s="161"/>
      <c r="BY1083" s="161"/>
      <c r="BZ1083" s="161"/>
      <c r="CA1083" s="161"/>
      <c r="CB1083" s="161"/>
      <c r="CC1083" s="161"/>
      <c r="CD1083" s="161"/>
      <c r="CE1083" s="161"/>
      <c r="CF1083" s="161"/>
      <c r="CG1083" s="161"/>
      <c r="CH1083" s="161"/>
      <c r="CI1083" s="161"/>
      <c r="CJ1083" s="161"/>
      <c r="CK1083" s="161"/>
      <c r="CL1083" s="161"/>
      <c r="CM1083" s="161"/>
      <c r="CN1083" s="161"/>
      <c r="CO1083" s="161"/>
      <c r="CP1083" s="161"/>
      <c r="CQ1083" s="161"/>
      <c r="CR1083" s="161"/>
      <c r="CS1083" s="161"/>
      <c r="CT1083" s="161"/>
      <c r="CU1083" s="161"/>
      <c r="CV1083" s="161"/>
      <c r="CW1083" s="161"/>
      <c r="CX1083" s="161"/>
      <c r="CY1083" s="161"/>
      <c r="CZ1083" s="161"/>
      <c r="DA1083" s="161"/>
      <c r="DB1083" s="161"/>
      <c r="DC1083" s="161"/>
      <c r="DD1083" s="161"/>
      <c r="DE1083" s="161"/>
      <c r="DF1083" s="161"/>
      <c r="DG1083" s="161"/>
      <c r="DH1083" s="161"/>
      <c r="DI1083" s="161"/>
      <c r="DJ1083" s="161"/>
      <c r="DK1083" s="161"/>
      <c r="DL1083" s="161"/>
      <c r="DM1083" s="161"/>
      <c r="DN1083" s="161"/>
      <c r="DO1083" s="161"/>
      <c r="DP1083" s="50" t="s">
        <v>172</v>
      </c>
    </row>
    <row r="1084" spans="3:120" s="29" customFormat="1" ht="15" customHeight="1">
      <c r="D1084" s="291"/>
      <c r="E1084" s="291"/>
      <c r="F1084" s="300"/>
      <c r="G1084" s="300"/>
      <c r="H1084" s="300"/>
      <c r="I1084" s="300"/>
      <c r="J1084" s="300"/>
      <c r="K1084" s="300"/>
      <c r="L1084" s="300"/>
      <c r="M1084" s="300"/>
      <c r="N1084" s="300"/>
      <c r="O1084" s="300"/>
      <c r="P1084" s="300"/>
      <c r="Q1084" s="300"/>
      <c r="R1084" s="300"/>
      <c r="S1084" s="300"/>
      <c r="T1084" s="300"/>
      <c r="U1084" s="300"/>
      <c r="V1084" s="300"/>
      <c r="W1084" s="300"/>
      <c r="X1084" s="300"/>
      <c r="Y1084" s="300"/>
      <c r="Z1084" s="300"/>
      <c r="AA1084" s="300"/>
      <c r="AB1084" s="300"/>
      <c r="AC1084" s="300"/>
      <c r="AD1084" s="300"/>
      <c r="AE1084" s="300"/>
      <c r="AF1084" s="300"/>
      <c r="AG1084" s="300"/>
      <c r="AH1084" s="300"/>
      <c r="AI1084" s="300"/>
      <c r="AJ1084" s="300"/>
      <c r="AK1084" s="300"/>
      <c r="AL1084" s="300"/>
      <c r="AM1084" s="300"/>
      <c r="AN1084" s="300"/>
      <c r="AO1084" s="300"/>
      <c r="AP1084" s="300"/>
      <c r="AQ1084" s="300"/>
      <c r="AR1084" s="300"/>
      <c r="AS1084" s="300"/>
      <c r="AT1084" s="300"/>
      <c r="AU1084" s="300"/>
      <c r="AV1084" s="300"/>
      <c r="AW1084" s="300"/>
      <c r="AX1084" s="300"/>
      <c r="AY1084" s="300"/>
      <c r="AZ1084" s="300"/>
      <c r="BA1084" s="300"/>
      <c r="BB1084" s="300"/>
      <c r="BC1084" s="300"/>
      <c r="BD1084" s="300"/>
      <c r="BE1084" s="300"/>
      <c r="BF1084" s="300"/>
      <c r="BG1084" s="300"/>
      <c r="BH1084" s="300"/>
      <c r="BI1084" s="300"/>
      <c r="BJ1084" s="300"/>
      <c r="BK1084" s="300"/>
      <c r="BL1084" s="300"/>
      <c r="BM1084" s="300"/>
      <c r="BN1084" s="300"/>
      <c r="BO1084" s="300"/>
      <c r="BP1084" s="300"/>
      <c r="BQ1084" s="300"/>
      <c r="BR1084" s="300"/>
      <c r="BS1084" s="300"/>
      <c r="BT1084" s="300"/>
      <c r="BU1084" s="300"/>
      <c r="BV1084" s="300"/>
      <c r="BW1084" s="300"/>
      <c r="BX1084" s="300"/>
      <c r="BY1084" s="300"/>
      <c r="BZ1084" s="300"/>
      <c r="CA1084" s="300"/>
      <c r="CB1084" s="300"/>
      <c r="CC1084" s="300"/>
      <c r="CD1084" s="300"/>
      <c r="CE1084" s="300"/>
      <c r="CF1084" s="300"/>
      <c r="CG1084" s="300"/>
      <c r="CH1084" s="300"/>
      <c r="CI1084" s="300"/>
      <c r="CJ1084" s="300"/>
      <c r="CK1084" s="300"/>
      <c r="CL1084" s="300"/>
      <c r="CM1084" s="300"/>
      <c r="CN1084" s="300"/>
      <c r="CO1084" s="300"/>
      <c r="CP1084" s="300"/>
      <c r="CQ1084" s="300"/>
      <c r="CR1084" s="300"/>
      <c r="CS1084" s="300"/>
      <c r="CT1084" s="300"/>
      <c r="CU1084" s="300"/>
      <c r="CV1084" s="300"/>
      <c r="CW1084" s="300"/>
      <c r="CX1084" s="300"/>
      <c r="CY1084" s="300"/>
      <c r="CZ1084" s="300"/>
      <c r="DA1084" s="300"/>
      <c r="DB1084" s="300"/>
      <c r="DC1084" s="300"/>
      <c r="DD1084" s="300"/>
      <c r="DE1084" s="300"/>
      <c r="DF1084" s="300"/>
      <c r="DG1084" s="300"/>
      <c r="DH1084" s="300"/>
      <c r="DI1084" s="300"/>
      <c r="DJ1084" s="300"/>
      <c r="DK1084" s="300"/>
      <c r="DL1084" s="300"/>
      <c r="DM1084" s="300"/>
      <c r="DN1084" s="300"/>
      <c r="DO1084" s="18"/>
      <c r="DP1084" s="50" t="s">
        <v>172</v>
      </c>
    </row>
    <row r="1085" spans="3:120" s="29" customFormat="1" ht="15" customHeight="1">
      <c r="C1085" s="266" t="str">
        <f>C1083</f>
        <v>G&amp;A</v>
      </c>
      <c r="D1085" s="249" t="s">
        <v>296</v>
      </c>
      <c r="E1085" s="249" t="s">
        <v>303</v>
      </c>
      <c r="F1085" s="265" t="s">
        <v>295</v>
      </c>
      <c r="G1085" s="264" t="s">
        <v>294</v>
      </c>
      <c r="H1085" s="300"/>
      <c r="I1085" s="300"/>
      <c r="J1085" s="300"/>
      <c r="K1085" s="300"/>
      <c r="L1085" s="300"/>
      <c r="M1085" s="300"/>
      <c r="N1085" s="300"/>
      <c r="O1085" s="300"/>
      <c r="P1085" s="300"/>
      <c r="Q1085" s="300"/>
      <c r="R1085" s="300"/>
      <c r="S1085" s="300"/>
      <c r="T1085" s="300"/>
      <c r="U1085" s="300"/>
      <c r="V1085" s="300"/>
      <c r="W1085" s="300"/>
      <c r="X1085" s="300"/>
      <c r="Y1085" s="300"/>
      <c r="Z1085" s="300"/>
      <c r="AA1085" s="300"/>
      <c r="AB1085" s="300"/>
      <c r="AC1085" s="300"/>
      <c r="AD1085" s="300"/>
      <c r="AE1085" s="300"/>
      <c r="AF1085" s="300"/>
      <c r="AG1085" s="300"/>
      <c r="AH1085" s="300"/>
      <c r="AI1085" s="300"/>
      <c r="AJ1085" s="300"/>
      <c r="AK1085" s="300"/>
      <c r="AL1085" s="300"/>
      <c r="AM1085" s="300"/>
      <c r="AN1085" s="300"/>
      <c r="AO1085" s="300"/>
      <c r="AP1085" s="300"/>
      <c r="AQ1085" s="300"/>
      <c r="AR1085" s="300"/>
      <c r="AS1085" s="300"/>
      <c r="AT1085" s="300"/>
      <c r="AU1085" s="300"/>
      <c r="AV1085" s="300"/>
      <c r="AW1085" s="300"/>
      <c r="AX1085" s="300"/>
      <c r="AY1085" s="300"/>
      <c r="AZ1085" s="300"/>
      <c r="BA1085" s="300"/>
      <c r="BB1085" s="300"/>
      <c r="BC1085" s="300"/>
      <c r="BD1085" s="300"/>
      <c r="BE1085" s="300"/>
      <c r="BF1085" s="300"/>
      <c r="BG1085" s="300"/>
      <c r="BH1085" s="300"/>
      <c r="BI1085" s="300"/>
      <c r="BJ1085" s="300"/>
      <c r="BK1085" s="300"/>
      <c r="BL1085" s="300"/>
      <c r="BM1085" s="300"/>
      <c r="BN1085" s="300"/>
      <c r="BO1085" s="300"/>
      <c r="BP1085" s="300"/>
      <c r="BQ1085" s="300"/>
      <c r="BR1085" s="300"/>
      <c r="BS1085" s="300"/>
      <c r="BT1085" s="300"/>
      <c r="BU1085" s="300"/>
      <c r="BV1085" s="300"/>
      <c r="BW1085" s="300"/>
      <c r="BX1085" s="300"/>
      <c r="BY1085" s="300"/>
      <c r="BZ1085" s="300"/>
      <c r="CA1085" s="300"/>
      <c r="CB1085" s="300"/>
      <c r="CC1085" s="300"/>
      <c r="CD1085" s="300"/>
      <c r="CE1085" s="300"/>
      <c r="CF1085" s="300"/>
      <c r="CG1085" s="300"/>
      <c r="CH1085" s="300"/>
      <c r="CI1085" s="300"/>
      <c r="CJ1085" s="300"/>
      <c r="CK1085" s="300"/>
      <c r="CL1085" s="300"/>
      <c r="CM1085" s="300"/>
      <c r="CN1085" s="300"/>
      <c r="CO1085" s="300"/>
      <c r="CP1085" s="300"/>
      <c r="CQ1085" s="300"/>
      <c r="CR1085" s="300"/>
      <c r="CS1085" s="300"/>
      <c r="CT1085" s="300"/>
      <c r="CU1085" s="300"/>
      <c r="CV1085" s="300"/>
      <c r="CW1085" s="300"/>
      <c r="CX1085" s="300"/>
      <c r="CY1085" s="300"/>
      <c r="CZ1085" s="300"/>
      <c r="DA1085" s="300"/>
      <c r="DB1085" s="300"/>
      <c r="DC1085" s="300"/>
      <c r="DD1085" s="300"/>
      <c r="DE1085" s="300"/>
      <c r="DF1085" s="300"/>
      <c r="DG1085" s="300"/>
      <c r="DH1085" s="300"/>
      <c r="DI1085" s="300"/>
      <c r="DJ1085" s="300"/>
      <c r="DK1085" s="300"/>
      <c r="DL1085" s="300"/>
      <c r="DM1085" s="300"/>
      <c r="DN1085" s="300"/>
      <c r="DO1085" s="18"/>
      <c r="DP1085" s="50" t="s">
        <v>172</v>
      </c>
    </row>
    <row r="1086" spans="3:120" s="29" customFormat="1" ht="15" customHeight="1">
      <c r="C1086" s="158" t="str">
        <f>C1085</f>
        <v>G&amp;A</v>
      </c>
      <c r="D1086" s="118">
        <f>IF(C$76="","",IF(E1086="",G1086+F1086,E1086))</f>
        <v>1400000</v>
      </c>
      <c r="E1086" s="80"/>
      <c r="F1086" s="93">
        <v>1400000</v>
      </c>
      <c r="G1086" s="93">
        <v>0</v>
      </c>
      <c r="H1086" s="300"/>
      <c r="I1086" s="300"/>
      <c r="J1086" s="300"/>
      <c r="K1086" s="300"/>
      <c r="L1086" s="300"/>
      <c r="M1086" s="300"/>
      <c r="N1086" s="300"/>
      <c r="O1086" s="300"/>
      <c r="P1086" s="300"/>
      <c r="Q1086" s="300"/>
      <c r="R1086" s="300"/>
      <c r="S1086" s="300"/>
      <c r="T1086" s="300"/>
      <c r="U1086" s="300"/>
      <c r="V1086" s="300"/>
      <c r="W1086" s="300"/>
      <c r="X1086" s="300"/>
      <c r="Y1086" s="300"/>
      <c r="Z1086" s="300"/>
      <c r="AA1086" s="300"/>
      <c r="AB1086" s="300"/>
      <c r="AC1086" s="300"/>
      <c r="AD1086" s="300"/>
      <c r="AE1086" s="300"/>
      <c r="AF1086" s="300"/>
      <c r="AG1086" s="300"/>
      <c r="AH1086" s="300"/>
      <c r="AI1086" s="300"/>
      <c r="AJ1086" s="300"/>
      <c r="AK1086" s="300"/>
      <c r="AL1086" s="300"/>
      <c r="AM1086" s="300"/>
      <c r="AN1086" s="300"/>
      <c r="AO1086" s="300"/>
      <c r="AP1086" s="300"/>
      <c r="AQ1086" s="300"/>
      <c r="AR1086" s="300"/>
      <c r="AS1086" s="300"/>
      <c r="AT1086" s="300"/>
      <c r="AU1086" s="300"/>
      <c r="AV1086" s="300"/>
      <c r="AW1086" s="300"/>
      <c r="AX1086" s="300"/>
      <c r="AY1086" s="300"/>
      <c r="AZ1086" s="300"/>
      <c r="BA1086" s="300"/>
      <c r="BB1086" s="300"/>
      <c r="BC1086" s="300"/>
      <c r="BD1086" s="300"/>
      <c r="BE1086" s="300"/>
      <c r="BF1086" s="300"/>
      <c r="BG1086" s="300"/>
      <c r="BH1086" s="300"/>
      <c r="BI1086" s="300"/>
      <c r="BJ1086" s="300"/>
      <c r="BK1086" s="300"/>
      <c r="BL1086" s="300"/>
      <c r="BM1086" s="300"/>
      <c r="BN1086" s="300"/>
      <c r="BO1086" s="300"/>
      <c r="BP1086" s="300"/>
      <c r="BQ1086" s="300"/>
      <c r="BR1086" s="300"/>
      <c r="BS1086" s="300"/>
      <c r="BT1086" s="300"/>
      <c r="BU1086" s="300"/>
      <c r="BV1086" s="300"/>
      <c r="BW1086" s="300"/>
      <c r="BX1086" s="300"/>
      <c r="BY1086" s="300"/>
      <c r="BZ1086" s="300"/>
      <c r="CA1086" s="300"/>
      <c r="CB1086" s="300"/>
      <c r="CC1086" s="300"/>
      <c r="CD1086" s="300"/>
      <c r="CE1086" s="300"/>
      <c r="CF1086" s="300"/>
      <c r="CG1086" s="300"/>
      <c r="CH1086" s="300"/>
      <c r="CI1086" s="300"/>
      <c r="CJ1086" s="300"/>
      <c r="CK1086" s="300"/>
      <c r="CL1086" s="300"/>
      <c r="CM1086" s="300"/>
      <c r="CN1086" s="300"/>
      <c r="CO1086" s="300"/>
      <c r="CP1086" s="300"/>
      <c r="CQ1086" s="300"/>
      <c r="CR1086" s="300"/>
      <c r="CS1086" s="300"/>
      <c r="CT1086" s="300"/>
      <c r="CU1086" s="300"/>
      <c r="CV1086" s="300"/>
      <c r="CW1086" s="300"/>
      <c r="CX1086" s="300"/>
      <c r="CY1086" s="300"/>
      <c r="CZ1086" s="300"/>
      <c r="DA1086" s="300"/>
      <c r="DB1086" s="300"/>
      <c r="DC1086" s="300"/>
      <c r="DD1086" s="300"/>
      <c r="DE1086" s="300"/>
      <c r="DF1086" s="300"/>
      <c r="DG1086" s="300"/>
      <c r="DH1086" s="300"/>
      <c r="DI1086" s="300"/>
      <c r="DJ1086" s="300"/>
      <c r="DK1086" s="300"/>
      <c r="DL1086" s="300"/>
      <c r="DM1086" s="300"/>
      <c r="DN1086" s="300"/>
      <c r="DO1086" s="18"/>
      <c r="DP1086" s="50" t="s">
        <v>172</v>
      </c>
    </row>
    <row r="1087" spans="3:120" s="29" customFormat="1" ht="15" customHeight="1">
      <c r="C1087" s="34" t="str">
        <f>"Initial " &amp;C1083&amp; " Input"</f>
        <v>Initial G&amp;A Input</v>
      </c>
      <c r="D1087" s="118">
        <f>IF(C$76="","",IF(E1087="",G1087+F1087,E1087))</f>
        <v>250000</v>
      </c>
      <c r="E1087" s="80"/>
      <c r="F1087" s="93">
        <v>250000</v>
      </c>
      <c r="G1087" s="93">
        <v>0</v>
      </c>
      <c r="H1087" s="300"/>
      <c r="I1087" s="300"/>
      <c r="J1087" s="300"/>
      <c r="K1087" s="300"/>
      <c r="L1087" s="300"/>
      <c r="M1087" s="300"/>
      <c r="N1087" s="300"/>
      <c r="O1087" s="300"/>
      <c r="P1087" s="300"/>
      <c r="Q1087" s="300"/>
      <c r="R1087" s="300"/>
      <c r="S1087" s="300"/>
      <c r="T1087" s="300"/>
      <c r="U1087" s="300"/>
      <c r="V1087" s="300"/>
      <c r="W1087" s="300"/>
      <c r="X1087" s="300"/>
      <c r="Y1087" s="300"/>
      <c r="Z1087" s="300"/>
      <c r="AA1087" s="300"/>
      <c r="AB1087" s="300"/>
      <c r="AC1087" s="300"/>
      <c r="AD1087" s="300"/>
      <c r="AE1087" s="300"/>
      <c r="AF1087" s="300"/>
      <c r="AG1087" s="300"/>
      <c r="AH1087" s="300"/>
      <c r="AI1087" s="300"/>
      <c r="AJ1087" s="300"/>
      <c r="AK1087" s="300"/>
      <c r="AL1087" s="300"/>
      <c r="AM1087" s="300"/>
      <c r="AN1087" s="300"/>
      <c r="AO1087" s="300"/>
      <c r="AP1087" s="300"/>
      <c r="AQ1087" s="300"/>
      <c r="AR1087" s="300"/>
      <c r="AS1087" s="300"/>
      <c r="AT1087" s="300"/>
      <c r="AU1087" s="300"/>
      <c r="AV1087" s="300"/>
      <c r="AW1087" s="300"/>
      <c r="AX1087" s="300"/>
      <c r="AY1087" s="300"/>
      <c r="AZ1087" s="300"/>
      <c r="BA1087" s="300"/>
      <c r="BB1087" s="300"/>
      <c r="BC1087" s="300"/>
      <c r="BD1087" s="300"/>
      <c r="BE1087" s="300"/>
      <c r="BF1087" s="300"/>
      <c r="BG1087" s="300"/>
      <c r="BH1087" s="300"/>
      <c r="BI1087" s="300"/>
      <c r="BJ1087" s="300"/>
      <c r="BK1087" s="300"/>
      <c r="BL1087" s="300"/>
      <c r="BM1087" s="300"/>
      <c r="BN1087" s="300"/>
      <c r="BO1087" s="300"/>
      <c r="BP1087" s="300"/>
      <c r="BQ1087" s="300"/>
      <c r="BR1087" s="300"/>
      <c r="BS1087" s="300"/>
      <c r="BT1087" s="300"/>
      <c r="BU1087" s="300"/>
      <c r="BV1087" s="300"/>
      <c r="BW1087" s="300"/>
      <c r="BX1087" s="300"/>
      <c r="BY1087" s="300"/>
      <c r="BZ1087" s="300"/>
      <c r="CA1087" s="300"/>
      <c r="CB1087" s="300"/>
      <c r="CC1087" s="300"/>
      <c r="CD1087" s="300"/>
      <c r="CE1087" s="300"/>
      <c r="CF1087" s="300"/>
      <c r="CG1087" s="300"/>
      <c r="CH1087" s="300"/>
      <c r="CI1087" s="300"/>
      <c r="CJ1087" s="300"/>
      <c r="CK1087" s="300"/>
      <c r="CL1087" s="300"/>
      <c r="CM1087" s="300"/>
      <c r="CN1087" s="300"/>
      <c r="CO1087" s="300"/>
      <c r="CP1087" s="300"/>
      <c r="CQ1087" s="300"/>
      <c r="CR1087" s="300"/>
      <c r="CS1087" s="300"/>
      <c r="CT1087" s="300"/>
      <c r="CU1087" s="300"/>
      <c r="CV1087" s="300"/>
      <c r="CW1087" s="300"/>
      <c r="CX1087" s="300"/>
      <c r="CY1087" s="300"/>
      <c r="CZ1087" s="300"/>
      <c r="DA1087" s="300"/>
      <c r="DB1087" s="300"/>
      <c r="DC1087" s="300"/>
      <c r="DD1087" s="300"/>
      <c r="DE1087" s="300"/>
      <c r="DF1087" s="300"/>
      <c r="DG1087" s="300"/>
      <c r="DH1087" s="300"/>
      <c r="DI1087" s="300"/>
      <c r="DJ1087" s="300"/>
      <c r="DK1087" s="300"/>
      <c r="DL1087" s="300"/>
      <c r="DM1087" s="300"/>
      <c r="DN1087" s="300"/>
      <c r="DO1087" s="18"/>
      <c r="DP1087" s="50" t="s">
        <v>172</v>
      </c>
    </row>
    <row r="1088" spans="3:120" s="29" customFormat="1" ht="15" customHeight="1">
      <c r="C1088" s="34" t="s">
        <v>311</v>
      </c>
      <c r="D1088" s="118">
        <f>D1086-D1087</f>
        <v>1150000</v>
      </c>
      <c r="E1088" s="118"/>
      <c r="F1088" s="118">
        <f>F1086-F1087</f>
        <v>1150000</v>
      </c>
      <c r="G1088" s="118">
        <f>G1086-G1087</f>
        <v>0</v>
      </c>
      <c r="H1088" s="300"/>
      <c r="I1088" s="300"/>
      <c r="J1088" s="300"/>
      <c r="K1088" s="300"/>
      <c r="L1088" s="300"/>
      <c r="M1088" s="300"/>
      <c r="N1088" s="300"/>
      <c r="O1088" s="300"/>
      <c r="P1088" s="300"/>
      <c r="Q1088" s="300"/>
      <c r="R1088" s="300"/>
      <c r="S1088" s="300"/>
      <c r="T1088" s="300"/>
      <c r="U1088" s="300"/>
      <c r="V1088" s="300"/>
      <c r="W1088" s="300"/>
      <c r="X1088" s="300"/>
      <c r="Y1088" s="300"/>
      <c r="Z1088" s="300"/>
      <c r="AA1088" s="300"/>
      <c r="AB1088" s="300"/>
      <c r="AC1088" s="300"/>
      <c r="AD1088" s="300"/>
      <c r="AE1088" s="300"/>
      <c r="AF1088" s="300"/>
      <c r="AG1088" s="300"/>
      <c r="AH1088" s="300"/>
      <c r="AI1088" s="300"/>
      <c r="AJ1088" s="300"/>
      <c r="AK1088" s="300"/>
      <c r="AL1088" s="300"/>
      <c r="AM1088" s="300"/>
      <c r="AN1088" s="300"/>
      <c r="AO1088" s="300"/>
      <c r="AP1088" s="300"/>
      <c r="AQ1088" s="300"/>
      <c r="AR1088" s="300"/>
      <c r="AS1088" s="300"/>
      <c r="AT1088" s="300"/>
      <c r="AU1088" s="300"/>
      <c r="AV1088" s="300"/>
      <c r="AW1088" s="300"/>
      <c r="AX1088" s="300"/>
      <c r="AY1088" s="300"/>
      <c r="AZ1088" s="300"/>
      <c r="BA1088" s="300"/>
      <c r="BB1088" s="300"/>
      <c r="BC1088" s="300"/>
      <c r="BD1088" s="300"/>
      <c r="BE1088" s="300"/>
      <c r="BF1088" s="300"/>
      <c r="BG1088" s="300"/>
      <c r="BH1088" s="300"/>
      <c r="BI1088" s="300"/>
      <c r="BJ1088" s="300"/>
      <c r="BK1088" s="300"/>
      <c r="BL1088" s="300"/>
      <c r="BM1088" s="300"/>
      <c r="BN1088" s="300"/>
      <c r="BO1088" s="300"/>
      <c r="BP1088" s="300"/>
      <c r="BQ1088" s="300"/>
      <c r="BR1088" s="300"/>
      <c r="BS1088" s="300"/>
      <c r="BT1088" s="300"/>
      <c r="BU1088" s="300"/>
      <c r="BV1088" s="300"/>
      <c r="BW1088" s="300"/>
      <c r="BX1088" s="300"/>
      <c r="BY1088" s="300"/>
      <c r="BZ1088" s="300"/>
      <c r="CA1088" s="300"/>
      <c r="CB1088" s="300"/>
      <c r="CC1088" s="300"/>
      <c r="CD1088" s="300"/>
      <c r="CE1088" s="300"/>
      <c r="CF1088" s="300"/>
      <c r="CG1088" s="300"/>
      <c r="CH1088" s="300"/>
      <c r="CI1088" s="300"/>
      <c r="CJ1088" s="300"/>
      <c r="CK1088" s="300"/>
      <c r="CL1088" s="300"/>
      <c r="CM1088" s="300"/>
      <c r="CN1088" s="300"/>
      <c r="CO1088" s="300"/>
      <c r="CP1088" s="300"/>
      <c r="CQ1088" s="300"/>
      <c r="CR1088" s="300"/>
      <c r="CS1088" s="300"/>
      <c r="CT1088" s="300"/>
      <c r="CU1088" s="300"/>
      <c r="CV1088" s="300"/>
      <c r="CW1088" s="300"/>
      <c r="CX1088" s="300"/>
      <c r="CY1088" s="300"/>
      <c r="CZ1088" s="300"/>
      <c r="DA1088" s="300"/>
      <c r="DB1088" s="300"/>
      <c r="DC1088" s="300"/>
      <c r="DD1088" s="300"/>
      <c r="DE1088" s="300"/>
      <c r="DF1088" s="300"/>
      <c r="DG1088" s="300"/>
      <c r="DH1088" s="300"/>
      <c r="DI1088" s="300"/>
      <c r="DJ1088" s="300"/>
      <c r="DK1088" s="300"/>
      <c r="DL1088" s="300"/>
      <c r="DM1088" s="300"/>
      <c r="DN1088" s="300"/>
      <c r="DO1088" s="18"/>
      <c r="DP1088" s="50" t="s">
        <v>172</v>
      </c>
    </row>
    <row r="1089" spans="3:120" s="29" customFormat="1" ht="15" customHeight="1">
      <c r="C1089" s="34"/>
      <c r="D1089" s="118"/>
      <c r="E1089" s="80"/>
      <c r="F1089" s="290"/>
      <c r="G1089" s="290"/>
      <c r="H1089" s="300"/>
      <c r="I1089" s="300"/>
      <c r="J1089" s="300"/>
      <c r="K1089" s="300"/>
      <c r="L1089" s="300"/>
      <c r="M1089" s="300"/>
      <c r="N1089" s="300"/>
      <c r="O1089" s="300"/>
      <c r="P1089" s="300"/>
      <c r="Q1089" s="300"/>
      <c r="R1089" s="300"/>
      <c r="S1089" s="300"/>
      <c r="T1089" s="300"/>
      <c r="U1089" s="300"/>
      <c r="V1089" s="300"/>
      <c r="W1089" s="300"/>
      <c r="X1089" s="300"/>
      <c r="Y1089" s="300"/>
      <c r="Z1089" s="300"/>
      <c r="AA1089" s="300"/>
      <c r="AB1089" s="300"/>
      <c r="AC1089" s="300"/>
      <c r="AD1089" s="300"/>
      <c r="AE1089" s="300"/>
      <c r="AF1089" s="300"/>
      <c r="AG1089" s="300"/>
      <c r="AH1089" s="300"/>
      <c r="AI1089" s="300"/>
      <c r="AJ1089" s="300"/>
      <c r="AK1089" s="300"/>
      <c r="AL1089" s="300"/>
      <c r="AM1089" s="300"/>
      <c r="AN1089" s="300"/>
      <c r="AO1089" s="300"/>
      <c r="AP1089" s="300"/>
      <c r="AQ1089" s="300"/>
      <c r="AR1089" s="300"/>
      <c r="AS1089" s="300"/>
      <c r="AT1089" s="300"/>
      <c r="AU1089" s="300"/>
      <c r="AV1089" s="300"/>
      <c r="AW1089" s="300"/>
      <c r="AX1089" s="300"/>
      <c r="AY1089" s="300"/>
      <c r="AZ1089" s="300"/>
      <c r="BA1089" s="300"/>
      <c r="BB1089" s="300"/>
      <c r="BC1089" s="300"/>
      <c r="BD1089" s="300"/>
      <c r="BE1089" s="300"/>
      <c r="BF1089" s="300"/>
      <c r="BG1089" s="300"/>
      <c r="BH1089" s="300"/>
      <c r="BI1089" s="300"/>
      <c r="BJ1089" s="300"/>
      <c r="BK1089" s="300"/>
      <c r="BL1089" s="300"/>
      <c r="BM1089" s="300"/>
      <c r="BN1089" s="300"/>
      <c r="BO1089" s="300"/>
      <c r="BP1089" s="300"/>
      <c r="BQ1089" s="300"/>
      <c r="BR1089" s="300"/>
      <c r="BS1089" s="300"/>
      <c r="BT1089" s="300"/>
      <c r="BU1089" s="300"/>
      <c r="BV1089" s="300"/>
      <c r="BW1089" s="300"/>
      <c r="BX1089" s="300"/>
      <c r="BY1089" s="300"/>
      <c r="BZ1089" s="300"/>
      <c r="CA1089" s="300"/>
      <c r="CB1089" s="300"/>
      <c r="CC1089" s="300"/>
      <c r="CD1089" s="300"/>
      <c r="CE1089" s="300"/>
      <c r="CF1089" s="300"/>
      <c r="CG1089" s="300"/>
      <c r="CH1089" s="300"/>
      <c r="CI1089" s="300"/>
      <c r="CJ1089" s="300"/>
      <c r="CK1089" s="300"/>
      <c r="CL1089" s="300"/>
      <c r="CM1089" s="300"/>
      <c r="CN1089" s="300"/>
      <c r="CO1089" s="300"/>
      <c r="CP1089" s="300"/>
      <c r="CQ1089" s="300"/>
      <c r="CR1089" s="300"/>
      <c r="CS1089" s="300"/>
      <c r="CT1089" s="300"/>
      <c r="CU1089" s="300"/>
      <c r="CV1089" s="300"/>
      <c r="CW1089" s="300"/>
      <c r="CX1089" s="300"/>
      <c r="CY1089" s="300"/>
      <c r="CZ1089" s="300"/>
      <c r="DA1089" s="300"/>
      <c r="DB1089" s="300"/>
      <c r="DC1089" s="300"/>
      <c r="DD1089" s="300"/>
      <c r="DE1089" s="300"/>
      <c r="DF1089" s="300"/>
      <c r="DG1089" s="300"/>
      <c r="DH1089" s="300"/>
      <c r="DI1089" s="300"/>
      <c r="DJ1089" s="300"/>
      <c r="DK1089" s="300"/>
      <c r="DL1089" s="300"/>
      <c r="DM1089" s="300"/>
      <c r="DN1089" s="300"/>
      <c r="DO1089" s="18"/>
      <c r="DP1089" s="50" t="s">
        <v>172</v>
      </c>
    </row>
    <row r="1090" spans="3:120" s="29" customFormat="1" ht="15" customHeight="1">
      <c r="C1090" s="34" t="str">
        <f>C1085&amp;" Start Period"</f>
        <v>G&amp;A Start Period</v>
      </c>
      <c r="D1090" s="233">
        <f>MIN(F1090:G1090)</f>
        <v>1</v>
      </c>
      <c r="F1090" s="282">
        <v>1</v>
      </c>
      <c r="G1090" s="282"/>
      <c r="H1090" s="300"/>
      <c r="I1090" s="300"/>
      <c r="J1090" s="300"/>
      <c r="K1090" s="300"/>
      <c r="L1090" s="300"/>
      <c r="M1090" s="300"/>
      <c r="N1090" s="300"/>
      <c r="O1090" s="300"/>
      <c r="P1090" s="300"/>
      <c r="Q1090" s="300"/>
      <c r="R1090" s="300"/>
      <c r="S1090" s="300"/>
      <c r="T1090" s="300"/>
      <c r="U1090" s="300"/>
      <c r="V1090" s="300"/>
      <c r="W1090" s="300"/>
      <c r="X1090" s="300"/>
      <c r="Y1090" s="300"/>
      <c r="Z1090" s="300"/>
      <c r="AA1090" s="300"/>
      <c r="AB1090" s="300"/>
      <c r="AC1090" s="300"/>
      <c r="AD1090" s="300"/>
      <c r="AE1090" s="300"/>
      <c r="AF1090" s="300"/>
      <c r="AG1090" s="300"/>
      <c r="AH1090" s="300"/>
      <c r="AI1090" s="300"/>
      <c r="AJ1090" s="300"/>
      <c r="AK1090" s="300"/>
      <c r="AL1090" s="300"/>
      <c r="AM1090" s="300"/>
      <c r="AN1090" s="300"/>
      <c r="AO1090" s="300"/>
      <c r="AP1090" s="300"/>
      <c r="AQ1090" s="300"/>
      <c r="AR1090" s="300"/>
      <c r="AS1090" s="300"/>
      <c r="AT1090" s="300"/>
      <c r="AU1090" s="300"/>
      <c r="AV1090" s="300"/>
      <c r="AW1090" s="300"/>
      <c r="AX1090" s="300"/>
      <c r="AY1090" s="300"/>
      <c r="AZ1090" s="300"/>
      <c r="BA1090" s="300"/>
      <c r="BB1090" s="300"/>
      <c r="BC1090" s="300"/>
      <c r="BD1090" s="300"/>
      <c r="BE1090" s="300"/>
      <c r="BF1090" s="300"/>
      <c r="BG1090" s="300"/>
      <c r="BH1090" s="300"/>
      <c r="BI1090" s="300"/>
      <c r="BJ1090" s="300"/>
      <c r="BK1090" s="300"/>
      <c r="BL1090" s="300"/>
      <c r="BM1090" s="300"/>
      <c r="BN1090" s="300"/>
      <c r="BO1090" s="300"/>
      <c r="BP1090" s="300"/>
      <c r="BQ1090" s="300"/>
      <c r="BR1090" s="300"/>
      <c r="BS1090" s="300"/>
      <c r="BT1090" s="300"/>
      <c r="BU1090" s="300"/>
      <c r="BV1090" s="300"/>
      <c r="BW1090" s="300"/>
      <c r="BX1090" s="300"/>
      <c r="BY1090" s="300"/>
      <c r="BZ1090" s="300"/>
      <c r="CA1090" s="300"/>
      <c r="CB1090" s="300"/>
      <c r="CC1090" s="300"/>
      <c r="CD1090" s="300"/>
      <c r="CE1090" s="300"/>
      <c r="CF1090" s="300"/>
      <c r="CG1090" s="300"/>
      <c r="CH1090" s="300"/>
      <c r="CI1090" s="300"/>
      <c r="CJ1090" s="300"/>
      <c r="CK1090" s="300"/>
      <c r="CL1090" s="300"/>
      <c r="CM1090" s="300"/>
      <c r="CN1090" s="300"/>
      <c r="CO1090" s="300"/>
      <c r="CP1090" s="300"/>
      <c r="CQ1090" s="300"/>
      <c r="CR1090" s="300"/>
      <c r="CS1090" s="300"/>
      <c r="CT1090" s="300"/>
      <c r="CU1090" s="300"/>
      <c r="CV1090" s="300"/>
      <c r="CW1090" s="300"/>
      <c r="CX1090" s="300"/>
      <c r="CY1090" s="300"/>
      <c r="CZ1090" s="300"/>
      <c r="DA1090" s="300"/>
      <c r="DB1090" s="300"/>
      <c r="DC1090" s="300"/>
      <c r="DD1090" s="300"/>
      <c r="DE1090" s="300"/>
      <c r="DF1090" s="300"/>
      <c r="DG1090" s="300"/>
      <c r="DH1090" s="300"/>
      <c r="DI1090" s="300"/>
      <c r="DJ1090" s="300"/>
      <c r="DK1090" s="300"/>
      <c r="DL1090" s="300"/>
      <c r="DM1090" s="300"/>
      <c r="DN1090" s="300"/>
      <c r="DO1090" s="18"/>
      <c r="DP1090" s="50" t="s">
        <v>172</v>
      </c>
    </row>
    <row r="1091" spans="3:120" s="29" customFormat="1" ht="15" customHeight="1">
      <c r="C1091" s="207" t="s">
        <v>13</v>
      </c>
      <c r="D1091" s="206">
        <f>IF(D1090="","",INDEX($F$16:$DP$17,1,MATCH(D1090,$F$17:$DP$17,1)))</f>
        <v>42124</v>
      </c>
      <c r="F1091" s="206">
        <f>IF(F1090="","",INDEX($F$16:$DP$17,1,MATCH(F1090,$F$17:$DP$17,1)))</f>
        <v>42124</v>
      </c>
      <c r="G1091" s="206" t="str">
        <f>IF(G1090="","",INDEX($F$16:$DP$17,1,MATCH(G1090,$F$17:$DP$17,1)))</f>
        <v/>
      </c>
      <c r="H1091" s="300"/>
      <c r="I1091" s="300"/>
      <c r="J1091" s="300"/>
      <c r="K1091" s="300"/>
      <c r="L1091" s="300"/>
      <c r="M1091" s="300"/>
      <c r="N1091" s="300"/>
      <c r="O1091" s="300"/>
      <c r="P1091" s="300"/>
      <c r="Q1091" s="300"/>
      <c r="R1091" s="300"/>
      <c r="S1091" s="300"/>
      <c r="T1091" s="300"/>
      <c r="U1091" s="300"/>
      <c r="V1091" s="300"/>
      <c r="W1091" s="300"/>
      <c r="X1091" s="300"/>
      <c r="Y1091" s="300"/>
      <c r="Z1091" s="300"/>
      <c r="AA1091" s="300"/>
      <c r="AB1091" s="300"/>
      <c r="AC1091" s="300"/>
      <c r="AD1091" s="300"/>
      <c r="AE1091" s="300"/>
      <c r="AF1091" s="300"/>
      <c r="AG1091" s="300"/>
      <c r="AH1091" s="300"/>
      <c r="AI1091" s="300"/>
      <c r="AJ1091" s="300"/>
      <c r="AK1091" s="300"/>
      <c r="AL1091" s="300"/>
      <c r="AM1091" s="300"/>
      <c r="AN1091" s="300"/>
      <c r="AO1091" s="300"/>
      <c r="AP1091" s="300"/>
      <c r="AQ1091" s="300"/>
      <c r="AR1091" s="300"/>
      <c r="AS1091" s="300"/>
      <c r="AT1091" s="300"/>
      <c r="AU1091" s="300"/>
      <c r="AV1091" s="300"/>
      <c r="AW1091" s="300"/>
      <c r="AX1091" s="300"/>
      <c r="AY1091" s="300"/>
      <c r="AZ1091" s="300"/>
      <c r="BA1091" s="300"/>
      <c r="BB1091" s="300"/>
      <c r="BC1091" s="300"/>
      <c r="BD1091" s="300"/>
      <c r="BE1091" s="300"/>
      <c r="BF1091" s="300"/>
      <c r="BG1091" s="300"/>
      <c r="BH1091" s="300"/>
      <c r="BI1091" s="300"/>
      <c r="BJ1091" s="300"/>
      <c r="BK1091" s="300"/>
      <c r="BL1091" s="300"/>
      <c r="BM1091" s="300"/>
      <c r="BN1091" s="300"/>
      <c r="BO1091" s="300"/>
      <c r="BP1091" s="300"/>
      <c r="BQ1091" s="300"/>
      <c r="BR1091" s="300"/>
      <c r="BS1091" s="300"/>
      <c r="BT1091" s="300"/>
      <c r="BU1091" s="300"/>
      <c r="BV1091" s="300"/>
      <c r="BW1091" s="300"/>
      <c r="BX1091" s="300"/>
      <c r="BY1091" s="300"/>
      <c r="BZ1091" s="300"/>
      <c r="CA1091" s="300"/>
      <c r="CB1091" s="300"/>
      <c r="CC1091" s="300"/>
      <c r="CD1091" s="300"/>
      <c r="CE1091" s="300"/>
      <c r="CF1091" s="300"/>
      <c r="CG1091" s="300"/>
      <c r="CH1091" s="300"/>
      <c r="CI1091" s="300"/>
      <c r="CJ1091" s="300"/>
      <c r="CK1091" s="300"/>
      <c r="CL1091" s="300"/>
      <c r="CM1091" s="300"/>
      <c r="CN1091" s="300"/>
      <c r="CO1091" s="300"/>
      <c r="CP1091" s="300"/>
      <c r="CQ1091" s="300"/>
      <c r="CR1091" s="300"/>
      <c r="CS1091" s="300"/>
      <c r="CT1091" s="300"/>
      <c r="CU1091" s="300"/>
      <c r="CV1091" s="300"/>
      <c r="CW1091" s="300"/>
      <c r="CX1091" s="300"/>
      <c r="CY1091" s="300"/>
      <c r="CZ1091" s="300"/>
      <c r="DA1091" s="300"/>
      <c r="DB1091" s="300"/>
      <c r="DC1091" s="300"/>
      <c r="DD1091" s="300"/>
      <c r="DE1091" s="300"/>
      <c r="DF1091" s="300"/>
      <c r="DG1091" s="300"/>
      <c r="DH1091" s="300"/>
      <c r="DI1091" s="300"/>
      <c r="DJ1091" s="300"/>
      <c r="DK1091" s="300"/>
      <c r="DL1091" s="300"/>
      <c r="DM1091" s="300"/>
      <c r="DN1091" s="300"/>
      <c r="DO1091" s="18"/>
      <c r="DP1091" s="50" t="s">
        <v>172</v>
      </c>
    </row>
    <row r="1092" spans="3:120" s="29" customFormat="1" ht="15" customHeight="1">
      <c r="C1092" s="34" t="str">
        <f>C1085&amp;" End Period"</f>
        <v>G&amp;A End Period</v>
      </c>
      <c r="D1092" s="233">
        <f>MAX(F1092:G1092)</f>
        <v>24</v>
      </c>
      <c r="F1092" s="282">
        <v>24</v>
      </c>
      <c r="G1092" s="282"/>
      <c r="H1092" s="300"/>
      <c r="I1092" s="300"/>
      <c r="J1092" s="300"/>
      <c r="K1092" s="300"/>
      <c r="L1092" s="300"/>
      <c r="M1092" s="300"/>
      <c r="N1092" s="300"/>
      <c r="O1092" s="300"/>
      <c r="P1092" s="300"/>
      <c r="Q1092" s="300"/>
      <c r="R1092" s="300"/>
      <c r="S1092" s="300"/>
      <c r="T1092" s="300"/>
      <c r="U1092" s="300"/>
      <c r="V1092" s="300"/>
      <c r="W1092" s="300"/>
      <c r="X1092" s="300"/>
      <c r="Y1092" s="300"/>
      <c r="Z1092" s="300"/>
      <c r="AA1092" s="300"/>
      <c r="AB1092" s="300"/>
      <c r="AC1092" s="300"/>
      <c r="AD1092" s="300"/>
      <c r="AE1092" s="300"/>
      <c r="AF1092" s="300"/>
      <c r="AG1092" s="300"/>
      <c r="AH1092" s="300"/>
      <c r="AI1092" s="300"/>
      <c r="AJ1092" s="300"/>
      <c r="AK1092" s="300"/>
      <c r="AL1092" s="300"/>
      <c r="AM1092" s="300"/>
      <c r="AN1092" s="300"/>
      <c r="AO1092" s="300"/>
      <c r="AP1092" s="300"/>
      <c r="AQ1092" s="300"/>
      <c r="AR1092" s="300"/>
      <c r="AS1092" s="300"/>
      <c r="AT1092" s="300"/>
      <c r="AU1092" s="300"/>
      <c r="AV1092" s="300"/>
      <c r="AW1092" s="300"/>
      <c r="AX1092" s="300"/>
      <c r="AY1092" s="300"/>
      <c r="AZ1092" s="300"/>
      <c r="BA1092" s="300"/>
      <c r="BB1092" s="300"/>
      <c r="BC1092" s="300"/>
      <c r="BD1092" s="300"/>
      <c r="BE1092" s="300"/>
      <c r="BF1092" s="300"/>
      <c r="BG1092" s="300"/>
      <c r="BH1092" s="300"/>
      <c r="BI1092" s="300"/>
      <c r="BJ1092" s="300"/>
      <c r="BK1092" s="300"/>
      <c r="BL1092" s="300"/>
      <c r="BM1092" s="300"/>
      <c r="BN1092" s="300"/>
      <c r="BO1092" s="300"/>
      <c r="BP1092" s="300"/>
      <c r="BQ1092" s="300"/>
      <c r="BR1092" s="300"/>
      <c r="BS1092" s="300"/>
      <c r="BT1092" s="300"/>
      <c r="BU1092" s="300"/>
      <c r="BV1092" s="300"/>
      <c r="BW1092" s="300"/>
      <c r="BX1092" s="300"/>
      <c r="BY1092" s="300"/>
      <c r="BZ1092" s="300"/>
      <c r="CA1092" s="300"/>
      <c r="CB1092" s="300"/>
      <c r="CC1092" s="300"/>
      <c r="CD1092" s="300"/>
      <c r="CE1092" s="300"/>
      <c r="CF1092" s="300"/>
      <c r="CG1092" s="300"/>
      <c r="CH1092" s="300"/>
      <c r="CI1092" s="300"/>
      <c r="CJ1092" s="300"/>
      <c r="CK1092" s="300"/>
      <c r="CL1092" s="300"/>
      <c r="CM1092" s="300"/>
      <c r="CN1092" s="300"/>
      <c r="CO1092" s="300"/>
      <c r="CP1092" s="300"/>
      <c r="CQ1092" s="300"/>
      <c r="CR1092" s="300"/>
      <c r="CS1092" s="300"/>
      <c r="CT1092" s="300"/>
      <c r="CU1092" s="300"/>
      <c r="CV1092" s="300"/>
      <c r="CW1092" s="300"/>
      <c r="CX1092" s="300"/>
      <c r="CY1092" s="300"/>
      <c r="CZ1092" s="300"/>
      <c r="DA1092" s="300"/>
      <c r="DB1092" s="300"/>
      <c r="DC1092" s="300"/>
      <c r="DD1092" s="300"/>
      <c r="DE1092" s="300"/>
      <c r="DF1092" s="300"/>
      <c r="DG1092" s="300"/>
      <c r="DH1092" s="300"/>
      <c r="DI1092" s="300"/>
      <c r="DJ1092" s="300"/>
      <c r="DK1092" s="300"/>
      <c r="DL1092" s="300"/>
      <c r="DM1092" s="300"/>
      <c r="DN1092" s="300"/>
      <c r="DO1092" s="18"/>
      <c r="DP1092" s="50" t="s">
        <v>172</v>
      </c>
    </row>
    <row r="1093" spans="3:120" s="29" customFormat="1" ht="15" customHeight="1">
      <c r="C1093" s="207" t="s">
        <v>13</v>
      </c>
      <c r="D1093" s="206">
        <f>IF(D1092="","",INDEX($F$16:$DP$17,1,MATCH(D1092,$F$17:$DP$17,1)))</f>
        <v>42825</v>
      </c>
      <c r="F1093" s="206">
        <f>IF(F1092="","",INDEX($F$16:$DP$17,1,MATCH(F1092,$F$17:$DP$17,1)))</f>
        <v>42825</v>
      </c>
      <c r="G1093" s="206" t="str">
        <f>IF(G1092="","",INDEX($F$16:$DP$17,1,MATCH(G1092,$F$17:$DP$17,1)))</f>
        <v/>
      </c>
      <c r="H1093" s="300"/>
      <c r="I1093" s="300"/>
      <c r="J1093" s="300"/>
      <c r="K1093" s="300"/>
      <c r="L1093" s="300"/>
      <c r="M1093" s="300"/>
      <c r="N1093" s="300"/>
      <c r="O1093" s="300"/>
      <c r="P1093" s="300"/>
      <c r="Q1093" s="300"/>
      <c r="R1093" s="300"/>
      <c r="S1093" s="300"/>
      <c r="T1093" s="300"/>
      <c r="U1093" s="300"/>
      <c r="V1093" s="300"/>
      <c r="W1093" s="300"/>
      <c r="X1093" s="300"/>
      <c r="Y1093" s="300"/>
      <c r="Z1093" s="300"/>
      <c r="AA1093" s="300"/>
      <c r="AB1093" s="300"/>
      <c r="AC1093" s="300"/>
      <c r="AD1093" s="300"/>
      <c r="AE1093" s="300"/>
      <c r="AF1093" s="300"/>
      <c r="AG1093" s="300"/>
      <c r="AH1093" s="300"/>
      <c r="AI1093" s="300"/>
      <c r="AJ1093" s="300"/>
      <c r="AK1093" s="300"/>
      <c r="AL1093" s="300"/>
      <c r="AM1093" s="300"/>
      <c r="AN1093" s="300"/>
      <c r="AO1093" s="300"/>
      <c r="AP1093" s="300"/>
      <c r="AQ1093" s="300"/>
      <c r="AR1093" s="300"/>
      <c r="AS1093" s="300"/>
      <c r="AT1093" s="300"/>
      <c r="AU1093" s="300"/>
      <c r="AV1093" s="300"/>
      <c r="AW1093" s="300"/>
      <c r="AX1093" s="300"/>
      <c r="AY1093" s="300"/>
      <c r="AZ1093" s="300"/>
      <c r="BA1093" s="300"/>
      <c r="BB1093" s="300"/>
      <c r="BC1093" s="300"/>
      <c r="BD1093" s="300"/>
      <c r="BE1093" s="300"/>
      <c r="BF1093" s="300"/>
      <c r="BG1093" s="300"/>
      <c r="BH1093" s="300"/>
      <c r="BI1093" s="300"/>
      <c r="BJ1093" s="300"/>
      <c r="BK1093" s="300"/>
      <c r="BL1093" s="300"/>
      <c r="BM1093" s="300"/>
      <c r="BN1093" s="300"/>
      <c r="BO1093" s="300"/>
      <c r="BP1093" s="300"/>
      <c r="BQ1093" s="300"/>
      <c r="BR1093" s="300"/>
      <c r="BS1093" s="300"/>
      <c r="BT1093" s="300"/>
      <c r="BU1093" s="300"/>
      <c r="BV1093" s="300"/>
      <c r="BW1093" s="300"/>
      <c r="BX1093" s="300"/>
      <c r="BY1093" s="300"/>
      <c r="BZ1093" s="300"/>
      <c r="CA1093" s="300"/>
      <c r="CB1093" s="300"/>
      <c r="CC1093" s="300"/>
      <c r="CD1093" s="300"/>
      <c r="CE1093" s="300"/>
      <c r="CF1093" s="300"/>
      <c r="CG1093" s="300"/>
      <c r="CH1093" s="300"/>
      <c r="CI1093" s="300"/>
      <c r="CJ1093" s="300"/>
      <c r="CK1093" s="300"/>
      <c r="CL1093" s="300"/>
      <c r="CM1093" s="300"/>
      <c r="CN1093" s="300"/>
      <c r="CO1093" s="300"/>
      <c r="CP1093" s="300"/>
      <c r="CQ1093" s="300"/>
      <c r="CR1093" s="300"/>
      <c r="CS1093" s="300"/>
      <c r="CT1093" s="300"/>
      <c r="CU1093" s="300"/>
      <c r="CV1093" s="300"/>
      <c r="CW1093" s="300"/>
      <c r="CX1093" s="300"/>
      <c r="CY1093" s="300"/>
      <c r="CZ1093" s="300"/>
      <c r="DA1093" s="300"/>
      <c r="DB1093" s="300"/>
      <c r="DC1093" s="300"/>
      <c r="DD1093" s="300"/>
      <c r="DE1093" s="300"/>
      <c r="DF1093" s="300"/>
      <c r="DG1093" s="300"/>
      <c r="DH1093" s="300"/>
      <c r="DI1093" s="300"/>
      <c r="DJ1093" s="300"/>
      <c r="DK1093" s="300"/>
      <c r="DL1093" s="300"/>
      <c r="DM1093" s="300"/>
      <c r="DN1093" s="300"/>
      <c r="DO1093" s="18"/>
      <c r="DP1093" s="50" t="s">
        <v>172</v>
      </c>
    </row>
    <row r="1094" spans="3:120" s="29" customFormat="1" ht="15" customHeight="1">
      <c r="C1094" s="18"/>
      <c r="D1094" s="242"/>
      <c r="E1094" s="243"/>
      <c r="F1094" s="242"/>
      <c r="G1094" s="18"/>
      <c r="H1094" s="300"/>
      <c r="I1094" s="300"/>
      <c r="J1094" s="300"/>
      <c r="K1094" s="300"/>
      <c r="L1094" s="300"/>
      <c r="M1094" s="300"/>
      <c r="N1094" s="300"/>
      <c r="O1094" s="300"/>
      <c r="P1094" s="300"/>
      <c r="Q1094" s="300"/>
      <c r="R1094" s="300"/>
      <c r="S1094" s="300"/>
      <c r="T1094" s="300"/>
      <c r="U1094" s="300"/>
      <c r="V1094" s="300"/>
      <c r="W1094" s="300"/>
      <c r="X1094" s="300"/>
      <c r="Y1094" s="300"/>
      <c r="Z1094" s="300"/>
      <c r="AA1094" s="300"/>
      <c r="AB1094" s="300"/>
      <c r="AC1094" s="300"/>
      <c r="AD1094" s="300"/>
      <c r="AE1094" s="300"/>
      <c r="AF1094" s="300"/>
      <c r="AG1094" s="300"/>
      <c r="AH1094" s="300"/>
      <c r="AI1094" s="300"/>
      <c r="AJ1094" s="300"/>
      <c r="AK1094" s="300"/>
      <c r="AL1094" s="300"/>
      <c r="AM1094" s="300"/>
      <c r="AN1094" s="300"/>
      <c r="AO1094" s="300"/>
      <c r="AP1094" s="300"/>
      <c r="AQ1094" s="300"/>
      <c r="AR1094" s="300"/>
      <c r="AS1094" s="300"/>
      <c r="AT1094" s="300"/>
      <c r="AU1094" s="300"/>
      <c r="AV1094" s="300"/>
      <c r="AW1094" s="300"/>
      <c r="AX1094" s="300"/>
      <c r="AY1094" s="300"/>
      <c r="AZ1094" s="300"/>
      <c r="BA1094" s="300"/>
      <c r="BB1094" s="300"/>
      <c r="BC1094" s="300"/>
      <c r="BD1094" s="300"/>
      <c r="BE1094" s="300"/>
      <c r="BF1094" s="300"/>
      <c r="BG1094" s="300"/>
      <c r="BH1094" s="300"/>
      <c r="BI1094" s="300"/>
      <c r="BJ1094" s="300"/>
      <c r="BK1094" s="300"/>
      <c r="BL1094" s="300"/>
      <c r="BM1094" s="300"/>
      <c r="BN1094" s="300"/>
      <c r="BO1094" s="300"/>
      <c r="BP1094" s="300"/>
      <c r="BQ1094" s="300"/>
      <c r="BR1094" s="300"/>
      <c r="BS1094" s="300"/>
      <c r="BT1094" s="300"/>
      <c r="BU1094" s="300"/>
      <c r="BV1094" s="300"/>
      <c r="BW1094" s="300"/>
      <c r="BX1094" s="300"/>
      <c r="BY1094" s="300"/>
      <c r="BZ1094" s="300"/>
      <c r="CA1094" s="300"/>
      <c r="CB1094" s="300"/>
      <c r="CC1094" s="300"/>
      <c r="CD1094" s="300"/>
      <c r="CE1094" s="300"/>
      <c r="CF1094" s="300"/>
      <c r="CG1094" s="300"/>
      <c r="CH1094" s="300"/>
      <c r="CI1094" s="300"/>
      <c r="CJ1094" s="300"/>
      <c r="CK1094" s="300"/>
      <c r="CL1094" s="300"/>
      <c r="CM1094" s="300"/>
      <c r="CN1094" s="300"/>
      <c r="CO1094" s="300"/>
      <c r="CP1094" s="300"/>
      <c r="CQ1094" s="300"/>
      <c r="CR1094" s="300"/>
      <c r="CS1094" s="300"/>
      <c r="CT1094" s="300"/>
      <c r="CU1094" s="300"/>
      <c r="CV1094" s="300"/>
      <c r="CW1094" s="300"/>
      <c r="CX1094" s="300"/>
      <c r="CY1094" s="300"/>
      <c r="CZ1094" s="300"/>
      <c r="DA1094" s="300"/>
      <c r="DB1094" s="300"/>
      <c r="DC1094" s="300"/>
      <c r="DD1094" s="300"/>
      <c r="DE1094" s="300"/>
      <c r="DF1094" s="300"/>
      <c r="DG1094" s="300"/>
      <c r="DH1094" s="300"/>
      <c r="DI1094" s="300"/>
      <c r="DJ1094" s="300"/>
      <c r="DK1094" s="300"/>
      <c r="DL1094" s="300"/>
      <c r="DM1094" s="300"/>
      <c r="DN1094" s="300"/>
      <c r="DO1094" s="18"/>
      <c r="DP1094" s="50" t="s">
        <v>172</v>
      </c>
    </row>
    <row r="1095" spans="3:120" s="29" customFormat="1" ht="15" customHeight="1">
      <c r="C1095" s="34" t="s">
        <v>300</v>
      </c>
      <c r="D1095" s="281" t="s">
        <v>299</v>
      </c>
      <c r="E1095" s="280">
        <f>IF(D1095=F1095,0,1)</f>
        <v>0</v>
      </c>
      <c r="F1095" s="279" t="s">
        <v>299</v>
      </c>
      <c r="G1095" s="279" t="s">
        <v>298</v>
      </c>
      <c r="H1095" s="300"/>
      <c r="I1095" s="300"/>
      <c r="J1095" s="300"/>
      <c r="K1095" s="300"/>
      <c r="L1095" s="300"/>
      <c r="M1095" s="300"/>
      <c r="N1095" s="300"/>
      <c r="O1095" s="300"/>
      <c r="P1095" s="300"/>
      <c r="Q1095" s="300"/>
      <c r="R1095" s="300"/>
      <c r="S1095" s="300"/>
      <c r="T1095" s="300"/>
      <c r="U1095" s="300"/>
      <c r="V1095" s="300"/>
      <c r="W1095" s="300"/>
      <c r="X1095" s="300"/>
      <c r="Y1095" s="300"/>
      <c r="Z1095" s="300"/>
      <c r="AA1095" s="300"/>
      <c r="AB1095" s="300"/>
      <c r="AC1095" s="300"/>
      <c r="AD1095" s="300"/>
      <c r="AE1095" s="300"/>
      <c r="AF1095" s="300"/>
      <c r="AG1095" s="300"/>
      <c r="AH1095" s="300"/>
      <c r="AI1095" s="300"/>
      <c r="AJ1095" s="300"/>
      <c r="AK1095" s="300"/>
      <c r="AL1095" s="300"/>
      <c r="AM1095" s="300"/>
      <c r="AN1095" s="300"/>
      <c r="AO1095" s="300"/>
      <c r="AP1095" s="300"/>
      <c r="AQ1095" s="300"/>
      <c r="AR1095" s="300"/>
      <c r="AS1095" s="300"/>
      <c r="AT1095" s="300"/>
      <c r="AU1095" s="300"/>
      <c r="AV1095" s="300"/>
      <c r="AW1095" s="300"/>
      <c r="AX1095" s="300"/>
      <c r="AY1095" s="300"/>
      <c r="AZ1095" s="300"/>
      <c r="BA1095" s="300"/>
      <c r="BB1095" s="300"/>
      <c r="BC1095" s="300"/>
      <c r="BD1095" s="300"/>
      <c r="BE1095" s="300"/>
      <c r="BF1095" s="300"/>
      <c r="BG1095" s="300"/>
      <c r="BH1095" s="300"/>
      <c r="BI1095" s="300"/>
      <c r="BJ1095" s="300"/>
      <c r="BK1095" s="300"/>
      <c r="BL1095" s="300"/>
      <c r="BM1095" s="300"/>
      <c r="BN1095" s="300"/>
      <c r="BO1095" s="300"/>
      <c r="BP1095" s="300"/>
      <c r="BQ1095" s="300"/>
      <c r="BR1095" s="300"/>
      <c r="BS1095" s="300"/>
      <c r="BT1095" s="300"/>
      <c r="BU1095" s="300"/>
      <c r="BV1095" s="300"/>
      <c r="BW1095" s="300"/>
      <c r="BX1095" s="300"/>
      <c r="BY1095" s="300"/>
      <c r="BZ1095" s="300"/>
      <c r="CA1095" s="300"/>
      <c r="CB1095" s="300"/>
      <c r="CC1095" s="300"/>
      <c r="CD1095" s="300"/>
      <c r="CE1095" s="300"/>
      <c r="CF1095" s="300"/>
      <c r="CG1095" s="300"/>
      <c r="CH1095" s="300"/>
      <c r="CI1095" s="300"/>
      <c r="CJ1095" s="300"/>
      <c r="CK1095" s="300"/>
      <c r="CL1095" s="300"/>
      <c r="CM1095" s="300"/>
      <c r="CN1095" s="300"/>
      <c r="CO1095" s="300"/>
      <c r="CP1095" s="300"/>
      <c r="CQ1095" s="300"/>
      <c r="CR1095" s="300"/>
      <c r="CS1095" s="300"/>
      <c r="CT1095" s="300"/>
      <c r="CU1095" s="300"/>
      <c r="CV1095" s="300"/>
      <c r="CW1095" s="300"/>
      <c r="CX1095" s="300"/>
      <c r="CY1095" s="300"/>
      <c r="CZ1095" s="300"/>
      <c r="DA1095" s="300"/>
      <c r="DB1095" s="300"/>
      <c r="DC1095" s="300"/>
      <c r="DD1095" s="300"/>
      <c r="DE1095" s="300"/>
      <c r="DF1095" s="300"/>
      <c r="DG1095" s="300"/>
      <c r="DH1095" s="300"/>
      <c r="DI1095" s="300"/>
      <c r="DJ1095" s="300"/>
      <c r="DK1095" s="300"/>
      <c r="DL1095" s="300"/>
      <c r="DM1095" s="300"/>
      <c r="DN1095" s="300"/>
      <c r="DO1095" s="18"/>
      <c r="DP1095" s="50" t="s">
        <v>172</v>
      </c>
    </row>
    <row r="1096" spans="3:120" s="29" customFormat="1" ht="15" customHeight="1">
      <c r="C1096" s="34" t="s">
        <v>310</v>
      </c>
      <c r="D1096" s="281" t="s">
        <v>309</v>
      </c>
      <c r="E1096" s="280">
        <f>IF(D1096=F1096,0,1)</f>
        <v>1</v>
      </c>
      <c r="F1096" s="279" t="s">
        <v>151</v>
      </c>
      <c r="G1096" s="279" t="s">
        <v>309</v>
      </c>
      <c r="H1096" s="300"/>
      <c r="I1096" s="300"/>
      <c r="J1096" s="300"/>
      <c r="K1096" s="300"/>
      <c r="L1096" s="300"/>
      <c r="M1096" s="300"/>
      <c r="N1096" s="300"/>
      <c r="O1096" s="300"/>
      <c r="P1096" s="300"/>
      <c r="Q1096" s="300"/>
      <c r="R1096" s="300"/>
      <c r="S1096" s="300"/>
      <c r="T1096" s="300"/>
      <c r="U1096" s="300"/>
      <c r="V1096" s="300"/>
      <c r="W1096" s="300"/>
      <c r="X1096" s="300"/>
      <c r="Y1096" s="300"/>
      <c r="Z1096" s="300"/>
      <c r="AA1096" s="300"/>
      <c r="AB1096" s="300"/>
      <c r="AC1096" s="300"/>
      <c r="AD1096" s="300"/>
      <c r="AE1096" s="300"/>
      <c r="AF1096" s="300"/>
      <c r="AG1096" s="300"/>
      <c r="AH1096" s="300"/>
      <c r="AI1096" s="300"/>
      <c r="AJ1096" s="300"/>
      <c r="AK1096" s="300"/>
      <c r="AL1096" s="300"/>
      <c r="AM1096" s="300"/>
      <c r="AN1096" s="300"/>
      <c r="AO1096" s="300"/>
      <c r="AP1096" s="300"/>
      <c r="AQ1096" s="300"/>
      <c r="AR1096" s="300"/>
      <c r="AS1096" s="300"/>
      <c r="AT1096" s="300"/>
      <c r="AU1096" s="300"/>
      <c r="AV1096" s="300"/>
      <c r="AW1096" s="300"/>
      <c r="AX1096" s="300"/>
      <c r="AY1096" s="300"/>
      <c r="AZ1096" s="300"/>
      <c r="BA1096" s="300"/>
      <c r="BB1096" s="300"/>
      <c r="BC1096" s="300"/>
      <c r="BD1096" s="300"/>
      <c r="BE1096" s="300"/>
      <c r="BF1096" s="300"/>
      <c r="BG1096" s="300"/>
      <c r="BH1096" s="300"/>
      <c r="BI1096" s="300"/>
      <c r="BJ1096" s="300"/>
      <c r="BK1096" s="300"/>
      <c r="BL1096" s="300"/>
      <c r="BM1096" s="300"/>
      <c r="BN1096" s="300"/>
      <c r="BO1096" s="300"/>
      <c r="BP1096" s="300"/>
      <c r="BQ1096" s="300"/>
      <c r="BR1096" s="300"/>
      <c r="BS1096" s="300"/>
      <c r="BT1096" s="300"/>
      <c r="BU1096" s="300"/>
      <c r="BV1096" s="300"/>
      <c r="BW1096" s="300"/>
      <c r="BX1096" s="300"/>
      <c r="BY1096" s="300"/>
      <c r="BZ1096" s="300"/>
      <c r="CA1096" s="300"/>
      <c r="CB1096" s="300"/>
      <c r="CC1096" s="300"/>
      <c r="CD1096" s="300"/>
      <c r="CE1096" s="300"/>
      <c r="CF1096" s="300"/>
      <c r="CG1096" s="300"/>
      <c r="CH1096" s="300"/>
      <c r="CI1096" s="300"/>
      <c r="CJ1096" s="300"/>
      <c r="CK1096" s="300"/>
      <c r="CL1096" s="300"/>
      <c r="CM1096" s="300"/>
      <c r="CN1096" s="300"/>
      <c r="CO1096" s="300"/>
      <c r="CP1096" s="300"/>
      <c r="CQ1096" s="300"/>
      <c r="CR1096" s="300"/>
      <c r="CS1096" s="300"/>
      <c r="CT1096" s="300"/>
      <c r="CU1096" s="300"/>
      <c r="CV1096" s="300"/>
      <c r="CW1096" s="300"/>
      <c r="CX1096" s="300"/>
      <c r="CY1096" s="300"/>
      <c r="CZ1096" s="300"/>
      <c r="DA1096" s="300"/>
      <c r="DB1096" s="300"/>
      <c r="DC1096" s="300"/>
      <c r="DD1096" s="300"/>
      <c r="DE1096" s="300"/>
      <c r="DF1096" s="300"/>
      <c r="DG1096" s="300"/>
      <c r="DH1096" s="300"/>
      <c r="DI1096" s="300"/>
      <c r="DJ1096" s="300"/>
      <c r="DK1096" s="300"/>
      <c r="DL1096" s="300"/>
      <c r="DM1096" s="300"/>
      <c r="DN1096" s="300"/>
      <c r="DO1096" s="18"/>
      <c r="DP1096" s="50" t="s">
        <v>172</v>
      </c>
    </row>
    <row r="1097" spans="3:120" s="29" customFormat="1" ht="15" customHeight="1">
      <c r="D1097" s="242"/>
      <c r="E1097" s="243"/>
      <c r="F1097" s="242"/>
      <c r="G1097" s="18"/>
      <c r="H1097" s="300"/>
      <c r="I1097" s="300"/>
      <c r="J1097" s="300"/>
      <c r="K1097" s="300"/>
      <c r="L1097" s="300"/>
      <c r="M1097" s="300"/>
      <c r="N1097" s="300"/>
      <c r="O1097" s="300"/>
      <c r="P1097" s="300"/>
      <c r="Q1097" s="300"/>
      <c r="R1097" s="300"/>
      <c r="S1097" s="300"/>
      <c r="T1097" s="300"/>
      <c r="U1097" s="300"/>
      <c r="V1097" s="300"/>
      <c r="W1097" s="300"/>
      <c r="X1097" s="300"/>
      <c r="Y1097" s="300"/>
      <c r="Z1097" s="300"/>
      <c r="AA1097" s="300"/>
      <c r="AB1097" s="300"/>
      <c r="AC1097" s="300"/>
      <c r="AD1097" s="300"/>
      <c r="AE1097" s="300"/>
      <c r="AF1097" s="300"/>
      <c r="AG1097" s="300"/>
      <c r="AH1097" s="300"/>
      <c r="AI1097" s="300"/>
      <c r="AJ1097" s="300"/>
      <c r="AK1097" s="300"/>
      <c r="AL1097" s="300"/>
      <c r="AM1097" s="300"/>
      <c r="AN1097" s="300"/>
      <c r="AO1097" s="300"/>
      <c r="AP1097" s="300"/>
      <c r="AQ1097" s="300"/>
      <c r="AR1097" s="300"/>
      <c r="AS1097" s="300"/>
      <c r="AT1097" s="300"/>
      <c r="AU1097" s="300"/>
      <c r="AV1097" s="300"/>
      <c r="AW1097" s="300"/>
      <c r="AX1097" s="300"/>
      <c r="AY1097" s="300"/>
      <c r="AZ1097" s="300"/>
      <c r="BA1097" s="300"/>
      <c r="BB1097" s="300"/>
      <c r="BC1097" s="300"/>
      <c r="BD1097" s="300"/>
      <c r="BE1097" s="300"/>
      <c r="BF1097" s="300"/>
      <c r="BG1097" s="300"/>
      <c r="BH1097" s="300"/>
      <c r="BI1097" s="300"/>
      <c r="BJ1097" s="300"/>
      <c r="BK1097" s="300"/>
      <c r="BL1097" s="300"/>
      <c r="BM1097" s="300"/>
      <c r="BN1097" s="300"/>
      <c r="BO1097" s="300"/>
      <c r="BP1097" s="300"/>
      <c r="BQ1097" s="300"/>
      <c r="BR1097" s="300"/>
      <c r="BS1097" s="300"/>
      <c r="BT1097" s="300"/>
      <c r="BU1097" s="300"/>
      <c r="BV1097" s="300"/>
      <c r="BW1097" s="300"/>
      <c r="BX1097" s="300"/>
      <c r="BY1097" s="300"/>
      <c r="BZ1097" s="300"/>
      <c r="CA1097" s="300"/>
      <c r="CB1097" s="300"/>
      <c r="CC1097" s="300"/>
      <c r="CD1097" s="300"/>
      <c r="CE1097" s="300"/>
      <c r="CF1097" s="300"/>
      <c r="CG1097" s="300"/>
      <c r="CH1097" s="300"/>
      <c r="CI1097" s="300"/>
      <c r="CJ1097" s="300"/>
      <c r="CK1097" s="300"/>
      <c r="CL1097" s="300"/>
      <c r="CM1097" s="300"/>
      <c r="CN1097" s="300"/>
      <c r="CO1097" s="300"/>
      <c r="CP1097" s="300"/>
      <c r="CQ1097" s="300"/>
      <c r="CR1097" s="300"/>
      <c r="CS1097" s="300"/>
      <c r="CT1097" s="300"/>
      <c r="CU1097" s="300"/>
      <c r="CV1097" s="300"/>
      <c r="CW1097" s="300"/>
      <c r="CX1097" s="300"/>
      <c r="CY1097" s="300"/>
      <c r="CZ1097" s="300"/>
      <c r="DA1097" s="300"/>
      <c r="DB1097" s="300"/>
      <c r="DC1097" s="300"/>
      <c r="DD1097" s="300"/>
      <c r="DE1097" s="300"/>
      <c r="DF1097" s="300"/>
      <c r="DG1097" s="300"/>
      <c r="DH1097" s="300"/>
      <c r="DI1097" s="300"/>
      <c r="DJ1097" s="300"/>
      <c r="DK1097" s="300"/>
      <c r="DL1097" s="300"/>
      <c r="DM1097" s="300"/>
      <c r="DN1097" s="300"/>
      <c r="DO1097" s="18"/>
      <c r="DP1097" s="50" t="s">
        <v>172</v>
      </c>
    </row>
    <row r="1098" spans="3:120" s="29" customFormat="1" ht="15" customHeight="1">
      <c r="C1098" s="29" t="str">
        <f>F1085&amp;" "&amp;C1085</f>
        <v>Phase A G&amp;A</v>
      </c>
      <c r="D1098" s="274">
        <f>IF(F1090="",0,F1090)</f>
        <v>1</v>
      </c>
      <c r="E1098" s="274">
        <f>IF(F1092="",0,F1092)</f>
        <v>24</v>
      </c>
      <c r="F1098" s="121">
        <f>F1087</f>
        <v>250000</v>
      </c>
      <c r="G1098" s="121">
        <f t="shared" ref="G1098:AL1098" si="1850">IF(G$17="","",IF(AND(G$17&gt;=$D1098,G$17&lt;=$E1098),$F$1088/($E1098-$D1098+1),0))</f>
        <v>47916.666666666664</v>
      </c>
      <c r="H1098" s="121">
        <f t="shared" si="1850"/>
        <v>47916.666666666664</v>
      </c>
      <c r="I1098" s="121">
        <f t="shared" si="1850"/>
        <v>47916.666666666664</v>
      </c>
      <c r="J1098" s="121">
        <f t="shared" si="1850"/>
        <v>47916.666666666664</v>
      </c>
      <c r="K1098" s="121">
        <f t="shared" si="1850"/>
        <v>47916.666666666664</v>
      </c>
      <c r="L1098" s="121">
        <f t="shared" si="1850"/>
        <v>47916.666666666664</v>
      </c>
      <c r="M1098" s="121">
        <f t="shared" si="1850"/>
        <v>47916.666666666664</v>
      </c>
      <c r="N1098" s="121">
        <f t="shared" si="1850"/>
        <v>47916.666666666664</v>
      </c>
      <c r="O1098" s="121">
        <f t="shared" si="1850"/>
        <v>47916.666666666664</v>
      </c>
      <c r="P1098" s="121">
        <f t="shared" si="1850"/>
        <v>47916.666666666664</v>
      </c>
      <c r="Q1098" s="121">
        <f t="shared" si="1850"/>
        <v>47916.666666666664</v>
      </c>
      <c r="R1098" s="121">
        <f t="shared" si="1850"/>
        <v>47916.666666666664</v>
      </c>
      <c r="S1098" s="121">
        <f t="shared" si="1850"/>
        <v>47916.666666666664</v>
      </c>
      <c r="T1098" s="121">
        <f t="shared" si="1850"/>
        <v>47916.666666666664</v>
      </c>
      <c r="U1098" s="121">
        <f t="shared" si="1850"/>
        <v>47916.666666666664</v>
      </c>
      <c r="V1098" s="121">
        <f t="shared" si="1850"/>
        <v>47916.666666666664</v>
      </c>
      <c r="W1098" s="121">
        <f t="shared" si="1850"/>
        <v>47916.666666666664</v>
      </c>
      <c r="X1098" s="121">
        <f t="shared" si="1850"/>
        <v>47916.666666666664</v>
      </c>
      <c r="Y1098" s="121">
        <f t="shared" si="1850"/>
        <v>47916.666666666664</v>
      </c>
      <c r="Z1098" s="121">
        <f t="shared" si="1850"/>
        <v>47916.666666666664</v>
      </c>
      <c r="AA1098" s="121">
        <f t="shared" si="1850"/>
        <v>47916.666666666664</v>
      </c>
      <c r="AB1098" s="121">
        <f t="shared" si="1850"/>
        <v>47916.666666666664</v>
      </c>
      <c r="AC1098" s="121">
        <f t="shared" si="1850"/>
        <v>47916.666666666664</v>
      </c>
      <c r="AD1098" s="121">
        <f t="shared" si="1850"/>
        <v>47916.666666666664</v>
      </c>
      <c r="AE1098" s="121">
        <f t="shared" si="1850"/>
        <v>0</v>
      </c>
      <c r="AF1098" s="121">
        <f t="shared" si="1850"/>
        <v>0</v>
      </c>
      <c r="AG1098" s="121">
        <f t="shared" si="1850"/>
        <v>0</v>
      </c>
      <c r="AH1098" s="121">
        <f t="shared" si="1850"/>
        <v>0</v>
      </c>
      <c r="AI1098" s="121">
        <f t="shared" si="1850"/>
        <v>0</v>
      </c>
      <c r="AJ1098" s="121">
        <f t="shared" si="1850"/>
        <v>0</v>
      </c>
      <c r="AK1098" s="121">
        <f t="shared" si="1850"/>
        <v>0</v>
      </c>
      <c r="AL1098" s="121">
        <f t="shared" si="1850"/>
        <v>0</v>
      </c>
      <c r="AM1098" s="121">
        <f t="shared" ref="AM1098:BR1098" si="1851">IF(AM$17="","",IF(AND(AM$17&gt;=$D1098,AM$17&lt;=$E1098),$F$1088/($E1098-$D1098+1),0))</f>
        <v>0</v>
      </c>
      <c r="AN1098" s="121">
        <f t="shared" si="1851"/>
        <v>0</v>
      </c>
      <c r="AO1098" s="121">
        <f t="shared" si="1851"/>
        <v>0</v>
      </c>
      <c r="AP1098" s="121">
        <f t="shared" si="1851"/>
        <v>0</v>
      </c>
      <c r="AQ1098" s="121">
        <f t="shared" si="1851"/>
        <v>0</v>
      </c>
      <c r="AR1098" s="121">
        <f t="shared" si="1851"/>
        <v>0</v>
      </c>
      <c r="AS1098" s="121">
        <f t="shared" si="1851"/>
        <v>0</v>
      </c>
      <c r="AT1098" s="121">
        <f t="shared" si="1851"/>
        <v>0</v>
      </c>
      <c r="AU1098" s="121">
        <f t="shared" si="1851"/>
        <v>0</v>
      </c>
      <c r="AV1098" s="121">
        <f t="shared" si="1851"/>
        <v>0</v>
      </c>
      <c r="AW1098" s="121">
        <f t="shared" si="1851"/>
        <v>0</v>
      </c>
      <c r="AX1098" s="121">
        <f t="shared" si="1851"/>
        <v>0</v>
      </c>
      <c r="AY1098" s="121">
        <f t="shared" si="1851"/>
        <v>0</v>
      </c>
      <c r="AZ1098" s="121">
        <f t="shared" si="1851"/>
        <v>0</v>
      </c>
      <c r="BA1098" s="121">
        <f t="shared" si="1851"/>
        <v>0</v>
      </c>
      <c r="BB1098" s="121">
        <f t="shared" si="1851"/>
        <v>0</v>
      </c>
      <c r="BC1098" s="121">
        <f t="shared" si="1851"/>
        <v>0</v>
      </c>
      <c r="BD1098" s="121">
        <f t="shared" si="1851"/>
        <v>0</v>
      </c>
      <c r="BE1098" s="121">
        <f t="shared" si="1851"/>
        <v>0</v>
      </c>
      <c r="BF1098" s="121">
        <f t="shared" si="1851"/>
        <v>0</v>
      </c>
      <c r="BG1098" s="121">
        <f t="shared" si="1851"/>
        <v>0</v>
      </c>
      <c r="BH1098" s="121">
        <f t="shared" si="1851"/>
        <v>0</v>
      </c>
      <c r="BI1098" s="121">
        <f t="shared" si="1851"/>
        <v>0</v>
      </c>
      <c r="BJ1098" s="121">
        <f t="shared" si="1851"/>
        <v>0</v>
      </c>
      <c r="BK1098" s="121">
        <f t="shared" si="1851"/>
        <v>0</v>
      </c>
      <c r="BL1098" s="121">
        <f t="shared" si="1851"/>
        <v>0</v>
      </c>
      <c r="BM1098" s="121">
        <f t="shared" si="1851"/>
        <v>0</v>
      </c>
      <c r="BN1098" s="121">
        <f t="shared" si="1851"/>
        <v>0</v>
      </c>
      <c r="BO1098" s="121" t="str">
        <f t="shared" si="1851"/>
        <v/>
      </c>
      <c r="BP1098" s="121" t="str">
        <f t="shared" si="1851"/>
        <v/>
      </c>
      <c r="BQ1098" s="121" t="str">
        <f t="shared" si="1851"/>
        <v/>
      </c>
      <c r="BR1098" s="121" t="str">
        <f t="shared" si="1851"/>
        <v/>
      </c>
      <c r="BS1098" s="121" t="str">
        <f t="shared" ref="BS1098:DN1098" si="1852">IF(BS$17="","",IF(AND(BS$17&gt;=$D1098,BS$17&lt;=$E1098),$F$1088/($E1098-$D1098+1),0))</f>
        <v/>
      </c>
      <c r="BT1098" s="121" t="str">
        <f t="shared" si="1852"/>
        <v/>
      </c>
      <c r="BU1098" s="121" t="str">
        <f t="shared" si="1852"/>
        <v/>
      </c>
      <c r="BV1098" s="121" t="str">
        <f t="shared" si="1852"/>
        <v/>
      </c>
      <c r="BW1098" s="121" t="str">
        <f t="shared" si="1852"/>
        <v/>
      </c>
      <c r="BX1098" s="121" t="str">
        <f t="shared" si="1852"/>
        <v/>
      </c>
      <c r="BY1098" s="121" t="str">
        <f t="shared" si="1852"/>
        <v/>
      </c>
      <c r="BZ1098" s="121" t="str">
        <f t="shared" si="1852"/>
        <v/>
      </c>
      <c r="CA1098" s="121" t="str">
        <f t="shared" si="1852"/>
        <v/>
      </c>
      <c r="CB1098" s="121" t="str">
        <f t="shared" si="1852"/>
        <v/>
      </c>
      <c r="CC1098" s="121" t="str">
        <f t="shared" si="1852"/>
        <v/>
      </c>
      <c r="CD1098" s="121" t="str">
        <f t="shared" si="1852"/>
        <v/>
      </c>
      <c r="CE1098" s="121" t="str">
        <f t="shared" si="1852"/>
        <v/>
      </c>
      <c r="CF1098" s="121" t="str">
        <f t="shared" si="1852"/>
        <v/>
      </c>
      <c r="CG1098" s="121" t="str">
        <f t="shared" si="1852"/>
        <v/>
      </c>
      <c r="CH1098" s="121" t="str">
        <f t="shared" si="1852"/>
        <v/>
      </c>
      <c r="CI1098" s="121" t="str">
        <f t="shared" si="1852"/>
        <v/>
      </c>
      <c r="CJ1098" s="121" t="str">
        <f t="shared" si="1852"/>
        <v/>
      </c>
      <c r="CK1098" s="121" t="str">
        <f t="shared" si="1852"/>
        <v/>
      </c>
      <c r="CL1098" s="121" t="str">
        <f t="shared" si="1852"/>
        <v/>
      </c>
      <c r="CM1098" s="121" t="str">
        <f t="shared" si="1852"/>
        <v/>
      </c>
      <c r="CN1098" s="121" t="str">
        <f t="shared" si="1852"/>
        <v/>
      </c>
      <c r="CO1098" s="121" t="str">
        <f t="shared" si="1852"/>
        <v/>
      </c>
      <c r="CP1098" s="121" t="str">
        <f t="shared" si="1852"/>
        <v/>
      </c>
      <c r="CQ1098" s="121" t="str">
        <f t="shared" si="1852"/>
        <v/>
      </c>
      <c r="CR1098" s="121" t="str">
        <f t="shared" si="1852"/>
        <v/>
      </c>
      <c r="CS1098" s="121" t="str">
        <f t="shared" si="1852"/>
        <v/>
      </c>
      <c r="CT1098" s="121" t="str">
        <f t="shared" si="1852"/>
        <v/>
      </c>
      <c r="CU1098" s="121" t="str">
        <f t="shared" si="1852"/>
        <v/>
      </c>
      <c r="CV1098" s="121" t="str">
        <f t="shared" si="1852"/>
        <v/>
      </c>
      <c r="CW1098" s="121" t="str">
        <f t="shared" si="1852"/>
        <v/>
      </c>
      <c r="CX1098" s="121" t="str">
        <f t="shared" si="1852"/>
        <v/>
      </c>
      <c r="CY1098" s="121" t="str">
        <f t="shared" si="1852"/>
        <v/>
      </c>
      <c r="CZ1098" s="121" t="str">
        <f t="shared" si="1852"/>
        <v/>
      </c>
      <c r="DA1098" s="121" t="str">
        <f t="shared" si="1852"/>
        <v/>
      </c>
      <c r="DB1098" s="121" t="str">
        <f t="shared" si="1852"/>
        <v/>
      </c>
      <c r="DC1098" s="121" t="str">
        <f t="shared" si="1852"/>
        <v/>
      </c>
      <c r="DD1098" s="121" t="str">
        <f t="shared" si="1852"/>
        <v/>
      </c>
      <c r="DE1098" s="121" t="str">
        <f t="shared" si="1852"/>
        <v/>
      </c>
      <c r="DF1098" s="121" t="str">
        <f t="shared" si="1852"/>
        <v/>
      </c>
      <c r="DG1098" s="121" t="str">
        <f t="shared" si="1852"/>
        <v/>
      </c>
      <c r="DH1098" s="121" t="str">
        <f t="shared" si="1852"/>
        <v/>
      </c>
      <c r="DI1098" s="121" t="str">
        <f t="shared" si="1852"/>
        <v/>
      </c>
      <c r="DJ1098" s="121" t="str">
        <f t="shared" si="1852"/>
        <v/>
      </c>
      <c r="DK1098" s="121" t="str">
        <f t="shared" si="1852"/>
        <v/>
      </c>
      <c r="DL1098" s="121" t="str">
        <f t="shared" si="1852"/>
        <v/>
      </c>
      <c r="DM1098" s="121" t="str">
        <f t="shared" si="1852"/>
        <v/>
      </c>
      <c r="DN1098" s="121" t="str">
        <f t="shared" si="1852"/>
        <v/>
      </c>
      <c r="DO1098" s="51">
        <f>SUM(F1098:DN1098)</f>
        <v>1400000.0000000002</v>
      </c>
      <c r="DP1098" s="50" t="s">
        <v>172</v>
      </c>
    </row>
    <row r="1099" spans="3:120" s="29" customFormat="1" ht="15" customHeight="1">
      <c r="C1099" s="29" t="str">
        <f>G1085&amp;" "&amp;C1085</f>
        <v>Phase B G&amp;A</v>
      </c>
      <c r="D1099" s="273">
        <f>IF(G1090="",0,G1090)</f>
        <v>0</v>
      </c>
      <c r="E1099" s="273">
        <f>IF(G1092="",0,G1092)</f>
        <v>0</v>
      </c>
      <c r="F1099" s="121">
        <f>G1087</f>
        <v>0</v>
      </c>
      <c r="G1099" s="121">
        <f t="shared" ref="G1099:AL1099" si="1853">IF(G$17="","",IF(AND(G$17&gt;=$D1099,G$17&lt;=$E1099),$G$1088/($E1099-$D1099+1),0))</f>
        <v>0</v>
      </c>
      <c r="H1099" s="121">
        <f t="shared" si="1853"/>
        <v>0</v>
      </c>
      <c r="I1099" s="121">
        <f t="shared" si="1853"/>
        <v>0</v>
      </c>
      <c r="J1099" s="121">
        <f t="shared" si="1853"/>
        <v>0</v>
      </c>
      <c r="K1099" s="121">
        <f t="shared" si="1853"/>
        <v>0</v>
      </c>
      <c r="L1099" s="121">
        <f t="shared" si="1853"/>
        <v>0</v>
      </c>
      <c r="M1099" s="121">
        <f t="shared" si="1853"/>
        <v>0</v>
      </c>
      <c r="N1099" s="121">
        <f t="shared" si="1853"/>
        <v>0</v>
      </c>
      <c r="O1099" s="121">
        <f t="shared" si="1853"/>
        <v>0</v>
      </c>
      <c r="P1099" s="121">
        <f t="shared" si="1853"/>
        <v>0</v>
      </c>
      <c r="Q1099" s="121">
        <f t="shared" si="1853"/>
        <v>0</v>
      </c>
      <c r="R1099" s="121">
        <f t="shared" si="1853"/>
        <v>0</v>
      </c>
      <c r="S1099" s="121">
        <f t="shared" si="1853"/>
        <v>0</v>
      </c>
      <c r="T1099" s="121">
        <f t="shared" si="1853"/>
        <v>0</v>
      </c>
      <c r="U1099" s="121">
        <f t="shared" si="1853"/>
        <v>0</v>
      </c>
      <c r="V1099" s="121">
        <f t="shared" si="1853"/>
        <v>0</v>
      </c>
      <c r="W1099" s="121">
        <f t="shared" si="1853"/>
        <v>0</v>
      </c>
      <c r="X1099" s="121">
        <f t="shared" si="1853"/>
        <v>0</v>
      </c>
      <c r="Y1099" s="121">
        <f t="shared" si="1853"/>
        <v>0</v>
      </c>
      <c r="Z1099" s="121">
        <f t="shared" si="1853"/>
        <v>0</v>
      </c>
      <c r="AA1099" s="121">
        <f t="shared" si="1853"/>
        <v>0</v>
      </c>
      <c r="AB1099" s="121">
        <f t="shared" si="1853"/>
        <v>0</v>
      </c>
      <c r="AC1099" s="121">
        <f t="shared" si="1853"/>
        <v>0</v>
      </c>
      <c r="AD1099" s="121">
        <f t="shared" si="1853"/>
        <v>0</v>
      </c>
      <c r="AE1099" s="121">
        <f t="shared" si="1853"/>
        <v>0</v>
      </c>
      <c r="AF1099" s="121">
        <f t="shared" si="1853"/>
        <v>0</v>
      </c>
      <c r="AG1099" s="121">
        <f t="shared" si="1853"/>
        <v>0</v>
      </c>
      <c r="AH1099" s="121">
        <f t="shared" si="1853"/>
        <v>0</v>
      </c>
      <c r="AI1099" s="121">
        <f t="shared" si="1853"/>
        <v>0</v>
      </c>
      <c r="AJ1099" s="121">
        <f t="shared" si="1853"/>
        <v>0</v>
      </c>
      <c r="AK1099" s="121">
        <f t="shared" si="1853"/>
        <v>0</v>
      </c>
      <c r="AL1099" s="121">
        <f t="shared" si="1853"/>
        <v>0</v>
      </c>
      <c r="AM1099" s="121">
        <f t="shared" ref="AM1099:BR1099" si="1854">IF(AM$17="","",IF(AND(AM$17&gt;=$D1099,AM$17&lt;=$E1099),$G$1088/($E1099-$D1099+1),0))</f>
        <v>0</v>
      </c>
      <c r="AN1099" s="121">
        <f t="shared" si="1854"/>
        <v>0</v>
      </c>
      <c r="AO1099" s="121">
        <f t="shared" si="1854"/>
        <v>0</v>
      </c>
      <c r="AP1099" s="121">
        <f t="shared" si="1854"/>
        <v>0</v>
      </c>
      <c r="AQ1099" s="121">
        <f t="shared" si="1854"/>
        <v>0</v>
      </c>
      <c r="AR1099" s="121">
        <f t="shared" si="1854"/>
        <v>0</v>
      </c>
      <c r="AS1099" s="121">
        <f t="shared" si="1854"/>
        <v>0</v>
      </c>
      <c r="AT1099" s="121">
        <f t="shared" si="1854"/>
        <v>0</v>
      </c>
      <c r="AU1099" s="121">
        <f t="shared" si="1854"/>
        <v>0</v>
      </c>
      <c r="AV1099" s="121">
        <f t="shared" si="1854"/>
        <v>0</v>
      </c>
      <c r="AW1099" s="121">
        <f t="shared" si="1854"/>
        <v>0</v>
      </c>
      <c r="AX1099" s="121">
        <f t="shared" si="1854"/>
        <v>0</v>
      </c>
      <c r="AY1099" s="121">
        <f t="shared" si="1854"/>
        <v>0</v>
      </c>
      <c r="AZ1099" s="121">
        <f t="shared" si="1854"/>
        <v>0</v>
      </c>
      <c r="BA1099" s="121">
        <f t="shared" si="1854"/>
        <v>0</v>
      </c>
      <c r="BB1099" s="121">
        <f t="shared" si="1854"/>
        <v>0</v>
      </c>
      <c r="BC1099" s="121">
        <f t="shared" si="1854"/>
        <v>0</v>
      </c>
      <c r="BD1099" s="121">
        <f t="shared" si="1854"/>
        <v>0</v>
      </c>
      <c r="BE1099" s="121">
        <f t="shared" si="1854"/>
        <v>0</v>
      </c>
      <c r="BF1099" s="121">
        <f t="shared" si="1854"/>
        <v>0</v>
      </c>
      <c r="BG1099" s="121">
        <f t="shared" si="1854"/>
        <v>0</v>
      </c>
      <c r="BH1099" s="121">
        <f t="shared" si="1854"/>
        <v>0</v>
      </c>
      <c r="BI1099" s="121">
        <f t="shared" si="1854"/>
        <v>0</v>
      </c>
      <c r="BJ1099" s="121">
        <f t="shared" si="1854"/>
        <v>0</v>
      </c>
      <c r="BK1099" s="121">
        <f t="shared" si="1854"/>
        <v>0</v>
      </c>
      <c r="BL1099" s="121">
        <f t="shared" si="1854"/>
        <v>0</v>
      </c>
      <c r="BM1099" s="121">
        <f t="shared" si="1854"/>
        <v>0</v>
      </c>
      <c r="BN1099" s="121">
        <f t="shared" si="1854"/>
        <v>0</v>
      </c>
      <c r="BO1099" s="121" t="str">
        <f t="shared" si="1854"/>
        <v/>
      </c>
      <c r="BP1099" s="121" t="str">
        <f t="shared" si="1854"/>
        <v/>
      </c>
      <c r="BQ1099" s="121" t="str">
        <f t="shared" si="1854"/>
        <v/>
      </c>
      <c r="BR1099" s="121" t="str">
        <f t="shared" si="1854"/>
        <v/>
      </c>
      <c r="BS1099" s="121" t="str">
        <f t="shared" ref="BS1099:DN1099" si="1855">IF(BS$17="","",IF(AND(BS$17&gt;=$D1099,BS$17&lt;=$E1099),$G$1088/($E1099-$D1099+1),0))</f>
        <v/>
      </c>
      <c r="BT1099" s="121" t="str">
        <f t="shared" si="1855"/>
        <v/>
      </c>
      <c r="BU1099" s="121" t="str">
        <f t="shared" si="1855"/>
        <v/>
      </c>
      <c r="BV1099" s="121" t="str">
        <f t="shared" si="1855"/>
        <v/>
      </c>
      <c r="BW1099" s="121" t="str">
        <f t="shared" si="1855"/>
        <v/>
      </c>
      <c r="BX1099" s="121" t="str">
        <f t="shared" si="1855"/>
        <v/>
      </c>
      <c r="BY1099" s="121" t="str">
        <f t="shared" si="1855"/>
        <v/>
      </c>
      <c r="BZ1099" s="121" t="str">
        <f t="shared" si="1855"/>
        <v/>
      </c>
      <c r="CA1099" s="121" t="str">
        <f t="shared" si="1855"/>
        <v/>
      </c>
      <c r="CB1099" s="121" t="str">
        <f t="shared" si="1855"/>
        <v/>
      </c>
      <c r="CC1099" s="121" t="str">
        <f t="shared" si="1855"/>
        <v/>
      </c>
      <c r="CD1099" s="121" t="str">
        <f t="shared" si="1855"/>
        <v/>
      </c>
      <c r="CE1099" s="121" t="str">
        <f t="shared" si="1855"/>
        <v/>
      </c>
      <c r="CF1099" s="121" t="str">
        <f t="shared" si="1855"/>
        <v/>
      </c>
      <c r="CG1099" s="121" t="str">
        <f t="shared" si="1855"/>
        <v/>
      </c>
      <c r="CH1099" s="121" t="str">
        <f t="shared" si="1855"/>
        <v/>
      </c>
      <c r="CI1099" s="121" t="str">
        <f t="shared" si="1855"/>
        <v/>
      </c>
      <c r="CJ1099" s="121" t="str">
        <f t="shared" si="1855"/>
        <v/>
      </c>
      <c r="CK1099" s="121" t="str">
        <f t="shared" si="1855"/>
        <v/>
      </c>
      <c r="CL1099" s="121" t="str">
        <f t="shared" si="1855"/>
        <v/>
      </c>
      <c r="CM1099" s="121" t="str">
        <f t="shared" si="1855"/>
        <v/>
      </c>
      <c r="CN1099" s="121" t="str">
        <f t="shared" si="1855"/>
        <v/>
      </c>
      <c r="CO1099" s="121" t="str">
        <f t="shared" si="1855"/>
        <v/>
      </c>
      <c r="CP1099" s="121" t="str">
        <f t="shared" si="1855"/>
        <v/>
      </c>
      <c r="CQ1099" s="121" t="str">
        <f t="shared" si="1855"/>
        <v/>
      </c>
      <c r="CR1099" s="121" t="str">
        <f t="shared" si="1855"/>
        <v/>
      </c>
      <c r="CS1099" s="121" t="str">
        <f t="shared" si="1855"/>
        <v/>
      </c>
      <c r="CT1099" s="121" t="str">
        <f t="shared" si="1855"/>
        <v/>
      </c>
      <c r="CU1099" s="121" t="str">
        <f t="shared" si="1855"/>
        <v/>
      </c>
      <c r="CV1099" s="121" t="str">
        <f t="shared" si="1855"/>
        <v/>
      </c>
      <c r="CW1099" s="121" t="str">
        <f t="shared" si="1855"/>
        <v/>
      </c>
      <c r="CX1099" s="121" t="str">
        <f t="shared" si="1855"/>
        <v/>
      </c>
      <c r="CY1099" s="121" t="str">
        <f t="shared" si="1855"/>
        <v/>
      </c>
      <c r="CZ1099" s="121" t="str">
        <f t="shared" si="1855"/>
        <v/>
      </c>
      <c r="DA1099" s="121" t="str">
        <f t="shared" si="1855"/>
        <v/>
      </c>
      <c r="DB1099" s="121" t="str">
        <f t="shared" si="1855"/>
        <v/>
      </c>
      <c r="DC1099" s="121" t="str">
        <f t="shared" si="1855"/>
        <v/>
      </c>
      <c r="DD1099" s="121" t="str">
        <f t="shared" si="1855"/>
        <v/>
      </c>
      <c r="DE1099" s="121" t="str">
        <f t="shared" si="1855"/>
        <v/>
      </c>
      <c r="DF1099" s="121" t="str">
        <f t="shared" si="1855"/>
        <v/>
      </c>
      <c r="DG1099" s="121" t="str">
        <f t="shared" si="1855"/>
        <v/>
      </c>
      <c r="DH1099" s="121" t="str">
        <f t="shared" si="1855"/>
        <v/>
      </c>
      <c r="DI1099" s="121" t="str">
        <f t="shared" si="1855"/>
        <v/>
      </c>
      <c r="DJ1099" s="121" t="str">
        <f t="shared" si="1855"/>
        <v/>
      </c>
      <c r="DK1099" s="121" t="str">
        <f t="shared" si="1855"/>
        <v/>
      </c>
      <c r="DL1099" s="121" t="str">
        <f t="shared" si="1855"/>
        <v/>
      </c>
      <c r="DM1099" s="121" t="str">
        <f t="shared" si="1855"/>
        <v/>
      </c>
      <c r="DN1099" s="121" t="str">
        <f t="shared" si="1855"/>
        <v/>
      </c>
      <c r="DO1099" s="60">
        <f>SUM(F1099:DN1099)</f>
        <v>0</v>
      </c>
      <c r="DP1099" s="50" t="s">
        <v>172</v>
      </c>
    </row>
    <row r="1100" spans="3:120" s="29" customFormat="1" ht="15" customHeight="1">
      <c r="C1100" s="140" t="str">
        <f>"Total "&amp;C1085</f>
        <v>Total G&amp;A</v>
      </c>
      <c r="D1100" s="270">
        <f>IF(D1090="",0,D1090)</f>
        <v>1</v>
      </c>
      <c r="E1100" s="270">
        <f>IF(D1092="",0,D1092)</f>
        <v>24</v>
      </c>
      <c r="F1100" s="278">
        <f>IF(F$17="","",IF(E1095=0,SUM(F1098:F1099),$D$1087))</f>
        <v>250000</v>
      </c>
      <c r="G1100" s="278">
        <f t="shared" ref="G1100:AL1100" si="1856">IF(G$17="","",IF($E$1095=0,SUM(G1098:G1099),IF(AND(G$17&gt;=$D1100,G$17&lt;=$E1100),$D$1088/($E1100-$D1100+1),0)))</f>
        <v>47916.666666666664</v>
      </c>
      <c r="H1100" s="278">
        <f t="shared" si="1856"/>
        <v>47916.666666666664</v>
      </c>
      <c r="I1100" s="278">
        <f t="shared" si="1856"/>
        <v>47916.666666666664</v>
      </c>
      <c r="J1100" s="278">
        <f t="shared" si="1856"/>
        <v>47916.666666666664</v>
      </c>
      <c r="K1100" s="278">
        <f t="shared" si="1856"/>
        <v>47916.666666666664</v>
      </c>
      <c r="L1100" s="278">
        <f t="shared" si="1856"/>
        <v>47916.666666666664</v>
      </c>
      <c r="M1100" s="278">
        <f t="shared" si="1856"/>
        <v>47916.666666666664</v>
      </c>
      <c r="N1100" s="278">
        <f t="shared" si="1856"/>
        <v>47916.666666666664</v>
      </c>
      <c r="O1100" s="278">
        <f t="shared" si="1856"/>
        <v>47916.666666666664</v>
      </c>
      <c r="P1100" s="278">
        <f t="shared" si="1856"/>
        <v>47916.666666666664</v>
      </c>
      <c r="Q1100" s="278">
        <f t="shared" si="1856"/>
        <v>47916.666666666664</v>
      </c>
      <c r="R1100" s="278">
        <f t="shared" si="1856"/>
        <v>47916.666666666664</v>
      </c>
      <c r="S1100" s="278">
        <f t="shared" si="1856"/>
        <v>47916.666666666664</v>
      </c>
      <c r="T1100" s="278">
        <f t="shared" si="1856"/>
        <v>47916.666666666664</v>
      </c>
      <c r="U1100" s="278">
        <f t="shared" si="1856"/>
        <v>47916.666666666664</v>
      </c>
      <c r="V1100" s="278">
        <f t="shared" si="1856"/>
        <v>47916.666666666664</v>
      </c>
      <c r="W1100" s="278">
        <f t="shared" si="1856"/>
        <v>47916.666666666664</v>
      </c>
      <c r="X1100" s="278">
        <f t="shared" si="1856"/>
        <v>47916.666666666664</v>
      </c>
      <c r="Y1100" s="278">
        <f t="shared" si="1856"/>
        <v>47916.666666666664</v>
      </c>
      <c r="Z1100" s="278">
        <f t="shared" si="1856"/>
        <v>47916.666666666664</v>
      </c>
      <c r="AA1100" s="278">
        <f t="shared" si="1856"/>
        <v>47916.666666666664</v>
      </c>
      <c r="AB1100" s="278">
        <f t="shared" si="1856"/>
        <v>47916.666666666664</v>
      </c>
      <c r="AC1100" s="278">
        <f t="shared" si="1856"/>
        <v>47916.666666666664</v>
      </c>
      <c r="AD1100" s="278">
        <f t="shared" si="1856"/>
        <v>47916.666666666664</v>
      </c>
      <c r="AE1100" s="278">
        <f t="shared" si="1856"/>
        <v>0</v>
      </c>
      <c r="AF1100" s="278">
        <f t="shared" si="1856"/>
        <v>0</v>
      </c>
      <c r="AG1100" s="278">
        <f t="shared" si="1856"/>
        <v>0</v>
      </c>
      <c r="AH1100" s="278">
        <f t="shared" si="1856"/>
        <v>0</v>
      </c>
      <c r="AI1100" s="278">
        <f t="shared" si="1856"/>
        <v>0</v>
      </c>
      <c r="AJ1100" s="278">
        <f t="shared" si="1856"/>
        <v>0</v>
      </c>
      <c r="AK1100" s="278">
        <f t="shared" si="1856"/>
        <v>0</v>
      </c>
      <c r="AL1100" s="278">
        <f t="shared" si="1856"/>
        <v>0</v>
      </c>
      <c r="AM1100" s="278">
        <f t="shared" ref="AM1100:BR1100" si="1857">IF(AM$17="","",IF($E$1095=0,SUM(AM1098:AM1099),IF(AND(AM$17&gt;=$D1100,AM$17&lt;=$E1100),$D$1088/($E1100-$D1100+1),0)))</f>
        <v>0</v>
      </c>
      <c r="AN1100" s="278">
        <f t="shared" si="1857"/>
        <v>0</v>
      </c>
      <c r="AO1100" s="278">
        <f t="shared" si="1857"/>
        <v>0</v>
      </c>
      <c r="AP1100" s="278">
        <f t="shared" si="1857"/>
        <v>0</v>
      </c>
      <c r="AQ1100" s="278">
        <f t="shared" si="1857"/>
        <v>0</v>
      </c>
      <c r="AR1100" s="278">
        <f t="shared" si="1857"/>
        <v>0</v>
      </c>
      <c r="AS1100" s="278">
        <f t="shared" si="1857"/>
        <v>0</v>
      </c>
      <c r="AT1100" s="278">
        <f t="shared" si="1857"/>
        <v>0</v>
      </c>
      <c r="AU1100" s="278">
        <f t="shared" si="1857"/>
        <v>0</v>
      </c>
      <c r="AV1100" s="278">
        <f t="shared" si="1857"/>
        <v>0</v>
      </c>
      <c r="AW1100" s="278">
        <f t="shared" si="1857"/>
        <v>0</v>
      </c>
      <c r="AX1100" s="278">
        <f t="shared" si="1857"/>
        <v>0</v>
      </c>
      <c r="AY1100" s="278">
        <f t="shared" si="1857"/>
        <v>0</v>
      </c>
      <c r="AZ1100" s="278">
        <f t="shared" si="1857"/>
        <v>0</v>
      </c>
      <c r="BA1100" s="278">
        <f t="shared" si="1857"/>
        <v>0</v>
      </c>
      <c r="BB1100" s="278">
        <f t="shared" si="1857"/>
        <v>0</v>
      </c>
      <c r="BC1100" s="278">
        <f t="shared" si="1857"/>
        <v>0</v>
      </c>
      <c r="BD1100" s="278">
        <f t="shared" si="1857"/>
        <v>0</v>
      </c>
      <c r="BE1100" s="278">
        <f t="shared" si="1857"/>
        <v>0</v>
      </c>
      <c r="BF1100" s="278">
        <f t="shared" si="1857"/>
        <v>0</v>
      </c>
      <c r="BG1100" s="278">
        <f t="shared" si="1857"/>
        <v>0</v>
      </c>
      <c r="BH1100" s="278">
        <f t="shared" si="1857"/>
        <v>0</v>
      </c>
      <c r="BI1100" s="278">
        <f t="shared" si="1857"/>
        <v>0</v>
      </c>
      <c r="BJ1100" s="278">
        <f t="shared" si="1857"/>
        <v>0</v>
      </c>
      <c r="BK1100" s="278">
        <f t="shared" si="1857"/>
        <v>0</v>
      </c>
      <c r="BL1100" s="278">
        <f t="shared" si="1857"/>
        <v>0</v>
      </c>
      <c r="BM1100" s="278">
        <f t="shared" si="1857"/>
        <v>0</v>
      </c>
      <c r="BN1100" s="278">
        <f t="shared" si="1857"/>
        <v>0</v>
      </c>
      <c r="BO1100" s="278" t="str">
        <f t="shared" si="1857"/>
        <v/>
      </c>
      <c r="BP1100" s="278" t="str">
        <f t="shared" si="1857"/>
        <v/>
      </c>
      <c r="BQ1100" s="278" t="str">
        <f t="shared" si="1857"/>
        <v/>
      </c>
      <c r="BR1100" s="278" t="str">
        <f t="shared" si="1857"/>
        <v/>
      </c>
      <c r="BS1100" s="278" t="str">
        <f t="shared" ref="BS1100:CA1100" si="1858">IF(BS$17="","",IF($E$1095=0,SUM(BS1098:BS1099),IF(AND(BS$17&gt;=$D1100,BS$17&lt;=$E1100),$D$1088/($E1100-$D1100+1),0)))</f>
        <v/>
      </c>
      <c r="BT1100" s="278" t="str">
        <f t="shared" si="1858"/>
        <v/>
      </c>
      <c r="BU1100" s="278" t="str">
        <f t="shared" si="1858"/>
        <v/>
      </c>
      <c r="BV1100" s="278" t="str">
        <f t="shared" si="1858"/>
        <v/>
      </c>
      <c r="BW1100" s="278" t="str">
        <f t="shared" si="1858"/>
        <v/>
      </c>
      <c r="BX1100" s="278" t="str">
        <f t="shared" si="1858"/>
        <v/>
      </c>
      <c r="BY1100" s="278" t="str">
        <f t="shared" si="1858"/>
        <v/>
      </c>
      <c r="BZ1100" s="278" t="str">
        <f t="shared" si="1858"/>
        <v/>
      </c>
      <c r="CA1100" s="278" t="str">
        <f t="shared" si="1858"/>
        <v/>
      </c>
      <c r="CB1100" s="278" t="str">
        <f t="shared" ref="CB1100:DN1100" si="1859">IF(CB$17="","",IF($E$1095=0,SUM(CB1098:CB1099),IF(AND(CB$17&gt;=$D1100,CB$17&lt;=$E1100),$D$1088/($E1100-$D1100+1),0)))</f>
        <v/>
      </c>
      <c r="CC1100" s="278" t="str">
        <f t="shared" si="1859"/>
        <v/>
      </c>
      <c r="CD1100" s="278" t="str">
        <f t="shared" si="1859"/>
        <v/>
      </c>
      <c r="CE1100" s="278" t="str">
        <f t="shared" si="1859"/>
        <v/>
      </c>
      <c r="CF1100" s="278" t="str">
        <f t="shared" si="1859"/>
        <v/>
      </c>
      <c r="CG1100" s="278" t="str">
        <f t="shared" si="1859"/>
        <v/>
      </c>
      <c r="CH1100" s="278" t="str">
        <f t="shared" si="1859"/>
        <v/>
      </c>
      <c r="CI1100" s="278" t="str">
        <f t="shared" si="1859"/>
        <v/>
      </c>
      <c r="CJ1100" s="278" t="str">
        <f t="shared" si="1859"/>
        <v/>
      </c>
      <c r="CK1100" s="278" t="str">
        <f t="shared" si="1859"/>
        <v/>
      </c>
      <c r="CL1100" s="278" t="str">
        <f t="shared" si="1859"/>
        <v/>
      </c>
      <c r="CM1100" s="278" t="str">
        <f t="shared" si="1859"/>
        <v/>
      </c>
      <c r="CN1100" s="278" t="str">
        <f t="shared" si="1859"/>
        <v/>
      </c>
      <c r="CO1100" s="278" t="str">
        <f t="shared" si="1859"/>
        <v/>
      </c>
      <c r="CP1100" s="278" t="str">
        <f t="shared" si="1859"/>
        <v/>
      </c>
      <c r="CQ1100" s="278" t="str">
        <f t="shared" si="1859"/>
        <v/>
      </c>
      <c r="CR1100" s="278" t="str">
        <f t="shared" si="1859"/>
        <v/>
      </c>
      <c r="CS1100" s="278" t="str">
        <f t="shared" si="1859"/>
        <v/>
      </c>
      <c r="CT1100" s="278" t="str">
        <f t="shared" si="1859"/>
        <v/>
      </c>
      <c r="CU1100" s="278" t="str">
        <f t="shared" si="1859"/>
        <v/>
      </c>
      <c r="CV1100" s="278" t="str">
        <f t="shared" si="1859"/>
        <v/>
      </c>
      <c r="CW1100" s="278" t="str">
        <f t="shared" si="1859"/>
        <v/>
      </c>
      <c r="CX1100" s="278" t="str">
        <f t="shared" si="1859"/>
        <v/>
      </c>
      <c r="CY1100" s="278" t="str">
        <f t="shared" si="1859"/>
        <v/>
      </c>
      <c r="CZ1100" s="278" t="str">
        <f t="shared" si="1859"/>
        <v/>
      </c>
      <c r="DA1100" s="278" t="str">
        <f t="shared" si="1859"/>
        <v/>
      </c>
      <c r="DB1100" s="278" t="str">
        <f t="shared" si="1859"/>
        <v/>
      </c>
      <c r="DC1100" s="278" t="str">
        <f t="shared" si="1859"/>
        <v/>
      </c>
      <c r="DD1100" s="278" t="str">
        <f t="shared" si="1859"/>
        <v/>
      </c>
      <c r="DE1100" s="278" t="str">
        <f t="shared" si="1859"/>
        <v/>
      </c>
      <c r="DF1100" s="278" t="str">
        <f t="shared" si="1859"/>
        <v/>
      </c>
      <c r="DG1100" s="278" t="str">
        <f t="shared" si="1859"/>
        <v/>
      </c>
      <c r="DH1100" s="278" t="str">
        <f t="shared" si="1859"/>
        <v/>
      </c>
      <c r="DI1100" s="278" t="str">
        <f t="shared" si="1859"/>
        <v/>
      </c>
      <c r="DJ1100" s="278" t="str">
        <f t="shared" si="1859"/>
        <v/>
      </c>
      <c r="DK1100" s="278" t="str">
        <f t="shared" si="1859"/>
        <v/>
      </c>
      <c r="DL1100" s="278" t="str">
        <f t="shared" si="1859"/>
        <v/>
      </c>
      <c r="DM1100" s="278" t="str">
        <f t="shared" si="1859"/>
        <v/>
      </c>
      <c r="DN1100" s="278" t="str">
        <f t="shared" si="1859"/>
        <v/>
      </c>
      <c r="DO1100" s="51">
        <f>SUM(F1100:DN1100)</f>
        <v>1400000.0000000002</v>
      </c>
      <c r="DP1100" s="50" t="s">
        <v>172</v>
      </c>
    </row>
    <row r="1101" spans="3:120" s="29" customFormat="1" ht="15" customHeight="1">
      <c r="D1101" s="291"/>
      <c r="E1101" s="291"/>
      <c r="F1101" s="300"/>
      <c r="G1101" s="300"/>
      <c r="H1101" s="300"/>
      <c r="I1101" s="300"/>
      <c r="J1101" s="300"/>
      <c r="K1101" s="300"/>
      <c r="L1101" s="300"/>
      <c r="M1101" s="300"/>
      <c r="N1101" s="300"/>
      <c r="O1101" s="300"/>
      <c r="P1101" s="300"/>
      <c r="Q1101" s="300"/>
      <c r="R1101" s="300"/>
      <c r="S1101" s="300"/>
      <c r="T1101" s="300"/>
      <c r="U1101" s="300"/>
      <c r="V1101" s="300"/>
      <c r="W1101" s="300"/>
      <c r="X1101" s="300"/>
      <c r="Y1101" s="300"/>
      <c r="Z1101" s="300"/>
      <c r="AA1101" s="300"/>
      <c r="AB1101" s="300"/>
      <c r="AC1101" s="300"/>
      <c r="AD1101" s="300"/>
      <c r="AE1101" s="300"/>
      <c r="AF1101" s="300"/>
      <c r="AG1101" s="300"/>
      <c r="AH1101" s="300"/>
      <c r="AI1101" s="300"/>
      <c r="AJ1101" s="300"/>
      <c r="AK1101" s="300"/>
      <c r="AL1101" s="300"/>
      <c r="AM1101" s="300"/>
      <c r="AN1101" s="300"/>
      <c r="AO1101" s="300"/>
      <c r="AP1101" s="300"/>
      <c r="AQ1101" s="300"/>
      <c r="AR1101" s="300"/>
      <c r="AS1101" s="300"/>
      <c r="AT1101" s="300"/>
      <c r="AU1101" s="300"/>
      <c r="AV1101" s="300"/>
      <c r="AW1101" s="300"/>
      <c r="AX1101" s="300"/>
      <c r="AY1101" s="300"/>
      <c r="AZ1101" s="300"/>
      <c r="BA1101" s="300"/>
      <c r="BB1101" s="300"/>
      <c r="BC1101" s="300"/>
      <c r="BD1101" s="300"/>
      <c r="BE1101" s="300"/>
      <c r="BF1101" s="300"/>
      <c r="BG1101" s="300"/>
      <c r="BH1101" s="300"/>
      <c r="BI1101" s="300"/>
      <c r="BJ1101" s="300"/>
      <c r="BK1101" s="300"/>
      <c r="BL1101" s="300"/>
      <c r="BM1101" s="300"/>
      <c r="BN1101" s="300"/>
      <c r="BO1101" s="300"/>
      <c r="BP1101" s="300"/>
      <c r="BQ1101" s="300"/>
      <c r="BR1101" s="300"/>
      <c r="BS1101" s="300"/>
      <c r="BT1101" s="300"/>
      <c r="BU1101" s="300"/>
      <c r="BV1101" s="300"/>
      <c r="BW1101" s="300"/>
      <c r="BX1101" s="300"/>
      <c r="BY1101" s="300"/>
      <c r="BZ1101" s="300"/>
      <c r="CA1101" s="300"/>
      <c r="CB1101" s="300"/>
      <c r="CC1101" s="300"/>
      <c r="CD1101" s="300"/>
      <c r="CE1101" s="300"/>
      <c r="CF1101" s="300"/>
      <c r="CG1101" s="300"/>
      <c r="CH1101" s="300"/>
      <c r="CI1101" s="300"/>
      <c r="CJ1101" s="300"/>
      <c r="CK1101" s="300"/>
      <c r="CL1101" s="300"/>
      <c r="CM1101" s="300"/>
      <c r="CN1101" s="300"/>
      <c r="CO1101" s="300"/>
      <c r="CP1101" s="300"/>
      <c r="CQ1101" s="300"/>
      <c r="CR1101" s="300"/>
      <c r="CS1101" s="300"/>
      <c r="CT1101" s="300"/>
      <c r="CU1101" s="300"/>
      <c r="CV1101" s="300"/>
      <c r="CW1101" s="300"/>
      <c r="CX1101" s="300"/>
      <c r="CY1101" s="300"/>
      <c r="CZ1101" s="300"/>
      <c r="DA1101" s="300"/>
      <c r="DB1101" s="300"/>
      <c r="DC1101" s="300"/>
      <c r="DD1101" s="300"/>
      <c r="DE1101" s="300"/>
      <c r="DF1101" s="300"/>
      <c r="DG1101" s="300"/>
      <c r="DH1101" s="300"/>
      <c r="DI1101" s="300"/>
      <c r="DJ1101" s="300"/>
      <c r="DK1101" s="300"/>
      <c r="DL1101" s="300"/>
      <c r="DM1101" s="300"/>
      <c r="DN1101" s="300"/>
      <c r="DO1101" s="18"/>
      <c r="DP1101" s="50" t="s">
        <v>172</v>
      </c>
    </row>
    <row r="1102" spans="3:120" s="29" customFormat="1" ht="15" customHeight="1">
      <c r="D1102" s="291"/>
      <c r="E1102" s="291"/>
      <c r="F1102" s="300"/>
      <c r="G1102" s="300"/>
      <c r="H1102" s="300"/>
      <c r="I1102" s="300"/>
      <c r="J1102" s="300"/>
      <c r="K1102" s="300"/>
      <c r="L1102" s="300"/>
      <c r="M1102" s="300"/>
      <c r="N1102" s="300"/>
      <c r="O1102" s="300"/>
      <c r="P1102" s="300"/>
      <c r="Q1102" s="300"/>
      <c r="R1102" s="300"/>
      <c r="S1102" s="300"/>
      <c r="T1102" s="300"/>
      <c r="U1102" s="300"/>
      <c r="V1102" s="300"/>
      <c r="W1102" s="300"/>
      <c r="X1102" s="300"/>
      <c r="Y1102" s="300"/>
      <c r="Z1102" s="300"/>
      <c r="AA1102" s="300"/>
      <c r="AB1102" s="300"/>
      <c r="AC1102" s="300"/>
      <c r="AD1102" s="300"/>
      <c r="AE1102" s="300"/>
      <c r="AF1102" s="300"/>
      <c r="AG1102" s="300"/>
      <c r="AH1102" s="300"/>
      <c r="AI1102" s="300"/>
      <c r="AJ1102" s="300"/>
      <c r="AK1102" s="300"/>
      <c r="AL1102" s="300"/>
      <c r="AM1102" s="300"/>
      <c r="AN1102" s="300"/>
      <c r="AO1102" s="300"/>
      <c r="AP1102" s="300"/>
      <c r="AQ1102" s="300"/>
      <c r="AR1102" s="300"/>
      <c r="AS1102" s="300"/>
      <c r="AT1102" s="300"/>
      <c r="AU1102" s="300"/>
      <c r="AV1102" s="300"/>
      <c r="AW1102" s="300"/>
      <c r="AX1102" s="300"/>
      <c r="AY1102" s="300"/>
      <c r="AZ1102" s="300"/>
      <c r="BA1102" s="300"/>
      <c r="BB1102" s="300"/>
      <c r="BC1102" s="300"/>
      <c r="BD1102" s="300"/>
      <c r="BE1102" s="300"/>
      <c r="BF1102" s="300"/>
      <c r="BG1102" s="300"/>
      <c r="BH1102" s="300"/>
      <c r="BI1102" s="300"/>
      <c r="BJ1102" s="300"/>
      <c r="BK1102" s="300"/>
      <c r="BL1102" s="300"/>
      <c r="BM1102" s="300"/>
      <c r="BN1102" s="300"/>
      <c r="BO1102" s="300"/>
      <c r="BP1102" s="300"/>
      <c r="BQ1102" s="300"/>
      <c r="BR1102" s="300"/>
      <c r="BS1102" s="300"/>
      <c r="BT1102" s="300"/>
      <c r="BU1102" s="300"/>
      <c r="BV1102" s="300"/>
      <c r="BW1102" s="300"/>
      <c r="BX1102" s="300"/>
      <c r="BY1102" s="300"/>
      <c r="BZ1102" s="300"/>
      <c r="CA1102" s="300"/>
      <c r="CB1102" s="300"/>
      <c r="CC1102" s="300"/>
      <c r="CD1102" s="300"/>
      <c r="CE1102" s="300"/>
      <c r="CF1102" s="300"/>
      <c r="CG1102" s="300"/>
      <c r="CH1102" s="300"/>
      <c r="CI1102" s="300"/>
      <c r="CJ1102" s="300"/>
      <c r="CK1102" s="300"/>
      <c r="CL1102" s="300"/>
      <c r="CM1102" s="300"/>
      <c r="CN1102" s="300"/>
      <c r="CO1102" s="300"/>
      <c r="CP1102" s="300"/>
      <c r="CQ1102" s="300"/>
      <c r="CR1102" s="300"/>
      <c r="CS1102" s="300"/>
      <c r="CT1102" s="300"/>
      <c r="CU1102" s="300"/>
      <c r="CV1102" s="300"/>
      <c r="CW1102" s="300"/>
      <c r="CX1102" s="300"/>
      <c r="CY1102" s="300"/>
      <c r="CZ1102" s="300"/>
      <c r="DA1102" s="300"/>
      <c r="DB1102" s="300"/>
      <c r="DC1102" s="300"/>
      <c r="DD1102" s="300"/>
      <c r="DE1102" s="300"/>
      <c r="DF1102" s="300"/>
      <c r="DG1102" s="300"/>
      <c r="DH1102" s="300"/>
      <c r="DI1102" s="300"/>
      <c r="DJ1102" s="300"/>
      <c r="DK1102" s="300"/>
      <c r="DL1102" s="300"/>
      <c r="DM1102" s="300"/>
      <c r="DN1102" s="300"/>
      <c r="DO1102" s="18"/>
      <c r="DP1102" s="50" t="s">
        <v>172</v>
      </c>
    </row>
    <row r="1103" spans="3:120" s="29" customFormat="1" ht="15" customHeight="1">
      <c r="C1103" s="161" t="s">
        <v>343</v>
      </c>
      <c r="D1103" s="161"/>
      <c r="E1103" s="161"/>
      <c r="F1103" s="161"/>
      <c r="G1103" s="161"/>
      <c r="H1103" s="161"/>
      <c r="I1103" s="161"/>
      <c r="J1103" s="161"/>
      <c r="K1103" s="161"/>
      <c r="L1103" s="161"/>
      <c r="M1103" s="161"/>
      <c r="N1103" s="161"/>
      <c r="O1103" s="161"/>
      <c r="P1103" s="161"/>
      <c r="Q1103" s="161"/>
      <c r="R1103" s="161"/>
      <c r="S1103" s="161"/>
      <c r="T1103" s="161"/>
      <c r="U1103" s="161"/>
      <c r="V1103" s="161"/>
      <c r="W1103" s="161"/>
      <c r="X1103" s="161"/>
      <c r="Y1103" s="161"/>
      <c r="Z1103" s="161"/>
      <c r="AA1103" s="161"/>
      <c r="AB1103" s="161"/>
      <c r="AC1103" s="161"/>
      <c r="AD1103" s="161"/>
      <c r="AE1103" s="161"/>
      <c r="AF1103" s="161"/>
      <c r="AG1103" s="161"/>
      <c r="AH1103" s="161"/>
      <c r="AI1103" s="161"/>
      <c r="AJ1103" s="161"/>
      <c r="AK1103" s="161"/>
      <c r="AL1103" s="161"/>
      <c r="AM1103" s="161"/>
      <c r="AN1103" s="161"/>
      <c r="AO1103" s="161"/>
      <c r="AP1103" s="161"/>
      <c r="AQ1103" s="161"/>
      <c r="AR1103" s="161"/>
      <c r="AS1103" s="161"/>
      <c r="AT1103" s="161"/>
      <c r="AU1103" s="161"/>
      <c r="AV1103" s="161"/>
      <c r="AW1103" s="161"/>
      <c r="AX1103" s="161"/>
      <c r="AY1103" s="161"/>
      <c r="AZ1103" s="161"/>
      <c r="BA1103" s="161"/>
      <c r="BB1103" s="161"/>
      <c r="BC1103" s="161"/>
      <c r="BD1103" s="161"/>
      <c r="BE1103" s="161"/>
      <c r="BF1103" s="161"/>
      <c r="BG1103" s="161"/>
      <c r="BH1103" s="161"/>
      <c r="BI1103" s="161"/>
      <c r="BJ1103" s="161"/>
      <c r="BK1103" s="161"/>
      <c r="BL1103" s="161"/>
      <c r="BM1103" s="161"/>
      <c r="BN1103" s="161"/>
      <c r="BO1103" s="161"/>
      <c r="BP1103" s="161"/>
      <c r="BQ1103" s="161"/>
      <c r="BR1103" s="161"/>
      <c r="BS1103" s="161"/>
      <c r="BT1103" s="161"/>
      <c r="BU1103" s="161"/>
      <c r="BV1103" s="161"/>
      <c r="BW1103" s="161"/>
      <c r="BX1103" s="161"/>
      <c r="BY1103" s="161"/>
      <c r="BZ1103" s="161"/>
      <c r="CA1103" s="161"/>
      <c r="CB1103" s="161"/>
      <c r="CC1103" s="161"/>
      <c r="CD1103" s="161"/>
      <c r="CE1103" s="161"/>
      <c r="CF1103" s="161"/>
      <c r="CG1103" s="161"/>
      <c r="CH1103" s="161"/>
      <c r="CI1103" s="161"/>
      <c r="CJ1103" s="161"/>
      <c r="CK1103" s="161"/>
      <c r="CL1103" s="161"/>
      <c r="CM1103" s="161"/>
      <c r="CN1103" s="161"/>
      <c r="CO1103" s="161"/>
      <c r="CP1103" s="161"/>
      <c r="CQ1103" s="161"/>
      <c r="CR1103" s="161"/>
      <c r="CS1103" s="161"/>
      <c r="CT1103" s="161"/>
      <c r="CU1103" s="161"/>
      <c r="CV1103" s="161"/>
      <c r="CW1103" s="161"/>
      <c r="CX1103" s="161"/>
      <c r="CY1103" s="161"/>
      <c r="CZ1103" s="161"/>
      <c r="DA1103" s="161"/>
      <c r="DB1103" s="161"/>
      <c r="DC1103" s="161"/>
      <c r="DD1103" s="161"/>
      <c r="DE1103" s="161"/>
      <c r="DF1103" s="161"/>
      <c r="DG1103" s="161"/>
      <c r="DH1103" s="161"/>
      <c r="DI1103" s="161"/>
      <c r="DJ1103" s="161"/>
      <c r="DK1103" s="161"/>
      <c r="DL1103" s="161"/>
      <c r="DM1103" s="161"/>
      <c r="DN1103" s="161"/>
      <c r="DO1103" s="161"/>
      <c r="DP1103" s="50" t="s">
        <v>172</v>
      </c>
    </row>
    <row r="1104" spans="3:120" s="29" customFormat="1" ht="15" customHeight="1">
      <c r="D1104" s="291"/>
      <c r="E1104" s="291"/>
      <c r="F1104" s="300"/>
      <c r="G1104" s="300"/>
      <c r="H1104" s="300"/>
      <c r="I1104" s="300"/>
      <c r="J1104" s="300"/>
      <c r="K1104" s="300"/>
      <c r="L1104" s="300"/>
      <c r="M1104" s="300"/>
      <c r="N1104" s="300"/>
      <c r="O1104" s="300"/>
      <c r="P1104" s="300"/>
      <c r="Q1104" s="300"/>
      <c r="R1104" s="300"/>
      <c r="S1104" s="300"/>
      <c r="T1104" s="300"/>
      <c r="U1104" s="300"/>
      <c r="V1104" s="300"/>
      <c r="W1104" s="300"/>
      <c r="X1104" s="300"/>
      <c r="Y1104" s="300"/>
      <c r="Z1104" s="300"/>
      <c r="AA1104" s="300"/>
      <c r="AB1104" s="300"/>
      <c r="AC1104" s="300"/>
      <c r="AD1104" s="300"/>
      <c r="AE1104" s="300"/>
      <c r="AF1104" s="300"/>
      <c r="AG1104" s="300"/>
      <c r="AH1104" s="300"/>
      <c r="AI1104" s="300"/>
      <c r="AJ1104" s="300"/>
      <c r="AK1104" s="300"/>
      <c r="AL1104" s="300"/>
      <c r="AM1104" s="300"/>
      <c r="AN1104" s="300"/>
      <c r="AO1104" s="300"/>
      <c r="AP1104" s="300"/>
      <c r="AQ1104" s="300"/>
      <c r="AR1104" s="300"/>
      <c r="AS1104" s="300"/>
      <c r="AT1104" s="300"/>
      <c r="AU1104" s="300"/>
      <c r="AV1104" s="300"/>
      <c r="AW1104" s="300"/>
      <c r="AX1104" s="300"/>
      <c r="AY1104" s="300"/>
      <c r="AZ1104" s="300"/>
      <c r="BA1104" s="300"/>
      <c r="BB1104" s="300"/>
      <c r="BC1104" s="300"/>
      <c r="BD1104" s="300"/>
      <c r="BE1104" s="300"/>
      <c r="BF1104" s="300"/>
      <c r="BG1104" s="300"/>
      <c r="BH1104" s="300"/>
      <c r="BI1104" s="300"/>
      <c r="BJ1104" s="300"/>
      <c r="BK1104" s="300"/>
      <c r="BL1104" s="300"/>
      <c r="BM1104" s="300"/>
      <c r="BN1104" s="300"/>
      <c r="BO1104" s="300"/>
      <c r="BP1104" s="300"/>
      <c r="BQ1104" s="300"/>
      <c r="BR1104" s="300"/>
      <c r="BS1104" s="300"/>
      <c r="BT1104" s="300"/>
      <c r="BU1104" s="300"/>
      <c r="BV1104" s="300"/>
      <c r="BW1104" s="300"/>
      <c r="BX1104" s="300"/>
      <c r="BY1104" s="300"/>
      <c r="BZ1104" s="300"/>
      <c r="CA1104" s="300"/>
      <c r="CB1104" s="300"/>
      <c r="CC1104" s="300"/>
      <c r="CD1104" s="300"/>
      <c r="CE1104" s="300"/>
      <c r="CF1104" s="300"/>
      <c r="CG1104" s="300"/>
      <c r="CH1104" s="300"/>
      <c r="CI1104" s="300"/>
      <c r="CJ1104" s="300"/>
      <c r="CK1104" s="300"/>
      <c r="CL1104" s="300"/>
      <c r="CM1104" s="300"/>
      <c r="CN1104" s="300"/>
      <c r="CO1104" s="300"/>
      <c r="CP1104" s="300"/>
      <c r="CQ1104" s="300"/>
      <c r="CR1104" s="300"/>
      <c r="CS1104" s="300"/>
      <c r="CT1104" s="300"/>
      <c r="CU1104" s="300"/>
      <c r="CV1104" s="300"/>
      <c r="CW1104" s="300"/>
      <c r="CX1104" s="300"/>
      <c r="CY1104" s="300"/>
      <c r="CZ1104" s="300"/>
      <c r="DA1104" s="300"/>
      <c r="DB1104" s="300"/>
      <c r="DC1104" s="300"/>
      <c r="DD1104" s="300"/>
      <c r="DE1104" s="300"/>
      <c r="DF1104" s="300"/>
      <c r="DG1104" s="300"/>
      <c r="DH1104" s="300"/>
      <c r="DI1104" s="300"/>
      <c r="DJ1104" s="300"/>
      <c r="DK1104" s="300"/>
      <c r="DL1104" s="300"/>
      <c r="DM1104" s="300"/>
      <c r="DN1104" s="300"/>
      <c r="DO1104" s="18"/>
      <c r="DP1104" s="50" t="s">
        <v>172</v>
      </c>
    </row>
    <row r="1105" spans="3:120" s="29" customFormat="1" ht="15" customHeight="1">
      <c r="C1105" s="266" t="str">
        <f>C1103</f>
        <v>Hotel Pre-Opening</v>
      </c>
      <c r="D1105" s="249" t="s">
        <v>296</v>
      </c>
      <c r="E1105" s="249" t="s">
        <v>303</v>
      </c>
      <c r="F1105" s="265" t="s">
        <v>295</v>
      </c>
      <c r="G1105" s="264" t="s">
        <v>294</v>
      </c>
      <c r="H1105" s="300"/>
      <c r="I1105" s="300"/>
      <c r="J1105" s="300"/>
      <c r="K1105" s="300"/>
      <c r="L1105" s="300"/>
      <c r="M1105" s="300"/>
      <c r="N1105" s="300"/>
      <c r="O1105" s="300"/>
      <c r="P1105" s="300"/>
      <c r="Q1105" s="300"/>
      <c r="R1105" s="300"/>
      <c r="S1105" s="300"/>
      <c r="T1105" s="300"/>
      <c r="U1105" s="300"/>
      <c r="V1105" s="300"/>
      <c r="W1105" s="300"/>
      <c r="X1105" s="300"/>
      <c r="Y1105" s="300"/>
      <c r="Z1105" s="300"/>
      <c r="AA1105" s="300"/>
      <c r="AB1105" s="300"/>
      <c r="AC1105" s="300"/>
      <c r="AD1105" s="300"/>
      <c r="AE1105" s="300"/>
      <c r="AF1105" s="300"/>
      <c r="AG1105" s="300"/>
      <c r="AH1105" s="300"/>
      <c r="AI1105" s="300"/>
      <c r="AJ1105" s="300"/>
      <c r="AK1105" s="300"/>
      <c r="AL1105" s="300"/>
      <c r="AM1105" s="300"/>
      <c r="AN1105" s="300"/>
      <c r="AO1105" s="300"/>
      <c r="AP1105" s="300"/>
      <c r="AQ1105" s="300"/>
      <c r="AR1105" s="300"/>
      <c r="AS1105" s="300"/>
      <c r="AT1105" s="300"/>
      <c r="AU1105" s="300"/>
      <c r="AV1105" s="300"/>
      <c r="AW1105" s="300"/>
      <c r="AX1105" s="300"/>
      <c r="AY1105" s="300"/>
      <c r="AZ1105" s="300"/>
      <c r="BA1105" s="300"/>
      <c r="BB1105" s="300"/>
      <c r="BC1105" s="300"/>
      <c r="BD1105" s="300"/>
      <c r="BE1105" s="300"/>
      <c r="BF1105" s="300"/>
      <c r="BG1105" s="300"/>
      <c r="BH1105" s="300"/>
      <c r="BI1105" s="300"/>
      <c r="BJ1105" s="300"/>
      <c r="BK1105" s="300"/>
      <c r="BL1105" s="300"/>
      <c r="BM1105" s="300"/>
      <c r="BN1105" s="300"/>
      <c r="BO1105" s="300"/>
      <c r="BP1105" s="300"/>
      <c r="BQ1105" s="300"/>
      <c r="BR1105" s="300"/>
      <c r="BS1105" s="300"/>
      <c r="BT1105" s="300"/>
      <c r="BU1105" s="300"/>
      <c r="BV1105" s="300"/>
      <c r="BW1105" s="300"/>
      <c r="BX1105" s="300"/>
      <c r="BY1105" s="300"/>
      <c r="BZ1105" s="300"/>
      <c r="CA1105" s="300"/>
      <c r="CB1105" s="300"/>
      <c r="CC1105" s="300"/>
      <c r="CD1105" s="300"/>
      <c r="CE1105" s="300"/>
      <c r="CF1105" s="300"/>
      <c r="CG1105" s="300"/>
      <c r="CH1105" s="300"/>
      <c r="CI1105" s="300"/>
      <c r="CJ1105" s="300"/>
      <c r="CK1105" s="300"/>
      <c r="CL1105" s="300"/>
      <c r="CM1105" s="300"/>
      <c r="CN1105" s="300"/>
      <c r="CO1105" s="300"/>
      <c r="CP1105" s="300"/>
      <c r="CQ1105" s="300"/>
      <c r="CR1105" s="300"/>
      <c r="CS1105" s="300"/>
      <c r="CT1105" s="300"/>
      <c r="CU1105" s="300"/>
      <c r="CV1105" s="300"/>
      <c r="CW1105" s="300"/>
      <c r="CX1105" s="300"/>
      <c r="CY1105" s="300"/>
      <c r="CZ1105" s="300"/>
      <c r="DA1105" s="300"/>
      <c r="DB1105" s="300"/>
      <c r="DC1105" s="300"/>
      <c r="DD1105" s="300"/>
      <c r="DE1105" s="300"/>
      <c r="DF1105" s="300"/>
      <c r="DG1105" s="300"/>
      <c r="DH1105" s="300"/>
      <c r="DI1105" s="300"/>
      <c r="DJ1105" s="300"/>
      <c r="DK1105" s="300"/>
      <c r="DL1105" s="300"/>
      <c r="DM1105" s="300"/>
      <c r="DN1105" s="300"/>
      <c r="DO1105" s="18"/>
      <c r="DP1105" s="50" t="s">
        <v>172</v>
      </c>
    </row>
    <row r="1106" spans="3:120" s="29" customFormat="1" ht="15" customHeight="1">
      <c r="C1106" s="158" t="str">
        <f>C1105</f>
        <v>Hotel Pre-Opening</v>
      </c>
      <c r="D1106" s="118">
        <f>IF(C$76="","",IF(E1106="",G1106+F1106,E1106))</f>
        <v>1220000</v>
      </c>
      <c r="E1106" s="80"/>
      <c r="F1106" s="93">
        <v>1220000</v>
      </c>
      <c r="G1106" s="93">
        <v>0</v>
      </c>
      <c r="H1106" s="300"/>
      <c r="I1106" s="300"/>
      <c r="J1106" s="300"/>
      <c r="K1106" s="300"/>
      <c r="L1106" s="300"/>
      <c r="M1106" s="300"/>
      <c r="N1106" s="300"/>
      <c r="O1106" s="300"/>
      <c r="P1106" s="300"/>
      <c r="Q1106" s="300"/>
      <c r="R1106" s="300"/>
      <c r="S1106" s="300"/>
      <c r="T1106" s="300"/>
      <c r="U1106" s="300"/>
      <c r="V1106" s="300"/>
      <c r="W1106" s="300"/>
      <c r="X1106" s="300"/>
      <c r="Y1106" s="300"/>
      <c r="Z1106" s="300"/>
      <c r="AA1106" s="300"/>
      <c r="AB1106" s="300"/>
      <c r="AC1106" s="300"/>
      <c r="AD1106" s="300"/>
      <c r="AE1106" s="300"/>
      <c r="AF1106" s="300"/>
      <c r="AG1106" s="300"/>
      <c r="AH1106" s="300"/>
      <c r="AI1106" s="300"/>
      <c r="AJ1106" s="300"/>
      <c r="AK1106" s="300"/>
      <c r="AL1106" s="300"/>
      <c r="AM1106" s="300"/>
      <c r="AN1106" s="300"/>
      <c r="AO1106" s="300"/>
      <c r="AP1106" s="300"/>
      <c r="AQ1106" s="300"/>
      <c r="AR1106" s="300"/>
      <c r="AS1106" s="300"/>
      <c r="AT1106" s="300"/>
      <c r="AU1106" s="300"/>
      <c r="AV1106" s="300"/>
      <c r="AW1106" s="300"/>
      <c r="AX1106" s="300"/>
      <c r="AY1106" s="300"/>
      <c r="AZ1106" s="300"/>
      <c r="BA1106" s="300"/>
      <c r="BB1106" s="300"/>
      <c r="BC1106" s="300"/>
      <c r="BD1106" s="300"/>
      <c r="BE1106" s="300"/>
      <c r="BF1106" s="300"/>
      <c r="BG1106" s="300"/>
      <c r="BH1106" s="300"/>
      <c r="BI1106" s="300"/>
      <c r="BJ1106" s="300"/>
      <c r="BK1106" s="300"/>
      <c r="BL1106" s="300"/>
      <c r="BM1106" s="300"/>
      <c r="BN1106" s="300"/>
      <c r="BO1106" s="300"/>
      <c r="BP1106" s="300"/>
      <c r="BQ1106" s="300"/>
      <c r="BR1106" s="300"/>
      <c r="BS1106" s="300"/>
      <c r="BT1106" s="300"/>
      <c r="BU1106" s="300"/>
      <c r="BV1106" s="300"/>
      <c r="BW1106" s="300"/>
      <c r="BX1106" s="300"/>
      <c r="BY1106" s="300"/>
      <c r="BZ1106" s="300"/>
      <c r="CA1106" s="300"/>
      <c r="CB1106" s="300"/>
      <c r="CC1106" s="300"/>
      <c r="CD1106" s="300"/>
      <c r="CE1106" s="300"/>
      <c r="CF1106" s="300"/>
      <c r="CG1106" s="300"/>
      <c r="CH1106" s="300"/>
      <c r="CI1106" s="300"/>
      <c r="CJ1106" s="300"/>
      <c r="CK1106" s="300"/>
      <c r="CL1106" s="300"/>
      <c r="CM1106" s="300"/>
      <c r="CN1106" s="300"/>
      <c r="CO1106" s="300"/>
      <c r="CP1106" s="300"/>
      <c r="CQ1106" s="300"/>
      <c r="CR1106" s="300"/>
      <c r="CS1106" s="300"/>
      <c r="CT1106" s="300"/>
      <c r="CU1106" s="300"/>
      <c r="CV1106" s="300"/>
      <c r="CW1106" s="300"/>
      <c r="CX1106" s="300"/>
      <c r="CY1106" s="300"/>
      <c r="CZ1106" s="300"/>
      <c r="DA1106" s="300"/>
      <c r="DB1106" s="300"/>
      <c r="DC1106" s="300"/>
      <c r="DD1106" s="300"/>
      <c r="DE1106" s="300"/>
      <c r="DF1106" s="300"/>
      <c r="DG1106" s="300"/>
      <c r="DH1106" s="300"/>
      <c r="DI1106" s="300"/>
      <c r="DJ1106" s="300"/>
      <c r="DK1106" s="300"/>
      <c r="DL1106" s="300"/>
      <c r="DM1106" s="300"/>
      <c r="DN1106" s="300"/>
      <c r="DO1106" s="18"/>
      <c r="DP1106" s="50" t="s">
        <v>172</v>
      </c>
    </row>
    <row r="1107" spans="3:120" s="29" customFormat="1" ht="15" customHeight="1">
      <c r="C1107" s="34" t="str">
        <f>"Initial " &amp;C1103&amp; " Input"</f>
        <v>Initial Hotel Pre-Opening Input</v>
      </c>
      <c r="D1107" s="118">
        <f>IF(C$76="","",IF(E1107="",G1107+F1107,E1107))</f>
        <v>0</v>
      </c>
      <c r="E1107" s="80"/>
      <c r="F1107" s="93">
        <v>0</v>
      </c>
      <c r="G1107" s="93">
        <v>0</v>
      </c>
      <c r="H1107" s="300"/>
      <c r="I1107" s="300"/>
      <c r="J1107" s="300"/>
      <c r="K1107" s="300"/>
      <c r="L1107" s="300"/>
      <c r="M1107" s="300"/>
      <c r="N1107" s="300"/>
      <c r="O1107" s="300"/>
      <c r="P1107" s="300"/>
      <c r="Q1107" s="300"/>
      <c r="R1107" s="300"/>
      <c r="S1107" s="300"/>
      <c r="T1107" s="300"/>
      <c r="U1107" s="300"/>
      <c r="V1107" s="300"/>
      <c r="W1107" s="300"/>
      <c r="X1107" s="300"/>
      <c r="Y1107" s="300"/>
      <c r="Z1107" s="300"/>
      <c r="AA1107" s="300"/>
      <c r="AB1107" s="300"/>
      <c r="AC1107" s="300"/>
      <c r="AD1107" s="300"/>
      <c r="AE1107" s="300"/>
      <c r="AF1107" s="300"/>
      <c r="AG1107" s="300"/>
      <c r="AH1107" s="300"/>
      <c r="AI1107" s="300"/>
      <c r="AJ1107" s="300"/>
      <c r="AK1107" s="300"/>
      <c r="AL1107" s="300"/>
      <c r="AM1107" s="300"/>
      <c r="AN1107" s="300"/>
      <c r="AO1107" s="300"/>
      <c r="AP1107" s="300"/>
      <c r="AQ1107" s="300"/>
      <c r="AR1107" s="300"/>
      <c r="AS1107" s="300"/>
      <c r="AT1107" s="300"/>
      <c r="AU1107" s="300"/>
      <c r="AV1107" s="300"/>
      <c r="AW1107" s="300"/>
      <c r="AX1107" s="300"/>
      <c r="AY1107" s="300"/>
      <c r="AZ1107" s="300"/>
      <c r="BA1107" s="300"/>
      <c r="BB1107" s="300"/>
      <c r="BC1107" s="300"/>
      <c r="BD1107" s="300"/>
      <c r="BE1107" s="300"/>
      <c r="BF1107" s="300"/>
      <c r="BG1107" s="300"/>
      <c r="BH1107" s="300"/>
      <c r="BI1107" s="300"/>
      <c r="BJ1107" s="300"/>
      <c r="BK1107" s="300"/>
      <c r="BL1107" s="300"/>
      <c r="BM1107" s="300"/>
      <c r="BN1107" s="300"/>
      <c r="BO1107" s="300"/>
      <c r="BP1107" s="300"/>
      <c r="BQ1107" s="300"/>
      <c r="BR1107" s="300"/>
      <c r="BS1107" s="300"/>
      <c r="BT1107" s="300"/>
      <c r="BU1107" s="300"/>
      <c r="BV1107" s="300"/>
      <c r="BW1107" s="300"/>
      <c r="BX1107" s="300"/>
      <c r="BY1107" s="300"/>
      <c r="BZ1107" s="300"/>
      <c r="CA1107" s="300"/>
      <c r="CB1107" s="300"/>
      <c r="CC1107" s="300"/>
      <c r="CD1107" s="300"/>
      <c r="CE1107" s="300"/>
      <c r="CF1107" s="300"/>
      <c r="CG1107" s="300"/>
      <c r="CH1107" s="300"/>
      <c r="CI1107" s="300"/>
      <c r="CJ1107" s="300"/>
      <c r="CK1107" s="300"/>
      <c r="CL1107" s="300"/>
      <c r="CM1107" s="300"/>
      <c r="CN1107" s="300"/>
      <c r="CO1107" s="300"/>
      <c r="CP1107" s="300"/>
      <c r="CQ1107" s="300"/>
      <c r="CR1107" s="300"/>
      <c r="CS1107" s="300"/>
      <c r="CT1107" s="300"/>
      <c r="CU1107" s="300"/>
      <c r="CV1107" s="300"/>
      <c r="CW1107" s="300"/>
      <c r="CX1107" s="300"/>
      <c r="CY1107" s="300"/>
      <c r="CZ1107" s="300"/>
      <c r="DA1107" s="300"/>
      <c r="DB1107" s="300"/>
      <c r="DC1107" s="300"/>
      <c r="DD1107" s="300"/>
      <c r="DE1107" s="300"/>
      <c r="DF1107" s="300"/>
      <c r="DG1107" s="300"/>
      <c r="DH1107" s="300"/>
      <c r="DI1107" s="300"/>
      <c r="DJ1107" s="300"/>
      <c r="DK1107" s="300"/>
      <c r="DL1107" s="300"/>
      <c r="DM1107" s="300"/>
      <c r="DN1107" s="300"/>
      <c r="DO1107" s="18"/>
      <c r="DP1107" s="50" t="s">
        <v>172</v>
      </c>
    </row>
    <row r="1108" spans="3:120" s="29" customFormat="1" ht="15" customHeight="1">
      <c r="C1108" s="34" t="s">
        <v>311</v>
      </c>
      <c r="D1108" s="118">
        <f>D1106-D1107</f>
        <v>1220000</v>
      </c>
      <c r="E1108" s="118"/>
      <c r="F1108" s="118">
        <f>F1106-F1107</f>
        <v>1220000</v>
      </c>
      <c r="G1108" s="118">
        <f>G1106-G1107</f>
        <v>0</v>
      </c>
      <c r="H1108" s="300"/>
      <c r="I1108" s="300"/>
      <c r="J1108" s="300"/>
      <c r="K1108" s="300"/>
      <c r="L1108" s="300"/>
      <c r="M1108" s="300"/>
      <c r="N1108" s="300"/>
      <c r="O1108" s="300"/>
      <c r="P1108" s="300"/>
      <c r="Q1108" s="300"/>
      <c r="R1108" s="300"/>
      <c r="S1108" s="300"/>
      <c r="T1108" s="300"/>
      <c r="U1108" s="300"/>
      <c r="V1108" s="300"/>
      <c r="W1108" s="300"/>
      <c r="X1108" s="300"/>
      <c r="Y1108" s="300"/>
      <c r="Z1108" s="300"/>
      <c r="AA1108" s="300"/>
      <c r="AB1108" s="300"/>
      <c r="AC1108" s="300"/>
      <c r="AD1108" s="300"/>
      <c r="AE1108" s="300"/>
      <c r="AF1108" s="300"/>
      <c r="AG1108" s="300"/>
      <c r="AH1108" s="300"/>
      <c r="AI1108" s="300"/>
      <c r="AJ1108" s="300"/>
      <c r="AK1108" s="300"/>
      <c r="AL1108" s="300"/>
      <c r="AM1108" s="300"/>
      <c r="AN1108" s="300"/>
      <c r="AO1108" s="300"/>
      <c r="AP1108" s="300"/>
      <c r="AQ1108" s="300"/>
      <c r="AR1108" s="300"/>
      <c r="AS1108" s="300"/>
      <c r="AT1108" s="300"/>
      <c r="AU1108" s="300"/>
      <c r="AV1108" s="300"/>
      <c r="AW1108" s="300"/>
      <c r="AX1108" s="300"/>
      <c r="AY1108" s="300"/>
      <c r="AZ1108" s="300"/>
      <c r="BA1108" s="300"/>
      <c r="BB1108" s="300"/>
      <c r="BC1108" s="300"/>
      <c r="BD1108" s="300"/>
      <c r="BE1108" s="300"/>
      <c r="BF1108" s="300"/>
      <c r="BG1108" s="300"/>
      <c r="BH1108" s="300"/>
      <c r="BI1108" s="300"/>
      <c r="BJ1108" s="300"/>
      <c r="BK1108" s="300"/>
      <c r="BL1108" s="300"/>
      <c r="BM1108" s="300"/>
      <c r="BN1108" s="300"/>
      <c r="BO1108" s="300"/>
      <c r="BP1108" s="300"/>
      <c r="BQ1108" s="300"/>
      <c r="BR1108" s="300"/>
      <c r="BS1108" s="300"/>
      <c r="BT1108" s="300"/>
      <c r="BU1108" s="300"/>
      <c r="BV1108" s="300"/>
      <c r="BW1108" s="300"/>
      <c r="BX1108" s="300"/>
      <c r="BY1108" s="300"/>
      <c r="BZ1108" s="300"/>
      <c r="CA1108" s="300"/>
      <c r="CB1108" s="300"/>
      <c r="CC1108" s="300"/>
      <c r="CD1108" s="300"/>
      <c r="CE1108" s="300"/>
      <c r="CF1108" s="300"/>
      <c r="CG1108" s="300"/>
      <c r="CH1108" s="300"/>
      <c r="CI1108" s="300"/>
      <c r="CJ1108" s="300"/>
      <c r="CK1108" s="300"/>
      <c r="CL1108" s="300"/>
      <c r="CM1108" s="300"/>
      <c r="CN1108" s="300"/>
      <c r="CO1108" s="300"/>
      <c r="CP1108" s="300"/>
      <c r="CQ1108" s="300"/>
      <c r="CR1108" s="300"/>
      <c r="CS1108" s="300"/>
      <c r="CT1108" s="300"/>
      <c r="CU1108" s="300"/>
      <c r="CV1108" s="300"/>
      <c r="CW1108" s="300"/>
      <c r="CX1108" s="300"/>
      <c r="CY1108" s="300"/>
      <c r="CZ1108" s="300"/>
      <c r="DA1108" s="300"/>
      <c r="DB1108" s="300"/>
      <c r="DC1108" s="300"/>
      <c r="DD1108" s="300"/>
      <c r="DE1108" s="300"/>
      <c r="DF1108" s="300"/>
      <c r="DG1108" s="300"/>
      <c r="DH1108" s="300"/>
      <c r="DI1108" s="300"/>
      <c r="DJ1108" s="300"/>
      <c r="DK1108" s="300"/>
      <c r="DL1108" s="300"/>
      <c r="DM1108" s="300"/>
      <c r="DN1108" s="300"/>
      <c r="DO1108" s="18"/>
      <c r="DP1108" s="50" t="s">
        <v>172</v>
      </c>
    </row>
    <row r="1109" spans="3:120" s="29" customFormat="1" ht="15" customHeight="1">
      <c r="C1109" s="34"/>
      <c r="D1109" s="118"/>
      <c r="E1109" s="80"/>
      <c r="F1109" s="290"/>
      <c r="G1109" s="290"/>
      <c r="H1109" s="300"/>
      <c r="I1109" s="300"/>
      <c r="J1109" s="300"/>
      <c r="K1109" s="300"/>
      <c r="L1109" s="300"/>
      <c r="M1109" s="300"/>
      <c r="N1109" s="300"/>
      <c r="O1109" s="300"/>
      <c r="P1109" s="300"/>
      <c r="Q1109" s="300"/>
      <c r="R1109" s="300"/>
      <c r="S1109" s="300"/>
      <c r="T1109" s="300"/>
      <c r="U1109" s="300"/>
      <c r="V1109" s="300"/>
      <c r="W1109" s="300"/>
      <c r="X1109" s="300"/>
      <c r="Y1109" s="300"/>
      <c r="Z1109" s="300"/>
      <c r="AA1109" s="300"/>
      <c r="AB1109" s="300"/>
      <c r="AC1109" s="300"/>
      <c r="AD1109" s="300"/>
      <c r="AE1109" s="300"/>
      <c r="AF1109" s="300"/>
      <c r="AG1109" s="300"/>
      <c r="AH1109" s="300"/>
      <c r="AI1109" s="300"/>
      <c r="AJ1109" s="300"/>
      <c r="AK1109" s="300"/>
      <c r="AL1109" s="300"/>
      <c r="AM1109" s="300"/>
      <c r="AN1109" s="300"/>
      <c r="AO1109" s="300"/>
      <c r="AP1109" s="300"/>
      <c r="AQ1109" s="300"/>
      <c r="AR1109" s="300"/>
      <c r="AS1109" s="300"/>
      <c r="AT1109" s="300"/>
      <c r="AU1109" s="300"/>
      <c r="AV1109" s="300"/>
      <c r="AW1109" s="300"/>
      <c r="AX1109" s="300"/>
      <c r="AY1109" s="300"/>
      <c r="AZ1109" s="300"/>
      <c r="BA1109" s="300"/>
      <c r="BB1109" s="300"/>
      <c r="BC1109" s="300"/>
      <c r="BD1109" s="300"/>
      <c r="BE1109" s="300"/>
      <c r="BF1109" s="300"/>
      <c r="BG1109" s="300"/>
      <c r="BH1109" s="300"/>
      <c r="BI1109" s="300"/>
      <c r="BJ1109" s="300"/>
      <c r="BK1109" s="300"/>
      <c r="BL1109" s="300"/>
      <c r="BM1109" s="300"/>
      <c r="BN1109" s="300"/>
      <c r="BO1109" s="300"/>
      <c r="BP1109" s="300"/>
      <c r="BQ1109" s="300"/>
      <c r="BR1109" s="300"/>
      <c r="BS1109" s="300"/>
      <c r="BT1109" s="300"/>
      <c r="BU1109" s="300"/>
      <c r="BV1109" s="300"/>
      <c r="BW1109" s="300"/>
      <c r="BX1109" s="300"/>
      <c r="BY1109" s="300"/>
      <c r="BZ1109" s="300"/>
      <c r="CA1109" s="300"/>
      <c r="CB1109" s="300"/>
      <c r="CC1109" s="300"/>
      <c r="CD1109" s="300"/>
      <c r="CE1109" s="300"/>
      <c r="CF1109" s="300"/>
      <c r="CG1109" s="300"/>
      <c r="CH1109" s="300"/>
      <c r="CI1109" s="300"/>
      <c r="CJ1109" s="300"/>
      <c r="CK1109" s="300"/>
      <c r="CL1109" s="300"/>
      <c r="CM1109" s="300"/>
      <c r="CN1109" s="300"/>
      <c r="CO1109" s="300"/>
      <c r="CP1109" s="300"/>
      <c r="CQ1109" s="300"/>
      <c r="CR1109" s="300"/>
      <c r="CS1109" s="300"/>
      <c r="CT1109" s="300"/>
      <c r="CU1109" s="300"/>
      <c r="CV1109" s="300"/>
      <c r="CW1109" s="300"/>
      <c r="CX1109" s="300"/>
      <c r="CY1109" s="300"/>
      <c r="CZ1109" s="300"/>
      <c r="DA1109" s="300"/>
      <c r="DB1109" s="300"/>
      <c r="DC1109" s="300"/>
      <c r="DD1109" s="300"/>
      <c r="DE1109" s="300"/>
      <c r="DF1109" s="300"/>
      <c r="DG1109" s="300"/>
      <c r="DH1109" s="300"/>
      <c r="DI1109" s="300"/>
      <c r="DJ1109" s="300"/>
      <c r="DK1109" s="300"/>
      <c r="DL1109" s="300"/>
      <c r="DM1109" s="300"/>
      <c r="DN1109" s="300"/>
      <c r="DO1109" s="18"/>
      <c r="DP1109" s="50" t="s">
        <v>172</v>
      </c>
    </row>
    <row r="1110" spans="3:120" s="29" customFormat="1" ht="15" customHeight="1">
      <c r="C1110" s="34" t="str">
        <f>C1105&amp;" Start Period"</f>
        <v>Hotel Pre-Opening Start Period</v>
      </c>
      <c r="D1110" s="233">
        <f>MIN(F1110:G1110)</f>
        <v>18</v>
      </c>
      <c r="F1110" s="282">
        <v>18</v>
      </c>
      <c r="G1110" s="282"/>
      <c r="H1110" s="300"/>
      <c r="I1110" s="300"/>
      <c r="J1110" s="300"/>
      <c r="K1110" s="300"/>
      <c r="L1110" s="300"/>
      <c r="M1110" s="300"/>
      <c r="N1110" s="300"/>
      <c r="O1110" s="300"/>
      <c r="P1110" s="300"/>
      <c r="Q1110" s="300"/>
      <c r="R1110" s="300"/>
      <c r="S1110" s="300"/>
      <c r="T1110" s="300"/>
      <c r="U1110" s="300"/>
      <c r="V1110" s="300"/>
      <c r="W1110" s="300"/>
      <c r="X1110" s="300"/>
      <c r="Y1110" s="300"/>
      <c r="Z1110" s="300"/>
      <c r="AA1110" s="300"/>
      <c r="AB1110" s="300"/>
      <c r="AC1110" s="300"/>
      <c r="AD1110" s="300"/>
      <c r="AE1110" s="300"/>
      <c r="AF1110" s="300"/>
      <c r="AG1110" s="300"/>
      <c r="AH1110" s="300"/>
      <c r="AI1110" s="300"/>
      <c r="AJ1110" s="300"/>
      <c r="AK1110" s="300"/>
      <c r="AL1110" s="300"/>
      <c r="AM1110" s="300"/>
      <c r="AN1110" s="300"/>
      <c r="AO1110" s="300"/>
      <c r="AP1110" s="300"/>
      <c r="AQ1110" s="300"/>
      <c r="AR1110" s="300"/>
      <c r="AS1110" s="300"/>
      <c r="AT1110" s="300"/>
      <c r="AU1110" s="300"/>
      <c r="AV1110" s="300"/>
      <c r="AW1110" s="300"/>
      <c r="AX1110" s="300"/>
      <c r="AY1110" s="300"/>
      <c r="AZ1110" s="300"/>
      <c r="BA1110" s="300"/>
      <c r="BB1110" s="300"/>
      <c r="BC1110" s="300"/>
      <c r="BD1110" s="300"/>
      <c r="BE1110" s="300"/>
      <c r="BF1110" s="300"/>
      <c r="BG1110" s="300"/>
      <c r="BH1110" s="300"/>
      <c r="BI1110" s="300"/>
      <c r="BJ1110" s="300"/>
      <c r="BK1110" s="300"/>
      <c r="BL1110" s="300"/>
      <c r="BM1110" s="300"/>
      <c r="BN1110" s="300"/>
      <c r="BO1110" s="300"/>
      <c r="BP1110" s="300"/>
      <c r="BQ1110" s="300"/>
      <c r="BR1110" s="300"/>
      <c r="BS1110" s="300"/>
      <c r="BT1110" s="300"/>
      <c r="BU1110" s="300"/>
      <c r="BV1110" s="300"/>
      <c r="BW1110" s="300"/>
      <c r="BX1110" s="300"/>
      <c r="BY1110" s="300"/>
      <c r="BZ1110" s="300"/>
      <c r="CA1110" s="300"/>
      <c r="CB1110" s="300"/>
      <c r="CC1110" s="300"/>
      <c r="CD1110" s="300"/>
      <c r="CE1110" s="300"/>
      <c r="CF1110" s="300"/>
      <c r="CG1110" s="300"/>
      <c r="CH1110" s="300"/>
      <c r="CI1110" s="300"/>
      <c r="CJ1110" s="300"/>
      <c r="CK1110" s="300"/>
      <c r="CL1110" s="300"/>
      <c r="CM1110" s="300"/>
      <c r="CN1110" s="300"/>
      <c r="CO1110" s="300"/>
      <c r="CP1110" s="300"/>
      <c r="CQ1110" s="300"/>
      <c r="CR1110" s="300"/>
      <c r="CS1110" s="300"/>
      <c r="CT1110" s="300"/>
      <c r="CU1110" s="300"/>
      <c r="CV1110" s="300"/>
      <c r="CW1110" s="300"/>
      <c r="CX1110" s="300"/>
      <c r="CY1110" s="300"/>
      <c r="CZ1110" s="300"/>
      <c r="DA1110" s="300"/>
      <c r="DB1110" s="300"/>
      <c r="DC1110" s="300"/>
      <c r="DD1110" s="300"/>
      <c r="DE1110" s="300"/>
      <c r="DF1110" s="300"/>
      <c r="DG1110" s="300"/>
      <c r="DH1110" s="300"/>
      <c r="DI1110" s="300"/>
      <c r="DJ1110" s="300"/>
      <c r="DK1110" s="300"/>
      <c r="DL1110" s="300"/>
      <c r="DM1110" s="300"/>
      <c r="DN1110" s="300"/>
      <c r="DO1110" s="18"/>
      <c r="DP1110" s="50" t="s">
        <v>172</v>
      </c>
    </row>
    <row r="1111" spans="3:120" s="29" customFormat="1" ht="15" customHeight="1">
      <c r="C1111" s="207" t="s">
        <v>13</v>
      </c>
      <c r="D1111" s="206">
        <f>IF(D1110="","",INDEX($F$16:$DP$17,1,MATCH(D1110,$F$17:$DP$17,1)))</f>
        <v>42643</v>
      </c>
      <c r="F1111" s="206">
        <f>IF(F1110="","",INDEX($F$16:$DP$17,1,MATCH(F1110,$F$17:$DP$17,1)))</f>
        <v>42643</v>
      </c>
      <c r="G1111" s="206" t="str">
        <f>IF(G1110="","",INDEX($F$16:$DP$17,1,MATCH(G1110,$F$17:$DP$17,1)))</f>
        <v/>
      </c>
      <c r="H1111" s="300"/>
      <c r="I1111" s="300"/>
      <c r="J1111" s="300"/>
      <c r="K1111" s="300"/>
      <c r="L1111" s="300"/>
      <c r="M1111" s="300"/>
      <c r="N1111" s="300"/>
      <c r="O1111" s="300"/>
      <c r="P1111" s="300"/>
      <c r="Q1111" s="300"/>
      <c r="R1111" s="300"/>
      <c r="S1111" s="300"/>
      <c r="T1111" s="300"/>
      <c r="U1111" s="300"/>
      <c r="V1111" s="300"/>
      <c r="W1111" s="300"/>
      <c r="X1111" s="300"/>
      <c r="Y1111" s="300"/>
      <c r="Z1111" s="300"/>
      <c r="AA1111" s="300"/>
      <c r="AB1111" s="300"/>
      <c r="AC1111" s="300"/>
      <c r="AD1111" s="300"/>
      <c r="AE1111" s="300"/>
      <c r="AF1111" s="300"/>
      <c r="AG1111" s="300"/>
      <c r="AH1111" s="300"/>
      <c r="AI1111" s="300"/>
      <c r="AJ1111" s="300"/>
      <c r="AK1111" s="300"/>
      <c r="AL1111" s="300"/>
      <c r="AM1111" s="300"/>
      <c r="AN1111" s="300"/>
      <c r="AO1111" s="300"/>
      <c r="AP1111" s="300"/>
      <c r="AQ1111" s="300"/>
      <c r="AR1111" s="300"/>
      <c r="AS1111" s="300"/>
      <c r="AT1111" s="300"/>
      <c r="AU1111" s="300"/>
      <c r="AV1111" s="300"/>
      <c r="AW1111" s="300"/>
      <c r="AX1111" s="300"/>
      <c r="AY1111" s="300"/>
      <c r="AZ1111" s="300"/>
      <c r="BA1111" s="300"/>
      <c r="BB1111" s="300"/>
      <c r="BC1111" s="300"/>
      <c r="BD1111" s="300"/>
      <c r="BE1111" s="300"/>
      <c r="BF1111" s="300"/>
      <c r="BG1111" s="300"/>
      <c r="BH1111" s="300"/>
      <c r="BI1111" s="300"/>
      <c r="BJ1111" s="300"/>
      <c r="BK1111" s="300"/>
      <c r="BL1111" s="300"/>
      <c r="BM1111" s="300"/>
      <c r="BN1111" s="300"/>
      <c r="BO1111" s="300"/>
      <c r="BP1111" s="300"/>
      <c r="BQ1111" s="300"/>
      <c r="BR1111" s="300"/>
      <c r="BS1111" s="300"/>
      <c r="BT1111" s="300"/>
      <c r="BU1111" s="300"/>
      <c r="BV1111" s="300"/>
      <c r="BW1111" s="300"/>
      <c r="BX1111" s="300"/>
      <c r="BY1111" s="300"/>
      <c r="BZ1111" s="300"/>
      <c r="CA1111" s="300"/>
      <c r="CB1111" s="300"/>
      <c r="CC1111" s="300"/>
      <c r="CD1111" s="300"/>
      <c r="CE1111" s="300"/>
      <c r="CF1111" s="300"/>
      <c r="CG1111" s="300"/>
      <c r="CH1111" s="300"/>
      <c r="CI1111" s="300"/>
      <c r="CJ1111" s="300"/>
      <c r="CK1111" s="300"/>
      <c r="CL1111" s="300"/>
      <c r="CM1111" s="300"/>
      <c r="CN1111" s="300"/>
      <c r="CO1111" s="300"/>
      <c r="CP1111" s="300"/>
      <c r="CQ1111" s="300"/>
      <c r="CR1111" s="300"/>
      <c r="CS1111" s="300"/>
      <c r="CT1111" s="300"/>
      <c r="CU1111" s="300"/>
      <c r="CV1111" s="300"/>
      <c r="CW1111" s="300"/>
      <c r="CX1111" s="300"/>
      <c r="CY1111" s="300"/>
      <c r="CZ1111" s="300"/>
      <c r="DA1111" s="300"/>
      <c r="DB1111" s="300"/>
      <c r="DC1111" s="300"/>
      <c r="DD1111" s="300"/>
      <c r="DE1111" s="300"/>
      <c r="DF1111" s="300"/>
      <c r="DG1111" s="300"/>
      <c r="DH1111" s="300"/>
      <c r="DI1111" s="300"/>
      <c r="DJ1111" s="300"/>
      <c r="DK1111" s="300"/>
      <c r="DL1111" s="300"/>
      <c r="DM1111" s="300"/>
      <c r="DN1111" s="300"/>
      <c r="DO1111" s="18"/>
      <c r="DP1111" s="50" t="s">
        <v>172</v>
      </c>
    </row>
    <row r="1112" spans="3:120" s="29" customFormat="1" ht="15" customHeight="1">
      <c r="C1112" s="34" t="str">
        <f>C1105&amp;" End Period"</f>
        <v>Hotel Pre-Opening End Period</v>
      </c>
      <c r="D1112" s="233">
        <f>MAX(F1112:G1112)</f>
        <v>23</v>
      </c>
      <c r="F1112" s="282">
        <v>23</v>
      </c>
      <c r="G1112" s="282"/>
      <c r="H1112" s="300"/>
      <c r="I1112" s="300"/>
      <c r="J1112" s="300"/>
      <c r="K1112" s="300"/>
      <c r="L1112" s="300"/>
      <c r="M1112" s="300"/>
      <c r="N1112" s="300"/>
      <c r="O1112" s="300"/>
      <c r="P1112" s="300"/>
      <c r="Q1112" s="300"/>
      <c r="R1112" s="300"/>
      <c r="S1112" s="300"/>
      <c r="T1112" s="300"/>
      <c r="U1112" s="300"/>
      <c r="V1112" s="300"/>
      <c r="W1112" s="300"/>
      <c r="X1112" s="300"/>
      <c r="Y1112" s="300"/>
      <c r="Z1112" s="300"/>
      <c r="AA1112" s="300"/>
      <c r="AB1112" s="300"/>
      <c r="AC1112" s="300"/>
      <c r="AD1112" s="300"/>
      <c r="AE1112" s="300"/>
      <c r="AF1112" s="300"/>
      <c r="AG1112" s="300"/>
      <c r="AH1112" s="300"/>
      <c r="AI1112" s="300"/>
      <c r="AJ1112" s="300"/>
      <c r="AK1112" s="300"/>
      <c r="AL1112" s="300"/>
      <c r="AM1112" s="300"/>
      <c r="AN1112" s="300"/>
      <c r="AO1112" s="300"/>
      <c r="AP1112" s="300"/>
      <c r="AQ1112" s="300"/>
      <c r="AR1112" s="300"/>
      <c r="AS1112" s="300"/>
      <c r="AT1112" s="300"/>
      <c r="AU1112" s="300"/>
      <c r="AV1112" s="300"/>
      <c r="AW1112" s="300"/>
      <c r="AX1112" s="300"/>
      <c r="AY1112" s="300"/>
      <c r="AZ1112" s="300"/>
      <c r="BA1112" s="300"/>
      <c r="BB1112" s="300"/>
      <c r="BC1112" s="300"/>
      <c r="BD1112" s="300"/>
      <c r="BE1112" s="300"/>
      <c r="BF1112" s="300"/>
      <c r="BG1112" s="300"/>
      <c r="BH1112" s="300"/>
      <c r="BI1112" s="300"/>
      <c r="BJ1112" s="300"/>
      <c r="BK1112" s="300"/>
      <c r="BL1112" s="300"/>
      <c r="BM1112" s="300"/>
      <c r="BN1112" s="300"/>
      <c r="BO1112" s="300"/>
      <c r="BP1112" s="300"/>
      <c r="BQ1112" s="300"/>
      <c r="BR1112" s="300"/>
      <c r="BS1112" s="300"/>
      <c r="BT1112" s="300"/>
      <c r="BU1112" s="300"/>
      <c r="BV1112" s="300"/>
      <c r="BW1112" s="300"/>
      <c r="BX1112" s="300"/>
      <c r="BY1112" s="300"/>
      <c r="BZ1112" s="300"/>
      <c r="CA1112" s="300"/>
      <c r="CB1112" s="300"/>
      <c r="CC1112" s="300"/>
      <c r="CD1112" s="300"/>
      <c r="CE1112" s="300"/>
      <c r="CF1112" s="300"/>
      <c r="CG1112" s="300"/>
      <c r="CH1112" s="300"/>
      <c r="CI1112" s="300"/>
      <c r="CJ1112" s="300"/>
      <c r="CK1112" s="300"/>
      <c r="CL1112" s="300"/>
      <c r="CM1112" s="300"/>
      <c r="CN1112" s="300"/>
      <c r="CO1112" s="300"/>
      <c r="CP1112" s="300"/>
      <c r="CQ1112" s="300"/>
      <c r="CR1112" s="300"/>
      <c r="CS1112" s="300"/>
      <c r="CT1112" s="300"/>
      <c r="CU1112" s="300"/>
      <c r="CV1112" s="300"/>
      <c r="CW1112" s="300"/>
      <c r="CX1112" s="300"/>
      <c r="CY1112" s="300"/>
      <c r="CZ1112" s="300"/>
      <c r="DA1112" s="300"/>
      <c r="DB1112" s="300"/>
      <c r="DC1112" s="300"/>
      <c r="DD1112" s="300"/>
      <c r="DE1112" s="300"/>
      <c r="DF1112" s="300"/>
      <c r="DG1112" s="300"/>
      <c r="DH1112" s="300"/>
      <c r="DI1112" s="300"/>
      <c r="DJ1112" s="300"/>
      <c r="DK1112" s="300"/>
      <c r="DL1112" s="300"/>
      <c r="DM1112" s="300"/>
      <c r="DN1112" s="300"/>
      <c r="DO1112" s="18"/>
      <c r="DP1112" s="50" t="s">
        <v>172</v>
      </c>
    </row>
    <row r="1113" spans="3:120" s="29" customFormat="1" ht="15" customHeight="1">
      <c r="C1113" s="207" t="s">
        <v>13</v>
      </c>
      <c r="D1113" s="206">
        <f>IF(D1112="","",INDEX($F$16:$DP$17,1,MATCH(D1112,$F$17:$DP$17,1)))</f>
        <v>42794</v>
      </c>
      <c r="F1113" s="206">
        <f>IF(F1112="","",INDEX($F$16:$DP$17,1,MATCH(F1112,$F$17:$DP$17,1)))</f>
        <v>42794</v>
      </c>
      <c r="G1113" s="206" t="str">
        <f>IF(G1112="","",INDEX($F$16:$DP$17,1,MATCH(G1112,$F$17:$DP$17,1)))</f>
        <v/>
      </c>
      <c r="H1113" s="300"/>
      <c r="I1113" s="300"/>
      <c r="J1113" s="300"/>
      <c r="K1113" s="300"/>
      <c r="L1113" s="300"/>
      <c r="M1113" s="300"/>
      <c r="N1113" s="300"/>
      <c r="O1113" s="300"/>
      <c r="P1113" s="300"/>
      <c r="Q1113" s="300"/>
      <c r="R1113" s="300"/>
      <c r="S1113" s="300"/>
      <c r="T1113" s="300"/>
      <c r="U1113" s="300"/>
      <c r="V1113" s="300"/>
      <c r="W1113" s="300"/>
      <c r="X1113" s="300"/>
      <c r="Y1113" s="300"/>
      <c r="Z1113" s="300"/>
      <c r="AA1113" s="300"/>
      <c r="AB1113" s="300"/>
      <c r="AC1113" s="300"/>
      <c r="AD1113" s="300"/>
      <c r="AE1113" s="300"/>
      <c r="AF1113" s="300"/>
      <c r="AG1113" s="300"/>
      <c r="AH1113" s="300"/>
      <c r="AI1113" s="300"/>
      <c r="AJ1113" s="300"/>
      <c r="AK1113" s="300"/>
      <c r="AL1113" s="300"/>
      <c r="AM1113" s="300"/>
      <c r="AN1113" s="300"/>
      <c r="AO1113" s="300"/>
      <c r="AP1113" s="300"/>
      <c r="AQ1113" s="300"/>
      <c r="AR1113" s="300"/>
      <c r="AS1113" s="300"/>
      <c r="AT1113" s="300"/>
      <c r="AU1113" s="300"/>
      <c r="AV1113" s="300"/>
      <c r="AW1113" s="300"/>
      <c r="AX1113" s="300"/>
      <c r="AY1113" s="300"/>
      <c r="AZ1113" s="300"/>
      <c r="BA1113" s="300"/>
      <c r="BB1113" s="300"/>
      <c r="BC1113" s="300"/>
      <c r="BD1113" s="300"/>
      <c r="BE1113" s="300"/>
      <c r="BF1113" s="300"/>
      <c r="BG1113" s="300"/>
      <c r="BH1113" s="300"/>
      <c r="BI1113" s="300"/>
      <c r="BJ1113" s="300"/>
      <c r="BK1113" s="300"/>
      <c r="BL1113" s="300"/>
      <c r="BM1113" s="300"/>
      <c r="BN1113" s="300"/>
      <c r="BO1113" s="300"/>
      <c r="BP1113" s="300"/>
      <c r="BQ1113" s="300"/>
      <c r="BR1113" s="300"/>
      <c r="BS1113" s="300"/>
      <c r="BT1113" s="300"/>
      <c r="BU1113" s="300"/>
      <c r="BV1113" s="300"/>
      <c r="BW1113" s="300"/>
      <c r="BX1113" s="300"/>
      <c r="BY1113" s="300"/>
      <c r="BZ1113" s="300"/>
      <c r="CA1113" s="300"/>
      <c r="CB1113" s="300"/>
      <c r="CC1113" s="300"/>
      <c r="CD1113" s="300"/>
      <c r="CE1113" s="300"/>
      <c r="CF1113" s="300"/>
      <c r="CG1113" s="300"/>
      <c r="CH1113" s="300"/>
      <c r="CI1113" s="300"/>
      <c r="CJ1113" s="300"/>
      <c r="CK1113" s="300"/>
      <c r="CL1113" s="300"/>
      <c r="CM1113" s="300"/>
      <c r="CN1113" s="300"/>
      <c r="CO1113" s="300"/>
      <c r="CP1113" s="300"/>
      <c r="CQ1113" s="300"/>
      <c r="CR1113" s="300"/>
      <c r="CS1113" s="300"/>
      <c r="CT1113" s="300"/>
      <c r="CU1113" s="300"/>
      <c r="CV1113" s="300"/>
      <c r="CW1113" s="300"/>
      <c r="CX1113" s="300"/>
      <c r="CY1113" s="300"/>
      <c r="CZ1113" s="300"/>
      <c r="DA1113" s="300"/>
      <c r="DB1113" s="300"/>
      <c r="DC1113" s="300"/>
      <c r="DD1113" s="300"/>
      <c r="DE1113" s="300"/>
      <c r="DF1113" s="300"/>
      <c r="DG1113" s="300"/>
      <c r="DH1113" s="300"/>
      <c r="DI1113" s="300"/>
      <c r="DJ1113" s="300"/>
      <c r="DK1113" s="300"/>
      <c r="DL1113" s="300"/>
      <c r="DM1113" s="300"/>
      <c r="DN1113" s="300"/>
      <c r="DO1113" s="18"/>
      <c r="DP1113" s="50" t="s">
        <v>172</v>
      </c>
    </row>
    <row r="1114" spans="3:120" s="29" customFormat="1" ht="15" customHeight="1">
      <c r="C1114" s="18"/>
      <c r="D1114" s="242"/>
      <c r="E1114" s="243"/>
      <c r="F1114" s="242"/>
      <c r="G1114" s="18"/>
      <c r="H1114" s="300"/>
      <c r="I1114" s="300"/>
      <c r="J1114" s="300"/>
      <c r="K1114" s="300"/>
      <c r="L1114" s="300"/>
      <c r="M1114" s="300"/>
      <c r="N1114" s="300"/>
      <c r="O1114" s="300"/>
      <c r="P1114" s="300"/>
      <c r="Q1114" s="300"/>
      <c r="R1114" s="300"/>
      <c r="S1114" s="300"/>
      <c r="T1114" s="300"/>
      <c r="U1114" s="300"/>
      <c r="V1114" s="300"/>
      <c r="W1114" s="300"/>
      <c r="X1114" s="300"/>
      <c r="Y1114" s="300"/>
      <c r="Z1114" s="300"/>
      <c r="AA1114" s="300"/>
      <c r="AB1114" s="300"/>
      <c r="AC1114" s="300"/>
      <c r="AD1114" s="300"/>
      <c r="AE1114" s="300"/>
      <c r="AF1114" s="300"/>
      <c r="AG1114" s="300"/>
      <c r="AH1114" s="300"/>
      <c r="AI1114" s="300"/>
      <c r="AJ1114" s="300"/>
      <c r="AK1114" s="300"/>
      <c r="AL1114" s="300"/>
      <c r="AM1114" s="300"/>
      <c r="AN1114" s="300"/>
      <c r="AO1114" s="300"/>
      <c r="AP1114" s="300"/>
      <c r="AQ1114" s="300"/>
      <c r="AR1114" s="300"/>
      <c r="AS1114" s="300"/>
      <c r="AT1114" s="300"/>
      <c r="AU1114" s="300"/>
      <c r="AV1114" s="300"/>
      <c r="AW1114" s="300"/>
      <c r="AX1114" s="300"/>
      <c r="AY1114" s="300"/>
      <c r="AZ1114" s="300"/>
      <c r="BA1114" s="300"/>
      <c r="BB1114" s="300"/>
      <c r="BC1114" s="300"/>
      <c r="BD1114" s="300"/>
      <c r="BE1114" s="300"/>
      <c r="BF1114" s="300"/>
      <c r="BG1114" s="300"/>
      <c r="BH1114" s="300"/>
      <c r="BI1114" s="300"/>
      <c r="BJ1114" s="300"/>
      <c r="BK1114" s="300"/>
      <c r="BL1114" s="300"/>
      <c r="BM1114" s="300"/>
      <c r="BN1114" s="300"/>
      <c r="BO1114" s="300"/>
      <c r="BP1114" s="300"/>
      <c r="BQ1114" s="300"/>
      <c r="BR1114" s="300"/>
      <c r="BS1114" s="300"/>
      <c r="BT1114" s="300"/>
      <c r="BU1114" s="300"/>
      <c r="BV1114" s="300"/>
      <c r="BW1114" s="300"/>
      <c r="BX1114" s="300"/>
      <c r="BY1114" s="300"/>
      <c r="BZ1114" s="300"/>
      <c r="CA1114" s="300"/>
      <c r="CB1114" s="300"/>
      <c r="CC1114" s="300"/>
      <c r="CD1114" s="300"/>
      <c r="CE1114" s="300"/>
      <c r="CF1114" s="300"/>
      <c r="CG1114" s="300"/>
      <c r="CH1114" s="300"/>
      <c r="CI1114" s="300"/>
      <c r="CJ1114" s="300"/>
      <c r="CK1114" s="300"/>
      <c r="CL1114" s="300"/>
      <c r="CM1114" s="300"/>
      <c r="CN1114" s="300"/>
      <c r="CO1114" s="300"/>
      <c r="CP1114" s="300"/>
      <c r="CQ1114" s="300"/>
      <c r="CR1114" s="300"/>
      <c r="CS1114" s="300"/>
      <c r="CT1114" s="300"/>
      <c r="CU1114" s="300"/>
      <c r="CV1114" s="300"/>
      <c r="CW1114" s="300"/>
      <c r="CX1114" s="300"/>
      <c r="CY1114" s="300"/>
      <c r="CZ1114" s="300"/>
      <c r="DA1114" s="300"/>
      <c r="DB1114" s="300"/>
      <c r="DC1114" s="300"/>
      <c r="DD1114" s="300"/>
      <c r="DE1114" s="300"/>
      <c r="DF1114" s="300"/>
      <c r="DG1114" s="300"/>
      <c r="DH1114" s="300"/>
      <c r="DI1114" s="300"/>
      <c r="DJ1114" s="300"/>
      <c r="DK1114" s="300"/>
      <c r="DL1114" s="300"/>
      <c r="DM1114" s="300"/>
      <c r="DN1114" s="300"/>
      <c r="DO1114" s="18"/>
      <c r="DP1114" s="50" t="s">
        <v>172</v>
      </c>
    </row>
    <row r="1115" spans="3:120" s="29" customFormat="1" ht="15" customHeight="1">
      <c r="C1115" s="34" t="s">
        <v>300</v>
      </c>
      <c r="D1115" s="281" t="s">
        <v>299</v>
      </c>
      <c r="E1115" s="280">
        <f>IF(D1115=F1115,0,1)</f>
        <v>0</v>
      </c>
      <c r="F1115" s="279" t="s">
        <v>299</v>
      </c>
      <c r="G1115" s="279" t="s">
        <v>298</v>
      </c>
      <c r="H1115" s="300"/>
      <c r="I1115" s="300"/>
      <c r="J1115" s="300"/>
      <c r="K1115" s="300"/>
      <c r="L1115" s="300"/>
      <c r="M1115" s="300"/>
      <c r="N1115" s="300"/>
      <c r="O1115" s="300"/>
      <c r="P1115" s="300"/>
      <c r="Q1115" s="300"/>
      <c r="R1115" s="300"/>
      <c r="S1115" s="300"/>
      <c r="T1115" s="300"/>
      <c r="U1115" s="300"/>
      <c r="V1115" s="300"/>
      <c r="W1115" s="300"/>
      <c r="X1115" s="300"/>
      <c r="Y1115" s="300"/>
      <c r="Z1115" s="300"/>
      <c r="AA1115" s="300"/>
      <c r="AB1115" s="300"/>
      <c r="AC1115" s="300"/>
      <c r="AD1115" s="300"/>
      <c r="AE1115" s="300"/>
      <c r="AF1115" s="300"/>
      <c r="AG1115" s="300"/>
      <c r="AH1115" s="300"/>
      <c r="AI1115" s="300"/>
      <c r="AJ1115" s="300"/>
      <c r="AK1115" s="300"/>
      <c r="AL1115" s="300"/>
      <c r="AM1115" s="300"/>
      <c r="AN1115" s="300"/>
      <c r="AO1115" s="300"/>
      <c r="AP1115" s="300"/>
      <c r="AQ1115" s="300"/>
      <c r="AR1115" s="300"/>
      <c r="AS1115" s="300"/>
      <c r="AT1115" s="300"/>
      <c r="AU1115" s="300"/>
      <c r="AV1115" s="300"/>
      <c r="AW1115" s="300"/>
      <c r="AX1115" s="300"/>
      <c r="AY1115" s="300"/>
      <c r="AZ1115" s="300"/>
      <c r="BA1115" s="300"/>
      <c r="BB1115" s="300"/>
      <c r="BC1115" s="300"/>
      <c r="BD1115" s="300"/>
      <c r="BE1115" s="300"/>
      <c r="BF1115" s="300"/>
      <c r="BG1115" s="300"/>
      <c r="BH1115" s="300"/>
      <c r="BI1115" s="300"/>
      <c r="BJ1115" s="300"/>
      <c r="BK1115" s="300"/>
      <c r="BL1115" s="300"/>
      <c r="BM1115" s="300"/>
      <c r="BN1115" s="300"/>
      <c r="BO1115" s="300"/>
      <c r="BP1115" s="300"/>
      <c r="BQ1115" s="300"/>
      <c r="BR1115" s="300"/>
      <c r="BS1115" s="300"/>
      <c r="BT1115" s="300"/>
      <c r="BU1115" s="300"/>
      <c r="BV1115" s="300"/>
      <c r="BW1115" s="300"/>
      <c r="BX1115" s="300"/>
      <c r="BY1115" s="300"/>
      <c r="BZ1115" s="300"/>
      <c r="CA1115" s="300"/>
      <c r="CB1115" s="300"/>
      <c r="CC1115" s="300"/>
      <c r="CD1115" s="300"/>
      <c r="CE1115" s="300"/>
      <c r="CF1115" s="300"/>
      <c r="CG1115" s="300"/>
      <c r="CH1115" s="300"/>
      <c r="CI1115" s="300"/>
      <c r="CJ1115" s="300"/>
      <c r="CK1115" s="300"/>
      <c r="CL1115" s="300"/>
      <c r="CM1115" s="300"/>
      <c r="CN1115" s="300"/>
      <c r="CO1115" s="300"/>
      <c r="CP1115" s="300"/>
      <c r="CQ1115" s="300"/>
      <c r="CR1115" s="300"/>
      <c r="CS1115" s="300"/>
      <c r="CT1115" s="300"/>
      <c r="CU1115" s="300"/>
      <c r="CV1115" s="300"/>
      <c r="CW1115" s="300"/>
      <c r="CX1115" s="300"/>
      <c r="CY1115" s="300"/>
      <c r="CZ1115" s="300"/>
      <c r="DA1115" s="300"/>
      <c r="DB1115" s="300"/>
      <c r="DC1115" s="300"/>
      <c r="DD1115" s="300"/>
      <c r="DE1115" s="300"/>
      <c r="DF1115" s="300"/>
      <c r="DG1115" s="300"/>
      <c r="DH1115" s="300"/>
      <c r="DI1115" s="300"/>
      <c r="DJ1115" s="300"/>
      <c r="DK1115" s="300"/>
      <c r="DL1115" s="300"/>
      <c r="DM1115" s="300"/>
      <c r="DN1115" s="300"/>
      <c r="DO1115" s="18"/>
      <c r="DP1115" s="50" t="s">
        <v>172</v>
      </c>
    </row>
    <row r="1116" spans="3:120" s="29" customFormat="1" ht="15" customHeight="1">
      <c r="C1116" s="34" t="s">
        <v>310</v>
      </c>
      <c r="D1116" s="281" t="s">
        <v>309</v>
      </c>
      <c r="E1116" s="280">
        <f>IF(D1116=F1116,0,1)</f>
        <v>1</v>
      </c>
      <c r="F1116" s="279" t="s">
        <v>151</v>
      </c>
      <c r="G1116" s="279" t="s">
        <v>309</v>
      </c>
      <c r="H1116" s="300"/>
      <c r="I1116" s="300"/>
      <c r="J1116" s="300"/>
      <c r="K1116" s="300"/>
      <c r="L1116" s="300"/>
      <c r="M1116" s="300"/>
      <c r="N1116" s="300"/>
      <c r="O1116" s="300"/>
      <c r="P1116" s="300"/>
      <c r="Q1116" s="300"/>
      <c r="R1116" s="300"/>
      <c r="S1116" s="300"/>
      <c r="T1116" s="300"/>
      <c r="U1116" s="300"/>
      <c r="V1116" s="300"/>
      <c r="W1116" s="300"/>
      <c r="X1116" s="300"/>
      <c r="Y1116" s="300"/>
      <c r="Z1116" s="300"/>
      <c r="AA1116" s="300"/>
      <c r="AB1116" s="300"/>
      <c r="AC1116" s="300"/>
      <c r="AD1116" s="300"/>
      <c r="AE1116" s="300"/>
      <c r="AF1116" s="300"/>
      <c r="AG1116" s="300"/>
      <c r="AH1116" s="300"/>
      <c r="AI1116" s="300"/>
      <c r="AJ1116" s="300"/>
      <c r="AK1116" s="300"/>
      <c r="AL1116" s="300"/>
      <c r="AM1116" s="300"/>
      <c r="AN1116" s="300"/>
      <c r="AO1116" s="300"/>
      <c r="AP1116" s="300"/>
      <c r="AQ1116" s="300"/>
      <c r="AR1116" s="300"/>
      <c r="AS1116" s="300"/>
      <c r="AT1116" s="300"/>
      <c r="AU1116" s="300"/>
      <c r="AV1116" s="300"/>
      <c r="AW1116" s="300"/>
      <c r="AX1116" s="300"/>
      <c r="AY1116" s="300"/>
      <c r="AZ1116" s="300"/>
      <c r="BA1116" s="300"/>
      <c r="BB1116" s="300"/>
      <c r="BC1116" s="300"/>
      <c r="BD1116" s="300"/>
      <c r="BE1116" s="300"/>
      <c r="BF1116" s="300"/>
      <c r="BG1116" s="300"/>
      <c r="BH1116" s="300"/>
      <c r="BI1116" s="300"/>
      <c r="BJ1116" s="300"/>
      <c r="BK1116" s="300"/>
      <c r="BL1116" s="300"/>
      <c r="BM1116" s="300"/>
      <c r="BN1116" s="300"/>
      <c r="BO1116" s="300"/>
      <c r="BP1116" s="300"/>
      <c r="BQ1116" s="300"/>
      <c r="BR1116" s="300"/>
      <c r="BS1116" s="300"/>
      <c r="BT1116" s="300"/>
      <c r="BU1116" s="300"/>
      <c r="BV1116" s="300"/>
      <c r="BW1116" s="300"/>
      <c r="BX1116" s="300"/>
      <c r="BY1116" s="300"/>
      <c r="BZ1116" s="300"/>
      <c r="CA1116" s="300"/>
      <c r="CB1116" s="300"/>
      <c r="CC1116" s="300"/>
      <c r="CD1116" s="300"/>
      <c r="CE1116" s="300"/>
      <c r="CF1116" s="300"/>
      <c r="CG1116" s="300"/>
      <c r="CH1116" s="300"/>
      <c r="CI1116" s="300"/>
      <c r="CJ1116" s="300"/>
      <c r="CK1116" s="300"/>
      <c r="CL1116" s="300"/>
      <c r="CM1116" s="300"/>
      <c r="CN1116" s="300"/>
      <c r="CO1116" s="300"/>
      <c r="CP1116" s="300"/>
      <c r="CQ1116" s="300"/>
      <c r="CR1116" s="300"/>
      <c r="CS1116" s="300"/>
      <c r="CT1116" s="300"/>
      <c r="CU1116" s="300"/>
      <c r="CV1116" s="300"/>
      <c r="CW1116" s="300"/>
      <c r="CX1116" s="300"/>
      <c r="CY1116" s="300"/>
      <c r="CZ1116" s="300"/>
      <c r="DA1116" s="300"/>
      <c r="DB1116" s="300"/>
      <c r="DC1116" s="300"/>
      <c r="DD1116" s="300"/>
      <c r="DE1116" s="300"/>
      <c r="DF1116" s="300"/>
      <c r="DG1116" s="300"/>
      <c r="DH1116" s="300"/>
      <c r="DI1116" s="300"/>
      <c r="DJ1116" s="300"/>
      <c r="DK1116" s="300"/>
      <c r="DL1116" s="300"/>
      <c r="DM1116" s="300"/>
      <c r="DN1116" s="300"/>
      <c r="DO1116" s="18"/>
      <c r="DP1116" s="50" t="s">
        <v>172</v>
      </c>
    </row>
    <row r="1117" spans="3:120" s="29" customFormat="1" ht="15" customHeight="1">
      <c r="D1117" s="242"/>
      <c r="E1117" s="243"/>
      <c r="F1117" s="242"/>
      <c r="G1117" s="18"/>
      <c r="H1117" s="300"/>
      <c r="I1117" s="300"/>
      <c r="J1117" s="300"/>
      <c r="K1117" s="300"/>
      <c r="L1117" s="300"/>
      <c r="M1117" s="300"/>
      <c r="N1117" s="300"/>
      <c r="O1117" s="300"/>
      <c r="P1117" s="300"/>
      <c r="Q1117" s="300"/>
      <c r="R1117" s="300"/>
      <c r="S1117" s="300"/>
      <c r="T1117" s="300"/>
      <c r="U1117" s="300"/>
      <c r="V1117" s="300"/>
      <c r="W1117" s="300"/>
      <c r="X1117" s="300"/>
      <c r="Y1117" s="300"/>
      <c r="Z1117" s="300"/>
      <c r="AA1117" s="300"/>
      <c r="AB1117" s="300"/>
      <c r="AC1117" s="300"/>
      <c r="AD1117" s="300"/>
      <c r="AE1117" s="300"/>
      <c r="AF1117" s="300"/>
      <c r="AG1117" s="300"/>
      <c r="AH1117" s="300"/>
      <c r="AI1117" s="300"/>
      <c r="AJ1117" s="300"/>
      <c r="AK1117" s="300"/>
      <c r="AL1117" s="300"/>
      <c r="AM1117" s="300"/>
      <c r="AN1117" s="300"/>
      <c r="AO1117" s="300"/>
      <c r="AP1117" s="300"/>
      <c r="AQ1117" s="300"/>
      <c r="AR1117" s="300"/>
      <c r="AS1117" s="300"/>
      <c r="AT1117" s="300"/>
      <c r="AU1117" s="300"/>
      <c r="AV1117" s="300"/>
      <c r="AW1117" s="300"/>
      <c r="AX1117" s="300"/>
      <c r="AY1117" s="300"/>
      <c r="AZ1117" s="300"/>
      <c r="BA1117" s="300"/>
      <c r="BB1117" s="300"/>
      <c r="BC1117" s="300"/>
      <c r="BD1117" s="300"/>
      <c r="BE1117" s="300"/>
      <c r="BF1117" s="300"/>
      <c r="BG1117" s="300"/>
      <c r="BH1117" s="300"/>
      <c r="BI1117" s="300"/>
      <c r="BJ1117" s="300"/>
      <c r="BK1117" s="300"/>
      <c r="BL1117" s="300"/>
      <c r="BM1117" s="300"/>
      <c r="BN1117" s="300"/>
      <c r="BO1117" s="300"/>
      <c r="BP1117" s="300"/>
      <c r="BQ1117" s="300"/>
      <c r="BR1117" s="300"/>
      <c r="BS1117" s="300"/>
      <c r="BT1117" s="300"/>
      <c r="BU1117" s="300"/>
      <c r="BV1117" s="300"/>
      <c r="BW1117" s="300"/>
      <c r="BX1117" s="300"/>
      <c r="BY1117" s="300"/>
      <c r="BZ1117" s="300"/>
      <c r="CA1117" s="300"/>
      <c r="CB1117" s="300"/>
      <c r="CC1117" s="300"/>
      <c r="CD1117" s="300"/>
      <c r="CE1117" s="300"/>
      <c r="CF1117" s="300"/>
      <c r="CG1117" s="300"/>
      <c r="CH1117" s="300"/>
      <c r="CI1117" s="300"/>
      <c r="CJ1117" s="300"/>
      <c r="CK1117" s="300"/>
      <c r="CL1117" s="300"/>
      <c r="CM1117" s="300"/>
      <c r="CN1117" s="300"/>
      <c r="CO1117" s="300"/>
      <c r="CP1117" s="300"/>
      <c r="CQ1117" s="300"/>
      <c r="CR1117" s="300"/>
      <c r="CS1117" s="300"/>
      <c r="CT1117" s="300"/>
      <c r="CU1117" s="300"/>
      <c r="CV1117" s="300"/>
      <c r="CW1117" s="300"/>
      <c r="CX1117" s="300"/>
      <c r="CY1117" s="300"/>
      <c r="CZ1117" s="300"/>
      <c r="DA1117" s="300"/>
      <c r="DB1117" s="300"/>
      <c r="DC1117" s="300"/>
      <c r="DD1117" s="300"/>
      <c r="DE1117" s="300"/>
      <c r="DF1117" s="300"/>
      <c r="DG1117" s="300"/>
      <c r="DH1117" s="300"/>
      <c r="DI1117" s="300"/>
      <c r="DJ1117" s="300"/>
      <c r="DK1117" s="300"/>
      <c r="DL1117" s="300"/>
      <c r="DM1117" s="300"/>
      <c r="DN1117" s="300"/>
      <c r="DO1117" s="18"/>
      <c r="DP1117" s="50" t="s">
        <v>172</v>
      </c>
    </row>
    <row r="1118" spans="3:120" s="29" customFormat="1" ht="15" customHeight="1">
      <c r="C1118" s="29" t="str">
        <f>F1105&amp;" "&amp;C1105</f>
        <v>Phase A Hotel Pre-Opening</v>
      </c>
      <c r="D1118" s="274">
        <f>IF(F1110="",0,F1110)</f>
        <v>18</v>
      </c>
      <c r="E1118" s="274">
        <f>IF(F1112="",0,F1112)</f>
        <v>23</v>
      </c>
      <c r="F1118" s="121">
        <f>F1107</f>
        <v>0</v>
      </c>
      <c r="G1118" s="121">
        <f t="shared" ref="G1118:AL1118" si="1860">IF(G$17="","",IF(AND(G$17&gt;=$D1118,G$17&lt;=$E1118),$F$1108/($E1118-$D1118+1),0))</f>
        <v>0</v>
      </c>
      <c r="H1118" s="121">
        <f t="shared" si="1860"/>
        <v>0</v>
      </c>
      <c r="I1118" s="121">
        <f t="shared" si="1860"/>
        <v>0</v>
      </c>
      <c r="J1118" s="121">
        <f t="shared" si="1860"/>
        <v>0</v>
      </c>
      <c r="K1118" s="121">
        <f t="shared" si="1860"/>
        <v>0</v>
      </c>
      <c r="L1118" s="121">
        <f t="shared" si="1860"/>
        <v>0</v>
      </c>
      <c r="M1118" s="121">
        <f t="shared" si="1860"/>
        <v>0</v>
      </c>
      <c r="N1118" s="121">
        <f t="shared" si="1860"/>
        <v>0</v>
      </c>
      <c r="O1118" s="121">
        <f t="shared" si="1860"/>
        <v>0</v>
      </c>
      <c r="P1118" s="121">
        <f t="shared" si="1860"/>
        <v>0</v>
      </c>
      <c r="Q1118" s="121">
        <f t="shared" si="1860"/>
        <v>0</v>
      </c>
      <c r="R1118" s="121">
        <f t="shared" si="1860"/>
        <v>0</v>
      </c>
      <c r="S1118" s="121">
        <f t="shared" si="1860"/>
        <v>0</v>
      </c>
      <c r="T1118" s="121">
        <f t="shared" si="1860"/>
        <v>0</v>
      </c>
      <c r="U1118" s="121">
        <f t="shared" si="1860"/>
        <v>0</v>
      </c>
      <c r="V1118" s="121">
        <f t="shared" si="1860"/>
        <v>0</v>
      </c>
      <c r="W1118" s="121">
        <f t="shared" si="1860"/>
        <v>0</v>
      </c>
      <c r="X1118" s="121">
        <f t="shared" si="1860"/>
        <v>203333.33333333334</v>
      </c>
      <c r="Y1118" s="121">
        <f t="shared" si="1860"/>
        <v>203333.33333333334</v>
      </c>
      <c r="Z1118" s="121">
        <f t="shared" si="1860"/>
        <v>203333.33333333334</v>
      </c>
      <c r="AA1118" s="121">
        <f t="shared" si="1860"/>
        <v>203333.33333333334</v>
      </c>
      <c r="AB1118" s="121">
        <f t="shared" si="1860"/>
        <v>203333.33333333334</v>
      </c>
      <c r="AC1118" s="121">
        <f t="shared" si="1860"/>
        <v>203333.33333333334</v>
      </c>
      <c r="AD1118" s="121">
        <f t="shared" si="1860"/>
        <v>0</v>
      </c>
      <c r="AE1118" s="121">
        <f t="shared" si="1860"/>
        <v>0</v>
      </c>
      <c r="AF1118" s="121">
        <f t="shared" si="1860"/>
        <v>0</v>
      </c>
      <c r="AG1118" s="121">
        <f t="shared" si="1860"/>
        <v>0</v>
      </c>
      <c r="AH1118" s="121">
        <f t="shared" si="1860"/>
        <v>0</v>
      </c>
      <c r="AI1118" s="121">
        <f t="shared" si="1860"/>
        <v>0</v>
      </c>
      <c r="AJ1118" s="121">
        <f t="shared" si="1860"/>
        <v>0</v>
      </c>
      <c r="AK1118" s="121">
        <f t="shared" si="1860"/>
        <v>0</v>
      </c>
      <c r="AL1118" s="121">
        <f t="shared" si="1860"/>
        <v>0</v>
      </c>
      <c r="AM1118" s="121">
        <f t="shared" ref="AM1118:BR1118" si="1861">IF(AM$17="","",IF(AND(AM$17&gt;=$D1118,AM$17&lt;=$E1118),$F$1108/($E1118-$D1118+1),0))</f>
        <v>0</v>
      </c>
      <c r="AN1118" s="121">
        <f t="shared" si="1861"/>
        <v>0</v>
      </c>
      <c r="AO1118" s="121">
        <f t="shared" si="1861"/>
        <v>0</v>
      </c>
      <c r="AP1118" s="121">
        <f t="shared" si="1861"/>
        <v>0</v>
      </c>
      <c r="AQ1118" s="121">
        <f t="shared" si="1861"/>
        <v>0</v>
      </c>
      <c r="AR1118" s="121">
        <f t="shared" si="1861"/>
        <v>0</v>
      </c>
      <c r="AS1118" s="121">
        <f t="shared" si="1861"/>
        <v>0</v>
      </c>
      <c r="AT1118" s="121">
        <f t="shared" si="1861"/>
        <v>0</v>
      </c>
      <c r="AU1118" s="121">
        <f t="shared" si="1861"/>
        <v>0</v>
      </c>
      <c r="AV1118" s="121">
        <f t="shared" si="1861"/>
        <v>0</v>
      </c>
      <c r="AW1118" s="121">
        <f t="shared" si="1861"/>
        <v>0</v>
      </c>
      <c r="AX1118" s="121">
        <f t="shared" si="1861"/>
        <v>0</v>
      </c>
      <c r="AY1118" s="121">
        <f t="shared" si="1861"/>
        <v>0</v>
      </c>
      <c r="AZ1118" s="121">
        <f t="shared" si="1861"/>
        <v>0</v>
      </c>
      <c r="BA1118" s="121">
        <f t="shared" si="1861"/>
        <v>0</v>
      </c>
      <c r="BB1118" s="121">
        <f t="shared" si="1861"/>
        <v>0</v>
      </c>
      <c r="BC1118" s="121">
        <f t="shared" si="1861"/>
        <v>0</v>
      </c>
      <c r="BD1118" s="121">
        <f t="shared" si="1861"/>
        <v>0</v>
      </c>
      <c r="BE1118" s="121">
        <f t="shared" si="1861"/>
        <v>0</v>
      </c>
      <c r="BF1118" s="121">
        <f t="shared" si="1861"/>
        <v>0</v>
      </c>
      <c r="BG1118" s="121">
        <f t="shared" si="1861"/>
        <v>0</v>
      </c>
      <c r="BH1118" s="121">
        <f t="shared" si="1861"/>
        <v>0</v>
      </c>
      <c r="BI1118" s="121">
        <f t="shared" si="1861"/>
        <v>0</v>
      </c>
      <c r="BJ1118" s="121">
        <f t="shared" si="1861"/>
        <v>0</v>
      </c>
      <c r="BK1118" s="121">
        <f t="shared" si="1861"/>
        <v>0</v>
      </c>
      <c r="BL1118" s="121">
        <f t="shared" si="1861"/>
        <v>0</v>
      </c>
      <c r="BM1118" s="121">
        <f t="shared" si="1861"/>
        <v>0</v>
      </c>
      <c r="BN1118" s="121">
        <f t="shared" si="1861"/>
        <v>0</v>
      </c>
      <c r="BO1118" s="121" t="str">
        <f t="shared" si="1861"/>
        <v/>
      </c>
      <c r="BP1118" s="121" t="str">
        <f t="shared" si="1861"/>
        <v/>
      </c>
      <c r="BQ1118" s="121" t="str">
        <f t="shared" si="1861"/>
        <v/>
      </c>
      <c r="BR1118" s="121" t="str">
        <f t="shared" si="1861"/>
        <v/>
      </c>
      <c r="BS1118" s="121" t="str">
        <f t="shared" ref="BS1118:DN1118" si="1862">IF(BS$17="","",IF(AND(BS$17&gt;=$D1118,BS$17&lt;=$E1118),$F$1108/($E1118-$D1118+1),0))</f>
        <v/>
      </c>
      <c r="BT1118" s="121" t="str">
        <f t="shared" si="1862"/>
        <v/>
      </c>
      <c r="BU1118" s="121" t="str">
        <f t="shared" si="1862"/>
        <v/>
      </c>
      <c r="BV1118" s="121" t="str">
        <f t="shared" si="1862"/>
        <v/>
      </c>
      <c r="BW1118" s="121" t="str">
        <f t="shared" si="1862"/>
        <v/>
      </c>
      <c r="BX1118" s="121" t="str">
        <f t="shared" si="1862"/>
        <v/>
      </c>
      <c r="BY1118" s="121" t="str">
        <f t="shared" si="1862"/>
        <v/>
      </c>
      <c r="BZ1118" s="121" t="str">
        <f t="shared" si="1862"/>
        <v/>
      </c>
      <c r="CA1118" s="121" t="str">
        <f t="shared" si="1862"/>
        <v/>
      </c>
      <c r="CB1118" s="121" t="str">
        <f t="shared" si="1862"/>
        <v/>
      </c>
      <c r="CC1118" s="121" t="str">
        <f t="shared" si="1862"/>
        <v/>
      </c>
      <c r="CD1118" s="121" t="str">
        <f t="shared" si="1862"/>
        <v/>
      </c>
      <c r="CE1118" s="121" t="str">
        <f t="shared" si="1862"/>
        <v/>
      </c>
      <c r="CF1118" s="121" t="str">
        <f t="shared" si="1862"/>
        <v/>
      </c>
      <c r="CG1118" s="121" t="str">
        <f t="shared" si="1862"/>
        <v/>
      </c>
      <c r="CH1118" s="121" t="str">
        <f t="shared" si="1862"/>
        <v/>
      </c>
      <c r="CI1118" s="121" t="str">
        <f t="shared" si="1862"/>
        <v/>
      </c>
      <c r="CJ1118" s="121" t="str">
        <f t="shared" si="1862"/>
        <v/>
      </c>
      <c r="CK1118" s="121" t="str">
        <f t="shared" si="1862"/>
        <v/>
      </c>
      <c r="CL1118" s="121" t="str">
        <f t="shared" si="1862"/>
        <v/>
      </c>
      <c r="CM1118" s="121" t="str">
        <f t="shared" si="1862"/>
        <v/>
      </c>
      <c r="CN1118" s="121" t="str">
        <f t="shared" si="1862"/>
        <v/>
      </c>
      <c r="CO1118" s="121" t="str">
        <f t="shared" si="1862"/>
        <v/>
      </c>
      <c r="CP1118" s="121" t="str">
        <f t="shared" si="1862"/>
        <v/>
      </c>
      <c r="CQ1118" s="121" t="str">
        <f t="shared" si="1862"/>
        <v/>
      </c>
      <c r="CR1118" s="121" t="str">
        <f t="shared" si="1862"/>
        <v/>
      </c>
      <c r="CS1118" s="121" t="str">
        <f t="shared" si="1862"/>
        <v/>
      </c>
      <c r="CT1118" s="121" t="str">
        <f t="shared" si="1862"/>
        <v/>
      </c>
      <c r="CU1118" s="121" t="str">
        <f t="shared" si="1862"/>
        <v/>
      </c>
      <c r="CV1118" s="121" t="str">
        <f t="shared" si="1862"/>
        <v/>
      </c>
      <c r="CW1118" s="121" t="str">
        <f t="shared" si="1862"/>
        <v/>
      </c>
      <c r="CX1118" s="121" t="str">
        <f t="shared" si="1862"/>
        <v/>
      </c>
      <c r="CY1118" s="121" t="str">
        <f t="shared" si="1862"/>
        <v/>
      </c>
      <c r="CZ1118" s="121" t="str">
        <f t="shared" si="1862"/>
        <v/>
      </c>
      <c r="DA1118" s="121" t="str">
        <f t="shared" si="1862"/>
        <v/>
      </c>
      <c r="DB1118" s="121" t="str">
        <f t="shared" si="1862"/>
        <v/>
      </c>
      <c r="DC1118" s="121" t="str">
        <f t="shared" si="1862"/>
        <v/>
      </c>
      <c r="DD1118" s="121" t="str">
        <f t="shared" si="1862"/>
        <v/>
      </c>
      <c r="DE1118" s="121" t="str">
        <f t="shared" si="1862"/>
        <v/>
      </c>
      <c r="DF1118" s="121" t="str">
        <f t="shared" si="1862"/>
        <v/>
      </c>
      <c r="DG1118" s="121" t="str">
        <f t="shared" si="1862"/>
        <v/>
      </c>
      <c r="DH1118" s="121" t="str">
        <f t="shared" si="1862"/>
        <v/>
      </c>
      <c r="DI1118" s="121" t="str">
        <f t="shared" si="1862"/>
        <v/>
      </c>
      <c r="DJ1118" s="121" t="str">
        <f t="shared" si="1862"/>
        <v/>
      </c>
      <c r="DK1118" s="121" t="str">
        <f t="shared" si="1862"/>
        <v/>
      </c>
      <c r="DL1118" s="121" t="str">
        <f t="shared" si="1862"/>
        <v/>
      </c>
      <c r="DM1118" s="121" t="str">
        <f t="shared" si="1862"/>
        <v/>
      </c>
      <c r="DN1118" s="121" t="str">
        <f t="shared" si="1862"/>
        <v/>
      </c>
      <c r="DO1118" s="51">
        <f>SUM(F1118:DN1118)</f>
        <v>1220000</v>
      </c>
      <c r="DP1118" s="50" t="s">
        <v>172</v>
      </c>
    </row>
    <row r="1119" spans="3:120" s="29" customFormat="1" ht="15" customHeight="1">
      <c r="C1119" s="29" t="str">
        <f>G1105&amp;" "&amp;C1105</f>
        <v>Phase B Hotel Pre-Opening</v>
      </c>
      <c r="D1119" s="273">
        <f>IF(G1110="",0,G1110)</f>
        <v>0</v>
      </c>
      <c r="E1119" s="273">
        <f>IF(G1112="",0,G1112)</f>
        <v>0</v>
      </c>
      <c r="F1119" s="121">
        <f>G1107</f>
        <v>0</v>
      </c>
      <c r="G1119" s="121">
        <f t="shared" ref="G1119:AL1119" si="1863">IF(G$17="","",IF(AND(G$17&gt;=$D1119,G$17&lt;=$E1119),$G$1108/($E1119-$D1119+1),0))</f>
        <v>0</v>
      </c>
      <c r="H1119" s="121">
        <f t="shared" si="1863"/>
        <v>0</v>
      </c>
      <c r="I1119" s="121">
        <f t="shared" si="1863"/>
        <v>0</v>
      </c>
      <c r="J1119" s="121">
        <f t="shared" si="1863"/>
        <v>0</v>
      </c>
      <c r="K1119" s="121">
        <f t="shared" si="1863"/>
        <v>0</v>
      </c>
      <c r="L1119" s="121">
        <f t="shared" si="1863"/>
        <v>0</v>
      </c>
      <c r="M1119" s="121">
        <f t="shared" si="1863"/>
        <v>0</v>
      </c>
      <c r="N1119" s="121">
        <f t="shared" si="1863"/>
        <v>0</v>
      </c>
      <c r="O1119" s="121">
        <f t="shared" si="1863"/>
        <v>0</v>
      </c>
      <c r="P1119" s="121">
        <f t="shared" si="1863"/>
        <v>0</v>
      </c>
      <c r="Q1119" s="121">
        <f t="shared" si="1863"/>
        <v>0</v>
      </c>
      <c r="R1119" s="121">
        <f t="shared" si="1863"/>
        <v>0</v>
      </c>
      <c r="S1119" s="121">
        <f t="shared" si="1863"/>
        <v>0</v>
      </c>
      <c r="T1119" s="121">
        <f t="shared" si="1863"/>
        <v>0</v>
      </c>
      <c r="U1119" s="121">
        <f t="shared" si="1863"/>
        <v>0</v>
      </c>
      <c r="V1119" s="121">
        <f t="shared" si="1863"/>
        <v>0</v>
      </c>
      <c r="W1119" s="121">
        <f t="shared" si="1863"/>
        <v>0</v>
      </c>
      <c r="X1119" s="121">
        <f t="shared" si="1863"/>
        <v>0</v>
      </c>
      <c r="Y1119" s="121">
        <f t="shared" si="1863"/>
        <v>0</v>
      </c>
      <c r="Z1119" s="121">
        <f t="shared" si="1863"/>
        <v>0</v>
      </c>
      <c r="AA1119" s="121">
        <f t="shared" si="1863"/>
        <v>0</v>
      </c>
      <c r="AB1119" s="121">
        <f t="shared" si="1863"/>
        <v>0</v>
      </c>
      <c r="AC1119" s="121">
        <f t="shared" si="1863"/>
        <v>0</v>
      </c>
      <c r="AD1119" s="121">
        <f t="shared" si="1863"/>
        <v>0</v>
      </c>
      <c r="AE1119" s="121">
        <f t="shared" si="1863"/>
        <v>0</v>
      </c>
      <c r="AF1119" s="121">
        <f t="shared" si="1863"/>
        <v>0</v>
      </c>
      <c r="AG1119" s="121">
        <f t="shared" si="1863"/>
        <v>0</v>
      </c>
      <c r="AH1119" s="121">
        <f t="shared" si="1863"/>
        <v>0</v>
      </c>
      <c r="AI1119" s="121">
        <f t="shared" si="1863"/>
        <v>0</v>
      </c>
      <c r="AJ1119" s="121">
        <f t="shared" si="1863"/>
        <v>0</v>
      </c>
      <c r="AK1119" s="121">
        <f t="shared" si="1863"/>
        <v>0</v>
      </c>
      <c r="AL1119" s="121">
        <f t="shared" si="1863"/>
        <v>0</v>
      </c>
      <c r="AM1119" s="121">
        <f t="shared" ref="AM1119:BR1119" si="1864">IF(AM$17="","",IF(AND(AM$17&gt;=$D1119,AM$17&lt;=$E1119),$G$1108/($E1119-$D1119+1),0))</f>
        <v>0</v>
      </c>
      <c r="AN1119" s="121">
        <f t="shared" si="1864"/>
        <v>0</v>
      </c>
      <c r="AO1119" s="121">
        <f t="shared" si="1864"/>
        <v>0</v>
      </c>
      <c r="AP1119" s="121">
        <f t="shared" si="1864"/>
        <v>0</v>
      </c>
      <c r="AQ1119" s="121">
        <f t="shared" si="1864"/>
        <v>0</v>
      </c>
      <c r="AR1119" s="121">
        <f t="shared" si="1864"/>
        <v>0</v>
      </c>
      <c r="AS1119" s="121">
        <f t="shared" si="1864"/>
        <v>0</v>
      </c>
      <c r="AT1119" s="121">
        <f t="shared" si="1864"/>
        <v>0</v>
      </c>
      <c r="AU1119" s="121">
        <f t="shared" si="1864"/>
        <v>0</v>
      </c>
      <c r="AV1119" s="121">
        <f t="shared" si="1864"/>
        <v>0</v>
      </c>
      <c r="AW1119" s="121">
        <f t="shared" si="1864"/>
        <v>0</v>
      </c>
      <c r="AX1119" s="121">
        <f t="shared" si="1864"/>
        <v>0</v>
      </c>
      <c r="AY1119" s="121">
        <f t="shared" si="1864"/>
        <v>0</v>
      </c>
      <c r="AZ1119" s="121">
        <f t="shared" si="1864"/>
        <v>0</v>
      </c>
      <c r="BA1119" s="121">
        <f t="shared" si="1864"/>
        <v>0</v>
      </c>
      <c r="BB1119" s="121">
        <f t="shared" si="1864"/>
        <v>0</v>
      </c>
      <c r="BC1119" s="121">
        <f t="shared" si="1864"/>
        <v>0</v>
      </c>
      <c r="BD1119" s="121">
        <f t="shared" si="1864"/>
        <v>0</v>
      </c>
      <c r="BE1119" s="121">
        <f t="shared" si="1864"/>
        <v>0</v>
      </c>
      <c r="BF1119" s="121">
        <f t="shared" si="1864"/>
        <v>0</v>
      </c>
      <c r="BG1119" s="121">
        <f t="shared" si="1864"/>
        <v>0</v>
      </c>
      <c r="BH1119" s="121">
        <f t="shared" si="1864"/>
        <v>0</v>
      </c>
      <c r="BI1119" s="121">
        <f t="shared" si="1864"/>
        <v>0</v>
      </c>
      <c r="BJ1119" s="121">
        <f t="shared" si="1864"/>
        <v>0</v>
      </c>
      <c r="BK1119" s="121">
        <f t="shared" si="1864"/>
        <v>0</v>
      </c>
      <c r="BL1119" s="121">
        <f t="shared" si="1864"/>
        <v>0</v>
      </c>
      <c r="BM1119" s="121">
        <f t="shared" si="1864"/>
        <v>0</v>
      </c>
      <c r="BN1119" s="121">
        <f t="shared" si="1864"/>
        <v>0</v>
      </c>
      <c r="BO1119" s="121" t="str">
        <f t="shared" si="1864"/>
        <v/>
      </c>
      <c r="BP1119" s="121" t="str">
        <f t="shared" si="1864"/>
        <v/>
      </c>
      <c r="BQ1119" s="121" t="str">
        <f t="shared" si="1864"/>
        <v/>
      </c>
      <c r="BR1119" s="121" t="str">
        <f t="shared" si="1864"/>
        <v/>
      </c>
      <c r="BS1119" s="121" t="str">
        <f t="shared" ref="BS1119:DN1119" si="1865">IF(BS$17="","",IF(AND(BS$17&gt;=$D1119,BS$17&lt;=$E1119),$G$1108/($E1119-$D1119+1),0))</f>
        <v/>
      </c>
      <c r="BT1119" s="121" t="str">
        <f t="shared" si="1865"/>
        <v/>
      </c>
      <c r="BU1119" s="121" t="str">
        <f t="shared" si="1865"/>
        <v/>
      </c>
      <c r="BV1119" s="121" t="str">
        <f t="shared" si="1865"/>
        <v/>
      </c>
      <c r="BW1119" s="121" t="str">
        <f t="shared" si="1865"/>
        <v/>
      </c>
      <c r="BX1119" s="121" t="str">
        <f t="shared" si="1865"/>
        <v/>
      </c>
      <c r="BY1119" s="121" t="str">
        <f t="shared" si="1865"/>
        <v/>
      </c>
      <c r="BZ1119" s="121" t="str">
        <f t="shared" si="1865"/>
        <v/>
      </c>
      <c r="CA1119" s="121" t="str">
        <f t="shared" si="1865"/>
        <v/>
      </c>
      <c r="CB1119" s="121" t="str">
        <f t="shared" si="1865"/>
        <v/>
      </c>
      <c r="CC1119" s="121" t="str">
        <f t="shared" si="1865"/>
        <v/>
      </c>
      <c r="CD1119" s="121" t="str">
        <f t="shared" si="1865"/>
        <v/>
      </c>
      <c r="CE1119" s="121" t="str">
        <f t="shared" si="1865"/>
        <v/>
      </c>
      <c r="CF1119" s="121" t="str">
        <f t="shared" si="1865"/>
        <v/>
      </c>
      <c r="CG1119" s="121" t="str">
        <f t="shared" si="1865"/>
        <v/>
      </c>
      <c r="CH1119" s="121" t="str">
        <f t="shared" si="1865"/>
        <v/>
      </c>
      <c r="CI1119" s="121" t="str">
        <f t="shared" si="1865"/>
        <v/>
      </c>
      <c r="CJ1119" s="121" t="str">
        <f t="shared" si="1865"/>
        <v/>
      </c>
      <c r="CK1119" s="121" t="str">
        <f t="shared" si="1865"/>
        <v/>
      </c>
      <c r="CL1119" s="121" t="str">
        <f t="shared" si="1865"/>
        <v/>
      </c>
      <c r="CM1119" s="121" t="str">
        <f t="shared" si="1865"/>
        <v/>
      </c>
      <c r="CN1119" s="121" t="str">
        <f t="shared" si="1865"/>
        <v/>
      </c>
      <c r="CO1119" s="121" t="str">
        <f t="shared" si="1865"/>
        <v/>
      </c>
      <c r="CP1119" s="121" t="str">
        <f t="shared" si="1865"/>
        <v/>
      </c>
      <c r="CQ1119" s="121" t="str">
        <f t="shared" si="1865"/>
        <v/>
      </c>
      <c r="CR1119" s="121" t="str">
        <f t="shared" si="1865"/>
        <v/>
      </c>
      <c r="CS1119" s="121" t="str">
        <f t="shared" si="1865"/>
        <v/>
      </c>
      <c r="CT1119" s="121" t="str">
        <f t="shared" si="1865"/>
        <v/>
      </c>
      <c r="CU1119" s="121" t="str">
        <f t="shared" si="1865"/>
        <v/>
      </c>
      <c r="CV1119" s="121" t="str">
        <f t="shared" si="1865"/>
        <v/>
      </c>
      <c r="CW1119" s="121" t="str">
        <f t="shared" si="1865"/>
        <v/>
      </c>
      <c r="CX1119" s="121" t="str">
        <f t="shared" si="1865"/>
        <v/>
      </c>
      <c r="CY1119" s="121" t="str">
        <f t="shared" si="1865"/>
        <v/>
      </c>
      <c r="CZ1119" s="121" t="str">
        <f t="shared" si="1865"/>
        <v/>
      </c>
      <c r="DA1119" s="121" t="str">
        <f t="shared" si="1865"/>
        <v/>
      </c>
      <c r="DB1119" s="121" t="str">
        <f t="shared" si="1865"/>
        <v/>
      </c>
      <c r="DC1119" s="121" t="str">
        <f t="shared" si="1865"/>
        <v/>
      </c>
      <c r="DD1119" s="121" t="str">
        <f t="shared" si="1865"/>
        <v/>
      </c>
      <c r="DE1119" s="121" t="str">
        <f t="shared" si="1865"/>
        <v/>
      </c>
      <c r="DF1119" s="121" t="str">
        <f t="shared" si="1865"/>
        <v/>
      </c>
      <c r="DG1119" s="121" t="str">
        <f t="shared" si="1865"/>
        <v/>
      </c>
      <c r="DH1119" s="121" t="str">
        <f t="shared" si="1865"/>
        <v/>
      </c>
      <c r="DI1119" s="121" t="str">
        <f t="shared" si="1865"/>
        <v/>
      </c>
      <c r="DJ1119" s="121" t="str">
        <f t="shared" si="1865"/>
        <v/>
      </c>
      <c r="DK1119" s="121" t="str">
        <f t="shared" si="1865"/>
        <v/>
      </c>
      <c r="DL1119" s="121" t="str">
        <f t="shared" si="1865"/>
        <v/>
      </c>
      <c r="DM1119" s="121" t="str">
        <f t="shared" si="1865"/>
        <v/>
      </c>
      <c r="DN1119" s="121" t="str">
        <f t="shared" si="1865"/>
        <v/>
      </c>
      <c r="DO1119" s="60">
        <f>SUM(F1119:DN1119)</f>
        <v>0</v>
      </c>
      <c r="DP1119" s="50" t="s">
        <v>172</v>
      </c>
    </row>
    <row r="1120" spans="3:120" s="29" customFormat="1" ht="15" customHeight="1">
      <c r="C1120" s="140" t="str">
        <f>"Total "&amp;C1105</f>
        <v>Total Hotel Pre-Opening</v>
      </c>
      <c r="D1120" s="270">
        <f>IF(D1110="",0,D1110)</f>
        <v>18</v>
      </c>
      <c r="E1120" s="270">
        <f>IF(D1112="",0,D1112)</f>
        <v>23</v>
      </c>
      <c r="F1120" s="278">
        <f>IF(F$17="","",IF(E1115=0,SUM(F1118:F1119),$D$1107))</f>
        <v>0</v>
      </c>
      <c r="G1120" s="278">
        <f t="shared" ref="G1120:AL1120" si="1866">IF(G$17="","",IF($E$1115=0,SUM(G1118:G1119),IF(AND(G$17&gt;=$D1120,G$17&lt;=$E1120),$D$1108/($E1120-$D1120+1),0)))</f>
        <v>0</v>
      </c>
      <c r="H1120" s="278">
        <f t="shared" si="1866"/>
        <v>0</v>
      </c>
      <c r="I1120" s="278">
        <f t="shared" si="1866"/>
        <v>0</v>
      </c>
      <c r="J1120" s="278">
        <f t="shared" si="1866"/>
        <v>0</v>
      </c>
      <c r="K1120" s="278">
        <f t="shared" si="1866"/>
        <v>0</v>
      </c>
      <c r="L1120" s="278">
        <f t="shared" si="1866"/>
        <v>0</v>
      </c>
      <c r="M1120" s="278">
        <f t="shared" si="1866"/>
        <v>0</v>
      </c>
      <c r="N1120" s="278">
        <f t="shared" si="1866"/>
        <v>0</v>
      </c>
      <c r="O1120" s="278">
        <f t="shared" si="1866"/>
        <v>0</v>
      </c>
      <c r="P1120" s="278">
        <f t="shared" si="1866"/>
        <v>0</v>
      </c>
      <c r="Q1120" s="278">
        <f t="shared" si="1866"/>
        <v>0</v>
      </c>
      <c r="R1120" s="278">
        <f t="shared" si="1866"/>
        <v>0</v>
      </c>
      <c r="S1120" s="278">
        <f t="shared" si="1866"/>
        <v>0</v>
      </c>
      <c r="T1120" s="278">
        <f t="shared" si="1866"/>
        <v>0</v>
      </c>
      <c r="U1120" s="278">
        <f t="shared" si="1866"/>
        <v>0</v>
      </c>
      <c r="V1120" s="278">
        <f t="shared" si="1866"/>
        <v>0</v>
      </c>
      <c r="W1120" s="278">
        <f t="shared" si="1866"/>
        <v>0</v>
      </c>
      <c r="X1120" s="278">
        <f t="shared" si="1866"/>
        <v>203333.33333333334</v>
      </c>
      <c r="Y1120" s="278">
        <f t="shared" si="1866"/>
        <v>203333.33333333334</v>
      </c>
      <c r="Z1120" s="278">
        <f t="shared" si="1866"/>
        <v>203333.33333333334</v>
      </c>
      <c r="AA1120" s="278">
        <f t="shared" si="1866"/>
        <v>203333.33333333334</v>
      </c>
      <c r="AB1120" s="278">
        <f t="shared" si="1866"/>
        <v>203333.33333333334</v>
      </c>
      <c r="AC1120" s="278">
        <f t="shared" si="1866"/>
        <v>203333.33333333334</v>
      </c>
      <c r="AD1120" s="278">
        <f t="shared" si="1866"/>
        <v>0</v>
      </c>
      <c r="AE1120" s="278">
        <f t="shared" si="1866"/>
        <v>0</v>
      </c>
      <c r="AF1120" s="278">
        <f t="shared" si="1866"/>
        <v>0</v>
      </c>
      <c r="AG1120" s="278">
        <f t="shared" si="1866"/>
        <v>0</v>
      </c>
      <c r="AH1120" s="278">
        <f t="shared" si="1866"/>
        <v>0</v>
      </c>
      <c r="AI1120" s="278">
        <f t="shared" si="1866"/>
        <v>0</v>
      </c>
      <c r="AJ1120" s="278">
        <f t="shared" si="1866"/>
        <v>0</v>
      </c>
      <c r="AK1120" s="278">
        <f t="shared" si="1866"/>
        <v>0</v>
      </c>
      <c r="AL1120" s="278">
        <f t="shared" si="1866"/>
        <v>0</v>
      </c>
      <c r="AM1120" s="278">
        <f t="shared" ref="AM1120:BR1120" si="1867">IF(AM$17="","",IF($E$1115=0,SUM(AM1118:AM1119),IF(AND(AM$17&gt;=$D1120,AM$17&lt;=$E1120),$D$1108/($E1120-$D1120+1),0)))</f>
        <v>0</v>
      </c>
      <c r="AN1120" s="278">
        <f t="shared" si="1867"/>
        <v>0</v>
      </c>
      <c r="AO1120" s="278">
        <f t="shared" si="1867"/>
        <v>0</v>
      </c>
      <c r="AP1120" s="278">
        <f t="shared" si="1867"/>
        <v>0</v>
      </c>
      <c r="AQ1120" s="278">
        <f t="shared" si="1867"/>
        <v>0</v>
      </c>
      <c r="AR1120" s="278">
        <f t="shared" si="1867"/>
        <v>0</v>
      </c>
      <c r="AS1120" s="278">
        <f t="shared" si="1867"/>
        <v>0</v>
      </c>
      <c r="AT1120" s="278">
        <f t="shared" si="1867"/>
        <v>0</v>
      </c>
      <c r="AU1120" s="278">
        <f t="shared" si="1867"/>
        <v>0</v>
      </c>
      <c r="AV1120" s="278">
        <f t="shared" si="1867"/>
        <v>0</v>
      </c>
      <c r="AW1120" s="278">
        <f t="shared" si="1867"/>
        <v>0</v>
      </c>
      <c r="AX1120" s="278">
        <f t="shared" si="1867"/>
        <v>0</v>
      </c>
      <c r="AY1120" s="278">
        <f t="shared" si="1867"/>
        <v>0</v>
      </c>
      <c r="AZ1120" s="278">
        <f t="shared" si="1867"/>
        <v>0</v>
      </c>
      <c r="BA1120" s="278">
        <f t="shared" si="1867"/>
        <v>0</v>
      </c>
      <c r="BB1120" s="278">
        <f t="shared" si="1867"/>
        <v>0</v>
      </c>
      <c r="BC1120" s="278">
        <f t="shared" si="1867"/>
        <v>0</v>
      </c>
      <c r="BD1120" s="278">
        <f t="shared" si="1867"/>
        <v>0</v>
      </c>
      <c r="BE1120" s="278">
        <f t="shared" si="1867"/>
        <v>0</v>
      </c>
      <c r="BF1120" s="278">
        <f t="shared" si="1867"/>
        <v>0</v>
      </c>
      <c r="BG1120" s="278">
        <f t="shared" si="1867"/>
        <v>0</v>
      </c>
      <c r="BH1120" s="278">
        <f t="shared" si="1867"/>
        <v>0</v>
      </c>
      <c r="BI1120" s="278">
        <f t="shared" si="1867"/>
        <v>0</v>
      </c>
      <c r="BJ1120" s="278">
        <f t="shared" si="1867"/>
        <v>0</v>
      </c>
      <c r="BK1120" s="278">
        <f t="shared" si="1867"/>
        <v>0</v>
      </c>
      <c r="BL1120" s="278">
        <f t="shared" si="1867"/>
        <v>0</v>
      </c>
      <c r="BM1120" s="278">
        <f t="shared" si="1867"/>
        <v>0</v>
      </c>
      <c r="BN1120" s="278">
        <f t="shared" si="1867"/>
        <v>0</v>
      </c>
      <c r="BO1120" s="278" t="str">
        <f t="shared" si="1867"/>
        <v/>
      </c>
      <c r="BP1120" s="278" t="str">
        <f t="shared" si="1867"/>
        <v/>
      </c>
      <c r="BQ1120" s="278" t="str">
        <f t="shared" si="1867"/>
        <v/>
      </c>
      <c r="BR1120" s="278" t="str">
        <f t="shared" si="1867"/>
        <v/>
      </c>
      <c r="BS1120" s="278" t="str">
        <f t="shared" ref="BS1120:CA1120" si="1868">IF(BS$17="","",IF($E$1115=0,SUM(BS1118:BS1119),IF(AND(BS$17&gt;=$D1120,BS$17&lt;=$E1120),$D$1108/($E1120-$D1120+1),0)))</f>
        <v/>
      </c>
      <c r="BT1120" s="278" t="str">
        <f t="shared" si="1868"/>
        <v/>
      </c>
      <c r="BU1120" s="278" t="str">
        <f t="shared" si="1868"/>
        <v/>
      </c>
      <c r="BV1120" s="278" t="str">
        <f t="shared" si="1868"/>
        <v/>
      </c>
      <c r="BW1120" s="278" t="str">
        <f t="shared" si="1868"/>
        <v/>
      </c>
      <c r="BX1120" s="278" t="str">
        <f t="shared" si="1868"/>
        <v/>
      </c>
      <c r="BY1120" s="278" t="str">
        <f t="shared" si="1868"/>
        <v/>
      </c>
      <c r="BZ1120" s="278" t="str">
        <f t="shared" si="1868"/>
        <v/>
      </c>
      <c r="CA1120" s="278" t="str">
        <f t="shared" si="1868"/>
        <v/>
      </c>
      <c r="CB1120" s="278" t="str">
        <f t="shared" ref="CB1120:DN1120" si="1869">IF(CB$17="","",IF($E$1115=0,SUM(CB1118:CB1119),IF(AND(CB$17&gt;=$D1120,CB$17&lt;=$E1120),$D$1108/($E1120-$D1120+1),0)))</f>
        <v/>
      </c>
      <c r="CC1120" s="278" t="str">
        <f t="shared" si="1869"/>
        <v/>
      </c>
      <c r="CD1120" s="278" t="str">
        <f t="shared" si="1869"/>
        <v/>
      </c>
      <c r="CE1120" s="278" t="str">
        <f t="shared" si="1869"/>
        <v/>
      </c>
      <c r="CF1120" s="278" t="str">
        <f t="shared" si="1869"/>
        <v/>
      </c>
      <c r="CG1120" s="278" t="str">
        <f t="shared" si="1869"/>
        <v/>
      </c>
      <c r="CH1120" s="278" t="str">
        <f t="shared" si="1869"/>
        <v/>
      </c>
      <c r="CI1120" s="278" t="str">
        <f t="shared" si="1869"/>
        <v/>
      </c>
      <c r="CJ1120" s="278" t="str">
        <f t="shared" si="1869"/>
        <v/>
      </c>
      <c r="CK1120" s="278" t="str">
        <f t="shared" si="1869"/>
        <v/>
      </c>
      <c r="CL1120" s="278" t="str">
        <f t="shared" si="1869"/>
        <v/>
      </c>
      <c r="CM1120" s="278" t="str">
        <f t="shared" si="1869"/>
        <v/>
      </c>
      <c r="CN1120" s="278" t="str">
        <f t="shared" si="1869"/>
        <v/>
      </c>
      <c r="CO1120" s="278" t="str">
        <f t="shared" si="1869"/>
        <v/>
      </c>
      <c r="CP1120" s="278" t="str">
        <f t="shared" si="1869"/>
        <v/>
      </c>
      <c r="CQ1120" s="278" t="str">
        <f t="shared" si="1869"/>
        <v/>
      </c>
      <c r="CR1120" s="278" t="str">
        <f t="shared" si="1869"/>
        <v/>
      </c>
      <c r="CS1120" s="278" t="str">
        <f t="shared" si="1869"/>
        <v/>
      </c>
      <c r="CT1120" s="278" t="str">
        <f t="shared" si="1869"/>
        <v/>
      </c>
      <c r="CU1120" s="278" t="str">
        <f t="shared" si="1869"/>
        <v/>
      </c>
      <c r="CV1120" s="278" t="str">
        <f t="shared" si="1869"/>
        <v/>
      </c>
      <c r="CW1120" s="278" t="str">
        <f t="shared" si="1869"/>
        <v/>
      </c>
      <c r="CX1120" s="278" t="str">
        <f t="shared" si="1869"/>
        <v/>
      </c>
      <c r="CY1120" s="278" t="str">
        <f t="shared" si="1869"/>
        <v/>
      </c>
      <c r="CZ1120" s="278" t="str">
        <f t="shared" si="1869"/>
        <v/>
      </c>
      <c r="DA1120" s="278" t="str">
        <f t="shared" si="1869"/>
        <v/>
      </c>
      <c r="DB1120" s="278" t="str">
        <f t="shared" si="1869"/>
        <v/>
      </c>
      <c r="DC1120" s="278" t="str">
        <f t="shared" si="1869"/>
        <v/>
      </c>
      <c r="DD1120" s="278" t="str">
        <f t="shared" si="1869"/>
        <v/>
      </c>
      <c r="DE1120" s="278" t="str">
        <f t="shared" si="1869"/>
        <v/>
      </c>
      <c r="DF1120" s="278" t="str">
        <f t="shared" si="1869"/>
        <v/>
      </c>
      <c r="DG1120" s="278" t="str">
        <f t="shared" si="1869"/>
        <v/>
      </c>
      <c r="DH1120" s="278" t="str">
        <f t="shared" si="1869"/>
        <v/>
      </c>
      <c r="DI1120" s="278" t="str">
        <f t="shared" si="1869"/>
        <v/>
      </c>
      <c r="DJ1120" s="278" t="str">
        <f t="shared" si="1869"/>
        <v/>
      </c>
      <c r="DK1120" s="278" t="str">
        <f t="shared" si="1869"/>
        <v/>
      </c>
      <c r="DL1120" s="278" t="str">
        <f t="shared" si="1869"/>
        <v/>
      </c>
      <c r="DM1120" s="278" t="str">
        <f t="shared" si="1869"/>
        <v/>
      </c>
      <c r="DN1120" s="278" t="str">
        <f t="shared" si="1869"/>
        <v/>
      </c>
      <c r="DO1120" s="51">
        <f>SUM(F1120:DN1120)</f>
        <v>1220000</v>
      </c>
      <c r="DP1120" s="50" t="s">
        <v>172</v>
      </c>
    </row>
    <row r="1121" spans="3:120" s="29" customFormat="1" ht="15" customHeight="1">
      <c r="D1121" s="291"/>
      <c r="E1121" s="291"/>
      <c r="F1121" s="118"/>
      <c r="G1121" s="118"/>
      <c r="H1121" s="118"/>
      <c r="I1121" s="118"/>
      <c r="J1121" s="118"/>
      <c r="K1121" s="118"/>
      <c r="L1121" s="118"/>
      <c r="M1121" s="118"/>
      <c r="N1121" s="118"/>
      <c r="O1121" s="118"/>
      <c r="P1121" s="118"/>
      <c r="Q1121" s="118"/>
      <c r="R1121" s="118"/>
      <c r="S1121" s="118"/>
      <c r="T1121" s="118"/>
      <c r="U1121" s="118"/>
      <c r="V1121" s="118"/>
      <c r="W1121" s="118"/>
      <c r="X1121" s="118"/>
      <c r="Y1121" s="118"/>
      <c r="Z1121" s="118"/>
      <c r="AA1121" s="118"/>
      <c r="AB1121" s="118"/>
      <c r="AC1121" s="118"/>
      <c r="AD1121" s="118"/>
      <c r="AE1121" s="118"/>
      <c r="AF1121" s="118"/>
      <c r="AG1121" s="118"/>
      <c r="AH1121" s="118"/>
      <c r="AI1121" s="118"/>
      <c r="AJ1121" s="118"/>
      <c r="AK1121" s="118"/>
      <c r="AL1121" s="118"/>
      <c r="AM1121" s="118"/>
      <c r="AN1121" s="118"/>
      <c r="AO1121" s="118"/>
      <c r="AP1121" s="118"/>
      <c r="AQ1121" s="118"/>
      <c r="AR1121" s="118"/>
      <c r="AS1121" s="118"/>
      <c r="AT1121" s="118"/>
      <c r="AU1121" s="118"/>
      <c r="AV1121" s="118"/>
      <c r="AW1121" s="118"/>
      <c r="AX1121" s="118"/>
      <c r="AY1121" s="118"/>
      <c r="AZ1121" s="118"/>
      <c r="BA1121" s="118"/>
      <c r="BB1121" s="118"/>
      <c r="BC1121" s="118"/>
      <c r="BD1121" s="118"/>
      <c r="BE1121" s="118"/>
      <c r="BF1121" s="118"/>
      <c r="BG1121" s="118"/>
      <c r="BH1121" s="118"/>
      <c r="BI1121" s="118"/>
      <c r="BJ1121" s="118"/>
      <c r="BK1121" s="118"/>
      <c r="BL1121" s="118"/>
      <c r="BM1121" s="118"/>
      <c r="BN1121" s="118"/>
      <c r="BO1121" s="118"/>
      <c r="BP1121" s="118"/>
      <c r="BQ1121" s="118"/>
      <c r="BR1121" s="118"/>
      <c r="BS1121" s="118"/>
      <c r="BT1121" s="118"/>
      <c r="BU1121" s="118"/>
      <c r="BV1121" s="118"/>
      <c r="BW1121" s="118"/>
      <c r="BX1121" s="118"/>
      <c r="BY1121" s="118"/>
      <c r="BZ1121" s="118"/>
      <c r="CA1121" s="118"/>
      <c r="CB1121" s="118"/>
      <c r="CC1121" s="118"/>
      <c r="CD1121" s="118"/>
      <c r="CE1121" s="118"/>
      <c r="CF1121" s="118"/>
      <c r="CG1121" s="118"/>
      <c r="CH1121" s="118"/>
      <c r="CI1121" s="118"/>
      <c r="CJ1121" s="118"/>
      <c r="CK1121" s="118"/>
      <c r="CL1121" s="118"/>
      <c r="CM1121" s="118"/>
      <c r="CN1121" s="118"/>
      <c r="CO1121" s="118"/>
      <c r="CP1121" s="118"/>
      <c r="CQ1121" s="118"/>
      <c r="CR1121" s="118"/>
      <c r="CS1121" s="118"/>
      <c r="CT1121" s="118"/>
      <c r="CU1121" s="118"/>
      <c r="CV1121" s="118"/>
      <c r="CW1121" s="118"/>
      <c r="CX1121" s="118"/>
      <c r="CY1121" s="118"/>
      <c r="CZ1121" s="118"/>
      <c r="DA1121" s="118"/>
      <c r="DB1121" s="118"/>
      <c r="DC1121" s="118"/>
      <c r="DD1121" s="118"/>
      <c r="DE1121" s="118"/>
      <c r="DF1121" s="118"/>
      <c r="DG1121" s="118"/>
      <c r="DH1121" s="118"/>
      <c r="DI1121" s="118"/>
      <c r="DJ1121" s="118"/>
      <c r="DK1121" s="118"/>
      <c r="DL1121" s="118"/>
      <c r="DM1121" s="118"/>
      <c r="DN1121" s="118"/>
      <c r="DO1121" s="18"/>
      <c r="DP1121" s="50" t="s">
        <v>172</v>
      </c>
    </row>
    <row r="1122" spans="3:120" s="29" customFormat="1" ht="15" customHeight="1">
      <c r="D1122" s="291"/>
      <c r="E1122" s="291"/>
      <c r="F1122" s="118"/>
      <c r="G1122" s="118"/>
      <c r="H1122" s="118"/>
      <c r="I1122" s="118"/>
      <c r="J1122" s="118"/>
      <c r="K1122" s="118"/>
      <c r="L1122" s="118"/>
      <c r="M1122" s="118"/>
      <c r="N1122" s="118"/>
      <c r="O1122" s="118"/>
      <c r="P1122" s="118"/>
      <c r="Q1122" s="118"/>
      <c r="R1122" s="118"/>
      <c r="S1122" s="118"/>
      <c r="T1122" s="118"/>
      <c r="U1122" s="118"/>
      <c r="V1122" s="118"/>
      <c r="W1122" s="118"/>
      <c r="X1122" s="118"/>
      <c r="Y1122" s="118"/>
      <c r="Z1122" s="118"/>
      <c r="AA1122" s="118"/>
      <c r="AB1122" s="118"/>
      <c r="AC1122" s="118"/>
      <c r="AD1122" s="118"/>
      <c r="AE1122" s="118"/>
      <c r="AF1122" s="118"/>
      <c r="AG1122" s="118"/>
      <c r="AH1122" s="118"/>
      <c r="AI1122" s="118"/>
      <c r="AJ1122" s="118"/>
      <c r="AK1122" s="118"/>
      <c r="AL1122" s="118"/>
      <c r="AM1122" s="118"/>
      <c r="AN1122" s="118"/>
      <c r="AO1122" s="118"/>
      <c r="AP1122" s="118"/>
      <c r="AQ1122" s="118"/>
      <c r="AR1122" s="118"/>
      <c r="AS1122" s="118"/>
      <c r="AT1122" s="118"/>
      <c r="AU1122" s="118"/>
      <c r="AV1122" s="118"/>
      <c r="AW1122" s="118"/>
      <c r="AX1122" s="118"/>
      <c r="AY1122" s="118"/>
      <c r="AZ1122" s="118"/>
      <c r="BA1122" s="118"/>
      <c r="BB1122" s="118"/>
      <c r="BC1122" s="118"/>
      <c r="BD1122" s="118"/>
      <c r="BE1122" s="118"/>
      <c r="BF1122" s="118"/>
      <c r="BG1122" s="118"/>
      <c r="BH1122" s="118"/>
      <c r="BI1122" s="118"/>
      <c r="BJ1122" s="118"/>
      <c r="BK1122" s="118"/>
      <c r="BL1122" s="118"/>
      <c r="BM1122" s="118"/>
      <c r="BN1122" s="118"/>
      <c r="BO1122" s="118"/>
      <c r="BP1122" s="118"/>
      <c r="BQ1122" s="118"/>
      <c r="BR1122" s="118"/>
      <c r="BS1122" s="118"/>
      <c r="BT1122" s="118"/>
      <c r="BU1122" s="118"/>
      <c r="BV1122" s="118"/>
      <c r="BW1122" s="118"/>
      <c r="BX1122" s="118"/>
      <c r="BY1122" s="118"/>
      <c r="BZ1122" s="118"/>
      <c r="CA1122" s="118"/>
      <c r="CB1122" s="118"/>
      <c r="CC1122" s="118"/>
      <c r="CD1122" s="118"/>
      <c r="CE1122" s="118"/>
      <c r="CF1122" s="118"/>
      <c r="CG1122" s="118"/>
      <c r="CH1122" s="118"/>
      <c r="CI1122" s="118"/>
      <c r="CJ1122" s="118"/>
      <c r="CK1122" s="118"/>
      <c r="CL1122" s="118"/>
      <c r="CM1122" s="118"/>
      <c r="CN1122" s="118"/>
      <c r="CO1122" s="118"/>
      <c r="CP1122" s="118"/>
      <c r="CQ1122" s="118"/>
      <c r="CR1122" s="118"/>
      <c r="CS1122" s="118"/>
      <c r="CT1122" s="118"/>
      <c r="CU1122" s="118"/>
      <c r="CV1122" s="118"/>
      <c r="CW1122" s="118"/>
      <c r="CX1122" s="118"/>
      <c r="CY1122" s="118"/>
      <c r="CZ1122" s="118"/>
      <c r="DA1122" s="118"/>
      <c r="DB1122" s="118"/>
      <c r="DC1122" s="118"/>
      <c r="DD1122" s="118"/>
      <c r="DE1122" s="118"/>
      <c r="DF1122" s="118"/>
      <c r="DG1122" s="118"/>
      <c r="DH1122" s="118"/>
      <c r="DI1122" s="118"/>
      <c r="DJ1122" s="118"/>
      <c r="DK1122" s="118"/>
      <c r="DL1122" s="118"/>
      <c r="DM1122" s="118"/>
      <c r="DN1122" s="118"/>
      <c r="DO1122" s="18"/>
      <c r="DP1122" s="50" t="s">
        <v>172</v>
      </c>
    </row>
    <row r="1123" spans="3:120" s="29" customFormat="1" ht="15" customHeight="1">
      <c r="C1123" s="161" t="s">
        <v>342</v>
      </c>
      <c r="D1123" s="161"/>
      <c r="E1123" s="161"/>
      <c r="F1123" s="161"/>
      <c r="G1123" s="161"/>
      <c r="H1123" s="161"/>
      <c r="I1123" s="161"/>
      <c r="J1123" s="161"/>
      <c r="K1123" s="161"/>
      <c r="L1123" s="161"/>
      <c r="M1123" s="161"/>
      <c r="N1123" s="161"/>
      <c r="O1123" s="161"/>
      <c r="P1123" s="161"/>
      <c r="Q1123" s="161"/>
      <c r="R1123" s="161"/>
      <c r="S1123" s="161"/>
      <c r="T1123" s="161"/>
      <c r="U1123" s="161"/>
      <c r="V1123" s="161"/>
      <c r="W1123" s="161"/>
      <c r="X1123" s="161"/>
      <c r="Y1123" s="161"/>
      <c r="Z1123" s="161"/>
      <c r="AA1123" s="161"/>
      <c r="AB1123" s="161"/>
      <c r="AC1123" s="161"/>
      <c r="AD1123" s="161"/>
      <c r="AE1123" s="161"/>
      <c r="AF1123" s="161"/>
      <c r="AG1123" s="161"/>
      <c r="AH1123" s="161"/>
      <c r="AI1123" s="161"/>
      <c r="AJ1123" s="161"/>
      <c r="AK1123" s="161"/>
      <c r="AL1123" s="161"/>
      <c r="AM1123" s="161"/>
      <c r="AN1123" s="161"/>
      <c r="AO1123" s="161"/>
      <c r="AP1123" s="161"/>
      <c r="AQ1123" s="161"/>
      <c r="AR1123" s="161"/>
      <c r="AS1123" s="161"/>
      <c r="AT1123" s="161"/>
      <c r="AU1123" s="161"/>
      <c r="AV1123" s="161"/>
      <c r="AW1123" s="161"/>
      <c r="AX1123" s="161"/>
      <c r="AY1123" s="161"/>
      <c r="AZ1123" s="161"/>
      <c r="BA1123" s="161"/>
      <c r="BB1123" s="161"/>
      <c r="BC1123" s="161"/>
      <c r="BD1123" s="161"/>
      <c r="BE1123" s="161"/>
      <c r="BF1123" s="161"/>
      <c r="BG1123" s="161"/>
      <c r="BH1123" s="161"/>
      <c r="BI1123" s="161"/>
      <c r="BJ1123" s="161"/>
      <c r="BK1123" s="161"/>
      <c r="BL1123" s="161"/>
      <c r="BM1123" s="161"/>
      <c r="BN1123" s="161"/>
      <c r="BO1123" s="161"/>
      <c r="BP1123" s="161"/>
      <c r="BQ1123" s="161"/>
      <c r="BR1123" s="161"/>
      <c r="BS1123" s="161"/>
      <c r="BT1123" s="161"/>
      <c r="BU1123" s="161"/>
      <c r="BV1123" s="161"/>
      <c r="BW1123" s="161"/>
      <c r="BX1123" s="161"/>
      <c r="BY1123" s="161"/>
      <c r="BZ1123" s="161"/>
      <c r="CA1123" s="161"/>
      <c r="CB1123" s="161"/>
      <c r="CC1123" s="161"/>
      <c r="CD1123" s="161"/>
      <c r="CE1123" s="161"/>
      <c r="CF1123" s="161"/>
      <c r="CG1123" s="161"/>
      <c r="CH1123" s="161"/>
      <c r="CI1123" s="161"/>
      <c r="CJ1123" s="161"/>
      <c r="CK1123" s="161"/>
      <c r="CL1123" s="161"/>
      <c r="CM1123" s="161"/>
      <c r="CN1123" s="161"/>
      <c r="CO1123" s="161"/>
      <c r="CP1123" s="161"/>
      <c r="CQ1123" s="161"/>
      <c r="CR1123" s="161"/>
      <c r="CS1123" s="161"/>
      <c r="CT1123" s="161"/>
      <c r="CU1123" s="161"/>
      <c r="CV1123" s="161"/>
      <c r="CW1123" s="161"/>
      <c r="CX1123" s="161"/>
      <c r="CY1123" s="161"/>
      <c r="CZ1123" s="161"/>
      <c r="DA1123" s="161"/>
      <c r="DB1123" s="161"/>
      <c r="DC1123" s="161"/>
      <c r="DD1123" s="161"/>
      <c r="DE1123" s="161"/>
      <c r="DF1123" s="161"/>
      <c r="DG1123" s="161"/>
      <c r="DH1123" s="161"/>
      <c r="DI1123" s="161"/>
      <c r="DJ1123" s="161"/>
      <c r="DK1123" s="161"/>
      <c r="DL1123" s="161"/>
      <c r="DM1123" s="161"/>
      <c r="DN1123" s="161"/>
      <c r="DO1123" s="161"/>
      <c r="DP1123" s="50" t="s">
        <v>172</v>
      </c>
    </row>
    <row r="1124" spans="3:120" s="29" customFormat="1" ht="15" customHeight="1">
      <c r="C1124" s="120"/>
      <c r="D1124" s="242"/>
      <c r="E1124" s="243"/>
      <c r="F1124" s="242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  <c r="CH1124" s="18"/>
      <c r="CI1124" s="18"/>
      <c r="CJ1124" s="18"/>
      <c r="CK1124" s="18"/>
      <c r="CL1124" s="18"/>
      <c r="CM1124" s="18"/>
      <c r="CN1124" s="18"/>
      <c r="CO1124" s="18"/>
      <c r="CP1124" s="18"/>
      <c r="CQ1124" s="18"/>
      <c r="CR1124" s="18"/>
      <c r="CS1124" s="18"/>
      <c r="CT1124" s="18"/>
      <c r="CU1124" s="18"/>
      <c r="CV1124" s="18"/>
      <c r="CW1124" s="18"/>
      <c r="CX1124" s="18"/>
      <c r="CY1124" s="18"/>
      <c r="CZ1124" s="18"/>
      <c r="DA1124" s="18"/>
      <c r="DB1124" s="18"/>
      <c r="DC1124" s="18"/>
      <c r="DD1124" s="18"/>
      <c r="DE1124" s="18"/>
      <c r="DF1124" s="18"/>
      <c r="DG1124" s="18"/>
      <c r="DH1124" s="18"/>
      <c r="DI1124" s="18"/>
      <c r="DJ1124" s="18"/>
      <c r="DK1124" s="18"/>
      <c r="DL1124" s="18"/>
      <c r="DM1124" s="18"/>
      <c r="DN1124" s="18"/>
      <c r="DO1124" s="18"/>
      <c r="DP1124" s="50" t="s">
        <v>172</v>
      </c>
    </row>
    <row r="1125" spans="3:120" s="29" customFormat="1" ht="15" customHeight="1">
      <c r="C1125" s="312" t="s">
        <v>341</v>
      </c>
      <c r="D1125" s="249" t="s">
        <v>296</v>
      </c>
      <c r="E1125" s="249" t="s">
        <v>303</v>
      </c>
      <c r="F1125" s="265" t="s">
        <v>295</v>
      </c>
      <c r="G1125" s="264" t="s">
        <v>294</v>
      </c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  <c r="CH1125" s="18"/>
      <c r="CI1125" s="18"/>
      <c r="CJ1125" s="18"/>
      <c r="CK1125" s="18"/>
      <c r="CL1125" s="18"/>
      <c r="CM1125" s="18"/>
      <c r="CN1125" s="18"/>
      <c r="CO1125" s="18"/>
      <c r="CP1125" s="18"/>
      <c r="CQ1125" s="18"/>
      <c r="CR1125" s="18"/>
      <c r="CS1125" s="18"/>
      <c r="CT1125" s="18"/>
      <c r="CU1125" s="18"/>
      <c r="CV1125" s="18"/>
      <c r="CW1125" s="18"/>
      <c r="CX1125" s="18"/>
      <c r="CY1125" s="18"/>
      <c r="CZ1125" s="18"/>
      <c r="DA1125" s="18"/>
      <c r="DB1125" s="18"/>
      <c r="DC1125" s="18"/>
      <c r="DD1125" s="18"/>
      <c r="DE1125" s="18"/>
      <c r="DF1125" s="18"/>
      <c r="DG1125" s="18"/>
      <c r="DH1125" s="18"/>
      <c r="DI1125" s="18"/>
      <c r="DJ1125" s="18"/>
      <c r="DK1125" s="18"/>
      <c r="DL1125" s="18"/>
      <c r="DM1125" s="18"/>
      <c r="DN1125" s="18"/>
      <c r="DO1125" s="18"/>
      <c r="DP1125" s="50" t="s">
        <v>172</v>
      </c>
    </row>
    <row r="1126" spans="3:120" s="29" customFormat="1" ht="15" customHeight="1">
      <c r="C1126" s="207" t="s">
        <v>340</v>
      </c>
      <c r="F1126" s="118">
        <f>F148</f>
        <v>313833.56132812501</v>
      </c>
      <c r="G1126" s="118">
        <f>G148</f>
        <v>0</v>
      </c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18"/>
      <c r="BX1126" s="18"/>
      <c r="BY1126" s="18"/>
      <c r="BZ1126" s="18"/>
      <c r="CA1126" s="18"/>
      <c r="CB1126" s="18"/>
      <c r="CC1126" s="18"/>
      <c r="CD1126" s="18"/>
      <c r="CE1126" s="18"/>
      <c r="CF1126" s="18"/>
      <c r="CG1126" s="18"/>
      <c r="CH1126" s="18"/>
      <c r="CI1126" s="18"/>
      <c r="CJ1126" s="18"/>
      <c r="CK1126" s="18"/>
      <c r="CL1126" s="18"/>
      <c r="CM1126" s="18"/>
      <c r="CN1126" s="18"/>
      <c r="CO1126" s="18"/>
      <c r="CP1126" s="18"/>
      <c r="CQ1126" s="18"/>
      <c r="CR1126" s="18"/>
      <c r="CS1126" s="18"/>
      <c r="CT1126" s="18"/>
      <c r="CU1126" s="18"/>
      <c r="CV1126" s="18"/>
      <c r="CW1126" s="18"/>
      <c r="CX1126" s="18"/>
      <c r="CY1126" s="18"/>
      <c r="CZ1126" s="18"/>
      <c r="DA1126" s="18"/>
      <c r="DB1126" s="18"/>
      <c r="DC1126" s="18"/>
      <c r="DD1126" s="18"/>
      <c r="DE1126" s="18"/>
      <c r="DF1126" s="18"/>
      <c r="DG1126" s="18"/>
      <c r="DH1126" s="18"/>
      <c r="DI1126" s="18"/>
      <c r="DJ1126" s="18"/>
      <c r="DK1126" s="18"/>
      <c r="DL1126" s="18"/>
      <c r="DM1126" s="18"/>
      <c r="DN1126" s="18"/>
      <c r="DO1126" s="18"/>
      <c r="DP1126" s="50" t="s">
        <v>172</v>
      </c>
    </row>
    <row r="1127" spans="3:120" s="29" customFormat="1" ht="15" customHeight="1">
      <c r="C1127" s="207" t="s">
        <v>317</v>
      </c>
      <c r="D1127" s="298">
        <f>IF(C$76="","",IF(E1127="",G1127+F1127,E1127))</f>
        <v>128</v>
      </c>
      <c r="F1127" s="298">
        <f>F51</f>
        <v>128</v>
      </c>
      <c r="G1127" s="298">
        <f>G51</f>
        <v>0</v>
      </c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18"/>
      <c r="BX1127" s="18"/>
      <c r="BY1127" s="18"/>
      <c r="BZ1127" s="18"/>
      <c r="CA1127" s="18"/>
      <c r="CB1127" s="18"/>
      <c r="CC1127" s="18"/>
      <c r="CD1127" s="18"/>
      <c r="CE1127" s="18"/>
      <c r="CF1127" s="18"/>
      <c r="CG1127" s="18"/>
      <c r="CH1127" s="18"/>
      <c r="CI1127" s="18"/>
      <c r="CJ1127" s="18"/>
      <c r="CK1127" s="18"/>
      <c r="CL1127" s="18"/>
      <c r="CM1127" s="18"/>
      <c r="CN1127" s="18"/>
      <c r="CO1127" s="18"/>
      <c r="CP1127" s="18"/>
      <c r="CQ1127" s="18"/>
      <c r="CR1127" s="18"/>
      <c r="CS1127" s="18"/>
      <c r="CT1127" s="18"/>
      <c r="CU1127" s="18"/>
      <c r="CV1127" s="18"/>
      <c r="CW1127" s="18"/>
      <c r="CX1127" s="18"/>
      <c r="CY1127" s="18"/>
      <c r="CZ1127" s="18"/>
      <c r="DA1127" s="18"/>
      <c r="DB1127" s="18"/>
      <c r="DC1127" s="18"/>
      <c r="DD1127" s="18"/>
      <c r="DE1127" s="18"/>
      <c r="DF1127" s="18"/>
      <c r="DG1127" s="18"/>
      <c r="DH1127" s="18"/>
      <c r="DI1127" s="18"/>
      <c r="DJ1127" s="18"/>
      <c r="DK1127" s="18"/>
      <c r="DL1127" s="18"/>
      <c r="DM1127" s="18"/>
      <c r="DN1127" s="18"/>
      <c r="DO1127" s="18"/>
      <c r="DP1127" s="50" t="s">
        <v>172</v>
      </c>
    </row>
    <row r="1128" spans="3:120" s="29" customFormat="1" ht="15" customHeight="1">
      <c r="C1128" s="207" t="s">
        <v>31</v>
      </c>
      <c r="F1128" s="78">
        <v>0</v>
      </c>
      <c r="G1128" s="78">
        <v>0</v>
      </c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  <c r="CH1128" s="18"/>
      <c r="CI1128" s="18"/>
      <c r="CJ1128" s="18"/>
      <c r="CK1128" s="18"/>
      <c r="CL1128" s="18"/>
      <c r="CM1128" s="18"/>
      <c r="CN1128" s="18"/>
      <c r="CO1128" s="18"/>
      <c r="CP1128" s="18"/>
      <c r="CQ1128" s="18"/>
      <c r="CR1128" s="18"/>
      <c r="CS1128" s="18"/>
      <c r="CT1128" s="18"/>
      <c r="CU1128" s="18"/>
      <c r="CV1128" s="18"/>
      <c r="CW1128" s="18"/>
      <c r="CX1128" s="18"/>
      <c r="CY1128" s="18"/>
      <c r="CZ1128" s="18"/>
      <c r="DA1128" s="18"/>
      <c r="DB1128" s="18"/>
      <c r="DC1128" s="18"/>
      <c r="DD1128" s="18"/>
      <c r="DE1128" s="18"/>
      <c r="DF1128" s="18"/>
      <c r="DG1128" s="18"/>
      <c r="DH1128" s="18"/>
      <c r="DI1128" s="18"/>
      <c r="DJ1128" s="18"/>
      <c r="DK1128" s="18"/>
      <c r="DL1128" s="18"/>
      <c r="DM1128" s="18"/>
      <c r="DN1128" s="18"/>
      <c r="DO1128" s="18"/>
      <c r="DP1128" s="50" t="s">
        <v>172</v>
      </c>
    </row>
    <row r="1129" spans="3:120" s="29" customFormat="1" ht="15" customHeight="1">
      <c r="C1129" s="207" t="s">
        <v>315</v>
      </c>
      <c r="F1129" s="282">
        <v>0</v>
      </c>
      <c r="G1129" s="282">
        <v>0</v>
      </c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18"/>
      <c r="BX1129" s="18"/>
      <c r="BY1129" s="18"/>
      <c r="BZ1129" s="18"/>
      <c r="CA1129" s="18"/>
      <c r="CB1129" s="18"/>
      <c r="CC1129" s="18"/>
      <c r="CD1129" s="18"/>
      <c r="CE1129" s="18"/>
      <c r="CF1129" s="18"/>
      <c r="CG1129" s="18"/>
      <c r="CH1129" s="18"/>
      <c r="CI1129" s="18"/>
      <c r="CJ1129" s="18"/>
      <c r="CK1129" s="18"/>
      <c r="CL1129" s="18"/>
      <c r="CM1129" s="18"/>
      <c r="CN1129" s="18"/>
      <c r="CO1129" s="18"/>
      <c r="CP1129" s="18"/>
      <c r="CQ1129" s="18"/>
      <c r="CR1129" s="18"/>
      <c r="CS1129" s="18"/>
      <c r="CT1129" s="18"/>
      <c r="CU1129" s="18"/>
      <c r="CV1129" s="18"/>
      <c r="CW1129" s="18"/>
      <c r="CX1129" s="18"/>
      <c r="CY1129" s="18"/>
      <c r="CZ1129" s="18"/>
      <c r="DA1129" s="18"/>
      <c r="DB1129" s="18"/>
      <c r="DC1129" s="18"/>
      <c r="DD1129" s="18"/>
      <c r="DE1129" s="18"/>
      <c r="DF1129" s="18"/>
      <c r="DG1129" s="18"/>
      <c r="DH1129" s="18"/>
      <c r="DI1129" s="18"/>
      <c r="DJ1129" s="18"/>
      <c r="DK1129" s="18"/>
      <c r="DL1129" s="18"/>
      <c r="DM1129" s="18"/>
      <c r="DN1129" s="18"/>
      <c r="DO1129" s="18"/>
      <c r="DP1129" s="50" t="s">
        <v>172</v>
      </c>
    </row>
    <row r="1130" spans="3:120" s="29" customFormat="1" ht="15" customHeight="1">
      <c r="C1130" s="34" t="str">
        <f>"Total "&amp;C1125</f>
        <v>Total Interest on Purchasers' Deposits</v>
      </c>
      <c r="D1130" s="118">
        <f>IF(C$76="","",IF(E1130="",G1130+F1130,E1130))</f>
        <v>0</v>
      </c>
      <c r="E1130" s="302"/>
      <c r="F1130" s="300">
        <f>F1126*F1127*F1128*F1129</f>
        <v>0</v>
      </c>
      <c r="G1130" s="300">
        <f>G1126*G1127*G1128*G1129</f>
        <v>0</v>
      </c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18"/>
      <c r="BX1130" s="18"/>
      <c r="BY1130" s="18"/>
      <c r="BZ1130" s="18"/>
      <c r="CA1130" s="18"/>
      <c r="CB1130" s="18"/>
      <c r="CC1130" s="18"/>
      <c r="CD1130" s="18"/>
      <c r="CE1130" s="18"/>
      <c r="CF1130" s="18"/>
      <c r="CG1130" s="18"/>
      <c r="CH1130" s="18"/>
      <c r="CI1130" s="18"/>
      <c r="CJ1130" s="18"/>
      <c r="CK1130" s="18"/>
      <c r="CL1130" s="18"/>
      <c r="CM1130" s="18"/>
      <c r="CN1130" s="18"/>
      <c r="CO1130" s="18"/>
      <c r="CP1130" s="18"/>
      <c r="CQ1130" s="18"/>
      <c r="CR1130" s="18"/>
      <c r="CS1130" s="18"/>
      <c r="CT1130" s="18"/>
      <c r="CU1130" s="18"/>
      <c r="CV1130" s="18"/>
      <c r="CW1130" s="18"/>
      <c r="CX1130" s="18"/>
      <c r="CY1130" s="18"/>
      <c r="CZ1130" s="18"/>
      <c r="DA1130" s="18"/>
      <c r="DB1130" s="18"/>
      <c r="DC1130" s="18"/>
      <c r="DD1130" s="18"/>
      <c r="DE1130" s="18"/>
      <c r="DF1130" s="18"/>
      <c r="DG1130" s="18"/>
      <c r="DH1130" s="18"/>
      <c r="DI1130" s="18"/>
      <c r="DJ1130" s="18"/>
      <c r="DK1130" s="18"/>
      <c r="DL1130" s="18"/>
      <c r="DM1130" s="18"/>
      <c r="DN1130" s="18"/>
      <c r="DO1130" s="18"/>
      <c r="DP1130" s="50" t="s">
        <v>172</v>
      </c>
    </row>
    <row r="1131" spans="3:120" s="29" customFormat="1" ht="15" customHeight="1">
      <c r="C1131" s="34"/>
      <c r="D1131" s="118"/>
      <c r="E1131" s="302"/>
      <c r="F1131" s="208"/>
      <c r="G1131" s="20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18"/>
      <c r="BX1131" s="18"/>
      <c r="BY1131" s="18"/>
      <c r="BZ1131" s="18"/>
      <c r="CA1131" s="18"/>
      <c r="CB1131" s="18"/>
      <c r="CC1131" s="18"/>
      <c r="CD1131" s="18"/>
      <c r="CE1131" s="18"/>
      <c r="CF1131" s="18"/>
      <c r="CG1131" s="18"/>
      <c r="CH1131" s="18"/>
      <c r="CI1131" s="18"/>
      <c r="CJ1131" s="18"/>
      <c r="CK1131" s="18"/>
      <c r="CL1131" s="18"/>
      <c r="CM1131" s="18"/>
      <c r="CN1131" s="18"/>
      <c r="CO1131" s="18"/>
      <c r="CP1131" s="18"/>
      <c r="CQ1131" s="18"/>
      <c r="CR1131" s="18"/>
      <c r="CS1131" s="18"/>
      <c r="CT1131" s="18"/>
      <c r="CU1131" s="18"/>
      <c r="CV1131" s="18"/>
      <c r="CW1131" s="18"/>
      <c r="CX1131" s="18"/>
      <c r="CY1131" s="18"/>
      <c r="CZ1131" s="18"/>
      <c r="DA1131" s="18"/>
      <c r="DB1131" s="18"/>
      <c r="DC1131" s="18"/>
      <c r="DD1131" s="18"/>
      <c r="DE1131" s="18"/>
      <c r="DF1131" s="18"/>
      <c r="DG1131" s="18"/>
      <c r="DH1131" s="18"/>
      <c r="DI1131" s="18"/>
      <c r="DJ1131" s="18"/>
      <c r="DK1131" s="18"/>
      <c r="DL1131" s="18"/>
      <c r="DM1131" s="18"/>
      <c r="DN1131" s="18"/>
      <c r="DO1131" s="18"/>
      <c r="DP1131" s="50" t="s">
        <v>172</v>
      </c>
    </row>
    <row r="1132" spans="3:120" s="29" customFormat="1" ht="15" customHeight="1">
      <c r="C1132" s="34" t="s">
        <v>300</v>
      </c>
      <c r="D1132" s="281" t="s">
        <v>299</v>
      </c>
      <c r="E1132" s="280">
        <f>IF(D1132=F1132,0,1)</f>
        <v>0</v>
      </c>
      <c r="F1132" s="279" t="s">
        <v>299</v>
      </c>
      <c r="G1132" s="279" t="s">
        <v>298</v>
      </c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  <c r="CH1132" s="18"/>
      <c r="CI1132" s="18"/>
      <c r="CJ1132" s="18"/>
      <c r="CK1132" s="18"/>
      <c r="CL1132" s="18"/>
      <c r="CM1132" s="18"/>
      <c r="CN1132" s="18"/>
      <c r="CO1132" s="18"/>
      <c r="CP1132" s="18"/>
      <c r="CQ1132" s="18"/>
      <c r="CR1132" s="18"/>
      <c r="CS1132" s="18"/>
      <c r="CT1132" s="18"/>
      <c r="CU1132" s="18"/>
      <c r="CV1132" s="18"/>
      <c r="CW1132" s="18"/>
      <c r="CX1132" s="18"/>
      <c r="CY1132" s="18"/>
      <c r="CZ1132" s="18"/>
      <c r="DA1132" s="18"/>
      <c r="DB1132" s="18"/>
      <c r="DC1132" s="18"/>
      <c r="DD1132" s="18"/>
      <c r="DE1132" s="18"/>
      <c r="DF1132" s="18"/>
      <c r="DG1132" s="18"/>
      <c r="DH1132" s="18"/>
      <c r="DI1132" s="18"/>
      <c r="DJ1132" s="18"/>
      <c r="DK1132" s="18"/>
      <c r="DL1132" s="18"/>
      <c r="DM1132" s="18"/>
      <c r="DN1132" s="18"/>
      <c r="DO1132" s="18"/>
      <c r="DP1132" s="50" t="s">
        <v>172</v>
      </c>
    </row>
    <row r="1133" spans="3:120" s="29" customFormat="1" ht="15" customHeight="1">
      <c r="C1133" s="34" t="s">
        <v>310</v>
      </c>
      <c r="D1133" s="281" t="s">
        <v>151</v>
      </c>
      <c r="E1133" s="280">
        <f>IF(D1133=F1133,0,1)</f>
        <v>0</v>
      </c>
      <c r="F1133" s="279" t="s">
        <v>151</v>
      </c>
      <c r="G1133" s="279" t="s">
        <v>309</v>
      </c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18"/>
      <c r="BX1133" s="18"/>
      <c r="BY1133" s="18"/>
      <c r="BZ1133" s="18"/>
      <c r="CA1133" s="18"/>
      <c r="CB1133" s="18"/>
      <c r="CC1133" s="18"/>
      <c r="CD1133" s="18"/>
      <c r="CE1133" s="18"/>
      <c r="CF1133" s="18"/>
      <c r="CG1133" s="18"/>
      <c r="CH1133" s="18"/>
      <c r="CI1133" s="18"/>
      <c r="CJ1133" s="18"/>
      <c r="CK1133" s="18"/>
      <c r="CL1133" s="18"/>
      <c r="CM1133" s="18"/>
      <c r="CN1133" s="18"/>
      <c r="CO1133" s="18"/>
      <c r="CP1133" s="18"/>
      <c r="CQ1133" s="18"/>
      <c r="CR1133" s="18"/>
      <c r="CS1133" s="18"/>
      <c r="CT1133" s="18"/>
      <c r="CU1133" s="18"/>
      <c r="CV1133" s="18"/>
      <c r="CW1133" s="18"/>
      <c r="CX1133" s="18"/>
      <c r="CY1133" s="18"/>
      <c r="CZ1133" s="18"/>
      <c r="DA1133" s="18"/>
      <c r="DB1133" s="18"/>
      <c r="DC1133" s="18"/>
      <c r="DD1133" s="18"/>
      <c r="DE1133" s="18"/>
      <c r="DF1133" s="18"/>
      <c r="DG1133" s="18"/>
      <c r="DH1133" s="18"/>
      <c r="DI1133" s="18"/>
      <c r="DJ1133" s="18"/>
      <c r="DK1133" s="18"/>
      <c r="DL1133" s="18"/>
      <c r="DM1133" s="18"/>
      <c r="DN1133" s="18"/>
      <c r="DO1133" s="18"/>
      <c r="DP1133" s="50" t="s">
        <v>172</v>
      </c>
    </row>
    <row r="1134" spans="3:120" s="29" customFormat="1" ht="15" customHeight="1">
      <c r="D1134" s="242"/>
      <c r="E1134" s="243"/>
      <c r="F1134" s="242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  <c r="CH1134" s="18"/>
      <c r="CI1134" s="18"/>
      <c r="CJ1134" s="18"/>
      <c r="CK1134" s="18"/>
      <c r="CL1134" s="18"/>
      <c r="CM1134" s="18"/>
      <c r="CN1134" s="18"/>
      <c r="CO1134" s="18"/>
      <c r="CP1134" s="18"/>
      <c r="CQ1134" s="18"/>
      <c r="CR1134" s="18"/>
      <c r="CS1134" s="18"/>
      <c r="CT1134" s="18"/>
      <c r="CU1134" s="18"/>
      <c r="CV1134" s="18"/>
      <c r="CW1134" s="18"/>
      <c r="CX1134" s="18"/>
      <c r="CY1134" s="18"/>
      <c r="CZ1134" s="18"/>
      <c r="DA1134" s="18"/>
      <c r="DB1134" s="18"/>
      <c r="DC1134" s="18"/>
      <c r="DD1134" s="18"/>
      <c r="DE1134" s="18"/>
      <c r="DF1134" s="18"/>
      <c r="DG1134" s="18"/>
      <c r="DH1134" s="18"/>
      <c r="DI1134" s="18"/>
      <c r="DJ1134" s="18"/>
      <c r="DK1134" s="18"/>
      <c r="DL1134" s="18"/>
      <c r="DM1134" s="18"/>
      <c r="DN1134" s="18"/>
      <c r="DO1134" s="18"/>
      <c r="DP1134" s="50" t="s">
        <v>172</v>
      </c>
    </row>
    <row r="1135" spans="3:120" s="29" customFormat="1" ht="15" customHeight="1">
      <c r="C1135" s="29" t="str">
        <f>F1125&amp;" "&amp;C1125</f>
        <v>Phase A Interest on Purchasers' Deposits</v>
      </c>
      <c r="D1135" s="291"/>
      <c r="E1135" s="291"/>
      <c r="F1135" s="121">
        <f t="shared" ref="F1135:AK1135" si="1870">IFERROR(IF(F$17="","",$F$1130*F122/$F$1127),0)</f>
        <v>0</v>
      </c>
      <c r="G1135" s="121">
        <f t="shared" si="1870"/>
        <v>0</v>
      </c>
      <c r="H1135" s="121">
        <f t="shared" si="1870"/>
        <v>0</v>
      </c>
      <c r="I1135" s="121">
        <f t="shared" si="1870"/>
        <v>0</v>
      </c>
      <c r="J1135" s="121">
        <f t="shared" si="1870"/>
        <v>0</v>
      </c>
      <c r="K1135" s="121">
        <f t="shared" si="1870"/>
        <v>0</v>
      </c>
      <c r="L1135" s="121">
        <f t="shared" si="1870"/>
        <v>0</v>
      </c>
      <c r="M1135" s="121">
        <f t="shared" si="1870"/>
        <v>0</v>
      </c>
      <c r="N1135" s="121">
        <f t="shared" si="1870"/>
        <v>0</v>
      </c>
      <c r="O1135" s="121">
        <f t="shared" si="1870"/>
        <v>0</v>
      </c>
      <c r="P1135" s="121">
        <f t="shared" si="1870"/>
        <v>0</v>
      </c>
      <c r="Q1135" s="121">
        <f t="shared" si="1870"/>
        <v>0</v>
      </c>
      <c r="R1135" s="121">
        <f t="shared" si="1870"/>
        <v>0</v>
      </c>
      <c r="S1135" s="121">
        <f t="shared" si="1870"/>
        <v>0</v>
      </c>
      <c r="T1135" s="121">
        <f t="shared" si="1870"/>
        <v>0</v>
      </c>
      <c r="U1135" s="121">
        <f t="shared" si="1870"/>
        <v>0</v>
      </c>
      <c r="V1135" s="121">
        <f t="shared" si="1870"/>
        <v>0</v>
      </c>
      <c r="W1135" s="121">
        <f t="shared" si="1870"/>
        <v>0</v>
      </c>
      <c r="X1135" s="121">
        <f t="shared" si="1870"/>
        <v>0</v>
      </c>
      <c r="Y1135" s="121">
        <f t="shared" si="1870"/>
        <v>0</v>
      </c>
      <c r="Z1135" s="121">
        <f t="shared" si="1870"/>
        <v>0</v>
      </c>
      <c r="AA1135" s="121">
        <f t="shared" si="1870"/>
        <v>0</v>
      </c>
      <c r="AB1135" s="121">
        <f t="shared" si="1870"/>
        <v>0</v>
      </c>
      <c r="AC1135" s="121">
        <f t="shared" si="1870"/>
        <v>0</v>
      </c>
      <c r="AD1135" s="121">
        <f t="shared" si="1870"/>
        <v>0</v>
      </c>
      <c r="AE1135" s="121">
        <f t="shared" si="1870"/>
        <v>0</v>
      </c>
      <c r="AF1135" s="121">
        <f t="shared" si="1870"/>
        <v>0</v>
      </c>
      <c r="AG1135" s="121">
        <f t="shared" si="1870"/>
        <v>0</v>
      </c>
      <c r="AH1135" s="121">
        <f t="shared" si="1870"/>
        <v>0</v>
      </c>
      <c r="AI1135" s="121">
        <f t="shared" si="1870"/>
        <v>0</v>
      </c>
      <c r="AJ1135" s="121">
        <f t="shared" si="1870"/>
        <v>0</v>
      </c>
      <c r="AK1135" s="121">
        <f t="shared" si="1870"/>
        <v>0</v>
      </c>
      <c r="AL1135" s="121">
        <f t="shared" ref="AL1135:BQ1135" si="1871">IFERROR(IF(AL$17="","",$F$1130*AL122/$F$1127),0)</f>
        <v>0</v>
      </c>
      <c r="AM1135" s="121">
        <f t="shared" si="1871"/>
        <v>0</v>
      </c>
      <c r="AN1135" s="121">
        <f t="shared" si="1871"/>
        <v>0</v>
      </c>
      <c r="AO1135" s="121">
        <f t="shared" si="1871"/>
        <v>0</v>
      </c>
      <c r="AP1135" s="121">
        <f t="shared" si="1871"/>
        <v>0</v>
      </c>
      <c r="AQ1135" s="121">
        <f t="shared" si="1871"/>
        <v>0</v>
      </c>
      <c r="AR1135" s="121">
        <f t="shared" si="1871"/>
        <v>0</v>
      </c>
      <c r="AS1135" s="121">
        <f t="shared" si="1871"/>
        <v>0</v>
      </c>
      <c r="AT1135" s="121">
        <f t="shared" si="1871"/>
        <v>0</v>
      </c>
      <c r="AU1135" s="121">
        <f t="shared" si="1871"/>
        <v>0</v>
      </c>
      <c r="AV1135" s="121">
        <f t="shared" si="1871"/>
        <v>0</v>
      </c>
      <c r="AW1135" s="121">
        <f t="shared" si="1871"/>
        <v>0</v>
      </c>
      <c r="AX1135" s="121">
        <f t="shared" si="1871"/>
        <v>0</v>
      </c>
      <c r="AY1135" s="121">
        <f t="shared" si="1871"/>
        <v>0</v>
      </c>
      <c r="AZ1135" s="121">
        <f t="shared" si="1871"/>
        <v>0</v>
      </c>
      <c r="BA1135" s="121">
        <f t="shared" si="1871"/>
        <v>0</v>
      </c>
      <c r="BB1135" s="121">
        <f t="shared" si="1871"/>
        <v>0</v>
      </c>
      <c r="BC1135" s="121">
        <f t="shared" si="1871"/>
        <v>0</v>
      </c>
      <c r="BD1135" s="121">
        <f t="shared" si="1871"/>
        <v>0</v>
      </c>
      <c r="BE1135" s="121">
        <f t="shared" si="1871"/>
        <v>0</v>
      </c>
      <c r="BF1135" s="121">
        <f t="shared" si="1871"/>
        <v>0</v>
      </c>
      <c r="BG1135" s="121">
        <f t="shared" si="1871"/>
        <v>0</v>
      </c>
      <c r="BH1135" s="121">
        <f t="shared" si="1871"/>
        <v>0</v>
      </c>
      <c r="BI1135" s="121">
        <f t="shared" si="1871"/>
        <v>0</v>
      </c>
      <c r="BJ1135" s="121">
        <f t="shared" si="1871"/>
        <v>0</v>
      </c>
      <c r="BK1135" s="121">
        <f t="shared" si="1871"/>
        <v>0</v>
      </c>
      <c r="BL1135" s="121">
        <f t="shared" si="1871"/>
        <v>0</v>
      </c>
      <c r="BM1135" s="121">
        <f t="shared" si="1871"/>
        <v>0</v>
      </c>
      <c r="BN1135" s="121">
        <f t="shared" si="1871"/>
        <v>0</v>
      </c>
      <c r="BO1135" s="121" t="str">
        <f t="shared" si="1871"/>
        <v/>
      </c>
      <c r="BP1135" s="121" t="str">
        <f t="shared" si="1871"/>
        <v/>
      </c>
      <c r="BQ1135" s="121" t="str">
        <f t="shared" si="1871"/>
        <v/>
      </c>
      <c r="BR1135" s="121" t="str">
        <f t="shared" ref="BR1135:CA1135" si="1872">IFERROR(IF(BR$17="","",$F$1130*BR122/$F$1127),0)</f>
        <v/>
      </c>
      <c r="BS1135" s="121" t="str">
        <f t="shared" si="1872"/>
        <v/>
      </c>
      <c r="BT1135" s="121" t="str">
        <f t="shared" si="1872"/>
        <v/>
      </c>
      <c r="BU1135" s="121" t="str">
        <f t="shared" si="1872"/>
        <v/>
      </c>
      <c r="BV1135" s="121" t="str">
        <f t="shared" si="1872"/>
        <v/>
      </c>
      <c r="BW1135" s="121" t="str">
        <f t="shared" si="1872"/>
        <v/>
      </c>
      <c r="BX1135" s="121" t="str">
        <f t="shared" si="1872"/>
        <v/>
      </c>
      <c r="BY1135" s="121" t="str">
        <f t="shared" si="1872"/>
        <v/>
      </c>
      <c r="BZ1135" s="121" t="str">
        <f t="shared" si="1872"/>
        <v/>
      </c>
      <c r="CA1135" s="121" t="str">
        <f t="shared" si="1872"/>
        <v/>
      </c>
      <c r="CB1135" s="121" t="str">
        <f t="shared" ref="CB1135:DN1135" si="1873">IFERROR(IF(CB$17="","",$F$1130*CB122/$F$1127),0)</f>
        <v/>
      </c>
      <c r="CC1135" s="121" t="str">
        <f t="shared" si="1873"/>
        <v/>
      </c>
      <c r="CD1135" s="121" t="str">
        <f t="shared" si="1873"/>
        <v/>
      </c>
      <c r="CE1135" s="121" t="str">
        <f t="shared" si="1873"/>
        <v/>
      </c>
      <c r="CF1135" s="121" t="str">
        <f t="shared" si="1873"/>
        <v/>
      </c>
      <c r="CG1135" s="121" t="str">
        <f t="shared" si="1873"/>
        <v/>
      </c>
      <c r="CH1135" s="121" t="str">
        <f t="shared" si="1873"/>
        <v/>
      </c>
      <c r="CI1135" s="121" t="str">
        <f t="shared" si="1873"/>
        <v/>
      </c>
      <c r="CJ1135" s="121" t="str">
        <f t="shared" si="1873"/>
        <v/>
      </c>
      <c r="CK1135" s="121" t="str">
        <f t="shared" si="1873"/>
        <v/>
      </c>
      <c r="CL1135" s="121" t="str">
        <f t="shared" si="1873"/>
        <v/>
      </c>
      <c r="CM1135" s="121" t="str">
        <f t="shared" si="1873"/>
        <v/>
      </c>
      <c r="CN1135" s="121" t="str">
        <f t="shared" si="1873"/>
        <v/>
      </c>
      <c r="CO1135" s="121" t="str">
        <f t="shared" si="1873"/>
        <v/>
      </c>
      <c r="CP1135" s="121" t="str">
        <f t="shared" si="1873"/>
        <v/>
      </c>
      <c r="CQ1135" s="121" t="str">
        <f t="shared" si="1873"/>
        <v/>
      </c>
      <c r="CR1135" s="121" t="str">
        <f t="shared" si="1873"/>
        <v/>
      </c>
      <c r="CS1135" s="121" t="str">
        <f t="shared" si="1873"/>
        <v/>
      </c>
      <c r="CT1135" s="121" t="str">
        <f t="shared" si="1873"/>
        <v/>
      </c>
      <c r="CU1135" s="121" t="str">
        <f t="shared" si="1873"/>
        <v/>
      </c>
      <c r="CV1135" s="121" t="str">
        <f t="shared" si="1873"/>
        <v/>
      </c>
      <c r="CW1135" s="121" t="str">
        <f t="shared" si="1873"/>
        <v/>
      </c>
      <c r="CX1135" s="121" t="str">
        <f t="shared" si="1873"/>
        <v/>
      </c>
      <c r="CY1135" s="121" t="str">
        <f t="shared" si="1873"/>
        <v/>
      </c>
      <c r="CZ1135" s="121" t="str">
        <f t="shared" si="1873"/>
        <v/>
      </c>
      <c r="DA1135" s="121" t="str">
        <f t="shared" si="1873"/>
        <v/>
      </c>
      <c r="DB1135" s="121" t="str">
        <f t="shared" si="1873"/>
        <v/>
      </c>
      <c r="DC1135" s="121" t="str">
        <f t="shared" si="1873"/>
        <v/>
      </c>
      <c r="DD1135" s="121" t="str">
        <f t="shared" si="1873"/>
        <v/>
      </c>
      <c r="DE1135" s="121" t="str">
        <f t="shared" si="1873"/>
        <v/>
      </c>
      <c r="DF1135" s="121" t="str">
        <f t="shared" si="1873"/>
        <v/>
      </c>
      <c r="DG1135" s="121" t="str">
        <f t="shared" si="1873"/>
        <v/>
      </c>
      <c r="DH1135" s="121" t="str">
        <f t="shared" si="1873"/>
        <v/>
      </c>
      <c r="DI1135" s="121" t="str">
        <f t="shared" si="1873"/>
        <v/>
      </c>
      <c r="DJ1135" s="121" t="str">
        <f t="shared" si="1873"/>
        <v/>
      </c>
      <c r="DK1135" s="121" t="str">
        <f t="shared" si="1873"/>
        <v/>
      </c>
      <c r="DL1135" s="121" t="str">
        <f t="shared" si="1873"/>
        <v/>
      </c>
      <c r="DM1135" s="121" t="str">
        <f t="shared" si="1873"/>
        <v/>
      </c>
      <c r="DN1135" s="121" t="str">
        <f t="shared" si="1873"/>
        <v/>
      </c>
      <c r="DO1135" s="51">
        <f>SUM(F1135:DN1135)</f>
        <v>0</v>
      </c>
      <c r="DP1135" s="50" t="s">
        <v>172</v>
      </c>
    </row>
    <row r="1136" spans="3:120" s="29" customFormat="1" ht="15" customHeight="1">
      <c r="C1136" s="29" t="str">
        <f>G1125&amp;" "&amp;C1125</f>
        <v>Phase B Interest on Purchasers' Deposits</v>
      </c>
      <c r="D1136" s="293"/>
      <c r="E1136" s="293"/>
      <c r="F1136" s="121">
        <f t="shared" ref="F1136:AK1136" si="1874">IFERROR(IF(F$17="","",$G$1130*F131/$G$1127),0)</f>
        <v>0</v>
      </c>
      <c r="G1136" s="121">
        <f t="shared" si="1874"/>
        <v>0</v>
      </c>
      <c r="H1136" s="121">
        <f t="shared" si="1874"/>
        <v>0</v>
      </c>
      <c r="I1136" s="121">
        <f t="shared" si="1874"/>
        <v>0</v>
      </c>
      <c r="J1136" s="121">
        <f t="shared" si="1874"/>
        <v>0</v>
      </c>
      <c r="K1136" s="121">
        <f t="shared" si="1874"/>
        <v>0</v>
      </c>
      <c r="L1136" s="121">
        <f t="shared" si="1874"/>
        <v>0</v>
      </c>
      <c r="M1136" s="121">
        <f t="shared" si="1874"/>
        <v>0</v>
      </c>
      <c r="N1136" s="121">
        <f t="shared" si="1874"/>
        <v>0</v>
      </c>
      <c r="O1136" s="121">
        <f t="shared" si="1874"/>
        <v>0</v>
      </c>
      <c r="P1136" s="121">
        <f t="shared" si="1874"/>
        <v>0</v>
      </c>
      <c r="Q1136" s="121">
        <f t="shared" si="1874"/>
        <v>0</v>
      </c>
      <c r="R1136" s="121">
        <f t="shared" si="1874"/>
        <v>0</v>
      </c>
      <c r="S1136" s="121">
        <f t="shared" si="1874"/>
        <v>0</v>
      </c>
      <c r="T1136" s="121">
        <f t="shared" si="1874"/>
        <v>0</v>
      </c>
      <c r="U1136" s="121">
        <f t="shared" si="1874"/>
        <v>0</v>
      </c>
      <c r="V1136" s="121">
        <f t="shared" si="1874"/>
        <v>0</v>
      </c>
      <c r="W1136" s="121">
        <f t="shared" si="1874"/>
        <v>0</v>
      </c>
      <c r="X1136" s="121">
        <f t="shared" si="1874"/>
        <v>0</v>
      </c>
      <c r="Y1136" s="121">
        <f t="shared" si="1874"/>
        <v>0</v>
      </c>
      <c r="Z1136" s="121">
        <f t="shared" si="1874"/>
        <v>0</v>
      </c>
      <c r="AA1136" s="121">
        <f t="shared" si="1874"/>
        <v>0</v>
      </c>
      <c r="AB1136" s="121">
        <f t="shared" si="1874"/>
        <v>0</v>
      </c>
      <c r="AC1136" s="121">
        <f t="shared" si="1874"/>
        <v>0</v>
      </c>
      <c r="AD1136" s="121">
        <f t="shared" si="1874"/>
        <v>0</v>
      </c>
      <c r="AE1136" s="121">
        <f t="shared" si="1874"/>
        <v>0</v>
      </c>
      <c r="AF1136" s="121">
        <f t="shared" si="1874"/>
        <v>0</v>
      </c>
      <c r="AG1136" s="121">
        <f t="shared" si="1874"/>
        <v>0</v>
      </c>
      <c r="AH1136" s="121">
        <f t="shared" si="1874"/>
        <v>0</v>
      </c>
      <c r="AI1136" s="121">
        <f t="shared" si="1874"/>
        <v>0</v>
      </c>
      <c r="AJ1136" s="121">
        <f t="shared" si="1874"/>
        <v>0</v>
      </c>
      <c r="AK1136" s="121">
        <f t="shared" si="1874"/>
        <v>0</v>
      </c>
      <c r="AL1136" s="121">
        <f t="shared" ref="AL1136:BQ1136" si="1875">IFERROR(IF(AL$17="","",$G$1130*AL131/$G$1127),0)</f>
        <v>0</v>
      </c>
      <c r="AM1136" s="121">
        <f t="shared" si="1875"/>
        <v>0</v>
      </c>
      <c r="AN1136" s="121">
        <f t="shared" si="1875"/>
        <v>0</v>
      </c>
      <c r="AO1136" s="121">
        <f t="shared" si="1875"/>
        <v>0</v>
      </c>
      <c r="AP1136" s="121">
        <f t="shared" si="1875"/>
        <v>0</v>
      </c>
      <c r="AQ1136" s="121">
        <f t="shared" si="1875"/>
        <v>0</v>
      </c>
      <c r="AR1136" s="121">
        <f t="shared" si="1875"/>
        <v>0</v>
      </c>
      <c r="AS1136" s="121">
        <f t="shared" si="1875"/>
        <v>0</v>
      </c>
      <c r="AT1136" s="121">
        <f t="shared" si="1875"/>
        <v>0</v>
      </c>
      <c r="AU1136" s="121">
        <f t="shared" si="1875"/>
        <v>0</v>
      </c>
      <c r="AV1136" s="121">
        <f t="shared" si="1875"/>
        <v>0</v>
      </c>
      <c r="AW1136" s="121">
        <f t="shared" si="1875"/>
        <v>0</v>
      </c>
      <c r="AX1136" s="121">
        <f t="shared" si="1875"/>
        <v>0</v>
      </c>
      <c r="AY1136" s="121">
        <f t="shared" si="1875"/>
        <v>0</v>
      </c>
      <c r="AZ1136" s="121">
        <f t="shared" si="1875"/>
        <v>0</v>
      </c>
      <c r="BA1136" s="121">
        <f t="shared" si="1875"/>
        <v>0</v>
      </c>
      <c r="BB1136" s="121">
        <f t="shared" si="1875"/>
        <v>0</v>
      </c>
      <c r="BC1136" s="121">
        <f t="shared" si="1875"/>
        <v>0</v>
      </c>
      <c r="BD1136" s="121">
        <f t="shared" si="1875"/>
        <v>0</v>
      </c>
      <c r="BE1136" s="121">
        <f t="shared" si="1875"/>
        <v>0</v>
      </c>
      <c r="BF1136" s="121">
        <f t="shared" si="1875"/>
        <v>0</v>
      </c>
      <c r="BG1136" s="121">
        <f t="shared" si="1875"/>
        <v>0</v>
      </c>
      <c r="BH1136" s="121">
        <f t="shared" si="1875"/>
        <v>0</v>
      </c>
      <c r="BI1136" s="121">
        <f t="shared" si="1875"/>
        <v>0</v>
      </c>
      <c r="BJ1136" s="121">
        <f t="shared" si="1875"/>
        <v>0</v>
      </c>
      <c r="BK1136" s="121">
        <f t="shared" si="1875"/>
        <v>0</v>
      </c>
      <c r="BL1136" s="121">
        <f t="shared" si="1875"/>
        <v>0</v>
      </c>
      <c r="BM1136" s="121">
        <f t="shared" si="1875"/>
        <v>0</v>
      </c>
      <c r="BN1136" s="121">
        <f t="shared" si="1875"/>
        <v>0</v>
      </c>
      <c r="BO1136" s="121" t="str">
        <f t="shared" si="1875"/>
        <v/>
      </c>
      <c r="BP1136" s="121" t="str">
        <f t="shared" si="1875"/>
        <v/>
      </c>
      <c r="BQ1136" s="121" t="str">
        <f t="shared" si="1875"/>
        <v/>
      </c>
      <c r="BR1136" s="121" t="str">
        <f t="shared" ref="BR1136:CA1136" si="1876">IFERROR(IF(BR$17="","",$G$1130*BR131/$G$1127),0)</f>
        <v/>
      </c>
      <c r="BS1136" s="121" t="str">
        <f t="shared" si="1876"/>
        <v/>
      </c>
      <c r="BT1136" s="121" t="str">
        <f t="shared" si="1876"/>
        <v/>
      </c>
      <c r="BU1136" s="121" t="str">
        <f t="shared" si="1876"/>
        <v/>
      </c>
      <c r="BV1136" s="121" t="str">
        <f t="shared" si="1876"/>
        <v/>
      </c>
      <c r="BW1136" s="121" t="str">
        <f t="shared" si="1876"/>
        <v/>
      </c>
      <c r="BX1136" s="121" t="str">
        <f t="shared" si="1876"/>
        <v/>
      </c>
      <c r="BY1136" s="121" t="str">
        <f t="shared" si="1876"/>
        <v/>
      </c>
      <c r="BZ1136" s="121" t="str">
        <f t="shared" si="1876"/>
        <v/>
      </c>
      <c r="CA1136" s="121" t="str">
        <f t="shared" si="1876"/>
        <v/>
      </c>
      <c r="CB1136" s="121" t="str">
        <f t="shared" ref="CB1136:DN1136" si="1877">IFERROR(IF(CB$17="","",$G$1130*CB131/$G$1127),0)</f>
        <v/>
      </c>
      <c r="CC1136" s="121" t="str">
        <f t="shared" si="1877"/>
        <v/>
      </c>
      <c r="CD1136" s="121" t="str">
        <f t="shared" si="1877"/>
        <v/>
      </c>
      <c r="CE1136" s="121" t="str">
        <f t="shared" si="1877"/>
        <v/>
      </c>
      <c r="CF1136" s="121" t="str">
        <f t="shared" si="1877"/>
        <v/>
      </c>
      <c r="CG1136" s="121" t="str">
        <f t="shared" si="1877"/>
        <v/>
      </c>
      <c r="CH1136" s="121" t="str">
        <f t="shared" si="1877"/>
        <v/>
      </c>
      <c r="CI1136" s="121" t="str">
        <f t="shared" si="1877"/>
        <v/>
      </c>
      <c r="CJ1136" s="121" t="str">
        <f t="shared" si="1877"/>
        <v/>
      </c>
      <c r="CK1136" s="121" t="str">
        <f t="shared" si="1877"/>
        <v/>
      </c>
      <c r="CL1136" s="121" t="str">
        <f t="shared" si="1877"/>
        <v/>
      </c>
      <c r="CM1136" s="121" t="str">
        <f t="shared" si="1877"/>
        <v/>
      </c>
      <c r="CN1136" s="121" t="str">
        <f t="shared" si="1877"/>
        <v/>
      </c>
      <c r="CO1136" s="121" t="str">
        <f t="shared" si="1877"/>
        <v/>
      </c>
      <c r="CP1136" s="121" t="str">
        <f t="shared" si="1877"/>
        <v/>
      </c>
      <c r="CQ1136" s="121" t="str">
        <f t="shared" si="1877"/>
        <v/>
      </c>
      <c r="CR1136" s="121" t="str">
        <f t="shared" si="1877"/>
        <v/>
      </c>
      <c r="CS1136" s="121" t="str">
        <f t="shared" si="1877"/>
        <v/>
      </c>
      <c r="CT1136" s="121" t="str">
        <f t="shared" si="1877"/>
        <v/>
      </c>
      <c r="CU1136" s="121" t="str">
        <f t="shared" si="1877"/>
        <v/>
      </c>
      <c r="CV1136" s="121" t="str">
        <f t="shared" si="1877"/>
        <v/>
      </c>
      <c r="CW1136" s="121" t="str">
        <f t="shared" si="1877"/>
        <v/>
      </c>
      <c r="CX1136" s="121" t="str">
        <f t="shared" si="1877"/>
        <v/>
      </c>
      <c r="CY1136" s="121" t="str">
        <f t="shared" si="1877"/>
        <v/>
      </c>
      <c r="CZ1136" s="121" t="str">
        <f t="shared" si="1877"/>
        <v/>
      </c>
      <c r="DA1136" s="121" t="str">
        <f t="shared" si="1877"/>
        <v/>
      </c>
      <c r="DB1136" s="121" t="str">
        <f t="shared" si="1877"/>
        <v/>
      </c>
      <c r="DC1136" s="121" t="str">
        <f t="shared" si="1877"/>
        <v/>
      </c>
      <c r="DD1136" s="121" t="str">
        <f t="shared" si="1877"/>
        <v/>
      </c>
      <c r="DE1136" s="121" t="str">
        <f t="shared" si="1877"/>
        <v/>
      </c>
      <c r="DF1136" s="121" t="str">
        <f t="shared" si="1877"/>
        <v/>
      </c>
      <c r="DG1136" s="121" t="str">
        <f t="shared" si="1877"/>
        <v/>
      </c>
      <c r="DH1136" s="121" t="str">
        <f t="shared" si="1877"/>
        <v/>
      </c>
      <c r="DI1136" s="121" t="str">
        <f t="shared" si="1877"/>
        <v/>
      </c>
      <c r="DJ1136" s="121" t="str">
        <f t="shared" si="1877"/>
        <v/>
      </c>
      <c r="DK1136" s="121" t="str">
        <f t="shared" si="1877"/>
        <v/>
      </c>
      <c r="DL1136" s="121" t="str">
        <f t="shared" si="1877"/>
        <v/>
      </c>
      <c r="DM1136" s="121" t="str">
        <f t="shared" si="1877"/>
        <v/>
      </c>
      <c r="DN1136" s="121" t="str">
        <f t="shared" si="1877"/>
        <v/>
      </c>
      <c r="DO1136" s="60">
        <f>SUM(F1136:DN1136)</f>
        <v>0</v>
      </c>
      <c r="DP1136" s="50" t="s">
        <v>172</v>
      </c>
    </row>
    <row r="1137" spans="3:120" s="29" customFormat="1" ht="15" customHeight="1">
      <c r="C1137" s="140" t="str">
        <f>"Total "&amp;C1125</f>
        <v>Total Interest on Purchasers' Deposits</v>
      </c>
      <c r="D1137" s="291"/>
      <c r="E1137" s="291"/>
      <c r="F1137" s="276">
        <f t="shared" ref="F1137:AK1137" si="1878">IF(F$17="","",IF($E$1132=0,SUM(F1135:F1136),$D$1130*F134/$D$1127))</f>
        <v>0</v>
      </c>
      <c r="G1137" s="276">
        <f t="shared" si="1878"/>
        <v>0</v>
      </c>
      <c r="H1137" s="276">
        <f t="shared" si="1878"/>
        <v>0</v>
      </c>
      <c r="I1137" s="276">
        <f t="shared" si="1878"/>
        <v>0</v>
      </c>
      <c r="J1137" s="276">
        <f t="shared" si="1878"/>
        <v>0</v>
      </c>
      <c r="K1137" s="276">
        <f t="shared" si="1878"/>
        <v>0</v>
      </c>
      <c r="L1137" s="276">
        <f t="shared" si="1878"/>
        <v>0</v>
      </c>
      <c r="M1137" s="276">
        <f t="shared" si="1878"/>
        <v>0</v>
      </c>
      <c r="N1137" s="276">
        <f t="shared" si="1878"/>
        <v>0</v>
      </c>
      <c r="O1137" s="276">
        <f t="shared" si="1878"/>
        <v>0</v>
      </c>
      <c r="P1137" s="276">
        <f t="shared" si="1878"/>
        <v>0</v>
      </c>
      <c r="Q1137" s="276">
        <f t="shared" si="1878"/>
        <v>0</v>
      </c>
      <c r="R1137" s="276">
        <f t="shared" si="1878"/>
        <v>0</v>
      </c>
      <c r="S1137" s="276">
        <f t="shared" si="1878"/>
        <v>0</v>
      </c>
      <c r="T1137" s="276">
        <f t="shared" si="1878"/>
        <v>0</v>
      </c>
      <c r="U1137" s="276">
        <f t="shared" si="1878"/>
        <v>0</v>
      </c>
      <c r="V1137" s="276">
        <f t="shared" si="1878"/>
        <v>0</v>
      </c>
      <c r="W1137" s="276">
        <f t="shared" si="1878"/>
        <v>0</v>
      </c>
      <c r="X1137" s="276">
        <f t="shared" si="1878"/>
        <v>0</v>
      </c>
      <c r="Y1137" s="276">
        <f t="shared" si="1878"/>
        <v>0</v>
      </c>
      <c r="Z1137" s="276">
        <f t="shared" si="1878"/>
        <v>0</v>
      </c>
      <c r="AA1137" s="276">
        <f t="shared" si="1878"/>
        <v>0</v>
      </c>
      <c r="AB1137" s="276">
        <f t="shared" si="1878"/>
        <v>0</v>
      </c>
      <c r="AC1137" s="276">
        <f t="shared" si="1878"/>
        <v>0</v>
      </c>
      <c r="AD1137" s="276">
        <f t="shared" si="1878"/>
        <v>0</v>
      </c>
      <c r="AE1137" s="276">
        <f t="shared" si="1878"/>
        <v>0</v>
      </c>
      <c r="AF1137" s="276">
        <f t="shared" si="1878"/>
        <v>0</v>
      </c>
      <c r="AG1137" s="276">
        <f t="shared" si="1878"/>
        <v>0</v>
      </c>
      <c r="AH1137" s="276">
        <f t="shared" si="1878"/>
        <v>0</v>
      </c>
      <c r="AI1137" s="276">
        <f t="shared" si="1878"/>
        <v>0</v>
      </c>
      <c r="AJ1137" s="276">
        <f t="shared" si="1878"/>
        <v>0</v>
      </c>
      <c r="AK1137" s="276">
        <f t="shared" si="1878"/>
        <v>0</v>
      </c>
      <c r="AL1137" s="276">
        <f t="shared" ref="AL1137:BQ1137" si="1879">IF(AL$17="","",IF($E$1132=0,SUM(AL1135:AL1136),$D$1130*AL134/$D$1127))</f>
        <v>0</v>
      </c>
      <c r="AM1137" s="276">
        <f t="shared" si="1879"/>
        <v>0</v>
      </c>
      <c r="AN1137" s="276">
        <f t="shared" si="1879"/>
        <v>0</v>
      </c>
      <c r="AO1137" s="276">
        <f t="shared" si="1879"/>
        <v>0</v>
      </c>
      <c r="AP1137" s="276">
        <f t="shared" si="1879"/>
        <v>0</v>
      </c>
      <c r="AQ1137" s="276">
        <f t="shared" si="1879"/>
        <v>0</v>
      </c>
      <c r="AR1137" s="276">
        <f t="shared" si="1879"/>
        <v>0</v>
      </c>
      <c r="AS1137" s="276">
        <f t="shared" si="1879"/>
        <v>0</v>
      </c>
      <c r="AT1137" s="276">
        <f t="shared" si="1879"/>
        <v>0</v>
      </c>
      <c r="AU1137" s="276">
        <f t="shared" si="1879"/>
        <v>0</v>
      </c>
      <c r="AV1137" s="276">
        <f t="shared" si="1879"/>
        <v>0</v>
      </c>
      <c r="AW1137" s="276">
        <f t="shared" si="1879"/>
        <v>0</v>
      </c>
      <c r="AX1137" s="276">
        <f t="shared" si="1879"/>
        <v>0</v>
      </c>
      <c r="AY1137" s="276">
        <f t="shared" si="1879"/>
        <v>0</v>
      </c>
      <c r="AZ1137" s="276">
        <f t="shared" si="1879"/>
        <v>0</v>
      </c>
      <c r="BA1137" s="276">
        <f t="shared" si="1879"/>
        <v>0</v>
      </c>
      <c r="BB1137" s="276">
        <f t="shared" si="1879"/>
        <v>0</v>
      </c>
      <c r="BC1137" s="276">
        <f t="shared" si="1879"/>
        <v>0</v>
      </c>
      <c r="BD1137" s="276">
        <f t="shared" si="1879"/>
        <v>0</v>
      </c>
      <c r="BE1137" s="276">
        <f t="shared" si="1879"/>
        <v>0</v>
      </c>
      <c r="BF1137" s="276">
        <f t="shared" si="1879"/>
        <v>0</v>
      </c>
      <c r="BG1137" s="276">
        <f t="shared" si="1879"/>
        <v>0</v>
      </c>
      <c r="BH1137" s="276">
        <f t="shared" si="1879"/>
        <v>0</v>
      </c>
      <c r="BI1137" s="276">
        <f t="shared" si="1879"/>
        <v>0</v>
      </c>
      <c r="BJ1137" s="276">
        <f t="shared" si="1879"/>
        <v>0</v>
      </c>
      <c r="BK1137" s="276">
        <f t="shared" si="1879"/>
        <v>0</v>
      </c>
      <c r="BL1137" s="276">
        <f t="shared" si="1879"/>
        <v>0</v>
      </c>
      <c r="BM1137" s="276">
        <f t="shared" si="1879"/>
        <v>0</v>
      </c>
      <c r="BN1137" s="276">
        <f t="shared" si="1879"/>
        <v>0</v>
      </c>
      <c r="BO1137" s="276" t="str">
        <f t="shared" si="1879"/>
        <v/>
      </c>
      <c r="BP1137" s="276" t="str">
        <f t="shared" si="1879"/>
        <v/>
      </c>
      <c r="BQ1137" s="276" t="str">
        <f t="shared" si="1879"/>
        <v/>
      </c>
      <c r="BR1137" s="276" t="str">
        <f t="shared" ref="BR1137:CA1137" si="1880">IF(BR$17="","",IF($E$1132=0,SUM(BR1135:BR1136),$D$1130*BR134/$D$1127))</f>
        <v/>
      </c>
      <c r="BS1137" s="276" t="str">
        <f t="shared" si="1880"/>
        <v/>
      </c>
      <c r="BT1137" s="276" t="str">
        <f t="shared" si="1880"/>
        <v/>
      </c>
      <c r="BU1137" s="276" t="str">
        <f t="shared" si="1880"/>
        <v/>
      </c>
      <c r="BV1137" s="276" t="str">
        <f t="shared" si="1880"/>
        <v/>
      </c>
      <c r="BW1137" s="276" t="str">
        <f t="shared" si="1880"/>
        <v/>
      </c>
      <c r="BX1137" s="276" t="str">
        <f t="shared" si="1880"/>
        <v/>
      </c>
      <c r="BY1137" s="276" t="str">
        <f t="shared" si="1880"/>
        <v/>
      </c>
      <c r="BZ1137" s="276" t="str">
        <f t="shared" si="1880"/>
        <v/>
      </c>
      <c r="CA1137" s="276" t="str">
        <f t="shared" si="1880"/>
        <v/>
      </c>
      <c r="CB1137" s="276" t="str">
        <f t="shared" ref="CB1137:DN1137" si="1881">IF(CB$17="","",IF($E$1132=0,SUM(CB1135:CB1136),$D$1130*CB134/$D$1127))</f>
        <v/>
      </c>
      <c r="CC1137" s="276" t="str">
        <f t="shared" si="1881"/>
        <v/>
      </c>
      <c r="CD1137" s="276" t="str">
        <f t="shared" si="1881"/>
        <v/>
      </c>
      <c r="CE1137" s="276" t="str">
        <f t="shared" si="1881"/>
        <v/>
      </c>
      <c r="CF1137" s="276" t="str">
        <f t="shared" si="1881"/>
        <v/>
      </c>
      <c r="CG1137" s="276" t="str">
        <f t="shared" si="1881"/>
        <v/>
      </c>
      <c r="CH1137" s="276" t="str">
        <f t="shared" si="1881"/>
        <v/>
      </c>
      <c r="CI1137" s="276" t="str">
        <f t="shared" si="1881"/>
        <v/>
      </c>
      <c r="CJ1137" s="276" t="str">
        <f t="shared" si="1881"/>
        <v/>
      </c>
      <c r="CK1137" s="276" t="str">
        <f t="shared" si="1881"/>
        <v/>
      </c>
      <c r="CL1137" s="276" t="str">
        <f t="shared" si="1881"/>
        <v/>
      </c>
      <c r="CM1137" s="276" t="str">
        <f t="shared" si="1881"/>
        <v/>
      </c>
      <c r="CN1137" s="276" t="str">
        <f t="shared" si="1881"/>
        <v/>
      </c>
      <c r="CO1137" s="276" t="str">
        <f t="shared" si="1881"/>
        <v/>
      </c>
      <c r="CP1137" s="276" t="str">
        <f t="shared" si="1881"/>
        <v/>
      </c>
      <c r="CQ1137" s="276" t="str">
        <f t="shared" si="1881"/>
        <v/>
      </c>
      <c r="CR1137" s="276" t="str">
        <f t="shared" si="1881"/>
        <v/>
      </c>
      <c r="CS1137" s="276" t="str">
        <f t="shared" si="1881"/>
        <v/>
      </c>
      <c r="CT1137" s="276" t="str">
        <f t="shared" si="1881"/>
        <v/>
      </c>
      <c r="CU1137" s="276" t="str">
        <f t="shared" si="1881"/>
        <v/>
      </c>
      <c r="CV1137" s="276" t="str">
        <f t="shared" si="1881"/>
        <v/>
      </c>
      <c r="CW1137" s="276" t="str">
        <f t="shared" si="1881"/>
        <v/>
      </c>
      <c r="CX1137" s="276" t="str">
        <f t="shared" si="1881"/>
        <v/>
      </c>
      <c r="CY1137" s="276" t="str">
        <f t="shared" si="1881"/>
        <v/>
      </c>
      <c r="CZ1137" s="276" t="str">
        <f t="shared" si="1881"/>
        <v/>
      </c>
      <c r="DA1137" s="276" t="str">
        <f t="shared" si="1881"/>
        <v/>
      </c>
      <c r="DB1137" s="276" t="str">
        <f t="shared" si="1881"/>
        <v/>
      </c>
      <c r="DC1137" s="276" t="str">
        <f t="shared" si="1881"/>
        <v/>
      </c>
      <c r="DD1137" s="276" t="str">
        <f t="shared" si="1881"/>
        <v/>
      </c>
      <c r="DE1137" s="276" t="str">
        <f t="shared" si="1881"/>
        <v/>
      </c>
      <c r="DF1137" s="276" t="str">
        <f t="shared" si="1881"/>
        <v/>
      </c>
      <c r="DG1137" s="276" t="str">
        <f t="shared" si="1881"/>
        <v/>
      </c>
      <c r="DH1137" s="276" t="str">
        <f t="shared" si="1881"/>
        <v/>
      </c>
      <c r="DI1137" s="276" t="str">
        <f t="shared" si="1881"/>
        <v/>
      </c>
      <c r="DJ1137" s="276" t="str">
        <f t="shared" si="1881"/>
        <v/>
      </c>
      <c r="DK1137" s="276" t="str">
        <f t="shared" si="1881"/>
        <v/>
      </c>
      <c r="DL1137" s="276" t="str">
        <f t="shared" si="1881"/>
        <v/>
      </c>
      <c r="DM1137" s="276" t="str">
        <f t="shared" si="1881"/>
        <v/>
      </c>
      <c r="DN1137" s="276" t="str">
        <f t="shared" si="1881"/>
        <v/>
      </c>
      <c r="DO1137" s="51">
        <f>SUM(F1137:DN1137)</f>
        <v>0</v>
      </c>
      <c r="DP1137" s="50" t="s">
        <v>172</v>
      </c>
    </row>
    <row r="1138" spans="3:120" s="29" customFormat="1" ht="15" customHeight="1">
      <c r="C1138" s="120"/>
      <c r="D1138" s="242"/>
      <c r="E1138" s="243"/>
      <c r="F1138" s="242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18"/>
      <c r="BX1138" s="18"/>
      <c r="BY1138" s="18"/>
      <c r="BZ1138" s="18"/>
      <c r="CA1138" s="18"/>
      <c r="CB1138" s="18"/>
      <c r="CC1138" s="18"/>
      <c r="CD1138" s="18"/>
      <c r="CE1138" s="18"/>
      <c r="CF1138" s="18"/>
      <c r="CG1138" s="18"/>
      <c r="CH1138" s="18"/>
      <c r="CI1138" s="18"/>
      <c r="CJ1138" s="18"/>
      <c r="CK1138" s="18"/>
      <c r="CL1138" s="18"/>
      <c r="CM1138" s="18"/>
      <c r="CN1138" s="18"/>
      <c r="CO1138" s="18"/>
      <c r="CP1138" s="18"/>
      <c r="CQ1138" s="18"/>
      <c r="CR1138" s="18"/>
      <c r="CS1138" s="18"/>
      <c r="CT1138" s="18"/>
      <c r="CU1138" s="18"/>
      <c r="CV1138" s="18"/>
      <c r="CW1138" s="18"/>
      <c r="CX1138" s="18"/>
      <c r="CY1138" s="18"/>
      <c r="CZ1138" s="18"/>
      <c r="DA1138" s="18"/>
      <c r="DB1138" s="18"/>
      <c r="DC1138" s="18"/>
      <c r="DD1138" s="18"/>
      <c r="DE1138" s="18"/>
      <c r="DF1138" s="18"/>
      <c r="DG1138" s="18"/>
      <c r="DH1138" s="18"/>
      <c r="DI1138" s="18"/>
      <c r="DJ1138" s="18"/>
      <c r="DK1138" s="18"/>
      <c r="DL1138" s="18"/>
      <c r="DM1138" s="18"/>
      <c r="DN1138" s="18"/>
      <c r="DO1138" s="18"/>
      <c r="DP1138" s="50" t="s">
        <v>172</v>
      </c>
    </row>
    <row r="1139" spans="3:120" s="29" customFormat="1" ht="15" customHeight="1">
      <c r="C1139" s="120"/>
      <c r="D1139" s="242"/>
      <c r="E1139" s="243"/>
      <c r="F1139" s="242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18"/>
      <c r="BX1139" s="18"/>
      <c r="BY1139" s="18"/>
      <c r="BZ1139" s="18"/>
      <c r="CA1139" s="18"/>
      <c r="CB1139" s="18"/>
      <c r="CC1139" s="18"/>
      <c r="CD1139" s="18"/>
      <c r="CE1139" s="18"/>
      <c r="CF1139" s="18"/>
      <c r="CG1139" s="18"/>
      <c r="CH1139" s="18"/>
      <c r="CI1139" s="18"/>
      <c r="CJ1139" s="18"/>
      <c r="CK1139" s="18"/>
      <c r="CL1139" s="18"/>
      <c r="CM1139" s="18"/>
      <c r="CN1139" s="18"/>
      <c r="CO1139" s="18"/>
      <c r="CP1139" s="18"/>
      <c r="CQ1139" s="18"/>
      <c r="CR1139" s="18"/>
      <c r="CS1139" s="18"/>
      <c r="CT1139" s="18"/>
      <c r="CU1139" s="18"/>
      <c r="CV1139" s="18"/>
      <c r="CW1139" s="18"/>
      <c r="CX1139" s="18"/>
      <c r="CY1139" s="18"/>
      <c r="CZ1139" s="18"/>
      <c r="DA1139" s="18"/>
      <c r="DB1139" s="18"/>
      <c r="DC1139" s="18"/>
      <c r="DD1139" s="18"/>
      <c r="DE1139" s="18"/>
      <c r="DF1139" s="18"/>
      <c r="DG1139" s="18"/>
      <c r="DH1139" s="18"/>
      <c r="DI1139" s="18"/>
      <c r="DJ1139" s="18"/>
      <c r="DK1139" s="18"/>
      <c r="DL1139" s="18"/>
      <c r="DM1139" s="18"/>
      <c r="DN1139" s="18"/>
      <c r="DO1139" s="18"/>
      <c r="DP1139" s="50" t="s">
        <v>172</v>
      </c>
    </row>
    <row r="1140" spans="3:120" s="29" customFormat="1" ht="15" customHeight="1">
      <c r="C1140" s="161" t="s">
        <v>339</v>
      </c>
      <c r="D1140" s="161"/>
      <c r="E1140" s="161"/>
      <c r="F1140" s="161"/>
      <c r="G1140" s="161"/>
      <c r="H1140" s="161"/>
      <c r="I1140" s="161"/>
      <c r="J1140" s="161"/>
      <c r="K1140" s="161"/>
      <c r="L1140" s="161"/>
      <c r="M1140" s="161"/>
      <c r="N1140" s="161"/>
      <c r="O1140" s="161"/>
      <c r="P1140" s="161"/>
      <c r="Q1140" s="161"/>
      <c r="R1140" s="161"/>
      <c r="S1140" s="161"/>
      <c r="T1140" s="161"/>
      <c r="U1140" s="161"/>
      <c r="V1140" s="161"/>
      <c r="W1140" s="161"/>
      <c r="X1140" s="161"/>
      <c r="Y1140" s="161"/>
      <c r="Z1140" s="161"/>
      <c r="AA1140" s="161"/>
      <c r="AB1140" s="161"/>
      <c r="AC1140" s="161"/>
      <c r="AD1140" s="161"/>
      <c r="AE1140" s="161"/>
      <c r="AF1140" s="161"/>
      <c r="AG1140" s="161"/>
      <c r="AH1140" s="161"/>
      <c r="AI1140" s="161"/>
      <c r="AJ1140" s="161"/>
      <c r="AK1140" s="161"/>
      <c r="AL1140" s="161"/>
      <c r="AM1140" s="161"/>
      <c r="AN1140" s="161"/>
      <c r="AO1140" s="161"/>
      <c r="AP1140" s="161"/>
      <c r="AQ1140" s="161"/>
      <c r="AR1140" s="161"/>
      <c r="AS1140" s="161"/>
      <c r="AT1140" s="161"/>
      <c r="AU1140" s="161"/>
      <c r="AV1140" s="161"/>
      <c r="AW1140" s="161"/>
      <c r="AX1140" s="161"/>
      <c r="AY1140" s="161"/>
      <c r="AZ1140" s="161"/>
      <c r="BA1140" s="161"/>
      <c r="BB1140" s="161"/>
      <c r="BC1140" s="161"/>
      <c r="BD1140" s="161"/>
      <c r="BE1140" s="161"/>
      <c r="BF1140" s="161"/>
      <c r="BG1140" s="161"/>
      <c r="BH1140" s="161"/>
      <c r="BI1140" s="161"/>
      <c r="BJ1140" s="161"/>
      <c r="BK1140" s="161"/>
      <c r="BL1140" s="161"/>
      <c r="BM1140" s="161"/>
      <c r="BN1140" s="161"/>
      <c r="BO1140" s="161"/>
      <c r="BP1140" s="161"/>
      <c r="BQ1140" s="161"/>
      <c r="BR1140" s="161"/>
      <c r="BS1140" s="161"/>
      <c r="BT1140" s="161"/>
      <c r="BU1140" s="161"/>
      <c r="BV1140" s="161"/>
      <c r="BW1140" s="161"/>
      <c r="BX1140" s="161"/>
      <c r="BY1140" s="161"/>
      <c r="BZ1140" s="161"/>
      <c r="CA1140" s="161"/>
      <c r="CB1140" s="161"/>
      <c r="CC1140" s="161"/>
      <c r="CD1140" s="161"/>
      <c r="CE1140" s="161"/>
      <c r="CF1140" s="161"/>
      <c r="CG1140" s="161"/>
      <c r="CH1140" s="161"/>
      <c r="CI1140" s="161"/>
      <c r="CJ1140" s="161"/>
      <c r="CK1140" s="161"/>
      <c r="CL1140" s="161"/>
      <c r="CM1140" s="161"/>
      <c r="CN1140" s="161"/>
      <c r="CO1140" s="161"/>
      <c r="CP1140" s="161"/>
      <c r="CQ1140" s="161"/>
      <c r="CR1140" s="161"/>
      <c r="CS1140" s="161"/>
      <c r="CT1140" s="161"/>
      <c r="CU1140" s="161"/>
      <c r="CV1140" s="161"/>
      <c r="CW1140" s="161"/>
      <c r="CX1140" s="161"/>
      <c r="CY1140" s="161"/>
      <c r="CZ1140" s="161"/>
      <c r="DA1140" s="161"/>
      <c r="DB1140" s="161"/>
      <c r="DC1140" s="161"/>
      <c r="DD1140" s="161"/>
      <c r="DE1140" s="161"/>
      <c r="DF1140" s="161"/>
      <c r="DG1140" s="161"/>
      <c r="DH1140" s="161"/>
      <c r="DI1140" s="161"/>
      <c r="DJ1140" s="161"/>
      <c r="DK1140" s="161"/>
      <c r="DL1140" s="161"/>
      <c r="DM1140" s="161"/>
      <c r="DN1140" s="161"/>
      <c r="DO1140" s="161"/>
      <c r="DP1140" s="50" t="s">
        <v>172</v>
      </c>
    </row>
    <row r="1141" spans="3:120" s="29" customFormat="1" ht="15" customHeight="1">
      <c r="C1141" s="120"/>
      <c r="D1141" s="242"/>
      <c r="E1141" s="243"/>
      <c r="F1141" s="242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18"/>
      <c r="BX1141" s="18"/>
      <c r="BY1141" s="18"/>
      <c r="BZ1141" s="18"/>
      <c r="CA1141" s="18"/>
      <c r="CB1141" s="18"/>
      <c r="CC1141" s="18"/>
      <c r="CD1141" s="18"/>
      <c r="CE1141" s="18"/>
      <c r="CF1141" s="18"/>
      <c r="CG1141" s="18"/>
      <c r="CH1141" s="18"/>
      <c r="CI1141" s="18"/>
      <c r="CJ1141" s="18"/>
      <c r="CK1141" s="18"/>
      <c r="CL1141" s="18"/>
      <c r="CM1141" s="18"/>
      <c r="CN1141" s="18"/>
      <c r="CO1141" s="18"/>
      <c r="CP1141" s="18"/>
      <c r="CQ1141" s="18"/>
      <c r="CR1141" s="18"/>
      <c r="CS1141" s="18"/>
      <c r="CT1141" s="18"/>
      <c r="CU1141" s="18"/>
      <c r="CV1141" s="18"/>
      <c r="CW1141" s="18"/>
      <c r="CX1141" s="18"/>
      <c r="CY1141" s="18"/>
      <c r="CZ1141" s="18"/>
      <c r="DA1141" s="18"/>
      <c r="DB1141" s="18"/>
      <c r="DC1141" s="18"/>
      <c r="DD1141" s="18"/>
      <c r="DE1141" s="18"/>
      <c r="DF1141" s="18"/>
      <c r="DG1141" s="18"/>
      <c r="DH1141" s="18"/>
      <c r="DI1141" s="18"/>
      <c r="DJ1141" s="18"/>
      <c r="DK1141" s="18"/>
      <c r="DL1141" s="18"/>
      <c r="DM1141" s="18"/>
      <c r="DN1141" s="18"/>
      <c r="DO1141" s="18"/>
      <c r="DP1141" s="50" t="s">
        <v>172</v>
      </c>
    </row>
    <row r="1142" spans="3:120" s="29" customFormat="1" ht="15" customHeight="1">
      <c r="C1142" s="266" t="s">
        <v>338</v>
      </c>
      <c r="D1142" s="249" t="s">
        <v>296</v>
      </c>
      <c r="E1142" s="249" t="s">
        <v>303</v>
      </c>
      <c r="F1142" s="265" t="s">
        <v>295</v>
      </c>
      <c r="G1142" s="264" t="s">
        <v>294</v>
      </c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  <c r="BD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8"/>
      <c r="BQ1142" s="18"/>
      <c r="BR1142" s="18"/>
      <c r="BS1142" s="18"/>
      <c r="BT1142" s="18"/>
      <c r="BU1142" s="18"/>
      <c r="BV1142" s="18"/>
      <c r="BW1142" s="18"/>
      <c r="BX1142" s="18"/>
      <c r="BY1142" s="18"/>
      <c r="BZ1142" s="18"/>
      <c r="CA1142" s="18"/>
      <c r="CB1142" s="18"/>
      <c r="CC1142" s="18"/>
      <c r="CD1142" s="18"/>
      <c r="CE1142" s="18"/>
      <c r="CF1142" s="18"/>
      <c r="CG1142" s="18"/>
      <c r="CH1142" s="18"/>
      <c r="CI1142" s="18"/>
      <c r="CJ1142" s="18"/>
      <c r="CK1142" s="18"/>
      <c r="CL1142" s="18"/>
      <c r="CM1142" s="18"/>
      <c r="CN1142" s="18"/>
      <c r="CO1142" s="18"/>
      <c r="CP1142" s="18"/>
      <c r="CQ1142" s="18"/>
      <c r="CR1142" s="18"/>
      <c r="CS1142" s="18"/>
      <c r="CT1142" s="18"/>
      <c r="CU1142" s="18"/>
      <c r="CV1142" s="18"/>
      <c r="CW1142" s="18"/>
      <c r="CX1142" s="18"/>
      <c r="CY1142" s="18"/>
      <c r="CZ1142" s="18"/>
      <c r="DA1142" s="18"/>
      <c r="DB1142" s="18"/>
      <c r="DC1142" s="18"/>
      <c r="DD1142" s="18"/>
      <c r="DE1142" s="18"/>
      <c r="DF1142" s="18"/>
      <c r="DG1142" s="18"/>
      <c r="DH1142" s="18"/>
      <c r="DI1142" s="18"/>
      <c r="DJ1142" s="18"/>
      <c r="DK1142" s="18"/>
      <c r="DL1142" s="18"/>
      <c r="DM1142" s="18"/>
      <c r="DN1142" s="18"/>
      <c r="DO1142" s="18"/>
      <c r="DP1142" s="50" t="s">
        <v>172</v>
      </c>
    </row>
    <row r="1143" spans="3:120" s="29" customFormat="1" ht="15" customHeight="1">
      <c r="C1143" s="207" t="s">
        <v>337</v>
      </c>
      <c r="D1143" s="118">
        <f>IF(C$76="","",IF(E1143="",AVERAGE(G1143,F1143),E1143))</f>
        <v>0</v>
      </c>
      <c r="E1143" s="133"/>
      <c r="F1143" s="93">
        <v>0</v>
      </c>
      <c r="G1143" s="93">
        <v>0</v>
      </c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  <c r="BD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18"/>
      <c r="BQ1143" s="18"/>
      <c r="BR1143" s="18"/>
      <c r="BS1143" s="18"/>
      <c r="BT1143" s="18"/>
      <c r="BU1143" s="18"/>
      <c r="BV1143" s="18"/>
      <c r="BW1143" s="18"/>
      <c r="BX1143" s="18"/>
      <c r="BY1143" s="18"/>
      <c r="BZ1143" s="18"/>
      <c r="CA1143" s="18"/>
      <c r="CB1143" s="18"/>
      <c r="CC1143" s="18"/>
      <c r="CD1143" s="18"/>
      <c r="CE1143" s="18"/>
      <c r="CF1143" s="18"/>
      <c r="CG1143" s="18"/>
      <c r="CH1143" s="18"/>
      <c r="CI1143" s="18"/>
      <c r="CJ1143" s="18"/>
      <c r="CK1143" s="18"/>
      <c r="CL1143" s="18"/>
      <c r="CM1143" s="18"/>
      <c r="CN1143" s="18"/>
      <c r="CO1143" s="18"/>
      <c r="CP1143" s="18"/>
      <c r="CQ1143" s="18"/>
      <c r="CR1143" s="18"/>
      <c r="CS1143" s="18"/>
      <c r="CT1143" s="18"/>
      <c r="CU1143" s="18"/>
      <c r="CV1143" s="18"/>
      <c r="CW1143" s="18"/>
      <c r="CX1143" s="18"/>
      <c r="CY1143" s="18"/>
      <c r="CZ1143" s="18"/>
      <c r="DA1143" s="18"/>
      <c r="DB1143" s="18"/>
      <c r="DC1143" s="18"/>
      <c r="DD1143" s="18"/>
      <c r="DE1143" s="18"/>
      <c r="DF1143" s="18"/>
      <c r="DG1143" s="18"/>
      <c r="DH1143" s="18"/>
      <c r="DI1143" s="18"/>
      <c r="DJ1143" s="18"/>
      <c r="DK1143" s="18"/>
      <c r="DL1143" s="18"/>
      <c r="DM1143" s="18"/>
      <c r="DN1143" s="18"/>
      <c r="DO1143" s="18"/>
      <c r="DP1143" s="50" t="s">
        <v>172</v>
      </c>
    </row>
    <row r="1144" spans="3:120" s="29" customFormat="1" ht="15" customHeight="1">
      <c r="C1144" s="207" t="s">
        <v>317</v>
      </c>
      <c r="D1144" s="298">
        <f>IF(C$76="","",IF(E1144="",G1144+F1144,E1144))</f>
        <v>128</v>
      </c>
      <c r="E1144" s="298"/>
      <c r="F1144" s="298">
        <f>+F928</f>
        <v>128</v>
      </c>
      <c r="G1144" s="298">
        <f>+G928</f>
        <v>0</v>
      </c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  <c r="BD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8"/>
      <c r="BQ1144" s="18"/>
      <c r="BR1144" s="18"/>
      <c r="BS1144" s="18"/>
      <c r="BT1144" s="18"/>
      <c r="BU1144" s="18"/>
      <c r="BV1144" s="18"/>
      <c r="BW1144" s="18"/>
      <c r="BX1144" s="18"/>
      <c r="BY1144" s="18"/>
      <c r="BZ1144" s="18"/>
      <c r="CA1144" s="18"/>
      <c r="CB1144" s="18"/>
      <c r="CC1144" s="18"/>
      <c r="CD1144" s="18"/>
      <c r="CE1144" s="18"/>
      <c r="CF1144" s="18"/>
      <c r="CG1144" s="18"/>
      <c r="CH1144" s="18"/>
      <c r="CI1144" s="18"/>
      <c r="CJ1144" s="18"/>
      <c r="CK1144" s="18"/>
      <c r="CL1144" s="18"/>
      <c r="CM1144" s="18"/>
      <c r="CN1144" s="18"/>
      <c r="CO1144" s="18"/>
      <c r="CP1144" s="18"/>
      <c r="CQ1144" s="18"/>
      <c r="CR1144" s="18"/>
      <c r="CS1144" s="18"/>
      <c r="CT1144" s="18"/>
      <c r="CU1144" s="18"/>
      <c r="CV1144" s="18"/>
      <c r="CW1144" s="18"/>
      <c r="CX1144" s="18"/>
      <c r="CY1144" s="18"/>
      <c r="CZ1144" s="18"/>
      <c r="DA1144" s="18"/>
      <c r="DB1144" s="18"/>
      <c r="DC1144" s="18"/>
      <c r="DD1144" s="18"/>
      <c r="DE1144" s="18"/>
      <c r="DF1144" s="18"/>
      <c r="DG1144" s="18"/>
      <c r="DH1144" s="18"/>
      <c r="DI1144" s="18"/>
      <c r="DJ1144" s="18"/>
      <c r="DK1144" s="18"/>
      <c r="DL1144" s="18"/>
      <c r="DM1144" s="18"/>
      <c r="DN1144" s="18"/>
      <c r="DO1144" s="18"/>
      <c r="DP1144" s="50" t="s">
        <v>172</v>
      </c>
    </row>
    <row r="1145" spans="3:120" s="29" customFormat="1" ht="15" customHeight="1">
      <c r="C1145" s="207" t="s">
        <v>336</v>
      </c>
      <c r="D1145" s="311">
        <v>0</v>
      </c>
      <c r="E1145" s="133"/>
      <c r="F1145" s="311">
        <v>0</v>
      </c>
      <c r="G1145" s="311">
        <v>0</v>
      </c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18"/>
      <c r="CE1145" s="18"/>
      <c r="CF1145" s="18"/>
      <c r="CG1145" s="18"/>
      <c r="CH1145" s="18"/>
      <c r="CI1145" s="18"/>
      <c r="CJ1145" s="18"/>
      <c r="CK1145" s="18"/>
      <c r="CL1145" s="18"/>
      <c r="CM1145" s="18"/>
      <c r="CN1145" s="18"/>
      <c r="CO1145" s="18"/>
      <c r="CP1145" s="18"/>
      <c r="CQ1145" s="18"/>
      <c r="CR1145" s="18"/>
      <c r="CS1145" s="18"/>
      <c r="CT1145" s="18"/>
      <c r="CU1145" s="18"/>
      <c r="CV1145" s="18"/>
      <c r="CW1145" s="18"/>
      <c r="CX1145" s="18"/>
      <c r="CY1145" s="18"/>
      <c r="CZ1145" s="18"/>
      <c r="DA1145" s="18"/>
      <c r="DB1145" s="18"/>
      <c r="DC1145" s="18"/>
      <c r="DD1145" s="18"/>
      <c r="DE1145" s="18"/>
      <c r="DF1145" s="18"/>
      <c r="DG1145" s="18"/>
      <c r="DH1145" s="18"/>
      <c r="DI1145" s="18"/>
      <c r="DJ1145" s="18"/>
      <c r="DK1145" s="18"/>
      <c r="DL1145" s="18"/>
      <c r="DM1145" s="18"/>
      <c r="DN1145" s="18"/>
      <c r="DO1145" s="18"/>
      <c r="DP1145" s="50" t="s">
        <v>172</v>
      </c>
    </row>
    <row r="1146" spans="3:120" s="29" customFormat="1" ht="15" customHeight="1">
      <c r="C1146" s="207" t="s">
        <v>314</v>
      </c>
      <c r="D1146" s="78">
        <v>0</v>
      </c>
      <c r="E1146" s="78"/>
      <c r="F1146" s="78">
        <v>0</v>
      </c>
      <c r="G1146" s="78">
        <v>0</v>
      </c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18"/>
      <c r="BX1146" s="18"/>
      <c r="BY1146" s="18"/>
      <c r="BZ1146" s="18"/>
      <c r="CA1146" s="18"/>
      <c r="CB1146" s="18"/>
      <c r="CC1146" s="18"/>
      <c r="CD1146" s="18"/>
      <c r="CE1146" s="18"/>
      <c r="CF1146" s="18"/>
      <c r="CG1146" s="18"/>
      <c r="CH1146" s="18"/>
      <c r="CI1146" s="18"/>
      <c r="CJ1146" s="18"/>
      <c r="CK1146" s="18"/>
      <c r="CL1146" s="18"/>
      <c r="CM1146" s="18"/>
      <c r="CN1146" s="18"/>
      <c r="CO1146" s="18"/>
      <c r="CP1146" s="18"/>
      <c r="CQ1146" s="18"/>
      <c r="CR1146" s="18"/>
      <c r="CS1146" s="18"/>
      <c r="CT1146" s="18"/>
      <c r="CU1146" s="18"/>
      <c r="CV1146" s="18"/>
      <c r="CW1146" s="18"/>
      <c r="CX1146" s="18"/>
      <c r="CY1146" s="18"/>
      <c r="CZ1146" s="18"/>
      <c r="DA1146" s="18"/>
      <c r="DB1146" s="18"/>
      <c r="DC1146" s="18"/>
      <c r="DD1146" s="18"/>
      <c r="DE1146" s="18"/>
      <c r="DF1146" s="18"/>
      <c r="DG1146" s="18"/>
      <c r="DH1146" s="18"/>
      <c r="DI1146" s="18"/>
      <c r="DJ1146" s="18"/>
      <c r="DK1146" s="18"/>
      <c r="DL1146" s="18"/>
      <c r="DM1146" s="18"/>
      <c r="DN1146" s="18"/>
      <c r="DO1146" s="18"/>
      <c r="DP1146" s="50" t="s">
        <v>172</v>
      </c>
    </row>
    <row r="1147" spans="3:120" s="29" customFormat="1" ht="15" customHeight="1">
      <c r="C1147" s="34" t="str">
        <f>"Total "&amp;C1142</f>
        <v>Total Condo Maintenance Fees</v>
      </c>
      <c r="D1147" s="118">
        <f>IF(C$76="","",IF(E1147="",G1147+F1147,E1147))</f>
        <v>0</v>
      </c>
      <c r="E1147" s="118"/>
      <c r="F1147" s="118">
        <f>PRODUCT(F1143:F1146)</f>
        <v>0</v>
      </c>
      <c r="G1147" s="118">
        <f>PRODUCT(G1143:G1146)</f>
        <v>0</v>
      </c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8"/>
      <c r="BY1147" s="18"/>
      <c r="BZ1147" s="18"/>
      <c r="CA1147" s="18"/>
      <c r="CB1147" s="18"/>
      <c r="CC1147" s="18"/>
      <c r="CD1147" s="18"/>
      <c r="CE1147" s="18"/>
      <c r="CF1147" s="18"/>
      <c r="CG1147" s="18"/>
      <c r="CH1147" s="18"/>
      <c r="CI1147" s="18"/>
      <c r="CJ1147" s="18"/>
      <c r="CK1147" s="18"/>
      <c r="CL1147" s="18"/>
      <c r="CM1147" s="18"/>
      <c r="CN1147" s="18"/>
      <c r="CO1147" s="18"/>
      <c r="CP1147" s="18"/>
      <c r="CQ1147" s="18"/>
      <c r="CR1147" s="18"/>
      <c r="CS1147" s="18"/>
      <c r="CT1147" s="18"/>
      <c r="CU1147" s="18"/>
      <c r="CV1147" s="18"/>
      <c r="CW1147" s="18"/>
      <c r="CX1147" s="18"/>
      <c r="CY1147" s="18"/>
      <c r="CZ1147" s="18"/>
      <c r="DA1147" s="18"/>
      <c r="DB1147" s="18"/>
      <c r="DC1147" s="18"/>
      <c r="DD1147" s="18"/>
      <c r="DE1147" s="18"/>
      <c r="DF1147" s="18"/>
      <c r="DG1147" s="18"/>
      <c r="DH1147" s="18"/>
      <c r="DI1147" s="18"/>
      <c r="DJ1147" s="18"/>
      <c r="DK1147" s="18"/>
      <c r="DL1147" s="18"/>
      <c r="DM1147" s="18"/>
      <c r="DN1147" s="18"/>
      <c r="DO1147" s="18"/>
      <c r="DP1147" s="50" t="s">
        <v>172</v>
      </c>
    </row>
    <row r="1148" spans="3:120" s="29" customFormat="1" ht="15" customHeight="1">
      <c r="C1148" s="34"/>
      <c r="D1148" s="118"/>
      <c r="E1148" s="302"/>
      <c r="F1148" s="208"/>
      <c r="G1148" s="20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18"/>
      <c r="BX1148" s="18"/>
      <c r="BY1148" s="18"/>
      <c r="BZ1148" s="18"/>
      <c r="CA1148" s="18"/>
      <c r="CB1148" s="18"/>
      <c r="CC1148" s="18"/>
      <c r="CD1148" s="18"/>
      <c r="CE1148" s="18"/>
      <c r="CF1148" s="18"/>
      <c r="CG1148" s="18"/>
      <c r="CH1148" s="18"/>
      <c r="CI1148" s="18"/>
      <c r="CJ1148" s="18"/>
      <c r="CK1148" s="18"/>
      <c r="CL1148" s="18"/>
      <c r="CM1148" s="18"/>
      <c r="CN1148" s="18"/>
      <c r="CO1148" s="18"/>
      <c r="CP1148" s="18"/>
      <c r="CQ1148" s="18"/>
      <c r="CR1148" s="18"/>
      <c r="CS1148" s="18"/>
      <c r="CT1148" s="18"/>
      <c r="CU1148" s="18"/>
      <c r="CV1148" s="18"/>
      <c r="CW1148" s="18"/>
      <c r="CX1148" s="18"/>
      <c r="CY1148" s="18"/>
      <c r="CZ1148" s="18"/>
      <c r="DA1148" s="18"/>
      <c r="DB1148" s="18"/>
      <c r="DC1148" s="18"/>
      <c r="DD1148" s="18"/>
      <c r="DE1148" s="18"/>
      <c r="DF1148" s="18"/>
      <c r="DG1148" s="18"/>
      <c r="DH1148" s="18"/>
      <c r="DI1148" s="18"/>
      <c r="DJ1148" s="18"/>
      <c r="DK1148" s="18"/>
      <c r="DL1148" s="18"/>
      <c r="DM1148" s="18"/>
      <c r="DN1148" s="18"/>
      <c r="DO1148" s="18"/>
      <c r="DP1148" s="50" t="s">
        <v>172</v>
      </c>
    </row>
    <row r="1149" spans="3:120" s="29" customFormat="1" ht="15" customHeight="1">
      <c r="C1149" s="34" t="s">
        <v>300</v>
      </c>
      <c r="D1149" s="281" t="s">
        <v>299</v>
      </c>
      <c r="E1149" s="280">
        <f>IF(D1149=F1149,0,1)</f>
        <v>0</v>
      </c>
      <c r="F1149" s="279" t="s">
        <v>299</v>
      </c>
      <c r="G1149" s="279" t="s">
        <v>298</v>
      </c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8"/>
      <c r="BY1149" s="18"/>
      <c r="BZ1149" s="18"/>
      <c r="CA1149" s="18"/>
      <c r="CB1149" s="18"/>
      <c r="CC1149" s="18"/>
      <c r="CD1149" s="18"/>
      <c r="CE1149" s="18"/>
      <c r="CF1149" s="18"/>
      <c r="CG1149" s="18"/>
      <c r="CH1149" s="18"/>
      <c r="CI1149" s="18"/>
      <c r="CJ1149" s="18"/>
      <c r="CK1149" s="18"/>
      <c r="CL1149" s="18"/>
      <c r="CM1149" s="18"/>
      <c r="CN1149" s="18"/>
      <c r="CO1149" s="18"/>
      <c r="CP1149" s="18"/>
      <c r="CQ1149" s="18"/>
      <c r="CR1149" s="18"/>
      <c r="CS1149" s="18"/>
      <c r="CT1149" s="18"/>
      <c r="CU1149" s="18"/>
      <c r="CV1149" s="18"/>
      <c r="CW1149" s="18"/>
      <c r="CX1149" s="18"/>
      <c r="CY1149" s="18"/>
      <c r="CZ1149" s="18"/>
      <c r="DA1149" s="18"/>
      <c r="DB1149" s="18"/>
      <c r="DC1149" s="18"/>
      <c r="DD1149" s="18"/>
      <c r="DE1149" s="18"/>
      <c r="DF1149" s="18"/>
      <c r="DG1149" s="18"/>
      <c r="DH1149" s="18"/>
      <c r="DI1149" s="18"/>
      <c r="DJ1149" s="18"/>
      <c r="DK1149" s="18"/>
      <c r="DL1149" s="18"/>
      <c r="DM1149" s="18"/>
      <c r="DN1149" s="18"/>
      <c r="DO1149" s="18"/>
      <c r="DP1149" s="50" t="s">
        <v>172</v>
      </c>
    </row>
    <row r="1150" spans="3:120" s="29" customFormat="1" ht="15" customHeight="1">
      <c r="C1150" s="34" t="s">
        <v>310</v>
      </c>
      <c r="D1150" s="281" t="s">
        <v>151</v>
      </c>
      <c r="E1150" s="280">
        <f>IF(D1150=F1150,0,1)</f>
        <v>0</v>
      </c>
      <c r="F1150" s="279" t="s">
        <v>151</v>
      </c>
      <c r="G1150" s="279" t="s">
        <v>309</v>
      </c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18"/>
      <c r="BZ1150" s="18"/>
      <c r="CA1150" s="18"/>
      <c r="CB1150" s="18"/>
      <c r="CC1150" s="18"/>
      <c r="CD1150" s="18"/>
      <c r="CE1150" s="18"/>
      <c r="CF1150" s="18"/>
      <c r="CG1150" s="18"/>
      <c r="CH1150" s="18"/>
      <c r="CI1150" s="18"/>
      <c r="CJ1150" s="18"/>
      <c r="CK1150" s="18"/>
      <c r="CL1150" s="18"/>
      <c r="CM1150" s="18"/>
      <c r="CN1150" s="18"/>
      <c r="CO1150" s="18"/>
      <c r="CP1150" s="18"/>
      <c r="CQ1150" s="18"/>
      <c r="CR1150" s="18"/>
      <c r="CS1150" s="18"/>
      <c r="CT1150" s="18"/>
      <c r="CU1150" s="18"/>
      <c r="CV1150" s="18"/>
      <c r="CW1150" s="18"/>
      <c r="CX1150" s="18"/>
      <c r="CY1150" s="18"/>
      <c r="CZ1150" s="18"/>
      <c r="DA1150" s="18"/>
      <c r="DB1150" s="18"/>
      <c r="DC1150" s="18"/>
      <c r="DD1150" s="18"/>
      <c r="DE1150" s="18"/>
      <c r="DF1150" s="18"/>
      <c r="DG1150" s="18"/>
      <c r="DH1150" s="18"/>
      <c r="DI1150" s="18"/>
      <c r="DJ1150" s="18"/>
      <c r="DK1150" s="18"/>
      <c r="DL1150" s="18"/>
      <c r="DM1150" s="18"/>
      <c r="DN1150" s="18"/>
      <c r="DO1150" s="18"/>
      <c r="DP1150" s="50" t="s">
        <v>172</v>
      </c>
    </row>
    <row r="1151" spans="3:120" s="29" customFormat="1" ht="15" customHeight="1">
      <c r="D1151" s="242"/>
      <c r="E1151" s="243"/>
      <c r="F1151" s="242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  <c r="CH1151" s="18"/>
      <c r="CI1151" s="18"/>
      <c r="CJ1151" s="18"/>
      <c r="CK1151" s="18"/>
      <c r="CL1151" s="18"/>
      <c r="CM1151" s="18"/>
      <c r="CN1151" s="18"/>
      <c r="CO1151" s="18"/>
      <c r="CP1151" s="18"/>
      <c r="CQ1151" s="18"/>
      <c r="CR1151" s="18"/>
      <c r="CS1151" s="18"/>
      <c r="CT1151" s="18"/>
      <c r="CU1151" s="18"/>
      <c r="CV1151" s="18"/>
      <c r="CW1151" s="18"/>
      <c r="CX1151" s="18"/>
      <c r="CY1151" s="18"/>
      <c r="CZ1151" s="18"/>
      <c r="DA1151" s="18"/>
      <c r="DB1151" s="18"/>
      <c r="DC1151" s="18"/>
      <c r="DD1151" s="18"/>
      <c r="DE1151" s="18"/>
      <c r="DF1151" s="18"/>
      <c r="DG1151" s="18"/>
      <c r="DH1151" s="18"/>
      <c r="DI1151" s="18"/>
      <c r="DJ1151" s="18"/>
      <c r="DK1151" s="18"/>
      <c r="DL1151" s="18"/>
      <c r="DM1151" s="18"/>
      <c r="DN1151" s="18"/>
      <c r="DO1151" s="18"/>
      <c r="DP1151" s="50" t="s">
        <v>172</v>
      </c>
    </row>
    <row r="1152" spans="3:120" s="29" customFormat="1" ht="15" customHeight="1">
      <c r="C1152" s="29" t="str">
        <f>F1142&amp;" "&amp;C1142</f>
        <v>Phase A Condo Maintenance Fees</v>
      </c>
      <c r="D1152" s="291"/>
      <c r="E1152" s="291"/>
      <c r="F1152" s="310">
        <f t="shared" ref="F1152:AK1152" si="1882">IF(F$17="","",F188*$F$1143*$F$1145*$F$1146)</f>
        <v>0</v>
      </c>
      <c r="G1152" s="310">
        <f t="shared" si="1882"/>
        <v>0</v>
      </c>
      <c r="H1152" s="310">
        <f t="shared" si="1882"/>
        <v>0</v>
      </c>
      <c r="I1152" s="310">
        <f t="shared" si="1882"/>
        <v>0</v>
      </c>
      <c r="J1152" s="310">
        <f t="shared" si="1882"/>
        <v>0</v>
      </c>
      <c r="K1152" s="310">
        <f t="shared" si="1882"/>
        <v>0</v>
      </c>
      <c r="L1152" s="310">
        <f t="shared" si="1882"/>
        <v>0</v>
      </c>
      <c r="M1152" s="310">
        <f t="shared" si="1882"/>
        <v>0</v>
      </c>
      <c r="N1152" s="310">
        <f t="shared" si="1882"/>
        <v>0</v>
      </c>
      <c r="O1152" s="310">
        <f t="shared" si="1882"/>
        <v>0</v>
      </c>
      <c r="P1152" s="310">
        <f t="shared" si="1882"/>
        <v>0</v>
      </c>
      <c r="Q1152" s="310">
        <f t="shared" si="1882"/>
        <v>0</v>
      </c>
      <c r="R1152" s="310">
        <f t="shared" si="1882"/>
        <v>0</v>
      </c>
      <c r="S1152" s="310">
        <f t="shared" si="1882"/>
        <v>0</v>
      </c>
      <c r="T1152" s="310">
        <f t="shared" si="1882"/>
        <v>0</v>
      </c>
      <c r="U1152" s="310">
        <f t="shared" si="1882"/>
        <v>0</v>
      </c>
      <c r="V1152" s="310">
        <f t="shared" si="1882"/>
        <v>0</v>
      </c>
      <c r="W1152" s="310">
        <f t="shared" si="1882"/>
        <v>0</v>
      </c>
      <c r="X1152" s="310">
        <f t="shared" si="1882"/>
        <v>0</v>
      </c>
      <c r="Y1152" s="310">
        <f t="shared" si="1882"/>
        <v>0</v>
      </c>
      <c r="Z1152" s="310">
        <f t="shared" si="1882"/>
        <v>0</v>
      </c>
      <c r="AA1152" s="310">
        <f t="shared" si="1882"/>
        <v>0</v>
      </c>
      <c r="AB1152" s="310">
        <f t="shared" si="1882"/>
        <v>0</v>
      </c>
      <c r="AC1152" s="310">
        <f t="shared" si="1882"/>
        <v>0</v>
      </c>
      <c r="AD1152" s="310">
        <f t="shared" si="1882"/>
        <v>0</v>
      </c>
      <c r="AE1152" s="310">
        <f t="shared" si="1882"/>
        <v>0</v>
      </c>
      <c r="AF1152" s="310">
        <f t="shared" si="1882"/>
        <v>0</v>
      </c>
      <c r="AG1152" s="310">
        <f t="shared" si="1882"/>
        <v>0</v>
      </c>
      <c r="AH1152" s="310">
        <f t="shared" si="1882"/>
        <v>0</v>
      </c>
      <c r="AI1152" s="310">
        <f t="shared" si="1882"/>
        <v>0</v>
      </c>
      <c r="AJ1152" s="310">
        <f t="shared" si="1882"/>
        <v>0</v>
      </c>
      <c r="AK1152" s="310">
        <f t="shared" si="1882"/>
        <v>0</v>
      </c>
      <c r="AL1152" s="310">
        <f t="shared" ref="AL1152:BQ1152" si="1883">IF(AL$17="","",AL188*$F$1143*$F$1145*$F$1146)</f>
        <v>0</v>
      </c>
      <c r="AM1152" s="310">
        <f t="shared" si="1883"/>
        <v>0</v>
      </c>
      <c r="AN1152" s="310">
        <f t="shared" si="1883"/>
        <v>0</v>
      </c>
      <c r="AO1152" s="310">
        <f t="shared" si="1883"/>
        <v>0</v>
      </c>
      <c r="AP1152" s="310">
        <f t="shared" si="1883"/>
        <v>0</v>
      </c>
      <c r="AQ1152" s="310">
        <f t="shared" si="1883"/>
        <v>0</v>
      </c>
      <c r="AR1152" s="310">
        <f t="shared" si="1883"/>
        <v>0</v>
      </c>
      <c r="AS1152" s="310">
        <f t="shared" si="1883"/>
        <v>0</v>
      </c>
      <c r="AT1152" s="310">
        <f t="shared" si="1883"/>
        <v>0</v>
      </c>
      <c r="AU1152" s="310">
        <f t="shared" si="1883"/>
        <v>0</v>
      </c>
      <c r="AV1152" s="310">
        <f t="shared" si="1883"/>
        <v>0</v>
      </c>
      <c r="AW1152" s="310">
        <f t="shared" si="1883"/>
        <v>0</v>
      </c>
      <c r="AX1152" s="310">
        <f t="shared" si="1883"/>
        <v>0</v>
      </c>
      <c r="AY1152" s="310">
        <f t="shared" si="1883"/>
        <v>0</v>
      </c>
      <c r="AZ1152" s="310">
        <f t="shared" si="1883"/>
        <v>0</v>
      </c>
      <c r="BA1152" s="310">
        <f t="shared" si="1883"/>
        <v>0</v>
      </c>
      <c r="BB1152" s="310">
        <f t="shared" si="1883"/>
        <v>0</v>
      </c>
      <c r="BC1152" s="310">
        <f t="shared" si="1883"/>
        <v>0</v>
      </c>
      <c r="BD1152" s="310">
        <f t="shared" si="1883"/>
        <v>0</v>
      </c>
      <c r="BE1152" s="310">
        <f t="shared" si="1883"/>
        <v>0</v>
      </c>
      <c r="BF1152" s="310">
        <f t="shared" si="1883"/>
        <v>0</v>
      </c>
      <c r="BG1152" s="310">
        <f t="shared" si="1883"/>
        <v>0</v>
      </c>
      <c r="BH1152" s="310">
        <f t="shared" si="1883"/>
        <v>0</v>
      </c>
      <c r="BI1152" s="310">
        <f t="shared" si="1883"/>
        <v>0</v>
      </c>
      <c r="BJ1152" s="310">
        <f t="shared" si="1883"/>
        <v>0</v>
      </c>
      <c r="BK1152" s="310">
        <f t="shared" si="1883"/>
        <v>0</v>
      </c>
      <c r="BL1152" s="310">
        <f t="shared" si="1883"/>
        <v>0</v>
      </c>
      <c r="BM1152" s="310">
        <f t="shared" si="1883"/>
        <v>0</v>
      </c>
      <c r="BN1152" s="310">
        <f t="shared" si="1883"/>
        <v>0</v>
      </c>
      <c r="BO1152" s="310" t="str">
        <f t="shared" si="1883"/>
        <v/>
      </c>
      <c r="BP1152" s="310" t="str">
        <f t="shared" si="1883"/>
        <v/>
      </c>
      <c r="BQ1152" s="310" t="str">
        <f t="shared" si="1883"/>
        <v/>
      </c>
      <c r="BR1152" s="310" t="str">
        <f t="shared" ref="BR1152:CA1152" si="1884">IF(BR$17="","",BR188*$F$1143*$F$1145*$F$1146)</f>
        <v/>
      </c>
      <c r="BS1152" s="310" t="str">
        <f t="shared" si="1884"/>
        <v/>
      </c>
      <c r="BT1152" s="310" t="str">
        <f t="shared" si="1884"/>
        <v/>
      </c>
      <c r="BU1152" s="310" t="str">
        <f t="shared" si="1884"/>
        <v/>
      </c>
      <c r="BV1152" s="310" t="str">
        <f t="shared" si="1884"/>
        <v/>
      </c>
      <c r="BW1152" s="310" t="str">
        <f t="shared" si="1884"/>
        <v/>
      </c>
      <c r="BX1152" s="310" t="str">
        <f t="shared" si="1884"/>
        <v/>
      </c>
      <c r="BY1152" s="310" t="str">
        <f t="shared" si="1884"/>
        <v/>
      </c>
      <c r="BZ1152" s="310" t="str">
        <f t="shared" si="1884"/>
        <v/>
      </c>
      <c r="CA1152" s="310" t="str">
        <f t="shared" si="1884"/>
        <v/>
      </c>
      <c r="CB1152" s="310" t="str">
        <f t="shared" ref="CB1152:DN1152" si="1885">IF(CB$17="","",CB188*$F$1143*$F$1145*$F$1146)</f>
        <v/>
      </c>
      <c r="CC1152" s="310" t="str">
        <f t="shared" si="1885"/>
        <v/>
      </c>
      <c r="CD1152" s="310" t="str">
        <f t="shared" si="1885"/>
        <v/>
      </c>
      <c r="CE1152" s="310" t="str">
        <f t="shared" si="1885"/>
        <v/>
      </c>
      <c r="CF1152" s="310" t="str">
        <f t="shared" si="1885"/>
        <v/>
      </c>
      <c r="CG1152" s="310" t="str">
        <f t="shared" si="1885"/>
        <v/>
      </c>
      <c r="CH1152" s="310" t="str">
        <f t="shared" si="1885"/>
        <v/>
      </c>
      <c r="CI1152" s="310" t="str">
        <f t="shared" si="1885"/>
        <v/>
      </c>
      <c r="CJ1152" s="310" t="str">
        <f t="shared" si="1885"/>
        <v/>
      </c>
      <c r="CK1152" s="310" t="str">
        <f t="shared" si="1885"/>
        <v/>
      </c>
      <c r="CL1152" s="310" t="str">
        <f t="shared" si="1885"/>
        <v/>
      </c>
      <c r="CM1152" s="310" t="str">
        <f t="shared" si="1885"/>
        <v/>
      </c>
      <c r="CN1152" s="310" t="str">
        <f t="shared" si="1885"/>
        <v/>
      </c>
      <c r="CO1152" s="310" t="str">
        <f t="shared" si="1885"/>
        <v/>
      </c>
      <c r="CP1152" s="310" t="str">
        <f t="shared" si="1885"/>
        <v/>
      </c>
      <c r="CQ1152" s="310" t="str">
        <f t="shared" si="1885"/>
        <v/>
      </c>
      <c r="CR1152" s="310" t="str">
        <f t="shared" si="1885"/>
        <v/>
      </c>
      <c r="CS1152" s="310" t="str">
        <f t="shared" si="1885"/>
        <v/>
      </c>
      <c r="CT1152" s="310" t="str">
        <f t="shared" si="1885"/>
        <v/>
      </c>
      <c r="CU1152" s="310" t="str">
        <f t="shared" si="1885"/>
        <v/>
      </c>
      <c r="CV1152" s="310" t="str">
        <f t="shared" si="1885"/>
        <v/>
      </c>
      <c r="CW1152" s="310" t="str">
        <f t="shared" si="1885"/>
        <v/>
      </c>
      <c r="CX1152" s="310" t="str">
        <f t="shared" si="1885"/>
        <v/>
      </c>
      <c r="CY1152" s="310" t="str">
        <f t="shared" si="1885"/>
        <v/>
      </c>
      <c r="CZ1152" s="310" t="str">
        <f t="shared" si="1885"/>
        <v/>
      </c>
      <c r="DA1152" s="310" t="str">
        <f t="shared" si="1885"/>
        <v/>
      </c>
      <c r="DB1152" s="310" t="str">
        <f t="shared" si="1885"/>
        <v/>
      </c>
      <c r="DC1152" s="310" t="str">
        <f t="shared" si="1885"/>
        <v/>
      </c>
      <c r="DD1152" s="310" t="str">
        <f t="shared" si="1885"/>
        <v/>
      </c>
      <c r="DE1152" s="310" t="str">
        <f t="shared" si="1885"/>
        <v/>
      </c>
      <c r="DF1152" s="310" t="str">
        <f t="shared" si="1885"/>
        <v/>
      </c>
      <c r="DG1152" s="310" t="str">
        <f t="shared" si="1885"/>
        <v/>
      </c>
      <c r="DH1152" s="310" t="str">
        <f t="shared" si="1885"/>
        <v/>
      </c>
      <c r="DI1152" s="310" t="str">
        <f t="shared" si="1885"/>
        <v/>
      </c>
      <c r="DJ1152" s="310" t="str">
        <f t="shared" si="1885"/>
        <v/>
      </c>
      <c r="DK1152" s="310" t="str">
        <f t="shared" si="1885"/>
        <v/>
      </c>
      <c r="DL1152" s="310" t="str">
        <f t="shared" si="1885"/>
        <v/>
      </c>
      <c r="DM1152" s="310" t="str">
        <f t="shared" si="1885"/>
        <v/>
      </c>
      <c r="DN1152" s="310" t="str">
        <f t="shared" si="1885"/>
        <v/>
      </c>
      <c r="DO1152" s="51">
        <f>SUM(F1152:DN1152)</f>
        <v>0</v>
      </c>
      <c r="DP1152" s="50" t="s">
        <v>172</v>
      </c>
    </row>
    <row r="1153" spans="3:120" s="29" customFormat="1" ht="15" customHeight="1">
      <c r="C1153" s="29" t="str">
        <f>G1142&amp;" "&amp;C1142</f>
        <v>Phase B Condo Maintenance Fees</v>
      </c>
      <c r="D1153" s="293"/>
      <c r="E1153" s="293"/>
      <c r="F1153" s="310">
        <f t="shared" ref="F1153:AK1153" si="1886">IF(F$17="","",F190*$G$1143*$G$1145*$G$1146)</f>
        <v>0</v>
      </c>
      <c r="G1153" s="310">
        <f t="shared" si="1886"/>
        <v>0</v>
      </c>
      <c r="H1153" s="310">
        <f t="shared" si="1886"/>
        <v>0</v>
      </c>
      <c r="I1153" s="310">
        <f t="shared" si="1886"/>
        <v>0</v>
      </c>
      <c r="J1153" s="310">
        <f t="shared" si="1886"/>
        <v>0</v>
      </c>
      <c r="K1153" s="310">
        <f t="shared" si="1886"/>
        <v>0</v>
      </c>
      <c r="L1153" s="310">
        <f t="shared" si="1886"/>
        <v>0</v>
      </c>
      <c r="M1153" s="310">
        <f t="shared" si="1886"/>
        <v>0</v>
      </c>
      <c r="N1153" s="310">
        <f t="shared" si="1886"/>
        <v>0</v>
      </c>
      <c r="O1153" s="310">
        <f t="shared" si="1886"/>
        <v>0</v>
      </c>
      <c r="P1153" s="310">
        <f t="shared" si="1886"/>
        <v>0</v>
      </c>
      <c r="Q1153" s="310">
        <f t="shared" si="1886"/>
        <v>0</v>
      </c>
      <c r="R1153" s="310">
        <f t="shared" si="1886"/>
        <v>0</v>
      </c>
      <c r="S1153" s="310">
        <f t="shared" si="1886"/>
        <v>0</v>
      </c>
      <c r="T1153" s="310">
        <f t="shared" si="1886"/>
        <v>0</v>
      </c>
      <c r="U1153" s="310">
        <f t="shared" si="1886"/>
        <v>0</v>
      </c>
      <c r="V1153" s="310">
        <f t="shared" si="1886"/>
        <v>0</v>
      </c>
      <c r="W1153" s="310">
        <f t="shared" si="1886"/>
        <v>0</v>
      </c>
      <c r="X1153" s="310">
        <f t="shared" si="1886"/>
        <v>0</v>
      </c>
      <c r="Y1153" s="310">
        <f t="shared" si="1886"/>
        <v>0</v>
      </c>
      <c r="Z1153" s="310">
        <f t="shared" si="1886"/>
        <v>0</v>
      </c>
      <c r="AA1153" s="310">
        <f t="shared" si="1886"/>
        <v>0</v>
      </c>
      <c r="AB1153" s="310">
        <f t="shared" si="1886"/>
        <v>0</v>
      </c>
      <c r="AC1153" s="310">
        <f t="shared" si="1886"/>
        <v>0</v>
      </c>
      <c r="AD1153" s="310">
        <f t="shared" si="1886"/>
        <v>0</v>
      </c>
      <c r="AE1153" s="310">
        <f t="shared" si="1886"/>
        <v>0</v>
      </c>
      <c r="AF1153" s="310">
        <f t="shared" si="1886"/>
        <v>0</v>
      </c>
      <c r="AG1153" s="310">
        <f t="shared" si="1886"/>
        <v>0</v>
      </c>
      <c r="AH1153" s="310">
        <f t="shared" si="1886"/>
        <v>0</v>
      </c>
      <c r="AI1153" s="310">
        <f t="shared" si="1886"/>
        <v>0</v>
      </c>
      <c r="AJ1153" s="310">
        <f t="shared" si="1886"/>
        <v>0</v>
      </c>
      <c r="AK1153" s="310">
        <f t="shared" si="1886"/>
        <v>0</v>
      </c>
      <c r="AL1153" s="310">
        <f t="shared" ref="AL1153:BQ1153" si="1887">IF(AL$17="","",AL190*$G$1143*$G$1145*$G$1146)</f>
        <v>0</v>
      </c>
      <c r="AM1153" s="310">
        <f t="shared" si="1887"/>
        <v>0</v>
      </c>
      <c r="AN1153" s="310">
        <f t="shared" si="1887"/>
        <v>0</v>
      </c>
      <c r="AO1153" s="310">
        <f t="shared" si="1887"/>
        <v>0</v>
      </c>
      <c r="AP1153" s="310">
        <f t="shared" si="1887"/>
        <v>0</v>
      </c>
      <c r="AQ1153" s="310">
        <f t="shared" si="1887"/>
        <v>0</v>
      </c>
      <c r="AR1153" s="310">
        <f t="shared" si="1887"/>
        <v>0</v>
      </c>
      <c r="AS1153" s="310">
        <f t="shared" si="1887"/>
        <v>0</v>
      </c>
      <c r="AT1153" s="310">
        <f t="shared" si="1887"/>
        <v>0</v>
      </c>
      <c r="AU1153" s="310">
        <f t="shared" si="1887"/>
        <v>0</v>
      </c>
      <c r="AV1153" s="310">
        <f t="shared" si="1887"/>
        <v>0</v>
      </c>
      <c r="AW1153" s="310">
        <f t="shared" si="1887"/>
        <v>0</v>
      </c>
      <c r="AX1153" s="310">
        <f t="shared" si="1887"/>
        <v>0</v>
      </c>
      <c r="AY1153" s="310">
        <f t="shared" si="1887"/>
        <v>0</v>
      </c>
      <c r="AZ1153" s="310">
        <f t="shared" si="1887"/>
        <v>0</v>
      </c>
      <c r="BA1153" s="310">
        <f t="shared" si="1887"/>
        <v>0</v>
      </c>
      <c r="BB1153" s="310">
        <f t="shared" si="1887"/>
        <v>0</v>
      </c>
      <c r="BC1153" s="310">
        <f t="shared" si="1887"/>
        <v>0</v>
      </c>
      <c r="BD1153" s="310">
        <f t="shared" si="1887"/>
        <v>0</v>
      </c>
      <c r="BE1153" s="310">
        <f t="shared" si="1887"/>
        <v>0</v>
      </c>
      <c r="BF1153" s="310">
        <f t="shared" si="1887"/>
        <v>0</v>
      </c>
      <c r="BG1153" s="310">
        <f t="shared" si="1887"/>
        <v>0</v>
      </c>
      <c r="BH1153" s="310">
        <f t="shared" si="1887"/>
        <v>0</v>
      </c>
      <c r="BI1153" s="310">
        <f t="shared" si="1887"/>
        <v>0</v>
      </c>
      <c r="BJ1153" s="310">
        <f t="shared" si="1887"/>
        <v>0</v>
      </c>
      <c r="BK1153" s="310">
        <f t="shared" si="1887"/>
        <v>0</v>
      </c>
      <c r="BL1153" s="310">
        <f t="shared" si="1887"/>
        <v>0</v>
      </c>
      <c r="BM1153" s="310">
        <f t="shared" si="1887"/>
        <v>0</v>
      </c>
      <c r="BN1153" s="310">
        <f t="shared" si="1887"/>
        <v>0</v>
      </c>
      <c r="BO1153" s="310" t="str">
        <f t="shared" si="1887"/>
        <v/>
      </c>
      <c r="BP1153" s="310" t="str">
        <f t="shared" si="1887"/>
        <v/>
      </c>
      <c r="BQ1153" s="310" t="str">
        <f t="shared" si="1887"/>
        <v/>
      </c>
      <c r="BR1153" s="310" t="str">
        <f t="shared" ref="BR1153:CA1153" si="1888">IF(BR$17="","",BR190*$G$1143*$G$1145*$G$1146)</f>
        <v/>
      </c>
      <c r="BS1153" s="310" t="str">
        <f t="shared" si="1888"/>
        <v/>
      </c>
      <c r="BT1153" s="310" t="str">
        <f t="shared" si="1888"/>
        <v/>
      </c>
      <c r="BU1153" s="310" t="str">
        <f t="shared" si="1888"/>
        <v/>
      </c>
      <c r="BV1153" s="310" t="str">
        <f t="shared" si="1888"/>
        <v/>
      </c>
      <c r="BW1153" s="310" t="str">
        <f t="shared" si="1888"/>
        <v/>
      </c>
      <c r="BX1153" s="310" t="str">
        <f t="shared" si="1888"/>
        <v/>
      </c>
      <c r="BY1153" s="310" t="str">
        <f t="shared" si="1888"/>
        <v/>
      </c>
      <c r="BZ1153" s="310" t="str">
        <f t="shared" si="1888"/>
        <v/>
      </c>
      <c r="CA1153" s="310" t="str">
        <f t="shared" si="1888"/>
        <v/>
      </c>
      <c r="CB1153" s="310" t="str">
        <f t="shared" ref="CB1153:DN1153" si="1889">IF(CB$17="","",CB190*$G$1143*$G$1145*$G$1146)</f>
        <v/>
      </c>
      <c r="CC1153" s="310" t="str">
        <f t="shared" si="1889"/>
        <v/>
      </c>
      <c r="CD1153" s="310" t="str">
        <f t="shared" si="1889"/>
        <v/>
      </c>
      <c r="CE1153" s="310" t="str">
        <f t="shared" si="1889"/>
        <v/>
      </c>
      <c r="CF1153" s="310" t="str">
        <f t="shared" si="1889"/>
        <v/>
      </c>
      <c r="CG1153" s="310" t="str">
        <f t="shared" si="1889"/>
        <v/>
      </c>
      <c r="CH1153" s="310" t="str">
        <f t="shared" si="1889"/>
        <v/>
      </c>
      <c r="CI1153" s="310" t="str">
        <f t="shared" si="1889"/>
        <v/>
      </c>
      <c r="CJ1153" s="310" t="str">
        <f t="shared" si="1889"/>
        <v/>
      </c>
      <c r="CK1153" s="310" t="str">
        <f t="shared" si="1889"/>
        <v/>
      </c>
      <c r="CL1153" s="310" t="str">
        <f t="shared" si="1889"/>
        <v/>
      </c>
      <c r="CM1153" s="310" t="str">
        <f t="shared" si="1889"/>
        <v/>
      </c>
      <c r="CN1153" s="310" t="str">
        <f t="shared" si="1889"/>
        <v/>
      </c>
      <c r="CO1153" s="310" t="str">
        <f t="shared" si="1889"/>
        <v/>
      </c>
      <c r="CP1153" s="310" t="str">
        <f t="shared" si="1889"/>
        <v/>
      </c>
      <c r="CQ1153" s="310" t="str">
        <f t="shared" si="1889"/>
        <v/>
      </c>
      <c r="CR1153" s="310" t="str">
        <f t="shared" si="1889"/>
        <v/>
      </c>
      <c r="CS1153" s="310" t="str">
        <f t="shared" si="1889"/>
        <v/>
      </c>
      <c r="CT1153" s="310" t="str">
        <f t="shared" si="1889"/>
        <v/>
      </c>
      <c r="CU1153" s="310" t="str">
        <f t="shared" si="1889"/>
        <v/>
      </c>
      <c r="CV1153" s="310" t="str">
        <f t="shared" si="1889"/>
        <v/>
      </c>
      <c r="CW1153" s="310" t="str">
        <f t="shared" si="1889"/>
        <v/>
      </c>
      <c r="CX1153" s="310" t="str">
        <f t="shared" si="1889"/>
        <v/>
      </c>
      <c r="CY1153" s="310" t="str">
        <f t="shared" si="1889"/>
        <v/>
      </c>
      <c r="CZ1153" s="310" t="str">
        <f t="shared" si="1889"/>
        <v/>
      </c>
      <c r="DA1153" s="310" t="str">
        <f t="shared" si="1889"/>
        <v/>
      </c>
      <c r="DB1153" s="310" t="str">
        <f t="shared" si="1889"/>
        <v/>
      </c>
      <c r="DC1153" s="310" t="str">
        <f t="shared" si="1889"/>
        <v/>
      </c>
      <c r="DD1153" s="310" t="str">
        <f t="shared" si="1889"/>
        <v/>
      </c>
      <c r="DE1153" s="310" t="str">
        <f t="shared" si="1889"/>
        <v/>
      </c>
      <c r="DF1153" s="310" t="str">
        <f t="shared" si="1889"/>
        <v/>
      </c>
      <c r="DG1153" s="310" t="str">
        <f t="shared" si="1889"/>
        <v/>
      </c>
      <c r="DH1153" s="310" t="str">
        <f t="shared" si="1889"/>
        <v/>
      </c>
      <c r="DI1153" s="310" t="str">
        <f t="shared" si="1889"/>
        <v/>
      </c>
      <c r="DJ1153" s="310" t="str">
        <f t="shared" si="1889"/>
        <v/>
      </c>
      <c r="DK1153" s="310" t="str">
        <f t="shared" si="1889"/>
        <v/>
      </c>
      <c r="DL1153" s="310" t="str">
        <f t="shared" si="1889"/>
        <v/>
      </c>
      <c r="DM1153" s="310" t="str">
        <f t="shared" si="1889"/>
        <v/>
      </c>
      <c r="DN1153" s="310" t="str">
        <f t="shared" si="1889"/>
        <v/>
      </c>
      <c r="DO1153" s="60">
        <f>SUM(F1153:DN1153)</f>
        <v>0</v>
      </c>
      <c r="DP1153" s="50" t="s">
        <v>172</v>
      </c>
    </row>
    <row r="1154" spans="3:120" s="29" customFormat="1" ht="15" customHeight="1">
      <c r="C1154" s="140" t="str">
        <f>"Total "&amp;C1142</f>
        <v>Total Condo Maintenance Fees</v>
      </c>
      <c r="D1154" s="291"/>
      <c r="E1154" s="291"/>
      <c r="F1154" s="278">
        <f t="shared" ref="F1154:AK1154" si="1890">IF(F$17="","",IF($E$1149=0,SUM(F1152:F1153),(F188+F190)*$D$1143*$D$1145*$D$1146))</f>
        <v>0</v>
      </c>
      <c r="G1154" s="278">
        <f t="shared" si="1890"/>
        <v>0</v>
      </c>
      <c r="H1154" s="278">
        <f t="shared" si="1890"/>
        <v>0</v>
      </c>
      <c r="I1154" s="278">
        <f t="shared" si="1890"/>
        <v>0</v>
      </c>
      <c r="J1154" s="278">
        <f t="shared" si="1890"/>
        <v>0</v>
      </c>
      <c r="K1154" s="278">
        <f t="shared" si="1890"/>
        <v>0</v>
      </c>
      <c r="L1154" s="278">
        <f t="shared" si="1890"/>
        <v>0</v>
      </c>
      <c r="M1154" s="278">
        <f t="shared" si="1890"/>
        <v>0</v>
      </c>
      <c r="N1154" s="278">
        <f t="shared" si="1890"/>
        <v>0</v>
      </c>
      <c r="O1154" s="278">
        <f t="shared" si="1890"/>
        <v>0</v>
      </c>
      <c r="P1154" s="278">
        <f t="shared" si="1890"/>
        <v>0</v>
      </c>
      <c r="Q1154" s="278">
        <f t="shared" si="1890"/>
        <v>0</v>
      </c>
      <c r="R1154" s="278">
        <f t="shared" si="1890"/>
        <v>0</v>
      </c>
      <c r="S1154" s="278">
        <f t="shared" si="1890"/>
        <v>0</v>
      </c>
      <c r="T1154" s="278">
        <f t="shared" si="1890"/>
        <v>0</v>
      </c>
      <c r="U1154" s="278">
        <f t="shared" si="1890"/>
        <v>0</v>
      </c>
      <c r="V1154" s="278">
        <f t="shared" si="1890"/>
        <v>0</v>
      </c>
      <c r="W1154" s="278">
        <f t="shared" si="1890"/>
        <v>0</v>
      </c>
      <c r="X1154" s="278">
        <f t="shared" si="1890"/>
        <v>0</v>
      </c>
      <c r="Y1154" s="278">
        <f t="shared" si="1890"/>
        <v>0</v>
      </c>
      <c r="Z1154" s="278">
        <f t="shared" si="1890"/>
        <v>0</v>
      </c>
      <c r="AA1154" s="278">
        <f t="shared" si="1890"/>
        <v>0</v>
      </c>
      <c r="AB1154" s="278">
        <f t="shared" si="1890"/>
        <v>0</v>
      </c>
      <c r="AC1154" s="278">
        <f t="shared" si="1890"/>
        <v>0</v>
      </c>
      <c r="AD1154" s="278">
        <f t="shared" si="1890"/>
        <v>0</v>
      </c>
      <c r="AE1154" s="278">
        <f t="shared" si="1890"/>
        <v>0</v>
      </c>
      <c r="AF1154" s="278">
        <f t="shared" si="1890"/>
        <v>0</v>
      </c>
      <c r="AG1154" s="278">
        <f t="shared" si="1890"/>
        <v>0</v>
      </c>
      <c r="AH1154" s="278">
        <f t="shared" si="1890"/>
        <v>0</v>
      </c>
      <c r="AI1154" s="278">
        <f t="shared" si="1890"/>
        <v>0</v>
      </c>
      <c r="AJ1154" s="278">
        <f t="shared" si="1890"/>
        <v>0</v>
      </c>
      <c r="AK1154" s="278">
        <f t="shared" si="1890"/>
        <v>0</v>
      </c>
      <c r="AL1154" s="278">
        <f t="shared" ref="AL1154:BQ1154" si="1891">IF(AL$17="","",IF($E$1149=0,SUM(AL1152:AL1153),(AL188+AL190)*$D$1143*$D$1145*$D$1146))</f>
        <v>0</v>
      </c>
      <c r="AM1154" s="278">
        <f t="shared" si="1891"/>
        <v>0</v>
      </c>
      <c r="AN1154" s="278">
        <f t="shared" si="1891"/>
        <v>0</v>
      </c>
      <c r="AO1154" s="278">
        <f t="shared" si="1891"/>
        <v>0</v>
      </c>
      <c r="AP1154" s="278">
        <f t="shared" si="1891"/>
        <v>0</v>
      </c>
      <c r="AQ1154" s="278">
        <f t="shared" si="1891"/>
        <v>0</v>
      </c>
      <c r="AR1154" s="278">
        <f t="shared" si="1891"/>
        <v>0</v>
      </c>
      <c r="AS1154" s="278">
        <f t="shared" si="1891"/>
        <v>0</v>
      </c>
      <c r="AT1154" s="278">
        <f t="shared" si="1891"/>
        <v>0</v>
      </c>
      <c r="AU1154" s="278">
        <f t="shared" si="1891"/>
        <v>0</v>
      </c>
      <c r="AV1154" s="278">
        <f t="shared" si="1891"/>
        <v>0</v>
      </c>
      <c r="AW1154" s="278">
        <f t="shared" si="1891"/>
        <v>0</v>
      </c>
      <c r="AX1154" s="278">
        <f t="shared" si="1891"/>
        <v>0</v>
      </c>
      <c r="AY1154" s="278">
        <f t="shared" si="1891"/>
        <v>0</v>
      </c>
      <c r="AZ1154" s="278">
        <f t="shared" si="1891"/>
        <v>0</v>
      </c>
      <c r="BA1154" s="278">
        <f t="shared" si="1891"/>
        <v>0</v>
      </c>
      <c r="BB1154" s="278">
        <f t="shared" si="1891"/>
        <v>0</v>
      </c>
      <c r="BC1154" s="278">
        <f t="shared" si="1891"/>
        <v>0</v>
      </c>
      <c r="BD1154" s="278">
        <f t="shared" si="1891"/>
        <v>0</v>
      </c>
      <c r="BE1154" s="278">
        <f t="shared" si="1891"/>
        <v>0</v>
      </c>
      <c r="BF1154" s="278">
        <f t="shared" si="1891"/>
        <v>0</v>
      </c>
      <c r="BG1154" s="278">
        <f t="shared" si="1891"/>
        <v>0</v>
      </c>
      <c r="BH1154" s="278">
        <f t="shared" si="1891"/>
        <v>0</v>
      </c>
      <c r="BI1154" s="278">
        <f t="shared" si="1891"/>
        <v>0</v>
      </c>
      <c r="BJ1154" s="278">
        <f t="shared" si="1891"/>
        <v>0</v>
      </c>
      <c r="BK1154" s="278">
        <f t="shared" si="1891"/>
        <v>0</v>
      </c>
      <c r="BL1154" s="278">
        <f t="shared" si="1891"/>
        <v>0</v>
      </c>
      <c r="BM1154" s="278">
        <f t="shared" si="1891"/>
        <v>0</v>
      </c>
      <c r="BN1154" s="278">
        <f t="shared" si="1891"/>
        <v>0</v>
      </c>
      <c r="BO1154" s="278" t="str">
        <f t="shared" si="1891"/>
        <v/>
      </c>
      <c r="BP1154" s="278" t="str">
        <f t="shared" si="1891"/>
        <v/>
      </c>
      <c r="BQ1154" s="278" t="str">
        <f t="shared" si="1891"/>
        <v/>
      </c>
      <c r="BR1154" s="278" t="str">
        <f t="shared" ref="BR1154:CA1154" si="1892">IF(BR$17="","",IF($E$1149=0,SUM(BR1152:BR1153),(BR188+BR190)*$D$1143*$D$1145*$D$1146))</f>
        <v/>
      </c>
      <c r="BS1154" s="278" t="str">
        <f t="shared" si="1892"/>
        <v/>
      </c>
      <c r="BT1154" s="278" t="str">
        <f t="shared" si="1892"/>
        <v/>
      </c>
      <c r="BU1154" s="278" t="str">
        <f t="shared" si="1892"/>
        <v/>
      </c>
      <c r="BV1154" s="278" t="str">
        <f t="shared" si="1892"/>
        <v/>
      </c>
      <c r="BW1154" s="278" t="str">
        <f t="shared" si="1892"/>
        <v/>
      </c>
      <c r="BX1154" s="278" t="str">
        <f t="shared" si="1892"/>
        <v/>
      </c>
      <c r="BY1154" s="278" t="str">
        <f t="shared" si="1892"/>
        <v/>
      </c>
      <c r="BZ1154" s="278" t="str">
        <f t="shared" si="1892"/>
        <v/>
      </c>
      <c r="CA1154" s="278" t="str">
        <f t="shared" si="1892"/>
        <v/>
      </c>
      <c r="CB1154" s="278" t="str">
        <f t="shared" ref="CB1154:DN1154" si="1893">IF(CB$17="","",IF($E$1149=0,SUM(CB1152:CB1153),(CB188+CB190)*$D$1143*$D$1145*$D$1146))</f>
        <v/>
      </c>
      <c r="CC1154" s="278" t="str">
        <f t="shared" si="1893"/>
        <v/>
      </c>
      <c r="CD1154" s="278" t="str">
        <f t="shared" si="1893"/>
        <v/>
      </c>
      <c r="CE1154" s="278" t="str">
        <f t="shared" si="1893"/>
        <v/>
      </c>
      <c r="CF1154" s="278" t="str">
        <f t="shared" si="1893"/>
        <v/>
      </c>
      <c r="CG1154" s="278" t="str">
        <f t="shared" si="1893"/>
        <v/>
      </c>
      <c r="CH1154" s="278" t="str">
        <f t="shared" si="1893"/>
        <v/>
      </c>
      <c r="CI1154" s="278" t="str">
        <f t="shared" si="1893"/>
        <v/>
      </c>
      <c r="CJ1154" s="278" t="str">
        <f t="shared" si="1893"/>
        <v/>
      </c>
      <c r="CK1154" s="278" t="str">
        <f t="shared" si="1893"/>
        <v/>
      </c>
      <c r="CL1154" s="278" t="str">
        <f t="shared" si="1893"/>
        <v/>
      </c>
      <c r="CM1154" s="278" t="str">
        <f t="shared" si="1893"/>
        <v/>
      </c>
      <c r="CN1154" s="278" t="str">
        <f t="shared" si="1893"/>
        <v/>
      </c>
      <c r="CO1154" s="278" t="str">
        <f t="shared" si="1893"/>
        <v/>
      </c>
      <c r="CP1154" s="278" t="str">
        <f t="shared" si="1893"/>
        <v/>
      </c>
      <c r="CQ1154" s="278" t="str">
        <f t="shared" si="1893"/>
        <v/>
      </c>
      <c r="CR1154" s="278" t="str">
        <f t="shared" si="1893"/>
        <v/>
      </c>
      <c r="CS1154" s="278" t="str">
        <f t="shared" si="1893"/>
        <v/>
      </c>
      <c r="CT1154" s="278" t="str">
        <f t="shared" si="1893"/>
        <v/>
      </c>
      <c r="CU1154" s="278" t="str">
        <f t="shared" si="1893"/>
        <v/>
      </c>
      <c r="CV1154" s="278" t="str">
        <f t="shared" si="1893"/>
        <v/>
      </c>
      <c r="CW1154" s="278" t="str">
        <f t="shared" si="1893"/>
        <v/>
      </c>
      <c r="CX1154" s="278" t="str">
        <f t="shared" si="1893"/>
        <v/>
      </c>
      <c r="CY1154" s="278" t="str">
        <f t="shared" si="1893"/>
        <v/>
      </c>
      <c r="CZ1154" s="278" t="str">
        <f t="shared" si="1893"/>
        <v/>
      </c>
      <c r="DA1154" s="278" t="str">
        <f t="shared" si="1893"/>
        <v/>
      </c>
      <c r="DB1154" s="278" t="str">
        <f t="shared" si="1893"/>
        <v/>
      </c>
      <c r="DC1154" s="278" t="str">
        <f t="shared" si="1893"/>
        <v/>
      </c>
      <c r="DD1154" s="278" t="str">
        <f t="shared" si="1893"/>
        <v/>
      </c>
      <c r="DE1154" s="278" t="str">
        <f t="shared" si="1893"/>
        <v/>
      </c>
      <c r="DF1154" s="278" t="str">
        <f t="shared" si="1893"/>
        <v/>
      </c>
      <c r="DG1154" s="278" t="str">
        <f t="shared" si="1893"/>
        <v/>
      </c>
      <c r="DH1154" s="278" t="str">
        <f t="shared" si="1893"/>
        <v/>
      </c>
      <c r="DI1154" s="278" t="str">
        <f t="shared" si="1893"/>
        <v/>
      </c>
      <c r="DJ1154" s="278" t="str">
        <f t="shared" si="1893"/>
        <v/>
      </c>
      <c r="DK1154" s="278" t="str">
        <f t="shared" si="1893"/>
        <v/>
      </c>
      <c r="DL1154" s="278" t="str">
        <f t="shared" si="1893"/>
        <v/>
      </c>
      <c r="DM1154" s="278" t="str">
        <f t="shared" si="1893"/>
        <v/>
      </c>
      <c r="DN1154" s="278" t="str">
        <f t="shared" si="1893"/>
        <v/>
      </c>
      <c r="DO1154" s="51">
        <f>SUM(F1154:DN1154)</f>
        <v>0</v>
      </c>
      <c r="DP1154" s="50" t="s">
        <v>172</v>
      </c>
    </row>
    <row r="1155" spans="3:120" s="29" customFormat="1" ht="15" customHeight="1">
      <c r="C1155" s="120"/>
      <c r="D1155" s="242"/>
      <c r="E1155" s="243"/>
      <c r="F1155" s="242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  <c r="CH1155" s="18"/>
      <c r="CI1155" s="18"/>
      <c r="CJ1155" s="18"/>
      <c r="CK1155" s="18"/>
      <c r="CL1155" s="18"/>
      <c r="CM1155" s="18"/>
      <c r="CN1155" s="18"/>
      <c r="CO1155" s="18"/>
      <c r="CP1155" s="18"/>
      <c r="CQ1155" s="18"/>
      <c r="CR1155" s="18"/>
      <c r="CS1155" s="18"/>
      <c r="CT1155" s="18"/>
      <c r="CU1155" s="18"/>
      <c r="CV1155" s="18"/>
      <c r="CW1155" s="18"/>
      <c r="CX1155" s="18"/>
      <c r="CY1155" s="18"/>
      <c r="CZ1155" s="18"/>
      <c r="DA1155" s="18"/>
      <c r="DB1155" s="18"/>
      <c r="DC1155" s="18"/>
      <c r="DD1155" s="18"/>
      <c r="DE1155" s="18"/>
      <c r="DF1155" s="18"/>
      <c r="DG1155" s="18"/>
      <c r="DH1155" s="18"/>
      <c r="DI1155" s="18"/>
      <c r="DJ1155" s="18"/>
      <c r="DK1155" s="18"/>
      <c r="DL1155" s="18"/>
      <c r="DM1155" s="18"/>
      <c r="DN1155" s="18"/>
      <c r="DO1155" s="18"/>
      <c r="DP1155" s="50" t="s">
        <v>172</v>
      </c>
    </row>
    <row r="1156" spans="3:120" s="29" customFormat="1" ht="15" customHeight="1">
      <c r="C1156" s="120"/>
      <c r="D1156" s="242"/>
      <c r="E1156" s="243"/>
      <c r="F1156" s="242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  <c r="CH1156" s="18"/>
      <c r="CI1156" s="18"/>
      <c r="CJ1156" s="18"/>
      <c r="CK1156" s="18"/>
      <c r="CL1156" s="18"/>
      <c r="CM1156" s="18"/>
      <c r="CN1156" s="18"/>
      <c r="CO1156" s="18"/>
      <c r="CP1156" s="18"/>
      <c r="CQ1156" s="18"/>
      <c r="CR1156" s="18"/>
      <c r="CS1156" s="18"/>
      <c r="CT1156" s="18"/>
      <c r="CU1156" s="18"/>
      <c r="CV1156" s="18"/>
      <c r="CW1156" s="18"/>
      <c r="CX1156" s="18"/>
      <c r="CY1156" s="18"/>
      <c r="CZ1156" s="18"/>
      <c r="DA1156" s="18"/>
      <c r="DB1156" s="18"/>
      <c r="DC1156" s="18"/>
      <c r="DD1156" s="18"/>
      <c r="DE1156" s="18"/>
      <c r="DF1156" s="18"/>
      <c r="DG1156" s="18"/>
      <c r="DH1156" s="18"/>
      <c r="DI1156" s="18"/>
      <c r="DJ1156" s="18"/>
      <c r="DK1156" s="18"/>
      <c r="DL1156" s="18"/>
      <c r="DM1156" s="18"/>
      <c r="DN1156" s="18"/>
      <c r="DO1156" s="18"/>
      <c r="DP1156" s="50" t="s">
        <v>172</v>
      </c>
    </row>
    <row r="1157" spans="3:120" s="29" customFormat="1" ht="15" customHeight="1">
      <c r="C1157" s="161" t="s">
        <v>335</v>
      </c>
      <c r="D1157" s="161"/>
      <c r="E1157" s="161"/>
      <c r="F1157" s="161"/>
      <c r="G1157" s="161"/>
      <c r="H1157" s="161"/>
      <c r="I1157" s="161"/>
      <c r="J1157" s="161"/>
      <c r="K1157" s="161"/>
      <c r="L1157" s="161"/>
      <c r="M1157" s="161"/>
      <c r="N1157" s="161"/>
      <c r="O1157" s="161"/>
      <c r="P1157" s="161"/>
      <c r="Q1157" s="161"/>
      <c r="R1157" s="161"/>
      <c r="S1157" s="161"/>
      <c r="T1157" s="161"/>
      <c r="U1157" s="161"/>
      <c r="V1157" s="161"/>
      <c r="W1157" s="161"/>
      <c r="X1157" s="161"/>
      <c r="Y1157" s="161"/>
      <c r="Z1157" s="161"/>
      <c r="AA1157" s="161"/>
      <c r="AB1157" s="161"/>
      <c r="AC1157" s="161"/>
      <c r="AD1157" s="161"/>
      <c r="AE1157" s="161"/>
      <c r="AF1157" s="161"/>
      <c r="AG1157" s="161"/>
      <c r="AH1157" s="161"/>
      <c r="AI1157" s="161"/>
      <c r="AJ1157" s="161"/>
      <c r="AK1157" s="161"/>
      <c r="AL1157" s="161"/>
      <c r="AM1157" s="161"/>
      <c r="AN1157" s="161"/>
      <c r="AO1157" s="161"/>
      <c r="AP1157" s="161"/>
      <c r="AQ1157" s="161"/>
      <c r="AR1157" s="161"/>
      <c r="AS1157" s="161"/>
      <c r="AT1157" s="161"/>
      <c r="AU1157" s="161"/>
      <c r="AV1157" s="161"/>
      <c r="AW1157" s="161"/>
      <c r="AX1157" s="161"/>
      <c r="AY1157" s="161"/>
      <c r="AZ1157" s="161"/>
      <c r="BA1157" s="161"/>
      <c r="BB1157" s="161"/>
      <c r="BC1157" s="161"/>
      <c r="BD1157" s="161"/>
      <c r="BE1157" s="161"/>
      <c r="BF1157" s="161"/>
      <c r="BG1157" s="161"/>
      <c r="BH1157" s="161"/>
      <c r="BI1157" s="161"/>
      <c r="BJ1157" s="161"/>
      <c r="BK1157" s="161"/>
      <c r="BL1157" s="161"/>
      <c r="BM1157" s="161"/>
      <c r="BN1157" s="161"/>
      <c r="BO1157" s="161"/>
      <c r="BP1157" s="161"/>
      <c r="BQ1157" s="161"/>
      <c r="BR1157" s="161"/>
      <c r="BS1157" s="161"/>
      <c r="BT1157" s="161"/>
      <c r="BU1157" s="161"/>
      <c r="BV1157" s="161"/>
      <c r="BW1157" s="161"/>
      <c r="BX1157" s="161"/>
      <c r="BY1157" s="161"/>
      <c r="BZ1157" s="161"/>
      <c r="CA1157" s="161"/>
      <c r="CB1157" s="161"/>
      <c r="CC1157" s="161"/>
      <c r="CD1157" s="161"/>
      <c r="CE1157" s="161"/>
      <c r="CF1157" s="161"/>
      <c r="CG1157" s="161"/>
      <c r="CH1157" s="161"/>
      <c r="CI1157" s="161"/>
      <c r="CJ1157" s="161"/>
      <c r="CK1157" s="161"/>
      <c r="CL1157" s="161"/>
      <c r="CM1157" s="161"/>
      <c r="CN1157" s="161"/>
      <c r="CO1157" s="161"/>
      <c r="CP1157" s="161"/>
      <c r="CQ1157" s="161"/>
      <c r="CR1157" s="161"/>
      <c r="CS1157" s="161"/>
      <c r="CT1157" s="161"/>
      <c r="CU1157" s="161"/>
      <c r="CV1157" s="161"/>
      <c r="CW1157" s="161"/>
      <c r="CX1157" s="161"/>
      <c r="CY1157" s="161"/>
      <c r="CZ1157" s="161"/>
      <c r="DA1157" s="161"/>
      <c r="DB1157" s="161"/>
      <c r="DC1157" s="161"/>
      <c r="DD1157" s="161"/>
      <c r="DE1157" s="161"/>
      <c r="DF1157" s="161"/>
      <c r="DG1157" s="161"/>
      <c r="DH1157" s="161"/>
      <c r="DI1157" s="161"/>
      <c r="DJ1157" s="161"/>
      <c r="DK1157" s="161"/>
      <c r="DL1157" s="161"/>
      <c r="DM1157" s="161"/>
      <c r="DN1157" s="161"/>
      <c r="DO1157" s="161"/>
      <c r="DP1157" s="50" t="s">
        <v>172</v>
      </c>
    </row>
    <row r="1158" spans="3:120" s="29" customFormat="1" ht="15" customHeight="1">
      <c r="C1158" s="120"/>
      <c r="D1158" s="242"/>
      <c r="E1158" s="243"/>
      <c r="F1158" s="242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  <c r="BD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/>
      <c r="BX1158" s="18"/>
      <c r="BY1158" s="18"/>
      <c r="BZ1158" s="18"/>
      <c r="CA1158" s="18"/>
      <c r="CB1158" s="18"/>
      <c r="CC1158" s="18"/>
      <c r="CD1158" s="18"/>
      <c r="CE1158" s="18"/>
      <c r="CF1158" s="18"/>
      <c r="CG1158" s="18"/>
      <c r="CH1158" s="18"/>
      <c r="CI1158" s="18"/>
      <c r="CJ1158" s="18"/>
      <c r="CK1158" s="18"/>
      <c r="CL1158" s="18"/>
      <c r="CM1158" s="18"/>
      <c r="CN1158" s="18"/>
      <c r="CO1158" s="18"/>
      <c r="CP1158" s="18"/>
      <c r="CQ1158" s="18"/>
      <c r="CR1158" s="18"/>
      <c r="CS1158" s="18"/>
      <c r="CT1158" s="18"/>
      <c r="CU1158" s="18"/>
      <c r="CV1158" s="18"/>
      <c r="CW1158" s="18"/>
      <c r="CX1158" s="18"/>
      <c r="CY1158" s="18"/>
      <c r="CZ1158" s="18"/>
      <c r="DA1158" s="18"/>
      <c r="DB1158" s="18"/>
      <c r="DC1158" s="18"/>
      <c r="DD1158" s="18"/>
      <c r="DE1158" s="18"/>
      <c r="DF1158" s="18"/>
      <c r="DG1158" s="18"/>
      <c r="DH1158" s="18"/>
      <c r="DI1158" s="18"/>
      <c r="DJ1158" s="18"/>
      <c r="DK1158" s="18"/>
      <c r="DL1158" s="18"/>
      <c r="DM1158" s="18"/>
      <c r="DN1158" s="18"/>
      <c r="DO1158" s="18"/>
      <c r="DP1158" s="50" t="s">
        <v>172</v>
      </c>
    </row>
    <row r="1159" spans="3:120" s="29" customFormat="1" ht="15" customHeight="1">
      <c r="C1159" s="266" t="s">
        <v>334</v>
      </c>
      <c r="D1159" s="249" t="s">
        <v>296</v>
      </c>
      <c r="E1159" s="249" t="s">
        <v>303</v>
      </c>
      <c r="F1159" s="265" t="s">
        <v>295</v>
      </c>
      <c r="G1159" s="264" t="s">
        <v>294</v>
      </c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  <c r="BD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/>
      <c r="BY1159" s="18"/>
      <c r="BZ1159" s="18"/>
      <c r="CA1159" s="18"/>
      <c r="CB1159" s="18"/>
      <c r="CC1159" s="18"/>
      <c r="CD1159" s="18"/>
      <c r="CE1159" s="18"/>
      <c r="CF1159" s="18"/>
      <c r="CG1159" s="18"/>
      <c r="CH1159" s="18"/>
      <c r="CI1159" s="18"/>
      <c r="CJ1159" s="18"/>
      <c r="CK1159" s="18"/>
      <c r="CL1159" s="18"/>
      <c r="CM1159" s="18"/>
      <c r="CN1159" s="18"/>
      <c r="CO1159" s="18"/>
      <c r="CP1159" s="18"/>
      <c r="CQ1159" s="18"/>
      <c r="CR1159" s="18"/>
      <c r="CS1159" s="18"/>
      <c r="CT1159" s="18"/>
      <c r="CU1159" s="18"/>
      <c r="CV1159" s="18"/>
      <c r="CW1159" s="18"/>
      <c r="CX1159" s="18"/>
      <c r="CY1159" s="18"/>
      <c r="CZ1159" s="18"/>
      <c r="DA1159" s="18"/>
      <c r="DB1159" s="18"/>
      <c r="DC1159" s="18"/>
      <c r="DD1159" s="18"/>
      <c r="DE1159" s="18"/>
      <c r="DF1159" s="18"/>
      <c r="DG1159" s="18"/>
      <c r="DH1159" s="18"/>
      <c r="DI1159" s="18"/>
      <c r="DJ1159" s="18"/>
      <c r="DK1159" s="18"/>
      <c r="DL1159" s="18"/>
      <c r="DM1159" s="18"/>
      <c r="DN1159" s="18"/>
      <c r="DO1159" s="18"/>
      <c r="DP1159" s="50" t="s">
        <v>172</v>
      </c>
    </row>
    <row r="1160" spans="3:120" s="29" customFormat="1" ht="15" customHeight="1">
      <c r="C1160" s="207" t="s">
        <v>333</v>
      </c>
      <c r="E1160" s="133"/>
      <c r="F1160" s="94">
        <v>0</v>
      </c>
      <c r="G1160" s="94">
        <v>0</v>
      </c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18"/>
      <c r="CE1160" s="18"/>
      <c r="CF1160" s="18"/>
      <c r="CG1160" s="18"/>
      <c r="CH1160" s="18"/>
      <c r="CI1160" s="18"/>
      <c r="CJ1160" s="18"/>
      <c r="CK1160" s="18"/>
      <c r="CL1160" s="18"/>
      <c r="CM1160" s="18"/>
      <c r="CN1160" s="18"/>
      <c r="CO1160" s="18"/>
      <c r="CP1160" s="18"/>
      <c r="CQ1160" s="18"/>
      <c r="CR1160" s="18"/>
      <c r="CS1160" s="18"/>
      <c r="CT1160" s="18"/>
      <c r="CU1160" s="18"/>
      <c r="CV1160" s="18"/>
      <c r="CW1160" s="18"/>
      <c r="CX1160" s="18"/>
      <c r="CY1160" s="18"/>
      <c r="CZ1160" s="18"/>
      <c r="DA1160" s="18"/>
      <c r="DB1160" s="18"/>
      <c r="DC1160" s="18"/>
      <c r="DD1160" s="18"/>
      <c r="DE1160" s="18"/>
      <c r="DF1160" s="18"/>
      <c r="DG1160" s="18"/>
      <c r="DH1160" s="18"/>
      <c r="DI1160" s="18"/>
      <c r="DJ1160" s="18"/>
      <c r="DK1160" s="18"/>
      <c r="DL1160" s="18"/>
      <c r="DM1160" s="18"/>
      <c r="DN1160" s="18"/>
      <c r="DO1160" s="18"/>
      <c r="DP1160" s="50" t="s">
        <v>172</v>
      </c>
    </row>
    <row r="1161" spans="3:120" s="29" customFormat="1" ht="15" customHeight="1">
      <c r="C1161" s="207" t="s">
        <v>332</v>
      </c>
      <c r="E1161" s="133"/>
      <c r="F1161" s="118">
        <f>$F$54</f>
        <v>11085250</v>
      </c>
      <c r="G1161" s="118">
        <f>$G$54</f>
        <v>0</v>
      </c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  <c r="CH1161" s="18"/>
      <c r="CI1161" s="18"/>
      <c r="CJ1161" s="18"/>
      <c r="CK1161" s="18"/>
      <c r="CL1161" s="18"/>
      <c r="CM1161" s="18"/>
      <c r="CN1161" s="18"/>
      <c r="CO1161" s="18"/>
      <c r="CP1161" s="18"/>
      <c r="CQ1161" s="18"/>
      <c r="CR1161" s="18"/>
      <c r="CS1161" s="18"/>
      <c r="CT1161" s="18"/>
      <c r="CU1161" s="18"/>
      <c r="CV1161" s="18"/>
      <c r="CW1161" s="18"/>
      <c r="CX1161" s="18"/>
      <c r="CY1161" s="18"/>
      <c r="CZ1161" s="18"/>
      <c r="DA1161" s="18"/>
      <c r="DB1161" s="18"/>
      <c r="DC1161" s="18"/>
      <c r="DD1161" s="18"/>
      <c r="DE1161" s="18"/>
      <c r="DF1161" s="18"/>
      <c r="DG1161" s="18"/>
      <c r="DH1161" s="18"/>
      <c r="DI1161" s="18"/>
      <c r="DJ1161" s="18"/>
      <c r="DK1161" s="18"/>
      <c r="DL1161" s="18"/>
      <c r="DM1161" s="18"/>
      <c r="DN1161" s="18"/>
      <c r="DO1161" s="18"/>
      <c r="DP1161" s="50" t="s">
        <v>172</v>
      </c>
    </row>
    <row r="1162" spans="3:120" s="29" customFormat="1" ht="15" customHeight="1">
      <c r="C1162" s="207" t="s">
        <v>331</v>
      </c>
      <c r="E1162" s="133"/>
      <c r="F1162" s="118">
        <f>PRODUCT(F1160:F1161)</f>
        <v>0</v>
      </c>
      <c r="G1162" s="118">
        <f>PRODUCT(G1160:G1161)</f>
        <v>0</v>
      </c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8"/>
      <c r="BY1162" s="18"/>
      <c r="BZ1162" s="18"/>
      <c r="CA1162" s="18"/>
      <c r="CB1162" s="18"/>
      <c r="CC1162" s="18"/>
      <c r="CD1162" s="18"/>
      <c r="CE1162" s="18"/>
      <c r="CF1162" s="18"/>
      <c r="CG1162" s="18"/>
      <c r="CH1162" s="18"/>
      <c r="CI1162" s="18"/>
      <c r="CJ1162" s="18"/>
      <c r="CK1162" s="18"/>
      <c r="CL1162" s="18"/>
      <c r="CM1162" s="18"/>
      <c r="CN1162" s="18"/>
      <c r="CO1162" s="18"/>
      <c r="CP1162" s="18"/>
      <c r="CQ1162" s="18"/>
      <c r="CR1162" s="18"/>
      <c r="CS1162" s="18"/>
      <c r="CT1162" s="18"/>
      <c r="CU1162" s="18"/>
      <c r="CV1162" s="18"/>
      <c r="CW1162" s="18"/>
      <c r="CX1162" s="18"/>
      <c r="CY1162" s="18"/>
      <c r="CZ1162" s="18"/>
      <c r="DA1162" s="18"/>
      <c r="DB1162" s="18"/>
      <c r="DC1162" s="18"/>
      <c r="DD1162" s="18"/>
      <c r="DE1162" s="18"/>
      <c r="DF1162" s="18"/>
      <c r="DG1162" s="18"/>
      <c r="DH1162" s="18"/>
      <c r="DI1162" s="18"/>
      <c r="DJ1162" s="18"/>
      <c r="DK1162" s="18"/>
      <c r="DL1162" s="18"/>
      <c r="DM1162" s="18"/>
      <c r="DN1162" s="18"/>
      <c r="DO1162" s="18"/>
      <c r="DP1162" s="50" t="s">
        <v>172</v>
      </c>
    </row>
    <row r="1163" spans="3:120" s="29" customFormat="1" ht="15" customHeight="1">
      <c r="C1163" s="207" t="s">
        <v>315</v>
      </c>
      <c r="E1163" s="133"/>
      <c r="F1163" s="282">
        <v>0</v>
      </c>
      <c r="G1163" s="282">
        <v>0</v>
      </c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  <c r="BD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  <c r="CH1163" s="18"/>
      <c r="CI1163" s="18"/>
      <c r="CJ1163" s="18"/>
      <c r="CK1163" s="18"/>
      <c r="CL1163" s="18"/>
      <c r="CM1163" s="18"/>
      <c r="CN1163" s="18"/>
      <c r="CO1163" s="18"/>
      <c r="CP1163" s="18"/>
      <c r="CQ1163" s="18"/>
      <c r="CR1163" s="18"/>
      <c r="CS1163" s="18"/>
      <c r="CT1163" s="18"/>
      <c r="CU1163" s="18"/>
      <c r="CV1163" s="18"/>
      <c r="CW1163" s="18"/>
      <c r="CX1163" s="18"/>
      <c r="CY1163" s="18"/>
      <c r="CZ1163" s="18"/>
      <c r="DA1163" s="18"/>
      <c r="DB1163" s="18"/>
      <c r="DC1163" s="18"/>
      <c r="DD1163" s="18"/>
      <c r="DE1163" s="18"/>
      <c r="DF1163" s="18"/>
      <c r="DG1163" s="18"/>
      <c r="DH1163" s="18"/>
      <c r="DI1163" s="18"/>
      <c r="DJ1163" s="18"/>
      <c r="DK1163" s="18"/>
      <c r="DL1163" s="18"/>
      <c r="DM1163" s="18"/>
      <c r="DN1163" s="18"/>
      <c r="DO1163" s="18"/>
      <c r="DP1163" s="50" t="s">
        <v>172</v>
      </c>
    </row>
    <row r="1164" spans="3:120" s="29" customFormat="1" ht="15" customHeight="1">
      <c r="C1164" s="34" t="str">
        <f>"Total "&amp;C1159</f>
        <v>Total Realty Taxes</v>
      </c>
      <c r="D1164" s="118">
        <f>IF(F$17="","",IF(E1164="",G1164+F1164,E1164))</f>
        <v>0</v>
      </c>
      <c r="E1164" s="118"/>
      <c r="F1164" s="118">
        <f>PRODUCT(F1163,F1162)</f>
        <v>0</v>
      </c>
      <c r="G1164" s="118">
        <f>PRODUCT(G1163,G1162)</f>
        <v>0</v>
      </c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  <c r="BD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18"/>
      <c r="BX1164" s="18"/>
      <c r="BY1164" s="18"/>
      <c r="BZ1164" s="18"/>
      <c r="CA1164" s="18"/>
      <c r="CB1164" s="18"/>
      <c r="CC1164" s="18"/>
      <c r="CD1164" s="18"/>
      <c r="CE1164" s="18"/>
      <c r="CF1164" s="18"/>
      <c r="CG1164" s="18"/>
      <c r="CH1164" s="18"/>
      <c r="CI1164" s="18"/>
      <c r="CJ1164" s="18"/>
      <c r="CK1164" s="18"/>
      <c r="CL1164" s="18"/>
      <c r="CM1164" s="18"/>
      <c r="CN1164" s="18"/>
      <c r="CO1164" s="18"/>
      <c r="CP1164" s="18"/>
      <c r="CQ1164" s="18"/>
      <c r="CR1164" s="18"/>
      <c r="CS1164" s="18"/>
      <c r="CT1164" s="18"/>
      <c r="CU1164" s="18"/>
      <c r="CV1164" s="18"/>
      <c r="CW1164" s="18"/>
      <c r="CX1164" s="18"/>
      <c r="CY1164" s="18"/>
      <c r="CZ1164" s="18"/>
      <c r="DA1164" s="18"/>
      <c r="DB1164" s="18"/>
      <c r="DC1164" s="18"/>
      <c r="DD1164" s="18"/>
      <c r="DE1164" s="18"/>
      <c r="DF1164" s="18"/>
      <c r="DG1164" s="18"/>
      <c r="DH1164" s="18"/>
      <c r="DI1164" s="18"/>
      <c r="DJ1164" s="18"/>
      <c r="DK1164" s="18"/>
      <c r="DL1164" s="18"/>
      <c r="DM1164" s="18"/>
      <c r="DN1164" s="18"/>
      <c r="DO1164" s="18"/>
      <c r="DP1164" s="50" t="s">
        <v>172</v>
      </c>
    </row>
    <row r="1165" spans="3:120" s="29" customFormat="1" ht="15" customHeight="1">
      <c r="C1165" s="34"/>
      <c r="D1165" s="118"/>
      <c r="E1165" s="302"/>
      <c r="F1165" s="208"/>
      <c r="G1165" s="20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  <c r="BD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  <c r="CH1165" s="18"/>
      <c r="CI1165" s="18"/>
      <c r="CJ1165" s="18"/>
      <c r="CK1165" s="18"/>
      <c r="CL1165" s="18"/>
      <c r="CM1165" s="18"/>
      <c r="CN1165" s="18"/>
      <c r="CO1165" s="18"/>
      <c r="CP1165" s="18"/>
      <c r="CQ1165" s="18"/>
      <c r="CR1165" s="18"/>
      <c r="CS1165" s="18"/>
      <c r="CT1165" s="18"/>
      <c r="CU1165" s="18"/>
      <c r="CV1165" s="18"/>
      <c r="CW1165" s="18"/>
      <c r="CX1165" s="18"/>
      <c r="CY1165" s="18"/>
      <c r="CZ1165" s="18"/>
      <c r="DA1165" s="18"/>
      <c r="DB1165" s="18"/>
      <c r="DC1165" s="18"/>
      <c r="DD1165" s="18"/>
      <c r="DE1165" s="18"/>
      <c r="DF1165" s="18"/>
      <c r="DG1165" s="18"/>
      <c r="DH1165" s="18"/>
      <c r="DI1165" s="18"/>
      <c r="DJ1165" s="18"/>
      <c r="DK1165" s="18"/>
      <c r="DL1165" s="18"/>
      <c r="DM1165" s="18"/>
      <c r="DN1165" s="18"/>
      <c r="DO1165" s="18"/>
      <c r="DP1165" s="50" t="s">
        <v>172</v>
      </c>
    </row>
    <row r="1166" spans="3:120" s="29" customFormat="1" ht="15" customHeight="1">
      <c r="C1166" s="34" t="str">
        <f>C1159&amp;" Start Period"</f>
        <v>Realty Taxes Start Period</v>
      </c>
      <c r="D1166" s="282">
        <f>MIN(F1166:G1166)</f>
        <v>0</v>
      </c>
      <c r="F1166" s="282">
        <v>0</v>
      </c>
      <c r="G1166" s="282">
        <v>0</v>
      </c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18"/>
      <c r="BX1166" s="18"/>
      <c r="BY1166" s="18"/>
      <c r="BZ1166" s="18"/>
      <c r="CA1166" s="18"/>
      <c r="CB1166" s="18"/>
      <c r="CC1166" s="18"/>
      <c r="CD1166" s="18"/>
      <c r="CE1166" s="18"/>
      <c r="CF1166" s="18"/>
      <c r="CG1166" s="18"/>
      <c r="CH1166" s="18"/>
      <c r="CI1166" s="18"/>
      <c r="CJ1166" s="18"/>
      <c r="CK1166" s="18"/>
      <c r="CL1166" s="18"/>
      <c r="CM1166" s="18"/>
      <c r="CN1166" s="18"/>
      <c r="CO1166" s="18"/>
      <c r="CP1166" s="18"/>
      <c r="CQ1166" s="18"/>
      <c r="CR1166" s="18"/>
      <c r="CS1166" s="18"/>
      <c r="CT1166" s="18"/>
      <c r="CU1166" s="18"/>
      <c r="CV1166" s="18"/>
      <c r="CW1166" s="18"/>
      <c r="CX1166" s="18"/>
      <c r="CY1166" s="18"/>
      <c r="CZ1166" s="18"/>
      <c r="DA1166" s="18"/>
      <c r="DB1166" s="18"/>
      <c r="DC1166" s="18"/>
      <c r="DD1166" s="18"/>
      <c r="DE1166" s="18"/>
      <c r="DF1166" s="18"/>
      <c r="DG1166" s="18"/>
      <c r="DH1166" s="18"/>
      <c r="DI1166" s="18"/>
      <c r="DJ1166" s="18"/>
      <c r="DK1166" s="18"/>
      <c r="DL1166" s="18"/>
      <c r="DM1166" s="18"/>
      <c r="DN1166" s="18"/>
      <c r="DO1166" s="18"/>
      <c r="DP1166" s="50" t="s">
        <v>172</v>
      </c>
    </row>
    <row r="1167" spans="3:120" s="29" customFormat="1" ht="15" customHeight="1">
      <c r="C1167" s="207" t="s">
        <v>13</v>
      </c>
      <c r="D1167" s="206">
        <f>IF(D1166="","",INDEX($F$16:$DP$17,1,MATCH(D1166,$F$17:$DP$17,1)))</f>
        <v>42094</v>
      </c>
      <c r="F1167" s="206">
        <f>IF(F1166="","",INDEX($F$16:$DP$17,1,MATCH(F1166,$F$17:$DP$17,1)))</f>
        <v>42094</v>
      </c>
      <c r="G1167" s="206">
        <f>IF(G1166="","",INDEX($F$16:$DP$17,1,MATCH(G1166,$F$17:$DP$17,1)))</f>
        <v>42094</v>
      </c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18"/>
      <c r="BQ1167" s="18"/>
      <c r="BR1167" s="18"/>
      <c r="BS1167" s="18"/>
      <c r="BT1167" s="18"/>
      <c r="BU1167" s="18"/>
      <c r="BV1167" s="18"/>
      <c r="BW1167" s="18"/>
      <c r="BX1167" s="18"/>
      <c r="BY1167" s="18"/>
      <c r="BZ1167" s="18"/>
      <c r="CA1167" s="18"/>
      <c r="CB1167" s="18"/>
      <c r="CC1167" s="18"/>
      <c r="CD1167" s="18"/>
      <c r="CE1167" s="18"/>
      <c r="CF1167" s="18"/>
      <c r="CG1167" s="18"/>
      <c r="CH1167" s="18"/>
      <c r="CI1167" s="18"/>
      <c r="CJ1167" s="18"/>
      <c r="CK1167" s="18"/>
      <c r="CL1167" s="18"/>
      <c r="CM1167" s="18"/>
      <c r="CN1167" s="18"/>
      <c r="CO1167" s="18"/>
      <c r="CP1167" s="18"/>
      <c r="CQ1167" s="18"/>
      <c r="CR1167" s="18"/>
      <c r="CS1167" s="18"/>
      <c r="CT1167" s="18"/>
      <c r="CU1167" s="18"/>
      <c r="CV1167" s="18"/>
      <c r="CW1167" s="18"/>
      <c r="CX1167" s="18"/>
      <c r="CY1167" s="18"/>
      <c r="CZ1167" s="18"/>
      <c r="DA1167" s="18"/>
      <c r="DB1167" s="18"/>
      <c r="DC1167" s="18"/>
      <c r="DD1167" s="18"/>
      <c r="DE1167" s="18"/>
      <c r="DF1167" s="18"/>
      <c r="DG1167" s="18"/>
      <c r="DH1167" s="18"/>
      <c r="DI1167" s="18"/>
      <c r="DJ1167" s="18"/>
      <c r="DK1167" s="18"/>
      <c r="DL1167" s="18"/>
      <c r="DM1167" s="18"/>
      <c r="DN1167" s="18"/>
      <c r="DO1167" s="18"/>
      <c r="DP1167" s="50" t="s">
        <v>172</v>
      </c>
    </row>
    <row r="1168" spans="3:120" s="29" customFormat="1" ht="15" customHeight="1">
      <c r="C1168" s="34" t="str">
        <f>C1159&amp;" End Period"</f>
        <v>Realty Taxes End Period</v>
      </c>
      <c r="D1168" s="282">
        <f>MAX(F1168:G1168)</f>
        <v>0</v>
      </c>
      <c r="F1168" s="282">
        <v>0</v>
      </c>
      <c r="G1168" s="282">
        <v>0</v>
      </c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8"/>
      <c r="BQ1168" s="18"/>
      <c r="BR1168" s="18"/>
      <c r="BS1168" s="18"/>
      <c r="BT1168" s="18"/>
      <c r="BU1168" s="18"/>
      <c r="BV1168" s="18"/>
      <c r="BW1168" s="18"/>
      <c r="BX1168" s="18"/>
      <c r="BY1168" s="18"/>
      <c r="BZ1168" s="18"/>
      <c r="CA1168" s="18"/>
      <c r="CB1168" s="18"/>
      <c r="CC1168" s="18"/>
      <c r="CD1168" s="18"/>
      <c r="CE1168" s="18"/>
      <c r="CF1168" s="18"/>
      <c r="CG1168" s="18"/>
      <c r="CH1168" s="18"/>
      <c r="CI1168" s="18"/>
      <c r="CJ1168" s="18"/>
      <c r="CK1168" s="18"/>
      <c r="CL1168" s="18"/>
      <c r="CM1168" s="18"/>
      <c r="CN1168" s="18"/>
      <c r="CO1168" s="18"/>
      <c r="CP1168" s="18"/>
      <c r="CQ1168" s="18"/>
      <c r="CR1168" s="18"/>
      <c r="CS1168" s="18"/>
      <c r="CT1168" s="18"/>
      <c r="CU1168" s="18"/>
      <c r="CV1168" s="18"/>
      <c r="CW1168" s="18"/>
      <c r="CX1168" s="18"/>
      <c r="CY1168" s="18"/>
      <c r="CZ1168" s="18"/>
      <c r="DA1168" s="18"/>
      <c r="DB1168" s="18"/>
      <c r="DC1168" s="18"/>
      <c r="DD1168" s="18"/>
      <c r="DE1168" s="18"/>
      <c r="DF1168" s="18"/>
      <c r="DG1168" s="18"/>
      <c r="DH1168" s="18"/>
      <c r="DI1168" s="18"/>
      <c r="DJ1168" s="18"/>
      <c r="DK1168" s="18"/>
      <c r="DL1168" s="18"/>
      <c r="DM1168" s="18"/>
      <c r="DN1168" s="18"/>
      <c r="DO1168" s="18"/>
      <c r="DP1168" s="50" t="s">
        <v>172</v>
      </c>
    </row>
    <row r="1169" spans="3:120" s="29" customFormat="1" ht="15" customHeight="1">
      <c r="C1169" s="207" t="s">
        <v>13</v>
      </c>
      <c r="D1169" s="206">
        <f>IF(D1168="","",INDEX($F$16:$DP$17,1,MATCH(D1168,$F$17:$DP$17,1)))</f>
        <v>42094</v>
      </c>
      <c r="F1169" s="206">
        <f>IF(F1168="","",INDEX($F$16:$DP$17,1,MATCH(F1168,$F$17:$DP$17,1)))</f>
        <v>42094</v>
      </c>
      <c r="G1169" s="206">
        <f>IF(G1168="","",INDEX($F$16:$DP$17,1,MATCH(G1168,$F$17:$DP$17,1)))</f>
        <v>42094</v>
      </c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18"/>
      <c r="BQ1169" s="18"/>
      <c r="BR1169" s="18"/>
      <c r="BS1169" s="18"/>
      <c r="BT1169" s="18"/>
      <c r="BU1169" s="18"/>
      <c r="BV1169" s="18"/>
      <c r="BW1169" s="18"/>
      <c r="BX1169" s="18"/>
      <c r="BY1169" s="18"/>
      <c r="BZ1169" s="18"/>
      <c r="CA1169" s="18"/>
      <c r="CB1169" s="18"/>
      <c r="CC1169" s="18"/>
      <c r="CD1169" s="18"/>
      <c r="CE1169" s="18"/>
      <c r="CF1169" s="18"/>
      <c r="CG1169" s="18"/>
      <c r="CH1169" s="18"/>
      <c r="CI1169" s="18"/>
      <c r="CJ1169" s="18"/>
      <c r="CK1169" s="18"/>
      <c r="CL1169" s="18"/>
      <c r="CM1169" s="18"/>
      <c r="CN1169" s="18"/>
      <c r="CO1169" s="18"/>
      <c r="CP1169" s="18"/>
      <c r="CQ1169" s="18"/>
      <c r="CR1169" s="18"/>
      <c r="CS1169" s="18"/>
      <c r="CT1169" s="18"/>
      <c r="CU1169" s="18"/>
      <c r="CV1169" s="18"/>
      <c r="CW1169" s="18"/>
      <c r="CX1169" s="18"/>
      <c r="CY1169" s="18"/>
      <c r="CZ1169" s="18"/>
      <c r="DA1169" s="18"/>
      <c r="DB1169" s="18"/>
      <c r="DC1169" s="18"/>
      <c r="DD1169" s="18"/>
      <c r="DE1169" s="18"/>
      <c r="DF1169" s="18"/>
      <c r="DG1169" s="18"/>
      <c r="DH1169" s="18"/>
      <c r="DI1169" s="18"/>
      <c r="DJ1169" s="18"/>
      <c r="DK1169" s="18"/>
      <c r="DL1169" s="18"/>
      <c r="DM1169" s="18"/>
      <c r="DN1169" s="18"/>
      <c r="DO1169" s="18"/>
      <c r="DP1169" s="50" t="s">
        <v>172</v>
      </c>
    </row>
    <row r="1170" spans="3:120" s="29" customFormat="1" ht="15" customHeight="1">
      <c r="C1170" s="34"/>
      <c r="D1170" s="242"/>
      <c r="E1170" s="243"/>
      <c r="F1170" s="242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  <c r="BD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8"/>
      <c r="BQ1170" s="18"/>
      <c r="BR1170" s="18"/>
      <c r="BS1170" s="18"/>
      <c r="BT1170" s="18"/>
      <c r="BU1170" s="18"/>
      <c r="BV1170" s="18"/>
      <c r="BW1170" s="18"/>
      <c r="BX1170" s="18"/>
      <c r="BY1170" s="18"/>
      <c r="BZ1170" s="18"/>
      <c r="CA1170" s="18"/>
      <c r="CB1170" s="18"/>
      <c r="CC1170" s="18"/>
      <c r="CD1170" s="18"/>
      <c r="CE1170" s="18"/>
      <c r="CF1170" s="18"/>
      <c r="CG1170" s="18"/>
      <c r="CH1170" s="18"/>
      <c r="CI1170" s="18"/>
      <c r="CJ1170" s="18"/>
      <c r="CK1170" s="18"/>
      <c r="CL1170" s="18"/>
      <c r="CM1170" s="18"/>
      <c r="CN1170" s="18"/>
      <c r="CO1170" s="18"/>
      <c r="CP1170" s="18"/>
      <c r="CQ1170" s="18"/>
      <c r="CR1170" s="18"/>
      <c r="CS1170" s="18"/>
      <c r="CT1170" s="18"/>
      <c r="CU1170" s="18"/>
      <c r="CV1170" s="18"/>
      <c r="CW1170" s="18"/>
      <c r="CX1170" s="18"/>
      <c r="CY1170" s="18"/>
      <c r="CZ1170" s="18"/>
      <c r="DA1170" s="18"/>
      <c r="DB1170" s="18"/>
      <c r="DC1170" s="18"/>
      <c r="DD1170" s="18"/>
      <c r="DE1170" s="18"/>
      <c r="DF1170" s="18"/>
      <c r="DG1170" s="18"/>
      <c r="DH1170" s="18"/>
      <c r="DI1170" s="18"/>
      <c r="DJ1170" s="18"/>
      <c r="DK1170" s="18"/>
      <c r="DL1170" s="18"/>
      <c r="DM1170" s="18"/>
      <c r="DN1170" s="18"/>
      <c r="DO1170" s="18"/>
      <c r="DP1170" s="50" t="s">
        <v>172</v>
      </c>
    </row>
    <row r="1171" spans="3:120" s="29" customFormat="1" ht="15" customHeight="1">
      <c r="C1171" s="34" t="s">
        <v>300</v>
      </c>
      <c r="D1171" s="281" t="s">
        <v>299</v>
      </c>
      <c r="E1171" s="280">
        <f>IF(D1171=F1171,0,1)</f>
        <v>0</v>
      </c>
      <c r="F1171" s="279" t="s">
        <v>299</v>
      </c>
      <c r="G1171" s="279" t="s">
        <v>298</v>
      </c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  <c r="BD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18"/>
      <c r="BX1171" s="18"/>
      <c r="BY1171" s="18"/>
      <c r="BZ1171" s="18"/>
      <c r="CA1171" s="18"/>
      <c r="CB1171" s="18"/>
      <c r="CC1171" s="18"/>
      <c r="CD1171" s="18"/>
      <c r="CE1171" s="18"/>
      <c r="CF1171" s="18"/>
      <c r="CG1171" s="18"/>
      <c r="CH1171" s="18"/>
      <c r="CI1171" s="18"/>
      <c r="CJ1171" s="18"/>
      <c r="CK1171" s="18"/>
      <c r="CL1171" s="18"/>
      <c r="CM1171" s="18"/>
      <c r="CN1171" s="18"/>
      <c r="CO1171" s="18"/>
      <c r="CP1171" s="18"/>
      <c r="CQ1171" s="18"/>
      <c r="CR1171" s="18"/>
      <c r="CS1171" s="18"/>
      <c r="CT1171" s="18"/>
      <c r="CU1171" s="18"/>
      <c r="CV1171" s="18"/>
      <c r="CW1171" s="18"/>
      <c r="CX1171" s="18"/>
      <c r="CY1171" s="18"/>
      <c r="CZ1171" s="18"/>
      <c r="DA1171" s="18"/>
      <c r="DB1171" s="18"/>
      <c r="DC1171" s="18"/>
      <c r="DD1171" s="18"/>
      <c r="DE1171" s="18"/>
      <c r="DF1171" s="18"/>
      <c r="DG1171" s="18"/>
      <c r="DH1171" s="18"/>
      <c r="DI1171" s="18"/>
      <c r="DJ1171" s="18"/>
      <c r="DK1171" s="18"/>
      <c r="DL1171" s="18"/>
      <c r="DM1171" s="18"/>
      <c r="DN1171" s="18"/>
      <c r="DO1171" s="18"/>
      <c r="DP1171" s="50" t="s">
        <v>172</v>
      </c>
    </row>
    <row r="1172" spans="3:120" s="29" customFormat="1" ht="15" customHeight="1">
      <c r="C1172" s="34" t="s">
        <v>310</v>
      </c>
      <c r="D1172" s="281" t="s">
        <v>151</v>
      </c>
      <c r="E1172" s="280">
        <f>IF(D1172=F1172,0,1)</f>
        <v>0</v>
      </c>
      <c r="F1172" s="279" t="s">
        <v>151</v>
      </c>
      <c r="G1172" s="279" t="s">
        <v>309</v>
      </c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  <c r="BD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8"/>
      <c r="BQ1172" s="18"/>
      <c r="BR1172" s="18"/>
      <c r="BS1172" s="18"/>
      <c r="BT1172" s="18"/>
      <c r="BU1172" s="18"/>
      <c r="BV1172" s="18"/>
      <c r="BW1172" s="18"/>
      <c r="BX1172" s="18"/>
      <c r="BY1172" s="18"/>
      <c r="BZ1172" s="18"/>
      <c r="CA1172" s="18"/>
      <c r="CB1172" s="18"/>
      <c r="CC1172" s="18"/>
      <c r="CD1172" s="18"/>
      <c r="CE1172" s="18"/>
      <c r="CF1172" s="18"/>
      <c r="CG1172" s="18"/>
      <c r="CH1172" s="18"/>
      <c r="CI1172" s="18"/>
      <c r="CJ1172" s="18"/>
      <c r="CK1172" s="18"/>
      <c r="CL1172" s="18"/>
      <c r="CM1172" s="18"/>
      <c r="CN1172" s="18"/>
      <c r="CO1172" s="18"/>
      <c r="CP1172" s="18"/>
      <c r="CQ1172" s="18"/>
      <c r="CR1172" s="18"/>
      <c r="CS1172" s="18"/>
      <c r="CT1172" s="18"/>
      <c r="CU1172" s="18"/>
      <c r="CV1172" s="18"/>
      <c r="CW1172" s="18"/>
      <c r="CX1172" s="18"/>
      <c r="CY1172" s="18"/>
      <c r="CZ1172" s="18"/>
      <c r="DA1172" s="18"/>
      <c r="DB1172" s="18"/>
      <c r="DC1172" s="18"/>
      <c r="DD1172" s="18"/>
      <c r="DE1172" s="18"/>
      <c r="DF1172" s="18"/>
      <c r="DG1172" s="18"/>
      <c r="DH1172" s="18"/>
      <c r="DI1172" s="18"/>
      <c r="DJ1172" s="18"/>
      <c r="DK1172" s="18"/>
      <c r="DL1172" s="18"/>
      <c r="DM1172" s="18"/>
      <c r="DN1172" s="18"/>
      <c r="DO1172" s="18"/>
      <c r="DP1172" s="50" t="s">
        <v>172</v>
      </c>
    </row>
    <row r="1173" spans="3:120" s="29" customFormat="1" ht="15" customHeight="1">
      <c r="C1173" s="309"/>
      <c r="D1173" s="242"/>
      <c r="E1173" s="243"/>
      <c r="F1173" s="242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  <c r="BD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18"/>
      <c r="BX1173" s="18"/>
      <c r="BY1173" s="18"/>
      <c r="BZ1173" s="18"/>
      <c r="CA1173" s="18"/>
      <c r="CB1173" s="18"/>
      <c r="CC1173" s="18"/>
      <c r="CD1173" s="18"/>
      <c r="CE1173" s="18"/>
      <c r="CF1173" s="18"/>
      <c r="CG1173" s="18"/>
      <c r="CH1173" s="18"/>
      <c r="CI1173" s="18"/>
      <c r="CJ1173" s="18"/>
      <c r="CK1173" s="18"/>
      <c r="CL1173" s="18"/>
      <c r="CM1173" s="18"/>
      <c r="CN1173" s="18"/>
      <c r="CO1173" s="18"/>
      <c r="CP1173" s="18"/>
      <c r="CQ1173" s="18"/>
      <c r="CR1173" s="18"/>
      <c r="CS1173" s="18"/>
      <c r="CT1173" s="18"/>
      <c r="CU1173" s="18"/>
      <c r="CV1173" s="18"/>
      <c r="CW1173" s="18"/>
      <c r="CX1173" s="18"/>
      <c r="CY1173" s="18"/>
      <c r="CZ1173" s="18"/>
      <c r="DA1173" s="18"/>
      <c r="DB1173" s="18"/>
      <c r="DC1173" s="18"/>
      <c r="DD1173" s="18"/>
      <c r="DE1173" s="18"/>
      <c r="DF1173" s="18"/>
      <c r="DG1173" s="18"/>
      <c r="DH1173" s="18"/>
      <c r="DI1173" s="18"/>
      <c r="DJ1173" s="18"/>
      <c r="DK1173" s="18"/>
      <c r="DL1173" s="18"/>
      <c r="DM1173" s="18"/>
      <c r="DN1173" s="18"/>
      <c r="DO1173" s="18"/>
      <c r="DP1173" s="50" t="s">
        <v>172</v>
      </c>
    </row>
    <row r="1174" spans="3:120" s="29" customFormat="1" ht="15" customHeight="1">
      <c r="C1174" s="34" t="str">
        <f>F1159&amp;" "&amp;C1159</f>
        <v>Phase A Realty Taxes</v>
      </c>
      <c r="D1174" s="274">
        <f>IF(F1166="",0,F1166)</f>
        <v>0</v>
      </c>
      <c r="E1174" s="274">
        <f>IF(F1168="",0,F1168)</f>
        <v>0</v>
      </c>
      <c r="F1174" s="121">
        <f t="shared" ref="F1174:AK1174" si="1894">IF(F$17="","",IF(AND(F$17&gt;=$D1174,F$17&lt;=$E1174),$F$1164/($E1174-$D1174+1),0))</f>
        <v>0</v>
      </c>
      <c r="G1174" s="121">
        <f t="shared" si="1894"/>
        <v>0</v>
      </c>
      <c r="H1174" s="121">
        <f t="shared" si="1894"/>
        <v>0</v>
      </c>
      <c r="I1174" s="121">
        <f t="shared" si="1894"/>
        <v>0</v>
      </c>
      <c r="J1174" s="121">
        <f t="shared" si="1894"/>
        <v>0</v>
      </c>
      <c r="K1174" s="121">
        <f t="shared" si="1894"/>
        <v>0</v>
      </c>
      <c r="L1174" s="121">
        <f t="shared" si="1894"/>
        <v>0</v>
      </c>
      <c r="M1174" s="121">
        <f t="shared" si="1894"/>
        <v>0</v>
      </c>
      <c r="N1174" s="121">
        <f t="shared" si="1894"/>
        <v>0</v>
      </c>
      <c r="O1174" s="121">
        <f t="shared" si="1894"/>
        <v>0</v>
      </c>
      <c r="P1174" s="121">
        <f t="shared" si="1894"/>
        <v>0</v>
      </c>
      <c r="Q1174" s="121">
        <f t="shared" si="1894"/>
        <v>0</v>
      </c>
      <c r="R1174" s="121">
        <f t="shared" si="1894"/>
        <v>0</v>
      </c>
      <c r="S1174" s="121">
        <f t="shared" si="1894"/>
        <v>0</v>
      </c>
      <c r="T1174" s="121">
        <f t="shared" si="1894"/>
        <v>0</v>
      </c>
      <c r="U1174" s="121">
        <f t="shared" si="1894"/>
        <v>0</v>
      </c>
      <c r="V1174" s="121">
        <f t="shared" si="1894"/>
        <v>0</v>
      </c>
      <c r="W1174" s="121">
        <f t="shared" si="1894"/>
        <v>0</v>
      </c>
      <c r="X1174" s="121">
        <f t="shared" si="1894"/>
        <v>0</v>
      </c>
      <c r="Y1174" s="121">
        <f t="shared" si="1894"/>
        <v>0</v>
      </c>
      <c r="Z1174" s="121">
        <f t="shared" si="1894"/>
        <v>0</v>
      </c>
      <c r="AA1174" s="121">
        <f t="shared" si="1894"/>
        <v>0</v>
      </c>
      <c r="AB1174" s="121">
        <f t="shared" si="1894"/>
        <v>0</v>
      </c>
      <c r="AC1174" s="121">
        <f t="shared" si="1894"/>
        <v>0</v>
      </c>
      <c r="AD1174" s="121">
        <f t="shared" si="1894"/>
        <v>0</v>
      </c>
      <c r="AE1174" s="121">
        <f t="shared" si="1894"/>
        <v>0</v>
      </c>
      <c r="AF1174" s="121">
        <f t="shared" si="1894"/>
        <v>0</v>
      </c>
      <c r="AG1174" s="121">
        <f t="shared" si="1894"/>
        <v>0</v>
      </c>
      <c r="AH1174" s="121">
        <f t="shared" si="1894"/>
        <v>0</v>
      </c>
      <c r="AI1174" s="121">
        <f t="shared" si="1894"/>
        <v>0</v>
      </c>
      <c r="AJ1174" s="121">
        <f t="shared" si="1894"/>
        <v>0</v>
      </c>
      <c r="AK1174" s="121">
        <f t="shared" si="1894"/>
        <v>0</v>
      </c>
      <c r="AL1174" s="121">
        <f t="shared" ref="AL1174:BQ1174" si="1895">IF(AL$17="","",IF(AND(AL$17&gt;=$D1174,AL$17&lt;=$E1174),$F$1164/($E1174-$D1174+1),0))</f>
        <v>0</v>
      </c>
      <c r="AM1174" s="121">
        <f t="shared" si="1895"/>
        <v>0</v>
      </c>
      <c r="AN1174" s="121">
        <f t="shared" si="1895"/>
        <v>0</v>
      </c>
      <c r="AO1174" s="121">
        <f t="shared" si="1895"/>
        <v>0</v>
      </c>
      <c r="AP1174" s="121">
        <f t="shared" si="1895"/>
        <v>0</v>
      </c>
      <c r="AQ1174" s="121">
        <f t="shared" si="1895"/>
        <v>0</v>
      </c>
      <c r="AR1174" s="121">
        <f t="shared" si="1895"/>
        <v>0</v>
      </c>
      <c r="AS1174" s="121">
        <f t="shared" si="1895"/>
        <v>0</v>
      </c>
      <c r="AT1174" s="121">
        <f t="shared" si="1895"/>
        <v>0</v>
      </c>
      <c r="AU1174" s="121">
        <f t="shared" si="1895"/>
        <v>0</v>
      </c>
      <c r="AV1174" s="121">
        <f t="shared" si="1895"/>
        <v>0</v>
      </c>
      <c r="AW1174" s="121">
        <f t="shared" si="1895"/>
        <v>0</v>
      </c>
      <c r="AX1174" s="121">
        <f t="shared" si="1895"/>
        <v>0</v>
      </c>
      <c r="AY1174" s="121">
        <f t="shared" si="1895"/>
        <v>0</v>
      </c>
      <c r="AZ1174" s="121">
        <f t="shared" si="1895"/>
        <v>0</v>
      </c>
      <c r="BA1174" s="121">
        <f t="shared" si="1895"/>
        <v>0</v>
      </c>
      <c r="BB1174" s="121">
        <f t="shared" si="1895"/>
        <v>0</v>
      </c>
      <c r="BC1174" s="121">
        <f t="shared" si="1895"/>
        <v>0</v>
      </c>
      <c r="BD1174" s="121">
        <f t="shared" si="1895"/>
        <v>0</v>
      </c>
      <c r="BE1174" s="121">
        <f t="shared" si="1895"/>
        <v>0</v>
      </c>
      <c r="BF1174" s="121">
        <f t="shared" si="1895"/>
        <v>0</v>
      </c>
      <c r="BG1174" s="121">
        <f t="shared" si="1895"/>
        <v>0</v>
      </c>
      <c r="BH1174" s="121">
        <f t="shared" si="1895"/>
        <v>0</v>
      </c>
      <c r="BI1174" s="121">
        <f t="shared" si="1895"/>
        <v>0</v>
      </c>
      <c r="BJ1174" s="121">
        <f t="shared" si="1895"/>
        <v>0</v>
      </c>
      <c r="BK1174" s="121">
        <f t="shared" si="1895"/>
        <v>0</v>
      </c>
      <c r="BL1174" s="121">
        <f t="shared" si="1895"/>
        <v>0</v>
      </c>
      <c r="BM1174" s="121">
        <f t="shared" si="1895"/>
        <v>0</v>
      </c>
      <c r="BN1174" s="121">
        <f t="shared" si="1895"/>
        <v>0</v>
      </c>
      <c r="BO1174" s="121" t="str">
        <f t="shared" si="1895"/>
        <v/>
      </c>
      <c r="BP1174" s="121" t="str">
        <f t="shared" si="1895"/>
        <v/>
      </c>
      <c r="BQ1174" s="121" t="str">
        <f t="shared" si="1895"/>
        <v/>
      </c>
      <c r="BR1174" s="121" t="str">
        <f t="shared" ref="BR1174:DN1174" si="1896">IF(BR$17="","",IF(AND(BR$17&gt;=$D1174,BR$17&lt;=$E1174),$F$1164/($E1174-$D1174+1),0))</f>
        <v/>
      </c>
      <c r="BS1174" s="121" t="str">
        <f t="shared" si="1896"/>
        <v/>
      </c>
      <c r="BT1174" s="121" t="str">
        <f t="shared" si="1896"/>
        <v/>
      </c>
      <c r="BU1174" s="121" t="str">
        <f t="shared" si="1896"/>
        <v/>
      </c>
      <c r="BV1174" s="121" t="str">
        <f t="shared" si="1896"/>
        <v/>
      </c>
      <c r="BW1174" s="121" t="str">
        <f t="shared" si="1896"/>
        <v/>
      </c>
      <c r="BX1174" s="121" t="str">
        <f t="shared" si="1896"/>
        <v/>
      </c>
      <c r="BY1174" s="121" t="str">
        <f t="shared" si="1896"/>
        <v/>
      </c>
      <c r="BZ1174" s="121" t="str">
        <f t="shared" si="1896"/>
        <v/>
      </c>
      <c r="CA1174" s="121" t="str">
        <f t="shared" si="1896"/>
        <v/>
      </c>
      <c r="CB1174" s="121" t="str">
        <f t="shared" si="1896"/>
        <v/>
      </c>
      <c r="CC1174" s="121" t="str">
        <f t="shared" si="1896"/>
        <v/>
      </c>
      <c r="CD1174" s="121" t="str">
        <f t="shared" si="1896"/>
        <v/>
      </c>
      <c r="CE1174" s="121" t="str">
        <f t="shared" si="1896"/>
        <v/>
      </c>
      <c r="CF1174" s="121" t="str">
        <f t="shared" si="1896"/>
        <v/>
      </c>
      <c r="CG1174" s="121" t="str">
        <f t="shared" si="1896"/>
        <v/>
      </c>
      <c r="CH1174" s="121" t="str">
        <f t="shared" si="1896"/>
        <v/>
      </c>
      <c r="CI1174" s="121" t="str">
        <f t="shared" si="1896"/>
        <v/>
      </c>
      <c r="CJ1174" s="121" t="str">
        <f t="shared" si="1896"/>
        <v/>
      </c>
      <c r="CK1174" s="121" t="str">
        <f t="shared" si="1896"/>
        <v/>
      </c>
      <c r="CL1174" s="121" t="str">
        <f t="shared" si="1896"/>
        <v/>
      </c>
      <c r="CM1174" s="121" t="str">
        <f t="shared" si="1896"/>
        <v/>
      </c>
      <c r="CN1174" s="121" t="str">
        <f t="shared" si="1896"/>
        <v/>
      </c>
      <c r="CO1174" s="121" t="str">
        <f t="shared" si="1896"/>
        <v/>
      </c>
      <c r="CP1174" s="121" t="str">
        <f t="shared" si="1896"/>
        <v/>
      </c>
      <c r="CQ1174" s="121" t="str">
        <f t="shared" si="1896"/>
        <v/>
      </c>
      <c r="CR1174" s="121" t="str">
        <f t="shared" si="1896"/>
        <v/>
      </c>
      <c r="CS1174" s="121" t="str">
        <f t="shared" si="1896"/>
        <v/>
      </c>
      <c r="CT1174" s="121" t="str">
        <f t="shared" si="1896"/>
        <v/>
      </c>
      <c r="CU1174" s="121" t="str">
        <f t="shared" si="1896"/>
        <v/>
      </c>
      <c r="CV1174" s="121" t="str">
        <f t="shared" si="1896"/>
        <v/>
      </c>
      <c r="CW1174" s="121" t="str">
        <f t="shared" si="1896"/>
        <v/>
      </c>
      <c r="CX1174" s="121" t="str">
        <f t="shared" si="1896"/>
        <v/>
      </c>
      <c r="CY1174" s="121" t="str">
        <f t="shared" si="1896"/>
        <v/>
      </c>
      <c r="CZ1174" s="121" t="str">
        <f t="shared" si="1896"/>
        <v/>
      </c>
      <c r="DA1174" s="121" t="str">
        <f t="shared" si="1896"/>
        <v/>
      </c>
      <c r="DB1174" s="121" t="str">
        <f t="shared" si="1896"/>
        <v/>
      </c>
      <c r="DC1174" s="121" t="str">
        <f t="shared" si="1896"/>
        <v/>
      </c>
      <c r="DD1174" s="121" t="str">
        <f t="shared" si="1896"/>
        <v/>
      </c>
      <c r="DE1174" s="121" t="str">
        <f t="shared" si="1896"/>
        <v/>
      </c>
      <c r="DF1174" s="121" t="str">
        <f t="shared" si="1896"/>
        <v/>
      </c>
      <c r="DG1174" s="121" t="str">
        <f t="shared" si="1896"/>
        <v/>
      </c>
      <c r="DH1174" s="121" t="str">
        <f t="shared" si="1896"/>
        <v/>
      </c>
      <c r="DI1174" s="121" t="str">
        <f t="shared" si="1896"/>
        <v/>
      </c>
      <c r="DJ1174" s="121" t="str">
        <f t="shared" si="1896"/>
        <v/>
      </c>
      <c r="DK1174" s="121" t="str">
        <f t="shared" si="1896"/>
        <v/>
      </c>
      <c r="DL1174" s="121" t="str">
        <f t="shared" si="1896"/>
        <v/>
      </c>
      <c r="DM1174" s="121" t="str">
        <f t="shared" si="1896"/>
        <v/>
      </c>
      <c r="DN1174" s="121" t="str">
        <f t="shared" si="1896"/>
        <v/>
      </c>
      <c r="DO1174" s="51">
        <f>SUM(F1174:DN1174)</f>
        <v>0</v>
      </c>
      <c r="DP1174" s="50" t="s">
        <v>172</v>
      </c>
    </row>
    <row r="1175" spans="3:120" s="29" customFormat="1" ht="15" customHeight="1">
      <c r="C1175" s="34" t="str">
        <f>G1159&amp;" "&amp;C1159</f>
        <v>Phase B Realty Taxes</v>
      </c>
      <c r="D1175" s="273">
        <f>IF(G1166="",0,G1166)</f>
        <v>0</v>
      </c>
      <c r="E1175" s="273">
        <f>IF(G1168="",0,G1168)</f>
        <v>0</v>
      </c>
      <c r="F1175" s="121">
        <f t="shared" ref="F1175:AK1175" si="1897">IF(F$17="","",IF(AND(F$17&gt;=$D1175,F$17&lt;=$E1175),$G$1164/($E1175-$D1175+1),0))</f>
        <v>0</v>
      </c>
      <c r="G1175" s="121">
        <f t="shared" si="1897"/>
        <v>0</v>
      </c>
      <c r="H1175" s="121">
        <f t="shared" si="1897"/>
        <v>0</v>
      </c>
      <c r="I1175" s="121">
        <f t="shared" si="1897"/>
        <v>0</v>
      </c>
      <c r="J1175" s="121">
        <f t="shared" si="1897"/>
        <v>0</v>
      </c>
      <c r="K1175" s="121">
        <f t="shared" si="1897"/>
        <v>0</v>
      </c>
      <c r="L1175" s="121">
        <f t="shared" si="1897"/>
        <v>0</v>
      </c>
      <c r="M1175" s="121">
        <f t="shared" si="1897"/>
        <v>0</v>
      </c>
      <c r="N1175" s="121">
        <f t="shared" si="1897"/>
        <v>0</v>
      </c>
      <c r="O1175" s="121">
        <f t="shared" si="1897"/>
        <v>0</v>
      </c>
      <c r="P1175" s="121">
        <f t="shared" si="1897"/>
        <v>0</v>
      </c>
      <c r="Q1175" s="121">
        <f t="shared" si="1897"/>
        <v>0</v>
      </c>
      <c r="R1175" s="121">
        <f t="shared" si="1897"/>
        <v>0</v>
      </c>
      <c r="S1175" s="121">
        <f t="shared" si="1897"/>
        <v>0</v>
      </c>
      <c r="T1175" s="121">
        <f t="shared" si="1897"/>
        <v>0</v>
      </c>
      <c r="U1175" s="121">
        <f t="shared" si="1897"/>
        <v>0</v>
      </c>
      <c r="V1175" s="121">
        <f t="shared" si="1897"/>
        <v>0</v>
      </c>
      <c r="W1175" s="121">
        <f t="shared" si="1897"/>
        <v>0</v>
      </c>
      <c r="X1175" s="121">
        <f t="shared" si="1897"/>
        <v>0</v>
      </c>
      <c r="Y1175" s="121">
        <f t="shared" si="1897"/>
        <v>0</v>
      </c>
      <c r="Z1175" s="121">
        <f t="shared" si="1897"/>
        <v>0</v>
      </c>
      <c r="AA1175" s="121">
        <f t="shared" si="1897"/>
        <v>0</v>
      </c>
      <c r="AB1175" s="121">
        <f t="shared" si="1897"/>
        <v>0</v>
      </c>
      <c r="AC1175" s="121">
        <f t="shared" si="1897"/>
        <v>0</v>
      </c>
      <c r="AD1175" s="121">
        <f t="shared" si="1897"/>
        <v>0</v>
      </c>
      <c r="AE1175" s="121">
        <f t="shared" si="1897"/>
        <v>0</v>
      </c>
      <c r="AF1175" s="121">
        <f t="shared" si="1897"/>
        <v>0</v>
      </c>
      <c r="AG1175" s="121">
        <f t="shared" si="1897"/>
        <v>0</v>
      </c>
      <c r="AH1175" s="121">
        <f t="shared" si="1897"/>
        <v>0</v>
      </c>
      <c r="AI1175" s="121">
        <f t="shared" si="1897"/>
        <v>0</v>
      </c>
      <c r="AJ1175" s="121">
        <f t="shared" si="1897"/>
        <v>0</v>
      </c>
      <c r="AK1175" s="121">
        <f t="shared" si="1897"/>
        <v>0</v>
      </c>
      <c r="AL1175" s="121">
        <f t="shared" ref="AL1175:BQ1175" si="1898">IF(AL$17="","",IF(AND(AL$17&gt;=$D1175,AL$17&lt;=$E1175),$G$1164/($E1175-$D1175+1),0))</f>
        <v>0</v>
      </c>
      <c r="AM1175" s="121">
        <f t="shared" si="1898"/>
        <v>0</v>
      </c>
      <c r="AN1175" s="121">
        <f t="shared" si="1898"/>
        <v>0</v>
      </c>
      <c r="AO1175" s="121">
        <f t="shared" si="1898"/>
        <v>0</v>
      </c>
      <c r="AP1175" s="121">
        <f t="shared" si="1898"/>
        <v>0</v>
      </c>
      <c r="AQ1175" s="121">
        <f t="shared" si="1898"/>
        <v>0</v>
      </c>
      <c r="AR1175" s="121">
        <f t="shared" si="1898"/>
        <v>0</v>
      </c>
      <c r="AS1175" s="121">
        <f t="shared" si="1898"/>
        <v>0</v>
      </c>
      <c r="AT1175" s="121">
        <f t="shared" si="1898"/>
        <v>0</v>
      </c>
      <c r="AU1175" s="121">
        <f t="shared" si="1898"/>
        <v>0</v>
      </c>
      <c r="AV1175" s="121">
        <f t="shared" si="1898"/>
        <v>0</v>
      </c>
      <c r="AW1175" s="121">
        <f t="shared" si="1898"/>
        <v>0</v>
      </c>
      <c r="AX1175" s="121">
        <f t="shared" si="1898"/>
        <v>0</v>
      </c>
      <c r="AY1175" s="121">
        <f t="shared" si="1898"/>
        <v>0</v>
      </c>
      <c r="AZ1175" s="121">
        <f t="shared" si="1898"/>
        <v>0</v>
      </c>
      <c r="BA1175" s="121">
        <f t="shared" si="1898"/>
        <v>0</v>
      </c>
      <c r="BB1175" s="121">
        <f t="shared" si="1898"/>
        <v>0</v>
      </c>
      <c r="BC1175" s="121">
        <f t="shared" si="1898"/>
        <v>0</v>
      </c>
      <c r="BD1175" s="121">
        <f t="shared" si="1898"/>
        <v>0</v>
      </c>
      <c r="BE1175" s="121">
        <f t="shared" si="1898"/>
        <v>0</v>
      </c>
      <c r="BF1175" s="121">
        <f t="shared" si="1898"/>
        <v>0</v>
      </c>
      <c r="BG1175" s="121">
        <f t="shared" si="1898"/>
        <v>0</v>
      </c>
      <c r="BH1175" s="121">
        <f t="shared" si="1898"/>
        <v>0</v>
      </c>
      <c r="BI1175" s="121">
        <f t="shared" si="1898"/>
        <v>0</v>
      </c>
      <c r="BJ1175" s="121">
        <f t="shared" si="1898"/>
        <v>0</v>
      </c>
      <c r="BK1175" s="121">
        <f t="shared" si="1898"/>
        <v>0</v>
      </c>
      <c r="BL1175" s="121">
        <f t="shared" si="1898"/>
        <v>0</v>
      </c>
      <c r="BM1175" s="121">
        <f t="shared" si="1898"/>
        <v>0</v>
      </c>
      <c r="BN1175" s="121">
        <f t="shared" si="1898"/>
        <v>0</v>
      </c>
      <c r="BO1175" s="121" t="str">
        <f t="shared" si="1898"/>
        <v/>
      </c>
      <c r="BP1175" s="121" t="str">
        <f t="shared" si="1898"/>
        <v/>
      </c>
      <c r="BQ1175" s="121" t="str">
        <f t="shared" si="1898"/>
        <v/>
      </c>
      <c r="BR1175" s="121" t="str">
        <f t="shared" ref="BR1175:DN1175" si="1899">IF(BR$17="","",IF(AND(BR$17&gt;=$D1175,BR$17&lt;=$E1175),$G$1164/($E1175-$D1175+1),0))</f>
        <v/>
      </c>
      <c r="BS1175" s="121" t="str">
        <f t="shared" si="1899"/>
        <v/>
      </c>
      <c r="BT1175" s="121" t="str">
        <f t="shared" si="1899"/>
        <v/>
      </c>
      <c r="BU1175" s="121" t="str">
        <f t="shared" si="1899"/>
        <v/>
      </c>
      <c r="BV1175" s="121" t="str">
        <f t="shared" si="1899"/>
        <v/>
      </c>
      <c r="BW1175" s="121" t="str">
        <f t="shared" si="1899"/>
        <v/>
      </c>
      <c r="BX1175" s="121" t="str">
        <f t="shared" si="1899"/>
        <v/>
      </c>
      <c r="BY1175" s="121" t="str">
        <f t="shared" si="1899"/>
        <v/>
      </c>
      <c r="BZ1175" s="121" t="str">
        <f t="shared" si="1899"/>
        <v/>
      </c>
      <c r="CA1175" s="121" t="str">
        <f t="shared" si="1899"/>
        <v/>
      </c>
      <c r="CB1175" s="121" t="str">
        <f t="shared" si="1899"/>
        <v/>
      </c>
      <c r="CC1175" s="121" t="str">
        <f t="shared" si="1899"/>
        <v/>
      </c>
      <c r="CD1175" s="121" t="str">
        <f t="shared" si="1899"/>
        <v/>
      </c>
      <c r="CE1175" s="121" t="str">
        <f t="shared" si="1899"/>
        <v/>
      </c>
      <c r="CF1175" s="121" t="str">
        <f t="shared" si="1899"/>
        <v/>
      </c>
      <c r="CG1175" s="121" t="str">
        <f t="shared" si="1899"/>
        <v/>
      </c>
      <c r="CH1175" s="121" t="str">
        <f t="shared" si="1899"/>
        <v/>
      </c>
      <c r="CI1175" s="121" t="str">
        <f t="shared" si="1899"/>
        <v/>
      </c>
      <c r="CJ1175" s="121" t="str">
        <f t="shared" si="1899"/>
        <v/>
      </c>
      <c r="CK1175" s="121" t="str">
        <f t="shared" si="1899"/>
        <v/>
      </c>
      <c r="CL1175" s="121" t="str">
        <f t="shared" si="1899"/>
        <v/>
      </c>
      <c r="CM1175" s="121" t="str">
        <f t="shared" si="1899"/>
        <v/>
      </c>
      <c r="CN1175" s="121" t="str">
        <f t="shared" si="1899"/>
        <v/>
      </c>
      <c r="CO1175" s="121" t="str">
        <f t="shared" si="1899"/>
        <v/>
      </c>
      <c r="CP1175" s="121" t="str">
        <f t="shared" si="1899"/>
        <v/>
      </c>
      <c r="CQ1175" s="121" t="str">
        <f t="shared" si="1899"/>
        <v/>
      </c>
      <c r="CR1175" s="121" t="str">
        <f t="shared" si="1899"/>
        <v/>
      </c>
      <c r="CS1175" s="121" t="str">
        <f t="shared" si="1899"/>
        <v/>
      </c>
      <c r="CT1175" s="121" t="str">
        <f t="shared" si="1899"/>
        <v/>
      </c>
      <c r="CU1175" s="121" t="str">
        <f t="shared" si="1899"/>
        <v/>
      </c>
      <c r="CV1175" s="121" t="str">
        <f t="shared" si="1899"/>
        <v/>
      </c>
      <c r="CW1175" s="121" t="str">
        <f t="shared" si="1899"/>
        <v/>
      </c>
      <c r="CX1175" s="121" t="str">
        <f t="shared" si="1899"/>
        <v/>
      </c>
      <c r="CY1175" s="121" t="str">
        <f t="shared" si="1899"/>
        <v/>
      </c>
      <c r="CZ1175" s="121" t="str">
        <f t="shared" si="1899"/>
        <v/>
      </c>
      <c r="DA1175" s="121" t="str">
        <f t="shared" si="1899"/>
        <v/>
      </c>
      <c r="DB1175" s="121" t="str">
        <f t="shared" si="1899"/>
        <v/>
      </c>
      <c r="DC1175" s="121" t="str">
        <f t="shared" si="1899"/>
        <v/>
      </c>
      <c r="DD1175" s="121" t="str">
        <f t="shared" si="1899"/>
        <v/>
      </c>
      <c r="DE1175" s="121" t="str">
        <f t="shared" si="1899"/>
        <v/>
      </c>
      <c r="DF1175" s="121" t="str">
        <f t="shared" si="1899"/>
        <v/>
      </c>
      <c r="DG1175" s="121" t="str">
        <f t="shared" si="1899"/>
        <v/>
      </c>
      <c r="DH1175" s="121" t="str">
        <f t="shared" si="1899"/>
        <v/>
      </c>
      <c r="DI1175" s="121" t="str">
        <f t="shared" si="1899"/>
        <v/>
      </c>
      <c r="DJ1175" s="121" t="str">
        <f t="shared" si="1899"/>
        <v/>
      </c>
      <c r="DK1175" s="121" t="str">
        <f t="shared" si="1899"/>
        <v/>
      </c>
      <c r="DL1175" s="121" t="str">
        <f t="shared" si="1899"/>
        <v/>
      </c>
      <c r="DM1175" s="121" t="str">
        <f t="shared" si="1899"/>
        <v/>
      </c>
      <c r="DN1175" s="121" t="str">
        <f t="shared" si="1899"/>
        <v/>
      </c>
      <c r="DO1175" s="60">
        <f>SUM(F1175:DN1175)</f>
        <v>0</v>
      </c>
      <c r="DP1175" s="50" t="s">
        <v>172</v>
      </c>
    </row>
    <row r="1176" spans="3:120" s="29" customFormat="1" ht="15" customHeight="1">
      <c r="C1176" s="292" t="str">
        <f>"Total "&amp;C1159</f>
        <v>Total Realty Taxes</v>
      </c>
      <c r="D1176" s="270">
        <f>IF(D1166="",0,D1166)</f>
        <v>0</v>
      </c>
      <c r="E1176" s="270">
        <f>IF(D1168="",0,D1168)</f>
        <v>0</v>
      </c>
      <c r="F1176" s="276">
        <f t="shared" ref="F1176:AK1176" si="1900">IF(F$17="","",IF($E$1171=0,SUM(F1174:F1175),IF(AND(F$17&gt;=$D$1176,F$17&lt;=$E$1176),$D$1164/($E1176-$D1176+1),0)))</f>
        <v>0</v>
      </c>
      <c r="G1176" s="276">
        <f t="shared" si="1900"/>
        <v>0</v>
      </c>
      <c r="H1176" s="276">
        <f t="shared" si="1900"/>
        <v>0</v>
      </c>
      <c r="I1176" s="276">
        <f t="shared" si="1900"/>
        <v>0</v>
      </c>
      <c r="J1176" s="276">
        <f t="shared" si="1900"/>
        <v>0</v>
      </c>
      <c r="K1176" s="276">
        <f t="shared" si="1900"/>
        <v>0</v>
      </c>
      <c r="L1176" s="276">
        <f t="shared" si="1900"/>
        <v>0</v>
      </c>
      <c r="M1176" s="276">
        <f t="shared" si="1900"/>
        <v>0</v>
      </c>
      <c r="N1176" s="276">
        <f t="shared" si="1900"/>
        <v>0</v>
      </c>
      <c r="O1176" s="276">
        <f t="shared" si="1900"/>
        <v>0</v>
      </c>
      <c r="P1176" s="276">
        <f t="shared" si="1900"/>
        <v>0</v>
      </c>
      <c r="Q1176" s="276">
        <f t="shared" si="1900"/>
        <v>0</v>
      </c>
      <c r="R1176" s="276">
        <f t="shared" si="1900"/>
        <v>0</v>
      </c>
      <c r="S1176" s="276">
        <f t="shared" si="1900"/>
        <v>0</v>
      </c>
      <c r="T1176" s="276">
        <f t="shared" si="1900"/>
        <v>0</v>
      </c>
      <c r="U1176" s="276">
        <f t="shared" si="1900"/>
        <v>0</v>
      </c>
      <c r="V1176" s="276">
        <f t="shared" si="1900"/>
        <v>0</v>
      </c>
      <c r="W1176" s="276">
        <f t="shared" si="1900"/>
        <v>0</v>
      </c>
      <c r="X1176" s="276">
        <f t="shared" si="1900"/>
        <v>0</v>
      </c>
      <c r="Y1176" s="276">
        <f t="shared" si="1900"/>
        <v>0</v>
      </c>
      <c r="Z1176" s="276">
        <f t="shared" si="1900"/>
        <v>0</v>
      </c>
      <c r="AA1176" s="276">
        <f t="shared" si="1900"/>
        <v>0</v>
      </c>
      <c r="AB1176" s="276">
        <f t="shared" si="1900"/>
        <v>0</v>
      </c>
      <c r="AC1176" s="276">
        <f t="shared" si="1900"/>
        <v>0</v>
      </c>
      <c r="AD1176" s="276">
        <f t="shared" si="1900"/>
        <v>0</v>
      </c>
      <c r="AE1176" s="276">
        <f t="shared" si="1900"/>
        <v>0</v>
      </c>
      <c r="AF1176" s="276">
        <f t="shared" si="1900"/>
        <v>0</v>
      </c>
      <c r="AG1176" s="276">
        <f t="shared" si="1900"/>
        <v>0</v>
      </c>
      <c r="AH1176" s="276">
        <f t="shared" si="1900"/>
        <v>0</v>
      </c>
      <c r="AI1176" s="276">
        <f t="shared" si="1900"/>
        <v>0</v>
      </c>
      <c r="AJ1176" s="276">
        <f t="shared" si="1900"/>
        <v>0</v>
      </c>
      <c r="AK1176" s="276">
        <f t="shared" si="1900"/>
        <v>0</v>
      </c>
      <c r="AL1176" s="276">
        <f t="shared" ref="AL1176:BQ1176" si="1901">IF(AL$17="","",IF($E$1171=0,SUM(AL1174:AL1175),IF(AND(AL$17&gt;=$D$1176,AL$17&lt;=$E$1176),$D$1164/($E1176-$D1176+1),0)))</f>
        <v>0</v>
      </c>
      <c r="AM1176" s="276">
        <f t="shared" si="1901"/>
        <v>0</v>
      </c>
      <c r="AN1176" s="276">
        <f t="shared" si="1901"/>
        <v>0</v>
      </c>
      <c r="AO1176" s="276">
        <f t="shared" si="1901"/>
        <v>0</v>
      </c>
      <c r="AP1176" s="276">
        <f t="shared" si="1901"/>
        <v>0</v>
      </c>
      <c r="AQ1176" s="276">
        <f t="shared" si="1901"/>
        <v>0</v>
      </c>
      <c r="AR1176" s="276">
        <f t="shared" si="1901"/>
        <v>0</v>
      </c>
      <c r="AS1176" s="276">
        <f t="shared" si="1901"/>
        <v>0</v>
      </c>
      <c r="AT1176" s="276">
        <f t="shared" si="1901"/>
        <v>0</v>
      </c>
      <c r="AU1176" s="276">
        <f t="shared" si="1901"/>
        <v>0</v>
      </c>
      <c r="AV1176" s="276">
        <f t="shared" si="1901"/>
        <v>0</v>
      </c>
      <c r="AW1176" s="276">
        <f t="shared" si="1901"/>
        <v>0</v>
      </c>
      <c r="AX1176" s="276">
        <f t="shared" si="1901"/>
        <v>0</v>
      </c>
      <c r="AY1176" s="276">
        <f t="shared" si="1901"/>
        <v>0</v>
      </c>
      <c r="AZ1176" s="276">
        <f t="shared" si="1901"/>
        <v>0</v>
      </c>
      <c r="BA1176" s="276">
        <f t="shared" si="1901"/>
        <v>0</v>
      </c>
      <c r="BB1176" s="276">
        <f t="shared" si="1901"/>
        <v>0</v>
      </c>
      <c r="BC1176" s="276">
        <f t="shared" si="1901"/>
        <v>0</v>
      </c>
      <c r="BD1176" s="276">
        <f t="shared" si="1901"/>
        <v>0</v>
      </c>
      <c r="BE1176" s="276">
        <f t="shared" si="1901"/>
        <v>0</v>
      </c>
      <c r="BF1176" s="276">
        <f t="shared" si="1901"/>
        <v>0</v>
      </c>
      <c r="BG1176" s="276">
        <f t="shared" si="1901"/>
        <v>0</v>
      </c>
      <c r="BH1176" s="276">
        <f t="shared" si="1901"/>
        <v>0</v>
      </c>
      <c r="BI1176" s="276">
        <f t="shared" si="1901"/>
        <v>0</v>
      </c>
      <c r="BJ1176" s="276">
        <f t="shared" si="1901"/>
        <v>0</v>
      </c>
      <c r="BK1176" s="276">
        <f t="shared" si="1901"/>
        <v>0</v>
      </c>
      <c r="BL1176" s="276">
        <f t="shared" si="1901"/>
        <v>0</v>
      </c>
      <c r="BM1176" s="276">
        <f t="shared" si="1901"/>
        <v>0</v>
      </c>
      <c r="BN1176" s="276">
        <f t="shared" si="1901"/>
        <v>0</v>
      </c>
      <c r="BO1176" s="276" t="str">
        <f t="shared" si="1901"/>
        <v/>
      </c>
      <c r="BP1176" s="276" t="str">
        <f t="shared" si="1901"/>
        <v/>
      </c>
      <c r="BQ1176" s="276" t="str">
        <f t="shared" si="1901"/>
        <v/>
      </c>
      <c r="BR1176" s="276" t="str">
        <f t="shared" ref="BR1176:CA1176" si="1902">IF(BR$17="","",IF($E$1171=0,SUM(BR1174:BR1175),IF(AND(BR$17&gt;=$D$1176,BR$17&lt;=$E$1176),$D$1164/($E1176-$D1176+1),0)))</f>
        <v/>
      </c>
      <c r="BS1176" s="276" t="str">
        <f t="shared" si="1902"/>
        <v/>
      </c>
      <c r="BT1176" s="276" t="str">
        <f t="shared" si="1902"/>
        <v/>
      </c>
      <c r="BU1176" s="276" t="str">
        <f t="shared" si="1902"/>
        <v/>
      </c>
      <c r="BV1176" s="276" t="str">
        <f t="shared" si="1902"/>
        <v/>
      </c>
      <c r="BW1176" s="276" t="str">
        <f t="shared" si="1902"/>
        <v/>
      </c>
      <c r="BX1176" s="276" t="str">
        <f t="shared" si="1902"/>
        <v/>
      </c>
      <c r="BY1176" s="276" t="str">
        <f t="shared" si="1902"/>
        <v/>
      </c>
      <c r="BZ1176" s="276" t="str">
        <f t="shared" si="1902"/>
        <v/>
      </c>
      <c r="CA1176" s="276" t="str">
        <f t="shared" si="1902"/>
        <v/>
      </c>
      <c r="CB1176" s="276" t="str">
        <f t="shared" ref="CB1176:DN1176" si="1903">IF(CB$17="","",IF($E$1171=0,SUM(CB1174:CB1175),IF(AND(CB$17&gt;=$D$1176,CB$17&lt;=$E$1176),$D$1164/($E1176-$D1176+1),0)))</f>
        <v/>
      </c>
      <c r="CC1176" s="276" t="str">
        <f t="shared" si="1903"/>
        <v/>
      </c>
      <c r="CD1176" s="276" t="str">
        <f t="shared" si="1903"/>
        <v/>
      </c>
      <c r="CE1176" s="276" t="str">
        <f t="shared" si="1903"/>
        <v/>
      </c>
      <c r="CF1176" s="276" t="str">
        <f t="shared" si="1903"/>
        <v/>
      </c>
      <c r="CG1176" s="276" t="str">
        <f t="shared" si="1903"/>
        <v/>
      </c>
      <c r="CH1176" s="276" t="str">
        <f t="shared" si="1903"/>
        <v/>
      </c>
      <c r="CI1176" s="276" t="str">
        <f t="shared" si="1903"/>
        <v/>
      </c>
      <c r="CJ1176" s="276" t="str">
        <f t="shared" si="1903"/>
        <v/>
      </c>
      <c r="CK1176" s="276" t="str">
        <f t="shared" si="1903"/>
        <v/>
      </c>
      <c r="CL1176" s="276" t="str">
        <f t="shared" si="1903"/>
        <v/>
      </c>
      <c r="CM1176" s="276" t="str">
        <f t="shared" si="1903"/>
        <v/>
      </c>
      <c r="CN1176" s="276" t="str">
        <f t="shared" si="1903"/>
        <v/>
      </c>
      <c r="CO1176" s="276" t="str">
        <f t="shared" si="1903"/>
        <v/>
      </c>
      <c r="CP1176" s="276" t="str">
        <f t="shared" si="1903"/>
        <v/>
      </c>
      <c r="CQ1176" s="276" t="str">
        <f t="shared" si="1903"/>
        <v/>
      </c>
      <c r="CR1176" s="276" t="str">
        <f t="shared" si="1903"/>
        <v/>
      </c>
      <c r="CS1176" s="276" t="str">
        <f t="shared" si="1903"/>
        <v/>
      </c>
      <c r="CT1176" s="276" t="str">
        <f t="shared" si="1903"/>
        <v/>
      </c>
      <c r="CU1176" s="276" t="str">
        <f t="shared" si="1903"/>
        <v/>
      </c>
      <c r="CV1176" s="276" t="str">
        <f t="shared" si="1903"/>
        <v/>
      </c>
      <c r="CW1176" s="276" t="str">
        <f t="shared" si="1903"/>
        <v/>
      </c>
      <c r="CX1176" s="276" t="str">
        <f t="shared" si="1903"/>
        <v/>
      </c>
      <c r="CY1176" s="276" t="str">
        <f t="shared" si="1903"/>
        <v/>
      </c>
      <c r="CZ1176" s="276" t="str">
        <f t="shared" si="1903"/>
        <v/>
      </c>
      <c r="DA1176" s="276" t="str">
        <f t="shared" si="1903"/>
        <v/>
      </c>
      <c r="DB1176" s="276" t="str">
        <f t="shared" si="1903"/>
        <v/>
      </c>
      <c r="DC1176" s="276" t="str">
        <f t="shared" si="1903"/>
        <v/>
      </c>
      <c r="DD1176" s="276" t="str">
        <f t="shared" si="1903"/>
        <v/>
      </c>
      <c r="DE1176" s="276" t="str">
        <f t="shared" si="1903"/>
        <v/>
      </c>
      <c r="DF1176" s="276" t="str">
        <f t="shared" si="1903"/>
        <v/>
      </c>
      <c r="DG1176" s="276" t="str">
        <f t="shared" si="1903"/>
        <v/>
      </c>
      <c r="DH1176" s="276" t="str">
        <f t="shared" si="1903"/>
        <v/>
      </c>
      <c r="DI1176" s="276" t="str">
        <f t="shared" si="1903"/>
        <v/>
      </c>
      <c r="DJ1176" s="276" t="str">
        <f t="shared" si="1903"/>
        <v/>
      </c>
      <c r="DK1176" s="276" t="str">
        <f t="shared" si="1903"/>
        <v/>
      </c>
      <c r="DL1176" s="276" t="str">
        <f t="shared" si="1903"/>
        <v/>
      </c>
      <c r="DM1176" s="276" t="str">
        <f t="shared" si="1903"/>
        <v/>
      </c>
      <c r="DN1176" s="276" t="str">
        <f t="shared" si="1903"/>
        <v/>
      </c>
      <c r="DO1176" s="51">
        <f>SUM(F1176:DN1176)</f>
        <v>0</v>
      </c>
      <c r="DP1176" s="50" t="s">
        <v>172</v>
      </c>
    </row>
    <row r="1177" spans="3:120" s="29" customFormat="1" ht="15" customHeight="1">
      <c r="C1177" s="120"/>
      <c r="D1177" s="242"/>
      <c r="E1177" s="243"/>
      <c r="F1177" s="242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  <c r="BD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18"/>
      <c r="BQ1177" s="18"/>
      <c r="BR1177" s="18"/>
      <c r="BS1177" s="18"/>
      <c r="BT1177" s="18"/>
      <c r="BU1177" s="18"/>
      <c r="BV1177" s="18"/>
      <c r="BW1177" s="18"/>
      <c r="BX1177" s="18"/>
      <c r="BY1177" s="18"/>
      <c r="BZ1177" s="18"/>
      <c r="CA1177" s="18"/>
      <c r="CB1177" s="18"/>
      <c r="CC1177" s="18"/>
      <c r="CD1177" s="18"/>
      <c r="CE1177" s="18"/>
      <c r="CF1177" s="18"/>
      <c r="CG1177" s="18"/>
      <c r="CH1177" s="18"/>
      <c r="CI1177" s="18"/>
      <c r="CJ1177" s="18"/>
      <c r="CK1177" s="18"/>
      <c r="CL1177" s="18"/>
      <c r="CM1177" s="18"/>
      <c r="CN1177" s="18"/>
      <c r="CO1177" s="18"/>
      <c r="CP1177" s="18"/>
      <c r="CQ1177" s="18"/>
      <c r="CR1177" s="18"/>
      <c r="CS1177" s="18"/>
      <c r="CT1177" s="18"/>
      <c r="CU1177" s="18"/>
      <c r="CV1177" s="18"/>
      <c r="CW1177" s="18"/>
      <c r="CX1177" s="18"/>
      <c r="CY1177" s="18"/>
      <c r="CZ1177" s="18"/>
      <c r="DA1177" s="18"/>
      <c r="DB1177" s="18"/>
      <c r="DC1177" s="18"/>
      <c r="DD1177" s="18"/>
      <c r="DE1177" s="18"/>
      <c r="DF1177" s="18"/>
      <c r="DG1177" s="18"/>
      <c r="DH1177" s="18"/>
      <c r="DI1177" s="18"/>
      <c r="DJ1177" s="18"/>
      <c r="DK1177" s="18"/>
      <c r="DL1177" s="18"/>
      <c r="DM1177" s="18"/>
      <c r="DN1177" s="18"/>
      <c r="DO1177" s="18"/>
      <c r="DP1177" s="50" t="s">
        <v>172</v>
      </c>
    </row>
    <row r="1178" spans="3:120" s="29" customFormat="1" ht="15" customHeight="1">
      <c r="C1178" s="120"/>
      <c r="D1178" s="242"/>
      <c r="E1178" s="243"/>
      <c r="F1178" s="242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  <c r="BD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8"/>
      <c r="BQ1178" s="18"/>
      <c r="BR1178" s="18"/>
      <c r="BS1178" s="18"/>
      <c r="BT1178" s="18"/>
      <c r="BU1178" s="18"/>
      <c r="BV1178" s="18"/>
      <c r="BW1178" s="18"/>
      <c r="BX1178" s="18"/>
      <c r="BY1178" s="18"/>
      <c r="BZ1178" s="18"/>
      <c r="CA1178" s="18"/>
      <c r="CB1178" s="18"/>
      <c r="CC1178" s="18"/>
      <c r="CD1178" s="18"/>
      <c r="CE1178" s="18"/>
      <c r="CF1178" s="18"/>
      <c r="CG1178" s="18"/>
      <c r="CH1178" s="18"/>
      <c r="CI1178" s="18"/>
      <c r="CJ1178" s="18"/>
      <c r="CK1178" s="18"/>
      <c r="CL1178" s="18"/>
      <c r="CM1178" s="18"/>
      <c r="CN1178" s="18"/>
      <c r="CO1178" s="18"/>
      <c r="CP1178" s="18"/>
      <c r="CQ1178" s="18"/>
      <c r="CR1178" s="18"/>
      <c r="CS1178" s="18"/>
      <c r="CT1178" s="18"/>
      <c r="CU1178" s="18"/>
      <c r="CV1178" s="18"/>
      <c r="CW1178" s="18"/>
      <c r="CX1178" s="18"/>
      <c r="CY1178" s="18"/>
      <c r="CZ1178" s="18"/>
      <c r="DA1178" s="18"/>
      <c r="DB1178" s="18"/>
      <c r="DC1178" s="18"/>
      <c r="DD1178" s="18"/>
      <c r="DE1178" s="18"/>
      <c r="DF1178" s="18"/>
      <c r="DG1178" s="18"/>
      <c r="DH1178" s="18"/>
      <c r="DI1178" s="18"/>
      <c r="DJ1178" s="18"/>
      <c r="DK1178" s="18"/>
      <c r="DL1178" s="18"/>
      <c r="DM1178" s="18"/>
      <c r="DN1178" s="18"/>
      <c r="DO1178" s="18"/>
      <c r="DP1178" s="50" t="s">
        <v>172</v>
      </c>
    </row>
    <row r="1179" spans="3:120" s="29" customFormat="1" ht="15" customHeight="1">
      <c r="C1179" s="161" t="s">
        <v>330</v>
      </c>
      <c r="D1179" s="161"/>
      <c r="E1179" s="161"/>
      <c r="F1179" s="161"/>
      <c r="G1179" s="161"/>
      <c r="H1179" s="161"/>
      <c r="I1179" s="161"/>
      <c r="J1179" s="161"/>
      <c r="K1179" s="161"/>
      <c r="L1179" s="161"/>
      <c r="M1179" s="161"/>
      <c r="N1179" s="161"/>
      <c r="O1179" s="161"/>
      <c r="P1179" s="161"/>
      <c r="Q1179" s="161"/>
      <c r="R1179" s="161"/>
      <c r="S1179" s="161"/>
      <c r="T1179" s="161"/>
      <c r="U1179" s="161"/>
      <c r="V1179" s="161"/>
      <c r="W1179" s="161"/>
      <c r="X1179" s="161"/>
      <c r="Y1179" s="161"/>
      <c r="Z1179" s="161"/>
      <c r="AA1179" s="161"/>
      <c r="AB1179" s="161"/>
      <c r="AC1179" s="161"/>
      <c r="AD1179" s="161"/>
      <c r="AE1179" s="161"/>
      <c r="AF1179" s="161"/>
      <c r="AG1179" s="161"/>
      <c r="AH1179" s="161"/>
      <c r="AI1179" s="161"/>
      <c r="AJ1179" s="161"/>
      <c r="AK1179" s="161"/>
      <c r="AL1179" s="161"/>
      <c r="AM1179" s="161"/>
      <c r="AN1179" s="161"/>
      <c r="AO1179" s="161"/>
      <c r="AP1179" s="161"/>
      <c r="AQ1179" s="161"/>
      <c r="AR1179" s="161"/>
      <c r="AS1179" s="161"/>
      <c r="AT1179" s="161"/>
      <c r="AU1179" s="161"/>
      <c r="AV1179" s="161"/>
      <c r="AW1179" s="161"/>
      <c r="AX1179" s="161"/>
      <c r="AY1179" s="161"/>
      <c r="AZ1179" s="161"/>
      <c r="BA1179" s="161"/>
      <c r="BB1179" s="161"/>
      <c r="BC1179" s="161"/>
      <c r="BD1179" s="161"/>
      <c r="BE1179" s="161"/>
      <c r="BF1179" s="161"/>
      <c r="BG1179" s="161"/>
      <c r="BH1179" s="161"/>
      <c r="BI1179" s="161"/>
      <c r="BJ1179" s="161"/>
      <c r="BK1179" s="161"/>
      <c r="BL1179" s="161"/>
      <c r="BM1179" s="161"/>
      <c r="BN1179" s="161"/>
      <c r="BO1179" s="161"/>
      <c r="BP1179" s="161"/>
      <c r="BQ1179" s="161"/>
      <c r="BR1179" s="161"/>
      <c r="BS1179" s="161"/>
      <c r="BT1179" s="161"/>
      <c r="BU1179" s="161"/>
      <c r="BV1179" s="161"/>
      <c r="BW1179" s="161"/>
      <c r="BX1179" s="161"/>
      <c r="BY1179" s="161"/>
      <c r="BZ1179" s="161"/>
      <c r="CA1179" s="161"/>
      <c r="CB1179" s="161"/>
      <c r="CC1179" s="161"/>
      <c r="CD1179" s="161"/>
      <c r="CE1179" s="161"/>
      <c r="CF1179" s="161"/>
      <c r="CG1179" s="161"/>
      <c r="CH1179" s="161"/>
      <c r="CI1179" s="161"/>
      <c r="CJ1179" s="161"/>
      <c r="CK1179" s="161"/>
      <c r="CL1179" s="161"/>
      <c r="CM1179" s="161"/>
      <c r="CN1179" s="161"/>
      <c r="CO1179" s="161"/>
      <c r="CP1179" s="161"/>
      <c r="CQ1179" s="161"/>
      <c r="CR1179" s="161"/>
      <c r="CS1179" s="161"/>
      <c r="CT1179" s="161"/>
      <c r="CU1179" s="161"/>
      <c r="CV1179" s="161"/>
      <c r="CW1179" s="161"/>
      <c r="CX1179" s="161"/>
      <c r="CY1179" s="161"/>
      <c r="CZ1179" s="161"/>
      <c r="DA1179" s="161"/>
      <c r="DB1179" s="161"/>
      <c r="DC1179" s="161"/>
      <c r="DD1179" s="161"/>
      <c r="DE1179" s="161"/>
      <c r="DF1179" s="161"/>
      <c r="DG1179" s="161"/>
      <c r="DH1179" s="161"/>
      <c r="DI1179" s="161"/>
      <c r="DJ1179" s="161"/>
      <c r="DK1179" s="161"/>
      <c r="DL1179" s="161"/>
      <c r="DM1179" s="161"/>
      <c r="DN1179" s="161"/>
      <c r="DO1179" s="161"/>
      <c r="DP1179" s="50" t="s">
        <v>172</v>
      </c>
    </row>
    <row r="1180" spans="3:120" s="29" customFormat="1" ht="15" customHeight="1">
      <c r="C1180" s="308"/>
      <c r="D1180" s="118"/>
      <c r="E1180" s="307"/>
      <c r="F1180" s="306"/>
      <c r="G1180" s="306"/>
      <c r="H1180" s="67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  <c r="BD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  <c r="CH1180" s="18"/>
      <c r="CI1180" s="18"/>
      <c r="CJ1180" s="18"/>
      <c r="CK1180" s="18"/>
      <c r="CL1180" s="18"/>
      <c r="CM1180" s="18"/>
      <c r="CN1180" s="18"/>
      <c r="CO1180" s="18"/>
      <c r="CP1180" s="18"/>
      <c r="CQ1180" s="18"/>
      <c r="CR1180" s="18"/>
      <c r="CS1180" s="18"/>
      <c r="CT1180" s="18"/>
      <c r="CU1180" s="18"/>
      <c r="CV1180" s="18"/>
      <c r="CW1180" s="18"/>
      <c r="CX1180" s="18"/>
      <c r="CY1180" s="18"/>
      <c r="CZ1180" s="18"/>
      <c r="DA1180" s="18"/>
      <c r="DB1180" s="18"/>
      <c r="DC1180" s="18"/>
      <c r="DD1180" s="18"/>
      <c r="DE1180" s="18"/>
      <c r="DF1180" s="18"/>
      <c r="DG1180" s="18"/>
      <c r="DH1180" s="18"/>
      <c r="DI1180" s="18"/>
      <c r="DJ1180" s="18"/>
      <c r="DK1180" s="18"/>
      <c r="DL1180" s="18"/>
      <c r="DM1180" s="18"/>
      <c r="DN1180" s="18"/>
      <c r="DO1180" s="18"/>
      <c r="DP1180" s="50" t="s">
        <v>172</v>
      </c>
    </row>
    <row r="1181" spans="3:120" s="29" customFormat="1" ht="15" customHeight="1">
      <c r="C1181" s="266" t="s">
        <v>329</v>
      </c>
      <c r="D1181" s="249" t="s">
        <v>296</v>
      </c>
      <c r="E1181" s="249" t="s">
        <v>303</v>
      </c>
      <c r="F1181" s="265" t="s">
        <v>295</v>
      </c>
      <c r="G1181" s="264" t="s">
        <v>294</v>
      </c>
      <c r="H1181" s="67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  <c r="BD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18"/>
      <c r="BQ1181" s="18"/>
      <c r="BR1181" s="18"/>
      <c r="BS1181" s="18"/>
      <c r="BT1181" s="18"/>
      <c r="BU1181" s="18"/>
      <c r="BV1181" s="18"/>
      <c r="BW1181" s="18"/>
      <c r="BX1181" s="18"/>
      <c r="BY1181" s="18"/>
      <c r="BZ1181" s="18"/>
      <c r="CA1181" s="18"/>
      <c r="CB1181" s="18"/>
      <c r="CC1181" s="18"/>
      <c r="CD1181" s="18"/>
      <c r="CE1181" s="18"/>
      <c r="CF1181" s="18"/>
      <c r="CG1181" s="18"/>
      <c r="CH1181" s="18"/>
      <c r="CI1181" s="18"/>
      <c r="CJ1181" s="18"/>
      <c r="CK1181" s="18"/>
      <c r="CL1181" s="18"/>
      <c r="CM1181" s="18"/>
      <c r="CN1181" s="18"/>
      <c r="CO1181" s="18"/>
      <c r="CP1181" s="18"/>
      <c r="CQ1181" s="18"/>
      <c r="CR1181" s="18"/>
      <c r="CS1181" s="18"/>
      <c r="CT1181" s="18"/>
      <c r="CU1181" s="18"/>
      <c r="CV1181" s="18"/>
      <c r="CW1181" s="18"/>
      <c r="CX1181" s="18"/>
      <c r="CY1181" s="18"/>
      <c r="CZ1181" s="18"/>
      <c r="DA1181" s="18"/>
      <c r="DB1181" s="18"/>
      <c r="DC1181" s="18"/>
      <c r="DD1181" s="18"/>
      <c r="DE1181" s="18"/>
      <c r="DF1181" s="18"/>
      <c r="DG1181" s="18"/>
      <c r="DH1181" s="18"/>
      <c r="DI1181" s="18"/>
      <c r="DJ1181" s="18"/>
      <c r="DK1181" s="18"/>
      <c r="DL1181" s="18"/>
      <c r="DM1181" s="18"/>
      <c r="DN1181" s="18"/>
      <c r="DO1181" s="18"/>
      <c r="DP1181" s="50" t="s">
        <v>172</v>
      </c>
    </row>
    <row r="1182" spans="3:120" s="29" customFormat="1" ht="15" customHeight="1">
      <c r="C1182" s="303" t="s">
        <v>328</v>
      </c>
      <c r="D1182" s="33"/>
      <c r="E1182" s="33"/>
      <c r="F1182" s="305">
        <v>0</v>
      </c>
      <c r="G1182" s="305">
        <v>0</v>
      </c>
      <c r="H1182" s="67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  <c r="BD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8"/>
      <c r="BY1182" s="18"/>
      <c r="BZ1182" s="18"/>
      <c r="CA1182" s="18"/>
      <c r="CB1182" s="18"/>
      <c r="CC1182" s="18"/>
      <c r="CD1182" s="18"/>
      <c r="CE1182" s="18"/>
      <c r="CF1182" s="18"/>
      <c r="CG1182" s="18"/>
      <c r="CH1182" s="18"/>
      <c r="CI1182" s="18"/>
      <c r="CJ1182" s="18"/>
      <c r="CK1182" s="18"/>
      <c r="CL1182" s="18"/>
      <c r="CM1182" s="18"/>
      <c r="CN1182" s="18"/>
      <c r="CO1182" s="18"/>
      <c r="CP1182" s="18"/>
      <c r="CQ1182" s="18"/>
      <c r="CR1182" s="18"/>
      <c r="CS1182" s="18"/>
      <c r="CT1182" s="18"/>
      <c r="CU1182" s="18"/>
      <c r="CV1182" s="18"/>
      <c r="CW1182" s="18"/>
      <c r="CX1182" s="18"/>
      <c r="CY1182" s="18"/>
      <c r="CZ1182" s="18"/>
      <c r="DA1182" s="18"/>
      <c r="DB1182" s="18"/>
      <c r="DC1182" s="18"/>
      <c r="DD1182" s="18"/>
      <c r="DE1182" s="18"/>
      <c r="DF1182" s="18"/>
      <c r="DG1182" s="18"/>
      <c r="DH1182" s="18"/>
      <c r="DI1182" s="18"/>
      <c r="DJ1182" s="18"/>
      <c r="DK1182" s="18"/>
      <c r="DL1182" s="18"/>
      <c r="DM1182" s="18"/>
      <c r="DN1182" s="18"/>
      <c r="DO1182" s="18"/>
      <c r="DP1182" s="50" t="s">
        <v>172</v>
      </c>
    </row>
    <row r="1183" spans="3:120" s="29" customFormat="1" ht="15" customHeight="1">
      <c r="C1183" s="304" t="s">
        <v>327</v>
      </c>
      <c r="D1183" s="118">
        <f>IF(F$17="","",IF(E1183="",G1183+F1183,E1183))</f>
        <v>0</v>
      </c>
      <c r="E1183" s="33"/>
      <c r="F1183" s="121">
        <f>$D$817*F1182*(MAX(F650,F669,F689,F708)-MIN(F706,F687,F667,F648))/30</f>
        <v>0</v>
      </c>
      <c r="G1183" s="121">
        <f>$D$817*G1182*(MAX(G650,G669,G689,G708)-MIN(G706,G687,G667,G648))</f>
        <v>0</v>
      </c>
      <c r="H1183" s="67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  <c r="BD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18"/>
      <c r="BQ1183" s="18"/>
      <c r="BR1183" s="18"/>
      <c r="BS1183" s="18"/>
      <c r="BT1183" s="18"/>
      <c r="BU1183" s="18"/>
      <c r="BV1183" s="18"/>
      <c r="BW1183" s="18"/>
      <c r="BX1183" s="18"/>
      <c r="BY1183" s="18"/>
      <c r="BZ1183" s="18"/>
      <c r="CA1183" s="18"/>
      <c r="CB1183" s="18"/>
      <c r="CC1183" s="18"/>
      <c r="CD1183" s="18"/>
      <c r="CE1183" s="18"/>
      <c r="CF1183" s="18"/>
      <c r="CG1183" s="18"/>
      <c r="CH1183" s="18"/>
      <c r="CI1183" s="18"/>
      <c r="CJ1183" s="18"/>
      <c r="CK1183" s="18"/>
      <c r="CL1183" s="18"/>
      <c r="CM1183" s="18"/>
      <c r="CN1183" s="18"/>
      <c r="CO1183" s="18"/>
      <c r="CP1183" s="18"/>
      <c r="CQ1183" s="18"/>
      <c r="CR1183" s="18"/>
      <c r="CS1183" s="18"/>
      <c r="CT1183" s="18"/>
      <c r="CU1183" s="18"/>
      <c r="CV1183" s="18"/>
      <c r="CW1183" s="18"/>
      <c r="CX1183" s="18"/>
      <c r="CY1183" s="18"/>
      <c r="CZ1183" s="18"/>
      <c r="DA1183" s="18"/>
      <c r="DB1183" s="18"/>
      <c r="DC1183" s="18"/>
      <c r="DD1183" s="18"/>
      <c r="DE1183" s="18"/>
      <c r="DF1183" s="18"/>
      <c r="DG1183" s="18"/>
      <c r="DH1183" s="18"/>
      <c r="DI1183" s="18"/>
      <c r="DJ1183" s="18"/>
      <c r="DK1183" s="18"/>
      <c r="DL1183" s="18"/>
      <c r="DM1183" s="18"/>
      <c r="DN1183" s="18"/>
      <c r="DO1183" s="18"/>
      <c r="DP1183" s="50" t="s">
        <v>172</v>
      </c>
    </row>
    <row r="1184" spans="3:120" s="29" customFormat="1" ht="15" customHeight="1">
      <c r="C1184" s="303" t="s">
        <v>326</v>
      </c>
      <c r="D1184" s="33"/>
      <c r="E1184" s="33"/>
      <c r="F1184" s="282">
        <v>0</v>
      </c>
      <c r="G1184" s="282">
        <v>0</v>
      </c>
      <c r="H1184" s="67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  <c r="BD1184" s="18"/>
      <c r="BE1184" s="18"/>
      <c r="BF1184" s="18"/>
      <c r="BG1184" s="18"/>
      <c r="BH1184" s="18"/>
      <c r="BI1184" s="18"/>
      <c r="BJ1184" s="18"/>
      <c r="BK1184" s="18"/>
      <c r="BL1184" s="18"/>
      <c r="BM1184" s="18"/>
      <c r="BN1184" s="18"/>
      <c r="BO1184" s="18"/>
      <c r="BP1184" s="18"/>
      <c r="BQ1184" s="18"/>
      <c r="BR1184" s="18"/>
      <c r="BS1184" s="18"/>
      <c r="BT1184" s="18"/>
      <c r="BU1184" s="18"/>
      <c r="BV1184" s="18"/>
      <c r="BW1184" s="18"/>
      <c r="BX1184" s="18"/>
      <c r="BY1184" s="18"/>
      <c r="BZ1184" s="18"/>
      <c r="CA1184" s="18"/>
      <c r="CB1184" s="18"/>
      <c r="CC1184" s="18"/>
      <c r="CD1184" s="18"/>
      <c r="CE1184" s="18"/>
      <c r="CF1184" s="18"/>
      <c r="CG1184" s="18"/>
      <c r="CH1184" s="18"/>
      <c r="CI1184" s="18"/>
      <c r="CJ1184" s="18"/>
      <c r="CK1184" s="18"/>
      <c r="CL1184" s="18"/>
      <c r="CM1184" s="18"/>
      <c r="CN1184" s="18"/>
      <c r="CO1184" s="18"/>
      <c r="CP1184" s="18"/>
      <c r="CQ1184" s="18"/>
      <c r="CR1184" s="18"/>
      <c r="CS1184" s="18"/>
      <c r="CT1184" s="18"/>
      <c r="CU1184" s="18"/>
      <c r="CV1184" s="18"/>
      <c r="CW1184" s="18"/>
      <c r="CX1184" s="18"/>
      <c r="CY1184" s="18"/>
      <c r="CZ1184" s="18"/>
      <c r="DA1184" s="18"/>
      <c r="DB1184" s="18"/>
      <c r="DC1184" s="18"/>
      <c r="DD1184" s="18"/>
      <c r="DE1184" s="18"/>
      <c r="DF1184" s="18"/>
      <c r="DG1184" s="18"/>
      <c r="DH1184" s="18"/>
      <c r="DI1184" s="18"/>
      <c r="DJ1184" s="18"/>
      <c r="DK1184" s="18"/>
      <c r="DL1184" s="18"/>
      <c r="DM1184" s="18"/>
      <c r="DN1184" s="18"/>
      <c r="DO1184" s="18"/>
      <c r="DP1184" s="50" t="s">
        <v>172</v>
      </c>
    </row>
    <row r="1185" spans="3:120" s="29" customFormat="1" ht="15" customHeight="1">
      <c r="C1185" s="207" t="s">
        <v>325</v>
      </c>
      <c r="D1185" s="33"/>
      <c r="E1185" s="33"/>
      <c r="F1185" s="282">
        <v>0</v>
      </c>
      <c r="G1185" s="282">
        <v>0</v>
      </c>
      <c r="H1185" s="67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/>
      <c r="BD1185" s="18"/>
      <c r="BE1185" s="18"/>
      <c r="BF1185" s="18"/>
      <c r="BG1185" s="18"/>
      <c r="BH1185" s="18"/>
      <c r="BI1185" s="18"/>
      <c r="BJ1185" s="18"/>
      <c r="BK1185" s="18"/>
      <c r="BL1185" s="18"/>
      <c r="BM1185" s="18"/>
      <c r="BN1185" s="18"/>
      <c r="BO1185" s="18"/>
      <c r="BP1185" s="18"/>
      <c r="BQ1185" s="18"/>
      <c r="BR1185" s="18"/>
      <c r="BS1185" s="18"/>
      <c r="BT1185" s="18"/>
      <c r="BU1185" s="18"/>
      <c r="BV1185" s="18"/>
      <c r="BW1185" s="18"/>
      <c r="BX1185" s="18"/>
      <c r="BY1185" s="18"/>
      <c r="BZ1185" s="18"/>
      <c r="CA1185" s="18"/>
      <c r="CB1185" s="18"/>
      <c r="CC1185" s="18"/>
      <c r="CD1185" s="18"/>
      <c r="CE1185" s="18"/>
      <c r="CF1185" s="18"/>
      <c r="CG1185" s="18"/>
      <c r="CH1185" s="18"/>
      <c r="CI1185" s="18"/>
      <c r="CJ1185" s="18"/>
      <c r="CK1185" s="18"/>
      <c r="CL1185" s="18"/>
      <c r="CM1185" s="18"/>
      <c r="CN1185" s="18"/>
      <c r="CO1185" s="18"/>
      <c r="CP1185" s="18"/>
      <c r="CQ1185" s="18"/>
      <c r="CR1185" s="18"/>
      <c r="CS1185" s="18"/>
      <c r="CT1185" s="18"/>
      <c r="CU1185" s="18"/>
      <c r="CV1185" s="18"/>
      <c r="CW1185" s="18"/>
      <c r="CX1185" s="18"/>
      <c r="CY1185" s="18"/>
      <c r="CZ1185" s="18"/>
      <c r="DA1185" s="18"/>
      <c r="DB1185" s="18"/>
      <c r="DC1185" s="18"/>
      <c r="DD1185" s="18"/>
      <c r="DE1185" s="18"/>
      <c r="DF1185" s="18"/>
      <c r="DG1185" s="18"/>
      <c r="DH1185" s="18"/>
      <c r="DI1185" s="18"/>
      <c r="DJ1185" s="18"/>
      <c r="DK1185" s="18"/>
      <c r="DL1185" s="18"/>
      <c r="DM1185" s="18"/>
      <c r="DN1185" s="18"/>
      <c r="DO1185" s="18"/>
      <c r="DP1185" s="50" t="s">
        <v>172</v>
      </c>
    </row>
    <row r="1186" spans="3:120" s="29" customFormat="1" ht="15" customHeight="1">
      <c r="C1186" s="34" t="s">
        <v>324</v>
      </c>
      <c r="D1186" s="118">
        <f>IF(F$17="","",IF(E1186="",G1186+F1186,E1186))</f>
        <v>0</v>
      </c>
      <c r="E1186" s="33"/>
      <c r="F1186" s="121">
        <f>(F180*F1184+F1185*F818)</f>
        <v>0</v>
      </c>
      <c r="G1186" s="121">
        <f>(G180*G1184+G1185*G818)</f>
        <v>0</v>
      </c>
      <c r="H1186" s="67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8"/>
      <c r="AY1186" s="18"/>
      <c r="AZ1186" s="18"/>
      <c r="BA1186" s="18"/>
      <c r="BB1186" s="18"/>
      <c r="BC1186" s="18"/>
      <c r="BD1186" s="18"/>
      <c r="BE1186" s="18"/>
      <c r="BF1186" s="18"/>
      <c r="BG1186" s="18"/>
      <c r="BH1186" s="18"/>
      <c r="BI1186" s="18"/>
      <c r="BJ1186" s="18"/>
      <c r="BK1186" s="18"/>
      <c r="BL1186" s="18"/>
      <c r="BM1186" s="18"/>
      <c r="BN1186" s="18"/>
      <c r="BO1186" s="18"/>
      <c r="BP1186" s="18"/>
      <c r="BQ1186" s="18"/>
      <c r="BR1186" s="18"/>
      <c r="BS1186" s="18"/>
      <c r="BT1186" s="18"/>
      <c r="BU1186" s="18"/>
      <c r="BV1186" s="18"/>
      <c r="BW1186" s="18"/>
      <c r="BX1186" s="18"/>
      <c r="BY1186" s="18"/>
      <c r="BZ1186" s="18"/>
      <c r="CA1186" s="18"/>
      <c r="CB1186" s="18"/>
      <c r="CC1186" s="18"/>
      <c r="CD1186" s="18"/>
      <c r="CE1186" s="18"/>
      <c r="CF1186" s="18"/>
      <c r="CG1186" s="18"/>
      <c r="CH1186" s="18"/>
      <c r="CI1186" s="18"/>
      <c r="CJ1186" s="18"/>
      <c r="CK1186" s="18"/>
      <c r="CL1186" s="18"/>
      <c r="CM1186" s="18"/>
      <c r="CN1186" s="18"/>
      <c r="CO1186" s="18"/>
      <c r="CP1186" s="18"/>
      <c r="CQ1186" s="18"/>
      <c r="CR1186" s="18"/>
      <c r="CS1186" s="18"/>
      <c r="CT1186" s="18"/>
      <c r="CU1186" s="18"/>
      <c r="CV1186" s="18"/>
      <c r="CW1186" s="18"/>
      <c r="CX1186" s="18"/>
      <c r="CY1186" s="18"/>
      <c r="CZ1186" s="18"/>
      <c r="DA1186" s="18"/>
      <c r="DB1186" s="18"/>
      <c r="DC1186" s="18"/>
      <c r="DD1186" s="18"/>
      <c r="DE1186" s="18"/>
      <c r="DF1186" s="18"/>
      <c r="DG1186" s="18"/>
      <c r="DH1186" s="18"/>
      <c r="DI1186" s="18"/>
      <c r="DJ1186" s="18"/>
      <c r="DK1186" s="18"/>
      <c r="DL1186" s="18"/>
      <c r="DM1186" s="18"/>
      <c r="DN1186" s="18"/>
      <c r="DO1186" s="18"/>
      <c r="DP1186" s="50" t="s">
        <v>172</v>
      </c>
    </row>
    <row r="1187" spans="3:120" s="29" customFormat="1" ht="15" customHeight="1">
      <c r="C1187" s="34" t="s">
        <v>323</v>
      </c>
      <c r="D1187" s="118">
        <f>IF(F$17="","",IF(E1187="",G1187+F1187,E1187))</f>
        <v>0</v>
      </c>
      <c r="F1187" s="282">
        <v>0</v>
      </c>
      <c r="G1187" s="282">
        <v>0</v>
      </c>
      <c r="H1187" s="67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/>
      <c r="BD1187" s="18"/>
      <c r="BE1187" s="18"/>
      <c r="BF1187" s="18"/>
      <c r="BG1187" s="18"/>
      <c r="BH1187" s="18"/>
      <c r="BI1187" s="18"/>
      <c r="BJ1187" s="18"/>
      <c r="BK1187" s="18"/>
      <c r="BL1187" s="18"/>
      <c r="BM1187" s="18"/>
      <c r="BN1187" s="18"/>
      <c r="BO1187" s="18"/>
      <c r="BP1187" s="18"/>
      <c r="BQ1187" s="18"/>
      <c r="BR1187" s="18"/>
      <c r="BS1187" s="18"/>
      <c r="BT1187" s="18"/>
      <c r="BU1187" s="18"/>
      <c r="BV1187" s="18"/>
      <c r="BW1187" s="18"/>
      <c r="BX1187" s="18"/>
      <c r="BY1187" s="18"/>
      <c r="BZ1187" s="18"/>
      <c r="CA1187" s="18"/>
      <c r="CB1187" s="18"/>
      <c r="CC1187" s="18"/>
      <c r="CD1187" s="18"/>
      <c r="CE1187" s="18"/>
      <c r="CF1187" s="18"/>
      <c r="CG1187" s="18"/>
      <c r="CH1187" s="18"/>
      <c r="CI1187" s="18"/>
      <c r="CJ1187" s="18"/>
      <c r="CK1187" s="18"/>
      <c r="CL1187" s="18"/>
      <c r="CM1187" s="18"/>
      <c r="CN1187" s="18"/>
      <c r="CO1187" s="18"/>
      <c r="CP1187" s="18"/>
      <c r="CQ1187" s="18"/>
      <c r="CR1187" s="18"/>
      <c r="CS1187" s="18"/>
      <c r="CT1187" s="18"/>
      <c r="CU1187" s="18"/>
      <c r="CV1187" s="18"/>
      <c r="CW1187" s="18"/>
      <c r="CX1187" s="18"/>
      <c r="CY1187" s="18"/>
      <c r="CZ1187" s="18"/>
      <c r="DA1187" s="18"/>
      <c r="DB1187" s="18"/>
      <c r="DC1187" s="18"/>
      <c r="DD1187" s="18"/>
      <c r="DE1187" s="18"/>
      <c r="DF1187" s="18"/>
      <c r="DG1187" s="18"/>
      <c r="DH1187" s="18"/>
      <c r="DI1187" s="18"/>
      <c r="DJ1187" s="18"/>
      <c r="DK1187" s="18"/>
      <c r="DL1187" s="18"/>
      <c r="DM1187" s="18"/>
      <c r="DN1187" s="18"/>
      <c r="DO1187" s="18"/>
      <c r="DP1187" s="50" t="s">
        <v>172</v>
      </c>
    </row>
    <row r="1188" spans="3:120" s="29" customFormat="1" ht="15" customHeight="1">
      <c r="C1188" s="34" t="str">
        <f>"Total "&amp;C1181</f>
        <v xml:space="preserve">Total Insurance </v>
      </c>
      <c r="D1188" s="118">
        <f>IF(F$17="","",IF(E1188="",G1188+F1188,E1188))</f>
        <v>0</v>
      </c>
      <c r="E1188" s="118"/>
      <c r="F1188" s="300">
        <f>F1186+F1183+F1187</f>
        <v>0</v>
      </c>
      <c r="G1188" s="300">
        <f>G1186+G1183+G1187</f>
        <v>0</v>
      </c>
      <c r="H1188" s="67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  <c r="BD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18"/>
      <c r="BX1188" s="18"/>
      <c r="BY1188" s="18"/>
      <c r="BZ1188" s="18"/>
      <c r="CA1188" s="18"/>
      <c r="CB1188" s="18"/>
      <c r="CC1188" s="18"/>
      <c r="CD1188" s="18"/>
      <c r="CE1188" s="18"/>
      <c r="CF1188" s="18"/>
      <c r="CG1188" s="18"/>
      <c r="CH1188" s="18"/>
      <c r="CI1188" s="18"/>
      <c r="CJ1188" s="18"/>
      <c r="CK1188" s="18"/>
      <c r="CL1188" s="18"/>
      <c r="CM1188" s="18"/>
      <c r="CN1188" s="18"/>
      <c r="CO1188" s="18"/>
      <c r="CP1188" s="18"/>
      <c r="CQ1188" s="18"/>
      <c r="CR1188" s="18"/>
      <c r="CS1188" s="18"/>
      <c r="CT1188" s="18"/>
      <c r="CU1188" s="18"/>
      <c r="CV1188" s="18"/>
      <c r="CW1188" s="18"/>
      <c r="CX1188" s="18"/>
      <c r="CY1188" s="18"/>
      <c r="CZ1188" s="18"/>
      <c r="DA1188" s="18"/>
      <c r="DB1188" s="18"/>
      <c r="DC1188" s="18"/>
      <c r="DD1188" s="18"/>
      <c r="DE1188" s="18"/>
      <c r="DF1188" s="18"/>
      <c r="DG1188" s="18"/>
      <c r="DH1188" s="18"/>
      <c r="DI1188" s="18"/>
      <c r="DJ1188" s="18"/>
      <c r="DK1188" s="18"/>
      <c r="DL1188" s="18"/>
      <c r="DM1188" s="18"/>
      <c r="DN1188" s="18"/>
      <c r="DO1188" s="18"/>
      <c r="DP1188" s="50" t="s">
        <v>172</v>
      </c>
    </row>
    <row r="1189" spans="3:120" s="29" customFormat="1" ht="15" customHeight="1">
      <c r="C1189" s="34"/>
      <c r="D1189" s="242"/>
      <c r="E1189" s="243"/>
      <c r="F1189" s="242"/>
      <c r="G1189" s="67"/>
      <c r="H1189" s="67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8"/>
      <c r="AY1189" s="18"/>
      <c r="AZ1189" s="18"/>
      <c r="BA1189" s="18"/>
      <c r="BB1189" s="18"/>
      <c r="BC1189" s="18"/>
      <c r="BD1189" s="18"/>
      <c r="BE1189" s="18"/>
      <c r="BF1189" s="18"/>
      <c r="BG1189" s="18"/>
      <c r="BH1189" s="18"/>
      <c r="BI1189" s="18"/>
      <c r="BJ1189" s="18"/>
      <c r="BK1189" s="18"/>
      <c r="BL1189" s="18"/>
      <c r="BM1189" s="18"/>
      <c r="BN1189" s="18"/>
      <c r="BO1189" s="18"/>
      <c r="BP1189" s="18"/>
      <c r="BQ1189" s="18"/>
      <c r="BR1189" s="18"/>
      <c r="BS1189" s="18"/>
      <c r="BT1189" s="18"/>
      <c r="BU1189" s="18"/>
      <c r="BV1189" s="18"/>
      <c r="BW1189" s="18"/>
      <c r="BX1189" s="18"/>
      <c r="BY1189" s="18"/>
      <c r="BZ1189" s="18"/>
      <c r="CA1189" s="18"/>
      <c r="CB1189" s="18"/>
      <c r="CC1189" s="18"/>
      <c r="CD1189" s="18"/>
      <c r="CE1189" s="18"/>
      <c r="CF1189" s="18"/>
      <c r="CG1189" s="18"/>
      <c r="CH1189" s="18"/>
      <c r="CI1189" s="18"/>
      <c r="CJ1189" s="18"/>
      <c r="CK1189" s="18"/>
      <c r="CL1189" s="18"/>
      <c r="CM1189" s="18"/>
      <c r="CN1189" s="18"/>
      <c r="CO1189" s="18"/>
      <c r="CP1189" s="18"/>
      <c r="CQ1189" s="18"/>
      <c r="CR1189" s="18"/>
      <c r="CS1189" s="18"/>
      <c r="CT1189" s="18"/>
      <c r="CU1189" s="18"/>
      <c r="CV1189" s="18"/>
      <c r="CW1189" s="18"/>
      <c r="CX1189" s="18"/>
      <c r="CY1189" s="18"/>
      <c r="CZ1189" s="18"/>
      <c r="DA1189" s="18"/>
      <c r="DB1189" s="18"/>
      <c r="DC1189" s="18"/>
      <c r="DD1189" s="18"/>
      <c r="DE1189" s="18"/>
      <c r="DF1189" s="18"/>
      <c r="DG1189" s="18"/>
      <c r="DH1189" s="18"/>
      <c r="DI1189" s="18"/>
      <c r="DJ1189" s="18"/>
      <c r="DK1189" s="18"/>
      <c r="DL1189" s="18"/>
      <c r="DM1189" s="18"/>
      <c r="DN1189" s="18"/>
      <c r="DO1189" s="18"/>
      <c r="DP1189" s="50" t="s">
        <v>172</v>
      </c>
    </row>
    <row r="1190" spans="3:120" s="29" customFormat="1" ht="15" customHeight="1">
      <c r="C1190" s="34" t="str">
        <f>C1181&amp;" Start Period"</f>
        <v>Insurance  Start Period</v>
      </c>
      <c r="D1190" s="282">
        <f>MIN(F1190:G1190)</f>
        <v>0</v>
      </c>
      <c r="E1190" s="243"/>
      <c r="F1190" s="282">
        <v>0</v>
      </c>
      <c r="G1190" s="282">
        <v>0</v>
      </c>
      <c r="H1190" s="67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  <c r="BD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18"/>
      <c r="BX1190" s="18"/>
      <c r="BY1190" s="18"/>
      <c r="BZ1190" s="18"/>
      <c r="CA1190" s="18"/>
      <c r="CB1190" s="18"/>
      <c r="CC1190" s="18"/>
      <c r="CD1190" s="18"/>
      <c r="CE1190" s="18"/>
      <c r="CF1190" s="18"/>
      <c r="CG1190" s="18"/>
      <c r="CH1190" s="18"/>
      <c r="CI1190" s="18"/>
      <c r="CJ1190" s="18"/>
      <c r="CK1190" s="18"/>
      <c r="CL1190" s="18"/>
      <c r="CM1190" s="18"/>
      <c r="CN1190" s="18"/>
      <c r="CO1190" s="18"/>
      <c r="CP1190" s="18"/>
      <c r="CQ1190" s="18"/>
      <c r="CR1190" s="18"/>
      <c r="CS1190" s="18"/>
      <c r="CT1190" s="18"/>
      <c r="CU1190" s="18"/>
      <c r="CV1190" s="18"/>
      <c r="CW1190" s="18"/>
      <c r="CX1190" s="18"/>
      <c r="CY1190" s="18"/>
      <c r="CZ1190" s="18"/>
      <c r="DA1190" s="18"/>
      <c r="DB1190" s="18"/>
      <c r="DC1190" s="18"/>
      <c r="DD1190" s="18"/>
      <c r="DE1190" s="18"/>
      <c r="DF1190" s="18"/>
      <c r="DG1190" s="18"/>
      <c r="DH1190" s="18"/>
      <c r="DI1190" s="18"/>
      <c r="DJ1190" s="18"/>
      <c r="DK1190" s="18"/>
      <c r="DL1190" s="18"/>
      <c r="DM1190" s="18"/>
      <c r="DN1190" s="18"/>
      <c r="DO1190" s="18"/>
      <c r="DP1190" s="50" t="s">
        <v>172</v>
      </c>
    </row>
    <row r="1191" spans="3:120" s="29" customFormat="1" ht="15" customHeight="1">
      <c r="C1191" s="207" t="s">
        <v>13</v>
      </c>
      <c r="D1191" s="206">
        <f>IF(D1190="","",INDEX($F$16:$DP$17,1,MATCH(D1190,$F$17:$DP$17,1)))</f>
        <v>42094</v>
      </c>
      <c r="E1191" s="243"/>
      <c r="F1191" s="206">
        <f>IF(F1190="","",INDEX($F$16:$DP$17,1,MATCH(F1190,$F$17:$DP$17,1)))</f>
        <v>42094</v>
      </c>
      <c r="G1191" s="206">
        <f>IF(G1190="","",INDEX($F$16:$DP$17,1,MATCH(G1190,$F$17:$DP$17,1)))</f>
        <v>42094</v>
      </c>
      <c r="H1191" s="67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  <c r="BD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18"/>
      <c r="BQ1191" s="18"/>
      <c r="BR1191" s="18"/>
      <c r="BS1191" s="18"/>
      <c r="BT1191" s="18"/>
      <c r="BU1191" s="18"/>
      <c r="BV1191" s="18"/>
      <c r="BW1191" s="18"/>
      <c r="BX1191" s="18"/>
      <c r="BY1191" s="18"/>
      <c r="BZ1191" s="18"/>
      <c r="CA1191" s="18"/>
      <c r="CB1191" s="18"/>
      <c r="CC1191" s="18"/>
      <c r="CD1191" s="18"/>
      <c r="CE1191" s="18"/>
      <c r="CF1191" s="18"/>
      <c r="CG1191" s="18"/>
      <c r="CH1191" s="18"/>
      <c r="CI1191" s="18"/>
      <c r="CJ1191" s="18"/>
      <c r="CK1191" s="18"/>
      <c r="CL1191" s="18"/>
      <c r="CM1191" s="18"/>
      <c r="CN1191" s="18"/>
      <c r="CO1191" s="18"/>
      <c r="CP1191" s="18"/>
      <c r="CQ1191" s="18"/>
      <c r="CR1191" s="18"/>
      <c r="CS1191" s="18"/>
      <c r="CT1191" s="18"/>
      <c r="CU1191" s="18"/>
      <c r="CV1191" s="18"/>
      <c r="CW1191" s="18"/>
      <c r="CX1191" s="18"/>
      <c r="CY1191" s="18"/>
      <c r="CZ1191" s="18"/>
      <c r="DA1191" s="18"/>
      <c r="DB1191" s="18"/>
      <c r="DC1191" s="18"/>
      <c r="DD1191" s="18"/>
      <c r="DE1191" s="18"/>
      <c r="DF1191" s="18"/>
      <c r="DG1191" s="18"/>
      <c r="DH1191" s="18"/>
      <c r="DI1191" s="18"/>
      <c r="DJ1191" s="18"/>
      <c r="DK1191" s="18"/>
      <c r="DL1191" s="18"/>
      <c r="DM1191" s="18"/>
      <c r="DN1191" s="18"/>
      <c r="DO1191" s="18"/>
      <c r="DP1191" s="50" t="s">
        <v>172</v>
      </c>
    </row>
    <row r="1192" spans="3:120" s="29" customFormat="1" ht="15" customHeight="1">
      <c r="C1192" s="34" t="str">
        <f>C1181&amp;" End Period"</f>
        <v>Insurance  End Period</v>
      </c>
      <c r="D1192" s="282">
        <f>MAX(F1192:G1192)</f>
        <v>0</v>
      </c>
      <c r="E1192" s="243"/>
      <c r="F1192" s="282">
        <v>0</v>
      </c>
      <c r="G1192" s="282">
        <v>0</v>
      </c>
      <c r="H1192" s="67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  <c r="BD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8"/>
      <c r="BQ1192" s="18"/>
      <c r="BR1192" s="18"/>
      <c r="BS1192" s="18"/>
      <c r="BT1192" s="18"/>
      <c r="BU1192" s="18"/>
      <c r="BV1192" s="18"/>
      <c r="BW1192" s="18"/>
      <c r="BX1192" s="18"/>
      <c r="BY1192" s="18"/>
      <c r="BZ1192" s="18"/>
      <c r="CA1192" s="18"/>
      <c r="CB1192" s="18"/>
      <c r="CC1192" s="18"/>
      <c r="CD1192" s="18"/>
      <c r="CE1192" s="18"/>
      <c r="CF1192" s="18"/>
      <c r="CG1192" s="18"/>
      <c r="CH1192" s="18"/>
      <c r="CI1192" s="18"/>
      <c r="CJ1192" s="18"/>
      <c r="CK1192" s="18"/>
      <c r="CL1192" s="18"/>
      <c r="CM1192" s="18"/>
      <c r="CN1192" s="18"/>
      <c r="CO1192" s="18"/>
      <c r="CP1192" s="18"/>
      <c r="CQ1192" s="18"/>
      <c r="CR1192" s="18"/>
      <c r="CS1192" s="18"/>
      <c r="CT1192" s="18"/>
      <c r="CU1192" s="18"/>
      <c r="CV1192" s="18"/>
      <c r="CW1192" s="18"/>
      <c r="CX1192" s="18"/>
      <c r="CY1192" s="18"/>
      <c r="CZ1192" s="18"/>
      <c r="DA1192" s="18"/>
      <c r="DB1192" s="18"/>
      <c r="DC1192" s="18"/>
      <c r="DD1192" s="18"/>
      <c r="DE1192" s="18"/>
      <c r="DF1192" s="18"/>
      <c r="DG1192" s="18"/>
      <c r="DH1192" s="18"/>
      <c r="DI1192" s="18"/>
      <c r="DJ1192" s="18"/>
      <c r="DK1192" s="18"/>
      <c r="DL1192" s="18"/>
      <c r="DM1192" s="18"/>
      <c r="DN1192" s="18"/>
      <c r="DO1192" s="18"/>
      <c r="DP1192" s="50" t="s">
        <v>172</v>
      </c>
    </row>
    <row r="1193" spans="3:120" s="29" customFormat="1" ht="15" customHeight="1">
      <c r="C1193" s="207" t="s">
        <v>13</v>
      </c>
      <c r="D1193" s="206">
        <f>IF(D1192="","",INDEX($F$16:$DP$17,1,MATCH(D1192,$F$17:$DP$17,1)))</f>
        <v>42094</v>
      </c>
      <c r="E1193" s="243"/>
      <c r="F1193" s="206">
        <f>IF(F1192="","",INDEX($F$16:$DP$17,1,MATCH(F1192,$F$17:$DP$17,1)))</f>
        <v>42094</v>
      </c>
      <c r="G1193" s="206">
        <f>IF(G1192="","",INDEX($F$16:$DP$17,1,MATCH(G1192,$F$17:$DP$17,1)))</f>
        <v>42094</v>
      </c>
      <c r="H1193" s="67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  <c r="BD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18"/>
      <c r="BQ1193" s="18"/>
      <c r="BR1193" s="18"/>
      <c r="BS1193" s="18"/>
      <c r="BT1193" s="18"/>
      <c r="BU1193" s="18"/>
      <c r="BV1193" s="18"/>
      <c r="BW1193" s="18"/>
      <c r="BX1193" s="18"/>
      <c r="BY1193" s="18"/>
      <c r="BZ1193" s="18"/>
      <c r="CA1193" s="18"/>
      <c r="CB1193" s="18"/>
      <c r="CC1193" s="18"/>
      <c r="CD1193" s="18"/>
      <c r="CE1193" s="18"/>
      <c r="CF1193" s="18"/>
      <c r="CG1193" s="18"/>
      <c r="CH1193" s="18"/>
      <c r="CI1193" s="18"/>
      <c r="CJ1193" s="18"/>
      <c r="CK1193" s="18"/>
      <c r="CL1193" s="18"/>
      <c r="CM1193" s="18"/>
      <c r="CN1193" s="18"/>
      <c r="CO1193" s="18"/>
      <c r="CP1193" s="18"/>
      <c r="CQ1193" s="18"/>
      <c r="CR1193" s="18"/>
      <c r="CS1193" s="18"/>
      <c r="CT1193" s="18"/>
      <c r="CU1193" s="18"/>
      <c r="CV1193" s="18"/>
      <c r="CW1193" s="18"/>
      <c r="CX1193" s="18"/>
      <c r="CY1193" s="18"/>
      <c r="CZ1193" s="18"/>
      <c r="DA1193" s="18"/>
      <c r="DB1193" s="18"/>
      <c r="DC1193" s="18"/>
      <c r="DD1193" s="18"/>
      <c r="DE1193" s="18"/>
      <c r="DF1193" s="18"/>
      <c r="DG1193" s="18"/>
      <c r="DH1193" s="18"/>
      <c r="DI1193" s="18"/>
      <c r="DJ1193" s="18"/>
      <c r="DK1193" s="18"/>
      <c r="DL1193" s="18"/>
      <c r="DM1193" s="18"/>
      <c r="DN1193" s="18"/>
      <c r="DO1193" s="18"/>
      <c r="DP1193" s="50" t="s">
        <v>172</v>
      </c>
    </row>
    <row r="1194" spans="3:120" s="29" customFormat="1" ht="15" customHeight="1">
      <c r="C1194" s="26"/>
      <c r="D1194" s="242"/>
      <c r="E1194" s="243"/>
      <c r="F1194" s="242"/>
      <c r="G1194" s="67"/>
      <c r="H1194" s="67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  <c r="BD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8"/>
      <c r="BQ1194" s="18"/>
      <c r="BR1194" s="18"/>
      <c r="BS1194" s="18"/>
      <c r="BT1194" s="18"/>
      <c r="BU1194" s="18"/>
      <c r="BV1194" s="1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  <c r="CH1194" s="18"/>
      <c r="CI1194" s="18"/>
      <c r="CJ1194" s="18"/>
      <c r="CK1194" s="18"/>
      <c r="CL1194" s="18"/>
      <c r="CM1194" s="18"/>
      <c r="CN1194" s="18"/>
      <c r="CO1194" s="18"/>
      <c r="CP1194" s="18"/>
      <c r="CQ1194" s="18"/>
      <c r="CR1194" s="18"/>
      <c r="CS1194" s="18"/>
      <c r="CT1194" s="18"/>
      <c r="CU1194" s="18"/>
      <c r="CV1194" s="18"/>
      <c r="CW1194" s="18"/>
      <c r="CX1194" s="18"/>
      <c r="CY1194" s="18"/>
      <c r="CZ1194" s="18"/>
      <c r="DA1194" s="18"/>
      <c r="DB1194" s="18"/>
      <c r="DC1194" s="18"/>
      <c r="DD1194" s="18"/>
      <c r="DE1194" s="18"/>
      <c r="DF1194" s="18"/>
      <c r="DG1194" s="18"/>
      <c r="DH1194" s="18"/>
      <c r="DI1194" s="18"/>
      <c r="DJ1194" s="18"/>
      <c r="DK1194" s="18"/>
      <c r="DL1194" s="18"/>
      <c r="DM1194" s="18"/>
      <c r="DN1194" s="18"/>
      <c r="DO1194" s="18"/>
      <c r="DP1194" s="50" t="s">
        <v>172</v>
      </c>
    </row>
    <row r="1195" spans="3:120" s="29" customFormat="1" ht="15" customHeight="1">
      <c r="C1195" s="34" t="s">
        <v>300</v>
      </c>
      <c r="D1195" s="281" t="s">
        <v>299</v>
      </c>
      <c r="E1195" s="280">
        <f>IF(D1195=F1195,0,1)</f>
        <v>0</v>
      </c>
      <c r="F1195" s="279" t="s">
        <v>299</v>
      </c>
      <c r="G1195" s="279" t="s">
        <v>298</v>
      </c>
      <c r="H1195" s="67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  <c r="CH1195" s="18"/>
      <c r="CI1195" s="18"/>
      <c r="CJ1195" s="18"/>
      <c r="CK1195" s="18"/>
      <c r="CL1195" s="18"/>
      <c r="CM1195" s="18"/>
      <c r="CN1195" s="18"/>
      <c r="CO1195" s="18"/>
      <c r="CP1195" s="18"/>
      <c r="CQ1195" s="18"/>
      <c r="CR1195" s="18"/>
      <c r="CS1195" s="18"/>
      <c r="CT1195" s="18"/>
      <c r="CU1195" s="18"/>
      <c r="CV1195" s="18"/>
      <c r="CW1195" s="18"/>
      <c r="CX1195" s="18"/>
      <c r="CY1195" s="18"/>
      <c r="CZ1195" s="18"/>
      <c r="DA1195" s="18"/>
      <c r="DB1195" s="18"/>
      <c r="DC1195" s="18"/>
      <c r="DD1195" s="18"/>
      <c r="DE1195" s="18"/>
      <c r="DF1195" s="18"/>
      <c r="DG1195" s="18"/>
      <c r="DH1195" s="18"/>
      <c r="DI1195" s="18"/>
      <c r="DJ1195" s="18"/>
      <c r="DK1195" s="18"/>
      <c r="DL1195" s="18"/>
      <c r="DM1195" s="18"/>
      <c r="DN1195" s="18"/>
      <c r="DO1195" s="18"/>
      <c r="DP1195" s="50" t="s">
        <v>172</v>
      </c>
    </row>
    <row r="1196" spans="3:120" s="29" customFormat="1" ht="15" customHeight="1">
      <c r="C1196" s="34" t="s">
        <v>310</v>
      </c>
      <c r="D1196" s="281" t="s">
        <v>151</v>
      </c>
      <c r="E1196" s="280">
        <f>IF(D1196=F1196,0,1)</f>
        <v>0</v>
      </c>
      <c r="F1196" s="279" t="s">
        <v>151</v>
      </c>
      <c r="G1196" s="279" t="s">
        <v>309</v>
      </c>
      <c r="H1196" s="67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  <c r="BD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8"/>
      <c r="BQ1196" s="18"/>
      <c r="BR1196" s="18"/>
      <c r="BS1196" s="18"/>
      <c r="BT1196" s="18"/>
      <c r="BU1196" s="18"/>
      <c r="BV1196" s="1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  <c r="CH1196" s="18"/>
      <c r="CI1196" s="18"/>
      <c r="CJ1196" s="18"/>
      <c r="CK1196" s="18"/>
      <c r="CL1196" s="18"/>
      <c r="CM1196" s="18"/>
      <c r="CN1196" s="18"/>
      <c r="CO1196" s="18"/>
      <c r="CP1196" s="18"/>
      <c r="CQ1196" s="18"/>
      <c r="CR1196" s="18"/>
      <c r="CS1196" s="18"/>
      <c r="CT1196" s="18"/>
      <c r="CU1196" s="18"/>
      <c r="CV1196" s="18"/>
      <c r="CW1196" s="18"/>
      <c r="CX1196" s="18"/>
      <c r="CY1196" s="18"/>
      <c r="CZ1196" s="18"/>
      <c r="DA1196" s="18"/>
      <c r="DB1196" s="18"/>
      <c r="DC1196" s="18"/>
      <c r="DD1196" s="18"/>
      <c r="DE1196" s="18"/>
      <c r="DF1196" s="18"/>
      <c r="DG1196" s="18"/>
      <c r="DH1196" s="18"/>
      <c r="DI1196" s="18"/>
      <c r="DJ1196" s="18"/>
      <c r="DK1196" s="18"/>
      <c r="DL1196" s="18"/>
      <c r="DM1196" s="18"/>
      <c r="DN1196" s="18"/>
      <c r="DO1196" s="18"/>
      <c r="DP1196" s="50" t="s">
        <v>172</v>
      </c>
    </row>
    <row r="1197" spans="3:120" s="29" customFormat="1" ht="15" customHeight="1">
      <c r="C1197" s="26"/>
      <c r="D1197" s="242"/>
      <c r="E1197" s="243"/>
      <c r="F1197" s="242"/>
      <c r="G1197" s="67"/>
      <c r="H1197" s="67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18"/>
      <c r="BQ1197" s="18"/>
      <c r="BR1197" s="18"/>
      <c r="BS1197" s="18"/>
      <c r="BT1197" s="18"/>
      <c r="BU1197" s="18"/>
      <c r="BV1197" s="1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  <c r="CH1197" s="18"/>
      <c r="CI1197" s="18"/>
      <c r="CJ1197" s="18"/>
      <c r="CK1197" s="18"/>
      <c r="CL1197" s="18"/>
      <c r="CM1197" s="18"/>
      <c r="CN1197" s="18"/>
      <c r="CO1197" s="18"/>
      <c r="CP1197" s="18"/>
      <c r="CQ1197" s="18"/>
      <c r="CR1197" s="18"/>
      <c r="CS1197" s="18"/>
      <c r="CT1197" s="18"/>
      <c r="CU1197" s="18"/>
      <c r="CV1197" s="18"/>
      <c r="CW1197" s="18"/>
      <c r="CX1197" s="18"/>
      <c r="CY1197" s="18"/>
      <c r="CZ1197" s="18"/>
      <c r="DA1197" s="18"/>
      <c r="DB1197" s="18"/>
      <c r="DC1197" s="18"/>
      <c r="DD1197" s="18"/>
      <c r="DE1197" s="18"/>
      <c r="DF1197" s="18"/>
      <c r="DG1197" s="18"/>
      <c r="DH1197" s="18"/>
      <c r="DI1197" s="18"/>
      <c r="DJ1197" s="18"/>
      <c r="DK1197" s="18"/>
      <c r="DL1197" s="18"/>
      <c r="DM1197" s="18"/>
      <c r="DN1197" s="18"/>
      <c r="DO1197" s="18"/>
      <c r="DP1197" s="50" t="s">
        <v>172</v>
      </c>
    </row>
    <row r="1198" spans="3:120" s="29" customFormat="1" ht="15" customHeight="1">
      <c r="C1198" s="34" t="str">
        <f>F1181&amp;" "&amp;C1181</f>
        <v xml:space="preserve">Phase A Insurance </v>
      </c>
      <c r="D1198" s="274">
        <f>IF(F1190="",0,F1190)</f>
        <v>0</v>
      </c>
      <c r="E1198" s="274">
        <f>IF(F1192="",0,F1192)</f>
        <v>0</v>
      </c>
      <c r="F1198" s="121">
        <f t="shared" ref="F1198:AK1198" si="1904">IF(F$17="","",IF(AND(F$17&gt;=$D1198,F$17&lt;=$E1198),$F$1188/($E1198-$D1198+1)))</f>
        <v>0</v>
      </c>
      <c r="G1198" s="121" t="b">
        <f t="shared" si="1904"/>
        <v>0</v>
      </c>
      <c r="H1198" s="121" t="b">
        <f t="shared" si="1904"/>
        <v>0</v>
      </c>
      <c r="I1198" s="121" t="b">
        <f t="shared" si="1904"/>
        <v>0</v>
      </c>
      <c r="J1198" s="121" t="b">
        <f t="shared" si="1904"/>
        <v>0</v>
      </c>
      <c r="K1198" s="121" t="b">
        <f t="shared" si="1904"/>
        <v>0</v>
      </c>
      <c r="L1198" s="121" t="b">
        <f t="shared" si="1904"/>
        <v>0</v>
      </c>
      <c r="M1198" s="121" t="b">
        <f t="shared" si="1904"/>
        <v>0</v>
      </c>
      <c r="N1198" s="121" t="b">
        <f t="shared" si="1904"/>
        <v>0</v>
      </c>
      <c r="O1198" s="121" t="b">
        <f t="shared" si="1904"/>
        <v>0</v>
      </c>
      <c r="P1198" s="121" t="b">
        <f t="shared" si="1904"/>
        <v>0</v>
      </c>
      <c r="Q1198" s="121" t="b">
        <f t="shared" si="1904"/>
        <v>0</v>
      </c>
      <c r="R1198" s="121" t="b">
        <f t="shared" si="1904"/>
        <v>0</v>
      </c>
      <c r="S1198" s="121" t="b">
        <f t="shared" si="1904"/>
        <v>0</v>
      </c>
      <c r="T1198" s="121" t="b">
        <f t="shared" si="1904"/>
        <v>0</v>
      </c>
      <c r="U1198" s="121" t="b">
        <f t="shared" si="1904"/>
        <v>0</v>
      </c>
      <c r="V1198" s="121" t="b">
        <f t="shared" si="1904"/>
        <v>0</v>
      </c>
      <c r="W1198" s="121" t="b">
        <f t="shared" si="1904"/>
        <v>0</v>
      </c>
      <c r="X1198" s="121" t="b">
        <f t="shared" si="1904"/>
        <v>0</v>
      </c>
      <c r="Y1198" s="121" t="b">
        <f t="shared" si="1904"/>
        <v>0</v>
      </c>
      <c r="Z1198" s="121" t="b">
        <f t="shared" si="1904"/>
        <v>0</v>
      </c>
      <c r="AA1198" s="121" t="b">
        <f t="shared" si="1904"/>
        <v>0</v>
      </c>
      <c r="AB1198" s="121" t="b">
        <f t="shared" si="1904"/>
        <v>0</v>
      </c>
      <c r="AC1198" s="121" t="b">
        <f t="shared" si="1904"/>
        <v>0</v>
      </c>
      <c r="AD1198" s="121" t="b">
        <f t="shared" si="1904"/>
        <v>0</v>
      </c>
      <c r="AE1198" s="121" t="b">
        <f t="shared" si="1904"/>
        <v>0</v>
      </c>
      <c r="AF1198" s="121" t="b">
        <f t="shared" si="1904"/>
        <v>0</v>
      </c>
      <c r="AG1198" s="121" t="b">
        <f t="shared" si="1904"/>
        <v>0</v>
      </c>
      <c r="AH1198" s="121" t="b">
        <f t="shared" si="1904"/>
        <v>0</v>
      </c>
      <c r="AI1198" s="121" t="b">
        <f t="shared" si="1904"/>
        <v>0</v>
      </c>
      <c r="AJ1198" s="121" t="b">
        <f t="shared" si="1904"/>
        <v>0</v>
      </c>
      <c r="AK1198" s="121" t="b">
        <f t="shared" si="1904"/>
        <v>0</v>
      </c>
      <c r="AL1198" s="121" t="b">
        <f t="shared" ref="AL1198:BQ1198" si="1905">IF(AL$17="","",IF(AND(AL$17&gt;=$D1198,AL$17&lt;=$E1198),$F$1188/($E1198-$D1198+1)))</f>
        <v>0</v>
      </c>
      <c r="AM1198" s="121" t="b">
        <f t="shared" si="1905"/>
        <v>0</v>
      </c>
      <c r="AN1198" s="121" t="b">
        <f t="shared" si="1905"/>
        <v>0</v>
      </c>
      <c r="AO1198" s="121" t="b">
        <f t="shared" si="1905"/>
        <v>0</v>
      </c>
      <c r="AP1198" s="121" t="b">
        <f t="shared" si="1905"/>
        <v>0</v>
      </c>
      <c r="AQ1198" s="121" t="b">
        <f t="shared" si="1905"/>
        <v>0</v>
      </c>
      <c r="AR1198" s="121" t="b">
        <f t="shared" si="1905"/>
        <v>0</v>
      </c>
      <c r="AS1198" s="121" t="b">
        <f t="shared" si="1905"/>
        <v>0</v>
      </c>
      <c r="AT1198" s="121" t="b">
        <f t="shared" si="1905"/>
        <v>0</v>
      </c>
      <c r="AU1198" s="121" t="b">
        <f t="shared" si="1905"/>
        <v>0</v>
      </c>
      <c r="AV1198" s="121" t="b">
        <f t="shared" si="1905"/>
        <v>0</v>
      </c>
      <c r="AW1198" s="121" t="b">
        <f t="shared" si="1905"/>
        <v>0</v>
      </c>
      <c r="AX1198" s="121" t="b">
        <f t="shared" si="1905"/>
        <v>0</v>
      </c>
      <c r="AY1198" s="121" t="b">
        <f t="shared" si="1905"/>
        <v>0</v>
      </c>
      <c r="AZ1198" s="121" t="b">
        <f t="shared" si="1905"/>
        <v>0</v>
      </c>
      <c r="BA1198" s="121" t="b">
        <f t="shared" si="1905"/>
        <v>0</v>
      </c>
      <c r="BB1198" s="121" t="b">
        <f t="shared" si="1905"/>
        <v>0</v>
      </c>
      <c r="BC1198" s="121" t="b">
        <f t="shared" si="1905"/>
        <v>0</v>
      </c>
      <c r="BD1198" s="121" t="b">
        <f t="shared" si="1905"/>
        <v>0</v>
      </c>
      <c r="BE1198" s="121" t="b">
        <f t="shared" si="1905"/>
        <v>0</v>
      </c>
      <c r="BF1198" s="121" t="b">
        <f t="shared" si="1905"/>
        <v>0</v>
      </c>
      <c r="BG1198" s="121" t="b">
        <f t="shared" si="1905"/>
        <v>0</v>
      </c>
      <c r="BH1198" s="121" t="b">
        <f t="shared" si="1905"/>
        <v>0</v>
      </c>
      <c r="BI1198" s="121" t="b">
        <f t="shared" si="1905"/>
        <v>0</v>
      </c>
      <c r="BJ1198" s="121" t="b">
        <f t="shared" si="1905"/>
        <v>0</v>
      </c>
      <c r="BK1198" s="121" t="b">
        <f t="shared" si="1905"/>
        <v>0</v>
      </c>
      <c r="BL1198" s="121" t="b">
        <f t="shared" si="1905"/>
        <v>0</v>
      </c>
      <c r="BM1198" s="121" t="b">
        <f t="shared" si="1905"/>
        <v>0</v>
      </c>
      <c r="BN1198" s="121" t="b">
        <f t="shared" si="1905"/>
        <v>0</v>
      </c>
      <c r="BO1198" s="121" t="str">
        <f t="shared" si="1905"/>
        <v/>
      </c>
      <c r="BP1198" s="121" t="str">
        <f t="shared" si="1905"/>
        <v/>
      </c>
      <c r="BQ1198" s="121" t="str">
        <f t="shared" si="1905"/>
        <v/>
      </c>
      <c r="BR1198" s="121" t="str">
        <f t="shared" ref="BR1198:DN1198" si="1906">IF(BR$17="","",IF(AND(BR$17&gt;=$D1198,BR$17&lt;=$E1198),$F$1188/($E1198-$D1198+1)))</f>
        <v/>
      </c>
      <c r="BS1198" s="121" t="str">
        <f t="shared" si="1906"/>
        <v/>
      </c>
      <c r="BT1198" s="121" t="str">
        <f t="shared" si="1906"/>
        <v/>
      </c>
      <c r="BU1198" s="121" t="str">
        <f t="shared" si="1906"/>
        <v/>
      </c>
      <c r="BV1198" s="121" t="str">
        <f t="shared" si="1906"/>
        <v/>
      </c>
      <c r="BW1198" s="121" t="str">
        <f t="shared" si="1906"/>
        <v/>
      </c>
      <c r="BX1198" s="121" t="str">
        <f t="shared" si="1906"/>
        <v/>
      </c>
      <c r="BY1198" s="121" t="str">
        <f t="shared" si="1906"/>
        <v/>
      </c>
      <c r="BZ1198" s="121" t="str">
        <f t="shared" si="1906"/>
        <v/>
      </c>
      <c r="CA1198" s="121" t="str">
        <f t="shared" si="1906"/>
        <v/>
      </c>
      <c r="CB1198" s="121" t="str">
        <f t="shared" si="1906"/>
        <v/>
      </c>
      <c r="CC1198" s="121" t="str">
        <f t="shared" si="1906"/>
        <v/>
      </c>
      <c r="CD1198" s="121" t="str">
        <f t="shared" si="1906"/>
        <v/>
      </c>
      <c r="CE1198" s="121" t="str">
        <f t="shared" si="1906"/>
        <v/>
      </c>
      <c r="CF1198" s="121" t="str">
        <f t="shared" si="1906"/>
        <v/>
      </c>
      <c r="CG1198" s="121" t="str">
        <f t="shared" si="1906"/>
        <v/>
      </c>
      <c r="CH1198" s="121" t="str">
        <f t="shared" si="1906"/>
        <v/>
      </c>
      <c r="CI1198" s="121" t="str">
        <f t="shared" si="1906"/>
        <v/>
      </c>
      <c r="CJ1198" s="121" t="str">
        <f t="shared" si="1906"/>
        <v/>
      </c>
      <c r="CK1198" s="121" t="str">
        <f t="shared" si="1906"/>
        <v/>
      </c>
      <c r="CL1198" s="121" t="str">
        <f t="shared" si="1906"/>
        <v/>
      </c>
      <c r="CM1198" s="121" t="str">
        <f t="shared" si="1906"/>
        <v/>
      </c>
      <c r="CN1198" s="121" t="str">
        <f t="shared" si="1906"/>
        <v/>
      </c>
      <c r="CO1198" s="121" t="str">
        <f t="shared" si="1906"/>
        <v/>
      </c>
      <c r="CP1198" s="121" t="str">
        <f t="shared" si="1906"/>
        <v/>
      </c>
      <c r="CQ1198" s="121" t="str">
        <f t="shared" si="1906"/>
        <v/>
      </c>
      <c r="CR1198" s="121" t="str">
        <f t="shared" si="1906"/>
        <v/>
      </c>
      <c r="CS1198" s="121" t="str">
        <f t="shared" si="1906"/>
        <v/>
      </c>
      <c r="CT1198" s="121" t="str">
        <f t="shared" si="1906"/>
        <v/>
      </c>
      <c r="CU1198" s="121" t="str">
        <f t="shared" si="1906"/>
        <v/>
      </c>
      <c r="CV1198" s="121" t="str">
        <f t="shared" si="1906"/>
        <v/>
      </c>
      <c r="CW1198" s="121" t="str">
        <f t="shared" si="1906"/>
        <v/>
      </c>
      <c r="CX1198" s="121" t="str">
        <f t="shared" si="1906"/>
        <v/>
      </c>
      <c r="CY1198" s="121" t="str">
        <f t="shared" si="1906"/>
        <v/>
      </c>
      <c r="CZ1198" s="121" t="str">
        <f t="shared" si="1906"/>
        <v/>
      </c>
      <c r="DA1198" s="121" t="str">
        <f t="shared" si="1906"/>
        <v/>
      </c>
      <c r="DB1198" s="121" t="str">
        <f t="shared" si="1906"/>
        <v/>
      </c>
      <c r="DC1198" s="121" t="str">
        <f t="shared" si="1906"/>
        <v/>
      </c>
      <c r="DD1198" s="121" t="str">
        <f t="shared" si="1906"/>
        <v/>
      </c>
      <c r="DE1198" s="121" t="str">
        <f t="shared" si="1906"/>
        <v/>
      </c>
      <c r="DF1198" s="121" t="str">
        <f t="shared" si="1906"/>
        <v/>
      </c>
      <c r="DG1198" s="121" t="str">
        <f t="shared" si="1906"/>
        <v/>
      </c>
      <c r="DH1198" s="121" t="str">
        <f t="shared" si="1906"/>
        <v/>
      </c>
      <c r="DI1198" s="121" t="str">
        <f t="shared" si="1906"/>
        <v/>
      </c>
      <c r="DJ1198" s="121" t="str">
        <f t="shared" si="1906"/>
        <v/>
      </c>
      <c r="DK1198" s="121" t="str">
        <f t="shared" si="1906"/>
        <v/>
      </c>
      <c r="DL1198" s="121" t="str">
        <f t="shared" si="1906"/>
        <v/>
      </c>
      <c r="DM1198" s="121" t="str">
        <f t="shared" si="1906"/>
        <v/>
      </c>
      <c r="DN1198" s="121" t="str">
        <f t="shared" si="1906"/>
        <v/>
      </c>
      <c r="DO1198" s="51">
        <f>SUM(F1198:DN1198)</f>
        <v>0</v>
      </c>
      <c r="DP1198" s="50" t="s">
        <v>172</v>
      </c>
    </row>
    <row r="1199" spans="3:120" s="29" customFormat="1" ht="15" customHeight="1">
      <c r="C1199" s="34" t="str">
        <f>G1181&amp;" "&amp;C1181</f>
        <v xml:space="preserve">Phase B Insurance </v>
      </c>
      <c r="D1199" s="273">
        <f>IF(G1190="",0,G1190)</f>
        <v>0</v>
      </c>
      <c r="E1199" s="273">
        <f>IF(G1192="",0,G1192)</f>
        <v>0</v>
      </c>
      <c r="F1199" s="277">
        <f>IF(F$17="","",IF(AND(F$17&gt;=$D1199,F$17&lt;=$E1199),$G$1188/($E1199-$D1199+1)))</f>
        <v>0</v>
      </c>
      <c r="G1199" s="277" t="b">
        <f t="shared" ref="G1199:BR1199" si="1907">IF(G$17="","",IF(AND(G$17&gt;=$D1199,G$17&lt;=$E1199),$G$1188/($E1199-$D1199+1)))</f>
        <v>0</v>
      </c>
      <c r="H1199" s="277" t="b">
        <f t="shared" si="1907"/>
        <v>0</v>
      </c>
      <c r="I1199" s="277" t="b">
        <f t="shared" si="1907"/>
        <v>0</v>
      </c>
      <c r="J1199" s="277" t="b">
        <f t="shared" si="1907"/>
        <v>0</v>
      </c>
      <c r="K1199" s="277" t="b">
        <f t="shared" si="1907"/>
        <v>0</v>
      </c>
      <c r="L1199" s="277" t="b">
        <f t="shared" si="1907"/>
        <v>0</v>
      </c>
      <c r="M1199" s="277" t="b">
        <f t="shared" si="1907"/>
        <v>0</v>
      </c>
      <c r="N1199" s="277" t="b">
        <f t="shared" si="1907"/>
        <v>0</v>
      </c>
      <c r="O1199" s="277" t="b">
        <f t="shared" si="1907"/>
        <v>0</v>
      </c>
      <c r="P1199" s="277" t="b">
        <f t="shared" si="1907"/>
        <v>0</v>
      </c>
      <c r="Q1199" s="277" t="b">
        <f t="shared" si="1907"/>
        <v>0</v>
      </c>
      <c r="R1199" s="277" t="b">
        <f t="shared" si="1907"/>
        <v>0</v>
      </c>
      <c r="S1199" s="277" t="b">
        <f t="shared" si="1907"/>
        <v>0</v>
      </c>
      <c r="T1199" s="277" t="b">
        <f t="shared" si="1907"/>
        <v>0</v>
      </c>
      <c r="U1199" s="277" t="b">
        <f t="shared" si="1907"/>
        <v>0</v>
      </c>
      <c r="V1199" s="277" t="b">
        <f t="shared" si="1907"/>
        <v>0</v>
      </c>
      <c r="W1199" s="277" t="b">
        <f t="shared" si="1907"/>
        <v>0</v>
      </c>
      <c r="X1199" s="277" t="b">
        <f t="shared" si="1907"/>
        <v>0</v>
      </c>
      <c r="Y1199" s="277" t="b">
        <f t="shared" si="1907"/>
        <v>0</v>
      </c>
      <c r="Z1199" s="277" t="b">
        <f t="shared" si="1907"/>
        <v>0</v>
      </c>
      <c r="AA1199" s="277" t="b">
        <f t="shared" si="1907"/>
        <v>0</v>
      </c>
      <c r="AB1199" s="277" t="b">
        <f t="shared" si="1907"/>
        <v>0</v>
      </c>
      <c r="AC1199" s="277" t="b">
        <f t="shared" si="1907"/>
        <v>0</v>
      </c>
      <c r="AD1199" s="277" t="b">
        <f t="shared" si="1907"/>
        <v>0</v>
      </c>
      <c r="AE1199" s="277" t="b">
        <f t="shared" si="1907"/>
        <v>0</v>
      </c>
      <c r="AF1199" s="277" t="b">
        <f t="shared" si="1907"/>
        <v>0</v>
      </c>
      <c r="AG1199" s="277" t="b">
        <f t="shared" si="1907"/>
        <v>0</v>
      </c>
      <c r="AH1199" s="277" t="b">
        <f t="shared" si="1907"/>
        <v>0</v>
      </c>
      <c r="AI1199" s="277" t="b">
        <f t="shared" si="1907"/>
        <v>0</v>
      </c>
      <c r="AJ1199" s="277" t="b">
        <f t="shared" si="1907"/>
        <v>0</v>
      </c>
      <c r="AK1199" s="277" t="b">
        <f t="shared" si="1907"/>
        <v>0</v>
      </c>
      <c r="AL1199" s="277" t="b">
        <f t="shared" si="1907"/>
        <v>0</v>
      </c>
      <c r="AM1199" s="277" t="b">
        <f t="shared" si="1907"/>
        <v>0</v>
      </c>
      <c r="AN1199" s="277" t="b">
        <f t="shared" si="1907"/>
        <v>0</v>
      </c>
      <c r="AO1199" s="277" t="b">
        <f t="shared" si="1907"/>
        <v>0</v>
      </c>
      <c r="AP1199" s="277" t="b">
        <f t="shared" si="1907"/>
        <v>0</v>
      </c>
      <c r="AQ1199" s="277" t="b">
        <f t="shared" si="1907"/>
        <v>0</v>
      </c>
      <c r="AR1199" s="277" t="b">
        <f t="shared" si="1907"/>
        <v>0</v>
      </c>
      <c r="AS1199" s="277" t="b">
        <f t="shared" si="1907"/>
        <v>0</v>
      </c>
      <c r="AT1199" s="277" t="b">
        <f t="shared" si="1907"/>
        <v>0</v>
      </c>
      <c r="AU1199" s="277" t="b">
        <f t="shared" si="1907"/>
        <v>0</v>
      </c>
      <c r="AV1199" s="277" t="b">
        <f t="shared" si="1907"/>
        <v>0</v>
      </c>
      <c r="AW1199" s="277" t="b">
        <f t="shared" si="1907"/>
        <v>0</v>
      </c>
      <c r="AX1199" s="277" t="b">
        <f t="shared" si="1907"/>
        <v>0</v>
      </c>
      <c r="AY1199" s="277" t="b">
        <f t="shared" si="1907"/>
        <v>0</v>
      </c>
      <c r="AZ1199" s="277" t="b">
        <f t="shared" si="1907"/>
        <v>0</v>
      </c>
      <c r="BA1199" s="277" t="b">
        <f t="shared" si="1907"/>
        <v>0</v>
      </c>
      <c r="BB1199" s="277" t="b">
        <f t="shared" si="1907"/>
        <v>0</v>
      </c>
      <c r="BC1199" s="277" t="b">
        <f t="shared" si="1907"/>
        <v>0</v>
      </c>
      <c r="BD1199" s="277" t="b">
        <f t="shared" si="1907"/>
        <v>0</v>
      </c>
      <c r="BE1199" s="277" t="b">
        <f t="shared" si="1907"/>
        <v>0</v>
      </c>
      <c r="BF1199" s="277" t="b">
        <f t="shared" si="1907"/>
        <v>0</v>
      </c>
      <c r="BG1199" s="277" t="b">
        <f t="shared" si="1907"/>
        <v>0</v>
      </c>
      <c r="BH1199" s="277" t="b">
        <f t="shared" si="1907"/>
        <v>0</v>
      </c>
      <c r="BI1199" s="277" t="b">
        <f t="shared" si="1907"/>
        <v>0</v>
      </c>
      <c r="BJ1199" s="277" t="b">
        <f t="shared" si="1907"/>
        <v>0</v>
      </c>
      <c r="BK1199" s="277" t="b">
        <f t="shared" si="1907"/>
        <v>0</v>
      </c>
      <c r="BL1199" s="277" t="b">
        <f t="shared" si="1907"/>
        <v>0</v>
      </c>
      <c r="BM1199" s="277" t="b">
        <f t="shared" si="1907"/>
        <v>0</v>
      </c>
      <c r="BN1199" s="277" t="b">
        <f t="shared" si="1907"/>
        <v>0</v>
      </c>
      <c r="BO1199" s="277" t="str">
        <f t="shared" si="1907"/>
        <v/>
      </c>
      <c r="BP1199" s="277" t="str">
        <f t="shared" si="1907"/>
        <v/>
      </c>
      <c r="BQ1199" s="277" t="str">
        <f t="shared" si="1907"/>
        <v/>
      </c>
      <c r="BR1199" s="277" t="str">
        <f t="shared" si="1907"/>
        <v/>
      </c>
      <c r="BS1199" s="277" t="str">
        <f t="shared" ref="BS1199:DN1199" si="1908">IF(BS$17="","",IF(AND(BS$17&gt;=$D1199,BS$17&lt;=$E1199),$G$1188/($E1199-$D1199+1)))</f>
        <v/>
      </c>
      <c r="BT1199" s="277" t="str">
        <f t="shared" si="1908"/>
        <v/>
      </c>
      <c r="BU1199" s="277" t="str">
        <f t="shared" si="1908"/>
        <v/>
      </c>
      <c r="BV1199" s="277" t="str">
        <f t="shared" si="1908"/>
        <v/>
      </c>
      <c r="BW1199" s="277" t="str">
        <f t="shared" si="1908"/>
        <v/>
      </c>
      <c r="BX1199" s="277" t="str">
        <f t="shared" si="1908"/>
        <v/>
      </c>
      <c r="BY1199" s="277" t="str">
        <f t="shared" si="1908"/>
        <v/>
      </c>
      <c r="BZ1199" s="277" t="str">
        <f t="shared" si="1908"/>
        <v/>
      </c>
      <c r="CA1199" s="277" t="str">
        <f t="shared" si="1908"/>
        <v/>
      </c>
      <c r="CB1199" s="277" t="str">
        <f t="shared" si="1908"/>
        <v/>
      </c>
      <c r="CC1199" s="277" t="str">
        <f t="shared" si="1908"/>
        <v/>
      </c>
      <c r="CD1199" s="277" t="str">
        <f t="shared" si="1908"/>
        <v/>
      </c>
      <c r="CE1199" s="277" t="str">
        <f t="shared" si="1908"/>
        <v/>
      </c>
      <c r="CF1199" s="277" t="str">
        <f t="shared" si="1908"/>
        <v/>
      </c>
      <c r="CG1199" s="277" t="str">
        <f t="shared" si="1908"/>
        <v/>
      </c>
      <c r="CH1199" s="277" t="str">
        <f t="shared" si="1908"/>
        <v/>
      </c>
      <c r="CI1199" s="277" t="str">
        <f t="shared" si="1908"/>
        <v/>
      </c>
      <c r="CJ1199" s="277" t="str">
        <f t="shared" si="1908"/>
        <v/>
      </c>
      <c r="CK1199" s="277" t="str">
        <f t="shared" si="1908"/>
        <v/>
      </c>
      <c r="CL1199" s="277" t="str">
        <f t="shared" si="1908"/>
        <v/>
      </c>
      <c r="CM1199" s="277" t="str">
        <f t="shared" si="1908"/>
        <v/>
      </c>
      <c r="CN1199" s="277" t="str">
        <f t="shared" si="1908"/>
        <v/>
      </c>
      <c r="CO1199" s="277" t="str">
        <f t="shared" si="1908"/>
        <v/>
      </c>
      <c r="CP1199" s="277" t="str">
        <f t="shared" si="1908"/>
        <v/>
      </c>
      <c r="CQ1199" s="277" t="str">
        <f t="shared" si="1908"/>
        <v/>
      </c>
      <c r="CR1199" s="277" t="str">
        <f t="shared" si="1908"/>
        <v/>
      </c>
      <c r="CS1199" s="277" t="str">
        <f t="shared" si="1908"/>
        <v/>
      </c>
      <c r="CT1199" s="277" t="str">
        <f t="shared" si="1908"/>
        <v/>
      </c>
      <c r="CU1199" s="277" t="str">
        <f t="shared" si="1908"/>
        <v/>
      </c>
      <c r="CV1199" s="277" t="str">
        <f t="shared" si="1908"/>
        <v/>
      </c>
      <c r="CW1199" s="277" t="str">
        <f t="shared" si="1908"/>
        <v/>
      </c>
      <c r="CX1199" s="277" t="str">
        <f t="shared" si="1908"/>
        <v/>
      </c>
      <c r="CY1199" s="277" t="str">
        <f t="shared" si="1908"/>
        <v/>
      </c>
      <c r="CZ1199" s="277" t="str">
        <f t="shared" si="1908"/>
        <v/>
      </c>
      <c r="DA1199" s="277" t="str">
        <f t="shared" si="1908"/>
        <v/>
      </c>
      <c r="DB1199" s="277" t="str">
        <f t="shared" si="1908"/>
        <v/>
      </c>
      <c r="DC1199" s="277" t="str">
        <f t="shared" si="1908"/>
        <v/>
      </c>
      <c r="DD1199" s="277" t="str">
        <f t="shared" si="1908"/>
        <v/>
      </c>
      <c r="DE1199" s="277" t="str">
        <f t="shared" si="1908"/>
        <v/>
      </c>
      <c r="DF1199" s="277" t="str">
        <f t="shared" si="1908"/>
        <v/>
      </c>
      <c r="DG1199" s="277" t="str">
        <f t="shared" si="1908"/>
        <v/>
      </c>
      <c r="DH1199" s="277" t="str">
        <f t="shared" si="1908"/>
        <v/>
      </c>
      <c r="DI1199" s="277" t="str">
        <f t="shared" si="1908"/>
        <v/>
      </c>
      <c r="DJ1199" s="277" t="str">
        <f t="shared" si="1908"/>
        <v/>
      </c>
      <c r="DK1199" s="277" t="str">
        <f t="shared" si="1908"/>
        <v/>
      </c>
      <c r="DL1199" s="277" t="str">
        <f t="shared" si="1908"/>
        <v/>
      </c>
      <c r="DM1199" s="277" t="str">
        <f t="shared" si="1908"/>
        <v/>
      </c>
      <c r="DN1199" s="277" t="str">
        <f t="shared" si="1908"/>
        <v/>
      </c>
      <c r="DO1199" s="60">
        <f>SUM(F1199:DN1199)</f>
        <v>0</v>
      </c>
      <c r="DP1199" s="50" t="s">
        <v>172</v>
      </c>
    </row>
    <row r="1200" spans="3:120" s="29" customFormat="1" ht="15" customHeight="1">
      <c r="C1200" s="271" t="str">
        <f>"Total "&amp;C1181</f>
        <v xml:space="preserve">Total Insurance </v>
      </c>
      <c r="D1200" s="270">
        <f>IF(D1190="",0,D1190)</f>
        <v>0</v>
      </c>
      <c r="E1200" s="270">
        <f>IF(D1192="",0,D1192)</f>
        <v>0</v>
      </c>
      <c r="F1200" s="278">
        <f t="shared" ref="F1200:AK1200" si="1909">IF(F$17="","",IF($E$1195=0,SUM(F1198:F1199),IF(AND(F$17&gt;=$D$1200,F$17&lt;=$E1200),$D$1188/($E1200-$D1200+1),0)))</f>
        <v>0</v>
      </c>
      <c r="G1200" s="278">
        <f t="shared" si="1909"/>
        <v>0</v>
      </c>
      <c r="H1200" s="278">
        <f t="shared" si="1909"/>
        <v>0</v>
      </c>
      <c r="I1200" s="278">
        <f t="shared" si="1909"/>
        <v>0</v>
      </c>
      <c r="J1200" s="278">
        <f t="shared" si="1909"/>
        <v>0</v>
      </c>
      <c r="K1200" s="278">
        <f t="shared" si="1909"/>
        <v>0</v>
      </c>
      <c r="L1200" s="278">
        <f t="shared" si="1909"/>
        <v>0</v>
      </c>
      <c r="M1200" s="278">
        <f t="shared" si="1909"/>
        <v>0</v>
      </c>
      <c r="N1200" s="278">
        <f t="shared" si="1909"/>
        <v>0</v>
      </c>
      <c r="O1200" s="278">
        <f t="shared" si="1909"/>
        <v>0</v>
      </c>
      <c r="P1200" s="278">
        <f t="shared" si="1909"/>
        <v>0</v>
      </c>
      <c r="Q1200" s="278">
        <f t="shared" si="1909"/>
        <v>0</v>
      </c>
      <c r="R1200" s="278">
        <f t="shared" si="1909"/>
        <v>0</v>
      </c>
      <c r="S1200" s="278">
        <f t="shared" si="1909"/>
        <v>0</v>
      </c>
      <c r="T1200" s="278">
        <f t="shared" si="1909"/>
        <v>0</v>
      </c>
      <c r="U1200" s="278">
        <f t="shared" si="1909"/>
        <v>0</v>
      </c>
      <c r="V1200" s="278">
        <f t="shared" si="1909"/>
        <v>0</v>
      </c>
      <c r="W1200" s="278">
        <f t="shared" si="1909"/>
        <v>0</v>
      </c>
      <c r="X1200" s="278">
        <f t="shared" si="1909"/>
        <v>0</v>
      </c>
      <c r="Y1200" s="278">
        <f t="shared" si="1909"/>
        <v>0</v>
      </c>
      <c r="Z1200" s="278">
        <f t="shared" si="1909"/>
        <v>0</v>
      </c>
      <c r="AA1200" s="278">
        <f t="shared" si="1909"/>
        <v>0</v>
      </c>
      <c r="AB1200" s="278">
        <f t="shared" si="1909"/>
        <v>0</v>
      </c>
      <c r="AC1200" s="278">
        <f t="shared" si="1909"/>
        <v>0</v>
      </c>
      <c r="AD1200" s="278">
        <f t="shared" si="1909"/>
        <v>0</v>
      </c>
      <c r="AE1200" s="278">
        <f t="shared" si="1909"/>
        <v>0</v>
      </c>
      <c r="AF1200" s="278">
        <f t="shared" si="1909"/>
        <v>0</v>
      </c>
      <c r="AG1200" s="278">
        <f t="shared" si="1909"/>
        <v>0</v>
      </c>
      <c r="AH1200" s="278">
        <f t="shared" si="1909"/>
        <v>0</v>
      </c>
      <c r="AI1200" s="278">
        <f t="shared" si="1909"/>
        <v>0</v>
      </c>
      <c r="AJ1200" s="278">
        <f t="shared" si="1909"/>
        <v>0</v>
      </c>
      <c r="AK1200" s="278">
        <f t="shared" si="1909"/>
        <v>0</v>
      </c>
      <c r="AL1200" s="278">
        <f t="shared" ref="AL1200:BQ1200" si="1910">IF(AL$17="","",IF($E$1195=0,SUM(AL1198:AL1199),IF(AND(AL$17&gt;=$D$1200,AL$17&lt;=$E1200),$D$1188/($E1200-$D1200+1),0)))</f>
        <v>0</v>
      </c>
      <c r="AM1200" s="278">
        <f t="shared" si="1910"/>
        <v>0</v>
      </c>
      <c r="AN1200" s="278">
        <f t="shared" si="1910"/>
        <v>0</v>
      </c>
      <c r="AO1200" s="278">
        <f t="shared" si="1910"/>
        <v>0</v>
      </c>
      <c r="AP1200" s="278">
        <f t="shared" si="1910"/>
        <v>0</v>
      </c>
      <c r="AQ1200" s="278">
        <f t="shared" si="1910"/>
        <v>0</v>
      </c>
      <c r="AR1200" s="278">
        <f t="shared" si="1910"/>
        <v>0</v>
      </c>
      <c r="AS1200" s="278">
        <f t="shared" si="1910"/>
        <v>0</v>
      </c>
      <c r="AT1200" s="278">
        <f t="shared" si="1910"/>
        <v>0</v>
      </c>
      <c r="AU1200" s="278">
        <f t="shared" si="1910"/>
        <v>0</v>
      </c>
      <c r="AV1200" s="278">
        <f t="shared" si="1910"/>
        <v>0</v>
      </c>
      <c r="AW1200" s="278">
        <f t="shared" si="1910"/>
        <v>0</v>
      </c>
      <c r="AX1200" s="278">
        <f t="shared" si="1910"/>
        <v>0</v>
      </c>
      <c r="AY1200" s="278">
        <f t="shared" si="1910"/>
        <v>0</v>
      </c>
      <c r="AZ1200" s="278">
        <f t="shared" si="1910"/>
        <v>0</v>
      </c>
      <c r="BA1200" s="278">
        <f t="shared" si="1910"/>
        <v>0</v>
      </c>
      <c r="BB1200" s="278">
        <f t="shared" si="1910"/>
        <v>0</v>
      </c>
      <c r="BC1200" s="278">
        <f t="shared" si="1910"/>
        <v>0</v>
      </c>
      <c r="BD1200" s="278">
        <f t="shared" si="1910"/>
        <v>0</v>
      </c>
      <c r="BE1200" s="278">
        <f t="shared" si="1910"/>
        <v>0</v>
      </c>
      <c r="BF1200" s="278">
        <f t="shared" si="1910"/>
        <v>0</v>
      </c>
      <c r="BG1200" s="278">
        <f t="shared" si="1910"/>
        <v>0</v>
      </c>
      <c r="BH1200" s="278">
        <f t="shared" si="1910"/>
        <v>0</v>
      </c>
      <c r="BI1200" s="278">
        <f t="shared" si="1910"/>
        <v>0</v>
      </c>
      <c r="BJ1200" s="278">
        <f t="shared" si="1910"/>
        <v>0</v>
      </c>
      <c r="BK1200" s="278">
        <f t="shared" si="1910"/>
        <v>0</v>
      </c>
      <c r="BL1200" s="278">
        <f t="shared" si="1910"/>
        <v>0</v>
      </c>
      <c r="BM1200" s="278">
        <f t="shared" si="1910"/>
        <v>0</v>
      </c>
      <c r="BN1200" s="278">
        <f t="shared" si="1910"/>
        <v>0</v>
      </c>
      <c r="BO1200" s="278" t="str">
        <f t="shared" si="1910"/>
        <v/>
      </c>
      <c r="BP1200" s="278" t="str">
        <f t="shared" si="1910"/>
        <v/>
      </c>
      <c r="BQ1200" s="278" t="str">
        <f t="shared" si="1910"/>
        <v/>
      </c>
      <c r="BR1200" s="278" t="str">
        <f t="shared" ref="BR1200:CA1200" si="1911">IF(BR$17="","",IF($E$1195=0,SUM(BR1198:BR1199),IF(AND(BR$17&gt;=$D$1200,BR$17&lt;=$E1200),$D$1188/($E1200-$D1200+1),0)))</f>
        <v/>
      </c>
      <c r="BS1200" s="278" t="str">
        <f t="shared" si="1911"/>
        <v/>
      </c>
      <c r="BT1200" s="278" t="str">
        <f t="shared" si="1911"/>
        <v/>
      </c>
      <c r="BU1200" s="278" t="str">
        <f t="shared" si="1911"/>
        <v/>
      </c>
      <c r="BV1200" s="278" t="str">
        <f t="shared" si="1911"/>
        <v/>
      </c>
      <c r="BW1200" s="278" t="str">
        <f t="shared" si="1911"/>
        <v/>
      </c>
      <c r="BX1200" s="278" t="str">
        <f t="shared" si="1911"/>
        <v/>
      </c>
      <c r="BY1200" s="278" t="str">
        <f t="shared" si="1911"/>
        <v/>
      </c>
      <c r="BZ1200" s="278" t="str">
        <f t="shared" si="1911"/>
        <v/>
      </c>
      <c r="CA1200" s="278" t="str">
        <f t="shared" si="1911"/>
        <v/>
      </c>
      <c r="CB1200" s="278" t="str">
        <f t="shared" ref="CB1200:DN1200" si="1912">IF(CB$17="","",IF($E$1195=0,SUM(CB1198:CB1199),IF(AND(CB$17&gt;=$D$1200,CB$17&lt;=$E1200),$D$1188/($E1200-$D1200+1),0)))</f>
        <v/>
      </c>
      <c r="CC1200" s="278" t="str">
        <f t="shared" si="1912"/>
        <v/>
      </c>
      <c r="CD1200" s="278" t="str">
        <f t="shared" si="1912"/>
        <v/>
      </c>
      <c r="CE1200" s="278" t="str">
        <f t="shared" si="1912"/>
        <v/>
      </c>
      <c r="CF1200" s="278" t="str">
        <f t="shared" si="1912"/>
        <v/>
      </c>
      <c r="CG1200" s="278" t="str">
        <f t="shared" si="1912"/>
        <v/>
      </c>
      <c r="CH1200" s="278" t="str">
        <f t="shared" si="1912"/>
        <v/>
      </c>
      <c r="CI1200" s="278" t="str">
        <f t="shared" si="1912"/>
        <v/>
      </c>
      <c r="CJ1200" s="278" t="str">
        <f t="shared" si="1912"/>
        <v/>
      </c>
      <c r="CK1200" s="278" t="str">
        <f t="shared" si="1912"/>
        <v/>
      </c>
      <c r="CL1200" s="278" t="str">
        <f t="shared" si="1912"/>
        <v/>
      </c>
      <c r="CM1200" s="278" t="str">
        <f t="shared" si="1912"/>
        <v/>
      </c>
      <c r="CN1200" s="278" t="str">
        <f t="shared" si="1912"/>
        <v/>
      </c>
      <c r="CO1200" s="278" t="str">
        <f t="shared" si="1912"/>
        <v/>
      </c>
      <c r="CP1200" s="278" t="str">
        <f t="shared" si="1912"/>
        <v/>
      </c>
      <c r="CQ1200" s="278" t="str">
        <f t="shared" si="1912"/>
        <v/>
      </c>
      <c r="CR1200" s="278" t="str">
        <f t="shared" si="1912"/>
        <v/>
      </c>
      <c r="CS1200" s="278" t="str">
        <f t="shared" si="1912"/>
        <v/>
      </c>
      <c r="CT1200" s="278" t="str">
        <f t="shared" si="1912"/>
        <v/>
      </c>
      <c r="CU1200" s="278" t="str">
        <f t="shared" si="1912"/>
        <v/>
      </c>
      <c r="CV1200" s="278" t="str">
        <f t="shared" si="1912"/>
        <v/>
      </c>
      <c r="CW1200" s="278" t="str">
        <f t="shared" si="1912"/>
        <v/>
      </c>
      <c r="CX1200" s="278" t="str">
        <f t="shared" si="1912"/>
        <v/>
      </c>
      <c r="CY1200" s="278" t="str">
        <f t="shared" si="1912"/>
        <v/>
      </c>
      <c r="CZ1200" s="278" t="str">
        <f t="shared" si="1912"/>
        <v/>
      </c>
      <c r="DA1200" s="278" t="str">
        <f t="shared" si="1912"/>
        <v/>
      </c>
      <c r="DB1200" s="278" t="str">
        <f t="shared" si="1912"/>
        <v/>
      </c>
      <c r="DC1200" s="278" t="str">
        <f t="shared" si="1912"/>
        <v/>
      </c>
      <c r="DD1200" s="278" t="str">
        <f t="shared" si="1912"/>
        <v/>
      </c>
      <c r="DE1200" s="278" t="str">
        <f t="shared" si="1912"/>
        <v/>
      </c>
      <c r="DF1200" s="278" t="str">
        <f t="shared" si="1912"/>
        <v/>
      </c>
      <c r="DG1200" s="278" t="str">
        <f t="shared" si="1912"/>
        <v/>
      </c>
      <c r="DH1200" s="278" t="str">
        <f t="shared" si="1912"/>
        <v/>
      </c>
      <c r="DI1200" s="278" t="str">
        <f t="shared" si="1912"/>
        <v/>
      </c>
      <c r="DJ1200" s="278" t="str">
        <f t="shared" si="1912"/>
        <v/>
      </c>
      <c r="DK1200" s="278" t="str">
        <f t="shared" si="1912"/>
        <v/>
      </c>
      <c r="DL1200" s="278" t="str">
        <f t="shared" si="1912"/>
        <v/>
      </c>
      <c r="DM1200" s="278" t="str">
        <f t="shared" si="1912"/>
        <v/>
      </c>
      <c r="DN1200" s="278" t="str">
        <f t="shared" si="1912"/>
        <v/>
      </c>
      <c r="DO1200" s="51">
        <f>SUM(F1200:DN1200)</f>
        <v>0</v>
      </c>
      <c r="DP1200" s="50" t="s">
        <v>172</v>
      </c>
    </row>
    <row r="1201" spans="3:120" s="29" customFormat="1" ht="15" customHeight="1">
      <c r="C1201" s="34"/>
      <c r="D1201" s="289"/>
      <c r="E1201" s="289"/>
      <c r="F1201" s="39"/>
      <c r="G1201" s="39"/>
      <c r="H1201" s="39"/>
      <c r="I1201" s="39"/>
      <c r="J1201" s="39"/>
      <c r="K1201" s="39"/>
      <c r="L1201" s="39"/>
      <c r="M1201" s="39"/>
      <c r="N1201" s="39"/>
      <c r="O1201" s="39"/>
      <c r="P1201" s="39"/>
      <c r="Q1201" s="39"/>
      <c r="R1201" s="39"/>
      <c r="S1201" s="39"/>
      <c r="T1201" s="39"/>
      <c r="U1201" s="39"/>
      <c r="V1201" s="39"/>
      <c r="W1201" s="39"/>
      <c r="X1201" s="39"/>
      <c r="Y1201" s="39"/>
      <c r="Z1201" s="39"/>
      <c r="AA1201" s="39"/>
      <c r="AB1201" s="39"/>
      <c r="AC1201" s="39"/>
      <c r="AD1201" s="39"/>
      <c r="AE1201" s="39"/>
      <c r="AF1201" s="39"/>
      <c r="AG1201" s="39"/>
      <c r="AH1201" s="39"/>
      <c r="AI1201" s="39"/>
      <c r="AJ1201" s="39"/>
      <c r="AK1201" s="39"/>
      <c r="AL1201" s="39"/>
      <c r="AM1201" s="39"/>
      <c r="AN1201" s="39"/>
      <c r="AO1201" s="39"/>
      <c r="AP1201" s="39"/>
      <c r="AQ1201" s="39"/>
      <c r="AR1201" s="39"/>
      <c r="AS1201" s="39"/>
      <c r="AT1201" s="39"/>
      <c r="AU1201" s="39"/>
      <c r="AV1201" s="39"/>
      <c r="AW1201" s="39"/>
      <c r="AX1201" s="39"/>
      <c r="AY1201" s="39"/>
      <c r="AZ1201" s="39"/>
      <c r="BA1201" s="39"/>
      <c r="BB1201" s="39"/>
      <c r="BC1201" s="39"/>
      <c r="BD1201" s="39"/>
      <c r="BE1201" s="39"/>
      <c r="BF1201" s="39"/>
      <c r="BG1201" s="39"/>
      <c r="BH1201" s="39"/>
      <c r="BI1201" s="39"/>
      <c r="BJ1201" s="39"/>
      <c r="BK1201" s="39"/>
      <c r="BL1201" s="39"/>
      <c r="BM1201" s="39"/>
      <c r="BN1201" s="39"/>
      <c r="BO1201" s="39"/>
      <c r="BP1201" s="39"/>
      <c r="BQ1201" s="39"/>
      <c r="BR1201" s="39"/>
      <c r="BS1201" s="39"/>
      <c r="BT1201" s="39"/>
      <c r="BU1201" s="39"/>
      <c r="BV1201" s="39"/>
      <c r="BW1201" s="39"/>
      <c r="BX1201" s="39"/>
      <c r="BY1201" s="39"/>
      <c r="BZ1201" s="39"/>
      <c r="CA1201" s="39"/>
      <c r="CB1201" s="39"/>
      <c r="CC1201" s="39"/>
      <c r="CD1201" s="39"/>
      <c r="CE1201" s="39"/>
      <c r="CF1201" s="39"/>
      <c r="CG1201" s="39"/>
      <c r="CH1201" s="39"/>
      <c r="CI1201" s="39"/>
      <c r="CJ1201" s="39"/>
      <c r="CK1201" s="39"/>
      <c r="CL1201" s="39"/>
      <c r="CM1201" s="39"/>
      <c r="CN1201" s="39"/>
      <c r="CO1201" s="39"/>
      <c r="CP1201" s="39"/>
      <c r="CQ1201" s="39"/>
      <c r="CR1201" s="39"/>
      <c r="CS1201" s="39"/>
      <c r="CT1201" s="39"/>
      <c r="CU1201" s="39"/>
      <c r="CV1201" s="39"/>
      <c r="CW1201" s="39"/>
      <c r="CX1201" s="39"/>
      <c r="CY1201" s="39"/>
      <c r="CZ1201" s="39"/>
      <c r="DA1201" s="39"/>
      <c r="DB1201" s="39"/>
      <c r="DC1201" s="39"/>
      <c r="DD1201" s="39"/>
      <c r="DE1201" s="39"/>
      <c r="DF1201" s="39"/>
      <c r="DG1201" s="39"/>
      <c r="DH1201" s="39"/>
      <c r="DI1201" s="39"/>
      <c r="DJ1201" s="39"/>
      <c r="DK1201" s="39"/>
      <c r="DL1201" s="39"/>
      <c r="DM1201" s="39"/>
      <c r="DN1201" s="39"/>
      <c r="DO1201" s="18"/>
      <c r="DP1201" s="50" t="s">
        <v>172</v>
      </c>
    </row>
    <row r="1202" spans="3:120" s="29" customFormat="1" ht="15" customHeight="1">
      <c r="C1202" s="34"/>
      <c r="D1202" s="289"/>
      <c r="E1202" s="289"/>
      <c r="F1202" s="39"/>
      <c r="G1202" s="39"/>
      <c r="H1202" s="39"/>
      <c r="I1202" s="39"/>
      <c r="J1202" s="39"/>
      <c r="K1202" s="39"/>
      <c r="L1202" s="39"/>
      <c r="M1202" s="39"/>
      <c r="N1202" s="39"/>
      <c r="O1202" s="39"/>
      <c r="P1202" s="39"/>
      <c r="Q1202" s="39"/>
      <c r="R1202" s="39"/>
      <c r="S1202" s="39"/>
      <c r="T1202" s="39"/>
      <c r="U1202" s="39"/>
      <c r="V1202" s="39"/>
      <c r="W1202" s="39"/>
      <c r="X1202" s="39"/>
      <c r="Y1202" s="39"/>
      <c r="Z1202" s="39"/>
      <c r="AA1202" s="39"/>
      <c r="AB1202" s="39"/>
      <c r="AC1202" s="39"/>
      <c r="AD1202" s="39"/>
      <c r="AE1202" s="39"/>
      <c r="AF1202" s="39"/>
      <c r="AG1202" s="39"/>
      <c r="AH1202" s="39"/>
      <c r="AI1202" s="39"/>
      <c r="AJ1202" s="39"/>
      <c r="AK1202" s="39"/>
      <c r="AL1202" s="39"/>
      <c r="AM1202" s="39"/>
      <c r="AN1202" s="39"/>
      <c r="AO1202" s="39"/>
      <c r="AP1202" s="39"/>
      <c r="AQ1202" s="39"/>
      <c r="AR1202" s="39"/>
      <c r="AS1202" s="39"/>
      <c r="AT1202" s="39"/>
      <c r="AU1202" s="39"/>
      <c r="AV1202" s="39"/>
      <c r="AW1202" s="39"/>
      <c r="AX1202" s="39"/>
      <c r="AY1202" s="39"/>
      <c r="AZ1202" s="39"/>
      <c r="BA1202" s="39"/>
      <c r="BB1202" s="39"/>
      <c r="BC1202" s="39"/>
      <c r="BD1202" s="39"/>
      <c r="BE1202" s="39"/>
      <c r="BF1202" s="39"/>
      <c r="BG1202" s="39"/>
      <c r="BH1202" s="39"/>
      <c r="BI1202" s="39"/>
      <c r="BJ1202" s="39"/>
      <c r="BK1202" s="39"/>
      <c r="BL1202" s="39"/>
      <c r="BM1202" s="39"/>
      <c r="BN1202" s="39"/>
      <c r="BO1202" s="39"/>
      <c r="BP1202" s="39"/>
      <c r="BQ1202" s="39"/>
      <c r="BR1202" s="39"/>
      <c r="BS1202" s="39"/>
      <c r="BT1202" s="39"/>
      <c r="BU1202" s="39"/>
      <c r="BV1202" s="39"/>
      <c r="BW1202" s="39"/>
      <c r="BX1202" s="39"/>
      <c r="BY1202" s="39"/>
      <c r="BZ1202" s="39"/>
      <c r="CA1202" s="39"/>
      <c r="CB1202" s="39"/>
      <c r="CC1202" s="39"/>
      <c r="CD1202" s="39"/>
      <c r="CE1202" s="39"/>
      <c r="CF1202" s="39"/>
      <c r="CG1202" s="39"/>
      <c r="CH1202" s="39"/>
      <c r="CI1202" s="39"/>
      <c r="CJ1202" s="39"/>
      <c r="CK1202" s="39"/>
      <c r="CL1202" s="39"/>
      <c r="CM1202" s="39"/>
      <c r="CN1202" s="39"/>
      <c r="CO1202" s="39"/>
      <c r="CP1202" s="39"/>
      <c r="CQ1202" s="39"/>
      <c r="CR1202" s="39"/>
      <c r="CS1202" s="39"/>
      <c r="CT1202" s="39"/>
      <c r="CU1202" s="39"/>
      <c r="CV1202" s="39"/>
      <c r="CW1202" s="39"/>
      <c r="CX1202" s="39"/>
      <c r="CY1202" s="39"/>
      <c r="CZ1202" s="39"/>
      <c r="DA1202" s="39"/>
      <c r="DB1202" s="39"/>
      <c r="DC1202" s="39"/>
      <c r="DD1202" s="39"/>
      <c r="DE1202" s="39"/>
      <c r="DF1202" s="39"/>
      <c r="DG1202" s="39"/>
      <c r="DH1202" s="39"/>
      <c r="DI1202" s="39"/>
      <c r="DJ1202" s="39"/>
      <c r="DK1202" s="39"/>
      <c r="DL1202" s="39"/>
      <c r="DM1202" s="39"/>
      <c r="DN1202" s="39"/>
      <c r="DO1202" s="18"/>
      <c r="DP1202" s="50" t="s">
        <v>172</v>
      </c>
    </row>
    <row r="1203" spans="3:120" s="29" customFormat="1" ht="15" customHeight="1">
      <c r="C1203" s="161" t="s">
        <v>565</v>
      </c>
      <c r="D1203" s="161"/>
      <c r="E1203" s="161"/>
      <c r="F1203" s="161"/>
      <c r="G1203" s="161"/>
      <c r="H1203" s="161"/>
      <c r="I1203" s="161"/>
      <c r="J1203" s="161"/>
      <c r="K1203" s="161"/>
      <c r="L1203" s="161"/>
      <c r="M1203" s="161"/>
      <c r="N1203" s="161"/>
      <c r="O1203" s="161"/>
      <c r="P1203" s="161"/>
      <c r="Q1203" s="161"/>
      <c r="R1203" s="161"/>
      <c r="S1203" s="161"/>
      <c r="T1203" s="161"/>
      <c r="U1203" s="161"/>
      <c r="V1203" s="161"/>
      <c r="W1203" s="161"/>
      <c r="X1203" s="161"/>
      <c r="Y1203" s="161"/>
      <c r="Z1203" s="161"/>
      <c r="AA1203" s="161"/>
      <c r="AB1203" s="161"/>
      <c r="AC1203" s="161"/>
      <c r="AD1203" s="161"/>
      <c r="AE1203" s="161"/>
      <c r="AF1203" s="161"/>
      <c r="AG1203" s="161"/>
      <c r="AH1203" s="161"/>
      <c r="AI1203" s="161"/>
      <c r="AJ1203" s="161"/>
      <c r="AK1203" s="161"/>
      <c r="AL1203" s="161"/>
      <c r="AM1203" s="161"/>
      <c r="AN1203" s="161"/>
      <c r="AO1203" s="161"/>
      <c r="AP1203" s="161"/>
      <c r="AQ1203" s="161"/>
      <c r="AR1203" s="161"/>
      <c r="AS1203" s="161"/>
      <c r="AT1203" s="161"/>
      <c r="AU1203" s="161"/>
      <c r="AV1203" s="161"/>
      <c r="AW1203" s="161"/>
      <c r="AX1203" s="161"/>
      <c r="AY1203" s="161"/>
      <c r="AZ1203" s="161"/>
      <c r="BA1203" s="161"/>
      <c r="BB1203" s="161"/>
      <c r="BC1203" s="161"/>
      <c r="BD1203" s="161"/>
      <c r="BE1203" s="161"/>
      <c r="BF1203" s="161"/>
      <c r="BG1203" s="161"/>
      <c r="BH1203" s="161"/>
      <c r="BI1203" s="161"/>
      <c r="BJ1203" s="161"/>
      <c r="BK1203" s="161"/>
      <c r="BL1203" s="161"/>
      <c r="BM1203" s="161"/>
      <c r="BN1203" s="161"/>
      <c r="BO1203" s="161"/>
      <c r="BP1203" s="161"/>
      <c r="BQ1203" s="161"/>
      <c r="BR1203" s="161"/>
      <c r="BS1203" s="161"/>
      <c r="BT1203" s="161"/>
      <c r="BU1203" s="161"/>
      <c r="BV1203" s="161"/>
      <c r="BW1203" s="161"/>
      <c r="BX1203" s="161"/>
      <c r="BY1203" s="161"/>
      <c r="BZ1203" s="161"/>
      <c r="CA1203" s="161"/>
      <c r="CB1203" s="161"/>
      <c r="CC1203" s="161"/>
      <c r="CD1203" s="161"/>
      <c r="CE1203" s="161"/>
      <c r="CF1203" s="161"/>
      <c r="CG1203" s="161"/>
      <c r="CH1203" s="161"/>
      <c r="CI1203" s="161"/>
      <c r="CJ1203" s="161"/>
      <c r="CK1203" s="161"/>
      <c r="CL1203" s="161"/>
      <c r="CM1203" s="161"/>
      <c r="CN1203" s="161"/>
      <c r="CO1203" s="161"/>
      <c r="CP1203" s="161"/>
      <c r="CQ1203" s="161"/>
      <c r="CR1203" s="161"/>
      <c r="CS1203" s="161"/>
      <c r="CT1203" s="161"/>
      <c r="CU1203" s="161"/>
      <c r="CV1203" s="161"/>
      <c r="CW1203" s="161"/>
      <c r="CX1203" s="161"/>
      <c r="CY1203" s="161"/>
      <c r="CZ1203" s="161"/>
      <c r="DA1203" s="161"/>
      <c r="DB1203" s="161"/>
      <c r="DC1203" s="161"/>
      <c r="DD1203" s="161"/>
      <c r="DE1203" s="161"/>
      <c r="DF1203" s="161"/>
      <c r="DG1203" s="161"/>
      <c r="DH1203" s="161"/>
      <c r="DI1203" s="161"/>
      <c r="DJ1203" s="161"/>
      <c r="DK1203" s="161"/>
      <c r="DL1203" s="161"/>
      <c r="DM1203" s="161"/>
      <c r="DN1203" s="161"/>
      <c r="DO1203" s="161"/>
      <c r="DP1203" s="50" t="s">
        <v>172</v>
      </c>
    </row>
    <row r="1204" spans="3:120" s="29" customFormat="1" ht="15" customHeight="1">
      <c r="D1204" s="291"/>
      <c r="E1204" s="291"/>
      <c r="F1204" s="300"/>
      <c r="G1204" s="300"/>
      <c r="H1204" s="300"/>
      <c r="I1204" s="300"/>
      <c r="J1204" s="300"/>
      <c r="K1204" s="300"/>
      <c r="L1204" s="300"/>
      <c r="M1204" s="300"/>
      <c r="N1204" s="300"/>
      <c r="O1204" s="300"/>
      <c r="P1204" s="300"/>
      <c r="Q1204" s="300"/>
      <c r="R1204" s="300"/>
      <c r="S1204" s="300"/>
      <c r="T1204" s="300"/>
      <c r="U1204" s="300"/>
      <c r="V1204" s="300"/>
      <c r="W1204" s="300"/>
      <c r="X1204" s="300"/>
      <c r="Y1204" s="300"/>
      <c r="Z1204" s="300"/>
      <c r="AA1204" s="300"/>
      <c r="AB1204" s="300"/>
      <c r="AC1204" s="300"/>
      <c r="AD1204" s="300"/>
      <c r="AE1204" s="300"/>
      <c r="AF1204" s="300"/>
      <c r="AG1204" s="300"/>
      <c r="AH1204" s="300"/>
      <c r="AI1204" s="300"/>
      <c r="AJ1204" s="300"/>
      <c r="AK1204" s="300"/>
      <c r="AL1204" s="300"/>
      <c r="AM1204" s="300"/>
      <c r="AN1204" s="300"/>
      <c r="AO1204" s="300"/>
      <c r="AP1204" s="300"/>
      <c r="AQ1204" s="300"/>
      <c r="AR1204" s="300"/>
      <c r="AS1204" s="300"/>
      <c r="AT1204" s="300"/>
      <c r="AU1204" s="300"/>
      <c r="AV1204" s="300"/>
      <c r="AW1204" s="300"/>
      <c r="AX1204" s="300"/>
      <c r="AY1204" s="300"/>
      <c r="AZ1204" s="300"/>
      <c r="BA1204" s="300"/>
      <c r="BB1204" s="300"/>
      <c r="BC1204" s="300"/>
      <c r="BD1204" s="300"/>
      <c r="BE1204" s="300"/>
      <c r="BF1204" s="300"/>
      <c r="BG1204" s="300"/>
      <c r="BH1204" s="300"/>
      <c r="BI1204" s="300"/>
      <c r="BJ1204" s="300"/>
      <c r="BK1204" s="300"/>
      <c r="BL1204" s="300"/>
      <c r="BM1204" s="300"/>
      <c r="BN1204" s="300"/>
      <c r="BO1204" s="300"/>
      <c r="BP1204" s="300"/>
      <c r="BQ1204" s="300"/>
      <c r="BR1204" s="300"/>
      <c r="BS1204" s="300"/>
      <c r="BT1204" s="300"/>
      <c r="BU1204" s="300"/>
      <c r="BV1204" s="300"/>
      <c r="BW1204" s="300"/>
      <c r="BX1204" s="300"/>
      <c r="BY1204" s="300"/>
      <c r="BZ1204" s="300"/>
      <c r="CA1204" s="300"/>
      <c r="CB1204" s="300"/>
      <c r="CC1204" s="300"/>
      <c r="CD1204" s="300"/>
      <c r="CE1204" s="300"/>
      <c r="CF1204" s="300"/>
      <c r="CG1204" s="300"/>
      <c r="CH1204" s="300"/>
      <c r="CI1204" s="300"/>
      <c r="CJ1204" s="300"/>
      <c r="CK1204" s="300"/>
      <c r="CL1204" s="300"/>
      <c r="CM1204" s="300"/>
      <c r="CN1204" s="300"/>
      <c r="CO1204" s="300"/>
      <c r="CP1204" s="300"/>
      <c r="CQ1204" s="300"/>
      <c r="CR1204" s="300"/>
      <c r="CS1204" s="300"/>
      <c r="CT1204" s="300"/>
      <c r="CU1204" s="300"/>
      <c r="CV1204" s="300"/>
      <c r="CW1204" s="300"/>
      <c r="CX1204" s="300"/>
      <c r="CY1204" s="300"/>
      <c r="CZ1204" s="300"/>
      <c r="DA1204" s="300"/>
      <c r="DB1204" s="300"/>
      <c r="DC1204" s="300"/>
      <c r="DD1204" s="300"/>
      <c r="DE1204" s="300"/>
      <c r="DF1204" s="300"/>
      <c r="DG1204" s="300"/>
      <c r="DH1204" s="300"/>
      <c r="DI1204" s="300"/>
      <c r="DJ1204" s="300"/>
      <c r="DK1204" s="300"/>
      <c r="DL1204" s="300"/>
      <c r="DM1204" s="300"/>
      <c r="DN1204" s="300"/>
      <c r="DO1204" s="18"/>
      <c r="DP1204" s="50" t="s">
        <v>172</v>
      </c>
    </row>
    <row r="1205" spans="3:120" s="29" customFormat="1" ht="15" customHeight="1">
      <c r="C1205" s="266" t="str">
        <f>C1203</f>
        <v>Soft Cost Contingency</v>
      </c>
      <c r="D1205" s="249" t="s">
        <v>296</v>
      </c>
      <c r="E1205" s="249" t="s">
        <v>303</v>
      </c>
      <c r="F1205" s="265" t="s">
        <v>295</v>
      </c>
      <c r="G1205" s="264" t="s">
        <v>294</v>
      </c>
      <c r="H1205" s="300"/>
      <c r="I1205" s="300"/>
      <c r="J1205" s="300"/>
      <c r="K1205" s="300"/>
      <c r="L1205" s="300"/>
      <c r="M1205" s="300"/>
      <c r="N1205" s="300"/>
      <c r="O1205" s="300"/>
      <c r="P1205" s="300"/>
      <c r="Q1205" s="300"/>
      <c r="R1205" s="300"/>
      <c r="S1205" s="300"/>
      <c r="T1205" s="300"/>
      <c r="U1205" s="300"/>
      <c r="V1205" s="300"/>
      <c r="W1205" s="300"/>
      <c r="X1205" s="300"/>
      <c r="Y1205" s="300"/>
      <c r="Z1205" s="300"/>
      <c r="AA1205" s="300"/>
      <c r="AB1205" s="300"/>
      <c r="AC1205" s="300"/>
      <c r="AD1205" s="300"/>
      <c r="AE1205" s="300"/>
      <c r="AF1205" s="300"/>
      <c r="AG1205" s="300"/>
      <c r="AH1205" s="300"/>
      <c r="AI1205" s="300"/>
      <c r="AJ1205" s="300"/>
      <c r="AK1205" s="300"/>
      <c r="AL1205" s="300"/>
      <c r="AM1205" s="300"/>
      <c r="AN1205" s="300"/>
      <c r="AO1205" s="300"/>
      <c r="AP1205" s="300"/>
      <c r="AQ1205" s="300"/>
      <c r="AR1205" s="300"/>
      <c r="AS1205" s="300"/>
      <c r="AT1205" s="300"/>
      <c r="AU1205" s="300"/>
      <c r="AV1205" s="300"/>
      <c r="AW1205" s="300"/>
      <c r="AX1205" s="300"/>
      <c r="AY1205" s="300"/>
      <c r="AZ1205" s="300"/>
      <c r="BA1205" s="300"/>
      <c r="BB1205" s="300"/>
      <c r="BC1205" s="300"/>
      <c r="BD1205" s="300"/>
      <c r="BE1205" s="300"/>
      <c r="BF1205" s="300"/>
      <c r="BG1205" s="300"/>
      <c r="BH1205" s="300"/>
      <c r="BI1205" s="300"/>
      <c r="BJ1205" s="300"/>
      <c r="BK1205" s="300"/>
      <c r="BL1205" s="300"/>
      <c r="BM1205" s="300"/>
      <c r="BN1205" s="300"/>
      <c r="BO1205" s="300"/>
      <c r="BP1205" s="300"/>
      <c r="BQ1205" s="300"/>
      <c r="BR1205" s="300"/>
      <c r="BS1205" s="300"/>
      <c r="BT1205" s="300"/>
      <c r="BU1205" s="300"/>
      <c r="BV1205" s="300"/>
      <c r="BW1205" s="300"/>
      <c r="BX1205" s="300"/>
      <c r="BY1205" s="300"/>
      <c r="BZ1205" s="300"/>
      <c r="CA1205" s="300"/>
      <c r="CB1205" s="300"/>
      <c r="CC1205" s="300"/>
      <c r="CD1205" s="300"/>
      <c r="CE1205" s="300"/>
      <c r="CF1205" s="300"/>
      <c r="CG1205" s="300"/>
      <c r="CH1205" s="300"/>
      <c r="CI1205" s="300"/>
      <c r="CJ1205" s="300"/>
      <c r="CK1205" s="300"/>
      <c r="CL1205" s="300"/>
      <c r="CM1205" s="300"/>
      <c r="CN1205" s="300"/>
      <c r="CO1205" s="300"/>
      <c r="CP1205" s="300"/>
      <c r="CQ1205" s="300"/>
      <c r="CR1205" s="300"/>
      <c r="CS1205" s="300"/>
      <c r="CT1205" s="300"/>
      <c r="CU1205" s="300"/>
      <c r="CV1205" s="300"/>
      <c r="CW1205" s="300"/>
      <c r="CX1205" s="300"/>
      <c r="CY1205" s="300"/>
      <c r="CZ1205" s="300"/>
      <c r="DA1205" s="300"/>
      <c r="DB1205" s="300"/>
      <c r="DC1205" s="300"/>
      <c r="DD1205" s="300"/>
      <c r="DE1205" s="300"/>
      <c r="DF1205" s="300"/>
      <c r="DG1205" s="300"/>
      <c r="DH1205" s="300"/>
      <c r="DI1205" s="300"/>
      <c r="DJ1205" s="300"/>
      <c r="DK1205" s="300"/>
      <c r="DL1205" s="300"/>
      <c r="DM1205" s="300"/>
      <c r="DN1205" s="300"/>
      <c r="DO1205" s="18"/>
      <c r="DP1205" s="50" t="s">
        <v>172</v>
      </c>
    </row>
    <row r="1206" spans="3:120" s="29" customFormat="1" ht="15" customHeight="1">
      <c r="C1206" s="158" t="str">
        <f>C1205</f>
        <v>Soft Cost Contingency</v>
      </c>
      <c r="D1206" s="118">
        <f>IF(C$76="","",IF(E1206="",G1206+F1206,E1206))</f>
        <v>260000</v>
      </c>
      <c r="E1206" s="80"/>
      <c r="F1206" s="93">
        <v>260000</v>
      </c>
      <c r="G1206" s="93">
        <v>0</v>
      </c>
      <c r="H1206" s="300"/>
      <c r="I1206" s="300"/>
      <c r="J1206" s="300"/>
      <c r="K1206" s="300"/>
      <c r="L1206" s="300"/>
      <c r="M1206" s="300"/>
      <c r="N1206" s="300"/>
      <c r="O1206" s="300"/>
      <c r="P1206" s="300"/>
      <c r="Q1206" s="300"/>
      <c r="R1206" s="300"/>
      <c r="S1206" s="300"/>
      <c r="T1206" s="300"/>
      <c r="U1206" s="300"/>
      <c r="V1206" s="300"/>
      <c r="W1206" s="300"/>
      <c r="X1206" s="300"/>
      <c r="Y1206" s="300"/>
      <c r="Z1206" s="300"/>
      <c r="AA1206" s="300"/>
      <c r="AB1206" s="300"/>
      <c r="AC1206" s="300"/>
      <c r="AD1206" s="300"/>
      <c r="AE1206" s="300"/>
      <c r="AF1206" s="300"/>
      <c r="AG1206" s="300"/>
      <c r="AH1206" s="300"/>
      <c r="AI1206" s="300"/>
      <c r="AJ1206" s="300"/>
      <c r="AK1206" s="300"/>
      <c r="AL1206" s="300"/>
      <c r="AM1206" s="300"/>
      <c r="AN1206" s="300"/>
      <c r="AO1206" s="300"/>
      <c r="AP1206" s="300"/>
      <c r="AQ1206" s="300"/>
      <c r="AR1206" s="300"/>
      <c r="AS1206" s="300"/>
      <c r="AT1206" s="300"/>
      <c r="AU1206" s="300"/>
      <c r="AV1206" s="300"/>
      <c r="AW1206" s="300"/>
      <c r="AX1206" s="300"/>
      <c r="AY1206" s="300"/>
      <c r="AZ1206" s="300"/>
      <c r="BA1206" s="300"/>
      <c r="BB1206" s="300"/>
      <c r="BC1206" s="300"/>
      <c r="BD1206" s="300"/>
      <c r="BE1206" s="300"/>
      <c r="BF1206" s="300"/>
      <c r="BG1206" s="300"/>
      <c r="BH1206" s="300"/>
      <c r="BI1206" s="300"/>
      <c r="BJ1206" s="300"/>
      <c r="BK1206" s="300"/>
      <c r="BL1206" s="300"/>
      <c r="BM1206" s="300"/>
      <c r="BN1206" s="300"/>
      <c r="BO1206" s="300"/>
      <c r="BP1206" s="300"/>
      <c r="BQ1206" s="300"/>
      <c r="BR1206" s="300"/>
      <c r="BS1206" s="300"/>
      <c r="BT1206" s="300"/>
      <c r="BU1206" s="300"/>
      <c r="BV1206" s="300"/>
      <c r="BW1206" s="300"/>
      <c r="BX1206" s="300"/>
      <c r="BY1206" s="300"/>
      <c r="BZ1206" s="300"/>
      <c r="CA1206" s="300"/>
      <c r="CB1206" s="300"/>
      <c r="CC1206" s="300"/>
      <c r="CD1206" s="300"/>
      <c r="CE1206" s="300"/>
      <c r="CF1206" s="300"/>
      <c r="CG1206" s="300"/>
      <c r="CH1206" s="300"/>
      <c r="CI1206" s="300"/>
      <c r="CJ1206" s="300"/>
      <c r="CK1206" s="300"/>
      <c r="CL1206" s="300"/>
      <c r="CM1206" s="300"/>
      <c r="CN1206" s="300"/>
      <c r="CO1206" s="300"/>
      <c r="CP1206" s="300"/>
      <c r="CQ1206" s="300"/>
      <c r="CR1206" s="300"/>
      <c r="CS1206" s="300"/>
      <c r="CT1206" s="300"/>
      <c r="CU1206" s="300"/>
      <c r="CV1206" s="300"/>
      <c r="CW1206" s="300"/>
      <c r="CX1206" s="300"/>
      <c r="CY1206" s="300"/>
      <c r="CZ1206" s="300"/>
      <c r="DA1206" s="300"/>
      <c r="DB1206" s="300"/>
      <c r="DC1206" s="300"/>
      <c r="DD1206" s="300"/>
      <c r="DE1206" s="300"/>
      <c r="DF1206" s="300"/>
      <c r="DG1206" s="300"/>
      <c r="DH1206" s="300"/>
      <c r="DI1206" s="300"/>
      <c r="DJ1206" s="300"/>
      <c r="DK1206" s="300"/>
      <c r="DL1206" s="300"/>
      <c r="DM1206" s="300"/>
      <c r="DN1206" s="300"/>
      <c r="DO1206" s="18"/>
      <c r="DP1206" s="50" t="s">
        <v>172</v>
      </c>
    </row>
    <row r="1207" spans="3:120" s="29" customFormat="1" ht="15" customHeight="1">
      <c r="C1207" s="34" t="str">
        <f>"Initial " &amp;C1203&amp; " Input"</f>
        <v>Initial Soft Cost Contingency Input</v>
      </c>
      <c r="D1207" s="118">
        <f>IF(C$76="","",IF(E1207="",G1207+F1207,E1207))</f>
        <v>180000</v>
      </c>
      <c r="E1207" s="80"/>
      <c r="F1207" s="93">
        <v>180000</v>
      </c>
      <c r="G1207" s="93">
        <v>0</v>
      </c>
      <c r="H1207" s="300"/>
      <c r="I1207" s="300"/>
      <c r="J1207" s="300"/>
      <c r="K1207" s="300"/>
      <c r="L1207" s="300"/>
      <c r="M1207" s="300"/>
      <c r="N1207" s="300"/>
      <c r="O1207" s="300"/>
      <c r="P1207" s="300"/>
      <c r="Q1207" s="300"/>
      <c r="R1207" s="300"/>
      <c r="S1207" s="300"/>
      <c r="T1207" s="300"/>
      <c r="U1207" s="300"/>
      <c r="V1207" s="300"/>
      <c r="W1207" s="300"/>
      <c r="X1207" s="300"/>
      <c r="Y1207" s="300"/>
      <c r="Z1207" s="300"/>
      <c r="AA1207" s="300"/>
      <c r="AB1207" s="300"/>
      <c r="AC1207" s="300"/>
      <c r="AD1207" s="300"/>
      <c r="AE1207" s="300"/>
      <c r="AF1207" s="300"/>
      <c r="AG1207" s="300"/>
      <c r="AH1207" s="300"/>
      <c r="AI1207" s="300"/>
      <c r="AJ1207" s="300"/>
      <c r="AK1207" s="300"/>
      <c r="AL1207" s="300"/>
      <c r="AM1207" s="300"/>
      <c r="AN1207" s="300"/>
      <c r="AO1207" s="300"/>
      <c r="AP1207" s="300"/>
      <c r="AQ1207" s="300"/>
      <c r="AR1207" s="300"/>
      <c r="AS1207" s="300"/>
      <c r="AT1207" s="300"/>
      <c r="AU1207" s="300"/>
      <c r="AV1207" s="300"/>
      <c r="AW1207" s="300"/>
      <c r="AX1207" s="300"/>
      <c r="AY1207" s="300"/>
      <c r="AZ1207" s="300"/>
      <c r="BA1207" s="300"/>
      <c r="BB1207" s="300"/>
      <c r="BC1207" s="300"/>
      <c r="BD1207" s="300"/>
      <c r="BE1207" s="300"/>
      <c r="BF1207" s="300"/>
      <c r="BG1207" s="300"/>
      <c r="BH1207" s="300"/>
      <c r="BI1207" s="300"/>
      <c r="BJ1207" s="300"/>
      <c r="BK1207" s="300"/>
      <c r="BL1207" s="300"/>
      <c r="BM1207" s="300"/>
      <c r="BN1207" s="300"/>
      <c r="BO1207" s="300"/>
      <c r="BP1207" s="300"/>
      <c r="BQ1207" s="300"/>
      <c r="BR1207" s="300"/>
      <c r="BS1207" s="300"/>
      <c r="BT1207" s="300"/>
      <c r="BU1207" s="300"/>
      <c r="BV1207" s="300"/>
      <c r="BW1207" s="300"/>
      <c r="BX1207" s="300"/>
      <c r="BY1207" s="300"/>
      <c r="BZ1207" s="300"/>
      <c r="CA1207" s="300"/>
      <c r="CB1207" s="300"/>
      <c r="CC1207" s="300"/>
      <c r="CD1207" s="300"/>
      <c r="CE1207" s="300"/>
      <c r="CF1207" s="300"/>
      <c r="CG1207" s="300"/>
      <c r="CH1207" s="300"/>
      <c r="CI1207" s="300"/>
      <c r="CJ1207" s="300"/>
      <c r="CK1207" s="300"/>
      <c r="CL1207" s="300"/>
      <c r="CM1207" s="300"/>
      <c r="CN1207" s="300"/>
      <c r="CO1207" s="300"/>
      <c r="CP1207" s="300"/>
      <c r="CQ1207" s="300"/>
      <c r="CR1207" s="300"/>
      <c r="CS1207" s="300"/>
      <c r="CT1207" s="300"/>
      <c r="CU1207" s="300"/>
      <c r="CV1207" s="300"/>
      <c r="CW1207" s="300"/>
      <c r="CX1207" s="300"/>
      <c r="CY1207" s="300"/>
      <c r="CZ1207" s="300"/>
      <c r="DA1207" s="300"/>
      <c r="DB1207" s="300"/>
      <c r="DC1207" s="300"/>
      <c r="DD1207" s="300"/>
      <c r="DE1207" s="300"/>
      <c r="DF1207" s="300"/>
      <c r="DG1207" s="300"/>
      <c r="DH1207" s="300"/>
      <c r="DI1207" s="300"/>
      <c r="DJ1207" s="300"/>
      <c r="DK1207" s="300"/>
      <c r="DL1207" s="300"/>
      <c r="DM1207" s="300"/>
      <c r="DN1207" s="300"/>
      <c r="DO1207" s="18"/>
      <c r="DP1207" s="50" t="s">
        <v>172</v>
      </c>
    </row>
    <row r="1208" spans="3:120" s="29" customFormat="1" ht="15" customHeight="1">
      <c r="C1208" s="34" t="s">
        <v>311</v>
      </c>
      <c r="D1208" s="118">
        <f>D1206-D1207</f>
        <v>80000</v>
      </c>
      <c r="E1208" s="118"/>
      <c r="F1208" s="118">
        <f>F1206-F1207</f>
        <v>80000</v>
      </c>
      <c r="G1208" s="118">
        <f>G1206-G1207</f>
        <v>0</v>
      </c>
      <c r="H1208" s="300"/>
      <c r="I1208" s="300"/>
      <c r="J1208" s="300"/>
      <c r="K1208" s="300"/>
      <c r="L1208" s="300"/>
      <c r="M1208" s="300"/>
      <c r="N1208" s="300"/>
      <c r="O1208" s="300"/>
      <c r="P1208" s="300"/>
      <c r="Q1208" s="300"/>
      <c r="R1208" s="300"/>
      <c r="S1208" s="300"/>
      <c r="T1208" s="300"/>
      <c r="U1208" s="300"/>
      <c r="V1208" s="300"/>
      <c r="W1208" s="300"/>
      <c r="X1208" s="300"/>
      <c r="Y1208" s="300"/>
      <c r="Z1208" s="300"/>
      <c r="AA1208" s="300"/>
      <c r="AB1208" s="300"/>
      <c r="AC1208" s="300"/>
      <c r="AD1208" s="300"/>
      <c r="AE1208" s="300"/>
      <c r="AF1208" s="300"/>
      <c r="AG1208" s="300"/>
      <c r="AH1208" s="300"/>
      <c r="AI1208" s="300"/>
      <c r="AJ1208" s="300"/>
      <c r="AK1208" s="300"/>
      <c r="AL1208" s="300"/>
      <c r="AM1208" s="300"/>
      <c r="AN1208" s="300"/>
      <c r="AO1208" s="300"/>
      <c r="AP1208" s="300"/>
      <c r="AQ1208" s="300"/>
      <c r="AR1208" s="300"/>
      <c r="AS1208" s="300"/>
      <c r="AT1208" s="300"/>
      <c r="AU1208" s="300"/>
      <c r="AV1208" s="300"/>
      <c r="AW1208" s="300"/>
      <c r="AX1208" s="300"/>
      <c r="AY1208" s="300"/>
      <c r="AZ1208" s="300"/>
      <c r="BA1208" s="300"/>
      <c r="BB1208" s="300"/>
      <c r="BC1208" s="300"/>
      <c r="BD1208" s="300"/>
      <c r="BE1208" s="300"/>
      <c r="BF1208" s="300"/>
      <c r="BG1208" s="300"/>
      <c r="BH1208" s="300"/>
      <c r="BI1208" s="300"/>
      <c r="BJ1208" s="300"/>
      <c r="BK1208" s="300"/>
      <c r="BL1208" s="300"/>
      <c r="BM1208" s="300"/>
      <c r="BN1208" s="300"/>
      <c r="BO1208" s="300"/>
      <c r="BP1208" s="300"/>
      <c r="BQ1208" s="300"/>
      <c r="BR1208" s="300"/>
      <c r="BS1208" s="300"/>
      <c r="BT1208" s="300"/>
      <c r="BU1208" s="300"/>
      <c r="BV1208" s="300"/>
      <c r="BW1208" s="300"/>
      <c r="BX1208" s="300"/>
      <c r="BY1208" s="300"/>
      <c r="BZ1208" s="300"/>
      <c r="CA1208" s="300"/>
      <c r="CB1208" s="300"/>
      <c r="CC1208" s="300"/>
      <c r="CD1208" s="300"/>
      <c r="CE1208" s="300"/>
      <c r="CF1208" s="300"/>
      <c r="CG1208" s="300"/>
      <c r="CH1208" s="300"/>
      <c r="CI1208" s="300"/>
      <c r="CJ1208" s="300"/>
      <c r="CK1208" s="300"/>
      <c r="CL1208" s="300"/>
      <c r="CM1208" s="300"/>
      <c r="CN1208" s="300"/>
      <c r="CO1208" s="300"/>
      <c r="CP1208" s="300"/>
      <c r="CQ1208" s="300"/>
      <c r="CR1208" s="300"/>
      <c r="CS1208" s="300"/>
      <c r="CT1208" s="300"/>
      <c r="CU1208" s="300"/>
      <c r="CV1208" s="300"/>
      <c r="CW1208" s="300"/>
      <c r="CX1208" s="300"/>
      <c r="CY1208" s="300"/>
      <c r="CZ1208" s="300"/>
      <c r="DA1208" s="300"/>
      <c r="DB1208" s="300"/>
      <c r="DC1208" s="300"/>
      <c r="DD1208" s="300"/>
      <c r="DE1208" s="300"/>
      <c r="DF1208" s="300"/>
      <c r="DG1208" s="300"/>
      <c r="DH1208" s="300"/>
      <c r="DI1208" s="300"/>
      <c r="DJ1208" s="300"/>
      <c r="DK1208" s="300"/>
      <c r="DL1208" s="300"/>
      <c r="DM1208" s="300"/>
      <c r="DN1208" s="300"/>
      <c r="DO1208" s="18"/>
      <c r="DP1208" s="50" t="s">
        <v>172</v>
      </c>
    </row>
    <row r="1209" spans="3:120" s="29" customFormat="1" ht="15" customHeight="1">
      <c r="C1209" s="34"/>
      <c r="D1209" s="118"/>
      <c r="E1209" s="80"/>
      <c r="F1209" s="290"/>
      <c r="G1209" s="290"/>
      <c r="H1209" s="300"/>
      <c r="I1209" s="300"/>
      <c r="J1209" s="300"/>
      <c r="K1209" s="300"/>
      <c r="L1209" s="300"/>
      <c r="M1209" s="300"/>
      <c r="N1209" s="300"/>
      <c r="O1209" s="300"/>
      <c r="P1209" s="300"/>
      <c r="Q1209" s="300"/>
      <c r="R1209" s="300"/>
      <c r="S1209" s="300"/>
      <c r="T1209" s="300"/>
      <c r="U1209" s="300"/>
      <c r="V1209" s="300"/>
      <c r="W1209" s="300"/>
      <c r="X1209" s="300"/>
      <c r="Y1209" s="300"/>
      <c r="Z1209" s="300"/>
      <c r="AA1209" s="300"/>
      <c r="AB1209" s="300"/>
      <c r="AC1209" s="300"/>
      <c r="AD1209" s="300"/>
      <c r="AE1209" s="300"/>
      <c r="AF1209" s="300"/>
      <c r="AG1209" s="300"/>
      <c r="AH1209" s="300"/>
      <c r="AI1209" s="300"/>
      <c r="AJ1209" s="300"/>
      <c r="AK1209" s="300"/>
      <c r="AL1209" s="300"/>
      <c r="AM1209" s="300"/>
      <c r="AN1209" s="300"/>
      <c r="AO1209" s="300"/>
      <c r="AP1209" s="300"/>
      <c r="AQ1209" s="300"/>
      <c r="AR1209" s="300"/>
      <c r="AS1209" s="300"/>
      <c r="AT1209" s="300"/>
      <c r="AU1209" s="300"/>
      <c r="AV1209" s="300"/>
      <c r="AW1209" s="300"/>
      <c r="AX1209" s="300"/>
      <c r="AY1209" s="300"/>
      <c r="AZ1209" s="300"/>
      <c r="BA1209" s="300"/>
      <c r="BB1209" s="300"/>
      <c r="BC1209" s="300"/>
      <c r="BD1209" s="300"/>
      <c r="BE1209" s="300"/>
      <c r="BF1209" s="300"/>
      <c r="BG1209" s="300"/>
      <c r="BH1209" s="300"/>
      <c r="BI1209" s="300"/>
      <c r="BJ1209" s="300"/>
      <c r="BK1209" s="300"/>
      <c r="BL1209" s="300"/>
      <c r="BM1209" s="300"/>
      <c r="BN1209" s="300"/>
      <c r="BO1209" s="300"/>
      <c r="BP1209" s="300"/>
      <c r="BQ1209" s="300"/>
      <c r="BR1209" s="300"/>
      <c r="BS1209" s="300"/>
      <c r="BT1209" s="300"/>
      <c r="BU1209" s="300"/>
      <c r="BV1209" s="300"/>
      <c r="BW1209" s="300"/>
      <c r="BX1209" s="300"/>
      <c r="BY1209" s="300"/>
      <c r="BZ1209" s="300"/>
      <c r="CA1209" s="300"/>
      <c r="CB1209" s="300"/>
      <c r="CC1209" s="300"/>
      <c r="CD1209" s="300"/>
      <c r="CE1209" s="300"/>
      <c r="CF1209" s="300"/>
      <c r="CG1209" s="300"/>
      <c r="CH1209" s="300"/>
      <c r="CI1209" s="300"/>
      <c r="CJ1209" s="300"/>
      <c r="CK1209" s="300"/>
      <c r="CL1209" s="300"/>
      <c r="CM1209" s="300"/>
      <c r="CN1209" s="300"/>
      <c r="CO1209" s="300"/>
      <c r="CP1209" s="300"/>
      <c r="CQ1209" s="300"/>
      <c r="CR1209" s="300"/>
      <c r="CS1209" s="300"/>
      <c r="CT1209" s="300"/>
      <c r="CU1209" s="300"/>
      <c r="CV1209" s="300"/>
      <c r="CW1209" s="300"/>
      <c r="CX1209" s="300"/>
      <c r="CY1209" s="300"/>
      <c r="CZ1209" s="300"/>
      <c r="DA1209" s="300"/>
      <c r="DB1209" s="300"/>
      <c r="DC1209" s="300"/>
      <c r="DD1209" s="300"/>
      <c r="DE1209" s="300"/>
      <c r="DF1209" s="300"/>
      <c r="DG1209" s="300"/>
      <c r="DH1209" s="300"/>
      <c r="DI1209" s="300"/>
      <c r="DJ1209" s="300"/>
      <c r="DK1209" s="300"/>
      <c r="DL1209" s="300"/>
      <c r="DM1209" s="300"/>
      <c r="DN1209" s="300"/>
      <c r="DO1209" s="18"/>
      <c r="DP1209" s="50" t="s">
        <v>172</v>
      </c>
    </row>
    <row r="1210" spans="3:120" s="29" customFormat="1" ht="15" customHeight="1">
      <c r="C1210" s="34" t="str">
        <f>C1205&amp;" Start Period"</f>
        <v>Soft Cost Contingency Start Period</v>
      </c>
      <c r="D1210" s="282">
        <f>MIN(F1210:G1210)</f>
        <v>1</v>
      </c>
      <c r="F1210" s="282">
        <v>1</v>
      </c>
      <c r="G1210" s="282"/>
      <c r="H1210" s="300"/>
      <c r="I1210" s="300"/>
      <c r="J1210" s="300"/>
      <c r="K1210" s="300"/>
      <c r="L1210" s="300"/>
      <c r="M1210" s="300"/>
      <c r="N1210" s="300"/>
      <c r="O1210" s="300"/>
      <c r="P1210" s="300"/>
      <c r="Q1210" s="300"/>
      <c r="R1210" s="300"/>
      <c r="S1210" s="300"/>
      <c r="T1210" s="300"/>
      <c r="U1210" s="300"/>
      <c r="V1210" s="300"/>
      <c r="W1210" s="300"/>
      <c r="X1210" s="300"/>
      <c r="Y1210" s="300"/>
      <c r="Z1210" s="300"/>
      <c r="AA1210" s="300"/>
      <c r="AB1210" s="300"/>
      <c r="AC1210" s="300"/>
      <c r="AD1210" s="300"/>
      <c r="AE1210" s="300"/>
      <c r="AF1210" s="300"/>
      <c r="AG1210" s="300"/>
      <c r="AH1210" s="300"/>
      <c r="AI1210" s="300"/>
      <c r="AJ1210" s="300"/>
      <c r="AK1210" s="300"/>
      <c r="AL1210" s="300"/>
      <c r="AM1210" s="300"/>
      <c r="AN1210" s="300"/>
      <c r="AO1210" s="300"/>
      <c r="AP1210" s="300"/>
      <c r="AQ1210" s="300"/>
      <c r="AR1210" s="300"/>
      <c r="AS1210" s="300"/>
      <c r="AT1210" s="300"/>
      <c r="AU1210" s="300"/>
      <c r="AV1210" s="300"/>
      <c r="AW1210" s="300"/>
      <c r="AX1210" s="300"/>
      <c r="AY1210" s="300"/>
      <c r="AZ1210" s="300"/>
      <c r="BA1210" s="300"/>
      <c r="BB1210" s="300"/>
      <c r="BC1210" s="300"/>
      <c r="BD1210" s="300"/>
      <c r="BE1210" s="300"/>
      <c r="BF1210" s="300"/>
      <c r="BG1210" s="300"/>
      <c r="BH1210" s="300"/>
      <c r="BI1210" s="300"/>
      <c r="BJ1210" s="300"/>
      <c r="BK1210" s="300"/>
      <c r="BL1210" s="300"/>
      <c r="BM1210" s="300"/>
      <c r="BN1210" s="300"/>
      <c r="BO1210" s="300"/>
      <c r="BP1210" s="300"/>
      <c r="BQ1210" s="300"/>
      <c r="BR1210" s="300"/>
      <c r="BS1210" s="300"/>
      <c r="BT1210" s="300"/>
      <c r="BU1210" s="300"/>
      <c r="BV1210" s="300"/>
      <c r="BW1210" s="300"/>
      <c r="BX1210" s="300"/>
      <c r="BY1210" s="300"/>
      <c r="BZ1210" s="300"/>
      <c r="CA1210" s="300"/>
      <c r="CB1210" s="300"/>
      <c r="CC1210" s="300"/>
      <c r="CD1210" s="300"/>
      <c r="CE1210" s="300"/>
      <c r="CF1210" s="300"/>
      <c r="CG1210" s="300"/>
      <c r="CH1210" s="300"/>
      <c r="CI1210" s="300"/>
      <c r="CJ1210" s="300"/>
      <c r="CK1210" s="300"/>
      <c r="CL1210" s="300"/>
      <c r="CM1210" s="300"/>
      <c r="CN1210" s="300"/>
      <c r="CO1210" s="300"/>
      <c r="CP1210" s="300"/>
      <c r="CQ1210" s="300"/>
      <c r="CR1210" s="300"/>
      <c r="CS1210" s="300"/>
      <c r="CT1210" s="300"/>
      <c r="CU1210" s="300"/>
      <c r="CV1210" s="300"/>
      <c r="CW1210" s="300"/>
      <c r="CX1210" s="300"/>
      <c r="CY1210" s="300"/>
      <c r="CZ1210" s="300"/>
      <c r="DA1210" s="300"/>
      <c r="DB1210" s="300"/>
      <c r="DC1210" s="300"/>
      <c r="DD1210" s="300"/>
      <c r="DE1210" s="300"/>
      <c r="DF1210" s="300"/>
      <c r="DG1210" s="300"/>
      <c r="DH1210" s="300"/>
      <c r="DI1210" s="300"/>
      <c r="DJ1210" s="300"/>
      <c r="DK1210" s="300"/>
      <c r="DL1210" s="300"/>
      <c r="DM1210" s="300"/>
      <c r="DN1210" s="300"/>
      <c r="DO1210" s="18"/>
      <c r="DP1210" s="50" t="s">
        <v>172</v>
      </c>
    </row>
    <row r="1211" spans="3:120" s="29" customFormat="1" ht="15" customHeight="1">
      <c r="C1211" s="207" t="s">
        <v>13</v>
      </c>
      <c r="D1211" s="206">
        <f>IF(D1210="","",INDEX($F$16:$DP$17,1,MATCH(D1210,$F$17:$DP$17,1)))</f>
        <v>42124</v>
      </c>
      <c r="F1211" s="206">
        <f>IF(F1210="","",INDEX($F$16:$DP$17,1,MATCH(F1210,$F$17:$DP$17,1)))</f>
        <v>42124</v>
      </c>
      <c r="G1211" s="206" t="str">
        <f>IF(G1210="","",INDEX($F$16:$DP$17,1,MATCH(G1210,$F$17:$DP$17,1)))</f>
        <v/>
      </c>
      <c r="H1211" s="300"/>
      <c r="I1211" s="300"/>
      <c r="J1211" s="300"/>
      <c r="K1211" s="300"/>
      <c r="L1211" s="300"/>
      <c r="M1211" s="300"/>
      <c r="N1211" s="300"/>
      <c r="O1211" s="300"/>
      <c r="P1211" s="300"/>
      <c r="Q1211" s="300"/>
      <c r="R1211" s="300"/>
      <c r="S1211" s="300"/>
      <c r="T1211" s="300"/>
      <c r="U1211" s="300"/>
      <c r="V1211" s="300"/>
      <c r="W1211" s="300"/>
      <c r="X1211" s="300"/>
      <c r="Y1211" s="300"/>
      <c r="Z1211" s="300"/>
      <c r="AA1211" s="300"/>
      <c r="AB1211" s="300"/>
      <c r="AC1211" s="300"/>
      <c r="AD1211" s="300"/>
      <c r="AE1211" s="300"/>
      <c r="AF1211" s="300"/>
      <c r="AG1211" s="300"/>
      <c r="AH1211" s="300"/>
      <c r="AI1211" s="300"/>
      <c r="AJ1211" s="300"/>
      <c r="AK1211" s="300"/>
      <c r="AL1211" s="300"/>
      <c r="AM1211" s="300"/>
      <c r="AN1211" s="300"/>
      <c r="AO1211" s="300"/>
      <c r="AP1211" s="300"/>
      <c r="AQ1211" s="300"/>
      <c r="AR1211" s="300"/>
      <c r="AS1211" s="300"/>
      <c r="AT1211" s="300"/>
      <c r="AU1211" s="300"/>
      <c r="AV1211" s="300"/>
      <c r="AW1211" s="300"/>
      <c r="AX1211" s="300"/>
      <c r="AY1211" s="300"/>
      <c r="AZ1211" s="300"/>
      <c r="BA1211" s="300"/>
      <c r="BB1211" s="300"/>
      <c r="BC1211" s="300"/>
      <c r="BD1211" s="300"/>
      <c r="BE1211" s="300"/>
      <c r="BF1211" s="300"/>
      <c r="BG1211" s="300"/>
      <c r="BH1211" s="300"/>
      <c r="BI1211" s="300"/>
      <c r="BJ1211" s="300"/>
      <c r="BK1211" s="300"/>
      <c r="BL1211" s="300"/>
      <c r="BM1211" s="300"/>
      <c r="BN1211" s="300"/>
      <c r="BO1211" s="300"/>
      <c r="BP1211" s="300"/>
      <c r="BQ1211" s="300"/>
      <c r="BR1211" s="300"/>
      <c r="BS1211" s="300"/>
      <c r="BT1211" s="300"/>
      <c r="BU1211" s="300"/>
      <c r="BV1211" s="300"/>
      <c r="BW1211" s="300"/>
      <c r="BX1211" s="300"/>
      <c r="BY1211" s="300"/>
      <c r="BZ1211" s="300"/>
      <c r="CA1211" s="300"/>
      <c r="CB1211" s="300"/>
      <c r="CC1211" s="300"/>
      <c r="CD1211" s="300"/>
      <c r="CE1211" s="300"/>
      <c r="CF1211" s="300"/>
      <c r="CG1211" s="300"/>
      <c r="CH1211" s="300"/>
      <c r="CI1211" s="300"/>
      <c r="CJ1211" s="300"/>
      <c r="CK1211" s="300"/>
      <c r="CL1211" s="300"/>
      <c r="CM1211" s="300"/>
      <c r="CN1211" s="300"/>
      <c r="CO1211" s="300"/>
      <c r="CP1211" s="300"/>
      <c r="CQ1211" s="300"/>
      <c r="CR1211" s="300"/>
      <c r="CS1211" s="300"/>
      <c r="CT1211" s="300"/>
      <c r="CU1211" s="300"/>
      <c r="CV1211" s="300"/>
      <c r="CW1211" s="300"/>
      <c r="CX1211" s="300"/>
      <c r="CY1211" s="300"/>
      <c r="CZ1211" s="300"/>
      <c r="DA1211" s="300"/>
      <c r="DB1211" s="300"/>
      <c r="DC1211" s="300"/>
      <c r="DD1211" s="300"/>
      <c r="DE1211" s="300"/>
      <c r="DF1211" s="300"/>
      <c r="DG1211" s="300"/>
      <c r="DH1211" s="300"/>
      <c r="DI1211" s="300"/>
      <c r="DJ1211" s="300"/>
      <c r="DK1211" s="300"/>
      <c r="DL1211" s="300"/>
      <c r="DM1211" s="300"/>
      <c r="DN1211" s="300"/>
      <c r="DO1211" s="18"/>
      <c r="DP1211" s="50" t="s">
        <v>172</v>
      </c>
    </row>
    <row r="1212" spans="3:120" s="29" customFormat="1" ht="15" customHeight="1">
      <c r="C1212" s="34" t="str">
        <f>C1205&amp;" End Period"</f>
        <v>Soft Cost Contingency End Period</v>
      </c>
      <c r="D1212" s="282">
        <f>MAX(F1212:G1212)</f>
        <v>18</v>
      </c>
      <c r="F1212" s="282">
        <v>18</v>
      </c>
      <c r="G1212" s="282"/>
      <c r="H1212" s="300"/>
      <c r="I1212" s="300"/>
      <c r="J1212" s="300"/>
      <c r="K1212" s="300"/>
      <c r="L1212" s="300"/>
      <c r="M1212" s="300"/>
      <c r="N1212" s="300"/>
      <c r="O1212" s="300"/>
      <c r="P1212" s="300"/>
      <c r="Q1212" s="300"/>
      <c r="R1212" s="300"/>
      <c r="S1212" s="300"/>
      <c r="T1212" s="300"/>
      <c r="U1212" s="300"/>
      <c r="V1212" s="300"/>
      <c r="W1212" s="300"/>
      <c r="X1212" s="300"/>
      <c r="Y1212" s="300"/>
      <c r="Z1212" s="300"/>
      <c r="AA1212" s="300"/>
      <c r="AB1212" s="300"/>
      <c r="AC1212" s="300"/>
      <c r="AD1212" s="300"/>
      <c r="AE1212" s="300"/>
      <c r="AF1212" s="300"/>
      <c r="AG1212" s="300"/>
      <c r="AH1212" s="300"/>
      <c r="AI1212" s="300"/>
      <c r="AJ1212" s="300"/>
      <c r="AK1212" s="300"/>
      <c r="AL1212" s="300"/>
      <c r="AM1212" s="300"/>
      <c r="AN1212" s="300"/>
      <c r="AO1212" s="300"/>
      <c r="AP1212" s="300"/>
      <c r="AQ1212" s="300"/>
      <c r="AR1212" s="300"/>
      <c r="AS1212" s="300"/>
      <c r="AT1212" s="300"/>
      <c r="AU1212" s="300"/>
      <c r="AV1212" s="300"/>
      <c r="AW1212" s="300"/>
      <c r="AX1212" s="300"/>
      <c r="AY1212" s="300"/>
      <c r="AZ1212" s="300"/>
      <c r="BA1212" s="300"/>
      <c r="BB1212" s="300"/>
      <c r="BC1212" s="300"/>
      <c r="BD1212" s="300"/>
      <c r="BE1212" s="300"/>
      <c r="BF1212" s="300"/>
      <c r="BG1212" s="300"/>
      <c r="BH1212" s="300"/>
      <c r="BI1212" s="300"/>
      <c r="BJ1212" s="300"/>
      <c r="BK1212" s="300"/>
      <c r="BL1212" s="300"/>
      <c r="BM1212" s="300"/>
      <c r="BN1212" s="300"/>
      <c r="BO1212" s="300"/>
      <c r="BP1212" s="300"/>
      <c r="BQ1212" s="300"/>
      <c r="BR1212" s="300"/>
      <c r="BS1212" s="300"/>
      <c r="BT1212" s="300"/>
      <c r="BU1212" s="300"/>
      <c r="BV1212" s="300"/>
      <c r="BW1212" s="300"/>
      <c r="BX1212" s="300"/>
      <c r="BY1212" s="300"/>
      <c r="BZ1212" s="300"/>
      <c r="CA1212" s="300"/>
      <c r="CB1212" s="300"/>
      <c r="CC1212" s="300"/>
      <c r="CD1212" s="300"/>
      <c r="CE1212" s="300"/>
      <c r="CF1212" s="300"/>
      <c r="CG1212" s="300"/>
      <c r="CH1212" s="300"/>
      <c r="CI1212" s="300"/>
      <c r="CJ1212" s="300"/>
      <c r="CK1212" s="300"/>
      <c r="CL1212" s="300"/>
      <c r="CM1212" s="300"/>
      <c r="CN1212" s="300"/>
      <c r="CO1212" s="300"/>
      <c r="CP1212" s="300"/>
      <c r="CQ1212" s="300"/>
      <c r="CR1212" s="300"/>
      <c r="CS1212" s="300"/>
      <c r="CT1212" s="300"/>
      <c r="CU1212" s="300"/>
      <c r="CV1212" s="300"/>
      <c r="CW1212" s="300"/>
      <c r="CX1212" s="300"/>
      <c r="CY1212" s="300"/>
      <c r="CZ1212" s="300"/>
      <c r="DA1212" s="300"/>
      <c r="DB1212" s="300"/>
      <c r="DC1212" s="300"/>
      <c r="DD1212" s="300"/>
      <c r="DE1212" s="300"/>
      <c r="DF1212" s="300"/>
      <c r="DG1212" s="300"/>
      <c r="DH1212" s="300"/>
      <c r="DI1212" s="300"/>
      <c r="DJ1212" s="300"/>
      <c r="DK1212" s="300"/>
      <c r="DL1212" s="300"/>
      <c r="DM1212" s="300"/>
      <c r="DN1212" s="300"/>
      <c r="DO1212" s="18"/>
      <c r="DP1212" s="50" t="s">
        <v>172</v>
      </c>
    </row>
    <row r="1213" spans="3:120" s="29" customFormat="1" ht="15" customHeight="1">
      <c r="C1213" s="207" t="s">
        <v>13</v>
      </c>
      <c r="D1213" s="206">
        <f>IF(D1212="","",INDEX($F$16:$DP$17,1,MATCH(D1212,$F$17:$DP$17,1)))</f>
        <v>42643</v>
      </c>
      <c r="F1213" s="206">
        <f>IF(F1212="","",INDEX($F$16:$DP$17,1,MATCH(F1212,$F$17:$DP$17,1)))</f>
        <v>42643</v>
      </c>
      <c r="G1213" s="206" t="str">
        <f>IF(G1212="","",INDEX($F$16:$DP$17,1,MATCH(G1212,$F$17:$DP$17,1)))</f>
        <v/>
      </c>
      <c r="H1213" s="300"/>
      <c r="I1213" s="300"/>
      <c r="J1213" s="300"/>
      <c r="K1213" s="300"/>
      <c r="L1213" s="300"/>
      <c r="M1213" s="300"/>
      <c r="N1213" s="300"/>
      <c r="O1213" s="300"/>
      <c r="P1213" s="300"/>
      <c r="Q1213" s="300"/>
      <c r="R1213" s="300"/>
      <c r="S1213" s="300"/>
      <c r="T1213" s="300"/>
      <c r="U1213" s="300"/>
      <c r="V1213" s="300"/>
      <c r="W1213" s="300"/>
      <c r="X1213" s="300"/>
      <c r="Y1213" s="300"/>
      <c r="Z1213" s="300"/>
      <c r="AA1213" s="300"/>
      <c r="AB1213" s="300"/>
      <c r="AC1213" s="300"/>
      <c r="AD1213" s="300"/>
      <c r="AE1213" s="300"/>
      <c r="AF1213" s="300"/>
      <c r="AG1213" s="300"/>
      <c r="AH1213" s="300"/>
      <c r="AI1213" s="300"/>
      <c r="AJ1213" s="300"/>
      <c r="AK1213" s="300"/>
      <c r="AL1213" s="300"/>
      <c r="AM1213" s="300"/>
      <c r="AN1213" s="300"/>
      <c r="AO1213" s="300"/>
      <c r="AP1213" s="300"/>
      <c r="AQ1213" s="300"/>
      <c r="AR1213" s="300"/>
      <c r="AS1213" s="300"/>
      <c r="AT1213" s="300"/>
      <c r="AU1213" s="300"/>
      <c r="AV1213" s="300"/>
      <c r="AW1213" s="300"/>
      <c r="AX1213" s="300"/>
      <c r="AY1213" s="300"/>
      <c r="AZ1213" s="300"/>
      <c r="BA1213" s="300"/>
      <c r="BB1213" s="300"/>
      <c r="BC1213" s="300"/>
      <c r="BD1213" s="300"/>
      <c r="BE1213" s="300"/>
      <c r="BF1213" s="300"/>
      <c r="BG1213" s="300"/>
      <c r="BH1213" s="300"/>
      <c r="BI1213" s="300"/>
      <c r="BJ1213" s="300"/>
      <c r="BK1213" s="300"/>
      <c r="BL1213" s="300"/>
      <c r="BM1213" s="300"/>
      <c r="BN1213" s="300"/>
      <c r="BO1213" s="300"/>
      <c r="BP1213" s="300"/>
      <c r="BQ1213" s="300"/>
      <c r="BR1213" s="300"/>
      <c r="BS1213" s="300"/>
      <c r="BT1213" s="300"/>
      <c r="BU1213" s="300"/>
      <c r="BV1213" s="300"/>
      <c r="BW1213" s="300"/>
      <c r="BX1213" s="300"/>
      <c r="BY1213" s="300"/>
      <c r="BZ1213" s="300"/>
      <c r="CA1213" s="300"/>
      <c r="CB1213" s="300"/>
      <c r="CC1213" s="300"/>
      <c r="CD1213" s="300"/>
      <c r="CE1213" s="300"/>
      <c r="CF1213" s="300"/>
      <c r="CG1213" s="300"/>
      <c r="CH1213" s="300"/>
      <c r="CI1213" s="300"/>
      <c r="CJ1213" s="300"/>
      <c r="CK1213" s="300"/>
      <c r="CL1213" s="300"/>
      <c r="CM1213" s="300"/>
      <c r="CN1213" s="300"/>
      <c r="CO1213" s="300"/>
      <c r="CP1213" s="300"/>
      <c r="CQ1213" s="300"/>
      <c r="CR1213" s="300"/>
      <c r="CS1213" s="300"/>
      <c r="CT1213" s="300"/>
      <c r="CU1213" s="300"/>
      <c r="CV1213" s="300"/>
      <c r="CW1213" s="300"/>
      <c r="CX1213" s="300"/>
      <c r="CY1213" s="300"/>
      <c r="CZ1213" s="300"/>
      <c r="DA1213" s="300"/>
      <c r="DB1213" s="300"/>
      <c r="DC1213" s="300"/>
      <c r="DD1213" s="300"/>
      <c r="DE1213" s="300"/>
      <c r="DF1213" s="300"/>
      <c r="DG1213" s="300"/>
      <c r="DH1213" s="300"/>
      <c r="DI1213" s="300"/>
      <c r="DJ1213" s="300"/>
      <c r="DK1213" s="300"/>
      <c r="DL1213" s="300"/>
      <c r="DM1213" s="300"/>
      <c r="DN1213" s="300"/>
      <c r="DO1213" s="18"/>
      <c r="DP1213" s="50" t="s">
        <v>172</v>
      </c>
    </row>
    <row r="1214" spans="3:120" s="29" customFormat="1" ht="15" customHeight="1">
      <c r="C1214" s="18"/>
      <c r="D1214" s="242"/>
      <c r="E1214" s="243"/>
      <c r="F1214" s="242"/>
      <c r="G1214" s="18"/>
      <c r="H1214" s="300"/>
      <c r="I1214" s="300"/>
      <c r="J1214" s="300"/>
      <c r="K1214" s="300"/>
      <c r="L1214" s="300"/>
      <c r="M1214" s="300"/>
      <c r="N1214" s="300"/>
      <c r="O1214" s="300"/>
      <c r="P1214" s="300"/>
      <c r="Q1214" s="300"/>
      <c r="R1214" s="300"/>
      <c r="S1214" s="300"/>
      <c r="T1214" s="300"/>
      <c r="U1214" s="300"/>
      <c r="V1214" s="300"/>
      <c r="W1214" s="300"/>
      <c r="X1214" s="300"/>
      <c r="Y1214" s="300"/>
      <c r="Z1214" s="300"/>
      <c r="AA1214" s="300"/>
      <c r="AB1214" s="300"/>
      <c r="AC1214" s="300"/>
      <c r="AD1214" s="300"/>
      <c r="AE1214" s="300"/>
      <c r="AF1214" s="300"/>
      <c r="AG1214" s="300"/>
      <c r="AH1214" s="300"/>
      <c r="AI1214" s="300"/>
      <c r="AJ1214" s="300"/>
      <c r="AK1214" s="300"/>
      <c r="AL1214" s="300"/>
      <c r="AM1214" s="300"/>
      <c r="AN1214" s="300"/>
      <c r="AO1214" s="300"/>
      <c r="AP1214" s="300"/>
      <c r="AQ1214" s="300"/>
      <c r="AR1214" s="300"/>
      <c r="AS1214" s="300"/>
      <c r="AT1214" s="300"/>
      <c r="AU1214" s="300"/>
      <c r="AV1214" s="300"/>
      <c r="AW1214" s="300"/>
      <c r="AX1214" s="300"/>
      <c r="AY1214" s="300"/>
      <c r="AZ1214" s="300"/>
      <c r="BA1214" s="300"/>
      <c r="BB1214" s="300"/>
      <c r="BC1214" s="300"/>
      <c r="BD1214" s="300"/>
      <c r="BE1214" s="300"/>
      <c r="BF1214" s="300"/>
      <c r="BG1214" s="300"/>
      <c r="BH1214" s="300"/>
      <c r="BI1214" s="300"/>
      <c r="BJ1214" s="300"/>
      <c r="BK1214" s="300"/>
      <c r="BL1214" s="300"/>
      <c r="BM1214" s="300"/>
      <c r="BN1214" s="300"/>
      <c r="BO1214" s="300"/>
      <c r="BP1214" s="300"/>
      <c r="BQ1214" s="300"/>
      <c r="BR1214" s="300"/>
      <c r="BS1214" s="300"/>
      <c r="BT1214" s="300"/>
      <c r="BU1214" s="300"/>
      <c r="BV1214" s="300"/>
      <c r="BW1214" s="300"/>
      <c r="BX1214" s="300"/>
      <c r="BY1214" s="300"/>
      <c r="BZ1214" s="300"/>
      <c r="CA1214" s="300"/>
      <c r="CB1214" s="300"/>
      <c r="CC1214" s="300"/>
      <c r="CD1214" s="300"/>
      <c r="CE1214" s="300"/>
      <c r="CF1214" s="300"/>
      <c r="CG1214" s="300"/>
      <c r="CH1214" s="300"/>
      <c r="CI1214" s="300"/>
      <c r="CJ1214" s="300"/>
      <c r="CK1214" s="300"/>
      <c r="CL1214" s="300"/>
      <c r="CM1214" s="300"/>
      <c r="CN1214" s="300"/>
      <c r="CO1214" s="300"/>
      <c r="CP1214" s="300"/>
      <c r="CQ1214" s="300"/>
      <c r="CR1214" s="300"/>
      <c r="CS1214" s="300"/>
      <c r="CT1214" s="300"/>
      <c r="CU1214" s="300"/>
      <c r="CV1214" s="300"/>
      <c r="CW1214" s="300"/>
      <c r="CX1214" s="300"/>
      <c r="CY1214" s="300"/>
      <c r="CZ1214" s="300"/>
      <c r="DA1214" s="300"/>
      <c r="DB1214" s="300"/>
      <c r="DC1214" s="300"/>
      <c r="DD1214" s="300"/>
      <c r="DE1214" s="300"/>
      <c r="DF1214" s="300"/>
      <c r="DG1214" s="300"/>
      <c r="DH1214" s="300"/>
      <c r="DI1214" s="300"/>
      <c r="DJ1214" s="300"/>
      <c r="DK1214" s="300"/>
      <c r="DL1214" s="300"/>
      <c r="DM1214" s="300"/>
      <c r="DN1214" s="300"/>
      <c r="DO1214" s="18"/>
      <c r="DP1214" s="50" t="s">
        <v>172</v>
      </c>
    </row>
    <row r="1215" spans="3:120" s="29" customFormat="1" ht="15" customHeight="1">
      <c r="C1215" s="34" t="s">
        <v>300</v>
      </c>
      <c r="D1215" s="281" t="s">
        <v>299</v>
      </c>
      <c r="E1215" s="280">
        <f>IF(D1215=F1215,0,1)</f>
        <v>0</v>
      </c>
      <c r="F1215" s="279" t="s">
        <v>299</v>
      </c>
      <c r="G1215" s="279" t="s">
        <v>298</v>
      </c>
      <c r="H1215" s="300"/>
      <c r="I1215" s="300"/>
      <c r="J1215" s="300"/>
      <c r="K1215" s="300"/>
      <c r="L1215" s="300"/>
      <c r="M1215" s="300"/>
      <c r="N1215" s="300"/>
      <c r="O1215" s="300"/>
      <c r="P1215" s="300"/>
      <c r="Q1215" s="300"/>
      <c r="R1215" s="300"/>
      <c r="S1215" s="300"/>
      <c r="T1215" s="300"/>
      <c r="U1215" s="300"/>
      <c r="V1215" s="300"/>
      <c r="W1215" s="300"/>
      <c r="X1215" s="300"/>
      <c r="Y1215" s="300"/>
      <c r="Z1215" s="300"/>
      <c r="AA1215" s="300"/>
      <c r="AB1215" s="300"/>
      <c r="AC1215" s="300"/>
      <c r="AD1215" s="300"/>
      <c r="AE1215" s="300"/>
      <c r="AF1215" s="300"/>
      <c r="AG1215" s="300"/>
      <c r="AH1215" s="300"/>
      <c r="AI1215" s="300"/>
      <c r="AJ1215" s="300"/>
      <c r="AK1215" s="300"/>
      <c r="AL1215" s="300"/>
      <c r="AM1215" s="300"/>
      <c r="AN1215" s="300"/>
      <c r="AO1215" s="300"/>
      <c r="AP1215" s="300"/>
      <c r="AQ1215" s="300"/>
      <c r="AR1215" s="300"/>
      <c r="AS1215" s="300"/>
      <c r="AT1215" s="300"/>
      <c r="AU1215" s="300"/>
      <c r="AV1215" s="300"/>
      <c r="AW1215" s="300"/>
      <c r="AX1215" s="300"/>
      <c r="AY1215" s="300"/>
      <c r="AZ1215" s="300"/>
      <c r="BA1215" s="300"/>
      <c r="BB1215" s="300"/>
      <c r="BC1215" s="300"/>
      <c r="BD1215" s="300"/>
      <c r="BE1215" s="300"/>
      <c r="BF1215" s="300"/>
      <c r="BG1215" s="300"/>
      <c r="BH1215" s="300"/>
      <c r="BI1215" s="300"/>
      <c r="BJ1215" s="300"/>
      <c r="BK1215" s="300"/>
      <c r="BL1215" s="300"/>
      <c r="BM1215" s="300"/>
      <c r="BN1215" s="300"/>
      <c r="BO1215" s="300"/>
      <c r="BP1215" s="300"/>
      <c r="BQ1215" s="300"/>
      <c r="BR1215" s="300"/>
      <c r="BS1215" s="300"/>
      <c r="BT1215" s="300"/>
      <c r="BU1215" s="300"/>
      <c r="BV1215" s="300"/>
      <c r="BW1215" s="300"/>
      <c r="BX1215" s="300"/>
      <c r="BY1215" s="300"/>
      <c r="BZ1215" s="300"/>
      <c r="CA1215" s="300"/>
      <c r="CB1215" s="300"/>
      <c r="CC1215" s="300"/>
      <c r="CD1215" s="300"/>
      <c r="CE1215" s="300"/>
      <c r="CF1215" s="300"/>
      <c r="CG1215" s="300"/>
      <c r="CH1215" s="300"/>
      <c r="CI1215" s="300"/>
      <c r="CJ1215" s="300"/>
      <c r="CK1215" s="300"/>
      <c r="CL1215" s="300"/>
      <c r="CM1215" s="300"/>
      <c r="CN1215" s="300"/>
      <c r="CO1215" s="300"/>
      <c r="CP1215" s="300"/>
      <c r="CQ1215" s="300"/>
      <c r="CR1215" s="300"/>
      <c r="CS1215" s="300"/>
      <c r="CT1215" s="300"/>
      <c r="CU1215" s="300"/>
      <c r="CV1215" s="300"/>
      <c r="CW1215" s="300"/>
      <c r="CX1215" s="300"/>
      <c r="CY1215" s="300"/>
      <c r="CZ1215" s="300"/>
      <c r="DA1215" s="300"/>
      <c r="DB1215" s="300"/>
      <c r="DC1215" s="300"/>
      <c r="DD1215" s="300"/>
      <c r="DE1215" s="300"/>
      <c r="DF1215" s="300"/>
      <c r="DG1215" s="300"/>
      <c r="DH1215" s="300"/>
      <c r="DI1215" s="300"/>
      <c r="DJ1215" s="300"/>
      <c r="DK1215" s="300"/>
      <c r="DL1215" s="300"/>
      <c r="DM1215" s="300"/>
      <c r="DN1215" s="300"/>
      <c r="DO1215" s="18"/>
      <c r="DP1215" s="50" t="s">
        <v>172</v>
      </c>
    </row>
    <row r="1216" spans="3:120" s="29" customFormat="1" ht="15" customHeight="1">
      <c r="C1216" s="34" t="s">
        <v>310</v>
      </c>
      <c r="D1216" s="281" t="s">
        <v>309</v>
      </c>
      <c r="E1216" s="280">
        <f>IF(D1216=F1216,0,1)</f>
        <v>1</v>
      </c>
      <c r="F1216" s="279" t="s">
        <v>151</v>
      </c>
      <c r="G1216" s="279" t="s">
        <v>309</v>
      </c>
      <c r="H1216" s="300"/>
      <c r="I1216" s="300"/>
      <c r="J1216" s="300"/>
      <c r="K1216" s="300"/>
      <c r="L1216" s="300"/>
      <c r="M1216" s="300"/>
      <c r="N1216" s="300"/>
      <c r="O1216" s="300"/>
      <c r="P1216" s="300"/>
      <c r="Q1216" s="300"/>
      <c r="R1216" s="300"/>
      <c r="S1216" s="300"/>
      <c r="T1216" s="300"/>
      <c r="U1216" s="300"/>
      <c r="V1216" s="300"/>
      <c r="W1216" s="300"/>
      <c r="X1216" s="300"/>
      <c r="Y1216" s="300"/>
      <c r="Z1216" s="300"/>
      <c r="AA1216" s="300"/>
      <c r="AB1216" s="300"/>
      <c r="AC1216" s="300"/>
      <c r="AD1216" s="300"/>
      <c r="AE1216" s="300"/>
      <c r="AF1216" s="300"/>
      <c r="AG1216" s="300"/>
      <c r="AH1216" s="300"/>
      <c r="AI1216" s="300"/>
      <c r="AJ1216" s="300"/>
      <c r="AK1216" s="300"/>
      <c r="AL1216" s="300"/>
      <c r="AM1216" s="300"/>
      <c r="AN1216" s="300"/>
      <c r="AO1216" s="300"/>
      <c r="AP1216" s="300"/>
      <c r="AQ1216" s="300"/>
      <c r="AR1216" s="300"/>
      <c r="AS1216" s="300"/>
      <c r="AT1216" s="300"/>
      <c r="AU1216" s="300"/>
      <c r="AV1216" s="300"/>
      <c r="AW1216" s="300"/>
      <c r="AX1216" s="300"/>
      <c r="AY1216" s="300"/>
      <c r="AZ1216" s="300"/>
      <c r="BA1216" s="300"/>
      <c r="BB1216" s="300"/>
      <c r="BC1216" s="300"/>
      <c r="BD1216" s="300"/>
      <c r="BE1216" s="300"/>
      <c r="BF1216" s="300"/>
      <c r="BG1216" s="300"/>
      <c r="BH1216" s="300"/>
      <c r="BI1216" s="300"/>
      <c r="BJ1216" s="300"/>
      <c r="BK1216" s="300"/>
      <c r="BL1216" s="300"/>
      <c r="BM1216" s="300"/>
      <c r="BN1216" s="300"/>
      <c r="BO1216" s="300"/>
      <c r="BP1216" s="300"/>
      <c r="BQ1216" s="300"/>
      <c r="BR1216" s="300"/>
      <c r="BS1216" s="300"/>
      <c r="BT1216" s="300"/>
      <c r="BU1216" s="300"/>
      <c r="BV1216" s="300"/>
      <c r="BW1216" s="300"/>
      <c r="BX1216" s="300"/>
      <c r="BY1216" s="300"/>
      <c r="BZ1216" s="300"/>
      <c r="CA1216" s="300"/>
      <c r="CB1216" s="300"/>
      <c r="CC1216" s="300"/>
      <c r="CD1216" s="300"/>
      <c r="CE1216" s="300"/>
      <c r="CF1216" s="300"/>
      <c r="CG1216" s="300"/>
      <c r="CH1216" s="300"/>
      <c r="CI1216" s="300"/>
      <c r="CJ1216" s="300"/>
      <c r="CK1216" s="300"/>
      <c r="CL1216" s="300"/>
      <c r="CM1216" s="300"/>
      <c r="CN1216" s="300"/>
      <c r="CO1216" s="300"/>
      <c r="CP1216" s="300"/>
      <c r="CQ1216" s="300"/>
      <c r="CR1216" s="300"/>
      <c r="CS1216" s="300"/>
      <c r="CT1216" s="300"/>
      <c r="CU1216" s="300"/>
      <c r="CV1216" s="300"/>
      <c r="CW1216" s="300"/>
      <c r="CX1216" s="300"/>
      <c r="CY1216" s="300"/>
      <c r="CZ1216" s="300"/>
      <c r="DA1216" s="300"/>
      <c r="DB1216" s="300"/>
      <c r="DC1216" s="300"/>
      <c r="DD1216" s="300"/>
      <c r="DE1216" s="300"/>
      <c r="DF1216" s="300"/>
      <c r="DG1216" s="300"/>
      <c r="DH1216" s="300"/>
      <c r="DI1216" s="300"/>
      <c r="DJ1216" s="300"/>
      <c r="DK1216" s="300"/>
      <c r="DL1216" s="300"/>
      <c r="DM1216" s="300"/>
      <c r="DN1216" s="300"/>
      <c r="DO1216" s="18"/>
      <c r="DP1216" s="50" t="s">
        <v>172</v>
      </c>
    </row>
    <row r="1217" spans="3:120" s="29" customFormat="1" ht="15" customHeight="1">
      <c r="D1217" s="242"/>
      <c r="E1217" s="243"/>
      <c r="F1217" s="242"/>
      <c r="G1217" s="18"/>
      <c r="H1217" s="300"/>
      <c r="I1217" s="300"/>
      <c r="J1217" s="300"/>
      <c r="K1217" s="300"/>
      <c r="L1217" s="300"/>
      <c r="M1217" s="300"/>
      <c r="N1217" s="300"/>
      <c r="O1217" s="300"/>
      <c r="P1217" s="300"/>
      <c r="Q1217" s="300"/>
      <c r="R1217" s="300"/>
      <c r="S1217" s="300"/>
      <c r="T1217" s="300"/>
      <c r="U1217" s="300"/>
      <c r="V1217" s="300"/>
      <c r="W1217" s="300"/>
      <c r="X1217" s="300"/>
      <c r="Y1217" s="300"/>
      <c r="Z1217" s="300"/>
      <c r="AA1217" s="300"/>
      <c r="AB1217" s="300"/>
      <c r="AC1217" s="300"/>
      <c r="AD1217" s="300"/>
      <c r="AE1217" s="300"/>
      <c r="AF1217" s="300"/>
      <c r="AG1217" s="300"/>
      <c r="AH1217" s="300"/>
      <c r="AI1217" s="300"/>
      <c r="AJ1217" s="300"/>
      <c r="AK1217" s="300"/>
      <c r="AL1217" s="300"/>
      <c r="AM1217" s="300"/>
      <c r="AN1217" s="300"/>
      <c r="AO1217" s="300"/>
      <c r="AP1217" s="300"/>
      <c r="AQ1217" s="300"/>
      <c r="AR1217" s="300"/>
      <c r="AS1217" s="300"/>
      <c r="AT1217" s="300"/>
      <c r="AU1217" s="300"/>
      <c r="AV1217" s="300"/>
      <c r="AW1217" s="300"/>
      <c r="AX1217" s="300"/>
      <c r="AY1217" s="300"/>
      <c r="AZ1217" s="300"/>
      <c r="BA1217" s="300"/>
      <c r="BB1217" s="300"/>
      <c r="BC1217" s="300"/>
      <c r="BD1217" s="300"/>
      <c r="BE1217" s="300"/>
      <c r="BF1217" s="300"/>
      <c r="BG1217" s="300"/>
      <c r="BH1217" s="300"/>
      <c r="BI1217" s="300"/>
      <c r="BJ1217" s="300"/>
      <c r="BK1217" s="300"/>
      <c r="BL1217" s="300"/>
      <c r="BM1217" s="300"/>
      <c r="BN1217" s="300"/>
      <c r="BO1217" s="300"/>
      <c r="BP1217" s="300"/>
      <c r="BQ1217" s="300"/>
      <c r="BR1217" s="300"/>
      <c r="BS1217" s="300"/>
      <c r="BT1217" s="300"/>
      <c r="BU1217" s="300"/>
      <c r="BV1217" s="300"/>
      <c r="BW1217" s="300"/>
      <c r="BX1217" s="300"/>
      <c r="BY1217" s="300"/>
      <c r="BZ1217" s="300"/>
      <c r="CA1217" s="300"/>
      <c r="CB1217" s="300"/>
      <c r="CC1217" s="300"/>
      <c r="CD1217" s="300"/>
      <c r="CE1217" s="300"/>
      <c r="CF1217" s="300"/>
      <c r="CG1217" s="300"/>
      <c r="CH1217" s="300"/>
      <c r="CI1217" s="300"/>
      <c r="CJ1217" s="300"/>
      <c r="CK1217" s="300"/>
      <c r="CL1217" s="300"/>
      <c r="CM1217" s="300"/>
      <c r="CN1217" s="300"/>
      <c r="CO1217" s="300"/>
      <c r="CP1217" s="300"/>
      <c r="CQ1217" s="300"/>
      <c r="CR1217" s="300"/>
      <c r="CS1217" s="300"/>
      <c r="CT1217" s="300"/>
      <c r="CU1217" s="300"/>
      <c r="CV1217" s="300"/>
      <c r="CW1217" s="300"/>
      <c r="CX1217" s="300"/>
      <c r="CY1217" s="300"/>
      <c r="CZ1217" s="300"/>
      <c r="DA1217" s="300"/>
      <c r="DB1217" s="300"/>
      <c r="DC1217" s="300"/>
      <c r="DD1217" s="300"/>
      <c r="DE1217" s="300"/>
      <c r="DF1217" s="300"/>
      <c r="DG1217" s="300"/>
      <c r="DH1217" s="300"/>
      <c r="DI1217" s="300"/>
      <c r="DJ1217" s="300"/>
      <c r="DK1217" s="300"/>
      <c r="DL1217" s="300"/>
      <c r="DM1217" s="300"/>
      <c r="DN1217" s="300"/>
      <c r="DO1217" s="18"/>
      <c r="DP1217" s="50" t="s">
        <v>172</v>
      </c>
    </row>
    <row r="1218" spans="3:120" s="29" customFormat="1" ht="15" customHeight="1">
      <c r="C1218" s="29" t="str">
        <f>F1205&amp;" "&amp;C1205</f>
        <v>Phase A Soft Cost Contingency</v>
      </c>
      <c r="D1218" s="274">
        <f>IF(F1210="",0,F1210)</f>
        <v>1</v>
      </c>
      <c r="E1218" s="274">
        <f>IF(F1212="",0,F1212)</f>
        <v>18</v>
      </c>
      <c r="F1218" s="121">
        <f>F1207</f>
        <v>180000</v>
      </c>
      <c r="G1218" s="121">
        <f t="shared" ref="G1218:AL1218" si="1913">IF(G$17="","",IF(AND(G$17&gt;=$D1218,G$17&lt;=$E1218),$F$1208/($E1218-$D1218+1),0))</f>
        <v>4444.4444444444443</v>
      </c>
      <c r="H1218" s="121">
        <f t="shared" si="1913"/>
        <v>4444.4444444444443</v>
      </c>
      <c r="I1218" s="121">
        <f t="shared" si="1913"/>
        <v>4444.4444444444443</v>
      </c>
      <c r="J1218" s="121">
        <f t="shared" si="1913"/>
        <v>4444.4444444444443</v>
      </c>
      <c r="K1218" s="121">
        <f t="shared" si="1913"/>
        <v>4444.4444444444443</v>
      </c>
      <c r="L1218" s="121">
        <f t="shared" si="1913"/>
        <v>4444.4444444444443</v>
      </c>
      <c r="M1218" s="121">
        <f t="shared" si="1913"/>
        <v>4444.4444444444443</v>
      </c>
      <c r="N1218" s="121">
        <f t="shared" si="1913"/>
        <v>4444.4444444444443</v>
      </c>
      <c r="O1218" s="121">
        <f t="shared" si="1913"/>
        <v>4444.4444444444443</v>
      </c>
      <c r="P1218" s="121">
        <f t="shared" si="1913"/>
        <v>4444.4444444444443</v>
      </c>
      <c r="Q1218" s="121">
        <f t="shared" si="1913"/>
        <v>4444.4444444444443</v>
      </c>
      <c r="R1218" s="121">
        <f t="shared" si="1913"/>
        <v>4444.4444444444443</v>
      </c>
      <c r="S1218" s="121">
        <f t="shared" si="1913"/>
        <v>4444.4444444444443</v>
      </c>
      <c r="T1218" s="121">
        <f t="shared" si="1913"/>
        <v>4444.4444444444443</v>
      </c>
      <c r="U1218" s="121">
        <f t="shared" si="1913"/>
        <v>4444.4444444444443</v>
      </c>
      <c r="V1218" s="121">
        <f t="shared" si="1913"/>
        <v>4444.4444444444443</v>
      </c>
      <c r="W1218" s="121">
        <f t="shared" si="1913"/>
        <v>4444.4444444444443</v>
      </c>
      <c r="X1218" s="121">
        <f t="shared" si="1913"/>
        <v>4444.4444444444443</v>
      </c>
      <c r="Y1218" s="121">
        <f t="shared" si="1913"/>
        <v>0</v>
      </c>
      <c r="Z1218" s="121">
        <f t="shared" si="1913"/>
        <v>0</v>
      </c>
      <c r="AA1218" s="121">
        <f t="shared" si="1913"/>
        <v>0</v>
      </c>
      <c r="AB1218" s="121">
        <f t="shared" si="1913"/>
        <v>0</v>
      </c>
      <c r="AC1218" s="121">
        <f t="shared" si="1913"/>
        <v>0</v>
      </c>
      <c r="AD1218" s="121">
        <f t="shared" si="1913"/>
        <v>0</v>
      </c>
      <c r="AE1218" s="121">
        <f t="shared" si="1913"/>
        <v>0</v>
      </c>
      <c r="AF1218" s="121">
        <f t="shared" si="1913"/>
        <v>0</v>
      </c>
      <c r="AG1218" s="121">
        <f t="shared" si="1913"/>
        <v>0</v>
      </c>
      <c r="AH1218" s="121">
        <f t="shared" si="1913"/>
        <v>0</v>
      </c>
      <c r="AI1218" s="121">
        <f t="shared" si="1913"/>
        <v>0</v>
      </c>
      <c r="AJ1218" s="121">
        <f t="shared" si="1913"/>
        <v>0</v>
      </c>
      <c r="AK1218" s="121">
        <f t="shared" si="1913"/>
        <v>0</v>
      </c>
      <c r="AL1218" s="121">
        <f t="shared" si="1913"/>
        <v>0</v>
      </c>
      <c r="AM1218" s="121">
        <f t="shared" ref="AM1218:BR1218" si="1914">IF(AM$17="","",IF(AND(AM$17&gt;=$D1218,AM$17&lt;=$E1218),$F$1208/($E1218-$D1218+1),0))</f>
        <v>0</v>
      </c>
      <c r="AN1218" s="121">
        <f t="shared" si="1914"/>
        <v>0</v>
      </c>
      <c r="AO1218" s="121">
        <f t="shared" si="1914"/>
        <v>0</v>
      </c>
      <c r="AP1218" s="121">
        <f t="shared" si="1914"/>
        <v>0</v>
      </c>
      <c r="AQ1218" s="121">
        <f t="shared" si="1914"/>
        <v>0</v>
      </c>
      <c r="AR1218" s="121">
        <f t="shared" si="1914"/>
        <v>0</v>
      </c>
      <c r="AS1218" s="121">
        <f t="shared" si="1914"/>
        <v>0</v>
      </c>
      <c r="AT1218" s="121">
        <f t="shared" si="1914"/>
        <v>0</v>
      </c>
      <c r="AU1218" s="121">
        <f t="shared" si="1914"/>
        <v>0</v>
      </c>
      <c r="AV1218" s="121">
        <f t="shared" si="1914"/>
        <v>0</v>
      </c>
      <c r="AW1218" s="121">
        <f t="shared" si="1914"/>
        <v>0</v>
      </c>
      <c r="AX1218" s="121">
        <f t="shared" si="1914"/>
        <v>0</v>
      </c>
      <c r="AY1218" s="121">
        <f t="shared" si="1914"/>
        <v>0</v>
      </c>
      <c r="AZ1218" s="121">
        <f t="shared" si="1914"/>
        <v>0</v>
      </c>
      <c r="BA1218" s="121">
        <f t="shared" si="1914"/>
        <v>0</v>
      </c>
      <c r="BB1218" s="121">
        <f t="shared" si="1914"/>
        <v>0</v>
      </c>
      <c r="BC1218" s="121">
        <f t="shared" si="1914"/>
        <v>0</v>
      </c>
      <c r="BD1218" s="121">
        <f t="shared" si="1914"/>
        <v>0</v>
      </c>
      <c r="BE1218" s="121">
        <f t="shared" si="1914"/>
        <v>0</v>
      </c>
      <c r="BF1218" s="121">
        <f t="shared" si="1914"/>
        <v>0</v>
      </c>
      <c r="BG1218" s="121">
        <f t="shared" si="1914"/>
        <v>0</v>
      </c>
      <c r="BH1218" s="121">
        <f t="shared" si="1914"/>
        <v>0</v>
      </c>
      <c r="BI1218" s="121">
        <f t="shared" si="1914"/>
        <v>0</v>
      </c>
      <c r="BJ1218" s="121">
        <f t="shared" si="1914"/>
        <v>0</v>
      </c>
      <c r="BK1218" s="121">
        <f t="shared" si="1914"/>
        <v>0</v>
      </c>
      <c r="BL1218" s="121">
        <f t="shared" si="1914"/>
        <v>0</v>
      </c>
      <c r="BM1218" s="121">
        <f t="shared" si="1914"/>
        <v>0</v>
      </c>
      <c r="BN1218" s="121">
        <f t="shared" si="1914"/>
        <v>0</v>
      </c>
      <c r="BO1218" s="121" t="str">
        <f t="shared" si="1914"/>
        <v/>
      </c>
      <c r="BP1218" s="121" t="str">
        <f t="shared" si="1914"/>
        <v/>
      </c>
      <c r="BQ1218" s="121" t="str">
        <f t="shared" si="1914"/>
        <v/>
      </c>
      <c r="BR1218" s="121" t="str">
        <f t="shared" si="1914"/>
        <v/>
      </c>
      <c r="BS1218" s="121" t="str">
        <f t="shared" ref="BS1218:DN1218" si="1915">IF(BS$17="","",IF(AND(BS$17&gt;=$D1218,BS$17&lt;=$E1218),$F$1208/($E1218-$D1218+1),0))</f>
        <v/>
      </c>
      <c r="BT1218" s="121" t="str">
        <f t="shared" si="1915"/>
        <v/>
      </c>
      <c r="BU1218" s="121" t="str">
        <f t="shared" si="1915"/>
        <v/>
      </c>
      <c r="BV1218" s="121" t="str">
        <f t="shared" si="1915"/>
        <v/>
      </c>
      <c r="BW1218" s="121" t="str">
        <f t="shared" si="1915"/>
        <v/>
      </c>
      <c r="BX1218" s="121" t="str">
        <f t="shared" si="1915"/>
        <v/>
      </c>
      <c r="BY1218" s="121" t="str">
        <f t="shared" si="1915"/>
        <v/>
      </c>
      <c r="BZ1218" s="121" t="str">
        <f t="shared" si="1915"/>
        <v/>
      </c>
      <c r="CA1218" s="121" t="str">
        <f t="shared" si="1915"/>
        <v/>
      </c>
      <c r="CB1218" s="121" t="str">
        <f t="shared" si="1915"/>
        <v/>
      </c>
      <c r="CC1218" s="121" t="str">
        <f t="shared" si="1915"/>
        <v/>
      </c>
      <c r="CD1218" s="121" t="str">
        <f t="shared" si="1915"/>
        <v/>
      </c>
      <c r="CE1218" s="121" t="str">
        <f t="shared" si="1915"/>
        <v/>
      </c>
      <c r="CF1218" s="121" t="str">
        <f t="shared" si="1915"/>
        <v/>
      </c>
      <c r="CG1218" s="121" t="str">
        <f t="shared" si="1915"/>
        <v/>
      </c>
      <c r="CH1218" s="121" t="str">
        <f t="shared" si="1915"/>
        <v/>
      </c>
      <c r="CI1218" s="121" t="str">
        <f t="shared" si="1915"/>
        <v/>
      </c>
      <c r="CJ1218" s="121" t="str">
        <f t="shared" si="1915"/>
        <v/>
      </c>
      <c r="CK1218" s="121" t="str">
        <f t="shared" si="1915"/>
        <v/>
      </c>
      <c r="CL1218" s="121" t="str">
        <f t="shared" si="1915"/>
        <v/>
      </c>
      <c r="CM1218" s="121" t="str">
        <f t="shared" si="1915"/>
        <v/>
      </c>
      <c r="CN1218" s="121" t="str">
        <f t="shared" si="1915"/>
        <v/>
      </c>
      <c r="CO1218" s="121" t="str">
        <f t="shared" si="1915"/>
        <v/>
      </c>
      <c r="CP1218" s="121" t="str">
        <f t="shared" si="1915"/>
        <v/>
      </c>
      <c r="CQ1218" s="121" t="str">
        <f t="shared" si="1915"/>
        <v/>
      </c>
      <c r="CR1218" s="121" t="str">
        <f t="shared" si="1915"/>
        <v/>
      </c>
      <c r="CS1218" s="121" t="str">
        <f t="shared" si="1915"/>
        <v/>
      </c>
      <c r="CT1218" s="121" t="str">
        <f t="shared" si="1915"/>
        <v/>
      </c>
      <c r="CU1218" s="121" t="str">
        <f t="shared" si="1915"/>
        <v/>
      </c>
      <c r="CV1218" s="121" t="str">
        <f t="shared" si="1915"/>
        <v/>
      </c>
      <c r="CW1218" s="121" t="str">
        <f t="shared" si="1915"/>
        <v/>
      </c>
      <c r="CX1218" s="121" t="str">
        <f t="shared" si="1915"/>
        <v/>
      </c>
      <c r="CY1218" s="121" t="str">
        <f t="shared" si="1915"/>
        <v/>
      </c>
      <c r="CZ1218" s="121" t="str">
        <f t="shared" si="1915"/>
        <v/>
      </c>
      <c r="DA1218" s="121" t="str">
        <f t="shared" si="1915"/>
        <v/>
      </c>
      <c r="DB1218" s="121" t="str">
        <f t="shared" si="1915"/>
        <v/>
      </c>
      <c r="DC1218" s="121" t="str">
        <f t="shared" si="1915"/>
        <v/>
      </c>
      <c r="DD1218" s="121" t="str">
        <f t="shared" si="1915"/>
        <v/>
      </c>
      <c r="DE1218" s="121" t="str">
        <f t="shared" si="1915"/>
        <v/>
      </c>
      <c r="DF1218" s="121" t="str">
        <f t="shared" si="1915"/>
        <v/>
      </c>
      <c r="DG1218" s="121" t="str">
        <f t="shared" si="1915"/>
        <v/>
      </c>
      <c r="DH1218" s="121" t="str">
        <f t="shared" si="1915"/>
        <v/>
      </c>
      <c r="DI1218" s="121" t="str">
        <f t="shared" si="1915"/>
        <v/>
      </c>
      <c r="DJ1218" s="121" t="str">
        <f t="shared" si="1915"/>
        <v/>
      </c>
      <c r="DK1218" s="121" t="str">
        <f t="shared" si="1915"/>
        <v/>
      </c>
      <c r="DL1218" s="121" t="str">
        <f t="shared" si="1915"/>
        <v/>
      </c>
      <c r="DM1218" s="121" t="str">
        <f t="shared" si="1915"/>
        <v/>
      </c>
      <c r="DN1218" s="121" t="str">
        <f t="shared" si="1915"/>
        <v/>
      </c>
      <c r="DO1218" s="51">
        <f>SUM(F1218:DN1218)</f>
        <v>259999.99999999988</v>
      </c>
      <c r="DP1218" s="50" t="s">
        <v>172</v>
      </c>
    </row>
    <row r="1219" spans="3:120" s="29" customFormat="1" ht="15" customHeight="1">
      <c r="C1219" s="29" t="str">
        <f>G1205&amp;" "&amp;C1205</f>
        <v>Phase B Soft Cost Contingency</v>
      </c>
      <c r="D1219" s="273">
        <f>IF(G1210="",0,G1210)</f>
        <v>0</v>
      </c>
      <c r="E1219" s="273">
        <f>IF(G1212="",0,G1212)</f>
        <v>0</v>
      </c>
      <c r="F1219" s="121">
        <f>G1207</f>
        <v>0</v>
      </c>
      <c r="G1219" s="121">
        <f t="shared" ref="G1219:AL1219" si="1916">IF(G$17="","",IF(AND(G$17&gt;=$D1219,G$17&lt;=$E1219),$G$1208/($E1219-$D1219+1),0))</f>
        <v>0</v>
      </c>
      <c r="H1219" s="121">
        <f t="shared" si="1916"/>
        <v>0</v>
      </c>
      <c r="I1219" s="121">
        <f t="shared" si="1916"/>
        <v>0</v>
      </c>
      <c r="J1219" s="121">
        <f t="shared" si="1916"/>
        <v>0</v>
      </c>
      <c r="K1219" s="121">
        <f t="shared" si="1916"/>
        <v>0</v>
      </c>
      <c r="L1219" s="121">
        <f t="shared" si="1916"/>
        <v>0</v>
      </c>
      <c r="M1219" s="121">
        <f t="shared" si="1916"/>
        <v>0</v>
      </c>
      <c r="N1219" s="121">
        <f t="shared" si="1916"/>
        <v>0</v>
      </c>
      <c r="O1219" s="121">
        <f t="shared" si="1916"/>
        <v>0</v>
      </c>
      <c r="P1219" s="121">
        <f t="shared" si="1916"/>
        <v>0</v>
      </c>
      <c r="Q1219" s="121">
        <f t="shared" si="1916"/>
        <v>0</v>
      </c>
      <c r="R1219" s="121">
        <f t="shared" si="1916"/>
        <v>0</v>
      </c>
      <c r="S1219" s="121">
        <f t="shared" si="1916"/>
        <v>0</v>
      </c>
      <c r="T1219" s="121">
        <f t="shared" si="1916"/>
        <v>0</v>
      </c>
      <c r="U1219" s="121">
        <f t="shared" si="1916"/>
        <v>0</v>
      </c>
      <c r="V1219" s="121">
        <f t="shared" si="1916"/>
        <v>0</v>
      </c>
      <c r="W1219" s="121">
        <f t="shared" si="1916"/>
        <v>0</v>
      </c>
      <c r="X1219" s="121">
        <f t="shared" si="1916"/>
        <v>0</v>
      </c>
      <c r="Y1219" s="121">
        <f t="shared" si="1916"/>
        <v>0</v>
      </c>
      <c r="Z1219" s="121">
        <f t="shared" si="1916"/>
        <v>0</v>
      </c>
      <c r="AA1219" s="121">
        <f t="shared" si="1916"/>
        <v>0</v>
      </c>
      <c r="AB1219" s="121">
        <f t="shared" si="1916"/>
        <v>0</v>
      </c>
      <c r="AC1219" s="121">
        <f t="shared" si="1916"/>
        <v>0</v>
      </c>
      <c r="AD1219" s="121">
        <f t="shared" si="1916"/>
        <v>0</v>
      </c>
      <c r="AE1219" s="121">
        <f t="shared" si="1916"/>
        <v>0</v>
      </c>
      <c r="AF1219" s="121">
        <f t="shared" si="1916"/>
        <v>0</v>
      </c>
      <c r="AG1219" s="121">
        <f t="shared" si="1916"/>
        <v>0</v>
      </c>
      <c r="AH1219" s="121">
        <f t="shared" si="1916"/>
        <v>0</v>
      </c>
      <c r="AI1219" s="121">
        <f t="shared" si="1916"/>
        <v>0</v>
      </c>
      <c r="AJ1219" s="121">
        <f t="shared" si="1916"/>
        <v>0</v>
      </c>
      <c r="AK1219" s="121">
        <f t="shared" si="1916"/>
        <v>0</v>
      </c>
      <c r="AL1219" s="121">
        <f t="shared" si="1916"/>
        <v>0</v>
      </c>
      <c r="AM1219" s="121">
        <f t="shared" ref="AM1219:BR1219" si="1917">IF(AM$17="","",IF(AND(AM$17&gt;=$D1219,AM$17&lt;=$E1219),$G$1208/($E1219-$D1219+1),0))</f>
        <v>0</v>
      </c>
      <c r="AN1219" s="121">
        <f t="shared" si="1917"/>
        <v>0</v>
      </c>
      <c r="AO1219" s="121">
        <f t="shared" si="1917"/>
        <v>0</v>
      </c>
      <c r="AP1219" s="121">
        <f t="shared" si="1917"/>
        <v>0</v>
      </c>
      <c r="AQ1219" s="121">
        <f t="shared" si="1917"/>
        <v>0</v>
      </c>
      <c r="AR1219" s="121">
        <f t="shared" si="1917"/>
        <v>0</v>
      </c>
      <c r="AS1219" s="121">
        <f t="shared" si="1917"/>
        <v>0</v>
      </c>
      <c r="AT1219" s="121">
        <f t="shared" si="1917"/>
        <v>0</v>
      </c>
      <c r="AU1219" s="121">
        <f t="shared" si="1917"/>
        <v>0</v>
      </c>
      <c r="AV1219" s="121">
        <f t="shared" si="1917"/>
        <v>0</v>
      </c>
      <c r="AW1219" s="121">
        <f t="shared" si="1917"/>
        <v>0</v>
      </c>
      <c r="AX1219" s="121">
        <f t="shared" si="1917"/>
        <v>0</v>
      </c>
      <c r="AY1219" s="121">
        <f t="shared" si="1917"/>
        <v>0</v>
      </c>
      <c r="AZ1219" s="121">
        <f t="shared" si="1917"/>
        <v>0</v>
      </c>
      <c r="BA1219" s="121">
        <f t="shared" si="1917"/>
        <v>0</v>
      </c>
      <c r="BB1219" s="121">
        <f t="shared" si="1917"/>
        <v>0</v>
      </c>
      <c r="BC1219" s="121">
        <f t="shared" si="1917"/>
        <v>0</v>
      </c>
      <c r="BD1219" s="121">
        <f t="shared" si="1917"/>
        <v>0</v>
      </c>
      <c r="BE1219" s="121">
        <f t="shared" si="1917"/>
        <v>0</v>
      </c>
      <c r="BF1219" s="121">
        <f t="shared" si="1917"/>
        <v>0</v>
      </c>
      <c r="BG1219" s="121">
        <f t="shared" si="1917"/>
        <v>0</v>
      </c>
      <c r="BH1219" s="121">
        <f t="shared" si="1917"/>
        <v>0</v>
      </c>
      <c r="BI1219" s="121">
        <f t="shared" si="1917"/>
        <v>0</v>
      </c>
      <c r="BJ1219" s="121">
        <f t="shared" si="1917"/>
        <v>0</v>
      </c>
      <c r="BK1219" s="121">
        <f t="shared" si="1917"/>
        <v>0</v>
      </c>
      <c r="BL1219" s="121">
        <f t="shared" si="1917"/>
        <v>0</v>
      </c>
      <c r="BM1219" s="121">
        <f t="shared" si="1917"/>
        <v>0</v>
      </c>
      <c r="BN1219" s="121">
        <f t="shared" si="1917"/>
        <v>0</v>
      </c>
      <c r="BO1219" s="121" t="str">
        <f t="shared" si="1917"/>
        <v/>
      </c>
      <c r="BP1219" s="121" t="str">
        <f t="shared" si="1917"/>
        <v/>
      </c>
      <c r="BQ1219" s="121" t="str">
        <f t="shared" si="1917"/>
        <v/>
      </c>
      <c r="BR1219" s="121" t="str">
        <f t="shared" si="1917"/>
        <v/>
      </c>
      <c r="BS1219" s="121" t="str">
        <f t="shared" ref="BS1219:DN1219" si="1918">IF(BS$17="","",IF(AND(BS$17&gt;=$D1219,BS$17&lt;=$E1219),$G$1208/($E1219-$D1219+1),0))</f>
        <v/>
      </c>
      <c r="BT1219" s="121" t="str">
        <f t="shared" si="1918"/>
        <v/>
      </c>
      <c r="BU1219" s="121" t="str">
        <f t="shared" si="1918"/>
        <v/>
      </c>
      <c r="BV1219" s="121" t="str">
        <f t="shared" si="1918"/>
        <v/>
      </c>
      <c r="BW1219" s="121" t="str">
        <f t="shared" si="1918"/>
        <v/>
      </c>
      <c r="BX1219" s="121" t="str">
        <f t="shared" si="1918"/>
        <v/>
      </c>
      <c r="BY1219" s="121" t="str">
        <f t="shared" si="1918"/>
        <v/>
      </c>
      <c r="BZ1219" s="121" t="str">
        <f t="shared" si="1918"/>
        <v/>
      </c>
      <c r="CA1219" s="121" t="str">
        <f t="shared" si="1918"/>
        <v/>
      </c>
      <c r="CB1219" s="121" t="str">
        <f t="shared" si="1918"/>
        <v/>
      </c>
      <c r="CC1219" s="121" t="str">
        <f t="shared" si="1918"/>
        <v/>
      </c>
      <c r="CD1219" s="121" t="str">
        <f t="shared" si="1918"/>
        <v/>
      </c>
      <c r="CE1219" s="121" t="str">
        <f t="shared" si="1918"/>
        <v/>
      </c>
      <c r="CF1219" s="121" t="str">
        <f t="shared" si="1918"/>
        <v/>
      </c>
      <c r="CG1219" s="121" t="str">
        <f t="shared" si="1918"/>
        <v/>
      </c>
      <c r="CH1219" s="121" t="str">
        <f t="shared" si="1918"/>
        <v/>
      </c>
      <c r="CI1219" s="121" t="str">
        <f t="shared" si="1918"/>
        <v/>
      </c>
      <c r="CJ1219" s="121" t="str">
        <f t="shared" si="1918"/>
        <v/>
      </c>
      <c r="CK1219" s="121" t="str">
        <f t="shared" si="1918"/>
        <v/>
      </c>
      <c r="CL1219" s="121" t="str">
        <f t="shared" si="1918"/>
        <v/>
      </c>
      <c r="CM1219" s="121" t="str">
        <f t="shared" si="1918"/>
        <v/>
      </c>
      <c r="CN1219" s="121" t="str">
        <f t="shared" si="1918"/>
        <v/>
      </c>
      <c r="CO1219" s="121" t="str">
        <f t="shared" si="1918"/>
        <v/>
      </c>
      <c r="CP1219" s="121" t="str">
        <f t="shared" si="1918"/>
        <v/>
      </c>
      <c r="CQ1219" s="121" t="str">
        <f t="shared" si="1918"/>
        <v/>
      </c>
      <c r="CR1219" s="121" t="str">
        <f t="shared" si="1918"/>
        <v/>
      </c>
      <c r="CS1219" s="121" t="str">
        <f t="shared" si="1918"/>
        <v/>
      </c>
      <c r="CT1219" s="121" t="str">
        <f t="shared" si="1918"/>
        <v/>
      </c>
      <c r="CU1219" s="121" t="str">
        <f t="shared" si="1918"/>
        <v/>
      </c>
      <c r="CV1219" s="121" t="str">
        <f t="shared" si="1918"/>
        <v/>
      </c>
      <c r="CW1219" s="121" t="str">
        <f t="shared" si="1918"/>
        <v/>
      </c>
      <c r="CX1219" s="121" t="str">
        <f t="shared" si="1918"/>
        <v/>
      </c>
      <c r="CY1219" s="121" t="str">
        <f t="shared" si="1918"/>
        <v/>
      </c>
      <c r="CZ1219" s="121" t="str">
        <f t="shared" si="1918"/>
        <v/>
      </c>
      <c r="DA1219" s="121" t="str">
        <f t="shared" si="1918"/>
        <v/>
      </c>
      <c r="DB1219" s="121" t="str">
        <f t="shared" si="1918"/>
        <v/>
      </c>
      <c r="DC1219" s="121" t="str">
        <f t="shared" si="1918"/>
        <v/>
      </c>
      <c r="DD1219" s="121" t="str">
        <f t="shared" si="1918"/>
        <v/>
      </c>
      <c r="DE1219" s="121" t="str">
        <f t="shared" si="1918"/>
        <v/>
      </c>
      <c r="DF1219" s="121" t="str">
        <f t="shared" si="1918"/>
        <v/>
      </c>
      <c r="DG1219" s="121" t="str">
        <f t="shared" si="1918"/>
        <v/>
      </c>
      <c r="DH1219" s="121" t="str">
        <f t="shared" si="1918"/>
        <v/>
      </c>
      <c r="DI1219" s="121" t="str">
        <f t="shared" si="1918"/>
        <v/>
      </c>
      <c r="DJ1219" s="121" t="str">
        <f t="shared" si="1918"/>
        <v/>
      </c>
      <c r="DK1219" s="121" t="str">
        <f t="shared" si="1918"/>
        <v/>
      </c>
      <c r="DL1219" s="121" t="str">
        <f t="shared" si="1918"/>
        <v/>
      </c>
      <c r="DM1219" s="121" t="str">
        <f t="shared" si="1918"/>
        <v/>
      </c>
      <c r="DN1219" s="121" t="str">
        <f t="shared" si="1918"/>
        <v/>
      </c>
      <c r="DO1219" s="60">
        <f>SUM(F1219:DN1219)</f>
        <v>0</v>
      </c>
      <c r="DP1219" s="50" t="s">
        <v>172</v>
      </c>
    </row>
    <row r="1220" spans="3:120" s="29" customFormat="1" ht="15" customHeight="1">
      <c r="C1220" s="140" t="str">
        <f>"Total "&amp;C1205</f>
        <v>Total Soft Cost Contingency</v>
      </c>
      <c r="D1220" s="270">
        <f>IF(D1210="",0,D1210)</f>
        <v>1</v>
      </c>
      <c r="E1220" s="270">
        <f>IF(D1212="",0,D1212)</f>
        <v>18</v>
      </c>
      <c r="F1220" s="278">
        <f>IF(F$17="","",IF($E$1215=0,SUM(F1218:F1219),D1207))</f>
        <v>180000</v>
      </c>
      <c r="G1220" s="278">
        <f t="shared" ref="G1220:AL1220" si="1919">IF(G$17="","",IF($E$1215=0,SUM(G1218:G1219),IF(AND(G$17&gt;=$D1220,G$17&lt;=$E1220),$D$1208/($E1220-$D1220+1),0)))</f>
        <v>4444.4444444444443</v>
      </c>
      <c r="H1220" s="278">
        <f t="shared" si="1919"/>
        <v>4444.4444444444443</v>
      </c>
      <c r="I1220" s="278">
        <f t="shared" si="1919"/>
        <v>4444.4444444444443</v>
      </c>
      <c r="J1220" s="278">
        <f t="shared" si="1919"/>
        <v>4444.4444444444443</v>
      </c>
      <c r="K1220" s="278">
        <f t="shared" si="1919"/>
        <v>4444.4444444444443</v>
      </c>
      <c r="L1220" s="278">
        <f t="shared" si="1919"/>
        <v>4444.4444444444443</v>
      </c>
      <c r="M1220" s="278">
        <f t="shared" si="1919"/>
        <v>4444.4444444444443</v>
      </c>
      <c r="N1220" s="278">
        <f t="shared" si="1919"/>
        <v>4444.4444444444443</v>
      </c>
      <c r="O1220" s="278">
        <f t="shared" si="1919"/>
        <v>4444.4444444444443</v>
      </c>
      <c r="P1220" s="278">
        <f t="shared" si="1919"/>
        <v>4444.4444444444443</v>
      </c>
      <c r="Q1220" s="278">
        <f t="shared" si="1919"/>
        <v>4444.4444444444443</v>
      </c>
      <c r="R1220" s="278">
        <f t="shared" si="1919"/>
        <v>4444.4444444444443</v>
      </c>
      <c r="S1220" s="278">
        <f t="shared" si="1919"/>
        <v>4444.4444444444443</v>
      </c>
      <c r="T1220" s="278">
        <f t="shared" si="1919"/>
        <v>4444.4444444444443</v>
      </c>
      <c r="U1220" s="278">
        <f t="shared" si="1919"/>
        <v>4444.4444444444443</v>
      </c>
      <c r="V1220" s="278">
        <f t="shared" si="1919"/>
        <v>4444.4444444444443</v>
      </c>
      <c r="W1220" s="278">
        <f t="shared" si="1919"/>
        <v>4444.4444444444443</v>
      </c>
      <c r="X1220" s="278">
        <f t="shared" si="1919"/>
        <v>4444.4444444444443</v>
      </c>
      <c r="Y1220" s="278">
        <f t="shared" si="1919"/>
        <v>0</v>
      </c>
      <c r="Z1220" s="278">
        <f t="shared" si="1919"/>
        <v>0</v>
      </c>
      <c r="AA1220" s="278">
        <f t="shared" si="1919"/>
        <v>0</v>
      </c>
      <c r="AB1220" s="278">
        <f t="shared" si="1919"/>
        <v>0</v>
      </c>
      <c r="AC1220" s="278">
        <f t="shared" si="1919"/>
        <v>0</v>
      </c>
      <c r="AD1220" s="278">
        <f t="shared" si="1919"/>
        <v>0</v>
      </c>
      <c r="AE1220" s="278">
        <f t="shared" si="1919"/>
        <v>0</v>
      </c>
      <c r="AF1220" s="278">
        <f t="shared" si="1919"/>
        <v>0</v>
      </c>
      <c r="AG1220" s="278">
        <f t="shared" si="1919"/>
        <v>0</v>
      </c>
      <c r="AH1220" s="278">
        <f t="shared" si="1919"/>
        <v>0</v>
      </c>
      <c r="AI1220" s="278">
        <f t="shared" si="1919"/>
        <v>0</v>
      </c>
      <c r="AJ1220" s="278">
        <f t="shared" si="1919"/>
        <v>0</v>
      </c>
      <c r="AK1220" s="278">
        <f t="shared" si="1919"/>
        <v>0</v>
      </c>
      <c r="AL1220" s="278">
        <f t="shared" si="1919"/>
        <v>0</v>
      </c>
      <c r="AM1220" s="278">
        <f t="shared" ref="AM1220:BR1220" si="1920">IF(AM$17="","",IF($E$1215=0,SUM(AM1218:AM1219),IF(AND(AM$17&gt;=$D1220,AM$17&lt;=$E1220),$D$1208/($E1220-$D1220+1),0)))</f>
        <v>0</v>
      </c>
      <c r="AN1220" s="278">
        <f t="shared" si="1920"/>
        <v>0</v>
      </c>
      <c r="AO1220" s="278">
        <f t="shared" si="1920"/>
        <v>0</v>
      </c>
      <c r="AP1220" s="278">
        <f t="shared" si="1920"/>
        <v>0</v>
      </c>
      <c r="AQ1220" s="278">
        <f t="shared" si="1920"/>
        <v>0</v>
      </c>
      <c r="AR1220" s="278">
        <f t="shared" si="1920"/>
        <v>0</v>
      </c>
      <c r="AS1220" s="278">
        <f t="shared" si="1920"/>
        <v>0</v>
      </c>
      <c r="AT1220" s="278">
        <f t="shared" si="1920"/>
        <v>0</v>
      </c>
      <c r="AU1220" s="278">
        <f t="shared" si="1920"/>
        <v>0</v>
      </c>
      <c r="AV1220" s="278">
        <f t="shared" si="1920"/>
        <v>0</v>
      </c>
      <c r="AW1220" s="278">
        <f t="shared" si="1920"/>
        <v>0</v>
      </c>
      <c r="AX1220" s="278">
        <f t="shared" si="1920"/>
        <v>0</v>
      </c>
      <c r="AY1220" s="278">
        <f t="shared" si="1920"/>
        <v>0</v>
      </c>
      <c r="AZ1220" s="278">
        <f t="shared" si="1920"/>
        <v>0</v>
      </c>
      <c r="BA1220" s="278">
        <f t="shared" si="1920"/>
        <v>0</v>
      </c>
      <c r="BB1220" s="278">
        <f t="shared" si="1920"/>
        <v>0</v>
      </c>
      <c r="BC1220" s="278">
        <f t="shared" si="1920"/>
        <v>0</v>
      </c>
      <c r="BD1220" s="278">
        <f t="shared" si="1920"/>
        <v>0</v>
      </c>
      <c r="BE1220" s="278">
        <f t="shared" si="1920"/>
        <v>0</v>
      </c>
      <c r="BF1220" s="278">
        <f t="shared" si="1920"/>
        <v>0</v>
      </c>
      <c r="BG1220" s="278">
        <f t="shared" si="1920"/>
        <v>0</v>
      </c>
      <c r="BH1220" s="278">
        <f t="shared" si="1920"/>
        <v>0</v>
      </c>
      <c r="BI1220" s="278">
        <f t="shared" si="1920"/>
        <v>0</v>
      </c>
      <c r="BJ1220" s="278">
        <f t="shared" si="1920"/>
        <v>0</v>
      </c>
      <c r="BK1220" s="278">
        <f t="shared" si="1920"/>
        <v>0</v>
      </c>
      <c r="BL1220" s="278">
        <f t="shared" si="1920"/>
        <v>0</v>
      </c>
      <c r="BM1220" s="278">
        <f t="shared" si="1920"/>
        <v>0</v>
      </c>
      <c r="BN1220" s="278">
        <f t="shared" si="1920"/>
        <v>0</v>
      </c>
      <c r="BO1220" s="278" t="str">
        <f t="shared" si="1920"/>
        <v/>
      </c>
      <c r="BP1220" s="278" t="str">
        <f t="shared" si="1920"/>
        <v/>
      </c>
      <c r="BQ1220" s="278" t="str">
        <f t="shared" si="1920"/>
        <v/>
      </c>
      <c r="BR1220" s="278" t="str">
        <f t="shared" si="1920"/>
        <v/>
      </c>
      <c r="BS1220" s="278" t="str">
        <f t="shared" ref="BS1220:CA1220" si="1921">IF(BS$17="","",IF($E$1215=0,SUM(BS1218:BS1219),IF(AND(BS$17&gt;=$D1220,BS$17&lt;=$E1220),$D$1208/($E1220-$D1220+1),0)))</f>
        <v/>
      </c>
      <c r="BT1220" s="278" t="str">
        <f t="shared" si="1921"/>
        <v/>
      </c>
      <c r="BU1220" s="278" t="str">
        <f t="shared" si="1921"/>
        <v/>
      </c>
      <c r="BV1220" s="278" t="str">
        <f t="shared" si="1921"/>
        <v/>
      </c>
      <c r="BW1220" s="278" t="str">
        <f t="shared" si="1921"/>
        <v/>
      </c>
      <c r="BX1220" s="278" t="str">
        <f t="shared" si="1921"/>
        <v/>
      </c>
      <c r="BY1220" s="278" t="str">
        <f t="shared" si="1921"/>
        <v/>
      </c>
      <c r="BZ1220" s="278" t="str">
        <f t="shared" si="1921"/>
        <v/>
      </c>
      <c r="CA1220" s="278" t="str">
        <f t="shared" si="1921"/>
        <v/>
      </c>
      <c r="CB1220" s="278" t="str">
        <f t="shared" ref="CB1220:DN1220" si="1922">IF(CB$17="","",IF($E$1215=0,SUM(CB1218:CB1219),IF(AND(CB$17&gt;=$D1220,CB$17&lt;=$E1220),$D$1208/($E1220-$D1220+1),0)))</f>
        <v/>
      </c>
      <c r="CC1220" s="278" t="str">
        <f t="shared" si="1922"/>
        <v/>
      </c>
      <c r="CD1220" s="278" t="str">
        <f t="shared" si="1922"/>
        <v/>
      </c>
      <c r="CE1220" s="278" t="str">
        <f t="shared" si="1922"/>
        <v/>
      </c>
      <c r="CF1220" s="278" t="str">
        <f t="shared" si="1922"/>
        <v/>
      </c>
      <c r="CG1220" s="278" t="str">
        <f t="shared" si="1922"/>
        <v/>
      </c>
      <c r="CH1220" s="278" t="str">
        <f t="shared" si="1922"/>
        <v/>
      </c>
      <c r="CI1220" s="278" t="str">
        <f t="shared" si="1922"/>
        <v/>
      </c>
      <c r="CJ1220" s="278" t="str">
        <f t="shared" si="1922"/>
        <v/>
      </c>
      <c r="CK1220" s="278" t="str">
        <f t="shared" si="1922"/>
        <v/>
      </c>
      <c r="CL1220" s="278" t="str">
        <f t="shared" si="1922"/>
        <v/>
      </c>
      <c r="CM1220" s="278" t="str">
        <f t="shared" si="1922"/>
        <v/>
      </c>
      <c r="CN1220" s="278" t="str">
        <f t="shared" si="1922"/>
        <v/>
      </c>
      <c r="CO1220" s="278" t="str">
        <f t="shared" si="1922"/>
        <v/>
      </c>
      <c r="CP1220" s="278" t="str">
        <f t="shared" si="1922"/>
        <v/>
      </c>
      <c r="CQ1220" s="278" t="str">
        <f t="shared" si="1922"/>
        <v/>
      </c>
      <c r="CR1220" s="278" t="str">
        <f t="shared" si="1922"/>
        <v/>
      </c>
      <c r="CS1220" s="278" t="str">
        <f t="shared" si="1922"/>
        <v/>
      </c>
      <c r="CT1220" s="278" t="str">
        <f t="shared" si="1922"/>
        <v/>
      </c>
      <c r="CU1220" s="278" t="str">
        <f t="shared" si="1922"/>
        <v/>
      </c>
      <c r="CV1220" s="278" t="str">
        <f t="shared" si="1922"/>
        <v/>
      </c>
      <c r="CW1220" s="278" t="str">
        <f t="shared" si="1922"/>
        <v/>
      </c>
      <c r="CX1220" s="278" t="str">
        <f t="shared" si="1922"/>
        <v/>
      </c>
      <c r="CY1220" s="278" t="str">
        <f t="shared" si="1922"/>
        <v/>
      </c>
      <c r="CZ1220" s="278" t="str">
        <f t="shared" si="1922"/>
        <v/>
      </c>
      <c r="DA1220" s="278" t="str">
        <f t="shared" si="1922"/>
        <v/>
      </c>
      <c r="DB1220" s="278" t="str">
        <f t="shared" si="1922"/>
        <v/>
      </c>
      <c r="DC1220" s="278" t="str">
        <f t="shared" si="1922"/>
        <v/>
      </c>
      <c r="DD1220" s="278" t="str">
        <f t="shared" si="1922"/>
        <v/>
      </c>
      <c r="DE1220" s="278" t="str">
        <f t="shared" si="1922"/>
        <v/>
      </c>
      <c r="DF1220" s="278" t="str">
        <f t="shared" si="1922"/>
        <v/>
      </c>
      <c r="DG1220" s="278" t="str">
        <f t="shared" si="1922"/>
        <v/>
      </c>
      <c r="DH1220" s="278" t="str">
        <f t="shared" si="1922"/>
        <v/>
      </c>
      <c r="DI1220" s="278" t="str">
        <f t="shared" si="1922"/>
        <v/>
      </c>
      <c r="DJ1220" s="278" t="str">
        <f t="shared" si="1922"/>
        <v/>
      </c>
      <c r="DK1220" s="278" t="str">
        <f t="shared" si="1922"/>
        <v/>
      </c>
      <c r="DL1220" s="278" t="str">
        <f t="shared" si="1922"/>
        <v/>
      </c>
      <c r="DM1220" s="278" t="str">
        <f t="shared" si="1922"/>
        <v/>
      </c>
      <c r="DN1220" s="278" t="str">
        <f t="shared" si="1922"/>
        <v/>
      </c>
      <c r="DO1220" s="51">
        <f>SUM(F1220:DN1220)</f>
        <v>259999.99999999988</v>
      </c>
      <c r="DP1220" s="50" t="s">
        <v>172</v>
      </c>
    </row>
    <row r="1221" spans="3:120" s="29" customFormat="1" ht="15" customHeight="1">
      <c r="C1221" s="34"/>
      <c r="D1221" s="289"/>
      <c r="E1221" s="289"/>
      <c r="F1221" s="39"/>
      <c r="G1221" s="39"/>
      <c r="H1221" s="39"/>
      <c r="I1221" s="39"/>
      <c r="J1221" s="39"/>
      <c r="K1221" s="39"/>
      <c r="L1221" s="39"/>
      <c r="M1221" s="39"/>
      <c r="N1221" s="39"/>
      <c r="O1221" s="39"/>
      <c r="P1221" s="39"/>
      <c r="Q1221" s="39"/>
      <c r="R1221" s="39"/>
      <c r="S1221" s="39"/>
      <c r="T1221" s="39"/>
      <c r="U1221" s="39"/>
      <c r="V1221" s="39"/>
      <c r="W1221" s="39"/>
      <c r="X1221" s="39"/>
      <c r="Y1221" s="39"/>
      <c r="Z1221" s="39"/>
      <c r="AA1221" s="39"/>
      <c r="AB1221" s="39"/>
      <c r="AC1221" s="39"/>
      <c r="AD1221" s="39"/>
      <c r="AE1221" s="39"/>
      <c r="AF1221" s="39"/>
      <c r="AG1221" s="39"/>
      <c r="AH1221" s="39"/>
      <c r="AI1221" s="39"/>
      <c r="AJ1221" s="39"/>
      <c r="AK1221" s="39"/>
      <c r="AL1221" s="39"/>
      <c r="AM1221" s="39"/>
      <c r="AN1221" s="39"/>
      <c r="AO1221" s="39"/>
      <c r="AP1221" s="39"/>
      <c r="AQ1221" s="39"/>
      <c r="AR1221" s="39"/>
      <c r="AS1221" s="39"/>
      <c r="AT1221" s="39"/>
      <c r="AU1221" s="39"/>
      <c r="AV1221" s="39"/>
      <c r="AW1221" s="39"/>
      <c r="AX1221" s="39"/>
      <c r="AY1221" s="39"/>
      <c r="AZ1221" s="39"/>
      <c r="BA1221" s="39"/>
      <c r="BB1221" s="39"/>
      <c r="BC1221" s="39"/>
      <c r="BD1221" s="39"/>
      <c r="BE1221" s="39"/>
      <c r="BF1221" s="39"/>
      <c r="BG1221" s="39"/>
      <c r="BH1221" s="39"/>
      <c r="BI1221" s="39"/>
      <c r="BJ1221" s="39"/>
      <c r="BK1221" s="39"/>
      <c r="BL1221" s="39"/>
      <c r="BM1221" s="39"/>
      <c r="BN1221" s="39"/>
      <c r="BO1221" s="39"/>
      <c r="BP1221" s="39"/>
      <c r="BQ1221" s="39"/>
      <c r="BR1221" s="39"/>
      <c r="BS1221" s="39"/>
      <c r="BT1221" s="39"/>
      <c r="BU1221" s="39"/>
      <c r="BV1221" s="39"/>
      <c r="BW1221" s="39"/>
      <c r="BX1221" s="39"/>
      <c r="BY1221" s="39"/>
      <c r="BZ1221" s="39"/>
      <c r="CA1221" s="39"/>
      <c r="CB1221" s="39"/>
      <c r="CC1221" s="39"/>
      <c r="CD1221" s="39"/>
      <c r="CE1221" s="39"/>
      <c r="CF1221" s="39"/>
      <c r="CG1221" s="39"/>
      <c r="CH1221" s="39"/>
      <c r="CI1221" s="39"/>
      <c r="CJ1221" s="39"/>
      <c r="CK1221" s="39"/>
      <c r="CL1221" s="39"/>
      <c r="CM1221" s="39"/>
      <c r="CN1221" s="39"/>
      <c r="CO1221" s="39"/>
      <c r="CP1221" s="39"/>
      <c r="CQ1221" s="39"/>
      <c r="CR1221" s="39"/>
      <c r="CS1221" s="39"/>
      <c r="CT1221" s="39"/>
      <c r="CU1221" s="39"/>
      <c r="CV1221" s="39"/>
      <c r="CW1221" s="39"/>
      <c r="CX1221" s="39"/>
      <c r="CY1221" s="39"/>
      <c r="CZ1221" s="39"/>
      <c r="DA1221" s="39"/>
      <c r="DB1221" s="39"/>
      <c r="DC1221" s="39"/>
      <c r="DD1221" s="39"/>
      <c r="DE1221" s="39"/>
      <c r="DF1221" s="39"/>
      <c r="DG1221" s="39"/>
      <c r="DH1221" s="39"/>
      <c r="DI1221" s="39"/>
      <c r="DJ1221" s="39"/>
      <c r="DK1221" s="39"/>
      <c r="DL1221" s="39"/>
      <c r="DM1221" s="39"/>
      <c r="DN1221" s="39"/>
      <c r="DO1221" s="18"/>
      <c r="DP1221" s="50" t="s">
        <v>172</v>
      </c>
    </row>
    <row r="1222" spans="3:120" s="29" customFormat="1" ht="15" customHeight="1">
      <c r="C1222" s="34"/>
      <c r="D1222" s="289"/>
      <c r="E1222" s="289"/>
      <c r="F1222" s="39"/>
      <c r="G1222" s="39"/>
      <c r="H1222" s="39"/>
      <c r="I1222" s="39"/>
      <c r="J1222" s="39"/>
      <c r="K1222" s="39"/>
      <c r="L1222" s="39"/>
      <c r="M1222" s="39"/>
      <c r="N1222" s="39"/>
      <c r="O1222" s="39"/>
      <c r="P1222" s="39"/>
      <c r="Q1222" s="39"/>
      <c r="R1222" s="39"/>
      <c r="S1222" s="39"/>
      <c r="T1222" s="39"/>
      <c r="U1222" s="39"/>
      <c r="V1222" s="39"/>
      <c r="W1222" s="39"/>
      <c r="X1222" s="39"/>
      <c r="Y1222" s="39"/>
      <c r="Z1222" s="39"/>
      <c r="AA1222" s="39"/>
      <c r="AB1222" s="39"/>
      <c r="AC1222" s="39"/>
      <c r="AD1222" s="39"/>
      <c r="AE1222" s="39"/>
      <c r="AF1222" s="39"/>
      <c r="AG1222" s="39"/>
      <c r="AH1222" s="39"/>
      <c r="AI1222" s="39"/>
      <c r="AJ1222" s="39"/>
      <c r="AK1222" s="39"/>
      <c r="AL1222" s="39"/>
      <c r="AM1222" s="39"/>
      <c r="AN1222" s="39"/>
      <c r="AO1222" s="39"/>
      <c r="AP1222" s="39"/>
      <c r="AQ1222" s="39"/>
      <c r="AR1222" s="39"/>
      <c r="AS1222" s="39"/>
      <c r="AT1222" s="39"/>
      <c r="AU1222" s="39"/>
      <c r="AV1222" s="39"/>
      <c r="AW1222" s="39"/>
      <c r="AX1222" s="39"/>
      <c r="AY1222" s="39"/>
      <c r="AZ1222" s="39"/>
      <c r="BA1222" s="39"/>
      <c r="BB1222" s="39"/>
      <c r="BC1222" s="39"/>
      <c r="BD1222" s="39"/>
      <c r="BE1222" s="39"/>
      <c r="BF1222" s="39"/>
      <c r="BG1222" s="39"/>
      <c r="BH1222" s="39"/>
      <c r="BI1222" s="39"/>
      <c r="BJ1222" s="39"/>
      <c r="BK1222" s="39"/>
      <c r="BL1222" s="39"/>
      <c r="BM1222" s="39"/>
      <c r="BN1222" s="39"/>
      <c r="BO1222" s="39"/>
      <c r="BP1222" s="39"/>
      <c r="BQ1222" s="39"/>
      <c r="BR1222" s="39"/>
      <c r="BS1222" s="39"/>
      <c r="BT1222" s="39"/>
      <c r="BU1222" s="39"/>
      <c r="BV1222" s="39"/>
      <c r="BW1222" s="39"/>
      <c r="BX1222" s="39"/>
      <c r="BY1222" s="39"/>
      <c r="BZ1222" s="39"/>
      <c r="CA1222" s="39"/>
      <c r="CB1222" s="39"/>
      <c r="CC1222" s="39"/>
      <c r="CD1222" s="39"/>
      <c r="CE1222" s="39"/>
      <c r="CF1222" s="39"/>
      <c r="CG1222" s="39"/>
      <c r="CH1222" s="39"/>
      <c r="CI1222" s="39"/>
      <c r="CJ1222" s="39"/>
      <c r="CK1222" s="39"/>
      <c r="CL1222" s="39"/>
      <c r="CM1222" s="39"/>
      <c r="CN1222" s="39"/>
      <c r="CO1222" s="39"/>
      <c r="CP1222" s="39"/>
      <c r="CQ1222" s="39"/>
      <c r="CR1222" s="39"/>
      <c r="CS1222" s="39"/>
      <c r="CT1222" s="39"/>
      <c r="CU1222" s="39"/>
      <c r="CV1222" s="39"/>
      <c r="CW1222" s="39"/>
      <c r="CX1222" s="39"/>
      <c r="CY1222" s="39"/>
      <c r="CZ1222" s="39"/>
      <c r="DA1222" s="39"/>
      <c r="DB1222" s="39"/>
      <c r="DC1222" s="39"/>
      <c r="DD1222" s="39"/>
      <c r="DE1222" s="39"/>
      <c r="DF1222" s="39"/>
      <c r="DG1222" s="39"/>
      <c r="DH1222" s="39"/>
      <c r="DI1222" s="39"/>
      <c r="DJ1222" s="39"/>
      <c r="DK1222" s="39"/>
      <c r="DL1222" s="39"/>
      <c r="DM1222" s="39"/>
      <c r="DN1222" s="39"/>
      <c r="DO1222" s="18"/>
      <c r="DP1222" s="50" t="s">
        <v>172</v>
      </c>
    </row>
    <row r="1223" spans="3:120" s="29" customFormat="1" ht="15" customHeight="1">
      <c r="C1223" s="161" t="s">
        <v>322</v>
      </c>
      <c r="D1223" s="161"/>
      <c r="E1223" s="161"/>
      <c r="F1223" s="161"/>
      <c r="G1223" s="161"/>
      <c r="H1223" s="161"/>
      <c r="I1223" s="161"/>
      <c r="J1223" s="161"/>
      <c r="K1223" s="161"/>
      <c r="L1223" s="161"/>
      <c r="M1223" s="161"/>
      <c r="N1223" s="161"/>
      <c r="O1223" s="161"/>
      <c r="P1223" s="161"/>
      <c r="Q1223" s="161"/>
      <c r="R1223" s="161"/>
      <c r="S1223" s="161"/>
      <c r="T1223" s="161"/>
      <c r="U1223" s="161"/>
      <c r="V1223" s="161"/>
      <c r="W1223" s="161"/>
      <c r="X1223" s="161"/>
      <c r="Y1223" s="161"/>
      <c r="Z1223" s="161"/>
      <c r="AA1223" s="161"/>
      <c r="AB1223" s="161"/>
      <c r="AC1223" s="161"/>
      <c r="AD1223" s="161"/>
      <c r="AE1223" s="161"/>
      <c r="AF1223" s="161"/>
      <c r="AG1223" s="161"/>
      <c r="AH1223" s="161"/>
      <c r="AI1223" s="161"/>
      <c r="AJ1223" s="161"/>
      <c r="AK1223" s="161"/>
      <c r="AL1223" s="161"/>
      <c r="AM1223" s="161"/>
      <c r="AN1223" s="161"/>
      <c r="AO1223" s="161"/>
      <c r="AP1223" s="161"/>
      <c r="AQ1223" s="161"/>
      <c r="AR1223" s="161"/>
      <c r="AS1223" s="161"/>
      <c r="AT1223" s="161"/>
      <c r="AU1223" s="161"/>
      <c r="AV1223" s="161"/>
      <c r="AW1223" s="161"/>
      <c r="AX1223" s="161"/>
      <c r="AY1223" s="161"/>
      <c r="AZ1223" s="161"/>
      <c r="BA1223" s="161"/>
      <c r="BB1223" s="161"/>
      <c r="BC1223" s="161"/>
      <c r="BD1223" s="161"/>
      <c r="BE1223" s="161"/>
      <c r="BF1223" s="161"/>
      <c r="BG1223" s="161"/>
      <c r="BH1223" s="161"/>
      <c r="BI1223" s="161"/>
      <c r="BJ1223" s="161"/>
      <c r="BK1223" s="161"/>
      <c r="BL1223" s="161"/>
      <c r="BM1223" s="161"/>
      <c r="BN1223" s="161"/>
      <c r="BO1223" s="161"/>
      <c r="BP1223" s="161"/>
      <c r="BQ1223" s="161"/>
      <c r="BR1223" s="161"/>
      <c r="BS1223" s="161"/>
      <c r="BT1223" s="161"/>
      <c r="BU1223" s="161"/>
      <c r="BV1223" s="161"/>
      <c r="BW1223" s="161"/>
      <c r="BX1223" s="161"/>
      <c r="BY1223" s="161"/>
      <c r="BZ1223" s="161"/>
      <c r="CA1223" s="161"/>
      <c r="CB1223" s="161"/>
      <c r="CC1223" s="161"/>
      <c r="CD1223" s="161"/>
      <c r="CE1223" s="161"/>
      <c r="CF1223" s="161"/>
      <c r="CG1223" s="161"/>
      <c r="CH1223" s="161"/>
      <c r="CI1223" s="161"/>
      <c r="CJ1223" s="161"/>
      <c r="CK1223" s="161"/>
      <c r="CL1223" s="161"/>
      <c r="CM1223" s="161"/>
      <c r="CN1223" s="161"/>
      <c r="CO1223" s="161"/>
      <c r="CP1223" s="161"/>
      <c r="CQ1223" s="161"/>
      <c r="CR1223" s="161"/>
      <c r="CS1223" s="161"/>
      <c r="CT1223" s="161"/>
      <c r="CU1223" s="161"/>
      <c r="CV1223" s="161"/>
      <c r="CW1223" s="161"/>
      <c r="CX1223" s="161"/>
      <c r="CY1223" s="161"/>
      <c r="CZ1223" s="161"/>
      <c r="DA1223" s="161"/>
      <c r="DB1223" s="161"/>
      <c r="DC1223" s="161"/>
      <c r="DD1223" s="161"/>
      <c r="DE1223" s="161"/>
      <c r="DF1223" s="161"/>
      <c r="DG1223" s="161"/>
      <c r="DH1223" s="161"/>
      <c r="DI1223" s="161"/>
      <c r="DJ1223" s="161"/>
      <c r="DK1223" s="161"/>
      <c r="DL1223" s="161"/>
      <c r="DM1223" s="161"/>
      <c r="DN1223" s="161"/>
      <c r="DO1223" s="161"/>
      <c r="DP1223" s="50" t="s">
        <v>172</v>
      </c>
    </row>
    <row r="1224" spans="3:120" s="29" customFormat="1" ht="15" customHeight="1">
      <c r="C1224" s="120"/>
      <c r="D1224" s="242"/>
      <c r="E1224" s="243"/>
      <c r="F1224" s="242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8"/>
      <c r="AP1224" s="18"/>
      <c r="AQ1224" s="18"/>
      <c r="AR1224" s="18"/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/>
      <c r="BD1224" s="18"/>
      <c r="BE1224" s="18"/>
      <c r="BF1224" s="18"/>
      <c r="BG1224" s="18"/>
      <c r="BH1224" s="18"/>
      <c r="BI1224" s="18"/>
      <c r="BJ1224" s="18"/>
      <c r="BK1224" s="18"/>
      <c r="BL1224" s="18"/>
      <c r="BM1224" s="18"/>
      <c r="BN1224" s="18"/>
      <c r="BO1224" s="18"/>
      <c r="BP1224" s="18"/>
      <c r="BQ1224" s="18"/>
      <c r="BR1224" s="18"/>
      <c r="BS1224" s="18"/>
      <c r="BT1224" s="18"/>
      <c r="BU1224" s="18"/>
      <c r="BV1224" s="18"/>
      <c r="BW1224" s="18"/>
      <c r="BX1224" s="18"/>
      <c r="BY1224" s="18"/>
      <c r="BZ1224" s="18"/>
      <c r="CA1224" s="18"/>
      <c r="CB1224" s="18"/>
      <c r="CC1224" s="18"/>
      <c r="CD1224" s="18"/>
      <c r="CE1224" s="18"/>
      <c r="CF1224" s="18"/>
      <c r="CG1224" s="18"/>
      <c r="CH1224" s="18"/>
      <c r="CI1224" s="18"/>
      <c r="CJ1224" s="18"/>
      <c r="CK1224" s="18"/>
      <c r="CL1224" s="18"/>
      <c r="CM1224" s="18"/>
      <c r="CN1224" s="18"/>
      <c r="CO1224" s="18"/>
      <c r="CP1224" s="18"/>
      <c r="CQ1224" s="18"/>
      <c r="CR1224" s="18"/>
      <c r="CS1224" s="18"/>
      <c r="CT1224" s="18"/>
      <c r="CU1224" s="18"/>
      <c r="CV1224" s="18"/>
      <c r="CW1224" s="18"/>
      <c r="CX1224" s="18"/>
      <c r="CY1224" s="18"/>
      <c r="CZ1224" s="18"/>
      <c r="DA1224" s="18"/>
      <c r="DB1224" s="18"/>
      <c r="DC1224" s="18"/>
      <c r="DD1224" s="18"/>
      <c r="DE1224" s="18"/>
      <c r="DF1224" s="18"/>
      <c r="DG1224" s="18"/>
      <c r="DH1224" s="18"/>
      <c r="DI1224" s="18"/>
      <c r="DJ1224" s="18"/>
      <c r="DK1224" s="18"/>
      <c r="DL1224" s="18"/>
      <c r="DM1224" s="18"/>
      <c r="DN1224" s="18"/>
      <c r="DO1224" s="18"/>
      <c r="DP1224" s="50" t="s">
        <v>172</v>
      </c>
    </row>
    <row r="1225" spans="3:120" s="29" customFormat="1" ht="15" customHeight="1">
      <c r="C1225" s="266" t="s">
        <v>321</v>
      </c>
      <c r="D1225" s="249" t="s">
        <v>296</v>
      </c>
      <c r="E1225" s="249" t="s">
        <v>303</v>
      </c>
      <c r="F1225" s="265" t="s">
        <v>295</v>
      </c>
      <c r="G1225" s="264" t="s">
        <v>294</v>
      </c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18"/>
      <c r="BQ1225" s="18"/>
      <c r="BR1225" s="18"/>
      <c r="BS1225" s="18"/>
      <c r="BT1225" s="18"/>
      <c r="BU1225" s="18"/>
      <c r="BV1225" s="1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  <c r="CH1225" s="18"/>
      <c r="CI1225" s="18"/>
      <c r="CJ1225" s="18"/>
      <c r="CK1225" s="18"/>
      <c r="CL1225" s="18"/>
      <c r="CM1225" s="18"/>
      <c r="CN1225" s="18"/>
      <c r="CO1225" s="18"/>
      <c r="CP1225" s="18"/>
      <c r="CQ1225" s="18"/>
      <c r="CR1225" s="18"/>
      <c r="CS1225" s="18"/>
      <c r="CT1225" s="18"/>
      <c r="CU1225" s="18"/>
      <c r="CV1225" s="18"/>
      <c r="CW1225" s="18"/>
      <c r="CX1225" s="18"/>
      <c r="CY1225" s="18"/>
      <c r="CZ1225" s="18"/>
      <c r="DA1225" s="18"/>
      <c r="DB1225" s="18"/>
      <c r="DC1225" s="18"/>
      <c r="DD1225" s="18"/>
      <c r="DE1225" s="18"/>
      <c r="DF1225" s="18"/>
      <c r="DG1225" s="18"/>
      <c r="DH1225" s="18"/>
      <c r="DI1225" s="18"/>
      <c r="DJ1225" s="18"/>
      <c r="DK1225" s="18"/>
      <c r="DL1225" s="18"/>
      <c r="DM1225" s="18"/>
      <c r="DN1225" s="18"/>
      <c r="DO1225" s="18"/>
      <c r="DP1225" s="50" t="s">
        <v>172</v>
      </c>
    </row>
    <row r="1226" spans="3:120" s="29" customFormat="1" ht="15" customHeight="1">
      <c r="C1226" s="34" t="str">
        <f>"Total "&amp;C1225</f>
        <v>Total Bank Charges</v>
      </c>
      <c r="D1226" s="118">
        <f>IF(C$76="","",IF(E1226="",G1226+F1226,E1226))</f>
        <v>0</v>
      </c>
      <c r="E1226" s="302"/>
      <c r="F1226" s="93">
        <v>0</v>
      </c>
      <c r="G1226" s="93">
        <v>0</v>
      </c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  <c r="BD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8"/>
      <c r="BQ1226" s="18"/>
      <c r="BR1226" s="18"/>
      <c r="BS1226" s="18"/>
      <c r="BT1226" s="18"/>
      <c r="BU1226" s="18"/>
      <c r="BV1226" s="1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  <c r="CH1226" s="18"/>
      <c r="CI1226" s="18"/>
      <c r="CJ1226" s="18"/>
      <c r="CK1226" s="18"/>
      <c r="CL1226" s="18"/>
      <c r="CM1226" s="18"/>
      <c r="CN1226" s="18"/>
      <c r="CO1226" s="18"/>
      <c r="CP1226" s="18"/>
      <c r="CQ1226" s="18"/>
      <c r="CR1226" s="18"/>
      <c r="CS1226" s="18"/>
      <c r="CT1226" s="18"/>
      <c r="CU1226" s="18"/>
      <c r="CV1226" s="18"/>
      <c r="CW1226" s="18"/>
      <c r="CX1226" s="18"/>
      <c r="CY1226" s="18"/>
      <c r="CZ1226" s="18"/>
      <c r="DA1226" s="18"/>
      <c r="DB1226" s="18"/>
      <c r="DC1226" s="18"/>
      <c r="DD1226" s="18"/>
      <c r="DE1226" s="18"/>
      <c r="DF1226" s="18"/>
      <c r="DG1226" s="18"/>
      <c r="DH1226" s="18"/>
      <c r="DI1226" s="18"/>
      <c r="DJ1226" s="18"/>
      <c r="DK1226" s="18"/>
      <c r="DL1226" s="18"/>
      <c r="DM1226" s="18"/>
      <c r="DN1226" s="18"/>
      <c r="DO1226" s="18"/>
      <c r="DP1226" s="50" t="s">
        <v>172</v>
      </c>
    </row>
    <row r="1227" spans="3:120" s="29" customFormat="1" ht="15" customHeight="1">
      <c r="C1227" s="34"/>
      <c r="D1227" s="118"/>
      <c r="E1227" s="302"/>
      <c r="F1227" s="233"/>
      <c r="G1227" s="301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  <c r="BF1227" s="18"/>
      <c r="BG1227" s="18"/>
      <c r="BH1227" s="18"/>
      <c r="BI1227" s="18"/>
      <c r="BJ1227" s="18"/>
      <c r="BK1227" s="18"/>
      <c r="BL1227" s="18"/>
      <c r="BM1227" s="18"/>
      <c r="BN1227" s="18"/>
      <c r="BO1227" s="18"/>
      <c r="BP1227" s="18"/>
      <c r="BQ1227" s="18"/>
      <c r="BR1227" s="18"/>
      <c r="BS1227" s="18"/>
      <c r="BT1227" s="18"/>
      <c r="BU1227" s="18"/>
      <c r="BV1227" s="18"/>
      <c r="BW1227" s="18"/>
      <c r="BX1227" s="18"/>
      <c r="BY1227" s="18"/>
      <c r="BZ1227" s="18"/>
      <c r="CA1227" s="18"/>
      <c r="CB1227" s="18"/>
      <c r="CC1227" s="18"/>
      <c r="CD1227" s="18"/>
      <c r="CE1227" s="18"/>
      <c r="CF1227" s="18"/>
      <c r="CG1227" s="18"/>
      <c r="CH1227" s="18"/>
      <c r="CI1227" s="18"/>
      <c r="CJ1227" s="18"/>
      <c r="CK1227" s="18"/>
      <c r="CL1227" s="18"/>
      <c r="CM1227" s="18"/>
      <c r="CN1227" s="18"/>
      <c r="CO1227" s="18"/>
      <c r="CP1227" s="18"/>
      <c r="CQ1227" s="18"/>
      <c r="CR1227" s="18"/>
      <c r="CS1227" s="18"/>
      <c r="CT1227" s="18"/>
      <c r="CU1227" s="18"/>
      <c r="CV1227" s="18"/>
      <c r="CW1227" s="18"/>
      <c r="CX1227" s="18"/>
      <c r="CY1227" s="18"/>
      <c r="CZ1227" s="18"/>
      <c r="DA1227" s="18"/>
      <c r="DB1227" s="18"/>
      <c r="DC1227" s="18"/>
      <c r="DD1227" s="18"/>
      <c r="DE1227" s="18"/>
      <c r="DF1227" s="18"/>
      <c r="DG1227" s="18"/>
      <c r="DH1227" s="18"/>
      <c r="DI1227" s="18"/>
      <c r="DJ1227" s="18"/>
      <c r="DK1227" s="18"/>
      <c r="DL1227" s="18"/>
      <c r="DM1227" s="18"/>
      <c r="DN1227" s="18"/>
      <c r="DO1227" s="18"/>
      <c r="DP1227" s="50" t="s">
        <v>172</v>
      </c>
    </row>
    <row r="1228" spans="3:120" s="29" customFormat="1" ht="15" customHeight="1">
      <c r="C1228" s="34" t="str">
        <f>C1225&amp;" Start Period"</f>
        <v>Bank Charges Start Period</v>
      </c>
      <c r="D1228" s="282">
        <f>MIN(F1228:G1228)</f>
        <v>0</v>
      </c>
      <c r="F1228" s="282">
        <v>0</v>
      </c>
      <c r="G1228" s="282">
        <v>0</v>
      </c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/>
      <c r="AW1228" s="18"/>
      <c r="AX1228" s="18"/>
      <c r="AY1228" s="18"/>
      <c r="AZ1228" s="18"/>
      <c r="BA1228" s="18"/>
      <c r="BB1228" s="18"/>
      <c r="BC1228" s="18"/>
      <c r="BD1228" s="18"/>
      <c r="BE1228" s="18"/>
      <c r="BF1228" s="18"/>
      <c r="BG1228" s="18"/>
      <c r="BH1228" s="18"/>
      <c r="BI1228" s="18"/>
      <c r="BJ1228" s="18"/>
      <c r="BK1228" s="18"/>
      <c r="BL1228" s="18"/>
      <c r="BM1228" s="18"/>
      <c r="BN1228" s="18"/>
      <c r="BO1228" s="18"/>
      <c r="BP1228" s="18"/>
      <c r="BQ1228" s="18"/>
      <c r="BR1228" s="18"/>
      <c r="BS1228" s="18"/>
      <c r="BT1228" s="18"/>
      <c r="BU1228" s="18"/>
      <c r="BV1228" s="18"/>
      <c r="BW1228" s="18"/>
      <c r="BX1228" s="18"/>
      <c r="BY1228" s="18"/>
      <c r="BZ1228" s="18"/>
      <c r="CA1228" s="18"/>
      <c r="CB1228" s="18"/>
      <c r="CC1228" s="18"/>
      <c r="CD1228" s="18"/>
      <c r="CE1228" s="18"/>
      <c r="CF1228" s="18"/>
      <c r="CG1228" s="18"/>
      <c r="CH1228" s="18"/>
      <c r="CI1228" s="18"/>
      <c r="CJ1228" s="18"/>
      <c r="CK1228" s="18"/>
      <c r="CL1228" s="18"/>
      <c r="CM1228" s="18"/>
      <c r="CN1228" s="18"/>
      <c r="CO1228" s="18"/>
      <c r="CP1228" s="18"/>
      <c r="CQ1228" s="18"/>
      <c r="CR1228" s="18"/>
      <c r="CS1228" s="18"/>
      <c r="CT1228" s="18"/>
      <c r="CU1228" s="18"/>
      <c r="CV1228" s="18"/>
      <c r="CW1228" s="18"/>
      <c r="CX1228" s="18"/>
      <c r="CY1228" s="18"/>
      <c r="CZ1228" s="18"/>
      <c r="DA1228" s="18"/>
      <c r="DB1228" s="18"/>
      <c r="DC1228" s="18"/>
      <c r="DD1228" s="18"/>
      <c r="DE1228" s="18"/>
      <c r="DF1228" s="18"/>
      <c r="DG1228" s="18"/>
      <c r="DH1228" s="18"/>
      <c r="DI1228" s="18"/>
      <c r="DJ1228" s="18"/>
      <c r="DK1228" s="18"/>
      <c r="DL1228" s="18"/>
      <c r="DM1228" s="18"/>
      <c r="DN1228" s="18"/>
      <c r="DO1228" s="18"/>
      <c r="DP1228" s="50" t="s">
        <v>172</v>
      </c>
    </row>
    <row r="1229" spans="3:120" s="29" customFormat="1" ht="15" customHeight="1">
      <c r="C1229" s="207" t="s">
        <v>13</v>
      </c>
      <c r="D1229" s="206">
        <f>IF(D1228="","",INDEX($F$16:$DP$17,1,MATCH(D1228,$F$17:$DP$17,1)))</f>
        <v>42094</v>
      </c>
      <c r="F1229" s="206">
        <f>IF(F1228="","",INDEX($F$16:$DP$17,1,MATCH(F1228,$F$17:$DP$17,1)))</f>
        <v>42094</v>
      </c>
      <c r="G1229" s="206">
        <f>IF(G1228="","",INDEX($F$16:$DP$17,1,MATCH(G1228,$F$17:$DP$17,1)))</f>
        <v>42094</v>
      </c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8"/>
      <c r="AW1229" s="18"/>
      <c r="AX1229" s="18"/>
      <c r="AY1229" s="18"/>
      <c r="AZ1229" s="18"/>
      <c r="BA1229" s="18"/>
      <c r="BB1229" s="18"/>
      <c r="BC1229" s="18"/>
      <c r="BD1229" s="18"/>
      <c r="BE1229" s="18"/>
      <c r="BF1229" s="18"/>
      <c r="BG1229" s="18"/>
      <c r="BH1229" s="18"/>
      <c r="BI1229" s="18"/>
      <c r="BJ1229" s="18"/>
      <c r="BK1229" s="18"/>
      <c r="BL1229" s="18"/>
      <c r="BM1229" s="18"/>
      <c r="BN1229" s="18"/>
      <c r="BO1229" s="18"/>
      <c r="BP1229" s="18"/>
      <c r="BQ1229" s="18"/>
      <c r="BR1229" s="18"/>
      <c r="BS1229" s="18"/>
      <c r="BT1229" s="18"/>
      <c r="BU1229" s="18"/>
      <c r="BV1229" s="18"/>
      <c r="BW1229" s="18"/>
      <c r="BX1229" s="18"/>
      <c r="BY1229" s="18"/>
      <c r="BZ1229" s="18"/>
      <c r="CA1229" s="18"/>
      <c r="CB1229" s="18"/>
      <c r="CC1229" s="18"/>
      <c r="CD1229" s="18"/>
      <c r="CE1229" s="18"/>
      <c r="CF1229" s="18"/>
      <c r="CG1229" s="18"/>
      <c r="CH1229" s="18"/>
      <c r="CI1229" s="18"/>
      <c r="CJ1229" s="18"/>
      <c r="CK1229" s="18"/>
      <c r="CL1229" s="18"/>
      <c r="CM1229" s="18"/>
      <c r="CN1229" s="18"/>
      <c r="CO1229" s="18"/>
      <c r="CP1229" s="18"/>
      <c r="CQ1229" s="18"/>
      <c r="CR1229" s="18"/>
      <c r="CS1229" s="18"/>
      <c r="CT1229" s="18"/>
      <c r="CU1229" s="18"/>
      <c r="CV1229" s="18"/>
      <c r="CW1229" s="18"/>
      <c r="CX1229" s="18"/>
      <c r="CY1229" s="18"/>
      <c r="CZ1229" s="18"/>
      <c r="DA1229" s="18"/>
      <c r="DB1229" s="18"/>
      <c r="DC1229" s="18"/>
      <c r="DD1229" s="18"/>
      <c r="DE1229" s="18"/>
      <c r="DF1229" s="18"/>
      <c r="DG1229" s="18"/>
      <c r="DH1229" s="18"/>
      <c r="DI1229" s="18"/>
      <c r="DJ1229" s="18"/>
      <c r="DK1229" s="18"/>
      <c r="DL1229" s="18"/>
      <c r="DM1229" s="18"/>
      <c r="DN1229" s="18"/>
      <c r="DO1229" s="18"/>
      <c r="DP1229" s="50" t="s">
        <v>172</v>
      </c>
    </row>
    <row r="1230" spans="3:120" s="29" customFormat="1" ht="15" customHeight="1">
      <c r="C1230" s="34" t="str">
        <f>C1225&amp;" End Period"</f>
        <v>Bank Charges End Period</v>
      </c>
      <c r="D1230" s="282">
        <f>MAX(F1230:G1230)</f>
        <v>0</v>
      </c>
      <c r="F1230" s="282">
        <v>0</v>
      </c>
      <c r="G1230" s="282">
        <v>0</v>
      </c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/>
      <c r="BD1230" s="18"/>
      <c r="BE1230" s="18"/>
      <c r="BF1230" s="18"/>
      <c r="BG1230" s="18"/>
      <c r="BH1230" s="18"/>
      <c r="BI1230" s="18"/>
      <c r="BJ1230" s="18"/>
      <c r="BK1230" s="18"/>
      <c r="BL1230" s="18"/>
      <c r="BM1230" s="18"/>
      <c r="BN1230" s="18"/>
      <c r="BO1230" s="18"/>
      <c r="BP1230" s="18"/>
      <c r="BQ1230" s="18"/>
      <c r="BR1230" s="18"/>
      <c r="BS1230" s="18"/>
      <c r="BT1230" s="18"/>
      <c r="BU1230" s="18"/>
      <c r="BV1230" s="18"/>
      <c r="BW1230" s="18"/>
      <c r="BX1230" s="18"/>
      <c r="BY1230" s="18"/>
      <c r="BZ1230" s="18"/>
      <c r="CA1230" s="18"/>
      <c r="CB1230" s="18"/>
      <c r="CC1230" s="18"/>
      <c r="CD1230" s="18"/>
      <c r="CE1230" s="18"/>
      <c r="CF1230" s="18"/>
      <c r="CG1230" s="18"/>
      <c r="CH1230" s="18"/>
      <c r="CI1230" s="18"/>
      <c r="CJ1230" s="18"/>
      <c r="CK1230" s="18"/>
      <c r="CL1230" s="18"/>
      <c r="CM1230" s="18"/>
      <c r="CN1230" s="18"/>
      <c r="CO1230" s="18"/>
      <c r="CP1230" s="18"/>
      <c r="CQ1230" s="18"/>
      <c r="CR1230" s="18"/>
      <c r="CS1230" s="18"/>
      <c r="CT1230" s="18"/>
      <c r="CU1230" s="18"/>
      <c r="CV1230" s="18"/>
      <c r="CW1230" s="18"/>
      <c r="CX1230" s="18"/>
      <c r="CY1230" s="18"/>
      <c r="CZ1230" s="18"/>
      <c r="DA1230" s="18"/>
      <c r="DB1230" s="18"/>
      <c r="DC1230" s="18"/>
      <c r="DD1230" s="18"/>
      <c r="DE1230" s="18"/>
      <c r="DF1230" s="18"/>
      <c r="DG1230" s="18"/>
      <c r="DH1230" s="18"/>
      <c r="DI1230" s="18"/>
      <c r="DJ1230" s="18"/>
      <c r="DK1230" s="18"/>
      <c r="DL1230" s="18"/>
      <c r="DM1230" s="18"/>
      <c r="DN1230" s="18"/>
      <c r="DO1230" s="18"/>
      <c r="DP1230" s="50" t="s">
        <v>172</v>
      </c>
    </row>
    <row r="1231" spans="3:120" s="29" customFormat="1" ht="15" customHeight="1">
      <c r="C1231" s="207" t="s">
        <v>13</v>
      </c>
      <c r="D1231" s="206">
        <f>IF(D1230="","",INDEX($F$16:$DP$17,1,MATCH(D1230,$F$17:$DP$17,1)))</f>
        <v>42094</v>
      </c>
      <c r="F1231" s="206">
        <f>IF(F1230="","",INDEX($F$16:$DP$17,1,MATCH(F1230,$F$17:$DP$17,1)))</f>
        <v>42094</v>
      </c>
      <c r="G1231" s="206">
        <f>IF(G1230="","",INDEX($F$16:$DP$17,1,MATCH(G1230,$F$17:$DP$17,1)))</f>
        <v>42094</v>
      </c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/>
      <c r="BD1231" s="18"/>
      <c r="BE1231" s="18"/>
      <c r="BF1231" s="18"/>
      <c r="BG1231" s="18"/>
      <c r="BH1231" s="18"/>
      <c r="BI1231" s="18"/>
      <c r="BJ1231" s="18"/>
      <c r="BK1231" s="18"/>
      <c r="BL1231" s="18"/>
      <c r="BM1231" s="18"/>
      <c r="BN1231" s="18"/>
      <c r="BO1231" s="18"/>
      <c r="BP1231" s="18"/>
      <c r="BQ1231" s="18"/>
      <c r="BR1231" s="18"/>
      <c r="BS1231" s="18"/>
      <c r="BT1231" s="18"/>
      <c r="BU1231" s="18"/>
      <c r="BV1231" s="18"/>
      <c r="BW1231" s="18"/>
      <c r="BX1231" s="18"/>
      <c r="BY1231" s="18"/>
      <c r="BZ1231" s="18"/>
      <c r="CA1231" s="18"/>
      <c r="CB1231" s="18"/>
      <c r="CC1231" s="18"/>
      <c r="CD1231" s="18"/>
      <c r="CE1231" s="18"/>
      <c r="CF1231" s="18"/>
      <c r="CG1231" s="18"/>
      <c r="CH1231" s="18"/>
      <c r="CI1231" s="18"/>
      <c r="CJ1231" s="18"/>
      <c r="CK1231" s="18"/>
      <c r="CL1231" s="18"/>
      <c r="CM1231" s="18"/>
      <c r="CN1231" s="18"/>
      <c r="CO1231" s="18"/>
      <c r="CP1231" s="18"/>
      <c r="CQ1231" s="18"/>
      <c r="CR1231" s="18"/>
      <c r="CS1231" s="18"/>
      <c r="CT1231" s="18"/>
      <c r="CU1231" s="18"/>
      <c r="CV1231" s="18"/>
      <c r="CW1231" s="18"/>
      <c r="CX1231" s="18"/>
      <c r="CY1231" s="18"/>
      <c r="CZ1231" s="18"/>
      <c r="DA1231" s="18"/>
      <c r="DB1231" s="18"/>
      <c r="DC1231" s="18"/>
      <c r="DD1231" s="18"/>
      <c r="DE1231" s="18"/>
      <c r="DF1231" s="18"/>
      <c r="DG1231" s="18"/>
      <c r="DH1231" s="18"/>
      <c r="DI1231" s="18"/>
      <c r="DJ1231" s="18"/>
      <c r="DK1231" s="18"/>
      <c r="DL1231" s="18"/>
      <c r="DM1231" s="18"/>
      <c r="DN1231" s="18"/>
      <c r="DO1231" s="18"/>
      <c r="DP1231" s="50" t="s">
        <v>172</v>
      </c>
    </row>
    <row r="1232" spans="3:120" s="29" customFormat="1" ht="15" customHeight="1">
      <c r="C1232" s="34"/>
      <c r="D1232" s="242"/>
      <c r="E1232" s="243"/>
      <c r="F1232" s="242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  <c r="AU1232" s="18"/>
      <c r="AV1232" s="18"/>
      <c r="AW1232" s="18"/>
      <c r="AX1232" s="18"/>
      <c r="AY1232" s="18"/>
      <c r="AZ1232" s="18"/>
      <c r="BA1232" s="18"/>
      <c r="BB1232" s="18"/>
      <c r="BC1232" s="18"/>
      <c r="BD1232" s="18"/>
      <c r="BE1232" s="18"/>
      <c r="BF1232" s="18"/>
      <c r="BG1232" s="18"/>
      <c r="BH1232" s="18"/>
      <c r="BI1232" s="18"/>
      <c r="BJ1232" s="18"/>
      <c r="BK1232" s="18"/>
      <c r="BL1232" s="18"/>
      <c r="BM1232" s="18"/>
      <c r="BN1232" s="18"/>
      <c r="BO1232" s="18"/>
      <c r="BP1232" s="18"/>
      <c r="BQ1232" s="18"/>
      <c r="BR1232" s="18"/>
      <c r="BS1232" s="18"/>
      <c r="BT1232" s="18"/>
      <c r="BU1232" s="18"/>
      <c r="BV1232" s="18"/>
      <c r="BW1232" s="18"/>
      <c r="BX1232" s="18"/>
      <c r="BY1232" s="18"/>
      <c r="BZ1232" s="18"/>
      <c r="CA1232" s="18"/>
      <c r="CB1232" s="18"/>
      <c r="CC1232" s="18"/>
      <c r="CD1232" s="18"/>
      <c r="CE1232" s="18"/>
      <c r="CF1232" s="18"/>
      <c r="CG1232" s="18"/>
      <c r="CH1232" s="18"/>
      <c r="CI1232" s="18"/>
      <c r="CJ1232" s="18"/>
      <c r="CK1232" s="18"/>
      <c r="CL1232" s="18"/>
      <c r="CM1232" s="18"/>
      <c r="CN1232" s="18"/>
      <c r="CO1232" s="18"/>
      <c r="CP1232" s="18"/>
      <c r="CQ1232" s="18"/>
      <c r="CR1232" s="18"/>
      <c r="CS1232" s="18"/>
      <c r="CT1232" s="18"/>
      <c r="CU1232" s="18"/>
      <c r="CV1232" s="18"/>
      <c r="CW1232" s="18"/>
      <c r="CX1232" s="18"/>
      <c r="CY1232" s="18"/>
      <c r="CZ1232" s="18"/>
      <c r="DA1232" s="18"/>
      <c r="DB1232" s="18"/>
      <c r="DC1232" s="18"/>
      <c r="DD1232" s="18"/>
      <c r="DE1232" s="18"/>
      <c r="DF1232" s="18"/>
      <c r="DG1232" s="18"/>
      <c r="DH1232" s="18"/>
      <c r="DI1232" s="18"/>
      <c r="DJ1232" s="18"/>
      <c r="DK1232" s="18"/>
      <c r="DL1232" s="18"/>
      <c r="DM1232" s="18"/>
      <c r="DN1232" s="18"/>
      <c r="DO1232" s="18"/>
      <c r="DP1232" s="50" t="s">
        <v>172</v>
      </c>
    </row>
    <row r="1233" spans="3:120" s="29" customFormat="1" ht="15" customHeight="1">
      <c r="C1233" s="34" t="s">
        <v>300</v>
      </c>
      <c r="D1233" s="281" t="s">
        <v>299</v>
      </c>
      <c r="E1233" s="280">
        <f>IF(D1233=F1233,0,1)</f>
        <v>0</v>
      </c>
      <c r="F1233" s="279" t="s">
        <v>299</v>
      </c>
      <c r="G1233" s="279" t="s">
        <v>298</v>
      </c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18"/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18"/>
      <c r="BU1233" s="18"/>
      <c r="BV1233" s="18"/>
      <c r="BW1233" s="18"/>
      <c r="BX1233" s="18"/>
      <c r="BY1233" s="18"/>
      <c r="BZ1233" s="18"/>
      <c r="CA1233" s="18"/>
      <c r="CB1233" s="18"/>
      <c r="CC1233" s="18"/>
      <c r="CD1233" s="18"/>
      <c r="CE1233" s="18"/>
      <c r="CF1233" s="18"/>
      <c r="CG1233" s="18"/>
      <c r="CH1233" s="18"/>
      <c r="CI1233" s="18"/>
      <c r="CJ1233" s="18"/>
      <c r="CK1233" s="18"/>
      <c r="CL1233" s="18"/>
      <c r="CM1233" s="18"/>
      <c r="CN1233" s="18"/>
      <c r="CO1233" s="18"/>
      <c r="CP1233" s="18"/>
      <c r="CQ1233" s="18"/>
      <c r="CR1233" s="18"/>
      <c r="CS1233" s="18"/>
      <c r="CT1233" s="18"/>
      <c r="CU1233" s="18"/>
      <c r="CV1233" s="18"/>
      <c r="CW1233" s="18"/>
      <c r="CX1233" s="18"/>
      <c r="CY1233" s="18"/>
      <c r="CZ1233" s="18"/>
      <c r="DA1233" s="18"/>
      <c r="DB1233" s="18"/>
      <c r="DC1233" s="18"/>
      <c r="DD1233" s="18"/>
      <c r="DE1233" s="18"/>
      <c r="DF1233" s="18"/>
      <c r="DG1233" s="18"/>
      <c r="DH1233" s="18"/>
      <c r="DI1233" s="18"/>
      <c r="DJ1233" s="18"/>
      <c r="DK1233" s="18"/>
      <c r="DL1233" s="18"/>
      <c r="DM1233" s="18"/>
      <c r="DN1233" s="18"/>
      <c r="DO1233" s="18"/>
      <c r="DP1233" s="50" t="s">
        <v>172</v>
      </c>
    </row>
    <row r="1234" spans="3:120" s="29" customFormat="1" ht="15" customHeight="1">
      <c r="C1234" s="34" t="s">
        <v>310</v>
      </c>
      <c r="D1234" s="281" t="s">
        <v>151</v>
      </c>
      <c r="E1234" s="280">
        <f>IF(D1234=F1234,0,1)</f>
        <v>0</v>
      </c>
      <c r="F1234" s="279" t="s">
        <v>151</v>
      </c>
      <c r="G1234" s="279" t="s">
        <v>309</v>
      </c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8"/>
      <c r="BQ1234" s="18"/>
      <c r="BR1234" s="18"/>
      <c r="BS1234" s="18"/>
      <c r="BT1234" s="18"/>
      <c r="BU1234" s="18"/>
      <c r="BV1234" s="18"/>
      <c r="BW1234" s="18"/>
      <c r="BX1234" s="18"/>
      <c r="BY1234" s="18"/>
      <c r="BZ1234" s="18"/>
      <c r="CA1234" s="18"/>
      <c r="CB1234" s="18"/>
      <c r="CC1234" s="18"/>
      <c r="CD1234" s="18"/>
      <c r="CE1234" s="18"/>
      <c r="CF1234" s="18"/>
      <c r="CG1234" s="18"/>
      <c r="CH1234" s="18"/>
      <c r="CI1234" s="18"/>
      <c r="CJ1234" s="18"/>
      <c r="CK1234" s="18"/>
      <c r="CL1234" s="18"/>
      <c r="CM1234" s="18"/>
      <c r="CN1234" s="18"/>
      <c r="CO1234" s="18"/>
      <c r="CP1234" s="18"/>
      <c r="CQ1234" s="18"/>
      <c r="CR1234" s="18"/>
      <c r="CS1234" s="18"/>
      <c r="CT1234" s="18"/>
      <c r="CU1234" s="18"/>
      <c r="CV1234" s="18"/>
      <c r="CW1234" s="18"/>
      <c r="CX1234" s="18"/>
      <c r="CY1234" s="18"/>
      <c r="CZ1234" s="18"/>
      <c r="DA1234" s="18"/>
      <c r="DB1234" s="18"/>
      <c r="DC1234" s="18"/>
      <c r="DD1234" s="18"/>
      <c r="DE1234" s="18"/>
      <c r="DF1234" s="18"/>
      <c r="DG1234" s="18"/>
      <c r="DH1234" s="18"/>
      <c r="DI1234" s="18"/>
      <c r="DJ1234" s="18"/>
      <c r="DK1234" s="18"/>
      <c r="DL1234" s="18"/>
      <c r="DM1234" s="18"/>
      <c r="DN1234" s="18"/>
      <c r="DO1234" s="18"/>
      <c r="DP1234" s="50" t="s">
        <v>172</v>
      </c>
    </row>
    <row r="1235" spans="3:120" s="29" customFormat="1" ht="15" customHeight="1">
      <c r="C1235" s="26"/>
      <c r="D1235" s="242"/>
      <c r="E1235" s="243"/>
      <c r="F1235" s="242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  <c r="CH1235" s="18"/>
      <c r="CI1235" s="18"/>
      <c r="CJ1235" s="18"/>
      <c r="CK1235" s="18"/>
      <c r="CL1235" s="18"/>
      <c r="CM1235" s="18"/>
      <c r="CN1235" s="18"/>
      <c r="CO1235" s="18"/>
      <c r="CP1235" s="18"/>
      <c r="CQ1235" s="18"/>
      <c r="CR1235" s="18"/>
      <c r="CS1235" s="18"/>
      <c r="CT1235" s="18"/>
      <c r="CU1235" s="18"/>
      <c r="CV1235" s="18"/>
      <c r="CW1235" s="18"/>
      <c r="CX1235" s="18"/>
      <c r="CY1235" s="18"/>
      <c r="CZ1235" s="18"/>
      <c r="DA1235" s="18"/>
      <c r="DB1235" s="18"/>
      <c r="DC1235" s="18"/>
      <c r="DD1235" s="18"/>
      <c r="DE1235" s="18"/>
      <c r="DF1235" s="18"/>
      <c r="DG1235" s="18"/>
      <c r="DH1235" s="18"/>
      <c r="DI1235" s="18"/>
      <c r="DJ1235" s="18"/>
      <c r="DK1235" s="18"/>
      <c r="DL1235" s="18"/>
      <c r="DM1235" s="18"/>
      <c r="DN1235" s="18"/>
      <c r="DO1235" s="18"/>
      <c r="DP1235" s="50" t="s">
        <v>172</v>
      </c>
    </row>
    <row r="1236" spans="3:120" s="29" customFormat="1" ht="15" customHeight="1">
      <c r="C1236" s="34" t="str">
        <f>F1225&amp;" "&amp;C1225</f>
        <v>Phase A Bank Charges</v>
      </c>
      <c r="D1236" s="274">
        <f>IF(F1228="",0,F1228)</f>
        <v>0</v>
      </c>
      <c r="E1236" s="274">
        <f>IF(F1230="",0,F1230)</f>
        <v>0</v>
      </c>
      <c r="F1236" s="121">
        <f t="shared" ref="F1236:AK1236" si="1923">IF(F$17="","",IF(AND(F$17&gt;=$D1236,F$17&lt;=$E1236),$F$1226/($E1236-$D1236+1)))</f>
        <v>0</v>
      </c>
      <c r="G1236" s="121" t="b">
        <f t="shared" si="1923"/>
        <v>0</v>
      </c>
      <c r="H1236" s="121" t="b">
        <f t="shared" si="1923"/>
        <v>0</v>
      </c>
      <c r="I1236" s="121" t="b">
        <f t="shared" si="1923"/>
        <v>0</v>
      </c>
      <c r="J1236" s="121" t="b">
        <f t="shared" si="1923"/>
        <v>0</v>
      </c>
      <c r="K1236" s="121" t="b">
        <f t="shared" si="1923"/>
        <v>0</v>
      </c>
      <c r="L1236" s="121" t="b">
        <f t="shared" si="1923"/>
        <v>0</v>
      </c>
      <c r="M1236" s="121" t="b">
        <f t="shared" si="1923"/>
        <v>0</v>
      </c>
      <c r="N1236" s="121" t="b">
        <f t="shared" si="1923"/>
        <v>0</v>
      </c>
      <c r="O1236" s="121" t="b">
        <f t="shared" si="1923"/>
        <v>0</v>
      </c>
      <c r="P1236" s="121" t="b">
        <f t="shared" si="1923"/>
        <v>0</v>
      </c>
      <c r="Q1236" s="121" t="b">
        <f t="shared" si="1923"/>
        <v>0</v>
      </c>
      <c r="R1236" s="121" t="b">
        <f t="shared" si="1923"/>
        <v>0</v>
      </c>
      <c r="S1236" s="121" t="b">
        <f t="shared" si="1923"/>
        <v>0</v>
      </c>
      <c r="T1236" s="121" t="b">
        <f t="shared" si="1923"/>
        <v>0</v>
      </c>
      <c r="U1236" s="121" t="b">
        <f t="shared" si="1923"/>
        <v>0</v>
      </c>
      <c r="V1236" s="121" t="b">
        <f t="shared" si="1923"/>
        <v>0</v>
      </c>
      <c r="W1236" s="121" t="b">
        <f t="shared" si="1923"/>
        <v>0</v>
      </c>
      <c r="X1236" s="121" t="b">
        <f t="shared" si="1923"/>
        <v>0</v>
      </c>
      <c r="Y1236" s="121" t="b">
        <f t="shared" si="1923"/>
        <v>0</v>
      </c>
      <c r="Z1236" s="121" t="b">
        <f t="shared" si="1923"/>
        <v>0</v>
      </c>
      <c r="AA1236" s="121" t="b">
        <f t="shared" si="1923"/>
        <v>0</v>
      </c>
      <c r="AB1236" s="121" t="b">
        <f t="shared" si="1923"/>
        <v>0</v>
      </c>
      <c r="AC1236" s="121" t="b">
        <f t="shared" si="1923"/>
        <v>0</v>
      </c>
      <c r="AD1236" s="121" t="b">
        <f t="shared" si="1923"/>
        <v>0</v>
      </c>
      <c r="AE1236" s="121" t="b">
        <f t="shared" si="1923"/>
        <v>0</v>
      </c>
      <c r="AF1236" s="121" t="b">
        <f t="shared" si="1923"/>
        <v>0</v>
      </c>
      <c r="AG1236" s="121" t="b">
        <f t="shared" si="1923"/>
        <v>0</v>
      </c>
      <c r="AH1236" s="121" t="b">
        <f t="shared" si="1923"/>
        <v>0</v>
      </c>
      <c r="AI1236" s="121" t="b">
        <f t="shared" si="1923"/>
        <v>0</v>
      </c>
      <c r="AJ1236" s="121" t="b">
        <f t="shared" si="1923"/>
        <v>0</v>
      </c>
      <c r="AK1236" s="121" t="b">
        <f t="shared" si="1923"/>
        <v>0</v>
      </c>
      <c r="AL1236" s="121" t="b">
        <f t="shared" ref="AL1236:BQ1236" si="1924">IF(AL$17="","",IF(AND(AL$17&gt;=$D1236,AL$17&lt;=$E1236),$F$1226/($E1236-$D1236+1)))</f>
        <v>0</v>
      </c>
      <c r="AM1236" s="121" t="b">
        <f t="shared" si="1924"/>
        <v>0</v>
      </c>
      <c r="AN1236" s="121" t="b">
        <f t="shared" si="1924"/>
        <v>0</v>
      </c>
      <c r="AO1236" s="121" t="b">
        <f t="shared" si="1924"/>
        <v>0</v>
      </c>
      <c r="AP1236" s="121" t="b">
        <f t="shared" si="1924"/>
        <v>0</v>
      </c>
      <c r="AQ1236" s="121" t="b">
        <f t="shared" si="1924"/>
        <v>0</v>
      </c>
      <c r="AR1236" s="121" t="b">
        <f t="shared" si="1924"/>
        <v>0</v>
      </c>
      <c r="AS1236" s="121" t="b">
        <f t="shared" si="1924"/>
        <v>0</v>
      </c>
      <c r="AT1236" s="121" t="b">
        <f t="shared" si="1924"/>
        <v>0</v>
      </c>
      <c r="AU1236" s="121" t="b">
        <f t="shared" si="1924"/>
        <v>0</v>
      </c>
      <c r="AV1236" s="121" t="b">
        <f t="shared" si="1924"/>
        <v>0</v>
      </c>
      <c r="AW1236" s="121" t="b">
        <f t="shared" si="1924"/>
        <v>0</v>
      </c>
      <c r="AX1236" s="121" t="b">
        <f t="shared" si="1924"/>
        <v>0</v>
      </c>
      <c r="AY1236" s="121" t="b">
        <f t="shared" si="1924"/>
        <v>0</v>
      </c>
      <c r="AZ1236" s="121" t="b">
        <f t="shared" si="1924"/>
        <v>0</v>
      </c>
      <c r="BA1236" s="121" t="b">
        <f t="shared" si="1924"/>
        <v>0</v>
      </c>
      <c r="BB1236" s="121" t="b">
        <f t="shared" si="1924"/>
        <v>0</v>
      </c>
      <c r="BC1236" s="121" t="b">
        <f t="shared" si="1924"/>
        <v>0</v>
      </c>
      <c r="BD1236" s="121" t="b">
        <f t="shared" si="1924"/>
        <v>0</v>
      </c>
      <c r="BE1236" s="121" t="b">
        <f t="shared" si="1924"/>
        <v>0</v>
      </c>
      <c r="BF1236" s="121" t="b">
        <f t="shared" si="1924"/>
        <v>0</v>
      </c>
      <c r="BG1236" s="121" t="b">
        <f t="shared" si="1924"/>
        <v>0</v>
      </c>
      <c r="BH1236" s="121" t="b">
        <f t="shared" si="1924"/>
        <v>0</v>
      </c>
      <c r="BI1236" s="121" t="b">
        <f t="shared" si="1924"/>
        <v>0</v>
      </c>
      <c r="BJ1236" s="121" t="b">
        <f t="shared" si="1924"/>
        <v>0</v>
      </c>
      <c r="BK1236" s="121" t="b">
        <f t="shared" si="1924"/>
        <v>0</v>
      </c>
      <c r="BL1236" s="121" t="b">
        <f t="shared" si="1924"/>
        <v>0</v>
      </c>
      <c r="BM1236" s="121" t="b">
        <f t="shared" si="1924"/>
        <v>0</v>
      </c>
      <c r="BN1236" s="121" t="b">
        <f t="shared" si="1924"/>
        <v>0</v>
      </c>
      <c r="BO1236" s="121" t="str">
        <f t="shared" si="1924"/>
        <v/>
      </c>
      <c r="BP1236" s="121" t="str">
        <f t="shared" si="1924"/>
        <v/>
      </c>
      <c r="BQ1236" s="121" t="str">
        <f t="shared" si="1924"/>
        <v/>
      </c>
      <c r="BR1236" s="121" t="str">
        <f t="shared" ref="BR1236:DN1236" si="1925">IF(BR$17="","",IF(AND(BR$17&gt;=$D1236,BR$17&lt;=$E1236),$F$1226/($E1236-$D1236+1)))</f>
        <v/>
      </c>
      <c r="BS1236" s="121" t="str">
        <f t="shared" si="1925"/>
        <v/>
      </c>
      <c r="BT1236" s="121" t="str">
        <f t="shared" si="1925"/>
        <v/>
      </c>
      <c r="BU1236" s="121" t="str">
        <f t="shared" si="1925"/>
        <v/>
      </c>
      <c r="BV1236" s="121" t="str">
        <f t="shared" si="1925"/>
        <v/>
      </c>
      <c r="BW1236" s="121" t="str">
        <f t="shared" si="1925"/>
        <v/>
      </c>
      <c r="BX1236" s="121" t="str">
        <f t="shared" si="1925"/>
        <v/>
      </c>
      <c r="BY1236" s="121" t="str">
        <f t="shared" si="1925"/>
        <v/>
      </c>
      <c r="BZ1236" s="121" t="str">
        <f t="shared" si="1925"/>
        <v/>
      </c>
      <c r="CA1236" s="121" t="str">
        <f t="shared" si="1925"/>
        <v/>
      </c>
      <c r="CB1236" s="121" t="str">
        <f t="shared" si="1925"/>
        <v/>
      </c>
      <c r="CC1236" s="121" t="str">
        <f t="shared" si="1925"/>
        <v/>
      </c>
      <c r="CD1236" s="121" t="str">
        <f t="shared" si="1925"/>
        <v/>
      </c>
      <c r="CE1236" s="121" t="str">
        <f t="shared" si="1925"/>
        <v/>
      </c>
      <c r="CF1236" s="121" t="str">
        <f t="shared" si="1925"/>
        <v/>
      </c>
      <c r="CG1236" s="121" t="str">
        <f t="shared" si="1925"/>
        <v/>
      </c>
      <c r="CH1236" s="121" t="str">
        <f t="shared" si="1925"/>
        <v/>
      </c>
      <c r="CI1236" s="121" t="str">
        <f t="shared" si="1925"/>
        <v/>
      </c>
      <c r="CJ1236" s="121" t="str">
        <f t="shared" si="1925"/>
        <v/>
      </c>
      <c r="CK1236" s="121" t="str">
        <f t="shared" si="1925"/>
        <v/>
      </c>
      <c r="CL1236" s="121" t="str">
        <f t="shared" si="1925"/>
        <v/>
      </c>
      <c r="CM1236" s="121" t="str">
        <f t="shared" si="1925"/>
        <v/>
      </c>
      <c r="CN1236" s="121" t="str">
        <f t="shared" si="1925"/>
        <v/>
      </c>
      <c r="CO1236" s="121" t="str">
        <f t="shared" si="1925"/>
        <v/>
      </c>
      <c r="CP1236" s="121" t="str">
        <f t="shared" si="1925"/>
        <v/>
      </c>
      <c r="CQ1236" s="121" t="str">
        <f t="shared" si="1925"/>
        <v/>
      </c>
      <c r="CR1236" s="121" t="str">
        <f t="shared" si="1925"/>
        <v/>
      </c>
      <c r="CS1236" s="121" t="str">
        <f t="shared" si="1925"/>
        <v/>
      </c>
      <c r="CT1236" s="121" t="str">
        <f t="shared" si="1925"/>
        <v/>
      </c>
      <c r="CU1236" s="121" t="str">
        <f t="shared" si="1925"/>
        <v/>
      </c>
      <c r="CV1236" s="121" t="str">
        <f t="shared" si="1925"/>
        <v/>
      </c>
      <c r="CW1236" s="121" t="str">
        <f t="shared" si="1925"/>
        <v/>
      </c>
      <c r="CX1236" s="121" t="str">
        <f t="shared" si="1925"/>
        <v/>
      </c>
      <c r="CY1236" s="121" t="str">
        <f t="shared" si="1925"/>
        <v/>
      </c>
      <c r="CZ1236" s="121" t="str">
        <f t="shared" si="1925"/>
        <v/>
      </c>
      <c r="DA1236" s="121" t="str">
        <f t="shared" si="1925"/>
        <v/>
      </c>
      <c r="DB1236" s="121" t="str">
        <f t="shared" si="1925"/>
        <v/>
      </c>
      <c r="DC1236" s="121" t="str">
        <f t="shared" si="1925"/>
        <v/>
      </c>
      <c r="DD1236" s="121" t="str">
        <f t="shared" si="1925"/>
        <v/>
      </c>
      <c r="DE1236" s="121" t="str">
        <f t="shared" si="1925"/>
        <v/>
      </c>
      <c r="DF1236" s="121" t="str">
        <f t="shared" si="1925"/>
        <v/>
      </c>
      <c r="DG1236" s="121" t="str">
        <f t="shared" si="1925"/>
        <v/>
      </c>
      <c r="DH1236" s="121" t="str">
        <f t="shared" si="1925"/>
        <v/>
      </c>
      <c r="DI1236" s="121" t="str">
        <f t="shared" si="1925"/>
        <v/>
      </c>
      <c r="DJ1236" s="121" t="str">
        <f t="shared" si="1925"/>
        <v/>
      </c>
      <c r="DK1236" s="121" t="str">
        <f t="shared" si="1925"/>
        <v/>
      </c>
      <c r="DL1236" s="121" t="str">
        <f t="shared" si="1925"/>
        <v/>
      </c>
      <c r="DM1236" s="121" t="str">
        <f t="shared" si="1925"/>
        <v/>
      </c>
      <c r="DN1236" s="121" t="str">
        <f t="shared" si="1925"/>
        <v/>
      </c>
      <c r="DO1236" s="51">
        <f>SUM(F1236:DN1236)</f>
        <v>0</v>
      </c>
      <c r="DP1236" s="50" t="s">
        <v>172</v>
      </c>
    </row>
    <row r="1237" spans="3:120" s="29" customFormat="1" ht="15" customHeight="1">
      <c r="C1237" s="34" t="str">
        <f>G1225&amp;" "&amp;C1225</f>
        <v>Phase B Bank Charges</v>
      </c>
      <c r="D1237" s="273">
        <f>IF(G1228="",0,G1228)</f>
        <v>0</v>
      </c>
      <c r="E1237" s="273">
        <f>IF(G1230="",0,G1230)</f>
        <v>0</v>
      </c>
      <c r="F1237" s="277">
        <f t="shared" ref="F1237:AK1237" si="1926">IF(F$17="","",IF(AND(F$17&gt;=$D1237,F$17&lt;=$E1237),$G$1226/($E1237-$D1237+1)))</f>
        <v>0</v>
      </c>
      <c r="G1237" s="277" t="b">
        <f t="shared" si="1926"/>
        <v>0</v>
      </c>
      <c r="H1237" s="277" t="b">
        <f t="shared" si="1926"/>
        <v>0</v>
      </c>
      <c r="I1237" s="277" t="b">
        <f t="shared" si="1926"/>
        <v>0</v>
      </c>
      <c r="J1237" s="277" t="b">
        <f t="shared" si="1926"/>
        <v>0</v>
      </c>
      <c r="K1237" s="277" t="b">
        <f t="shared" si="1926"/>
        <v>0</v>
      </c>
      <c r="L1237" s="277" t="b">
        <f t="shared" si="1926"/>
        <v>0</v>
      </c>
      <c r="M1237" s="277" t="b">
        <f t="shared" si="1926"/>
        <v>0</v>
      </c>
      <c r="N1237" s="277" t="b">
        <f t="shared" si="1926"/>
        <v>0</v>
      </c>
      <c r="O1237" s="277" t="b">
        <f t="shared" si="1926"/>
        <v>0</v>
      </c>
      <c r="P1237" s="277" t="b">
        <f t="shared" si="1926"/>
        <v>0</v>
      </c>
      <c r="Q1237" s="277" t="b">
        <f t="shared" si="1926"/>
        <v>0</v>
      </c>
      <c r="R1237" s="277" t="b">
        <f t="shared" si="1926"/>
        <v>0</v>
      </c>
      <c r="S1237" s="277" t="b">
        <f t="shared" si="1926"/>
        <v>0</v>
      </c>
      <c r="T1237" s="277" t="b">
        <f t="shared" si="1926"/>
        <v>0</v>
      </c>
      <c r="U1237" s="277" t="b">
        <f t="shared" si="1926"/>
        <v>0</v>
      </c>
      <c r="V1237" s="277" t="b">
        <f t="shared" si="1926"/>
        <v>0</v>
      </c>
      <c r="W1237" s="277" t="b">
        <f t="shared" si="1926"/>
        <v>0</v>
      </c>
      <c r="X1237" s="277" t="b">
        <f t="shared" si="1926"/>
        <v>0</v>
      </c>
      <c r="Y1237" s="277" t="b">
        <f t="shared" si="1926"/>
        <v>0</v>
      </c>
      <c r="Z1237" s="277" t="b">
        <f t="shared" si="1926"/>
        <v>0</v>
      </c>
      <c r="AA1237" s="277" t="b">
        <f t="shared" si="1926"/>
        <v>0</v>
      </c>
      <c r="AB1237" s="277" t="b">
        <f t="shared" si="1926"/>
        <v>0</v>
      </c>
      <c r="AC1237" s="277" t="b">
        <f t="shared" si="1926"/>
        <v>0</v>
      </c>
      <c r="AD1237" s="277" t="b">
        <f t="shared" si="1926"/>
        <v>0</v>
      </c>
      <c r="AE1237" s="277" t="b">
        <f t="shared" si="1926"/>
        <v>0</v>
      </c>
      <c r="AF1237" s="277" t="b">
        <f t="shared" si="1926"/>
        <v>0</v>
      </c>
      <c r="AG1237" s="277" t="b">
        <f t="shared" si="1926"/>
        <v>0</v>
      </c>
      <c r="AH1237" s="277" t="b">
        <f t="shared" si="1926"/>
        <v>0</v>
      </c>
      <c r="AI1237" s="277" t="b">
        <f t="shared" si="1926"/>
        <v>0</v>
      </c>
      <c r="AJ1237" s="277" t="b">
        <f t="shared" si="1926"/>
        <v>0</v>
      </c>
      <c r="AK1237" s="277" t="b">
        <f t="shared" si="1926"/>
        <v>0</v>
      </c>
      <c r="AL1237" s="277" t="b">
        <f t="shared" ref="AL1237:BQ1237" si="1927">IF(AL$17="","",IF(AND(AL$17&gt;=$D1237,AL$17&lt;=$E1237),$G$1226/($E1237-$D1237+1)))</f>
        <v>0</v>
      </c>
      <c r="AM1237" s="277" t="b">
        <f t="shared" si="1927"/>
        <v>0</v>
      </c>
      <c r="AN1237" s="277" t="b">
        <f t="shared" si="1927"/>
        <v>0</v>
      </c>
      <c r="AO1237" s="277" t="b">
        <f t="shared" si="1927"/>
        <v>0</v>
      </c>
      <c r="AP1237" s="277" t="b">
        <f t="shared" si="1927"/>
        <v>0</v>
      </c>
      <c r="AQ1237" s="277" t="b">
        <f t="shared" si="1927"/>
        <v>0</v>
      </c>
      <c r="AR1237" s="277" t="b">
        <f t="shared" si="1927"/>
        <v>0</v>
      </c>
      <c r="AS1237" s="277" t="b">
        <f t="shared" si="1927"/>
        <v>0</v>
      </c>
      <c r="AT1237" s="277" t="b">
        <f t="shared" si="1927"/>
        <v>0</v>
      </c>
      <c r="AU1237" s="277" t="b">
        <f t="shared" si="1927"/>
        <v>0</v>
      </c>
      <c r="AV1237" s="277" t="b">
        <f t="shared" si="1927"/>
        <v>0</v>
      </c>
      <c r="AW1237" s="277" t="b">
        <f t="shared" si="1927"/>
        <v>0</v>
      </c>
      <c r="AX1237" s="277" t="b">
        <f t="shared" si="1927"/>
        <v>0</v>
      </c>
      <c r="AY1237" s="277" t="b">
        <f t="shared" si="1927"/>
        <v>0</v>
      </c>
      <c r="AZ1237" s="277" t="b">
        <f t="shared" si="1927"/>
        <v>0</v>
      </c>
      <c r="BA1237" s="277" t="b">
        <f t="shared" si="1927"/>
        <v>0</v>
      </c>
      <c r="BB1237" s="277" t="b">
        <f t="shared" si="1927"/>
        <v>0</v>
      </c>
      <c r="BC1237" s="277" t="b">
        <f t="shared" si="1927"/>
        <v>0</v>
      </c>
      <c r="BD1237" s="277" t="b">
        <f t="shared" si="1927"/>
        <v>0</v>
      </c>
      <c r="BE1237" s="277" t="b">
        <f t="shared" si="1927"/>
        <v>0</v>
      </c>
      <c r="BF1237" s="277" t="b">
        <f t="shared" si="1927"/>
        <v>0</v>
      </c>
      <c r="BG1237" s="277" t="b">
        <f t="shared" si="1927"/>
        <v>0</v>
      </c>
      <c r="BH1237" s="277" t="b">
        <f t="shared" si="1927"/>
        <v>0</v>
      </c>
      <c r="BI1237" s="277" t="b">
        <f t="shared" si="1927"/>
        <v>0</v>
      </c>
      <c r="BJ1237" s="277" t="b">
        <f t="shared" si="1927"/>
        <v>0</v>
      </c>
      <c r="BK1237" s="277" t="b">
        <f t="shared" si="1927"/>
        <v>0</v>
      </c>
      <c r="BL1237" s="277" t="b">
        <f t="shared" si="1927"/>
        <v>0</v>
      </c>
      <c r="BM1237" s="277" t="b">
        <f t="shared" si="1927"/>
        <v>0</v>
      </c>
      <c r="BN1237" s="277" t="b">
        <f t="shared" si="1927"/>
        <v>0</v>
      </c>
      <c r="BO1237" s="277" t="str">
        <f t="shared" si="1927"/>
        <v/>
      </c>
      <c r="BP1237" s="277" t="str">
        <f t="shared" si="1927"/>
        <v/>
      </c>
      <c r="BQ1237" s="277" t="str">
        <f t="shared" si="1927"/>
        <v/>
      </c>
      <c r="BR1237" s="277" t="str">
        <f t="shared" ref="BR1237:DN1237" si="1928">IF(BR$17="","",IF(AND(BR$17&gt;=$D1237,BR$17&lt;=$E1237),$G$1226/($E1237-$D1237+1)))</f>
        <v/>
      </c>
      <c r="BS1237" s="277" t="str">
        <f t="shared" si="1928"/>
        <v/>
      </c>
      <c r="BT1237" s="277" t="str">
        <f t="shared" si="1928"/>
        <v/>
      </c>
      <c r="BU1237" s="277" t="str">
        <f t="shared" si="1928"/>
        <v/>
      </c>
      <c r="BV1237" s="277" t="str">
        <f t="shared" si="1928"/>
        <v/>
      </c>
      <c r="BW1237" s="277" t="str">
        <f t="shared" si="1928"/>
        <v/>
      </c>
      <c r="BX1237" s="277" t="str">
        <f t="shared" si="1928"/>
        <v/>
      </c>
      <c r="BY1237" s="277" t="str">
        <f t="shared" si="1928"/>
        <v/>
      </c>
      <c r="BZ1237" s="277" t="str">
        <f t="shared" si="1928"/>
        <v/>
      </c>
      <c r="CA1237" s="277" t="str">
        <f t="shared" si="1928"/>
        <v/>
      </c>
      <c r="CB1237" s="277" t="str">
        <f t="shared" si="1928"/>
        <v/>
      </c>
      <c r="CC1237" s="277" t="str">
        <f t="shared" si="1928"/>
        <v/>
      </c>
      <c r="CD1237" s="277" t="str">
        <f t="shared" si="1928"/>
        <v/>
      </c>
      <c r="CE1237" s="277" t="str">
        <f t="shared" si="1928"/>
        <v/>
      </c>
      <c r="CF1237" s="277" t="str">
        <f t="shared" si="1928"/>
        <v/>
      </c>
      <c r="CG1237" s="277" t="str">
        <f t="shared" si="1928"/>
        <v/>
      </c>
      <c r="CH1237" s="277" t="str">
        <f t="shared" si="1928"/>
        <v/>
      </c>
      <c r="CI1237" s="277" t="str">
        <f t="shared" si="1928"/>
        <v/>
      </c>
      <c r="CJ1237" s="277" t="str">
        <f t="shared" si="1928"/>
        <v/>
      </c>
      <c r="CK1237" s="277" t="str">
        <f t="shared" si="1928"/>
        <v/>
      </c>
      <c r="CL1237" s="277" t="str">
        <f t="shared" si="1928"/>
        <v/>
      </c>
      <c r="CM1237" s="277" t="str">
        <f t="shared" si="1928"/>
        <v/>
      </c>
      <c r="CN1237" s="277" t="str">
        <f t="shared" si="1928"/>
        <v/>
      </c>
      <c r="CO1237" s="277" t="str">
        <f t="shared" si="1928"/>
        <v/>
      </c>
      <c r="CP1237" s="277" t="str">
        <f t="shared" si="1928"/>
        <v/>
      </c>
      <c r="CQ1237" s="277" t="str">
        <f t="shared" si="1928"/>
        <v/>
      </c>
      <c r="CR1237" s="277" t="str">
        <f t="shared" si="1928"/>
        <v/>
      </c>
      <c r="CS1237" s="277" t="str">
        <f t="shared" si="1928"/>
        <v/>
      </c>
      <c r="CT1237" s="277" t="str">
        <f t="shared" si="1928"/>
        <v/>
      </c>
      <c r="CU1237" s="277" t="str">
        <f t="shared" si="1928"/>
        <v/>
      </c>
      <c r="CV1237" s="277" t="str">
        <f t="shared" si="1928"/>
        <v/>
      </c>
      <c r="CW1237" s="277" t="str">
        <f t="shared" si="1928"/>
        <v/>
      </c>
      <c r="CX1237" s="277" t="str">
        <f t="shared" si="1928"/>
        <v/>
      </c>
      <c r="CY1237" s="277" t="str">
        <f t="shared" si="1928"/>
        <v/>
      </c>
      <c r="CZ1237" s="277" t="str">
        <f t="shared" si="1928"/>
        <v/>
      </c>
      <c r="DA1237" s="277" t="str">
        <f t="shared" si="1928"/>
        <v/>
      </c>
      <c r="DB1237" s="277" t="str">
        <f t="shared" si="1928"/>
        <v/>
      </c>
      <c r="DC1237" s="277" t="str">
        <f t="shared" si="1928"/>
        <v/>
      </c>
      <c r="DD1237" s="277" t="str">
        <f t="shared" si="1928"/>
        <v/>
      </c>
      <c r="DE1237" s="277" t="str">
        <f t="shared" si="1928"/>
        <v/>
      </c>
      <c r="DF1237" s="277" t="str">
        <f t="shared" si="1928"/>
        <v/>
      </c>
      <c r="DG1237" s="277" t="str">
        <f t="shared" si="1928"/>
        <v/>
      </c>
      <c r="DH1237" s="277" t="str">
        <f t="shared" si="1928"/>
        <v/>
      </c>
      <c r="DI1237" s="277" t="str">
        <f t="shared" si="1928"/>
        <v/>
      </c>
      <c r="DJ1237" s="277" t="str">
        <f t="shared" si="1928"/>
        <v/>
      </c>
      <c r="DK1237" s="277" t="str">
        <f t="shared" si="1928"/>
        <v/>
      </c>
      <c r="DL1237" s="277" t="str">
        <f t="shared" si="1928"/>
        <v/>
      </c>
      <c r="DM1237" s="277" t="str">
        <f t="shared" si="1928"/>
        <v/>
      </c>
      <c r="DN1237" s="277" t="str">
        <f t="shared" si="1928"/>
        <v/>
      </c>
      <c r="DO1237" s="60">
        <f>SUM(F1237:DN1237)</f>
        <v>0</v>
      </c>
      <c r="DP1237" s="50" t="s">
        <v>172</v>
      </c>
    </row>
    <row r="1238" spans="3:120" s="29" customFormat="1" ht="15" customHeight="1">
      <c r="C1238" s="271" t="str">
        <f>"Total "&amp;C1225</f>
        <v>Total Bank Charges</v>
      </c>
      <c r="D1238" s="270">
        <f>IF(D1228="",0,D1228)</f>
        <v>0</v>
      </c>
      <c r="E1238" s="270">
        <f>IF(D1230="",0,D1230)</f>
        <v>0</v>
      </c>
      <c r="F1238" s="278">
        <f t="shared" ref="F1238:AK1238" si="1929">IF(F$17="","",IF($E$1233=0,SUM(F1236:F1237),IF(AND(F$17&gt;=$D1238,F$17&lt;=$E1238),$D$1226/($E1238-$D1238+1),0)))</f>
        <v>0</v>
      </c>
      <c r="G1238" s="278">
        <f t="shared" si="1929"/>
        <v>0</v>
      </c>
      <c r="H1238" s="278">
        <f t="shared" si="1929"/>
        <v>0</v>
      </c>
      <c r="I1238" s="278">
        <f t="shared" si="1929"/>
        <v>0</v>
      </c>
      <c r="J1238" s="278">
        <f t="shared" si="1929"/>
        <v>0</v>
      </c>
      <c r="K1238" s="278">
        <f t="shared" si="1929"/>
        <v>0</v>
      </c>
      <c r="L1238" s="278">
        <f t="shared" si="1929"/>
        <v>0</v>
      </c>
      <c r="M1238" s="278">
        <f t="shared" si="1929"/>
        <v>0</v>
      </c>
      <c r="N1238" s="278">
        <f t="shared" si="1929"/>
        <v>0</v>
      </c>
      <c r="O1238" s="278">
        <f t="shared" si="1929"/>
        <v>0</v>
      </c>
      <c r="P1238" s="278">
        <f t="shared" si="1929"/>
        <v>0</v>
      </c>
      <c r="Q1238" s="278">
        <f t="shared" si="1929"/>
        <v>0</v>
      </c>
      <c r="R1238" s="278">
        <f t="shared" si="1929"/>
        <v>0</v>
      </c>
      <c r="S1238" s="278">
        <f t="shared" si="1929"/>
        <v>0</v>
      </c>
      <c r="T1238" s="278">
        <f t="shared" si="1929"/>
        <v>0</v>
      </c>
      <c r="U1238" s="278">
        <f t="shared" si="1929"/>
        <v>0</v>
      </c>
      <c r="V1238" s="278">
        <f t="shared" si="1929"/>
        <v>0</v>
      </c>
      <c r="W1238" s="278">
        <f t="shared" si="1929"/>
        <v>0</v>
      </c>
      <c r="X1238" s="278">
        <f t="shared" si="1929"/>
        <v>0</v>
      </c>
      <c r="Y1238" s="278">
        <f t="shared" si="1929"/>
        <v>0</v>
      </c>
      <c r="Z1238" s="278">
        <f t="shared" si="1929"/>
        <v>0</v>
      </c>
      <c r="AA1238" s="278">
        <f t="shared" si="1929"/>
        <v>0</v>
      </c>
      <c r="AB1238" s="278">
        <f t="shared" si="1929"/>
        <v>0</v>
      </c>
      <c r="AC1238" s="278">
        <f t="shared" si="1929"/>
        <v>0</v>
      </c>
      <c r="AD1238" s="278">
        <f t="shared" si="1929"/>
        <v>0</v>
      </c>
      <c r="AE1238" s="278">
        <f t="shared" si="1929"/>
        <v>0</v>
      </c>
      <c r="AF1238" s="278">
        <f t="shared" si="1929"/>
        <v>0</v>
      </c>
      <c r="AG1238" s="278">
        <f t="shared" si="1929"/>
        <v>0</v>
      </c>
      <c r="AH1238" s="278">
        <f t="shared" si="1929"/>
        <v>0</v>
      </c>
      <c r="AI1238" s="278">
        <f t="shared" si="1929"/>
        <v>0</v>
      </c>
      <c r="AJ1238" s="278">
        <f t="shared" si="1929"/>
        <v>0</v>
      </c>
      <c r="AK1238" s="278">
        <f t="shared" si="1929"/>
        <v>0</v>
      </c>
      <c r="AL1238" s="278">
        <f t="shared" ref="AL1238:BQ1238" si="1930">IF(AL$17="","",IF($E$1233=0,SUM(AL1236:AL1237),IF(AND(AL$17&gt;=$D1238,AL$17&lt;=$E1238),$D$1226/($E1238-$D1238+1),0)))</f>
        <v>0</v>
      </c>
      <c r="AM1238" s="278">
        <f t="shared" si="1930"/>
        <v>0</v>
      </c>
      <c r="AN1238" s="278">
        <f t="shared" si="1930"/>
        <v>0</v>
      </c>
      <c r="AO1238" s="278">
        <f t="shared" si="1930"/>
        <v>0</v>
      </c>
      <c r="AP1238" s="278">
        <f t="shared" si="1930"/>
        <v>0</v>
      </c>
      <c r="AQ1238" s="278">
        <f t="shared" si="1930"/>
        <v>0</v>
      </c>
      <c r="AR1238" s="278">
        <f t="shared" si="1930"/>
        <v>0</v>
      </c>
      <c r="AS1238" s="278">
        <f t="shared" si="1930"/>
        <v>0</v>
      </c>
      <c r="AT1238" s="278">
        <f t="shared" si="1930"/>
        <v>0</v>
      </c>
      <c r="AU1238" s="278">
        <f t="shared" si="1930"/>
        <v>0</v>
      </c>
      <c r="AV1238" s="278">
        <f t="shared" si="1930"/>
        <v>0</v>
      </c>
      <c r="AW1238" s="278">
        <f t="shared" si="1930"/>
        <v>0</v>
      </c>
      <c r="AX1238" s="278">
        <f t="shared" si="1930"/>
        <v>0</v>
      </c>
      <c r="AY1238" s="278">
        <f t="shared" si="1930"/>
        <v>0</v>
      </c>
      <c r="AZ1238" s="278">
        <f t="shared" si="1930"/>
        <v>0</v>
      </c>
      <c r="BA1238" s="278">
        <f t="shared" si="1930"/>
        <v>0</v>
      </c>
      <c r="BB1238" s="278">
        <f t="shared" si="1930"/>
        <v>0</v>
      </c>
      <c r="BC1238" s="278">
        <f t="shared" si="1930"/>
        <v>0</v>
      </c>
      <c r="BD1238" s="278">
        <f t="shared" si="1930"/>
        <v>0</v>
      </c>
      <c r="BE1238" s="278">
        <f t="shared" si="1930"/>
        <v>0</v>
      </c>
      <c r="BF1238" s="278">
        <f t="shared" si="1930"/>
        <v>0</v>
      </c>
      <c r="BG1238" s="278">
        <f t="shared" si="1930"/>
        <v>0</v>
      </c>
      <c r="BH1238" s="278">
        <f t="shared" si="1930"/>
        <v>0</v>
      </c>
      <c r="BI1238" s="278">
        <f t="shared" si="1930"/>
        <v>0</v>
      </c>
      <c r="BJ1238" s="278">
        <f t="shared" si="1930"/>
        <v>0</v>
      </c>
      <c r="BK1238" s="278">
        <f t="shared" si="1930"/>
        <v>0</v>
      </c>
      <c r="BL1238" s="278">
        <f t="shared" si="1930"/>
        <v>0</v>
      </c>
      <c r="BM1238" s="278">
        <f t="shared" si="1930"/>
        <v>0</v>
      </c>
      <c r="BN1238" s="278">
        <f t="shared" si="1930"/>
        <v>0</v>
      </c>
      <c r="BO1238" s="278" t="str">
        <f t="shared" si="1930"/>
        <v/>
      </c>
      <c r="BP1238" s="278" t="str">
        <f t="shared" si="1930"/>
        <v/>
      </c>
      <c r="BQ1238" s="278" t="str">
        <f t="shared" si="1930"/>
        <v/>
      </c>
      <c r="BR1238" s="278" t="str">
        <f t="shared" ref="BR1238:CA1238" si="1931">IF(BR$17="","",IF($E$1233=0,SUM(BR1236:BR1237),IF(AND(BR$17&gt;=$D1238,BR$17&lt;=$E1238),$D$1226/($E1238-$D1238+1),0)))</f>
        <v/>
      </c>
      <c r="BS1238" s="278" t="str">
        <f t="shared" si="1931"/>
        <v/>
      </c>
      <c r="BT1238" s="278" t="str">
        <f t="shared" si="1931"/>
        <v/>
      </c>
      <c r="BU1238" s="278" t="str">
        <f t="shared" si="1931"/>
        <v/>
      </c>
      <c r="BV1238" s="278" t="str">
        <f t="shared" si="1931"/>
        <v/>
      </c>
      <c r="BW1238" s="278" t="str">
        <f t="shared" si="1931"/>
        <v/>
      </c>
      <c r="BX1238" s="278" t="str">
        <f t="shared" si="1931"/>
        <v/>
      </c>
      <c r="BY1238" s="278" t="str">
        <f t="shared" si="1931"/>
        <v/>
      </c>
      <c r="BZ1238" s="278" t="str">
        <f t="shared" si="1931"/>
        <v/>
      </c>
      <c r="CA1238" s="278" t="str">
        <f t="shared" si="1931"/>
        <v/>
      </c>
      <c r="CB1238" s="278" t="str">
        <f t="shared" ref="CB1238:DN1238" si="1932">IF(CB$17="","",IF($E$1233=0,SUM(CB1236:CB1237),IF(AND(CB$17&gt;=$D1238,CB$17&lt;=$E1238),$D$1226/($E1238-$D1238+1),0)))</f>
        <v/>
      </c>
      <c r="CC1238" s="278" t="str">
        <f t="shared" si="1932"/>
        <v/>
      </c>
      <c r="CD1238" s="278" t="str">
        <f t="shared" si="1932"/>
        <v/>
      </c>
      <c r="CE1238" s="278" t="str">
        <f t="shared" si="1932"/>
        <v/>
      </c>
      <c r="CF1238" s="278" t="str">
        <f t="shared" si="1932"/>
        <v/>
      </c>
      <c r="CG1238" s="278" t="str">
        <f t="shared" si="1932"/>
        <v/>
      </c>
      <c r="CH1238" s="278" t="str">
        <f t="shared" si="1932"/>
        <v/>
      </c>
      <c r="CI1238" s="278" t="str">
        <f t="shared" si="1932"/>
        <v/>
      </c>
      <c r="CJ1238" s="278" t="str">
        <f t="shared" si="1932"/>
        <v/>
      </c>
      <c r="CK1238" s="278" t="str">
        <f t="shared" si="1932"/>
        <v/>
      </c>
      <c r="CL1238" s="278" t="str">
        <f t="shared" si="1932"/>
        <v/>
      </c>
      <c r="CM1238" s="278" t="str">
        <f t="shared" si="1932"/>
        <v/>
      </c>
      <c r="CN1238" s="278" t="str">
        <f t="shared" si="1932"/>
        <v/>
      </c>
      <c r="CO1238" s="278" t="str">
        <f t="shared" si="1932"/>
        <v/>
      </c>
      <c r="CP1238" s="278" t="str">
        <f t="shared" si="1932"/>
        <v/>
      </c>
      <c r="CQ1238" s="278" t="str">
        <f t="shared" si="1932"/>
        <v/>
      </c>
      <c r="CR1238" s="278" t="str">
        <f t="shared" si="1932"/>
        <v/>
      </c>
      <c r="CS1238" s="278" t="str">
        <f t="shared" si="1932"/>
        <v/>
      </c>
      <c r="CT1238" s="278" t="str">
        <f t="shared" si="1932"/>
        <v/>
      </c>
      <c r="CU1238" s="278" t="str">
        <f t="shared" si="1932"/>
        <v/>
      </c>
      <c r="CV1238" s="278" t="str">
        <f t="shared" si="1932"/>
        <v/>
      </c>
      <c r="CW1238" s="278" t="str">
        <f t="shared" si="1932"/>
        <v/>
      </c>
      <c r="CX1238" s="278" t="str">
        <f t="shared" si="1932"/>
        <v/>
      </c>
      <c r="CY1238" s="278" t="str">
        <f t="shared" si="1932"/>
        <v/>
      </c>
      <c r="CZ1238" s="278" t="str">
        <f t="shared" si="1932"/>
        <v/>
      </c>
      <c r="DA1238" s="278" t="str">
        <f t="shared" si="1932"/>
        <v/>
      </c>
      <c r="DB1238" s="278" t="str">
        <f t="shared" si="1932"/>
        <v/>
      </c>
      <c r="DC1238" s="278" t="str">
        <f t="shared" si="1932"/>
        <v/>
      </c>
      <c r="DD1238" s="278" t="str">
        <f t="shared" si="1932"/>
        <v/>
      </c>
      <c r="DE1238" s="278" t="str">
        <f t="shared" si="1932"/>
        <v/>
      </c>
      <c r="DF1238" s="278" t="str">
        <f t="shared" si="1932"/>
        <v/>
      </c>
      <c r="DG1238" s="278" t="str">
        <f t="shared" si="1932"/>
        <v/>
      </c>
      <c r="DH1238" s="278" t="str">
        <f t="shared" si="1932"/>
        <v/>
      </c>
      <c r="DI1238" s="278" t="str">
        <f t="shared" si="1932"/>
        <v/>
      </c>
      <c r="DJ1238" s="278" t="str">
        <f t="shared" si="1932"/>
        <v/>
      </c>
      <c r="DK1238" s="278" t="str">
        <f t="shared" si="1932"/>
        <v/>
      </c>
      <c r="DL1238" s="278" t="str">
        <f t="shared" si="1932"/>
        <v/>
      </c>
      <c r="DM1238" s="278" t="str">
        <f t="shared" si="1932"/>
        <v/>
      </c>
      <c r="DN1238" s="278" t="str">
        <f t="shared" si="1932"/>
        <v/>
      </c>
      <c r="DO1238" s="51">
        <f>SUM(F1238:DN1238)</f>
        <v>0</v>
      </c>
      <c r="DP1238" s="50" t="s">
        <v>172</v>
      </c>
    </row>
    <row r="1239" spans="3:120" s="29" customFormat="1" ht="15" customHeight="1">
      <c r="C1239" s="120"/>
      <c r="D1239" s="242"/>
      <c r="E1239" s="243"/>
      <c r="F1239" s="242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/>
      <c r="BD1239" s="18"/>
      <c r="BE1239" s="18"/>
      <c r="BF1239" s="18"/>
      <c r="BG1239" s="18"/>
      <c r="BH1239" s="18"/>
      <c r="BI1239" s="18"/>
      <c r="BJ1239" s="18"/>
      <c r="BK1239" s="18"/>
      <c r="BL1239" s="18"/>
      <c r="BM1239" s="18"/>
      <c r="BN1239" s="18"/>
      <c r="BO1239" s="18"/>
      <c r="BP1239" s="18"/>
      <c r="BQ1239" s="18"/>
      <c r="BR1239" s="18"/>
      <c r="BS1239" s="18"/>
      <c r="BT1239" s="18"/>
      <c r="BU1239" s="18"/>
      <c r="BV1239" s="18"/>
      <c r="BW1239" s="18"/>
      <c r="BX1239" s="18"/>
      <c r="BY1239" s="18"/>
      <c r="BZ1239" s="18"/>
      <c r="CA1239" s="18"/>
      <c r="CB1239" s="18"/>
      <c r="CC1239" s="18"/>
      <c r="CD1239" s="18"/>
      <c r="CE1239" s="18"/>
      <c r="CF1239" s="18"/>
      <c r="CG1239" s="18"/>
      <c r="CH1239" s="18"/>
      <c r="CI1239" s="18"/>
      <c r="CJ1239" s="18"/>
      <c r="CK1239" s="18"/>
      <c r="CL1239" s="18"/>
      <c r="CM1239" s="18"/>
      <c r="CN1239" s="18"/>
      <c r="CO1239" s="18"/>
      <c r="CP1239" s="18"/>
      <c r="CQ1239" s="18"/>
      <c r="CR1239" s="18"/>
      <c r="CS1239" s="18"/>
      <c r="CT1239" s="18"/>
      <c r="CU1239" s="18"/>
      <c r="CV1239" s="18"/>
      <c r="CW1239" s="18"/>
      <c r="CX1239" s="18"/>
      <c r="CY1239" s="18"/>
      <c r="CZ1239" s="18"/>
      <c r="DA1239" s="18"/>
      <c r="DB1239" s="18"/>
      <c r="DC1239" s="18"/>
      <c r="DD1239" s="18"/>
      <c r="DE1239" s="18"/>
      <c r="DF1239" s="18"/>
      <c r="DG1239" s="18"/>
      <c r="DH1239" s="18"/>
      <c r="DI1239" s="18"/>
      <c r="DJ1239" s="18"/>
      <c r="DK1239" s="18"/>
      <c r="DL1239" s="18"/>
      <c r="DM1239" s="18"/>
      <c r="DN1239" s="18"/>
      <c r="DO1239" s="18"/>
      <c r="DP1239" s="50" t="s">
        <v>172</v>
      </c>
    </row>
    <row r="1240" spans="3:120" s="29" customFormat="1" ht="15" customHeight="1">
      <c r="C1240" s="120"/>
      <c r="D1240" s="242"/>
      <c r="E1240" s="243"/>
      <c r="F1240" s="242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  <c r="CH1240" s="18"/>
      <c r="CI1240" s="18"/>
      <c r="CJ1240" s="18"/>
      <c r="CK1240" s="18"/>
      <c r="CL1240" s="18"/>
      <c r="CM1240" s="18"/>
      <c r="CN1240" s="18"/>
      <c r="CO1240" s="18"/>
      <c r="CP1240" s="18"/>
      <c r="CQ1240" s="18"/>
      <c r="CR1240" s="18"/>
      <c r="CS1240" s="18"/>
      <c r="CT1240" s="18"/>
      <c r="CU1240" s="18"/>
      <c r="CV1240" s="18"/>
      <c r="CW1240" s="18"/>
      <c r="CX1240" s="18"/>
      <c r="CY1240" s="18"/>
      <c r="CZ1240" s="18"/>
      <c r="DA1240" s="18"/>
      <c r="DB1240" s="18"/>
      <c r="DC1240" s="18"/>
      <c r="DD1240" s="18"/>
      <c r="DE1240" s="18"/>
      <c r="DF1240" s="18"/>
      <c r="DG1240" s="18"/>
      <c r="DH1240" s="18"/>
      <c r="DI1240" s="18"/>
      <c r="DJ1240" s="18"/>
      <c r="DK1240" s="18"/>
      <c r="DL1240" s="18"/>
      <c r="DM1240" s="18"/>
      <c r="DN1240" s="18"/>
      <c r="DO1240" s="18"/>
      <c r="DP1240" s="50" t="s">
        <v>172</v>
      </c>
    </row>
    <row r="1241" spans="3:120" s="29" customFormat="1" ht="15" customHeight="1">
      <c r="C1241" s="266" t="s">
        <v>320</v>
      </c>
      <c r="D1241" s="249" t="s">
        <v>296</v>
      </c>
      <c r="E1241" s="249" t="s">
        <v>303</v>
      </c>
      <c r="F1241" s="265" t="s">
        <v>295</v>
      </c>
      <c r="G1241" s="264" t="s">
        <v>294</v>
      </c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18"/>
      <c r="BQ1241" s="18"/>
      <c r="BR1241" s="18"/>
      <c r="BS1241" s="18"/>
      <c r="BT1241" s="18"/>
      <c r="BU1241" s="18"/>
      <c r="BV1241" s="18"/>
      <c r="BW1241" s="18"/>
      <c r="BX1241" s="18"/>
      <c r="BY1241" s="18"/>
      <c r="BZ1241" s="18"/>
      <c r="CA1241" s="18"/>
      <c r="CB1241" s="18"/>
      <c r="CC1241" s="18"/>
      <c r="CD1241" s="18"/>
      <c r="CE1241" s="18"/>
      <c r="CF1241" s="18"/>
      <c r="CG1241" s="18"/>
      <c r="CH1241" s="18"/>
      <c r="CI1241" s="18"/>
      <c r="CJ1241" s="18"/>
      <c r="CK1241" s="18"/>
      <c r="CL1241" s="18"/>
      <c r="CM1241" s="18"/>
      <c r="CN1241" s="18"/>
      <c r="CO1241" s="18"/>
      <c r="CP1241" s="18"/>
      <c r="CQ1241" s="18"/>
      <c r="CR1241" s="18"/>
      <c r="CS1241" s="18"/>
      <c r="CT1241" s="18"/>
      <c r="CU1241" s="18"/>
      <c r="CV1241" s="18"/>
      <c r="CW1241" s="18"/>
      <c r="CX1241" s="18"/>
      <c r="CY1241" s="18"/>
      <c r="CZ1241" s="18"/>
      <c r="DA1241" s="18"/>
      <c r="DB1241" s="18"/>
      <c r="DC1241" s="18"/>
      <c r="DD1241" s="18"/>
      <c r="DE1241" s="18"/>
      <c r="DF1241" s="18"/>
      <c r="DG1241" s="18"/>
      <c r="DH1241" s="18"/>
      <c r="DI1241" s="18"/>
      <c r="DJ1241" s="18"/>
      <c r="DK1241" s="18"/>
      <c r="DL1241" s="18"/>
      <c r="DM1241" s="18"/>
      <c r="DN1241" s="18"/>
      <c r="DO1241" s="18"/>
      <c r="DP1241" s="50" t="s">
        <v>172</v>
      </c>
    </row>
    <row r="1242" spans="3:120" s="29" customFormat="1" ht="15" customHeight="1">
      <c r="C1242" s="34" t="str">
        <f>"Total "&amp;C1241</f>
        <v>Total Miscellaneous</v>
      </c>
      <c r="D1242" s="118">
        <f>IF(C$76="","",IF(E1242="",G1242+F1242,E1242))</f>
        <v>0</v>
      </c>
      <c r="E1242" s="302"/>
      <c r="F1242" s="93">
        <v>0</v>
      </c>
      <c r="G1242" s="93">
        <v>0</v>
      </c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  <c r="CH1242" s="18"/>
      <c r="CI1242" s="18"/>
      <c r="CJ1242" s="18"/>
      <c r="CK1242" s="18"/>
      <c r="CL1242" s="18"/>
      <c r="CM1242" s="18"/>
      <c r="CN1242" s="18"/>
      <c r="CO1242" s="18"/>
      <c r="CP1242" s="18"/>
      <c r="CQ1242" s="18"/>
      <c r="CR1242" s="18"/>
      <c r="CS1242" s="18"/>
      <c r="CT1242" s="18"/>
      <c r="CU1242" s="18"/>
      <c r="CV1242" s="18"/>
      <c r="CW1242" s="18"/>
      <c r="CX1242" s="18"/>
      <c r="CY1242" s="18"/>
      <c r="CZ1242" s="18"/>
      <c r="DA1242" s="18"/>
      <c r="DB1242" s="18"/>
      <c r="DC1242" s="18"/>
      <c r="DD1242" s="18"/>
      <c r="DE1242" s="18"/>
      <c r="DF1242" s="18"/>
      <c r="DG1242" s="18"/>
      <c r="DH1242" s="18"/>
      <c r="DI1242" s="18"/>
      <c r="DJ1242" s="18"/>
      <c r="DK1242" s="18"/>
      <c r="DL1242" s="18"/>
      <c r="DM1242" s="18"/>
      <c r="DN1242" s="18"/>
      <c r="DO1242" s="18"/>
      <c r="DP1242" s="50" t="s">
        <v>172</v>
      </c>
    </row>
    <row r="1243" spans="3:120" s="29" customFormat="1" ht="15" customHeight="1">
      <c r="C1243" s="34"/>
      <c r="D1243" s="118"/>
      <c r="E1243" s="302"/>
      <c r="F1243" s="233"/>
      <c r="G1243" s="301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18"/>
      <c r="BQ1243" s="18"/>
      <c r="BR1243" s="18"/>
      <c r="BS1243" s="18"/>
      <c r="BT1243" s="18"/>
      <c r="BU1243" s="18"/>
      <c r="BV1243" s="18"/>
      <c r="BW1243" s="18"/>
      <c r="BX1243" s="18"/>
      <c r="BY1243" s="18"/>
      <c r="BZ1243" s="18"/>
      <c r="CA1243" s="18"/>
      <c r="CB1243" s="18"/>
      <c r="CC1243" s="18"/>
      <c r="CD1243" s="18"/>
      <c r="CE1243" s="18"/>
      <c r="CF1243" s="18"/>
      <c r="CG1243" s="18"/>
      <c r="CH1243" s="18"/>
      <c r="CI1243" s="18"/>
      <c r="CJ1243" s="18"/>
      <c r="CK1243" s="18"/>
      <c r="CL1243" s="18"/>
      <c r="CM1243" s="18"/>
      <c r="CN1243" s="18"/>
      <c r="CO1243" s="18"/>
      <c r="CP1243" s="18"/>
      <c r="CQ1243" s="18"/>
      <c r="CR1243" s="18"/>
      <c r="CS1243" s="18"/>
      <c r="CT1243" s="18"/>
      <c r="CU1243" s="18"/>
      <c r="CV1243" s="18"/>
      <c r="CW1243" s="18"/>
      <c r="CX1243" s="18"/>
      <c r="CY1243" s="18"/>
      <c r="CZ1243" s="18"/>
      <c r="DA1243" s="18"/>
      <c r="DB1243" s="18"/>
      <c r="DC1243" s="18"/>
      <c r="DD1243" s="18"/>
      <c r="DE1243" s="18"/>
      <c r="DF1243" s="18"/>
      <c r="DG1243" s="18"/>
      <c r="DH1243" s="18"/>
      <c r="DI1243" s="18"/>
      <c r="DJ1243" s="18"/>
      <c r="DK1243" s="18"/>
      <c r="DL1243" s="18"/>
      <c r="DM1243" s="18"/>
      <c r="DN1243" s="18"/>
      <c r="DO1243" s="18"/>
      <c r="DP1243" s="50" t="s">
        <v>172</v>
      </c>
    </row>
    <row r="1244" spans="3:120" s="29" customFormat="1" ht="15" customHeight="1">
      <c r="C1244" s="34" t="str">
        <f>C1241&amp;" Start Period"</f>
        <v>Miscellaneous Start Period</v>
      </c>
      <c r="D1244" s="282">
        <f>MIN(F1244:G1244)</f>
        <v>0</v>
      </c>
      <c r="F1244" s="282">
        <v>0</v>
      </c>
      <c r="G1244" s="282">
        <v>0</v>
      </c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8"/>
      <c r="BQ1244" s="18"/>
      <c r="BR1244" s="18"/>
      <c r="BS1244" s="18"/>
      <c r="BT1244" s="18"/>
      <c r="BU1244" s="18"/>
      <c r="BV1244" s="18"/>
      <c r="BW1244" s="18"/>
      <c r="BX1244" s="18"/>
      <c r="BY1244" s="18"/>
      <c r="BZ1244" s="18"/>
      <c r="CA1244" s="18"/>
      <c r="CB1244" s="18"/>
      <c r="CC1244" s="18"/>
      <c r="CD1244" s="18"/>
      <c r="CE1244" s="18"/>
      <c r="CF1244" s="18"/>
      <c r="CG1244" s="18"/>
      <c r="CH1244" s="18"/>
      <c r="CI1244" s="18"/>
      <c r="CJ1244" s="18"/>
      <c r="CK1244" s="18"/>
      <c r="CL1244" s="18"/>
      <c r="CM1244" s="18"/>
      <c r="CN1244" s="18"/>
      <c r="CO1244" s="18"/>
      <c r="CP1244" s="18"/>
      <c r="CQ1244" s="18"/>
      <c r="CR1244" s="18"/>
      <c r="CS1244" s="18"/>
      <c r="CT1244" s="18"/>
      <c r="CU1244" s="18"/>
      <c r="CV1244" s="18"/>
      <c r="CW1244" s="18"/>
      <c r="CX1244" s="18"/>
      <c r="CY1244" s="18"/>
      <c r="CZ1244" s="18"/>
      <c r="DA1244" s="18"/>
      <c r="DB1244" s="18"/>
      <c r="DC1244" s="18"/>
      <c r="DD1244" s="18"/>
      <c r="DE1244" s="18"/>
      <c r="DF1244" s="18"/>
      <c r="DG1244" s="18"/>
      <c r="DH1244" s="18"/>
      <c r="DI1244" s="18"/>
      <c r="DJ1244" s="18"/>
      <c r="DK1244" s="18"/>
      <c r="DL1244" s="18"/>
      <c r="DM1244" s="18"/>
      <c r="DN1244" s="18"/>
      <c r="DO1244" s="18"/>
      <c r="DP1244" s="50" t="s">
        <v>172</v>
      </c>
    </row>
    <row r="1245" spans="3:120" s="29" customFormat="1" ht="15" customHeight="1">
      <c r="C1245" s="207" t="s">
        <v>13</v>
      </c>
      <c r="D1245" s="206">
        <f>IF(D1244="","",INDEX($F$16:$DP$17,1,MATCH(D1244,$F$17:$DP$17,1)))</f>
        <v>42094</v>
      </c>
      <c r="F1245" s="206">
        <f>IF(F1244="","",INDEX($F$16:$DP$17,1,MATCH(F1244,$F$17:$DP$17,1)))</f>
        <v>42094</v>
      </c>
      <c r="G1245" s="206">
        <f>IF(G1244="","",INDEX($F$16:$DP$17,1,MATCH(G1244,$F$17:$DP$17,1)))</f>
        <v>42094</v>
      </c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18"/>
      <c r="BQ1245" s="18"/>
      <c r="BR1245" s="18"/>
      <c r="BS1245" s="18"/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  <c r="CH1245" s="18"/>
      <c r="CI1245" s="18"/>
      <c r="CJ1245" s="18"/>
      <c r="CK1245" s="18"/>
      <c r="CL1245" s="18"/>
      <c r="CM1245" s="18"/>
      <c r="CN1245" s="18"/>
      <c r="CO1245" s="18"/>
      <c r="CP1245" s="18"/>
      <c r="CQ1245" s="18"/>
      <c r="CR1245" s="18"/>
      <c r="CS1245" s="18"/>
      <c r="CT1245" s="18"/>
      <c r="CU1245" s="18"/>
      <c r="CV1245" s="18"/>
      <c r="CW1245" s="18"/>
      <c r="CX1245" s="18"/>
      <c r="CY1245" s="18"/>
      <c r="CZ1245" s="18"/>
      <c r="DA1245" s="18"/>
      <c r="DB1245" s="18"/>
      <c r="DC1245" s="18"/>
      <c r="DD1245" s="18"/>
      <c r="DE1245" s="18"/>
      <c r="DF1245" s="18"/>
      <c r="DG1245" s="18"/>
      <c r="DH1245" s="18"/>
      <c r="DI1245" s="18"/>
      <c r="DJ1245" s="18"/>
      <c r="DK1245" s="18"/>
      <c r="DL1245" s="18"/>
      <c r="DM1245" s="18"/>
      <c r="DN1245" s="18"/>
      <c r="DO1245" s="18"/>
      <c r="DP1245" s="50" t="s">
        <v>172</v>
      </c>
    </row>
    <row r="1246" spans="3:120" s="29" customFormat="1" ht="15" customHeight="1">
      <c r="C1246" s="34" t="str">
        <f>C1241&amp;" End Period"</f>
        <v>Miscellaneous End Period</v>
      </c>
      <c r="D1246" s="282">
        <f>MAX(F1246:G1246)</f>
        <v>0</v>
      </c>
      <c r="F1246" s="282">
        <v>0</v>
      </c>
      <c r="G1246" s="282">
        <v>0</v>
      </c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18"/>
      <c r="BX1246" s="18"/>
      <c r="BY1246" s="18"/>
      <c r="BZ1246" s="18"/>
      <c r="CA1246" s="18"/>
      <c r="CB1246" s="18"/>
      <c r="CC1246" s="18"/>
      <c r="CD1246" s="18"/>
      <c r="CE1246" s="18"/>
      <c r="CF1246" s="18"/>
      <c r="CG1246" s="18"/>
      <c r="CH1246" s="18"/>
      <c r="CI1246" s="18"/>
      <c r="CJ1246" s="18"/>
      <c r="CK1246" s="18"/>
      <c r="CL1246" s="18"/>
      <c r="CM1246" s="18"/>
      <c r="CN1246" s="18"/>
      <c r="CO1246" s="18"/>
      <c r="CP1246" s="18"/>
      <c r="CQ1246" s="18"/>
      <c r="CR1246" s="18"/>
      <c r="CS1246" s="18"/>
      <c r="CT1246" s="18"/>
      <c r="CU1246" s="18"/>
      <c r="CV1246" s="18"/>
      <c r="CW1246" s="18"/>
      <c r="CX1246" s="18"/>
      <c r="CY1246" s="18"/>
      <c r="CZ1246" s="18"/>
      <c r="DA1246" s="18"/>
      <c r="DB1246" s="18"/>
      <c r="DC1246" s="18"/>
      <c r="DD1246" s="18"/>
      <c r="DE1246" s="18"/>
      <c r="DF1246" s="18"/>
      <c r="DG1246" s="18"/>
      <c r="DH1246" s="18"/>
      <c r="DI1246" s="18"/>
      <c r="DJ1246" s="18"/>
      <c r="DK1246" s="18"/>
      <c r="DL1246" s="18"/>
      <c r="DM1246" s="18"/>
      <c r="DN1246" s="18"/>
      <c r="DO1246" s="18"/>
      <c r="DP1246" s="50" t="s">
        <v>172</v>
      </c>
    </row>
    <row r="1247" spans="3:120" s="29" customFormat="1" ht="15" customHeight="1">
      <c r="C1247" s="207" t="s">
        <v>13</v>
      </c>
      <c r="D1247" s="206">
        <f>IF(D1246="","",INDEX($F$16:$DP$17,1,MATCH(D1246,$F$17:$DP$17,1)))</f>
        <v>42094</v>
      </c>
      <c r="F1247" s="206">
        <f>IF(F1246="","",INDEX($F$16:$DP$17,1,MATCH(F1246,$F$17:$DP$17,1)))</f>
        <v>42094</v>
      </c>
      <c r="G1247" s="206">
        <f>IF(G1246="","",INDEX($F$16:$DP$17,1,MATCH(G1246,$F$17:$DP$17,1)))</f>
        <v>42094</v>
      </c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  <c r="BD1247" s="18"/>
      <c r="BE1247" s="18"/>
      <c r="BF1247" s="18"/>
      <c r="BG1247" s="18"/>
      <c r="BH1247" s="18"/>
      <c r="BI1247" s="18"/>
      <c r="BJ1247" s="18"/>
      <c r="BK1247" s="18"/>
      <c r="BL1247" s="18"/>
      <c r="BM1247" s="18"/>
      <c r="BN1247" s="18"/>
      <c r="BO1247" s="18"/>
      <c r="BP1247" s="18"/>
      <c r="BQ1247" s="18"/>
      <c r="BR1247" s="18"/>
      <c r="BS1247" s="18"/>
      <c r="BT1247" s="18"/>
      <c r="BU1247" s="18"/>
      <c r="BV1247" s="18"/>
      <c r="BW1247" s="18"/>
      <c r="BX1247" s="18"/>
      <c r="BY1247" s="18"/>
      <c r="BZ1247" s="18"/>
      <c r="CA1247" s="18"/>
      <c r="CB1247" s="18"/>
      <c r="CC1247" s="18"/>
      <c r="CD1247" s="18"/>
      <c r="CE1247" s="18"/>
      <c r="CF1247" s="18"/>
      <c r="CG1247" s="18"/>
      <c r="CH1247" s="18"/>
      <c r="CI1247" s="18"/>
      <c r="CJ1247" s="18"/>
      <c r="CK1247" s="18"/>
      <c r="CL1247" s="18"/>
      <c r="CM1247" s="18"/>
      <c r="CN1247" s="18"/>
      <c r="CO1247" s="18"/>
      <c r="CP1247" s="18"/>
      <c r="CQ1247" s="18"/>
      <c r="CR1247" s="18"/>
      <c r="CS1247" s="18"/>
      <c r="CT1247" s="18"/>
      <c r="CU1247" s="18"/>
      <c r="CV1247" s="18"/>
      <c r="CW1247" s="18"/>
      <c r="CX1247" s="18"/>
      <c r="CY1247" s="18"/>
      <c r="CZ1247" s="18"/>
      <c r="DA1247" s="18"/>
      <c r="DB1247" s="18"/>
      <c r="DC1247" s="18"/>
      <c r="DD1247" s="18"/>
      <c r="DE1247" s="18"/>
      <c r="DF1247" s="18"/>
      <c r="DG1247" s="18"/>
      <c r="DH1247" s="18"/>
      <c r="DI1247" s="18"/>
      <c r="DJ1247" s="18"/>
      <c r="DK1247" s="18"/>
      <c r="DL1247" s="18"/>
      <c r="DM1247" s="18"/>
      <c r="DN1247" s="18"/>
      <c r="DO1247" s="18"/>
      <c r="DP1247" s="50" t="s">
        <v>172</v>
      </c>
    </row>
    <row r="1248" spans="3:120" s="29" customFormat="1" ht="15" customHeight="1">
      <c r="C1248" s="34"/>
      <c r="D1248" s="242"/>
      <c r="E1248" s="243"/>
      <c r="F1248" s="242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8"/>
      <c r="BQ1248" s="18"/>
      <c r="BR1248" s="18"/>
      <c r="BS1248" s="18"/>
      <c r="BT1248" s="18"/>
      <c r="BU1248" s="18"/>
      <c r="BV1248" s="18"/>
      <c r="BW1248" s="18"/>
      <c r="BX1248" s="18"/>
      <c r="BY1248" s="18"/>
      <c r="BZ1248" s="18"/>
      <c r="CA1248" s="18"/>
      <c r="CB1248" s="18"/>
      <c r="CC1248" s="18"/>
      <c r="CD1248" s="18"/>
      <c r="CE1248" s="18"/>
      <c r="CF1248" s="18"/>
      <c r="CG1248" s="18"/>
      <c r="CH1248" s="18"/>
      <c r="CI1248" s="18"/>
      <c r="CJ1248" s="18"/>
      <c r="CK1248" s="18"/>
      <c r="CL1248" s="18"/>
      <c r="CM1248" s="18"/>
      <c r="CN1248" s="18"/>
      <c r="CO1248" s="18"/>
      <c r="CP1248" s="18"/>
      <c r="CQ1248" s="18"/>
      <c r="CR1248" s="18"/>
      <c r="CS1248" s="18"/>
      <c r="CT1248" s="18"/>
      <c r="CU1248" s="18"/>
      <c r="CV1248" s="18"/>
      <c r="CW1248" s="18"/>
      <c r="CX1248" s="18"/>
      <c r="CY1248" s="18"/>
      <c r="CZ1248" s="18"/>
      <c r="DA1248" s="18"/>
      <c r="DB1248" s="18"/>
      <c r="DC1248" s="18"/>
      <c r="DD1248" s="18"/>
      <c r="DE1248" s="18"/>
      <c r="DF1248" s="18"/>
      <c r="DG1248" s="18"/>
      <c r="DH1248" s="18"/>
      <c r="DI1248" s="18"/>
      <c r="DJ1248" s="18"/>
      <c r="DK1248" s="18"/>
      <c r="DL1248" s="18"/>
      <c r="DM1248" s="18"/>
      <c r="DN1248" s="18"/>
      <c r="DO1248" s="18"/>
      <c r="DP1248" s="50" t="s">
        <v>172</v>
      </c>
    </row>
    <row r="1249" spans="3:120" s="29" customFormat="1" ht="15" customHeight="1">
      <c r="C1249" s="34" t="s">
        <v>300</v>
      </c>
      <c r="D1249" s="281" t="s">
        <v>299</v>
      </c>
      <c r="E1249" s="280">
        <f>IF(D1249=F1249,0,1)</f>
        <v>0</v>
      </c>
      <c r="F1249" s="279" t="s">
        <v>299</v>
      </c>
      <c r="G1249" s="279" t="s">
        <v>298</v>
      </c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  <c r="BD1249" s="18"/>
      <c r="BE1249" s="18"/>
      <c r="BF1249" s="18"/>
      <c r="BG1249" s="18"/>
      <c r="BH1249" s="18"/>
      <c r="BI1249" s="18"/>
      <c r="BJ1249" s="18"/>
      <c r="BK1249" s="18"/>
      <c r="BL1249" s="18"/>
      <c r="BM1249" s="18"/>
      <c r="BN1249" s="18"/>
      <c r="BO1249" s="18"/>
      <c r="BP1249" s="18"/>
      <c r="BQ1249" s="18"/>
      <c r="BR1249" s="18"/>
      <c r="BS1249" s="18"/>
      <c r="BT1249" s="18"/>
      <c r="BU1249" s="18"/>
      <c r="BV1249" s="18"/>
      <c r="BW1249" s="18"/>
      <c r="BX1249" s="18"/>
      <c r="BY1249" s="18"/>
      <c r="BZ1249" s="18"/>
      <c r="CA1249" s="18"/>
      <c r="CB1249" s="18"/>
      <c r="CC1249" s="18"/>
      <c r="CD1249" s="18"/>
      <c r="CE1249" s="18"/>
      <c r="CF1249" s="18"/>
      <c r="CG1249" s="18"/>
      <c r="CH1249" s="18"/>
      <c r="CI1249" s="18"/>
      <c r="CJ1249" s="18"/>
      <c r="CK1249" s="18"/>
      <c r="CL1249" s="18"/>
      <c r="CM1249" s="18"/>
      <c r="CN1249" s="18"/>
      <c r="CO1249" s="18"/>
      <c r="CP1249" s="18"/>
      <c r="CQ1249" s="18"/>
      <c r="CR1249" s="18"/>
      <c r="CS1249" s="18"/>
      <c r="CT1249" s="18"/>
      <c r="CU1249" s="18"/>
      <c r="CV1249" s="18"/>
      <c r="CW1249" s="18"/>
      <c r="CX1249" s="18"/>
      <c r="CY1249" s="18"/>
      <c r="CZ1249" s="18"/>
      <c r="DA1249" s="18"/>
      <c r="DB1249" s="18"/>
      <c r="DC1249" s="18"/>
      <c r="DD1249" s="18"/>
      <c r="DE1249" s="18"/>
      <c r="DF1249" s="18"/>
      <c r="DG1249" s="18"/>
      <c r="DH1249" s="18"/>
      <c r="DI1249" s="18"/>
      <c r="DJ1249" s="18"/>
      <c r="DK1249" s="18"/>
      <c r="DL1249" s="18"/>
      <c r="DM1249" s="18"/>
      <c r="DN1249" s="18"/>
      <c r="DO1249" s="18"/>
      <c r="DP1249" s="50" t="s">
        <v>172</v>
      </c>
    </row>
    <row r="1250" spans="3:120" s="29" customFormat="1" ht="15" customHeight="1">
      <c r="C1250" s="34" t="s">
        <v>310</v>
      </c>
      <c r="D1250" s="281" t="s">
        <v>151</v>
      </c>
      <c r="E1250" s="280">
        <f>IF(D1250=F1250,0,1)</f>
        <v>0</v>
      </c>
      <c r="F1250" s="279" t="s">
        <v>151</v>
      </c>
      <c r="G1250" s="279" t="s">
        <v>309</v>
      </c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  <c r="BD1250" s="18"/>
      <c r="BE1250" s="18"/>
      <c r="BF1250" s="18"/>
      <c r="BG1250" s="18"/>
      <c r="BH1250" s="18"/>
      <c r="BI1250" s="18"/>
      <c r="BJ1250" s="18"/>
      <c r="BK1250" s="18"/>
      <c r="BL1250" s="18"/>
      <c r="BM1250" s="18"/>
      <c r="BN1250" s="18"/>
      <c r="BO1250" s="18"/>
      <c r="BP1250" s="18"/>
      <c r="BQ1250" s="18"/>
      <c r="BR1250" s="18"/>
      <c r="BS1250" s="18"/>
      <c r="BT1250" s="18"/>
      <c r="BU1250" s="18"/>
      <c r="BV1250" s="18"/>
      <c r="BW1250" s="18"/>
      <c r="BX1250" s="18"/>
      <c r="BY1250" s="18"/>
      <c r="BZ1250" s="18"/>
      <c r="CA1250" s="18"/>
      <c r="CB1250" s="18"/>
      <c r="CC1250" s="18"/>
      <c r="CD1250" s="18"/>
      <c r="CE1250" s="18"/>
      <c r="CF1250" s="18"/>
      <c r="CG1250" s="18"/>
      <c r="CH1250" s="18"/>
      <c r="CI1250" s="18"/>
      <c r="CJ1250" s="18"/>
      <c r="CK1250" s="18"/>
      <c r="CL1250" s="18"/>
      <c r="CM1250" s="18"/>
      <c r="CN1250" s="18"/>
      <c r="CO1250" s="18"/>
      <c r="CP1250" s="18"/>
      <c r="CQ1250" s="18"/>
      <c r="CR1250" s="18"/>
      <c r="CS1250" s="18"/>
      <c r="CT1250" s="18"/>
      <c r="CU1250" s="18"/>
      <c r="CV1250" s="18"/>
      <c r="CW1250" s="18"/>
      <c r="CX1250" s="18"/>
      <c r="CY1250" s="18"/>
      <c r="CZ1250" s="18"/>
      <c r="DA1250" s="18"/>
      <c r="DB1250" s="18"/>
      <c r="DC1250" s="18"/>
      <c r="DD1250" s="18"/>
      <c r="DE1250" s="18"/>
      <c r="DF1250" s="18"/>
      <c r="DG1250" s="18"/>
      <c r="DH1250" s="18"/>
      <c r="DI1250" s="18"/>
      <c r="DJ1250" s="18"/>
      <c r="DK1250" s="18"/>
      <c r="DL1250" s="18"/>
      <c r="DM1250" s="18"/>
      <c r="DN1250" s="18"/>
      <c r="DO1250" s="18"/>
      <c r="DP1250" s="50" t="s">
        <v>172</v>
      </c>
    </row>
    <row r="1251" spans="3:120" s="29" customFormat="1" ht="15" customHeight="1">
      <c r="C1251" s="26"/>
      <c r="D1251" s="242"/>
      <c r="E1251" s="243"/>
      <c r="F1251" s="242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8"/>
      <c r="BK1251" s="18"/>
      <c r="BL1251" s="18"/>
      <c r="BM1251" s="18"/>
      <c r="BN1251" s="18"/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  <c r="CH1251" s="18"/>
      <c r="CI1251" s="18"/>
      <c r="CJ1251" s="18"/>
      <c r="CK1251" s="18"/>
      <c r="CL1251" s="18"/>
      <c r="CM1251" s="18"/>
      <c r="CN1251" s="18"/>
      <c r="CO1251" s="18"/>
      <c r="CP1251" s="18"/>
      <c r="CQ1251" s="18"/>
      <c r="CR1251" s="18"/>
      <c r="CS1251" s="18"/>
      <c r="CT1251" s="18"/>
      <c r="CU1251" s="18"/>
      <c r="CV1251" s="18"/>
      <c r="CW1251" s="18"/>
      <c r="CX1251" s="18"/>
      <c r="CY1251" s="18"/>
      <c r="CZ1251" s="18"/>
      <c r="DA1251" s="18"/>
      <c r="DB1251" s="18"/>
      <c r="DC1251" s="18"/>
      <c r="DD1251" s="18"/>
      <c r="DE1251" s="18"/>
      <c r="DF1251" s="18"/>
      <c r="DG1251" s="18"/>
      <c r="DH1251" s="18"/>
      <c r="DI1251" s="18"/>
      <c r="DJ1251" s="18"/>
      <c r="DK1251" s="18"/>
      <c r="DL1251" s="18"/>
      <c r="DM1251" s="18"/>
      <c r="DN1251" s="18"/>
      <c r="DO1251" s="18"/>
      <c r="DP1251" s="50" t="s">
        <v>172</v>
      </c>
    </row>
    <row r="1252" spans="3:120" s="29" customFormat="1" ht="15" customHeight="1">
      <c r="C1252" s="34" t="str">
        <f>F1241&amp;" "&amp;C1241</f>
        <v>Phase A Miscellaneous</v>
      </c>
      <c r="D1252" s="274">
        <f>IF(F1244="",0,F1244)</f>
        <v>0</v>
      </c>
      <c r="E1252" s="274">
        <f>IF(F1246="",0,F1246)</f>
        <v>0</v>
      </c>
      <c r="F1252" s="121">
        <f t="shared" ref="F1252:AK1252" si="1933">IF(F$17="","",IF(AND(F$17&gt;=$D1252,F$17&lt;=$E1252),$F$1242/($E1252-$D1252+1)))</f>
        <v>0</v>
      </c>
      <c r="G1252" s="121" t="b">
        <f t="shared" si="1933"/>
        <v>0</v>
      </c>
      <c r="H1252" s="121" t="b">
        <f t="shared" si="1933"/>
        <v>0</v>
      </c>
      <c r="I1252" s="121" t="b">
        <f t="shared" si="1933"/>
        <v>0</v>
      </c>
      <c r="J1252" s="121" t="b">
        <f t="shared" si="1933"/>
        <v>0</v>
      </c>
      <c r="K1252" s="121" t="b">
        <f t="shared" si="1933"/>
        <v>0</v>
      </c>
      <c r="L1252" s="121" t="b">
        <f t="shared" si="1933"/>
        <v>0</v>
      </c>
      <c r="M1252" s="121" t="b">
        <f t="shared" si="1933"/>
        <v>0</v>
      </c>
      <c r="N1252" s="121" t="b">
        <f t="shared" si="1933"/>
        <v>0</v>
      </c>
      <c r="O1252" s="121" t="b">
        <f t="shared" si="1933"/>
        <v>0</v>
      </c>
      <c r="P1252" s="121" t="b">
        <f t="shared" si="1933"/>
        <v>0</v>
      </c>
      <c r="Q1252" s="121" t="b">
        <f t="shared" si="1933"/>
        <v>0</v>
      </c>
      <c r="R1252" s="121" t="b">
        <f t="shared" si="1933"/>
        <v>0</v>
      </c>
      <c r="S1252" s="121" t="b">
        <f t="shared" si="1933"/>
        <v>0</v>
      </c>
      <c r="T1252" s="121" t="b">
        <f t="shared" si="1933"/>
        <v>0</v>
      </c>
      <c r="U1252" s="121" t="b">
        <f t="shared" si="1933"/>
        <v>0</v>
      </c>
      <c r="V1252" s="121" t="b">
        <f t="shared" si="1933"/>
        <v>0</v>
      </c>
      <c r="W1252" s="121" t="b">
        <f t="shared" si="1933"/>
        <v>0</v>
      </c>
      <c r="X1252" s="121" t="b">
        <f t="shared" si="1933"/>
        <v>0</v>
      </c>
      <c r="Y1252" s="121" t="b">
        <f t="shared" si="1933"/>
        <v>0</v>
      </c>
      <c r="Z1252" s="121" t="b">
        <f t="shared" si="1933"/>
        <v>0</v>
      </c>
      <c r="AA1252" s="121" t="b">
        <f t="shared" si="1933"/>
        <v>0</v>
      </c>
      <c r="AB1252" s="121" t="b">
        <f t="shared" si="1933"/>
        <v>0</v>
      </c>
      <c r="AC1252" s="121" t="b">
        <f t="shared" si="1933"/>
        <v>0</v>
      </c>
      <c r="AD1252" s="121" t="b">
        <f t="shared" si="1933"/>
        <v>0</v>
      </c>
      <c r="AE1252" s="121" t="b">
        <f t="shared" si="1933"/>
        <v>0</v>
      </c>
      <c r="AF1252" s="121" t="b">
        <f t="shared" si="1933"/>
        <v>0</v>
      </c>
      <c r="AG1252" s="121" t="b">
        <f t="shared" si="1933"/>
        <v>0</v>
      </c>
      <c r="AH1252" s="121" t="b">
        <f t="shared" si="1933"/>
        <v>0</v>
      </c>
      <c r="AI1252" s="121" t="b">
        <f t="shared" si="1933"/>
        <v>0</v>
      </c>
      <c r="AJ1252" s="121" t="b">
        <f t="shared" si="1933"/>
        <v>0</v>
      </c>
      <c r="AK1252" s="121" t="b">
        <f t="shared" si="1933"/>
        <v>0</v>
      </c>
      <c r="AL1252" s="121" t="b">
        <f t="shared" ref="AL1252:BQ1252" si="1934">IF(AL$17="","",IF(AND(AL$17&gt;=$D1252,AL$17&lt;=$E1252),$F$1242/($E1252-$D1252+1)))</f>
        <v>0</v>
      </c>
      <c r="AM1252" s="121" t="b">
        <f t="shared" si="1934"/>
        <v>0</v>
      </c>
      <c r="AN1252" s="121" t="b">
        <f t="shared" si="1934"/>
        <v>0</v>
      </c>
      <c r="AO1252" s="121" t="b">
        <f t="shared" si="1934"/>
        <v>0</v>
      </c>
      <c r="AP1252" s="121" t="b">
        <f t="shared" si="1934"/>
        <v>0</v>
      </c>
      <c r="AQ1252" s="121" t="b">
        <f t="shared" si="1934"/>
        <v>0</v>
      </c>
      <c r="AR1252" s="121" t="b">
        <f t="shared" si="1934"/>
        <v>0</v>
      </c>
      <c r="AS1252" s="121" t="b">
        <f t="shared" si="1934"/>
        <v>0</v>
      </c>
      <c r="AT1252" s="121" t="b">
        <f t="shared" si="1934"/>
        <v>0</v>
      </c>
      <c r="AU1252" s="121" t="b">
        <f t="shared" si="1934"/>
        <v>0</v>
      </c>
      <c r="AV1252" s="121" t="b">
        <f t="shared" si="1934"/>
        <v>0</v>
      </c>
      <c r="AW1252" s="121" t="b">
        <f t="shared" si="1934"/>
        <v>0</v>
      </c>
      <c r="AX1252" s="121" t="b">
        <f t="shared" si="1934"/>
        <v>0</v>
      </c>
      <c r="AY1252" s="121" t="b">
        <f t="shared" si="1934"/>
        <v>0</v>
      </c>
      <c r="AZ1252" s="121" t="b">
        <f t="shared" si="1934"/>
        <v>0</v>
      </c>
      <c r="BA1252" s="121" t="b">
        <f t="shared" si="1934"/>
        <v>0</v>
      </c>
      <c r="BB1252" s="121" t="b">
        <f t="shared" si="1934"/>
        <v>0</v>
      </c>
      <c r="BC1252" s="121" t="b">
        <f t="shared" si="1934"/>
        <v>0</v>
      </c>
      <c r="BD1252" s="121" t="b">
        <f t="shared" si="1934"/>
        <v>0</v>
      </c>
      <c r="BE1252" s="121" t="b">
        <f t="shared" si="1934"/>
        <v>0</v>
      </c>
      <c r="BF1252" s="121" t="b">
        <f t="shared" si="1934"/>
        <v>0</v>
      </c>
      <c r="BG1252" s="121" t="b">
        <f t="shared" si="1934"/>
        <v>0</v>
      </c>
      <c r="BH1252" s="121" t="b">
        <f t="shared" si="1934"/>
        <v>0</v>
      </c>
      <c r="BI1252" s="121" t="b">
        <f t="shared" si="1934"/>
        <v>0</v>
      </c>
      <c r="BJ1252" s="121" t="b">
        <f t="shared" si="1934"/>
        <v>0</v>
      </c>
      <c r="BK1252" s="121" t="b">
        <f t="shared" si="1934"/>
        <v>0</v>
      </c>
      <c r="BL1252" s="121" t="b">
        <f t="shared" si="1934"/>
        <v>0</v>
      </c>
      <c r="BM1252" s="121" t="b">
        <f t="shared" si="1934"/>
        <v>0</v>
      </c>
      <c r="BN1252" s="121" t="b">
        <f t="shared" si="1934"/>
        <v>0</v>
      </c>
      <c r="BO1252" s="121" t="str">
        <f t="shared" si="1934"/>
        <v/>
      </c>
      <c r="BP1252" s="121" t="str">
        <f t="shared" si="1934"/>
        <v/>
      </c>
      <c r="BQ1252" s="121" t="str">
        <f t="shared" si="1934"/>
        <v/>
      </c>
      <c r="BR1252" s="121" t="str">
        <f t="shared" ref="BR1252:DN1252" si="1935">IF(BR$17="","",IF(AND(BR$17&gt;=$D1252,BR$17&lt;=$E1252),$F$1242/($E1252-$D1252+1)))</f>
        <v/>
      </c>
      <c r="BS1252" s="121" t="str">
        <f t="shared" si="1935"/>
        <v/>
      </c>
      <c r="BT1252" s="121" t="str">
        <f t="shared" si="1935"/>
        <v/>
      </c>
      <c r="BU1252" s="121" t="str">
        <f t="shared" si="1935"/>
        <v/>
      </c>
      <c r="BV1252" s="121" t="str">
        <f t="shared" si="1935"/>
        <v/>
      </c>
      <c r="BW1252" s="121" t="str">
        <f t="shared" si="1935"/>
        <v/>
      </c>
      <c r="BX1252" s="121" t="str">
        <f t="shared" si="1935"/>
        <v/>
      </c>
      <c r="BY1252" s="121" t="str">
        <f t="shared" si="1935"/>
        <v/>
      </c>
      <c r="BZ1252" s="121" t="str">
        <f t="shared" si="1935"/>
        <v/>
      </c>
      <c r="CA1252" s="121" t="str">
        <f t="shared" si="1935"/>
        <v/>
      </c>
      <c r="CB1252" s="121" t="str">
        <f t="shared" si="1935"/>
        <v/>
      </c>
      <c r="CC1252" s="121" t="str">
        <f t="shared" si="1935"/>
        <v/>
      </c>
      <c r="CD1252" s="121" t="str">
        <f t="shared" si="1935"/>
        <v/>
      </c>
      <c r="CE1252" s="121" t="str">
        <f t="shared" si="1935"/>
        <v/>
      </c>
      <c r="CF1252" s="121" t="str">
        <f t="shared" si="1935"/>
        <v/>
      </c>
      <c r="CG1252" s="121" t="str">
        <f t="shared" si="1935"/>
        <v/>
      </c>
      <c r="CH1252" s="121" t="str">
        <f t="shared" si="1935"/>
        <v/>
      </c>
      <c r="CI1252" s="121" t="str">
        <f t="shared" si="1935"/>
        <v/>
      </c>
      <c r="CJ1252" s="121" t="str">
        <f t="shared" si="1935"/>
        <v/>
      </c>
      <c r="CK1252" s="121" t="str">
        <f t="shared" si="1935"/>
        <v/>
      </c>
      <c r="CL1252" s="121" t="str">
        <f t="shared" si="1935"/>
        <v/>
      </c>
      <c r="CM1252" s="121" t="str">
        <f t="shared" si="1935"/>
        <v/>
      </c>
      <c r="CN1252" s="121" t="str">
        <f t="shared" si="1935"/>
        <v/>
      </c>
      <c r="CO1252" s="121" t="str">
        <f t="shared" si="1935"/>
        <v/>
      </c>
      <c r="CP1252" s="121" t="str">
        <f t="shared" si="1935"/>
        <v/>
      </c>
      <c r="CQ1252" s="121" t="str">
        <f t="shared" si="1935"/>
        <v/>
      </c>
      <c r="CR1252" s="121" t="str">
        <f t="shared" si="1935"/>
        <v/>
      </c>
      <c r="CS1252" s="121" t="str">
        <f t="shared" si="1935"/>
        <v/>
      </c>
      <c r="CT1252" s="121" t="str">
        <f t="shared" si="1935"/>
        <v/>
      </c>
      <c r="CU1252" s="121" t="str">
        <f t="shared" si="1935"/>
        <v/>
      </c>
      <c r="CV1252" s="121" t="str">
        <f t="shared" si="1935"/>
        <v/>
      </c>
      <c r="CW1252" s="121" t="str">
        <f t="shared" si="1935"/>
        <v/>
      </c>
      <c r="CX1252" s="121" t="str">
        <f t="shared" si="1935"/>
        <v/>
      </c>
      <c r="CY1252" s="121" t="str">
        <f t="shared" si="1935"/>
        <v/>
      </c>
      <c r="CZ1252" s="121" t="str">
        <f t="shared" si="1935"/>
        <v/>
      </c>
      <c r="DA1252" s="121" t="str">
        <f t="shared" si="1935"/>
        <v/>
      </c>
      <c r="DB1252" s="121" t="str">
        <f t="shared" si="1935"/>
        <v/>
      </c>
      <c r="DC1252" s="121" t="str">
        <f t="shared" si="1935"/>
        <v/>
      </c>
      <c r="DD1252" s="121" t="str">
        <f t="shared" si="1935"/>
        <v/>
      </c>
      <c r="DE1252" s="121" t="str">
        <f t="shared" si="1935"/>
        <v/>
      </c>
      <c r="DF1252" s="121" t="str">
        <f t="shared" si="1935"/>
        <v/>
      </c>
      <c r="DG1252" s="121" t="str">
        <f t="shared" si="1935"/>
        <v/>
      </c>
      <c r="DH1252" s="121" t="str">
        <f t="shared" si="1935"/>
        <v/>
      </c>
      <c r="DI1252" s="121" t="str">
        <f t="shared" si="1935"/>
        <v/>
      </c>
      <c r="DJ1252" s="121" t="str">
        <f t="shared" si="1935"/>
        <v/>
      </c>
      <c r="DK1252" s="121" t="str">
        <f t="shared" si="1935"/>
        <v/>
      </c>
      <c r="DL1252" s="121" t="str">
        <f t="shared" si="1935"/>
        <v/>
      </c>
      <c r="DM1252" s="121" t="str">
        <f t="shared" si="1935"/>
        <v/>
      </c>
      <c r="DN1252" s="121" t="str">
        <f t="shared" si="1935"/>
        <v/>
      </c>
      <c r="DO1252" s="56">
        <f>SUM(F1252:DN1252)</f>
        <v>0</v>
      </c>
      <c r="DP1252" s="50" t="s">
        <v>172</v>
      </c>
    </row>
    <row r="1253" spans="3:120" s="29" customFormat="1" ht="15" customHeight="1">
      <c r="C1253" s="34" t="str">
        <f>G1241&amp;" "&amp;C1241</f>
        <v>Phase B Miscellaneous</v>
      </c>
      <c r="D1253" s="273">
        <f>IF(G1244="",0,G1244)</f>
        <v>0</v>
      </c>
      <c r="E1253" s="273">
        <f>IF(G1246="",0,G1246)</f>
        <v>0</v>
      </c>
      <c r="F1253" s="277">
        <f t="shared" ref="F1253:AK1253" si="1936">IF(F$17="","",IF(AND(F$17&gt;=$D1253,F$17&lt;=$E1253),$G$1242/($E1253-$D1253+1)))</f>
        <v>0</v>
      </c>
      <c r="G1253" s="277" t="b">
        <f t="shared" si="1936"/>
        <v>0</v>
      </c>
      <c r="H1253" s="277" t="b">
        <f t="shared" si="1936"/>
        <v>0</v>
      </c>
      <c r="I1253" s="277" t="b">
        <f t="shared" si="1936"/>
        <v>0</v>
      </c>
      <c r="J1253" s="277" t="b">
        <f t="shared" si="1936"/>
        <v>0</v>
      </c>
      <c r="K1253" s="277" t="b">
        <f t="shared" si="1936"/>
        <v>0</v>
      </c>
      <c r="L1253" s="277" t="b">
        <f t="shared" si="1936"/>
        <v>0</v>
      </c>
      <c r="M1253" s="277" t="b">
        <f t="shared" si="1936"/>
        <v>0</v>
      </c>
      <c r="N1253" s="277" t="b">
        <f t="shared" si="1936"/>
        <v>0</v>
      </c>
      <c r="O1253" s="277" t="b">
        <f t="shared" si="1936"/>
        <v>0</v>
      </c>
      <c r="P1253" s="277" t="b">
        <f t="shared" si="1936"/>
        <v>0</v>
      </c>
      <c r="Q1253" s="277" t="b">
        <f t="shared" si="1936"/>
        <v>0</v>
      </c>
      <c r="R1253" s="277" t="b">
        <f t="shared" si="1936"/>
        <v>0</v>
      </c>
      <c r="S1253" s="277" t="b">
        <f t="shared" si="1936"/>
        <v>0</v>
      </c>
      <c r="T1253" s="277" t="b">
        <f t="shared" si="1936"/>
        <v>0</v>
      </c>
      <c r="U1253" s="277" t="b">
        <f t="shared" si="1936"/>
        <v>0</v>
      </c>
      <c r="V1253" s="277" t="b">
        <f t="shared" si="1936"/>
        <v>0</v>
      </c>
      <c r="W1253" s="277" t="b">
        <f t="shared" si="1936"/>
        <v>0</v>
      </c>
      <c r="X1253" s="277" t="b">
        <f t="shared" si="1936"/>
        <v>0</v>
      </c>
      <c r="Y1253" s="277" t="b">
        <f t="shared" si="1936"/>
        <v>0</v>
      </c>
      <c r="Z1253" s="277" t="b">
        <f t="shared" si="1936"/>
        <v>0</v>
      </c>
      <c r="AA1253" s="277" t="b">
        <f t="shared" si="1936"/>
        <v>0</v>
      </c>
      <c r="AB1253" s="277" t="b">
        <f t="shared" si="1936"/>
        <v>0</v>
      </c>
      <c r="AC1253" s="277" t="b">
        <f t="shared" si="1936"/>
        <v>0</v>
      </c>
      <c r="AD1253" s="277" t="b">
        <f t="shared" si="1936"/>
        <v>0</v>
      </c>
      <c r="AE1253" s="277" t="b">
        <f t="shared" si="1936"/>
        <v>0</v>
      </c>
      <c r="AF1253" s="277" t="b">
        <f t="shared" si="1936"/>
        <v>0</v>
      </c>
      <c r="AG1253" s="277" t="b">
        <f t="shared" si="1936"/>
        <v>0</v>
      </c>
      <c r="AH1253" s="277" t="b">
        <f t="shared" si="1936"/>
        <v>0</v>
      </c>
      <c r="AI1253" s="277" t="b">
        <f t="shared" si="1936"/>
        <v>0</v>
      </c>
      <c r="AJ1253" s="277" t="b">
        <f t="shared" si="1936"/>
        <v>0</v>
      </c>
      <c r="AK1253" s="277" t="b">
        <f t="shared" si="1936"/>
        <v>0</v>
      </c>
      <c r="AL1253" s="277" t="b">
        <f t="shared" ref="AL1253:BQ1253" si="1937">IF(AL$17="","",IF(AND(AL$17&gt;=$D1253,AL$17&lt;=$E1253),$G$1242/($E1253-$D1253+1)))</f>
        <v>0</v>
      </c>
      <c r="AM1253" s="277" t="b">
        <f t="shared" si="1937"/>
        <v>0</v>
      </c>
      <c r="AN1253" s="277" t="b">
        <f t="shared" si="1937"/>
        <v>0</v>
      </c>
      <c r="AO1253" s="277" t="b">
        <f t="shared" si="1937"/>
        <v>0</v>
      </c>
      <c r="AP1253" s="277" t="b">
        <f t="shared" si="1937"/>
        <v>0</v>
      </c>
      <c r="AQ1253" s="277" t="b">
        <f t="shared" si="1937"/>
        <v>0</v>
      </c>
      <c r="AR1253" s="277" t="b">
        <f t="shared" si="1937"/>
        <v>0</v>
      </c>
      <c r="AS1253" s="277" t="b">
        <f t="shared" si="1937"/>
        <v>0</v>
      </c>
      <c r="AT1253" s="277" t="b">
        <f t="shared" si="1937"/>
        <v>0</v>
      </c>
      <c r="AU1253" s="277" t="b">
        <f t="shared" si="1937"/>
        <v>0</v>
      </c>
      <c r="AV1253" s="277" t="b">
        <f t="shared" si="1937"/>
        <v>0</v>
      </c>
      <c r="AW1253" s="277" t="b">
        <f t="shared" si="1937"/>
        <v>0</v>
      </c>
      <c r="AX1253" s="277" t="b">
        <f t="shared" si="1937"/>
        <v>0</v>
      </c>
      <c r="AY1253" s="277" t="b">
        <f t="shared" si="1937"/>
        <v>0</v>
      </c>
      <c r="AZ1253" s="277" t="b">
        <f t="shared" si="1937"/>
        <v>0</v>
      </c>
      <c r="BA1253" s="277" t="b">
        <f t="shared" si="1937"/>
        <v>0</v>
      </c>
      <c r="BB1253" s="277" t="b">
        <f t="shared" si="1937"/>
        <v>0</v>
      </c>
      <c r="BC1253" s="277" t="b">
        <f t="shared" si="1937"/>
        <v>0</v>
      </c>
      <c r="BD1253" s="277" t="b">
        <f t="shared" si="1937"/>
        <v>0</v>
      </c>
      <c r="BE1253" s="277" t="b">
        <f t="shared" si="1937"/>
        <v>0</v>
      </c>
      <c r="BF1253" s="277" t="b">
        <f t="shared" si="1937"/>
        <v>0</v>
      </c>
      <c r="BG1253" s="277" t="b">
        <f t="shared" si="1937"/>
        <v>0</v>
      </c>
      <c r="BH1253" s="277" t="b">
        <f t="shared" si="1937"/>
        <v>0</v>
      </c>
      <c r="BI1253" s="277" t="b">
        <f t="shared" si="1937"/>
        <v>0</v>
      </c>
      <c r="BJ1253" s="277" t="b">
        <f t="shared" si="1937"/>
        <v>0</v>
      </c>
      <c r="BK1253" s="277" t="b">
        <f t="shared" si="1937"/>
        <v>0</v>
      </c>
      <c r="BL1253" s="277" t="b">
        <f t="shared" si="1937"/>
        <v>0</v>
      </c>
      <c r="BM1253" s="277" t="b">
        <f t="shared" si="1937"/>
        <v>0</v>
      </c>
      <c r="BN1253" s="277" t="b">
        <f t="shared" si="1937"/>
        <v>0</v>
      </c>
      <c r="BO1253" s="277" t="str">
        <f t="shared" si="1937"/>
        <v/>
      </c>
      <c r="BP1253" s="277" t="str">
        <f t="shared" si="1937"/>
        <v/>
      </c>
      <c r="BQ1253" s="277" t="str">
        <f t="shared" si="1937"/>
        <v/>
      </c>
      <c r="BR1253" s="277" t="str">
        <f t="shared" ref="BR1253:DN1253" si="1938">IF(BR$17="","",IF(AND(BR$17&gt;=$D1253,BR$17&lt;=$E1253),$G$1242/($E1253-$D1253+1)))</f>
        <v/>
      </c>
      <c r="BS1253" s="277" t="str">
        <f t="shared" si="1938"/>
        <v/>
      </c>
      <c r="BT1253" s="277" t="str">
        <f t="shared" si="1938"/>
        <v/>
      </c>
      <c r="BU1253" s="277" t="str">
        <f t="shared" si="1938"/>
        <v/>
      </c>
      <c r="BV1253" s="277" t="str">
        <f t="shared" si="1938"/>
        <v/>
      </c>
      <c r="BW1253" s="277" t="str">
        <f t="shared" si="1938"/>
        <v/>
      </c>
      <c r="BX1253" s="277" t="str">
        <f t="shared" si="1938"/>
        <v/>
      </c>
      <c r="BY1253" s="277" t="str">
        <f t="shared" si="1938"/>
        <v/>
      </c>
      <c r="BZ1253" s="277" t="str">
        <f t="shared" si="1938"/>
        <v/>
      </c>
      <c r="CA1253" s="277" t="str">
        <f t="shared" si="1938"/>
        <v/>
      </c>
      <c r="CB1253" s="277" t="str">
        <f t="shared" si="1938"/>
        <v/>
      </c>
      <c r="CC1253" s="277" t="str">
        <f t="shared" si="1938"/>
        <v/>
      </c>
      <c r="CD1253" s="277" t="str">
        <f t="shared" si="1938"/>
        <v/>
      </c>
      <c r="CE1253" s="277" t="str">
        <f t="shared" si="1938"/>
        <v/>
      </c>
      <c r="CF1253" s="277" t="str">
        <f t="shared" si="1938"/>
        <v/>
      </c>
      <c r="CG1253" s="277" t="str">
        <f t="shared" si="1938"/>
        <v/>
      </c>
      <c r="CH1253" s="277" t="str">
        <f t="shared" si="1938"/>
        <v/>
      </c>
      <c r="CI1253" s="277" t="str">
        <f t="shared" si="1938"/>
        <v/>
      </c>
      <c r="CJ1253" s="277" t="str">
        <f t="shared" si="1938"/>
        <v/>
      </c>
      <c r="CK1253" s="277" t="str">
        <f t="shared" si="1938"/>
        <v/>
      </c>
      <c r="CL1253" s="277" t="str">
        <f t="shared" si="1938"/>
        <v/>
      </c>
      <c r="CM1253" s="277" t="str">
        <f t="shared" si="1938"/>
        <v/>
      </c>
      <c r="CN1253" s="277" t="str">
        <f t="shared" si="1938"/>
        <v/>
      </c>
      <c r="CO1253" s="277" t="str">
        <f t="shared" si="1938"/>
        <v/>
      </c>
      <c r="CP1253" s="277" t="str">
        <f t="shared" si="1938"/>
        <v/>
      </c>
      <c r="CQ1253" s="277" t="str">
        <f t="shared" si="1938"/>
        <v/>
      </c>
      <c r="CR1253" s="277" t="str">
        <f t="shared" si="1938"/>
        <v/>
      </c>
      <c r="CS1253" s="277" t="str">
        <f t="shared" si="1938"/>
        <v/>
      </c>
      <c r="CT1253" s="277" t="str">
        <f t="shared" si="1938"/>
        <v/>
      </c>
      <c r="CU1253" s="277" t="str">
        <f t="shared" si="1938"/>
        <v/>
      </c>
      <c r="CV1253" s="277" t="str">
        <f t="shared" si="1938"/>
        <v/>
      </c>
      <c r="CW1253" s="277" t="str">
        <f t="shared" si="1938"/>
        <v/>
      </c>
      <c r="CX1253" s="277" t="str">
        <f t="shared" si="1938"/>
        <v/>
      </c>
      <c r="CY1253" s="277" t="str">
        <f t="shared" si="1938"/>
        <v/>
      </c>
      <c r="CZ1253" s="277" t="str">
        <f t="shared" si="1938"/>
        <v/>
      </c>
      <c r="DA1253" s="277" t="str">
        <f t="shared" si="1938"/>
        <v/>
      </c>
      <c r="DB1253" s="277" t="str">
        <f t="shared" si="1938"/>
        <v/>
      </c>
      <c r="DC1253" s="277" t="str">
        <f t="shared" si="1938"/>
        <v/>
      </c>
      <c r="DD1253" s="277" t="str">
        <f t="shared" si="1938"/>
        <v/>
      </c>
      <c r="DE1253" s="277" t="str">
        <f t="shared" si="1938"/>
        <v/>
      </c>
      <c r="DF1253" s="277" t="str">
        <f t="shared" si="1938"/>
        <v/>
      </c>
      <c r="DG1253" s="277" t="str">
        <f t="shared" si="1938"/>
        <v/>
      </c>
      <c r="DH1253" s="277" t="str">
        <f t="shared" si="1938"/>
        <v/>
      </c>
      <c r="DI1253" s="277" t="str">
        <f t="shared" si="1938"/>
        <v/>
      </c>
      <c r="DJ1253" s="277" t="str">
        <f t="shared" si="1938"/>
        <v/>
      </c>
      <c r="DK1253" s="277" t="str">
        <f t="shared" si="1938"/>
        <v/>
      </c>
      <c r="DL1253" s="277" t="str">
        <f t="shared" si="1938"/>
        <v/>
      </c>
      <c r="DM1253" s="277" t="str">
        <f t="shared" si="1938"/>
        <v/>
      </c>
      <c r="DN1253" s="277" t="str">
        <f t="shared" si="1938"/>
        <v/>
      </c>
      <c r="DO1253" s="272">
        <f>SUM(F1253:DN1253)</f>
        <v>0</v>
      </c>
      <c r="DP1253" s="50" t="s">
        <v>172</v>
      </c>
    </row>
    <row r="1254" spans="3:120" s="29" customFormat="1" ht="15" customHeight="1">
      <c r="C1254" s="271" t="str">
        <f>"Total "&amp;C1241</f>
        <v>Total Miscellaneous</v>
      </c>
      <c r="D1254" s="270">
        <f>IF(D1244="",0,D1244)</f>
        <v>0</v>
      </c>
      <c r="E1254" s="270">
        <f>IF(D1246="",0,D1246)</f>
        <v>0</v>
      </c>
      <c r="F1254" s="278">
        <f t="shared" ref="F1254:AK1254" si="1939">IF(F$17="","",IF($E$1249=0,SUM(F1252:F1253),IF(AND(F$17&gt;=$D1254,F$17&lt;=$E1254),$D$1242/($E1254-$D1254+1),0)))</f>
        <v>0</v>
      </c>
      <c r="G1254" s="278">
        <f t="shared" si="1939"/>
        <v>0</v>
      </c>
      <c r="H1254" s="278">
        <f t="shared" si="1939"/>
        <v>0</v>
      </c>
      <c r="I1254" s="278">
        <f t="shared" si="1939"/>
        <v>0</v>
      </c>
      <c r="J1254" s="278">
        <f t="shared" si="1939"/>
        <v>0</v>
      </c>
      <c r="K1254" s="278">
        <f t="shared" si="1939"/>
        <v>0</v>
      </c>
      <c r="L1254" s="278">
        <f t="shared" si="1939"/>
        <v>0</v>
      </c>
      <c r="M1254" s="278">
        <f t="shared" si="1939"/>
        <v>0</v>
      </c>
      <c r="N1254" s="278">
        <f t="shared" si="1939"/>
        <v>0</v>
      </c>
      <c r="O1254" s="278">
        <f t="shared" si="1939"/>
        <v>0</v>
      </c>
      <c r="P1254" s="278">
        <f t="shared" si="1939"/>
        <v>0</v>
      </c>
      <c r="Q1254" s="278">
        <f t="shared" si="1939"/>
        <v>0</v>
      </c>
      <c r="R1254" s="278">
        <f t="shared" si="1939"/>
        <v>0</v>
      </c>
      <c r="S1254" s="278">
        <f t="shared" si="1939"/>
        <v>0</v>
      </c>
      <c r="T1254" s="278">
        <f t="shared" si="1939"/>
        <v>0</v>
      </c>
      <c r="U1254" s="278">
        <f t="shared" si="1939"/>
        <v>0</v>
      </c>
      <c r="V1254" s="278">
        <f t="shared" si="1939"/>
        <v>0</v>
      </c>
      <c r="W1254" s="278">
        <f t="shared" si="1939"/>
        <v>0</v>
      </c>
      <c r="X1254" s="278">
        <f t="shared" si="1939"/>
        <v>0</v>
      </c>
      <c r="Y1254" s="278">
        <f t="shared" si="1939"/>
        <v>0</v>
      </c>
      <c r="Z1254" s="278">
        <f t="shared" si="1939"/>
        <v>0</v>
      </c>
      <c r="AA1254" s="278">
        <f t="shared" si="1939"/>
        <v>0</v>
      </c>
      <c r="AB1254" s="278">
        <f t="shared" si="1939"/>
        <v>0</v>
      </c>
      <c r="AC1254" s="278">
        <f t="shared" si="1939"/>
        <v>0</v>
      </c>
      <c r="AD1254" s="278">
        <f t="shared" si="1939"/>
        <v>0</v>
      </c>
      <c r="AE1254" s="278">
        <f t="shared" si="1939"/>
        <v>0</v>
      </c>
      <c r="AF1254" s="278">
        <f t="shared" si="1939"/>
        <v>0</v>
      </c>
      <c r="AG1254" s="278">
        <f t="shared" si="1939"/>
        <v>0</v>
      </c>
      <c r="AH1254" s="278">
        <f t="shared" si="1939"/>
        <v>0</v>
      </c>
      <c r="AI1254" s="278">
        <f t="shared" si="1939"/>
        <v>0</v>
      </c>
      <c r="AJ1254" s="278">
        <f t="shared" si="1939"/>
        <v>0</v>
      </c>
      <c r="AK1254" s="278">
        <f t="shared" si="1939"/>
        <v>0</v>
      </c>
      <c r="AL1254" s="278">
        <f t="shared" ref="AL1254:BQ1254" si="1940">IF(AL$17="","",IF($E$1249=0,SUM(AL1252:AL1253),IF(AND(AL$17&gt;=$D1254,AL$17&lt;=$E1254),$D$1242/($E1254-$D1254+1),0)))</f>
        <v>0</v>
      </c>
      <c r="AM1254" s="278">
        <f t="shared" si="1940"/>
        <v>0</v>
      </c>
      <c r="AN1254" s="278">
        <f t="shared" si="1940"/>
        <v>0</v>
      </c>
      <c r="AO1254" s="278">
        <f t="shared" si="1940"/>
        <v>0</v>
      </c>
      <c r="AP1254" s="278">
        <f t="shared" si="1940"/>
        <v>0</v>
      </c>
      <c r="AQ1254" s="278">
        <f t="shared" si="1940"/>
        <v>0</v>
      </c>
      <c r="AR1254" s="278">
        <f t="shared" si="1940"/>
        <v>0</v>
      </c>
      <c r="AS1254" s="278">
        <f t="shared" si="1940"/>
        <v>0</v>
      </c>
      <c r="AT1254" s="278">
        <f t="shared" si="1940"/>
        <v>0</v>
      </c>
      <c r="AU1254" s="278">
        <f t="shared" si="1940"/>
        <v>0</v>
      </c>
      <c r="AV1254" s="278">
        <f t="shared" si="1940"/>
        <v>0</v>
      </c>
      <c r="AW1254" s="278">
        <f t="shared" si="1940"/>
        <v>0</v>
      </c>
      <c r="AX1254" s="278">
        <f t="shared" si="1940"/>
        <v>0</v>
      </c>
      <c r="AY1254" s="278">
        <f t="shared" si="1940"/>
        <v>0</v>
      </c>
      <c r="AZ1254" s="278">
        <f t="shared" si="1940"/>
        <v>0</v>
      </c>
      <c r="BA1254" s="278">
        <f t="shared" si="1940"/>
        <v>0</v>
      </c>
      <c r="BB1254" s="278">
        <f t="shared" si="1940"/>
        <v>0</v>
      </c>
      <c r="BC1254" s="278">
        <f t="shared" si="1940"/>
        <v>0</v>
      </c>
      <c r="BD1254" s="278">
        <f t="shared" si="1940"/>
        <v>0</v>
      </c>
      <c r="BE1254" s="278">
        <f t="shared" si="1940"/>
        <v>0</v>
      </c>
      <c r="BF1254" s="278">
        <f t="shared" si="1940"/>
        <v>0</v>
      </c>
      <c r="BG1254" s="278">
        <f t="shared" si="1940"/>
        <v>0</v>
      </c>
      <c r="BH1254" s="278">
        <f t="shared" si="1940"/>
        <v>0</v>
      </c>
      <c r="BI1254" s="278">
        <f t="shared" si="1940"/>
        <v>0</v>
      </c>
      <c r="BJ1254" s="278">
        <f t="shared" si="1940"/>
        <v>0</v>
      </c>
      <c r="BK1254" s="278">
        <f t="shared" si="1940"/>
        <v>0</v>
      </c>
      <c r="BL1254" s="278">
        <f t="shared" si="1940"/>
        <v>0</v>
      </c>
      <c r="BM1254" s="278">
        <f t="shared" si="1940"/>
        <v>0</v>
      </c>
      <c r="BN1254" s="278">
        <f t="shared" si="1940"/>
        <v>0</v>
      </c>
      <c r="BO1254" s="278" t="str">
        <f t="shared" si="1940"/>
        <v/>
      </c>
      <c r="BP1254" s="278" t="str">
        <f t="shared" si="1940"/>
        <v/>
      </c>
      <c r="BQ1254" s="278" t="str">
        <f t="shared" si="1940"/>
        <v/>
      </c>
      <c r="BR1254" s="278" t="str">
        <f t="shared" ref="BR1254:CA1254" si="1941">IF(BR$17="","",IF($E$1249=0,SUM(BR1252:BR1253),IF(AND(BR$17&gt;=$D1254,BR$17&lt;=$E1254),$D$1242/($E1254-$D1254+1),0)))</f>
        <v/>
      </c>
      <c r="BS1254" s="278" t="str">
        <f t="shared" si="1941"/>
        <v/>
      </c>
      <c r="BT1254" s="278" t="str">
        <f t="shared" si="1941"/>
        <v/>
      </c>
      <c r="BU1254" s="278" t="str">
        <f t="shared" si="1941"/>
        <v/>
      </c>
      <c r="BV1254" s="278" t="str">
        <f t="shared" si="1941"/>
        <v/>
      </c>
      <c r="BW1254" s="278" t="str">
        <f t="shared" si="1941"/>
        <v/>
      </c>
      <c r="BX1254" s="278" t="str">
        <f t="shared" si="1941"/>
        <v/>
      </c>
      <c r="BY1254" s="278" t="str">
        <f t="shared" si="1941"/>
        <v/>
      </c>
      <c r="BZ1254" s="278" t="str">
        <f t="shared" si="1941"/>
        <v/>
      </c>
      <c r="CA1254" s="278" t="str">
        <f t="shared" si="1941"/>
        <v/>
      </c>
      <c r="CB1254" s="278" t="str">
        <f t="shared" ref="CB1254:DN1254" si="1942">IF(CB$17="","",IF($E$1249=0,SUM(CB1252:CB1253),IF(AND(CB$17&gt;=$D1254,CB$17&lt;=$E1254),$D$1242/($E1254-$D1254+1),0)))</f>
        <v/>
      </c>
      <c r="CC1254" s="278" t="str">
        <f t="shared" si="1942"/>
        <v/>
      </c>
      <c r="CD1254" s="278" t="str">
        <f t="shared" si="1942"/>
        <v/>
      </c>
      <c r="CE1254" s="278" t="str">
        <f t="shared" si="1942"/>
        <v/>
      </c>
      <c r="CF1254" s="278" t="str">
        <f t="shared" si="1942"/>
        <v/>
      </c>
      <c r="CG1254" s="278" t="str">
        <f t="shared" si="1942"/>
        <v/>
      </c>
      <c r="CH1254" s="278" t="str">
        <f t="shared" si="1942"/>
        <v/>
      </c>
      <c r="CI1254" s="278" t="str">
        <f t="shared" si="1942"/>
        <v/>
      </c>
      <c r="CJ1254" s="278" t="str">
        <f t="shared" si="1942"/>
        <v/>
      </c>
      <c r="CK1254" s="278" t="str">
        <f t="shared" si="1942"/>
        <v/>
      </c>
      <c r="CL1254" s="278" t="str">
        <f t="shared" si="1942"/>
        <v/>
      </c>
      <c r="CM1254" s="278" t="str">
        <f t="shared" si="1942"/>
        <v/>
      </c>
      <c r="CN1254" s="278" t="str">
        <f t="shared" si="1942"/>
        <v/>
      </c>
      <c r="CO1254" s="278" t="str">
        <f t="shared" si="1942"/>
        <v/>
      </c>
      <c r="CP1254" s="278" t="str">
        <f t="shared" si="1942"/>
        <v/>
      </c>
      <c r="CQ1254" s="278" t="str">
        <f t="shared" si="1942"/>
        <v/>
      </c>
      <c r="CR1254" s="278" t="str">
        <f t="shared" si="1942"/>
        <v/>
      </c>
      <c r="CS1254" s="278" t="str">
        <f t="shared" si="1942"/>
        <v/>
      </c>
      <c r="CT1254" s="278" t="str">
        <f t="shared" si="1942"/>
        <v/>
      </c>
      <c r="CU1254" s="278" t="str">
        <f t="shared" si="1942"/>
        <v/>
      </c>
      <c r="CV1254" s="278" t="str">
        <f t="shared" si="1942"/>
        <v/>
      </c>
      <c r="CW1254" s="278" t="str">
        <f t="shared" si="1942"/>
        <v/>
      </c>
      <c r="CX1254" s="278" t="str">
        <f t="shared" si="1942"/>
        <v/>
      </c>
      <c r="CY1254" s="278" t="str">
        <f t="shared" si="1942"/>
        <v/>
      </c>
      <c r="CZ1254" s="278" t="str">
        <f t="shared" si="1942"/>
        <v/>
      </c>
      <c r="DA1254" s="278" t="str">
        <f t="shared" si="1942"/>
        <v/>
      </c>
      <c r="DB1254" s="278" t="str">
        <f t="shared" si="1942"/>
        <v/>
      </c>
      <c r="DC1254" s="278" t="str">
        <f t="shared" si="1942"/>
        <v/>
      </c>
      <c r="DD1254" s="278" t="str">
        <f t="shared" si="1942"/>
        <v/>
      </c>
      <c r="DE1254" s="278" t="str">
        <f t="shared" si="1942"/>
        <v/>
      </c>
      <c r="DF1254" s="278" t="str">
        <f t="shared" si="1942"/>
        <v/>
      </c>
      <c r="DG1254" s="278" t="str">
        <f t="shared" si="1942"/>
        <v/>
      </c>
      <c r="DH1254" s="278" t="str">
        <f t="shared" si="1942"/>
        <v/>
      </c>
      <c r="DI1254" s="278" t="str">
        <f t="shared" si="1942"/>
        <v/>
      </c>
      <c r="DJ1254" s="278" t="str">
        <f t="shared" si="1942"/>
        <v/>
      </c>
      <c r="DK1254" s="278" t="str">
        <f t="shared" si="1942"/>
        <v/>
      </c>
      <c r="DL1254" s="278" t="str">
        <f t="shared" si="1942"/>
        <v/>
      </c>
      <c r="DM1254" s="278" t="str">
        <f t="shared" si="1942"/>
        <v/>
      </c>
      <c r="DN1254" s="278" t="str">
        <f t="shared" si="1942"/>
        <v/>
      </c>
      <c r="DO1254" s="56">
        <f>SUM(F1254:DN1254)</f>
        <v>0</v>
      </c>
      <c r="DP1254" s="50" t="s">
        <v>172</v>
      </c>
    </row>
    <row r="1255" spans="3:120" s="29" customFormat="1" ht="15" customHeight="1">
      <c r="C1255" s="120"/>
      <c r="D1255" s="242"/>
      <c r="E1255" s="243"/>
      <c r="F1255" s="242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/>
      <c r="BD1255" s="18"/>
      <c r="BE1255" s="18"/>
      <c r="BF1255" s="18"/>
      <c r="BG1255" s="18"/>
      <c r="BH1255" s="18"/>
      <c r="BI1255" s="18"/>
      <c r="BJ1255" s="18"/>
      <c r="BK1255" s="18"/>
      <c r="BL1255" s="18"/>
      <c r="BM1255" s="18"/>
      <c r="BN1255" s="18"/>
      <c r="BO1255" s="18"/>
      <c r="BP1255" s="18"/>
      <c r="BQ1255" s="18"/>
      <c r="BR1255" s="18"/>
      <c r="BS1255" s="18"/>
      <c r="BT1255" s="18"/>
      <c r="BU1255" s="18"/>
      <c r="BV1255" s="18"/>
      <c r="BW1255" s="18"/>
      <c r="BX1255" s="18"/>
      <c r="BY1255" s="18"/>
      <c r="BZ1255" s="18"/>
      <c r="CA1255" s="18"/>
      <c r="CB1255" s="18"/>
      <c r="CC1255" s="18"/>
      <c r="CD1255" s="18"/>
      <c r="CE1255" s="18"/>
      <c r="CF1255" s="18"/>
      <c r="CG1255" s="18"/>
      <c r="CH1255" s="18"/>
      <c r="CI1255" s="18"/>
      <c r="CJ1255" s="18"/>
      <c r="CK1255" s="18"/>
      <c r="CL1255" s="18"/>
      <c r="CM1255" s="18"/>
      <c r="CN1255" s="18"/>
      <c r="CO1255" s="18"/>
      <c r="CP1255" s="18"/>
      <c r="CQ1255" s="18"/>
      <c r="CR1255" s="18"/>
      <c r="CS1255" s="18"/>
      <c r="CT1255" s="18"/>
      <c r="CU1255" s="18"/>
      <c r="CV1255" s="18"/>
      <c r="CW1255" s="18"/>
      <c r="CX1255" s="18"/>
      <c r="CY1255" s="18"/>
      <c r="CZ1255" s="18"/>
      <c r="DA1255" s="18"/>
      <c r="DB1255" s="18"/>
      <c r="DC1255" s="18"/>
      <c r="DD1255" s="18"/>
      <c r="DE1255" s="18"/>
      <c r="DF1255" s="18"/>
      <c r="DG1255" s="18"/>
      <c r="DH1255" s="18"/>
      <c r="DI1255" s="18"/>
      <c r="DJ1255" s="18"/>
      <c r="DK1255" s="18"/>
      <c r="DL1255" s="18"/>
      <c r="DM1255" s="18"/>
      <c r="DN1255" s="18"/>
      <c r="DO1255" s="18"/>
      <c r="DP1255" s="50" t="s">
        <v>172</v>
      </c>
    </row>
    <row r="1256" spans="3:120" s="29" customFormat="1" ht="15" customHeight="1">
      <c r="C1256" s="120"/>
      <c r="D1256" s="242"/>
      <c r="E1256" s="243"/>
      <c r="F1256" s="242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/>
      <c r="BD1256" s="18"/>
      <c r="BE1256" s="18"/>
      <c r="BF1256" s="18"/>
      <c r="BG1256" s="18"/>
      <c r="BH1256" s="18"/>
      <c r="BI1256" s="18"/>
      <c r="BJ1256" s="18"/>
      <c r="BK1256" s="18"/>
      <c r="BL1256" s="18"/>
      <c r="BM1256" s="18"/>
      <c r="BN1256" s="18"/>
      <c r="BO1256" s="18"/>
      <c r="BP1256" s="18"/>
      <c r="BQ1256" s="18"/>
      <c r="BR1256" s="18"/>
      <c r="BS1256" s="18"/>
      <c r="BT1256" s="18"/>
      <c r="BU1256" s="18"/>
      <c r="BV1256" s="18"/>
      <c r="BW1256" s="18"/>
      <c r="BX1256" s="18"/>
      <c r="BY1256" s="18"/>
      <c r="BZ1256" s="18"/>
      <c r="CA1256" s="18"/>
      <c r="CB1256" s="18"/>
      <c r="CC1256" s="18"/>
      <c r="CD1256" s="18"/>
      <c r="CE1256" s="18"/>
      <c r="CF1256" s="18"/>
      <c r="CG1256" s="18"/>
      <c r="CH1256" s="18"/>
      <c r="CI1256" s="18"/>
      <c r="CJ1256" s="18"/>
      <c r="CK1256" s="18"/>
      <c r="CL1256" s="18"/>
      <c r="CM1256" s="18"/>
      <c r="CN1256" s="18"/>
      <c r="CO1256" s="18"/>
      <c r="CP1256" s="18"/>
      <c r="CQ1256" s="18"/>
      <c r="CR1256" s="18"/>
      <c r="CS1256" s="18"/>
      <c r="CT1256" s="18"/>
      <c r="CU1256" s="18"/>
      <c r="CV1256" s="18"/>
      <c r="CW1256" s="18"/>
      <c r="CX1256" s="18"/>
      <c r="CY1256" s="18"/>
      <c r="CZ1256" s="18"/>
      <c r="DA1256" s="18"/>
      <c r="DB1256" s="18"/>
      <c r="DC1256" s="18"/>
      <c r="DD1256" s="18"/>
      <c r="DE1256" s="18"/>
      <c r="DF1256" s="18"/>
      <c r="DG1256" s="18"/>
      <c r="DH1256" s="18"/>
      <c r="DI1256" s="18"/>
      <c r="DJ1256" s="18"/>
      <c r="DK1256" s="18"/>
      <c r="DL1256" s="18"/>
      <c r="DM1256" s="18"/>
      <c r="DN1256" s="18"/>
      <c r="DO1256" s="18"/>
      <c r="DP1256" s="50" t="s">
        <v>172</v>
      </c>
    </row>
    <row r="1257" spans="3:120" s="29" customFormat="1" ht="15" customHeight="1">
      <c r="C1257" s="266" t="s">
        <v>319</v>
      </c>
      <c r="D1257" s="249" t="s">
        <v>296</v>
      </c>
      <c r="E1257" s="249" t="s">
        <v>303</v>
      </c>
      <c r="F1257" s="265" t="s">
        <v>295</v>
      </c>
      <c r="G1257" s="264" t="s">
        <v>294</v>
      </c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  <c r="BD1257" s="18"/>
      <c r="BE1257" s="18"/>
      <c r="BF1257" s="18"/>
      <c r="BG1257" s="18"/>
      <c r="BH1257" s="18"/>
      <c r="BI1257" s="18"/>
      <c r="BJ1257" s="18"/>
      <c r="BK1257" s="18"/>
      <c r="BL1257" s="18"/>
      <c r="BM1257" s="18"/>
      <c r="BN1257" s="18"/>
      <c r="BO1257" s="18"/>
      <c r="BP1257" s="18"/>
      <c r="BQ1257" s="18"/>
      <c r="BR1257" s="18"/>
      <c r="BS1257" s="18"/>
      <c r="BT1257" s="18"/>
      <c r="BU1257" s="18"/>
      <c r="BV1257" s="18"/>
      <c r="BW1257" s="18"/>
      <c r="BX1257" s="18"/>
      <c r="BY1257" s="18"/>
      <c r="BZ1257" s="18"/>
      <c r="CA1257" s="18"/>
      <c r="CB1257" s="18"/>
      <c r="CC1257" s="18"/>
      <c r="CD1257" s="18"/>
      <c r="CE1257" s="18"/>
      <c r="CF1257" s="18"/>
      <c r="CG1257" s="18"/>
      <c r="CH1257" s="18"/>
      <c r="CI1257" s="18"/>
      <c r="CJ1257" s="18"/>
      <c r="CK1257" s="18"/>
      <c r="CL1257" s="18"/>
      <c r="CM1257" s="18"/>
      <c r="CN1257" s="18"/>
      <c r="CO1257" s="18"/>
      <c r="CP1257" s="18"/>
      <c r="CQ1257" s="18"/>
      <c r="CR1257" s="18"/>
      <c r="CS1257" s="18"/>
      <c r="CT1257" s="18"/>
      <c r="CU1257" s="18"/>
      <c r="CV1257" s="18"/>
      <c r="CW1257" s="18"/>
      <c r="CX1257" s="18"/>
      <c r="CY1257" s="18"/>
      <c r="CZ1257" s="18"/>
      <c r="DA1257" s="18"/>
      <c r="DB1257" s="18"/>
      <c r="DC1257" s="18"/>
      <c r="DD1257" s="18"/>
      <c r="DE1257" s="18"/>
      <c r="DF1257" s="18"/>
      <c r="DG1257" s="18"/>
      <c r="DH1257" s="18"/>
      <c r="DI1257" s="18"/>
      <c r="DJ1257" s="18"/>
      <c r="DK1257" s="18"/>
      <c r="DL1257" s="18"/>
      <c r="DM1257" s="18"/>
      <c r="DN1257" s="18"/>
      <c r="DO1257" s="18"/>
      <c r="DP1257" s="50" t="s">
        <v>172</v>
      </c>
    </row>
    <row r="1258" spans="3:120" s="29" customFormat="1" ht="15" customHeight="1">
      <c r="C1258" s="207" t="s">
        <v>318</v>
      </c>
      <c r="D1258" s="300"/>
      <c r="E1258" s="300"/>
      <c r="F1258" s="299">
        <v>0</v>
      </c>
      <c r="G1258" s="299">
        <v>0</v>
      </c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  <c r="BD1258" s="18"/>
      <c r="BE1258" s="18"/>
      <c r="BF1258" s="18"/>
      <c r="BG1258" s="18"/>
      <c r="BH1258" s="18"/>
      <c r="BI1258" s="18"/>
      <c r="BJ1258" s="18"/>
      <c r="BK1258" s="18"/>
      <c r="BL1258" s="18"/>
      <c r="BM1258" s="18"/>
      <c r="BN1258" s="18"/>
      <c r="BO1258" s="18"/>
      <c r="BP1258" s="18"/>
      <c r="BQ1258" s="18"/>
      <c r="BR1258" s="18"/>
      <c r="BS1258" s="18"/>
      <c r="BT1258" s="18"/>
      <c r="BU1258" s="18"/>
      <c r="BV1258" s="18"/>
      <c r="BW1258" s="18"/>
      <c r="BX1258" s="18"/>
      <c r="BY1258" s="18"/>
      <c r="BZ1258" s="18"/>
      <c r="CA1258" s="18"/>
      <c r="CB1258" s="18"/>
      <c r="CC1258" s="18"/>
      <c r="CD1258" s="18"/>
      <c r="CE1258" s="18"/>
      <c r="CF1258" s="18"/>
      <c r="CG1258" s="18"/>
      <c r="CH1258" s="18"/>
      <c r="CI1258" s="18"/>
      <c r="CJ1258" s="18"/>
      <c r="CK1258" s="18"/>
      <c r="CL1258" s="18"/>
      <c r="CM1258" s="18"/>
      <c r="CN1258" s="18"/>
      <c r="CO1258" s="18"/>
      <c r="CP1258" s="18"/>
      <c r="CQ1258" s="18"/>
      <c r="CR1258" s="18"/>
      <c r="CS1258" s="18"/>
      <c r="CT1258" s="18"/>
      <c r="CU1258" s="18"/>
      <c r="CV1258" s="18"/>
      <c r="CW1258" s="18"/>
      <c r="CX1258" s="18"/>
      <c r="CY1258" s="18"/>
      <c r="CZ1258" s="18"/>
      <c r="DA1258" s="18"/>
      <c r="DB1258" s="18"/>
      <c r="DC1258" s="18"/>
      <c r="DD1258" s="18"/>
      <c r="DE1258" s="18"/>
      <c r="DF1258" s="18"/>
      <c r="DG1258" s="18"/>
      <c r="DH1258" s="18"/>
      <c r="DI1258" s="18"/>
      <c r="DJ1258" s="18"/>
      <c r="DK1258" s="18"/>
      <c r="DL1258" s="18"/>
      <c r="DM1258" s="18"/>
      <c r="DN1258" s="18"/>
      <c r="DO1258" s="18"/>
      <c r="DP1258" s="50" t="s">
        <v>172</v>
      </c>
    </row>
    <row r="1259" spans="3:120" s="29" customFormat="1" ht="15" customHeight="1">
      <c r="C1259" s="207" t="s">
        <v>317</v>
      </c>
      <c r="D1259" s="298"/>
      <c r="E1259" s="298"/>
      <c r="F1259" s="298">
        <f>F51</f>
        <v>128</v>
      </c>
      <c r="G1259" s="298">
        <f>G51</f>
        <v>0</v>
      </c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  <c r="BF1259" s="18"/>
      <c r="BG1259" s="18"/>
      <c r="BH1259" s="18"/>
      <c r="BI1259" s="18"/>
      <c r="BJ1259" s="18"/>
      <c r="BK1259" s="18"/>
      <c r="BL1259" s="18"/>
      <c r="BM1259" s="18"/>
      <c r="BN1259" s="18"/>
      <c r="BO1259" s="18"/>
      <c r="BP1259" s="18"/>
      <c r="BQ1259" s="18"/>
      <c r="BR1259" s="18"/>
      <c r="BS1259" s="18"/>
      <c r="BT1259" s="18"/>
      <c r="BU1259" s="18"/>
      <c r="BV1259" s="18"/>
      <c r="BW1259" s="18"/>
      <c r="BX1259" s="18"/>
      <c r="BY1259" s="18"/>
      <c r="BZ1259" s="18"/>
      <c r="CA1259" s="18"/>
      <c r="CB1259" s="18"/>
      <c r="CC1259" s="18"/>
      <c r="CD1259" s="18"/>
      <c r="CE1259" s="18"/>
      <c r="CF1259" s="18"/>
      <c r="CG1259" s="18"/>
      <c r="CH1259" s="18"/>
      <c r="CI1259" s="18"/>
      <c r="CJ1259" s="18"/>
      <c r="CK1259" s="18"/>
      <c r="CL1259" s="18"/>
      <c r="CM1259" s="18"/>
      <c r="CN1259" s="18"/>
      <c r="CO1259" s="18"/>
      <c r="CP1259" s="18"/>
      <c r="CQ1259" s="18"/>
      <c r="CR1259" s="18"/>
      <c r="CS1259" s="18"/>
      <c r="CT1259" s="18"/>
      <c r="CU1259" s="18"/>
      <c r="CV1259" s="18"/>
      <c r="CW1259" s="18"/>
      <c r="CX1259" s="18"/>
      <c r="CY1259" s="18"/>
      <c r="CZ1259" s="18"/>
      <c r="DA1259" s="18"/>
      <c r="DB1259" s="18"/>
      <c r="DC1259" s="18"/>
      <c r="DD1259" s="18"/>
      <c r="DE1259" s="18"/>
      <c r="DF1259" s="18"/>
      <c r="DG1259" s="18"/>
      <c r="DH1259" s="18"/>
      <c r="DI1259" s="18"/>
      <c r="DJ1259" s="18"/>
      <c r="DK1259" s="18"/>
      <c r="DL1259" s="18"/>
      <c r="DM1259" s="18"/>
      <c r="DN1259" s="18"/>
      <c r="DO1259" s="18"/>
      <c r="DP1259" s="50" t="s">
        <v>172</v>
      </c>
    </row>
    <row r="1260" spans="3:120" s="29" customFormat="1" ht="15" customHeight="1">
      <c r="C1260" s="207" t="s">
        <v>316</v>
      </c>
      <c r="E1260" s="133"/>
      <c r="F1260" s="94">
        <v>0</v>
      </c>
      <c r="G1260" s="94">
        <v>0</v>
      </c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  <c r="BD1260" s="18"/>
      <c r="BE1260" s="18"/>
      <c r="BF1260" s="18"/>
      <c r="BG1260" s="18"/>
      <c r="BH1260" s="18"/>
      <c r="BI1260" s="18"/>
      <c r="BJ1260" s="18"/>
      <c r="BK1260" s="18"/>
      <c r="BL1260" s="18"/>
      <c r="BM1260" s="18"/>
      <c r="BN1260" s="18"/>
      <c r="BO1260" s="18"/>
      <c r="BP1260" s="18"/>
      <c r="BQ1260" s="18"/>
      <c r="BR1260" s="18"/>
      <c r="BS1260" s="18"/>
      <c r="BT1260" s="18"/>
      <c r="BU1260" s="18"/>
      <c r="BV1260" s="18"/>
      <c r="BW1260" s="18"/>
      <c r="BX1260" s="18"/>
      <c r="BY1260" s="18"/>
      <c r="BZ1260" s="18"/>
      <c r="CA1260" s="18"/>
      <c r="CB1260" s="18"/>
      <c r="CC1260" s="18"/>
      <c r="CD1260" s="18"/>
      <c r="CE1260" s="18"/>
      <c r="CF1260" s="18"/>
      <c r="CG1260" s="18"/>
      <c r="CH1260" s="18"/>
      <c r="CI1260" s="18"/>
      <c r="CJ1260" s="18"/>
      <c r="CK1260" s="18"/>
      <c r="CL1260" s="18"/>
      <c r="CM1260" s="18"/>
      <c r="CN1260" s="18"/>
      <c r="CO1260" s="18"/>
      <c r="CP1260" s="18"/>
      <c r="CQ1260" s="18"/>
      <c r="CR1260" s="18"/>
      <c r="CS1260" s="18"/>
      <c r="CT1260" s="18"/>
      <c r="CU1260" s="18"/>
      <c r="CV1260" s="18"/>
      <c r="CW1260" s="18"/>
      <c r="CX1260" s="18"/>
      <c r="CY1260" s="18"/>
      <c r="CZ1260" s="18"/>
      <c r="DA1260" s="18"/>
      <c r="DB1260" s="18"/>
      <c r="DC1260" s="18"/>
      <c r="DD1260" s="18"/>
      <c r="DE1260" s="18"/>
      <c r="DF1260" s="18"/>
      <c r="DG1260" s="18"/>
      <c r="DH1260" s="18"/>
      <c r="DI1260" s="18"/>
      <c r="DJ1260" s="18"/>
      <c r="DK1260" s="18"/>
      <c r="DL1260" s="18"/>
      <c r="DM1260" s="18"/>
      <c r="DN1260" s="18"/>
      <c r="DO1260" s="18"/>
      <c r="DP1260" s="50" t="s">
        <v>172</v>
      </c>
    </row>
    <row r="1261" spans="3:120" s="29" customFormat="1" ht="15" customHeight="1">
      <c r="C1261" s="207" t="s">
        <v>315</v>
      </c>
      <c r="E1261" s="133"/>
      <c r="F1261" s="297">
        <v>0</v>
      </c>
      <c r="G1261" s="297">
        <v>0</v>
      </c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/>
      <c r="BM1261" s="18"/>
      <c r="BN1261" s="18"/>
      <c r="BO1261" s="18"/>
      <c r="BP1261" s="18"/>
      <c r="BQ1261" s="18"/>
      <c r="BR1261" s="18"/>
      <c r="BS1261" s="18"/>
      <c r="BT1261" s="18"/>
      <c r="BU1261" s="18"/>
      <c r="BV1261" s="18"/>
      <c r="BW1261" s="18"/>
      <c r="BX1261" s="18"/>
      <c r="BY1261" s="18"/>
      <c r="BZ1261" s="18"/>
      <c r="CA1261" s="18"/>
      <c r="CB1261" s="18"/>
      <c r="CC1261" s="18"/>
      <c r="CD1261" s="18"/>
      <c r="CE1261" s="18"/>
      <c r="CF1261" s="18"/>
      <c r="CG1261" s="18"/>
      <c r="CH1261" s="18"/>
      <c r="CI1261" s="18"/>
      <c r="CJ1261" s="18"/>
      <c r="CK1261" s="18"/>
      <c r="CL1261" s="18"/>
      <c r="CM1261" s="18"/>
      <c r="CN1261" s="18"/>
      <c r="CO1261" s="18"/>
      <c r="CP1261" s="18"/>
      <c r="CQ1261" s="18"/>
      <c r="CR1261" s="18"/>
      <c r="CS1261" s="18"/>
      <c r="CT1261" s="18"/>
      <c r="CU1261" s="18"/>
      <c r="CV1261" s="18"/>
      <c r="CW1261" s="18"/>
      <c r="CX1261" s="18"/>
      <c r="CY1261" s="18"/>
      <c r="CZ1261" s="18"/>
      <c r="DA1261" s="18"/>
      <c r="DB1261" s="18"/>
      <c r="DC1261" s="18"/>
      <c r="DD1261" s="18"/>
      <c r="DE1261" s="18"/>
      <c r="DF1261" s="18"/>
      <c r="DG1261" s="18"/>
      <c r="DH1261" s="18"/>
      <c r="DI1261" s="18"/>
      <c r="DJ1261" s="18"/>
      <c r="DK1261" s="18"/>
      <c r="DL1261" s="18"/>
      <c r="DM1261" s="18"/>
      <c r="DN1261" s="18"/>
      <c r="DO1261" s="18"/>
      <c r="DP1261" s="50" t="s">
        <v>172</v>
      </c>
    </row>
    <row r="1262" spans="3:120" s="29" customFormat="1" ht="15" customHeight="1">
      <c r="C1262" s="207" t="s">
        <v>314</v>
      </c>
      <c r="E1262" s="133"/>
      <c r="F1262" s="78">
        <v>0</v>
      </c>
      <c r="G1262" s="78">
        <v>0</v>
      </c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  <c r="AU1262" s="18"/>
      <c r="AV1262" s="18"/>
      <c r="AW1262" s="18"/>
      <c r="AX1262" s="18"/>
      <c r="AY1262" s="18"/>
      <c r="AZ1262" s="18"/>
      <c r="BA1262" s="18"/>
      <c r="BB1262" s="18"/>
      <c r="BC1262" s="18"/>
      <c r="BD1262" s="18"/>
      <c r="BE1262" s="18"/>
      <c r="BF1262" s="18"/>
      <c r="BG1262" s="18"/>
      <c r="BH1262" s="18"/>
      <c r="BI1262" s="18"/>
      <c r="BJ1262" s="18"/>
      <c r="BK1262" s="18"/>
      <c r="BL1262" s="18"/>
      <c r="BM1262" s="18"/>
      <c r="BN1262" s="18"/>
      <c r="BO1262" s="18"/>
      <c r="BP1262" s="18"/>
      <c r="BQ1262" s="18"/>
      <c r="BR1262" s="18"/>
      <c r="BS1262" s="18"/>
      <c r="BT1262" s="18"/>
      <c r="BU1262" s="18"/>
      <c r="BV1262" s="18"/>
      <c r="BW1262" s="18"/>
      <c r="BX1262" s="18"/>
      <c r="BY1262" s="18"/>
      <c r="BZ1262" s="18"/>
      <c r="CA1262" s="18"/>
      <c r="CB1262" s="18"/>
      <c r="CC1262" s="18"/>
      <c r="CD1262" s="18"/>
      <c r="CE1262" s="18"/>
      <c r="CF1262" s="18"/>
      <c r="CG1262" s="18"/>
      <c r="CH1262" s="18"/>
      <c r="CI1262" s="18"/>
      <c r="CJ1262" s="18"/>
      <c r="CK1262" s="18"/>
      <c r="CL1262" s="18"/>
      <c r="CM1262" s="18"/>
      <c r="CN1262" s="18"/>
      <c r="CO1262" s="18"/>
      <c r="CP1262" s="18"/>
      <c r="CQ1262" s="18"/>
      <c r="CR1262" s="18"/>
      <c r="CS1262" s="18"/>
      <c r="CT1262" s="18"/>
      <c r="CU1262" s="18"/>
      <c r="CV1262" s="18"/>
      <c r="CW1262" s="18"/>
      <c r="CX1262" s="18"/>
      <c r="CY1262" s="18"/>
      <c r="CZ1262" s="18"/>
      <c r="DA1262" s="18"/>
      <c r="DB1262" s="18"/>
      <c r="DC1262" s="18"/>
      <c r="DD1262" s="18"/>
      <c r="DE1262" s="18"/>
      <c r="DF1262" s="18"/>
      <c r="DG1262" s="18"/>
      <c r="DH1262" s="18"/>
      <c r="DI1262" s="18"/>
      <c r="DJ1262" s="18"/>
      <c r="DK1262" s="18"/>
      <c r="DL1262" s="18"/>
      <c r="DM1262" s="18"/>
      <c r="DN1262" s="18"/>
      <c r="DO1262" s="18"/>
      <c r="DP1262" s="50" t="s">
        <v>172</v>
      </c>
    </row>
    <row r="1263" spans="3:120" s="29" customFormat="1" ht="15" customHeight="1">
      <c r="C1263" s="34" t="s">
        <v>60</v>
      </c>
      <c r="D1263" s="118">
        <f>IF(C$76="","",IF(E1263="",G1263+F1263,E1263))</f>
        <v>0</v>
      </c>
      <c r="E1263" s="296"/>
      <c r="F1263" s="118">
        <f>PRODUCT(F1258:F1262)</f>
        <v>0</v>
      </c>
      <c r="G1263" s="118">
        <f>PRODUCT(G1258:G1262)</f>
        <v>0</v>
      </c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8"/>
      <c r="AP1263" s="18"/>
      <c r="AQ1263" s="18"/>
      <c r="AR1263" s="18"/>
      <c r="AS1263" s="18"/>
      <c r="AT1263" s="18"/>
      <c r="AU1263" s="18"/>
      <c r="AV1263" s="18"/>
      <c r="AW1263" s="18"/>
      <c r="AX1263" s="18"/>
      <c r="AY1263" s="18"/>
      <c r="AZ1263" s="18"/>
      <c r="BA1263" s="18"/>
      <c r="BB1263" s="18"/>
      <c r="BC1263" s="18"/>
      <c r="BD1263" s="18"/>
      <c r="BE1263" s="18"/>
      <c r="BF1263" s="18"/>
      <c r="BG1263" s="18"/>
      <c r="BH1263" s="18"/>
      <c r="BI1263" s="18"/>
      <c r="BJ1263" s="18"/>
      <c r="BK1263" s="18"/>
      <c r="BL1263" s="18"/>
      <c r="BM1263" s="18"/>
      <c r="BN1263" s="18"/>
      <c r="BO1263" s="18"/>
      <c r="BP1263" s="18"/>
      <c r="BQ1263" s="18"/>
      <c r="BR1263" s="18"/>
      <c r="BS1263" s="18"/>
      <c r="BT1263" s="18"/>
      <c r="BU1263" s="18"/>
      <c r="BV1263" s="18"/>
      <c r="BW1263" s="18"/>
      <c r="BX1263" s="18"/>
      <c r="BY1263" s="18"/>
      <c r="BZ1263" s="18"/>
      <c r="CA1263" s="18"/>
      <c r="CB1263" s="18"/>
      <c r="CC1263" s="18"/>
      <c r="CD1263" s="18"/>
      <c r="CE1263" s="18"/>
      <c r="CF1263" s="18"/>
      <c r="CG1263" s="18"/>
      <c r="CH1263" s="18"/>
      <c r="CI1263" s="18"/>
      <c r="CJ1263" s="18"/>
      <c r="CK1263" s="18"/>
      <c r="CL1263" s="18"/>
      <c r="CM1263" s="18"/>
      <c r="CN1263" s="18"/>
      <c r="CO1263" s="18"/>
      <c r="CP1263" s="18"/>
      <c r="CQ1263" s="18"/>
      <c r="CR1263" s="18"/>
      <c r="CS1263" s="18"/>
      <c r="CT1263" s="18"/>
      <c r="CU1263" s="18"/>
      <c r="CV1263" s="18"/>
      <c r="CW1263" s="18"/>
      <c r="CX1263" s="18"/>
      <c r="CY1263" s="18"/>
      <c r="CZ1263" s="18"/>
      <c r="DA1263" s="18"/>
      <c r="DB1263" s="18"/>
      <c r="DC1263" s="18"/>
      <c r="DD1263" s="18"/>
      <c r="DE1263" s="18"/>
      <c r="DF1263" s="18"/>
      <c r="DG1263" s="18"/>
      <c r="DH1263" s="18"/>
      <c r="DI1263" s="18"/>
      <c r="DJ1263" s="18"/>
      <c r="DK1263" s="18"/>
      <c r="DL1263" s="18"/>
      <c r="DM1263" s="18"/>
      <c r="DN1263" s="18"/>
      <c r="DO1263" s="18"/>
      <c r="DP1263" s="50" t="s">
        <v>172</v>
      </c>
    </row>
    <row r="1264" spans="3:120" s="29" customFormat="1" ht="15" customHeight="1">
      <c r="C1264" s="34"/>
      <c r="D1264" s="118"/>
      <c r="E1264" s="296"/>
      <c r="F1264" s="208"/>
      <c r="G1264" s="20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8"/>
      <c r="AP1264" s="18"/>
      <c r="AQ1264" s="18"/>
      <c r="AR1264" s="18"/>
      <c r="AS1264" s="18"/>
      <c r="AT1264" s="18"/>
      <c r="AU1264" s="18"/>
      <c r="AV1264" s="18"/>
      <c r="AW1264" s="18"/>
      <c r="AX1264" s="18"/>
      <c r="AY1264" s="18"/>
      <c r="AZ1264" s="18"/>
      <c r="BA1264" s="18"/>
      <c r="BB1264" s="18"/>
      <c r="BC1264" s="18"/>
      <c r="BD1264" s="18"/>
      <c r="BE1264" s="18"/>
      <c r="BF1264" s="18"/>
      <c r="BG1264" s="18"/>
      <c r="BH1264" s="18"/>
      <c r="BI1264" s="18"/>
      <c r="BJ1264" s="18"/>
      <c r="BK1264" s="18"/>
      <c r="BL1264" s="18"/>
      <c r="BM1264" s="18"/>
      <c r="BN1264" s="18"/>
      <c r="BO1264" s="18"/>
      <c r="BP1264" s="18"/>
      <c r="BQ1264" s="18"/>
      <c r="BR1264" s="18"/>
      <c r="BS1264" s="18"/>
      <c r="BT1264" s="18"/>
      <c r="BU1264" s="18"/>
      <c r="BV1264" s="18"/>
      <c r="BW1264" s="18"/>
      <c r="BX1264" s="18"/>
      <c r="BY1264" s="18"/>
      <c r="BZ1264" s="18"/>
      <c r="CA1264" s="18"/>
      <c r="CB1264" s="18"/>
      <c r="CC1264" s="18"/>
      <c r="CD1264" s="18"/>
      <c r="CE1264" s="18"/>
      <c r="CF1264" s="18"/>
      <c r="CG1264" s="18"/>
      <c r="CH1264" s="18"/>
      <c r="CI1264" s="18"/>
      <c r="CJ1264" s="18"/>
      <c r="CK1264" s="18"/>
      <c r="CL1264" s="18"/>
      <c r="CM1264" s="18"/>
      <c r="CN1264" s="18"/>
      <c r="CO1264" s="18"/>
      <c r="CP1264" s="18"/>
      <c r="CQ1264" s="18"/>
      <c r="CR1264" s="18"/>
      <c r="CS1264" s="18"/>
      <c r="CT1264" s="18"/>
      <c r="CU1264" s="18"/>
      <c r="CV1264" s="18"/>
      <c r="CW1264" s="18"/>
      <c r="CX1264" s="18"/>
      <c r="CY1264" s="18"/>
      <c r="CZ1264" s="18"/>
      <c r="DA1264" s="18"/>
      <c r="DB1264" s="18"/>
      <c r="DC1264" s="18"/>
      <c r="DD1264" s="18"/>
      <c r="DE1264" s="18"/>
      <c r="DF1264" s="18"/>
      <c r="DG1264" s="18"/>
      <c r="DH1264" s="18"/>
      <c r="DI1264" s="18"/>
      <c r="DJ1264" s="18"/>
      <c r="DK1264" s="18"/>
      <c r="DL1264" s="18"/>
      <c r="DM1264" s="18"/>
      <c r="DN1264" s="18"/>
      <c r="DO1264" s="18"/>
      <c r="DP1264" s="50" t="s">
        <v>172</v>
      </c>
    </row>
    <row r="1265" spans="3:120" s="29" customFormat="1" ht="15" customHeight="1">
      <c r="C1265" s="34" t="str">
        <f>C1257&amp;" Start Period"</f>
        <v>Bonding Fees Start Period</v>
      </c>
      <c r="D1265" s="282">
        <f>MIN(F1265:G1265)</f>
        <v>0</v>
      </c>
      <c r="F1265" s="282">
        <v>0</v>
      </c>
      <c r="G1265" s="282">
        <v>0</v>
      </c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8"/>
      <c r="AW1265" s="18"/>
      <c r="AX1265" s="18"/>
      <c r="AY1265" s="18"/>
      <c r="AZ1265" s="18"/>
      <c r="BA1265" s="18"/>
      <c r="BB1265" s="18"/>
      <c r="BC1265" s="18"/>
      <c r="BD1265" s="18"/>
      <c r="BE1265" s="18"/>
      <c r="BF1265" s="18"/>
      <c r="BG1265" s="18"/>
      <c r="BH1265" s="18"/>
      <c r="BI1265" s="18"/>
      <c r="BJ1265" s="18"/>
      <c r="BK1265" s="18"/>
      <c r="BL1265" s="18"/>
      <c r="BM1265" s="18"/>
      <c r="BN1265" s="18"/>
      <c r="BO1265" s="18"/>
      <c r="BP1265" s="18"/>
      <c r="BQ1265" s="18"/>
      <c r="BR1265" s="18"/>
      <c r="BS1265" s="18"/>
      <c r="BT1265" s="18"/>
      <c r="BU1265" s="18"/>
      <c r="BV1265" s="18"/>
      <c r="BW1265" s="18"/>
      <c r="BX1265" s="18"/>
      <c r="BY1265" s="18"/>
      <c r="BZ1265" s="18"/>
      <c r="CA1265" s="18"/>
      <c r="CB1265" s="18"/>
      <c r="CC1265" s="18"/>
      <c r="CD1265" s="18"/>
      <c r="CE1265" s="18"/>
      <c r="CF1265" s="18"/>
      <c r="CG1265" s="18"/>
      <c r="CH1265" s="18"/>
      <c r="CI1265" s="18"/>
      <c r="CJ1265" s="18"/>
      <c r="CK1265" s="18"/>
      <c r="CL1265" s="18"/>
      <c r="CM1265" s="18"/>
      <c r="CN1265" s="18"/>
      <c r="CO1265" s="18"/>
      <c r="CP1265" s="18"/>
      <c r="CQ1265" s="18"/>
      <c r="CR1265" s="18"/>
      <c r="CS1265" s="18"/>
      <c r="CT1265" s="18"/>
      <c r="CU1265" s="18"/>
      <c r="CV1265" s="18"/>
      <c r="CW1265" s="18"/>
      <c r="CX1265" s="18"/>
      <c r="CY1265" s="18"/>
      <c r="CZ1265" s="18"/>
      <c r="DA1265" s="18"/>
      <c r="DB1265" s="18"/>
      <c r="DC1265" s="18"/>
      <c r="DD1265" s="18"/>
      <c r="DE1265" s="18"/>
      <c r="DF1265" s="18"/>
      <c r="DG1265" s="18"/>
      <c r="DH1265" s="18"/>
      <c r="DI1265" s="18"/>
      <c r="DJ1265" s="18"/>
      <c r="DK1265" s="18"/>
      <c r="DL1265" s="18"/>
      <c r="DM1265" s="18"/>
      <c r="DN1265" s="18"/>
      <c r="DO1265" s="18"/>
      <c r="DP1265" s="50" t="s">
        <v>172</v>
      </c>
    </row>
    <row r="1266" spans="3:120" s="29" customFormat="1" ht="15" customHeight="1">
      <c r="C1266" s="207" t="s">
        <v>13</v>
      </c>
      <c r="D1266" s="206">
        <f>IF(D1265="","",INDEX($F$16:$DP$17,1,MATCH(D1265,$F$17:$DP$17,1)))</f>
        <v>42094</v>
      </c>
      <c r="F1266" s="206">
        <f>IF(F1265="","",INDEX($F$16:$DP$17,1,MATCH(F1265,$F$17:$DP$17,1)))</f>
        <v>42094</v>
      </c>
      <c r="G1266" s="206">
        <f>IF(G1265="","",INDEX($F$16:$DP$17,1,MATCH(G1265,$F$17:$DP$17,1)))</f>
        <v>42094</v>
      </c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/>
      <c r="BD1266" s="18"/>
      <c r="BE1266" s="18"/>
      <c r="BF1266" s="18"/>
      <c r="BG1266" s="18"/>
      <c r="BH1266" s="18"/>
      <c r="BI1266" s="18"/>
      <c r="BJ1266" s="18"/>
      <c r="BK1266" s="18"/>
      <c r="BL1266" s="18"/>
      <c r="BM1266" s="18"/>
      <c r="BN1266" s="18"/>
      <c r="BO1266" s="18"/>
      <c r="BP1266" s="18"/>
      <c r="BQ1266" s="18"/>
      <c r="BR1266" s="18"/>
      <c r="BS1266" s="18"/>
      <c r="BT1266" s="18"/>
      <c r="BU1266" s="18"/>
      <c r="BV1266" s="18"/>
      <c r="BW1266" s="18"/>
      <c r="BX1266" s="18"/>
      <c r="BY1266" s="18"/>
      <c r="BZ1266" s="18"/>
      <c r="CA1266" s="18"/>
      <c r="CB1266" s="18"/>
      <c r="CC1266" s="18"/>
      <c r="CD1266" s="18"/>
      <c r="CE1266" s="18"/>
      <c r="CF1266" s="18"/>
      <c r="CG1266" s="18"/>
      <c r="CH1266" s="18"/>
      <c r="CI1266" s="18"/>
      <c r="CJ1266" s="18"/>
      <c r="CK1266" s="18"/>
      <c r="CL1266" s="18"/>
      <c r="CM1266" s="18"/>
      <c r="CN1266" s="18"/>
      <c r="CO1266" s="18"/>
      <c r="CP1266" s="18"/>
      <c r="CQ1266" s="18"/>
      <c r="CR1266" s="18"/>
      <c r="CS1266" s="18"/>
      <c r="CT1266" s="18"/>
      <c r="CU1266" s="18"/>
      <c r="CV1266" s="18"/>
      <c r="CW1266" s="18"/>
      <c r="CX1266" s="18"/>
      <c r="CY1266" s="18"/>
      <c r="CZ1266" s="18"/>
      <c r="DA1266" s="18"/>
      <c r="DB1266" s="18"/>
      <c r="DC1266" s="18"/>
      <c r="DD1266" s="18"/>
      <c r="DE1266" s="18"/>
      <c r="DF1266" s="18"/>
      <c r="DG1266" s="18"/>
      <c r="DH1266" s="18"/>
      <c r="DI1266" s="18"/>
      <c r="DJ1266" s="18"/>
      <c r="DK1266" s="18"/>
      <c r="DL1266" s="18"/>
      <c r="DM1266" s="18"/>
      <c r="DN1266" s="18"/>
      <c r="DO1266" s="18"/>
      <c r="DP1266" s="50" t="s">
        <v>172</v>
      </c>
    </row>
    <row r="1267" spans="3:120" s="29" customFormat="1" ht="15" customHeight="1">
      <c r="C1267" s="34" t="str">
        <f>C1257&amp;" End Period"</f>
        <v>Bonding Fees End Period</v>
      </c>
      <c r="D1267" s="282">
        <f>MAX(F1267:G1267)</f>
        <v>0</v>
      </c>
      <c r="F1267" s="282">
        <v>0</v>
      </c>
      <c r="G1267" s="282">
        <v>0</v>
      </c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/>
      <c r="BD1267" s="18"/>
      <c r="BE1267" s="18"/>
      <c r="BF1267" s="18"/>
      <c r="BG1267" s="18"/>
      <c r="BH1267" s="18"/>
      <c r="BI1267" s="18"/>
      <c r="BJ1267" s="18"/>
      <c r="BK1267" s="18"/>
      <c r="BL1267" s="18"/>
      <c r="BM1267" s="18"/>
      <c r="BN1267" s="18"/>
      <c r="BO1267" s="18"/>
      <c r="BP1267" s="18"/>
      <c r="BQ1267" s="18"/>
      <c r="BR1267" s="18"/>
      <c r="BS1267" s="18"/>
      <c r="BT1267" s="18"/>
      <c r="BU1267" s="18"/>
      <c r="BV1267" s="18"/>
      <c r="BW1267" s="18"/>
      <c r="BX1267" s="18"/>
      <c r="BY1267" s="18"/>
      <c r="BZ1267" s="18"/>
      <c r="CA1267" s="18"/>
      <c r="CB1267" s="18"/>
      <c r="CC1267" s="18"/>
      <c r="CD1267" s="18"/>
      <c r="CE1267" s="18"/>
      <c r="CF1267" s="18"/>
      <c r="CG1267" s="18"/>
      <c r="CH1267" s="18"/>
      <c r="CI1267" s="18"/>
      <c r="CJ1267" s="18"/>
      <c r="CK1267" s="18"/>
      <c r="CL1267" s="18"/>
      <c r="CM1267" s="18"/>
      <c r="CN1267" s="18"/>
      <c r="CO1267" s="18"/>
      <c r="CP1267" s="18"/>
      <c r="CQ1267" s="18"/>
      <c r="CR1267" s="18"/>
      <c r="CS1267" s="18"/>
      <c r="CT1267" s="18"/>
      <c r="CU1267" s="18"/>
      <c r="CV1267" s="18"/>
      <c r="CW1267" s="18"/>
      <c r="CX1267" s="18"/>
      <c r="CY1267" s="18"/>
      <c r="CZ1267" s="18"/>
      <c r="DA1267" s="18"/>
      <c r="DB1267" s="18"/>
      <c r="DC1267" s="18"/>
      <c r="DD1267" s="18"/>
      <c r="DE1267" s="18"/>
      <c r="DF1267" s="18"/>
      <c r="DG1267" s="18"/>
      <c r="DH1267" s="18"/>
      <c r="DI1267" s="18"/>
      <c r="DJ1267" s="18"/>
      <c r="DK1267" s="18"/>
      <c r="DL1267" s="18"/>
      <c r="DM1267" s="18"/>
      <c r="DN1267" s="18"/>
      <c r="DO1267" s="18"/>
      <c r="DP1267" s="50" t="s">
        <v>172</v>
      </c>
    </row>
    <row r="1268" spans="3:120" s="29" customFormat="1" ht="15" customHeight="1">
      <c r="C1268" s="207" t="s">
        <v>13</v>
      </c>
      <c r="D1268" s="206">
        <f>IF(D1267="","",INDEX($F$16:$DP$17,1,MATCH(D1267,$F$17:$DP$17,1)))</f>
        <v>42094</v>
      </c>
      <c r="F1268" s="206">
        <f>IF(F1267="","",INDEX($F$16:$DP$17,1,MATCH(F1267,$F$17:$DP$17,1)))</f>
        <v>42094</v>
      </c>
      <c r="G1268" s="206">
        <f>IF(G1267="","",INDEX($F$16:$DP$17,1,MATCH(G1267,$F$17:$DP$17,1)))</f>
        <v>42094</v>
      </c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8"/>
      <c r="AW1268" s="18"/>
      <c r="AX1268" s="18"/>
      <c r="AY1268" s="18"/>
      <c r="AZ1268" s="18"/>
      <c r="BA1268" s="18"/>
      <c r="BB1268" s="18"/>
      <c r="BC1268" s="18"/>
      <c r="BD1268" s="18"/>
      <c r="BE1268" s="18"/>
      <c r="BF1268" s="18"/>
      <c r="BG1268" s="18"/>
      <c r="BH1268" s="18"/>
      <c r="BI1268" s="18"/>
      <c r="BJ1268" s="18"/>
      <c r="BK1268" s="18"/>
      <c r="BL1268" s="18"/>
      <c r="BM1268" s="18"/>
      <c r="BN1268" s="18"/>
      <c r="BO1268" s="18"/>
      <c r="BP1268" s="18"/>
      <c r="BQ1268" s="18"/>
      <c r="BR1268" s="18"/>
      <c r="BS1268" s="18"/>
      <c r="BT1268" s="18"/>
      <c r="BU1268" s="18"/>
      <c r="BV1268" s="18"/>
      <c r="BW1268" s="18"/>
      <c r="BX1268" s="18"/>
      <c r="BY1268" s="18"/>
      <c r="BZ1268" s="18"/>
      <c r="CA1268" s="18"/>
      <c r="CB1268" s="18"/>
      <c r="CC1268" s="18"/>
      <c r="CD1268" s="18"/>
      <c r="CE1268" s="18"/>
      <c r="CF1268" s="18"/>
      <c r="CG1268" s="18"/>
      <c r="CH1268" s="18"/>
      <c r="CI1268" s="18"/>
      <c r="CJ1268" s="18"/>
      <c r="CK1268" s="18"/>
      <c r="CL1268" s="18"/>
      <c r="CM1268" s="18"/>
      <c r="CN1268" s="18"/>
      <c r="CO1268" s="18"/>
      <c r="CP1268" s="18"/>
      <c r="CQ1268" s="18"/>
      <c r="CR1268" s="18"/>
      <c r="CS1268" s="18"/>
      <c r="CT1268" s="18"/>
      <c r="CU1268" s="18"/>
      <c r="CV1268" s="18"/>
      <c r="CW1268" s="18"/>
      <c r="CX1268" s="18"/>
      <c r="CY1268" s="18"/>
      <c r="CZ1268" s="18"/>
      <c r="DA1268" s="18"/>
      <c r="DB1268" s="18"/>
      <c r="DC1268" s="18"/>
      <c r="DD1268" s="18"/>
      <c r="DE1268" s="18"/>
      <c r="DF1268" s="18"/>
      <c r="DG1268" s="18"/>
      <c r="DH1268" s="18"/>
      <c r="DI1268" s="18"/>
      <c r="DJ1268" s="18"/>
      <c r="DK1268" s="18"/>
      <c r="DL1268" s="18"/>
      <c r="DM1268" s="18"/>
      <c r="DN1268" s="18"/>
      <c r="DO1268" s="18"/>
      <c r="DP1268" s="50" t="s">
        <v>172</v>
      </c>
    </row>
    <row r="1269" spans="3:120" s="29" customFormat="1" ht="15" customHeight="1">
      <c r="C1269" s="26"/>
      <c r="D1269" s="242"/>
      <c r="E1269" s="243"/>
      <c r="F1269" s="242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/>
      <c r="BD1269" s="18"/>
      <c r="BE1269" s="18"/>
      <c r="BF1269" s="18"/>
      <c r="BG1269" s="18"/>
      <c r="BH1269" s="18"/>
      <c r="BI1269" s="18"/>
      <c r="BJ1269" s="18"/>
      <c r="BK1269" s="18"/>
      <c r="BL1269" s="18"/>
      <c r="BM1269" s="18"/>
      <c r="BN1269" s="18"/>
      <c r="BO1269" s="18"/>
      <c r="BP1269" s="18"/>
      <c r="BQ1269" s="18"/>
      <c r="BR1269" s="18"/>
      <c r="BS1269" s="18"/>
      <c r="BT1269" s="18"/>
      <c r="BU1269" s="18"/>
      <c r="BV1269" s="18"/>
      <c r="BW1269" s="18"/>
      <c r="BX1269" s="18"/>
      <c r="BY1269" s="18"/>
      <c r="BZ1269" s="18"/>
      <c r="CA1269" s="18"/>
      <c r="CB1269" s="18"/>
      <c r="CC1269" s="18"/>
      <c r="CD1269" s="18"/>
      <c r="CE1269" s="18"/>
      <c r="CF1269" s="18"/>
      <c r="CG1269" s="18"/>
      <c r="CH1269" s="18"/>
      <c r="CI1269" s="18"/>
      <c r="CJ1269" s="18"/>
      <c r="CK1269" s="18"/>
      <c r="CL1269" s="18"/>
      <c r="CM1269" s="18"/>
      <c r="CN1269" s="18"/>
      <c r="CO1269" s="18"/>
      <c r="CP1269" s="18"/>
      <c r="CQ1269" s="18"/>
      <c r="CR1269" s="18"/>
      <c r="CS1269" s="18"/>
      <c r="CT1269" s="18"/>
      <c r="CU1269" s="18"/>
      <c r="CV1269" s="18"/>
      <c r="CW1269" s="18"/>
      <c r="CX1269" s="18"/>
      <c r="CY1269" s="18"/>
      <c r="CZ1269" s="18"/>
      <c r="DA1269" s="18"/>
      <c r="DB1269" s="18"/>
      <c r="DC1269" s="18"/>
      <c r="DD1269" s="18"/>
      <c r="DE1269" s="18"/>
      <c r="DF1269" s="18"/>
      <c r="DG1269" s="18"/>
      <c r="DH1269" s="18"/>
      <c r="DI1269" s="18"/>
      <c r="DJ1269" s="18"/>
      <c r="DK1269" s="18"/>
      <c r="DL1269" s="18"/>
      <c r="DM1269" s="18"/>
      <c r="DN1269" s="18"/>
      <c r="DO1269" s="18"/>
      <c r="DP1269" s="50" t="s">
        <v>172</v>
      </c>
    </row>
    <row r="1270" spans="3:120" s="29" customFormat="1" ht="15" customHeight="1">
      <c r="C1270" s="34" t="s">
        <v>300</v>
      </c>
      <c r="D1270" s="281" t="s">
        <v>299</v>
      </c>
      <c r="E1270" s="280">
        <f>IF(D1270=F1270,0,1)</f>
        <v>0</v>
      </c>
      <c r="F1270" s="279" t="s">
        <v>299</v>
      </c>
      <c r="G1270" s="279" t="s">
        <v>298</v>
      </c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8"/>
      <c r="AL1270" s="18"/>
      <c r="AM1270" s="18"/>
      <c r="AN1270" s="18"/>
      <c r="AO1270" s="18"/>
      <c r="AP1270" s="18"/>
      <c r="AQ1270" s="18"/>
      <c r="AR1270" s="18"/>
      <c r="AS1270" s="18"/>
      <c r="AT1270" s="18"/>
      <c r="AU1270" s="18"/>
      <c r="AV1270" s="18"/>
      <c r="AW1270" s="18"/>
      <c r="AX1270" s="18"/>
      <c r="AY1270" s="18"/>
      <c r="AZ1270" s="18"/>
      <c r="BA1270" s="18"/>
      <c r="BB1270" s="18"/>
      <c r="BC1270" s="18"/>
      <c r="BD1270" s="18"/>
      <c r="BE1270" s="18"/>
      <c r="BF1270" s="18"/>
      <c r="BG1270" s="18"/>
      <c r="BH1270" s="18"/>
      <c r="BI1270" s="18"/>
      <c r="BJ1270" s="18"/>
      <c r="BK1270" s="18"/>
      <c r="BL1270" s="18"/>
      <c r="BM1270" s="18"/>
      <c r="BN1270" s="18"/>
      <c r="BO1270" s="18"/>
      <c r="BP1270" s="18"/>
      <c r="BQ1270" s="18"/>
      <c r="BR1270" s="18"/>
      <c r="BS1270" s="18"/>
      <c r="BT1270" s="18"/>
      <c r="BU1270" s="18"/>
      <c r="BV1270" s="18"/>
      <c r="BW1270" s="18"/>
      <c r="BX1270" s="18"/>
      <c r="BY1270" s="18"/>
      <c r="BZ1270" s="18"/>
      <c r="CA1270" s="18"/>
      <c r="CB1270" s="18"/>
      <c r="CC1270" s="18"/>
      <c r="CD1270" s="18"/>
      <c r="CE1270" s="18"/>
      <c r="CF1270" s="18"/>
      <c r="CG1270" s="18"/>
      <c r="CH1270" s="18"/>
      <c r="CI1270" s="18"/>
      <c r="CJ1270" s="18"/>
      <c r="CK1270" s="18"/>
      <c r="CL1270" s="18"/>
      <c r="CM1270" s="18"/>
      <c r="CN1270" s="18"/>
      <c r="CO1270" s="18"/>
      <c r="CP1270" s="18"/>
      <c r="CQ1270" s="18"/>
      <c r="CR1270" s="18"/>
      <c r="CS1270" s="18"/>
      <c r="CT1270" s="18"/>
      <c r="CU1270" s="18"/>
      <c r="CV1270" s="18"/>
      <c r="CW1270" s="18"/>
      <c r="CX1270" s="18"/>
      <c r="CY1270" s="18"/>
      <c r="CZ1270" s="18"/>
      <c r="DA1270" s="18"/>
      <c r="DB1270" s="18"/>
      <c r="DC1270" s="18"/>
      <c r="DD1270" s="18"/>
      <c r="DE1270" s="18"/>
      <c r="DF1270" s="18"/>
      <c r="DG1270" s="18"/>
      <c r="DH1270" s="18"/>
      <c r="DI1270" s="18"/>
      <c r="DJ1270" s="18"/>
      <c r="DK1270" s="18"/>
      <c r="DL1270" s="18"/>
      <c r="DM1270" s="18"/>
      <c r="DN1270" s="18"/>
      <c r="DO1270" s="18"/>
      <c r="DP1270" s="50" t="s">
        <v>172</v>
      </c>
    </row>
    <row r="1271" spans="3:120" s="29" customFormat="1" ht="15" customHeight="1">
      <c r="C1271" s="34" t="s">
        <v>310</v>
      </c>
      <c r="D1271" s="281" t="s">
        <v>151</v>
      </c>
      <c r="E1271" s="280">
        <f>IF(D1271=F1271,0,1)</f>
        <v>0</v>
      </c>
      <c r="F1271" s="279" t="s">
        <v>151</v>
      </c>
      <c r="G1271" s="279" t="s">
        <v>309</v>
      </c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8"/>
      <c r="AP1271" s="18"/>
      <c r="AQ1271" s="18"/>
      <c r="AR1271" s="18"/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/>
      <c r="BD1271" s="18"/>
      <c r="BE1271" s="18"/>
      <c r="BF1271" s="18"/>
      <c r="BG1271" s="18"/>
      <c r="BH1271" s="18"/>
      <c r="BI1271" s="18"/>
      <c r="BJ1271" s="18"/>
      <c r="BK1271" s="18"/>
      <c r="BL1271" s="18"/>
      <c r="BM1271" s="18"/>
      <c r="BN1271" s="18"/>
      <c r="BO1271" s="18"/>
      <c r="BP1271" s="18"/>
      <c r="BQ1271" s="18"/>
      <c r="BR1271" s="18"/>
      <c r="BS1271" s="18"/>
      <c r="BT1271" s="18"/>
      <c r="BU1271" s="18"/>
      <c r="BV1271" s="18"/>
      <c r="BW1271" s="18"/>
      <c r="BX1271" s="18"/>
      <c r="BY1271" s="18"/>
      <c r="BZ1271" s="18"/>
      <c r="CA1271" s="18"/>
      <c r="CB1271" s="18"/>
      <c r="CC1271" s="18"/>
      <c r="CD1271" s="18"/>
      <c r="CE1271" s="18"/>
      <c r="CF1271" s="18"/>
      <c r="CG1271" s="18"/>
      <c r="CH1271" s="18"/>
      <c r="CI1271" s="18"/>
      <c r="CJ1271" s="18"/>
      <c r="CK1271" s="18"/>
      <c r="CL1271" s="18"/>
      <c r="CM1271" s="18"/>
      <c r="CN1271" s="18"/>
      <c r="CO1271" s="18"/>
      <c r="CP1271" s="18"/>
      <c r="CQ1271" s="18"/>
      <c r="CR1271" s="18"/>
      <c r="CS1271" s="18"/>
      <c r="CT1271" s="18"/>
      <c r="CU1271" s="18"/>
      <c r="CV1271" s="18"/>
      <c r="CW1271" s="18"/>
      <c r="CX1271" s="18"/>
      <c r="CY1271" s="18"/>
      <c r="CZ1271" s="18"/>
      <c r="DA1271" s="18"/>
      <c r="DB1271" s="18"/>
      <c r="DC1271" s="18"/>
      <c r="DD1271" s="18"/>
      <c r="DE1271" s="18"/>
      <c r="DF1271" s="18"/>
      <c r="DG1271" s="18"/>
      <c r="DH1271" s="18"/>
      <c r="DI1271" s="18"/>
      <c r="DJ1271" s="18"/>
      <c r="DK1271" s="18"/>
      <c r="DL1271" s="18"/>
      <c r="DM1271" s="18"/>
      <c r="DN1271" s="18"/>
      <c r="DO1271" s="18"/>
      <c r="DP1271" s="50" t="s">
        <v>172</v>
      </c>
    </row>
    <row r="1272" spans="3:120" s="29" customFormat="1" ht="15" customHeight="1">
      <c r="C1272" s="26"/>
      <c r="D1272" s="242"/>
      <c r="E1272" s="243"/>
      <c r="F1272" s="242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  <c r="BF1272" s="18"/>
      <c r="BG1272" s="18"/>
      <c r="BH1272" s="18"/>
      <c r="BI1272" s="18"/>
      <c r="BJ1272" s="18"/>
      <c r="BK1272" s="18"/>
      <c r="BL1272" s="18"/>
      <c r="BM1272" s="18"/>
      <c r="BN1272" s="18"/>
      <c r="BO1272" s="18"/>
      <c r="BP1272" s="18"/>
      <c r="BQ1272" s="18"/>
      <c r="BR1272" s="18"/>
      <c r="BS1272" s="18"/>
      <c r="BT1272" s="18"/>
      <c r="BU1272" s="18"/>
      <c r="BV1272" s="18"/>
      <c r="BW1272" s="18"/>
      <c r="BX1272" s="18"/>
      <c r="BY1272" s="18"/>
      <c r="BZ1272" s="18"/>
      <c r="CA1272" s="18"/>
      <c r="CB1272" s="18"/>
      <c r="CC1272" s="18"/>
      <c r="CD1272" s="18"/>
      <c r="CE1272" s="18"/>
      <c r="CF1272" s="18"/>
      <c r="CG1272" s="18"/>
      <c r="CH1272" s="18"/>
      <c r="CI1272" s="18"/>
      <c r="CJ1272" s="18"/>
      <c r="CK1272" s="18"/>
      <c r="CL1272" s="18"/>
      <c r="CM1272" s="18"/>
      <c r="CN1272" s="18"/>
      <c r="CO1272" s="18"/>
      <c r="CP1272" s="18"/>
      <c r="CQ1272" s="18"/>
      <c r="CR1272" s="18"/>
      <c r="CS1272" s="18"/>
      <c r="CT1272" s="18"/>
      <c r="CU1272" s="18"/>
      <c r="CV1272" s="18"/>
      <c r="CW1272" s="18"/>
      <c r="CX1272" s="18"/>
      <c r="CY1272" s="18"/>
      <c r="CZ1272" s="18"/>
      <c r="DA1272" s="18"/>
      <c r="DB1272" s="18"/>
      <c r="DC1272" s="18"/>
      <c r="DD1272" s="18"/>
      <c r="DE1272" s="18"/>
      <c r="DF1272" s="18"/>
      <c r="DG1272" s="18"/>
      <c r="DH1272" s="18"/>
      <c r="DI1272" s="18"/>
      <c r="DJ1272" s="18"/>
      <c r="DK1272" s="18"/>
      <c r="DL1272" s="18"/>
      <c r="DM1272" s="18"/>
      <c r="DN1272" s="18"/>
      <c r="DO1272" s="18"/>
      <c r="DP1272" s="50" t="s">
        <v>172</v>
      </c>
    </row>
    <row r="1273" spans="3:120" s="29" customFormat="1" ht="15" customHeight="1">
      <c r="C1273" s="34" t="str">
        <f>F1257&amp;" "&amp;C1257</f>
        <v>Phase A Bonding Fees</v>
      </c>
      <c r="D1273" s="274">
        <f>IF(F1265="",0,F1265)</f>
        <v>0</v>
      </c>
      <c r="E1273" s="274">
        <f>IF(F1267="",0,F1267)</f>
        <v>0</v>
      </c>
      <c r="F1273" s="121">
        <f t="shared" ref="F1273:AK1273" si="1943">IF(F$17="","",IF(AND(F$17&gt;=$D1273,F$17&lt;=$E1273),$F$1263/($E1273-$D1273+1)))</f>
        <v>0</v>
      </c>
      <c r="G1273" s="121" t="b">
        <f t="shared" si="1943"/>
        <v>0</v>
      </c>
      <c r="H1273" s="121" t="b">
        <f t="shared" si="1943"/>
        <v>0</v>
      </c>
      <c r="I1273" s="121" t="b">
        <f t="shared" si="1943"/>
        <v>0</v>
      </c>
      <c r="J1273" s="121" t="b">
        <f t="shared" si="1943"/>
        <v>0</v>
      </c>
      <c r="K1273" s="121" t="b">
        <f t="shared" si="1943"/>
        <v>0</v>
      </c>
      <c r="L1273" s="121" t="b">
        <f t="shared" si="1943"/>
        <v>0</v>
      </c>
      <c r="M1273" s="121" t="b">
        <f t="shared" si="1943"/>
        <v>0</v>
      </c>
      <c r="N1273" s="121" t="b">
        <f t="shared" si="1943"/>
        <v>0</v>
      </c>
      <c r="O1273" s="121" t="b">
        <f t="shared" si="1943"/>
        <v>0</v>
      </c>
      <c r="P1273" s="121" t="b">
        <f t="shared" si="1943"/>
        <v>0</v>
      </c>
      <c r="Q1273" s="121" t="b">
        <f t="shared" si="1943"/>
        <v>0</v>
      </c>
      <c r="R1273" s="121" t="b">
        <f t="shared" si="1943"/>
        <v>0</v>
      </c>
      <c r="S1273" s="121" t="b">
        <f t="shared" si="1943"/>
        <v>0</v>
      </c>
      <c r="T1273" s="121" t="b">
        <f t="shared" si="1943"/>
        <v>0</v>
      </c>
      <c r="U1273" s="121" t="b">
        <f t="shared" si="1943"/>
        <v>0</v>
      </c>
      <c r="V1273" s="121" t="b">
        <f t="shared" si="1943"/>
        <v>0</v>
      </c>
      <c r="W1273" s="121" t="b">
        <f t="shared" si="1943"/>
        <v>0</v>
      </c>
      <c r="X1273" s="121" t="b">
        <f t="shared" si="1943"/>
        <v>0</v>
      </c>
      <c r="Y1273" s="121" t="b">
        <f t="shared" si="1943"/>
        <v>0</v>
      </c>
      <c r="Z1273" s="121" t="b">
        <f t="shared" si="1943"/>
        <v>0</v>
      </c>
      <c r="AA1273" s="121" t="b">
        <f t="shared" si="1943"/>
        <v>0</v>
      </c>
      <c r="AB1273" s="121" t="b">
        <f t="shared" si="1943"/>
        <v>0</v>
      </c>
      <c r="AC1273" s="121" t="b">
        <f t="shared" si="1943"/>
        <v>0</v>
      </c>
      <c r="AD1273" s="121" t="b">
        <f t="shared" si="1943"/>
        <v>0</v>
      </c>
      <c r="AE1273" s="121" t="b">
        <f t="shared" si="1943"/>
        <v>0</v>
      </c>
      <c r="AF1273" s="121" t="b">
        <f t="shared" si="1943"/>
        <v>0</v>
      </c>
      <c r="AG1273" s="121" t="b">
        <f t="shared" si="1943"/>
        <v>0</v>
      </c>
      <c r="AH1273" s="121" t="b">
        <f t="shared" si="1943"/>
        <v>0</v>
      </c>
      <c r="AI1273" s="121" t="b">
        <f t="shared" si="1943"/>
        <v>0</v>
      </c>
      <c r="AJ1273" s="121" t="b">
        <f t="shared" si="1943"/>
        <v>0</v>
      </c>
      <c r="AK1273" s="121" t="b">
        <f t="shared" si="1943"/>
        <v>0</v>
      </c>
      <c r="AL1273" s="121" t="b">
        <f t="shared" ref="AL1273:BQ1273" si="1944">IF(AL$17="","",IF(AND(AL$17&gt;=$D1273,AL$17&lt;=$E1273),$F$1263/($E1273-$D1273+1)))</f>
        <v>0</v>
      </c>
      <c r="AM1273" s="121" t="b">
        <f t="shared" si="1944"/>
        <v>0</v>
      </c>
      <c r="AN1273" s="121" t="b">
        <f t="shared" si="1944"/>
        <v>0</v>
      </c>
      <c r="AO1273" s="121" t="b">
        <f t="shared" si="1944"/>
        <v>0</v>
      </c>
      <c r="AP1273" s="121" t="b">
        <f t="shared" si="1944"/>
        <v>0</v>
      </c>
      <c r="AQ1273" s="121" t="b">
        <f t="shared" si="1944"/>
        <v>0</v>
      </c>
      <c r="AR1273" s="121" t="b">
        <f t="shared" si="1944"/>
        <v>0</v>
      </c>
      <c r="AS1273" s="121" t="b">
        <f t="shared" si="1944"/>
        <v>0</v>
      </c>
      <c r="AT1273" s="121" t="b">
        <f t="shared" si="1944"/>
        <v>0</v>
      </c>
      <c r="AU1273" s="121" t="b">
        <f t="shared" si="1944"/>
        <v>0</v>
      </c>
      <c r="AV1273" s="121" t="b">
        <f t="shared" si="1944"/>
        <v>0</v>
      </c>
      <c r="AW1273" s="121" t="b">
        <f t="shared" si="1944"/>
        <v>0</v>
      </c>
      <c r="AX1273" s="121" t="b">
        <f t="shared" si="1944"/>
        <v>0</v>
      </c>
      <c r="AY1273" s="121" t="b">
        <f t="shared" si="1944"/>
        <v>0</v>
      </c>
      <c r="AZ1273" s="121" t="b">
        <f t="shared" si="1944"/>
        <v>0</v>
      </c>
      <c r="BA1273" s="121" t="b">
        <f t="shared" si="1944"/>
        <v>0</v>
      </c>
      <c r="BB1273" s="121" t="b">
        <f t="shared" si="1944"/>
        <v>0</v>
      </c>
      <c r="BC1273" s="121" t="b">
        <f t="shared" si="1944"/>
        <v>0</v>
      </c>
      <c r="BD1273" s="121" t="b">
        <f t="shared" si="1944"/>
        <v>0</v>
      </c>
      <c r="BE1273" s="121" t="b">
        <f t="shared" si="1944"/>
        <v>0</v>
      </c>
      <c r="BF1273" s="121" t="b">
        <f t="shared" si="1944"/>
        <v>0</v>
      </c>
      <c r="BG1273" s="121" t="b">
        <f t="shared" si="1944"/>
        <v>0</v>
      </c>
      <c r="BH1273" s="121" t="b">
        <f t="shared" si="1944"/>
        <v>0</v>
      </c>
      <c r="BI1273" s="121" t="b">
        <f t="shared" si="1944"/>
        <v>0</v>
      </c>
      <c r="BJ1273" s="121" t="b">
        <f t="shared" si="1944"/>
        <v>0</v>
      </c>
      <c r="BK1273" s="121" t="b">
        <f t="shared" si="1944"/>
        <v>0</v>
      </c>
      <c r="BL1273" s="121" t="b">
        <f t="shared" si="1944"/>
        <v>0</v>
      </c>
      <c r="BM1273" s="121" t="b">
        <f t="shared" si="1944"/>
        <v>0</v>
      </c>
      <c r="BN1273" s="121" t="b">
        <f t="shared" si="1944"/>
        <v>0</v>
      </c>
      <c r="BO1273" s="121" t="str">
        <f t="shared" si="1944"/>
        <v/>
      </c>
      <c r="BP1273" s="121" t="str">
        <f t="shared" si="1944"/>
        <v/>
      </c>
      <c r="BQ1273" s="121" t="str">
        <f t="shared" si="1944"/>
        <v/>
      </c>
      <c r="BR1273" s="121" t="str">
        <f t="shared" ref="BR1273:DN1273" si="1945">IF(BR$17="","",IF(AND(BR$17&gt;=$D1273,BR$17&lt;=$E1273),$F$1263/($E1273-$D1273+1)))</f>
        <v/>
      </c>
      <c r="BS1273" s="121" t="str">
        <f t="shared" si="1945"/>
        <v/>
      </c>
      <c r="BT1273" s="121" t="str">
        <f t="shared" si="1945"/>
        <v/>
      </c>
      <c r="BU1273" s="121" t="str">
        <f t="shared" si="1945"/>
        <v/>
      </c>
      <c r="BV1273" s="121" t="str">
        <f t="shared" si="1945"/>
        <v/>
      </c>
      <c r="BW1273" s="121" t="str">
        <f t="shared" si="1945"/>
        <v/>
      </c>
      <c r="BX1273" s="121" t="str">
        <f t="shared" si="1945"/>
        <v/>
      </c>
      <c r="BY1273" s="121" t="str">
        <f t="shared" si="1945"/>
        <v/>
      </c>
      <c r="BZ1273" s="121" t="str">
        <f t="shared" si="1945"/>
        <v/>
      </c>
      <c r="CA1273" s="121" t="str">
        <f t="shared" si="1945"/>
        <v/>
      </c>
      <c r="CB1273" s="121" t="str">
        <f t="shared" si="1945"/>
        <v/>
      </c>
      <c r="CC1273" s="121" t="str">
        <f t="shared" si="1945"/>
        <v/>
      </c>
      <c r="CD1273" s="121" t="str">
        <f t="shared" si="1945"/>
        <v/>
      </c>
      <c r="CE1273" s="121" t="str">
        <f t="shared" si="1945"/>
        <v/>
      </c>
      <c r="CF1273" s="121" t="str">
        <f t="shared" si="1945"/>
        <v/>
      </c>
      <c r="CG1273" s="121" t="str">
        <f t="shared" si="1945"/>
        <v/>
      </c>
      <c r="CH1273" s="121" t="str">
        <f t="shared" si="1945"/>
        <v/>
      </c>
      <c r="CI1273" s="121" t="str">
        <f t="shared" si="1945"/>
        <v/>
      </c>
      <c r="CJ1273" s="121" t="str">
        <f t="shared" si="1945"/>
        <v/>
      </c>
      <c r="CK1273" s="121" t="str">
        <f t="shared" si="1945"/>
        <v/>
      </c>
      <c r="CL1273" s="121" t="str">
        <f t="shared" si="1945"/>
        <v/>
      </c>
      <c r="CM1273" s="121" t="str">
        <f t="shared" si="1945"/>
        <v/>
      </c>
      <c r="CN1273" s="121" t="str">
        <f t="shared" si="1945"/>
        <v/>
      </c>
      <c r="CO1273" s="121" t="str">
        <f t="shared" si="1945"/>
        <v/>
      </c>
      <c r="CP1273" s="121" t="str">
        <f t="shared" si="1945"/>
        <v/>
      </c>
      <c r="CQ1273" s="121" t="str">
        <f t="shared" si="1945"/>
        <v/>
      </c>
      <c r="CR1273" s="121" t="str">
        <f t="shared" si="1945"/>
        <v/>
      </c>
      <c r="CS1273" s="121" t="str">
        <f t="shared" si="1945"/>
        <v/>
      </c>
      <c r="CT1273" s="121" t="str">
        <f t="shared" si="1945"/>
        <v/>
      </c>
      <c r="CU1273" s="121" t="str">
        <f t="shared" si="1945"/>
        <v/>
      </c>
      <c r="CV1273" s="121" t="str">
        <f t="shared" si="1945"/>
        <v/>
      </c>
      <c r="CW1273" s="121" t="str">
        <f t="shared" si="1945"/>
        <v/>
      </c>
      <c r="CX1273" s="121" t="str">
        <f t="shared" si="1945"/>
        <v/>
      </c>
      <c r="CY1273" s="121" t="str">
        <f t="shared" si="1945"/>
        <v/>
      </c>
      <c r="CZ1273" s="121" t="str">
        <f t="shared" si="1945"/>
        <v/>
      </c>
      <c r="DA1273" s="121" t="str">
        <f t="shared" si="1945"/>
        <v/>
      </c>
      <c r="DB1273" s="121" t="str">
        <f t="shared" si="1945"/>
        <v/>
      </c>
      <c r="DC1273" s="121" t="str">
        <f t="shared" si="1945"/>
        <v/>
      </c>
      <c r="DD1273" s="121" t="str">
        <f t="shared" si="1945"/>
        <v/>
      </c>
      <c r="DE1273" s="121" t="str">
        <f t="shared" si="1945"/>
        <v/>
      </c>
      <c r="DF1273" s="121" t="str">
        <f t="shared" si="1945"/>
        <v/>
      </c>
      <c r="DG1273" s="121" t="str">
        <f t="shared" si="1945"/>
        <v/>
      </c>
      <c r="DH1273" s="121" t="str">
        <f t="shared" si="1945"/>
        <v/>
      </c>
      <c r="DI1273" s="121" t="str">
        <f t="shared" si="1945"/>
        <v/>
      </c>
      <c r="DJ1273" s="121" t="str">
        <f t="shared" si="1945"/>
        <v/>
      </c>
      <c r="DK1273" s="121" t="str">
        <f t="shared" si="1945"/>
        <v/>
      </c>
      <c r="DL1273" s="121" t="str">
        <f t="shared" si="1945"/>
        <v/>
      </c>
      <c r="DM1273" s="121" t="str">
        <f t="shared" si="1945"/>
        <v/>
      </c>
      <c r="DN1273" s="121" t="str">
        <f t="shared" si="1945"/>
        <v/>
      </c>
      <c r="DO1273" s="56">
        <f>SUM(F1273:DN1273)</f>
        <v>0</v>
      </c>
      <c r="DP1273" s="50" t="s">
        <v>172</v>
      </c>
    </row>
    <row r="1274" spans="3:120" s="29" customFormat="1" ht="15" customHeight="1">
      <c r="C1274" s="34" t="str">
        <f>G1257&amp;" "&amp;C1257</f>
        <v>Phase B Bonding Fees</v>
      </c>
      <c r="D1274" s="273">
        <f>IF(G1265="",0,G1265)</f>
        <v>0</v>
      </c>
      <c r="E1274" s="273">
        <f>IF(G1267="",0,G1267)</f>
        <v>0</v>
      </c>
      <c r="F1274" s="277">
        <f t="shared" ref="F1274:AK1274" si="1946">IF(F$17="","",IF(AND(F$17&gt;=$D1274,F$17&lt;=$E1274),$G$1263/($E1274-$D1274+1)))</f>
        <v>0</v>
      </c>
      <c r="G1274" s="277" t="b">
        <f t="shared" si="1946"/>
        <v>0</v>
      </c>
      <c r="H1274" s="277" t="b">
        <f t="shared" si="1946"/>
        <v>0</v>
      </c>
      <c r="I1274" s="277" t="b">
        <f t="shared" si="1946"/>
        <v>0</v>
      </c>
      <c r="J1274" s="277" t="b">
        <f t="shared" si="1946"/>
        <v>0</v>
      </c>
      <c r="K1274" s="277" t="b">
        <f t="shared" si="1946"/>
        <v>0</v>
      </c>
      <c r="L1274" s="277" t="b">
        <f t="shared" si="1946"/>
        <v>0</v>
      </c>
      <c r="M1274" s="277" t="b">
        <f t="shared" si="1946"/>
        <v>0</v>
      </c>
      <c r="N1274" s="277" t="b">
        <f t="shared" si="1946"/>
        <v>0</v>
      </c>
      <c r="O1274" s="277" t="b">
        <f t="shared" si="1946"/>
        <v>0</v>
      </c>
      <c r="P1274" s="277" t="b">
        <f t="shared" si="1946"/>
        <v>0</v>
      </c>
      <c r="Q1274" s="277" t="b">
        <f t="shared" si="1946"/>
        <v>0</v>
      </c>
      <c r="R1274" s="277" t="b">
        <f t="shared" si="1946"/>
        <v>0</v>
      </c>
      <c r="S1274" s="277" t="b">
        <f t="shared" si="1946"/>
        <v>0</v>
      </c>
      <c r="T1274" s="277" t="b">
        <f t="shared" si="1946"/>
        <v>0</v>
      </c>
      <c r="U1274" s="277" t="b">
        <f t="shared" si="1946"/>
        <v>0</v>
      </c>
      <c r="V1274" s="277" t="b">
        <f t="shared" si="1946"/>
        <v>0</v>
      </c>
      <c r="W1274" s="277" t="b">
        <f t="shared" si="1946"/>
        <v>0</v>
      </c>
      <c r="X1274" s="277" t="b">
        <f t="shared" si="1946"/>
        <v>0</v>
      </c>
      <c r="Y1274" s="277" t="b">
        <f t="shared" si="1946"/>
        <v>0</v>
      </c>
      <c r="Z1274" s="277" t="b">
        <f t="shared" si="1946"/>
        <v>0</v>
      </c>
      <c r="AA1274" s="277" t="b">
        <f t="shared" si="1946"/>
        <v>0</v>
      </c>
      <c r="AB1274" s="277" t="b">
        <f t="shared" si="1946"/>
        <v>0</v>
      </c>
      <c r="AC1274" s="277" t="b">
        <f t="shared" si="1946"/>
        <v>0</v>
      </c>
      <c r="AD1274" s="277" t="b">
        <f t="shared" si="1946"/>
        <v>0</v>
      </c>
      <c r="AE1274" s="277" t="b">
        <f t="shared" si="1946"/>
        <v>0</v>
      </c>
      <c r="AF1274" s="277" t="b">
        <f t="shared" si="1946"/>
        <v>0</v>
      </c>
      <c r="AG1274" s="277" t="b">
        <f t="shared" si="1946"/>
        <v>0</v>
      </c>
      <c r="AH1274" s="277" t="b">
        <f t="shared" si="1946"/>
        <v>0</v>
      </c>
      <c r="AI1274" s="277" t="b">
        <f t="shared" si="1946"/>
        <v>0</v>
      </c>
      <c r="AJ1274" s="277" t="b">
        <f t="shared" si="1946"/>
        <v>0</v>
      </c>
      <c r="AK1274" s="277" t="b">
        <f t="shared" si="1946"/>
        <v>0</v>
      </c>
      <c r="AL1274" s="277" t="b">
        <f t="shared" ref="AL1274:BQ1274" si="1947">IF(AL$17="","",IF(AND(AL$17&gt;=$D1274,AL$17&lt;=$E1274),$G$1263/($E1274-$D1274+1)))</f>
        <v>0</v>
      </c>
      <c r="AM1274" s="277" t="b">
        <f t="shared" si="1947"/>
        <v>0</v>
      </c>
      <c r="AN1274" s="277" t="b">
        <f t="shared" si="1947"/>
        <v>0</v>
      </c>
      <c r="AO1274" s="277" t="b">
        <f t="shared" si="1947"/>
        <v>0</v>
      </c>
      <c r="AP1274" s="277" t="b">
        <f t="shared" si="1947"/>
        <v>0</v>
      </c>
      <c r="AQ1274" s="277" t="b">
        <f t="shared" si="1947"/>
        <v>0</v>
      </c>
      <c r="AR1274" s="277" t="b">
        <f t="shared" si="1947"/>
        <v>0</v>
      </c>
      <c r="AS1274" s="277" t="b">
        <f t="shared" si="1947"/>
        <v>0</v>
      </c>
      <c r="AT1274" s="277" t="b">
        <f t="shared" si="1947"/>
        <v>0</v>
      </c>
      <c r="AU1274" s="277" t="b">
        <f t="shared" si="1947"/>
        <v>0</v>
      </c>
      <c r="AV1274" s="277" t="b">
        <f t="shared" si="1947"/>
        <v>0</v>
      </c>
      <c r="AW1274" s="277" t="b">
        <f t="shared" si="1947"/>
        <v>0</v>
      </c>
      <c r="AX1274" s="277" t="b">
        <f t="shared" si="1947"/>
        <v>0</v>
      </c>
      <c r="AY1274" s="277" t="b">
        <f t="shared" si="1947"/>
        <v>0</v>
      </c>
      <c r="AZ1274" s="277" t="b">
        <f t="shared" si="1947"/>
        <v>0</v>
      </c>
      <c r="BA1274" s="277" t="b">
        <f t="shared" si="1947"/>
        <v>0</v>
      </c>
      <c r="BB1274" s="277" t="b">
        <f t="shared" si="1947"/>
        <v>0</v>
      </c>
      <c r="BC1274" s="277" t="b">
        <f t="shared" si="1947"/>
        <v>0</v>
      </c>
      <c r="BD1274" s="277" t="b">
        <f t="shared" si="1947"/>
        <v>0</v>
      </c>
      <c r="BE1274" s="277" t="b">
        <f t="shared" si="1947"/>
        <v>0</v>
      </c>
      <c r="BF1274" s="277" t="b">
        <f t="shared" si="1947"/>
        <v>0</v>
      </c>
      <c r="BG1274" s="277" t="b">
        <f t="shared" si="1947"/>
        <v>0</v>
      </c>
      <c r="BH1274" s="277" t="b">
        <f t="shared" si="1947"/>
        <v>0</v>
      </c>
      <c r="BI1274" s="277" t="b">
        <f t="shared" si="1947"/>
        <v>0</v>
      </c>
      <c r="BJ1274" s="277" t="b">
        <f t="shared" si="1947"/>
        <v>0</v>
      </c>
      <c r="BK1274" s="277" t="b">
        <f t="shared" si="1947"/>
        <v>0</v>
      </c>
      <c r="BL1274" s="277" t="b">
        <f t="shared" si="1947"/>
        <v>0</v>
      </c>
      <c r="BM1274" s="277" t="b">
        <f t="shared" si="1947"/>
        <v>0</v>
      </c>
      <c r="BN1274" s="277" t="b">
        <f t="shared" si="1947"/>
        <v>0</v>
      </c>
      <c r="BO1274" s="277" t="str">
        <f t="shared" si="1947"/>
        <v/>
      </c>
      <c r="BP1274" s="277" t="str">
        <f t="shared" si="1947"/>
        <v/>
      </c>
      <c r="BQ1274" s="277" t="str">
        <f t="shared" si="1947"/>
        <v/>
      </c>
      <c r="BR1274" s="277" t="str">
        <f t="shared" ref="BR1274:DN1274" si="1948">IF(BR$17="","",IF(AND(BR$17&gt;=$D1274,BR$17&lt;=$E1274),$G$1263/($E1274-$D1274+1)))</f>
        <v/>
      </c>
      <c r="BS1274" s="277" t="str">
        <f t="shared" si="1948"/>
        <v/>
      </c>
      <c r="BT1274" s="277" t="str">
        <f t="shared" si="1948"/>
        <v/>
      </c>
      <c r="BU1274" s="277" t="str">
        <f t="shared" si="1948"/>
        <v/>
      </c>
      <c r="BV1274" s="277" t="str">
        <f t="shared" si="1948"/>
        <v/>
      </c>
      <c r="BW1274" s="277" t="str">
        <f t="shared" si="1948"/>
        <v/>
      </c>
      <c r="BX1274" s="277" t="str">
        <f t="shared" si="1948"/>
        <v/>
      </c>
      <c r="BY1274" s="277" t="str">
        <f t="shared" si="1948"/>
        <v/>
      </c>
      <c r="BZ1274" s="277" t="str">
        <f t="shared" si="1948"/>
        <v/>
      </c>
      <c r="CA1274" s="277" t="str">
        <f t="shared" si="1948"/>
        <v/>
      </c>
      <c r="CB1274" s="277" t="str">
        <f t="shared" si="1948"/>
        <v/>
      </c>
      <c r="CC1274" s="277" t="str">
        <f t="shared" si="1948"/>
        <v/>
      </c>
      <c r="CD1274" s="277" t="str">
        <f t="shared" si="1948"/>
        <v/>
      </c>
      <c r="CE1274" s="277" t="str">
        <f t="shared" si="1948"/>
        <v/>
      </c>
      <c r="CF1274" s="277" t="str">
        <f t="shared" si="1948"/>
        <v/>
      </c>
      <c r="CG1274" s="277" t="str">
        <f t="shared" si="1948"/>
        <v/>
      </c>
      <c r="CH1274" s="277" t="str">
        <f t="shared" si="1948"/>
        <v/>
      </c>
      <c r="CI1274" s="277" t="str">
        <f t="shared" si="1948"/>
        <v/>
      </c>
      <c r="CJ1274" s="277" t="str">
        <f t="shared" si="1948"/>
        <v/>
      </c>
      <c r="CK1274" s="277" t="str">
        <f t="shared" si="1948"/>
        <v/>
      </c>
      <c r="CL1274" s="277" t="str">
        <f t="shared" si="1948"/>
        <v/>
      </c>
      <c r="CM1274" s="277" t="str">
        <f t="shared" si="1948"/>
        <v/>
      </c>
      <c r="CN1274" s="277" t="str">
        <f t="shared" si="1948"/>
        <v/>
      </c>
      <c r="CO1274" s="277" t="str">
        <f t="shared" si="1948"/>
        <v/>
      </c>
      <c r="CP1274" s="277" t="str">
        <f t="shared" si="1948"/>
        <v/>
      </c>
      <c r="CQ1274" s="277" t="str">
        <f t="shared" si="1948"/>
        <v/>
      </c>
      <c r="CR1274" s="277" t="str">
        <f t="shared" si="1948"/>
        <v/>
      </c>
      <c r="CS1274" s="277" t="str">
        <f t="shared" si="1948"/>
        <v/>
      </c>
      <c r="CT1274" s="277" t="str">
        <f t="shared" si="1948"/>
        <v/>
      </c>
      <c r="CU1274" s="277" t="str">
        <f t="shared" si="1948"/>
        <v/>
      </c>
      <c r="CV1274" s="277" t="str">
        <f t="shared" si="1948"/>
        <v/>
      </c>
      <c r="CW1274" s="277" t="str">
        <f t="shared" si="1948"/>
        <v/>
      </c>
      <c r="CX1274" s="277" t="str">
        <f t="shared" si="1948"/>
        <v/>
      </c>
      <c r="CY1274" s="277" t="str">
        <f t="shared" si="1948"/>
        <v/>
      </c>
      <c r="CZ1274" s="277" t="str">
        <f t="shared" si="1948"/>
        <v/>
      </c>
      <c r="DA1274" s="277" t="str">
        <f t="shared" si="1948"/>
        <v/>
      </c>
      <c r="DB1274" s="277" t="str">
        <f t="shared" si="1948"/>
        <v/>
      </c>
      <c r="DC1274" s="277" t="str">
        <f t="shared" si="1948"/>
        <v/>
      </c>
      <c r="DD1274" s="277" t="str">
        <f t="shared" si="1948"/>
        <v/>
      </c>
      <c r="DE1274" s="277" t="str">
        <f t="shared" si="1948"/>
        <v/>
      </c>
      <c r="DF1274" s="277" t="str">
        <f t="shared" si="1948"/>
        <v/>
      </c>
      <c r="DG1274" s="277" t="str">
        <f t="shared" si="1948"/>
        <v/>
      </c>
      <c r="DH1274" s="277" t="str">
        <f t="shared" si="1948"/>
        <v/>
      </c>
      <c r="DI1274" s="277" t="str">
        <f t="shared" si="1948"/>
        <v/>
      </c>
      <c r="DJ1274" s="277" t="str">
        <f t="shared" si="1948"/>
        <v/>
      </c>
      <c r="DK1274" s="277" t="str">
        <f t="shared" si="1948"/>
        <v/>
      </c>
      <c r="DL1274" s="277" t="str">
        <f t="shared" si="1948"/>
        <v/>
      </c>
      <c r="DM1274" s="277" t="str">
        <f t="shared" si="1948"/>
        <v/>
      </c>
      <c r="DN1274" s="277" t="str">
        <f t="shared" si="1948"/>
        <v/>
      </c>
      <c r="DO1274" s="272">
        <f>SUM(F1274:DN1274)</f>
        <v>0</v>
      </c>
      <c r="DP1274" s="50" t="s">
        <v>172</v>
      </c>
    </row>
    <row r="1275" spans="3:120" s="29" customFormat="1" ht="15" customHeight="1">
      <c r="C1275" s="271" t="str">
        <f>"Total "&amp;C1257</f>
        <v>Total Bonding Fees</v>
      </c>
      <c r="D1275" s="270">
        <f>IF(D1265="",0,D1265)</f>
        <v>0</v>
      </c>
      <c r="E1275" s="270">
        <f>IF(D1267="",0,D1267)</f>
        <v>0</v>
      </c>
      <c r="F1275" s="278">
        <f t="shared" ref="F1275:AK1275" si="1949">IF(F$17="","",IF($E$1270=0,SUM(F1273:F1274),IF(AND(F$17&gt;=$D1275,F$17&lt;=$E1275),$D$1263/($E1275-$D1275+1),0)))</f>
        <v>0</v>
      </c>
      <c r="G1275" s="278">
        <f t="shared" si="1949"/>
        <v>0</v>
      </c>
      <c r="H1275" s="278">
        <f t="shared" si="1949"/>
        <v>0</v>
      </c>
      <c r="I1275" s="278">
        <f t="shared" si="1949"/>
        <v>0</v>
      </c>
      <c r="J1275" s="278">
        <f t="shared" si="1949"/>
        <v>0</v>
      </c>
      <c r="K1275" s="278">
        <f t="shared" si="1949"/>
        <v>0</v>
      </c>
      <c r="L1275" s="278">
        <f t="shared" si="1949"/>
        <v>0</v>
      </c>
      <c r="M1275" s="278">
        <f t="shared" si="1949"/>
        <v>0</v>
      </c>
      <c r="N1275" s="278">
        <f t="shared" si="1949"/>
        <v>0</v>
      </c>
      <c r="O1275" s="278">
        <f t="shared" si="1949"/>
        <v>0</v>
      </c>
      <c r="P1275" s="278">
        <f t="shared" si="1949"/>
        <v>0</v>
      </c>
      <c r="Q1275" s="278">
        <f t="shared" si="1949"/>
        <v>0</v>
      </c>
      <c r="R1275" s="278">
        <f t="shared" si="1949"/>
        <v>0</v>
      </c>
      <c r="S1275" s="278">
        <f t="shared" si="1949"/>
        <v>0</v>
      </c>
      <c r="T1275" s="278">
        <f t="shared" si="1949"/>
        <v>0</v>
      </c>
      <c r="U1275" s="278">
        <f t="shared" si="1949"/>
        <v>0</v>
      </c>
      <c r="V1275" s="278">
        <f t="shared" si="1949"/>
        <v>0</v>
      </c>
      <c r="W1275" s="278">
        <f t="shared" si="1949"/>
        <v>0</v>
      </c>
      <c r="X1275" s="278">
        <f t="shared" si="1949"/>
        <v>0</v>
      </c>
      <c r="Y1275" s="278">
        <f t="shared" si="1949"/>
        <v>0</v>
      </c>
      <c r="Z1275" s="278">
        <f t="shared" si="1949"/>
        <v>0</v>
      </c>
      <c r="AA1275" s="278">
        <f t="shared" si="1949"/>
        <v>0</v>
      </c>
      <c r="AB1275" s="278">
        <f t="shared" si="1949"/>
        <v>0</v>
      </c>
      <c r="AC1275" s="278">
        <f t="shared" si="1949"/>
        <v>0</v>
      </c>
      <c r="AD1275" s="278">
        <f t="shared" si="1949"/>
        <v>0</v>
      </c>
      <c r="AE1275" s="278">
        <f t="shared" si="1949"/>
        <v>0</v>
      </c>
      <c r="AF1275" s="278">
        <f t="shared" si="1949"/>
        <v>0</v>
      </c>
      <c r="AG1275" s="278">
        <f t="shared" si="1949"/>
        <v>0</v>
      </c>
      <c r="AH1275" s="278">
        <f t="shared" si="1949"/>
        <v>0</v>
      </c>
      <c r="AI1275" s="278">
        <f t="shared" si="1949"/>
        <v>0</v>
      </c>
      <c r="AJ1275" s="278">
        <f t="shared" si="1949"/>
        <v>0</v>
      </c>
      <c r="AK1275" s="278">
        <f t="shared" si="1949"/>
        <v>0</v>
      </c>
      <c r="AL1275" s="278">
        <f t="shared" ref="AL1275:BQ1275" si="1950">IF(AL$17="","",IF($E$1270=0,SUM(AL1273:AL1274),IF(AND(AL$17&gt;=$D1275,AL$17&lt;=$E1275),$D$1263/($E1275-$D1275+1),0)))</f>
        <v>0</v>
      </c>
      <c r="AM1275" s="278">
        <f t="shared" si="1950"/>
        <v>0</v>
      </c>
      <c r="AN1275" s="278">
        <f t="shared" si="1950"/>
        <v>0</v>
      </c>
      <c r="AO1275" s="278">
        <f t="shared" si="1950"/>
        <v>0</v>
      </c>
      <c r="AP1275" s="278">
        <f t="shared" si="1950"/>
        <v>0</v>
      </c>
      <c r="AQ1275" s="278">
        <f t="shared" si="1950"/>
        <v>0</v>
      </c>
      <c r="AR1275" s="278">
        <f t="shared" si="1950"/>
        <v>0</v>
      </c>
      <c r="AS1275" s="278">
        <f t="shared" si="1950"/>
        <v>0</v>
      </c>
      <c r="AT1275" s="278">
        <f t="shared" si="1950"/>
        <v>0</v>
      </c>
      <c r="AU1275" s="278">
        <f t="shared" si="1950"/>
        <v>0</v>
      </c>
      <c r="AV1275" s="278">
        <f t="shared" si="1950"/>
        <v>0</v>
      </c>
      <c r="AW1275" s="278">
        <f t="shared" si="1950"/>
        <v>0</v>
      </c>
      <c r="AX1275" s="278">
        <f t="shared" si="1950"/>
        <v>0</v>
      </c>
      <c r="AY1275" s="278">
        <f t="shared" si="1950"/>
        <v>0</v>
      </c>
      <c r="AZ1275" s="278">
        <f t="shared" si="1950"/>
        <v>0</v>
      </c>
      <c r="BA1275" s="278">
        <f t="shared" si="1950"/>
        <v>0</v>
      </c>
      <c r="BB1275" s="278">
        <f t="shared" si="1950"/>
        <v>0</v>
      </c>
      <c r="BC1275" s="278">
        <f t="shared" si="1950"/>
        <v>0</v>
      </c>
      <c r="BD1275" s="278">
        <f t="shared" si="1950"/>
        <v>0</v>
      </c>
      <c r="BE1275" s="278">
        <f t="shared" si="1950"/>
        <v>0</v>
      </c>
      <c r="BF1275" s="278">
        <f t="shared" si="1950"/>
        <v>0</v>
      </c>
      <c r="BG1275" s="278">
        <f t="shared" si="1950"/>
        <v>0</v>
      </c>
      <c r="BH1275" s="278">
        <f t="shared" si="1950"/>
        <v>0</v>
      </c>
      <c r="BI1275" s="278">
        <f t="shared" si="1950"/>
        <v>0</v>
      </c>
      <c r="BJ1275" s="278">
        <f t="shared" si="1950"/>
        <v>0</v>
      </c>
      <c r="BK1275" s="278">
        <f t="shared" si="1950"/>
        <v>0</v>
      </c>
      <c r="BL1275" s="278">
        <f t="shared" si="1950"/>
        <v>0</v>
      </c>
      <c r="BM1275" s="278">
        <f t="shared" si="1950"/>
        <v>0</v>
      </c>
      <c r="BN1275" s="278">
        <f t="shared" si="1950"/>
        <v>0</v>
      </c>
      <c r="BO1275" s="278" t="str">
        <f t="shared" si="1950"/>
        <v/>
      </c>
      <c r="BP1275" s="278" t="str">
        <f t="shared" si="1950"/>
        <v/>
      </c>
      <c r="BQ1275" s="278" t="str">
        <f t="shared" si="1950"/>
        <v/>
      </c>
      <c r="BR1275" s="278" t="str">
        <f t="shared" ref="BR1275:CA1275" si="1951">IF(BR$17="","",IF($E$1270=0,SUM(BR1273:BR1274),IF(AND(BR$17&gt;=$D1275,BR$17&lt;=$E1275),$D$1263/($E1275-$D1275+1),0)))</f>
        <v/>
      </c>
      <c r="BS1275" s="278" t="str">
        <f t="shared" si="1951"/>
        <v/>
      </c>
      <c r="BT1275" s="278" t="str">
        <f t="shared" si="1951"/>
        <v/>
      </c>
      <c r="BU1275" s="278" t="str">
        <f t="shared" si="1951"/>
        <v/>
      </c>
      <c r="BV1275" s="278" t="str">
        <f t="shared" si="1951"/>
        <v/>
      </c>
      <c r="BW1275" s="278" t="str">
        <f t="shared" si="1951"/>
        <v/>
      </c>
      <c r="BX1275" s="278" t="str">
        <f t="shared" si="1951"/>
        <v/>
      </c>
      <c r="BY1275" s="278" t="str">
        <f t="shared" si="1951"/>
        <v/>
      </c>
      <c r="BZ1275" s="278" t="str">
        <f t="shared" si="1951"/>
        <v/>
      </c>
      <c r="CA1275" s="278" t="str">
        <f t="shared" si="1951"/>
        <v/>
      </c>
      <c r="CB1275" s="278" t="str">
        <f t="shared" ref="CB1275:DN1275" si="1952">IF(CB$17="","",IF($E$1270=0,SUM(CB1273:CB1274),IF(AND(CB$17&gt;=$D1275,CB$17&lt;=$E1275),$D$1263/($E1275-$D1275+1),0)))</f>
        <v/>
      </c>
      <c r="CC1275" s="278" t="str">
        <f t="shared" si="1952"/>
        <v/>
      </c>
      <c r="CD1275" s="278" t="str">
        <f t="shared" si="1952"/>
        <v/>
      </c>
      <c r="CE1275" s="278" t="str">
        <f t="shared" si="1952"/>
        <v/>
      </c>
      <c r="CF1275" s="278" t="str">
        <f t="shared" si="1952"/>
        <v/>
      </c>
      <c r="CG1275" s="278" t="str">
        <f t="shared" si="1952"/>
        <v/>
      </c>
      <c r="CH1275" s="278" t="str">
        <f t="shared" si="1952"/>
        <v/>
      </c>
      <c r="CI1275" s="278" t="str">
        <f t="shared" si="1952"/>
        <v/>
      </c>
      <c r="CJ1275" s="278" t="str">
        <f t="shared" si="1952"/>
        <v/>
      </c>
      <c r="CK1275" s="278" t="str">
        <f t="shared" si="1952"/>
        <v/>
      </c>
      <c r="CL1275" s="278" t="str">
        <f t="shared" si="1952"/>
        <v/>
      </c>
      <c r="CM1275" s="278" t="str">
        <f t="shared" si="1952"/>
        <v/>
      </c>
      <c r="CN1275" s="278" t="str">
        <f t="shared" si="1952"/>
        <v/>
      </c>
      <c r="CO1275" s="278" t="str">
        <f t="shared" si="1952"/>
        <v/>
      </c>
      <c r="CP1275" s="278" t="str">
        <f t="shared" si="1952"/>
        <v/>
      </c>
      <c r="CQ1275" s="278" t="str">
        <f t="shared" si="1952"/>
        <v/>
      </c>
      <c r="CR1275" s="278" t="str">
        <f t="shared" si="1952"/>
        <v/>
      </c>
      <c r="CS1275" s="278" t="str">
        <f t="shared" si="1952"/>
        <v/>
      </c>
      <c r="CT1275" s="278" t="str">
        <f t="shared" si="1952"/>
        <v/>
      </c>
      <c r="CU1275" s="278" t="str">
        <f t="shared" si="1952"/>
        <v/>
      </c>
      <c r="CV1275" s="278" t="str">
        <f t="shared" si="1952"/>
        <v/>
      </c>
      <c r="CW1275" s="278" t="str">
        <f t="shared" si="1952"/>
        <v/>
      </c>
      <c r="CX1275" s="278" t="str">
        <f t="shared" si="1952"/>
        <v/>
      </c>
      <c r="CY1275" s="278" t="str">
        <f t="shared" si="1952"/>
        <v/>
      </c>
      <c r="CZ1275" s="278" t="str">
        <f t="shared" si="1952"/>
        <v/>
      </c>
      <c r="DA1275" s="278" t="str">
        <f t="shared" si="1952"/>
        <v/>
      </c>
      <c r="DB1275" s="278" t="str">
        <f t="shared" si="1952"/>
        <v/>
      </c>
      <c r="DC1275" s="278" t="str">
        <f t="shared" si="1952"/>
        <v/>
      </c>
      <c r="DD1275" s="278" t="str">
        <f t="shared" si="1952"/>
        <v/>
      </c>
      <c r="DE1275" s="278" t="str">
        <f t="shared" si="1952"/>
        <v/>
      </c>
      <c r="DF1275" s="278" t="str">
        <f t="shared" si="1952"/>
        <v/>
      </c>
      <c r="DG1275" s="278" t="str">
        <f t="shared" si="1952"/>
        <v/>
      </c>
      <c r="DH1275" s="278" t="str">
        <f t="shared" si="1952"/>
        <v/>
      </c>
      <c r="DI1275" s="278" t="str">
        <f t="shared" si="1952"/>
        <v/>
      </c>
      <c r="DJ1275" s="278" t="str">
        <f t="shared" si="1952"/>
        <v/>
      </c>
      <c r="DK1275" s="278" t="str">
        <f t="shared" si="1952"/>
        <v/>
      </c>
      <c r="DL1275" s="278" t="str">
        <f t="shared" si="1952"/>
        <v/>
      </c>
      <c r="DM1275" s="278" t="str">
        <f t="shared" si="1952"/>
        <v/>
      </c>
      <c r="DN1275" s="278" t="str">
        <f t="shared" si="1952"/>
        <v/>
      </c>
      <c r="DO1275" s="56">
        <f>SUM(F1275:DN1275)</f>
        <v>0</v>
      </c>
      <c r="DP1275" s="50" t="s">
        <v>172</v>
      </c>
    </row>
    <row r="1276" spans="3:120" s="29" customFormat="1" ht="15" customHeight="1">
      <c r="C1276" s="120"/>
      <c r="D1276" s="242"/>
      <c r="E1276" s="243"/>
      <c r="F1276" s="242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8"/>
      <c r="BQ1276" s="18"/>
      <c r="BR1276" s="18"/>
      <c r="BS1276" s="18"/>
      <c r="BT1276" s="18"/>
      <c r="BU1276" s="18"/>
      <c r="BV1276" s="18"/>
      <c r="BW1276" s="18"/>
      <c r="BX1276" s="18"/>
      <c r="BY1276" s="18"/>
      <c r="BZ1276" s="18"/>
      <c r="CA1276" s="18"/>
      <c r="CB1276" s="18"/>
      <c r="CC1276" s="18"/>
      <c r="CD1276" s="18"/>
      <c r="CE1276" s="18"/>
      <c r="CF1276" s="18"/>
      <c r="CG1276" s="18"/>
      <c r="CH1276" s="18"/>
      <c r="CI1276" s="18"/>
      <c r="CJ1276" s="18"/>
      <c r="CK1276" s="18"/>
      <c r="CL1276" s="18"/>
      <c r="CM1276" s="18"/>
      <c r="CN1276" s="18"/>
      <c r="CO1276" s="18"/>
      <c r="CP1276" s="18"/>
      <c r="CQ1276" s="18"/>
      <c r="CR1276" s="18"/>
      <c r="CS1276" s="18"/>
      <c r="CT1276" s="18"/>
      <c r="CU1276" s="18"/>
      <c r="CV1276" s="18"/>
      <c r="CW1276" s="18"/>
      <c r="CX1276" s="18"/>
      <c r="CY1276" s="18"/>
      <c r="CZ1276" s="18"/>
      <c r="DA1276" s="18"/>
      <c r="DB1276" s="18"/>
      <c r="DC1276" s="18"/>
      <c r="DD1276" s="18"/>
      <c r="DE1276" s="18"/>
      <c r="DF1276" s="18"/>
      <c r="DG1276" s="18"/>
      <c r="DH1276" s="18"/>
      <c r="DI1276" s="18"/>
      <c r="DJ1276" s="18"/>
      <c r="DK1276" s="18"/>
      <c r="DL1276" s="18"/>
      <c r="DM1276" s="18"/>
      <c r="DN1276" s="18"/>
      <c r="DO1276" s="18"/>
      <c r="DP1276" s="50" t="s">
        <v>172</v>
      </c>
    </row>
    <row r="1277" spans="3:120" s="29" customFormat="1" ht="15" customHeight="1">
      <c r="C1277" s="120"/>
      <c r="D1277" s="242"/>
      <c r="E1277" s="243"/>
      <c r="F1277" s="242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18"/>
      <c r="BQ1277" s="18"/>
      <c r="BR1277" s="18"/>
      <c r="BS1277" s="18"/>
      <c r="BT1277" s="18"/>
      <c r="BU1277" s="18"/>
      <c r="BV1277" s="18"/>
      <c r="BW1277" s="18"/>
      <c r="BX1277" s="18"/>
      <c r="BY1277" s="18"/>
      <c r="BZ1277" s="18"/>
      <c r="CA1277" s="18"/>
      <c r="CB1277" s="18"/>
      <c r="CC1277" s="18"/>
      <c r="CD1277" s="18"/>
      <c r="CE1277" s="18"/>
      <c r="CF1277" s="18"/>
      <c r="CG1277" s="18"/>
      <c r="CH1277" s="18"/>
      <c r="CI1277" s="18"/>
      <c r="CJ1277" s="18"/>
      <c r="CK1277" s="18"/>
      <c r="CL1277" s="18"/>
      <c r="CM1277" s="18"/>
      <c r="CN1277" s="18"/>
      <c r="CO1277" s="18"/>
      <c r="CP1277" s="18"/>
      <c r="CQ1277" s="18"/>
      <c r="CR1277" s="18"/>
      <c r="CS1277" s="18"/>
      <c r="CT1277" s="18"/>
      <c r="CU1277" s="18"/>
      <c r="CV1277" s="18"/>
      <c r="CW1277" s="18"/>
      <c r="CX1277" s="18"/>
      <c r="CY1277" s="18"/>
      <c r="CZ1277" s="18"/>
      <c r="DA1277" s="18"/>
      <c r="DB1277" s="18"/>
      <c r="DC1277" s="18"/>
      <c r="DD1277" s="18"/>
      <c r="DE1277" s="18"/>
      <c r="DF1277" s="18"/>
      <c r="DG1277" s="18"/>
      <c r="DH1277" s="18"/>
      <c r="DI1277" s="18"/>
      <c r="DJ1277" s="18"/>
      <c r="DK1277" s="18"/>
      <c r="DL1277" s="18"/>
      <c r="DM1277" s="18"/>
      <c r="DN1277" s="18"/>
      <c r="DO1277" s="18"/>
      <c r="DP1277" s="50" t="s">
        <v>172</v>
      </c>
    </row>
    <row r="1278" spans="3:120" s="29" customFormat="1" ht="15" customHeight="1">
      <c r="C1278" s="266" t="s">
        <v>313</v>
      </c>
      <c r="D1278" s="249" t="s">
        <v>296</v>
      </c>
      <c r="E1278" s="249" t="s">
        <v>303</v>
      </c>
      <c r="F1278" s="265" t="s">
        <v>295</v>
      </c>
      <c r="G1278" s="264" t="s">
        <v>294</v>
      </c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8"/>
      <c r="BM1278" s="18"/>
      <c r="BN1278" s="18"/>
      <c r="BO1278" s="18"/>
      <c r="BP1278" s="18"/>
      <c r="BQ1278" s="18"/>
      <c r="BR1278" s="18"/>
      <c r="BS1278" s="18"/>
      <c r="BT1278" s="18"/>
      <c r="BU1278" s="18"/>
      <c r="BV1278" s="18"/>
      <c r="BW1278" s="18"/>
      <c r="BX1278" s="18"/>
      <c r="BY1278" s="18"/>
      <c r="BZ1278" s="18"/>
      <c r="CA1278" s="18"/>
      <c r="CB1278" s="18"/>
      <c r="CC1278" s="18"/>
      <c r="CD1278" s="18"/>
      <c r="CE1278" s="18"/>
      <c r="CF1278" s="18"/>
      <c r="CG1278" s="18"/>
      <c r="CH1278" s="18"/>
      <c r="CI1278" s="18"/>
      <c r="CJ1278" s="18"/>
      <c r="CK1278" s="18"/>
      <c r="CL1278" s="18"/>
      <c r="CM1278" s="18"/>
      <c r="CN1278" s="18"/>
      <c r="CO1278" s="18"/>
      <c r="CP1278" s="18"/>
      <c r="CQ1278" s="18"/>
      <c r="CR1278" s="18"/>
      <c r="CS1278" s="18"/>
      <c r="CT1278" s="18"/>
      <c r="CU1278" s="18"/>
      <c r="CV1278" s="18"/>
      <c r="CW1278" s="18"/>
      <c r="CX1278" s="18"/>
      <c r="CY1278" s="18"/>
      <c r="CZ1278" s="18"/>
      <c r="DA1278" s="18"/>
      <c r="DB1278" s="18"/>
      <c r="DC1278" s="18"/>
      <c r="DD1278" s="18"/>
      <c r="DE1278" s="18"/>
      <c r="DF1278" s="18"/>
      <c r="DG1278" s="18"/>
      <c r="DH1278" s="18"/>
      <c r="DI1278" s="18"/>
      <c r="DJ1278" s="18"/>
      <c r="DK1278" s="18"/>
      <c r="DL1278" s="18"/>
      <c r="DM1278" s="18"/>
      <c r="DN1278" s="18"/>
      <c r="DO1278" s="18"/>
      <c r="DP1278" s="50" t="s">
        <v>172</v>
      </c>
    </row>
    <row r="1279" spans="3:120" s="29" customFormat="1" ht="15" customHeight="1">
      <c r="C1279" s="34" t="str">
        <f>"Total "&amp;C1278</f>
        <v>Total Condo Corp Contingency</v>
      </c>
      <c r="D1279" s="118">
        <f>IF(C$76="","",IF(E1279="",G1279+F1279,E1279))</f>
        <v>0</v>
      </c>
      <c r="E1279" s="296"/>
      <c r="F1279" s="93">
        <v>0</v>
      </c>
      <c r="G1279" s="93">
        <v>0</v>
      </c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8"/>
      <c r="BM1279" s="18"/>
      <c r="BN1279" s="18"/>
      <c r="BO1279" s="18"/>
      <c r="BP1279" s="18"/>
      <c r="BQ1279" s="18"/>
      <c r="BR1279" s="18"/>
      <c r="BS1279" s="18"/>
      <c r="BT1279" s="18"/>
      <c r="BU1279" s="18"/>
      <c r="BV1279" s="18"/>
      <c r="BW1279" s="18"/>
      <c r="BX1279" s="18"/>
      <c r="BY1279" s="18"/>
      <c r="BZ1279" s="18"/>
      <c r="CA1279" s="18"/>
      <c r="CB1279" s="18"/>
      <c r="CC1279" s="18"/>
      <c r="CD1279" s="18"/>
      <c r="CE1279" s="18"/>
      <c r="CF1279" s="18"/>
      <c r="CG1279" s="18"/>
      <c r="CH1279" s="18"/>
      <c r="CI1279" s="18"/>
      <c r="CJ1279" s="18"/>
      <c r="CK1279" s="18"/>
      <c r="CL1279" s="18"/>
      <c r="CM1279" s="18"/>
      <c r="CN1279" s="18"/>
      <c r="CO1279" s="18"/>
      <c r="CP1279" s="18"/>
      <c r="CQ1279" s="18"/>
      <c r="CR1279" s="18"/>
      <c r="CS1279" s="18"/>
      <c r="CT1279" s="18"/>
      <c r="CU1279" s="18"/>
      <c r="CV1279" s="18"/>
      <c r="CW1279" s="18"/>
      <c r="CX1279" s="18"/>
      <c r="CY1279" s="18"/>
      <c r="CZ1279" s="18"/>
      <c r="DA1279" s="18"/>
      <c r="DB1279" s="18"/>
      <c r="DC1279" s="18"/>
      <c r="DD1279" s="18"/>
      <c r="DE1279" s="18"/>
      <c r="DF1279" s="18"/>
      <c r="DG1279" s="18"/>
      <c r="DH1279" s="18"/>
      <c r="DI1279" s="18"/>
      <c r="DJ1279" s="18"/>
      <c r="DK1279" s="18"/>
      <c r="DL1279" s="18"/>
      <c r="DM1279" s="18"/>
      <c r="DN1279" s="18"/>
      <c r="DO1279" s="18"/>
      <c r="DP1279" s="50" t="s">
        <v>172</v>
      </c>
    </row>
    <row r="1280" spans="3:120" s="29" customFormat="1" ht="15" customHeight="1">
      <c r="C1280" s="34"/>
      <c r="D1280" s="118"/>
      <c r="E1280" s="296"/>
      <c r="F1280" s="295"/>
      <c r="G1280" s="295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  <c r="BD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8"/>
      <c r="BQ1280" s="18"/>
      <c r="BR1280" s="18"/>
      <c r="BS1280" s="18"/>
      <c r="BT1280" s="18"/>
      <c r="BU1280" s="18"/>
      <c r="BV1280" s="18"/>
      <c r="BW1280" s="18"/>
      <c r="BX1280" s="18"/>
      <c r="BY1280" s="18"/>
      <c r="BZ1280" s="18"/>
      <c r="CA1280" s="18"/>
      <c r="CB1280" s="18"/>
      <c r="CC1280" s="18"/>
      <c r="CD1280" s="18"/>
      <c r="CE1280" s="18"/>
      <c r="CF1280" s="18"/>
      <c r="CG1280" s="18"/>
      <c r="CH1280" s="18"/>
      <c r="CI1280" s="18"/>
      <c r="CJ1280" s="18"/>
      <c r="CK1280" s="18"/>
      <c r="CL1280" s="18"/>
      <c r="CM1280" s="18"/>
      <c r="CN1280" s="18"/>
      <c r="CO1280" s="18"/>
      <c r="CP1280" s="18"/>
      <c r="CQ1280" s="18"/>
      <c r="CR1280" s="18"/>
      <c r="CS1280" s="18"/>
      <c r="CT1280" s="18"/>
      <c r="CU1280" s="18"/>
      <c r="CV1280" s="18"/>
      <c r="CW1280" s="18"/>
      <c r="CX1280" s="18"/>
      <c r="CY1280" s="18"/>
      <c r="CZ1280" s="18"/>
      <c r="DA1280" s="18"/>
      <c r="DB1280" s="18"/>
      <c r="DC1280" s="18"/>
      <c r="DD1280" s="18"/>
      <c r="DE1280" s="18"/>
      <c r="DF1280" s="18"/>
      <c r="DG1280" s="18"/>
      <c r="DH1280" s="18"/>
      <c r="DI1280" s="18"/>
      <c r="DJ1280" s="18"/>
      <c r="DK1280" s="18"/>
      <c r="DL1280" s="18"/>
      <c r="DM1280" s="18"/>
      <c r="DN1280" s="18"/>
      <c r="DO1280" s="18"/>
      <c r="DP1280" s="50" t="s">
        <v>172</v>
      </c>
    </row>
    <row r="1281" spans="3:120" s="29" customFormat="1" ht="15" customHeight="1">
      <c r="C1281" s="34" t="str">
        <f>C1278&amp;" Start Period"</f>
        <v>Condo Corp Contingency Start Period</v>
      </c>
      <c r="D1281" s="282">
        <f>MIN(F1281:G1281)</f>
        <v>0</v>
      </c>
      <c r="F1281" s="282">
        <v>0</v>
      </c>
      <c r="G1281" s="282">
        <v>0</v>
      </c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/>
      <c r="BD1281" s="18"/>
      <c r="BE1281" s="18"/>
      <c r="BF1281" s="18"/>
      <c r="BG1281" s="18"/>
      <c r="BH1281" s="18"/>
      <c r="BI1281" s="18"/>
      <c r="BJ1281" s="18"/>
      <c r="BK1281" s="18"/>
      <c r="BL1281" s="18"/>
      <c r="BM1281" s="18"/>
      <c r="BN1281" s="18"/>
      <c r="BO1281" s="18"/>
      <c r="BP1281" s="18"/>
      <c r="BQ1281" s="18"/>
      <c r="BR1281" s="18"/>
      <c r="BS1281" s="18"/>
      <c r="BT1281" s="18"/>
      <c r="BU1281" s="18"/>
      <c r="BV1281" s="18"/>
      <c r="BW1281" s="18"/>
      <c r="BX1281" s="18"/>
      <c r="BY1281" s="18"/>
      <c r="BZ1281" s="18"/>
      <c r="CA1281" s="18"/>
      <c r="CB1281" s="18"/>
      <c r="CC1281" s="18"/>
      <c r="CD1281" s="18"/>
      <c r="CE1281" s="18"/>
      <c r="CF1281" s="18"/>
      <c r="CG1281" s="18"/>
      <c r="CH1281" s="18"/>
      <c r="CI1281" s="18"/>
      <c r="CJ1281" s="18"/>
      <c r="CK1281" s="18"/>
      <c r="CL1281" s="18"/>
      <c r="CM1281" s="18"/>
      <c r="CN1281" s="18"/>
      <c r="CO1281" s="18"/>
      <c r="CP1281" s="18"/>
      <c r="CQ1281" s="18"/>
      <c r="CR1281" s="18"/>
      <c r="CS1281" s="18"/>
      <c r="CT1281" s="18"/>
      <c r="CU1281" s="18"/>
      <c r="CV1281" s="18"/>
      <c r="CW1281" s="18"/>
      <c r="CX1281" s="18"/>
      <c r="CY1281" s="18"/>
      <c r="CZ1281" s="18"/>
      <c r="DA1281" s="18"/>
      <c r="DB1281" s="18"/>
      <c r="DC1281" s="18"/>
      <c r="DD1281" s="18"/>
      <c r="DE1281" s="18"/>
      <c r="DF1281" s="18"/>
      <c r="DG1281" s="18"/>
      <c r="DH1281" s="18"/>
      <c r="DI1281" s="18"/>
      <c r="DJ1281" s="18"/>
      <c r="DK1281" s="18"/>
      <c r="DL1281" s="18"/>
      <c r="DM1281" s="18"/>
      <c r="DN1281" s="18"/>
      <c r="DO1281" s="18"/>
      <c r="DP1281" s="50" t="s">
        <v>172</v>
      </c>
    </row>
    <row r="1282" spans="3:120" s="29" customFormat="1" ht="15" customHeight="1">
      <c r="C1282" s="207" t="s">
        <v>13</v>
      </c>
      <c r="D1282" s="206">
        <f>IF(D1281="","",INDEX($F$16:$DP$17,1,MATCH(D1281,$F$17:$DP$17,1)))</f>
        <v>42094</v>
      </c>
      <c r="F1282" s="206">
        <f>IF(F1281="","",INDEX($F$16:$DP$17,1,MATCH(F1281,$F$17:$DP$17,1)))</f>
        <v>42094</v>
      </c>
      <c r="G1282" s="206">
        <f>IF(G1281="","",INDEX($F$16:$DP$17,1,MATCH(G1281,$F$17:$DP$17,1)))</f>
        <v>42094</v>
      </c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/>
      <c r="BD1282" s="18"/>
      <c r="BE1282" s="18"/>
      <c r="BF1282" s="18"/>
      <c r="BG1282" s="18"/>
      <c r="BH1282" s="18"/>
      <c r="BI1282" s="18"/>
      <c r="BJ1282" s="18"/>
      <c r="BK1282" s="18"/>
      <c r="BL1282" s="18"/>
      <c r="BM1282" s="18"/>
      <c r="BN1282" s="18"/>
      <c r="BO1282" s="18"/>
      <c r="BP1282" s="18"/>
      <c r="BQ1282" s="18"/>
      <c r="BR1282" s="18"/>
      <c r="BS1282" s="18"/>
      <c r="BT1282" s="18"/>
      <c r="BU1282" s="18"/>
      <c r="BV1282" s="18"/>
      <c r="BW1282" s="18"/>
      <c r="BX1282" s="18"/>
      <c r="BY1282" s="18"/>
      <c r="BZ1282" s="18"/>
      <c r="CA1282" s="18"/>
      <c r="CB1282" s="18"/>
      <c r="CC1282" s="18"/>
      <c r="CD1282" s="18"/>
      <c r="CE1282" s="18"/>
      <c r="CF1282" s="18"/>
      <c r="CG1282" s="18"/>
      <c r="CH1282" s="18"/>
      <c r="CI1282" s="18"/>
      <c r="CJ1282" s="18"/>
      <c r="CK1282" s="18"/>
      <c r="CL1282" s="18"/>
      <c r="CM1282" s="18"/>
      <c r="CN1282" s="18"/>
      <c r="CO1282" s="18"/>
      <c r="CP1282" s="18"/>
      <c r="CQ1282" s="18"/>
      <c r="CR1282" s="18"/>
      <c r="CS1282" s="18"/>
      <c r="CT1282" s="18"/>
      <c r="CU1282" s="18"/>
      <c r="CV1282" s="18"/>
      <c r="CW1282" s="18"/>
      <c r="CX1282" s="18"/>
      <c r="CY1282" s="18"/>
      <c r="CZ1282" s="18"/>
      <c r="DA1282" s="18"/>
      <c r="DB1282" s="18"/>
      <c r="DC1282" s="18"/>
      <c r="DD1282" s="18"/>
      <c r="DE1282" s="18"/>
      <c r="DF1282" s="18"/>
      <c r="DG1282" s="18"/>
      <c r="DH1282" s="18"/>
      <c r="DI1282" s="18"/>
      <c r="DJ1282" s="18"/>
      <c r="DK1282" s="18"/>
      <c r="DL1282" s="18"/>
      <c r="DM1282" s="18"/>
      <c r="DN1282" s="18"/>
      <c r="DO1282" s="18"/>
      <c r="DP1282" s="50" t="s">
        <v>172</v>
      </c>
    </row>
    <row r="1283" spans="3:120" s="29" customFormat="1" ht="15" customHeight="1">
      <c r="C1283" s="34" t="str">
        <f>C1278&amp;" End Period"</f>
        <v>Condo Corp Contingency End Period</v>
      </c>
      <c r="D1283" s="282">
        <f>MAX(F1283:G1283)</f>
        <v>0</v>
      </c>
      <c r="F1283" s="282">
        <v>0</v>
      </c>
      <c r="G1283" s="282">
        <v>0</v>
      </c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8"/>
      <c r="AW1283" s="18"/>
      <c r="AX1283" s="18"/>
      <c r="AY1283" s="18"/>
      <c r="AZ1283" s="18"/>
      <c r="BA1283" s="18"/>
      <c r="BB1283" s="18"/>
      <c r="BC1283" s="18"/>
      <c r="BD1283" s="18"/>
      <c r="BE1283" s="18"/>
      <c r="BF1283" s="18"/>
      <c r="BG1283" s="18"/>
      <c r="BH1283" s="18"/>
      <c r="BI1283" s="18"/>
      <c r="BJ1283" s="18"/>
      <c r="BK1283" s="18"/>
      <c r="BL1283" s="18"/>
      <c r="BM1283" s="18"/>
      <c r="BN1283" s="18"/>
      <c r="BO1283" s="18"/>
      <c r="BP1283" s="18"/>
      <c r="BQ1283" s="18"/>
      <c r="BR1283" s="18"/>
      <c r="BS1283" s="18"/>
      <c r="BT1283" s="18"/>
      <c r="BU1283" s="18"/>
      <c r="BV1283" s="18"/>
      <c r="BW1283" s="18"/>
      <c r="BX1283" s="18"/>
      <c r="BY1283" s="18"/>
      <c r="BZ1283" s="18"/>
      <c r="CA1283" s="18"/>
      <c r="CB1283" s="18"/>
      <c r="CC1283" s="18"/>
      <c r="CD1283" s="18"/>
      <c r="CE1283" s="18"/>
      <c r="CF1283" s="18"/>
      <c r="CG1283" s="18"/>
      <c r="CH1283" s="18"/>
      <c r="CI1283" s="18"/>
      <c r="CJ1283" s="18"/>
      <c r="CK1283" s="18"/>
      <c r="CL1283" s="18"/>
      <c r="CM1283" s="18"/>
      <c r="CN1283" s="18"/>
      <c r="CO1283" s="18"/>
      <c r="CP1283" s="18"/>
      <c r="CQ1283" s="18"/>
      <c r="CR1283" s="18"/>
      <c r="CS1283" s="18"/>
      <c r="CT1283" s="18"/>
      <c r="CU1283" s="18"/>
      <c r="CV1283" s="18"/>
      <c r="CW1283" s="18"/>
      <c r="CX1283" s="18"/>
      <c r="CY1283" s="18"/>
      <c r="CZ1283" s="18"/>
      <c r="DA1283" s="18"/>
      <c r="DB1283" s="18"/>
      <c r="DC1283" s="18"/>
      <c r="DD1283" s="18"/>
      <c r="DE1283" s="18"/>
      <c r="DF1283" s="18"/>
      <c r="DG1283" s="18"/>
      <c r="DH1283" s="18"/>
      <c r="DI1283" s="18"/>
      <c r="DJ1283" s="18"/>
      <c r="DK1283" s="18"/>
      <c r="DL1283" s="18"/>
      <c r="DM1283" s="18"/>
      <c r="DN1283" s="18"/>
      <c r="DO1283" s="18"/>
      <c r="DP1283" s="50" t="s">
        <v>172</v>
      </c>
    </row>
    <row r="1284" spans="3:120" s="29" customFormat="1" ht="15" customHeight="1">
      <c r="C1284" s="207" t="s">
        <v>13</v>
      </c>
      <c r="D1284" s="206">
        <f>IF(D1283="","",INDEX($F$16:$DP$17,1,MATCH(D1283,$F$17:$DP$17,1)))</f>
        <v>42094</v>
      </c>
      <c r="F1284" s="206">
        <f>IF(F1283="","",INDEX($F$16:$DP$17,1,MATCH(F1283,$F$17:$DP$17,1)))</f>
        <v>42094</v>
      </c>
      <c r="G1284" s="206">
        <f>IF(G1283="","",INDEX($F$16:$DP$17,1,MATCH(G1283,$F$17:$DP$17,1)))</f>
        <v>42094</v>
      </c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/>
      <c r="BD1284" s="18"/>
      <c r="BE1284" s="18"/>
      <c r="BF1284" s="18"/>
      <c r="BG1284" s="18"/>
      <c r="BH1284" s="18"/>
      <c r="BI1284" s="18"/>
      <c r="BJ1284" s="18"/>
      <c r="BK1284" s="18"/>
      <c r="BL1284" s="18"/>
      <c r="BM1284" s="18"/>
      <c r="BN1284" s="18"/>
      <c r="BO1284" s="18"/>
      <c r="BP1284" s="18"/>
      <c r="BQ1284" s="18"/>
      <c r="BR1284" s="18"/>
      <c r="BS1284" s="18"/>
      <c r="BT1284" s="18"/>
      <c r="BU1284" s="18"/>
      <c r="BV1284" s="18"/>
      <c r="BW1284" s="18"/>
      <c r="BX1284" s="18"/>
      <c r="BY1284" s="18"/>
      <c r="BZ1284" s="18"/>
      <c r="CA1284" s="18"/>
      <c r="CB1284" s="18"/>
      <c r="CC1284" s="18"/>
      <c r="CD1284" s="18"/>
      <c r="CE1284" s="18"/>
      <c r="CF1284" s="18"/>
      <c r="CG1284" s="18"/>
      <c r="CH1284" s="18"/>
      <c r="CI1284" s="18"/>
      <c r="CJ1284" s="18"/>
      <c r="CK1284" s="18"/>
      <c r="CL1284" s="18"/>
      <c r="CM1284" s="18"/>
      <c r="CN1284" s="18"/>
      <c r="CO1284" s="18"/>
      <c r="CP1284" s="18"/>
      <c r="CQ1284" s="18"/>
      <c r="CR1284" s="18"/>
      <c r="CS1284" s="18"/>
      <c r="CT1284" s="18"/>
      <c r="CU1284" s="18"/>
      <c r="CV1284" s="18"/>
      <c r="CW1284" s="18"/>
      <c r="CX1284" s="18"/>
      <c r="CY1284" s="18"/>
      <c r="CZ1284" s="18"/>
      <c r="DA1284" s="18"/>
      <c r="DB1284" s="18"/>
      <c r="DC1284" s="18"/>
      <c r="DD1284" s="18"/>
      <c r="DE1284" s="18"/>
      <c r="DF1284" s="18"/>
      <c r="DG1284" s="18"/>
      <c r="DH1284" s="18"/>
      <c r="DI1284" s="18"/>
      <c r="DJ1284" s="18"/>
      <c r="DK1284" s="18"/>
      <c r="DL1284" s="18"/>
      <c r="DM1284" s="18"/>
      <c r="DN1284" s="18"/>
      <c r="DO1284" s="18"/>
      <c r="DP1284" s="50" t="s">
        <v>172</v>
      </c>
    </row>
    <row r="1285" spans="3:120" s="29" customFormat="1" ht="15" customHeight="1">
      <c r="C1285" s="34"/>
      <c r="D1285" s="242"/>
      <c r="E1285" s="243"/>
      <c r="F1285" s="242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/>
      <c r="BD1285" s="18"/>
      <c r="BE1285" s="18"/>
      <c r="BF1285" s="18"/>
      <c r="BG1285" s="18"/>
      <c r="BH1285" s="18"/>
      <c r="BI1285" s="18"/>
      <c r="BJ1285" s="18"/>
      <c r="BK1285" s="18"/>
      <c r="BL1285" s="18"/>
      <c r="BM1285" s="18"/>
      <c r="BN1285" s="18"/>
      <c r="BO1285" s="18"/>
      <c r="BP1285" s="18"/>
      <c r="BQ1285" s="18"/>
      <c r="BR1285" s="18"/>
      <c r="BS1285" s="18"/>
      <c r="BT1285" s="18"/>
      <c r="BU1285" s="18"/>
      <c r="BV1285" s="18"/>
      <c r="BW1285" s="18"/>
      <c r="BX1285" s="18"/>
      <c r="BY1285" s="18"/>
      <c r="BZ1285" s="18"/>
      <c r="CA1285" s="18"/>
      <c r="CB1285" s="18"/>
      <c r="CC1285" s="18"/>
      <c r="CD1285" s="18"/>
      <c r="CE1285" s="18"/>
      <c r="CF1285" s="18"/>
      <c r="CG1285" s="18"/>
      <c r="CH1285" s="18"/>
      <c r="CI1285" s="18"/>
      <c r="CJ1285" s="18"/>
      <c r="CK1285" s="18"/>
      <c r="CL1285" s="18"/>
      <c r="CM1285" s="18"/>
      <c r="CN1285" s="18"/>
      <c r="CO1285" s="18"/>
      <c r="CP1285" s="18"/>
      <c r="CQ1285" s="18"/>
      <c r="CR1285" s="18"/>
      <c r="CS1285" s="18"/>
      <c r="CT1285" s="18"/>
      <c r="CU1285" s="18"/>
      <c r="CV1285" s="18"/>
      <c r="CW1285" s="18"/>
      <c r="CX1285" s="18"/>
      <c r="CY1285" s="18"/>
      <c r="CZ1285" s="18"/>
      <c r="DA1285" s="18"/>
      <c r="DB1285" s="18"/>
      <c r="DC1285" s="18"/>
      <c r="DD1285" s="18"/>
      <c r="DE1285" s="18"/>
      <c r="DF1285" s="18"/>
      <c r="DG1285" s="18"/>
      <c r="DH1285" s="18"/>
      <c r="DI1285" s="18"/>
      <c r="DJ1285" s="18"/>
      <c r="DK1285" s="18"/>
      <c r="DL1285" s="18"/>
      <c r="DM1285" s="18"/>
      <c r="DN1285" s="18"/>
      <c r="DO1285" s="18"/>
      <c r="DP1285" s="50" t="s">
        <v>172</v>
      </c>
    </row>
    <row r="1286" spans="3:120" s="29" customFormat="1" ht="15" customHeight="1">
      <c r="C1286" s="34" t="s">
        <v>300</v>
      </c>
      <c r="D1286" s="281" t="s">
        <v>299</v>
      </c>
      <c r="E1286" s="280">
        <f>IF(D1286=F1286,0,1)</f>
        <v>0</v>
      </c>
      <c r="F1286" s="279" t="s">
        <v>299</v>
      </c>
      <c r="G1286" s="279" t="s">
        <v>298</v>
      </c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8"/>
      <c r="AP1286" s="18"/>
      <c r="AQ1286" s="18"/>
      <c r="AR1286" s="18"/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/>
      <c r="BD1286" s="18"/>
      <c r="BE1286" s="18"/>
      <c r="BF1286" s="18"/>
      <c r="BG1286" s="18"/>
      <c r="BH1286" s="18"/>
      <c r="BI1286" s="18"/>
      <c r="BJ1286" s="18"/>
      <c r="BK1286" s="18"/>
      <c r="BL1286" s="18"/>
      <c r="BM1286" s="18"/>
      <c r="BN1286" s="18"/>
      <c r="BO1286" s="18"/>
      <c r="BP1286" s="18"/>
      <c r="BQ1286" s="18"/>
      <c r="BR1286" s="18"/>
      <c r="BS1286" s="18"/>
      <c r="BT1286" s="18"/>
      <c r="BU1286" s="18"/>
      <c r="BV1286" s="18"/>
      <c r="BW1286" s="18"/>
      <c r="BX1286" s="18"/>
      <c r="BY1286" s="18"/>
      <c r="BZ1286" s="18"/>
      <c r="CA1286" s="18"/>
      <c r="CB1286" s="18"/>
      <c r="CC1286" s="18"/>
      <c r="CD1286" s="18"/>
      <c r="CE1286" s="18"/>
      <c r="CF1286" s="18"/>
      <c r="CG1286" s="18"/>
      <c r="CH1286" s="18"/>
      <c r="CI1286" s="18"/>
      <c r="CJ1286" s="18"/>
      <c r="CK1286" s="18"/>
      <c r="CL1286" s="18"/>
      <c r="CM1286" s="18"/>
      <c r="CN1286" s="18"/>
      <c r="CO1286" s="18"/>
      <c r="CP1286" s="18"/>
      <c r="CQ1286" s="18"/>
      <c r="CR1286" s="18"/>
      <c r="CS1286" s="18"/>
      <c r="CT1286" s="18"/>
      <c r="CU1286" s="18"/>
      <c r="CV1286" s="18"/>
      <c r="CW1286" s="18"/>
      <c r="CX1286" s="18"/>
      <c r="CY1286" s="18"/>
      <c r="CZ1286" s="18"/>
      <c r="DA1286" s="18"/>
      <c r="DB1286" s="18"/>
      <c r="DC1286" s="18"/>
      <c r="DD1286" s="18"/>
      <c r="DE1286" s="18"/>
      <c r="DF1286" s="18"/>
      <c r="DG1286" s="18"/>
      <c r="DH1286" s="18"/>
      <c r="DI1286" s="18"/>
      <c r="DJ1286" s="18"/>
      <c r="DK1286" s="18"/>
      <c r="DL1286" s="18"/>
      <c r="DM1286" s="18"/>
      <c r="DN1286" s="18"/>
      <c r="DO1286" s="18"/>
      <c r="DP1286" s="50" t="s">
        <v>172</v>
      </c>
    </row>
    <row r="1287" spans="3:120" s="29" customFormat="1" ht="15" customHeight="1">
      <c r="C1287" s="34" t="s">
        <v>310</v>
      </c>
      <c r="D1287" s="281" t="s">
        <v>151</v>
      </c>
      <c r="E1287" s="280">
        <f>IF(D1287=F1287,0,1)</f>
        <v>0</v>
      </c>
      <c r="F1287" s="279" t="s">
        <v>151</v>
      </c>
      <c r="G1287" s="279" t="s">
        <v>309</v>
      </c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8"/>
      <c r="AP1287" s="18"/>
      <c r="AQ1287" s="18"/>
      <c r="AR1287" s="18"/>
      <c r="AS1287" s="18"/>
      <c r="AT1287" s="18"/>
      <c r="AU1287" s="18"/>
      <c r="AV1287" s="18"/>
      <c r="AW1287" s="18"/>
      <c r="AX1287" s="18"/>
      <c r="AY1287" s="18"/>
      <c r="AZ1287" s="18"/>
      <c r="BA1287" s="18"/>
      <c r="BB1287" s="18"/>
      <c r="BC1287" s="18"/>
      <c r="BD1287" s="18"/>
      <c r="BE1287" s="18"/>
      <c r="BF1287" s="18"/>
      <c r="BG1287" s="18"/>
      <c r="BH1287" s="18"/>
      <c r="BI1287" s="18"/>
      <c r="BJ1287" s="18"/>
      <c r="BK1287" s="18"/>
      <c r="BL1287" s="18"/>
      <c r="BM1287" s="18"/>
      <c r="BN1287" s="18"/>
      <c r="BO1287" s="18"/>
      <c r="BP1287" s="18"/>
      <c r="BQ1287" s="18"/>
      <c r="BR1287" s="18"/>
      <c r="BS1287" s="18"/>
      <c r="BT1287" s="18"/>
      <c r="BU1287" s="18"/>
      <c r="BV1287" s="18"/>
      <c r="BW1287" s="18"/>
      <c r="BX1287" s="18"/>
      <c r="BY1287" s="18"/>
      <c r="BZ1287" s="18"/>
      <c r="CA1287" s="18"/>
      <c r="CB1287" s="18"/>
      <c r="CC1287" s="18"/>
      <c r="CD1287" s="18"/>
      <c r="CE1287" s="18"/>
      <c r="CF1287" s="18"/>
      <c r="CG1287" s="18"/>
      <c r="CH1287" s="18"/>
      <c r="CI1287" s="18"/>
      <c r="CJ1287" s="18"/>
      <c r="CK1287" s="18"/>
      <c r="CL1287" s="18"/>
      <c r="CM1287" s="18"/>
      <c r="CN1287" s="18"/>
      <c r="CO1287" s="18"/>
      <c r="CP1287" s="18"/>
      <c r="CQ1287" s="18"/>
      <c r="CR1287" s="18"/>
      <c r="CS1287" s="18"/>
      <c r="CT1287" s="18"/>
      <c r="CU1287" s="18"/>
      <c r="CV1287" s="18"/>
      <c r="CW1287" s="18"/>
      <c r="CX1287" s="18"/>
      <c r="CY1287" s="18"/>
      <c r="CZ1287" s="18"/>
      <c r="DA1287" s="18"/>
      <c r="DB1287" s="18"/>
      <c r="DC1287" s="18"/>
      <c r="DD1287" s="18"/>
      <c r="DE1287" s="18"/>
      <c r="DF1287" s="18"/>
      <c r="DG1287" s="18"/>
      <c r="DH1287" s="18"/>
      <c r="DI1287" s="18"/>
      <c r="DJ1287" s="18"/>
      <c r="DK1287" s="18"/>
      <c r="DL1287" s="18"/>
      <c r="DM1287" s="18"/>
      <c r="DN1287" s="18"/>
      <c r="DO1287" s="18"/>
      <c r="DP1287" s="50" t="s">
        <v>172</v>
      </c>
    </row>
    <row r="1288" spans="3:120" s="29" customFormat="1" ht="15" customHeight="1">
      <c r="C1288" s="26"/>
      <c r="D1288" s="242"/>
      <c r="E1288" s="243"/>
      <c r="F1288" s="242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  <c r="AO1288" s="18"/>
      <c r="AP1288" s="18"/>
      <c r="AQ1288" s="18"/>
      <c r="AR1288" s="18"/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/>
      <c r="BD1288" s="18"/>
      <c r="BE1288" s="18"/>
      <c r="BF1288" s="18"/>
      <c r="BG1288" s="18"/>
      <c r="BH1288" s="18"/>
      <c r="BI1288" s="18"/>
      <c r="BJ1288" s="18"/>
      <c r="BK1288" s="18"/>
      <c r="BL1288" s="18"/>
      <c r="BM1288" s="18"/>
      <c r="BN1288" s="18"/>
      <c r="BO1288" s="18"/>
      <c r="BP1288" s="18"/>
      <c r="BQ1288" s="18"/>
      <c r="BR1288" s="18"/>
      <c r="BS1288" s="18"/>
      <c r="BT1288" s="18"/>
      <c r="BU1288" s="18"/>
      <c r="BV1288" s="18"/>
      <c r="BW1288" s="18"/>
      <c r="BX1288" s="18"/>
      <c r="BY1288" s="18"/>
      <c r="BZ1288" s="18"/>
      <c r="CA1288" s="18"/>
      <c r="CB1288" s="18"/>
      <c r="CC1288" s="18"/>
      <c r="CD1288" s="18"/>
      <c r="CE1288" s="18"/>
      <c r="CF1288" s="18"/>
      <c r="CG1288" s="18"/>
      <c r="CH1288" s="18"/>
      <c r="CI1288" s="18"/>
      <c r="CJ1288" s="18"/>
      <c r="CK1288" s="18"/>
      <c r="CL1288" s="18"/>
      <c r="CM1288" s="18"/>
      <c r="CN1288" s="18"/>
      <c r="CO1288" s="18"/>
      <c r="CP1288" s="18"/>
      <c r="CQ1288" s="18"/>
      <c r="CR1288" s="18"/>
      <c r="CS1288" s="18"/>
      <c r="CT1288" s="18"/>
      <c r="CU1288" s="18"/>
      <c r="CV1288" s="18"/>
      <c r="CW1288" s="18"/>
      <c r="CX1288" s="18"/>
      <c r="CY1288" s="18"/>
      <c r="CZ1288" s="18"/>
      <c r="DA1288" s="18"/>
      <c r="DB1288" s="18"/>
      <c r="DC1288" s="18"/>
      <c r="DD1288" s="18"/>
      <c r="DE1288" s="18"/>
      <c r="DF1288" s="18"/>
      <c r="DG1288" s="18"/>
      <c r="DH1288" s="18"/>
      <c r="DI1288" s="18"/>
      <c r="DJ1288" s="18"/>
      <c r="DK1288" s="18"/>
      <c r="DL1288" s="18"/>
      <c r="DM1288" s="18"/>
      <c r="DN1288" s="18"/>
      <c r="DO1288" s="18"/>
      <c r="DP1288" s="50" t="s">
        <v>172</v>
      </c>
    </row>
    <row r="1289" spans="3:120" s="29" customFormat="1" ht="15" customHeight="1">
      <c r="C1289" s="34" t="str">
        <f>F1278&amp;" "&amp;C1278</f>
        <v>Phase A Condo Corp Contingency</v>
      </c>
      <c r="D1289" s="274">
        <f>IF(F1281="",0,F1281)</f>
        <v>0</v>
      </c>
      <c r="E1289" s="274">
        <f>IF(F1283="",0,F1283)</f>
        <v>0</v>
      </c>
      <c r="F1289" s="121">
        <f t="shared" ref="F1289:AK1289" si="1953">IF(F$17="","",IF(AND(F$17&gt;=$D1289,F$17&lt;=$E1289),$F$1279/($E1289-$D1289+1)))</f>
        <v>0</v>
      </c>
      <c r="G1289" s="121" t="b">
        <f t="shared" si="1953"/>
        <v>0</v>
      </c>
      <c r="H1289" s="121" t="b">
        <f t="shared" si="1953"/>
        <v>0</v>
      </c>
      <c r="I1289" s="121" t="b">
        <f t="shared" si="1953"/>
        <v>0</v>
      </c>
      <c r="J1289" s="121" t="b">
        <f t="shared" si="1953"/>
        <v>0</v>
      </c>
      <c r="K1289" s="121" t="b">
        <f t="shared" si="1953"/>
        <v>0</v>
      </c>
      <c r="L1289" s="121" t="b">
        <f t="shared" si="1953"/>
        <v>0</v>
      </c>
      <c r="M1289" s="121" t="b">
        <f t="shared" si="1953"/>
        <v>0</v>
      </c>
      <c r="N1289" s="121" t="b">
        <f t="shared" si="1953"/>
        <v>0</v>
      </c>
      <c r="O1289" s="121" t="b">
        <f t="shared" si="1953"/>
        <v>0</v>
      </c>
      <c r="P1289" s="121" t="b">
        <f t="shared" si="1953"/>
        <v>0</v>
      </c>
      <c r="Q1289" s="121" t="b">
        <f t="shared" si="1953"/>
        <v>0</v>
      </c>
      <c r="R1289" s="121" t="b">
        <f t="shared" si="1953"/>
        <v>0</v>
      </c>
      <c r="S1289" s="121" t="b">
        <f t="shared" si="1953"/>
        <v>0</v>
      </c>
      <c r="T1289" s="121" t="b">
        <f t="shared" si="1953"/>
        <v>0</v>
      </c>
      <c r="U1289" s="121" t="b">
        <f t="shared" si="1953"/>
        <v>0</v>
      </c>
      <c r="V1289" s="121" t="b">
        <f t="shared" si="1953"/>
        <v>0</v>
      </c>
      <c r="W1289" s="121" t="b">
        <f t="shared" si="1953"/>
        <v>0</v>
      </c>
      <c r="X1289" s="121" t="b">
        <f t="shared" si="1953"/>
        <v>0</v>
      </c>
      <c r="Y1289" s="121" t="b">
        <f t="shared" si="1953"/>
        <v>0</v>
      </c>
      <c r="Z1289" s="121" t="b">
        <f t="shared" si="1953"/>
        <v>0</v>
      </c>
      <c r="AA1289" s="121" t="b">
        <f t="shared" si="1953"/>
        <v>0</v>
      </c>
      <c r="AB1289" s="121" t="b">
        <f t="shared" si="1953"/>
        <v>0</v>
      </c>
      <c r="AC1289" s="121" t="b">
        <f t="shared" si="1953"/>
        <v>0</v>
      </c>
      <c r="AD1289" s="121" t="b">
        <f t="shared" si="1953"/>
        <v>0</v>
      </c>
      <c r="AE1289" s="121" t="b">
        <f t="shared" si="1953"/>
        <v>0</v>
      </c>
      <c r="AF1289" s="121" t="b">
        <f t="shared" si="1953"/>
        <v>0</v>
      </c>
      <c r="AG1289" s="121" t="b">
        <f t="shared" si="1953"/>
        <v>0</v>
      </c>
      <c r="AH1289" s="121" t="b">
        <f t="shared" si="1953"/>
        <v>0</v>
      </c>
      <c r="AI1289" s="121" t="b">
        <f t="shared" si="1953"/>
        <v>0</v>
      </c>
      <c r="AJ1289" s="121" t="b">
        <f t="shared" si="1953"/>
        <v>0</v>
      </c>
      <c r="AK1289" s="121" t="b">
        <f t="shared" si="1953"/>
        <v>0</v>
      </c>
      <c r="AL1289" s="121" t="b">
        <f t="shared" ref="AL1289:BQ1289" si="1954">IF(AL$17="","",IF(AND(AL$17&gt;=$D1289,AL$17&lt;=$E1289),$F$1279/($E1289-$D1289+1)))</f>
        <v>0</v>
      </c>
      <c r="AM1289" s="121" t="b">
        <f t="shared" si="1954"/>
        <v>0</v>
      </c>
      <c r="AN1289" s="121" t="b">
        <f t="shared" si="1954"/>
        <v>0</v>
      </c>
      <c r="AO1289" s="121" t="b">
        <f t="shared" si="1954"/>
        <v>0</v>
      </c>
      <c r="AP1289" s="121" t="b">
        <f t="shared" si="1954"/>
        <v>0</v>
      </c>
      <c r="AQ1289" s="121" t="b">
        <f t="shared" si="1954"/>
        <v>0</v>
      </c>
      <c r="AR1289" s="121" t="b">
        <f t="shared" si="1954"/>
        <v>0</v>
      </c>
      <c r="AS1289" s="121" t="b">
        <f t="shared" si="1954"/>
        <v>0</v>
      </c>
      <c r="AT1289" s="121" t="b">
        <f t="shared" si="1954"/>
        <v>0</v>
      </c>
      <c r="AU1289" s="121" t="b">
        <f t="shared" si="1954"/>
        <v>0</v>
      </c>
      <c r="AV1289" s="121" t="b">
        <f t="shared" si="1954"/>
        <v>0</v>
      </c>
      <c r="AW1289" s="121" t="b">
        <f t="shared" si="1954"/>
        <v>0</v>
      </c>
      <c r="AX1289" s="121" t="b">
        <f t="shared" si="1954"/>
        <v>0</v>
      </c>
      <c r="AY1289" s="121" t="b">
        <f t="shared" si="1954"/>
        <v>0</v>
      </c>
      <c r="AZ1289" s="121" t="b">
        <f t="shared" si="1954"/>
        <v>0</v>
      </c>
      <c r="BA1289" s="121" t="b">
        <f t="shared" si="1954"/>
        <v>0</v>
      </c>
      <c r="BB1289" s="121" t="b">
        <f t="shared" si="1954"/>
        <v>0</v>
      </c>
      <c r="BC1289" s="121" t="b">
        <f t="shared" si="1954"/>
        <v>0</v>
      </c>
      <c r="BD1289" s="121" t="b">
        <f t="shared" si="1954"/>
        <v>0</v>
      </c>
      <c r="BE1289" s="121" t="b">
        <f t="shared" si="1954"/>
        <v>0</v>
      </c>
      <c r="BF1289" s="121" t="b">
        <f t="shared" si="1954"/>
        <v>0</v>
      </c>
      <c r="BG1289" s="121" t="b">
        <f t="shared" si="1954"/>
        <v>0</v>
      </c>
      <c r="BH1289" s="121" t="b">
        <f t="shared" si="1954"/>
        <v>0</v>
      </c>
      <c r="BI1289" s="121" t="b">
        <f t="shared" si="1954"/>
        <v>0</v>
      </c>
      <c r="BJ1289" s="121" t="b">
        <f t="shared" si="1954"/>
        <v>0</v>
      </c>
      <c r="BK1289" s="121" t="b">
        <f t="shared" si="1954"/>
        <v>0</v>
      </c>
      <c r="BL1289" s="121" t="b">
        <f t="shared" si="1954"/>
        <v>0</v>
      </c>
      <c r="BM1289" s="121" t="b">
        <f t="shared" si="1954"/>
        <v>0</v>
      </c>
      <c r="BN1289" s="121" t="b">
        <f t="shared" si="1954"/>
        <v>0</v>
      </c>
      <c r="BO1289" s="121" t="str">
        <f t="shared" si="1954"/>
        <v/>
      </c>
      <c r="BP1289" s="121" t="str">
        <f t="shared" si="1954"/>
        <v/>
      </c>
      <c r="BQ1289" s="121" t="str">
        <f t="shared" si="1954"/>
        <v/>
      </c>
      <c r="BR1289" s="121" t="str">
        <f t="shared" ref="BR1289:DN1289" si="1955">IF(BR$17="","",IF(AND(BR$17&gt;=$D1289,BR$17&lt;=$E1289),$F$1279/($E1289-$D1289+1)))</f>
        <v/>
      </c>
      <c r="BS1289" s="121" t="str">
        <f t="shared" si="1955"/>
        <v/>
      </c>
      <c r="BT1289" s="121" t="str">
        <f t="shared" si="1955"/>
        <v/>
      </c>
      <c r="BU1289" s="121" t="str">
        <f t="shared" si="1955"/>
        <v/>
      </c>
      <c r="BV1289" s="121" t="str">
        <f t="shared" si="1955"/>
        <v/>
      </c>
      <c r="BW1289" s="121" t="str">
        <f t="shared" si="1955"/>
        <v/>
      </c>
      <c r="BX1289" s="121" t="str">
        <f t="shared" si="1955"/>
        <v/>
      </c>
      <c r="BY1289" s="121" t="str">
        <f t="shared" si="1955"/>
        <v/>
      </c>
      <c r="BZ1289" s="121" t="str">
        <f t="shared" si="1955"/>
        <v/>
      </c>
      <c r="CA1289" s="121" t="str">
        <f t="shared" si="1955"/>
        <v/>
      </c>
      <c r="CB1289" s="121" t="str">
        <f t="shared" si="1955"/>
        <v/>
      </c>
      <c r="CC1289" s="121" t="str">
        <f t="shared" si="1955"/>
        <v/>
      </c>
      <c r="CD1289" s="121" t="str">
        <f t="shared" si="1955"/>
        <v/>
      </c>
      <c r="CE1289" s="121" t="str">
        <f t="shared" si="1955"/>
        <v/>
      </c>
      <c r="CF1289" s="121" t="str">
        <f t="shared" si="1955"/>
        <v/>
      </c>
      <c r="CG1289" s="121" t="str">
        <f t="shared" si="1955"/>
        <v/>
      </c>
      <c r="CH1289" s="121" t="str">
        <f t="shared" si="1955"/>
        <v/>
      </c>
      <c r="CI1289" s="121" t="str">
        <f t="shared" si="1955"/>
        <v/>
      </c>
      <c r="CJ1289" s="121" t="str">
        <f t="shared" si="1955"/>
        <v/>
      </c>
      <c r="CK1289" s="121" t="str">
        <f t="shared" si="1955"/>
        <v/>
      </c>
      <c r="CL1289" s="121" t="str">
        <f t="shared" si="1955"/>
        <v/>
      </c>
      <c r="CM1289" s="121" t="str">
        <f t="shared" si="1955"/>
        <v/>
      </c>
      <c r="CN1289" s="121" t="str">
        <f t="shared" si="1955"/>
        <v/>
      </c>
      <c r="CO1289" s="121" t="str">
        <f t="shared" si="1955"/>
        <v/>
      </c>
      <c r="CP1289" s="121" t="str">
        <f t="shared" si="1955"/>
        <v/>
      </c>
      <c r="CQ1289" s="121" t="str">
        <f t="shared" si="1955"/>
        <v/>
      </c>
      <c r="CR1289" s="121" t="str">
        <f t="shared" si="1955"/>
        <v/>
      </c>
      <c r="CS1289" s="121" t="str">
        <f t="shared" si="1955"/>
        <v/>
      </c>
      <c r="CT1289" s="121" t="str">
        <f t="shared" si="1955"/>
        <v/>
      </c>
      <c r="CU1289" s="121" t="str">
        <f t="shared" si="1955"/>
        <v/>
      </c>
      <c r="CV1289" s="121" t="str">
        <f t="shared" si="1955"/>
        <v/>
      </c>
      <c r="CW1289" s="121" t="str">
        <f t="shared" si="1955"/>
        <v/>
      </c>
      <c r="CX1289" s="121" t="str">
        <f t="shared" si="1955"/>
        <v/>
      </c>
      <c r="CY1289" s="121" t="str">
        <f t="shared" si="1955"/>
        <v/>
      </c>
      <c r="CZ1289" s="121" t="str">
        <f t="shared" si="1955"/>
        <v/>
      </c>
      <c r="DA1289" s="121" t="str">
        <f t="shared" si="1955"/>
        <v/>
      </c>
      <c r="DB1289" s="121" t="str">
        <f t="shared" si="1955"/>
        <v/>
      </c>
      <c r="DC1289" s="121" t="str">
        <f t="shared" si="1955"/>
        <v/>
      </c>
      <c r="DD1289" s="121" t="str">
        <f t="shared" si="1955"/>
        <v/>
      </c>
      <c r="DE1289" s="121" t="str">
        <f t="shared" si="1955"/>
        <v/>
      </c>
      <c r="DF1289" s="121" t="str">
        <f t="shared" si="1955"/>
        <v/>
      </c>
      <c r="DG1289" s="121" t="str">
        <f t="shared" si="1955"/>
        <v/>
      </c>
      <c r="DH1289" s="121" t="str">
        <f t="shared" si="1955"/>
        <v/>
      </c>
      <c r="DI1289" s="121" t="str">
        <f t="shared" si="1955"/>
        <v/>
      </c>
      <c r="DJ1289" s="121" t="str">
        <f t="shared" si="1955"/>
        <v/>
      </c>
      <c r="DK1289" s="121" t="str">
        <f t="shared" si="1955"/>
        <v/>
      </c>
      <c r="DL1289" s="121" t="str">
        <f t="shared" si="1955"/>
        <v/>
      </c>
      <c r="DM1289" s="121" t="str">
        <f t="shared" si="1955"/>
        <v/>
      </c>
      <c r="DN1289" s="121" t="str">
        <f t="shared" si="1955"/>
        <v/>
      </c>
      <c r="DO1289" s="56">
        <f>SUM(F1289:DN1289)</f>
        <v>0</v>
      </c>
      <c r="DP1289" s="50" t="s">
        <v>172</v>
      </c>
    </row>
    <row r="1290" spans="3:120" s="29" customFormat="1" ht="15" customHeight="1">
      <c r="C1290" s="34" t="str">
        <f>G1278&amp;" "&amp;C1278</f>
        <v>Phase B Condo Corp Contingency</v>
      </c>
      <c r="D1290" s="273">
        <f>IF(G1281="",0,G1281)</f>
        <v>0</v>
      </c>
      <c r="E1290" s="273">
        <f>IF(G1283="",0,G1283)</f>
        <v>0</v>
      </c>
      <c r="F1290" s="277">
        <f t="shared" ref="F1290:AK1290" si="1956">IF(F$17="","",IF(AND(F$17&gt;=$D1290,F$17&lt;=$E1290),$G$1279/($E1290-$D1290+1)))</f>
        <v>0</v>
      </c>
      <c r="G1290" s="277" t="b">
        <f t="shared" si="1956"/>
        <v>0</v>
      </c>
      <c r="H1290" s="277" t="b">
        <f t="shared" si="1956"/>
        <v>0</v>
      </c>
      <c r="I1290" s="277" t="b">
        <f t="shared" si="1956"/>
        <v>0</v>
      </c>
      <c r="J1290" s="277" t="b">
        <f t="shared" si="1956"/>
        <v>0</v>
      </c>
      <c r="K1290" s="277" t="b">
        <f t="shared" si="1956"/>
        <v>0</v>
      </c>
      <c r="L1290" s="277" t="b">
        <f t="shared" si="1956"/>
        <v>0</v>
      </c>
      <c r="M1290" s="277" t="b">
        <f t="shared" si="1956"/>
        <v>0</v>
      </c>
      <c r="N1290" s="277" t="b">
        <f t="shared" si="1956"/>
        <v>0</v>
      </c>
      <c r="O1290" s="277" t="b">
        <f t="shared" si="1956"/>
        <v>0</v>
      </c>
      <c r="P1290" s="277" t="b">
        <f t="shared" si="1956"/>
        <v>0</v>
      </c>
      <c r="Q1290" s="277" t="b">
        <f t="shared" si="1956"/>
        <v>0</v>
      </c>
      <c r="R1290" s="277" t="b">
        <f t="shared" si="1956"/>
        <v>0</v>
      </c>
      <c r="S1290" s="277" t="b">
        <f t="shared" si="1956"/>
        <v>0</v>
      </c>
      <c r="T1290" s="277" t="b">
        <f t="shared" si="1956"/>
        <v>0</v>
      </c>
      <c r="U1290" s="277" t="b">
        <f t="shared" si="1956"/>
        <v>0</v>
      </c>
      <c r="V1290" s="277" t="b">
        <f t="shared" si="1956"/>
        <v>0</v>
      </c>
      <c r="W1290" s="277" t="b">
        <f t="shared" si="1956"/>
        <v>0</v>
      </c>
      <c r="X1290" s="277" t="b">
        <f t="shared" si="1956"/>
        <v>0</v>
      </c>
      <c r="Y1290" s="277" t="b">
        <f t="shared" si="1956"/>
        <v>0</v>
      </c>
      <c r="Z1290" s="277" t="b">
        <f t="shared" si="1956"/>
        <v>0</v>
      </c>
      <c r="AA1290" s="277" t="b">
        <f t="shared" si="1956"/>
        <v>0</v>
      </c>
      <c r="AB1290" s="277" t="b">
        <f t="shared" si="1956"/>
        <v>0</v>
      </c>
      <c r="AC1290" s="277" t="b">
        <f t="shared" si="1956"/>
        <v>0</v>
      </c>
      <c r="AD1290" s="277" t="b">
        <f t="shared" si="1956"/>
        <v>0</v>
      </c>
      <c r="AE1290" s="277" t="b">
        <f t="shared" si="1956"/>
        <v>0</v>
      </c>
      <c r="AF1290" s="277" t="b">
        <f t="shared" si="1956"/>
        <v>0</v>
      </c>
      <c r="AG1290" s="277" t="b">
        <f t="shared" si="1956"/>
        <v>0</v>
      </c>
      <c r="AH1290" s="277" t="b">
        <f t="shared" si="1956"/>
        <v>0</v>
      </c>
      <c r="AI1290" s="277" t="b">
        <f t="shared" si="1956"/>
        <v>0</v>
      </c>
      <c r="AJ1290" s="277" t="b">
        <f t="shared" si="1956"/>
        <v>0</v>
      </c>
      <c r="AK1290" s="277" t="b">
        <f t="shared" si="1956"/>
        <v>0</v>
      </c>
      <c r="AL1290" s="277" t="b">
        <f t="shared" ref="AL1290:BQ1290" si="1957">IF(AL$17="","",IF(AND(AL$17&gt;=$D1290,AL$17&lt;=$E1290),$G$1279/($E1290-$D1290+1)))</f>
        <v>0</v>
      </c>
      <c r="AM1290" s="277" t="b">
        <f t="shared" si="1957"/>
        <v>0</v>
      </c>
      <c r="AN1290" s="277" t="b">
        <f t="shared" si="1957"/>
        <v>0</v>
      </c>
      <c r="AO1290" s="277" t="b">
        <f t="shared" si="1957"/>
        <v>0</v>
      </c>
      <c r="AP1290" s="277" t="b">
        <f t="shared" si="1957"/>
        <v>0</v>
      </c>
      <c r="AQ1290" s="277" t="b">
        <f t="shared" si="1957"/>
        <v>0</v>
      </c>
      <c r="AR1290" s="277" t="b">
        <f t="shared" si="1957"/>
        <v>0</v>
      </c>
      <c r="AS1290" s="277" t="b">
        <f t="shared" si="1957"/>
        <v>0</v>
      </c>
      <c r="AT1290" s="277" t="b">
        <f t="shared" si="1957"/>
        <v>0</v>
      </c>
      <c r="AU1290" s="277" t="b">
        <f t="shared" si="1957"/>
        <v>0</v>
      </c>
      <c r="AV1290" s="277" t="b">
        <f t="shared" si="1957"/>
        <v>0</v>
      </c>
      <c r="AW1290" s="277" t="b">
        <f t="shared" si="1957"/>
        <v>0</v>
      </c>
      <c r="AX1290" s="277" t="b">
        <f t="shared" si="1957"/>
        <v>0</v>
      </c>
      <c r="AY1290" s="277" t="b">
        <f t="shared" si="1957"/>
        <v>0</v>
      </c>
      <c r="AZ1290" s="277" t="b">
        <f t="shared" si="1957"/>
        <v>0</v>
      </c>
      <c r="BA1290" s="277" t="b">
        <f t="shared" si="1957"/>
        <v>0</v>
      </c>
      <c r="BB1290" s="277" t="b">
        <f t="shared" si="1957"/>
        <v>0</v>
      </c>
      <c r="BC1290" s="277" t="b">
        <f t="shared" si="1957"/>
        <v>0</v>
      </c>
      <c r="BD1290" s="277" t="b">
        <f t="shared" si="1957"/>
        <v>0</v>
      </c>
      <c r="BE1290" s="277" t="b">
        <f t="shared" si="1957"/>
        <v>0</v>
      </c>
      <c r="BF1290" s="277" t="b">
        <f t="shared" si="1957"/>
        <v>0</v>
      </c>
      <c r="BG1290" s="277" t="b">
        <f t="shared" si="1957"/>
        <v>0</v>
      </c>
      <c r="BH1290" s="277" t="b">
        <f t="shared" si="1957"/>
        <v>0</v>
      </c>
      <c r="BI1290" s="277" t="b">
        <f t="shared" si="1957"/>
        <v>0</v>
      </c>
      <c r="BJ1290" s="277" t="b">
        <f t="shared" si="1957"/>
        <v>0</v>
      </c>
      <c r="BK1290" s="277" t="b">
        <f t="shared" si="1957"/>
        <v>0</v>
      </c>
      <c r="BL1290" s="277" t="b">
        <f t="shared" si="1957"/>
        <v>0</v>
      </c>
      <c r="BM1290" s="277" t="b">
        <f t="shared" si="1957"/>
        <v>0</v>
      </c>
      <c r="BN1290" s="277" t="b">
        <f t="shared" si="1957"/>
        <v>0</v>
      </c>
      <c r="BO1290" s="277" t="str">
        <f t="shared" si="1957"/>
        <v/>
      </c>
      <c r="BP1290" s="277" t="str">
        <f t="shared" si="1957"/>
        <v/>
      </c>
      <c r="BQ1290" s="277" t="str">
        <f t="shared" si="1957"/>
        <v/>
      </c>
      <c r="BR1290" s="277" t="str">
        <f t="shared" ref="BR1290:DN1290" si="1958">IF(BR$17="","",IF(AND(BR$17&gt;=$D1290,BR$17&lt;=$E1290),$G$1279/($E1290-$D1290+1)))</f>
        <v/>
      </c>
      <c r="BS1290" s="277" t="str">
        <f t="shared" si="1958"/>
        <v/>
      </c>
      <c r="BT1290" s="277" t="str">
        <f t="shared" si="1958"/>
        <v/>
      </c>
      <c r="BU1290" s="277" t="str">
        <f t="shared" si="1958"/>
        <v/>
      </c>
      <c r="BV1290" s="277" t="str">
        <f t="shared" si="1958"/>
        <v/>
      </c>
      <c r="BW1290" s="277" t="str">
        <f t="shared" si="1958"/>
        <v/>
      </c>
      <c r="BX1290" s="277" t="str">
        <f t="shared" si="1958"/>
        <v/>
      </c>
      <c r="BY1290" s="277" t="str">
        <f t="shared" si="1958"/>
        <v/>
      </c>
      <c r="BZ1290" s="277" t="str">
        <f t="shared" si="1958"/>
        <v/>
      </c>
      <c r="CA1290" s="277" t="str">
        <f t="shared" si="1958"/>
        <v/>
      </c>
      <c r="CB1290" s="277" t="str">
        <f t="shared" si="1958"/>
        <v/>
      </c>
      <c r="CC1290" s="277" t="str">
        <f t="shared" si="1958"/>
        <v/>
      </c>
      <c r="CD1290" s="277" t="str">
        <f t="shared" si="1958"/>
        <v/>
      </c>
      <c r="CE1290" s="277" t="str">
        <f t="shared" si="1958"/>
        <v/>
      </c>
      <c r="CF1290" s="277" t="str">
        <f t="shared" si="1958"/>
        <v/>
      </c>
      <c r="CG1290" s="277" t="str">
        <f t="shared" si="1958"/>
        <v/>
      </c>
      <c r="CH1290" s="277" t="str">
        <f t="shared" si="1958"/>
        <v/>
      </c>
      <c r="CI1290" s="277" t="str">
        <f t="shared" si="1958"/>
        <v/>
      </c>
      <c r="CJ1290" s="277" t="str">
        <f t="shared" si="1958"/>
        <v/>
      </c>
      <c r="CK1290" s="277" t="str">
        <f t="shared" si="1958"/>
        <v/>
      </c>
      <c r="CL1290" s="277" t="str">
        <f t="shared" si="1958"/>
        <v/>
      </c>
      <c r="CM1290" s="277" t="str">
        <f t="shared" si="1958"/>
        <v/>
      </c>
      <c r="CN1290" s="277" t="str">
        <f t="shared" si="1958"/>
        <v/>
      </c>
      <c r="CO1290" s="277" t="str">
        <f t="shared" si="1958"/>
        <v/>
      </c>
      <c r="CP1290" s="277" t="str">
        <f t="shared" si="1958"/>
        <v/>
      </c>
      <c r="CQ1290" s="277" t="str">
        <f t="shared" si="1958"/>
        <v/>
      </c>
      <c r="CR1290" s="277" t="str">
        <f t="shared" si="1958"/>
        <v/>
      </c>
      <c r="CS1290" s="277" t="str">
        <f t="shared" si="1958"/>
        <v/>
      </c>
      <c r="CT1290" s="277" t="str">
        <f t="shared" si="1958"/>
        <v/>
      </c>
      <c r="CU1290" s="277" t="str">
        <f t="shared" si="1958"/>
        <v/>
      </c>
      <c r="CV1290" s="277" t="str">
        <f t="shared" si="1958"/>
        <v/>
      </c>
      <c r="CW1290" s="277" t="str">
        <f t="shared" si="1958"/>
        <v/>
      </c>
      <c r="CX1290" s="277" t="str">
        <f t="shared" si="1958"/>
        <v/>
      </c>
      <c r="CY1290" s="277" t="str">
        <f t="shared" si="1958"/>
        <v/>
      </c>
      <c r="CZ1290" s="277" t="str">
        <f t="shared" si="1958"/>
        <v/>
      </c>
      <c r="DA1290" s="277" t="str">
        <f t="shared" si="1958"/>
        <v/>
      </c>
      <c r="DB1290" s="277" t="str">
        <f t="shared" si="1958"/>
        <v/>
      </c>
      <c r="DC1290" s="277" t="str">
        <f t="shared" si="1958"/>
        <v/>
      </c>
      <c r="DD1290" s="277" t="str">
        <f t="shared" si="1958"/>
        <v/>
      </c>
      <c r="DE1290" s="277" t="str">
        <f t="shared" si="1958"/>
        <v/>
      </c>
      <c r="DF1290" s="277" t="str">
        <f t="shared" si="1958"/>
        <v/>
      </c>
      <c r="DG1290" s="277" t="str">
        <f t="shared" si="1958"/>
        <v/>
      </c>
      <c r="DH1290" s="277" t="str">
        <f t="shared" si="1958"/>
        <v/>
      </c>
      <c r="DI1290" s="277" t="str">
        <f t="shared" si="1958"/>
        <v/>
      </c>
      <c r="DJ1290" s="277" t="str">
        <f t="shared" si="1958"/>
        <v/>
      </c>
      <c r="DK1290" s="277" t="str">
        <f t="shared" si="1958"/>
        <v/>
      </c>
      <c r="DL1290" s="277" t="str">
        <f t="shared" si="1958"/>
        <v/>
      </c>
      <c r="DM1290" s="277" t="str">
        <f t="shared" si="1958"/>
        <v/>
      </c>
      <c r="DN1290" s="277" t="str">
        <f t="shared" si="1958"/>
        <v/>
      </c>
      <c r="DO1290" s="272">
        <f>SUM(F1290:DN1290)</f>
        <v>0</v>
      </c>
      <c r="DP1290" s="50" t="s">
        <v>172</v>
      </c>
    </row>
    <row r="1291" spans="3:120" s="29" customFormat="1" ht="15" customHeight="1">
      <c r="C1291" s="271" t="str">
        <f>"Total "&amp;C1278</f>
        <v>Total Condo Corp Contingency</v>
      </c>
      <c r="D1291" s="270">
        <f>IF(D1281="",0,D1281)</f>
        <v>0</v>
      </c>
      <c r="E1291" s="270">
        <f>IF(D1283="",0,D1283)</f>
        <v>0</v>
      </c>
      <c r="F1291" s="278">
        <f t="shared" ref="F1291:AK1291" si="1959">IF(F$17="","",IF($E$606=0,SUM(F1289:F1290),IF(AND(F$17&gt;=$D1291,F$17&lt;=$E1291),$D$1279/($E1291-$D1291+1),0)))</f>
        <v>0</v>
      </c>
      <c r="G1291" s="278">
        <f t="shared" si="1959"/>
        <v>0</v>
      </c>
      <c r="H1291" s="278">
        <f t="shared" si="1959"/>
        <v>0</v>
      </c>
      <c r="I1291" s="278">
        <f t="shared" si="1959"/>
        <v>0</v>
      </c>
      <c r="J1291" s="278">
        <f t="shared" si="1959"/>
        <v>0</v>
      </c>
      <c r="K1291" s="278">
        <f t="shared" si="1959"/>
        <v>0</v>
      </c>
      <c r="L1291" s="278">
        <f t="shared" si="1959"/>
        <v>0</v>
      </c>
      <c r="M1291" s="278">
        <f t="shared" si="1959"/>
        <v>0</v>
      </c>
      <c r="N1291" s="278">
        <f t="shared" si="1959"/>
        <v>0</v>
      </c>
      <c r="O1291" s="278">
        <f t="shared" si="1959"/>
        <v>0</v>
      </c>
      <c r="P1291" s="278">
        <f t="shared" si="1959"/>
        <v>0</v>
      </c>
      <c r="Q1291" s="278">
        <f t="shared" si="1959"/>
        <v>0</v>
      </c>
      <c r="R1291" s="278">
        <f t="shared" si="1959"/>
        <v>0</v>
      </c>
      <c r="S1291" s="278">
        <f t="shared" si="1959"/>
        <v>0</v>
      </c>
      <c r="T1291" s="278">
        <f t="shared" si="1959"/>
        <v>0</v>
      </c>
      <c r="U1291" s="278">
        <f t="shared" si="1959"/>
        <v>0</v>
      </c>
      <c r="V1291" s="278">
        <f t="shared" si="1959"/>
        <v>0</v>
      </c>
      <c r="W1291" s="278">
        <f t="shared" si="1959"/>
        <v>0</v>
      </c>
      <c r="X1291" s="278">
        <f t="shared" si="1959"/>
        <v>0</v>
      </c>
      <c r="Y1291" s="278">
        <f t="shared" si="1959"/>
        <v>0</v>
      </c>
      <c r="Z1291" s="278">
        <f t="shared" si="1959"/>
        <v>0</v>
      </c>
      <c r="AA1291" s="278">
        <f t="shared" si="1959"/>
        <v>0</v>
      </c>
      <c r="AB1291" s="278">
        <f t="shared" si="1959"/>
        <v>0</v>
      </c>
      <c r="AC1291" s="278">
        <f t="shared" si="1959"/>
        <v>0</v>
      </c>
      <c r="AD1291" s="278">
        <f t="shared" si="1959"/>
        <v>0</v>
      </c>
      <c r="AE1291" s="278">
        <f t="shared" si="1959"/>
        <v>0</v>
      </c>
      <c r="AF1291" s="278">
        <f t="shared" si="1959"/>
        <v>0</v>
      </c>
      <c r="AG1291" s="278">
        <f t="shared" si="1959"/>
        <v>0</v>
      </c>
      <c r="AH1291" s="278">
        <f t="shared" si="1959"/>
        <v>0</v>
      </c>
      <c r="AI1291" s="278">
        <f t="shared" si="1959"/>
        <v>0</v>
      </c>
      <c r="AJ1291" s="278">
        <f t="shared" si="1959"/>
        <v>0</v>
      </c>
      <c r="AK1291" s="278">
        <f t="shared" si="1959"/>
        <v>0</v>
      </c>
      <c r="AL1291" s="278">
        <f t="shared" ref="AL1291:BQ1291" si="1960">IF(AL$17="","",IF($E$606=0,SUM(AL1289:AL1290),IF(AND(AL$17&gt;=$D1291,AL$17&lt;=$E1291),$D$1279/($E1291-$D1291+1),0)))</f>
        <v>0</v>
      </c>
      <c r="AM1291" s="278">
        <f t="shared" si="1960"/>
        <v>0</v>
      </c>
      <c r="AN1291" s="278">
        <f t="shared" si="1960"/>
        <v>0</v>
      </c>
      <c r="AO1291" s="278">
        <f t="shared" si="1960"/>
        <v>0</v>
      </c>
      <c r="AP1291" s="278">
        <f t="shared" si="1960"/>
        <v>0</v>
      </c>
      <c r="AQ1291" s="278">
        <f t="shared" si="1960"/>
        <v>0</v>
      </c>
      <c r="AR1291" s="278">
        <f t="shared" si="1960"/>
        <v>0</v>
      </c>
      <c r="AS1291" s="278">
        <f t="shared" si="1960"/>
        <v>0</v>
      </c>
      <c r="AT1291" s="278">
        <f t="shared" si="1960"/>
        <v>0</v>
      </c>
      <c r="AU1291" s="278">
        <f t="shared" si="1960"/>
        <v>0</v>
      </c>
      <c r="AV1291" s="278">
        <f t="shared" si="1960"/>
        <v>0</v>
      </c>
      <c r="AW1291" s="278">
        <f t="shared" si="1960"/>
        <v>0</v>
      </c>
      <c r="AX1291" s="278">
        <f t="shared" si="1960"/>
        <v>0</v>
      </c>
      <c r="AY1291" s="278">
        <f t="shared" si="1960"/>
        <v>0</v>
      </c>
      <c r="AZ1291" s="278">
        <f t="shared" si="1960"/>
        <v>0</v>
      </c>
      <c r="BA1291" s="278">
        <f t="shared" si="1960"/>
        <v>0</v>
      </c>
      <c r="BB1291" s="278">
        <f t="shared" si="1960"/>
        <v>0</v>
      </c>
      <c r="BC1291" s="278">
        <f t="shared" si="1960"/>
        <v>0</v>
      </c>
      <c r="BD1291" s="278">
        <f t="shared" si="1960"/>
        <v>0</v>
      </c>
      <c r="BE1291" s="278">
        <f t="shared" si="1960"/>
        <v>0</v>
      </c>
      <c r="BF1291" s="278">
        <f t="shared" si="1960"/>
        <v>0</v>
      </c>
      <c r="BG1291" s="278">
        <f t="shared" si="1960"/>
        <v>0</v>
      </c>
      <c r="BH1291" s="278">
        <f t="shared" si="1960"/>
        <v>0</v>
      </c>
      <c r="BI1291" s="278">
        <f t="shared" si="1960"/>
        <v>0</v>
      </c>
      <c r="BJ1291" s="278">
        <f t="shared" si="1960"/>
        <v>0</v>
      </c>
      <c r="BK1291" s="278">
        <f t="shared" si="1960"/>
        <v>0</v>
      </c>
      <c r="BL1291" s="278">
        <f t="shared" si="1960"/>
        <v>0</v>
      </c>
      <c r="BM1291" s="278">
        <f t="shared" si="1960"/>
        <v>0</v>
      </c>
      <c r="BN1291" s="278">
        <f t="shared" si="1960"/>
        <v>0</v>
      </c>
      <c r="BO1291" s="278" t="str">
        <f t="shared" si="1960"/>
        <v/>
      </c>
      <c r="BP1291" s="278" t="str">
        <f t="shared" si="1960"/>
        <v/>
      </c>
      <c r="BQ1291" s="278" t="str">
        <f t="shared" si="1960"/>
        <v/>
      </c>
      <c r="BR1291" s="278" t="str">
        <f t="shared" ref="BR1291:CA1291" si="1961">IF(BR$17="","",IF($E$606=0,SUM(BR1289:BR1290),IF(AND(BR$17&gt;=$D1291,BR$17&lt;=$E1291),$D$1279/($E1291-$D1291+1),0)))</f>
        <v/>
      </c>
      <c r="BS1291" s="278" t="str">
        <f t="shared" si="1961"/>
        <v/>
      </c>
      <c r="BT1291" s="278" t="str">
        <f t="shared" si="1961"/>
        <v/>
      </c>
      <c r="BU1291" s="278" t="str">
        <f t="shared" si="1961"/>
        <v/>
      </c>
      <c r="BV1291" s="278" t="str">
        <f t="shared" si="1961"/>
        <v/>
      </c>
      <c r="BW1291" s="278" t="str">
        <f t="shared" si="1961"/>
        <v/>
      </c>
      <c r="BX1291" s="278" t="str">
        <f t="shared" si="1961"/>
        <v/>
      </c>
      <c r="BY1291" s="278" t="str">
        <f t="shared" si="1961"/>
        <v/>
      </c>
      <c r="BZ1291" s="278" t="str">
        <f t="shared" si="1961"/>
        <v/>
      </c>
      <c r="CA1291" s="278" t="str">
        <f t="shared" si="1961"/>
        <v/>
      </c>
      <c r="CB1291" s="278" t="str">
        <f t="shared" ref="CB1291:DN1291" si="1962">IF(CB$17="","",IF($E$606=0,SUM(CB1289:CB1290),IF(AND(CB$17&gt;=$D1291,CB$17&lt;=$E1291),$D$1279/($E1291-$D1291+1),0)))</f>
        <v/>
      </c>
      <c r="CC1291" s="278" t="str">
        <f t="shared" si="1962"/>
        <v/>
      </c>
      <c r="CD1291" s="278" t="str">
        <f t="shared" si="1962"/>
        <v/>
      </c>
      <c r="CE1291" s="278" t="str">
        <f t="shared" si="1962"/>
        <v/>
      </c>
      <c r="CF1291" s="278" t="str">
        <f t="shared" si="1962"/>
        <v/>
      </c>
      <c r="CG1291" s="278" t="str">
        <f t="shared" si="1962"/>
        <v/>
      </c>
      <c r="CH1291" s="278" t="str">
        <f t="shared" si="1962"/>
        <v/>
      </c>
      <c r="CI1291" s="278" t="str">
        <f t="shared" si="1962"/>
        <v/>
      </c>
      <c r="CJ1291" s="278" t="str">
        <f t="shared" si="1962"/>
        <v/>
      </c>
      <c r="CK1291" s="278" t="str">
        <f t="shared" si="1962"/>
        <v/>
      </c>
      <c r="CL1291" s="278" t="str">
        <f t="shared" si="1962"/>
        <v/>
      </c>
      <c r="CM1291" s="278" t="str">
        <f t="shared" si="1962"/>
        <v/>
      </c>
      <c r="CN1291" s="278" t="str">
        <f t="shared" si="1962"/>
        <v/>
      </c>
      <c r="CO1291" s="278" t="str">
        <f t="shared" si="1962"/>
        <v/>
      </c>
      <c r="CP1291" s="278" t="str">
        <f t="shared" si="1962"/>
        <v/>
      </c>
      <c r="CQ1291" s="278" t="str">
        <f t="shared" si="1962"/>
        <v/>
      </c>
      <c r="CR1291" s="278" t="str">
        <f t="shared" si="1962"/>
        <v/>
      </c>
      <c r="CS1291" s="278" t="str">
        <f t="shared" si="1962"/>
        <v/>
      </c>
      <c r="CT1291" s="278" t="str">
        <f t="shared" si="1962"/>
        <v/>
      </c>
      <c r="CU1291" s="278" t="str">
        <f t="shared" si="1962"/>
        <v/>
      </c>
      <c r="CV1291" s="278" t="str">
        <f t="shared" si="1962"/>
        <v/>
      </c>
      <c r="CW1291" s="278" t="str">
        <f t="shared" si="1962"/>
        <v/>
      </c>
      <c r="CX1291" s="278" t="str">
        <f t="shared" si="1962"/>
        <v/>
      </c>
      <c r="CY1291" s="278" t="str">
        <f t="shared" si="1962"/>
        <v/>
      </c>
      <c r="CZ1291" s="278" t="str">
        <f t="shared" si="1962"/>
        <v/>
      </c>
      <c r="DA1291" s="278" t="str">
        <f t="shared" si="1962"/>
        <v/>
      </c>
      <c r="DB1291" s="278" t="str">
        <f t="shared" si="1962"/>
        <v/>
      </c>
      <c r="DC1291" s="278" t="str">
        <f t="shared" si="1962"/>
        <v/>
      </c>
      <c r="DD1291" s="278" t="str">
        <f t="shared" si="1962"/>
        <v/>
      </c>
      <c r="DE1291" s="278" t="str">
        <f t="shared" si="1962"/>
        <v/>
      </c>
      <c r="DF1291" s="278" t="str">
        <f t="shared" si="1962"/>
        <v/>
      </c>
      <c r="DG1291" s="278" t="str">
        <f t="shared" si="1962"/>
        <v/>
      </c>
      <c r="DH1291" s="278" t="str">
        <f t="shared" si="1962"/>
        <v/>
      </c>
      <c r="DI1291" s="278" t="str">
        <f t="shared" si="1962"/>
        <v/>
      </c>
      <c r="DJ1291" s="278" t="str">
        <f t="shared" si="1962"/>
        <v/>
      </c>
      <c r="DK1291" s="278" t="str">
        <f t="shared" si="1962"/>
        <v/>
      </c>
      <c r="DL1291" s="278" t="str">
        <f t="shared" si="1962"/>
        <v/>
      </c>
      <c r="DM1291" s="278" t="str">
        <f t="shared" si="1962"/>
        <v/>
      </c>
      <c r="DN1291" s="278" t="str">
        <f t="shared" si="1962"/>
        <v/>
      </c>
      <c r="DO1291" s="56">
        <f>SUM(F1291:DN1291)</f>
        <v>0</v>
      </c>
      <c r="DP1291" s="50" t="s">
        <v>172</v>
      </c>
    </row>
    <row r="1292" spans="3:120" s="29" customFormat="1" ht="15" customHeight="1">
      <c r="C1292" s="120"/>
      <c r="D1292" s="8"/>
      <c r="E1292" s="8"/>
      <c r="F1292" s="242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8"/>
      <c r="AW1292" s="18"/>
      <c r="AX1292" s="18"/>
      <c r="AY1292" s="18"/>
      <c r="AZ1292" s="18"/>
      <c r="BA1292" s="18"/>
      <c r="BB1292" s="18"/>
      <c r="BC1292" s="18"/>
      <c r="BD1292" s="18"/>
      <c r="BE1292" s="18"/>
      <c r="BF1292" s="18"/>
      <c r="BG1292" s="18"/>
      <c r="BH1292" s="18"/>
      <c r="BI1292" s="18"/>
      <c r="BJ1292" s="18"/>
      <c r="BK1292" s="18"/>
      <c r="BL1292" s="18"/>
      <c r="BM1292" s="18"/>
      <c r="BN1292" s="18"/>
      <c r="BO1292" s="18"/>
      <c r="BP1292" s="18"/>
      <c r="BQ1292" s="18"/>
      <c r="BR1292" s="18"/>
      <c r="BS1292" s="18"/>
      <c r="BT1292" s="18"/>
      <c r="BU1292" s="18"/>
      <c r="BV1292" s="18"/>
      <c r="BW1292" s="18"/>
      <c r="BX1292" s="18"/>
      <c r="BY1292" s="18"/>
      <c r="BZ1292" s="18"/>
      <c r="CA1292" s="18"/>
      <c r="CB1292" s="18"/>
      <c r="CC1292" s="18"/>
      <c r="CD1292" s="18"/>
      <c r="CE1292" s="18"/>
      <c r="CF1292" s="18"/>
      <c r="CG1292" s="18"/>
      <c r="CH1292" s="18"/>
      <c r="CI1292" s="18"/>
      <c r="CJ1292" s="18"/>
      <c r="CK1292" s="18"/>
      <c r="CL1292" s="18"/>
      <c r="CM1292" s="18"/>
      <c r="CN1292" s="18"/>
      <c r="CO1292" s="18"/>
      <c r="CP1292" s="18"/>
      <c r="CQ1292" s="18"/>
      <c r="CR1292" s="18"/>
      <c r="CS1292" s="18"/>
      <c r="CT1292" s="18"/>
      <c r="CU1292" s="18"/>
      <c r="CV1292" s="18"/>
      <c r="CW1292" s="18"/>
      <c r="CX1292" s="18"/>
      <c r="CY1292" s="18"/>
      <c r="CZ1292" s="18"/>
      <c r="DA1292" s="18"/>
      <c r="DB1292" s="18"/>
      <c r="DC1292" s="18"/>
      <c r="DD1292" s="18"/>
      <c r="DE1292" s="18"/>
      <c r="DF1292" s="18"/>
      <c r="DG1292" s="18"/>
      <c r="DH1292" s="18"/>
      <c r="DI1292" s="18"/>
      <c r="DJ1292" s="18"/>
      <c r="DK1292" s="18"/>
      <c r="DL1292" s="18"/>
      <c r="DM1292" s="18"/>
      <c r="DN1292" s="18"/>
      <c r="DO1292" s="18"/>
      <c r="DP1292" s="50" t="s">
        <v>172</v>
      </c>
    </row>
    <row r="1293" spans="3:120" s="29" customFormat="1" ht="15" customHeight="1">
      <c r="C1293" s="120"/>
      <c r="D1293" s="8"/>
      <c r="E1293" s="8"/>
      <c r="F1293" s="242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8"/>
      <c r="BA1293" s="18"/>
      <c r="BB1293" s="18"/>
      <c r="BC1293" s="18"/>
      <c r="BD1293" s="18"/>
      <c r="BE1293" s="18"/>
      <c r="BF1293" s="18"/>
      <c r="BG1293" s="18"/>
      <c r="BH1293" s="18"/>
      <c r="BI1293" s="18"/>
      <c r="BJ1293" s="18"/>
      <c r="BK1293" s="18"/>
      <c r="BL1293" s="18"/>
      <c r="BM1293" s="18"/>
      <c r="BN1293" s="18"/>
      <c r="BO1293" s="18"/>
      <c r="BP1293" s="18"/>
      <c r="BQ1293" s="18"/>
      <c r="BR1293" s="18"/>
      <c r="BS1293" s="18"/>
      <c r="BT1293" s="18"/>
      <c r="BU1293" s="18"/>
      <c r="BV1293" s="18"/>
      <c r="BW1293" s="18"/>
      <c r="BX1293" s="18"/>
      <c r="BY1293" s="18"/>
      <c r="BZ1293" s="18"/>
      <c r="CA1293" s="18"/>
      <c r="CB1293" s="18"/>
      <c r="CC1293" s="18"/>
      <c r="CD1293" s="18"/>
      <c r="CE1293" s="18"/>
      <c r="CF1293" s="18"/>
      <c r="CG1293" s="18"/>
      <c r="CH1293" s="18"/>
      <c r="CI1293" s="18"/>
      <c r="CJ1293" s="18"/>
      <c r="CK1293" s="18"/>
      <c r="CL1293" s="18"/>
      <c r="CM1293" s="18"/>
      <c r="CN1293" s="18"/>
      <c r="CO1293" s="18"/>
      <c r="CP1293" s="18"/>
      <c r="CQ1293" s="18"/>
      <c r="CR1293" s="18"/>
      <c r="CS1293" s="18"/>
      <c r="CT1293" s="18"/>
      <c r="CU1293" s="18"/>
      <c r="CV1293" s="18"/>
      <c r="CW1293" s="18"/>
      <c r="CX1293" s="18"/>
      <c r="CY1293" s="18"/>
      <c r="CZ1293" s="18"/>
      <c r="DA1293" s="18"/>
      <c r="DB1293" s="18"/>
      <c r="DC1293" s="18"/>
      <c r="DD1293" s="18"/>
      <c r="DE1293" s="18"/>
      <c r="DF1293" s="18"/>
      <c r="DG1293" s="18"/>
      <c r="DH1293" s="18"/>
      <c r="DI1293" s="18"/>
      <c r="DJ1293" s="18"/>
      <c r="DK1293" s="18"/>
      <c r="DL1293" s="18"/>
      <c r="DM1293" s="18"/>
      <c r="DN1293" s="18"/>
      <c r="DO1293" s="18"/>
      <c r="DP1293" s="50" t="s">
        <v>172</v>
      </c>
    </row>
    <row r="1294" spans="3:120" s="29" customFormat="1" ht="15" customHeight="1">
      <c r="C1294" s="26" t="str">
        <f>"Total "&amp;C1223</f>
        <v>Total Other Expenses</v>
      </c>
      <c r="D1294" s="294"/>
      <c r="E1294" s="280"/>
      <c r="F1294" s="242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  <c r="BF1294" s="18"/>
      <c r="BG1294" s="18"/>
      <c r="BH1294" s="18"/>
      <c r="BI1294" s="18"/>
      <c r="BJ1294" s="18"/>
      <c r="BK1294" s="18"/>
      <c r="BL1294" s="18"/>
      <c r="BM1294" s="18"/>
      <c r="BN1294" s="18"/>
      <c r="BO1294" s="18"/>
      <c r="BP1294" s="18"/>
      <c r="BQ1294" s="18"/>
      <c r="BR1294" s="18"/>
      <c r="BS1294" s="18"/>
      <c r="BT1294" s="18"/>
      <c r="BU1294" s="18"/>
      <c r="BV1294" s="18"/>
      <c r="BW1294" s="18"/>
      <c r="BX1294" s="18"/>
      <c r="BY1294" s="18"/>
      <c r="BZ1294" s="18"/>
      <c r="CA1294" s="18"/>
      <c r="CB1294" s="18"/>
      <c r="CC1294" s="18"/>
      <c r="CD1294" s="18"/>
      <c r="CE1294" s="18"/>
      <c r="CF1294" s="18"/>
      <c r="CG1294" s="18"/>
      <c r="CH1294" s="18"/>
      <c r="CI1294" s="18"/>
      <c r="CJ1294" s="18"/>
      <c r="CK1294" s="18"/>
      <c r="CL1294" s="18"/>
      <c r="CM1294" s="18"/>
      <c r="CN1294" s="18"/>
      <c r="CO1294" s="18"/>
      <c r="CP1294" s="18"/>
      <c r="CQ1294" s="18"/>
      <c r="CR1294" s="18"/>
      <c r="CS1294" s="18"/>
      <c r="CT1294" s="18"/>
      <c r="CU1294" s="18"/>
      <c r="CV1294" s="18"/>
      <c r="CW1294" s="18"/>
      <c r="CX1294" s="18"/>
      <c r="CY1294" s="18"/>
      <c r="CZ1294" s="18"/>
      <c r="DA1294" s="18"/>
      <c r="DB1294" s="18"/>
      <c r="DC1294" s="18"/>
      <c r="DD1294" s="18"/>
      <c r="DE1294" s="18"/>
      <c r="DF1294" s="18"/>
      <c r="DG1294" s="18"/>
      <c r="DH1294" s="18"/>
      <c r="DI1294" s="18"/>
      <c r="DJ1294" s="18"/>
      <c r="DK1294" s="18"/>
      <c r="DL1294" s="18"/>
      <c r="DM1294" s="18"/>
      <c r="DN1294" s="18"/>
      <c r="DO1294" s="18"/>
      <c r="DP1294" s="50" t="s">
        <v>172</v>
      </c>
    </row>
    <row r="1295" spans="3:120" s="29" customFormat="1" ht="15" customHeight="1">
      <c r="C1295" s="34" t="str">
        <f>F1371&amp;" "&amp;C1294</f>
        <v>Phase A Total Other Expenses</v>
      </c>
      <c r="D1295" s="291"/>
      <c r="E1295" s="291"/>
      <c r="F1295" s="121">
        <f t="shared" ref="F1295:AK1295" si="1963">IF(F$17="","",F1289+F1273+F1252+F1236)</f>
        <v>0</v>
      </c>
      <c r="G1295" s="121">
        <f t="shared" si="1963"/>
        <v>0</v>
      </c>
      <c r="H1295" s="121">
        <f t="shared" si="1963"/>
        <v>0</v>
      </c>
      <c r="I1295" s="121">
        <f t="shared" si="1963"/>
        <v>0</v>
      </c>
      <c r="J1295" s="121">
        <f t="shared" si="1963"/>
        <v>0</v>
      </c>
      <c r="K1295" s="121">
        <f t="shared" si="1963"/>
        <v>0</v>
      </c>
      <c r="L1295" s="121">
        <f t="shared" si="1963"/>
        <v>0</v>
      </c>
      <c r="M1295" s="121">
        <f t="shared" si="1963"/>
        <v>0</v>
      </c>
      <c r="N1295" s="121">
        <f t="shared" si="1963"/>
        <v>0</v>
      </c>
      <c r="O1295" s="121">
        <f t="shared" si="1963"/>
        <v>0</v>
      </c>
      <c r="P1295" s="121">
        <f t="shared" si="1963"/>
        <v>0</v>
      </c>
      <c r="Q1295" s="121">
        <f t="shared" si="1963"/>
        <v>0</v>
      </c>
      <c r="R1295" s="121">
        <f t="shared" si="1963"/>
        <v>0</v>
      </c>
      <c r="S1295" s="121">
        <f t="shared" si="1963"/>
        <v>0</v>
      </c>
      <c r="T1295" s="121">
        <f t="shared" si="1963"/>
        <v>0</v>
      </c>
      <c r="U1295" s="121">
        <f t="shared" si="1963"/>
        <v>0</v>
      </c>
      <c r="V1295" s="121">
        <f t="shared" si="1963"/>
        <v>0</v>
      </c>
      <c r="W1295" s="121">
        <f t="shared" si="1963"/>
        <v>0</v>
      </c>
      <c r="X1295" s="121">
        <f t="shared" si="1963"/>
        <v>0</v>
      </c>
      <c r="Y1295" s="121">
        <f t="shared" si="1963"/>
        <v>0</v>
      </c>
      <c r="Z1295" s="121">
        <f t="shared" si="1963"/>
        <v>0</v>
      </c>
      <c r="AA1295" s="121">
        <f t="shared" si="1963"/>
        <v>0</v>
      </c>
      <c r="AB1295" s="121">
        <f t="shared" si="1963"/>
        <v>0</v>
      </c>
      <c r="AC1295" s="121">
        <f t="shared" si="1963"/>
        <v>0</v>
      </c>
      <c r="AD1295" s="121">
        <f t="shared" si="1963"/>
        <v>0</v>
      </c>
      <c r="AE1295" s="121">
        <f t="shared" si="1963"/>
        <v>0</v>
      </c>
      <c r="AF1295" s="121">
        <f t="shared" si="1963"/>
        <v>0</v>
      </c>
      <c r="AG1295" s="121">
        <f t="shared" si="1963"/>
        <v>0</v>
      </c>
      <c r="AH1295" s="121">
        <f t="shared" si="1963"/>
        <v>0</v>
      </c>
      <c r="AI1295" s="121">
        <f t="shared" si="1963"/>
        <v>0</v>
      </c>
      <c r="AJ1295" s="121">
        <f t="shared" si="1963"/>
        <v>0</v>
      </c>
      <c r="AK1295" s="121">
        <f t="shared" si="1963"/>
        <v>0</v>
      </c>
      <c r="AL1295" s="121">
        <f t="shared" ref="AL1295:BQ1295" si="1964">IF(AL$17="","",AL1289+AL1273+AL1252+AL1236)</f>
        <v>0</v>
      </c>
      <c r="AM1295" s="121">
        <f t="shared" si="1964"/>
        <v>0</v>
      </c>
      <c r="AN1295" s="121">
        <f t="shared" si="1964"/>
        <v>0</v>
      </c>
      <c r="AO1295" s="121">
        <f t="shared" si="1964"/>
        <v>0</v>
      </c>
      <c r="AP1295" s="121">
        <f t="shared" si="1964"/>
        <v>0</v>
      </c>
      <c r="AQ1295" s="121">
        <f t="shared" si="1964"/>
        <v>0</v>
      </c>
      <c r="AR1295" s="121">
        <f t="shared" si="1964"/>
        <v>0</v>
      </c>
      <c r="AS1295" s="121">
        <f t="shared" si="1964"/>
        <v>0</v>
      </c>
      <c r="AT1295" s="121">
        <f t="shared" si="1964"/>
        <v>0</v>
      </c>
      <c r="AU1295" s="121">
        <f t="shared" si="1964"/>
        <v>0</v>
      </c>
      <c r="AV1295" s="121">
        <f t="shared" si="1964"/>
        <v>0</v>
      </c>
      <c r="AW1295" s="121">
        <f t="shared" si="1964"/>
        <v>0</v>
      </c>
      <c r="AX1295" s="121">
        <f t="shared" si="1964"/>
        <v>0</v>
      </c>
      <c r="AY1295" s="121">
        <f t="shared" si="1964"/>
        <v>0</v>
      </c>
      <c r="AZ1295" s="121">
        <f t="shared" si="1964"/>
        <v>0</v>
      </c>
      <c r="BA1295" s="121">
        <f t="shared" si="1964"/>
        <v>0</v>
      </c>
      <c r="BB1295" s="121">
        <f t="shared" si="1964"/>
        <v>0</v>
      </c>
      <c r="BC1295" s="121">
        <f t="shared" si="1964"/>
        <v>0</v>
      </c>
      <c r="BD1295" s="121">
        <f t="shared" si="1964"/>
        <v>0</v>
      </c>
      <c r="BE1295" s="121">
        <f t="shared" si="1964"/>
        <v>0</v>
      </c>
      <c r="BF1295" s="121">
        <f t="shared" si="1964"/>
        <v>0</v>
      </c>
      <c r="BG1295" s="121">
        <f t="shared" si="1964"/>
        <v>0</v>
      </c>
      <c r="BH1295" s="121">
        <f t="shared" si="1964"/>
        <v>0</v>
      </c>
      <c r="BI1295" s="121">
        <f t="shared" si="1964"/>
        <v>0</v>
      </c>
      <c r="BJ1295" s="121">
        <f t="shared" si="1964"/>
        <v>0</v>
      </c>
      <c r="BK1295" s="121">
        <f t="shared" si="1964"/>
        <v>0</v>
      </c>
      <c r="BL1295" s="121">
        <f t="shared" si="1964"/>
        <v>0</v>
      </c>
      <c r="BM1295" s="121">
        <f t="shared" si="1964"/>
        <v>0</v>
      </c>
      <c r="BN1295" s="121">
        <f t="shared" si="1964"/>
        <v>0</v>
      </c>
      <c r="BO1295" s="121" t="str">
        <f t="shared" si="1964"/>
        <v/>
      </c>
      <c r="BP1295" s="121" t="str">
        <f t="shared" si="1964"/>
        <v/>
      </c>
      <c r="BQ1295" s="121" t="str">
        <f t="shared" si="1964"/>
        <v/>
      </c>
      <c r="BR1295" s="121" t="str">
        <f t="shared" ref="BR1295:CA1295" si="1965">IF(BR$17="","",BR1289+BR1273+BR1252+BR1236)</f>
        <v/>
      </c>
      <c r="BS1295" s="121" t="str">
        <f t="shared" si="1965"/>
        <v/>
      </c>
      <c r="BT1295" s="121" t="str">
        <f t="shared" si="1965"/>
        <v/>
      </c>
      <c r="BU1295" s="121" t="str">
        <f t="shared" si="1965"/>
        <v/>
      </c>
      <c r="BV1295" s="121" t="str">
        <f t="shared" si="1965"/>
        <v/>
      </c>
      <c r="BW1295" s="121" t="str">
        <f t="shared" si="1965"/>
        <v/>
      </c>
      <c r="BX1295" s="121" t="str">
        <f t="shared" si="1965"/>
        <v/>
      </c>
      <c r="BY1295" s="121" t="str">
        <f t="shared" si="1965"/>
        <v/>
      </c>
      <c r="BZ1295" s="121" t="str">
        <f t="shared" si="1965"/>
        <v/>
      </c>
      <c r="CA1295" s="121" t="str">
        <f t="shared" si="1965"/>
        <v/>
      </c>
      <c r="CB1295" s="121" t="str">
        <f t="shared" ref="CB1295:DN1295" si="1966">IF(CB$17="","",CB1289+CB1273+CB1252+CB1236)</f>
        <v/>
      </c>
      <c r="CC1295" s="121" t="str">
        <f t="shared" si="1966"/>
        <v/>
      </c>
      <c r="CD1295" s="121" t="str">
        <f t="shared" si="1966"/>
        <v/>
      </c>
      <c r="CE1295" s="121" t="str">
        <f t="shared" si="1966"/>
        <v/>
      </c>
      <c r="CF1295" s="121" t="str">
        <f t="shared" si="1966"/>
        <v/>
      </c>
      <c r="CG1295" s="121" t="str">
        <f t="shared" si="1966"/>
        <v/>
      </c>
      <c r="CH1295" s="121" t="str">
        <f t="shared" si="1966"/>
        <v/>
      </c>
      <c r="CI1295" s="121" t="str">
        <f t="shared" si="1966"/>
        <v/>
      </c>
      <c r="CJ1295" s="121" t="str">
        <f t="shared" si="1966"/>
        <v/>
      </c>
      <c r="CK1295" s="121" t="str">
        <f t="shared" si="1966"/>
        <v/>
      </c>
      <c r="CL1295" s="121" t="str">
        <f t="shared" si="1966"/>
        <v/>
      </c>
      <c r="CM1295" s="121" t="str">
        <f t="shared" si="1966"/>
        <v/>
      </c>
      <c r="CN1295" s="121" t="str">
        <f t="shared" si="1966"/>
        <v/>
      </c>
      <c r="CO1295" s="121" t="str">
        <f t="shared" si="1966"/>
        <v/>
      </c>
      <c r="CP1295" s="121" t="str">
        <f t="shared" si="1966"/>
        <v/>
      </c>
      <c r="CQ1295" s="121" t="str">
        <f t="shared" si="1966"/>
        <v/>
      </c>
      <c r="CR1295" s="121" t="str">
        <f t="shared" si="1966"/>
        <v/>
      </c>
      <c r="CS1295" s="121" t="str">
        <f t="shared" si="1966"/>
        <v/>
      </c>
      <c r="CT1295" s="121" t="str">
        <f t="shared" si="1966"/>
        <v/>
      </c>
      <c r="CU1295" s="121" t="str">
        <f t="shared" si="1966"/>
        <v/>
      </c>
      <c r="CV1295" s="121" t="str">
        <f t="shared" si="1966"/>
        <v/>
      </c>
      <c r="CW1295" s="121" t="str">
        <f t="shared" si="1966"/>
        <v/>
      </c>
      <c r="CX1295" s="121" t="str">
        <f t="shared" si="1966"/>
        <v/>
      </c>
      <c r="CY1295" s="121" t="str">
        <f t="shared" si="1966"/>
        <v/>
      </c>
      <c r="CZ1295" s="121" t="str">
        <f t="shared" si="1966"/>
        <v/>
      </c>
      <c r="DA1295" s="121" t="str">
        <f t="shared" si="1966"/>
        <v/>
      </c>
      <c r="DB1295" s="121" t="str">
        <f t="shared" si="1966"/>
        <v/>
      </c>
      <c r="DC1295" s="121" t="str">
        <f t="shared" si="1966"/>
        <v/>
      </c>
      <c r="DD1295" s="121" t="str">
        <f t="shared" si="1966"/>
        <v/>
      </c>
      <c r="DE1295" s="121" t="str">
        <f t="shared" si="1966"/>
        <v/>
      </c>
      <c r="DF1295" s="121" t="str">
        <f t="shared" si="1966"/>
        <v/>
      </c>
      <c r="DG1295" s="121" t="str">
        <f t="shared" si="1966"/>
        <v/>
      </c>
      <c r="DH1295" s="121" t="str">
        <f t="shared" si="1966"/>
        <v/>
      </c>
      <c r="DI1295" s="121" t="str">
        <f t="shared" si="1966"/>
        <v/>
      </c>
      <c r="DJ1295" s="121" t="str">
        <f t="shared" si="1966"/>
        <v/>
      </c>
      <c r="DK1295" s="121" t="str">
        <f t="shared" si="1966"/>
        <v/>
      </c>
      <c r="DL1295" s="121" t="str">
        <f t="shared" si="1966"/>
        <v/>
      </c>
      <c r="DM1295" s="121" t="str">
        <f t="shared" si="1966"/>
        <v/>
      </c>
      <c r="DN1295" s="121" t="str">
        <f t="shared" si="1966"/>
        <v/>
      </c>
      <c r="DO1295" s="56">
        <f>SUM(F1295:DN1295)</f>
        <v>0</v>
      </c>
      <c r="DP1295" s="50" t="s">
        <v>172</v>
      </c>
    </row>
    <row r="1296" spans="3:120" s="29" customFormat="1" ht="15" customHeight="1">
      <c r="C1296" s="34" t="str">
        <f>G1371&amp;" "&amp;C1294</f>
        <v>Phase B Total Other Expenses</v>
      </c>
      <c r="D1296" s="293"/>
      <c r="E1296" s="293"/>
      <c r="F1296" s="121">
        <f t="shared" ref="F1296:AK1296" si="1967">IF(F$17="","",F1290+F1274+F1253+F1237)</f>
        <v>0</v>
      </c>
      <c r="G1296" s="121">
        <f t="shared" si="1967"/>
        <v>0</v>
      </c>
      <c r="H1296" s="121">
        <f t="shared" si="1967"/>
        <v>0</v>
      </c>
      <c r="I1296" s="121">
        <f t="shared" si="1967"/>
        <v>0</v>
      </c>
      <c r="J1296" s="121">
        <f t="shared" si="1967"/>
        <v>0</v>
      </c>
      <c r="K1296" s="121">
        <f t="shared" si="1967"/>
        <v>0</v>
      </c>
      <c r="L1296" s="121">
        <f t="shared" si="1967"/>
        <v>0</v>
      </c>
      <c r="M1296" s="121">
        <f t="shared" si="1967"/>
        <v>0</v>
      </c>
      <c r="N1296" s="121">
        <f t="shared" si="1967"/>
        <v>0</v>
      </c>
      <c r="O1296" s="121">
        <f t="shared" si="1967"/>
        <v>0</v>
      </c>
      <c r="P1296" s="121">
        <f t="shared" si="1967"/>
        <v>0</v>
      </c>
      <c r="Q1296" s="121">
        <f t="shared" si="1967"/>
        <v>0</v>
      </c>
      <c r="R1296" s="121">
        <f t="shared" si="1967"/>
        <v>0</v>
      </c>
      <c r="S1296" s="121">
        <f t="shared" si="1967"/>
        <v>0</v>
      </c>
      <c r="T1296" s="121">
        <f t="shared" si="1967"/>
        <v>0</v>
      </c>
      <c r="U1296" s="121">
        <f t="shared" si="1967"/>
        <v>0</v>
      </c>
      <c r="V1296" s="121">
        <f t="shared" si="1967"/>
        <v>0</v>
      </c>
      <c r="W1296" s="121">
        <f t="shared" si="1967"/>
        <v>0</v>
      </c>
      <c r="X1296" s="121">
        <f t="shared" si="1967"/>
        <v>0</v>
      </c>
      <c r="Y1296" s="121">
        <f t="shared" si="1967"/>
        <v>0</v>
      </c>
      <c r="Z1296" s="121">
        <f t="shared" si="1967"/>
        <v>0</v>
      </c>
      <c r="AA1296" s="121">
        <f t="shared" si="1967"/>
        <v>0</v>
      </c>
      <c r="AB1296" s="121">
        <f t="shared" si="1967"/>
        <v>0</v>
      </c>
      <c r="AC1296" s="121">
        <f t="shared" si="1967"/>
        <v>0</v>
      </c>
      <c r="AD1296" s="121">
        <f t="shared" si="1967"/>
        <v>0</v>
      </c>
      <c r="AE1296" s="121">
        <f t="shared" si="1967"/>
        <v>0</v>
      </c>
      <c r="AF1296" s="121">
        <f t="shared" si="1967"/>
        <v>0</v>
      </c>
      <c r="AG1296" s="121">
        <f t="shared" si="1967"/>
        <v>0</v>
      </c>
      <c r="AH1296" s="121">
        <f t="shared" si="1967"/>
        <v>0</v>
      </c>
      <c r="AI1296" s="121">
        <f t="shared" si="1967"/>
        <v>0</v>
      </c>
      <c r="AJ1296" s="121">
        <f t="shared" si="1967"/>
        <v>0</v>
      </c>
      <c r="AK1296" s="121">
        <f t="shared" si="1967"/>
        <v>0</v>
      </c>
      <c r="AL1296" s="121">
        <f t="shared" ref="AL1296:BQ1296" si="1968">IF(AL$17="","",AL1290+AL1274+AL1253+AL1237)</f>
        <v>0</v>
      </c>
      <c r="AM1296" s="121">
        <f t="shared" si="1968"/>
        <v>0</v>
      </c>
      <c r="AN1296" s="121">
        <f t="shared" si="1968"/>
        <v>0</v>
      </c>
      <c r="AO1296" s="121">
        <f t="shared" si="1968"/>
        <v>0</v>
      </c>
      <c r="AP1296" s="121">
        <f t="shared" si="1968"/>
        <v>0</v>
      </c>
      <c r="AQ1296" s="121">
        <f t="shared" si="1968"/>
        <v>0</v>
      </c>
      <c r="AR1296" s="121">
        <f t="shared" si="1968"/>
        <v>0</v>
      </c>
      <c r="AS1296" s="121">
        <f t="shared" si="1968"/>
        <v>0</v>
      </c>
      <c r="AT1296" s="121">
        <f t="shared" si="1968"/>
        <v>0</v>
      </c>
      <c r="AU1296" s="121">
        <f t="shared" si="1968"/>
        <v>0</v>
      </c>
      <c r="AV1296" s="121">
        <f t="shared" si="1968"/>
        <v>0</v>
      </c>
      <c r="AW1296" s="121">
        <f t="shared" si="1968"/>
        <v>0</v>
      </c>
      <c r="AX1296" s="121">
        <f t="shared" si="1968"/>
        <v>0</v>
      </c>
      <c r="AY1296" s="121">
        <f t="shared" si="1968"/>
        <v>0</v>
      </c>
      <c r="AZ1296" s="121">
        <f t="shared" si="1968"/>
        <v>0</v>
      </c>
      <c r="BA1296" s="121">
        <f t="shared" si="1968"/>
        <v>0</v>
      </c>
      <c r="BB1296" s="121">
        <f t="shared" si="1968"/>
        <v>0</v>
      </c>
      <c r="BC1296" s="121">
        <f t="shared" si="1968"/>
        <v>0</v>
      </c>
      <c r="BD1296" s="121">
        <f t="shared" si="1968"/>
        <v>0</v>
      </c>
      <c r="BE1296" s="121">
        <f t="shared" si="1968"/>
        <v>0</v>
      </c>
      <c r="BF1296" s="121">
        <f t="shared" si="1968"/>
        <v>0</v>
      </c>
      <c r="BG1296" s="121">
        <f t="shared" si="1968"/>
        <v>0</v>
      </c>
      <c r="BH1296" s="121">
        <f t="shared" si="1968"/>
        <v>0</v>
      </c>
      <c r="BI1296" s="121">
        <f t="shared" si="1968"/>
        <v>0</v>
      </c>
      <c r="BJ1296" s="121">
        <f t="shared" si="1968"/>
        <v>0</v>
      </c>
      <c r="BK1296" s="121">
        <f t="shared" si="1968"/>
        <v>0</v>
      </c>
      <c r="BL1296" s="121">
        <f t="shared" si="1968"/>
        <v>0</v>
      </c>
      <c r="BM1296" s="121">
        <f t="shared" si="1968"/>
        <v>0</v>
      </c>
      <c r="BN1296" s="121">
        <f t="shared" si="1968"/>
        <v>0</v>
      </c>
      <c r="BO1296" s="121" t="str">
        <f t="shared" si="1968"/>
        <v/>
      </c>
      <c r="BP1296" s="121" t="str">
        <f t="shared" si="1968"/>
        <v/>
      </c>
      <c r="BQ1296" s="121" t="str">
        <f t="shared" si="1968"/>
        <v/>
      </c>
      <c r="BR1296" s="121" t="str">
        <f t="shared" ref="BR1296:CA1296" si="1969">IF(BR$17="","",BR1290+BR1274+BR1253+BR1237)</f>
        <v/>
      </c>
      <c r="BS1296" s="121" t="str">
        <f t="shared" si="1969"/>
        <v/>
      </c>
      <c r="BT1296" s="121" t="str">
        <f t="shared" si="1969"/>
        <v/>
      </c>
      <c r="BU1296" s="121" t="str">
        <f t="shared" si="1969"/>
        <v/>
      </c>
      <c r="BV1296" s="121" t="str">
        <f t="shared" si="1969"/>
        <v/>
      </c>
      <c r="BW1296" s="121" t="str">
        <f t="shared" si="1969"/>
        <v/>
      </c>
      <c r="BX1296" s="121" t="str">
        <f t="shared" si="1969"/>
        <v/>
      </c>
      <c r="BY1296" s="121" t="str">
        <f t="shared" si="1969"/>
        <v/>
      </c>
      <c r="BZ1296" s="121" t="str">
        <f t="shared" si="1969"/>
        <v/>
      </c>
      <c r="CA1296" s="121" t="str">
        <f t="shared" si="1969"/>
        <v/>
      </c>
      <c r="CB1296" s="121" t="str">
        <f t="shared" ref="CB1296:DN1296" si="1970">IF(CB$17="","",CB1290+CB1274+CB1253+CB1237)</f>
        <v/>
      </c>
      <c r="CC1296" s="121" t="str">
        <f t="shared" si="1970"/>
        <v/>
      </c>
      <c r="CD1296" s="121" t="str">
        <f t="shared" si="1970"/>
        <v/>
      </c>
      <c r="CE1296" s="121" t="str">
        <f t="shared" si="1970"/>
        <v/>
      </c>
      <c r="CF1296" s="121" t="str">
        <f t="shared" si="1970"/>
        <v/>
      </c>
      <c r="CG1296" s="121" t="str">
        <f t="shared" si="1970"/>
        <v/>
      </c>
      <c r="CH1296" s="121" t="str">
        <f t="shared" si="1970"/>
        <v/>
      </c>
      <c r="CI1296" s="121" t="str">
        <f t="shared" si="1970"/>
        <v/>
      </c>
      <c r="CJ1296" s="121" t="str">
        <f t="shared" si="1970"/>
        <v/>
      </c>
      <c r="CK1296" s="121" t="str">
        <f t="shared" si="1970"/>
        <v/>
      </c>
      <c r="CL1296" s="121" t="str">
        <f t="shared" si="1970"/>
        <v/>
      </c>
      <c r="CM1296" s="121" t="str">
        <f t="shared" si="1970"/>
        <v/>
      </c>
      <c r="CN1296" s="121" t="str">
        <f t="shared" si="1970"/>
        <v/>
      </c>
      <c r="CO1296" s="121" t="str">
        <f t="shared" si="1970"/>
        <v/>
      </c>
      <c r="CP1296" s="121" t="str">
        <f t="shared" si="1970"/>
        <v/>
      </c>
      <c r="CQ1296" s="121" t="str">
        <f t="shared" si="1970"/>
        <v/>
      </c>
      <c r="CR1296" s="121" t="str">
        <f t="shared" si="1970"/>
        <v/>
      </c>
      <c r="CS1296" s="121" t="str">
        <f t="shared" si="1970"/>
        <v/>
      </c>
      <c r="CT1296" s="121" t="str">
        <f t="shared" si="1970"/>
        <v/>
      </c>
      <c r="CU1296" s="121" t="str">
        <f t="shared" si="1970"/>
        <v/>
      </c>
      <c r="CV1296" s="121" t="str">
        <f t="shared" si="1970"/>
        <v/>
      </c>
      <c r="CW1296" s="121" t="str">
        <f t="shared" si="1970"/>
        <v/>
      </c>
      <c r="CX1296" s="121" t="str">
        <f t="shared" si="1970"/>
        <v/>
      </c>
      <c r="CY1296" s="121" t="str">
        <f t="shared" si="1970"/>
        <v/>
      </c>
      <c r="CZ1296" s="121" t="str">
        <f t="shared" si="1970"/>
        <v/>
      </c>
      <c r="DA1296" s="121" t="str">
        <f t="shared" si="1970"/>
        <v/>
      </c>
      <c r="DB1296" s="121" t="str">
        <f t="shared" si="1970"/>
        <v/>
      </c>
      <c r="DC1296" s="121" t="str">
        <f t="shared" si="1970"/>
        <v/>
      </c>
      <c r="DD1296" s="121" t="str">
        <f t="shared" si="1970"/>
        <v/>
      </c>
      <c r="DE1296" s="121" t="str">
        <f t="shared" si="1970"/>
        <v/>
      </c>
      <c r="DF1296" s="121" t="str">
        <f t="shared" si="1970"/>
        <v/>
      </c>
      <c r="DG1296" s="121" t="str">
        <f t="shared" si="1970"/>
        <v/>
      </c>
      <c r="DH1296" s="121" t="str">
        <f t="shared" si="1970"/>
        <v/>
      </c>
      <c r="DI1296" s="121" t="str">
        <f t="shared" si="1970"/>
        <v/>
      </c>
      <c r="DJ1296" s="121" t="str">
        <f t="shared" si="1970"/>
        <v/>
      </c>
      <c r="DK1296" s="121" t="str">
        <f t="shared" si="1970"/>
        <v/>
      </c>
      <c r="DL1296" s="121" t="str">
        <f t="shared" si="1970"/>
        <v/>
      </c>
      <c r="DM1296" s="121" t="str">
        <f t="shared" si="1970"/>
        <v/>
      </c>
      <c r="DN1296" s="121" t="str">
        <f t="shared" si="1970"/>
        <v/>
      </c>
      <c r="DO1296" s="272">
        <f>SUM(F1296:DN1296)</f>
        <v>0</v>
      </c>
      <c r="DP1296" s="50" t="s">
        <v>172</v>
      </c>
    </row>
    <row r="1297" spans="3:120" s="29" customFormat="1" ht="15" customHeight="1">
      <c r="C1297" s="292" t="str">
        <f>C1294</f>
        <v>Total Other Expenses</v>
      </c>
      <c r="D1297" s="291"/>
      <c r="E1297" s="291"/>
      <c r="F1297" s="276">
        <f t="shared" ref="F1297:AK1297" si="1971">IF(F$17="","",F1291+F1275+F1254+F1238)</f>
        <v>0</v>
      </c>
      <c r="G1297" s="276">
        <f t="shared" si="1971"/>
        <v>0</v>
      </c>
      <c r="H1297" s="276">
        <f t="shared" si="1971"/>
        <v>0</v>
      </c>
      <c r="I1297" s="276">
        <f t="shared" si="1971"/>
        <v>0</v>
      </c>
      <c r="J1297" s="276">
        <f t="shared" si="1971"/>
        <v>0</v>
      </c>
      <c r="K1297" s="276">
        <f t="shared" si="1971"/>
        <v>0</v>
      </c>
      <c r="L1297" s="276">
        <f t="shared" si="1971"/>
        <v>0</v>
      </c>
      <c r="M1297" s="276">
        <f t="shared" si="1971"/>
        <v>0</v>
      </c>
      <c r="N1297" s="276">
        <f t="shared" si="1971"/>
        <v>0</v>
      </c>
      <c r="O1297" s="276">
        <f t="shared" si="1971"/>
        <v>0</v>
      </c>
      <c r="P1297" s="276">
        <f t="shared" si="1971"/>
        <v>0</v>
      </c>
      <c r="Q1297" s="276">
        <f t="shared" si="1971"/>
        <v>0</v>
      </c>
      <c r="R1297" s="276">
        <f t="shared" si="1971"/>
        <v>0</v>
      </c>
      <c r="S1297" s="276">
        <f t="shared" si="1971"/>
        <v>0</v>
      </c>
      <c r="T1297" s="276">
        <f t="shared" si="1971"/>
        <v>0</v>
      </c>
      <c r="U1297" s="276">
        <f t="shared" si="1971"/>
        <v>0</v>
      </c>
      <c r="V1297" s="276">
        <f t="shared" si="1971"/>
        <v>0</v>
      </c>
      <c r="W1297" s="276">
        <f t="shared" si="1971"/>
        <v>0</v>
      </c>
      <c r="X1297" s="276">
        <f t="shared" si="1971"/>
        <v>0</v>
      </c>
      <c r="Y1297" s="276">
        <f t="shared" si="1971"/>
        <v>0</v>
      </c>
      <c r="Z1297" s="276">
        <f t="shared" si="1971"/>
        <v>0</v>
      </c>
      <c r="AA1297" s="276">
        <f t="shared" si="1971"/>
        <v>0</v>
      </c>
      <c r="AB1297" s="276">
        <f t="shared" si="1971"/>
        <v>0</v>
      </c>
      <c r="AC1297" s="276">
        <f t="shared" si="1971"/>
        <v>0</v>
      </c>
      <c r="AD1297" s="276">
        <f t="shared" si="1971"/>
        <v>0</v>
      </c>
      <c r="AE1297" s="276">
        <f t="shared" si="1971"/>
        <v>0</v>
      </c>
      <c r="AF1297" s="276">
        <f t="shared" si="1971"/>
        <v>0</v>
      </c>
      <c r="AG1297" s="276">
        <f t="shared" si="1971"/>
        <v>0</v>
      </c>
      <c r="AH1297" s="276">
        <f t="shared" si="1971"/>
        <v>0</v>
      </c>
      <c r="AI1297" s="276">
        <f t="shared" si="1971"/>
        <v>0</v>
      </c>
      <c r="AJ1297" s="276">
        <f t="shared" si="1971"/>
        <v>0</v>
      </c>
      <c r="AK1297" s="276">
        <f t="shared" si="1971"/>
        <v>0</v>
      </c>
      <c r="AL1297" s="276">
        <f t="shared" ref="AL1297:BQ1297" si="1972">IF(AL$17="","",AL1291+AL1275+AL1254+AL1238)</f>
        <v>0</v>
      </c>
      <c r="AM1297" s="276">
        <f t="shared" si="1972"/>
        <v>0</v>
      </c>
      <c r="AN1297" s="276">
        <f t="shared" si="1972"/>
        <v>0</v>
      </c>
      <c r="AO1297" s="276">
        <f t="shared" si="1972"/>
        <v>0</v>
      </c>
      <c r="AP1297" s="276">
        <f t="shared" si="1972"/>
        <v>0</v>
      </c>
      <c r="AQ1297" s="276">
        <f t="shared" si="1972"/>
        <v>0</v>
      </c>
      <c r="AR1297" s="276">
        <f t="shared" si="1972"/>
        <v>0</v>
      </c>
      <c r="AS1297" s="276">
        <f t="shared" si="1972"/>
        <v>0</v>
      </c>
      <c r="AT1297" s="276">
        <f t="shared" si="1972"/>
        <v>0</v>
      </c>
      <c r="AU1297" s="276">
        <f t="shared" si="1972"/>
        <v>0</v>
      </c>
      <c r="AV1297" s="276">
        <f t="shared" si="1972"/>
        <v>0</v>
      </c>
      <c r="AW1297" s="276">
        <f t="shared" si="1972"/>
        <v>0</v>
      </c>
      <c r="AX1297" s="276">
        <f t="shared" si="1972"/>
        <v>0</v>
      </c>
      <c r="AY1297" s="276">
        <f t="shared" si="1972"/>
        <v>0</v>
      </c>
      <c r="AZ1297" s="276">
        <f t="shared" si="1972"/>
        <v>0</v>
      </c>
      <c r="BA1297" s="276">
        <f t="shared" si="1972"/>
        <v>0</v>
      </c>
      <c r="BB1297" s="276">
        <f t="shared" si="1972"/>
        <v>0</v>
      </c>
      <c r="BC1297" s="276">
        <f t="shared" si="1972"/>
        <v>0</v>
      </c>
      <c r="BD1297" s="276">
        <f t="shared" si="1972"/>
        <v>0</v>
      </c>
      <c r="BE1297" s="276">
        <f t="shared" si="1972"/>
        <v>0</v>
      </c>
      <c r="BF1297" s="276">
        <f t="shared" si="1972"/>
        <v>0</v>
      </c>
      <c r="BG1297" s="276">
        <f t="shared" si="1972"/>
        <v>0</v>
      </c>
      <c r="BH1297" s="276">
        <f t="shared" si="1972"/>
        <v>0</v>
      </c>
      <c r="BI1297" s="276">
        <f t="shared" si="1972"/>
        <v>0</v>
      </c>
      <c r="BJ1297" s="276">
        <f t="shared" si="1972"/>
        <v>0</v>
      </c>
      <c r="BK1297" s="276">
        <f t="shared" si="1972"/>
        <v>0</v>
      </c>
      <c r="BL1297" s="276">
        <f t="shared" si="1972"/>
        <v>0</v>
      </c>
      <c r="BM1297" s="276">
        <f t="shared" si="1972"/>
        <v>0</v>
      </c>
      <c r="BN1297" s="276">
        <f t="shared" si="1972"/>
        <v>0</v>
      </c>
      <c r="BO1297" s="276" t="str">
        <f t="shared" si="1972"/>
        <v/>
      </c>
      <c r="BP1297" s="276" t="str">
        <f t="shared" si="1972"/>
        <v/>
      </c>
      <c r="BQ1297" s="276" t="str">
        <f t="shared" si="1972"/>
        <v/>
      </c>
      <c r="BR1297" s="276" t="str">
        <f t="shared" ref="BR1297:CA1297" si="1973">IF(BR$17="","",BR1291+BR1275+BR1254+BR1238)</f>
        <v/>
      </c>
      <c r="BS1297" s="276" t="str">
        <f t="shared" si="1973"/>
        <v/>
      </c>
      <c r="BT1297" s="276" t="str">
        <f t="shared" si="1973"/>
        <v/>
      </c>
      <c r="BU1297" s="276" t="str">
        <f t="shared" si="1973"/>
        <v/>
      </c>
      <c r="BV1297" s="276" t="str">
        <f t="shared" si="1973"/>
        <v/>
      </c>
      <c r="BW1297" s="276" t="str">
        <f t="shared" si="1973"/>
        <v/>
      </c>
      <c r="BX1297" s="276" t="str">
        <f t="shared" si="1973"/>
        <v/>
      </c>
      <c r="BY1297" s="276" t="str">
        <f t="shared" si="1973"/>
        <v/>
      </c>
      <c r="BZ1297" s="276" t="str">
        <f t="shared" si="1973"/>
        <v/>
      </c>
      <c r="CA1297" s="276" t="str">
        <f t="shared" si="1973"/>
        <v/>
      </c>
      <c r="CB1297" s="276" t="str">
        <f t="shared" ref="CB1297:DN1297" si="1974">IF(CB$17="","",CB1291+CB1275+CB1254+CB1238)</f>
        <v/>
      </c>
      <c r="CC1297" s="276" t="str">
        <f t="shared" si="1974"/>
        <v/>
      </c>
      <c r="CD1297" s="276" t="str">
        <f t="shared" si="1974"/>
        <v/>
      </c>
      <c r="CE1297" s="276" t="str">
        <f t="shared" si="1974"/>
        <v/>
      </c>
      <c r="CF1297" s="276" t="str">
        <f t="shared" si="1974"/>
        <v/>
      </c>
      <c r="CG1297" s="276" t="str">
        <f t="shared" si="1974"/>
        <v/>
      </c>
      <c r="CH1297" s="276" t="str">
        <f t="shared" si="1974"/>
        <v/>
      </c>
      <c r="CI1297" s="276" t="str">
        <f t="shared" si="1974"/>
        <v/>
      </c>
      <c r="CJ1297" s="276" t="str">
        <f t="shared" si="1974"/>
        <v/>
      </c>
      <c r="CK1297" s="276" t="str">
        <f t="shared" si="1974"/>
        <v/>
      </c>
      <c r="CL1297" s="276" t="str">
        <f t="shared" si="1974"/>
        <v/>
      </c>
      <c r="CM1297" s="276" t="str">
        <f t="shared" si="1974"/>
        <v/>
      </c>
      <c r="CN1297" s="276" t="str">
        <f t="shared" si="1974"/>
        <v/>
      </c>
      <c r="CO1297" s="276" t="str">
        <f t="shared" si="1974"/>
        <v/>
      </c>
      <c r="CP1297" s="276" t="str">
        <f t="shared" si="1974"/>
        <v/>
      </c>
      <c r="CQ1297" s="276" t="str">
        <f t="shared" si="1974"/>
        <v/>
      </c>
      <c r="CR1297" s="276" t="str">
        <f t="shared" si="1974"/>
        <v/>
      </c>
      <c r="CS1297" s="276" t="str">
        <f t="shared" si="1974"/>
        <v/>
      </c>
      <c r="CT1297" s="276" t="str">
        <f t="shared" si="1974"/>
        <v/>
      </c>
      <c r="CU1297" s="276" t="str">
        <f t="shared" si="1974"/>
        <v/>
      </c>
      <c r="CV1297" s="276" t="str">
        <f t="shared" si="1974"/>
        <v/>
      </c>
      <c r="CW1297" s="276" t="str">
        <f t="shared" si="1974"/>
        <v/>
      </c>
      <c r="CX1297" s="276" t="str">
        <f t="shared" si="1974"/>
        <v/>
      </c>
      <c r="CY1297" s="276" t="str">
        <f t="shared" si="1974"/>
        <v/>
      </c>
      <c r="CZ1297" s="276" t="str">
        <f t="shared" si="1974"/>
        <v/>
      </c>
      <c r="DA1297" s="276" t="str">
        <f t="shared" si="1974"/>
        <v/>
      </c>
      <c r="DB1297" s="276" t="str">
        <f t="shared" si="1974"/>
        <v/>
      </c>
      <c r="DC1297" s="276" t="str">
        <f t="shared" si="1974"/>
        <v/>
      </c>
      <c r="DD1297" s="276" t="str">
        <f t="shared" si="1974"/>
        <v/>
      </c>
      <c r="DE1297" s="276" t="str">
        <f t="shared" si="1974"/>
        <v/>
      </c>
      <c r="DF1297" s="276" t="str">
        <f t="shared" si="1974"/>
        <v/>
      </c>
      <c r="DG1297" s="276" t="str">
        <f t="shared" si="1974"/>
        <v/>
      </c>
      <c r="DH1297" s="276" t="str">
        <f t="shared" si="1974"/>
        <v/>
      </c>
      <c r="DI1297" s="276" t="str">
        <f t="shared" si="1974"/>
        <v/>
      </c>
      <c r="DJ1297" s="276" t="str">
        <f t="shared" si="1974"/>
        <v/>
      </c>
      <c r="DK1297" s="276" t="str">
        <f t="shared" si="1974"/>
        <v/>
      </c>
      <c r="DL1297" s="276" t="str">
        <f t="shared" si="1974"/>
        <v/>
      </c>
      <c r="DM1297" s="276" t="str">
        <f t="shared" si="1974"/>
        <v/>
      </c>
      <c r="DN1297" s="276" t="str">
        <f t="shared" si="1974"/>
        <v/>
      </c>
      <c r="DO1297" s="56">
        <f>SUM(F1297:DN1297)</f>
        <v>0</v>
      </c>
      <c r="DP1297" s="50" t="s">
        <v>172</v>
      </c>
    </row>
    <row r="1298" spans="3:120" s="29" customFormat="1" ht="15" customHeight="1">
      <c r="C1298" s="34"/>
      <c r="D1298" s="289"/>
      <c r="E1298" s="289"/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U1298" s="121"/>
      <c r="V1298" s="121"/>
      <c r="W1298" s="121"/>
      <c r="X1298" s="121"/>
      <c r="Y1298" s="121"/>
      <c r="Z1298" s="121"/>
      <c r="AA1298" s="121"/>
      <c r="AB1298" s="121"/>
      <c r="AC1298" s="121"/>
      <c r="AD1298" s="121"/>
      <c r="AE1298" s="121"/>
      <c r="AF1298" s="121"/>
      <c r="AG1298" s="121"/>
      <c r="AH1298" s="121"/>
      <c r="AI1298" s="121"/>
      <c r="AJ1298" s="121"/>
      <c r="AK1298" s="121"/>
      <c r="AL1298" s="121"/>
      <c r="AM1298" s="121"/>
      <c r="AN1298" s="121"/>
      <c r="AO1298" s="121"/>
      <c r="AP1298" s="121"/>
      <c r="AQ1298" s="121"/>
      <c r="AR1298" s="121"/>
      <c r="AS1298" s="121"/>
      <c r="AT1298" s="121"/>
      <c r="AU1298" s="121"/>
      <c r="AV1298" s="121"/>
      <c r="AW1298" s="121"/>
      <c r="AX1298" s="121"/>
      <c r="AY1298" s="121"/>
      <c r="AZ1298" s="121"/>
      <c r="BA1298" s="121"/>
      <c r="BB1298" s="121"/>
      <c r="BC1298" s="121"/>
      <c r="BD1298" s="121"/>
      <c r="BE1298" s="121"/>
      <c r="BF1298" s="121"/>
      <c r="BG1298" s="121"/>
      <c r="BH1298" s="121"/>
      <c r="BI1298" s="121"/>
      <c r="BJ1298" s="121"/>
      <c r="BK1298" s="121"/>
      <c r="BL1298" s="121"/>
      <c r="BM1298" s="121"/>
      <c r="BN1298" s="121"/>
      <c r="BO1298" s="121"/>
      <c r="BP1298" s="121"/>
      <c r="BQ1298" s="121"/>
      <c r="BR1298" s="121"/>
      <c r="BS1298" s="121"/>
      <c r="BT1298" s="121"/>
      <c r="BU1298" s="121"/>
      <c r="BV1298" s="121"/>
      <c r="BW1298" s="121"/>
      <c r="BX1298" s="121"/>
      <c r="BY1298" s="121"/>
      <c r="BZ1298" s="121"/>
      <c r="CA1298" s="121"/>
      <c r="CB1298" s="121"/>
      <c r="CC1298" s="121"/>
      <c r="CD1298" s="121"/>
      <c r="CE1298" s="121"/>
      <c r="CF1298" s="121"/>
      <c r="CG1298" s="121"/>
      <c r="CH1298" s="121"/>
      <c r="CI1298" s="121"/>
      <c r="CJ1298" s="121"/>
      <c r="CK1298" s="121"/>
      <c r="CL1298" s="121"/>
      <c r="CM1298" s="121"/>
      <c r="CN1298" s="121"/>
      <c r="CO1298" s="121"/>
      <c r="CP1298" s="121"/>
      <c r="CQ1298" s="121"/>
      <c r="CR1298" s="121"/>
      <c r="CS1298" s="121"/>
      <c r="CT1298" s="121"/>
      <c r="CU1298" s="121"/>
      <c r="CV1298" s="121"/>
      <c r="CW1298" s="121"/>
      <c r="CX1298" s="121"/>
      <c r="CY1298" s="121"/>
      <c r="CZ1298" s="121"/>
      <c r="DA1298" s="121"/>
      <c r="DB1298" s="121"/>
      <c r="DC1298" s="121"/>
      <c r="DD1298" s="121"/>
      <c r="DE1298" s="121"/>
      <c r="DF1298" s="121"/>
      <c r="DG1298" s="121"/>
      <c r="DH1298" s="121"/>
      <c r="DI1298" s="121"/>
      <c r="DJ1298" s="121"/>
      <c r="DK1298" s="121"/>
      <c r="DL1298" s="121"/>
      <c r="DM1298" s="121"/>
      <c r="DN1298" s="121"/>
      <c r="DO1298" s="18"/>
      <c r="DP1298" s="50" t="s">
        <v>172</v>
      </c>
    </row>
    <row r="1299" spans="3:120" s="29" customFormat="1" ht="15" customHeight="1">
      <c r="C1299" s="34"/>
      <c r="D1299" s="289"/>
      <c r="E1299" s="289"/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U1299" s="121"/>
      <c r="V1299" s="121"/>
      <c r="W1299" s="121"/>
      <c r="X1299" s="121"/>
      <c r="Y1299" s="121"/>
      <c r="Z1299" s="121"/>
      <c r="AA1299" s="121"/>
      <c r="AB1299" s="121"/>
      <c r="AC1299" s="121"/>
      <c r="AD1299" s="121"/>
      <c r="AE1299" s="121"/>
      <c r="AF1299" s="121"/>
      <c r="AG1299" s="121"/>
      <c r="AH1299" s="121"/>
      <c r="AI1299" s="121"/>
      <c r="AJ1299" s="121"/>
      <c r="AK1299" s="121"/>
      <c r="AL1299" s="121"/>
      <c r="AM1299" s="121"/>
      <c r="AN1299" s="121"/>
      <c r="AO1299" s="121"/>
      <c r="AP1299" s="121"/>
      <c r="AQ1299" s="121"/>
      <c r="AR1299" s="121"/>
      <c r="AS1299" s="121"/>
      <c r="AT1299" s="121"/>
      <c r="AU1299" s="121"/>
      <c r="AV1299" s="121"/>
      <c r="AW1299" s="121"/>
      <c r="AX1299" s="121"/>
      <c r="AY1299" s="121"/>
      <c r="AZ1299" s="121"/>
      <c r="BA1299" s="121"/>
      <c r="BB1299" s="121"/>
      <c r="BC1299" s="121"/>
      <c r="BD1299" s="121"/>
      <c r="BE1299" s="121"/>
      <c r="BF1299" s="121"/>
      <c r="BG1299" s="121"/>
      <c r="BH1299" s="121"/>
      <c r="BI1299" s="121"/>
      <c r="BJ1299" s="121"/>
      <c r="BK1299" s="121"/>
      <c r="BL1299" s="121"/>
      <c r="BM1299" s="121"/>
      <c r="BN1299" s="121"/>
      <c r="BO1299" s="121"/>
      <c r="BP1299" s="121"/>
      <c r="BQ1299" s="121"/>
      <c r="BR1299" s="121"/>
      <c r="BS1299" s="121"/>
      <c r="BT1299" s="121"/>
      <c r="BU1299" s="121"/>
      <c r="BV1299" s="121"/>
      <c r="BW1299" s="121"/>
      <c r="BX1299" s="121"/>
      <c r="BY1299" s="121"/>
      <c r="BZ1299" s="121"/>
      <c r="CA1299" s="121"/>
      <c r="CB1299" s="121"/>
      <c r="CC1299" s="121"/>
      <c r="CD1299" s="121"/>
      <c r="CE1299" s="121"/>
      <c r="CF1299" s="121"/>
      <c r="CG1299" s="121"/>
      <c r="CH1299" s="121"/>
      <c r="CI1299" s="121"/>
      <c r="CJ1299" s="121"/>
      <c r="CK1299" s="121"/>
      <c r="CL1299" s="121"/>
      <c r="CM1299" s="121"/>
      <c r="CN1299" s="121"/>
      <c r="CO1299" s="121"/>
      <c r="CP1299" s="121"/>
      <c r="CQ1299" s="121"/>
      <c r="CR1299" s="121"/>
      <c r="CS1299" s="121"/>
      <c r="CT1299" s="121"/>
      <c r="CU1299" s="121"/>
      <c r="CV1299" s="121"/>
      <c r="CW1299" s="121"/>
      <c r="CX1299" s="121"/>
      <c r="CY1299" s="121"/>
      <c r="CZ1299" s="121"/>
      <c r="DA1299" s="121"/>
      <c r="DB1299" s="121"/>
      <c r="DC1299" s="121"/>
      <c r="DD1299" s="121"/>
      <c r="DE1299" s="121"/>
      <c r="DF1299" s="121"/>
      <c r="DG1299" s="121"/>
      <c r="DH1299" s="121"/>
      <c r="DI1299" s="121"/>
      <c r="DJ1299" s="121"/>
      <c r="DK1299" s="121"/>
      <c r="DL1299" s="121"/>
      <c r="DM1299" s="121"/>
      <c r="DN1299" s="121"/>
      <c r="DO1299" s="18"/>
      <c r="DP1299" s="50" t="s">
        <v>172</v>
      </c>
    </row>
    <row r="1300" spans="3:120" s="29" customFormat="1" ht="15" customHeight="1">
      <c r="C1300" s="161" t="s">
        <v>312</v>
      </c>
      <c r="D1300" s="161"/>
      <c r="E1300" s="161"/>
      <c r="F1300" s="161"/>
      <c r="G1300" s="161"/>
      <c r="H1300" s="161"/>
      <c r="I1300" s="161"/>
      <c r="J1300" s="161"/>
      <c r="K1300" s="161"/>
      <c r="L1300" s="161"/>
      <c r="M1300" s="161"/>
      <c r="N1300" s="161"/>
      <c r="O1300" s="161"/>
      <c r="P1300" s="161"/>
      <c r="Q1300" s="161"/>
      <c r="R1300" s="161"/>
      <c r="S1300" s="161"/>
      <c r="T1300" s="161"/>
      <c r="U1300" s="161"/>
      <c r="V1300" s="161"/>
      <c r="W1300" s="161"/>
      <c r="X1300" s="161"/>
      <c r="Y1300" s="161"/>
      <c r="Z1300" s="161"/>
      <c r="AA1300" s="161"/>
      <c r="AB1300" s="161"/>
      <c r="AC1300" s="161"/>
      <c r="AD1300" s="161"/>
      <c r="AE1300" s="161"/>
      <c r="AF1300" s="161"/>
      <c r="AG1300" s="161"/>
      <c r="AH1300" s="161"/>
      <c r="AI1300" s="161"/>
      <c r="AJ1300" s="161"/>
      <c r="AK1300" s="161"/>
      <c r="AL1300" s="161"/>
      <c r="AM1300" s="161"/>
      <c r="AN1300" s="161"/>
      <c r="AO1300" s="161"/>
      <c r="AP1300" s="161"/>
      <c r="AQ1300" s="161"/>
      <c r="AR1300" s="161"/>
      <c r="AS1300" s="161"/>
      <c r="AT1300" s="161"/>
      <c r="AU1300" s="161"/>
      <c r="AV1300" s="161"/>
      <c r="AW1300" s="161"/>
      <c r="AX1300" s="161"/>
      <c r="AY1300" s="161"/>
      <c r="AZ1300" s="161"/>
      <c r="BA1300" s="161"/>
      <c r="BB1300" s="161"/>
      <c r="BC1300" s="161"/>
      <c r="BD1300" s="161"/>
      <c r="BE1300" s="161"/>
      <c r="BF1300" s="161"/>
      <c r="BG1300" s="161"/>
      <c r="BH1300" s="161"/>
      <c r="BI1300" s="161"/>
      <c r="BJ1300" s="161"/>
      <c r="BK1300" s="161"/>
      <c r="BL1300" s="161"/>
      <c r="BM1300" s="161"/>
      <c r="BN1300" s="161"/>
      <c r="BO1300" s="161"/>
      <c r="BP1300" s="161"/>
      <c r="BQ1300" s="161"/>
      <c r="BR1300" s="161"/>
      <c r="BS1300" s="161"/>
      <c r="BT1300" s="161"/>
      <c r="BU1300" s="161"/>
      <c r="BV1300" s="161"/>
      <c r="BW1300" s="161"/>
      <c r="BX1300" s="161"/>
      <c r="BY1300" s="161"/>
      <c r="BZ1300" s="161"/>
      <c r="CA1300" s="161"/>
      <c r="CB1300" s="161"/>
      <c r="CC1300" s="161"/>
      <c r="CD1300" s="161"/>
      <c r="CE1300" s="161"/>
      <c r="CF1300" s="161"/>
      <c r="CG1300" s="161"/>
      <c r="CH1300" s="161"/>
      <c r="CI1300" s="161"/>
      <c r="CJ1300" s="161"/>
      <c r="CK1300" s="161"/>
      <c r="CL1300" s="161"/>
      <c r="CM1300" s="161"/>
      <c r="CN1300" s="161"/>
      <c r="CO1300" s="161"/>
      <c r="CP1300" s="161"/>
      <c r="CQ1300" s="161"/>
      <c r="CR1300" s="161"/>
      <c r="CS1300" s="161"/>
      <c r="CT1300" s="161"/>
      <c r="CU1300" s="161"/>
      <c r="CV1300" s="161"/>
      <c r="CW1300" s="161"/>
      <c r="CX1300" s="161"/>
      <c r="CY1300" s="161"/>
      <c r="CZ1300" s="161"/>
      <c r="DA1300" s="161"/>
      <c r="DB1300" s="161"/>
      <c r="DC1300" s="161"/>
      <c r="DD1300" s="161"/>
      <c r="DE1300" s="161"/>
      <c r="DF1300" s="161"/>
      <c r="DG1300" s="161"/>
      <c r="DH1300" s="161"/>
      <c r="DI1300" s="161"/>
      <c r="DJ1300" s="161"/>
      <c r="DK1300" s="161"/>
      <c r="DL1300" s="161"/>
      <c r="DM1300" s="161"/>
      <c r="DN1300" s="161"/>
      <c r="DO1300" s="161"/>
      <c r="DP1300" s="50" t="s">
        <v>172</v>
      </c>
    </row>
    <row r="1301" spans="3:120" s="29" customFormat="1" ht="15" customHeight="1">
      <c r="D1301" s="291"/>
      <c r="E1301" s="291"/>
      <c r="F1301" s="118"/>
      <c r="G1301" s="118"/>
      <c r="H1301" s="118"/>
      <c r="I1301" s="118"/>
      <c r="J1301" s="118"/>
      <c r="K1301" s="118"/>
      <c r="L1301" s="118"/>
      <c r="M1301" s="118"/>
      <c r="N1301" s="118"/>
      <c r="O1301" s="118"/>
      <c r="P1301" s="118"/>
      <c r="Q1301" s="118"/>
      <c r="R1301" s="118"/>
      <c r="S1301" s="118"/>
      <c r="T1301" s="118"/>
      <c r="U1301" s="118"/>
      <c r="V1301" s="118"/>
      <c r="W1301" s="118"/>
      <c r="X1301" s="118"/>
      <c r="Y1301" s="118"/>
      <c r="Z1301" s="118"/>
      <c r="AA1301" s="118"/>
      <c r="AB1301" s="118"/>
      <c r="AC1301" s="118"/>
      <c r="AD1301" s="118"/>
      <c r="AE1301" s="118"/>
      <c r="AF1301" s="118"/>
      <c r="AG1301" s="118"/>
      <c r="AH1301" s="118"/>
      <c r="AI1301" s="118"/>
      <c r="AJ1301" s="118"/>
      <c r="AK1301" s="118"/>
      <c r="AL1301" s="118"/>
      <c r="AM1301" s="118"/>
      <c r="AN1301" s="118"/>
      <c r="AO1301" s="118"/>
      <c r="AP1301" s="118"/>
      <c r="AQ1301" s="118"/>
      <c r="AR1301" s="118"/>
      <c r="AS1301" s="118"/>
      <c r="AT1301" s="118"/>
      <c r="AU1301" s="118"/>
      <c r="AV1301" s="118"/>
      <c r="AW1301" s="118"/>
      <c r="AX1301" s="118"/>
      <c r="AY1301" s="118"/>
      <c r="AZ1301" s="118"/>
      <c r="BA1301" s="118"/>
      <c r="BB1301" s="118"/>
      <c r="BC1301" s="118"/>
      <c r="BD1301" s="118"/>
      <c r="BE1301" s="118"/>
      <c r="BF1301" s="118"/>
      <c r="BG1301" s="118"/>
      <c r="BH1301" s="118"/>
      <c r="BI1301" s="118"/>
      <c r="BJ1301" s="118"/>
      <c r="BK1301" s="118"/>
      <c r="BL1301" s="118"/>
      <c r="BM1301" s="118"/>
      <c r="BN1301" s="118"/>
      <c r="BO1301" s="118"/>
      <c r="BP1301" s="118"/>
      <c r="BQ1301" s="118"/>
      <c r="BR1301" s="118"/>
      <c r="BS1301" s="118"/>
      <c r="BT1301" s="118"/>
      <c r="BU1301" s="118"/>
      <c r="BV1301" s="118"/>
      <c r="BW1301" s="118"/>
      <c r="BX1301" s="118"/>
      <c r="BY1301" s="118"/>
      <c r="BZ1301" s="118"/>
      <c r="CA1301" s="118"/>
      <c r="CB1301" s="118"/>
      <c r="CC1301" s="118"/>
      <c r="CD1301" s="118"/>
      <c r="CE1301" s="118"/>
      <c r="CF1301" s="118"/>
      <c r="CG1301" s="118"/>
      <c r="CH1301" s="118"/>
      <c r="CI1301" s="118"/>
      <c r="CJ1301" s="118"/>
      <c r="CK1301" s="118"/>
      <c r="CL1301" s="118"/>
      <c r="CM1301" s="118"/>
      <c r="CN1301" s="118"/>
      <c r="CO1301" s="118"/>
      <c r="CP1301" s="118"/>
      <c r="CQ1301" s="118"/>
      <c r="CR1301" s="118"/>
      <c r="CS1301" s="118"/>
      <c r="CT1301" s="118"/>
      <c r="CU1301" s="118"/>
      <c r="CV1301" s="118"/>
      <c r="CW1301" s="118"/>
      <c r="CX1301" s="118"/>
      <c r="CY1301" s="118"/>
      <c r="CZ1301" s="118"/>
      <c r="DA1301" s="118"/>
      <c r="DB1301" s="118"/>
      <c r="DC1301" s="118"/>
      <c r="DD1301" s="118"/>
      <c r="DE1301" s="118"/>
      <c r="DF1301" s="118"/>
      <c r="DG1301" s="118"/>
      <c r="DH1301" s="118"/>
      <c r="DI1301" s="118"/>
      <c r="DJ1301" s="118"/>
      <c r="DK1301" s="118"/>
      <c r="DL1301" s="118"/>
      <c r="DM1301" s="118"/>
      <c r="DN1301" s="118"/>
      <c r="DO1301" s="18"/>
      <c r="DP1301" s="50" t="s">
        <v>172</v>
      </c>
    </row>
    <row r="1302" spans="3:120" s="29" customFormat="1" ht="15" customHeight="1">
      <c r="C1302" s="266" t="str">
        <f>C1300</f>
        <v>Developer Overhead</v>
      </c>
      <c r="D1302" s="249" t="s">
        <v>296</v>
      </c>
      <c r="E1302" s="249" t="s">
        <v>303</v>
      </c>
      <c r="F1302" s="265" t="s">
        <v>295</v>
      </c>
      <c r="G1302" s="264" t="s">
        <v>294</v>
      </c>
      <c r="H1302" s="118"/>
      <c r="I1302" s="118"/>
      <c r="J1302" s="118"/>
      <c r="K1302" s="118"/>
      <c r="L1302" s="118"/>
      <c r="M1302" s="118"/>
      <c r="N1302" s="118"/>
      <c r="O1302" s="118"/>
      <c r="P1302" s="118"/>
      <c r="Q1302" s="118"/>
      <c r="R1302" s="118"/>
      <c r="S1302" s="118"/>
      <c r="T1302" s="118"/>
      <c r="U1302" s="118"/>
      <c r="V1302" s="118"/>
      <c r="W1302" s="118"/>
      <c r="X1302" s="118"/>
      <c r="Y1302" s="118"/>
      <c r="Z1302" s="118"/>
      <c r="AA1302" s="118"/>
      <c r="AB1302" s="118"/>
      <c r="AC1302" s="118"/>
      <c r="AD1302" s="118"/>
      <c r="AE1302" s="118"/>
      <c r="AF1302" s="118"/>
      <c r="AG1302" s="118"/>
      <c r="AH1302" s="118"/>
      <c r="AI1302" s="118"/>
      <c r="AJ1302" s="118"/>
      <c r="AK1302" s="118"/>
      <c r="AL1302" s="118"/>
      <c r="AM1302" s="118"/>
      <c r="AN1302" s="118"/>
      <c r="AO1302" s="118"/>
      <c r="AP1302" s="118"/>
      <c r="AQ1302" s="118"/>
      <c r="AR1302" s="118"/>
      <c r="AS1302" s="118"/>
      <c r="AT1302" s="118"/>
      <c r="AU1302" s="118"/>
      <c r="AV1302" s="118"/>
      <c r="AW1302" s="118"/>
      <c r="AX1302" s="118"/>
      <c r="AY1302" s="118"/>
      <c r="AZ1302" s="118"/>
      <c r="BA1302" s="118"/>
      <c r="BB1302" s="118"/>
      <c r="BC1302" s="118"/>
      <c r="BD1302" s="118"/>
      <c r="BE1302" s="118"/>
      <c r="BF1302" s="118"/>
      <c r="BG1302" s="118"/>
      <c r="BH1302" s="118"/>
      <c r="BI1302" s="118"/>
      <c r="BJ1302" s="118"/>
      <c r="BK1302" s="118"/>
      <c r="BL1302" s="118"/>
      <c r="BM1302" s="118"/>
      <c r="BN1302" s="118"/>
      <c r="BO1302" s="118"/>
      <c r="BP1302" s="118"/>
      <c r="BQ1302" s="118"/>
      <c r="BR1302" s="118"/>
      <c r="BS1302" s="118"/>
      <c r="BT1302" s="118"/>
      <c r="BU1302" s="118"/>
      <c r="BV1302" s="118"/>
      <c r="BW1302" s="118"/>
      <c r="BX1302" s="118"/>
      <c r="BY1302" s="118"/>
      <c r="BZ1302" s="118"/>
      <c r="CA1302" s="118"/>
      <c r="CB1302" s="118"/>
      <c r="CC1302" s="118"/>
      <c r="CD1302" s="118"/>
      <c r="CE1302" s="118"/>
      <c r="CF1302" s="118"/>
      <c r="CG1302" s="118"/>
      <c r="CH1302" s="118"/>
      <c r="CI1302" s="118"/>
      <c r="CJ1302" s="118"/>
      <c r="CK1302" s="118"/>
      <c r="CL1302" s="118"/>
      <c r="CM1302" s="118"/>
      <c r="CN1302" s="118"/>
      <c r="CO1302" s="118"/>
      <c r="CP1302" s="118"/>
      <c r="CQ1302" s="118"/>
      <c r="CR1302" s="118"/>
      <c r="CS1302" s="118"/>
      <c r="CT1302" s="118"/>
      <c r="CU1302" s="118"/>
      <c r="CV1302" s="118"/>
      <c r="CW1302" s="118"/>
      <c r="CX1302" s="118"/>
      <c r="CY1302" s="118"/>
      <c r="CZ1302" s="118"/>
      <c r="DA1302" s="118"/>
      <c r="DB1302" s="118"/>
      <c r="DC1302" s="118"/>
      <c r="DD1302" s="118"/>
      <c r="DE1302" s="118"/>
      <c r="DF1302" s="118"/>
      <c r="DG1302" s="118"/>
      <c r="DH1302" s="118"/>
      <c r="DI1302" s="118"/>
      <c r="DJ1302" s="118"/>
      <c r="DK1302" s="118"/>
      <c r="DL1302" s="118"/>
      <c r="DM1302" s="118"/>
      <c r="DN1302" s="118"/>
      <c r="DO1302" s="18"/>
      <c r="DP1302" s="50" t="s">
        <v>172</v>
      </c>
    </row>
    <row r="1303" spans="3:120" s="29" customFormat="1" ht="15" customHeight="1">
      <c r="C1303" s="158" t="str">
        <f>C1302</f>
        <v>Developer Overhead</v>
      </c>
      <c r="D1303" s="118">
        <f>IF(C$76="","",IF(E1303="",G1303+F1303,E1303))</f>
        <v>2000000</v>
      </c>
      <c r="E1303" s="80"/>
      <c r="F1303" s="93">
        <v>2000000</v>
      </c>
      <c r="G1303" s="93">
        <v>0</v>
      </c>
      <c r="H1303" s="118"/>
      <c r="I1303" s="118"/>
      <c r="J1303" s="118"/>
      <c r="K1303" s="118"/>
      <c r="L1303" s="118"/>
      <c r="M1303" s="118"/>
      <c r="N1303" s="118"/>
      <c r="O1303" s="118"/>
      <c r="P1303" s="118"/>
      <c r="Q1303" s="118"/>
      <c r="R1303" s="118"/>
      <c r="S1303" s="118"/>
      <c r="T1303" s="118"/>
      <c r="U1303" s="118"/>
      <c r="V1303" s="118"/>
      <c r="W1303" s="118"/>
      <c r="X1303" s="118"/>
      <c r="Y1303" s="118"/>
      <c r="Z1303" s="118"/>
      <c r="AA1303" s="118"/>
      <c r="AB1303" s="118"/>
      <c r="AC1303" s="118"/>
      <c r="AD1303" s="118"/>
      <c r="AE1303" s="118"/>
      <c r="AF1303" s="118"/>
      <c r="AG1303" s="118"/>
      <c r="AH1303" s="118"/>
      <c r="AI1303" s="118"/>
      <c r="AJ1303" s="118"/>
      <c r="AK1303" s="118"/>
      <c r="AL1303" s="118"/>
      <c r="AM1303" s="118"/>
      <c r="AN1303" s="118"/>
      <c r="AO1303" s="118"/>
      <c r="AP1303" s="118"/>
      <c r="AQ1303" s="118"/>
      <c r="AR1303" s="118"/>
      <c r="AS1303" s="118"/>
      <c r="AT1303" s="118"/>
      <c r="AU1303" s="118"/>
      <c r="AV1303" s="118"/>
      <c r="AW1303" s="118"/>
      <c r="AX1303" s="118"/>
      <c r="AY1303" s="118"/>
      <c r="AZ1303" s="118"/>
      <c r="BA1303" s="118"/>
      <c r="BB1303" s="118"/>
      <c r="BC1303" s="118"/>
      <c r="BD1303" s="118"/>
      <c r="BE1303" s="118"/>
      <c r="BF1303" s="118"/>
      <c r="BG1303" s="118"/>
      <c r="BH1303" s="118"/>
      <c r="BI1303" s="118"/>
      <c r="BJ1303" s="118"/>
      <c r="BK1303" s="118"/>
      <c r="BL1303" s="118"/>
      <c r="BM1303" s="118"/>
      <c r="BN1303" s="118"/>
      <c r="BO1303" s="118"/>
      <c r="BP1303" s="118"/>
      <c r="BQ1303" s="118"/>
      <c r="BR1303" s="118"/>
      <c r="BS1303" s="118"/>
      <c r="BT1303" s="118"/>
      <c r="BU1303" s="118"/>
      <c r="BV1303" s="118"/>
      <c r="BW1303" s="118"/>
      <c r="BX1303" s="118"/>
      <c r="BY1303" s="118"/>
      <c r="BZ1303" s="118"/>
      <c r="CA1303" s="118"/>
      <c r="CB1303" s="118"/>
      <c r="CC1303" s="118"/>
      <c r="CD1303" s="118"/>
      <c r="CE1303" s="118"/>
      <c r="CF1303" s="118"/>
      <c r="CG1303" s="118"/>
      <c r="CH1303" s="118"/>
      <c r="CI1303" s="118"/>
      <c r="CJ1303" s="118"/>
      <c r="CK1303" s="118"/>
      <c r="CL1303" s="118"/>
      <c r="CM1303" s="118"/>
      <c r="CN1303" s="118"/>
      <c r="CO1303" s="118"/>
      <c r="CP1303" s="118"/>
      <c r="CQ1303" s="118"/>
      <c r="CR1303" s="118"/>
      <c r="CS1303" s="118"/>
      <c r="CT1303" s="118"/>
      <c r="CU1303" s="118"/>
      <c r="CV1303" s="118"/>
      <c r="CW1303" s="118"/>
      <c r="CX1303" s="118"/>
      <c r="CY1303" s="118"/>
      <c r="CZ1303" s="118"/>
      <c r="DA1303" s="118"/>
      <c r="DB1303" s="118"/>
      <c r="DC1303" s="118"/>
      <c r="DD1303" s="118"/>
      <c r="DE1303" s="118"/>
      <c r="DF1303" s="118"/>
      <c r="DG1303" s="118"/>
      <c r="DH1303" s="118"/>
      <c r="DI1303" s="118"/>
      <c r="DJ1303" s="118"/>
      <c r="DK1303" s="118"/>
      <c r="DL1303" s="118"/>
      <c r="DM1303" s="118"/>
      <c r="DN1303" s="118"/>
      <c r="DO1303" s="18"/>
      <c r="DP1303" s="50" t="s">
        <v>172</v>
      </c>
    </row>
    <row r="1304" spans="3:120" s="29" customFormat="1" ht="15" customHeight="1">
      <c r="C1304" s="34" t="str">
        <f>"Initial " &amp;C1300&amp; " Input"</f>
        <v>Initial Developer Overhead Input</v>
      </c>
      <c r="D1304" s="118">
        <f>IF(C$76="","",IF(E1304="",G1304+F1304,E1304))</f>
        <v>250000</v>
      </c>
      <c r="E1304" s="80"/>
      <c r="F1304" s="93">
        <v>250000</v>
      </c>
      <c r="G1304" s="93">
        <v>0</v>
      </c>
      <c r="H1304" s="118"/>
      <c r="I1304" s="118"/>
      <c r="J1304" s="118"/>
      <c r="K1304" s="118"/>
      <c r="L1304" s="118"/>
      <c r="M1304" s="118"/>
      <c r="N1304" s="118"/>
      <c r="O1304" s="118"/>
      <c r="P1304" s="118"/>
      <c r="Q1304" s="118"/>
      <c r="R1304" s="118"/>
      <c r="S1304" s="118"/>
      <c r="T1304" s="118"/>
      <c r="U1304" s="118"/>
      <c r="V1304" s="118"/>
      <c r="W1304" s="118"/>
      <c r="X1304" s="118"/>
      <c r="Y1304" s="118"/>
      <c r="Z1304" s="118"/>
      <c r="AA1304" s="118"/>
      <c r="AB1304" s="118"/>
      <c r="AC1304" s="118"/>
      <c r="AD1304" s="118"/>
      <c r="AE1304" s="118"/>
      <c r="AF1304" s="118"/>
      <c r="AG1304" s="118"/>
      <c r="AH1304" s="118"/>
      <c r="AI1304" s="118"/>
      <c r="AJ1304" s="118"/>
      <c r="AK1304" s="118"/>
      <c r="AL1304" s="118"/>
      <c r="AM1304" s="118"/>
      <c r="AN1304" s="118"/>
      <c r="AO1304" s="118"/>
      <c r="AP1304" s="118"/>
      <c r="AQ1304" s="118"/>
      <c r="AR1304" s="118"/>
      <c r="AS1304" s="118"/>
      <c r="AT1304" s="118"/>
      <c r="AU1304" s="118"/>
      <c r="AV1304" s="118"/>
      <c r="AW1304" s="118"/>
      <c r="AX1304" s="118"/>
      <c r="AY1304" s="118"/>
      <c r="AZ1304" s="118"/>
      <c r="BA1304" s="118"/>
      <c r="BB1304" s="118"/>
      <c r="BC1304" s="118"/>
      <c r="BD1304" s="118"/>
      <c r="BE1304" s="118"/>
      <c r="BF1304" s="118"/>
      <c r="BG1304" s="118"/>
      <c r="BH1304" s="118"/>
      <c r="BI1304" s="118"/>
      <c r="BJ1304" s="118"/>
      <c r="BK1304" s="118"/>
      <c r="BL1304" s="118"/>
      <c r="BM1304" s="118"/>
      <c r="BN1304" s="118"/>
      <c r="BO1304" s="118"/>
      <c r="BP1304" s="118"/>
      <c r="BQ1304" s="118"/>
      <c r="BR1304" s="118"/>
      <c r="BS1304" s="118"/>
      <c r="BT1304" s="118"/>
      <c r="BU1304" s="118"/>
      <c r="BV1304" s="118"/>
      <c r="BW1304" s="118"/>
      <c r="BX1304" s="118"/>
      <c r="BY1304" s="118"/>
      <c r="BZ1304" s="118"/>
      <c r="CA1304" s="118"/>
      <c r="CB1304" s="118"/>
      <c r="CC1304" s="118"/>
      <c r="CD1304" s="118"/>
      <c r="CE1304" s="118"/>
      <c r="CF1304" s="118"/>
      <c r="CG1304" s="118"/>
      <c r="CH1304" s="118"/>
      <c r="CI1304" s="118"/>
      <c r="CJ1304" s="118"/>
      <c r="CK1304" s="118"/>
      <c r="CL1304" s="118"/>
      <c r="CM1304" s="118"/>
      <c r="CN1304" s="118"/>
      <c r="CO1304" s="118"/>
      <c r="CP1304" s="118"/>
      <c r="CQ1304" s="118"/>
      <c r="CR1304" s="118"/>
      <c r="CS1304" s="118"/>
      <c r="CT1304" s="118"/>
      <c r="CU1304" s="118"/>
      <c r="CV1304" s="118"/>
      <c r="CW1304" s="118"/>
      <c r="CX1304" s="118"/>
      <c r="CY1304" s="118"/>
      <c r="CZ1304" s="118"/>
      <c r="DA1304" s="118"/>
      <c r="DB1304" s="118"/>
      <c r="DC1304" s="118"/>
      <c r="DD1304" s="118"/>
      <c r="DE1304" s="118"/>
      <c r="DF1304" s="118"/>
      <c r="DG1304" s="118"/>
      <c r="DH1304" s="118"/>
      <c r="DI1304" s="118"/>
      <c r="DJ1304" s="118"/>
      <c r="DK1304" s="118"/>
      <c r="DL1304" s="118"/>
      <c r="DM1304" s="118"/>
      <c r="DN1304" s="118"/>
      <c r="DO1304" s="18"/>
      <c r="DP1304" s="50" t="s">
        <v>172</v>
      </c>
    </row>
    <row r="1305" spans="3:120" s="29" customFormat="1" ht="15" customHeight="1">
      <c r="C1305" s="34" t="s">
        <v>311</v>
      </c>
      <c r="D1305" s="118">
        <f>D1303-D1304</f>
        <v>1750000</v>
      </c>
      <c r="E1305" s="118"/>
      <c r="F1305" s="118">
        <f>F1303-F1304</f>
        <v>1750000</v>
      </c>
      <c r="G1305" s="118">
        <f>G1303-G1304</f>
        <v>0</v>
      </c>
      <c r="H1305" s="118"/>
      <c r="I1305" s="118"/>
      <c r="J1305" s="118"/>
      <c r="K1305" s="118"/>
      <c r="L1305" s="118"/>
      <c r="M1305" s="118"/>
      <c r="N1305" s="118"/>
      <c r="O1305" s="118"/>
      <c r="P1305" s="118"/>
      <c r="Q1305" s="118"/>
      <c r="R1305" s="118"/>
      <c r="S1305" s="118"/>
      <c r="T1305" s="118"/>
      <c r="U1305" s="118"/>
      <c r="V1305" s="118"/>
      <c r="W1305" s="118"/>
      <c r="X1305" s="118"/>
      <c r="Y1305" s="118"/>
      <c r="Z1305" s="118"/>
      <c r="AA1305" s="118"/>
      <c r="AB1305" s="118"/>
      <c r="AC1305" s="118"/>
      <c r="AD1305" s="118"/>
      <c r="AE1305" s="118"/>
      <c r="AF1305" s="118"/>
      <c r="AG1305" s="118"/>
      <c r="AH1305" s="118"/>
      <c r="AI1305" s="118"/>
      <c r="AJ1305" s="118"/>
      <c r="AK1305" s="118"/>
      <c r="AL1305" s="118"/>
      <c r="AM1305" s="118"/>
      <c r="AN1305" s="118"/>
      <c r="AO1305" s="118"/>
      <c r="AP1305" s="118"/>
      <c r="AQ1305" s="118"/>
      <c r="AR1305" s="118"/>
      <c r="AS1305" s="118"/>
      <c r="AT1305" s="118"/>
      <c r="AU1305" s="118"/>
      <c r="AV1305" s="118"/>
      <c r="AW1305" s="118"/>
      <c r="AX1305" s="118"/>
      <c r="AY1305" s="118"/>
      <c r="AZ1305" s="118"/>
      <c r="BA1305" s="118"/>
      <c r="BB1305" s="118"/>
      <c r="BC1305" s="118"/>
      <c r="BD1305" s="118"/>
      <c r="BE1305" s="118"/>
      <c r="BF1305" s="118"/>
      <c r="BG1305" s="118"/>
      <c r="BH1305" s="118"/>
      <c r="BI1305" s="118"/>
      <c r="BJ1305" s="118"/>
      <c r="BK1305" s="118"/>
      <c r="BL1305" s="118"/>
      <c r="BM1305" s="118"/>
      <c r="BN1305" s="118"/>
      <c r="BO1305" s="118"/>
      <c r="BP1305" s="118"/>
      <c r="BQ1305" s="118"/>
      <c r="BR1305" s="118"/>
      <c r="BS1305" s="118"/>
      <c r="BT1305" s="118"/>
      <c r="BU1305" s="118"/>
      <c r="BV1305" s="118"/>
      <c r="BW1305" s="118"/>
      <c r="BX1305" s="118"/>
      <c r="BY1305" s="118"/>
      <c r="BZ1305" s="118"/>
      <c r="CA1305" s="118"/>
      <c r="CB1305" s="118"/>
      <c r="CC1305" s="118"/>
      <c r="CD1305" s="118"/>
      <c r="CE1305" s="118"/>
      <c r="CF1305" s="118"/>
      <c r="CG1305" s="118"/>
      <c r="CH1305" s="118"/>
      <c r="CI1305" s="118"/>
      <c r="CJ1305" s="118"/>
      <c r="CK1305" s="118"/>
      <c r="CL1305" s="118"/>
      <c r="CM1305" s="118"/>
      <c r="CN1305" s="118"/>
      <c r="CO1305" s="118"/>
      <c r="CP1305" s="118"/>
      <c r="CQ1305" s="118"/>
      <c r="CR1305" s="118"/>
      <c r="CS1305" s="118"/>
      <c r="CT1305" s="118"/>
      <c r="CU1305" s="118"/>
      <c r="CV1305" s="118"/>
      <c r="CW1305" s="118"/>
      <c r="CX1305" s="118"/>
      <c r="CY1305" s="118"/>
      <c r="CZ1305" s="118"/>
      <c r="DA1305" s="118"/>
      <c r="DB1305" s="118"/>
      <c r="DC1305" s="118"/>
      <c r="DD1305" s="118"/>
      <c r="DE1305" s="118"/>
      <c r="DF1305" s="118"/>
      <c r="DG1305" s="118"/>
      <c r="DH1305" s="118"/>
      <c r="DI1305" s="118"/>
      <c r="DJ1305" s="118"/>
      <c r="DK1305" s="118"/>
      <c r="DL1305" s="118"/>
      <c r="DM1305" s="118"/>
      <c r="DN1305" s="118"/>
      <c r="DO1305" s="18"/>
      <c r="DP1305" s="50" t="s">
        <v>172</v>
      </c>
    </row>
    <row r="1306" spans="3:120" s="29" customFormat="1" ht="15" customHeight="1">
      <c r="C1306" s="34"/>
      <c r="D1306" s="118"/>
      <c r="E1306" s="80"/>
      <c r="F1306" s="290"/>
      <c r="G1306" s="290"/>
      <c r="H1306" s="118"/>
      <c r="I1306" s="118"/>
      <c r="J1306" s="118"/>
      <c r="K1306" s="118"/>
      <c r="L1306" s="118"/>
      <c r="M1306" s="118"/>
      <c r="N1306" s="118"/>
      <c r="O1306" s="118"/>
      <c r="P1306" s="118"/>
      <c r="Q1306" s="118"/>
      <c r="R1306" s="118"/>
      <c r="S1306" s="118"/>
      <c r="T1306" s="118"/>
      <c r="U1306" s="118"/>
      <c r="V1306" s="118"/>
      <c r="W1306" s="118"/>
      <c r="X1306" s="118"/>
      <c r="Y1306" s="118"/>
      <c r="Z1306" s="118"/>
      <c r="AA1306" s="118"/>
      <c r="AB1306" s="118"/>
      <c r="AC1306" s="118"/>
      <c r="AD1306" s="118"/>
      <c r="AE1306" s="118"/>
      <c r="AF1306" s="118"/>
      <c r="AG1306" s="118"/>
      <c r="AH1306" s="118"/>
      <c r="AI1306" s="118"/>
      <c r="AJ1306" s="118"/>
      <c r="AK1306" s="118"/>
      <c r="AL1306" s="118"/>
      <c r="AM1306" s="118"/>
      <c r="AN1306" s="118"/>
      <c r="AO1306" s="118"/>
      <c r="AP1306" s="118"/>
      <c r="AQ1306" s="118"/>
      <c r="AR1306" s="118"/>
      <c r="AS1306" s="118"/>
      <c r="AT1306" s="118"/>
      <c r="AU1306" s="118"/>
      <c r="AV1306" s="118"/>
      <c r="AW1306" s="118"/>
      <c r="AX1306" s="118"/>
      <c r="AY1306" s="118"/>
      <c r="AZ1306" s="118"/>
      <c r="BA1306" s="118"/>
      <c r="BB1306" s="118"/>
      <c r="BC1306" s="118"/>
      <c r="BD1306" s="118"/>
      <c r="BE1306" s="118"/>
      <c r="BF1306" s="118"/>
      <c r="BG1306" s="118"/>
      <c r="BH1306" s="118"/>
      <c r="BI1306" s="118"/>
      <c r="BJ1306" s="118"/>
      <c r="BK1306" s="118"/>
      <c r="BL1306" s="118"/>
      <c r="BM1306" s="118"/>
      <c r="BN1306" s="118"/>
      <c r="BO1306" s="118"/>
      <c r="BP1306" s="118"/>
      <c r="BQ1306" s="118"/>
      <c r="BR1306" s="118"/>
      <c r="BS1306" s="118"/>
      <c r="BT1306" s="118"/>
      <c r="BU1306" s="118"/>
      <c r="BV1306" s="118"/>
      <c r="BW1306" s="118"/>
      <c r="BX1306" s="118"/>
      <c r="BY1306" s="118"/>
      <c r="BZ1306" s="118"/>
      <c r="CA1306" s="118"/>
      <c r="CB1306" s="118"/>
      <c r="CC1306" s="118"/>
      <c r="CD1306" s="118"/>
      <c r="CE1306" s="118"/>
      <c r="CF1306" s="118"/>
      <c r="CG1306" s="118"/>
      <c r="CH1306" s="118"/>
      <c r="CI1306" s="118"/>
      <c r="CJ1306" s="118"/>
      <c r="CK1306" s="118"/>
      <c r="CL1306" s="118"/>
      <c r="CM1306" s="118"/>
      <c r="CN1306" s="118"/>
      <c r="CO1306" s="118"/>
      <c r="CP1306" s="118"/>
      <c r="CQ1306" s="118"/>
      <c r="CR1306" s="118"/>
      <c r="CS1306" s="118"/>
      <c r="CT1306" s="118"/>
      <c r="CU1306" s="118"/>
      <c r="CV1306" s="118"/>
      <c r="CW1306" s="118"/>
      <c r="CX1306" s="118"/>
      <c r="CY1306" s="118"/>
      <c r="CZ1306" s="118"/>
      <c r="DA1306" s="118"/>
      <c r="DB1306" s="118"/>
      <c r="DC1306" s="118"/>
      <c r="DD1306" s="118"/>
      <c r="DE1306" s="118"/>
      <c r="DF1306" s="118"/>
      <c r="DG1306" s="118"/>
      <c r="DH1306" s="118"/>
      <c r="DI1306" s="118"/>
      <c r="DJ1306" s="118"/>
      <c r="DK1306" s="118"/>
      <c r="DL1306" s="118"/>
      <c r="DM1306" s="118"/>
      <c r="DN1306" s="118"/>
      <c r="DO1306" s="18"/>
      <c r="DP1306" s="50" t="s">
        <v>172</v>
      </c>
    </row>
    <row r="1307" spans="3:120" s="29" customFormat="1" ht="15" customHeight="1">
      <c r="C1307" s="34" t="str">
        <f>C1302&amp;" Start Period"</f>
        <v>Developer Overhead Start Period</v>
      </c>
      <c r="D1307" s="233">
        <f>MIN(F1307:G1307)</f>
        <v>1</v>
      </c>
      <c r="F1307" s="282">
        <v>1</v>
      </c>
      <c r="G1307" s="282"/>
      <c r="H1307" s="118"/>
      <c r="I1307" s="118"/>
      <c r="J1307" s="118"/>
      <c r="K1307" s="118"/>
      <c r="L1307" s="118"/>
      <c r="M1307" s="118"/>
      <c r="N1307" s="118"/>
      <c r="O1307" s="118"/>
      <c r="P1307" s="118"/>
      <c r="Q1307" s="118"/>
      <c r="R1307" s="118"/>
      <c r="S1307" s="118"/>
      <c r="T1307" s="118"/>
      <c r="U1307" s="118"/>
      <c r="V1307" s="118"/>
      <c r="W1307" s="118"/>
      <c r="X1307" s="118"/>
      <c r="Y1307" s="118"/>
      <c r="Z1307" s="118"/>
      <c r="AA1307" s="118"/>
      <c r="AB1307" s="118"/>
      <c r="AC1307" s="118"/>
      <c r="AD1307" s="118"/>
      <c r="AE1307" s="118"/>
      <c r="AF1307" s="118"/>
      <c r="AG1307" s="118"/>
      <c r="AH1307" s="118"/>
      <c r="AI1307" s="118"/>
      <c r="AJ1307" s="118"/>
      <c r="AK1307" s="118"/>
      <c r="AL1307" s="118"/>
      <c r="AM1307" s="118"/>
      <c r="AN1307" s="118"/>
      <c r="AO1307" s="118"/>
      <c r="AP1307" s="118"/>
      <c r="AQ1307" s="118"/>
      <c r="AR1307" s="118"/>
      <c r="AS1307" s="118"/>
      <c r="AT1307" s="118"/>
      <c r="AU1307" s="118"/>
      <c r="AV1307" s="118"/>
      <c r="AW1307" s="118"/>
      <c r="AX1307" s="118"/>
      <c r="AY1307" s="118"/>
      <c r="AZ1307" s="118"/>
      <c r="BA1307" s="118"/>
      <c r="BB1307" s="118"/>
      <c r="BC1307" s="118"/>
      <c r="BD1307" s="118"/>
      <c r="BE1307" s="118"/>
      <c r="BF1307" s="118"/>
      <c r="BG1307" s="118"/>
      <c r="BH1307" s="118"/>
      <c r="BI1307" s="118"/>
      <c r="BJ1307" s="118"/>
      <c r="BK1307" s="118"/>
      <c r="BL1307" s="118"/>
      <c r="BM1307" s="118"/>
      <c r="BN1307" s="118"/>
      <c r="BO1307" s="118"/>
      <c r="BP1307" s="118"/>
      <c r="BQ1307" s="118"/>
      <c r="BR1307" s="118"/>
      <c r="BS1307" s="118"/>
      <c r="BT1307" s="118"/>
      <c r="BU1307" s="118"/>
      <c r="BV1307" s="118"/>
      <c r="BW1307" s="118"/>
      <c r="BX1307" s="118"/>
      <c r="BY1307" s="118"/>
      <c r="BZ1307" s="118"/>
      <c r="CA1307" s="118"/>
      <c r="CB1307" s="118"/>
      <c r="CC1307" s="118"/>
      <c r="CD1307" s="118"/>
      <c r="CE1307" s="118"/>
      <c r="CF1307" s="118"/>
      <c r="CG1307" s="118"/>
      <c r="CH1307" s="118"/>
      <c r="CI1307" s="118"/>
      <c r="CJ1307" s="118"/>
      <c r="CK1307" s="118"/>
      <c r="CL1307" s="118"/>
      <c r="CM1307" s="118"/>
      <c r="CN1307" s="118"/>
      <c r="CO1307" s="118"/>
      <c r="CP1307" s="118"/>
      <c r="CQ1307" s="118"/>
      <c r="CR1307" s="118"/>
      <c r="CS1307" s="118"/>
      <c r="CT1307" s="118"/>
      <c r="CU1307" s="118"/>
      <c r="CV1307" s="118"/>
      <c r="CW1307" s="118"/>
      <c r="CX1307" s="118"/>
      <c r="CY1307" s="118"/>
      <c r="CZ1307" s="118"/>
      <c r="DA1307" s="118"/>
      <c r="DB1307" s="118"/>
      <c r="DC1307" s="118"/>
      <c r="DD1307" s="118"/>
      <c r="DE1307" s="118"/>
      <c r="DF1307" s="118"/>
      <c r="DG1307" s="118"/>
      <c r="DH1307" s="118"/>
      <c r="DI1307" s="118"/>
      <c r="DJ1307" s="118"/>
      <c r="DK1307" s="118"/>
      <c r="DL1307" s="118"/>
      <c r="DM1307" s="118"/>
      <c r="DN1307" s="118"/>
      <c r="DO1307" s="18"/>
      <c r="DP1307" s="50" t="s">
        <v>172</v>
      </c>
    </row>
    <row r="1308" spans="3:120" s="29" customFormat="1" ht="15" customHeight="1">
      <c r="C1308" s="207" t="s">
        <v>13</v>
      </c>
      <c r="D1308" s="206">
        <f>IF(D1307="","",INDEX($F$16:$DP$17,1,MATCH(D1307,$F$17:$DP$17,1)))</f>
        <v>42124</v>
      </c>
      <c r="F1308" s="206">
        <f>IF(F1307="","",INDEX($F$16:$DP$17,1,MATCH(F1307,$F$17:$DP$17,1)))</f>
        <v>42124</v>
      </c>
      <c r="G1308" s="206" t="str">
        <f>IF(G1307="","",INDEX($F$16:$DP$17,1,MATCH(G1307,$F$17:$DP$17,1)))</f>
        <v/>
      </c>
      <c r="H1308" s="118"/>
      <c r="I1308" s="118"/>
      <c r="J1308" s="118"/>
      <c r="K1308" s="118"/>
      <c r="L1308" s="118"/>
      <c r="M1308" s="118"/>
      <c r="N1308" s="118"/>
      <c r="O1308" s="118"/>
      <c r="P1308" s="118"/>
      <c r="Q1308" s="118"/>
      <c r="R1308" s="118"/>
      <c r="S1308" s="118"/>
      <c r="T1308" s="118"/>
      <c r="U1308" s="118"/>
      <c r="V1308" s="118"/>
      <c r="W1308" s="118"/>
      <c r="X1308" s="118"/>
      <c r="Y1308" s="118"/>
      <c r="Z1308" s="118"/>
      <c r="AA1308" s="118"/>
      <c r="AB1308" s="118"/>
      <c r="AC1308" s="118"/>
      <c r="AD1308" s="118"/>
      <c r="AE1308" s="118"/>
      <c r="AF1308" s="118"/>
      <c r="AG1308" s="118"/>
      <c r="AH1308" s="118"/>
      <c r="AI1308" s="118"/>
      <c r="AJ1308" s="118"/>
      <c r="AK1308" s="118"/>
      <c r="AL1308" s="118"/>
      <c r="AM1308" s="118"/>
      <c r="AN1308" s="118"/>
      <c r="AO1308" s="118"/>
      <c r="AP1308" s="118"/>
      <c r="AQ1308" s="118"/>
      <c r="AR1308" s="118"/>
      <c r="AS1308" s="118"/>
      <c r="AT1308" s="118"/>
      <c r="AU1308" s="118"/>
      <c r="AV1308" s="118"/>
      <c r="AW1308" s="118"/>
      <c r="AX1308" s="118"/>
      <c r="AY1308" s="118"/>
      <c r="AZ1308" s="118"/>
      <c r="BA1308" s="118"/>
      <c r="BB1308" s="118"/>
      <c r="BC1308" s="118"/>
      <c r="BD1308" s="118"/>
      <c r="BE1308" s="118"/>
      <c r="BF1308" s="118"/>
      <c r="BG1308" s="118"/>
      <c r="BH1308" s="118"/>
      <c r="BI1308" s="118"/>
      <c r="BJ1308" s="118"/>
      <c r="BK1308" s="118"/>
      <c r="BL1308" s="118"/>
      <c r="BM1308" s="118"/>
      <c r="BN1308" s="118"/>
      <c r="BO1308" s="118"/>
      <c r="BP1308" s="118"/>
      <c r="BQ1308" s="118"/>
      <c r="BR1308" s="118"/>
      <c r="BS1308" s="118"/>
      <c r="BT1308" s="118"/>
      <c r="BU1308" s="118"/>
      <c r="BV1308" s="118"/>
      <c r="BW1308" s="118"/>
      <c r="BX1308" s="118"/>
      <c r="BY1308" s="118"/>
      <c r="BZ1308" s="118"/>
      <c r="CA1308" s="118"/>
      <c r="CB1308" s="118"/>
      <c r="CC1308" s="118"/>
      <c r="CD1308" s="118"/>
      <c r="CE1308" s="118"/>
      <c r="CF1308" s="118"/>
      <c r="CG1308" s="118"/>
      <c r="CH1308" s="118"/>
      <c r="CI1308" s="118"/>
      <c r="CJ1308" s="118"/>
      <c r="CK1308" s="118"/>
      <c r="CL1308" s="118"/>
      <c r="CM1308" s="118"/>
      <c r="CN1308" s="118"/>
      <c r="CO1308" s="118"/>
      <c r="CP1308" s="118"/>
      <c r="CQ1308" s="118"/>
      <c r="CR1308" s="118"/>
      <c r="CS1308" s="118"/>
      <c r="CT1308" s="118"/>
      <c r="CU1308" s="118"/>
      <c r="CV1308" s="118"/>
      <c r="CW1308" s="118"/>
      <c r="CX1308" s="118"/>
      <c r="CY1308" s="118"/>
      <c r="CZ1308" s="118"/>
      <c r="DA1308" s="118"/>
      <c r="DB1308" s="118"/>
      <c r="DC1308" s="118"/>
      <c r="DD1308" s="118"/>
      <c r="DE1308" s="118"/>
      <c r="DF1308" s="118"/>
      <c r="DG1308" s="118"/>
      <c r="DH1308" s="118"/>
      <c r="DI1308" s="118"/>
      <c r="DJ1308" s="118"/>
      <c r="DK1308" s="118"/>
      <c r="DL1308" s="118"/>
      <c r="DM1308" s="118"/>
      <c r="DN1308" s="118"/>
      <c r="DO1308" s="18"/>
      <c r="DP1308" s="50" t="s">
        <v>172</v>
      </c>
    </row>
    <row r="1309" spans="3:120" s="29" customFormat="1" ht="15" customHeight="1">
      <c r="C1309" s="34" t="str">
        <f>C1302&amp;" End Period"</f>
        <v>Developer Overhead End Period</v>
      </c>
      <c r="D1309" s="233">
        <f>MAX(F1309:G1309)</f>
        <v>18</v>
      </c>
      <c r="F1309" s="282">
        <v>18</v>
      </c>
      <c r="G1309" s="282"/>
      <c r="H1309" s="118"/>
      <c r="I1309" s="118"/>
      <c r="J1309" s="118"/>
      <c r="K1309" s="118"/>
      <c r="L1309" s="118"/>
      <c r="M1309" s="118"/>
      <c r="N1309" s="118"/>
      <c r="O1309" s="118"/>
      <c r="P1309" s="118"/>
      <c r="Q1309" s="118"/>
      <c r="R1309" s="118"/>
      <c r="S1309" s="118"/>
      <c r="T1309" s="118"/>
      <c r="U1309" s="118"/>
      <c r="V1309" s="118"/>
      <c r="W1309" s="118"/>
      <c r="X1309" s="118"/>
      <c r="Y1309" s="118"/>
      <c r="Z1309" s="118"/>
      <c r="AA1309" s="118"/>
      <c r="AB1309" s="118"/>
      <c r="AC1309" s="118"/>
      <c r="AD1309" s="118"/>
      <c r="AE1309" s="118"/>
      <c r="AF1309" s="118"/>
      <c r="AG1309" s="118"/>
      <c r="AH1309" s="118"/>
      <c r="AI1309" s="118"/>
      <c r="AJ1309" s="118"/>
      <c r="AK1309" s="118"/>
      <c r="AL1309" s="118"/>
      <c r="AM1309" s="118"/>
      <c r="AN1309" s="118"/>
      <c r="AO1309" s="118"/>
      <c r="AP1309" s="118"/>
      <c r="AQ1309" s="118"/>
      <c r="AR1309" s="118"/>
      <c r="AS1309" s="118"/>
      <c r="AT1309" s="118"/>
      <c r="AU1309" s="118"/>
      <c r="AV1309" s="118"/>
      <c r="AW1309" s="118"/>
      <c r="AX1309" s="118"/>
      <c r="AY1309" s="118"/>
      <c r="AZ1309" s="118"/>
      <c r="BA1309" s="118"/>
      <c r="BB1309" s="118"/>
      <c r="BC1309" s="118"/>
      <c r="BD1309" s="118"/>
      <c r="BE1309" s="118"/>
      <c r="BF1309" s="118"/>
      <c r="BG1309" s="118"/>
      <c r="BH1309" s="118"/>
      <c r="BI1309" s="118"/>
      <c r="BJ1309" s="118"/>
      <c r="BK1309" s="118"/>
      <c r="BL1309" s="118"/>
      <c r="BM1309" s="118"/>
      <c r="BN1309" s="118"/>
      <c r="BO1309" s="118"/>
      <c r="BP1309" s="118"/>
      <c r="BQ1309" s="118"/>
      <c r="BR1309" s="118"/>
      <c r="BS1309" s="118"/>
      <c r="BT1309" s="118"/>
      <c r="BU1309" s="118"/>
      <c r="BV1309" s="118"/>
      <c r="BW1309" s="118"/>
      <c r="BX1309" s="118"/>
      <c r="BY1309" s="118"/>
      <c r="BZ1309" s="118"/>
      <c r="CA1309" s="118"/>
      <c r="CB1309" s="118"/>
      <c r="CC1309" s="118"/>
      <c r="CD1309" s="118"/>
      <c r="CE1309" s="118"/>
      <c r="CF1309" s="118"/>
      <c r="CG1309" s="118"/>
      <c r="CH1309" s="118"/>
      <c r="CI1309" s="118"/>
      <c r="CJ1309" s="118"/>
      <c r="CK1309" s="118"/>
      <c r="CL1309" s="118"/>
      <c r="CM1309" s="118"/>
      <c r="CN1309" s="118"/>
      <c r="CO1309" s="118"/>
      <c r="CP1309" s="118"/>
      <c r="CQ1309" s="118"/>
      <c r="CR1309" s="118"/>
      <c r="CS1309" s="118"/>
      <c r="CT1309" s="118"/>
      <c r="CU1309" s="118"/>
      <c r="CV1309" s="118"/>
      <c r="CW1309" s="118"/>
      <c r="CX1309" s="118"/>
      <c r="CY1309" s="118"/>
      <c r="CZ1309" s="118"/>
      <c r="DA1309" s="118"/>
      <c r="DB1309" s="118"/>
      <c r="DC1309" s="118"/>
      <c r="DD1309" s="118"/>
      <c r="DE1309" s="118"/>
      <c r="DF1309" s="118"/>
      <c r="DG1309" s="118"/>
      <c r="DH1309" s="118"/>
      <c r="DI1309" s="118"/>
      <c r="DJ1309" s="118"/>
      <c r="DK1309" s="118"/>
      <c r="DL1309" s="118"/>
      <c r="DM1309" s="118"/>
      <c r="DN1309" s="118"/>
      <c r="DO1309" s="18"/>
      <c r="DP1309" s="50" t="s">
        <v>172</v>
      </c>
    </row>
    <row r="1310" spans="3:120" s="29" customFormat="1" ht="15" customHeight="1">
      <c r="C1310" s="207" t="s">
        <v>13</v>
      </c>
      <c r="D1310" s="206">
        <f>IF(D1309="","",INDEX($F$16:$DP$17,1,MATCH(D1309,$F$17:$DP$17,1)))</f>
        <v>42643</v>
      </c>
      <c r="F1310" s="206">
        <f>IF(F1309="","",INDEX($F$16:$DP$17,1,MATCH(F1309,$F$17:$DP$17,1)))</f>
        <v>42643</v>
      </c>
      <c r="G1310" s="206" t="str">
        <f>IF(G1309="","",INDEX($F$16:$DP$17,1,MATCH(G1309,$F$17:$DP$17,1)))</f>
        <v/>
      </c>
      <c r="H1310" s="118"/>
      <c r="I1310" s="118"/>
      <c r="J1310" s="118"/>
      <c r="K1310" s="118"/>
      <c r="L1310" s="118"/>
      <c r="M1310" s="118"/>
      <c r="N1310" s="118"/>
      <c r="O1310" s="118"/>
      <c r="P1310" s="118"/>
      <c r="Q1310" s="118"/>
      <c r="R1310" s="118"/>
      <c r="S1310" s="118"/>
      <c r="T1310" s="118"/>
      <c r="U1310" s="118"/>
      <c r="V1310" s="118"/>
      <c r="W1310" s="118"/>
      <c r="X1310" s="118"/>
      <c r="Y1310" s="118"/>
      <c r="Z1310" s="118"/>
      <c r="AA1310" s="118"/>
      <c r="AB1310" s="118"/>
      <c r="AC1310" s="118"/>
      <c r="AD1310" s="118"/>
      <c r="AE1310" s="118"/>
      <c r="AF1310" s="118"/>
      <c r="AG1310" s="118"/>
      <c r="AH1310" s="118"/>
      <c r="AI1310" s="118"/>
      <c r="AJ1310" s="118"/>
      <c r="AK1310" s="118"/>
      <c r="AL1310" s="118"/>
      <c r="AM1310" s="118"/>
      <c r="AN1310" s="118"/>
      <c r="AO1310" s="118"/>
      <c r="AP1310" s="118"/>
      <c r="AQ1310" s="118"/>
      <c r="AR1310" s="118"/>
      <c r="AS1310" s="118"/>
      <c r="AT1310" s="118"/>
      <c r="AU1310" s="118"/>
      <c r="AV1310" s="118"/>
      <c r="AW1310" s="118"/>
      <c r="AX1310" s="118"/>
      <c r="AY1310" s="118"/>
      <c r="AZ1310" s="118"/>
      <c r="BA1310" s="118"/>
      <c r="BB1310" s="118"/>
      <c r="BC1310" s="118"/>
      <c r="BD1310" s="118"/>
      <c r="BE1310" s="118"/>
      <c r="BF1310" s="118"/>
      <c r="BG1310" s="118"/>
      <c r="BH1310" s="118"/>
      <c r="BI1310" s="118"/>
      <c r="BJ1310" s="118"/>
      <c r="BK1310" s="118"/>
      <c r="BL1310" s="118"/>
      <c r="BM1310" s="118"/>
      <c r="BN1310" s="118"/>
      <c r="BO1310" s="118"/>
      <c r="BP1310" s="118"/>
      <c r="BQ1310" s="118"/>
      <c r="BR1310" s="118"/>
      <c r="BS1310" s="118"/>
      <c r="BT1310" s="118"/>
      <c r="BU1310" s="118"/>
      <c r="BV1310" s="118"/>
      <c r="BW1310" s="118"/>
      <c r="BX1310" s="118"/>
      <c r="BY1310" s="118"/>
      <c r="BZ1310" s="118"/>
      <c r="CA1310" s="118"/>
      <c r="CB1310" s="118"/>
      <c r="CC1310" s="118"/>
      <c r="CD1310" s="118"/>
      <c r="CE1310" s="118"/>
      <c r="CF1310" s="118"/>
      <c r="CG1310" s="118"/>
      <c r="CH1310" s="118"/>
      <c r="CI1310" s="118"/>
      <c r="CJ1310" s="118"/>
      <c r="CK1310" s="118"/>
      <c r="CL1310" s="118"/>
      <c r="CM1310" s="118"/>
      <c r="CN1310" s="118"/>
      <c r="CO1310" s="118"/>
      <c r="CP1310" s="118"/>
      <c r="CQ1310" s="118"/>
      <c r="CR1310" s="118"/>
      <c r="CS1310" s="118"/>
      <c r="CT1310" s="118"/>
      <c r="CU1310" s="118"/>
      <c r="CV1310" s="118"/>
      <c r="CW1310" s="118"/>
      <c r="CX1310" s="118"/>
      <c r="CY1310" s="118"/>
      <c r="CZ1310" s="118"/>
      <c r="DA1310" s="118"/>
      <c r="DB1310" s="118"/>
      <c r="DC1310" s="118"/>
      <c r="DD1310" s="118"/>
      <c r="DE1310" s="118"/>
      <c r="DF1310" s="118"/>
      <c r="DG1310" s="118"/>
      <c r="DH1310" s="118"/>
      <c r="DI1310" s="118"/>
      <c r="DJ1310" s="118"/>
      <c r="DK1310" s="118"/>
      <c r="DL1310" s="118"/>
      <c r="DM1310" s="118"/>
      <c r="DN1310" s="118"/>
      <c r="DO1310" s="18"/>
      <c r="DP1310" s="50" t="s">
        <v>172</v>
      </c>
    </row>
    <row r="1311" spans="3:120" s="29" customFormat="1" ht="15" customHeight="1">
      <c r="C1311" s="18"/>
      <c r="D1311" s="242"/>
      <c r="E1311" s="243"/>
      <c r="F1311" s="242"/>
      <c r="G1311" s="18"/>
      <c r="H1311" s="118"/>
      <c r="I1311" s="118"/>
      <c r="J1311" s="118"/>
      <c r="K1311" s="118"/>
      <c r="L1311" s="118"/>
      <c r="M1311" s="118"/>
      <c r="N1311" s="118"/>
      <c r="O1311" s="118"/>
      <c r="P1311" s="118"/>
      <c r="Q1311" s="118"/>
      <c r="R1311" s="118"/>
      <c r="S1311" s="118"/>
      <c r="T1311" s="118"/>
      <c r="U1311" s="118"/>
      <c r="V1311" s="118"/>
      <c r="W1311" s="118"/>
      <c r="X1311" s="118"/>
      <c r="Y1311" s="118"/>
      <c r="Z1311" s="118"/>
      <c r="AA1311" s="118"/>
      <c r="AB1311" s="118"/>
      <c r="AC1311" s="118"/>
      <c r="AD1311" s="118"/>
      <c r="AE1311" s="118"/>
      <c r="AF1311" s="118"/>
      <c r="AG1311" s="118"/>
      <c r="AH1311" s="118"/>
      <c r="AI1311" s="118"/>
      <c r="AJ1311" s="118"/>
      <c r="AK1311" s="118"/>
      <c r="AL1311" s="118"/>
      <c r="AM1311" s="118"/>
      <c r="AN1311" s="118"/>
      <c r="AO1311" s="118"/>
      <c r="AP1311" s="118"/>
      <c r="AQ1311" s="118"/>
      <c r="AR1311" s="118"/>
      <c r="AS1311" s="118"/>
      <c r="AT1311" s="118"/>
      <c r="AU1311" s="118"/>
      <c r="AV1311" s="118"/>
      <c r="AW1311" s="118"/>
      <c r="AX1311" s="118"/>
      <c r="AY1311" s="118"/>
      <c r="AZ1311" s="118"/>
      <c r="BA1311" s="118"/>
      <c r="BB1311" s="118"/>
      <c r="BC1311" s="118"/>
      <c r="BD1311" s="118"/>
      <c r="BE1311" s="118"/>
      <c r="BF1311" s="118"/>
      <c r="BG1311" s="118"/>
      <c r="BH1311" s="118"/>
      <c r="BI1311" s="118"/>
      <c r="BJ1311" s="118"/>
      <c r="BK1311" s="118"/>
      <c r="BL1311" s="118"/>
      <c r="BM1311" s="118"/>
      <c r="BN1311" s="118"/>
      <c r="BO1311" s="118"/>
      <c r="BP1311" s="118"/>
      <c r="BQ1311" s="118"/>
      <c r="BR1311" s="118"/>
      <c r="BS1311" s="118"/>
      <c r="BT1311" s="118"/>
      <c r="BU1311" s="118"/>
      <c r="BV1311" s="118"/>
      <c r="BW1311" s="118"/>
      <c r="BX1311" s="118"/>
      <c r="BY1311" s="118"/>
      <c r="BZ1311" s="118"/>
      <c r="CA1311" s="118"/>
      <c r="CB1311" s="118"/>
      <c r="CC1311" s="118"/>
      <c r="CD1311" s="118"/>
      <c r="CE1311" s="118"/>
      <c r="CF1311" s="118"/>
      <c r="CG1311" s="118"/>
      <c r="CH1311" s="118"/>
      <c r="CI1311" s="118"/>
      <c r="CJ1311" s="118"/>
      <c r="CK1311" s="118"/>
      <c r="CL1311" s="118"/>
      <c r="CM1311" s="118"/>
      <c r="CN1311" s="118"/>
      <c r="CO1311" s="118"/>
      <c r="CP1311" s="118"/>
      <c r="CQ1311" s="118"/>
      <c r="CR1311" s="118"/>
      <c r="CS1311" s="118"/>
      <c r="CT1311" s="118"/>
      <c r="CU1311" s="118"/>
      <c r="CV1311" s="118"/>
      <c r="CW1311" s="118"/>
      <c r="CX1311" s="118"/>
      <c r="CY1311" s="118"/>
      <c r="CZ1311" s="118"/>
      <c r="DA1311" s="118"/>
      <c r="DB1311" s="118"/>
      <c r="DC1311" s="118"/>
      <c r="DD1311" s="118"/>
      <c r="DE1311" s="118"/>
      <c r="DF1311" s="118"/>
      <c r="DG1311" s="118"/>
      <c r="DH1311" s="118"/>
      <c r="DI1311" s="118"/>
      <c r="DJ1311" s="118"/>
      <c r="DK1311" s="118"/>
      <c r="DL1311" s="118"/>
      <c r="DM1311" s="118"/>
      <c r="DN1311" s="118"/>
      <c r="DO1311" s="18"/>
      <c r="DP1311" s="50" t="s">
        <v>172</v>
      </c>
    </row>
    <row r="1312" spans="3:120" s="29" customFormat="1" ht="15" customHeight="1">
      <c r="C1312" s="34" t="s">
        <v>300</v>
      </c>
      <c r="D1312" s="281" t="s">
        <v>299</v>
      </c>
      <c r="E1312" s="280">
        <f>IF(D1312=F1312,0,1)</f>
        <v>0</v>
      </c>
      <c r="F1312" s="279" t="s">
        <v>299</v>
      </c>
      <c r="G1312" s="279" t="s">
        <v>298</v>
      </c>
      <c r="H1312" s="118"/>
      <c r="I1312" s="118"/>
      <c r="J1312" s="118"/>
      <c r="K1312" s="118"/>
      <c r="L1312" s="118"/>
      <c r="M1312" s="118"/>
      <c r="N1312" s="118"/>
      <c r="O1312" s="118"/>
      <c r="P1312" s="118"/>
      <c r="Q1312" s="118"/>
      <c r="R1312" s="118"/>
      <c r="S1312" s="118"/>
      <c r="T1312" s="118"/>
      <c r="U1312" s="118"/>
      <c r="V1312" s="118"/>
      <c r="W1312" s="118"/>
      <c r="X1312" s="118"/>
      <c r="Y1312" s="118"/>
      <c r="Z1312" s="118"/>
      <c r="AA1312" s="118"/>
      <c r="AB1312" s="118"/>
      <c r="AC1312" s="118"/>
      <c r="AD1312" s="118"/>
      <c r="AE1312" s="118"/>
      <c r="AF1312" s="118"/>
      <c r="AG1312" s="118"/>
      <c r="AH1312" s="118"/>
      <c r="AI1312" s="118"/>
      <c r="AJ1312" s="118"/>
      <c r="AK1312" s="118"/>
      <c r="AL1312" s="118"/>
      <c r="AM1312" s="118"/>
      <c r="AN1312" s="118"/>
      <c r="AO1312" s="118"/>
      <c r="AP1312" s="118"/>
      <c r="AQ1312" s="118"/>
      <c r="AR1312" s="118"/>
      <c r="AS1312" s="118"/>
      <c r="AT1312" s="118"/>
      <c r="AU1312" s="118"/>
      <c r="AV1312" s="118"/>
      <c r="AW1312" s="118"/>
      <c r="AX1312" s="118"/>
      <c r="AY1312" s="118"/>
      <c r="AZ1312" s="118"/>
      <c r="BA1312" s="118"/>
      <c r="BB1312" s="118"/>
      <c r="BC1312" s="118"/>
      <c r="BD1312" s="118"/>
      <c r="BE1312" s="118"/>
      <c r="BF1312" s="118"/>
      <c r="BG1312" s="118"/>
      <c r="BH1312" s="118"/>
      <c r="BI1312" s="118"/>
      <c r="BJ1312" s="118"/>
      <c r="BK1312" s="118"/>
      <c r="BL1312" s="118"/>
      <c r="BM1312" s="118"/>
      <c r="BN1312" s="118"/>
      <c r="BO1312" s="118"/>
      <c r="BP1312" s="118"/>
      <c r="BQ1312" s="118"/>
      <c r="BR1312" s="118"/>
      <c r="BS1312" s="118"/>
      <c r="BT1312" s="118"/>
      <c r="BU1312" s="118"/>
      <c r="BV1312" s="118"/>
      <c r="BW1312" s="118"/>
      <c r="BX1312" s="118"/>
      <c r="BY1312" s="118"/>
      <c r="BZ1312" s="118"/>
      <c r="CA1312" s="118"/>
      <c r="CB1312" s="118"/>
      <c r="CC1312" s="118"/>
      <c r="CD1312" s="118"/>
      <c r="CE1312" s="118"/>
      <c r="CF1312" s="118"/>
      <c r="CG1312" s="118"/>
      <c r="CH1312" s="118"/>
      <c r="CI1312" s="118"/>
      <c r="CJ1312" s="118"/>
      <c r="CK1312" s="118"/>
      <c r="CL1312" s="118"/>
      <c r="CM1312" s="118"/>
      <c r="CN1312" s="118"/>
      <c r="CO1312" s="118"/>
      <c r="CP1312" s="118"/>
      <c r="CQ1312" s="118"/>
      <c r="CR1312" s="118"/>
      <c r="CS1312" s="118"/>
      <c r="CT1312" s="118"/>
      <c r="CU1312" s="118"/>
      <c r="CV1312" s="118"/>
      <c r="CW1312" s="118"/>
      <c r="CX1312" s="118"/>
      <c r="CY1312" s="118"/>
      <c r="CZ1312" s="118"/>
      <c r="DA1312" s="118"/>
      <c r="DB1312" s="118"/>
      <c r="DC1312" s="118"/>
      <c r="DD1312" s="118"/>
      <c r="DE1312" s="118"/>
      <c r="DF1312" s="118"/>
      <c r="DG1312" s="118"/>
      <c r="DH1312" s="118"/>
      <c r="DI1312" s="118"/>
      <c r="DJ1312" s="118"/>
      <c r="DK1312" s="118"/>
      <c r="DL1312" s="118"/>
      <c r="DM1312" s="118"/>
      <c r="DN1312" s="118"/>
      <c r="DO1312" s="18"/>
      <c r="DP1312" s="50" t="s">
        <v>172</v>
      </c>
    </row>
    <row r="1313" spans="3:120" s="29" customFormat="1" ht="15" customHeight="1">
      <c r="C1313" s="34" t="s">
        <v>310</v>
      </c>
      <c r="D1313" s="281" t="s">
        <v>309</v>
      </c>
      <c r="E1313" s="280">
        <f>IF(D1313=F1313,0,1)</f>
        <v>1</v>
      </c>
      <c r="F1313" s="279" t="s">
        <v>151</v>
      </c>
      <c r="G1313" s="279" t="s">
        <v>309</v>
      </c>
      <c r="H1313" s="118"/>
      <c r="I1313" s="118"/>
      <c r="J1313" s="118"/>
      <c r="K1313" s="118"/>
      <c r="L1313" s="118"/>
      <c r="M1313" s="118"/>
      <c r="N1313" s="118"/>
      <c r="O1313" s="118"/>
      <c r="P1313" s="118"/>
      <c r="Q1313" s="118"/>
      <c r="R1313" s="118"/>
      <c r="S1313" s="118"/>
      <c r="T1313" s="118"/>
      <c r="U1313" s="118"/>
      <c r="V1313" s="118"/>
      <c r="W1313" s="118"/>
      <c r="X1313" s="118"/>
      <c r="Y1313" s="118"/>
      <c r="Z1313" s="118"/>
      <c r="AA1313" s="118"/>
      <c r="AB1313" s="118"/>
      <c r="AC1313" s="118"/>
      <c r="AD1313" s="118"/>
      <c r="AE1313" s="118"/>
      <c r="AF1313" s="118"/>
      <c r="AG1313" s="118"/>
      <c r="AH1313" s="118"/>
      <c r="AI1313" s="118"/>
      <c r="AJ1313" s="118"/>
      <c r="AK1313" s="118"/>
      <c r="AL1313" s="118"/>
      <c r="AM1313" s="118"/>
      <c r="AN1313" s="118"/>
      <c r="AO1313" s="118"/>
      <c r="AP1313" s="118"/>
      <c r="AQ1313" s="118"/>
      <c r="AR1313" s="118"/>
      <c r="AS1313" s="118"/>
      <c r="AT1313" s="118"/>
      <c r="AU1313" s="118"/>
      <c r="AV1313" s="118"/>
      <c r="AW1313" s="118"/>
      <c r="AX1313" s="118"/>
      <c r="AY1313" s="118"/>
      <c r="AZ1313" s="118"/>
      <c r="BA1313" s="118"/>
      <c r="BB1313" s="118"/>
      <c r="BC1313" s="118"/>
      <c r="BD1313" s="118"/>
      <c r="BE1313" s="118"/>
      <c r="BF1313" s="118"/>
      <c r="BG1313" s="118"/>
      <c r="BH1313" s="118"/>
      <c r="BI1313" s="118"/>
      <c r="BJ1313" s="118"/>
      <c r="BK1313" s="118"/>
      <c r="BL1313" s="118"/>
      <c r="BM1313" s="118"/>
      <c r="BN1313" s="118"/>
      <c r="BO1313" s="118"/>
      <c r="BP1313" s="118"/>
      <c r="BQ1313" s="118"/>
      <c r="BR1313" s="118"/>
      <c r="BS1313" s="118"/>
      <c r="BT1313" s="118"/>
      <c r="BU1313" s="118"/>
      <c r="BV1313" s="118"/>
      <c r="BW1313" s="118"/>
      <c r="BX1313" s="118"/>
      <c r="BY1313" s="118"/>
      <c r="BZ1313" s="118"/>
      <c r="CA1313" s="118"/>
      <c r="CB1313" s="118"/>
      <c r="CC1313" s="118"/>
      <c r="CD1313" s="118"/>
      <c r="CE1313" s="118"/>
      <c r="CF1313" s="118"/>
      <c r="CG1313" s="118"/>
      <c r="CH1313" s="118"/>
      <c r="CI1313" s="118"/>
      <c r="CJ1313" s="118"/>
      <c r="CK1313" s="118"/>
      <c r="CL1313" s="118"/>
      <c r="CM1313" s="118"/>
      <c r="CN1313" s="118"/>
      <c r="CO1313" s="118"/>
      <c r="CP1313" s="118"/>
      <c r="CQ1313" s="118"/>
      <c r="CR1313" s="118"/>
      <c r="CS1313" s="118"/>
      <c r="CT1313" s="118"/>
      <c r="CU1313" s="118"/>
      <c r="CV1313" s="118"/>
      <c r="CW1313" s="118"/>
      <c r="CX1313" s="118"/>
      <c r="CY1313" s="118"/>
      <c r="CZ1313" s="118"/>
      <c r="DA1313" s="118"/>
      <c r="DB1313" s="118"/>
      <c r="DC1313" s="118"/>
      <c r="DD1313" s="118"/>
      <c r="DE1313" s="118"/>
      <c r="DF1313" s="118"/>
      <c r="DG1313" s="118"/>
      <c r="DH1313" s="118"/>
      <c r="DI1313" s="118"/>
      <c r="DJ1313" s="118"/>
      <c r="DK1313" s="118"/>
      <c r="DL1313" s="118"/>
      <c r="DM1313" s="118"/>
      <c r="DN1313" s="118"/>
      <c r="DO1313" s="18"/>
      <c r="DP1313" s="50" t="s">
        <v>172</v>
      </c>
    </row>
    <row r="1314" spans="3:120" s="29" customFormat="1" ht="15" customHeight="1">
      <c r="D1314" s="242"/>
      <c r="E1314" s="243"/>
      <c r="F1314" s="242"/>
      <c r="G1314" s="18"/>
      <c r="H1314" s="118"/>
      <c r="I1314" s="118"/>
      <c r="J1314" s="118"/>
      <c r="K1314" s="118"/>
      <c r="L1314" s="118"/>
      <c r="M1314" s="118"/>
      <c r="N1314" s="118"/>
      <c r="O1314" s="118"/>
      <c r="P1314" s="118"/>
      <c r="Q1314" s="118"/>
      <c r="R1314" s="118"/>
      <c r="S1314" s="118"/>
      <c r="T1314" s="118"/>
      <c r="U1314" s="118"/>
      <c r="V1314" s="118"/>
      <c r="W1314" s="118"/>
      <c r="X1314" s="118"/>
      <c r="Y1314" s="118"/>
      <c r="Z1314" s="118"/>
      <c r="AA1314" s="118"/>
      <c r="AB1314" s="118"/>
      <c r="AC1314" s="118"/>
      <c r="AD1314" s="118"/>
      <c r="AE1314" s="118"/>
      <c r="AF1314" s="118"/>
      <c r="AG1314" s="118"/>
      <c r="AH1314" s="118"/>
      <c r="AI1314" s="118"/>
      <c r="AJ1314" s="118"/>
      <c r="AK1314" s="118"/>
      <c r="AL1314" s="118"/>
      <c r="AM1314" s="118"/>
      <c r="AN1314" s="118"/>
      <c r="AO1314" s="118"/>
      <c r="AP1314" s="118"/>
      <c r="AQ1314" s="118"/>
      <c r="AR1314" s="118"/>
      <c r="AS1314" s="118"/>
      <c r="AT1314" s="118"/>
      <c r="AU1314" s="118"/>
      <c r="AV1314" s="118"/>
      <c r="AW1314" s="118"/>
      <c r="AX1314" s="118"/>
      <c r="AY1314" s="118"/>
      <c r="AZ1314" s="118"/>
      <c r="BA1314" s="118"/>
      <c r="BB1314" s="118"/>
      <c r="BC1314" s="118"/>
      <c r="BD1314" s="118"/>
      <c r="BE1314" s="118"/>
      <c r="BF1314" s="118"/>
      <c r="BG1314" s="118"/>
      <c r="BH1314" s="118"/>
      <c r="BI1314" s="118"/>
      <c r="BJ1314" s="118"/>
      <c r="BK1314" s="118"/>
      <c r="BL1314" s="118"/>
      <c r="BM1314" s="118"/>
      <c r="BN1314" s="118"/>
      <c r="BO1314" s="118"/>
      <c r="BP1314" s="118"/>
      <c r="BQ1314" s="118"/>
      <c r="BR1314" s="118"/>
      <c r="BS1314" s="118"/>
      <c r="BT1314" s="118"/>
      <c r="BU1314" s="118"/>
      <c r="BV1314" s="118"/>
      <c r="BW1314" s="118"/>
      <c r="BX1314" s="118"/>
      <c r="BY1314" s="118"/>
      <c r="BZ1314" s="118"/>
      <c r="CA1314" s="118"/>
      <c r="CB1314" s="118"/>
      <c r="CC1314" s="118"/>
      <c r="CD1314" s="118"/>
      <c r="CE1314" s="118"/>
      <c r="CF1314" s="118"/>
      <c r="CG1314" s="118"/>
      <c r="CH1314" s="118"/>
      <c r="CI1314" s="118"/>
      <c r="CJ1314" s="118"/>
      <c r="CK1314" s="118"/>
      <c r="CL1314" s="118"/>
      <c r="CM1314" s="118"/>
      <c r="CN1314" s="118"/>
      <c r="CO1314" s="118"/>
      <c r="CP1314" s="118"/>
      <c r="CQ1314" s="118"/>
      <c r="CR1314" s="118"/>
      <c r="CS1314" s="118"/>
      <c r="CT1314" s="118"/>
      <c r="CU1314" s="118"/>
      <c r="CV1314" s="118"/>
      <c r="CW1314" s="118"/>
      <c r="CX1314" s="118"/>
      <c r="CY1314" s="118"/>
      <c r="CZ1314" s="118"/>
      <c r="DA1314" s="118"/>
      <c r="DB1314" s="118"/>
      <c r="DC1314" s="118"/>
      <c r="DD1314" s="118"/>
      <c r="DE1314" s="118"/>
      <c r="DF1314" s="118"/>
      <c r="DG1314" s="118"/>
      <c r="DH1314" s="118"/>
      <c r="DI1314" s="118"/>
      <c r="DJ1314" s="118"/>
      <c r="DK1314" s="118"/>
      <c r="DL1314" s="118"/>
      <c r="DM1314" s="118"/>
      <c r="DN1314" s="118"/>
      <c r="DO1314" s="18"/>
      <c r="DP1314" s="50" t="s">
        <v>172</v>
      </c>
    </row>
    <row r="1315" spans="3:120" s="29" customFormat="1" ht="15" customHeight="1">
      <c r="C1315" s="29" t="str">
        <f>F1302&amp;" "&amp;C1302</f>
        <v>Phase A Developer Overhead</v>
      </c>
      <c r="D1315" s="274">
        <f>IF(F1307="",0,F1307)</f>
        <v>1</v>
      </c>
      <c r="E1315" s="274">
        <f>IF(F1309="",0,F1309)</f>
        <v>18</v>
      </c>
      <c r="F1315" s="121">
        <f>F1304</f>
        <v>250000</v>
      </c>
      <c r="G1315" s="121">
        <f t="shared" ref="G1315:AL1315" si="1975">IF(G$17="","",IF(AND(G$17&gt;=$D1315,G$17&lt;=$E1315),$F$1305/($E1315-$D1315+1),0))</f>
        <v>97222.222222222219</v>
      </c>
      <c r="H1315" s="121">
        <f t="shared" si="1975"/>
        <v>97222.222222222219</v>
      </c>
      <c r="I1315" s="121">
        <f t="shared" si="1975"/>
        <v>97222.222222222219</v>
      </c>
      <c r="J1315" s="121">
        <f t="shared" si="1975"/>
        <v>97222.222222222219</v>
      </c>
      <c r="K1315" s="121">
        <f t="shared" si="1975"/>
        <v>97222.222222222219</v>
      </c>
      <c r="L1315" s="121">
        <f t="shared" si="1975"/>
        <v>97222.222222222219</v>
      </c>
      <c r="M1315" s="121">
        <f t="shared" si="1975"/>
        <v>97222.222222222219</v>
      </c>
      <c r="N1315" s="121">
        <f t="shared" si="1975"/>
        <v>97222.222222222219</v>
      </c>
      <c r="O1315" s="121">
        <f t="shared" si="1975"/>
        <v>97222.222222222219</v>
      </c>
      <c r="P1315" s="121">
        <f t="shared" si="1975"/>
        <v>97222.222222222219</v>
      </c>
      <c r="Q1315" s="121">
        <f t="shared" si="1975"/>
        <v>97222.222222222219</v>
      </c>
      <c r="R1315" s="121">
        <f t="shared" si="1975"/>
        <v>97222.222222222219</v>
      </c>
      <c r="S1315" s="121">
        <f t="shared" si="1975"/>
        <v>97222.222222222219</v>
      </c>
      <c r="T1315" s="121">
        <f t="shared" si="1975"/>
        <v>97222.222222222219</v>
      </c>
      <c r="U1315" s="121">
        <f t="shared" si="1975"/>
        <v>97222.222222222219</v>
      </c>
      <c r="V1315" s="121">
        <f t="shared" si="1975"/>
        <v>97222.222222222219</v>
      </c>
      <c r="W1315" s="121">
        <f t="shared" si="1975"/>
        <v>97222.222222222219</v>
      </c>
      <c r="X1315" s="121">
        <f t="shared" si="1975"/>
        <v>97222.222222222219</v>
      </c>
      <c r="Y1315" s="121">
        <f t="shared" si="1975"/>
        <v>0</v>
      </c>
      <c r="Z1315" s="121">
        <f t="shared" si="1975"/>
        <v>0</v>
      </c>
      <c r="AA1315" s="121">
        <f t="shared" si="1975"/>
        <v>0</v>
      </c>
      <c r="AB1315" s="121">
        <f t="shared" si="1975"/>
        <v>0</v>
      </c>
      <c r="AC1315" s="121">
        <f t="shared" si="1975"/>
        <v>0</v>
      </c>
      <c r="AD1315" s="121">
        <f t="shared" si="1975"/>
        <v>0</v>
      </c>
      <c r="AE1315" s="121">
        <f t="shared" si="1975"/>
        <v>0</v>
      </c>
      <c r="AF1315" s="121">
        <f t="shared" si="1975"/>
        <v>0</v>
      </c>
      <c r="AG1315" s="121">
        <f t="shared" si="1975"/>
        <v>0</v>
      </c>
      <c r="AH1315" s="121">
        <f t="shared" si="1975"/>
        <v>0</v>
      </c>
      <c r="AI1315" s="121">
        <f t="shared" si="1975"/>
        <v>0</v>
      </c>
      <c r="AJ1315" s="121">
        <f t="shared" si="1975"/>
        <v>0</v>
      </c>
      <c r="AK1315" s="121">
        <f t="shared" si="1975"/>
        <v>0</v>
      </c>
      <c r="AL1315" s="121">
        <f t="shared" si="1975"/>
        <v>0</v>
      </c>
      <c r="AM1315" s="121">
        <f t="shared" ref="AM1315:BR1315" si="1976">IF(AM$17="","",IF(AND(AM$17&gt;=$D1315,AM$17&lt;=$E1315),$F$1305/($E1315-$D1315+1),0))</f>
        <v>0</v>
      </c>
      <c r="AN1315" s="121">
        <f t="shared" si="1976"/>
        <v>0</v>
      </c>
      <c r="AO1315" s="121">
        <f t="shared" si="1976"/>
        <v>0</v>
      </c>
      <c r="AP1315" s="121">
        <f t="shared" si="1976"/>
        <v>0</v>
      </c>
      <c r="AQ1315" s="121">
        <f t="shared" si="1976"/>
        <v>0</v>
      </c>
      <c r="AR1315" s="121">
        <f t="shared" si="1976"/>
        <v>0</v>
      </c>
      <c r="AS1315" s="121">
        <f t="shared" si="1976"/>
        <v>0</v>
      </c>
      <c r="AT1315" s="121">
        <f t="shared" si="1976"/>
        <v>0</v>
      </c>
      <c r="AU1315" s="121">
        <f t="shared" si="1976"/>
        <v>0</v>
      </c>
      <c r="AV1315" s="121">
        <f t="shared" si="1976"/>
        <v>0</v>
      </c>
      <c r="AW1315" s="121">
        <f t="shared" si="1976"/>
        <v>0</v>
      </c>
      <c r="AX1315" s="121">
        <f t="shared" si="1976"/>
        <v>0</v>
      </c>
      <c r="AY1315" s="121">
        <f t="shared" si="1976"/>
        <v>0</v>
      </c>
      <c r="AZ1315" s="121">
        <f t="shared" si="1976"/>
        <v>0</v>
      </c>
      <c r="BA1315" s="121">
        <f t="shared" si="1976"/>
        <v>0</v>
      </c>
      <c r="BB1315" s="121">
        <f t="shared" si="1976"/>
        <v>0</v>
      </c>
      <c r="BC1315" s="121">
        <f t="shared" si="1976"/>
        <v>0</v>
      </c>
      <c r="BD1315" s="121">
        <f t="shared" si="1976"/>
        <v>0</v>
      </c>
      <c r="BE1315" s="121">
        <f t="shared" si="1976"/>
        <v>0</v>
      </c>
      <c r="BF1315" s="121">
        <f t="shared" si="1976"/>
        <v>0</v>
      </c>
      <c r="BG1315" s="121">
        <f t="shared" si="1976"/>
        <v>0</v>
      </c>
      <c r="BH1315" s="121">
        <f t="shared" si="1976"/>
        <v>0</v>
      </c>
      <c r="BI1315" s="121">
        <f t="shared" si="1976"/>
        <v>0</v>
      </c>
      <c r="BJ1315" s="121">
        <f t="shared" si="1976"/>
        <v>0</v>
      </c>
      <c r="BK1315" s="121">
        <f t="shared" si="1976"/>
        <v>0</v>
      </c>
      <c r="BL1315" s="121">
        <f t="shared" si="1976"/>
        <v>0</v>
      </c>
      <c r="BM1315" s="121">
        <f t="shared" si="1976"/>
        <v>0</v>
      </c>
      <c r="BN1315" s="121">
        <f t="shared" si="1976"/>
        <v>0</v>
      </c>
      <c r="BO1315" s="121" t="str">
        <f t="shared" si="1976"/>
        <v/>
      </c>
      <c r="BP1315" s="121" t="str">
        <f t="shared" si="1976"/>
        <v/>
      </c>
      <c r="BQ1315" s="121" t="str">
        <f t="shared" si="1976"/>
        <v/>
      </c>
      <c r="BR1315" s="121" t="str">
        <f t="shared" si="1976"/>
        <v/>
      </c>
      <c r="BS1315" s="121" t="str">
        <f t="shared" ref="BS1315:DN1315" si="1977">IF(BS$17="","",IF(AND(BS$17&gt;=$D1315,BS$17&lt;=$E1315),$F$1305/($E1315-$D1315+1),0))</f>
        <v/>
      </c>
      <c r="BT1315" s="121" t="str">
        <f t="shared" si="1977"/>
        <v/>
      </c>
      <c r="BU1315" s="121" t="str">
        <f t="shared" si="1977"/>
        <v/>
      </c>
      <c r="BV1315" s="121" t="str">
        <f t="shared" si="1977"/>
        <v/>
      </c>
      <c r="BW1315" s="121" t="str">
        <f t="shared" si="1977"/>
        <v/>
      </c>
      <c r="BX1315" s="121" t="str">
        <f t="shared" si="1977"/>
        <v/>
      </c>
      <c r="BY1315" s="121" t="str">
        <f t="shared" si="1977"/>
        <v/>
      </c>
      <c r="BZ1315" s="121" t="str">
        <f t="shared" si="1977"/>
        <v/>
      </c>
      <c r="CA1315" s="121" t="str">
        <f t="shared" si="1977"/>
        <v/>
      </c>
      <c r="CB1315" s="121" t="str">
        <f t="shared" si="1977"/>
        <v/>
      </c>
      <c r="CC1315" s="121" t="str">
        <f t="shared" si="1977"/>
        <v/>
      </c>
      <c r="CD1315" s="121" t="str">
        <f t="shared" si="1977"/>
        <v/>
      </c>
      <c r="CE1315" s="121" t="str">
        <f t="shared" si="1977"/>
        <v/>
      </c>
      <c r="CF1315" s="121" t="str">
        <f t="shared" si="1977"/>
        <v/>
      </c>
      <c r="CG1315" s="121" t="str">
        <f t="shared" si="1977"/>
        <v/>
      </c>
      <c r="CH1315" s="121" t="str">
        <f t="shared" si="1977"/>
        <v/>
      </c>
      <c r="CI1315" s="121" t="str">
        <f t="shared" si="1977"/>
        <v/>
      </c>
      <c r="CJ1315" s="121" t="str">
        <f t="shared" si="1977"/>
        <v/>
      </c>
      <c r="CK1315" s="121" t="str">
        <f t="shared" si="1977"/>
        <v/>
      </c>
      <c r="CL1315" s="121" t="str">
        <f t="shared" si="1977"/>
        <v/>
      </c>
      <c r="CM1315" s="121" t="str">
        <f t="shared" si="1977"/>
        <v/>
      </c>
      <c r="CN1315" s="121" t="str">
        <f t="shared" si="1977"/>
        <v/>
      </c>
      <c r="CO1315" s="121" t="str">
        <f t="shared" si="1977"/>
        <v/>
      </c>
      <c r="CP1315" s="121" t="str">
        <f t="shared" si="1977"/>
        <v/>
      </c>
      <c r="CQ1315" s="121" t="str">
        <f t="shared" si="1977"/>
        <v/>
      </c>
      <c r="CR1315" s="121" t="str">
        <f t="shared" si="1977"/>
        <v/>
      </c>
      <c r="CS1315" s="121" t="str">
        <f t="shared" si="1977"/>
        <v/>
      </c>
      <c r="CT1315" s="121" t="str">
        <f t="shared" si="1977"/>
        <v/>
      </c>
      <c r="CU1315" s="121" t="str">
        <f t="shared" si="1977"/>
        <v/>
      </c>
      <c r="CV1315" s="121" t="str">
        <f t="shared" si="1977"/>
        <v/>
      </c>
      <c r="CW1315" s="121" t="str">
        <f t="shared" si="1977"/>
        <v/>
      </c>
      <c r="CX1315" s="121" t="str">
        <f t="shared" si="1977"/>
        <v/>
      </c>
      <c r="CY1315" s="121" t="str">
        <f t="shared" si="1977"/>
        <v/>
      </c>
      <c r="CZ1315" s="121" t="str">
        <f t="shared" si="1977"/>
        <v/>
      </c>
      <c r="DA1315" s="121" t="str">
        <f t="shared" si="1977"/>
        <v/>
      </c>
      <c r="DB1315" s="121" t="str">
        <f t="shared" si="1977"/>
        <v/>
      </c>
      <c r="DC1315" s="121" t="str">
        <f t="shared" si="1977"/>
        <v/>
      </c>
      <c r="DD1315" s="121" t="str">
        <f t="shared" si="1977"/>
        <v/>
      </c>
      <c r="DE1315" s="121" t="str">
        <f t="shared" si="1977"/>
        <v/>
      </c>
      <c r="DF1315" s="121" t="str">
        <f t="shared" si="1977"/>
        <v/>
      </c>
      <c r="DG1315" s="121" t="str">
        <f t="shared" si="1977"/>
        <v/>
      </c>
      <c r="DH1315" s="121" t="str">
        <f t="shared" si="1977"/>
        <v/>
      </c>
      <c r="DI1315" s="121" t="str">
        <f t="shared" si="1977"/>
        <v/>
      </c>
      <c r="DJ1315" s="121" t="str">
        <f t="shared" si="1977"/>
        <v/>
      </c>
      <c r="DK1315" s="121" t="str">
        <f t="shared" si="1977"/>
        <v/>
      </c>
      <c r="DL1315" s="121" t="str">
        <f t="shared" si="1977"/>
        <v/>
      </c>
      <c r="DM1315" s="121" t="str">
        <f t="shared" si="1977"/>
        <v/>
      </c>
      <c r="DN1315" s="121" t="str">
        <f t="shared" si="1977"/>
        <v/>
      </c>
      <c r="DO1315" s="56">
        <f>SUM(F1315:DN1315)</f>
        <v>2000000.0000000005</v>
      </c>
      <c r="DP1315" s="50" t="s">
        <v>172</v>
      </c>
    </row>
    <row r="1316" spans="3:120" s="29" customFormat="1" ht="15" customHeight="1">
      <c r="C1316" s="29" t="str">
        <f>G1302&amp;" "&amp;C1302</f>
        <v>Phase B Developer Overhead</v>
      </c>
      <c r="D1316" s="273">
        <f>IF(G1307="",0,G1307)</f>
        <v>0</v>
      </c>
      <c r="E1316" s="273">
        <f>IF(G1309="",0,G1309)</f>
        <v>0</v>
      </c>
      <c r="F1316" s="121">
        <f>G1304</f>
        <v>0</v>
      </c>
      <c r="G1316" s="121">
        <f t="shared" ref="G1316:AL1316" si="1978">IF(G$17="","",IF(AND(G$17&gt;=$D1316,G$17&lt;=$E1316),$G$1305/($E1316-$D1316+1),0))</f>
        <v>0</v>
      </c>
      <c r="H1316" s="121">
        <f t="shared" si="1978"/>
        <v>0</v>
      </c>
      <c r="I1316" s="121">
        <f t="shared" si="1978"/>
        <v>0</v>
      </c>
      <c r="J1316" s="121">
        <f t="shared" si="1978"/>
        <v>0</v>
      </c>
      <c r="K1316" s="121">
        <f t="shared" si="1978"/>
        <v>0</v>
      </c>
      <c r="L1316" s="121">
        <f t="shared" si="1978"/>
        <v>0</v>
      </c>
      <c r="M1316" s="121">
        <f t="shared" si="1978"/>
        <v>0</v>
      </c>
      <c r="N1316" s="121">
        <f t="shared" si="1978"/>
        <v>0</v>
      </c>
      <c r="O1316" s="121">
        <f t="shared" si="1978"/>
        <v>0</v>
      </c>
      <c r="P1316" s="121">
        <f t="shared" si="1978"/>
        <v>0</v>
      </c>
      <c r="Q1316" s="121">
        <f t="shared" si="1978"/>
        <v>0</v>
      </c>
      <c r="R1316" s="121">
        <f t="shared" si="1978"/>
        <v>0</v>
      </c>
      <c r="S1316" s="121">
        <f t="shared" si="1978"/>
        <v>0</v>
      </c>
      <c r="T1316" s="121">
        <f t="shared" si="1978"/>
        <v>0</v>
      </c>
      <c r="U1316" s="121">
        <f t="shared" si="1978"/>
        <v>0</v>
      </c>
      <c r="V1316" s="121">
        <f t="shared" si="1978"/>
        <v>0</v>
      </c>
      <c r="W1316" s="121">
        <f t="shared" si="1978"/>
        <v>0</v>
      </c>
      <c r="X1316" s="121">
        <f t="shared" si="1978"/>
        <v>0</v>
      </c>
      <c r="Y1316" s="121">
        <f t="shared" si="1978"/>
        <v>0</v>
      </c>
      <c r="Z1316" s="121">
        <f t="shared" si="1978"/>
        <v>0</v>
      </c>
      <c r="AA1316" s="121">
        <f t="shared" si="1978"/>
        <v>0</v>
      </c>
      <c r="AB1316" s="121">
        <f t="shared" si="1978"/>
        <v>0</v>
      </c>
      <c r="AC1316" s="121">
        <f t="shared" si="1978"/>
        <v>0</v>
      </c>
      <c r="AD1316" s="121">
        <f t="shared" si="1978"/>
        <v>0</v>
      </c>
      <c r="AE1316" s="121">
        <f t="shared" si="1978"/>
        <v>0</v>
      </c>
      <c r="AF1316" s="121">
        <f t="shared" si="1978"/>
        <v>0</v>
      </c>
      <c r="AG1316" s="121">
        <f t="shared" si="1978"/>
        <v>0</v>
      </c>
      <c r="AH1316" s="121">
        <f t="shared" si="1978"/>
        <v>0</v>
      </c>
      <c r="AI1316" s="121">
        <f t="shared" si="1978"/>
        <v>0</v>
      </c>
      <c r="AJ1316" s="121">
        <f t="shared" si="1978"/>
        <v>0</v>
      </c>
      <c r="AK1316" s="121">
        <f t="shared" si="1978"/>
        <v>0</v>
      </c>
      <c r="AL1316" s="121">
        <f t="shared" si="1978"/>
        <v>0</v>
      </c>
      <c r="AM1316" s="121">
        <f t="shared" ref="AM1316:BR1316" si="1979">IF(AM$17="","",IF(AND(AM$17&gt;=$D1316,AM$17&lt;=$E1316),$G$1305/($E1316-$D1316+1),0))</f>
        <v>0</v>
      </c>
      <c r="AN1316" s="121">
        <f t="shared" si="1979"/>
        <v>0</v>
      </c>
      <c r="AO1316" s="121">
        <f t="shared" si="1979"/>
        <v>0</v>
      </c>
      <c r="AP1316" s="121">
        <f t="shared" si="1979"/>
        <v>0</v>
      </c>
      <c r="AQ1316" s="121">
        <f t="shared" si="1979"/>
        <v>0</v>
      </c>
      <c r="AR1316" s="121">
        <f t="shared" si="1979"/>
        <v>0</v>
      </c>
      <c r="AS1316" s="121">
        <f t="shared" si="1979"/>
        <v>0</v>
      </c>
      <c r="AT1316" s="121">
        <f t="shared" si="1979"/>
        <v>0</v>
      </c>
      <c r="AU1316" s="121">
        <f t="shared" si="1979"/>
        <v>0</v>
      </c>
      <c r="AV1316" s="121">
        <f t="shared" si="1979"/>
        <v>0</v>
      </c>
      <c r="AW1316" s="121">
        <f t="shared" si="1979"/>
        <v>0</v>
      </c>
      <c r="AX1316" s="121">
        <f t="shared" si="1979"/>
        <v>0</v>
      </c>
      <c r="AY1316" s="121">
        <f t="shared" si="1979"/>
        <v>0</v>
      </c>
      <c r="AZ1316" s="121">
        <f t="shared" si="1979"/>
        <v>0</v>
      </c>
      <c r="BA1316" s="121">
        <f t="shared" si="1979"/>
        <v>0</v>
      </c>
      <c r="BB1316" s="121">
        <f t="shared" si="1979"/>
        <v>0</v>
      </c>
      <c r="BC1316" s="121">
        <f t="shared" si="1979"/>
        <v>0</v>
      </c>
      <c r="BD1316" s="121">
        <f t="shared" si="1979"/>
        <v>0</v>
      </c>
      <c r="BE1316" s="121">
        <f t="shared" si="1979"/>
        <v>0</v>
      </c>
      <c r="BF1316" s="121">
        <f t="shared" si="1979"/>
        <v>0</v>
      </c>
      <c r="BG1316" s="121">
        <f t="shared" si="1979"/>
        <v>0</v>
      </c>
      <c r="BH1316" s="121">
        <f t="shared" si="1979"/>
        <v>0</v>
      </c>
      <c r="BI1316" s="121">
        <f t="shared" si="1979"/>
        <v>0</v>
      </c>
      <c r="BJ1316" s="121">
        <f t="shared" si="1979"/>
        <v>0</v>
      </c>
      <c r="BK1316" s="121">
        <f t="shared" si="1979"/>
        <v>0</v>
      </c>
      <c r="BL1316" s="121">
        <f t="shared" si="1979"/>
        <v>0</v>
      </c>
      <c r="BM1316" s="121">
        <f t="shared" si="1979"/>
        <v>0</v>
      </c>
      <c r="BN1316" s="121">
        <f t="shared" si="1979"/>
        <v>0</v>
      </c>
      <c r="BO1316" s="121" t="str">
        <f t="shared" si="1979"/>
        <v/>
      </c>
      <c r="BP1316" s="121" t="str">
        <f t="shared" si="1979"/>
        <v/>
      </c>
      <c r="BQ1316" s="121" t="str">
        <f t="shared" si="1979"/>
        <v/>
      </c>
      <c r="BR1316" s="121" t="str">
        <f t="shared" si="1979"/>
        <v/>
      </c>
      <c r="BS1316" s="121" t="str">
        <f t="shared" ref="BS1316:DN1316" si="1980">IF(BS$17="","",IF(AND(BS$17&gt;=$D1316,BS$17&lt;=$E1316),$G$1305/($E1316-$D1316+1),0))</f>
        <v/>
      </c>
      <c r="BT1316" s="121" t="str">
        <f t="shared" si="1980"/>
        <v/>
      </c>
      <c r="BU1316" s="121" t="str">
        <f t="shared" si="1980"/>
        <v/>
      </c>
      <c r="BV1316" s="121" t="str">
        <f t="shared" si="1980"/>
        <v/>
      </c>
      <c r="BW1316" s="121" t="str">
        <f t="shared" si="1980"/>
        <v/>
      </c>
      <c r="BX1316" s="121" t="str">
        <f t="shared" si="1980"/>
        <v/>
      </c>
      <c r="BY1316" s="121" t="str">
        <f t="shared" si="1980"/>
        <v/>
      </c>
      <c r="BZ1316" s="121" t="str">
        <f t="shared" si="1980"/>
        <v/>
      </c>
      <c r="CA1316" s="121" t="str">
        <f t="shared" si="1980"/>
        <v/>
      </c>
      <c r="CB1316" s="121" t="str">
        <f t="shared" si="1980"/>
        <v/>
      </c>
      <c r="CC1316" s="121" t="str">
        <f t="shared" si="1980"/>
        <v/>
      </c>
      <c r="CD1316" s="121" t="str">
        <f t="shared" si="1980"/>
        <v/>
      </c>
      <c r="CE1316" s="121" t="str">
        <f t="shared" si="1980"/>
        <v/>
      </c>
      <c r="CF1316" s="121" t="str">
        <f t="shared" si="1980"/>
        <v/>
      </c>
      <c r="CG1316" s="121" t="str">
        <f t="shared" si="1980"/>
        <v/>
      </c>
      <c r="CH1316" s="121" t="str">
        <f t="shared" si="1980"/>
        <v/>
      </c>
      <c r="CI1316" s="121" t="str">
        <f t="shared" si="1980"/>
        <v/>
      </c>
      <c r="CJ1316" s="121" t="str">
        <f t="shared" si="1980"/>
        <v/>
      </c>
      <c r="CK1316" s="121" t="str">
        <f t="shared" si="1980"/>
        <v/>
      </c>
      <c r="CL1316" s="121" t="str">
        <f t="shared" si="1980"/>
        <v/>
      </c>
      <c r="CM1316" s="121" t="str">
        <f t="shared" si="1980"/>
        <v/>
      </c>
      <c r="CN1316" s="121" t="str">
        <f t="shared" si="1980"/>
        <v/>
      </c>
      <c r="CO1316" s="121" t="str">
        <f t="shared" si="1980"/>
        <v/>
      </c>
      <c r="CP1316" s="121" t="str">
        <f t="shared" si="1980"/>
        <v/>
      </c>
      <c r="CQ1316" s="121" t="str">
        <f t="shared" si="1980"/>
        <v/>
      </c>
      <c r="CR1316" s="121" t="str">
        <f t="shared" si="1980"/>
        <v/>
      </c>
      <c r="CS1316" s="121" t="str">
        <f t="shared" si="1980"/>
        <v/>
      </c>
      <c r="CT1316" s="121" t="str">
        <f t="shared" si="1980"/>
        <v/>
      </c>
      <c r="CU1316" s="121" t="str">
        <f t="shared" si="1980"/>
        <v/>
      </c>
      <c r="CV1316" s="121" t="str">
        <f t="shared" si="1980"/>
        <v/>
      </c>
      <c r="CW1316" s="121" t="str">
        <f t="shared" si="1980"/>
        <v/>
      </c>
      <c r="CX1316" s="121" t="str">
        <f t="shared" si="1980"/>
        <v/>
      </c>
      <c r="CY1316" s="121" t="str">
        <f t="shared" si="1980"/>
        <v/>
      </c>
      <c r="CZ1316" s="121" t="str">
        <f t="shared" si="1980"/>
        <v/>
      </c>
      <c r="DA1316" s="121" t="str">
        <f t="shared" si="1980"/>
        <v/>
      </c>
      <c r="DB1316" s="121" t="str">
        <f t="shared" si="1980"/>
        <v/>
      </c>
      <c r="DC1316" s="121" t="str">
        <f t="shared" si="1980"/>
        <v/>
      </c>
      <c r="DD1316" s="121" t="str">
        <f t="shared" si="1980"/>
        <v/>
      </c>
      <c r="DE1316" s="121" t="str">
        <f t="shared" si="1980"/>
        <v/>
      </c>
      <c r="DF1316" s="121" t="str">
        <f t="shared" si="1980"/>
        <v/>
      </c>
      <c r="DG1316" s="121" t="str">
        <f t="shared" si="1980"/>
        <v/>
      </c>
      <c r="DH1316" s="121" t="str">
        <f t="shared" si="1980"/>
        <v/>
      </c>
      <c r="DI1316" s="121" t="str">
        <f t="shared" si="1980"/>
        <v/>
      </c>
      <c r="DJ1316" s="121" t="str">
        <f t="shared" si="1980"/>
        <v/>
      </c>
      <c r="DK1316" s="121" t="str">
        <f t="shared" si="1980"/>
        <v/>
      </c>
      <c r="DL1316" s="121" t="str">
        <f t="shared" si="1980"/>
        <v/>
      </c>
      <c r="DM1316" s="121" t="str">
        <f t="shared" si="1980"/>
        <v/>
      </c>
      <c r="DN1316" s="121" t="str">
        <f t="shared" si="1980"/>
        <v/>
      </c>
      <c r="DO1316" s="272">
        <f>SUM(F1316:DN1316)</f>
        <v>0</v>
      </c>
      <c r="DP1316" s="50" t="s">
        <v>172</v>
      </c>
    </row>
    <row r="1317" spans="3:120" s="29" customFormat="1" ht="15" customHeight="1">
      <c r="C1317" s="140" t="str">
        <f>"Total "&amp;C1302</f>
        <v>Total Developer Overhead</v>
      </c>
      <c r="D1317" s="270">
        <f>IF(D1307="",0,D1307)</f>
        <v>1</v>
      </c>
      <c r="E1317" s="270">
        <f>IF(D1309="",0,D1309)</f>
        <v>18</v>
      </c>
      <c r="F1317" s="278">
        <f>IF(F$17="","",IF($E$1312=0,SUM(F1315:F1316),D1304))</f>
        <v>250000</v>
      </c>
      <c r="G1317" s="278">
        <f t="shared" ref="G1317:AL1317" si="1981">IF(G$17="","",IF($E$1312=0,SUM(G1315:G1316),IF(AND(G$17&gt;=$D1317,G$17&lt;=$E1317),$D$1305/($E1220-$D1220+1),0)))</f>
        <v>97222.222222222219</v>
      </c>
      <c r="H1317" s="278">
        <f t="shared" si="1981"/>
        <v>97222.222222222219</v>
      </c>
      <c r="I1317" s="278">
        <f t="shared" si="1981"/>
        <v>97222.222222222219</v>
      </c>
      <c r="J1317" s="278">
        <f t="shared" si="1981"/>
        <v>97222.222222222219</v>
      </c>
      <c r="K1317" s="278">
        <f t="shared" si="1981"/>
        <v>97222.222222222219</v>
      </c>
      <c r="L1317" s="278">
        <f t="shared" si="1981"/>
        <v>97222.222222222219</v>
      </c>
      <c r="M1317" s="278">
        <f t="shared" si="1981"/>
        <v>97222.222222222219</v>
      </c>
      <c r="N1317" s="278">
        <f t="shared" si="1981"/>
        <v>97222.222222222219</v>
      </c>
      <c r="O1317" s="278">
        <f t="shared" si="1981"/>
        <v>97222.222222222219</v>
      </c>
      <c r="P1317" s="278">
        <f t="shared" si="1981"/>
        <v>97222.222222222219</v>
      </c>
      <c r="Q1317" s="278">
        <f t="shared" si="1981"/>
        <v>97222.222222222219</v>
      </c>
      <c r="R1317" s="278">
        <f t="shared" si="1981"/>
        <v>97222.222222222219</v>
      </c>
      <c r="S1317" s="278">
        <f t="shared" si="1981"/>
        <v>97222.222222222219</v>
      </c>
      <c r="T1317" s="278">
        <f t="shared" si="1981"/>
        <v>97222.222222222219</v>
      </c>
      <c r="U1317" s="278">
        <f t="shared" si="1981"/>
        <v>97222.222222222219</v>
      </c>
      <c r="V1317" s="278">
        <f t="shared" si="1981"/>
        <v>97222.222222222219</v>
      </c>
      <c r="W1317" s="278">
        <f t="shared" si="1981"/>
        <v>97222.222222222219</v>
      </c>
      <c r="X1317" s="278">
        <f t="shared" si="1981"/>
        <v>97222.222222222219</v>
      </c>
      <c r="Y1317" s="278">
        <f t="shared" si="1981"/>
        <v>0</v>
      </c>
      <c r="Z1317" s="278">
        <f t="shared" si="1981"/>
        <v>0</v>
      </c>
      <c r="AA1317" s="278">
        <f t="shared" si="1981"/>
        <v>0</v>
      </c>
      <c r="AB1317" s="278">
        <f t="shared" si="1981"/>
        <v>0</v>
      </c>
      <c r="AC1317" s="278">
        <f t="shared" si="1981"/>
        <v>0</v>
      </c>
      <c r="AD1317" s="278">
        <f t="shared" si="1981"/>
        <v>0</v>
      </c>
      <c r="AE1317" s="278">
        <f t="shared" si="1981"/>
        <v>0</v>
      </c>
      <c r="AF1317" s="278">
        <f t="shared" si="1981"/>
        <v>0</v>
      </c>
      <c r="AG1317" s="278">
        <f t="shared" si="1981"/>
        <v>0</v>
      </c>
      <c r="AH1317" s="278">
        <f t="shared" si="1981"/>
        <v>0</v>
      </c>
      <c r="AI1317" s="278">
        <f t="shared" si="1981"/>
        <v>0</v>
      </c>
      <c r="AJ1317" s="278">
        <f t="shared" si="1981"/>
        <v>0</v>
      </c>
      <c r="AK1317" s="278">
        <f t="shared" si="1981"/>
        <v>0</v>
      </c>
      <c r="AL1317" s="278">
        <f t="shared" si="1981"/>
        <v>0</v>
      </c>
      <c r="AM1317" s="278">
        <f t="shared" ref="AM1317:BR1317" si="1982">IF(AM$17="","",IF($E$1312=0,SUM(AM1315:AM1316),IF(AND(AM$17&gt;=$D1317,AM$17&lt;=$E1317),$D$1305/($E1220-$D1220+1),0)))</f>
        <v>0</v>
      </c>
      <c r="AN1317" s="278">
        <f t="shared" si="1982"/>
        <v>0</v>
      </c>
      <c r="AO1317" s="278">
        <f t="shared" si="1982"/>
        <v>0</v>
      </c>
      <c r="AP1317" s="278">
        <f t="shared" si="1982"/>
        <v>0</v>
      </c>
      <c r="AQ1317" s="278">
        <f t="shared" si="1982"/>
        <v>0</v>
      </c>
      <c r="AR1317" s="278">
        <f t="shared" si="1982"/>
        <v>0</v>
      </c>
      <c r="AS1317" s="278">
        <f t="shared" si="1982"/>
        <v>0</v>
      </c>
      <c r="AT1317" s="278">
        <f t="shared" si="1982"/>
        <v>0</v>
      </c>
      <c r="AU1317" s="278">
        <f t="shared" si="1982"/>
        <v>0</v>
      </c>
      <c r="AV1317" s="278">
        <f t="shared" si="1982"/>
        <v>0</v>
      </c>
      <c r="AW1317" s="278">
        <f t="shared" si="1982"/>
        <v>0</v>
      </c>
      <c r="AX1317" s="278">
        <f t="shared" si="1982"/>
        <v>0</v>
      </c>
      <c r="AY1317" s="278">
        <f t="shared" si="1982"/>
        <v>0</v>
      </c>
      <c r="AZ1317" s="278">
        <f t="shared" si="1982"/>
        <v>0</v>
      </c>
      <c r="BA1317" s="278">
        <f t="shared" si="1982"/>
        <v>0</v>
      </c>
      <c r="BB1317" s="278">
        <f t="shared" si="1982"/>
        <v>0</v>
      </c>
      <c r="BC1317" s="278">
        <f t="shared" si="1982"/>
        <v>0</v>
      </c>
      <c r="BD1317" s="278">
        <f t="shared" si="1982"/>
        <v>0</v>
      </c>
      <c r="BE1317" s="278">
        <f t="shared" si="1982"/>
        <v>0</v>
      </c>
      <c r="BF1317" s="278">
        <f t="shared" si="1982"/>
        <v>0</v>
      </c>
      <c r="BG1317" s="278">
        <f t="shared" si="1982"/>
        <v>0</v>
      </c>
      <c r="BH1317" s="278">
        <f t="shared" si="1982"/>
        <v>0</v>
      </c>
      <c r="BI1317" s="278">
        <f t="shared" si="1982"/>
        <v>0</v>
      </c>
      <c r="BJ1317" s="278">
        <f t="shared" si="1982"/>
        <v>0</v>
      </c>
      <c r="BK1317" s="278">
        <f t="shared" si="1982"/>
        <v>0</v>
      </c>
      <c r="BL1317" s="278">
        <f t="shared" si="1982"/>
        <v>0</v>
      </c>
      <c r="BM1317" s="278">
        <f t="shared" si="1982"/>
        <v>0</v>
      </c>
      <c r="BN1317" s="278">
        <f t="shared" si="1982"/>
        <v>0</v>
      </c>
      <c r="BO1317" s="278" t="str">
        <f t="shared" si="1982"/>
        <v/>
      </c>
      <c r="BP1317" s="278" t="str">
        <f t="shared" si="1982"/>
        <v/>
      </c>
      <c r="BQ1317" s="278" t="str">
        <f t="shared" si="1982"/>
        <v/>
      </c>
      <c r="BR1317" s="278" t="str">
        <f t="shared" si="1982"/>
        <v/>
      </c>
      <c r="BS1317" s="278" t="str">
        <f t="shared" ref="BS1317:CA1317" si="1983">IF(BS$17="","",IF($E$1312=0,SUM(BS1315:BS1316),IF(AND(BS$17&gt;=$D1317,BS$17&lt;=$E1317),$D$1305/($E1220-$D1220+1),0)))</f>
        <v/>
      </c>
      <c r="BT1317" s="278" t="str">
        <f t="shared" si="1983"/>
        <v/>
      </c>
      <c r="BU1317" s="278" t="str">
        <f t="shared" si="1983"/>
        <v/>
      </c>
      <c r="BV1317" s="278" t="str">
        <f t="shared" si="1983"/>
        <v/>
      </c>
      <c r="BW1317" s="278" t="str">
        <f t="shared" si="1983"/>
        <v/>
      </c>
      <c r="BX1317" s="278" t="str">
        <f t="shared" si="1983"/>
        <v/>
      </c>
      <c r="BY1317" s="278" t="str">
        <f t="shared" si="1983"/>
        <v/>
      </c>
      <c r="BZ1317" s="278" t="str">
        <f t="shared" si="1983"/>
        <v/>
      </c>
      <c r="CA1317" s="278" t="str">
        <f t="shared" si="1983"/>
        <v/>
      </c>
      <c r="CB1317" s="278" t="str">
        <f t="shared" ref="CB1317:DN1317" si="1984">IF(CB$17="","",IF($E$1312=0,SUM(CB1315:CB1316),IF(AND(CB$17&gt;=$D1317,CB$17&lt;=$E1317),$D$1305/($E1220-$D1220+1),0)))</f>
        <v/>
      </c>
      <c r="CC1317" s="278" t="str">
        <f t="shared" si="1984"/>
        <v/>
      </c>
      <c r="CD1317" s="278" t="str">
        <f t="shared" si="1984"/>
        <v/>
      </c>
      <c r="CE1317" s="278" t="str">
        <f t="shared" si="1984"/>
        <v/>
      </c>
      <c r="CF1317" s="278" t="str">
        <f t="shared" si="1984"/>
        <v/>
      </c>
      <c r="CG1317" s="278" t="str">
        <f t="shared" si="1984"/>
        <v/>
      </c>
      <c r="CH1317" s="278" t="str">
        <f t="shared" si="1984"/>
        <v/>
      </c>
      <c r="CI1317" s="278" t="str">
        <f t="shared" si="1984"/>
        <v/>
      </c>
      <c r="CJ1317" s="278" t="str">
        <f t="shared" si="1984"/>
        <v/>
      </c>
      <c r="CK1317" s="278" t="str">
        <f t="shared" si="1984"/>
        <v/>
      </c>
      <c r="CL1317" s="278" t="str">
        <f t="shared" si="1984"/>
        <v/>
      </c>
      <c r="CM1317" s="278" t="str">
        <f t="shared" si="1984"/>
        <v/>
      </c>
      <c r="CN1317" s="278" t="str">
        <f t="shared" si="1984"/>
        <v/>
      </c>
      <c r="CO1317" s="278" t="str">
        <f t="shared" si="1984"/>
        <v/>
      </c>
      <c r="CP1317" s="278" t="str">
        <f t="shared" si="1984"/>
        <v/>
      </c>
      <c r="CQ1317" s="278" t="str">
        <f t="shared" si="1984"/>
        <v/>
      </c>
      <c r="CR1317" s="278" t="str">
        <f t="shared" si="1984"/>
        <v/>
      </c>
      <c r="CS1317" s="278" t="str">
        <f t="shared" si="1984"/>
        <v/>
      </c>
      <c r="CT1317" s="278" t="str">
        <f t="shared" si="1984"/>
        <v/>
      </c>
      <c r="CU1317" s="278" t="str">
        <f t="shared" si="1984"/>
        <v/>
      </c>
      <c r="CV1317" s="278" t="str">
        <f t="shared" si="1984"/>
        <v/>
      </c>
      <c r="CW1317" s="278" t="str">
        <f t="shared" si="1984"/>
        <v/>
      </c>
      <c r="CX1317" s="278" t="str">
        <f t="shared" si="1984"/>
        <v/>
      </c>
      <c r="CY1317" s="278" t="str">
        <f t="shared" si="1984"/>
        <v/>
      </c>
      <c r="CZ1317" s="278" t="str">
        <f t="shared" si="1984"/>
        <v/>
      </c>
      <c r="DA1317" s="278" t="str">
        <f t="shared" si="1984"/>
        <v/>
      </c>
      <c r="DB1317" s="278" t="str">
        <f t="shared" si="1984"/>
        <v/>
      </c>
      <c r="DC1317" s="278" t="str">
        <f t="shared" si="1984"/>
        <v/>
      </c>
      <c r="DD1317" s="278" t="str">
        <f t="shared" si="1984"/>
        <v/>
      </c>
      <c r="DE1317" s="278" t="str">
        <f t="shared" si="1984"/>
        <v/>
      </c>
      <c r="DF1317" s="278" t="str">
        <f t="shared" si="1984"/>
        <v/>
      </c>
      <c r="DG1317" s="278" t="str">
        <f t="shared" si="1984"/>
        <v/>
      </c>
      <c r="DH1317" s="278" t="str">
        <f t="shared" si="1984"/>
        <v/>
      </c>
      <c r="DI1317" s="278" t="str">
        <f t="shared" si="1984"/>
        <v/>
      </c>
      <c r="DJ1317" s="278" t="str">
        <f t="shared" si="1984"/>
        <v/>
      </c>
      <c r="DK1317" s="278" t="str">
        <f t="shared" si="1984"/>
        <v/>
      </c>
      <c r="DL1317" s="278" t="str">
        <f t="shared" si="1984"/>
        <v/>
      </c>
      <c r="DM1317" s="278" t="str">
        <f t="shared" si="1984"/>
        <v/>
      </c>
      <c r="DN1317" s="278" t="str">
        <f t="shared" si="1984"/>
        <v/>
      </c>
      <c r="DO1317" s="56">
        <f>SUM(F1317:DN1317)</f>
        <v>2000000.0000000005</v>
      </c>
      <c r="DP1317" s="50" t="s">
        <v>172</v>
      </c>
    </row>
    <row r="1318" spans="3:120" s="29" customFormat="1" ht="15" customHeight="1">
      <c r="C1318" s="34"/>
      <c r="D1318" s="289"/>
      <c r="E1318" s="289"/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U1318" s="121"/>
      <c r="V1318" s="121"/>
      <c r="W1318" s="121"/>
      <c r="X1318" s="121"/>
      <c r="Y1318" s="121"/>
      <c r="Z1318" s="121"/>
      <c r="AA1318" s="121"/>
      <c r="AB1318" s="121"/>
      <c r="AC1318" s="121"/>
      <c r="AD1318" s="121"/>
      <c r="AE1318" s="121"/>
      <c r="AF1318" s="121"/>
      <c r="AG1318" s="121"/>
      <c r="AH1318" s="121"/>
      <c r="AI1318" s="121"/>
      <c r="AJ1318" s="121"/>
      <c r="AK1318" s="121"/>
      <c r="AL1318" s="121"/>
      <c r="AM1318" s="121"/>
      <c r="AN1318" s="121"/>
      <c r="AO1318" s="121"/>
      <c r="AP1318" s="121"/>
      <c r="AQ1318" s="121"/>
      <c r="AR1318" s="121"/>
      <c r="AS1318" s="121"/>
      <c r="AT1318" s="121"/>
      <c r="AU1318" s="121"/>
      <c r="AV1318" s="121"/>
      <c r="AW1318" s="121"/>
      <c r="AX1318" s="121"/>
      <c r="AY1318" s="121"/>
      <c r="AZ1318" s="121"/>
      <c r="BA1318" s="121"/>
      <c r="BB1318" s="121"/>
      <c r="BC1318" s="121"/>
      <c r="BD1318" s="121"/>
      <c r="BE1318" s="121"/>
      <c r="BF1318" s="121"/>
      <c r="BG1318" s="121"/>
      <c r="BH1318" s="121"/>
      <c r="BI1318" s="121"/>
      <c r="BJ1318" s="121"/>
      <c r="BK1318" s="121"/>
      <c r="BL1318" s="121"/>
      <c r="BM1318" s="121"/>
      <c r="BN1318" s="121"/>
      <c r="BO1318" s="121"/>
      <c r="BP1318" s="121"/>
      <c r="BQ1318" s="121"/>
      <c r="BR1318" s="121"/>
      <c r="BS1318" s="121"/>
      <c r="BT1318" s="121"/>
      <c r="BU1318" s="121"/>
      <c r="BV1318" s="121"/>
      <c r="BW1318" s="121"/>
      <c r="BX1318" s="121"/>
      <c r="BY1318" s="121"/>
      <c r="BZ1318" s="121"/>
      <c r="CA1318" s="121"/>
      <c r="CB1318" s="121"/>
      <c r="CC1318" s="121"/>
      <c r="CD1318" s="121"/>
      <c r="CE1318" s="121"/>
      <c r="CF1318" s="121"/>
      <c r="CG1318" s="121"/>
      <c r="CH1318" s="121"/>
      <c r="CI1318" s="121"/>
      <c r="CJ1318" s="121"/>
      <c r="CK1318" s="121"/>
      <c r="CL1318" s="121"/>
      <c r="CM1318" s="121"/>
      <c r="CN1318" s="121"/>
      <c r="CO1318" s="121"/>
      <c r="CP1318" s="121"/>
      <c r="CQ1318" s="121"/>
      <c r="CR1318" s="121"/>
      <c r="CS1318" s="121"/>
      <c r="CT1318" s="121"/>
      <c r="CU1318" s="121"/>
      <c r="CV1318" s="121"/>
      <c r="CW1318" s="121"/>
      <c r="CX1318" s="121"/>
      <c r="CY1318" s="121"/>
      <c r="CZ1318" s="121"/>
      <c r="DA1318" s="121"/>
      <c r="DB1318" s="121"/>
      <c r="DC1318" s="121"/>
      <c r="DD1318" s="121"/>
      <c r="DE1318" s="121"/>
      <c r="DF1318" s="121"/>
      <c r="DG1318" s="121"/>
      <c r="DH1318" s="121"/>
      <c r="DI1318" s="121"/>
      <c r="DJ1318" s="121"/>
      <c r="DK1318" s="121"/>
      <c r="DL1318" s="121"/>
      <c r="DM1318" s="121"/>
      <c r="DN1318" s="121"/>
      <c r="DO1318" s="18"/>
      <c r="DP1318" s="50" t="s">
        <v>172</v>
      </c>
    </row>
    <row r="1319" spans="3:120" s="29" customFormat="1" ht="15" customHeight="1">
      <c r="C1319" s="120"/>
      <c r="D1319" s="242"/>
      <c r="E1319" s="243"/>
      <c r="F1319" s="242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8"/>
      <c r="AN1319" s="18"/>
      <c r="AO1319" s="18"/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AZ1319" s="18"/>
      <c r="BA1319" s="18"/>
      <c r="BB1319" s="18"/>
      <c r="BC1319" s="18"/>
      <c r="BD1319" s="18"/>
      <c r="BE1319" s="18"/>
      <c r="BF1319" s="18"/>
      <c r="BG1319" s="18"/>
      <c r="BH1319" s="18"/>
      <c r="BI1319" s="18"/>
      <c r="BJ1319" s="18"/>
      <c r="BK1319" s="18"/>
      <c r="BL1319" s="18"/>
      <c r="BM1319" s="18"/>
      <c r="BN1319" s="18"/>
      <c r="BO1319" s="18"/>
      <c r="BP1319" s="18"/>
      <c r="BQ1319" s="18"/>
      <c r="BR1319" s="18"/>
      <c r="BS1319" s="18"/>
      <c r="BT1319" s="18"/>
      <c r="BU1319" s="18"/>
      <c r="BV1319" s="18"/>
      <c r="BW1319" s="18"/>
      <c r="BX1319" s="18"/>
      <c r="BY1319" s="18"/>
      <c r="BZ1319" s="18"/>
      <c r="CA1319" s="18"/>
      <c r="CB1319" s="18"/>
      <c r="CC1319" s="18"/>
      <c r="CD1319" s="18"/>
      <c r="CE1319" s="18"/>
      <c r="CF1319" s="18"/>
      <c r="CG1319" s="18"/>
      <c r="CH1319" s="18"/>
      <c r="CI1319" s="18"/>
      <c r="CJ1319" s="18"/>
      <c r="CK1319" s="18"/>
      <c r="CL1319" s="18"/>
      <c r="CM1319" s="18"/>
      <c r="CN1319" s="18"/>
      <c r="CO1319" s="18"/>
      <c r="CP1319" s="18"/>
      <c r="CQ1319" s="18"/>
      <c r="CR1319" s="18"/>
      <c r="CS1319" s="18"/>
      <c r="CT1319" s="18"/>
      <c r="CU1319" s="18"/>
      <c r="CV1319" s="18"/>
      <c r="CW1319" s="18"/>
      <c r="CX1319" s="18"/>
      <c r="CY1319" s="18"/>
      <c r="CZ1319" s="18"/>
      <c r="DA1319" s="18"/>
      <c r="DB1319" s="18"/>
      <c r="DC1319" s="18"/>
      <c r="DD1319" s="18"/>
      <c r="DE1319" s="18"/>
      <c r="DF1319" s="18"/>
      <c r="DG1319" s="18"/>
      <c r="DH1319" s="18"/>
      <c r="DI1319" s="18"/>
      <c r="DJ1319" s="18"/>
      <c r="DK1319" s="18"/>
      <c r="DL1319" s="18"/>
      <c r="DM1319" s="18"/>
      <c r="DN1319" s="18"/>
      <c r="DO1319" s="18"/>
      <c r="DP1319" s="50" t="s">
        <v>172</v>
      </c>
    </row>
    <row r="1320" spans="3:120" s="29" customFormat="1" ht="15" customHeight="1">
      <c r="C1320" s="161" t="s">
        <v>308</v>
      </c>
      <c r="D1320" s="161"/>
      <c r="E1320" s="161"/>
      <c r="F1320" s="161"/>
      <c r="G1320" s="161"/>
      <c r="H1320" s="161"/>
      <c r="I1320" s="161"/>
      <c r="J1320" s="161"/>
      <c r="K1320" s="161"/>
      <c r="L1320" s="161"/>
      <c r="M1320" s="161"/>
      <c r="N1320" s="161"/>
      <c r="O1320" s="161"/>
      <c r="P1320" s="161"/>
      <c r="Q1320" s="161"/>
      <c r="R1320" s="161"/>
      <c r="S1320" s="161"/>
      <c r="T1320" s="161"/>
      <c r="U1320" s="161"/>
      <c r="V1320" s="161"/>
      <c r="W1320" s="161"/>
      <c r="X1320" s="161"/>
      <c r="Y1320" s="161"/>
      <c r="Z1320" s="161"/>
      <c r="AA1320" s="161"/>
      <c r="AB1320" s="161"/>
      <c r="AC1320" s="161"/>
      <c r="AD1320" s="161"/>
      <c r="AE1320" s="161"/>
      <c r="AF1320" s="161"/>
      <c r="AG1320" s="161"/>
      <c r="AH1320" s="161"/>
      <c r="AI1320" s="161"/>
      <c r="AJ1320" s="161"/>
      <c r="AK1320" s="161"/>
      <c r="AL1320" s="161"/>
      <c r="AM1320" s="161"/>
      <c r="AN1320" s="161"/>
      <c r="AO1320" s="161"/>
      <c r="AP1320" s="161"/>
      <c r="AQ1320" s="161"/>
      <c r="AR1320" s="161"/>
      <c r="AS1320" s="161"/>
      <c r="AT1320" s="161"/>
      <c r="AU1320" s="161"/>
      <c r="AV1320" s="161"/>
      <c r="AW1320" s="161"/>
      <c r="AX1320" s="161"/>
      <c r="AY1320" s="161"/>
      <c r="AZ1320" s="161"/>
      <c r="BA1320" s="161"/>
      <c r="BB1320" s="161"/>
      <c r="BC1320" s="161"/>
      <c r="BD1320" s="161"/>
      <c r="BE1320" s="161"/>
      <c r="BF1320" s="161"/>
      <c r="BG1320" s="161"/>
      <c r="BH1320" s="161"/>
      <c r="BI1320" s="161"/>
      <c r="BJ1320" s="161"/>
      <c r="BK1320" s="161"/>
      <c r="BL1320" s="161"/>
      <c r="BM1320" s="161"/>
      <c r="BN1320" s="161"/>
      <c r="BO1320" s="161"/>
      <c r="BP1320" s="161"/>
      <c r="BQ1320" s="161"/>
      <c r="BR1320" s="161"/>
      <c r="BS1320" s="161"/>
      <c r="BT1320" s="161"/>
      <c r="BU1320" s="161"/>
      <c r="BV1320" s="161"/>
      <c r="BW1320" s="161"/>
      <c r="BX1320" s="161"/>
      <c r="BY1320" s="161"/>
      <c r="BZ1320" s="161"/>
      <c r="CA1320" s="161"/>
      <c r="CB1320" s="161"/>
      <c r="CC1320" s="161"/>
      <c r="CD1320" s="161"/>
      <c r="CE1320" s="161"/>
      <c r="CF1320" s="161"/>
      <c r="CG1320" s="161"/>
      <c r="CH1320" s="161"/>
      <c r="CI1320" s="161"/>
      <c r="CJ1320" s="161"/>
      <c r="CK1320" s="161"/>
      <c r="CL1320" s="161"/>
      <c r="CM1320" s="161"/>
      <c r="CN1320" s="161"/>
      <c r="CO1320" s="161"/>
      <c r="CP1320" s="161"/>
      <c r="CQ1320" s="161"/>
      <c r="CR1320" s="161"/>
      <c r="CS1320" s="161"/>
      <c r="CT1320" s="161"/>
      <c r="CU1320" s="161"/>
      <c r="CV1320" s="161"/>
      <c r="CW1320" s="161"/>
      <c r="CX1320" s="161"/>
      <c r="CY1320" s="161"/>
      <c r="CZ1320" s="161"/>
      <c r="DA1320" s="161"/>
      <c r="DB1320" s="161"/>
      <c r="DC1320" s="161"/>
      <c r="DD1320" s="161"/>
      <c r="DE1320" s="161"/>
      <c r="DF1320" s="161"/>
      <c r="DG1320" s="161"/>
      <c r="DH1320" s="161"/>
      <c r="DI1320" s="161"/>
      <c r="DJ1320" s="161"/>
      <c r="DK1320" s="161"/>
      <c r="DL1320" s="161"/>
      <c r="DM1320" s="161"/>
      <c r="DN1320" s="161"/>
      <c r="DO1320" s="161"/>
      <c r="DP1320" s="50" t="s">
        <v>172</v>
      </c>
    </row>
    <row r="1321" spans="3:120" s="29" customFormat="1" ht="15" customHeight="1">
      <c r="C1321" s="120"/>
      <c r="D1321" s="242"/>
      <c r="E1321" s="243"/>
      <c r="F1321" s="242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AZ1321" s="18"/>
      <c r="BA1321" s="18"/>
      <c r="BB1321" s="18"/>
      <c r="BC1321" s="18"/>
      <c r="BD1321" s="18"/>
      <c r="BE1321" s="18"/>
      <c r="BF1321" s="18"/>
      <c r="BG1321" s="18"/>
      <c r="BH1321" s="18"/>
      <c r="BI1321" s="18"/>
      <c r="BJ1321" s="18"/>
      <c r="BK1321" s="18"/>
      <c r="BL1321" s="18"/>
      <c r="BM1321" s="18"/>
      <c r="BN1321" s="18"/>
      <c r="BO1321" s="18"/>
      <c r="BP1321" s="18"/>
      <c r="BQ1321" s="18"/>
      <c r="BR1321" s="18"/>
      <c r="BS1321" s="18"/>
      <c r="BT1321" s="18"/>
      <c r="BU1321" s="18"/>
      <c r="BV1321" s="18"/>
      <c r="BW1321" s="18"/>
      <c r="BX1321" s="18"/>
      <c r="BY1321" s="18"/>
      <c r="BZ1321" s="18"/>
      <c r="CA1321" s="18"/>
      <c r="CB1321" s="18"/>
      <c r="CC1321" s="18"/>
      <c r="CD1321" s="18"/>
      <c r="CE1321" s="18"/>
      <c r="CF1321" s="18"/>
      <c r="CG1321" s="18"/>
      <c r="CH1321" s="18"/>
      <c r="CI1321" s="18"/>
      <c r="CJ1321" s="18"/>
      <c r="CK1321" s="18"/>
      <c r="CL1321" s="18"/>
      <c r="CM1321" s="18"/>
      <c r="CN1321" s="18"/>
      <c r="CO1321" s="18"/>
      <c r="CP1321" s="18"/>
      <c r="CQ1321" s="18"/>
      <c r="CR1321" s="18"/>
      <c r="CS1321" s="18"/>
      <c r="CT1321" s="18"/>
      <c r="CU1321" s="18"/>
      <c r="CV1321" s="18"/>
      <c r="CW1321" s="18"/>
      <c r="CX1321" s="18"/>
      <c r="CY1321" s="18"/>
      <c r="CZ1321" s="18"/>
      <c r="DA1321" s="18"/>
      <c r="DB1321" s="18"/>
      <c r="DC1321" s="18"/>
      <c r="DD1321" s="18"/>
      <c r="DE1321" s="18"/>
      <c r="DF1321" s="18"/>
      <c r="DG1321" s="18"/>
      <c r="DH1321" s="18"/>
      <c r="DI1321" s="18"/>
      <c r="DJ1321" s="18"/>
      <c r="DK1321" s="18"/>
      <c r="DL1321" s="18"/>
      <c r="DM1321" s="18"/>
      <c r="DN1321" s="18"/>
      <c r="DO1321" s="18"/>
      <c r="DP1321" s="50" t="s">
        <v>172</v>
      </c>
    </row>
    <row r="1322" spans="3:120" s="29" customFormat="1" ht="15" customHeight="1">
      <c r="C1322" s="266" t="s">
        <v>307</v>
      </c>
      <c r="D1322" s="249" t="s">
        <v>296</v>
      </c>
      <c r="E1322" s="249" t="s">
        <v>303</v>
      </c>
      <c r="F1322" s="265" t="s">
        <v>295</v>
      </c>
      <c r="G1322" s="264" t="s">
        <v>294</v>
      </c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/>
      <c r="BD1322" s="18"/>
      <c r="BE1322" s="18"/>
      <c r="BF1322" s="18"/>
      <c r="BG1322" s="18"/>
      <c r="BH1322" s="18"/>
      <c r="BI1322" s="18"/>
      <c r="BJ1322" s="18"/>
      <c r="BK1322" s="18"/>
      <c r="BL1322" s="18"/>
      <c r="BM1322" s="18"/>
      <c r="BN1322" s="18"/>
      <c r="BO1322" s="18"/>
      <c r="BP1322" s="18"/>
      <c r="BQ1322" s="18"/>
      <c r="BR1322" s="18"/>
      <c r="BS1322" s="18"/>
      <c r="BT1322" s="18"/>
      <c r="BU1322" s="18"/>
      <c r="BV1322" s="18"/>
      <c r="BW1322" s="18"/>
      <c r="BX1322" s="18"/>
      <c r="BY1322" s="18"/>
      <c r="BZ1322" s="18"/>
      <c r="CA1322" s="18"/>
      <c r="CB1322" s="18"/>
      <c r="CC1322" s="18"/>
      <c r="CD1322" s="18"/>
      <c r="CE1322" s="18"/>
      <c r="CF1322" s="18"/>
      <c r="CG1322" s="18"/>
      <c r="CH1322" s="18"/>
      <c r="CI1322" s="18"/>
      <c r="CJ1322" s="18"/>
      <c r="CK1322" s="18"/>
      <c r="CL1322" s="18"/>
      <c r="CM1322" s="18"/>
      <c r="CN1322" s="18"/>
      <c r="CO1322" s="18"/>
      <c r="CP1322" s="18"/>
      <c r="CQ1322" s="18"/>
      <c r="CR1322" s="18"/>
      <c r="CS1322" s="18"/>
      <c r="CT1322" s="18"/>
      <c r="CU1322" s="18"/>
      <c r="CV1322" s="18"/>
      <c r="CW1322" s="18"/>
      <c r="CX1322" s="18"/>
      <c r="CY1322" s="18"/>
      <c r="CZ1322" s="18"/>
      <c r="DA1322" s="18"/>
      <c r="DB1322" s="18"/>
      <c r="DC1322" s="18"/>
      <c r="DD1322" s="18"/>
      <c r="DE1322" s="18"/>
      <c r="DF1322" s="18"/>
      <c r="DG1322" s="18"/>
      <c r="DH1322" s="18"/>
      <c r="DI1322" s="18"/>
      <c r="DJ1322" s="18"/>
      <c r="DK1322" s="18"/>
      <c r="DL1322" s="18"/>
      <c r="DM1322" s="18"/>
      <c r="DN1322" s="18"/>
      <c r="DO1322" s="18"/>
      <c r="DP1322" s="50" t="s">
        <v>172</v>
      </c>
    </row>
    <row r="1323" spans="3:120" s="29" customFormat="1" ht="15" customHeight="1">
      <c r="C1323" s="29" t="str">
        <f>C817</f>
        <v>Total Budgeted Hard Costs</v>
      </c>
      <c r="D1323" s="246">
        <f>D817</f>
        <v>48585100</v>
      </c>
      <c r="E1323" s="246"/>
      <c r="F1323" s="246">
        <f>F817</f>
        <v>48585100</v>
      </c>
      <c r="G1323" s="246">
        <f>G817</f>
        <v>0</v>
      </c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/>
      <c r="BD1323" s="18"/>
      <c r="BE1323" s="18"/>
      <c r="BF1323" s="18"/>
      <c r="BG1323" s="18"/>
      <c r="BH1323" s="18"/>
      <c r="BI1323" s="18"/>
      <c r="BJ1323" s="18"/>
      <c r="BK1323" s="18"/>
      <c r="BL1323" s="18"/>
      <c r="BM1323" s="18"/>
      <c r="BN1323" s="18"/>
      <c r="BO1323" s="18"/>
      <c r="BP1323" s="18"/>
      <c r="BQ1323" s="18"/>
      <c r="BR1323" s="18"/>
      <c r="BS1323" s="18"/>
      <c r="BT1323" s="18"/>
      <c r="BU1323" s="18"/>
      <c r="BV1323" s="18"/>
      <c r="BW1323" s="18"/>
      <c r="BX1323" s="18"/>
      <c r="BY1323" s="18"/>
      <c r="BZ1323" s="18"/>
      <c r="CA1323" s="18"/>
      <c r="CB1323" s="18"/>
      <c r="CC1323" s="18"/>
      <c r="CD1323" s="18"/>
      <c r="CE1323" s="18"/>
      <c r="CF1323" s="18"/>
      <c r="CG1323" s="18"/>
      <c r="CH1323" s="18"/>
      <c r="CI1323" s="18"/>
      <c r="CJ1323" s="18"/>
      <c r="CK1323" s="18"/>
      <c r="CL1323" s="18"/>
      <c r="CM1323" s="18"/>
      <c r="CN1323" s="18"/>
      <c r="CO1323" s="18"/>
      <c r="CP1323" s="18"/>
      <c r="CQ1323" s="18"/>
      <c r="CR1323" s="18"/>
      <c r="CS1323" s="18"/>
      <c r="CT1323" s="18"/>
      <c r="CU1323" s="18"/>
      <c r="CV1323" s="18"/>
      <c r="CW1323" s="18"/>
      <c r="CX1323" s="18"/>
      <c r="CY1323" s="18"/>
      <c r="CZ1323" s="18"/>
      <c r="DA1323" s="18"/>
      <c r="DB1323" s="18"/>
      <c r="DC1323" s="18"/>
      <c r="DD1323" s="18"/>
      <c r="DE1323" s="18"/>
      <c r="DF1323" s="18"/>
      <c r="DG1323" s="18"/>
      <c r="DH1323" s="18"/>
      <c r="DI1323" s="18"/>
      <c r="DJ1323" s="18"/>
      <c r="DK1323" s="18"/>
      <c r="DL1323" s="18"/>
      <c r="DM1323" s="18"/>
      <c r="DN1323" s="18"/>
      <c r="DO1323" s="18"/>
      <c r="DP1323" s="50" t="s">
        <v>172</v>
      </c>
    </row>
    <row r="1324" spans="3:120" s="29" customFormat="1" ht="15" customHeight="1">
      <c r="C1324" s="29" t="str">
        <f>C1375</f>
        <v>Total Development Soft Costs</v>
      </c>
      <c r="D1324" s="287">
        <f>D1375</f>
        <v>16940000</v>
      </c>
      <c r="E1324" s="288"/>
      <c r="F1324" s="287">
        <f>F1375</f>
        <v>16940000</v>
      </c>
      <c r="G1324" s="287">
        <f>G1375</f>
        <v>0</v>
      </c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8"/>
      <c r="AW1324" s="18"/>
      <c r="AX1324" s="18"/>
      <c r="AY1324" s="18"/>
      <c r="AZ1324" s="18"/>
      <c r="BA1324" s="18"/>
      <c r="BB1324" s="18"/>
      <c r="BC1324" s="18"/>
      <c r="BD1324" s="18"/>
      <c r="BE1324" s="18"/>
      <c r="BF1324" s="18"/>
      <c r="BG1324" s="18"/>
      <c r="BH1324" s="18"/>
      <c r="BI1324" s="18"/>
      <c r="BJ1324" s="18"/>
      <c r="BK1324" s="18"/>
      <c r="BL1324" s="18"/>
      <c r="BM1324" s="18"/>
      <c r="BN1324" s="18"/>
      <c r="BO1324" s="18"/>
      <c r="BP1324" s="18"/>
      <c r="BQ1324" s="18"/>
      <c r="BR1324" s="18"/>
      <c r="BS1324" s="18"/>
      <c r="BT1324" s="18"/>
      <c r="BU1324" s="18"/>
      <c r="BV1324" s="18"/>
      <c r="BW1324" s="18"/>
      <c r="BX1324" s="18"/>
      <c r="BY1324" s="18"/>
      <c r="BZ1324" s="18"/>
      <c r="CA1324" s="18"/>
      <c r="CB1324" s="18"/>
      <c r="CC1324" s="18"/>
      <c r="CD1324" s="18"/>
      <c r="CE1324" s="18"/>
      <c r="CF1324" s="18"/>
      <c r="CG1324" s="18"/>
      <c r="CH1324" s="18"/>
      <c r="CI1324" s="18"/>
      <c r="CJ1324" s="18"/>
      <c r="CK1324" s="18"/>
      <c r="CL1324" s="18"/>
      <c r="CM1324" s="18"/>
      <c r="CN1324" s="18"/>
      <c r="CO1324" s="18"/>
      <c r="CP1324" s="18"/>
      <c r="CQ1324" s="18"/>
      <c r="CR1324" s="18"/>
      <c r="CS1324" s="18"/>
      <c r="CT1324" s="18"/>
      <c r="CU1324" s="18"/>
      <c r="CV1324" s="18"/>
      <c r="CW1324" s="18"/>
      <c r="CX1324" s="18"/>
      <c r="CY1324" s="18"/>
      <c r="CZ1324" s="18"/>
      <c r="DA1324" s="18"/>
      <c r="DB1324" s="18"/>
      <c r="DC1324" s="18"/>
      <c r="DD1324" s="18"/>
      <c r="DE1324" s="18"/>
      <c r="DF1324" s="18"/>
      <c r="DG1324" s="18"/>
      <c r="DH1324" s="18"/>
      <c r="DI1324" s="18"/>
      <c r="DJ1324" s="18"/>
      <c r="DK1324" s="18"/>
      <c r="DL1324" s="18"/>
      <c r="DM1324" s="18"/>
      <c r="DN1324" s="18"/>
      <c r="DO1324" s="18"/>
      <c r="DP1324" s="50" t="s">
        <v>172</v>
      </c>
    </row>
    <row r="1325" spans="3:120" s="29" customFormat="1" ht="15" customHeight="1">
      <c r="C1325" s="140" t="s">
        <v>216</v>
      </c>
      <c r="D1325" s="118">
        <f>SUM(D1323:D1324)</f>
        <v>65525100</v>
      </c>
      <c r="E1325" s="118"/>
      <c r="F1325" s="118">
        <f>SUM(F1323:F1324)</f>
        <v>65525100</v>
      </c>
      <c r="G1325" s="118">
        <f>SUM(G1323:G1324)</f>
        <v>0</v>
      </c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  <c r="AO1325" s="18"/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AZ1325" s="18"/>
      <c r="BA1325" s="18"/>
      <c r="BB1325" s="18"/>
      <c r="BC1325" s="18"/>
      <c r="BD1325" s="18"/>
      <c r="BE1325" s="18"/>
      <c r="BF1325" s="18"/>
      <c r="BG1325" s="18"/>
      <c r="BH1325" s="18"/>
      <c r="BI1325" s="18"/>
      <c r="BJ1325" s="18"/>
      <c r="BK1325" s="18"/>
      <c r="BL1325" s="18"/>
      <c r="BM1325" s="18"/>
      <c r="BN1325" s="18"/>
      <c r="BO1325" s="18"/>
      <c r="BP1325" s="18"/>
      <c r="BQ1325" s="18"/>
      <c r="BR1325" s="18"/>
      <c r="BS1325" s="18"/>
      <c r="BT1325" s="18"/>
      <c r="BU1325" s="18"/>
      <c r="BV1325" s="18"/>
      <c r="BW1325" s="18"/>
      <c r="BX1325" s="18"/>
      <c r="BY1325" s="18"/>
      <c r="BZ1325" s="18"/>
      <c r="CA1325" s="18"/>
      <c r="CB1325" s="18"/>
      <c r="CC1325" s="18"/>
      <c r="CD1325" s="18"/>
      <c r="CE1325" s="18"/>
      <c r="CF1325" s="18"/>
      <c r="CG1325" s="18"/>
      <c r="CH1325" s="18"/>
      <c r="CI1325" s="18"/>
      <c r="CJ1325" s="18"/>
      <c r="CK1325" s="18"/>
      <c r="CL1325" s="18"/>
      <c r="CM1325" s="18"/>
      <c r="CN1325" s="18"/>
      <c r="CO1325" s="18"/>
      <c r="CP1325" s="18"/>
      <c r="CQ1325" s="18"/>
      <c r="CR1325" s="18"/>
      <c r="CS1325" s="18"/>
      <c r="CT1325" s="18"/>
      <c r="CU1325" s="18"/>
      <c r="CV1325" s="18"/>
      <c r="CW1325" s="18"/>
      <c r="CX1325" s="18"/>
      <c r="CY1325" s="18"/>
      <c r="CZ1325" s="18"/>
      <c r="DA1325" s="18"/>
      <c r="DB1325" s="18"/>
      <c r="DC1325" s="18"/>
      <c r="DD1325" s="18"/>
      <c r="DE1325" s="18"/>
      <c r="DF1325" s="18"/>
      <c r="DG1325" s="18"/>
      <c r="DH1325" s="18"/>
      <c r="DI1325" s="18"/>
      <c r="DJ1325" s="18"/>
      <c r="DK1325" s="18"/>
      <c r="DL1325" s="18"/>
      <c r="DM1325" s="18"/>
      <c r="DN1325" s="18"/>
      <c r="DO1325" s="18"/>
      <c r="DP1325" s="50" t="s">
        <v>172</v>
      </c>
    </row>
    <row r="1326" spans="3:120" s="29" customFormat="1" ht="15" customHeight="1">
      <c r="C1326" s="29" t="s">
        <v>306</v>
      </c>
      <c r="D1326" s="94">
        <v>0</v>
      </c>
      <c r="E1326" s="285"/>
      <c r="F1326" s="94">
        <v>0</v>
      </c>
      <c r="G1326" s="94">
        <v>0</v>
      </c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  <c r="AO1326" s="18"/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AZ1326" s="18"/>
      <c r="BA1326" s="18"/>
      <c r="BB1326" s="18"/>
      <c r="BC1326" s="18"/>
      <c r="BD1326" s="18"/>
      <c r="BE1326" s="18"/>
      <c r="BF1326" s="18"/>
      <c r="BG1326" s="18"/>
      <c r="BH1326" s="18"/>
      <c r="BI1326" s="18"/>
      <c r="BJ1326" s="18"/>
      <c r="BK1326" s="18"/>
      <c r="BL1326" s="18"/>
      <c r="BM1326" s="18"/>
      <c r="BN1326" s="18"/>
      <c r="BO1326" s="18"/>
      <c r="BP1326" s="18"/>
      <c r="BQ1326" s="18"/>
      <c r="BR1326" s="18"/>
      <c r="BS1326" s="18"/>
      <c r="BT1326" s="18"/>
      <c r="BU1326" s="18"/>
      <c r="BV1326" s="18"/>
      <c r="BW1326" s="18"/>
      <c r="BX1326" s="18"/>
      <c r="BY1326" s="18"/>
      <c r="BZ1326" s="18"/>
      <c r="CA1326" s="18"/>
      <c r="CB1326" s="18"/>
      <c r="CC1326" s="18"/>
      <c r="CD1326" s="18"/>
      <c r="CE1326" s="18"/>
      <c r="CF1326" s="18"/>
      <c r="CG1326" s="18"/>
      <c r="CH1326" s="18"/>
      <c r="CI1326" s="18"/>
      <c r="CJ1326" s="18"/>
      <c r="CK1326" s="18"/>
      <c r="CL1326" s="18"/>
      <c r="CM1326" s="18"/>
      <c r="CN1326" s="18"/>
      <c r="CO1326" s="18"/>
      <c r="CP1326" s="18"/>
      <c r="CQ1326" s="18"/>
      <c r="CR1326" s="18"/>
      <c r="CS1326" s="18"/>
      <c r="CT1326" s="18"/>
      <c r="CU1326" s="18"/>
      <c r="CV1326" s="18"/>
      <c r="CW1326" s="18"/>
      <c r="CX1326" s="18"/>
      <c r="CY1326" s="18"/>
      <c r="CZ1326" s="18"/>
      <c r="DA1326" s="18"/>
      <c r="DB1326" s="18"/>
      <c r="DC1326" s="18"/>
      <c r="DD1326" s="18"/>
      <c r="DE1326" s="18"/>
      <c r="DF1326" s="18"/>
      <c r="DG1326" s="18"/>
      <c r="DH1326" s="18"/>
      <c r="DI1326" s="18"/>
      <c r="DJ1326" s="18"/>
      <c r="DK1326" s="18"/>
      <c r="DL1326" s="18"/>
      <c r="DM1326" s="18"/>
      <c r="DN1326" s="18"/>
      <c r="DO1326" s="18"/>
      <c r="DP1326" s="50" t="s">
        <v>172</v>
      </c>
    </row>
    <row r="1327" spans="3:120" s="29" customFormat="1" ht="15" customHeight="1">
      <c r="C1327" s="29" t="s">
        <v>305</v>
      </c>
      <c r="D1327" s="118">
        <f>D1325*D1326</f>
        <v>0</v>
      </c>
      <c r="E1327" s="118"/>
      <c r="F1327" s="118">
        <f>F1325*F1326</f>
        <v>0</v>
      </c>
      <c r="G1327" s="118">
        <f>G1325*G1326</f>
        <v>0</v>
      </c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  <c r="AO1327" s="18"/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/>
      <c r="BD1327" s="18"/>
      <c r="BE1327" s="18"/>
      <c r="BF1327" s="18"/>
      <c r="BG1327" s="18"/>
      <c r="BH1327" s="18"/>
      <c r="BI1327" s="18"/>
      <c r="BJ1327" s="18"/>
      <c r="BK1327" s="18"/>
      <c r="BL1327" s="18"/>
      <c r="BM1327" s="18"/>
      <c r="BN1327" s="18"/>
      <c r="BO1327" s="18"/>
      <c r="BP1327" s="18"/>
      <c r="BQ1327" s="18"/>
      <c r="BR1327" s="18"/>
      <c r="BS1327" s="18"/>
      <c r="BT1327" s="18"/>
      <c r="BU1327" s="18"/>
      <c r="BV1327" s="18"/>
      <c r="BW1327" s="18"/>
      <c r="BX1327" s="18"/>
      <c r="BY1327" s="18"/>
      <c r="BZ1327" s="18"/>
      <c r="CA1327" s="18"/>
      <c r="CB1327" s="18"/>
      <c r="CC1327" s="18"/>
      <c r="CD1327" s="18"/>
      <c r="CE1327" s="18"/>
      <c r="CF1327" s="18"/>
      <c r="CG1327" s="18"/>
      <c r="CH1327" s="18"/>
      <c r="CI1327" s="18"/>
      <c r="CJ1327" s="18"/>
      <c r="CK1327" s="18"/>
      <c r="CL1327" s="18"/>
      <c r="CM1327" s="18"/>
      <c r="CN1327" s="18"/>
      <c r="CO1327" s="18"/>
      <c r="CP1327" s="18"/>
      <c r="CQ1327" s="18"/>
      <c r="CR1327" s="18"/>
      <c r="CS1327" s="18"/>
      <c r="CT1327" s="18"/>
      <c r="CU1327" s="18"/>
      <c r="CV1327" s="18"/>
      <c r="CW1327" s="18"/>
      <c r="CX1327" s="18"/>
      <c r="CY1327" s="18"/>
      <c r="CZ1327" s="18"/>
      <c r="DA1327" s="18"/>
      <c r="DB1327" s="18"/>
      <c r="DC1327" s="18"/>
      <c r="DD1327" s="18"/>
      <c r="DE1327" s="18"/>
      <c r="DF1327" s="18"/>
      <c r="DG1327" s="18"/>
      <c r="DH1327" s="18"/>
      <c r="DI1327" s="18"/>
      <c r="DJ1327" s="18"/>
      <c r="DK1327" s="18"/>
      <c r="DL1327" s="18"/>
      <c r="DM1327" s="18"/>
      <c r="DN1327" s="18"/>
      <c r="DO1327" s="18"/>
      <c r="DP1327" s="50" t="s">
        <v>172</v>
      </c>
    </row>
    <row r="1328" spans="3:120" s="29" customFormat="1" ht="15" customHeight="1">
      <c r="D1328" s="283"/>
      <c r="E1328" s="285"/>
      <c r="F1328" s="284"/>
      <c r="G1328" s="283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  <c r="AO1328" s="18"/>
      <c r="AP1328" s="18"/>
      <c r="AQ1328" s="18"/>
      <c r="AR1328" s="18"/>
      <c r="AS1328" s="18"/>
      <c r="AT1328" s="18"/>
      <c r="AU1328" s="18"/>
      <c r="AV1328" s="18"/>
      <c r="AW1328" s="18"/>
      <c r="AX1328" s="18"/>
      <c r="AY1328" s="18"/>
      <c r="AZ1328" s="18"/>
      <c r="BA1328" s="18"/>
      <c r="BB1328" s="18"/>
      <c r="BC1328" s="18"/>
      <c r="BD1328" s="18"/>
      <c r="BE1328" s="18"/>
      <c r="BF1328" s="18"/>
      <c r="BG1328" s="18"/>
      <c r="BH1328" s="18"/>
      <c r="BI1328" s="18"/>
      <c r="BJ1328" s="18"/>
      <c r="BK1328" s="18"/>
      <c r="BL1328" s="18"/>
      <c r="BM1328" s="18"/>
      <c r="BN1328" s="18"/>
      <c r="BO1328" s="18"/>
      <c r="BP1328" s="18"/>
      <c r="BQ1328" s="18"/>
      <c r="BR1328" s="18"/>
      <c r="BS1328" s="18"/>
      <c r="BT1328" s="18"/>
      <c r="BU1328" s="18"/>
      <c r="BV1328" s="18"/>
      <c r="BW1328" s="18"/>
      <c r="BX1328" s="18"/>
      <c r="BY1328" s="18"/>
      <c r="BZ1328" s="18"/>
      <c r="CA1328" s="18"/>
      <c r="CB1328" s="18"/>
      <c r="CC1328" s="18"/>
      <c r="CD1328" s="18"/>
      <c r="CE1328" s="18"/>
      <c r="CF1328" s="18"/>
      <c r="CG1328" s="18"/>
      <c r="CH1328" s="18"/>
      <c r="CI1328" s="18"/>
      <c r="CJ1328" s="18"/>
      <c r="CK1328" s="18"/>
      <c r="CL1328" s="18"/>
      <c r="CM1328" s="18"/>
      <c r="CN1328" s="18"/>
      <c r="CO1328" s="18"/>
      <c r="CP1328" s="18"/>
      <c r="CQ1328" s="18"/>
      <c r="CR1328" s="18"/>
      <c r="CS1328" s="18"/>
      <c r="CT1328" s="18"/>
      <c r="CU1328" s="18"/>
      <c r="CV1328" s="18"/>
      <c r="CW1328" s="18"/>
      <c r="CX1328" s="18"/>
      <c r="CY1328" s="18"/>
      <c r="CZ1328" s="18"/>
      <c r="DA1328" s="18"/>
      <c r="DB1328" s="18"/>
      <c r="DC1328" s="18"/>
      <c r="DD1328" s="18"/>
      <c r="DE1328" s="18"/>
      <c r="DF1328" s="18"/>
      <c r="DG1328" s="18"/>
      <c r="DH1328" s="18"/>
      <c r="DI1328" s="18"/>
      <c r="DJ1328" s="18"/>
      <c r="DK1328" s="18"/>
      <c r="DL1328" s="18"/>
      <c r="DM1328" s="18"/>
      <c r="DN1328" s="18"/>
      <c r="DO1328" s="18"/>
      <c r="DP1328" s="50" t="s">
        <v>172</v>
      </c>
    </row>
    <row r="1329" spans="3:120" s="29" customFormat="1" ht="15" customHeight="1">
      <c r="C1329" s="34" t="str">
        <f>C1322&amp;" Start Period"</f>
        <v>Development Fees Start Period</v>
      </c>
      <c r="D1329" s="282">
        <f>MIN(F1329:G1329)</f>
        <v>0</v>
      </c>
      <c r="F1329" s="282">
        <v>0</v>
      </c>
      <c r="G1329" s="282">
        <v>0</v>
      </c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8"/>
      <c r="AL1329" s="18"/>
      <c r="AM1329" s="18"/>
      <c r="AN1329" s="18"/>
      <c r="AO1329" s="18"/>
      <c r="AP1329" s="18"/>
      <c r="AQ1329" s="18"/>
      <c r="AR1329" s="18"/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/>
      <c r="BD1329" s="18"/>
      <c r="BE1329" s="18"/>
      <c r="BF1329" s="18"/>
      <c r="BG1329" s="18"/>
      <c r="BH1329" s="18"/>
      <c r="BI1329" s="18"/>
      <c r="BJ1329" s="18"/>
      <c r="BK1329" s="18"/>
      <c r="BL1329" s="18"/>
      <c r="BM1329" s="18"/>
      <c r="BN1329" s="18"/>
      <c r="BO1329" s="18"/>
      <c r="BP1329" s="18"/>
      <c r="BQ1329" s="18"/>
      <c r="BR1329" s="18"/>
      <c r="BS1329" s="18"/>
      <c r="BT1329" s="18"/>
      <c r="BU1329" s="18"/>
      <c r="BV1329" s="18"/>
      <c r="BW1329" s="18"/>
      <c r="BX1329" s="18"/>
      <c r="BY1329" s="18"/>
      <c r="BZ1329" s="18"/>
      <c r="CA1329" s="18"/>
      <c r="CB1329" s="18"/>
      <c r="CC1329" s="18"/>
      <c r="CD1329" s="18"/>
      <c r="CE1329" s="18"/>
      <c r="CF1329" s="18"/>
      <c r="CG1329" s="18"/>
      <c r="CH1329" s="18"/>
      <c r="CI1329" s="18"/>
      <c r="CJ1329" s="18"/>
      <c r="CK1329" s="18"/>
      <c r="CL1329" s="18"/>
      <c r="CM1329" s="18"/>
      <c r="CN1329" s="18"/>
      <c r="CO1329" s="18"/>
      <c r="CP1329" s="18"/>
      <c r="CQ1329" s="18"/>
      <c r="CR1329" s="18"/>
      <c r="CS1329" s="18"/>
      <c r="CT1329" s="18"/>
      <c r="CU1329" s="18"/>
      <c r="CV1329" s="18"/>
      <c r="CW1329" s="18"/>
      <c r="CX1329" s="18"/>
      <c r="CY1329" s="18"/>
      <c r="CZ1329" s="18"/>
      <c r="DA1329" s="18"/>
      <c r="DB1329" s="18"/>
      <c r="DC1329" s="18"/>
      <c r="DD1329" s="18"/>
      <c r="DE1329" s="18"/>
      <c r="DF1329" s="18"/>
      <c r="DG1329" s="18"/>
      <c r="DH1329" s="18"/>
      <c r="DI1329" s="18"/>
      <c r="DJ1329" s="18"/>
      <c r="DK1329" s="18"/>
      <c r="DL1329" s="18"/>
      <c r="DM1329" s="18"/>
      <c r="DN1329" s="18"/>
      <c r="DO1329" s="18"/>
      <c r="DP1329" s="50" t="s">
        <v>172</v>
      </c>
    </row>
    <row r="1330" spans="3:120" s="29" customFormat="1" ht="15" customHeight="1">
      <c r="C1330" s="207" t="s">
        <v>13</v>
      </c>
      <c r="D1330" s="206">
        <f>IF(D1329="","",INDEX($F$16:$DP$17,1,MATCH(D1329,$F$17:$DP$17,1)))</f>
        <v>42094</v>
      </c>
      <c r="F1330" s="206">
        <f>IF(F1329="","",INDEX($F$16:$DP$17,1,MATCH(F1329,$F$17:$DP$17,1)))</f>
        <v>42094</v>
      </c>
      <c r="G1330" s="206">
        <f>IF(G1329="","",INDEX($F$16:$DP$17,1,MATCH(G1329,$F$17:$DP$17,1)))</f>
        <v>42094</v>
      </c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/>
      <c r="BD1330" s="18"/>
      <c r="BE1330" s="18"/>
      <c r="BF1330" s="18"/>
      <c r="BG1330" s="18"/>
      <c r="BH1330" s="18"/>
      <c r="BI1330" s="18"/>
      <c r="BJ1330" s="18"/>
      <c r="BK1330" s="18"/>
      <c r="BL1330" s="18"/>
      <c r="BM1330" s="18"/>
      <c r="BN1330" s="18"/>
      <c r="BO1330" s="18"/>
      <c r="BP1330" s="18"/>
      <c r="BQ1330" s="18"/>
      <c r="BR1330" s="18"/>
      <c r="BS1330" s="18"/>
      <c r="BT1330" s="18"/>
      <c r="BU1330" s="18"/>
      <c r="BV1330" s="18"/>
      <c r="BW1330" s="18"/>
      <c r="BX1330" s="18"/>
      <c r="BY1330" s="18"/>
      <c r="BZ1330" s="18"/>
      <c r="CA1330" s="18"/>
      <c r="CB1330" s="18"/>
      <c r="CC1330" s="18"/>
      <c r="CD1330" s="18"/>
      <c r="CE1330" s="18"/>
      <c r="CF1330" s="18"/>
      <c r="CG1330" s="18"/>
      <c r="CH1330" s="18"/>
      <c r="CI1330" s="18"/>
      <c r="CJ1330" s="18"/>
      <c r="CK1330" s="18"/>
      <c r="CL1330" s="18"/>
      <c r="CM1330" s="18"/>
      <c r="CN1330" s="18"/>
      <c r="CO1330" s="18"/>
      <c r="CP1330" s="18"/>
      <c r="CQ1330" s="18"/>
      <c r="CR1330" s="18"/>
      <c r="CS1330" s="18"/>
      <c r="CT1330" s="18"/>
      <c r="CU1330" s="18"/>
      <c r="CV1330" s="18"/>
      <c r="CW1330" s="18"/>
      <c r="CX1330" s="18"/>
      <c r="CY1330" s="18"/>
      <c r="CZ1330" s="18"/>
      <c r="DA1330" s="18"/>
      <c r="DB1330" s="18"/>
      <c r="DC1330" s="18"/>
      <c r="DD1330" s="18"/>
      <c r="DE1330" s="18"/>
      <c r="DF1330" s="18"/>
      <c r="DG1330" s="18"/>
      <c r="DH1330" s="18"/>
      <c r="DI1330" s="18"/>
      <c r="DJ1330" s="18"/>
      <c r="DK1330" s="18"/>
      <c r="DL1330" s="18"/>
      <c r="DM1330" s="18"/>
      <c r="DN1330" s="18"/>
      <c r="DO1330" s="18"/>
      <c r="DP1330" s="50" t="s">
        <v>172</v>
      </c>
    </row>
    <row r="1331" spans="3:120" s="29" customFormat="1" ht="15" customHeight="1">
      <c r="C1331" s="34" t="str">
        <f>C1322&amp;" End Period"</f>
        <v>Development Fees End Period</v>
      </c>
      <c r="D1331" s="282">
        <f>MAX(F1331:G1331)</f>
        <v>0</v>
      </c>
      <c r="F1331" s="282">
        <v>0</v>
      </c>
      <c r="G1331" s="282">
        <v>0</v>
      </c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AZ1331" s="18"/>
      <c r="BA1331" s="18"/>
      <c r="BB1331" s="18"/>
      <c r="BC1331" s="18"/>
      <c r="BD1331" s="18"/>
      <c r="BE1331" s="18"/>
      <c r="BF1331" s="18"/>
      <c r="BG1331" s="18"/>
      <c r="BH1331" s="18"/>
      <c r="BI1331" s="18"/>
      <c r="BJ1331" s="18"/>
      <c r="BK1331" s="18"/>
      <c r="BL1331" s="18"/>
      <c r="BM1331" s="18"/>
      <c r="BN1331" s="18"/>
      <c r="BO1331" s="18"/>
      <c r="BP1331" s="18"/>
      <c r="BQ1331" s="18"/>
      <c r="BR1331" s="18"/>
      <c r="BS1331" s="18"/>
      <c r="BT1331" s="18"/>
      <c r="BU1331" s="18"/>
      <c r="BV1331" s="18"/>
      <c r="BW1331" s="18"/>
      <c r="BX1331" s="18"/>
      <c r="BY1331" s="18"/>
      <c r="BZ1331" s="18"/>
      <c r="CA1331" s="18"/>
      <c r="CB1331" s="18"/>
      <c r="CC1331" s="18"/>
      <c r="CD1331" s="18"/>
      <c r="CE1331" s="18"/>
      <c r="CF1331" s="18"/>
      <c r="CG1331" s="18"/>
      <c r="CH1331" s="18"/>
      <c r="CI1331" s="18"/>
      <c r="CJ1331" s="18"/>
      <c r="CK1331" s="18"/>
      <c r="CL1331" s="18"/>
      <c r="CM1331" s="18"/>
      <c r="CN1331" s="18"/>
      <c r="CO1331" s="18"/>
      <c r="CP1331" s="18"/>
      <c r="CQ1331" s="18"/>
      <c r="CR1331" s="18"/>
      <c r="CS1331" s="18"/>
      <c r="CT1331" s="18"/>
      <c r="CU1331" s="18"/>
      <c r="CV1331" s="18"/>
      <c r="CW1331" s="18"/>
      <c r="CX1331" s="18"/>
      <c r="CY1331" s="18"/>
      <c r="CZ1331" s="18"/>
      <c r="DA1331" s="18"/>
      <c r="DB1331" s="18"/>
      <c r="DC1331" s="18"/>
      <c r="DD1331" s="18"/>
      <c r="DE1331" s="18"/>
      <c r="DF1331" s="18"/>
      <c r="DG1331" s="18"/>
      <c r="DH1331" s="18"/>
      <c r="DI1331" s="18"/>
      <c r="DJ1331" s="18"/>
      <c r="DK1331" s="18"/>
      <c r="DL1331" s="18"/>
      <c r="DM1331" s="18"/>
      <c r="DN1331" s="18"/>
      <c r="DO1331" s="18"/>
      <c r="DP1331" s="50" t="s">
        <v>172</v>
      </c>
    </row>
    <row r="1332" spans="3:120" s="29" customFormat="1" ht="15" customHeight="1">
      <c r="C1332" s="207" t="s">
        <v>13</v>
      </c>
      <c r="D1332" s="206">
        <f>IF(D1331="","",INDEX($F$16:$DP$17,1,MATCH(D1331,$F$17:$DP$17,1)))</f>
        <v>42094</v>
      </c>
      <c r="F1332" s="206">
        <f>IF(F1331="","",INDEX($F$16:$DP$17,1,MATCH(F1331,$F$17:$DP$17,1)))</f>
        <v>42094</v>
      </c>
      <c r="G1332" s="206">
        <f>IF(G1331="","",INDEX($F$16:$DP$17,1,MATCH(G1331,$F$17:$DP$17,1)))</f>
        <v>42094</v>
      </c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AZ1332" s="18"/>
      <c r="BA1332" s="18"/>
      <c r="BB1332" s="18"/>
      <c r="BC1332" s="18"/>
      <c r="BD1332" s="18"/>
      <c r="BE1332" s="18"/>
      <c r="BF1332" s="18"/>
      <c r="BG1332" s="18"/>
      <c r="BH1332" s="18"/>
      <c r="BI1332" s="18"/>
      <c r="BJ1332" s="18"/>
      <c r="BK1332" s="18"/>
      <c r="BL1332" s="18"/>
      <c r="BM1332" s="18"/>
      <c r="BN1332" s="18"/>
      <c r="BO1332" s="18"/>
      <c r="BP1332" s="18"/>
      <c r="BQ1332" s="18"/>
      <c r="BR1332" s="18"/>
      <c r="BS1332" s="18"/>
      <c r="BT1332" s="18"/>
      <c r="BU1332" s="18"/>
      <c r="BV1332" s="18"/>
      <c r="BW1332" s="18"/>
      <c r="BX1332" s="18"/>
      <c r="BY1332" s="18"/>
      <c r="BZ1332" s="18"/>
      <c r="CA1332" s="18"/>
      <c r="CB1332" s="18"/>
      <c r="CC1332" s="18"/>
      <c r="CD1332" s="18"/>
      <c r="CE1332" s="18"/>
      <c r="CF1332" s="18"/>
      <c r="CG1332" s="18"/>
      <c r="CH1332" s="18"/>
      <c r="CI1332" s="18"/>
      <c r="CJ1332" s="18"/>
      <c r="CK1332" s="18"/>
      <c r="CL1332" s="18"/>
      <c r="CM1332" s="18"/>
      <c r="CN1332" s="18"/>
      <c r="CO1332" s="18"/>
      <c r="CP1332" s="18"/>
      <c r="CQ1332" s="18"/>
      <c r="CR1332" s="18"/>
      <c r="CS1332" s="18"/>
      <c r="CT1332" s="18"/>
      <c r="CU1332" s="18"/>
      <c r="CV1332" s="18"/>
      <c r="CW1332" s="18"/>
      <c r="CX1332" s="18"/>
      <c r="CY1332" s="18"/>
      <c r="CZ1332" s="18"/>
      <c r="DA1332" s="18"/>
      <c r="DB1332" s="18"/>
      <c r="DC1332" s="18"/>
      <c r="DD1332" s="18"/>
      <c r="DE1332" s="18"/>
      <c r="DF1332" s="18"/>
      <c r="DG1332" s="18"/>
      <c r="DH1332" s="18"/>
      <c r="DI1332" s="18"/>
      <c r="DJ1332" s="18"/>
      <c r="DK1332" s="18"/>
      <c r="DL1332" s="18"/>
      <c r="DM1332" s="18"/>
      <c r="DN1332" s="18"/>
      <c r="DO1332" s="18"/>
      <c r="DP1332" s="50" t="s">
        <v>172</v>
      </c>
    </row>
    <row r="1333" spans="3:120" s="29" customFormat="1" ht="15" customHeight="1">
      <c r="C1333" s="207"/>
      <c r="D1333" s="242"/>
      <c r="E1333" s="243"/>
      <c r="F1333" s="242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8"/>
      <c r="BK1333" s="18"/>
      <c r="BL1333" s="18"/>
      <c r="BM1333" s="18"/>
      <c r="BN1333" s="18"/>
      <c r="BO1333" s="18"/>
      <c r="BP1333" s="18"/>
      <c r="BQ1333" s="18"/>
      <c r="BR1333" s="18"/>
      <c r="BS1333" s="18"/>
      <c r="BT1333" s="18"/>
      <c r="BU1333" s="18"/>
      <c r="BV1333" s="18"/>
      <c r="BW1333" s="18"/>
      <c r="BX1333" s="18"/>
      <c r="BY1333" s="18"/>
      <c r="BZ1333" s="18"/>
      <c r="CA1333" s="18"/>
      <c r="CB1333" s="18"/>
      <c r="CC1333" s="18"/>
      <c r="CD1333" s="18"/>
      <c r="CE1333" s="18"/>
      <c r="CF1333" s="18"/>
      <c r="CG1333" s="18"/>
      <c r="CH1333" s="18"/>
      <c r="CI1333" s="18"/>
      <c r="CJ1333" s="18"/>
      <c r="CK1333" s="18"/>
      <c r="CL1333" s="18"/>
      <c r="CM1333" s="18"/>
      <c r="CN1333" s="18"/>
      <c r="CO1333" s="18"/>
      <c r="CP1333" s="18"/>
      <c r="CQ1333" s="18"/>
      <c r="CR1333" s="18"/>
      <c r="CS1333" s="18"/>
      <c r="CT1333" s="18"/>
      <c r="CU1333" s="18"/>
      <c r="CV1333" s="18"/>
      <c r="CW1333" s="18"/>
      <c r="CX1333" s="18"/>
      <c r="CY1333" s="18"/>
      <c r="CZ1333" s="18"/>
      <c r="DA1333" s="18"/>
      <c r="DB1333" s="18"/>
      <c r="DC1333" s="18"/>
      <c r="DD1333" s="18"/>
      <c r="DE1333" s="18"/>
      <c r="DF1333" s="18"/>
      <c r="DG1333" s="18"/>
      <c r="DH1333" s="18"/>
      <c r="DI1333" s="18"/>
      <c r="DJ1333" s="18"/>
      <c r="DK1333" s="18"/>
      <c r="DL1333" s="18"/>
      <c r="DM1333" s="18"/>
      <c r="DN1333" s="18"/>
      <c r="DO1333" s="18"/>
      <c r="DP1333" s="50" t="s">
        <v>172</v>
      </c>
    </row>
    <row r="1334" spans="3:120" s="29" customFormat="1" ht="15" customHeight="1">
      <c r="C1334" s="34" t="s">
        <v>300</v>
      </c>
      <c r="D1334" s="281" t="s">
        <v>299</v>
      </c>
      <c r="E1334" s="280">
        <f>IF(D1334=F1334,0,1)</f>
        <v>0</v>
      </c>
      <c r="F1334" s="279" t="s">
        <v>299</v>
      </c>
      <c r="G1334" s="279" t="s">
        <v>298</v>
      </c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AZ1334" s="18"/>
      <c r="BA1334" s="18"/>
      <c r="BB1334" s="18"/>
      <c r="BC1334" s="18"/>
      <c r="BD1334" s="18"/>
      <c r="BE1334" s="18"/>
      <c r="BF1334" s="18"/>
      <c r="BG1334" s="18"/>
      <c r="BH1334" s="18"/>
      <c r="BI1334" s="18"/>
      <c r="BJ1334" s="18"/>
      <c r="BK1334" s="18"/>
      <c r="BL1334" s="18"/>
      <c r="BM1334" s="18"/>
      <c r="BN1334" s="18"/>
      <c r="BO1334" s="18"/>
      <c r="BP1334" s="18"/>
      <c r="BQ1334" s="18"/>
      <c r="BR1334" s="18"/>
      <c r="BS1334" s="18"/>
      <c r="BT1334" s="18"/>
      <c r="BU1334" s="18"/>
      <c r="BV1334" s="18"/>
      <c r="BW1334" s="18"/>
      <c r="BX1334" s="18"/>
      <c r="BY1334" s="18"/>
      <c r="BZ1334" s="18"/>
      <c r="CA1334" s="18"/>
      <c r="CB1334" s="18"/>
      <c r="CC1334" s="18"/>
      <c r="CD1334" s="18"/>
      <c r="CE1334" s="18"/>
      <c r="CF1334" s="18"/>
      <c r="CG1334" s="18"/>
      <c r="CH1334" s="18"/>
      <c r="CI1334" s="18"/>
      <c r="CJ1334" s="18"/>
      <c r="CK1334" s="18"/>
      <c r="CL1334" s="18"/>
      <c r="CM1334" s="18"/>
      <c r="CN1334" s="18"/>
      <c r="CO1334" s="18"/>
      <c r="CP1334" s="18"/>
      <c r="CQ1334" s="18"/>
      <c r="CR1334" s="18"/>
      <c r="CS1334" s="18"/>
      <c r="CT1334" s="18"/>
      <c r="CU1334" s="18"/>
      <c r="CV1334" s="18"/>
      <c r="CW1334" s="18"/>
      <c r="CX1334" s="18"/>
      <c r="CY1334" s="18"/>
      <c r="CZ1334" s="18"/>
      <c r="DA1334" s="18"/>
      <c r="DB1334" s="18"/>
      <c r="DC1334" s="18"/>
      <c r="DD1334" s="18"/>
      <c r="DE1334" s="18"/>
      <c r="DF1334" s="18"/>
      <c r="DG1334" s="18"/>
      <c r="DH1334" s="18"/>
      <c r="DI1334" s="18"/>
      <c r="DJ1334" s="18"/>
      <c r="DK1334" s="18"/>
      <c r="DL1334" s="18"/>
      <c r="DM1334" s="18"/>
      <c r="DN1334" s="18"/>
      <c r="DO1334" s="18"/>
      <c r="DP1334" s="50" t="s">
        <v>172</v>
      </c>
    </row>
    <row r="1335" spans="3:120" s="29" customFormat="1" ht="15" customHeight="1">
      <c r="D1335" s="242"/>
      <c r="E1335" s="243"/>
      <c r="F1335" s="242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8"/>
      <c r="AN1335" s="18"/>
      <c r="AO1335" s="18"/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/>
      <c r="BD1335" s="18"/>
      <c r="BE1335" s="18"/>
      <c r="BF1335" s="18"/>
      <c r="BG1335" s="18"/>
      <c r="BH1335" s="18"/>
      <c r="BI1335" s="18"/>
      <c r="BJ1335" s="18"/>
      <c r="BK1335" s="18"/>
      <c r="BL1335" s="18"/>
      <c r="BM1335" s="18"/>
      <c r="BN1335" s="18"/>
      <c r="BO1335" s="18"/>
      <c r="BP1335" s="18"/>
      <c r="BQ1335" s="18"/>
      <c r="BR1335" s="18"/>
      <c r="BS1335" s="18"/>
      <c r="BT1335" s="18"/>
      <c r="BU1335" s="18"/>
      <c r="BV1335" s="18"/>
      <c r="BW1335" s="18"/>
      <c r="BX1335" s="18"/>
      <c r="BY1335" s="18"/>
      <c r="BZ1335" s="18"/>
      <c r="CA1335" s="18"/>
      <c r="CB1335" s="18"/>
      <c r="CC1335" s="18"/>
      <c r="CD1335" s="18"/>
      <c r="CE1335" s="18"/>
      <c r="CF1335" s="18"/>
      <c r="CG1335" s="18"/>
      <c r="CH1335" s="18"/>
      <c r="CI1335" s="18"/>
      <c r="CJ1335" s="18"/>
      <c r="CK1335" s="18"/>
      <c r="CL1335" s="18"/>
      <c r="CM1335" s="18"/>
      <c r="CN1335" s="18"/>
      <c r="CO1335" s="18"/>
      <c r="CP1335" s="18"/>
      <c r="CQ1335" s="18"/>
      <c r="CR1335" s="18"/>
      <c r="CS1335" s="18"/>
      <c r="CT1335" s="18"/>
      <c r="CU1335" s="18"/>
      <c r="CV1335" s="18"/>
      <c r="CW1335" s="18"/>
      <c r="CX1335" s="18"/>
      <c r="CY1335" s="18"/>
      <c r="CZ1335" s="18"/>
      <c r="DA1335" s="18"/>
      <c r="DB1335" s="18"/>
      <c r="DC1335" s="18"/>
      <c r="DD1335" s="18"/>
      <c r="DE1335" s="18"/>
      <c r="DF1335" s="18"/>
      <c r="DG1335" s="18"/>
      <c r="DH1335" s="18"/>
      <c r="DI1335" s="18"/>
      <c r="DJ1335" s="18"/>
      <c r="DK1335" s="18"/>
      <c r="DL1335" s="18"/>
      <c r="DM1335" s="18"/>
      <c r="DN1335" s="18"/>
      <c r="DO1335" s="18"/>
      <c r="DP1335" s="50" t="s">
        <v>172</v>
      </c>
    </row>
    <row r="1336" spans="3:120" s="29" customFormat="1" ht="15" customHeight="1">
      <c r="C1336" s="34" t="str">
        <f>F1322&amp;" "&amp;C1322</f>
        <v>Phase A Development Fees</v>
      </c>
      <c r="D1336" s="274">
        <f>IF(F1329="",0,F1329)</f>
        <v>0</v>
      </c>
      <c r="E1336" s="274">
        <f>IF(F1331="",0,F1331)</f>
        <v>0</v>
      </c>
      <c r="F1336" s="121">
        <f t="shared" ref="F1336:AK1336" si="1985">IF(F$17="","",IF(AND(F$17&gt;=$D1336,F$17&lt;=$E1336),$F$1327/($E1336-$D1336+1)))</f>
        <v>0</v>
      </c>
      <c r="G1336" s="121" t="b">
        <f t="shared" si="1985"/>
        <v>0</v>
      </c>
      <c r="H1336" s="121" t="b">
        <f t="shared" si="1985"/>
        <v>0</v>
      </c>
      <c r="I1336" s="121" t="b">
        <f t="shared" si="1985"/>
        <v>0</v>
      </c>
      <c r="J1336" s="121" t="b">
        <f t="shared" si="1985"/>
        <v>0</v>
      </c>
      <c r="K1336" s="121" t="b">
        <f t="shared" si="1985"/>
        <v>0</v>
      </c>
      <c r="L1336" s="121" t="b">
        <f t="shared" si="1985"/>
        <v>0</v>
      </c>
      <c r="M1336" s="121" t="b">
        <f t="shared" si="1985"/>
        <v>0</v>
      </c>
      <c r="N1336" s="121" t="b">
        <f t="shared" si="1985"/>
        <v>0</v>
      </c>
      <c r="O1336" s="121" t="b">
        <f t="shared" si="1985"/>
        <v>0</v>
      </c>
      <c r="P1336" s="121" t="b">
        <f t="shared" si="1985"/>
        <v>0</v>
      </c>
      <c r="Q1336" s="121" t="b">
        <f t="shared" si="1985"/>
        <v>0</v>
      </c>
      <c r="R1336" s="121" t="b">
        <f t="shared" si="1985"/>
        <v>0</v>
      </c>
      <c r="S1336" s="121" t="b">
        <f t="shared" si="1985"/>
        <v>0</v>
      </c>
      <c r="T1336" s="121" t="b">
        <f t="shared" si="1985"/>
        <v>0</v>
      </c>
      <c r="U1336" s="121" t="b">
        <f t="shared" si="1985"/>
        <v>0</v>
      </c>
      <c r="V1336" s="121" t="b">
        <f t="shared" si="1985"/>
        <v>0</v>
      </c>
      <c r="W1336" s="121" t="b">
        <f t="shared" si="1985"/>
        <v>0</v>
      </c>
      <c r="X1336" s="121" t="b">
        <f t="shared" si="1985"/>
        <v>0</v>
      </c>
      <c r="Y1336" s="121" t="b">
        <f t="shared" si="1985"/>
        <v>0</v>
      </c>
      <c r="Z1336" s="121" t="b">
        <f t="shared" si="1985"/>
        <v>0</v>
      </c>
      <c r="AA1336" s="121" t="b">
        <f t="shared" si="1985"/>
        <v>0</v>
      </c>
      <c r="AB1336" s="121" t="b">
        <f t="shared" si="1985"/>
        <v>0</v>
      </c>
      <c r="AC1336" s="121" t="b">
        <f t="shared" si="1985"/>
        <v>0</v>
      </c>
      <c r="AD1336" s="121" t="b">
        <f t="shared" si="1985"/>
        <v>0</v>
      </c>
      <c r="AE1336" s="121" t="b">
        <f t="shared" si="1985"/>
        <v>0</v>
      </c>
      <c r="AF1336" s="121" t="b">
        <f t="shared" si="1985"/>
        <v>0</v>
      </c>
      <c r="AG1336" s="121" t="b">
        <f t="shared" si="1985"/>
        <v>0</v>
      </c>
      <c r="AH1336" s="121" t="b">
        <f t="shared" si="1985"/>
        <v>0</v>
      </c>
      <c r="AI1336" s="121" t="b">
        <f t="shared" si="1985"/>
        <v>0</v>
      </c>
      <c r="AJ1336" s="121" t="b">
        <f t="shared" si="1985"/>
        <v>0</v>
      </c>
      <c r="AK1336" s="121" t="b">
        <f t="shared" si="1985"/>
        <v>0</v>
      </c>
      <c r="AL1336" s="121" t="b">
        <f t="shared" ref="AL1336:BQ1336" si="1986">IF(AL$17="","",IF(AND(AL$17&gt;=$D1336,AL$17&lt;=$E1336),$F$1327/($E1336-$D1336+1)))</f>
        <v>0</v>
      </c>
      <c r="AM1336" s="121" t="b">
        <f t="shared" si="1986"/>
        <v>0</v>
      </c>
      <c r="AN1336" s="121" t="b">
        <f t="shared" si="1986"/>
        <v>0</v>
      </c>
      <c r="AO1336" s="121" t="b">
        <f t="shared" si="1986"/>
        <v>0</v>
      </c>
      <c r="AP1336" s="121" t="b">
        <f t="shared" si="1986"/>
        <v>0</v>
      </c>
      <c r="AQ1336" s="121" t="b">
        <f t="shared" si="1986"/>
        <v>0</v>
      </c>
      <c r="AR1336" s="121" t="b">
        <f t="shared" si="1986"/>
        <v>0</v>
      </c>
      <c r="AS1336" s="121" t="b">
        <f t="shared" si="1986"/>
        <v>0</v>
      </c>
      <c r="AT1336" s="121" t="b">
        <f t="shared" si="1986"/>
        <v>0</v>
      </c>
      <c r="AU1336" s="121" t="b">
        <f t="shared" si="1986"/>
        <v>0</v>
      </c>
      <c r="AV1336" s="121" t="b">
        <f t="shared" si="1986"/>
        <v>0</v>
      </c>
      <c r="AW1336" s="121" t="b">
        <f t="shared" si="1986"/>
        <v>0</v>
      </c>
      <c r="AX1336" s="121" t="b">
        <f t="shared" si="1986"/>
        <v>0</v>
      </c>
      <c r="AY1336" s="121" t="b">
        <f t="shared" si="1986"/>
        <v>0</v>
      </c>
      <c r="AZ1336" s="121" t="b">
        <f t="shared" si="1986"/>
        <v>0</v>
      </c>
      <c r="BA1336" s="121" t="b">
        <f t="shared" si="1986"/>
        <v>0</v>
      </c>
      <c r="BB1336" s="121" t="b">
        <f t="shared" si="1986"/>
        <v>0</v>
      </c>
      <c r="BC1336" s="121" t="b">
        <f t="shared" si="1986"/>
        <v>0</v>
      </c>
      <c r="BD1336" s="121" t="b">
        <f t="shared" si="1986"/>
        <v>0</v>
      </c>
      <c r="BE1336" s="121" t="b">
        <f t="shared" si="1986"/>
        <v>0</v>
      </c>
      <c r="BF1336" s="121" t="b">
        <f t="shared" si="1986"/>
        <v>0</v>
      </c>
      <c r="BG1336" s="121" t="b">
        <f t="shared" si="1986"/>
        <v>0</v>
      </c>
      <c r="BH1336" s="121" t="b">
        <f t="shared" si="1986"/>
        <v>0</v>
      </c>
      <c r="BI1336" s="121" t="b">
        <f t="shared" si="1986"/>
        <v>0</v>
      </c>
      <c r="BJ1336" s="121" t="b">
        <f t="shared" si="1986"/>
        <v>0</v>
      </c>
      <c r="BK1336" s="121" t="b">
        <f t="shared" si="1986"/>
        <v>0</v>
      </c>
      <c r="BL1336" s="121" t="b">
        <f t="shared" si="1986"/>
        <v>0</v>
      </c>
      <c r="BM1336" s="121" t="b">
        <f t="shared" si="1986"/>
        <v>0</v>
      </c>
      <c r="BN1336" s="121" t="b">
        <f t="shared" si="1986"/>
        <v>0</v>
      </c>
      <c r="BO1336" s="121" t="str">
        <f t="shared" si="1986"/>
        <v/>
      </c>
      <c r="BP1336" s="121" t="str">
        <f t="shared" si="1986"/>
        <v/>
      </c>
      <c r="BQ1336" s="121" t="str">
        <f t="shared" si="1986"/>
        <v/>
      </c>
      <c r="BR1336" s="121" t="str">
        <f t="shared" ref="BR1336:DN1336" si="1987">IF(BR$17="","",IF(AND(BR$17&gt;=$D1336,BR$17&lt;=$E1336),$F$1327/($E1336-$D1336+1)))</f>
        <v/>
      </c>
      <c r="BS1336" s="121" t="str">
        <f t="shared" si="1987"/>
        <v/>
      </c>
      <c r="BT1336" s="121" t="str">
        <f t="shared" si="1987"/>
        <v/>
      </c>
      <c r="BU1336" s="121" t="str">
        <f t="shared" si="1987"/>
        <v/>
      </c>
      <c r="BV1336" s="121" t="str">
        <f t="shared" si="1987"/>
        <v/>
      </c>
      <c r="BW1336" s="121" t="str">
        <f t="shared" si="1987"/>
        <v/>
      </c>
      <c r="BX1336" s="121" t="str">
        <f t="shared" si="1987"/>
        <v/>
      </c>
      <c r="BY1336" s="121" t="str">
        <f t="shared" si="1987"/>
        <v/>
      </c>
      <c r="BZ1336" s="121" t="str">
        <f t="shared" si="1987"/>
        <v/>
      </c>
      <c r="CA1336" s="121" t="str">
        <f t="shared" si="1987"/>
        <v/>
      </c>
      <c r="CB1336" s="121" t="str">
        <f t="shared" si="1987"/>
        <v/>
      </c>
      <c r="CC1336" s="121" t="str">
        <f t="shared" si="1987"/>
        <v/>
      </c>
      <c r="CD1336" s="121" t="str">
        <f t="shared" si="1987"/>
        <v/>
      </c>
      <c r="CE1336" s="121" t="str">
        <f t="shared" si="1987"/>
        <v/>
      </c>
      <c r="CF1336" s="121" t="str">
        <f t="shared" si="1987"/>
        <v/>
      </c>
      <c r="CG1336" s="121" t="str">
        <f t="shared" si="1987"/>
        <v/>
      </c>
      <c r="CH1336" s="121" t="str">
        <f t="shared" si="1987"/>
        <v/>
      </c>
      <c r="CI1336" s="121" t="str">
        <f t="shared" si="1987"/>
        <v/>
      </c>
      <c r="CJ1336" s="121" t="str">
        <f t="shared" si="1987"/>
        <v/>
      </c>
      <c r="CK1336" s="121" t="str">
        <f t="shared" si="1987"/>
        <v/>
      </c>
      <c r="CL1336" s="121" t="str">
        <f t="shared" si="1987"/>
        <v/>
      </c>
      <c r="CM1336" s="121" t="str">
        <f t="shared" si="1987"/>
        <v/>
      </c>
      <c r="CN1336" s="121" t="str">
        <f t="shared" si="1987"/>
        <v/>
      </c>
      <c r="CO1336" s="121" t="str">
        <f t="shared" si="1987"/>
        <v/>
      </c>
      <c r="CP1336" s="121" t="str">
        <f t="shared" si="1987"/>
        <v/>
      </c>
      <c r="CQ1336" s="121" t="str">
        <f t="shared" si="1987"/>
        <v/>
      </c>
      <c r="CR1336" s="121" t="str">
        <f t="shared" si="1987"/>
        <v/>
      </c>
      <c r="CS1336" s="121" t="str">
        <f t="shared" si="1987"/>
        <v/>
      </c>
      <c r="CT1336" s="121" t="str">
        <f t="shared" si="1987"/>
        <v/>
      </c>
      <c r="CU1336" s="121" t="str">
        <f t="shared" si="1987"/>
        <v/>
      </c>
      <c r="CV1336" s="121" t="str">
        <f t="shared" si="1987"/>
        <v/>
      </c>
      <c r="CW1336" s="121" t="str">
        <f t="shared" si="1987"/>
        <v/>
      </c>
      <c r="CX1336" s="121" t="str">
        <f t="shared" si="1987"/>
        <v/>
      </c>
      <c r="CY1336" s="121" t="str">
        <f t="shared" si="1987"/>
        <v/>
      </c>
      <c r="CZ1336" s="121" t="str">
        <f t="shared" si="1987"/>
        <v/>
      </c>
      <c r="DA1336" s="121" t="str">
        <f t="shared" si="1987"/>
        <v/>
      </c>
      <c r="DB1336" s="121" t="str">
        <f t="shared" si="1987"/>
        <v/>
      </c>
      <c r="DC1336" s="121" t="str">
        <f t="shared" si="1987"/>
        <v/>
      </c>
      <c r="DD1336" s="121" t="str">
        <f t="shared" si="1987"/>
        <v/>
      </c>
      <c r="DE1336" s="121" t="str">
        <f t="shared" si="1987"/>
        <v/>
      </c>
      <c r="DF1336" s="121" t="str">
        <f t="shared" si="1987"/>
        <v/>
      </c>
      <c r="DG1336" s="121" t="str">
        <f t="shared" si="1987"/>
        <v/>
      </c>
      <c r="DH1336" s="121" t="str">
        <f t="shared" si="1987"/>
        <v/>
      </c>
      <c r="DI1336" s="121" t="str">
        <f t="shared" si="1987"/>
        <v/>
      </c>
      <c r="DJ1336" s="121" t="str">
        <f t="shared" si="1987"/>
        <v/>
      </c>
      <c r="DK1336" s="121" t="str">
        <f t="shared" si="1987"/>
        <v/>
      </c>
      <c r="DL1336" s="121" t="str">
        <f t="shared" si="1987"/>
        <v/>
      </c>
      <c r="DM1336" s="121" t="str">
        <f t="shared" si="1987"/>
        <v/>
      </c>
      <c r="DN1336" s="121" t="str">
        <f t="shared" si="1987"/>
        <v/>
      </c>
      <c r="DO1336" s="56">
        <f>SUM(F1336:DN1336)</f>
        <v>0</v>
      </c>
      <c r="DP1336" s="50" t="s">
        <v>172</v>
      </c>
    </row>
    <row r="1337" spans="3:120" s="29" customFormat="1" ht="15" customHeight="1">
      <c r="C1337" s="34" t="str">
        <f>G1322&amp;" "&amp;C1322</f>
        <v>Phase B Development Fees</v>
      </c>
      <c r="D1337" s="273">
        <f>IF(G1329="",0,G1329)</f>
        <v>0</v>
      </c>
      <c r="E1337" s="273">
        <f>IF(G1331="",0,G1331)</f>
        <v>0</v>
      </c>
      <c r="F1337" s="277">
        <f t="shared" ref="F1337:AK1337" si="1988">IF(F$17="","",IF(AND(F$17&gt;=$D1337,F$17&lt;=$E1337),$G$1327/($E1337-$D1337+1)))</f>
        <v>0</v>
      </c>
      <c r="G1337" s="277" t="b">
        <f t="shared" si="1988"/>
        <v>0</v>
      </c>
      <c r="H1337" s="277" t="b">
        <f t="shared" si="1988"/>
        <v>0</v>
      </c>
      <c r="I1337" s="277" t="b">
        <f t="shared" si="1988"/>
        <v>0</v>
      </c>
      <c r="J1337" s="277" t="b">
        <f t="shared" si="1988"/>
        <v>0</v>
      </c>
      <c r="K1337" s="277" t="b">
        <f t="shared" si="1988"/>
        <v>0</v>
      </c>
      <c r="L1337" s="277" t="b">
        <f t="shared" si="1988"/>
        <v>0</v>
      </c>
      <c r="M1337" s="277" t="b">
        <f t="shared" si="1988"/>
        <v>0</v>
      </c>
      <c r="N1337" s="277" t="b">
        <f t="shared" si="1988"/>
        <v>0</v>
      </c>
      <c r="O1337" s="277" t="b">
        <f t="shared" si="1988"/>
        <v>0</v>
      </c>
      <c r="P1337" s="277" t="b">
        <f t="shared" si="1988"/>
        <v>0</v>
      </c>
      <c r="Q1337" s="277" t="b">
        <f t="shared" si="1988"/>
        <v>0</v>
      </c>
      <c r="R1337" s="277" t="b">
        <f t="shared" si="1988"/>
        <v>0</v>
      </c>
      <c r="S1337" s="277" t="b">
        <f t="shared" si="1988"/>
        <v>0</v>
      </c>
      <c r="T1337" s="277" t="b">
        <f t="shared" si="1988"/>
        <v>0</v>
      </c>
      <c r="U1337" s="277" t="b">
        <f t="shared" si="1988"/>
        <v>0</v>
      </c>
      <c r="V1337" s="277" t="b">
        <f t="shared" si="1988"/>
        <v>0</v>
      </c>
      <c r="W1337" s="277" t="b">
        <f t="shared" si="1988"/>
        <v>0</v>
      </c>
      <c r="X1337" s="277" t="b">
        <f t="shared" si="1988"/>
        <v>0</v>
      </c>
      <c r="Y1337" s="277" t="b">
        <f t="shared" si="1988"/>
        <v>0</v>
      </c>
      <c r="Z1337" s="277" t="b">
        <f t="shared" si="1988"/>
        <v>0</v>
      </c>
      <c r="AA1337" s="277" t="b">
        <f t="shared" si="1988"/>
        <v>0</v>
      </c>
      <c r="AB1337" s="277" t="b">
        <f t="shared" si="1988"/>
        <v>0</v>
      </c>
      <c r="AC1337" s="277" t="b">
        <f t="shared" si="1988"/>
        <v>0</v>
      </c>
      <c r="AD1337" s="277" t="b">
        <f t="shared" si="1988"/>
        <v>0</v>
      </c>
      <c r="AE1337" s="277" t="b">
        <f t="shared" si="1988"/>
        <v>0</v>
      </c>
      <c r="AF1337" s="277" t="b">
        <f t="shared" si="1988"/>
        <v>0</v>
      </c>
      <c r="AG1337" s="277" t="b">
        <f t="shared" si="1988"/>
        <v>0</v>
      </c>
      <c r="AH1337" s="277" t="b">
        <f t="shared" si="1988"/>
        <v>0</v>
      </c>
      <c r="AI1337" s="277" t="b">
        <f t="shared" si="1988"/>
        <v>0</v>
      </c>
      <c r="AJ1337" s="277" t="b">
        <f t="shared" si="1988"/>
        <v>0</v>
      </c>
      <c r="AK1337" s="277" t="b">
        <f t="shared" si="1988"/>
        <v>0</v>
      </c>
      <c r="AL1337" s="277" t="b">
        <f t="shared" ref="AL1337:BQ1337" si="1989">IF(AL$17="","",IF(AND(AL$17&gt;=$D1337,AL$17&lt;=$E1337),$G$1327/($E1337-$D1337+1)))</f>
        <v>0</v>
      </c>
      <c r="AM1337" s="277" t="b">
        <f t="shared" si="1989"/>
        <v>0</v>
      </c>
      <c r="AN1337" s="277" t="b">
        <f t="shared" si="1989"/>
        <v>0</v>
      </c>
      <c r="AO1337" s="277" t="b">
        <f t="shared" si="1989"/>
        <v>0</v>
      </c>
      <c r="AP1337" s="277" t="b">
        <f t="shared" si="1989"/>
        <v>0</v>
      </c>
      <c r="AQ1337" s="277" t="b">
        <f t="shared" si="1989"/>
        <v>0</v>
      </c>
      <c r="AR1337" s="277" t="b">
        <f t="shared" si="1989"/>
        <v>0</v>
      </c>
      <c r="AS1337" s="277" t="b">
        <f t="shared" si="1989"/>
        <v>0</v>
      </c>
      <c r="AT1337" s="277" t="b">
        <f t="shared" si="1989"/>
        <v>0</v>
      </c>
      <c r="AU1337" s="277" t="b">
        <f t="shared" si="1989"/>
        <v>0</v>
      </c>
      <c r="AV1337" s="277" t="b">
        <f t="shared" si="1989"/>
        <v>0</v>
      </c>
      <c r="AW1337" s="277" t="b">
        <f t="shared" si="1989"/>
        <v>0</v>
      </c>
      <c r="AX1337" s="277" t="b">
        <f t="shared" si="1989"/>
        <v>0</v>
      </c>
      <c r="AY1337" s="277" t="b">
        <f t="shared" si="1989"/>
        <v>0</v>
      </c>
      <c r="AZ1337" s="277" t="b">
        <f t="shared" si="1989"/>
        <v>0</v>
      </c>
      <c r="BA1337" s="277" t="b">
        <f t="shared" si="1989"/>
        <v>0</v>
      </c>
      <c r="BB1337" s="277" t="b">
        <f t="shared" si="1989"/>
        <v>0</v>
      </c>
      <c r="BC1337" s="277" t="b">
        <f t="shared" si="1989"/>
        <v>0</v>
      </c>
      <c r="BD1337" s="277" t="b">
        <f t="shared" si="1989"/>
        <v>0</v>
      </c>
      <c r="BE1337" s="277" t="b">
        <f t="shared" si="1989"/>
        <v>0</v>
      </c>
      <c r="BF1337" s="277" t="b">
        <f t="shared" si="1989"/>
        <v>0</v>
      </c>
      <c r="BG1337" s="277" t="b">
        <f t="shared" si="1989"/>
        <v>0</v>
      </c>
      <c r="BH1337" s="277" t="b">
        <f t="shared" si="1989"/>
        <v>0</v>
      </c>
      <c r="BI1337" s="277" t="b">
        <f t="shared" si="1989"/>
        <v>0</v>
      </c>
      <c r="BJ1337" s="277" t="b">
        <f t="shared" si="1989"/>
        <v>0</v>
      </c>
      <c r="BK1337" s="277" t="b">
        <f t="shared" si="1989"/>
        <v>0</v>
      </c>
      <c r="BL1337" s="277" t="b">
        <f t="shared" si="1989"/>
        <v>0</v>
      </c>
      <c r="BM1337" s="277" t="b">
        <f t="shared" si="1989"/>
        <v>0</v>
      </c>
      <c r="BN1337" s="277" t="b">
        <f t="shared" si="1989"/>
        <v>0</v>
      </c>
      <c r="BO1337" s="277" t="str">
        <f t="shared" si="1989"/>
        <v/>
      </c>
      <c r="BP1337" s="277" t="str">
        <f t="shared" si="1989"/>
        <v/>
      </c>
      <c r="BQ1337" s="277" t="str">
        <f t="shared" si="1989"/>
        <v/>
      </c>
      <c r="BR1337" s="277" t="str">
        <f t="shared" ref="BR1337:DN1337" si="1990">IF(BR$17="","",IF(AND(BR$17&gt;=$D1337,BR$17&lt;=$E1337),$G$1327/($E1337-$D1337+1)))</f>
        <v/>
      </c>
      <c r="BS1337" s="277" t="str">
        <f t="shared" si="1990"/>
        <v/>
      </c>
      <c r="BT1337" s="277" t="str">
        <f t="shared" si="1990"/>
        <v/>
      </c>
      <c r="BU1337" s="277" t="str">
        <f t="shared" si="1990"/>
        <v/>
      </c>
      <c r="BV1337" s="277" t="str">
        <f t="shared" si="1990"/>
        <v/>
      </c>
      <c r="BW1337" s="277" t="str">
        <f t="shared" si="1990"/>
        <v/>
      </c>
      <c r="BX1337" s="277" t="str">
        <f t="shared" si="1990"/>
        <v/>
      </c>
      <c r="BY1337" s="277" t="str">
        <f t="shared" si="1990"/>
        <v/>
      </c>
      <c r="BZ1337" s="277" t="str">
        <f t="shared" si="1990"/>
        <v/>
      </c>
      <c r="CA1337" s="277" t="str">
        <f t="shared" si="1990"/>
        <v/>
      </c>
      <c r="CB1337" s="277" t="str">
        <f t="shared" si="1990"/>
        <v/>
      </c>
      <c r="CC1337" s="277" t="str">
        <f t="shared" si="1990"/>
        <v/>
      </c>
      <c r="CD1337" s="277" t="str">
        <f t="shared" si="1990"/>
        <v/>
      </c>
      <c r="CE1337" s="277" t="str">
        <f t="shared" si="1990"/>
        <v/>
      </c>
      <c r="CF1337" s="277" t="str">
        <f t="shared" si="1990"/>
        <v/>
      </c>
      <c r="CG1337" s="277" t="str">
        <f t="shared" si="1990"/>
        <v/>
      </c>
      <c r="CH1337" s="277" t="str">
        <f t="shared" si="1990"/>
        <v/>
      </c>
      <c r="CI1337" s="277" t="str">
        <f t="shared" si="1990"/>
        <v/>
      </c>
      <c r="CJ1337" s="277" t="str">
        <f t="shared" si="1990"/>
        <v/>
      </c>
      <c r="CK1337" s="277" t="str">
        <f t="shared" si="1990"/>
        <v/>
      </c>
      <c r="CL1337" s="277" t="str">
        <f t="shared" si="1990"/>
        <v/>
      </c>
      <c r="CM1337" s="277" t="str">
        <f t="shared" si="1990"/>
        <v/>
      </c>
      <c r="CN1337" s="277" t="str">
        <f t="shared" si="1990"/>
        <v/>
      </c>
      <c r="CO1337" s="277" t="str">
        <f t="shared" si="1990"/>
        <v/>
      </c>
      <c r="CP1337" s="277" t="str">
        <f t="shared" si="1990"/>
        <v/>
      </c>
      <c r="CQ1337" s="277" t="str">
        <f t="shared" si="1990"/>
        <v/>
      </c>
      <c r="CR1337" s="277" t="str">
        <f t="shared" si="1990"/>
        <v/>
      </c>
      <c r="CS1337" s="277" t="str">
        <f t="shared" si="1990"/>
        <v/>
      </c>
      <c r="CT1337" s="277" t="str">
        <f t="shared" si="1990"/>
        <v/>
      </c>
      <c r="CU1337" s="277" t="str">
        <f t="shared" si="1990"/>
        <v/>
      </c>
      <c r="CV1337" s="277" t="str">
        <f t="shared" si="1990"/>
        <v/>
      </c>
      <c r="CW1337" s="277" t="str">
        <f t="shared" si="1990"/>
        <v/>
      </c>
      <c r="CX1337" s="277" t="str">
        <f t="shared" si="1990"/>
        <v/>
      </c>
      <c r="CY1337" s="277" t="str">
        <f t="shared" si="1990"/>
        <v/>
      </c>
      <c r="CZ1337" s="277" t="str">
        <f t="shared" si="1990"/>
        <v/>
      </c>
      <c r="DA1337" s="277" t="str">
        <f t="shared" si="1990"/>
        <v/>
      </c>
      <c r="DB1337" s="277" t="str">
        <f t="shared" si="1990"/>
        <v/>
      </c>
      <c r="DC1337" s="277" t="str">
        <f t="shared" si="1990"/>
        <v/>
      </c>
      <c r="DD1337" s="277" t="str">
        <f t="shared" si="1990"/>
        <v/>
      </c>
      <c r="DE1337" s="277" t="str">
        <f t="shared" si="1990"/>
        <v/>
      </c>
      <c r="DF1337" s="277" t="str">
        <f t="shared" si="1990"/>
        <v/>
      </c>
      <c r="DG1337" s="277" t="str">
        <f t="shared" si="1990"/>
        <v/>
      </c>
      <c r="DH1337" s="277" t="str">
        <f t="shared" si="1990"/>
        <v/>
      </c>
      <c r="DI1337" s="277" t="str">
        <f t="shared" si="1990"/>
        <v/>
      </c>
      <c r="DJ1337" s="277" t="str">
        <f t="shared" si="1990"/>
        <v/>
      </c>
      <c r="DK1337" s="277" t="str">
        <f t="shared" si="1990"/>
        <v/>
      </c>
      <c r="DL1337" s="277" t="str">
        <f t="shared" si="1990"/>
        <v/>
      </c>
      <c r="DM1337" s="277" t="str">
        <f t="shared" si="1990"/>
        <v/>
      </c>
      <c r="DN1337" s="277" t="str">
        <f t="shared" si="1990"/>
        <v/>
      </c>
      <c r="DO1337" s="272">
        <f>SUM(F1337:DN1337)</f>
        <v>0</v>
      </c>
      <c r="DP1337" s="50" t="s">
        <v>172</v>
      </c>
    </row>
    <row r="1338" spans="3:120" s="29" customFormat="1" ht="15" customHeight="1">
      <c r="C1338" s="271" t="str">
        <f>"Total "&amp;C1322</f>
        <v>Total Development Fees</v>
      </c>
      <c r="D1338" s="270">
        <f>D1329</f>
        <v>0</v>
      </c>
      <c r="E1338" s="270">
        <f>D1331</f>
        <v>0</v>
      </c>
      <c r="F1338" s="278">
        <f t="shared" ref="F1338:AK1338" si="1991">IF(F$17="","",IF($E$1334=0,SUM(F1336:F1337),IF(AND(F$17&gt;=$D1338,F$17&lt;=$E1338),$D$1327/($E1338-$D1338+1))))</f>
        <v>0</v>
      </c>
      <c r="G1338" s="278">
        <f t="shared" si="1991"/>
        <v>0</v>
      </c>
      <c r="H1338" s="278">
        <f t="shared" si="1991"/>
        <v>0</v>
      </c>
      <c r="I1338" s="278">
        <f t="shared" si="1991"/>
        <v>0</v>
      </c>
      <c r="J1338" s="278">
        <f t="shared" si="1991"/>
        <v>0</v>
      </c>
      <c r="K1338" s="278">
        <f t="shared" si="1991"/>
        <v>0</v>
      </c>
      <c r="L1338" s="278">
        <f t="shared" si="1991"/>
        <v>0</v>
      </c>
      <c r="M1338" s="278">
        <f t="shared" si="1991"/>
        <v>0</v>
      </c>
      <c r="N1338" s="278">
        <f t="shared" si="1991"/>
        <v>0</v>
      </c>
      <c r="O1338" s="278">
        <f t="shared" si="1991"/>
        <v>0</v>
      </c>
      <c r="P1338" s="278">
        <f t="shared" si="1991"/>
        <v>0</v>
      </c>
      <c r="Q1338" s="278">
        <f t="shared" si="1991"/>
        <v>0</v>
      </c>
      <c r="R1338" s="278">
        <f t="shared" si="1991"/>
        <v>0</v>
      </c>
      <c r="S1338" s="278">
        <f t="shared" si="1991"/>
        <v>0</v>
      </c>
      <c r="T1338" s="278">
        <f t="shared" si="1991"/>
        <v>0</v>
      </c>
      <c r="U1338" s="278">
        <f t="shared" si="1991"/>
        <v>0</v>
      </c>
      <c r="V1338" s="278">
        <f t="shared" si="1991"/>
        <v>0</v>
      </c>
      <c r="W1338" s="278">
        <f t="shared" si="1991"/>
        <v>0</v>
      </c>
      <c r="X1338" s="278">
        <f t="shared" si="1991"/>
        <v>0</v>
      </c>
      <c r="Y1338" s="278">
        <f t="shared" si="1991"/>
        <v>0</v>
      </c>
      <c r="Z1338" s="278">
        <f t="shared" si="1991"/>
        <v>0</v>
      </c>
      <c r="AA1338" s="278">
        <f t="shared" si="1991"/>
        <v>0</v>
      </c>
      <c r="AB1338" s="278">
        <f t="shared" si="1991"/>
        <v>0</v>
      </c>
      <c r="AC1338" s="278">
        <f t="shared" si="1991"/>
        <v>0</v>
      </c>
      <c r="AD1338" s="278">
        <f t="shared" si="1991"/>
        <v>0</v>
      </c>
      <c r="AE1338" s="278">
        <f t="shared" si="1991"/>
        <v>0</v>
      </c>
      <c r="AF1338" s="278">
        <f t="shared" si="1991"/>
        <v>0</v>
      </c>
      <c r="AG1338" s="278">
        <f t="shared" si="1991"/>
        <v>0</v>
      </c>
      <c r="AH1338" s="278">
        <f t="shared" si="1991"/>
        <v>0</v>
      </c>
      <c r="AI1338" s="278">
        <f t="shared" si="1991"/>
        <v>0</v>
      </c>
      <c r="AJ1338" s="278">
        <f t="shared" si="1991"/>
        <v>0</v>
      </c>
      <c r="AK1338" s="278">
        <f t="shared" si="1991"/>
        <v>0</v>
      </c>
      <c r="AL1338" s="278">
        <f t="shared" ref="AL1338:BQ1338" si="1992">IF(AL$17="","",IF($E$1334=0,SUM(AL1336:AL1337),IF(AND(AL$17&gt;=$D1338,AL$17&lt;=$E1338),$D$1327/($E1338-$D1338+1))))</f>
        <v>0</v>
      </c>
      <c r="AM1338" s="278">
        <f t="shared" si="1992"/>
        <v>0</v>
      </c>
      <c r="AN1338" s="278">
        <f t="shared" si="1992"/>
        <v>0</v>
      </c>
      <c r="AO1338" s="278">
        <f t="shared" si="1992"/>
        <v>0</v>
      </c>
      <c r="AP1338" s="278">
        <f t="shared" si="1992"/>
        <v>0</v>
      </c>
      <c r="AQ1338" s="278">
        <f t="shared" si="1992"/>
        <v>0</v>
      </c>
      <c r="AR1338" s="278">
        <f t="shared" si="1992"/>
        <v>0</v>
      </c>
      <c r="AS1338" s="278">
        <f t="shared" si="1992"/>
        <v>0</v>
      </c>
      <c r="AT1338" s="278">
        <f t="shared" si="1992"/>
        <v>0</v>
      </c>
      <c r="AU1338" s="278">
        <f t="shared" si="1992"/>
        <v>0</v>
      </c>
      <c r="AV1338" s="278">
        <f t="shared" si="1992"/>
        <v>0</v>
      </c>
      <c r="AW1338" s="278">
        <f t="shared" si="1992"/>
        <v>0</v>
      </c>
      <c r="AX1338" s="278">
        <f t="shared" si="1992"/>
        <v>0</v>
      </c>
      <c r="AY1338" s="278">
        <f t="shared" si="1992"/>
        <v>0</v>
      </c>
      <c r="AZ1338" s="278">
        <f t="shared" si="1992"/>
        <v>0</v>
      </c>
      <c r="BA1338" s="278">
        <f t="shared" si="1992"/>
        <v>0</v>
      </c>
      <c r="BB1338" s="278">
        <f t="shared" si="1992"/>
        <v>0</v>
      </c>
      <c r="BC1338" s="278">
        <f t="shared" si="1992"/>
        <v>0</v>
      </c>
      <c r="BD1338" s="278">
        <f t="shared" si="1992"/>
        <v>0</v>
      </c>
      <c r="BE1338" s="278">
        <f t="shared" si="1992"/>
        <v>0</v>
      </c>
      <c r="BF1338" s="278">
        <f t="shared" si="1992"/>
        <v>0</v>
      </c>
      <c r="BG1338" s="278">
        <f t="shared" si="1992"/>
        <v>0</v>
      </c>
      <c r="BH1338" s="278">
        <f t="shared" si="1992"/>
        <v>0</v>
      </c>
      <c r="BI1338" s="278">
        <f t="shared" si="1992"/>
        <v>0</v>
      </c>
      <c r="BJ1338" s="278">
        <f t="shared" si="1992"/>
        <v>0</v>
      </c>
      <c r="BK1338" s="278">
        <f t="shared" si="1992"/>
        <v>0</v>
      </c>
      <c r="BL1338" s="278">
        <f t="shared" si="1992"/>
        <v>0</v>
      </c>
      <c r="BM1338" s="278">
        <f t="shared" si="1992"/>
        <v>0</v>
      </c>
      <c r="BN1338" s="278">
        <f t="shared" si="1992"/>
        <v>0</v>
      </c>
      <c r="BO1338" s="278" t="str">
        <f t="shared" si="1992"/>
        <v/>
      </c>
      <c r="BP1338" s="278" t="str">
        <f t="shared" si="1992"/>
        <v/>
      </c>
      <c r="BQ1338" s="278" t="str">
        <f t="shared" si="1992"/>
        <v/>
      </c>
      <c r="BR1338" s="278" t="str">
        <f t="shared" ref="BR1338:CA1338" si="1993">IF(BR$17="","",IF($E$1334=0,SUM(BR1336:BR1337),IF(AND(BR$17&gt;=$D1338,BR$17&lt;=$E1338),$D$1327/($E1338-$D1338+1))))</f>
        <v/>
      </c>
      <c r="BS1338" s="278" t="str">
        <f t="shared" si="1993"/>
        <v/>
      </c>
      <c r="BT1338" s="278" t="str">
        <f t="shared" si="1993"/>
        <v/>
      </c>
      <c r="BU1338" s="278" t="str">
        <f t="shared" si="1993"/>
        <v/>
      </c>
      <c r="BV1338" s="278" t="str">
        <f t="shared" si="1993"/>
        <v/>
      </c>
      <c r="BW1338" s="278" t="str">
        <f t="shared" si="1993"/>
        <v/>
      </c>
      <c r="BX1338" s="278" t="str">
        <f t="shared" si="1993"/>
        <v/>
      </c>
      <c r="BY1338" s="278" t="str">
        <f t="shared" si="1993"/>
        <v/>
      </c>
      <c r="BZ1338" s="278" t="str">
        <f t="shared" si="1993"/>
        <v/>
      </c>
      <c r="CA1338" s="278" t="str">
        <f t="shared" si="1993"/>
        <v/>
      </c>
      <c r="CB1338" s="278" t="str">
        <f t="shared" ref="CB1338:DN1338" si="1994">IF(CB$17="","",IF($E$1334=0,SUM(CB1336:CB1337),IF(AND(CB$17&gt;=$D1338,CB$17&lt;=$E1338),$D$1327/($E1338-$D1338+1))))</f>
        <v/>
      </c>
      <c r="CC1338" s="278" t="str">
        <f t="shared" si="1994"/>
        <v/>
      </c>
      <c r="CD1338" s="278" t="str">
        <f t="shared" si="1994"/>
        <v/>
      </c>
      <c r="CE1338" s="278" t="str">
        <f t="shared" si="1994"/>
        <v/>
      </c>
      <c r="CF1338" s="278" t="str">
        <f t="shared" si="1994"/>
        <v/>
      </c>
      <c r="CG1338" s="278" t="str">
        <f t="shared" si="1994"/>
        <v/>
      </c>
      <c r="CH1338" s="278" t="str">
        <f t="shared" si="1994"/>
        <v/>
      </c>
      <c r="CI1338" s="278" t="str">
        <f t="shared" si="1994"/>
        <v/>
      </c>
      <c r="CJ1338" s="278" t="str">
        <f t="shared" si="1994"/>
        <v/>
      </c>
      <c r="CK1338" s="278" t="str">
        <f t="shared" si="1994"/>
        <v/>
      </c>
      <c r="CL1338" s="278" t="str">
        <f t="shared" si="1994"/>
        <v/>
      </c>
      <c r="CM1338" s="278" t="str">
        <f t="shared" si="1994"/>
        <v/>
      </c>
      <c r="CN1338" s="278" t="str">
        <f t="shared" si="1994"/>
        <v/>
      </c>
      <c r="CO1338" s="278" t="str">
        <f t="shared" si="1994"/>
        <v/>
      </c>
      <c r="CP1338" s="278" t="str">
        <f t="shared" si="1994"/>
        <v/>
      </c>
      <c r="CQ1338" s="278" t="str">
        <f t="shared" si="1994"/>
        <v/>
      </c>
      <c r="CR1338" s="278" t="str">
        <f t="shared" si="1994"/>
        <v/>
      </c>
      <c r="CS1338" s="278" t="str">
        <f t="shared" si="1994"/>
        <v/>
      </c>
      <c r="CT1338" s="278" t="str">
        <f t="shared" si="1994"/>
        <v/>
      </c>
      <c r="CU1338" s="278" t="str">
        <f t="shared" si="1994"/>
        <v/>
      </c>
      <c r="CV1338" s="278" t="str">
        <f t="shared" si="1994"/>
        <v/>
      </c>
      <c r="CW1338" s="278" t="str">
        <f t="shared" si="1994"/>
        <v/>
      </c>
      <c r="CX1338" s="278" t="str">
        <f t="shared" si="1994"/>
        <v/>
      </c>
      <c r="CY1338" s="278" t="str">
        <f t="shared" si="1994"/>
        <v/>
      </c>
      <c r="CZ1338" s="278" t="str">
        <f t="shared" si="1994"/>
        <v/>
      </c>
      <c r="DA1338" s="278" t="str">
        <f t="shared" si="1994"/>
        <v/>
      </c>
      <c r="DB1338" s="278" t="str">
        <f t="shared" si="1994"/>
        <v/>
      </c>
      <c r="DC1338" s="278" t="str">
        <f t="shared" si="1994"/>
        <v/>
      </c>
      <c r="DD1338" s="278" t="str">
        <f t="shared" si="1994"/>
        <v/>
      </c>
      <c r="DE1338" s="278" t="str">
        <f t="shared" si="1994"/>
        <v/>
      </c>
      <c r="DF1338" s="278" t="str">
        <f t="shared" si="1994"/>
        <v/>
      </c>
      <c r="DG1338" s="278" t="str">
        <f t="shared" si="1994"/>
        <v/>
      </c>
      <c r="DH1338" s="278" t="str">
        <f t="shared" si="1994"/>
        <v/>
      </c>
      <c r="DI1338" s="278" t="str">
        <f t="shared" si="1994"/>
        <v/>
      </c>
      <c r="DJ1338" s="278" t="str">
        <f t="shared" si="1994"/>
        <v/>
      </c>
      <c r="DK1338" s="278" t="str">
        <f t="shared" si="1994"/>
        <v/>
      </c>
      <c r="DL1338" s="278" t="str">
        <f t="shared" si="1994"/>
        <v/>
      </c>
      <c r="DM1338" s="278" t="str">
        <f t="shared" si="1994"/>
        <v/>
      </c>
      <c r="DN1338" s="278" t="str">
        <f t="shared" si="1994"/>
        <v/>
      </c>
      <c r="DO1338" s="56">
        <f>SUM(F1338:DN1338)</f>
        <v>0</v>
      </c>
      <c r="DP1338" s="50" t="s">
        <v>172</v>
      </c>
    </row>
    <row r="1339" spans="3:120" s="29" customFormat="1" ht="15" customHeight="1">
      <c r="C1339" s="120"/>
      <c r="D1339" s="242"/>
      <c r="E1339" s="243"/>
      <c r="F1339" s="242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/>
      <c r="BD1339" s="18"/>
      <c r="BE1339" s="18"/>
      <c r="BF1339" s="18"/>
      <c r="BG1339" s="18"/>
      <c r="BH1339" s="18"/>
      <c r="BI1339" s="18"/>
      <c r="BJ1339" s="18"/>
      <c r="BK1339" s="18"/>
      <c r="BL1339" s="18"/>
      <c r="BM1339" s="18"/>
      <c r="BN1339" s="18"/>
      <c r="BO1339" s="18"/>
      <c r="BP1339" s="18"/>
      <c r="BQ1339" s="18"/>
      <c r="BR1339" s="18"/>
      <c r="BS1339" s="18"/>
      <c r="BT1339" s="18"/>
      <c r="BU1339" s="18"/>
      <c r="BV1339" s="18"/>
      <c r="BW1339" s="18"/>
      <c r="BX1339" s="18"/>
      <c r="BY1339" s="18"/>
      <c r="BZ1339" s="18"/>
      <c r="CA1339" s="18"/>
      <c r="CB1339" s="18"/>
      <c r="CC1339" s="18"/>
      <c r="CD1339" s="18"/>
      <c r="CE1339" s="18"/>
      <c r="CF1339" s="18"/>
      <c r="CG1339" s="18"/>
      <c r="CH1339" s="18"/>
      <c r="CI1339" s="18"/>
      <c r="CJ1339" s="18"/>
      <c r="CK1339" s="18"/>
      <c r="CL1339" s="18"/>
      <c r="CM1339" s="18"/>
      <c r="CN1339" s="18"/>
      <c r="CO1339" s="18"/>
      <c r="CP1339" s="18"/>
      <c r="CQ1339" s="18"/>
      <c r="CR1339" s="18"/>
      <c r="CS1339" s="18"/>
      <c r="CT1339" s="18"/>
      <c r="CU1339" s="18"/>
      <c r="CV1339" s="18"/>
      <c r="CW1339" s="18"/>
      <c r="CX1339" s="18"/>
      <c r="CY1339" s="18"/>
      <c r="CZ1339" s="18"/>
      <c r="DA1339" s="18"/>
      <c r="DB1339" s="18"/>
      <c r="DC1339" s="18"/>
      <c r="DD1339" s="18"/>
      <c r="DE1339" s="18"/>
      <c r="DF1339" s="18"/>
      <c r="DG1339" s="18"/>
      <c r="DH1339" s="18"/>
      <c r="DI1339" s="18"/>
      <c r="DJ1339" s="18"/>
      <c r="DK1339" s="18"/>
      <c r="DL1339" s="18"/>
      <c r="DM1339" s="18"/>
      <c r="DN1339" s="18"/>
      <c r="DO1339" s="18"/>
      <c r="DP1339" s="50" t="s">
        <v>172</v>
      </c>
    </row>
    <row r="1340" spans="3:120" s="29" customFormat="1" ht="15" customHeight="1">
      <c r="C1340" s="120"/>
      <c r="D1340" s="242"/>
      <c r="E1340" s="243"/>
      <c r="F1340" s="242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8"/>
      <c r="AW1340" s="18"/>
      <c r="AX1340" s="18"/>
      <c r="AY1340" s="18"/>
      <c r="AZ1340" s="18"/>
      <c r="BA1340" s="18"/>
      <c r="BB1340" s="18"/>
      <c r="BC1340" s="18"/>
      <c r="BD1340" s="18"/>
      <c r="BE1340" s="18"/>
      <c r="BF1340" s="18"/>
      <c r="BG1340" s="18"/>
      <c r="BH1340" s="18"/>
      <c r="BI1340" s="18"/>
      <c r="BJ1340" s="18"/>
      <c r="BK1340" s="18"/>
      <c r="BL1340" s="18"/>
      <c r="BM1340" s="18"/>
      <c r="BN1340" s="18"/>
      <c r="BO1340" s="18"/>
      <c r="BP1340" s="18"/>
      <c r="BQ1340" s="18"/>
      <c r="BR1340" s="18"/>
      <c r="BS1340" s="18"/>
      <c r="BT1340" s="18"/>
      <c r="BU1340" s="18"/>
      <c r="BV1340" s="18"/>
      <c r="BW1340" s="18"/>
      <c r="BX1340" s="18"/>
      <c r="BY1340" s="18"/>
      <c r="BZ1340" s="18"/>
      <c r="CA1340" s="18"/>
      <c r="CB1340" s="18"/>
      <c r="CC1340" s="18"/>
      <c r="CD1340" s="18"/>
      <c r="CE1340" s="18"/>
      <c r="CF1340" s="18"/>
      <c r="CG1340" s="18"/>
      <c r="CH1340" s="18"/>
      <c r="CI1340" s="18"/>
      <c r="CJ1340" s="18"/>
      <c r="CK1340" s="18"/>
      <c r="CL1340" s="18"/>
      <c r="CM1340" s="18"/>
      <c r="CN1340" s="18"/>
      <c r="CO1340" s="18"/>
      <c r="CP1340" s="18"/>
      <c r="CQ1340" s="18"/>
      <c r="CR1340" s="18"/>
      <c r="CS1340" s="18"/>
      <c r="CT1340" s="18"/>
      <c r="CU1340" s="18"/>
      <c r="CV1340" s="18"/>
      <c r="CW1340" s="18"/>
      <c r="CX1340" s="18"/>
      <c r="CY1340" s="18"/>
      <c r="CZ1340" s="18"/>
      <c r="DA1340" s="18"/>
      <c r="DB1340" s="18"/>
      <c r="DC1340" s="18"/>
      <c r="DD1340" s="18"/>
      <c r="DE1340" s="18"/>
      <c r="DF1340" s="18"/>
      <c r="DG1340" s="18"/>
      <c r="DH1340" s="18"/>
      <c r="DI1340" s="18"/>
      <c r="DJ1340" s="18"/>
      <c r="DK1340" s="18"/>
      <c r="DL1340" s="18"/>
      <c r="DM1340" s="18"/>
      <c r="DN1340" s="18"/>
      <c r="DO1340" s="18"/>
      <c r="DP1340" s="50" t="s">
        <v>172</v>
      </c>
    </row>
    <row r="1341" spans="3:120" s="29" customFormat="1" ht="15" customHeight="1">
      <c r="C1341" s="266" t="s">
        <v>304</v>
      </c>
      <c r="D1341" s="249" t="s">
        <v>296</v>
      </c>
      <c r="E1341" s="249" t="s">
        <v>303</v>
      </c>
      <c r="F1341" s="265" t="s">
        <v>295</v>
      </c>
      <c r="G1341" s="264" t="s">
        <v>294</v>
      </c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/>
      <c r="BD1341" s="18"/>
      <c r="BE1341" s="18"/>
      <c r="BF1341" s="18"/>
      <c r="BG1341" s="18"/>
      <c r="BH1341" s="18"/>
      <c r="BI1341" s="18"/>
      <c r="BJ1341" s="18"/>
      <c r="BK1341" s="18"/>
      <c r="BL1341" s="18"/>
      <c r="BM1341" s="18"/>
      <c r="BN1341" s="18"/>
      <c r="BO1341" s="18"/>
      <c r="BP1341" s="18"/>
      <c r="BQ1341" s="18"/>
      <c r="BR1341" s="18"/>
      <c r="BS1341" s="18"/>
      <c r="BT1341" s="18"/>
      <c r="BU1341" s="18"/>
      <c r="BV1341" s="18"/>
      <c r="BW1341" s="18"/>
      <c r="BX1341" s="18"/>
      <c r="BY1341" s="18"/>
      <c r="BZ1341" s="18"/>
      <c r="CA1341" s="18"/>
      <c r="CB1341" s="18"/>
      <c r="CC1341" s="18"/>
      <c r="CD1341" s="18"/>
      <c r="CE1341" s="18"/>
      <c r="CF1341" s="18"/>
      <c r="CG1341" s="18"/>
      <c r="CH1341" s="18"/>
      <c r="CI1341" s="18"/>
      <c r="CJ1341" s="18"/>
      <c r="CK1341" s="18"/>
      <c r="CL1341" s="18"/>
      <c r="CM1341" s="18"/>
      <c r="CN1341" s="18"/>
      <c r="CO1341" s="18"/>
      <c r="CP1341" s="18"/>
      <c r="CQ1341" s="18"/>
      <c r="CR1341" s="18"/>
      <c r="CS1341" s="18"/>
      <c r="CT1341" s="18"/>
      <c r="CU1341" s="18"/>
      <c r="CV1341" s="18"/>
      <c r="CW1341" s="18"/>
      <c r="CX1341" s="18"/>
      <c r="CY1341" s="18"/>
      <c r="CZ1341" s="18"/>
      <c r="DA1341" s="18"/>
      <c r="DB1341" s="18"/>
      <c r="DC1341" s="18"/>
      <c r="DD1341" s="18"/>
      <c r="DE1341" s="18"/>
      <c r="DF1341" s="18"/>
      <c r="DG1341" s="18"/>
      <c r="DH1341" s="18"/>
      <c r="DI1341" s="18"/>
      <c r="DJ1341" s="18"/>
      <c r="DK1341" s="18"/>
      <c r="DL1341" s="18"/>
      <c r="DM1341" s="18"/>
      <c r="DN1341" s="18"/>
      <c r="DO1341" s="18"/>
      <c r="DP1341" s="50" t="s">
        <v>172</v>
      </c>
    </row>
    <row r="1342" spans="3:120" s="29" customFormat="1" ht="15" customHeight="1">
      <c r="C1342" s="286" t="str">
        <f>C818</f>
        <v>Total Construction Costs</v>
      </c>
      <c r="D1342" s="246">
        <f>D818</f>
        <v>48585100</v>
      </c>
      <c r="E1342" s="246"/>
      <c r="F1342" s="246">
        <f>F818</f>
        <v>48585100</v>
      </c>
      <c r="G1342" s="246">
        <f>G818</f>
        <v>0</v>
      </c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/>
      <c r="BD1342" s="18"/>
      <c r="BE1342" s="18"/>
      <c r="BF1342" s="18"/>
      <c r="BG1342" s="18"/>
      <c r="BH1342" s="18"/>
      <c r="BI1342" s="18"/>
      <c r="BJ1342" s="18"/>
      <c r="BK1342" s="18"/>
      <c r="BL1342" s="18"/>
      <c r="BM1342" s="18"/>
      <c r="BN1342" s="18"/>
      <c r="BO1342" s="18"/>
      <c r="BP1342" s="18"/>
      <c r="BQ1342" s="18"/>
      <c r="BR1342" s="18"/>
      <c r="BS1342" s="18"/>
      <c r="BT1342" s="18"/>
      <c r="BU1342" s="18"/>
      <c r="BV1342" s="18"/>
      <c r="BW1342" s="18"/>
      <c r="BX1342" s="18"/>
      <c r="BY1342" s="18"/>
      <c r="BZ1342" s="18"/>
      <c r="CA1342" s="18"/>
      <c r="CB1342" s="18"/>
      <c r="CC1342" s="18"/>
      <c r="CD1342" s="18"/>
      <c r="CE1342" s="18"/>
      <c r="CF1342" s="18"/>
      <c r="CG1342" s="18"/>
      <c r="CH1342" s="18"/>
      <c r="CI1342" s="18"/>
      <c r="CJ1342" s="18"/>
      <c r="CK1342" s="18"/>
      <c r="CL1342" s="18"/>
      <c r="CM1342" s="18"/>
      <c r="CN1342" s="18"/>
      <c r="CO1342" s="18"/>
      <c r="CP1342" s="18"/>
      <c r="CQ1342" s="18"/>
      <c r="CR1342" s="18"/>
      <c r="CS1342" s="18"/>
      <c r="CT1342" s="18"/>
      <c r="CU1342" s="18"/>
      <c r="CV1342" s="18"/>
      <c r="CW1342" s="18"/>
      <c r="CX1342" s="18"/>
      <c r="CY1342" s="18"/>
      <c r="CZ1342" s="18"/>
      <c r="DA1342" s="18"/>
      <c r="DB1342" s="18"/>
      <c r="DC1342" s="18"/>
      <c r="DD1342" s="18"/>
      <c r="DE1342" s="18"/>
      <c r="DF1342" s="18"/>
      <c r="DG1342" s="18"/>
      <c r="DH1342" s="18"/>
      <c r="DI1342" s="18"/>
      <c r="DJ1342" s="18"/>
      <c r="DK1342" s="18"/>
      <c r="DL1342" s="18"/>
      <c r="DM1342" s="18"/>
      <c r="DN1342" s="18"/>
      <c r="DO1342" s="18"/>
      <c r="DP1342" s="50" t="s">
        <v>172</v>
      </c>
    </row>
    <row r="1343" spans="3:120" s="29" customFormat="1" ht="15" customHeight="1">
      <c r="C1343" s="29" t="s">
        <v>302</v>
      </c>
      <c r="D1343" s="94">
        <v>0</v>
      </c>
      <c r="E1343" s="285"/>
      <c r="F1343" s="94">
        <v>0</v>
      </c>
      <c r="G1343" s="94">
        <v>0</v>
      </c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8"/>
      <c r="AW1343" s="18"/>
      <c r="AX1343" s="18"/>
      <c r="AY1343" s="18"/>
      <c r="AZ1343" s="18"/>
      <c r="BA1343" s="18"/>
      <c r="BB1343" s="18"/>
      <c r="BC1343" s="18"/>
      <c r="BD1343" s="18"/>
      <c r="BE1343" s="18"/>
      <c r="BF1343" s="18"/>
      <c r="BG1343" s="18"/>
      <c r="BH1343" s="18"/>
      <c r="BI1343" s="18"/>
      <c r="BJ1343" s="18"/>
      <c r="BK1343" s="18"/>
      <c r="BL1343" s="18"/>
      <c r="BM1343" s="18"/>
      <c r="BN1343" s="18"/>
      <c r="BO1343" s="18"/>
      <c r="BP1343" s="18"/>
      <c r="BQ1343" s="18"/>
      <c r="BR1343" s="18"/>
      <c r="BS1343" s="18"/>
      <c r="BT1343" s="18"/>
      <c r="BU1343" s="18"/>
      <c r="BV1343" s="18"/>
      <c r="BW1343" s="18"/>
      <c r="BX1343" s="18"/>
      <c r="BY1343" s="18"/>
      <c r="BZ1343" s="18"/>
      <c r="CA1343" s="18"/>
      <c r="CB1343" s="18"/>
      <c r="CC1343" s="18"/>
      <c r="CD1343" s="18"/>
      <c r="CE1343" s="18"/>
      <c r="CF1343" s="18"/>
      <c r="CG1343" s="18"/>
      <c r="CH1343" s="18"/>
      <c r="CI1343" s="18"/>
      <c r="CJ1343" s="18"/>
      <c r="CK1343" s="18"/>
      <c r="CL1343" s="18"/>
      <c r="CM1343" s="18"/>
      <c r="CN1343" s="18"/>
      <c r="CO1343" s="18"/>
      <c r="CP1343" s="18"/>
      <c r="CQ1343" s="18"/>
      <c r="CR1343" s="18"/>
      <c r="CS1343" s="18"/>
      <c r="CT1343" s="18"/>
      <c r="CU1343" s="18"/>
      <c r="CV1343" s="18"/>
      <c r="CW1343" s="18"/>
      <c r="CX1343" s="18"/>
      <c r="CY1343" s="18"/>
      <c r="CZ1343" s="18"/>
      <c r="DA1343" s="18"/>
      <c r="DB1343" s="18"/>
      <c r="DC1343" s="18"/>
      <c r="DD1343" s="18"/>
      <c r="DE1343" s="18"/>
      <c r="DF1343" s="18"/>
      <c r="DG1343" s="18"/>
      <c r="DH1343" s="18"/>
      <c r="DI1343" s="18"/>
      <c r="DJ1343" s="18"/>
      <c r="DK1343" s="18"/>
      <c r="DL1343" s="18"/>
      <c r="DM1343" s="18"/>
      <c r="DN1343" s="18"/>
      <c r="DO1343" s="18"/>
      <c r="DP1343" s="50" t="s">
        <v>172</v>
      </c>
    </row>
    <row r="1344" spans="3:120" s="29" customFormat="1" ht="15" customHeight="1">
      <c r="C1344" s="29" t="s">
        <v>301</v>
      </c>
      <c r="D1344" s="118">
        <f>D1342*D1343</f>
        <v>0</v>
      </c>
      <c r="E1344" s="118"/>
      <c r="F1344" s="118">
        <f>F1342*F1343</f>
        <v>0</v>
      </c>
      <c r="G1344" s="118">
        <f>G1342*G1343</f>
        <v>0</v>
      </c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/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/>
      <c r="BD1344" s="18"/>
      <c r="BE1344" s="18"/>
      <c r="BF1344" s="18"/>
      <c r="BG1344" s="18"/>
      <c r="BH1344" s="18"/>
      <c r="BI1344" s="18"/>
      <c r="BJ1344" s="18"/>
      <c r="BK1344" s="18"/>
      <c r="BL1344" s="18"/>
      <c r="BM1344" s="18"/>
      <c r="BN1344" s="18"/>
      <c r="BO1344" s="18"/>
      <c r="BP1344" s="18"/>
      <c r="BQ1344" s="18"/>
      <c r="BR1344" s="18"/>
      <c r="BS1344" s="18"/>
      <c r="BT1344" s="18"/>
      <c r="BU1344" s="18"/>
      <c r="BV1344" s="18"/>
      <c r="BW1344" s="18"/>
      <c r="BX1344" s="18"/>
      <c r="BY1344" s="18"/>
      <c r="BZ1344" s="18"/>
      <c r="CA1344" s="18"/>
      <c r="CB1344" s="18"/>
      <c r="CC1344" s="18"/>
      <c r="CD1344" s="18"/>
      <c r="CE1344" s="18"/>
      <c r="CF1344" s="18"/>
      <c r="CG1344" s="18"/>
      <c r="CH1344" s="18"/>
      <c r="CI1344" s="18"/>
      <c r="CJ1344" s="18"/>
      <c r="CK1344" s="18"/>
      <c r="CL1344" s="18"/>
      <c r="CM1344" s="18"/>
      <c r="CN1344" s="18"/>
      <c r="CO1344" s="18"/>
      <c r="CP1344" s="18"/>
      <c r="CQ1344" s="18"/>
      <c r="CR1344" s="18"/>
      <c r="CS1344" s="18"/>
      <c r="CT1344" s="18"/>
      <c r="CU1344" s="18"/>
      <c r="CV1344" s="18"/>
      <c r="CW1344" s="18"/>
      <c r="CX1344" s="18"/>
      <c r="CY1344" s="18"/>
      <c r="CZ1344" s="18"/>
      <c r="DA1344" s="18"/>
      <c r="DB1344" s="18"/>
      <c r="DC1344" s="18"/>
      <c r="DD1344" s="18"/>
      <c r="DE1344" s="18"/>
      <c r="DF1344" s="18"/>
      <c r="DG1344" s="18"/>
      <c r="DH1344" s="18"/>
      <c r="DI1344" s="18"/>
      <c r="DJ1344" s="18"/>
      <c r="DK1344" s="18"/>
      <c r="DL1344" s="18"/>
      <c r="DM1344" s="18"/>
      <c r="DN1344" s="18"/>
      <c r="DO1344" s="18"/>
      <c r="DP1344" s="50" t="s">
        <v>172</v>
      </c>
    </row>
    <row r="1345" spans="3:120" s="29" customFormat="1" ht="15" customHeight="1">
      <c r="D1345" s="283"/>
      <c r="E1345" s="285"/>
      <c r="F1345" s="284"/>
      <c r="G1345" s="283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8"/>
      <c r="AN1345" s="18"/>
      <c r="AO1345" s="18"/>
      <c r="AP1345" s="18"/>
      <c r="AQ1345" s="18"/>
      <c r="AR1345" s="18"/>
      <c r="AS1345" s="18"/>
      <c r="AT1345" s="18"/>
      <c r="AU1345" s="18"/>
      <c r="AV1345" s="18"/>
      <c r="AW1345" s="18"/>
      <c r="AX1345" s="18"/>
      <c r="AY1345" s="18"/>
      <c r="AZ1345" s="18"/>
      <c r="BA1345" s="18"/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18"/>
      <c r="BN1345" s="18"/>
      <c r="BO1345" s="18"/>
      <c r="BP1345" s="18"/>
      <c r="BQ1345" s="18"/>
      <c r="BR1345" s="18"/>
      <c r="BS1345" s="18"/>
      <c r="BT1345" s="18"/>
      <c r="BU1345" s="18"/>
      <c r="BV1345" s="18"/>
      <c r="BW1345" s="18"/>
      <c r="BX1345" s="18"/>
      <c r="BY1345" s="18"/>
      <c r="BZ1345" s="18"/>
      <c r="CA1345" s="18"/>
      <c r="CB1345" s="18"/>
      <c r="CC1345" s="18"/>
      <c r="CD1345" s="18"/>
      <c r="CE1345" s="18"/>
      <c r="CF1345" s="18"/>
      <c r="CG1345" s="18"/>
      <c r="CH1345" s="18"/>
      <c r="CI1345" s="18"/>
      <c r="CJ1345" s="18"/>
      <c r="CK1345" s="18"/>
      <c r="CL1345" s="18"/>
      <c r="CM1345" s="18"/>
      <c r="CN1345" s="18"/>
      <c r="CO1345" s="18"/>
      <c r="CP1345" s="18"/>
      <c r="CQ1345" s="18"/>
      <c r="CR1345" s="18"/>
      <c r="CS1345" s="18"/>
      <c r="CT1345" s="18"/>
      <c r="CU1345" s="18"/>
      <c r="CV1345" s="18"/>
      <c r="CW1345" s="18"/>
      <c r="CX1345" s="18"/>
      <c r="CY1345" s="18"/>
      <c r="CZ1345" s="18"/>
      <c r="DA1345" s="18"/>
      <c r="DB1345" s="18"/>
      <c r="DC1345" s="18"/>
      <c r="DD1345" s="18"/>
      <c r="DE1345" s="18"/>
      <c r="DF1345" s="18"/>
      <c r="DG1345" s="18"/>
      <c r="DH1345" s="18"/>
      <c r="DI1345" s="18"/>
      <c r="DJ1345" s="18"/>
      <c r="DK1345" s="18"/>
      <c r="DL1345" s="18"/>
      <c r="DM1345" s="18"/>
      <c r="DN1345" s="18"/>
      <c r="DO1345" s="18"/>
      <c r="DP1345" s="50" t="s">
        <v>172</v>
      </c>
    </row>
    <row r="1346" spans="3:120" s="29" customFormat="1" ht="15" customHeight="1">
      <c r="C1346" s="34" t="str">
        <f>C1341&amp;" Start Period"</f>
        <v>Construction Management Fees Start Period</v>
      </c>
      <c r="D1346" s="282">
        <f>MIN(F1346:G1346)</f>
        <v>0</v>
      </c>
      <c r="F1346" s="282">
        <v>0</v>
      </c>
      <c r="G1346" s="282">
        <v>0</v>
      </c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/>
      <c r="BD1346" s="18"/>
      <c r="BE1346" s="18"/>
      <c r="BF1346" s="18"/>
      <c r="BG1346" s="18"/>
      <c r="BH1346" s="18"/>
      <c r="BI1346" s="18"/>
      <c r="BJ1346" s="18"/>
      <c r="BK1346" s="18"/>
      <c r="BL1346" s="18"/>
      <c r="BM1346" s="18"/>
      <c r="BN1346" s="18"/>
      <c r="BO1346" s="18"/>
      <c r="BP1346" s="18"/>
      <c r="BQ1346" s="18"/>
      <c r="BR1346" s="18"/>
      <c r="BS1346" s="18"/>
      <c r="BT1346" s="18"/>
      <c r="BU1346" s="18"/>
      <c r="BV1346" s="18"/>
      <c r="BW1346" s="18"/>
      <c r="BX1346" s="18"/>
      <c r="BY1346" s="18"/>
      <c r="BZ1346" s="18"/>
      <c r="CA1346" s="18"/>
      <c r="CB1346" s="18"/>
      <c r="CC1346" s="18"/>
      <c r="CD1346" s="18"/>
      <c r="CE1346" s="18"/>
      <c r="CF1346" s="18"/>
      <c r="CG1346" s="18"/>
      <c r="CH1346" s="18"/>
      <c r="CI1346" s="18"/>
      <c r="CJ1346" s="18"/>
      <c r="CK1346" s="18"/>
      <c r="CL1346" s="18"/>
      <c r="CM1346" s="18"/>
      <c r="CN1346" s="18"/>
      <c r="CO1346" s="18"/>
      <c r="CP1346" s="18"/>
      <c r="CQ1346" s="18"/>
      <c r="CR1346" s="18"/>
      <c r="CS1346" s="18"/>
      <c r="CT1346" s="18"/>
      <c r="CU1346" s="18"/>
      <c r="CV1346" s="18"/>
      <c r="CW1346" s="18"/>
      <c r="CX1346" s="18"/>
      <c r="CY1346" s="18"/>
      <c r="CZ1346" s="18"/>
      <c r="DA1346" s="18"/>
      <c r="DB1346" s="18"/>
      <c r="DC1346" s="18"/>
      <c r="DD1346" s="18"/>
      <c r="DE1346" s="18"/>
      <c r="DF1346" s="18"/>
      <c r="DG1346" s="18"/>
      <c r="DH1346" s="18"/>
      <c r="DI1346" s="18"/>
      <c r="DJ1346" s="18"/>
      <c r="DK1346" s="18"/>
      <c r="DL1346" s="18"/>
      <c r="DM1346" s="18"/>
      <c r="DN1346" s="18"/>
      <c r="DO1346" s="18"/>
      <c r="DP1346" s="50" t="s">
        <v>172</v>
      </c>
    </row>
    <row r="1347" spans="3:120" s="29" customFormat="1" ht="15" customHeight="1">
      <c r="C1347" s="207" t="s">
        <v>13</v>
      </c>
      <c r="D1347" s="206">
        <f>IF(D1346="","",INDEX($F$16:$DP$17,1,MATCH(D1346,$F$17:$DP$17,1)))</f>
        <v>42094</v>
      </c>
      <c r="F1347" s="206">
        <f>IF(F1346="","",INDEX($F$16:$DP$17,1,MATCH(F1346,$F$17:$DP$17,1)))</f>
        <v>42094</v>
      </c>
      <c r="G1347" s="206">
        <f>IF(G1346="","",INDEX($F$16:$DP$17,1,MATCH(G1346,$F$17:$DP$17,1)))</f>
        <v>42094</v>
      </c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/>
      <c r="BD1347" s="18"/>
      <c r="BE1347" s="18"/>
      <c r="BF1347" s="18"/>
      <c r="BG1347" s="18"/>
      <c r="BH1347" s="18"/>
      <c r="BI1347" s="18"/>
      <c r="BJ1347" s="18"/>
      <c r="BK1347" s="18"/>
      <c r="BL1347" s="18"/>
      <c r="BM1347" s="18"/>
      <c r="BN1347" s="18"/>
      <c r="BO1347" s="18"/>
      <c r="BP1347" s="18"/>
      <c r="BQ1347" s="18"/>
      <c r="BR1347" s="18"/>
      <c r="BS1347" s="18"/>
      <c r="BT1347" s="18"/>
      <c r="BU1347" s="18"/>
      <c r="BV1347" s="18"/>
      <c r="BW1347" s="18"/>
      <c r="BX1347" s="18"/>
      <c r="BY1347" s="18"/>
      <c r="BZ1347" s="18"/>
      <c r="CA1347" s="18"/>
      <c r="CB1347" s="18"/>
      <c r="CC1347" s="18"/>
      <c r="CD1347" s="18"/>
      <c r="CE1347" s="18"/>
      <c r="CF1347" s="18"/>
      <c r="CG1347" s="18"/>
      <c r="CH1347" s="18"/>
      <c r="CI1347" s="18"/>
      <c r="CJ1347" s="18"/>
      <c r="CK1347" s="18"/>
      <c r="CL1347" s="18"/>
      <c r="CM1347" s="18"/>
      <c r="CN1347" s="18"/>
      <c r="CO1347" s="18"/>
      <c r="CP1347" s="18"/>
      <c r="CQ1347" s="18"/>
      <c r="CR1347" s="18"/>
      <c r="CS1347" s="18"/>
      <c r="CT1347" s="18"/>
      <c r="CU1347" s="18"/>
      <c r="CV1347" s="18"/>
      <c r="CW1347" s="18"/>
      <c r="CX1347" s="18"/>
      <c r="CY1347" s="18"/>
      <c r="CZ1347" s="18"/>
      <c r="DA1347" s="18"/>
      <c r="DB1347" s="18"/>
      <c r="DC1347" s="18"/>
      <c r="DD1347" s="18"/>
      <c r="DE1347" s="18"/>
      <c r="DF1347" s="18"/>
      <c r="DG1347" s="18"/>
      <c r="DH1347" s="18"/>
      <c r="DI1347" s="18"/>
      <c r="DJ1347" s="18"/>
      <c r="DK1347" s="18"/>
      <c r="DL1347" s="18"/>
      <c r="DM1347" s="18"/>
      <c r="DN1347" s="18"/>
      <c r="DO1347" s="18"/>
      <c r="DP1347" s="50" t="s">
        <v>172</v>
      </c>
    </row>
    <row r="1348" spans="3:120" s="29" customFormat="1" ht="15" customHeight="1">
      <c r="C1348" s="34" t="str">
        <f>C1341&amp;" End Period"</f>
        <v>Construction Management Fees End Period</v>
      </c>
      <c r="D1348" s="282">
        <f>MAX(F1348:G1348)</f>
        <v>0</v>
      </c>
      <c r="F1348" s="282">
        <v>0</v>
      </c>
      <c r="G1348" s="282">
        <v>0</v>
      </c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  <c r="BD1348" s="18"/>
      <c r="BE1348" s="18"/>
      <c r="BF1348" s="18"/>
      <c r="BG1348" s="18"/>
      <c r="BH1348" s="18"/>
      <c r="BI1348" s="18"/>
      <c r="BJ1348" s="18"/>
      <c r="BK1348" s="18"/>
      <c r="BL1348" s="18"/>
      <c r="BM1348" s="18"/>
      <c r="BN1348" s="18"/>
      <c r="BO1348" s="18"/>
      <c r="BP1348" s="18"/>
      <c r="BQ1348" s="18"/>
      <c r="BR1348" s="18"/>
      <c r="BS1348" s="18"/>
      <c r="BT1348" s="18"/>
      <c r="BU1348" s="18"/>
      <c r="BV1348" s="18"/>
      <c r="BW1348" s="18"/>
      <c r="BX1348" s="18"/>
      <c r="BY1348" s="18"/>
      <c r="BZ1348" s="18"/>
      <c r="CA1348" s="18"/>
      <c r="CB1348" s="18"/>
      <c r="CC1348" s="18"/>
      <c r="CD1348" s="18"/>
      <c r="CE1348" s="18"/>
      <c r="CF1348" s="18"/>
      <c r="CG1348" s="18"/>
      <c r="CH1348" s="18"/>
      <c r="CI1348" s="18"/>
      <c r="CJ1348" s="18"/>
      <c r="CK1348" s="18"/>
      <c r="CL1348" s="18"/>
      <c r="CM1348" s="18"/>
      <c r="CN1348" s="18"/>
      <c r="CO1348" s="18"/>
      <c r="CP1348" s="18"/>
      <c r="CQ1348" s="18"/>
      <c r="CR1348" s="18"/>
      <c r="CS1348" s="18"/>
      <c r="CT1348" s="18"/>
      <c r="CU1348" s="18"/>
      <c r="CV1348" s="18"/>
      <c r="CW1348" s="18"/>
      <c r="CX1348" s="18"/>
      <c r="CY1348" s="18"/>
      <c r="CZ1348" s="18"/>
      <c r="DA1348" s="18"/>
      <c r="DB1348" s="18"/>
      <c r="DC1348" s="18"/>
      <c r="DD1348" s="18"/>
      <c r="DE1348" s="18"/>
      <c r="DF1348" s="18"/>
      <c r="DG1348" s="18"/>
      <c r="DH1348" s="18"/>
      <c r="DI1348" s="18"/>
      <c r="DJ1348" s="18"/>
      <c r="DK1348" s="18"/>
      <c r="DL1348" s="18"/>
      <c r="DM1348" s="18"/>
      <c r="DN1348" s="18"/>
      <c r="DO1348" s="18"/>
      <c r="DP1348" s="50" t="s">
        <v>172</v>
      </c>
    </row>
    <row r="1349" spans="3:120" s="29" customFormat="1" ht="15" customHeight="1">
      <c r="C1349" s="207" t="s">
        <v>13</v>
      </c>
      <c r="D1349" s="206">
        <f>IF(D1348="","",INDEX($F$16:$DP$17,1,MATCH(D1348,$F$17:$DP$17,1)))</f>
        <v>42094</v>
      </c>
      <c r="F1349" s="206">
        <f>IF(F1348="","",INDEX($F$16:$DP$17,1,MATCH(F1348,$F$17:$DP$17,1)))</f>
        <v>42094</v>
      </c>
      <c r="G1349" s="206">
        <f>IF(G1348="","",INDEX($F$16:$DP$17,1,MATCH(G1348,$F$17:$DP$17,1)))</f>
        <v>42094</v>
      </c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/>
      <c r="BD1349" s="18"/>
      <c r="BE1349" s="18"/>
      <c r="BF1349" s="18"/>
      <c r="BG1349" s="18"/>
      <c r="BH1349" s="18"/>
      <c r="BI1349" s="18"/>
      <c r="BJ1349" s="18"/>
      <c r="BK1349" s="18"/>
      <c r="BL1349" s="18"/>
      <c r="BM1349" s="18"/>
      <c r="BN1349" s="18"/>
      <c r="BO1349" s="18"/>
      <c r="BP1349" s="18"/>
      <c r="BQ1349" s="18"/>
      <c r="BR1349" s="18"/>
      <c r="BS1349" s="18"/>
      <c r="BT1349" s="18"/>
      <c r="BU1349" s="18"/>
      <c r="BV1349" s="18"/>
      <c r="BW1349" s="18"/>
      <c r="BX1349" s="18"/>
      <c r="BY1349" s="18"/>
      <c r="BZ1349" s="18"/>
      <c r="CA1349" s="18"/>
      <c r="CB1349" s="18"/>
      <c r="CC1349" s="18"/>
      <c r="CD1349" s="18"/>
      <c r="CE1349" s="18"/>
      <c r="CF1349" s="18"/>
      <c r="CG1349" s="18"/>
      <c r="CH1349" s="18"/>
      <c r="CI1349" s="18"/>
      <c r="CJ1349" s="18"/>
      <c r="CK1349" s="18"/>
      <c r="CL1349" s="18"/>
      <c r="CM1349" s="18"/>
      <c r="CN1349" s="18"/>
      <c r="CO1349" s="18"/>
      <c r="CP1349" s="18"/>
      <c r="CQ1349" s="18"/>
      <c r="CR1349" s="18"/>
      <c r="CS1349" s="18"/>
      <c r="CT1349" s="18"/>
      <c r="CU1349" s="18"/>
      <c r="CV1349" s="18"/>
      <c r="CW1349" s="18"/>
      <c r="CX1349" s="18"/>
      <c r="CY1349" s="18"/>
      <c r="CZ1349" s="18"/>
      <c r="DA1349" s="18"/>
      <c r="DB1349" s="18"/>
      <c r="DC1349" s="18"/>
      <c r="DD1349" s="18"/>
      <c r="DE1349" s="18"/>
      <c r="DF1349" s="18"/>
      <c r="DG1349" s="18"/>
      <c r="DH1349" s="18"/>
      <c r="DI1349" s="18"/>
      <c r="DJ1349" s="18"/>
      <c r="DK1349" s="18"/>
      <c r="DL1349" s="18"/>
      <c r="DM1349" s="18"/>
      <c r="DN1349" s="18"/>
      <c r="DO1349" s="18"/>
      <c r="DP1349" s="50" t="s">
        <v>172</v>
      </c>
    </row>
    <row r="1350" spans="3:120" s="29" customFormat="1" ht="15" customHeight="1">
      <c r="D1350" s="242"/>
      <c r="E1350" s="243"/>
      <c r="F1350" s="242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8"/>
      <c r="BM1350" s="18"/>
      <c r="BN1350" s="18"/>
      <c r="BO1350" s="18"/>
      <c r="BP1350" s="18"/>
      <c r="BQ1350" s="18"/>
      <c r="BR1350" s="18"/>
      <c r="BS1350" s="18"/>
      <c r="BT1350" s="18"/>
      <c r="BU1350" s="18"/>
      <c r="BV1350" s="18"/>
      <c r="BW1350" s="18"/>
      <c r="BX1350" s="18"/>
      <c r="BY1350" s="18"/>
      <c r="BZ1350" s="18"/>
      <c r="CA1350" s="18"/>
      <c r="CB1350" s="18"/>
      <c r="CC1350" s="18"/>
      <c r="CD1350" s="18"/>
      <c r="CE1350" s="18"/>
      <c r="CF1350" s="18"/>
      <c r="CG1350" s="18"/>
      <c r="CH1350" s="18"/>
      <c r="CI1350" s="18"/>
      <c r="CJ1350" s="18"/>
      <c r="CK1350" s="18"/>
      <c r="CL1350" s="18"/>
      <c r="CM1350" s="18"/>
      <c r="CN1350" s="18"/>
      <c r="CO1350" s="18"/>
      <c r="CP1350" s="18"/>
      <c r="CQ1350" s="18"/>
      <c r="CR1350" s="18"/>
      <c r="CS1350" s="18"/>
      <c r="CT1350" s="18"/>
      <c r="CU1350" s="18"/>
      <c r="CV1350" s="18"/>
      <c r="CW1350" s="18"/>
      <c r="CX1350" s="18"/>
      <c r="CY1350" s="18"/>
      <c r="CZ1350" s="18"/>
      <c r="DA1350" s="18"/>
      <c r="DB1350" s="18"/>
      <c r="DC1350" s="18"/>
      <c r="DD1350" s="18"/>
      <c r="DE1350" s="18"/>
      <c r="DF1350" s="18"/>
      <c r="DG1350" s="18"/>
      <c r="DH1350" s="18"/>
      <c r="DI1350" s="18"/>
      <c r="DJ1350" s="18"/>
      <c r="DK1350" s="18"/>
      <c r="DL1350" s="18"/>
      <c r="DM1350" s="18"/>
      <c r="DN1350" s="18"/>
      <c r="DO1350" s="18"/>
      <c r="DP1350" s="50" t="s">
        <v>172</v>
      </c>
    </row>
    <row r="1351" spans="3:120" s="29" customFormat="1" ht="15" customHeight="1">
      <c r="C1351" s="34" t="s">
        <v>300</v>
      </c>
      <c r="D1351" s="281" t="s">
        <v>299</v>
      </c>
      <c r="E1351" s="280">
        <f>IF(D1351=F1351,0,1)</f>
        <v>0</v>
      </c>
      <c r="F1351" s="279" t="s">
        <v>299</v>
      </c>
      <c r="G1351" s="279" t="s">
        <v>298</v>
      </c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8"/>
      <c r="BM1351" s="18"/>
      <c r="BN1351" s="18"/>
      <c r="BO1351" s="18"/>
      <c r="BP1351" s="18"/>
      <c r="BQ1351" s="18"/>
      <c r="BR1351" s="18"/>
      <c r="BS1351" s="18"/>
      <c r="BT1351" s="18"/>
      <c r="BU1351" s="18"/>
      <c r="BV1351" s="18"/>
      <c r="BW1351" s="18"/>
      <c r="BX1351" s="18"/>
      <c r="BY1351" s="18"/>
      <c r="BZ1351" s="18"/>
      <c r="CA1351" s="18"/>
      <c r="CB1351" s="18"/>
      <c r="CC1351" s="18"/>
      <c r="CD1351" s="18"/>
      <c r="CE1351" s="18"/>
      <c r="CF1351" s="18"/>
      <c r="CG1351" s="18"/>
      <c r="CH1351" s="18"/>
      <c r="CI1351" s="18"/>
      <c r="CJ1351" s="18"/>
      <c r="CK1351" s="18"/>
      <c r="CL1351" s="18"/>
      <c r="CM1351" s="18"/>
      <c r="CN1351" s="18"/>
      <c r="CO1351" s="18"/>
      <c r="CP1351" s="18"/>
      <c r="CQ1351" s="18"/>
      <c r="CR1351" s="18"/>
      <c r="CS1351" s="18"/>
      <c r="CT1351" s="18"/>
      <c r="CU1351" s="18"/>
      <c r="CV1351" s="18"/>
      <c r="CW1351" s="18"/>
      <c r="CX1351" s="18"/>
      <c r="CY1351" s="18"/>
      <c r="CZ1351" s="18"/>
      <c r="DA1351" s="18"/>
      <c r="DB1351" s="18"/>
      <c r="DC1351" s="18"/>
      <c r="DD1351" s="18"/>
      <c r="DE1351" s="18"/>
      <c r="DF1351" s="18"/>
      <c r="DG1351" s="18"/>
      <c r="DH1351" s="18"/>
      <c r="DI1351" s="18"/>
      <c r="DJ1351" s="18"/>
      <c r="DK1351" s="18"/>
      <c r="DL1351" s="18"/>
      <c r="DM1351" s="18"/>
      <c r="DN1351" s="18"/>
      <c r="DO1351" s="18"/>
      <c r="DP1351" s="50" t="s">
        <v>172</v>
      </c>
    </row>
    <row r="1352" spans="3:120" s="29" customFormat="1" ht="15" customHeight="1">
      <c r="D1352" s="242"/>
      <c r="E1352" s="243"/>
      <c r="F1352" s="242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8"/>
      <c r="BM1352" s="18"/>
      <c r="BN1352" s="18"/>
      <c r="BO1352" s="18"/>
      <c r="BP1352" s="18"/>
      <c r="BQ1352" s="18"/>
      <c r="BR1352" s="18"/>
      <c r="BS1352" s="18"/>
      <c r="BT1352" s="18"/>
      <c r="BU1352" s="18"/>
      <c r="BV1352" s="18"/>
      <c r="BW1352" s="18"/>
      <c r="BX1352" s="18"/>
      <c r="BY1352" s="18"/>
      <c r="BZ1352" s="18"/>
      <c r="CA1352" s="18"/>
      <c r="CB1352" s="18"/>
      <c r="CC1352" s="18"/>
      <c r="CD1352" s="18"/>
      <c r="CE1352" s="18"/>
      <c r="CF1352" s="18"/>
      <c r="CG1352" s="18"/>
      <c r="CH1352" s="18"/>
      <c r="CI1352" s="18"/>
      <c r="CJ1352" s="18"/>
      <c r="CK1352" s="18"/>
      <c r="CL1352" s="18"/>
      <c r="CM1352" s="18"/>
      <c r="CN1352" s="18"/>
      <c r="CO1352" s="18"/>
      <c r="CP1352" s="18"/>
      <c r="CQ1352" s="18"/>
      <c r="CR1352" s="18"/>
      <c r="CS1352" s="18"/>
      <c r="CT1352" s="18"/>
      <c r="CU1352" s="18"/>
      <c r="CV1352" s="18"/>
      <c r="CW1352" s="18"/>
      <c r="CX1352" s="18"/>
      <c r="CY1352" s="18"/>
      <c r="CZ1352" s="18"/>
      <c r="DA1352" s="18"/>
      <c r="DB1352" s="18"/>
      <c r="DC1352" s="18"/>
      <c r="DD1352" s="18"/>
      <c r="DE1352" s="18"/>
      <c r="DF1352" s="18"/>
      <c r="DG1352" s="18"/>
      <c r="DH1352" s="18"/>
      <c r="DI1352" s="18"/>
      <c r="DJ1352" s="18"/>
      <c r="DK1352" s="18"/>
      <c r="DL1352" s="18"/>
      <c r="DM1352" s="18"/>
      <c r="DN1352" s="18"/>
      <c r="DO1352" s="18"/>
      <c r="DP1352" s="50" t="s">
        <v>172</v>
      </c>
    </row>
    <row r="1353" spans="3:120" s="29" customFormat="1" ht="15" customHeight="1">
      <c r="C1353" s="34" t="str">
        <f>F1341&amp;" "&amp;C1341</f>
        <v>Phase A Construction Management Fees</v>
      </c>
      <c r="D1353" s="274">
        <f>IF(F1346="",0,F1346)</f>
        <v>0</v>
      </c>
      <c r="E1353" s="274">
        <f>IF(F1348="",0,F1348)</f>
        <v>0</v>
      </c>
      <c r="F1353" s="121">
        <f t="shared" ref="F1353:AK1353" si="1995">IF(F$17="","",IF(AND(F$17&gt;=$D1353,F$17&lt;=$E1353),$F$1344/($E1353-$D1353+1)))</f>
        <v>0</v>
      </c>
      <c r="G1353" s="121" t="b">
        <f t="shared" si="1995"/>
        <v>0</v>
      </c>
      <c r="H1353" s="121" t="b">
        <f t="shared" si="1995"/>
        <v>0</v>
      </c>
      <c r="I1353" s="121" t="b">
        <f t="shared" si="1995"/>
        <v>0</v>
      </c>
      <c r="J1353" s="121" t="b">
        <f t="shared" si="1995"/>
        <v>0</v>
      </c>
      <c r="K1353" s="121" t="b">
        <f t="shared" si="1995"/>
        <v>0</v>
      </c>
      <c r="L1353" s="121" t="b">
        <f t="shared" si="1995"/>
        <v>0</v>
      </c>
      <c r="M1353" s="121" t="b">
        <f t="shared" si="1995"/>
        <v>0</v>
      </c>
      <c r="N1353" s="121" t="b">
        <f t="shared" si="1995"/>
        <v>0</v>
      </c>
      <c r="O1353" s="121" t="b">
        <f t="shared" si="1995"/>
        <v>0</v>
      </c>
      <c r="P1353" s="121" t="b">
        <f t="shared" si="1995"/>
        <v>0</v>
      </c>
      <c r="Q1353" s="121" t="b">
        <f t="shared" si="1995"/>
        <v>0</v>
      </c>
      <c r="R1353" s="121" t="b">
        <f t="shared" si="1995"/>
        <v>0</v>
      </c>
      <c r="S1353" s="121" t="b">
        <f t="shared" si="1995"/>
        <v>0</v>
      </c>
      <c r="T1353" s="121" t="b">
        <f t="shared" si="1995"/>
        <v>0</v>
      </c>
      <c r="U1353" s="121" t="b">
        <f t="shared" si="1995"/>
        <v>0</v>
      </c>
      <c r="V1353" s="121" t="b">
        <f t="shared" si="1995"/>
        <v>0</v>
      </c>
      <c r="W1353" s="121" t="b">
        <f t="shared" si="1995"/>
        <v>0</v>
      </c>
      <c r="X1353" s="121" t="b">
        <f t="shared" si="1995"/>
        <v>0</v>
      </c>
      <c r="Y1353" s="121" t="b">
        <f t="shared" si="1995"/>
        <v>0</v>
      </c>
      <c r="Z1353" s="121" t="b">
        <f t="shared" si="1995"/>
        <v>0</v>
      </c>
      <c r="AA1353" s="121" t="b">
        <f t="shared" si="1995"/>
        <v>0</v>
      </c>
      <c r="AB1353" s="121" t="b">
        <f t="shared" si="1995"/>
        <v>0</v>
      </c>
      <c r="AC1353" s="121" t="b">
        <f t="shared" si="1995"/>
        <v>0</v>
      </c>
      <c r="AD1353" s="121" t="b">
        <f t="shared" si="1995"/>
        <v>0</v>
      </c>
      <c r="AE1353" s="121" t="b">
        <f t="shared" si="1995"/>
        <v>0</v>
      </c>
      <c r="AF1353" s="121" t="b">
        <f t="shared" si="1995"/>
        <v>0</v>
      </c>
      <c r="AG1353" s="121" t="b">
        <f t="shared" si="1995"/>
        <v>0</v>
      </c>
      <c r="AH1353" s="121" t="b">
        <f t="shared" si="1995"/>
        <v>0</v>
      </c>
      <c r="AI1353" s="121" t="b">
        <f t="shared" si="1995"/>
        <v>0</v>
      </c>
      <c r="AJ1353" s="121" t="b">
        <f t="shared" si="1995"/>
        <v>0</v>
      </c>
      <c r="AK1353" s="121" t="b">
        <f t="shared" si="1995"/>
        <v>0</v>
      </c>
      <c r="AL1353" s="121" t="b">
        <f t="shared" ref="AL1353:BQ1353" si="1996">IF(AL$17="","",IF(AND(AL$17&gt;=$D1353,AL$17&lt;=$E1353),$F$1344/($E1353-$D1353+1)))</f>
        <v>0</v>
      </c>
      <c r="AM1353" s="121" t="b">
        <f t="shared" si="1996"/>
        <v>0</v>
      </c>
      <c r="AN1353" s="121" t="b">
        <f t="shared" si="1996"/>
        <v>0</v>
      </c>
      <c r="AO1353" s="121" t="b">
        <f t="shared" si="1996"/>
        <v>0</v>
      </c>
      <c r="AP1353" s="121" t="b">
        <f t="shared" si="1996"/>
        <v>0</v>
      </c>
      <c r="AQ1353" s="121" t="b">
        <f t="shared" si="1996"/>
        <v>0</v>
      </c>
      <c r="AR1353" s="121" t="b">
        <f t="shared" si="1996"/>
        <v>0</v>
      </c>
      <c r="AS1353" s="121" t="b">
        <f t="shared" si="1996"/>
        <v>0</v>
      </c>
      <c r="AT1353" s="121" t="b">
        <f t="shared" si="1996"/>
        <v>0</v>
      </c>
      <c r="AU1353" s="121" t="b">
        <f t="shared" si="1996"/>
        <v>0</v>
      </c>
      <c r="AV1353" s="121" t="b">
        <f t="shared" si="1996"/>
        <v>0</v>
      </c>
      <c r="AW1353" s="121" t="b">
        <f t="shared" si="1996"/>
        <v>0</v>
      </c>
      <c r="AX1353" s="121" t="b">
        <f t="shared" si="1996"/>
        <v>0</v>
      </c>
      <c r="AY1353" s="121" t="b">
        <f t="shared" si="1996"/>
        <v>0</v>
      </c>
      <c r="AZ1353" s="121" t="b">
        <f t="shared" si="1996"/>
        <v>0</v>
      </c>
      <c r="BA1353" s="121" t="b">
        <f t="shared" si="1996"/>
        <v>0</v>
      </c>
      <c r="BB1353" s="121" t="b">
        <f t="shared" si="1996"/>
        <v>0</v>
      </c>
      <c r="BC1353" s="121" t="b">
        <f t="shared" si="1996"/>
        <v>0</v>
      </c>
      <c r="BD1353" s="121" t="b">
        <f t="shared" si="1996"/>
        <v>0</v>
      </c>
      <c r="BE1353" s="121" t="b">
        <f t="shared" si="1996"/>
        <v>0</v>
      </c>
      <c r="BF1353" s="121" t="b">
        <f t="shared" si="1996"/>
        <v>0</v>
      </c>
      <c r="BG1353" s="121" t="b">
        <f t="shared" si="1996"/>
        <v>0</v>
      </c>
      <c r="BH1353" s="121" t="b">
        <f t="shared" si="1996"/>
        <v>0</v>
      </c>
      <c r="BI1353" s="121" t="b">
        <f t="shared" si="1996"/>
        <v>0</v>
      </c>
      <c r="BJ1353" s="121" t="b">
        <f t="shared" si="1996"/>
        <v>0</v>
      </c>
      <c r="BK1353" s="121" t="b">
        <f t="shared" si="1996"/>
        <v>0</v>
      </c>
      <c r="BL1353" s="121" t="b">
        <f t="shared" si="1996"/>
        <v>0</v>
      </c>
      <c r="BM1353" s="121" t="b">
        <f t="shared" si="1996"/>
        <v>0</v>
      </c>
      <c r="BN1353" s="121" t="b">
        <f t="shared" si="1996"/>
        <v>0</v>
      </c>
      <c r="BO1353" s="121" t="str">
        <f t="shared" si="1996"/>
        <v/>
      </c>
      <c r="BP1353" s="121" t="str">
        <f t="shared" si="1996"/>
        <v/>
      </c>
      <c r="BQ1353" s="121" t="str">
        <f t="shared" si="1996"/>
        <v/>
      </c>
      <c r="BR1353" s="121" t="str">
        <f t="shared" ref="BR1353:DN1353" si="1997">IF(BR$17="","",IF(AND(BR$17&gt;=$D1353,BR$17&lt;=$E1353),$F$1344/($E1353-$D1353+1)))</f>
        <v/>
      </c>
      <c r="BS1353" s="121" t="str">
        <f t="shared" si="1997"/>
        <v/>
      </c>
      <c r="BT1353" s="121" t="str">
        <f t="shared" si="1997"/>
        <v/>
      </c>
      <c r="BU1353" s="121" t="str">
        <f t="shared" si="1997"/>
        <v/>
      </c>
      <c r="BV1353" s="121" t="str">
        <f t="shared" si="1997"/>
        <v/>
      </c>
      <c r="BW1353" s="121" t="str">
        <f t="shared" si="1997"/>
        <v/>
      </c>
      <c r="BX1353" s="121" t="str">
        <f t="shared" si="1997"/>
        <v/>
      </c>
      <c r="BY1353" s="121" t="str">
        <f t="shared" si="1997"/>
        <v/>
      </c>
      <c r="BZ1353" s="121" t="str">
        <f t="shared" si="1997"/>
        <v/>
      </c>
      <c r="CA1353" s="121" t="str">
        <f t="shared" si="1997"/>
        <v/>
      </c>
      <c r="CB1353" s="121" t="str">
        <f t="shared" si="1997"/>
        <v/>
      </c>
      <c r="CC1353" s="121" t="str">
        <f t="shared" si="1997"/>
        <v/>
      </c>
      <c r="CD1353" s="121" t="str">
        <f t="shared" si="1997"/>
        <v/>
      </c>
      <c r="CE1353" s="121" t="str">
        <f t="shared" si="1997"/>
        <v/>
      </c>
      <c r="CF1353" s="121" t="str">
        <f t="shared" si="1997"/>
        <v/>
      </c>
      <c r="CG1353" s="121" t="str">
        <f t="shared" si="1997"/>
        <v/>
      </c>
      <c r="CH1353" s="121" t="str">
        <f t="shared" si="1997"/>
        <v/>
      </c>
      <c r="CI1353" s="121" t="str">
        <f t="shared" si="1997"/>
        <v/>
      </c>
      <c r="CJ1353" s="121" t="str">
        <f t="shared" si="1997"/>
        <v/>
      </c>
      <c r="CK1353" s="121" t="str">
        <f t="shared" si="1997"/>
        <v/>
      </c>
      <c r="CL1353" s="121" t="str">
        <f t="shared" si="1997"/>
        <v/>
      </c>
      <c r="CM1353" s="121" t="str">
        <f t="shared" si="1997"/>
        <v/>
      </c>
      <c r="CN1353" s="121" t="str">
        <f t="shared" si="1997"/>
        <v/>
      </c>
      <c r="CO1353" s="121" t="str">
        <f t="shared" si="1997"/>
        <v/>
      </c>
      <c r="CP1353" s="121" t="str">
        <f t="shared" si="1997"/>
        <v/>
      </c>
      <c r="CQ1353" s="121" t="str">
        <f t="shared" si="1997"/>
        <v/>
      </c>
      <c r="CR1353" s="121" t="str">
        <f t="shared" si="1997"/>
        <v/>
      </c>
      <c r="CS1353" s="121" t="str">
        <f t="shared" si="1997"/>
        <v/>
      </c>
      <c r="CT1353" s="121" t="str">
        <f t="shared" si="1997"/>
        <v/>
      </c>
      <c r="CU1353" s="121" t="str">
        <f t="shared" si="1997"/>
        <v/>
      </c>
      <c r="CV1353" s="121" t="str">
        <f t="shared" si="1997"/>
        <v/>
      </c>
      <c r="CW1353" s="121" t="str">
        <f t="shared" si="1997"/>
        <v/>
      </c>
      <c r="CX1353" s="121" t="str">
        <f t="shared" si="1997"/>
        <v/>
      </c>
      <c r="CY1353" s="121" t="str">
        <f t="shared" si="1997"/>
        <v/>
      </c>
      <c r="CZ1353" s="121" t="str">
        <f t="shared" si="1997"/>
        <v/>
      </c>
      <c r="DA1353" s="121" t="str">
        <f t="shared" si="1997"/>
        <v/>
      </c>
      <c r="DB1353" s="121" t="str">
        <f t="shared" si="1997"/>
        <v/>
      </c>
      <c r="DC1353" s="121" t="str">
        <f t="shared" si="1997"/>
        <v/>
      </c>
      <c r="DD1353" s="121" t="str">
        <f t="shared" si="1997"/>
        <v/>
      </c>
      <c r="DE1353" s="121" t="str">
        <f t="shared" si="1997"/>
        <v/>
      </c>
      <c r="DF1353" s="121" t="str">
        <f t="shared" si="1997"/>
        <v/>
      </c>
      <c r="DG1353" s="121" t="str">
        <f t="shared" si="1997"/>
        <v/>
      </c>
      <c r="DH1353" s="121" t="str">
        <f t="shared" si="1997"/>
        <v/>
      </c>
      <c r="DI1353" s="121" t="str">
        <f t="shared" si="1997"/>
        <v/>
      </c>
      <c r="DJ1353" s="121" t="str">
        <f t="shared" si="1997"/>
        <v/>
      </c>
      <c r="DK1353" s="121" t="str">
        <f t="shared" si="1997"/>
        <v/>
      </c>
      <c r="DL1353" s="121" t="str">
        <f t="shared" si="1997"/>
        <v/>
      </c>
      <c r="DM1353" s="121" t="str">
        <f t="shared" si="1997"/>
        <v/>
      </c>
      <c r="DN1353" s="121" t="str">
        <f t="shared" si="1997"/>
        <v/>
      </c>
      <c r="DO1353" s="56">
        <f>SUM(F1353:DN1353)</f>
        <v>0</v>
      </c>
      <c r="DP1353" s="50" t="s">
        <v>172</v>
      </c>
    </row>
    <row r="1354" spans="3:120" s="29" customFormat="1" ht="15" customHeight="1">
      <c r="C1354" s="34" t="str">
        <f>G1341&amp;" "&amp;C1341</f>
        <v>Phase B Construction Management Fees</v>
      </c>
      <c r="D1354" s="273">
        <f>IF(G1346="",0,G1346)</f>
        <v>0</v>
      </c>
      <c r="E1354" s="273">
        <f>IF(G1348="",0,G1348)</f>
        <v>0</v>
      </c>
      <c r="F1354" s="277">
        <f t="shared" ref="F1354:AK1354" si="1998">IF(F$17="","",IF(AND(F$17&gt;=$D1354,F$17&lt;=$E1354),$G$1344/($E1354-$D1354+1)))</f>
        <v>0</v>
      </c>
      <c r="G1354" s="277" t="b">
        <f t="shared" si="1998"/>
        <v>0</v>
      </c>
      <c r="H1354" s="277" t="b">
        <f t="shared" si="1998"/>
        <v>0</v>
      </c>
      <c r="I1354" s="277" t="b">
        <f t="shared" si="1998"/>
        <v>0</v>
      </c>
      <c r="J1354" s="277" t="b">
        <f t="shared" si="1998"/>
        <v>0</v>
      </c>
      <c r="K1354" s="277" t="b">
        <f t="shared" si="1998"/>
        <v>0</v>
      </c>
      <c r="L1354" s="277" t="b">
        <f t="shared" si="1998"/>
        <v>0</v>
      </c>
      <c r="M1354" s="277" t="b">
        <f t="shared" si="1998"/>
        <v>0</v>
      </c>
      <c r="N1354" s="277" t="b">
        <f t="shared" si="1998"/>
        <v>0</v>
      </c>
      <c r="O1354" s="277" t="b">
        <f t="shared" si="1998"/>
        <v>0</v>
      </c>
      <c r="P1354" s="277" t="b">
        <f t="shared" si="1998"/>
        <v>0</v>
      </c>
      <c r="Q1354" s="277" t="b">
        <f t="shared" si="1998"/>
        <v>0</v>
      </c>
      <c r="R1354" s="277" t="b">
        <f t="shared" si="1998"/>
        <v>0</v>
      </c>
      <c r="S1354" s="277" t="b">
        <f t="shared" si="1998"/>
        <v>0</v>
      </c>
      <c r="T1354" s="277" t="b">
        <f t="shared" si="1998"/>
        <v>0</v>
      </c>
      <c r="U1354" s="277" t="b">
        <f t="shared" si="1998"/>
        <v>0</v>
      </c>
      <c r="V1354" s="277" t="b">
        <f t="shared" si="1998"/>
        <v>0</v>
      </c>
      <c r="W1354" s="277" t="b">
        <f t="shared" si="1998"/>
        <v>0</v>
      </c>
      <c r="X1354" s="277" t="b">
        <f t="shared" si="1998"/>
        <v>0</v>
      </c>
      <c r="Y1354" s="277" t="b">
        <f t="shared" si="1998"/>
        <v>0</v>
      </c>
      <c r="Z1354" s="277" t="b">
        <f t="shared" si="1998"/>
        <v>0</v>
      </c>
      <c r="AA1354" s="277" t="b">
        <f t="shared" si="1998"/>
        <v>0</v>
      </c>
      <c r="AB1354" s="277" t="b">
        <f t="shared" si="1998"/>
        <v>0</v>
      </c>
      <c r="AC1354" s="277" t="b">
        <f t="shared" si="1998"/>
        <v>0</v>
      </c>
      <c r="AD1354" s="277" t="b">
        <f t="shared" si="1998"/>
        <v>0</v>
      </c>
      <c r="AE1354" s="277" t="b">
        <f t="shared" si="1998"/>
        <v>0</v>
      </c>
      <c r="AF1354" s="277" t="b">
        <f t="shared" si="1998"/>
        <v>0</v>
      </c>
      <c r="AG1354" s="277" t="b">
        <f t="shared" si="1998"/>
        <v>0</v>
      </c>
      <c r="AH1354" s="277" t="b">
        <f t="shared" si="1998"/>
        <v>0</v>
      </c>
      <c r="AI1354" s="277" t="b">
        <f t="shared" si="1998"/>
        <v>0</v>
      </c>
      <c r="AJ1354" s="277" t="b">
        <f t="shared" si="1998"/>
        <v>0</v>
      </c>
      <c r="AK1354" s="277" t="b">
        <f t="shared" si="1998"/>
        <v>0</v>
      </c>
      <c r="AL1354" s="277" t="b">
        <f t="shared" ref="AL1354:BQ1354" si="1999">IF(AL$17="","",IF(AND(AL$17&gt;=$D1354,AL$17&lt;=$E1354),$G$1344/($E1354-$D1354+1)))</f>
        <v>0</v>
      </c>
      <c r="AM1354" s="277" t="b">
        <f t="shared" si="1999"/>
        <v>0</v>
      </c>
      <c r="AN1354" s="277" t="b">
        <f t="shared" si="1999"/>
        <v>0</v>
      </c>
      <c r="AO1354" s="277" t="b">
        <f t="shared" si="1999"/>
        <v>0</v>
      </c>
      <c r="AP1354" s="277" t="b">
        <f t="shared" si="1999"/>
        <v>0</v>
      </c>
      <c r="AQ1354" s="277" t="b">
        <f t="shared" si="1999"/>
        <v>0</v>
      </c>
      <c r="AR1354" s="277" t="b">
        <f t="shared" si="1999"/>
        <v>0</v>
      </c>
      <c r="AS1354" s="277" t="b">
        <f t="shared" si="1999"/>
        <v>0</v>
      </c>
      <c r="AT1354" s="277" t="b">
        <f t="shared" si="1999"/>
        <v>0</v>
      </c>
      <c r="AU1354" s="277" t="b">
        <f t="shared" si="1999"/>
        <v>0</v>
      </c>
      <c r="AV1354" s="277" t="b">
        <f t="shared" si="1999"/>
        <v>0</v>
      </c>
      <c r="AW1354" s="277" t="b">
        <f t="shared" si="1999"/>
        <v>0</v>
      </c>
      <c r="AX1354" s="277" t="b">
        <f t="shared" si="1999"/>
        <v>0</v>
      </c>
      <c r="AY1354" s="277" t="b">
        <f t="shared" si="1999"/>
        <v>0</v>
      </c>
      <c r="AZ1354" s="277" t="b">
        <f t="shared" si="1999"/>
        <v>0</v>
      </c>
      <c r="BA1354" s="277" t="b">
        <f t="shared" si="1999"/>
        <v>0</v>
      </c>
      <c r="BB1354" s="277" t="b">
        <f t="shared" si="1999"/>
        <v>0</v>
      </c>
      <c r="BC1354" s="277" t="b">
        <f t="shared" si="1999"/>
        <v>0</v>
      </c>
      <c r="BD1354" s="277" t="b">
        <f t="shared" si="1999"/>
        <v>0</v>
      </c>
      <c r="BE1354" s="277" t="b">
        <f t="shared" si="1999"/>
        <v>0</v>
      </c>
      <c r="BF1354" s="277" t="b">
        <f t="shared" si="1999"/>
        <v>0</v>
      </c>
      <c r="BG1354" s="277" t="b">
        <f t="shared" si="1999"/>
        <v>0</v>
      </c>
      <c r="BH1354" s="277" t="b">
        <f t="shared" si="1999"/>
        <v>0</v>
      </c>
      <c r="BI1354" s="277" t="b">
        <f t="shared" si="1999"/>
        <v>0</v>
      </c>
      <c r="BJ1354" s="277" t="b">
        <f t="shared" si="1999"/>
        <v>0</v>
      </c>
      <c r="BK1354" s="277" t="b">
        <f t="shared" si="1999"/>
        <v>0</v>
      </c>
      <c r="BL1354" s="277" t="b">
        <f t="shared" si="1999"/>
        <v>0</v>
      </c>
      <c r="BM1354" s="277" t="b">
        <f t="shared" si="1999"/>
        <v>0</v>
      </c>
      <c r="BN1354" s="277" t="b">
        <f t="shared" si="1999"/>
        <v>0</v>
      </c>
      <c r="BO1354" s="277" t="str">
        <f t="shared" si="1999"/>
        <v/>
      </c>
      <c r="BP1354" s="277" t="str">
        <f t="shared" si="1999"/>
        <v/>
      </c>
      <c r="BQ1354" s="277" t="str">
        <f t="shared" si="1999"/>
        <v/>
      </c>
      <c r="BR1354" s="277" t="str">
        <f t="shared" ref="BR1354:DN1354" si="2000">IF(BR$17="","",IF(AND(BR$17&gt;=$D1354,BR$17&lt;=$E1354),$G$1344/($E1354-$D1354+1)))</f>
        <v/>
      </c>
      <c r="BS1354" s="277" t="str">
        <f t="shared" si="2000"/>
        <v/>
      </c>
      <c r="BT1354" s="277" t="str">
        <f t="shared" si="2000"/>
        <v/>
      </c>
      <c r="BU1354" s="277" t="str">
        <f t="shared" si="2000"/>
        <v/>
      </c>
      <c r="BV1354" s="277" t="str">
        <f t="shared" si="2000"/>
        <v/>
      </c>
      <c r="BW1354" s="277" t="str">
        <f t="shared" si="2000"/>
        <v/>
      </c>
      <c r="BX1354" s="277" t="str">
        <f t="shared" si="2000"/>
        <v/>
      </c>
      <c r="BY1354" s="277" t="str">
        <f t="shared" si="2000"/>
        <v/>
      </c>
      <c r="BZ1354" s="277" t="str">
        <f t="shared" si="2000"/>
        <v/>
      </c>
      <c r="CA1354" s="277" t="str">
        <f t="shared" si="2000"/>
        <v/>
      </c>
      <c r="CB1354" s="277" t="str">
        <f t="shared" si="2000"/>
        <v/>
      </c>
      <c r="CC1354" s="277" t="str">
        <f t="shared" si="2000"/>
        <v/>
      </c>
      <c r="CD1354" s="277" t="str">
        <f t="shared" si="2000"/>
        <v/>
      </c>
      <c r="CE1354" s="277" t="str">
        <f t="shared" si="2000"/>
        <v/>
      </c>
      <c r="CF1354" s="277" t="str">
        <f t="shared" si="2000"/>
        <v/>
      </c>
      <c r="CG1354" s="277" t="str">
        <f t="shared" si="2000"/>
        <v/>
      </c>
      <c r="CH1354" s="277" t="str">
        <f t="shared" si="2000"/>
        <v/>
      </c>
      <c r="CI1354" s="277" t="str">
        <f t="shared" si="2000"/>
        <v/>
      </c>
      <c r="CJ1354" s="277" t="str">
        <f t="shared" si="2000"/>
        <v/>
      </c>
      <c r="CK1354" s="277" t="str">
        <f t="shared" si="2000"/>
        <v/>
      </c>
      <c r="CL1354" s="277" t="str">
        <f t="shared" si="2000"/>
        <v/>
      </c>
      <c r="CM1354" s="277" t="str">
        <f t="shared" si="2000"/>
        <v/>
      </c>
      <c r="CN1354" s="277" t="str">
        <f t="shared" si="2000"/>
        <v/>
      </c>
      <c r="CO1354" s="277" t="str">
        <f t="shared" si="2000"/>
        <v/>
      </c>
      <c r="CP1354" s="277" t="str">
        <f t="shared" si="2000"/>
        <v/>
      </c>
      <c r="CQ1354" s="277" t="str">
        <f t="shared" si="2000"/>
        <v/>
      </c>
      <c r="CR1354" s="277" t="str">
        <f t="shared" si="2000"/>
        <v/>
      </c>
      <c r="CS1354" s="277" t="str">
        <f t="shared" si="2000"/>
        <v/>
      </c>
      <c r="CT1354" s="277" t="str">
        <f t="shared" si="2000"/>
        <v/>
      </c>
      <c r="CU1354" s="277" t="str">
        <f t="shared" si="2000"/>
        <v/>
      </c>
      <c r="CV1354" s="277" t="str">
        <f t="shared" si="2000"/>
        <v/>
      </c>
      <c r="CW1354" s="277" t="str">
        <f t="shared" si="2000"/>
        <v/>
      </c>
      <c r="CX1354" s="277" t="str">
        <f t="shared" si="2000"/>
        <v/>
      </c>
      <c r="CY1354" s="277" t="str">
        <f t="shared" si="2000"/>
        <v/>
      </c>
      <c r="CZ1354" s="277" t="str">
        <f t="shared" si="2000"/>
        <v/>
      </c>
      <c r="DA1354" s="277" t="str">
        <f t="shared" si="2000"/>
        <v/>
      </c>
      <c r="DB1354" s="277" t="str">
        <f t="shared" si="2000"/>
        <v/>
      </c>
      <c r="DC1354" s="277" t="str">
        <f t="shared" si="2000"/>
        <v/>
      </c>
      <c r="DD1354" s="277" t="str">
        <f t="shared" si="2000"/>
        <v/>
      </c>
      <c r="DE1354" s="277" t="str">
        <f t="shared" si="2000"/>
        <v/>
      </c>
      <c r="DF1354" s="277" t="str">
        <f t="shared" si="2000"/>
        <v/>
      </c>
      <c r="DG1354" s="277" t="str">
        <f t="shared" si="2000"/>
        <v/>
      </c>
      <c r="DH1354" s="277" t="str">
        <f t="shared" si="2000"/>
        <v/>
      </c>
      <c r="DI1354" s="277" t="str">
        <f t="shared" si="2000"/>
        <v/>
      </c>
      <c r="DJ1354" s="277" t="str">
        <f t="shared" si="2000"/>
        <v/>
      </c>
      <c r="DK1354" s="277" t="str">
        <f t="shared" si="2000"/>
        <v/>
      </c>
      <c r="DL1354" s="277" t="str">
        <f t="shared" si="2000"/>
        <v/>
      </c>
      <c r="DM1354" s="277" t="str">
        <f t="shared" si="2000"/>
        <v/>
      </c>
      <c r="DN1354" s="277" t="str">
        <f t="shared" si="2000"/>
        <v/>
      </c>
      <c r="DO1354" s="272">
        <f>SUM(F1354:DN1354)</f>
        <v>0</v>
      </c>
      <c r="DP1354" s="50" t="s">
        <v>172</v>
      </c>
    </row>
    <row r="1355" spans="3:120" s="29" customFormat="1" ht="15" customHeight="1">
      <c r="C1355" s="271" t="str">
        <f>"Total "&amp;C1341</f>
        <v>Total Construction Management Fees</v>
      </c>
      <c r="D1355" s="270">
        <f>IF(D1346="",0,D1346)</f>
        <v>0</v>
      </c>
      <c r="E1355" s="270">
        <f>IF(D1348="",0,D1348)</f>
        <v>0</v>
      </c>
      <c r="F1355" s="278">
        <f t="shared" ref="F1355:AK1355" si="2001">IF(F$17="","",IF($E$1351=0,SUM(F1353:F1354),IF(AND(F$17&gt;=$D1355,F$17&lt;=$E1355),$D$1344/($E1355-$D1355+1),0)))</f>
        <v>0</v>
      </c>
      <c r="G1355" s="278">
        <f t="shared" si="2001"/>
        <v>0</v>
      </c>
      <c r="H1355" s="278">
        <f t="shared" si="2001"/>
        <v>0</v>
      </c>
      <c r="I1355" s="278">
        <f t="shared" si="2001"/>
        <v>0</v>
      </c>
      <c r="J1355" s="278">
        <f t="shared" si="2001"/>
        <v>0</v>
      </c>
      <c r="K1355" s="278">
        <f t="shared" si="2001"/>
        <v>0</v>
      </c>
      <c r="L1355" s="278">
        <f t="shared" si="2001"/>
        <v>0</v>
      </c>
      <c r="M1355" s="278">
        <f t="shared" si="2001"/>
        <v>0</v>
      </c>
      <c r="N1355" s="278">
        <f t="shared" si="2001"/>
        <v>0</v>
      </c>
      <c r="O1355" s="278">
        <f t="shared" si="2001"/>
        <v>0</v>
      </c>
      <c r="P1355" s="278">
        <f t="shared" si="2001"/>
        <v>0</v>
      </c>
      <c r="Q1355" s="278">
        <f t="shared" si="2001"/>
        <v>0</v>
      </c>
      <c r="R1355" s="278">
        <f t="shared" si="2001"/>
        <v>0</v>
      </c>
      <c r="S1355" s="278">
        <f t="shared" si="2001"/>
        <v>0</v>
      </c>
      <c r="T1355" s="278">
        <f t="shared" si="2001"/>
        <v>0</v>
      </c>
      <c r="U1355" s="278">
        <f t="shared" si="2001"/>
        <v>0</v>
      </c>
      <c r="V1355" s="278">
        <f t="shared" si="2001"/>
        <v>0</v>
      </c>
      <c r="W1355" s="278">
        <f t="shared" si="2001"/>
        <v>0</v>
      </c>
      <c r="X1355" s="278">
        <f t="shared" si="2001"/>
        <v>0</v>
      </c>
      <c r="Y1355" s="278">
        <f t="shared" si="2001"/>
        <v>0</v>
      </c>
      <c r="Z1355" s="278">
        <f t="shared" si="2001"/>
        <v>0</v>
      </c>
      <c r="AA1355" s="278">
        <f t="shared" si="2001"/>
        <v>0</v>
      </c>
      <c r="AB1355" s="278">
        <f t="shared" si="2001"/>
        <v>0</v>
      </c>
      <c r="AC1355" s="278">
        <f t="shared" si="2001"/>
        <v>0</v>
      </c>
      <c r="AD1355" s="278">
        <f t="shared" si="2001"/>
        <v>0</v>
      </c>
      <c r="AE1355" s="278">
        <f t="shared" si="2001"/>
        <v>0</v>
      </c>
      <c r="AF1355" s="278">
        <f t="shared" si="2001"/>
        <v>0</v>
      </c>
      <c r="AG1355" s="278">
        <f t="shared" si="2001"/>
        <v>0</v>
      </c>
      <c r="AH1355" s="278">
        <f t="shared" si="2001"/>
        <v>0</v>
      </c>
      <c r="AI1355" s="278">
        <f t="shared" si="2001"/>
        <v>0</v>
      </c>
      <c r="AJ1355" s="278">
        <f t="shared" si="2001"/>
        <v>0</v>
      </c>
      <c r="AK1355" s="278">
        <f t="shared" si="2001"/>
        <v>0</v>
      </c>
      <c r="AL1355" s="278">
        <f t="shared" ref="AL1355:BQ1355" si="2002">IF(AL$17="","",IF($E$1351=0,SUM(AL1353:AL1354),IF(AND(AL$17&gt;=$D1355,AL$17&lt;=$E1355),$D$1344/($E1355-$D1355+1),0)))</f>
        <v>0</v>
      </c>
      <c r="AM1355" s="278">
        <f t="shared" si="2002"/>
        <v>0</v>
      </c>
      <c r="AN1355" s="278">
        <f t="shared" si="2002"/>
        <v>0</v>
      </c>
      <c r="AO1355" s="278">
        <f t="shared" si="2002"/>
        <v>0</v>
      </c>
      <c r="AP1355" s="278">
        <f t="shared" si="2002"/>
        <v>0</v>
      </c>
      <c r="AQ1355" s="278">
        <f t="shared" si="2002"/>
        <v>0</v>
      </c>
      <c r="AR1355" s="278">
        <f t="shared" si="2002"/>
        <v>0</v>
      </c>
      <c r="AS1355" s="278">
        <f t="shared" si="2002"/>
        <v>0</v>
      </c>
      <c r="AT1355" s="278">
        <f t="shared" si="2002"/>
        <v>0</v>
      </c>
      <c r="AU1355" s="278">
        <f t="shared" si="2002"/>
        <v>0</v>
      </c>
      <c r="AV1355" s="278">
        <f t="shared" si="2002"/>
        <v>0</v>
      </c>
      <c r="AW1355" s="278">
        <f t="shared" si="2002"/>
        <v>0</v>
      </c>
      <c r="AX1355" s="278">
        <f t="shared" si="2002"/>
        <v>0</v>
      </c>
      <c r="AY1355" s="278">
        <f t="shared" si="2002"/>
        <v>0</v>
      </c>
      <c r="AZ1355" s="278">
        <f t="shared" si="2002"/>
        <v>0</v>
      </c>
      <c r="BA1355" s="278">
        <f t="shared" si="2002"/>
        <v>0</v>
      </c>
      <c r="BB1355" s="278">
        <f t="shared" si="2002"/>
        <v>0</v>
      </c>
      <c r="BC1355" s="278">
        <f t="shared" si="2002"/>
        <v>0</v>
      </c>
      <c r="BD1355" s="278">
        <f t="shared" si="2002"/>
        <v>0</v>
      </c>
      <c r="BE1355" s="278">
        <f t="shared" si="2002"/>
        <v>0</v>
      </c>
      <c r="BF1355" s="278">
        <f t="shared" si="2002"/>
        <v>0</v>
      </c>
      <c r="BG1355" s="278">
        <f t="shared" si="2002"/>
        <v>0</v>
      </c>
      <c r="BH1355" s="278">
        <f t="shared" si="2002"/>
        <v>0</v>
      </c>
      <c r="BI1355" s="278">
        <f t="shared" si="2002"/>
        <v>0</v>
      </c>
      <c r="BJ1355" s="278">
        <f t="shared" si="2002"/>
        <v>0</v>
      </c>
      <c r="BK1355" s="278">
        <f t="shared" si="2002"/>
        <v>0</v>
      </c>
      <c r="BL1355" s="278">
        <f t="shared" si="2002"/>
        <v>0</v>
      </c>
      <c r="BM1355" s="278">
        <f t="shared" si="2002"/>
        <v>0</v>
      </c>
      <c r="BN1355" s="278">
        <f t="shared" si="2002"/>
        <v>0</v>
      </c>
      <c r="BO1355" s="278" t="str">
        <f t="shared" si="2002"/>
        <v/>
      </c>
      <c r="BP1355" s="278" t="str">
        <f t="shared" si="2002"/>
        <v/>
      </c>
      <c r="BQ1355" s="278" t="str">
        <f t="shared" si="2002"/>
        <v/>
      </c>
      <c r="BR1355" s="278" t="str">
        <f t="shared" ref="BR1355:CA1355" si="2003">IF(BR$17="","",IF($E$1351=0,SUM(BR1353:BR1354),IF(AND(BR$17&gt;=$D1355,BR$17&lt;=$E1355),$D$1344/($E1355-$D1355+1),0)))</f>
        <v/>
      </c>
      <c r="BS1355" s="278" t="str">
        <f t="shared" si="2003"/>
        <v/>
      </c>
      <c r="BT1355" s="278" t="str">
        <f t="shared" si="2003"/>
        <v/>
      </c>
      <c r="BU1355" s="278" t="str">
        <f t="shared" si="2003"/>
        <v/>
      </c>
      <c r="BV1355" s="278" t="str">
        <f t="shared" si="2003"/>
        <v/>
      </c>
      <c r="BW1355" s="278" t="str">
        <f t="shared" si="2003"/>
        <v/>
      </c>
      <c r="BX1355" s="278" t="str">
        <f t="shared" si="2003"/>
        <v/>
      </c>
      <c r="BY1355" s="278" t="str">
        <f t="shared" si="2003"/>
        <v/>
      </c>
      <c r="BZ1355" s="278" t="str">
        <f t="shared" si="2003"/>
        <v/>
      </c>
      <c r="CA1355" s="278" t="str">
        <f t="shared" si="2003"/>
        <v/>
      </c>
      <c r="CB1355" s="278" t="str">
        <f t="shared" ref="CB1355:DN1355" si="2004">IF(CB$17="","",IF($E$1351=0,SUM(CB1353:CB1354),IF(AND(CB$17&gt;=$D1355,CB$17&lt;=$E1355),$D$1344/($E1355-$D1355+1),0)))</f>
        <v/>
      </c>
      <c r="CC1355" s="278" t="str">
        <f t="shared" si="2004"/>
        <v/>
      </c>
      <c r="CD1355" s="278" t="str">
        <f t="shared" si="2004"/>
        <v/>
      </c>
      <c r="CE1355" s="278" t="str">
        <f t="shared" si="2004"/>
        <v/>
      </c>
      <c r="CF1355" s="278" t="str">
        <f t="shared" si="2004"/>
        <v/>
      </c>
      <c r="CG1355" s="278" t="str">
        <f t="shared" si="2004"/>
        <v/>
      </c>
      <c r="CH1355" s="278" t="str">
        <f t="shared" si="2004"/>
        <v/>
      </c>
      <c r="CI1355" s="278" t="str">
        <f t="shared" si="2004"/>
        <v/>
      </c>
      <c r="CJ1355" s="278" t="str">
        <f t="shared" si="2004"/>
        <v/>
      </c>
      <c r="CK1355" s="278" t="str">
        <f t="shared" si="2004"/>
        <v/>
      </c>
      <c r="CL1355" s="278" t="str">
        <f t="shared" si="2004"/>
        <v/>
      </c>
      <c r="CM1355" s="278" t="str">
        <f t="shared" si="2004"/>
        <v/>
      </c>
      <c r="CN1355" s="278" t="str">
        <f t="shared" si="2004"/>
        <v/>
      </c>
      <c r="CO1355" s="278" t="str">
        <f t="shared" si="2004"/>
        <v/>
      </c>
      <c r="CP1355" s="278" t="str">
        <f t="shared" si="2004"/>
        <v/>
      </c>
      <c r="CQ1355" s="278" t="str">
        <f t="shared" si="2004"/>
        <v/>
      </c>
      <c r="CR1355" s="278" t="str">
        <f t="shared" si="2004"/>
        <v/>
      </c>
      <c r="CS1355" s="278" t="str">
        <f t="shared" si="2004"/>
        <v/>
      </c>
      <c r="CT1355" s="278" t="str">
        <f t="shared" si="2004"/>
        <v/>
      </c>
      <c r="CU1355" s="278" t="str">
        <f t="shared" si="2004"/>
        <v/>
      </c>
      <c r="CV1355" s="278" t="str">
        <f t="shared" si="2004"/>
        <v/>
      </c>
      <c r="CW1355" s="278" t="str">
        <f t="shared" si="2004"/>
        <v/>
      </c>
      <c r="CX1355" s="278" t="str">
        <f t="shared" si="2004"/>
        <v/>
      </c>
      <c r="CY1355" s="278" t="str">
        <f t="shared" si="2004"/>
        <v/>
      </c>
      <c r="CZ1355" s="278" t="str">
        <f t="shared" si="2004"/>
        <v/>
      </c>
      <c r="DA1355" s="278" t="str">
        <f t="shared" si="2004"/>
        <v/>
      </c>
      <c r="DB1355" s="278" t="str">
        <f t="shared" si="2004"/>
        <v/>
      </c>
      <c r="DC1355" s="278" t="str">
        <f t="shared" si="2004"/>
        <v/>
      </c>
      <c r="DD1355" s="278" t="str">
        <f t="shared" si="2004"/>
        <v/>
      </c>
      <c r="DE1355" s="278" t="str">
        <f t="shared" si="2004"/>
        <v/>
      </c>
      <c r="DF1355" s="278" t="str">
        <f t="shared" si="2004"/>
        <v/>
      </c>
      <c r="DG1355" s="278" t="str">
        <f t="shared" si="2004"/>
        <v/>
      </c>
      <c r="DH1355" s="278" t="str">
        <f t="shared" si="2004"/>
        <v/>
      </c>
      <c r="DI1355" s="278" t="str">
        <f t="shared" si="2004"/>
        <v/>
      </c>
      <c r="DJ1355" s="278" t="str">
        <f t="shared" si="2004"/>
        <v/>
      </c>
      <c r="DK1355" s="278" t="str">
        <f t="shared" si="2004"/>
        <v/>
      </c>
      <c r="DL1355" s="278" t="str">
        <f t="shared" si="2004"/>
        <v/>
      </c>
      <c r="DM1355" s="278" t="str">
        <f t="shared" si="2004"/>
        <v/>
      </c>
      <c r="DN1355" s="278" t="str">
        <f t="shared" si="2004"/>
        <v/>
      </c>
      <c r="DO1355" s="56">
        <f>SUM(F1355:DN1355)</f>
        <v>0</v>
      </c>
      <c r="DP1355" s="50" t="s">
        <v>172</v>
      </c>
    </row>
    <row r="1356" spans="3:120" s="29" customFormat="1" ht="15" customHeight="1">
      <c r="C1356" s="120"/>
      <c r="D1356" s="242"/>
      <c r="E1356" s="243"/>
      <c r="F1356" s="242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/>
      <c r="BD1356" s="18"/>
      <c r="BE1356" s="18"/>
      <c r="BF1356" s="18"/>
      <c r="BG1356" s="18"/>
      <c r="BH1356" s="18"/>
      <c r="BI1356" s="18"/>
      <c r="BJ1356" s="18"/>
      <c r="BK1356" s="18"/>
      <c r="BL1356" s="18"/>
      <c r="BM1356" s="18"/>
      <c r="BN1356" s="18"/>
      <c r="BO1356" s="18"/>
      <c r="BP1356" s="18"/>
      <c r="BQ1356" s="18"/>
      <c r="BR1356" s="18"/>
      <c r="BS1356" s="18"/>
      <c r="BT1356" s="18"/>
      <c r="BU1356" s="18"/>
      <c r="BV1356" s="18"/>
      <c r="BW1356" s="18"/>
      <c r="BX1356" s="18"/>
      <c r="BY1356" s="18"/>
      <c r="BZ1356" s="18"/>
      <c r="CA1356" s="18"/>
      <c r="CB1356" s="18"/>
      <c r="CC1356" s="18"/>
      <c r="CD1356" s="18"/>
      <c r="CE1356" s="18"/>
      <c r="CF1356" s="18"/>
      <c r="CG1356" s="18"/>
      <c r="CH1356" s="18"/>
      <c r="CI1356" s="18"/>
      <c r="CJ1356" s="18"/>
      <c r="CK1356" s="18"/>
      <c r="CL1356" s="18"/>
      <c r="CM1356" s="18"/>
      <c r="CN1356" s="18"/>
      <c r="CO1356" s="18"/>
      <c r="CP1356" s="18"/>
      <c r="CQ1356" s="18"/>
      <c r="CR1356" s="18"/>
      <c r="CS1356" s="18"/>
      <c r="CT1356" s="18"/>
      <c r="CU1356" s="18"/>
      <c r="CV1356" s="18"/>
      <c r="CW1356" s="18"/>
      <c r="CX1356" s="18"/>
      <c r="CY1356" s="18"/>
      <c r="CZ1356" s="18"/>
      <c r="DA1356" s="18"/>
      <c r="DB1356" s="18"/>
      <c r="DC1356" s="18"/>
      <c r="DD1356" s="18"/>
      <c r="DE1356" s="18"/>
      <c r="DF1356" s="18"/>
      <c r="DG1356" s="18"/>
      <c r="DH1356" s="18"/>
      <c r="DI1356" s="18"/>
      <c r="DJ1356" s="18"/>
      <c r="DK1356" s="18"/>
      <c r="DL1356" s="18"/>
      <c r="DM1356" s="18"/>
      <c r="DN1356" s="18"/>
      <c r="DO1356" s="18"/>
      <c r="DP1356" s="50" t="s">
        <v>172</v>
      </c>
    </row>
    <row r="1357" spans="3:120" s="29" customFormat="1" ht="15" customHeight="1">
      <c r="C1357" s="120"/>
      <c r="D1357" s="242"/>
      <c r="E1357" s="243"/>
      <c r="F1357" s="242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/>
      <c r="AU1357" s="18"/>
      <c r="AV1357" s="18"/>
      <c r="AW1357" s="18"/>
      <c r="AX1357" s="18"/>
      <c r="AY1357" s="18"/>
      <c r="AZ1357" s="18"/>
      <c r="BA1357" s="18"/>
      <c r="BB1357" s="18"/>
      <c r="BC1357" s="18"/>
      <c r="BD1357" s="18"/>
      <c r="BE1357" s="18"/>
      <c r="BF1357" s="18"/>
      <c r="BG1357" s="18"/>
      <c r="BH1357" s="18"/>
      <c r="BI1357" s="18"/>
      <c r="BJ1357" s="18"/>
      <c r="BK1357" s="18"/>
      <c r="BL1357" s="18"/>
      <c r="BM1357" s="18"/>
      <c r="BN1357" s="18"/>
      <c r="BO1357" s="18"/>
      <c r="BP1357" s="18"/>
      <c r="BQ1357" s="18"/>
      <c r="BR1357" s="18"/>
      <c r="BS1357" s="18"/>
      <c r="BT1357" s="18"/>
      <c r="BU1357" s="18"/>
      <c r="BV1357" s="18"/>
      <c r="BW1357" s="18"/>
      <c r="BX1357" s="18"/>
      <c r="BY1357" s="18"/>
      <c r="BZ1357" s="18"/>
      <c r="CA1357" s="18"/>
      <c r="CB1357" s="18"/>
      <c r="CC1357" s="18"/>
      <c r="CD1357" s="18"/>
      <c r="CE1357" s="18"/>
      <c r="CF1357" s="18"/>
      <c r="CG1357" s="18"/>
      <c r="CH1357" s="18"/>
      <c r="CI1357" s="18"/>
      <c r="CJ1357" s="18"/>
      <c r="CK1357" s="18"/>
      <c r="CL1357" s="18"/>
      <c r="CM1357" s="18"/>
      <c r="CN1357" s="18"/>
      <c r="CO1357" s="18"/>
      <c r="CP1357" s="18"/>
      <c r="CQ1357" s="18"/>
      <c r="CR1357" s="18"/>
      <c r="CS1357" s="18"/>
      <c r="CT1357" s="18"/>
      <c r="CU1357" s="18"/>
      <c r="CV1357" s="18"/>
      <c r="CW1357" s="18"/>
      <c r="CX1357" s="18"/>
      <c r="CY1357" s="18"/>
      <c r="CZ1357" s="18"/>
      <c r="DA1357" s="18"/>
      <c r="DB1357" s="18"/>
      <c r="DC1357" s="18"/>
      <c r="DD1357" s="18"/>
      <c r="DE1357" s="18"/>
      <c r="DF1357" s="18"/>
      <c r="DG1357" s="18"/>
      <c r="DH1357" s="18"/>
      <c r="DI1357" s="18"/>
      <c r="DJ1357" s="18"/>
      <c r="DK1357" s="18"/>
      <c r="DL1357" s="18"/>
      <c r="DM1357" s="18"/>
      <c r="DN1357" s="18"/>
      <c r="DO1357" s="18"/>
      <c r="DP1357" s="50" t="s">
        <v>172</v>
      </c>
    </row>
    <row r="1358" spans="3:120" s="29" customFormat="1" ht="15" customHeight="1">
      <c r="C1358" s="133" t="str">
        <f>"Total "&amp;C1320</f>
        <v>Total Overhead Fees</v>
      </c>
      <c r="D1358" s="242"/>
      <c r="E1358" s="243"/>
      <c r="F1358" s="242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8"/>
      <c r="AW1358" s="18"/>
      <c r="AX1358" s="18"/>
      <c r="AY1358" s="18"/>
      <c r="AZ1358" s="18"/>
      <c r="BA1358" s="18"/>
      <c r="BB1358" s="18"/>
      <c r="BC1358" s="18"/>
      <c r="BD1358" s="18"/>
      <c r="BE1358" s="18"/>
      <c r="BF1358" s="18"/>
      <c r="BG1358" s="18"/>
      <c r="BH1358" s="18"/>
      <c r="BI1358" s="18"/>
      <c r="BJ1358" s="18"/>
      <c r="BK1358" s="18"/>
      <c r="BL1358" s="18"/>
      <c r="BM1358" s="18"/>
      <c r="BN1358" s="18"/>
      <c r="BO1358" s="18"/>
      <c r="BP1358" s="18"/>
      <c r="BQ1358" s="18"/>
      <c r="BR1358" s="18"/>
      <c r="BS1358" s="18"/>
      <c r="BT1358" s="18"/>
      <c r="BU1358" s="18"/>
      <c r="BV1358" s="18"/>
      <c r="BW1358" s="18"/>
      <c r="BX1358" s="18"/>
      <c r="BY1358" s="18"/>
      <c r="BZ1358" s="18"/>
      <c r="CA1358" s="18"/>
      <c r="CB1358" s="18"/>
      <c r="CC1358" s="18"/>
      <c r="CD1358" s="18"/>
      <c r="CE1358" s="18"/>
      <c r="CF1358" s="18"/>
      <c r="CG1358" s="18"/>
      <c r="CH1358" s="18"/>
      <c r="CI1358" s="18"/>
      <c r="CJ1358" s="18"/>
      <c r="CK1358" s="18"/>
      <c r="CL1358" s="18"/>
      <c r="CM1358" s="18"/>
      <c r="CN1358" s="18"/>
      <c r="CO1358" s="18"/>
      <c r="CP1358" s="18"/>
      <c r="CQ1358" s="18"/>
      <c r="CR1358" s="18"/>
      <c r="CS1358" s="18"/>
      <c r="CT1358" s="18"/>
      <c r="CU1358" s="18"/>
      <c r="CV1358" s="18"/>
      <c r="CW1358" s="18"/>
      <c r="CX1358" s="18"/>
      <c r="CY1358" s="18"/>
      <c r="CZ1358" s="18"/>
      <c r="DA1358" s="18"/>
      <c r="DB1358" s="18"/>
      <c r="DC1358" s="18"/>
      <c r="DD1358" s="18"/>
      <c r="DE1358" s="18"/>
      <c r="DF1358" s="18"/>
      <c r="DG1358" s="18"/>
      <c r="DH1358" s="18"/>
      <c r="DI1358" s="18"/>
      <c r="DJ1358" s="18"/>
      <c r="DK1358" s="18"/>
      <c r="DL1358" s="18"/>
      <c r="DM1358" s="18"/>
      <c r="DN1358" s="18"/>
      <c r="DO1358" s="18"/>
      <c r="DP1358" s="50" t="s">
        <v>172</v>
      </c>
    </row>
    <row r="1359" spans="3:120" s="29" customFormat="1" ht="15" customHeight="1">
      <c r="C1359" s="29" t="str">
        <f>F1322&amp;" "&amp;C1320</f>
        <v>Phase A Overhead Fees</v>
      </c>
      <c r="D1359" s="274">
        <v>0</v>
      </c>
      <c r="E1359" s="274">
        <v>0</v>
      </c>
      <c r="F1359" s="121">
        <f t="shared" ref="F1359:AK1359" si="2005">IF(F$17="","",F1353+F1336)</f>
        <v>0</v>
      </c>
      <c r="G1359" s="121">
        <f t="shared" si="2005"/>
        <v>0</v>
      </c>
      <c r="H1359" s="121">
        <f t="shared" si="2005"/>
        <v>0</v>
      </c>
      <c r="I1359" s="121">
        <f t="shared" si="2005"/>
        <v>0</v>
      </c>
      <c r="J1359" s="121">
        <f t="shared" si="2005"/>
        <v>0</v>
      </c>
      <c r="K1359" s="121">
        <f t="shared" si="2005"/>
        <v>0</v>
      </c>
      <c r="L1359" s="121">
        <f t="shared" si="2005"/>
        <v>0</v>
      </c>
      <c r="M1359" s="121">
        <f t="shared" si="2005"/>
        <v>0</v>
      </c>
      <c r="N1359" s="121">
        <f t="shared" si="2005"/>
        <v>0</v>
      </c>
      <c r="O1359" s="121">
        <f t="shared" si="2005"/>
        <v>0</v>
      </c>
      <c r="P1359" s="121">
        <f t="shared" si="2005"/>
        <v>0</v>
      </c>
      <c r="Q1359" s="121">
        <f t="shared" si="2005"/>
        <v>0</v>
      </c>
      <c r="R1359" s="121">
        <f t="shared" si="2005"/>
        <v>0</v>
      </c>
      <c r="S1359" s="121">
        <f t="shared" si="2005"/>
        <v>0</v>
      </c>
      <c r="T1359" s="121">
        <f t="shared" si="2005"/>
        <v>0</v>
      </c>
      <c r="U1359" s="121">
        <f t="shared" si="2005"/>
        <v>0</v>
      </c>
      <c r="V1359" s="121">
        <f t="shared" si="2005"/>
        <v>0</v>
      </c>
      <c r="W1359" s="121">
        <f t="shared" si="2005"/>
        <v>0</v>
      </c>
      <c r="X1359" s="121">
        <f t="shared" si="2005"/>
        <v>0</v>
      </c>
      <c r="Y1359" s="121">
        <f t="shared" si="2005"/>
        <v>0</v>
      </c>
      <c r="Z1359" s="121">
        <f t="shared" si="2005"/>
        <v>0</v>
      </c>
      <c r="AA1359" s="121">
        <f t="shared" si="2005"/>
        <v>0</v>
      </c>
      <c r="AB1359" s="121">
        <f t="shared" si="2005"/>
        <v>0</v>
      </c>
      <c r="AC1359" s="121">
        <f t="shared" si="2005"/>
        <v>0</v>
      </c>
      <c r="AD1359" s="121">
        <f t="shared" si="2005"/>
        <v>0</v>
      </c>
      <c r="AE1359" s="121">
        <f t="shared" si="2005"/>
        <v>0</v>
      </c>
      <c r="AF1359" s="121">
        <f t="shared" si="2005"/>
        <v>0</v>
      </c>
      <c r="AG1359" s="121">
        <f t="shared" si="2005"/>
        <v>0</v>
      </c>
      <c r="AH1359" s="121">
        <f t="shared" si="2005"/>
        <v>0</v>
      </c>
      <c r="AI1359" s="121">
        <f t="shared" si="2005"/>
        <v>0</v>
      </c>
      <c r="AJ1359" s="121">
        <f t="shared" si="2005"/>
        <v>0</v>
      </c>
      <c r="AK1359" s="121">
        <f t="shared" si="2005"/>
        <v>0</v>
      </c>
      <c r="AL1359" s="121">
        <f t="shared" ref="AL1359:BQ1359" si="2006">IF(AL$17="","",AL1353+AL1336)</f>
        <v>0</v>
      </c>
      <c r="AM1359" s="121">
        <f t="shared" si="2006"/>
        <v>0</v>
      </c>
      <c r="AN1359" s="121">
        <f t="shared" si="2006"/>
        <v>0</v>
      </c>
      <c r="AO1359" s="121">
        <f t="shared" si="2006"/>
        <v>0</v>
      </c>
      <c r="AP1359" s="121">
        <f t="shared" si="2006"/>
        <v>0</v>
      </c>
      <c r="AQ1359" s="121">
        <f t="shared" si="2006"/>
        <v>0</v>
      </c>
      <c r="AR1359" s="121">
        <f t="shared" si="2006"/>
        <v>0</v>
      </c>
      <c r="AS1359" s="121">
        <f t="shared" si="2006"/>
        <v>0</v>
      </c>
      <c r="AT1359" s="121">
        <f t="shared" si="2006"/>
        <v>0</v>
      </c>
      <c r="AU1359" s="121">
        <f t="shared" si="2006"/>
        <v>0</v>
      </c>
      <c r="AV1359" s="121">
        <f t="shared" si="2006"/>
        <v>0</v>
      </c>
      <c r="AW1359" s="121">
        <f t="shared" si="2006"/>
        <v>0</v>
      </c>
      <c r="AX1359" s="121">
        <f t="shared" si="2006"/>
        <v>0</v>
      </c>
      <c r="AY1359" s="121">
        <f t="shared" si="2006"/>
        <v>0</v>
      </c>
      <c r="AZ1359" s="121">
        <f t="shared" si="2006"/>
        <v>0</v>
      </c>
      <c r="BA1359" s="121">
        <f t="shared" si="2006"/>
        <v>0</v>
      </c>
      <c r="BB1359" s="121">
        <f t="shared" si="2006"/>
        <v>0</v>
      </c>
      <c r="BC1359" s="121">
        <f t="shared" si="2006"/>
        <v>0</v>
      </c>
      <c r="BD1359" s="121">
        <f t="shared" si="2006"/>
        <v>0</v>
      </c>
      <c r="BE1359" s="121">
        <f t="shared" si="2006"/>
        <v>0</v>
      </c>
      <c r="BF1359" s="121">
        <f t="shared" si="2006"/>
        <v>0</v>
      </c>
      <c r="BG1359" s="121">
        <f t="shared" si="2006"/>
        <v>0</v>
      </c>
      <c r="BH1359" s="121">
        <f t="shared" si="2006"/>
        <v>0</v>
      </c>
      <c r="BI1359" s="121">
        <f t="shared" si="2006"/>
        <v>0</v>
      </c>
      <c r="BJ1359" s="121">
        <f t="shared" si="2006"/>
        <v>0</v>
      </c>
      <c r="BK1359" s="121">
        <f t="shared" si="2006"/>
        <v>0</v>
      </c>
      <c r="BL1359" s="121">
        <f t="shared" si="2006"/>
        <v>0</v>
      </c>
      <c r="BM1359" s="121">
        <f t="shared" si="2006"/>
        <v>0</v>
      </c>
      <c r="BN1359" s="121">
        <f t="shared" si="2006"/>
        <v>0</v>
      </c>
      <c r="BO1359" s="121" t="str">
        <f t="shared" si="2006"/>
        <v/>
      </c>
      <c r="BP1359" s="121" t="str">
        <f t="shared" si="2006"/>
        <v/>
      </c>
      <c r="BQ1359" s="121" t="str">
        <f t="shared" si="2006"/>
        <v/>
      </c>
      <c r="BR1359" s="121" t="str">
        <f t="shared" ref="BR1359:CA1359" si="2007">IF(BR$17="","",BR1353+BR1336)</f>
        <v/>
      </c>
      <c r="BS1359" s="121" t="str">
        <f t="shared" si="2007"/>
        <v/>
      </c>
      <c r="BT1359" s="121" t="str">
        <f t="shared" si="2007"/>
        <v/>
      </c>
      <c r="BU1359" s="121" t="str">
        <f t="shared" si="2007"/>
        <v/>
      </c>
      <c r="BV1359" s="121" t="str">
        <f t="shared" si="2007"/>
        <v/>
      </c>
      <c r="BW1359" s="121" t="str">
        <f t="shared" si="2007"/>
        <v/>
      </c>
      <c r="BX1359" s="121" t="str">
        <f t="shared" si="2007"/>
        <v/>
      </c>
      <c r="BY1359" s="121" t="str">
        <f t="shared" si="2007"/>
        <v/>
      </c>
      <c r="BZ1359" s="121" t="str">
        <f t="shared" si="2007"/>
        <v/>
      </c>
      <c r="CA1359" s="121" t="str">
        <f t="shared" si="2007"/>
        <v/>
      </c>
      <c r="CB1359" s="121" t="str">
        <f t="shared" ref="CB1359:DN1359" si="2008">IF(CB$17="","",CB1353+CB1336)</f>
        <v/>
      </c>
      <c r="CC1359" s="121" t="str">
        <f t="shared" si="2008"/>
        <v/>
      </c>
      <c r="CD1359" s="121" t="str">
        <f t="shared" si="2008"/>
        <v/>
      </c>
      <c r="CE1359" s="121" t="str">
        <f t="shared" si="2008"/>
        <v/>
      </c>
      <c r="CF1359" s="121" t="str">
        <f t="shared" si="2008"/>
        <v/>
      </c>
      <c r="CG1359" s="121" t="str">
        <f t="shared" si="2008"/>
        <v/>
      </c>
      <c r="CH1359" s="121" t="str">
        <f t="shared" si="2008"/>
        <v/>
      </c>
      <c r="CI1359" s="121" t="str">
        <f t="shared" si="2008"/>
        <v/>
      </c>
      <c r="CJ1359" s="121" t="str">
        <f t="shared" si="2008"/>
        <v/>
      </c>
      <c r="CK1359" s="121" t="str">
        <f t="shared" si="2008"/>
        <v/>
      </c>
      <c r="CL1359" s="121" t="str">
        <f t="shared" si="2008"/>
        <v/>
      </c>
      <c r="CM1359" s="121" t="str">
        <f t="shared" si="2008"/>
        <v/>
      </c>
      <c r="CN1359" s="121" t="str">
        <f t="shared" si="2008"/>
        <v/>
      </c>
      <c r="CO1359" s="121" t="str">
        <f t="shared" si="2008"/>
        <v/>
      </c>
      <c r="CP1359" s="121" t="str">
        <f t="shared" si="2008"/>
        <v/>
      </c>
      <c r="CQ1359" s="121" t="str">
        <f t="shared" si="2008"/>
        <v/>
      </c>
      <c r="CR1359" s="121" t="str">
        <f t="shared" si="2008"/>
        <v/>
      </c>
      <c r="CS1359" s="121" t="str">
        <f t="shared" si="2008"/>
        <v/>
      </c>
      <c r="CT1359" s="121" t="str">
        <f t="shared" si="2008"/>
        <v/>
      </c>
      <c r="CU1359" s="121" t="str">
        <f t="shared" si="2008"/>
        <v/>
      </c>
      <c r="CV1359" s="121" t="str">
        <f t="shared" si="2008"/>
        <v/>
      </c>
      <c r="CW1359" s="121" t="str">
        <f t="shared" si="2008"/>
        <v/>
      </c>
      <c r="CX1359" s="121" t="str">
        <f t="shared" si="2008"/>
        <v/>
      </c>
      <c r="CY1359" s="121" t="str">
        <f t="shared" si="2008"/>
        <v/>
      </c>
      <c r="CZ1359" s="121" t="str">
        <f t="shared" si="2008"/>
        <v/>
      </c>
      <c r="DA1359" s="121" t="str">
        <f t="shared" si="2008"/>
        <v/>
      </c>
      <c r="DB1359" s="121" t="str">
        <f t="shared" si="2008"/>
        <v/>
      </c>
      <c r="DC1359" s="121" t="str">
        <f t="shared" si="2008"/>
        <v/>
      </c>
      <c r="DD1359" s="121" t="str">
        <f t="shared" si="2008"/>
        <v/>
      </c>
      <c r="DE1359" s="121" t="str">
        <f t="shared" si="2008"/>
        <v/>
      </c>
      <c r="DF1359" s="121" t="str">
        <f t="shared" si="2008"/>
        <v/>
      </c>
      <c r="DG1359" s="121" t="str">
        <f t="shared" si="2008"/>
        <v/>
      </c>
      <c r="DH1359" s="121" t="str">
        <f t="shared" si="2008"/>
        <v/>
      </c>
      <c r="DI1359" s="121" t="str">
        <f t="shared" si="2008"/>
        <v/>
      </c>
      <c r="DJ1359" s="121" t="str">
        <f t="shared" si="2008"/>
        <v/>
      </c>
      <c r="DK1359" s="121" t="str">
        <f t="shared" si="2008"/>
        <v/>
      </c>
      <c r="DL1359" s="121" t="str">
        <f t="shared" si="2008"/>
        <v/>
      </c>
      <c r="DM1359" s="121" t="str">
        <f t="shared" si="2008"/>
        <v/>
      </c>
      <c r="DN1359" s="121" t="str">
        <f t="shared" si="2008"/>
        <v/>
      </c>
      <c r="DO1359" s="56">
        <f>SUM(F1359:DN1359)</f>
        <v>0</v>
      </c>
      <c r="DP1359" s="50" t="s">
        <v>172</v>
      </c>
    </row>
    <row r="1360" spans="3:120" s="29" customFormat="1" ht="15" customHeight="1">
      <c r="C1360" s="29" t="str">
        <f>G1322&amp;" "&amp;C1320</f>
        <v>Phase B Overhead Fees</v>
      </c>
      <c r="D1360" s="273">
        <v>0</v>
      </c>
      <c r="E1360" s="273">
        <v>0</v>
      </c>
      <c r="F1360" s="277">
        <f t="shared" ref="F1360:AK1360" si="2009">IF(F$17="","",F1354+F1337)</f>
        <v>0</v>
      </c>
      <c r="G1360" s="277">
        <f t="shared" si="2009"/>
        <v>0</v>
      </c>
      <c r="H1360" s="277">
        <f t="shared" si="2009"/>
        <v>0</v>
      </c>
      <c r="I1360" s="277">
        <f t="shared" si="2009"/>
        <v>0</v>
      </c>
      <c r="J1360" s="277">
        <f t="shared" si="2009"/>
        <v>0</v>
      </c>
      <c r="K1360" s="277">
        <f t="shared" si="2009"/>
        <v>0</v>
      </c>
      <c r="L1360" s="277">
        <f t="shared" si="2009"/>
        <v>0</v>
      </c>
      <c r="M1360" s="277">
        <f t="shared" si="2009"/>
        <v>0</v>
      </c>
      <c r="N1360" s="277">
        <f t="shared" si="2009"/>
        <v>0</v>
      </c>
      <c r="O1360" s="277">
        <f t="shared" si="2009"/>
        <v>0</v>
      </c>
      <c r="P1360" s="277">
        <f t="shared" si="2009"/>
        <v>0</v>
      </c>
      <c r="Q1360" s="277">
        <f t="shared" si="2009"/>
        <v>0</v>
      </c>
      <c r="R1360" s="277">
        <f t="shared" si="2009"/>
        <v>0</v>
      </c>
      <c r="S1360" s="277">
        <f t="shared" si="2009"/>
        <v>0</v>
      </c>
      <c r="T1360" s="277">
        <f t="shared" si="2009"/>
        <v>0</v>
      </c>
      <c r="U1360" s="277">
        <f t="shared" si="2009"/>
        <v>0</v>
      </c>
      <c r="V1360" s="277">
        <f t="shared" si="2009"/>
        <v>0</v>
      </c>
      <c r="W1360" s="277">
        <f t="shared" si="2009"/>
        <v>0</v>
      </c>
      <c r="X1360" s="277">
        <f t="shared" si="2009"/>
        <v>0</v>
      </c>
      <c r="Y1360" s="277">
        <f t="shared" si="2009"/>
        <v>0</v>
      </c>
      <c r="Z1360" s="277">
        <f t="shared" si="2009"/>
        <v>0</v>
      </c>
      <c r="AA1360" s="277">
        <f t="shared" si="2009"/>
        <v>0</v>
      </c>
      <c r="AB1360" s="277">
        <f t="shared" si="2009"/>
        <v>0</v>
      </c>
      <c r="AC1360" s="277">
        <f t="shared" si="2009"/>
        <v>0</v>
      </c>
      <c r="AD1360" s="277">
        <f t="shared" si="2009"/>
        <v>0</v>
      </c>
      <c r="AE1360" s="277">
        <f t="shared" si="2009"/>
        <v>0</v>
      </c>
      <c r="AF1360" s="277">
        <f t="shared" si="2009"/>
        <v>0</v>
      </c>
      <c r="AG1360" s="277">
        <f t="shared" si="2009"/>
        <v>0</v>
      </c>
      <c r="AH1360" s="277">
        <f t="shared" si="2009"/>
        <v>0</v>
      </c>
      <c r="AI1360" s="277">
        <f t="shared" si="2009"/>
        <v>0</v>
      </c>
      <c r="AJ1360" s="277">
        <f t="shared" si="2009"/>
        <v>0</v>
      </c>
      <c r="AK1360" s="277">
        <f t="shared" si="2009"/>
        <v>0</v>
      </c>
      <c r="AL1360" s="277">
        <f t="shared" ref="AL1360:BQ1360" si="2010">IF(AL$17="","",AL1354+AL1337)</f>
        <v>0</v>
      </c>
      <c r="AM1360" s="277">
        <f t="shared" si="2010"/>
        <v>0</v>
      </c>
      <c r="AN1360" s="277">
        <f t="shared" si="2010"/>
        <v>0</v>
      </c>
      <c r="AO1360" s="277">
        <f t="shared" si="2010"/>
        <v>0</v>
      </c>
      <c r="AP1360" s="277">
        <f t="shared" si="2010"/>
        <v>0</v>
      </c>
      <c r="AQ1360" s="277">
        <f t="shared" si="2010"/>
        <v>0</v>
      </c>
      <c r="AR1360" s="277">
        <f t="shared" si="2010"/>
        <v>0</v>
      </c>
      <c r="AS1360" s="277">
        <f t="shared" si="2010"/>
        <v>0</v>
      </c>
      <c r="AT1360" s="277">
        <f t="shared" si="2010"/>
        <v>0</v>
      </c>
      <c r="AU1360" s="277">
        <f t="shared" si="2010"/>
        <v>0</v>
      </c>
      <c r="AV1360" s="277">
        <f t="shared" si="2010"/>
        <v>0</v>
      </c>
      <c r="AW1360" s="277">
        <f t="shared" si="2010"/>
        <v>0</v>
      </c>
      <c r="AX1360" s="277">
        <f t="shared" si="2010"/>
        <v>0</v>
      </c>
      <c r="AY1360" s="277">
        <f t="shared" si="2010"/>
        <v>0</v>
      </c>
      <c r="AZ1360" s="277">
        <f t="shared" si="2010"/>
        <v>0</v>
      </c>
      <c r="BA1360" s="277">
        <f t="shared" si="2010"/>
        <v>0</v>
      </c>
      <c r="BB1360" s="277">
        <f t="shared" si="2010"/>
        <v>0</v>
      </c>
      <c r="BC1360" s="277">
        <f t="shared" si="2010"/>
        <v>0</v>
      </c>
      <c r="BD1360" s="277">
        <f t="shared" si="2010"/>
        <v>0</v>
      </c>
      <c r="BE1360" s="277">
        <f t="shared" si="2010"/>
        <v>0</v>
      </c>
      <c r="BF1360" s="277">
        <f t="shared" si="2010"/>
        <v>0</v>
      </c>
      <c r="BG1360" s="277">
        <f t="shared" si="2010"/>
        <v>0</v>
      </c>
      <c r="BH1360" s="277">
        <f t="shared" si="2010"/>
        <v>0</v>
      </c>
      <c r="BI1360" s="277">
        <f t="shared" si="2010"/>
        <v>0</v>
      </c>
      <c r="BJ1360" s="277">
        <f t="shared" si="2010"/>
        <v>0</v>
      </c>
      <c r="BK1360" s="277">
        <f t="shared" si="2010"/>
        <v>0</v>
      </c>
      <c r="BL1360" s="277">
        <f t="shared" si="2010"/>
        <v>0</v>
      </c>
      <c r="BM1360" s="277">
        <f t="shared" si="2010"/>
        <v>0</v>
      </c>
      <c r="BN1360" s="277">
        <f t="shared" si="2010"/>
        <v>0</v>
      </c>
      <c r="BO1360" s="277" t="str">
        <f t="shared" si="2010"/>
        <v/>
      </c>
      <c r="BP1360" s="277" t="str">
        <f t="shared" si="2010"/>
        <v/>
      </c>
      <c r="BQ1360" s="277" t="str">
        <f t="shared" si="2010"/>
        <v/>
      </c>
      <c r="BR1360" s="277" t="str">
        <f t="shared" ref="BR1360:CA1360" si="2011">IF(BR$17="","",BR1354+BR1337)</f>
        <v/>
      </c>
      <c r="BS1360" s="277" t="str">
        <f t="shared" si="2011"/>
        <v/>
      </c>
      <c r="BT1360" s="277" t="str">
        <f t="shared" si="2011"/>
        <v/>
      </c>
      <c r="BU1360" s="277" t="str">
        <f t="shared" si="2011"/>
        <v/>
      </c>
      <c r="BV1360" s="277" t="str">
        <f t="shared" si="2011"/>
        <v/>
      </c>
      <c r="BW1360" s="277" t="str">
        <f t="shared" si="2011"/>
        <v/>
      </c>
      <c r="BX1360" s="277" t="str">
        <f t="shared" si="2011"/>
        <v/>
      </c>
      <c r="BY1360" s="277" t="str">
        <f t="shared" si="2011"/>
        <v/>
      </c>
      <c r="BZ1360" s="277" t="str">
        <f t="shared" si="2011"/>
        <v/>
      </c>
      <c r="CA1360" s="277" t="str">
        <f t="shared" si="2011"/>
        <v/>
      </c>
      <c r="CB1360" s="277" t="str">
        <f t="shared" ref="CB1360:DN1360" si="2012">IF(CB$17="","",CB1354+CB1337)</f>
        <v/>
      </c>
      <c r="CC1360" s="277" t="str">
        <f t="shared" si="2012"/>
        <v/>
      </c>
      <c r="CD1360" s="277" t="str">
        <f t="shared" si="2012"/>
        <v/>
      </c>
      <c r="CE1360" s="277" t="str">
        <f t="shared" si="2012"/>
        <v/>
      </c>
      <c r="CF1360" s="277" t="str">
        <f t="shared" si="2012"/>
        <v/>
      </c>
      <c r="CG1360" s="277" t="str">
        <f t="shared" si="2012"/>
        <v/>
      </c>
      <c r="CH1360" s="277" t="str">
        <f t="shared" si="2012"/>
        <v/>
      </c>
      <c r="CI1360" s="277" t="str">
        <f t="shared" si="2012"/>
        <v/>
      </c>
      <c r="CJ1360" s="277" t="str">
        <f t="shared" si="2012"/>
        <v/>
      </c>
      <c r="CK1360" s="277" t="str">
        <f t="shared" si="2012"/>
        <v/>
      </c>
      <c r="CL1360" s="277" t="str">
        <f t="shared" si="2012"/>
        <v/>
      </c>
      <c r="CM1360" s="277" t="str">
        <f t="shared" si="2012"/>
        <v/>
      </c>
      <c r="CN1360" s="277" t="str">
        <f t="shared" si="2012"/>
        <v/>
      </c>
      <c r="CO1360" s="277" t="str">
        <f t="shared" si="2012"/>
        <v/>
      </c>
      <c r="CP1360" s="277" t="str">
        <f t="shared" si="2012"/>
        <v/>
      </c>
      <c r="CQ1360" s="277" t="str">
        <f t="shared" si="2012"/>
        <v/>
      </c>
      <c r="CR1360" s="277" t="str">
        <f t="shared" si="2012"/>
        <v/>
      </c>
      <c r="CS1360" s="277" t="str">
        <f t="shared" si="2012"/>
        <v/>
      </c>
      <c r="CT1360" s="277" t="str">
        <f t="shared" si="2012"/>
        <v/>
      </c>
      <c r="CU1360" s="277" t="str">
        <f t="shared" si="2012"/>
        <v/>
      </c>
      <c r="CV1360" s="277" t="str">
        <f t="shared" si="2012"/>
        <v/>
      </c>
      <c r="CW1360" s="277" t="str">
        <f t="shared" si="2012"/>
        <v/>
      </c>
      <c r="CX1360" s="277" t="str">
        <f t="shared" si="2012"/>
        <v/>
      </c>
      <c r="CY1360" s="277" t="str">
        <f t="shared" si="2012"/>
        <v/>
      </c>
      <c r="CZ1360" s="277" t="str">
        <f t="shared" si="2012"/>
        <v/>
      </c>
      <c r="DA1360" s="277" t="str">
        <f t="shared" si="2012"/>
        <v/>
      </c>
      <c r="DB1360" s="277" t="str">
        <f t="shared" si="2012"/>
        <v/>
      </c>
      <c r="DC1360" s="277" t="str">
        <f t="shared" si="2012"/>
        <v/>
      </c>
      <c r="DD1360" s="277" t="str">
        <f t="shared" si="2012"/>
        <v/>
      </c>
      <c r="DE1360" s="277" t="str">
        <f t="shared" si="2012"/>
        <v/>
      </c>
      <c r="DF1360" s="277" t="str">
        <f t="shared" si="2012"/>
        <v/>
      </c>
      <c r="DG1360" s="277" t="str">
        <f t="shared" si="2012"/>
        <v/>
      </c>
      <c r="DH1360" s="277" t="str">
        <f t="shared" si="2012"/>
        <v/>
      </c>
      <c r="DI1360" s="277" t="str">
        <f t="shared" si="2012"/>
        <v/>
      </c>
      <c r="DJ1360" s="277" t="str">
        <f t="shared" si="2012"/>
        <v/>
      </c>
      <c r="DK1360" s="277" t="str">
        <f t="shared" si="2012"/>
        <v/>
      </c>
      <c r="DL1360" s="277" t="str">
        <f t="shared" si="2012"/>
        <v/>
      </c>
      <c r="DM1360" s="277" t="str">
        <f t="shared" si="2012"/>
        <v/>
      </c>
      <c r="DN1360" s="277" t="str">
        <f t="shared" si="2012"/>
        <v/>
      </c>
      <c r="DO1360" s="272">
        <f>SUM(F1360:DN1360)</f>
        <v>0</v>
      </c>
      <c r="DP1360" s="50" t="s">
        <v>172</v>
      </c>
    </row>
    <row r="1361" spans="3:120" s="29" customFormat="1" ht="15" customHeight="1">
      <c r="C1361" s="140" t="str">
        <f>"Total "&amp;C1320</f>
        <v>Total Overhead Fees</v>
      </c>
      <c r="D1361" s="270">
        <v>0</v>
      </c>
      <c r="E1361" s="270">
        <v>0</v>
      </c>
      <c r="F1361" s="276">
        <f t="shared" ref="F1361:AK1361" si="2013">IF(F$17="","",F1355+F1338)</f>
        <v>0</v>
      </c>
      <c r="G1361" s="276">
        <f t="shared" si="2013"/>
        <v>0</v>
      </c>
      <c r="H1361" s="276">
        <f t="shared" si="2013"/>
        <v>0</v>
      </c>
      <c r="I1361" s="276">
        <f t="shared" si="2013"/>
        <v>0</v>
      </c>
      <c r="J1361" s="276">
        <f t="shared" si="2013"/>
        <v>0</v>
      </c>
      <c r="K1361" s="276">
        <f t="shared" si="2013"/>
        <v>0</v>
      </c>
      <c r="L1361" s="276">
        <f t="shared" si="2013"/>
        <v>0</v>
      </c>
      <c r="M1361" s="276">
        <f t="shared" si="2013"/>
        <v>0</v>
      </c>
      <c r="N1361" s="276">
        <f t="shared" si="2013"/>
        <v>0</v>
      </c>
      <c r="O1361" s="276">
        <f t="shared" si="2013"/>
        <v>0</v>
      </c>
      <c r="P1361" s="276">
        <f t="shared" si="2013"/>
        <v>0</v>
      </c>
      <c r="Q1361" s="276">
        <f t="shared" si="2013"/>
        <v>0</v>
      </c>
      <c r="R1361" s="276">
        <f t="shared" si="2013"/>
        <v>0</v>
      </c>
      <c r="S1361" s="276">
        <f t="shared" si="2013"/>
        <v>0</v>
      </c>
      <c r="T1361" s="276">
        <f t="shared" si="2013"/>
        <v>0</v>
      </c>
      <c r="U1361" s="276">
        <f t="shared" si="2013"/>
        <v>0</v>
      </c>
      <c r="V1361" s="276">
        <f t="shared" si="2013"/>
        <v>0</v>
      </c>
      <c r="W1361" s="276">
        <f t="shared" si="2013"/>
        <v>0</v>
      </c>
      <c r="X1361" s="276">
        <f t="shared" si="2013"/>
        <v>0</v>
      </c>
      <c r="Y1361" s="276">
        <f t="shared" si="2013"/>
        <v>0</v>
      </c>
      <c r="Z1361" s="276">
        <f t="shared" si="2013"/>
        <v>0</v>
      </c>
      <c r="AA1361" s="276">
        <f t="shared" si="2013"/>
        <v>0</v>
      </c>
      <c r="AB1361" s="276">
        <f t="shared" si="2013"/>
        <v>0</v>
      </c>
      <c r="AC1361" s="276">
        <f t="shared" si="2013"/>
        <v>0</v>
      </c>
      <c r="AD1361" s="276">
        <f t="shared" si="2013"/>
        <v>0</v>
      </c>
      <c r="AE1361" s="276">
        <f t="shared" si="2013"/>
        <v>0</v>
      </c>
      <c r="AF1361" s="276">
        <f t="shared" si="2013"/>
        <v>0</v>
      </c>
      <c r="AG1361" s="276">
        <f t="shared" si="2013"/>
        <v>0</v>
      </c>
      <c r="AH1361" s="276">
        <f t="shared" si="2013"/>
        <v>0</v>
      </c>
      <c r="AI1361" s="276">
        <f t="shared" si="2013"/>
        <v>0</v>
      </c>
      <c r="AJ1361" s="276">
        <f t="shared" si="2013"/>
        <v>0</v>
      </c>
      <c r="AK1361" s="276">
        <f t="shared" si="2013"/>
        <v>0</v>
      </c>
      <c r="AL1361" s="276">
        <f t="shared" ref="AL1361:BQ1361" si="2014">IF(AL$17="","",AL1355+AL1338)</f>
        <v>0</v>
      </c>
      <c r="AM1361" s="276">
        <f t="shared" si="2014"/>
        <v>0</v>
      </c>
      <c r="AN1361" s="276">
        <f t="shared" si="2014"/>
        <v>0</v>
      </c>
      <c r="AO1361" s="276">
        <f t="shared" si="2014"/>
        <v>0</v>
      </c>
      <c r="AP1361" s="276">
        <f t="shared" si="2014"/>
        <v>0</v>
      </c>
      <c r="AQ1361" s="276">
        <f t="shared" si="2014"/>
        <v>0</v>
      </c>
      <c r="AR1361" s="276">
        <f t="shared" si="2014"/>
        <v>0</v>
      </c>
      <c r="AS1361" s="276">
        <f t="shared" si="2014"/>
        <v>0</v>
      </c>
      <c r="AT1361" s="276">
        <f t="shared" si="2014"/>
        <v>0</v>
      </c>
      <c r="AU1361" s="276">
        <f t="shared" si="2014"/>
        <v>0</v>
      </c>
      <c r="AV1361" s="276">
        <f t="shared" si="2014"/>
        <v>0</v>
      </c>
      <c r="AW1361" s="276">
        <f t="shared" si="2014"/>
        <v>0</v>
      </c>
      <c r="AX1361" s="276">
        <f t="shared" si="2014"/>
        <v>0</v>
      </c>
      <c r="AY1361" s="276">
        <f t="shared" si="2014"/>
        <v>0</v>
      </c>
      <c r="AZ1361" s="276">
        <f t="shared" si="2014"/>
        <v>0</v>
      </c>
      <c r="BA1361" s="276">
        <f t="shared" si="2014"/>
        <v>0</v>
      </c>
      <c r="BB1361" s="276">
        <f t="shared" si="2014"/>
        <v>0</v>
      </c>
      <c r="BC1361" s="276">
        <f t="shared" si="2014"/>
        <v>0</v>
      </c>
      <c r="BD1361" s="276">
        <f t="shared" si="2014"/>
        <v>0</v>
      </c>
      <c r="BE1361" s="276">
        <f t="shared" si="2014"/>
        <v>0</v>
      </c>
      <c r="BF1361" s="276">
        <f t="shared" si="2014"/>
        <v>0</v>
      </c>
      <c r="BG1361" s="276">
        <f t="shared" si="2014"/>
        <v>0</v>
      </c>
      <c r="BH1361" s="276">
        <f t="shared" si="2014"/>
        <v>0</v>
      </c>
      <c r="BI1361" s="276">
        <f t="shared" si="2014"/>
        <v>0</v>
      </c>
      <c r="BJ1361" s="276">
        <f t="shared" si="2014"/>
        <v>0</v>
      </c>
      <c r="BK1361" s="276">
        <f t="shared" si="2014"/>
        <v>0</v>
      </c>
      <c r="BL1361" s="276">
        <f t="shared" si="2014"/>
        <v>0</v>
      </c>
      <c r="BM1361" s="276">
        <f t="shared" si="2014"/>
        <v>0</v>
      </c>
      <c r="BN1361" s="276">
        <f t="shared" si="2014"/>
        <v>0</v>
      </c>
      <c r="BO1361" s="276" t="str">
        <f t="shared" si="2014"/>
        <v/>
      </c>
      <c r="BP1361" s="276" t="str">
        <f t="shared" si="2014"/>
        <v/>
      </c>
      <c r="BQ1361" s="276" t="str">
        <f t="shared" si="2014"/>
        <v/>
      </c>
      <c r="BR1361" s="276" t="str">
        <f t="shared" ref="BR1361:CA1361" si="2015">IF(BR$17="","",BR1355+BR1338)</f>
        <v/>
      </c>
      <c r="BS1361" s="276" t="str">
        <f t="shared" si="2015"/>
        <v/>
      </c>
      <c r="BT1361" s="276" t="str">
        <f t="shared" si="2015"/>
        <v/>
      </c>
      <c r="BU1361" s="276" t="str">
        <f t="shared" si="2015"/>
        <v/>
      </c>
      <c r="BV1361" s="276" t="str">
        <f t="shared" si="2015"/>
        <v/>
      </c>
      <c r="BW1361" s="276" t="str">
        <f t="shared" si="2015"/>
        <v/>
      </c>
      <c r="BX1361" s="276" t="str">
        <f t="shared" si="2015"/>
        <v/>
      </c>
      <c r="BY1361" s="276" t="str">
        <f t="shared" si="2015"/>
        <v/>
      </c>
      <c r="BZ1361" s="276" t="str">
        <f t="shared" si="2015"/>
        <v/>
      </c>
      <c r="CA1361" s="276" t="str">
        <f t="shared" si="2015"/>
        <v/>
      </c>
      <c r="CB1361" s="276" t="str">
        <f t="shared" ref="CB1361:DN1361" si="2016">IF(CB$17="","",CB1355+CB1338)</f>
        <v/>
      </c>
      <c r="CC1361" s="276" t="str">
        <f t="shared" si="2016"/>
        <v/>
      </c>
      <c r="CD1361" s="276" t="str">
        <f t="shared" si="2016"/>
        <v/>
      </c>
      <c r="CE1361" s="276" t="str">
        <f t="shared" si="2016"/>
        <v/>
      </c>
      <c r="CF1361" s="276" t="str">
        <f t="shared" si="2016"/>
        <v/>
      </c>
      <c r="CG1361" s="276" t="str">
        <f t="shared" si="2016"/>
        <v/>
      </c>
      <c r="CH1361" s="276" t="str">
        <f t="shared" si="2016"/>
        <v/>
      </c>
      <c r="CI1361" s="276" t="str">
        <f t="shared" si="2016"/>
        <v/>
      </c>
      <c r="CJ1361" s="276" t="str">
        <f t="shared" si="2016"/>
        <v/>
      </c>
      <c r="CK1361" s="276" t="str">
        <f t="shared" si="2016"/>
        <v/>
      </c>
      <c r="CL1361" s="276" t="str">
        <f t="shared" si="2016"/>
        <v/>
      </c>
      <c r="CM1361" s="276" t="str">
        <f t="shared" si="2016"/>
        <v/>
      </c>
      <c r="CN1361" s="276" t="str">
        <f t="shared" si="2016"/>
        <v/>
      </c>
      <c r="CO1361" s="276" t="str">
        <f t="shared" si="2016"/>
        <v/>
      </c>
      <c r="CP1361" s="276" t="str">
        <f t="shared" si="2016"/>
        <v/>
      </c>
      <c r="CQ1361" s="276" t="str">
        <f t="shared" si="2016"/>
        <v/>
      </c>
      <c r="CR1361" s="276" t="str">
        <f t="shared" si="2016"/>
        <v/>
      </c>
      <c r="CS1361" s="276" t="str">
        <f t="shared" si="2016"/>
        <v/>
      </c>
      <c r="CT1361" s="276" t="str">
        <f t="shared" si="2016"/>
        <v/>
      </c>
      <c r="CU1361" s="276" t="str">
        <f t="shared" si="2016"/>
        <v/>
      </c>
      <c r="CV1361" s="276" t="str">
        <f t="shared" si="2016"/>
        <v/>
      </c>
      <c r="CW1361" s="276" t="str">
        <f t="shared" si="2016"/>
        <v/>
      </c>
      <c r="CX1361" s="276" t="str">
        <f t="shared" si="2016"/>
        <v/>
      </c>
      <c r="CY1361" s="276" t="str">
        <f t="shared" si="2016"/>
        <v/>
      </c>
      <c r="CZ1361" s="276" t="str">
        <f t="shared" si="2016"/>
        <v/>
      </c>
      <c r="DA1361" s="276" t="str">
        <f t="shared" si="2016"/>
        <v/>
      </c>
      <c r="DB1361" s="276" t="str">
        <f t="shared" si="2016"/>
        <v/>
      </c>
      <c r="DC1361" s="276" t="str">
        <f t="shared" si="2016"/>
        <v/>
      </c>
      <c r="DD1361" s="276" t="str">
        <f t="shared" si="2016"/>
        <v/>
      </c>
      <c r="DE1361" s="276" t="str">
        <f t="shared" si="2016"/>
        <v/>
      </c>
      <c r="DF1361" s="276" t="str">
        <f t="shared" si="2016"/>
        <v/>
      </c>
      <c r="DG1361" s="276" t="str">
        <f t="shared" si="2016"/>
        <v/>
      </c>
      <c r="DH1361" s="276" t="str">
        <f t="shared" si="2016"/>
        <v/>
      </c>
      <c r="DI1361" s="276" t="str">
        <f t="shared" si="2016"/>
        <v/>
      </c>
      <c r="DJ1361" s="276" t="str">
        <f t="shared" si="2016"/>
        <v/>
      </c>
      <c r="DK1361" s="276" t="str">
        <f t="shared" si="2016"/>
        <v/>
      </c>
      <c r="DL1361" s="276" t="str">
        <f t="shared" si="2016"/>
        <v/>
      </c>
      <c r="DM1361" s="276" t="str">
        <f t="shared" si="2016"/>
        <v/>
      </c>
      <c r="DN1361" s="276" t="str">
        <f t="shared" si="2016"/>
        <v/>
      </c>
      <c r="DO1361" s="56">
        <f>SUM(F1361:DN1361)</f>
        <v>0</v>
      </c>
      <c r="DP1361" s="50" t="s">
        <v>172</v>
      </c>
    </row>
    <row r="1362" spans="3:120" s="29" customFormat="1" ht="15" customHeight="1">
      <c r="C1362" s="120"/>
      <c r="D1362" s="242"/>
      <c r="E1362" s="243"/>
      <c r="F1362" s="242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/>
      <c r="AZ1362" s="18"/>
      <c r="BA1362" s="18"/>
      <c r="BB1362" s="18"/>
      <c r="BC1362" s="18"/>
      <c r="BD1362" s="18"/>
      <c r="BE1362" s="18"/>
      <c r="BF1362" s="18"/>
      <c r="BG1362" s="18"/>
      <c r="BH1362" s="18"/>
      <c r="BI1362" s="18"/>
      <c r="BJ1362" s="18"/>
      <c r="BK1362" s="18"/>
      <c r="BL1362" s="18"/>
      <c r="BM1362" s="18"/>
      <c r="BN1362" s="18"/>
      <c r="BO1362" s="18"/>
      <c r="BP1362" s="18"/>
      <c r="BQ1362" s="18"/>
      <c r="BR1362" s="18"/>
      <c r="BS1362" s="18"/>
      <c r="BT1362" s="18"/>
      <c r="BU1362" s="18"/>
      <c r="BV1362" s="18"/>
      <c r="BW1362" s="18"/>
      <c r="BX1362" s="18"/>
      <c r="BY1362" s="18"/>
      <c r="BZ1362" s="18"/>
      <c r="CA1362" s="18"/>
      <c r="CB1362" s="18"/>
      <c r="CC1362" s="18"/>
      <c r="CD1362" s="18"/>
      <c r="CE1362" s="18"/>
      <c r="CF1362" s="18"/>
      <c r="CG1362" s="18"/>
      <c r="CH1362" s="18"/>
      <c r="CI1362" s="18"/>
      <c r="CJ1362" s="18"/>
      <c r="CK1362" s="18"/>
      <c r="CL1362" s="18"/>
      <c r="CM1362" s="18"/>
      <c r="CN1362" s="18"/>
      <c r="CO1362" s="18"/>
      <c r="CP1362" s="18"/>
      <c r="CQ1362" s="18"/>
      <c r="CR1362" s="18"/>
      <c r="CS1362" s="18"/>
      <c r="CT1362" s="18"/>
      <c r="CU1362" s="18"/>
      <c r="CV1362" s="18"/>
      <c r="CW1362" s="18"/>
      <c r="CX1362" s="18"/>
      <c r="CY1362" s="18"/>
      <c r="CZ1362" s="18"/>
      <c r="DA1362" s="18"/>
      <c r="DB1362" s="18"/>
      <c r="DC1362" s="18"/>
      <c r="DD1362" s="18"/>
      <c r="DE1362" s="18"/>
      <c r="DF1362" s="18"/>
      <c r="DG1362" s="18"/>
      <c r="DH1362" s="18"/>
      <c r="DI1362" s="18"/>
      <c r="DJ1362" s="18"/>
      <c r="DK1362" s="18"/>
      <c r="DL1362" s="18"/>
      <c r="DM1362" s="18"/>
      <c r="DN1362" s="18"/>
      <c r="DO1362" s="18"/>
      <c r="DP1362" s="50" t="s">
        <v>172</v>
      </c>
    </row>
    <row r="1363" spans="3:120" s="29" customFormat="1" ht="15" customHeight="1">
      <c r="C1363" s="120"/>
      <c r="D1363" s="242"/>
      <c r="E1363" s="243"/>
      <c r="F1363" s="242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/>
      <c r="BD1363" s="18"/>
      <c r="BE1363" s="18"/>
      <c r="BF1363" s="18"/>
      <c r="BG1363" s="18"/>
      <c r="BH1363" s="18"/>
      <c r="BI1363" s="18"/>
      <c r="BJ1363" s="18"/>
      <c r="BK1363" s="18"/>
      <c r="BL1363" s="18"/>
      <c r="BM1363" s="18"/>
      <c r="BN1363" s="18"/>
      <c r="BO1363" s="18"/>
      <c r="BP1363" s="18"/>
      <c r="BQ1363" s="18"/>
      <c r="BR1363" s="18"/>
      <c r="BS1363" s="18"/>
      <c r="BT1363" s="18"/>
      <c r="BU1363" s="18"/>
      <c r="BV1363" s="18"/>
      <c r="BW1363" s="18"/>
      <c r="BX1363" s="18"/>
      <c r="BY1363" s="18"/>
      <c r="BZ1363" s="18"/>
      <c r="CA1363" s="18"/>
      <c r="CB1363" s="18"/>
      <c r="CC1363" s="18"/>
      <c r="CD1363" s="18"/>
      <c r="CE1363" s="18"/>
      <c r="CF1363" s="18"/>
      <c r="CG1363" s="18"/>
      <c r="CH1363" s="18"/>
      <c r="CI1363" s="18"/>
      <c r="CJ1363" s="18"/>
      <c r="CK1363" s="18"/>
      <c r="CL1363" s="18"/>
      <c r="CM1363" s="18"/>
      <c r="CN1363" s="18"/>
      <c r="CO1363" s="18"/>
      <c r="CP1363" s="18"/>
      <c r="CQ1363" s="18"/>
      <c r="CR1363" s="18"/>
      <c r="CS1363" s="18"/>
      <c r="CT1363" s="18"/>
      <c r="CU1363" s="18"/>
      <c r="CV1363" s="18"/>
      <c r="CW1363" s="18"/>
      <c r="CX1363" s="18"/>
      <c r="CY1363" s="18"/>
      <c r="CZ1363" s="18"/>
      <c r="DA1363" s="18"/>
      <c r="DB1363" s="18"/>
      <c r="DC1363" s="18"/>
      <c r="DD1363" s="18"/>
      <c r="DE1363" s="18"/>
      <c r="DF1363" s="18"/>
      <c r="DG1363" s="18"/>
      <c r="DH1363" s="18"/>
      <c r="DI1363" s="18"/>
      <c r="DJ1363" s="18"/>
      <c r="DK1363" s="18"/>
      <c r="DL1363" s="18"/>
      <c r="DM1363" s="18"/>
      <c r="DN1363" s="18"/>
      <c r="DO1363" s="18"/>
      <c r="DP1363" s="50" t="s">
        <v>172</v>
      </c>
    </row>
    <row r="1364" spans="3:120" s="29" customFormat="1" ht="15" customHeight="1">
      <c r="C1364" s="161" t="str">
        <f>"Total Soft Costs"</f>
        <v>Total Soft Costs</v>
      </c>
      <c r="D1364" s="161"/>
      <c r="E1364" s="161"/>
      <c r="F1364" s="275"/>
      <c r="G1364" s="275"/>
      <c r="H1364" s="275"/>
      <c r="I1364" s="275"/>
      <c r="J1364" s="275"/>
      <c r="K1364" s="275"/>
      <c r="L1364" s="275"/>
      <c r="M1364" s="275"/>
      <c r="N1364" s="275"/>
      <c r="O1364" s="275"/>
      <c r="P1364" s="275"/>
      <c r="Q1364" s="275"/>
      <c r="R1364" s="275"/>
      <c r="S1364" s="275"/>
      <c r="T1364" s="275"/>
      <c r="U1364" s="275"/>
      <c r="V1364" s="275"/>
      <c r="W1364" s="275"/>
      <c r="X1364" s="275"/>
      <c r="Y1364" s="275"/>
      <c r="Z1364" s="275"/>
      <c r="AA1364" s="275"/>
      <c r="AB1364" s="275"/>
      <c r="AC1364" s="275"/>
      <c r="AD1364" s="275"/>
      <c r="AE1364" s="275"/>
      <c r="AF1364" s="275"/>
      <c r="AG1364" s="275"/>
      <c r="AH1364" s="275"/>
      <c r="AI1364" s="275"/>
      <c r="AJ1364" s="275"/>
      <c r="AK1364" s="275"/>
      <c r="AL1364" s="275"/>
      <c r="AM1364" s="275"/>
      <c r="AN1364" s="275"/>
      <c r="AO1364" s="275"/>
      <c r="AP1364" s="275"/>
      <c r="AQ1364" s="275"/>
      <c r="AR1364" s="275"/>
      <c r="AS1364" s="275"/>
      <c r="AT1364" s="275"/>
      <c r="AU1364" s="275"/>
      <c r="AV1364" s="275"/>
      <c r="AW1364" s="275"/>
      <c r="AX1364" s="275"/>
      <c r="AY1364" s="275"/>
      <c r="AZ1364" s="275"/>
      <c r="BA1364" s="275"/>
      <c r="BB1364" s="275"/>
      <c r="BC1364" s="275"/>
      <c r="BD1364" s="275"/>
      <c r="BE1364" s="275"/>
      <c r="BF1364" s="275"/>
      <c r="BG1364" s="275"/>
      <c r="BH1364" s="275"/>
      <c r="BI1364" s="275"/>
      <c r="BJ1364" s="275"/>
      <c r="BK1364" s="275"/>
      <c r="BL1364" s="275"/>
      <c r="BM1364" s="275"/>
      <c r="BN1364" s="275"/>
      <c r="BO1364" s="275"/>
      <c r="BP1364" s="275"/>
      <c r="BQ1364" s="275"/>
      <c r="BR1364" s="275"/>
      <c r="BS1364" s="275"/>
      <c r="BT1364" s="275"/>
      <c r="BU1364" s="275"/>
      <c r="BV1364" s="275"/>
      <c r="BW1364" s="275"/>
      <c r="BX1364" s="275"/>
      <c r="BY1364" s="275"/>
      <c r="BZ1364" s="275"/>
      <c r="CA1364" s="275"/>
      <c r="CB1364" s="275"/>
      <c r="CC1364" s="275"/>
      <c r="CD1364" s="275"/>
      <c r="CE1364" s="275"/>
      <c r="CF1364" s="275"/>
      <c r="CG1364" s="275"/>
      <c r="CH1364" s="275"/>
      <c r="CI1364" s="275"/>
      <c r="CJ1364" s="275"/>
      <c r="CK1364" s="275"/>
      <c r="CL1364" s="275"/>
      <c r="CM1364" s="275"/>
      <c r="CN1364" s="275"/>
      <c r="CO1364" s="275"/>
      <c r="CP1364" s="275"/>
      <c r="CQ1364" s="275"/>
      <c r="CR1364" s="275"/>
      <c r="CS1364" s="275"/>
      <c r="CT1364" s="275"/>
      <c r="CU1364" s="275"/>
      <c r="CV1364" s="275"/>
      <c r="CW1364" s="275"/>
      <c r="CX1364" s="275"/>
      <c r="CY1364" s="275"/>
      <c r="CZ1364" s="275"/>
      <c r="DA1364" s="275"/>
      <c r="DB1364" s="275"/>
      <c r="DC1364" s="275"/>
      <c r="DD1364" s="275"/>
      <c r="DE1364" s="275"/>
      <c r="DF1364" s="275"/>
      <c r="DG1364" s="275"/>
      <c r="DH1364" s="275"/>
      <c r="DI1364" s="275"/>
      <c r="DJ1364" s="275"/>
      <c r="DK1364" s="275"/>
      <c r="DL1364" s="275"/>
      <c r="DM1364" s="275"/>
      <c r="DN1364" s="275"/>
      <c r="DO1364" s="275"/>
      <c r="DP1364" s="50" t="s">
        <v>172</v>
      </c>
    </row>
    <row r="1365" spans="3:120" s="29" customFormat="1" ht="15" customHeight="1">
      <c r="C1365" s="120"/>
      <c r="D1365" s="242"/>
      <c r="E1365" s="243"/>
      <c r="F1365" s="242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/>
      <c r="BD1365" s="18"/>
      <c r="BE1365" s="18"/>
      <c r="BF1365" s="18"/>
      <c r="BG1365" s="18"/>
      <c r="BH1365" s="18"/>
      <c r="BI1365" s="18"/>
      <c r="BJ1365" s="18"/>
      <c r="BK1365" s="18"/>
      <c r="BL1365" s="18"/>
      <c r="BM1365" s="18"/>
      <c r="BN1365" s="18"/>
      <c r="BO1365" s="18"/>
      <c r="BP1365" s="18"/>
      <c r="BQ1365" s="18"/>
      <c r="BR1365" s="18"/>
      <c r="BS1365" s="18"/>
      <c r="BT1365" s="18"/>
      <c r="BU1365" s="18"/>
      <c r="BV1365" s="18"/>
      <c r="BW1365" s="18"/>
      <c r="BX1365" s="18"/>
      <c r="BY1365" s="18"/>
      <c r="BZ1365" s="18"/>
      <c r="CA1365" s="18"/>
      <c r="CB1365" s="18"/>
      <c r="CC1365" s="18"/>
      <c r="CD1365" s="18"/>
      <c r="CE1365" s="18"/>
      <c r="CF1365" s="18"/>
      <c r="CG1365" s="18"/>
      <c r="CH1365" s="18"/>
      <c r="CI1365" s="18"/>
      <c r="CJ1365" s="18"/>
      <c r="CK1365" s="18"/>
      <c r="CL1365" s="18"/>
      <c r="CM1365" s="18"/>
      <c r="CN1365" s="18"/>
      <c r="CO1365" s="18"/>
      <c r="CP1365" s="18"/>
      <c r="CQ1365" s="18"/>
      <c r="CR1365" s="18"/>
      <c r="CS1365" s="18"/>
      <c r="CT1365" s="18"/>
      <c r="CU1365" s="18"/>
      <c r="CV1365" s="18"/>
      <c r="CW1365" s="18"/>
      <c r="CX1365" s="18"/>
      <c r="CY1365" s="18"/>
      <c r="CZ1365" s="18"/>
      <c r="DA1365" s="18"/>
      <c r="DB1365" s="18"/>
      <c r="DC1365" s="18"/>
      <c r="DD1365" s="18"/>
      <c r="DE1365" s="18"/>
      <c r="DF1365" s="18"/>
      <c r="DG1365" s="18"/>
      <c r="DH1365" s="18"/>
      <c r="DI1365" s="18"/>
      <c r="DJ1365" s="18"/>
      <c r="DK1365" s="18"/>
      <c r="DL1365" s="18"/>
      <c r="DM1365" s="18"/>
      <c r="DN1365" s="18"/>
      <c r="DO1365" s="18"/>
      <c r="DP1365" s="50" t="s">
        <v>172</v>
      </c>
    </row>
    <row r="1366" spans="3:120" s="29" customFormat="1" ht="15" customHeight="1">
      <c r="C1366" s="26" t="str">
        <f>"Total Soft Costs"</f>
        <v>Total Soft Costs</v>
      </c>
      <c r="D1366" s="242"/>
      <c r="E1366" s="243"/>
      <c r="F1366" s="242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8"/>
      <c r="AW1366" s="18"/>
      <c r="AX1366" s="18"/>
      <c r="AY1366" s="18"/>
      <c r="AZ1366" s="18"/>
      <c r="BA1366" s="18"/>
      <c r="BB1366" s="18"/>
      <c r="BC1366" s="18"/>
      <c r="BD1366" s="18"/>
      <c r="BE1366" s="18"/>
      <c r="BF1366" s="18"/>
      <c r="BG1366" s="18"/>
      <c r="BH1366" s="18"/>
      <c r="BI1366" s="18"/>
      <c r="BJ1366" s="18"/>
      <c r="BK1366" s="18"/>
      <c r="BL1366" s="18"/>
      <c r="BM1366" s="18"/>
      <c r="BN1366" s="18"/>
      <c r="BO1366" s="18"/>
      <c r="BP1366" s="18"/>
      <c r="BQ1366" s="18"/>
      <c r="BR1366" s="18"/>
      <c r="BS1366" s="18"/>
      <c r="BT1366" s="18"/>
      <c r="BU1366" s="18"/>
      <c r="BV1366" s="18"/>
      <c r="BW1366" s="18"/>
      <c r="BX1366" s="18"/>
      <c r="BY1366" s="18"/>
      <c r="BZ1366" s="18"/>
      <c r="CA1366" s="18"/>
      <c r="CB1366" s="18"/>
      <c r="CC1366" s="18"/>
      <c r="CD1366" s="18"/>
      <c r="CE1366" s="18"/>
      <c r="CF1366" s="18"/>
      <c r="CG1366" s="18"/>
      <c r="CH1366" s="18"/>
      <c r="CI1366" s="18"/>
      <c r="CJ1366" s="18"/>
      <c r="CK1366" s="18"/>
      <c r="CL1366" s="18"/>
      <c r="CM1366" s="18"/>
      <c r="CN1366" s="18"/>
      <c r="CO1366" s="18"/>
      <c r="CP1366" s="18"/>
      <c r="CQ1366" s="18"/>
      <c r="CR1366" s="18"/>
      <c r="CS1366" s="18"/>
      <c r="CT1366" s="18"/>
      <c r="CU1366" s="18"/>
      <c r="CV1366" s="18"/>
      <c r="CW1366" s="18"/>
      <c r="CX1366" s="18"/>
      <c r="CY1366" s="18"/>
      <c r="CZ1366" s="18"/>
      <c r="DA1366" s="18"/>
      <c r="DB1366" s="18"/>
      <c r="DC1366" s="18"/>
      <c r="DD1366" s="18"/>
      <c r="DE1366" s="18"/>
      <c r="DF1366" s="18"/>
      <c r="DG1366" s="18"/>
      <c r="DH1366" s="18"/>
      <c r="DI1366" s="18"/>
      <c r="DJ1366" s="18"/>
      <c r="DK1366" s="18"/>
      <c r="DL1366" s="18"/>
      <c r="DM1366" s="18"/>
      <c r="DN1366" s="18"/>
      <c r="DO1366" s="18"/>
      <c r="DP1366" s="50" t="s">
        <v>172</v>
      </c>
    </row>
    <row r="1367" spans="3:120" s="29" customFormat="1" ht="15" customHeight="1">
      <c r="C1367" s="34" t="str">
        <f>F1371&amp;" "&amp;C1366</f>
        <v>Phase A Total Soft Costs</v>
      </c>
      <c r="D1367" s="291"/>
      <c r="E1367" s="291"/>
      <c r="F1367" s="121">
        <f>IF(F$17="","",F1359+F1315+F1218+F1118+F1098+F1078+F1058+F1038+F1018+F998+F901+F880+F860+F1295+F1198+F1174+F1152+F1135+F978+F840)</f>
        <v>3200000</v>
      </c>
      <c r="G1367" s="121">
        <f t="shared" ref="G1367:AK1367" si="2017">IF(G$17="","",G1359+G1315+G1218+G1118+G1098+G1078+G1058+G1038+G1018+G998+G901+G880+G860+G1295+G1198+G1174+G1152+G1135+G978+G840)</f>
        <v>471666.66666666669</v>
      </c>
      <c r="H1367" s="121">
        <f t="shared" si="2017"/>
        <v>471666.66666666669</v>
      </c>
      <c r="I1367" s="121">
        <f t="shared" si="2017"/>
        <v>471666.66666666669</v>
      </c>
      <c r="J1367" s="121">
        <f t="shared" si="2017"/>
        <v>471666.66666666669</v>
      </c>
      <c r="K1367" s="121">
        <f t="shared" si="2017"/>
        <v>471666.66666666669</v>
      </c>
      <c r="L1367" s="121">
        <f t="shared" si="2017"/>
        <v>471666.66666666669</v>
      </c>
      <c r="M1367" s="121">
        <f t="shared" si="2017"/>
        <v>471666.66666666669</v>
      </c>
      <c r="N1367" s="121">
        <f t="shared" si="2017"/>
        <v>471666.66666666669</v>
      </c>
      <c r="O1367" s="121">
        <f t="shared" si="2017"/>
        <v>471666.66666666669</v>
      </c>
      <c r="P1367" s="121">
        <f t="shared" si="2017"/>
        <v>190555.5555555555</v>
      </c>
      <c r="Q1367" s="121">
        <f t="shared" si="2017"/>
        <v>190555.5555555555</v>
      </c>
      <c r="R1367" s="121">
        <f t="shared" si="2017"/>
        <v>678055.5555555555</v>
      </c>
      <c r="S1367" s="121">
        <f t="shared" si="2017"/>
        <v>678055.5555555555</v>
      </c>
      <c r="T1367" s="121">
        <f t="shared" si="2017"/>
        <v>678055.5555555555</v>
      </c>
      <c r="U1367" s="121">
        <f t="shared" si="2017"/>
        <v>678055.5555555555</v>
      </c>
      <c r="V1367" s="121">
        <f t="shared" si="2017"/>
        <v>678055.5555555555</v>
      </c>
      <c r="W1367" s="121">
        <f t="shared" si="2017"/>
        <v>678055.5555555555</v>
      </c>
      <c r="X1367" s="121">
        <f t="shared" si="2017"/>
        <v>1241388.8888888892</v>
      </c>
      <c r="Y1367" s="121">
        <f t="shared" si="2017"/>
        <v>749166.66666666663</v>
      </c>
      <c r="Z1367" s="121">
        <f t="shared" si="2017"/>
        <v>749166.66666666663</v>
      </c>
      <c r="AA1367" s="121">
        <f t="shared" si="2017"/>
        <v>749166.66666666663</v>
      </c>
      <c r="AB1367" s="121">
        <f t="shared" si="2017"/>
        <v>749166.66666666663</v>
      </c>
      <c r="AC1367" s="121">
        <f t="shared" si="2017"/>
        <v>749166.66666666663</v>
      </c>
      <c r="AD1367" s="121">
        <f t="shared" si="2017"/>
        <v>58333.333333333328</v>
      </c>
      <c r="AE1367" s="121">
        <f t="shared" si="2017"/>
        <v>0</v>
      </c>
      <c r="AF1367" s="121">
        <f t="shared" si="2017"/>
        <v>0</v>
      </c>
      <c r="AG1367" s="121">
        <f t="shared" si="2017"/>
        <v>0</v>
      </c>
      <c r="AH1367" s="121">
        <f t="shared" si="2017"/>
        <v>0</v>
      </c>
      <c r="AI1367" s="121">
        <f t="shared" si="2017"/>
        <v>0</v>
      </c>
      <c r="AJ1367" s="121">
        <f t="shared" si="2017"/>
        <v>0</v>
      </c>
      <c r="AK1367" s="121">
        <f t="shared" si="2017"/>
        <v>0</v>
      </c>
      <c r="AL1367" s="121">
        <f t="shared" ref="AL1367:BQ1367" si="2018">IF(AL$17="","",AL1359+AL1315+AL1218+AL1118+AL1098+AL1078+AL1058+AL1038+AL1018+AL998+AL901+AL880+AL860+AL1295+AL1198+AL1174+AL1152+AL1135+AL978+AL840)</f>
        <v>0</v>
      </c>
      <c r="AM1367" s="121">
        <f t="shared" si="2018"/>
        <v>0</v>
      </c>
      <c r="AN1367" s="121">
        <f t="shared" si="2018"/>
        <v>0</v>
      </c>
      <c r="AO1367" s="121">
        <f t="shared" si="2018"/>
        <v>0</v>
      </c>
      <c r="AP1367" s="121">
        <f t="shared" si="2018"/>
        <v>0</v>
      </c>
      <c r="AQ1367" s="121">
        <f t="shared" si="2018"/>
        <v>0</v>
      </c>
      <c r="AR1367" s="121">
        <f t="shared" si="2018"/>
        <v>0</v>
      </c>
      <c r="AS1367" s="121">
        <f t="shared" si="2018"/>
        <v>0</v>
      </c>
      <c r="AT1367" s="121">
        <f t="shared" si="2018"/>
        <v>0</v>
      </c>
      <c r="AU1367" s="121">
        <f t="shared" si="2018"/>
        <v>0</v>
      </c>
      <c r="AV1367" s="121">
        <f t="shared" si="2018"/>
        <v>0</v>
      </c>
      <c r="AW1367" s="121">
        <f t="shared" si="2018"/>
        <v>0</v>
      </c>
      <c r="AX1367" s="121">
        <f t="shared" si="2018"/>
        <v>0</v>
      </c>
      <c r="AY1367" s="121">
        <f t="shared" si="2018"/>
        <v>0</v>
      </c>
      <c r="AZ1367" s="121">
        <f t="shared" si="2018"/>
        <v>0</v>
      </c>
      <c r="BA1367" s="121">
        <f t="shared" si="2018"/>
        <v>0</v>
      </c>
      <c r="BB1367" s="121">
        <f t="shared" si="2018"/>
        <v>0</v>
      </c>
      <c r="BC1367" s="121">
        <f t="shared" si="2018"/>
        <v>0</v>
      </c>
      <c r="BD1367" s="121">
        <f t="shared" si="2018"/>
        <v>0</v>
      </c>
      <c r="BE1367" s="121">
        <f t="shared" si="2018"/>
        <v>0</v>
      </c>
      <c r="BF1367" s="121">
        <f t="shared" si="2018"/>
        <v>0</v>
      </c>
      <c r="BG1367" s="121">
        <f t="shared" si="2018"/>
        <v>0</v>
      </c>
      <c r="BH1367" s="121">
        <f t="shared" si="2018"/>
        <v>0</v>
      </c>
      <c r="BI1367" s="121">
        <f t="shared" si="2018"/>
        <v>0</v>
      </c>
      <c r="BJ1367" s="121">
        <f t="shared" si="2018"/>
        <v>0</v>
      </c>
      <c r="BK1367" s="121">
        <f t="shared" si="2018"/>
        <v>0</v>
      </c>
      <c r="BL1367" s="121">
        <f t="shared" si="2018"/>
        <v>0</v>
      </c>
      <c r="BM1367" s="121">
        <f t="shared" si="2018"/>
        <v>0</v>
      </c>
      <c r="BN1367" s="121">
        <f t="shared" si="2018"/>
        <v>0</v>
      </c>
      <c r="BO1367" s="121" t="str">
        <f t="shared" si="2018"/>
        <v/>
      </c>
      <c r="BP1367" s="121" t="str">
        <f t="shared" si="2018"/>
        <v/>
      </c>
      <c r="BQ1367" s="121" t="str">
        <f t="shared" si="2018"/>
        <v/>
      </c>
      <c r="BR1367" s="121" t="str">
        <f t="shared" ref="BR1367:CA1367" si="2019">IF(BR$17="","",BR1359+BR1315+BR1218+BR1118+BR1098+BR1078+BR1058+BR1038+BR1018+BR998+BR901+BR880+BR860+BR1295+BR1198+BR1174+BR1152+BR1135+BR978+BR840)</f>
        <v/>
      </c>
      <c r="BS1367" s="121" t="str">
        <f t="shared" si="2019"/>
        <v/>
      </c>
      <c r="BT1367" s="121" t="str">
        <f t="shared" si="2019"/>
        <v/>
      </c>
      <c r="BU1367" s="121" t="str">
        <f t="shared" si="2019"/>
        <v/>
      </c>
      <c r="BV1367" s="121" t="str">
        <f t="shared" si="2019"/>
        <v/>
      </c>
      <c r="BW1367" s="121" t="str">
        <f t="shared" si="2019"/>
        <v/>
      </c>
      <c r="BX1367" s="121" t="str">
        <f t="shared" si="2019"/>
        <v/>
      </c>
      <c r="BY1367" s="121" t="str">
        <f t="shared" si="2019"/>
        <v/>
      </c>
      <c r="BZ1367" s="121" t="str">
        <f t="shared" si="2019"/>
        <v/>
      </c>
      <c r="CA1367" s="121" t="str">
        <f t="shared" si="2019"/>
        <v/>
      </c>
      <c r="CB1367" s="121" t="str">
        <f t="shared" ref="CB1367:DN1367" si="2020">IF(CB$17="","",CB1359+CB1315+CB1218+CB1118+CB1098+CB1078+CB1058+CB1038+CB1018+CB998+CB901+CB880+CB860+CB1295+CB1198+CB1174+CB1152+CB1135+CB978+CB840)</f>
        <v/>
      </c>
      <c r="CC1367" s="121" t="str">
        <f t="shared" si="2020"/>
        <v/>
      </c>
      <c r="CD1367" s="121" t="str">
        <f t="shared" si="2020"/>
        <v/>
      </c>
      <c r="CE1367" s="121" t="str">
        <f t="shared" si="2020"/>
        <v/>
      </c>
      <c r="CF1367" s="121" t="str">
        <f t="shared" si="2020"/>
        <v/>
      </c>
      <c r="CG1367" s="121" t="str">
        <f t="shared" si="2020"/>
        <v/>
      </c>
      <c r="CH1367" s="121" t="str">
        <f t="shared" si="2020"/>
        <v/>
      </c>
      <c r="CI1367" s="121" t="str">
        <f t="shared" si="2020"/>
        <v/>
      </c>
      <c r="CJ1367" s="121" t="str">
        <f t="shared" si="2020"/>
        <v/>
      </c>
      <c r="CK1367" s="121" t="str">
        <f t="shared" si="2020"/>
        <v/>
      </c>
      <c r="CL1367" s="121" t="str">
        <f t="shared" si="2020"/>
        <v/>
      </c>
      <c r="CM1367" s="121" t="str">
        <f t="shared" si="2020"/>
        <v/>
      </c>
      <c r="CN1367" s="121" t="str">
        <f t="shared" si="2020"/>
        <v/>
      </c>
      <c r="CO1367" s="121" t="str">
        <f t="shared" si="2020"/>
        <v/>
      </c>
      <c r="CP1367" s="121" t="str">
        <f t="shared" si="2020"/>
        <v/>
      </c>
      <c r="CQ1367" s="121" t="str">
        <f t="shared" si="2020"/>
        <v/>
      </c>
      <c r="CR1367" s="121" t="str">
        <f t="shared" si="2020"/>
        <v/>
      </c>
      <c r="CS1367" s="121" t="str">
        <f t="shared" si="2020"/>
        <v/>
      </c>
      <c r="CT1367" s="121" t="str">
        <f t="shared" si="2020"/>
        <v/>
      </c>
      <c r="CU1367" s="121" t="str">
        <f t="shared" si="2020"/>
        <v/>
      </c>
      <c r="CV1367" s="121" t="str">
        <f t="shared" si="2020"/>
        <v/>
      </c>
      <c r="CW1367" s="121" t="str">
        <f t="shared" si="2020"/>
        <v/>
      </c>
      <c r="CX1367" s="121" t="str">
        <f t="shared" si="2020"/>
        <v/>
      </c>
      <c r="CY1367" s="121" t="str">
        <f t="shared" si="2020"/>
        <v/>
      </c>
      <c r="CZ1367" s="121" t="str">
        <f t="shared" si="2020"/>
        <v/>
      </c>
      <c r="DA1367" s="121" t="str">
        <f t="shared" si="2020"/>
        <v/>
      </c>
      <c r="DB1367" s="121" t="str">
        <f t="shared" si="2020"/>
        <v/>
      </c>
      <c r="DC1367" s="121" t="str">
        <f t="shared" si="2020"/>
        <v/>
      </c>
      <c r="DD1367" s="121" t="str">
        <f t="shared" si="2020"/>
        <v/>
      </c>
      <c r="DE1367" s="121" t="str">
        <f t="shared" si="2020"/>
        <v/>
      </c>
      <c r="DF1367" s="121" t="str">
        <f t="shared" si="2020"/>
        <v/>
      </c>
      <c r="DG1367" s="121" t="str">
        <f t="shared" si="2020"/>
        <v/>
      </c>
      <c r="DH1367" s="121" t="str">
        <f t="shared" si="2020"/>
        <v/>
      </c>
      <c r="DI1367" s="121" t="str">
        <f t="shared" si="2020"/>
        <v/>
      </c>
      <c r="DJ1367" s="121" t="str">
        <f t="shared" si="2020"/>
        <v/>
      </c>
      <c r="DK1367" s="121" t="str">
        <f t="shared" si="2020"/>
        <v/>
      </c>
      <c r="DL1367" s="121" t="str">
        <f t="shared" si="2020"/>
        <v/>
      </c>
      <c r="DM1367" s="121" t="str">
        <f t="shared" si="2020"/>
        <v/>
      </c>
      <c r="DN1367" s="121" t="str">
        <f t="shared" si="2020"/>
        <v/>
      </c>
      <c r="DO1367" s="56">
        <f>SUM(F1367:DN1367)</f>
        <v>16940000.000000004</v>
      </c>
      <c r="DP1367" s="50" t="s">
        <v>172</v>
      </c>
    </row>
    <row r="1368" spans="3:120" s="29" customFormat="1" ht="15" customHeight="1">
      <c r="C1368" s="34" t="str">
        <f>G1371&amp;" "&amp;C1366</f>
        <v>Phase B Total Soft Costs</v>
      </c>
      <c r="D1368" s="293"/>
      <c r="E1368" s="293"/>
      <c r="F1368" s="122">
        <f t="shared" ref="F1368:AK1368" si="2021">IF(F$17="","",F1360+F1316+F1219+F1119+F1099+F1079+F1059+F1039+F1019+F999+F902+F881+F861+F1296+F1199+F1175+F1153+F1136+F979+F841)</f>
        <v>0</v>
      </c>
      <c r="G1368" s="122">
        <f t="shared" si="2021"/>
        <v>0</v>
      </c>
      <c r="H1368" s="122">
        <f t="shared" si="2021"/>
        <v>0</v>
      </c>
      <c r="I1368" s="122">
        <f t="shared" si="2021"/>
        <v>0</v>
      </c>
      <c r="J1368" s="122">
        <f t="shared" si="2021"/>
        <v>0</v>
      </c>
      <c r="K1368" s="122">
        <f t="shared" si="2021"/>
        <v>0</v>
      </c>
      <c r="L1368" s="122">
        <f t="shared" si="2021"/>
        <v>0</v>
      </c>
      <c r="M1368" s="122">
        <f t="shared" si="2021"/>
        <v>0</v>
      </c>
      <c r="N1368" s="122">
        <f t="shared" si="2021"/>
        <v>0</v>
      </c>
      <c r="O1368" s="122">
        <f t="shared" si="2021"/>
        <v>0</v>
      </c>
      <c r="P1368" s="122">
        <f t="shared" si="2021"/>
        <v>0</v>
      </c>
      <c r="Q1368" s="122">
        <f t="shared" si="2021"/>
        <v>0</v>
      </c>
      <c r="R1368" s="122">
        <f t="shared" si="2021"/>
        <v>0</v>
      </c>
      <c r="S1368" s="122">
        <f t="shared" si="2021"/>
        <v>0</v>
      </c>
      <c r="T1368" s="122">
        <f t="shared" si="2021"/>
        <v>0</v>
      </c>
      <c r="U1368" s="122">
        <f t="shared" si="2021"/>
        <v>0</v>
      </c>
      <c r="V1368" s="122">
        <f t="shared" si="2021"/>
        <v>0</v>
      </c>
      <c r="W1368" s="122">
        <f t="shared" si="2021"/>
        <v>0</v>
      </c>
      <c r="X1368" s="122">
        <f t="shared" si="2021"/>
        <v>0</v>
      </c>
      <c r="Y1368" s="122">
        <f t="shared" si="2021"/>
        <v>0</v>
      </c>
      <c r="Z1368" s="122">
        <f t="shared" si="2021"/>
        <v>0</v>
      </c>
      <c r="AA1368" s="122">
        <f t="shared" si="2021"/>
        <v>0</v>
      </c>
      <c r="AB1368" s="122">
        <f t="shared" si="2021"/>
        <v>0</v>
      </c>
      <c r="AC1368" s="122">
        <f t="shared" si="2021"/>
        <v>0</v>
      </c>
      <c r="AD1368" s="122">
        <f t="shared" si="2021"/>
        <v>0</v>
      </c>
      <c r="AE1368" s="122">
        <f t="shared" si="2021"/>
        <v>0</v>
      </c>
      <c r="AF1368" s="122">
        <f t="shared" si="2021"/>
        <v>0</v>
      </c>
      <c r="AG1368" s="122">
        <f t="shared" si="2021"/>
        <v>0</v>
      </c>
      <c r="AH1368" s="122">
        <f t="shared" si="2021"/>
        <v>0</v>
      </c>
      <c r="AI1368" s="122">
        <f t="shared" si="2021"/>
        <v>0</v>
      </c>
      <c r="AJ1368" s="122">
        <f t="shared" si="2021"/>
        <v>0</v>
      </c>
      <c r="AK1368" s="122">
        <f t="shared" si="2021"/>
        <v>0</v>
      </c>
      <c r="AL1368" s="122">
        <f t="shared" ref="AL1368:BQ1368" si="2022">IF(AL$17="","",AL1360+AL1316+AL1219+AL1119+AL1099+AL1079+AL1059+AL1039+AL1019+AL999+AL902+AL881+AL861+AL1296+AL1199+AL1175+AL1153+AL1136+AL979+AL841)</f>
        <v>0</v>
      </c>
      <c r="AM1368" s="122">
        <f t="shared" si="2022"/>
        <v>0</v>
      </c>
      <c r="AN1368" s="122">
        <f t="shared" si="2022"/>
        <v>0</v>
      </c>
      <c r="AO1368" s="122">
        <f t="shared" si="2022"/>
        <v>0</v>
      </c>
      <c r="AP1368" s="122">
        <f t="shared" si="2022"/>
        <v>0</v>
      </c>
      <c r="AQ1368" s="122">
        <f t="shared" si="2022"/>
        <v>0</v>
      </c>
      <c r="AR1368" s="122">
        <f t="shared" si="2022"/>
        <v>0</v>
      </c>
      <c r="AS1368" s="122">
        <f t="shared" si="2022"/>
        <v>0</v>
      </c>
      <c r="AT1368" s="122">
        <f t="shared" si="2022"/>
        <v>0</v>
      </c>
      <c r="AU1368" s="122">
        <f t="shared" si="2022"/>
        <v>0</v>
      </c>
      <c r="AV1368" s="122">
        <f t="shared" si="2022"/>
        <v>0</v>
      </c>
      <c r="AW1368" s="122">
        <f t="shared" si="2022"/>
        <v>0</v>
      </c>
      <c r="AX1368" s="122">
        <f t="shared" si="2022"/>
        <v>0</v>
      </c>
      <c r="AY1368" s="122">
        <f t="shared" si="2022"/>
        <v>0</v>
      </c>
      <c r="AZ1368" s="122">
        <f t="shared" si="2022"/>
        <v>0</v>
      </c>
      <c r="BA1368" s="122">
        <f t="shared" si="2022"/>
        <v>0</v>
      </c>
      <c r="BB1368" s="122">
        <f t="shared" si="2022"/>
        <v>0</v>
      </c>
      <c r="BC1368" s="122">
        <f t="shared" si="2022"/>
        <v>0</v>
      </c>
      <c r="BD1368" s="122">
        <f t="shared" si="2022"/>
        <v>0</v>
      </c>
      <c r="BE1368" s="122">
        <f t="shared" si="2022"/>
        <v>0</v>
      </c>
      <c r="BF1368" s="122">
        <f t="shared" si="2022"/>
        <v>0</v>
      </c>
      <c r="BG1368" s="122">
        <f t="shared" si="2022"/>
        <v>0</v>
      </c>
      <c r="BH1368" s="122">
        <f t="shared" si="2022"/>
        <v>0</v>
      </c>
      <c r="BI1368" s="122">
        <f t="shared" si="2022"/>
        <v>0</v>
      </c>
      <c r="BJ1368" s="122">
        <f t="shared" si="2022"/>
        <v>0</v>
      </c>
      <c r="BK1368" s="122">
        <f t="shared" si="2022"/>
        <v>0</v>
      </c>
      <c r="BL1368" s="122">
        <f t="shared" si="2022"/>
        <v>0</v>
      </c>
      <c r="BM1368" s="122">
        <f t="shared" si="2022"/>
        <v>0</v>
      </c>
      <c r="BN1368" s="122">
        <f t="shared" si="2022"/>
        <v>0</v>
      </c>
      <c r="BO1368" s="122" t="str">
        <f t="shared" si="2022"/>
        <v/>
      </c>
      <c r="BP1368" s="122" t="str">
        <f t="shared" si="2022"/>
        <v/>
      </c>
      <c r="BQ1368" s="122" t="str">
        <f t="shared" si="2022"/>
        <v/>
      </c>
      <c r="BR1368" s="122" t="str">
        <f t="shared" ref="BR1368:CA1368" si="2023">IF(BR$17="","",BR1360+BR1316+BR1219+BR1119+BR1099+BR1079+BR1059+BR1039+BR1019+BR999+BR902+BR881+BR861+BR1296+BR1199+BR1175+BR1153+BR1136+BR979+BR841)</f>
        <v/>
      </c>
      <c r="BS1368" s="122" t="str">
        <f t="shared" si="2023"/>
        <v/>
      </c>
      <c r="BT1368" s="122" t="str">
        <f t="shared" si="2023"/>
        <v/>
      </c>
      <c r="BU1368" s="122" t="str">
        <f t="shared" si="2023"/>
        <v/>
      </c>
      <c r="BV1368" s="122" t="str">
        <f t="shared" si="2023"/>
        <v/>
      </c>
      <c r="BW1368" s="122" t="str">
        <f t="shared" si="2023"/>
        <v/>
      </c>
      <c r="BX1368" s="122" t="str">
        <f t="shared" si="2023"/>
        <v/>
      </c>
      <c r="BY1368" s="122" t="str">
        <f t="shared" si="2023"/>
        <v/>
      </c>
      <c r="BZ1368" s="122" t="str">
        <f t="shared" si="2023"/>
        <v/>
      </c>
      <c r="CA1368" s="122" t="str">
        <f t="shared" si="2023"/>
        <v/>
      </c>
      <c r="CB1368" s="122" t="str">
        <f t="shared" ref="CB1368:DN1368" si="2024">IF(CB$17="","",CB1360+CB1316+CB1219+CB1119+CB1099+CB1079+CB1059+CB1039+CB1019+CB999+CB902+CB881+CB861+CB1296+CB1199+CB1175+CB1153+CB1136+CB979+CB841)</f>
        <v/>
      </c>
      <c r="CC1368" s="122" t="str">
        <f t="shared" si="2024"/>
        <v/>
      </c>
      <c r="CD1368" s="122" t="str">
        <f t="shared" si="2024"/>
        <v/>
      </c>
      <c r="CE1368" s="122" t="str">
        <f t="shared" si="2024"/>
        <v/>
      </c>
      <c r="CF1368" s="122" t="str">
        <f t="shared" si="2024"/>
        <v/>
      </c>
      <c r="CG1368" s="122" t="str">
        <f t="shared" si="2024"/>
        <v/>
      </c>
      <c r="CH1368" s="122" t="str">
        <f t="shared" si="2024"/>
        <v/>
      </c>
      <c r="CI1368" s="122" t="str">
        <f t="shared" si="2024"/>
        <v/>
      </c>
      <c r="CJ1368" s="122" t="str">
        <f t="shared" si="2024"/>
        <v/>
      </c>
      <c r="CK1368" s="122" t="str">
        <f t="shared" si="2024"/>
        <v/>
      </c>
      <c r="CL1368" s="122" t="str">
        <f t="shared" si="2024"/>
        <v/>
      </c>
      <c r="CM1368" s="122" t="str">
        <f t="shared" si="2024"/>
        <v/>
      </c>
      <c r="CN1368" s="122" t="str">
        <f t="shared" si="2024"/>
        <v/>
      </c>
      <c r="CO1368" s="122" t="str">
        <f t="shared" si="2024"/>
        <v/>
      </c>
      <c r="CP1368" s="122" t="str">
        <f t="shared" si="2024"/>
        <v/>
      </c>
      <c r="CQ1368" s="122" t="str">
        <f t="shared" si="2024"/>
        <v/>
      </c>
      <c r="CR1368" s="122" t="str">
        <f t="shared" si="2024"/>
        <v/>
      </c>
      <c r="CS1368" s="122" t="str">
        <f t="shared" si="2024"/>
        <v/>
      </c>
      <c r="CT1368" s="122" t="str">
        <f t="shared" si="2024"/>
        <v/>
      </c>
      <c r="CU1368" s="122" t="str">
        <f t="shared" si="2024"/>
        <v/>
      </c>
      <c r="CV1368" s="122" t="str">
        <f t="shared" si="2024"/>
        <v/>
      </c>
      <c r="CW1368" s="122" t="str">
        <f t="shared" si="2024"/>
        <v/>
      </c>
      <c r="CX1368" s="122" t="str">
        <f t="shared" si="2024"/>
        <v/>
      </c>
      <c r="CY1368" s="122" t="str">
        <f t="shared" si="2024"/>
        <v/>
      </c>
      <c r="CZ1368" s="122" t="str">
        <f t="shared" si="2024"/>
        <v/>
      </c>
      <c r="DA1368" s="122" t="str">
        <f t="shared" si="2024"/>
        <v/>
      </c>
      <c r="DB1368" s="122" t="str">
        <f t="shared" si="2024"/>
        <v/>
      </c>
      <c r="DC1368" s="122" t="str">
        <f t="shared" si="2024"/>
        <v/>
      </c>
      <c r="DD1368" s="122" t="str">
        <f t="shared" si="2024"/>
        <v/>
      </c>
      <c r="DE1368" s="122" t="str">
        <f t="shared" si="2024"/>
        <v/>
      </c>
      <c r="DF1368" s="122" t="str">
        <f t="shared" si="2024"/>
        <v/>
      </c>
      <c r="DG1368" s="122" t="str">
        <f t="shared" si="2024"/>
        <v/>
      </c>
      <c r="DH1368" s="122" t="str">
        <f t="shared" si="2024"/>
        <v/>
      </c>
      <c r="DI1368" s="122" t="str">
        <f t="shared" si="2024"/>
        <v/>
      </c>
      <c r="DJ1368" s="122" t="str">
        <f t="shared" si="2024"/>
        <v/>
      </c>
      <c r="DK1368" s="122" t="str">
        <f t="shared" si="2024"/>
        <v/>
      </c>
      <c r="DL1368" s="122" t="str">
        <f t="shared" si="2024"/>
        <v/>
      </c>
      <c r="DM1368" s="122" t="str">
        <f t="shared" si="2024"/>
        <v/>
      </c>
      <c r="DN1368" s="122" t="str">
        <f t="shared" si="2024"/>
        <v/>
      </c>
      <c r="DO1368" s="272">
        <f>SUM(F1368:DN1368)</f>
        <v>0</v>
      </c>
      <c r="DP1368" s="50" t="s">
        <v>172</v>
      </c>
    </row>
    <row r="1369" spans="3:120" s="29" customFormat="1" ht="15" customHeight="1">
      <c r="C1369" s="292" t="str">
        <f>C1366</f>
        <v>Total Soft Costs</v>
      </c>
      <c r="D1369" s="291"/>
      <c r="E1369" s="291"/>
      <c r="F1369" s="121">
        <f t="shared" ref="F1369:AK1369" si="2025">IF(F$17="","",F1361+F1317+F1220+F1120+F1100+F1080+F1060+F1040+F1020+F1000+F903+F882+F862+F1297+F1200+F1176+F1154+F1137+F980+F842)</f>
        <v>3200000</v>
      </c>
      <c r="G1369" s="121">
        <f t="shared" si="2025"/>
        <v>471666.66666666669</v>
      </c>
      <c r="H1369" s="121">
        <f t="shared" si="2025"/>
        <v>471666.66666666669</v>
      </c>
      <c r="I1369" s="121">
        <f t="shared" si="2025"/>
        <v>471666.66666666669</v>
      </c>
      <c r="J1369" s="121">
        <f t="shared" si="2025"/>
        <v>471666.66666666669</v>
      </c>
      <c r="K1369" s="121">
        <f t="shared" si="2025"/>
        <v>471666.66666666669</v>
      </c>
      <c r="L1369" s="121">
        <f t="shared" si="2025"/>
        <v>471666.66666666669</v>
      </c>
      <c r="M1369" s="121">
        <f t="shared" si="2025"/>
        <v>471666.66666666669</v>
      </c>
      <c r="N1369" s="121">
        <f t="shared" si="2025"/>
        <v>471666.66666666669</v>
      </c>
      <c r="O1369" s="121">
        <f t="shared" si="2025"/>
        <v>471666.66666666669</v>
      </c>
      <c r="P1369" s="121">
        <f t="shared" si="2025"/>
        <v>190555.5555555555</v>
      </c>
      <c r="Q1369" s="121">
        <f t="shared" si="2025"/>
        <v>190555.5555555555</v>
      </c>
      <c r="R1369" s="121">
        <f t="shared" si="2025"/>
        <v>678055.5555555555</v>
      </c>
      <c r="S1369" s="121">
        <f t="shared" si="2025"/>
        <v>678055.5555555555</v>
      </c>
      <c r="T1369" s="121">
        <f t="shared" si="2025"/>
        <v>678055.5555555555</v>
      </c>
      <c r="U1369" s="121">
        <f t="shared" si="2025"/>
        <v>678055.5555555555</v>
      </c>
      <c r="V1369" s="121">
        <f t="shared" si="2025"/>
        <v>678055.5555555555</v>
      </c>
      <c r="W1369" s="121">
        <f t="shared" si="2025"/>
        <v>678055.5555555555</v>
      </c>
      <c r="X1369" s="121">
        <f t="shared" si="2025"/>
        <v>1241388.8888888892</v>
      </c>
      <c r="Y1369" s="121">
        <f t="shared" si="2025"/>
        <v>749166.66666666663</v>
      </c>
      <c r="Z1369" s="121">
        <f t="shared" si="2025"/>
        <v>749166.66666666663</v>
      </c>
      <c r="AA1369" s="121">
        <f t="shared" si="2025"/>
        <v>749166.66666666663</v>
      </c>
      <c r="AB1369" s="121">
        <f t="shared" si="2025"/>
        <v>749166.66666666663</v>
      </c>
      <c r="AC1369" s="121">
        <f t="shared" si="2025"/>
        <v>749166.66666666663</v>
      </c>
      <c r="AD1369" s="121">
        <f t="shared" si="2025"/>
        <v>58333.333333333328</v>
      </c>
      <c r="AE1369" s="121">
        <f t="shared" si="2025"/>
        <v>0</v>
      </c>
      <c r="AF1369" s="121">
        <f t="shared" si="2025"/>
        <v>0</v>
      </c>
      <c r="AG1369" s="121">
        <f t="shared" si="2025"/>
        <v>0</v>
      </c>
      <c r="AH1369" s="121">
        <f t="shared" si="2025"/>
        <v>0</v>
      </c>
      <c r="AI1369" s="121">
        <f t="shared" si="2025"/>
        <v>0</v>
      </c>
      <c r="AJ1369" s="121">
        <f t="shared" si="2025"/>
        <v>0</v>
      </c>
      <c r="AK1369" s="121">
        <f t="shared" si="2025"/>
        <v>0</v>
      </c>
      <c r="AL1369" s="121">
        <f t="shared" ref="AL1369:BQ1369" si="2026">IF(AL$17="","",AL1361+AL1317+AL1220+AL1120+AL1100+AL1080+AL1060+AL1040+AL1020+AL1000+AL903+AL882+AL862+AL1297+AL1200+AL1176+AL1154+AL1137+AL980+AL842)</f>
        <v>0</v>
      </c>
      <c r="AM1369" s="121">
        <f t="shared" si="2026"/>
        <v>0</v>
      </c>
      <c r="AN1369" s="121">
        <f t="shared" si="2026"/>
        <v>0</v>
      </c>
      <c r="AO1369" s="121">
        <f t="shared" si="2026"/>
        <v>0</v>
      </c>
      <c r="AP1369" s="121">
        <f t="shared" si="2026"/>
        <v>0</v>
      </c>
      <c r="AQ1369" s="121">
        <f t="shared" si="2026"/>
        <v>0</v>
      </c>
      <c r="AR1369" s="121">
        <f t="shared" si="2026"/>
        <v>0</v>
      </c>
      <c r="AS1369" s="121">
        <f t="shared" si="2026"/>
        <v>0</v>
      </c>
      <c r="AT1369" s="121">
        <f t="shared" si="2026"/>
        <v>0</v>
      </c>
      <c r="AU1369" s="121">
        <f t="shared" si="2026"/>
        <v>0</v>
      </c>
      <c r="AV1369" s="121">
        <f t="shared" si="2026"/>
        <v>0</v>
      </c>
      <c r="AW1369" s="121">
        <f t="shared" si="2026"/>
        <v>0</v>
      </c>
      <c r="AX1369" s="121">
        <f t="shared" si="2026"/>
        <v>0</v>
      </c>
      <c r="AY1369" s="121">
        <f t="shared" si="2026"/>
        <v>0</v>
      </c>
      <c r="AZ1369" s="121">
        <f t="shared" si="2026"/>
        <v>0</v>
      </c>
      <c r="BA1369" s="121">
        <f t="shared" si="2026"/>
        <v>0</v>
      </c>
      <c r="BB1369" s="121">
        <f t="shared" si="2026"/>
        <v>0</v>
      </c>
      <c r="BC1369" s="121">
        <f t="shared" si="2026"/>
        <v>0</v>
      </c>
      <c r="BD1369" s="121">
        <f t="shared" si="2026"/>
        <v>0</v>
      </c>
      <c r="BE1369" s="121">
        <f t="shared" si="2026"/>
        <v>0</v>
      </c>
      <c r="BF1369" s="121">
        <f t="shared" si="2026"/>
        <v>0</v>
      </c>
      <c r="BG1369" s="121">
        <f t="shared" si="2026"/>
        <v>0</v>
      </c>
      <c r="BH1369" s="121">
        <f t="shared" si="2026"/>
        <v>0</v>
      </c>
      <c r="BI1369" s="121">
        <f t="shared" si="2026"/>
        <v>0</v>
      </c>
      <c r="BJ1369" s="121">
        <f t="shared" si="2026"/>
        <v>0</v>
      </c>
      <c r="BK1369" s="121">
        <f t="shared" si="2026"/>
        <v>0</v>
      </c>
      <c r="BL1369" s="121">
        <f t="shared" si="2026"/>
        <v>0</v>
      </c>
      <c r="BM1369" s="121">
        <f t="shared" si="2026"/>
        <v>0</v>
      </c>
      <c r="BN1369" s="121">
        <f t="shared" si="2026"/>
        <v>0</v>
      </c>
      <c r="BO1369" s="121" t="str">
        <f t="shared" si="2026"/>
        <v/>
      </c>
      <c r="BP1369" s="121" t="str">
        <f t="shared" si="2026"/>
        <v/>
      </c>
      <c r="BQ1369" s="121" t="str">
        <f t="shared" si="2026"/>
        <v/>
      </c>
      <c r="BR1369" s="121" t="str">
        <f t="shared" ref="BR1369:CA1369" si="2027">IF(BR$17="","",BR1361+BR1317+BR1220+BR1120+BR1100+BR1080+BR1060+BR1040+BR1020+BR1000+BR903+BR882+BR862+BR1297+BR1200+BR1176+BR1154+BR1137+BR980+BR842)</f>
        <v/>
      </c>
      <c r="BS1369" s="121" t="str">
        <f t="shared" si="2027"/>
        <v/>
      </c>
      <c r="BT1369" s="121" t="str">
        <f t="shared" si="2027"/>
        <v/>
      </c>
      <c r="BU1369" s="121" t="str">
        <f t="shared" si="2027"/>
        <v/>
      </c>
      <c r="BV1369" s="121" t="str">
        <f t="shared" si="2027"/>
        <v/>
      </c>
      <c r="BW1369" s="121" t="str">
        <f t="shared" si="2027"/>
        <v/>
      </c>
      <c r="BX1369" s="121" t="str">
        <f t="shared" si="2027"/>
        <v/>
      </c>
      <c r="BY1369" s="121" t="str">
        <f t="shared" si="2027"/>
        <v/>
      </c>
      <c r="BZ1369" s="121" t="str">
        <f t="shared" si="2027"/>
        <v/>
      </c>
      <c r="CA1369" s="121" t="str">
        <f t="shared" si="2027"/>
        <v/>
      </c>
      <c r="CB1369" s="121" t="str">
        <f t="shared" ref="CB1369:DN1369" si="2028">IF(CB$17="","",CB1361+CB1317+CB1220+CB1120+CB1100+CB1080+CB1060+CB1040+CB1020+CB1000+CB903+CB882+CB862+CB1297+CB1200+CB1176+CB1154+CB1137+CB980+CB842)</f>
        <v/>
      </c>
      <c r="CC1369" s="121" t="str">
        <f t="shared" si="2028"/>
        <v/>
      </c>
      <c r="CD1369" s="121" t="str">
        <f t="shared" si="2028"/>
        <v/>
      </c>
      <c r="CE1369" s="121" t="str">
        <f t="shared" si="2028"/>
        <v/>
      </c>
      <c r="CF1369" s="121" t="str">
        <f t="shared" si="2028"/>
        <v/>
      </c>
      <c r="CG1369" s="121" t="str">
        <f t="shared" si="2028"/>
        <v/>
      </c>
      <c r="CH1369" s="121" t="str">
        <f t="shared" si="2028"/>
        <v/>
      </c>
      <c r="CI1369" s="121" t="str">
        <f t="shared" si="2028"/>
        <v/>
      </c>
      <c r="CJ1369" s="121" t="str">
        <f t="shared" si="2028"/>
        <v/>
      </c>
      <c r="CK1369" s="121" t="str">
        <f t="shared" si="2028"/>
        <v/>
      </c>
      <c r="CL1369" s="121" t="str">
        <f t="shared" si="2028"/>
        <v/>
      </c>
      <c r="CM1369" s="121" t="str">
        <f t="shared" si="2028"/>
        <v/>
      </c>
      <c r="CN1369" s="121" t="str">
        <f t="shared" si="2028"/>
        <v/>
      </c>
      <c r="CO1369" s="121" t="str">
        <f t="shared" si="2028"/>
        <v/>
      </c>
      <c r="CP1369" s="121" t="str">
        <f t="shared" si="2028"/>
        <v/>
      </c>
      <c r="CQ1369" s="121" t="str">
        <f t="shared" si="2028"/>
        <v/>
      </c>
      <c r="CR1369" s="121" t="str">
        <f t="shared" si="2028"/>
        <v/>
      </c>
      <c r="CS1369" s="121" t="str">
        <f t="shared" si="2028"/>
        <v/>
      </c>
      <c r="CT1369" s="121" t="str">
        <f t="shared" si="2028"/>
        <v/>
      </c>
      <c r="CU1369" s="121" t="str">
        <f t="shared" si="2028"/>
        <v/>
      </c>
      <c r="CV1369" s="121" t="str">
        <f t="shared" si="2028"/>
        <v/>
      </c>
      <c r="CW1369" s="121" t="str">
        <f t="shared" si="2028"/>
        <v/>
      </c>
      <c r="CX1369" s="121" t="str">
        <f t="shared" si="2028"/>
        <v/>
      </c>
      <c r="CY1369" s="121" t="str">
        <f t="shared" si="2028"/>
        <v/>
      </c>
      <c r="CZ1369" s="121" t="str">
        <f t="shared" si="2028"/>
        <v/>
      </c>
      <c r="DA1369" s="121" t="str">
        <f t="shared" si="2028"/>
        <v/>
      </c>
      <c r="DB1369" s="121" t="str">
        <f t="shared" si="2028"/>
        <v/>
      </c>
      <c r="DC1369" s="121" t="str">
        <f t="shared" si="2028"/>
        <v/>
      </c>
      <c r="DD1369" s="121" t="str">
        <f t="shared" si="2028"/>
        <v/>
      </c>
      <c r="DE1369" s="121" t="str">
        <f t="shared" si="2028"/>
        <v/>
      </c>
      <c r="DF1369" s="121" t="str">
        <f t="shared" si="2028"/>
        <v/>
      </c>
      <c r="DG1369" s="121" t="str">
        <f t="shared" si="2028"/>
        <v/>
      </c>
      <c r="DH1369" s="121" t="str">
        <f t="shared" si="2028"/>
        <v/>
      </c>
      <c r="DI1369" s="121" t="str">
        <f t="shared" si="2028"/>
        <v/>
      </c>
      <c r="DJ1369" s="121" t="str">
        <f t="shared" si="2028"/>
        <v/>
      </c>
      <c r="DK1369" s="121" t="str">
        <f t="shared" si="2028"/>
        <v/>
      </c>
      <c r="DL1369" s="121" t="str">
        <f t="shared" si="2028"/>
        <v/>
      </c>
      <c r="DM1369" s="121" t="str">
        <f t="shared" si="2028"/>
        <v/>
      </c>
      <c r="DN1369" s="121" t="str">
        <f t="shared" si="2028"/>
        <v/>
      </c>
      <c r="DO1369" s="56">
        <f>SUM(F1369:DN1369)</f>
        <v>16940000.000000004</v>
      </c>
      <c r="DP1369" s="50" t="s">
        <v>172</v>
      </c>
    </row>
    <row r="1370" spans="3:120" s="29" customFormat="1" ht="15" customHeight="1">
      <c r="C1370" s="34"/>
      <c r="D1370" s="242"/>
      <c r="E1370" s="243"/>
      <c r="F1370" s="242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8"/>
      <c r="AW1370" s="18"/>
      <c r="AX1370" s="18"/>
      <c r="AY1370" s="18"/>
      <c r="AZ1370" s="18"/>
      <c r="BA1370" s="18"/>
      <c r="BB1370" s="18"/>
      <c r="BC1370" s="18"/>
      <c r="BD1370" s="18"/>
      <c r="BE1370" s="18"/>
      <c r="BF1370" s="18"/>
      <c r="BG1370" s="18"/>
      <c r="BH1370" s="18"/>
      <c r="BI1370" s="18"/>
      <c r="BJ1370" s="18"/>
      <c r="BK1370" s="18"/>
      <c r="BL1370" s="18"/>
      <c r="BM1370" s="18"/>
      <c r="BN1370" s="18"/>
      <c r="BO1370" s="18"/>
      <c r="BP1370" s="18"/>
      <c r="BQ1370" s="18"/>
      <c r="BR1370" s="18"/>
      <c r="BS1370" s="18"/>
      <c r="BT1370" s="18"/>
      <c r="BU1370" s="18"/>
      <c r="BV1370" s="18"/>
      <c r="BW1370" s="18"/>
      <c r="BX1370" s="18"/>
      <c r="BY1370" s="18"/>
      <c r="BZ1370" s="18"/>
      <c r="CA1370" s="18"/>
      <c r="CB1370" s="18"/>
      <c r="CC1370" s="18"/>
      <c r="CD1370" s="18"/>
      <c r="CE1370" s="18"/>
      <c r="CF1370" s="18"/>
      <c r="CG1370" s="18"/>
      <c r="CH1370" s="18"/>
      <c r="CI1370" s="18"/>
      <c r="CJ1370" s="18"/>
      <c r="CK1370" s="18"/>
      <c r="CL1370" s="18"/>
      <c r="CM1370" s="18"/>
      <c r="CN1370" s="18"/>
      <c r="CO1370" s="18"/>
      <c r="CP1370" s="18"/>
      <c r="CQ1370" s="18"/>
      <c r="CR1370" s="18"/>
      <c r="CS1370" s="18"/>
      <c r="CT1370" s="18"/>
      <c r="CU1370" s="18"/>
      <c r="CV1370" s="18"/>
      <c r="CW1370" s="18"/>
      <c r="CX1370" s="18"/>
      <c r="CY1370" s="18"/>
      <c r="CZ1370" s="18"/>
      <c r="DA1370" s="18"/>
      <c r="DB1370" s="18"/>
      <c r="DC1370" s="18"/>
      <c r="DD1370" s="18"/>
      <c r="DE1370" s="18"/>
      <c r="DF1370" s="18"/>
      <c r="DG1370" s="18"/>
      <c r="DH1370" s="18"/>
      <c r="DI1370" s="18"/>
      <c r="DJ1370" s="18"/>
      <c r="DK1370" s="18"/>
      <c r="DL1370" s="18"/>
      <c r="DM1370" s="18"/>
      <c r="DN1370" s="18"/>
      <c r="DO1370" s="18"/>
      <c r="DP1370" s="50" t="s">
        <v>172</v>
      </c>
    </row>
    <row r="1371" spans="3:120" s="29" customFormat="1" ht="15" customHeight="1">
      <c r="C1371" s="269" t="str">
        <f>"Total Budgeted "&amp;C821</f>
        <v>Total Budgeted Soft Costs</v>
      </c>
      <c r="D1371" s="249" t="s">
        <v>296</v>
      </c>
      <c r="E1371" s="249"/>
      <c r="F1371" s="265" t="s">
        <v>295</v>
      </c>
      <c r="G1371" s="264" t="s">
        <v>294</v>
      </c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/>
      <c r="AZ1371" s="18"/>
      <c r="BA1371" s="18"/>
      <c r="BB1371" s="18"/>
      <c r="BC1371" s="18"/>
      <c r="BD1371" s="18"/>
      <c r="BE1371" s="18"/>
      <c r="BF1371" s="18"/>
      <c r="BG1371" s="18"/>
      <c r="BH1371" s="18"/>
      <c r="BI1371" s="18"/>
      <c r="BJ1371" s="18"/>
      <c r="BK1371" s="18"/>
      <c r="BL1371" s="18"/>
      <c r="BM1371" s="18"/>
      <c r="BN1371" s="18"/>
      <c r="BO1371" s="18"/>
      <c r="BP1371" s="18"/>
      <c r="BQ1371" s="18"/>
      <c r="BR1371" s="18"/>
      <c r="BS1371" s="18"/>
      <c r="BT1371" s="18"/>
      <c r="BU1371" s="18"/>
      <c r="BV1371" s="18"/>
      <c r="BW1371" s="18"/>
      <c r="BX1371" s="18"/>
      <c r="BY1371" s="18"/>
      <c r="BZ1371" s="18"/>
      <c r="CA1371" s="18"/>
      <c r="CB1371" s="18"/>
      <c r="CC1371" s="18"/>
      <c r="CD1371" s="18"/>
      <c r="CE1371" s="18"/>
      <c r="CF1371" s="18"/>
      <c r="CG1371" s="18"/>
      <c r="CH1371" s="18"/>
      <c r="CI1371" s="18"/>
      <c r="CJ1371" s="18"/>
      <c r="CK1371" s="18"/>
      <c r="CL1371" s="18"/>
      <c r="CM1371" s="18"/>
      <c r="CN1371" s="18"/>
      <c r="CO1371" s="18"/>
      <c r="CP1371" s="18"/>
      <c r="CQ1371" s="18"/>
      <c r="CR1371" s="18"/>
      <c r="CS1371" s="18"/>
      <c r="CT1371" s="18"/>
      <c r="CU1371" s="18"/>
      <c r="CV1371" s="18"/>
      <c r="CW1371" s="18"/>
      <c r="CX1371" s="18"/>
      <c r="CY1371" s="18"/>
      <c r="CZ1371" s="18"/>
      <c r="DA1371" s="18"/>
      <c r="DB1371" s="18"/>
      <c r="DC1371" s="18"/>
      <c r="DD1371" s="18"/>
      <c r="DE1371" s="18"/>
      <c r="DF1371" s="18"/>
      <c r="DG1371" s="18"/>
      <c r="DH1371" s="18"/>
      <c r="DI1371" s="18"/>
      <c r="DJ1371" s="18"/>
      <c r="DK1371" s="18"/>
      <c r="DL1371" s="18"/>
      <c r="DM1371" s="18"/>
      <c r="DN1371" s="18"/>
      <c r="DO1371" s="18"/>
      <c r="DP1371" s="50" t="s">
        <v>172</v>
      </c>
    </row>
    <row r="1372" spans="3:120" s="29" customFormat="1" ht="15" customHeight="1">
      <c r="C1372" s="34" t="s">
        <v>3</v>
      </c>
      <c r="D1372" s="268">
        <f>D1344+D1327+D1303+D1206+D1106+D1086+D1066+D1046+D1026+D1006+D986+D888+D868+D1279+D1164+D1263+D1242+D1226+D1188+D1147+D1130+D962+D945+D927+D909+D848+D828</f>
        <v>16940000</v>
      </c>
      <c r="E1372" s="268"/>
      <c r="F1372" s="268">
        <f>F1344+F1327+F1303+F1206+F1106+F1086+F1066+F1046+F1026+F1006+F986+F888+F868+F1279+F1164+F1263+F1242+F1226+F1188+F1147+F1130+F962+F945+F927+F909+F848+F828</f>
        <v>16940000</v>
      </c>
      <c r="G1372" s="268">
        <f>G1344+G1327+G1303+G1206+G1106+G1086+G1066+G1046+G1026+G1006+G986+G888+G868+G1279+G1164+G1263+G1242+G1226+G1188+G1147+G1130+G962+G945+G927+G909+G848+G828</f>
        <v>0</v>
      </c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  <c r="BF1372" s="18"/>
      <c r="BG1372" s="18"/>
      <c r="BH1372" s="18"/>
      <c r="BI1372" s="18"/>
      <c r="BJ1372" s="18"/>
      <c r="BK1372" s="18"/>
      <c r="BL1372" s="18"/>
      <c r="BM1372" s="18"/>
      <c r="BN1372" s="18"/>
      <c r="BO1372" s="18"/>
      <c r="BP1372" s="18"/>
      <c r="BQ1372" s="18"/>
      <c r="BR1372" s="18"/>
      <c r="BS1372" s="18"/>
      <c r="BT1372" s="18"/>
      <c r="BU1372" s="18"/>
      <c r="BV1372" s="18"/>
      <c r="BW1372" s="18"/>
      <c r="BX1372" s="18"/>
      <c r="BY1372" s="18"/>
      <c r="BZ1372" s="18"/>
      <c r="CA1372" s="18"/>
      <c r="CB1372" s="18"/>
      <c r="CC1372" s="18"/>
      <c r="CD1372" s="18"/>
      <c r="CE1372" s="18"/>
      <c r="CF1372" s="18"/>
      <c r="CG1372" s="18"/>
      <c r="CH1372" s="18"/>
      <c r="CI1372" s="18"/>
      <c r="CJ1372" s="18"/>
      <c r="CK1372" s="18"/>
      <c r="CL1372" s="18"/>
      <c r="CM1372" s="18"/>
      <c r="CN1372" s="18"/>
      <c r="CO1372" s="18"/>
      <c r="CP1372" s="18"/>
      <c r="CQ1372" s="18"/>
      <c r="CR1372" s="18"/>
      <c r="CS1372" s="18"/>
      <c r="CT1372" s="18"/>
      <c r="CU1372" s="18"/>
      <c r="CV1372" s="18"/>
      <c r="CW1372" s="18"/>
      <c r="CX1372" s="18"/>
      <c r="CY1372" s="18"/>
      <c r="CZ1372" s="18"/>
      <c r="DA1372" s="18"/>
      <c r="DB1372" s="18"/>
      <c r="DC1372" s="18"/>
      <c r="DD1372" s="18"/>
      <c r="DE1372" s="18"/>
      <c r="DF1372" s="18"/>
      <c r="DG1372" s="18"/>
      <c r="DH1372" s="18"/>
      <c r="DI1372" s="18"/>
      <c r="DJ1372" s="18"/>
      <c r="DK1372" s="18"/>
      <c r="DL1372" s="18"/>
      <c r="DM1372" s="18"/>
      <c r="DN1372" s="18"/>
      <c r="DO1372" s="18"/>
      <c r="DP1372" s="50" t="s">
        <v>172</v>
      </c>
    </row>
    <row r="1373" spans="3:120" s="29" customFormat="1" ht="15" customHeight="1">
      <c r="C1373" s="34"/>
      <c r="D1373" s="242"/>
      <c r="E1373" s="243"/>
      <c r="F1373" s="242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  <c r="BF1373" s="18"/>
      <c r="BG1373" s="18"/>
      <c r="BH1373" s="18"/>
      <c r="BI1373" s="18"/>
      <c r="BJ1373" s="18"/>
      <c r="BK1373" s="18"/>
      <c r="BL1373" s="18"/>
      <c r="BM1373" s="18"/>
      <c r="BN1373" s="18"/>
      <c r="BO1373" s="18"/>
      <c r="BP1373" s="18"/>
      <c r="BQ1373" s="18"/>
      <c r="BR1373" s="18"/>
      <c r="BS1373" s="18"/>
      <c r="BT1373" s="18"/>
      <c r="BU1373" s="18"/>
      <c r="BV1373" s="18"/>
      <c r="BW1373" s="18"/>
      <c r="BX1373" s="18"/>
      <c r="BY1373" s="18"/>
      <c r="BZ1373" s="18"/>
      <c r="CA1373" s="18"/>
      <c r="CB1373" s="18"/>
      <c r="CC1373" s="18"/>
      <c r="CD1373" s="18"/>
      <c r="CE1373" s="18"/>
      <c r="CF1373" s="18"/>
      <c r="CG1373" s="18"/>
      <c r="CH1373" s="18"/>
      <c r="CI1373" s="18"/>
      <c r="CJ1373" s="18"/>
      <c r="CK1373" s="18"/>
      <c r="CL1373" s="18"/>
      <c r="CM1373" s="18"/>
      <c r="CN1373" s="18"/>
      <c r="CO1373" s="18"/>
      <c r="CP1373" s="18"/>
      <c r="CQ1373" s="18"/>
      <c r="CR1373" s="18"/>
      <c r="CS1373" s="18"/>
      <c r="CT1373" s="18"/>
      <c r="CU1373" s="18"/>
      <c r="CV1373" s="18"/>
      <c r="CW1373" s="18"/>
      <c r="CX1373" s="18"/>
      <c r="CY1373" s="18"/>
      <c r="CZ1373" s="18"/>
      <c r="DA1373" s="18"/>
      <c r="DB1373" s="18"/>
      <c r="DC1373" s="18"/>
      <c r="DD1373" s="18"/>
      <c r="DE1373" s="18"/>
      <c r="DF1373" s="18"/>
      <c r="DG1373" s="18"/>
      <c r="DH1373" s="18"/>
      <c r="DI1373" s="18"/>
      <c r="DJ1373" s="18"/>
      <c r="DK1373" s="18"/>
      <c r="DL1373" s="18"/>
      <c r="DM1373" s="18"/>
      <c r="DN1373" s="18"/>
      <c r="DO1373" s="267"/>
      <c r="DP1373" s="50" t="s">
        <v>172</v>
      </c>
    </row>
    <row r="1374" spans="3:120" s="29" customFormat="1" ht="15" customHeight="1">
      <c r="C1374" s="266" t="s">
        <v>297</v>
      </c>
      <c r="D1374" s="249" t="s">
        <v>296</v>
      </c>
      <c r="E1374" s="249"/>
      <c r="F1374" s="265" t="s">
        <v>295</v>
      </c>
      <c r="G1374" s="264" t="s">
        <v>294</v>
      </c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8"/>
      <c r="AP1374" s="18"/>
      <c r="AQ1374" s="18"/>
      <c r="AR1374" s="18"/>
      <c r="AS1374" s="18"/>
      <c r="AT1374" s="18"/>
      <c r="AU1374" s="18"/>
      <c r="AV1374" s="18"/>
      <c r="AW1374" s="18"/>
      <c r="AX1374" s="18"/>
      <c r="AY1374" s="18"/>
      <c r="AZ1374" s="18"/>
      <c r="BA1374" s="18"/>
      <c r="BB1374" s="18"/>
      <c r="BC1374" s="18"/>
      <c r="BD1374" s="18"/>
      <c r="BE1374" s="18"/>
      <c r="BF1374" s="18"/>
      <c r="BG1374" s="18"/>
      <c r="BH1374" s="18"/>
      <c r="BI1374" s="18"/>
      <c r="BJ1374" s="18"/>
      <c r="BK1374" s="18"/>
      <c r="BL1374" s="18"/>
      <c r="BM1374" s="18"/>
      <c r="BN1374" s="18"/>
      <c r="BO1374" s="18"/>
      <c r="BP1374" s="18"/>
      <c r="BQ1374" s="18"/>
      <c r="BR1374" s="18"/>
      <c r="BS1374" s="18"/>
      <c r="BT1374" s="18"/>
      <c r="BU1374" s="18"/>
      <c r="BV1374" s="18"/>
      <c r="BW1374" s="18"/>
      <c r="BX1374" s="18"/>
      <c r="BY1374" s="18"/>
      <c r="BZ1374" s="18"/>
      <c r="CA1374" s="18"/>
      <c r="CB1374" s="18"/>
      <c r="CC1374" s="18"/>
      <c r="CD1374" s="18"/>
      <c r="CE1374" s="18"/>
      <c r="CF1374" s="18"/>
      <c r="CG1374" s="18"/>
      <c r="CH1374" s="18"/>
      <c r="CI1374" s="18"/>
      <c r="CJ1374" s="18"/>
      <c r="CK1374" s="18"/>
      <c r="CL1374" s="18"/>
      <c r="CM1374" s="18"/>
      <c r="CN1374" s="18"/>
      <c r="CO1374" s="18"/>
      <c r="CP1374" s="18"/>
      <c r="CQ1374" s="18"/>
      <c r="CR1374" s="18"/>
      <c r="CS1374" s="18"/>
      <c r="CT1374" s="18"/>
      <c r="CU1374" s="18"/>
      <c r="CV1374" s="18"/>
      <c r="CW1374" s="18"/>
      <c r="CX1374" s="18"/>
      <c r="CY1374" s="18"/>
      <c r="CZ1374" s="18"/>
      <c r="DA1374" s="18"/>
      <c r="DB1374" s="18"/>
      <c r="DC1374" s="18"/>
      <c r="DD1374" s="18"/>
      <c r="DE1374" s="18"/>
      <c r="DF1374" s="18"/>
      <c r="DG1374" s="18"/>
      <c r="DH1374" s="18"/>
      <c r="DI1374" s="18"/>
      <c r="DJ1374" s="18"/>
      <c r="DK1374" s="18"/>
      <c r="DL1374" s="18"/>
      <c r="DM1374" s="18"/>
      <c r="DN1374" s="18"/>
      <c r="DO1374" s="18"/>
      <c r="DP1374" s="50" t="s">
        <v>172</v>
      </c>
    </row>
    <row r="1375" spans="3:120" s="29" customFormat="1" ht="15" customHeight="1">
      <c r="C1375" s="34" t="str">
        <f>"Total "&amp;C1374</f>
        <v>Total Development Soft Costs</v>
      </c>
      <c r="D1375" s="263">
        <f>$E$1287*D1279+D1303*$E$1313+D1206*$E$1216+D1106*$E$1116+D1086*$E$1096+D1066*$E$1076+D1046*$E$1056+D1026*$E$1036+D1006*$E$1016+D986*$E$996+D888*$E$899+D868*$E$878+$E1271*D1263+$E1250*D1242+$E1234*D1226+$E1196*D1188+$E1172*D1164+$E1150*D1147+$E1133*D1130+$E970*D962+$E954*D945+$E937*D929+$E919*D909+$E858*D848+$E838*D828</f>
        <v>16940000</v>
      </c>
      <c r="E1375" s="263"/>
      <c r="F1375" s="263">
        <f>$E$1287*F1279+F1303*$E$1313+F1206*$E$1216+F1106*$E$1116+F1086*$E$1096+F1066*$E$1076+F1046*$E$1056+F1026*$E$1036+F1006*$E$1016+F986*$E$996+F888*$E$899+F868*$E$878+$E1271*F1263+$E1250*F1242+$E1234*F1226+$E1196*F1188+$E1172*F1164+$E1150*F1147+$E1133*F1130+$E970*F962+$E954*F945+$E937*F929+$E919*F909+$E858*F848+$E838*F828</f>
        <v>16940000</v>
      </c>
      <c r="G1375" s="263">
        <f>$E$1287*G1279+G1303*$E$1313+G1206*$E$1216+G1106*$E$1116+G1086*$E$1096+G1066*$E$1076+G1046*$E$1056+G1026*$E$1036+G1006*$E$1016+G986*$E$996+G888*$E$899+G868*$E$878+$E1271*G1263+$E1250*G1242+$E1234*G1226+$E1196*G1188+$E1172*G1164+$E1150*G1147+$E1133*G1130+$E970*G962+$E954*G945+$E937*G929+$E919*G909+$E858*G848+$E838*G828</f>
        <v>0</v>
      </c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/>
      <c r="BD1375" s="18"/>
      <c r="BE1375" s="18"/>
      <c r="BF1375" s="18"/>
      <c r="BG1375" s="18"/>
      <c r="BH1375" s="18"/>
      <c r="BI1375" s="18"/>
      <c r="BJ1375" s="18"/>
      <c r="BK1375" s="18"/>
      <c r="BL1375" s="18"/>
      <c r="BM1375" s="18"/>
      <c r="BN1375" s="18"/>
      <c r="BO1375" s="18"/>
      <c r="BP1375" s="18"/>
      <c r="BQ1375" s="18"/>
      <c r="BR1375" s="18"/>
      <c r="BS1375" s="18"/>
      <c r="BT1375" s="18"/>
      <c r="BU1375" s="18"/>
      <c r="BV1375" s="18"/>
      <c r="BW1375" s="18"/>
      <c r="BX1375" s="18"/>
      <c r="BY1375" s="18"/>
      <c r="BZ1375" s="18"/>
      <c r="CA1375" s="18"/>
      <c r="CB1375" s="18"/>
      <c r="CC1375" s="18"/>
      <c r="CD1375" s="18"/>
      <c r="CE1375" s="18"/>
      <c r="CF1375" s="18"/>
      <c r="CG1375" s="18"/>
      <c r="CH1375" s="18"/>
      <c r="CI1375" s="18"/>
      <c r="CJ1375" s="18"/>
      <c r="CK1375" s="18"/>
      <c r="CL1375" s="18"/>
      <c r="CM1375" s="18"/>
      <c r="CN1375" s="18"/>
      <c r="CO1375" s="18"/>
      <c r="CP1375" s="18"/>
      <c r="CQ1375" s="18"/>
      <c r="CR1375" s="18"/>
      <c r="CS1375" s="18"/>
      <c r="CT1375" s="18"/>
      <c r="CU1375" s="18"/>
      <c r="CV1375" s="18"/>
      <c r="CW1375" s="18"/>
      <c r="CX1375" s="18"/>
      <c r="CY1375" s="18"/>
      <c r="CZ1375" s="18"/>
      <c r="DA1375" s="18"/>
      <c r="DB1375" s="18"/>
      <c r="DC1375" s="18"/>
      <c r="DD1375" s="18"/>
      <c r="DE1375" s="18"/>
      <c r="DF1375" s="18"/>
      <c r="DG1375" s="18"/>
      <c r="DH1375" s="18"/>
      <c r="DI1375" s="18"/>
      <c r="DJ1375" s="18"/>
      <c r="DK1375" s="18"/>
      <c r="DL1375" s="18"/>
      <c r="DM1375" s="18"/>
      <c r="DN1375" s="18"/>
      <c r="DO1375" s="18"/>
      <c r="DP1375" s="50" t="s">
        <v>172</v>
      </c>
    </row>
    <row r="1376" spans="3:120" s="29" customFormat="1" ht="15" customHeight="1">
      <c r="C1376" s="120"/>
      <c r="D1376" s="242"/>
      <c r="E1376" s="243"/>
      <c r="F1376" s="242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8"/>
      <c r="AP1376" s="18"/>
      <c r="AQ1376" s="18"/>
      <c r="AR1376" s="18"/>
      <c r="AS1376" s="18"/>
      <c r="AT1376" s="18"/>
      <c r="AU1376" s="18"/>
      <c r="AV1376" s="18"/>
      <c r="AW1376" s="18"/>
      <c r="AX1376" s="18"/>
      <c r="AY1376" s="18"/>
      <c r="AZ1376" s="18"/>
      <c r="BA1376" s="18"/>
      <c r="BB1376" s="18"/>
      <c r="BC1376" s="18"/>
      <c r="BD1376" s="18"/>
      <c r="BE1376" s="18"/>
      <c r="BF1376" s="18"/>
      <c r="BG1376" s="18"/>
      <c r="BH1376" s="18"/>
      <c r="BI1376" s="18"/>
      <c r="BJ1376" s="18"/>
      <c r="BK1376" s="18"/>
      <c r="BL1376" s="18"/>
      <c r="BM1376" s="18"/>
      <c r="BN1376" s="18"/>
      <c r="BO1376" s="18"/>
      <c r="BP1376" s="18"/>
      <c r="BQ1376" s="18"/>
      <c r="BR1376" s="18"/>
      <c r="BS1376" s="18"/>
      <c r="BT1376" s="18"/>
      <c r="BU1376" s="18"/>
      <c r="BV1376" s="18"/>
      <c r="BW1376" s="18"/>
      <c r="BX1376" s="18"/>
      <c r="BY1376" s="18"/>
      <c r="BZ1376" s="18"/>
      <c r="CA1376" s="18"/>
      <c r="CB1376" s="18"/>
      <c r="CC1376" s="18"/>
      <c r="CD1376" s="18"/>
      <c r="CE1376" s="18"/>
      <c r="CF1376" s="18"/>
      <c r="CG1376" s="18"/>
      <c r="CH1376" s="18"/>
      <c r="CI1376" s="18"/>
      <c r="CJ1376" s="18"/>
      <c r="CK1376" s="18"/>
      <c r="CL1376" s="18"/>
      <c r="CM1376" s="18"/>
      <c r="CN1376" s="18"/>
      <c r="CO1376" s="18"/>
      <c r="CP1376" s="18"/>
      <c r="CQ1376" s="18"/>
      <c r="CR1376" s="18"/>
      <c r="CS1376" s="18"/>
      <c r="CT1376" s="18"/>
      <c r="CU1376" s="18"/>
      <c r="CV1376" s="18"/>
      <c r="CW1376" s="18"/>
      <c r="CX1376" s="18"/>
      <c r="CY1376" s="18"/>
      <c r="CZ1376" s="18"/>
      <c r="DA1376" s="18"/>
      <c r="DB1376" s="18"/>
      <c r="DC1376" s="18"/>
      <c r="DD1376" s="18"/>
      <c r="DE1376" s="18"/>
      <c r="DF1376" s="18"/>
      <c r="DG1376" s="18"/>
      <c r="DH1376" s="18"/>
      <c r="DI1376" s="18"/>
      <c r="DJ1376" s="18"/>
      <c r="DK1376" s="18"/>
      <c r="DL1376" s="18"/>
      <c r="DM1376" s="18"/>
      <c r="DN1376" s="18"/>
      <c r="DO1376" s="18"/>
      <c r="DP1376" s="50" t="s">
        <v>172</v>
      </c>
    </row>
    <row r="1377" spans="1:122" s="29" customFormat="1" ht="15" customHeight="1">
      <c r="C1377" s="120"/>
      <c r="D1377" s="242"/>
      <c r="E1377" s="243"/>
      <c r="F1377" s="242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/>
      <c r="AS1377" s="18"/>
      <c r="AT1377" s="18"/>
      <c r="AU1377" s="18"/>
      <c r="AV1377" s="18"/>
      <c r="AW1377" s="18"/>
      <c r="AX1377" s="18"/>
      <c r="AY1377" s="18"/>
      <c r="AZ1377" s="18"/>
      <c r="BA1377" s="18"/>
      <c r="BB1377" s="18"/>
      <c r="BC1377" s="18"/>
      <c r="BD1377" s="18"/>
      <c r="BE1377" s="18"/>
      <c r="BF1377" s="18"/>
      <c r="BG1377" s="18"/>
      <c r="BH1377" s="18"/>
      <c r="BI1377" s="18"/>
      <c r="BJ1377" s="18"/>
      <c r="BK1377" s="18"/>
      <c r="BL1377" s="18"/>
      <c r="BM1377" s="18"/>
      <c r="BN1377" s="18"/>
      <c r="BO1377" s="18"/>
      <c r="BP1377" s="18"/>
      <c r="BQ1377" s="18"/>
      <c r="BR1377" s="18"/>
      <c r="BS1377" s="18"/>
      <c r="BT1377" s="18"/>
      <c r="BU1377" s="18"/>
      <c r="BV1377" s="18"/>
      <c r="BW1377" s="18"/>
      <c r="BX1377" s="18"/>
      <c r="BY1377" s="18"/>
      <c r="BZ1377" s="18"/>
      <c r="CA1377" s="18"/>
      <c r="CB1377" s="18"/>
      <c r="CC1377" s="18"/>
      <c r="CD1377" s="18"/>
      <c r="CE1377" s="18"/>
      <c r="CF1377" s="18"/>
      <c r="CG1377" s="18"/>
      <c r="CH1377" s="18"/>
      <c r="CI1377" s="18"/>
      <c r="CJ1377" s="18"/>
      <c r="CK1377" s="18"/>
      <c r="CL1377" s="18"/>
      <c r="CM1377" s="18"/>
      <c r="CN1377" s="18"/>
      <c r="CO1377" s="18"/>
      <c r="CP1377" s="18"/>
      <c r="CQ1377" s="18"/>
      <c r="CR1377" s="18"/>
      <c r="CS1377" s="18"/>
      <c r="CT1377" s="18"/>
      <c r="CU1377" s="18"/>
      <c r="CV1377" s="18"/>
      <c r="CW1377" s="18"/>
      <c r="CX1377" s="18"/>
      <c r="CY1377" s="18"/>
      <c r="CZ1377" s="18"/>
      <c r="DA1377" s="18"/>
      <c r="DB1377" s="18"/>
      <c r="DC1377" s="18"/>
      <c r="DD1377" s="18"/>
      <c r="DE1377" s="18"/>
      <c r="DF1377" s="18"/>
      <c r="DG1377" s="18"/>
      <c r="DH1377" s="18"/>
      <c r="DI1377" s="18"/>
      <c r="DJ1377" s="18"/>
      <c r="DK1377" s="18"/>
      <c r="DL1377" s="18"/>
      <c r="DM1377" s="18"/>
      <c r="DN1377" s="18"/>
      <c r="DO1377" s="18"/>
      <c r="DP1377" s="50" t="s">
        <v>172</v>
      </c>
    </row>
    <row r="1378" spans="1:122" s="29" customFormat="1" ht="15" customHeight="1">
      <c r="C1378" s="103" t="s">
        <v>0</v>
      </c>
      <c r="D1378" s="262"/>
      <c r="E1378" s="262"/>
      <c r="F1378" s="262"/>
      <c r="G1378" s="262"/>
      <c r="H1378" s="262"/>
      <c r="I1378" s="262"/>
      <c r="J1378" s="262"/>
      <c r="K1378" s="262"/>
      <c r="L1378" s="262"/>
      <c r="M1378" s="262"/>
      <c r="N1378" s="262"/>
      <c r="O1378" s="262"/>
      <c r="P1378" s="262"/>
      <c r="Q1378" s="262"/>
      <c r="R1378" s="262"/>
      <c r="S1378" s="262"/>
      <c r="T1378" s="262"/>
      <c r="U1378" s="262"/>
      <c r="V1378" s="262"/>
      <c r="W1378" s="262"/>
      <c r="X1378" s="262"/>
      <c r="Y1378" s="262"/>
      <c r="Z1378" s="262"/>
      <c r="AA1378" s="262"/>
      <c r="AB1378" s="262"/>
      <c r="AC1378" s="262"/>
      <c r="AD1378" s="262"/>
      <c r="AE1378" s="262"/>
      <c r="AF1378" s="262"/>
      <c r="AG1378" s="262"/>
      <c r="AH1378" s="262"/>
      <c r="AI1378" s="262"/>
      <c r="AJ1378" s="262"/>
      <c r="AK1378" s="262"/>
      <c r="AL1378" s="262"/>
      <c r="AM1378" s="262"/>
      <c r="AN1378" s="262"/>
      <c r="AO1378" s="262"/>
      <c r="AP1378" s="262"/>
      <c r="AQ1378" s="262"/>
      <c r="AR1378" s="262"/>
      <c r="AS1378" s="262"/>
      <c r="AT1378" s="262"/>
      <c r="AU1378" s="262"/>
      <c r="AV1378" s="262"/>
      <c r="AW1378" s="262"/>
      <c r="AX1378" s="262"/>
      <c r="AY1378" s="262"/>
      <c r="AZ1378" s="262"/>
      <c r="BA1378" s="262"/>
      <c r="BB1378" s="262"/>
      <c r="BC1378" s="262"/>
      <c r="BD1378" s="262"/>
      <c r="BE1378" s="262"/>
      <c r="BF1378" s="262"/>
      <c r="BG1378" s="262"/>
      <c r="BH1378" s="262"/>
      <c r="BI1378" s="262"/>
      <c r="BJ1378" s="262"/>
      <c r="BK1378" s="262"/>
      <c r="BL1378" s="262"/>
      <c r="BM1378" s="262"/>
      <c r="BN1378" s="262"/>
      <c r="BO1378" s="262"/>
      <c r="BP1378" s="262"/>
      <c r="BQ1378" s="262"/>
      <c r="BR1378" s="262"/>
      <c r="BS1378" s="262"/>
      <c r="BT1378" s="262"/>
      <c r="BU1378" s="262"/>
      <c r="BV1378" s="262"/>
      <c r="BW1378" s="262"/>
      <c r="BX1378" s="262"/>
      <c r="BY1378" s="262"/>
      <c r="BZ1378" s="262"/>
      <c r="CA1378" s="262"/>
      <c r="CB1378" s="262"/>
      <c r="CC1378" s="262"/>
      <c r="CD1378" s="262"/>
      <c r="CE1378" s="262"/>
      <c r="CF1378" s="262"/>
      <c r="CG1378" s="262"/>
      <c r="CH1378" s="262"/>
      <c r="CI1378" s="262"/>
      <c r="CJ1378" s="262"/>
      <c r="CK1378" s="262"/>
      <c r="CL1378" s="262"/>
      <c r="CM1378" s="262"/>
      <c r="CN1378" s="262"/>
      <c r="CO1378" s="262"/>
      <c r="CP1378" s="262"/>
      <c r="CQ1378" s="262"/>
      <c r="CR1378" s="262"/>
      <c r="CS1378" s="262"/>
      <c r="CT1378" s="262"/>
      <c r="CU1378" s="262"/>
      <c r="CV1378" s="262"/>
      <c r="CW1378" s="262"/>
      <c r="CX1378" s="262"/>
      <c r="CY1378" s="262"/>
      <c r="CZ1378" s="262"/>
      <c r="DA1378" s="262"/>
      <c r="DB1378" s="262"/>
      <c r="DC1378" s="262"/>
      <c r="DD1378" s="262"/>
      <c r="DE1378" s="262"/>
      <c r="DF1378" s="262"/>
      <c r="DG1378" s="262"/>
      <c r="DH1378" s="262"/>
      <c r="DI1378" s="262"/>
      <c r="DJ1378" s="262"/>
      <c r="DK1378" s="262"/>
      <c r="DL1378" s="262"/>
      <c r="DM1378" s="262"/>
      <c r="DN1378" s="262"/>
      <c r="DO1378" s="262"/>
      <c r="DP1378" s="50" t="s">
        <v>172</v>
      </c>
    </row>
    <row r="1379" spans="1:122" s="29" customFormat="1" ht="15" customHeight="1">
      <c r="C1379" s="120"/>
      <c r="D1379" s="242"/>
      <c r="E1379" s="243"/>
      <c r="F1379" s="242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  <c r="BF1379" s="18"/>
      <c r="BG1379" s="18"/>
      <c r="BH1379" s="18"/>
      <c r="BI1379" s="18"/>
      <c r="BJ1379" s="18"/>
      <c r="BK1379" s="18"/>
      <c r="BL1379" s="18"/>
      <c r="BM1379" s="18"/>
      <c r="BN1379" s="18"/>
      <c r="BO1379" s="18"/>
      <c r="BP1379" s="18"/>
      <c r="BQ1379" s="18"/>
      <c r="BR1379" s="18"/>
      <c r="BS1379" s="18"/>
      <c r="BT1379" s="18"/>
      <c r="BU1379" s="18"/>
      <c r="BV1379" s="18"/>
      <c r="BW1379" s="18"/>
      <c r="BX1379" s="18"/>
      <c r="BY1379" s="18"/>
      <c r="BZ1379" s="18"/>
      <c r="CA1379" s="18"/>
      <c r="CB1379" s="18"/>
      <c r="CC1379" s="18"/>
      <c r="CD1379" s="18"/>
      <c r="CE1379" s="18"/>
      <c r="CF1379" s="18"/>
      <c r="CG1379" s="18"/>
      <c r="CH1379" s="18"/>
      <c r="CI1379" s="18"/>
      <c r="CJ1379" s="18"/>
      <c r="CK1379" s="18"/>
      <c r="CL1379" s="18"/>
      <c r="CM1379" s="18"/>
      <c r="CN1379" s="18"/>
      <c r="CO1379" s="18"/>
      <c r="CP1379" s="18"/>
      <c r="CQ1379" s="18"/>
      <c r="CR1379" s="18"/>
      <c r="CS1379" s="18"/>
      <c r="CT1379" s="18"/>
      <c r="CU1379" s="18"/>
      <c r="CV1379" s="18"/>
      <c r="CW1379" s="18"/>
      <c r="CX1379" s="18"/>
      <c r="CY1379" s="18"/>
      <c r="CZ1379" s="18"/>
      <c r="DA1379" s="18"/>
      <c r="DB1379" s="18"/>
      <c r="DC1379" s="18"/>
      <c r="DD1379" s="18"/>
      <c r="DE1379" s="18"/>
      <c r="DF1379" s="18"/>
      <c r="DG1379" s="18"/>
      <c r="DH1379" s="18"/>
      <c r="DI1379" s="18"/>
      <c r="DJ1379" s="18"/>
      <c r="DK1379" s="18"/>
      <c r="DL1379" s="18"/>
      <c r="DM1379" s="18"/>
      <c r="DN1379" s="18"/>
      <c r="DO1379" s="18"/>
      <c r="DP1379" s="50" t="s">
        <v>172</v>
      </c>
    </row>
    <row r="1380" spans="1:122" s="29" customFormat="1" ht="15" customHeight="1">
      <c r="C1380" s="126" t="s">
        <v>293</v>
      </c>
      <c r="D1380" s="242"/>
      <c r="E1380" s="243"/>
      <c r="F1380" s="121">
        <f t="shared" ref="F1380:AK1380" si="2029">IF(F17="","",F532)</f>
        <v>14985250</v>
      </c>
      <c r="G1380" s="121">
        <f t="shared" si="2029"/>
        <v>0</v>
      </c>
      <c r="H1380" s="121">
        <f t="shared" si="2029"/>
        <v>0</v>
      </c>
      <c r="I1380" s="121">
        <f t="shared" si="2029"/>
        <v>0</v>
      </c>
      <c r="J1380" s="121">
        <f t="shared" si="2029"/>
        <v>0</v>
      </c>
      <c r="K1380" s="121">
        <f t="shared" si="2029"/>
        <v>0</v>
      </c>
      <c r="L1380" s="121">
        <f t="shared" si="2029"/>
        <v>0</v>
      </c>
      <c r="M1380" s="121">
        <f t="shared" si="2029"/>
        <v>0</v>
      </c>
      <c r="N1380" s="121">
        <f t="shared" si="2029"/>
        <v>0</v>
      </c>
      <c r="O1380" s="121">
        <f t="shared" si="2029"/>
        <v>0</v>
      </c>
      <c r="P1380" s="121">
        <f t="shared" si="2029"/>
        <v>0</v>
      </c>
      <c r="Q1380" s="121">
        <f t="shared" si="2029"/>
        <v>0</v>
      </c>
      <c r="R1380" s="121">
        <f t="shared" si="2029"/>
        <v>0</v>
      </c>
      <c r="S1380" s="121">
        <f t="shared" si="2029"/>
        <v>0</v>
      </c>
      <c r="T1380" s="121">
        <f t="shared" si="2029"/>
        <v>0</v>
      </c>
      <c r="U1380" s="121">
        <f t="shared" si="2029"/>
        <v>0</v>
      </c>
      <c r="V1380" s="121">
        <f t="shared" si="2029"/>
        <v>0</v>
      </c>
      <c r="W1380" s="121">
        <f t="shared" si="2029"/>
        <v>0</v>
      </c>
      <c r="X1380" s="121">
        <f t="shared" si="2029"/>
        <v>0</v>
      </c>
      <c r="Y1380" s="121">
        <f t="shared" si="2029"/>
        <v>0</v>
      </c>
      <c r="Z1380" s="121">
        <f t="shared" si="2029"/>
        <v>0</v>
      </c>
      <c r="AA1380" s="121">
        <f t="shared" si="2029"/>
        <v>0</v>
      </c>
      <c r="AB1380" s="121">
        <f t="shared" si="2029"/>
        <v>0</v>
      </c>
      <c r="AC1380" s="121">
        <f t="shared" si="2029"/>
        <v>0</v>
      </c>
      <c r="AD1380" s="121">
        <f t="shared" si="2029"/>
        <v>0</v>
      </c>
      <c r="AE1380" s="121">
        <f t="shared" si="2029"/>
        <v>0</v>
      </c>
      <c r="AF1380" s="121">
        <f t="shared" si="2029"/>
        <v>0</v>
      </c>
      <c r="AG1380" s="121">
        <f t="shared" si="2029"/>
        <v>0</v>
      </c>
      <c r="AH1380" s="121">
        <f t="shared" si="2029"/>
        <v>0</v>
      </c>
      <c r="AI1380" s="121">
        <f t="shared" si="2029"/>
        <v>0</v>
      </c>
      <c r="AJ1380" s="121">
        <f t="shared" si="2029"/>
        <v>0</v>
      </c>
      <c r="AK1380" s="121">
        <f t="shared" si="2029"/>
        <v>0</v>
      </c>
      <c r="AL1380" s="121">
        <f t="shared" ref="AL1380:BQ1380" si="2030">IF(AL17="","",AL532)</f>
        <v>0</v>
      </c>
      <c r="AM1380" s="121">
        <f t="shared" si="2030"/>
        <v>0</v>
      </c>
      <c r="AN1380" s="121">
        <f t="shared" si="2030"/>
        <v>0</v>
      </c>
      <c r="AO1380" s="121">
        <f t="shared" si="2030"/>
        <v>0</v>
      </c>
      <c r="AP1380" s="121">
        <f t="shared" si="2030"/>
        <v>0</v>
      </c>
      <c r="AQ1380" s="121">
        <f t="shared" si="2030"/>
        <v>0</v>
      </c>
      <c r="AR1380" s="121">
        <f t="shared" si="2030"/>
        <v>0</v>
      </c>
      <c r="AS1380" s="121">
        <f t="shared" si="2030"/>
        <v>0</v>
      </c>
      <c r="AT1380" s="121">
        <f t="shared" si="2030"/>
        <v>0</v>
      </c>
      <c r="AU1380" s="121">
        <f t="shared" si="2030"/>
        <v>0</v>
      </c>
      <c r="AV1380" s="121">
        <f t="shared" si="2030"/>
        <v>0</v>
      </c>
      <c r="AW1380" s="121">
        <f t="shared" si="2030"/>
        <v>0</v>
      </c>
      <c r="AX1380" s="121">
        <f t="shared" si="2030"/>
        <v>0</v>
      </c>
      <c r="AY1380" s="121">
        <f t="shared" si="2030"/>
        <v>0</v>
      </c>
      <c r="AZ1380" s="121">
        <f t="shared" si="2030"/>
        <v>0</v>
      </c>
      <c r="BA1380" s="121">
        <f t="shared" si="2030"/>
        <v>0</v>
      </c>
      <c r="BB1380" s="121">
        <f t="shared" si="2030"/>
        <v>0</v>
      </c>
      <c r="BC1380" s="121">
        <f t="shared" si="2030"/>
        <v>0</v>
      </c>
      <c r="BD1380" s="121">
        <f t="shared" si="2030"/>
        <v>0</v>
      </c>
      <c r="BE1380" s="121">
        <f t="shared" si="2030"/>
        <v>0</v>
      </c>
      <c r="BF1380" s="121">
        <f t="shared" si="2030"/>
        <v>0</v>
      </c>
      <c r="BG1380" s="121">
        <f t="shared" si="2030"/>
        <v>0</v>
      </c>
      <c r="BH1380" s="121">
        <f t="shared" si="2030"/>
        <v>0</v>
      </c>
      <c r="BI1380" s="121">
        <f t="shared" si="2030"/>
        <v>0</v>
      </c>
      <c r="BJ1380" s="121">
        <f t="shared" si="2030"/>
        <v>0</v>
      </c>
      <c r="BK1380" s="121">
        <f t="shared" si="2030"/>
        <v>0</v>
      </c>
      <c r="BL1380" s="121">
        <f t="shared" si="2030"/>
        <v>0</v>
      </c>
      <c r="BM1380" s="121">
        <f t="shared" si="2030"/>
        <v>0</v>
      </c>
      <c r="BN1380" s="121">
        <f t="shared" si="2030"/>
        <v>0</v>
      </c>
      <c r="BO1380" s="121" t="str">
        <f t="shared" si="2030"/>
        <v/>
      </c>
      <c r="BP1380" s="121" t="str">
        <f t="shared" si="2030"/>
        <v/>
      </c>
      <c r="BQ1380" s="121" t="str">
        <f t="shared" si="2030"/>
        <v/>
      </c>
      <c r="BR1380" s="121" t="str">
        <f t="shared" ref="BR1380:CA1380" si="2031">IF(BR17="","",BR532)</f>
        <v/>
      </c>
      <c r="BS1380" s="121" t="str">
        <f t="shared" si="2031"/>
        <v/>
      </c>
      <c r="BT1380" s="121" t="str">
        <f t="shared" si="2031"/>
        <v/>
      </c>
      <c r="BU1380" s="121" t="str">
        <f t="shared" si="2031"/>
        <v/>
      </c>
      <c r="BV1380" s="121" t="str">
        <f t="shared" si="2031"/>
        <v/>
      </c>
      <c r="BW1380" s="121" t="str">
        <f t="shared" si="2031"/>
        <v/>
      </c>
      <c r="BX1380" s="121" t="str">
        <f t="shared" si="2031"/>
        <v/>
      </c>
      <c r="BY1380" s="121" t="str">
        <f t="shared" si="2031"/>
        <v/>
      </c>
      <c r="BZ1380" s="121" t="str">
        <f t="shared" si="2031"/>
        <v/>
      </c>
      <c r="CA1380" s="121" t="str">
        <f t="shared" si="2031"/>
        <v/>
      </c>
      <c r="CB1380" s="121" t="str">
        <f t="shared" ref="CB1380:DN1380" si="2032">IF(CB17="","",CB532)</f>
        <v/>
      </c>
      <c r="CC1380" s="121" t="str">
        <f t="shared" si="2032"/>
        <v/>
      </c>
      <c r="CD1380" s="121" t="str">
        <f t="shared" si="2032"/>
        <v/>
      </c>
      <c r="CE1380" s="121" t="str">
        <f t="shared" si="2032"/>
        <v/>
      </c>
      <c r="CF1380" s="121" t="str">
        <f t="shared" si="2032"/>
        <v/>
      </c>
      <c r="CG1380" s="121" t="str">
        <f t="shared" si="2032"/>
        <v/>
      </c>
      <c r="CH1380" s="121" t="str">
        <f t="shared" si="2032"/>
        <v/>
      </c>
      <c r="CI1380" s="121" t="str">
        <f t="shared" si="2032"/>
        <v/>
      </c>
      <c r="CJ1380" s="121" t="str">
        <f t="shared" si="2032"/>
        <v/>
      </c>
      <c r="CK1380" s="121" t="str">
        <f t="shared" si="2032"/>
        <v/>
      </c>
      <c r="CL1380" s="121" t="str">
        <f t="shared" si="2032"/>
        <v/>
      </c>
      <c r="CM1380" s="121" t="str">
        <f t="shared" si="2032"/>
        <v/>
      </c>
      <c r="CN1380" s="121" t="str">
        <f t="shared" si="2032"/>
        <v/>
      </c>
      <c r="CO1380" s="121" t="str">
        <f t="shared" si="2032"/>
        <v/>
      </c>
      <c r="CP1380" s="121" t="str">
        <f t="shared" si="2032"/>
        <v/>
      </c>
      <c r="CQ1380" s="121" t="str">
        <f t="shared" si="2032"/>
        <v/>
      </c>
      <c r="CR1380" s="121" t="str">
        <f t="shared" si="2032"/>
        <v/>
      </c>
      <c r="CS1380" s="121" t="str">
        <f t="shared" si="2032"/>
        <v/>
      </c>
      <c r="CT1380" s="121" t="str">
        <f t="shared" si="2032"/>
        <v/>
      </c>
      <c r="CU1380" s="121" t="str">
        <f t="shared" si="2032"/>
        <v/>
      </c>
      <c r="CV1380" s="121" t="str">
        <f t="shared" si="2032"/>
        <v/>
      </c>
      <c r="CW1380" s="121" t="str">
        <f t="shared" si="2032"/>
        <v/>
      </c>
      <c r="CX1380" s="121" t="str">
        <f t="shared" si="2032"/>
        <v/>
      </c>
      <c r="CY1380" s="121" t="str">
        <f t="shared" si="2032"/>
        <v/>
      </c>
      <c r="CZ1380" s="121" t="str">
        <f t="shared" si="2032"/>
        <v/>
      </c>
      <c r="DA1380" s="121" t="str">
        <f t="shared" si="2032"/>
        <v/>
      </c>
      <c r="DB1380" s="121" t="str">
        <f t="shared" si="2032"/>
        <v/>
      </c>
      <c r="DC1380" s="121" t="str">
        <f t="shared" si="2032"/>
        <v/>
      </c>
      <c r="DD1380" s="121" t="str">
        <f t="shared" si="2032"/>
        <v/>
      </c>
      <c r="DE1380" s="121" t="str">
        <f t="shared" si="2032"/>
        <v/>
      </c>
      <c r="DF1380" s="121" t="str">
        <f t="shared" si="2032"/>
        <v/>
      </c>
      <c r="DG1380" s="121" t="str">
        <f t="shared" si="2032"/>
        <v/>
      </c>
      <c r="DH1380" s="121" t="str">
        <f t="shared" si="2032"/>
        <v/>
      </c>
      <c r="DI1380" s="121" t="str">
        <f t="shared" si="2032"/>
        <v/>
      </c>
      <c r="DJ1380" s="121" t="str">
        <f t="shared" si="2032"/>
        <v/>
      </c>
      <c r="DK1380" s="121" t="str">
        <f t="shared" si="2032"/>
        <v/>
      </c>
      <c r="DL1380" s="121" t="str">
        <f t="shared" si="2032"/>
        <v/>
      </c>
      <c r="DM1380" s="121" t="str">
        <f t="shared" si="2032"/>
        <v/>
      </c>
      <c r="DN1380" s="121" t="str">
        <f t="shared" si="2032"/>
        <v/>
      </c>
      <c r="DO1380" s="56">
        <f>SUM(F1380:DN1380)</f>
        <v>14985250</v>
      </c>
      <c r="DP1380" s="50" t="s">
        <v>172</v>
      </c>
    </row>
    <row r="1381" spans="1:122" s="29" customFormat="1" ht="15" customHeight="1">
      <c r="C1381" s="126" t="s">
        <v>218</v>
      </c>
      <c r="D1381" s="242"/>
      <c r="E1381" s="243"/>
      <c r="F1381" s="121">
        <f t="shared" ref="F1381:AK1381" ca="1" si="2033">IF(F17="","",F598)</f>
        <v>857036.23302951246</v>
      </c>
      <c r="G1381" s="121">
        <f t="shared" ca="1" si="2033"/>
        <v>21708.652096541693</v>
      </c>
      <c r="H1381" s="121">
        <f t="shared" ca="1" si="2033"/>
        <v>23562.285103792325</v>
      </c>
      <c r="I1381" s="121">
        <f t="shared" ca="1" si="2033"/>
        <v>25422.88229266067</v>
      </c>
      <c r="J1381" s="121">
        <f t="shared" ca="1" si="2033"/>
        <v>27937.516373493039</v>
      </c>
      <c r="K1381" s="121">
        <f t="shared" ca="1" si="2033"/>
        <v>31108.644591969947</v>
      </c>
      <c r="L1381" s="121">
        <f t="shared" ca="1" si="2033"/>
        <v>34291.68688014683</v>
      </c>
      <c r="M1381" s="121">
        <f t="shared" ca="1" si="2033"/>
        <v>37486.687999713242</v>
      </c>
      <c r="N1381" s="121">
        <f t="shared" ca="1" si="2033"/>
        <v>40693.692880530354</v>
      </c>
      <c r="O1381" s="121">
        <f t="shared" ca="1" si="2033"/>
        <v>43912.746621262886</v>
      </c>
      <c r="P1381" s="121">
        <f t="shared" ca="1" si="2033"/>
        <v>46615.821018921561</v>
      </c>
      <c r="Q1381" s="121">
        <f t="shared" ca="1" si="2033"/>
        <v>48800.977516174862</v>
      </c>
      <c r="R1381" s="121">
        <f t="shared" ca="1" si="2033"/>
        <v>51910.123330261929</v>
      </c>
      <c r="S1381" s="121">
        <f t="shared" ca="1" si="2033"/>
        <v>55946.729930125155</v>
      </c>
      <c r="T1381" s="121">
        <f t="shared" ca="1" si="2033"/>
        <v>59998.50224044497</v>
      </c>
      <c r="U1381" s="121">
        <f t="shared" ca="1" si="2033"/>
        <v>64065.497239469791</v>
      </c>
      <c r="V1381" s="121">
        <f t="shared" ca="1" si="2033"/>
        <v>68147.772119517875</v>
      </c>
      <c r="W1381" s="121">
        <f t="shared" ca="1" si="2033"/>
        <v>72245.384287781562</v>
      </c>
      <c r="X1381" s="121">
        <f t="shared" ca="1" si="2033"/>
        <v>78941.35943225662</v>
      </c>
      <c r="Y1381" s="121">
        <f t="shared" ca="1" si="2033"/>
        <v>89594.194821482408</v>
      </c>
      <c r="Z1381" s="121">
        <f t="shared" ca="1" si="2033"/>
        <v>103277.56684961572</v>
      </c>
      <c r="AA1381" s="121">
        <f t="shared" ca="1" si="2033"/>
        <v>118654.12627422292</v>
      </c>
      <c r="AB1381" s="121">
        <f t="shared" ca="1" si="2033"/>
        <v>129526.24572171527</v>
      </c>
      <c r="AC1381" s="121">
        <f t="shared" ca="1" si="2033"/>
        <v>135877.00181083885</v>
      </c>
      <c r="AD1381" s="121">
        <f t="shared" ca="1" si="2033"/>
        <v>69529.166844617037</v>
      </c>
      <c r="AE1381" s="121">
        <f t="shared" ca="1" si="2033"/>
        <v>0</v>
      </c>
      <c r="AF1381" s="121">
        <f t="shared" ca="1" si="2033"/>
        <v>0</v>
      </c>
      <c r="AG1381" s="121">
        <f t="shared" ca="1" si="2033"/>
        <v>0</v>
      </c>
      <c r="AH1381" s="121">
        <f t="shared" ca="1" si="2033"/>
        <v>0</v>
      </c>
      <c r="AI1381" s="121">
        <f t="shared" ca="1" si="2033"/>
        <v>0</v>
      </c>
      <c r="AJ1381" s="121">
        <f t="shared" ca="1" si="2033"/>
        <v>0</v>
      </c>
      <c r="AK1381" s="121">
        <f t="shared" ca="1" si="2033"/>
        <v>0</v>
      </c>
      <c r="AL1381" s="121">
        <f t="shared" ref="AL1381:BQ1381" ca="1" si="2034">IF(AL17="","",AL598)</f>
        <v>0</v>
      </c>
      <c r="AM1381" s="121">
        <f t="shared" ca="1" si="2034"/>
        <v>0</v>
      </c>
      <c r="AN1381" s="121">
        <f t="shared" ca="1" si="2034"/>
        <v>0</v>
      </c>
      <c r="AO1381" s="121">
        <f t="shared" ca="1" si="2034"/>
        <v>0</v>
      </c>
      <c r="AP1381" s="121">
        <f t="shared" ca="1" si="2034"/>
        <v>0</v>
      </c>
      <c r="AQ1381" s="121">
        <f t="shared" ca="1" si="2034"/>
        <v>0</v>
      </c>
      <c r="AR1381" s="121">
        <f t="shared" ca="1" si="2034"/>
        <v>0</v>
      </c>
      <c r="AS1381" s="121">
        <f t="shared" ca="1" si="2034"/>
        <v>0</v>
      </c>
      <c r="AT1381" s="121">
        <f t="shared" ca="1" si="2034"/>
        <v>0</v>
      </c>
      <c r="AU1381" s="121">
        <f t="shared" ca="1" si="2034"/>
        <v>0</v>
      </c>
      <c r="AV1381" s="121">
        <f t="shared" ca="1" si="2034"/>
        <v>0</v>
      </c>
      <c r="AW1381" s="121">
        <f t="shared" ca="1" si="2034"/>
        <v>0</v>
      </c>
      <c r="AX1381" s="121">
        <f t="shared" ca="1" si="2034"/>
        <v>0</v>
      </c>
      <c r="AY1381" s="121">
        <f t="shared" ca="1" si="2034"/>
        <v>0</v>
      </c>
      <c r="AZ1381" s="121">
        <f t="shared" ca="1" si="2034"/>
        <v>0</v>
      </c>
      <c r="BA1381" s="121">
        <f t="shared" ca="1" si="2034"/>
        <v>0</v>
      </c>
      <c r="BB1381" s="121">
        <f t="shared" ca="1" si="2034"/>
        <v>0</v>
      </c>
      <c r="BC1381" s="121">
        <f t="shared" ca="1" si="2034"/>
        <v>0</v>
      </c>
      <c r="BD1381" s="121">
        <f t="shared" ca="1" si="2034"/>
        <v>0</v>
      </c>
      <c r="BE1381" s="121">
        <f t="shared" ca="1" si="2034"/>
        <v>0</v>
      </c>
      <c r="BF1381" s="121">
        <f t="shared" ca="1" si="2034"/>
        <v>0</v>
      </c>
      <c r="BG1381" s="121">
        <f t="shared" ca="1" si="2034"/>
        <v>0</v>
      </c>
      <c r="BH1381" s="121">
        <f t="shared" ca="1" si="2034"/>
        <v>0</v>
      </c>
      <c r="BI1381" s="121">
        <f t="shared" ca="1" si="2034"/>
        <v>0</v>
      </c>
      <c r="BJ1381" s="121">
        <f t="shared" ca="1" si="2034"/>
        <v>0</v>
      </c>
      <c r="BK1381" s="121">
        <f t="shared" ca="1" si="2034"/>
        <v>0</v>
      </c>
      <c r="BL1381" s="121">
        <f t="shared" ca="1" si="2034"/>
        <v>0</v>
      </c>
      <c r="BM1381" s="121">
        <f t="shared" ca="1" si="2034"/>
        <v>0</v>
      </c>
      <c r="BN1381" s="121">
        <f t="shared" ca="1" si="2034"/>
        <v>0</v>
      </c>
      <c r="BO1381" s="121" t="str">
        <f t="shared" si="2034"/>
        <v/>
      </c>
      <c r="BP1381" s="121" t="str">
        <f t="shared" si="2034"/>
        <v/>
      </c>
      <c r="BQ1381" s="121" t="str">
        <f t="shared" si="2034"/>
        <v/>
      </c>
      <c r="BR1381" s="121" t="str">
        <f t="shared" ref="BR1381:CA1381" si="2035">IF(BR17="","",BR598)</f>
        <v/>
      </c>
      <c r="BS1381" s="121" t="str">
        <f t="shared" si="2035"/>
        <v/>
      </c>
      <c r="BT1381" s="121" t="str">
        <f t="shared" si="2035"/>
        <v/>
      </c>
      <c r="BU1381" s="121" t="str">
        <f t="shared" si="2035"/>
        <v/>
      </c>
      <c r="BV1381" s="121" t="str">
        <f t="shared" si="2035"/>
        <v/>
      </c>
      <c r="BW1381" s="121" t="str">
        <f t="shared" si="2035"/>
        <v/>
      </c>
      <c r="BX1381" s="121" t="str">
        <f t="shared" si="2035"/>
        <v/>
      </c>
      <c r="BY1381" s="121" t="str">
        <f t="shared" si="2035"/>
        <v/>
      </c>
      <c r="BZ1381" s="121" t="str">
        <f t="shared" si="2035"/>
        <v/>
      </c>
      <c r="CA1381" s="121" t="str">
        <f t="shared" si="2035"/>
        <v/>
      </c>
      <c r="CB1381" s="121" t="str">
        <f t="shared" ref="CB1381:DN1381" si="2036">IF(CB17="","",CB598)</f>
        <v/>
      </c>
      <c r="CC1381" s="121" t="str">
        <f t="shared" si="2036"/>
        <v/>
      </c>
      <c r="CD1381" s="121" t="str">
        <f t="shared" si="2036"/>
        <v/>
      </c>
      <c r="CE1381" s="121" t="str">
        <f t="shared" si="2036"/>
        <v/>
      </c>
      <c r="CF1381" s="121" t="str">
        <f t="shared" si="2036"/>
        <v/>
      </c>
      <c r="CG1381" s="121" t="str">
        <f t="shared" si="2036"/>
        <v/>
      </c>
      <c r="CH1381" s="121" t="str">
        <f t="shared" si="2036"/>
        <v/>
      </c>
      <c r="CI1381" s="121" t="str">
        <f t="shared" si="2036"/>
        <v/>
      </c>
      <c r="CJ1381" s="121" t="str">
        <f t="shared" si="2036"/>
        <v/>
      </c>
      <c r="CK1381" s="121" t="str">
        <f t="shared" si="2036"/>
        <v/>
      </c>
      <c r="CL1381" s="121" t="str">
        <f t="shared" si="2036"/>
        <v/>
      </c>
      <c r="CM1381" s="121" t="str">
        <f t="shared" si="2036"/>
        <v/>
      </c>
      <c r="CN1381" s="121" t="str">
        <f t="shared" si="2036"/>
        <v/>
      </c>
      <c r="CO1381" s="121" t="str">
        <f t="shared" si="2036"/>
        <v/>
      </c>
      <c r="CP1381" s="121" t="str">
        <f t="shared" si="2036"/>
        <v/>
      </c>
      <c r="CQ1381" s="121" t="str">
        <f t="shared" si="2036"/>
        <v/>
      </c>
      <c r="CR1381" s="121" t="str">
        <f t="shared" si="2036"/>
        <v/>
      </c>
      <c r="CS1381" s="121" t="str">
        <f t="shared" si="2036"/>
        <v/>
      </c>
      <c r="CT1381" s="121" t="str">
        <f t="shared" si="2036"/>
        <v/>
      </c>
      <c r="CU1381" s="121" t="str">
        <f t="shared" si="2036"/>
        <v/>
      </c>
      <c r="CV1381" s="121" t="str">
        <f t="shared" si="2036"/>
        <v/>
      </c>
      <c r="CW1381" s="121" t="str">
        <f t="shared" si="2036"/>
        <v/>
      </c>
      <c r="CX1381" s="121" t="str">
        <f t="shared" si="2036"/>
        <v/>
      </c>
      <c r="CY1381" s="121" t="str">
        <f t="shared" si="2036"/>
        <v/>
      </c>
      <c r="CZ1381" s="121" t="str">
        <f t="shared" si="2036"/>
        <v/>
      </c>
      <c r="DA1381" s="121" t="str">
        <f t="shared" si="2036"/>
        <v/>
      </c>
      <c r="DB1381" s="121" t="str">
        <f t="shared" si="2036"/>
        <v/>
      </c>
      <c r="DC1381" s="121" t="str">
        <f t="shared" si="2036"/>
        <v/>
      </c>
      <c r="DD1381" s="121" t="str">
        <f t="shared" si="2036"/>
        <v/>
      </c>
      <c r="DE1381" s="121" t="str">
        <f t="shared" si="2036"/>
        <v/>
      </c>
      <c r="DF1381" s="121" t="str">
        <f t="shared" si="2036"/>
        <v/>
      </c>
      <c r="DG1381" s="121" t="str">
        <f t="shared" si="2036"/>
        <v/>
      </c>
      <c r="DH1381" s="121" t="str">
        <f t="shared" si="2036"/>
        <v/>
      </c>
      <c r="DI1381" s="121" t="str">
        <f t="shared" si="2036"/>
        <v/>
      </c>
      <c r="DJ1381" s="121" t="str">
        <f t="shared" si="2036"/>
        <v/>
      </c>
      <c r="DK1381" s="121" t="str">
        <f t="shared" si="2036"/>
        <v/>
      </c>
      <c r="DL1381" s="121" t="str">
        <f t="shared" si="2036"/>
        <v/>
      </c>
      <c r="DM1381" s="121" t="str">
        <f t="shared" si="2036"/>
        <v/>
      </c>
      <c r="DN1381" s="121" t="str">
        <f t="shared" si="2036"/>
        <v/>
      </c>
      <c r="DO1381" s="56">
        <f ca="1">SUM(F1381:DN1381)</f>
        <v>2336291.4973070705</v>
      </c>
      <c r="DP1381" s="50" t="s">
        <v>172</v>
      </c>
    </row>
    <row r="1382" spans="1:122" s="29" customFormat="1" ht="15" customHeight="1">
      <c r="C1382" s="26" t="s">
        <v>292</v>
      </c>
      <c r="D1382" s="242"/>
      <c r="E1382" s="243"/>
      <c r="F1382" s="121">
        <f t="shared" ref="F1382:AK1382" si="2037">IF(F17="","",F814)</f>
        <v>0</v>
      </c>
      <c r="G1382" s="121">
        <f t="shared" si="2037"/>
        <v>0</v>
      </c>
      <c r="H1382" s="121">
        <f t="shared" si="2037"/>
        <v>0</v>
      </c>
      <c r="I1382" s="121">
        <f t="shared" si="2037"/>
        <v>0</v>
      </c>
      <c r="J1382" s="121">
        <f t="shared" si="2037"/>
        <v>2428616.6666666665</v>
      </c>
      <c r="K1382" s="121">
        <f t="shared" si="2037"/>
        <v>2428616.6666666665</v>
      </c>
      <c r="L1382" s="121">
        <f t="shared" si="2037"/>
        <v>2428616.6666666665</v>
      </c>
      <c r="M1382" s="121">
        <f t="shared" si="2037"/>
        <v>2428616.6666666665</v>
      </c>
      <c r="N1382" s="121">
        <f t="shared" si="2037"/>
        <v>2428616.6666666665</v>
      </c>
      <c r="O1382" s="121">
        <f t="shared" si="2037"/>
        <v>2428616.6666666665</v>
      </c>
      <c r="P1382" s="121">
        <f t="shared" si="2037"/>
        <v>2428616.6666666665</v>
      </c>
      <c r="Q1382" s="121">
        <f t="shared" si="2037"/>
        <v>2428616.6666666665</v>
      </c>
      <c r="R1382" s="121">
        <f t="shared" si="2037"/>
        <v>2428616.6666666665</v>
      </c>
      <c r="S1382" s="121">
        <f t="shared" si="2037"/>
        <v>2428616.6666666665</v>
      </c>
      <c r="T1382" s="121">
        <f t="shared" si="2037"/>
        <v>2428616.6666666665</v>
      </c>
      <c r="U1382" s="121">
        <f t="shared" si="2037"/>
        <v>2428616.6666666665</v>
      </c>
      <c r="V1382" s="121">
        <f t="shared" si="2037"/>
        <v>2428616.6666666665</v>
      </c>
      <c r="W1382" s="121">
        <f t="shared" si="2037"/>
        <v>2428616.6666666665</v>
      </c>
      <c r="X1382" s="121">
        <f t="shared" si="2037"/>
        <v>3240283.3333333335</v>
      </c>
      <c r="Y1382" s="121">
        <f t="shared" si="2037"/>
        <v>3240283.3333333335</v>
      </c>
      <c r="Z1382" s="121">
        <f t="shared" si="2037"/>
        <v>3240283.3333333335</v>
      </c>
      <c r="AA1382" s="121">
        <f t="shared" si="2037"/>
        <v>3240283.3333333335</v>
      </c>
      <c r="AB1382" s="121">
        <f t="shared" si="2037"/>
        <v>811666.66666666663</v>
      </c>
      <c r="AC1382" s="121">
        <f t="shared" si="2037"/>
        <v>811666.66666666663</v>
      </c>
      <c r="AD1382" s="121">
        <f t="shared" si="2037"/>
        <v>0</v>
      </c>
      <c r="AE1382" s="121">
        <f t="shared" si="2037"/>
        <v>0</v>
      </c>
      <c r="AF1382" s="121">
        <f t="shared" si="2037"/>
        <v>0</v>
      </c>
      <c r="AG1382" s="121">
        <f t="shared" si="2037"/>
        <v>0</v>
      </c>
      <c r="AH1382" s="121">
        <f t="shared" si="2037"/>
        <v>0</v>
      </c>
      <c r="AI1382" s="121">
        <f t="shared" si="2037"/>
        <v>0</v>
      </c>
      <c r="AJ1382" s="121">
        <f t="shared" si="2037"/>
        <v>0</v>
      </c>
      <c r="AK1382" s="121">
        <f t="shared" si="2037"/>
        <v>0</v>
      </c>
      <c r="AL1382" s="121">
        <f t="shared" ref="AL1382:BQ1382" si="2038">IF(AL17="","",AL814)</f>
        <v>0</v>
      </c>
      <c r="AM1382" s="121">
        <f t="shared" si="2038"/>
        <v>0</v>
      </c>
      <c r="AN1382" s="121">
        <f t="shared" si="2038"/>
        <v>0</v>
      </c>
      <c r="AO1382" s="121">
        <f t="shared" si="2038"/>
        <v>0</v>
      </c>
      <c r="AP1382" s="121">
        <f t="shared" si="2038"/>
        <v>0</v>
      </c>
      <c r="AQ1382" s="121">
        <f t="shared" si="2038"/>
        <v>0</v>
      </c>
      <c r="AR1382" s="121">
        <f t="shared" si="2038"/>
        <v>0</v>
      </c>
      <c r="AS1382" s="121">
        <f t="shared" si="2038"/>
        <v>0</v>
      </c>
      <c r="AT1382" s="121">
        <f t="shared" si="2038"/>
        <v>0</v>
      </c>
      <c r="AU1382" s="121">
        <f t="shared" si="2038"/>
        <v>0</v>
      </c>
      <c r="AV1382" s="121">
        <f t="shared" si="2038"/>
        <v>0</v>
      </c>
      <c r="AW1382" s="121">
        <f t="shared" si="2038"/>
        <v>0</v>
      </c>
      <c r="AX1382" s="121">
        <f t="shared" si="2038"/>
        <v>0</v>
      </c>
      <c r="AY1382" s="121">
        <f t="shared" si="2038"/>
        <v>0</v>
      </c>
      <c r="AZ1382" s="121">
        <f t="shared" si="2038"/>
        <v>0</v>
      </c>
      <c r="BA1382" s="121">
        <f t="shared" si="2038"/>
        <v>0</v>
      </c>
      <c r="BB1382" s="121">
        <f t="shared" si="2038"/>
        <v>0</v>
      </c>
      <c r="BC1382" s="121">
        <f t="shared" si="2038"/>
        <v>0</v>
      </c>
      <c r="BD1382" s="121">
        <f t="shared" si="2038"/>
        <v>0</v>
      </c>
      <c r="BE1382" s="121">
        <f t="shared" si="2038"/>
        <v>0</v>
      </c>
      <c r="BF1382" s="121">
        <f t="shared" si="2038"/>
        <v>0</v>
      </c>
      <c r="BG1382" s="121">
        <f t="shared" si="2038"/>
        <v>0</v>
      </c>
      <c r="BH1382" s="121">
        <f t="shared" si="2038"/>
        <v>0</v>
      </c>
      <c r="BI1382" s="121">
        <f t="shared" si="2038"/>
        <v>0</v>
      </c>
      <c r="BJ1382" s="121">
        <f t="shared" si="2038"/>
        <v>0</v>
      </c>
      <c r="BK1382" s="121">
        <f t="shared" si="2038"/>
        <v>0</v>
      </c>
      <c r="BL1382" s="121">
        <f t="shared" si="2038"/>
        <v>0</v>
      </c>
      <c r="BM1382" s="121">
        <f t="shared" si="2038"/>
        <v>0</v>
      </c>
      <c r="BN1382" s="121">
        <f t="shared" si="2038"/>
        <v>0</v>
      </c>
      <c r="BO1382" s="121" t="str">
        <f t="shared" si="2038"/>
        <v/>
      </c>
      <c r="BP1382" s="121" t="str">
        <f t="shared" si="2038"/>
        <v/>
      </c>
      <c r="BQ1382" s="121" t="str">
        <f t="shared" si="2038"/>
        <v/>
      </c>
      <c r="BR1382" s="121" t="str">
        <f t="shared" ref="BR1382:CA1382" si="2039">IF(BR17="","",BR814)</f>
        <v/>
      </c>
      <c r="BS1382" s="121" t="str">
        <f t="shared" si="2039"/>
        <v/>
      </c>
      <c r="BT1382" s="121" t="str">
        <f t="shared" si="2039"/>
        <v/>
      </c>
      <c r="BU1382" s="121" t="str">
        <f t="shared" si="2039"/>
        <v/>
      </c>
      <c r="BV1382" s="121" t="str">
        <f t="shared" si="2039"/>
        <v/>
      </c>
      <c r="BW1382" s="121" t="str">
        <f t="shared" si="2039"/>
        <v/>
      </c>
      <c r="BX1382" s="121" t="str">
        <f t="shared" si="2039"/>
        <v/>
      </c>
      <c r="BY1382" s="121" t="str">
        <f t="shared" si="2039"/>
        <v/>
      </c>
      <c r="BZ1382" s="121" t="str">
        <f t="shared" si="2039"/>
        <v/>
      </c>
      <c r="CA1382" s="121" t="str">
        <f t="shared" si="2039"/>
        <v/>
      </c>
      <c r="CB1382" s="121" t="str">
        <f t="shared" ref="CB1382:DN1382" si="2040">IF(CB17="","",CB814)</f>
        <v/>
      </c>
      <c r="CC1382" s="121" t="str">
        <f t="shared" si="2040"/>
        <v/>
      </c>
      <c r="CD1382" s="121" t="str">
        <f t="shared" si="2040"/>
        <v/>
      </c>
      <c r="CE1382" s="121" t="str">
        <f t="shared" si="2040"/>
        <v/>
      </c>
      <c r="CF1382" s="121" t="str">
        <f t="shared" si="2040"/>
        <v/>
      </c>
      <c r="CG1382" s="121" t="str">
        <f t="shared" si="2040"/>
        <v/>
      </c>
      <c r="CH1382" s="121" t="str">
        <f t="shared" si="2040"/>
        <v/>
      </c>
      <c r="CI1382" s="121" t="str">
        <f t="shared" si="2040"/>
        <v/>
      </c>
      <c r="CJ1382" s="121" t="str">
        <f t="shared" si="2040"/>
        <v/>
      </c>
      <c r="CK1382" s="121" t="str">
        <f t="shared" si="2040"/>
        <v/>
      </c>
      <c r="CL1382" s="121" t="str">
        <f t="shared" si="2040"/>
        <v/>
      </c>
      <c r="CM1382" s="121" t="str">
        <f t="shared" si="2040"/>
        <v/>
      </c>
      <c r="CN1382" s="121" t="str">
        <f t="shared" si="2040"/>
        <v/>
      </c>
      <c r="CO1382" s="121" t="str">
        <f t="shared" si="2040"/>
        <v/>
      </c>
      <c r="CP1382" s="121" t="str">
        <f t="shared" si="2040"/>
        <v/>
      </c>
      <c r="CQ1382" s="121" t="str">
        <f t="shared" si="2040"/>
        <v/>
      </c>
      <c r="CR1382" s="121" t="str">
        <f t="shared" si="2040"/>
        <v/>
      </c>
      <c r="CS1382" s="121" t="str">
        <f t="shared" si="2040"/>
        <v/>
      </c>
      <c r="CT1382" s="121" t="str">
        <f t="shared" si="2040"/>
        <v/>
      </c>
      <c r="CU1382" s="121" t="str">
        <f t="shared" si="2040"/>
        <v/>
      </c>
      <c r="CV1382" s="121" t="str">
        <f t="shared" si="2040"/>
        <v/>
      </c>
      <c r="CW1382" s="121" t="str">
        <f t="shared" si="2040"/>
        <v/>
      </c>
      <c r="CX1382" s="121" t="str">
        <f t="shared" si="2040"/>
        <v/>
      </c>
      <c r="CY1382" s="121" t="str">
        <f t="shared" si="2040"/>
        <v/>
      </c>
      <c r="CZ1382" s="121" t="str">
        <f t="shared" si="2040"/>
        <v/>
      </c>
      <c r="DA1382" s="121" t="str">
        <f t="shared" si="2040"/>
        <v/>
      </c>
      <c r="DB1382" s="121" t="str">
        <f t="shared" si="2040"/>
        <v/>
      </c>
      <c r="DC1382" s="121" t="str">
        <f t="shared" si="2040"/>
        <v/>
      </c>
      <c r="DD1382" s="121" t="str">
        <f t="shared" si="2040"/>
        <v/>
      </c>
      <c r="DE1382" s="121" t="str">
        <f t="shared" si="2040"/>
        <v/>
      </c>
      <c r="DF1382" s="121" t="str">
        <f t="shared" si="2040"/>
        <v/>
      </c>
      <c r="DG1382" s="121" t="str">
        <f t="shared" si="2040"/>
        <v/>
      </c>
      <c r="DH1382" s="121" t="str">
        <f t="shared" si="2040"/>
        <v/>
      </c>
      <c r="DI1382" s="121" t="str">
        <f t="shared" si="2040"/>
        <v/>
      </c>
      <c r="DJ1382" s="121" t="str">
        <f t="shared" si="2040"/>
        <v/>
      </c>
      <c r="DK1382" s="121" t="str">
        <f t="shared" si="2040"/>
        <v/>
      </c>
      <c r="DL1382" s="121" t="str">
        <f t="shared" si="2040"/>
        <v/>
      </c>
      <c r="DM1382" s="121" t="str">
        <f t="shared" si="2040"/>
        <v/>
      </c>
      <c r="DN1382" s="121" t="str">
        <f t="shared" si="2040"/>
        <v/>
      </c>
      <c r="DO1382" s="56">
        <f>SUM(F1382:DN1382)</f>
        <v>48585100.000000007</v>
      </c>
      <c r="DP1382" s="50" t="s">
        <v>172</v>
      </c>
    </row>
    <row r="1383" spans="1:122" s="29" customFormat="1" ht="15" customHeight="1">
      <c r="C1383" s="126" t="s">
        <v>291</v>
      </c>
      <c r="D1383" s="242"/>
      <c r="E1383" s="243"/>
      <c r="F1383" s="121">
        <f t="shared" ref="F1383:AK1383" si="2041">F1369</f>
        <v>3200000</v>
      </c>
      <c r="G1383" s="121">
        <f t="shared" si="2041"/>
        <v>471666.66666666669</v>
      </c>
      <c r="H1383" s="121">
        <f t="shared" si="2041"/>
        <v>471666.66666666669</v>
      </c>
      <c r="I1383" s="121">
        <f t="shared" si="2041"/>
        <v>471666.66666666669</v>
      </c>
      <c r="J1383" s="121">
        <f t="shared" si="2041"/>
        <v>471666.66666666669</v>
      </c>
      <c r="K1383" s="121">
        <f t="shared" si="2041"/>
        <v>471666.66666666669</v>
      </c>
      <c r="L1383" s="121">
        <f t="shared" si="2041"/>
        <v>471666.66666666669</v>
      </c>
      <c r="M1383" s="121">
        <f t="shared" si="2041"/>
        <v>471666.66666666669</v>
      </c>
      <c r="N1383" s="121">
        <f t="shared" si="2041"/>
        <v>471666.66666666669</v>
      </c>
      <c r="O1383" s="121">
        <f t="shared" si="2041"/>
        <v>471666.66666666669</v>
      </c>
      <c r="P1383" s="121">
        <f t="shared" si="2041"/>
        <v>190555.5555555555</v>
      </c>
      <c r="Q1383" s="121">
        <f t="shared" si="2041"/>
        <v>190555.5555555555</v>
      </c>
      <c r="R1383" s="121">
        <f t="shared" si="2041"/>
        <v>678055.5555555555</v>
      </c>
      <c r="S1383" s="121">
        <f t="shared" si="2041"/>
        <v>678055.5555555555</v>
      </c>
      <c r="T1383" s="121">
        <f t="shared" si="2041"/>
        <v>678055.5555555555</v>
      </c>
      <c r="U1383" s="121">
        <f t="shared" si="2041"/>
        <v>678055.5555555555</v>
      </c>
      <c r="V1383" s="121">
        <f t="shared" si="2041"/>
        <v>678055.5555555555</v>
      </c>
      <c r="W1383" s="121">
        <f t="shared" si="2041"/>
        <v>678055.5555555555</v>
      </c>
      <c r="X1383" s="121">
        <f t="shared" si="2041"/>
        <v>1241388.8888888892</v>
      </c>
      <c r="Y1383" s="121">
        <f t="shared" si="2041"/>
        <v>749166.66666666663</v>
      </c>
      <c r="Z1383" s="121">
        <f t="shared" si="2041"/>
        <v>749166.66666666663</v>
      </c>
      <c r="AA1383" s="121">
        <f t="shared" si="2041"/>
        <v>749166.66666666663</v>
      </c>
      <c r="AB1383" s="121">
        <f t="shared" si="2041"/>
        <v>749166.66666666663</v>
      </c>
      <c r="AC1383" s="121">
        <f t="shared" si="2041"/>
        <v>749166.66666666663</v>
      </c>
      <c r="AD1383" s="121">
        <f t="shared" si="2041"/>
        <v>58333.333333333328</v>
      </c>
      <c r="AE1383" s="121">
        <f t="shared" si="2041"/>
        <v>0</v>
      </c>
      <c r="AF1383" s="121">
        <f t="shared" si="2041"/>
        <v>0</v>
      </c>
      <c r="AG1383" s="121">
        <f t="shared" si="2041"/>
        <v>0</v>
      </c>
      <c r="AH1383" s="121">
        <f t="shared" si="2041"/>
        <v>0</v>
      </c>
      <c r="AI1383" s="121">
        <f t="shared" si="2041"/>
        <v>0</v>
      </c>
      <c r="AJ1383" s="121">
        <f t="shared" si="2041"/>
        <v>0</v>
      </c>
      <c r="AK1383" s="121">
        <f t="shared" si="2041"/>
        <v>0</v>
      </c>
      <c r="AL1383" s="121">
        <f t="shared" ref="AL1383:BQ1383" si="2042">AL1369</f>
        <v>0</v>
      </c>
      <c r="AM1383" s="121">
        <f t="shared" si="2042"/>
        <v>0</v>
      </c>
      <c r="AN1383" s="121">
        <f t="shared" si="2042"/>
        <v>0</v>
      </c>
      <c r="AO1383" s="121">
        <f t="shared" si="2042"/>
        <v>0</v>
      </c>
      <c r="AP1383" s="121">
        <f t="shared" si="2042"/>
        <v>0</v>
      </c>
      <c r="AQ1383" s="121">
        <f t="shared" si="2042"/>
        <v>0</v>
      </c>
      <c r="AR1383" s="121">
        <f t="shared" si="2042"/>
        <v>0</v>
      </c>
      <c r="AS1383" s="121">
        <f t="shared" si="2042"/>
        <v>0</v>
      </c>
      <c r="AT1383" s="121">
        <f t="shared" si="2042"/>
        <v>0</v>
      </c>
      <c r="AU1383" s="121">
        <f t="shared" si="2042"/>
        <v>0</v>
      </c>
      <c r="AV1383" s="121">
        <f t="shared" si="2042"/>
        <v>0</v>
      </c>
      <c r="AW1383" s="121">
        <f t="shared" si="2042"/>
        <v>0</v>
      </c>
      <c r="AX1383" s="121">
        <f t="shared" si="2042"/>
        <v>0</v>
      </c>
      <c r="AY1383" s="121">
        <f t="shared" si="2042"/>
        <v>0</v>
      </c>
      <c r="AZ1383" s="121">
        <f t="shared" si="2042"/>
        <v>0</v>
      </c>
      <c r="BA1383" s="121">
        <f t="shared" si="2042"/>
        <v>0</v>
      </c>
      <c r="BB1383" s="121">
        <f t="shared" si="2042"/>
        <v>0</v>
      </c>
      <c r="BC1383" s="121">
        <f t="shared" si="2042"/>
        <v>0</v>
      </c>
      <c r="BD1383" s="121">
        <f t="shared" si="2042"/>
        <v>0</v>
      </c>
      <c r="BE1383" s="121">
        <f t="shared" si="2042"/>
        <v>0</v>
      </c>
      <c r="BF1383" s="121">
        <f t="shared" si="2042"/>
        <v>0</v>
      </c>
      <c r="BG1383" s="121">
        <f t="shared" si="2042"/>
        <v>0</v>
      </c>
      <c r="BH1383" s="121">
        <f t="shared" si="2042"/>
        <v>0</v>
      </c>
      <c r="BI1383" s="121">
        <f t="shared" si="2042"/>
        <v>0</v>
      </c>
      <c r="BJ1383" s="121">
        <f t="shared" si="2042"/>
        <v>0</v>
      </c>
      <c r="BK1383" s="121">
        <f t="shared" si="2042"/>
        <v>0</v>
      </c>
      <c r="BL1383" s="121">
        <f t="shared" si="2042"/>
        <v>0</v>
      </c>
      <c r="BM1383" s="121">
        <f t="shared" si="2042"/>
        <v>0</v>
      </c>
      <c r="BN1383" s="121">
        <f t="shared" si="2042"/>
        <v>0</v>
      </c>
      <c r="BO1383" s="121" t="str">
        <f t="shared" si="2042"/>
        <v/>
      </c>
      <c r="BP1383" s="121" t="str">
        <f t="shared" si="2042"/>
        <v/>
      </c>
      <c r="BQ1383" s="121" t="str">
        <f t="shared" si="2042"/>
        <v/>
      </c>
      <c r="BR1383" s="121" t="str">
        <f t="shared" ref="BR1383:CA1383" si="2043">BR1369</f>
        <v/>
      </c>
      <c r="BS1383" s="121" t="str">
        <f t="shared" si="2043"/>
        <v/>
      </c>
      <c r="BT1383" s="121" t="str">
        <f t="shared" si="2043"/>
        <v/>
      </c>
      <c r="BU1383" s="121" t="str">
        <f t="shared" si="2043"/>
        <v/>
      </c>
      <c r="BV1383" s="121" t="str">
        <f t="shared" si="2043"/>
        <v/>
      </c>
      <c r="BW1383" s="121" t="str">
        <f t="shared" si="2043"/>
        <v/>
      </c>
      <c r="BX1383" s="121" t="str">
        <f t="shared" si="2043"/>
        <v/>
      </c>
      <c r="BY1383" s="121" t="str">
        <f t="shared" si="2043"/>
        <v/>
      </c>
      <c r="BZ1383" s="121" t="str">
        <f t="shared" si="2043"/>
        <v/>
      </c>
      <c r="CA1383" s="121" t="str">
        <f t="shared" si="2043"/>
        <v/>
      </c>
      <c r="CB1383" s="121" t="str">
        <f t="shared" ref="CB1383:DN1383" si="2044">CB1369</f>
        <v/>
      </c>
      <c r="CC1383" s="121" t="str">
        <f t="shared" si="2044"/>
        <v/>
      </c>
      <c r="CD1383" s="121" t="str">
        <f t="shared" si="2044"/>
        <v/>
      </c>
      <c r="CE1383" s="121" t="str">
        <f t="shared" si="2044"/>
        <v/>
      </c>
      <c r="CF1383" s="121" t="str">
        <f t="shared" si="2044"/>
        <v/>
      </c>
      <c r="CG1383" s="121" t="str">
        <f t="shared" si="2044"/>
        <v/>
      </c>
      <c r="CH1383" s="121" t="str">
        <f t="shared" si="2044"/>
        <v/>
      </c>
      <c r="CI1383" s="121" t="str">
        <f t="shared" si="2044"/>
        <v/>
      </c>
      <c r="CJ1383" s="121" t="str">
        <f t="shared" si="2044"/>
        <v/>
      </c>
      <c r="CK1383" s="121" t="str">
        <f t="shared" si="2044"/>
        <v/>
      </c>
      <c r="CL1383" s="121" t="str">
        <f t="shared" si="2044"/>
        <v/>
      </c>
      <c r="CM1383" s="121" t="str">
        <f t="shared" si="2044"/>
        <v/>
      </c>
      <c r="CN1383" s="121" t="str">
        <f t="shared" si="2044"/>
        <v/>
      </c>
      <c r="CO1383" s="121" t="str">
        <f t="shared" si="2044"/>
        <v/>
      </c>
      <c r="CP1383" s="121" t="str">
        <f t="shared" si="2044"/>
        <v/>
      </c>
      <c r="CQ1383" s="121" t="str">
        <f t="shared" si="2044"/>
        <v/>
      </c>
      <c r="CR1383" s="121" t="str">
        <f t="shared" si="2044"/>
        <v/>
      </c>
      <c r="CS1383" s="121" t="str">
        <f t="shared" si="2044"/>
        <v/>
      </c>
      <c r="CT1383" s="121" t="str">
        <f t="shared" si="2044"/>
        <v/>
      </c>
      <c r="CU1383" s="121" t="str">
        <f t="shared" si="2044"/>
        <v/>
      </c>
      <c r="CV1383" s="121" t="str">
        <f t="shared" si="2044"/>
        <v/>
      </c>
      <c r="CW1383" s="121" t="str">
        <f t="shared" si="2044"/>
        <v/>
      </c>
      <c r="CX1383" s="121" t="str">
        <f t="shared" si="2044"/>
        <v/>
      </c>
      <c r="CY1383" s="121" t="str">
        <f t="shared" si="2044"/>
        <v/>
      </c>
      <c r="CZ1383" s="121" t="str">
        <f t="shared" si="2044"/>
        <v/>
      </c>
      <c r="DA1383" s="121" t="str">
        <f t="shared" si="2044"/>
        <v/>
      </c>
      <c r="DB1383" s="121" t="str">
        <f t="shared" si="2044"/>
        <v/>
      </c>
      <c r="DC1383" s="121" t="str">
        <f t="shared" si="2044"/>
        <v/>
      </c>
      <c r="DD1383" s="121" t="str">
        <f t="shared" si="2044"/>
        <v/>
      </c>
      <c r="DE1383" s="121" t="str">
        <f t="shared" si="2044"/>
        <v/>
      </c>
      <c r="DF1383" s="121" t="str">
        <f t="shared" si="2044"/>
        <v/>
      </c>
      <c r="DG1383" s="121" t="str">
        <f t="shared" si="2044"/>
        <v/>
      </c>
      <c r="DH1383" s="121" t="str">
        <f t="shared" si="2044"/>
        <v/>
      </c>
      <c r="DI1383" s="121" t="str">
        <f t="shared" si="2044"/>
        <v/>
      </c>
      <c r="DJ1383" s="121" t="str">
        <f t="shared" si="2044"/>
        <v/>
      </c>
      <c r="DK1383" s="121" t="str">
        <f t="shared" si="2044"/>
        <v/>
      </c>
      <c r="DL1383" s="121" t="str">
        <f t="shared" si="2044"/>
        <v/>
      </c>
      <c r="DM1383" s="121" t="str">
        <f t="shared" si="2044"/>
        <v/>
      </c>
      <c r="DN1383" s="121" t="str">
        <f t="shared" si="2044"/>
        <v/>
      </c>
      <c r="DO1383" s="56">
        <f>SUM(F1383:DN1383)</f>
        <v>16940000.000000004</v>
      </c>
      <c r="DP1383" s="50" t="s">
        <v>172</v>
      </c>
    </row>
    <row r="1384" spans="1:122" s="29" customFormat="1" ht="15" customHeight="1">
      <c r="C1384" s="129"/>
      <c r="D1384" s="261"/>
      <c r="E1384" s="260"/>
      <c r="F1384" s="122"/>
      <c r="G1384" s="122"/>
      <c r="H1384" s="122"/>
      <c r="I1384" s="122"/>
      <c r="J1384" s="122"/>
      <c r="K1384" s="122"/>
      <c r="L1384" s="122"/>
      <c r="M1384" s="122"/>
      <c r="N1384" s="122"/>
      <c r="O1384" s="122"/>
      <c r="P1384" s="122"/>
      <c r="Q1384" s="122"/>
      <c r="R1384" s="122"/>
      <c r="S1384" s="122"/>
      <c r="T1384" s="122"/>
      <c r="U1384" s="122"/>
      <c r="V1384" s="122"/>
      <c r="W1384" s="122"/>
      <c r="X1384" s="122"/>
      <c r="Y1384" s="122"/>
      <c r="Z1384" s="122"/>
      <c r="AA1384" s="122"/>
      <c r="AB1384" s="122"/>
      <c r="AC1384" s="122"/>
      <c r="AD1384" s="122"/>
      <c r="AE1384" s="122"/>
      <c r="AF1384" s="122"/>
      <c r="AG1384" s="122"/>
      <c r="AH1384" s="122"/>
      <c r="AI1384" s="122"/>
      <c r="AJ1384" s="122"/>
      <c r="AK1384" s="122"/>
      <c r="AL1384" s="122"/>
      <c r="AM1384" s="122"/>
      <c r="AN1384" s="122"/>
      <c r="AO1384" s="122"/>
      <c r="AP1384" s="122"/>
      <c r="AQ1384" s="122"/>
      <c r="AR1384" s="122"/>
      <c r="AS1384" s="122"/>
      <c r="AT1384" s="122"/>
      <c r="AU1384" s="122"/>
      <c r="AV1384" s="122"/>
      <c r="AW1384" s="122"/>
      <c r="AX1384" s="122"/>
      <c r="AY1384" s="122"/>
      <c r="AZ1384" s="122"/>
      <c r="BA1384" s="122"/>
      <c r="BB1384" s="122"/>
      <c r="BC1384" s="122"/>
      <c r="BD1384" s="122"/>
      <c r="BE1384" s="122"/>
      <c r="BF1384" s="122"/>
      <c r="BG1384" s="122"/>
      <c r="BH1384" s="122"/>
      <c r="BI1384" s="122"/>
      <c r="BJ1384" s="122"/>
      <c r="BK1384" s="122"/>
      <c r="BL1384" s="122"/>
      <c r="BM1384" s="122"/>
      <c r="BN1384" s="122"/>
      <c r="BO1384" s="122"/>
      <c r="BP1384" s="122"/>
      <c r="BQ1384" s="122"/>
      <c r="BR1384" s="122"/>
      <c r="BS1384" s="122"/>
      <c r="BT1384" s="122"/>
      <c r="BU1384" s="122"/>
      <c r="BV1384" s="122"/>
      <c r="BW1384" s="122"/>
      <c r="BX1384" s="122"/>
      <c r="BY1384" s="122"/>
      <c r="BZ1384" s="122"/>
      <c r="CA1384" s="122"/>
      <c r="CB1384" s="122"/>
      <c r="CC1384" s="122"/>
      <c r="CD1384" s="122"/>
      <c r="CE1384" s="122"/>
      <c r="CF1384" s="122"/>
      <c r="CG1384" s="122"/>
      <c r="CH1384" s="122"/>
      <c r="CI1384" s="122"/>
      <c r="CJ1384" s="122"/>
      <c r="CK1384" s="122"/>
      <c r="CL1384" s="122"/>
      <c r="CM1384" s="122"/>
      <c r="CN1384" s="122"/>
      <c r="CO1384" s="122"/>
      <c r="CP1384" s="122"/>
      <c r="CQ1384" s="122"/>
      <c r="CR1384" s="122"/>
      <c r="CS1384" s="122"/>
      <c r="CT1384" s="122"/>
      <c r="CU1384" s="122"/>
      <c r="CV1384" s="122"/>
      <c r="CW1384" s="122"/>
      <c r="CX1384" s="122"/>
      <c r="CY1384" s="122"/>
      <c r="CZ1384" s="122"/>
      <c r="DA1384" s="122"/>
      <c r="DB1384" s="122"/>
      <c r="DC1384" s="122"/>
      <c r="DD1384" s="122"/>
      <c r="DE1384" s="122"/>
      <c r="DF1384" s="122"/>
      <c r="DG1384" s="122"/>
      <c r="DH1384" s="122"/>
      <c r="DI1384" s="122"/>
      <c r="DJ1384" s="122"/>
      <c r="DK1384" s="122"/>
      <c r="DL1384" s="122"/>
      <c r="DM1384" s="122"/>
      <c r="DN1384" s="122"/>
      <c r="DO1384" s="61"/>
      <c r="DP1384" s="50" t="s">
        <v>172</v>
      </c>
    </row>
    <row r="1385" spans="1:122" s="29" customFormat="1" ht="15" customHeight="1">
      <c r="C1385" s="126" t="s">
        <v>216</v>
      </c>
      <c r="D1385" s="242"/>
      <c r="E1385" s="243"/>
      <c r="F1385" s="121">
        <f t="shared" ref="F1385:AK1385" ca="1" si="2045">IF(F17="","",SUM(F1380:F1383))</f>
        <v>19042286.233029515</v>
      </c>
      <c r="G1385" s="121">
        <f t="shared" ca="1" si="2045"/>
        <v>493375.3187632084</v>
      </c>
      <c r="H1385" s="121">
        <f t="shared" ca="1" si="2045"/>
        <v>495228.95177045901</v>
      </c>
      <c r="I1385" s="121">
        <f t="shared" ca="1" si="2045"/>
        <v>497089.54895932734</v>
      </c>
      <c r="J1385" s="121">
        <f t="shared" ca="1" si="2045"/>
        <v>2928220.8497068263</v>
      </c>
      <c r="K1385" s="121">
        <f t="shared" ca="1" si="2045"/>
        <v>2931391.9779253029</v>
      </c>
      <c r="L1385" s="121">
        <f t="shared" ca="1" si="2045"/>
        <v>2934575.0202134796</v>
      </c>
      <c r="M1385" s="121">
        <f t="shared" ca="1" si="2045"/>
        <v>2937770.0213330463</v>
      </c>
      <c r="N1385" s="121">
        <f t="shared" ca="1" si="2045"/>
        <v>2940977.0262138634</v>
      </c>
      <c r="O1385" s="121">
        <f t="shared" ca="1" si="2045"/>
        <v>2944196.0799545958</v>
      </c>
      <c r="P1385" s="121">
        <f t="shared" ca="1" si="2045"/>
        <v>2665788.0432411437</v>
      </c>
      <c r="Q1385" s="121">
        <f t="shared" ca="1" si="2045"/>
        <v>2667973.1997383968</v>
      </c>
      <c r="R1385" s="121">
        <f t="shared" ca="1" si="2045"/>
        <v>3158582.345552484</v>
      </c>
      <c r="S1385" s="121">
        <f t="shared" ca="1" si="2045"/>
        <v>3162618.9521523472</v>
      </c>
      <c r="T1385" s="121">
        <f t="shared" ca="1" si="2045"/>
        <v>3166670.724462667</v>
      </c>
      <c r="U1385" s="121">
        <f t="shared" ca="1" si="2045"/>
        <v>3170737.719461692</v>
      </c>
      <c r="V1385" s="121">
        <f t="shared" ca="1" si="2045"/>
        <v>3174819.9943417399</v>
      </c>
      <c r="W1385" s="121">
        <f t="shared" ca="1" si="2045"/>
        <v>3178917.6065100036</v>
      </c>
      <c r="X1385" s="121">
        <f t="shared" ca="1" si="2045"/>
        <v>4560613.5816544797</v>
      </c>
      <c r="Y1385" s="121">
        <f t="shared" ca="1" si="2045"/>
        <v>4079044.1948214825</v>
      </c>
      <c r="Z1385" s="121">
        <f t="shared" ca="1" si="2045"/>
        <v>4092727.5668496159</v>
      </c>
      <c r="AA1385" s="121">
        <f t="shared" ca="1" si="2045"/>
        <v>4108104.126274223</v>
      </c>
      <c r="AB1385" s="121">
        <f t="shared" ca="1" si="2045"/>
        <v>1690359.5790550485</v>
      </c>
      <c r="AC1385" s="121">
        <f t="shared" ca="1" si="2045"/>
        <v>1696710.335144172</v>
      </c>
      <c r="AD1385" s="121">
        <f t="shared" ca="1" si="2045"/>
        <v>127862.50017795037</v>
      </c>
      <c r="AE1385" s="121">
        <f t="shared" ca="1" si="2045"/>
        <v>0</v>
      </c>
      <c r="AF1385" s="121">
        <f t="shared" ca="1" si="2045"/>
        <v>0</v>
      </c>
      <c r="AG1385" s="121">
        <f t="shared" ca="1" si="2045"/>
        <v>0</v>
      </c>
      <c r="AH1385" s="121">
        <f t="shared" ca="1" si="2045"/>
        <v>0</v>
      </c>
      <c r="AI1385" s="121">
        <f t="shared" ca="1" si="2045"/>
        <v>0</v>
      </c>
      <c r="AJ1385" s="121">
        <f t="shared" ca="1" si="2045"/>
        <v>0</v>
      </c>
      <c r="AK1385" s="121">
        <f t="shared" ca="1" si="2045"/>
        <v>0</v>
      </c>
      <c r="AL1385" s="121">
        <f t="shared" ref="AL1385:BQ1385" ca="1" si="2046">IF(AL17="","",SUM(AL1380:AL1383))</f>
        <v>0</v>
      </c>
      <c r="AM1385" s="121">
        <f t="shared" ca="1" si="2046"/>
        <v>0</v>
      </c>
      <c r="AN1385" s="121">
        <f t="shared" ca="1" si="2046"/>
        <v>0</v>
      </c>
      <c r="AO1385" s="121">
        <f t="shared" ca="1" si="2046"/>
        <v>0</v>
      </c>
      <c r="AP1385" s="121">
        <f t="shared" ca="1" si="2046"/>
        <v>0</v>
      </c>
      <c r="AQ1385" s="121">
        <f t="shared" ca="1" si="2046"/>
        <v>0</v>
      </c>
      <c r="AR1385" s="121">
        <f t="shared" ca="1" si="2046"/>
        <v>0</v>
      </c>
      <c r="AS1385" s="121">
        <f t="shared" ca="1" si="2046"/>
        <v>0</v>
      </c>
      <c r="AT1385" s="121">
        <f t="shared" ca="1" si="2046"/>
        <v>0</v>
      </c>
      <c r="AU1385" s="121">
        <f t="shared" ca="1" si="2046"/>
        <v>0</v>
      </c>
      <c r="AV1385" s="121">
        <f t="shared" ca="1" si="2046"/>
        <v>0</v>
      </c>
      <c r="AW1385" s="121">
        <f t="shared" ca="1" si="2046"/>
        <v>0</v>
      </c>
      <c r="AX1385" s="121">
        <f t="shared" ca="1" si="2046"/>
        <v>0</v>
      </c>
      <c r="AY1385" s="121">
        <f t="shared" ca="1" si="2046"/>
        <v>0</v>
      </c>
      <c r="AZ1385" s="121">
        <f t="shared" ca="1" si="2046"/>
        <v>0</v>
      </c>
      <c r="BA1385" s="121">
        <f t="shared" ca="1" si="2046"/>
        <v>0</v>
      </c>
      <c r="BB1385" s="121">
        <f t="shared" ca="1" si="2046"/>
        <v>0</v>
      </c>
      <c r="BC1385" s="121">
        <f t="shared" ca="1" si="2046"/>
        <v>0</v>
      </c>
      <c r="BD1385" s="121">
        <f t="shared" ca="1" si="2046"/>
        <v>0</v>
      </c>
      <c r="BE1385" s="121">
        <f t="shared" ca="1" si="2046"/>
        <v>0</v>
      </c>
      <c r="BF1385" s="121">
        <f t="shared" ca="1" si="2046"/>
        <v>0</v>
      </c>
      <c r="BG1385" s="121">
        <f t="shared" ca="1" si="2046"/>
        <v>0</v>
      </c>
      <c r="BH1385" s="121">
        <f t="shared" ca="1" si="2046"/>
        <v>0</v>
      </c>
      <c r="BI1385" s="121">
        <f t="shared" ca="1" si="2046"/>
        <v>0</v>
      </c>
      <c r="BJ1385" s="121">
        <f t="shared" ca="1" si="2046"/>
        <v>0</v>
      </c>
      <c r="BK1385" s="121">
        <f t="shared" ca="1" si="2046"/>
        <v>0</v>
      </c>
      <c r="BL1385" s="121">
        <f t="shared" ca="1" si="2046"/>
        <v>0</v>
      </c>
      <c r="BM1385" s="121">
        <f t="shared" ca="1" si="2046"/>
        <v>0</v>
      </c>
      <c r="BN1385" s="121">
        <f t="shared" ca="1" si="2046"/>
        <v>0</v>
      </c>
      <c r="BO1385" s="121" t="str">
        <f t="shared" si="2046"/>
        <v/>
      </c>
      <c r="BP1385" s="121" t="str">
        <f t="shared" si="2046"/>
        <v/>
      </c>
      <c r="BQ1385" s="121" t="str">
        <f t="shared" si="2046"/>
        <v/>
      </c>
      <c r="BR1385" s="121" t="str">
        <f t="shared" ref="BR1385:CA1385" si="2047">IF(BR17="","",SUM(BR1380:BR1383))</f>
        <v/>
      </c>
      <c r="BS1385" s="121" t="str">
        <f t="shared" si="2047"/>
        <v/>
      </c>
      <c r="BT1385" s="121" t="str">
        <f t="shared" si="2047"/>
        <v/>
      </c>
      <c r="BU1385" s="121" t="str">
        <f t="shared" si="2047"/>
        <v/>
      </c>
      <c r="BV1385" s="121" t="str">
        <f t="shared" si="2047"/>
        <v/>
      </c>
      <c r="BW1385" s="121" t="str">
        <f t="shared" si="2047"/>
        <v/>
      </c>
      <c r="BX1385" s="121" t="str">
        <f t="shared" si="2047"/>
        <v/>
      </c>
      <c r="BY1385" s="121" t="str">
        <f t="shared" si="2047"/>
        <v/>
      </c>
      <c r="BZ1385" s="121" t="str">
        <f t="shared" si="2047"/>
        <v/>
      </c>
      <c r="CA1385" s="121" t="str">
        <f t="shared" si="2047"/>
        <v/>
      </c>
      <c r="CB1385" s="121" t="str">
        <f t="shared" ref="CB1385:DN1385" si="2048">IF(CB17="","",SUM(CB1380:CB1383))</f>
        <v/>
      </c>
      <c r="CC1385" s="121" t="str">
        <f t="shared" si="2048"/>
        <v/>
      </c>
      <c r="CD1385" s="121" t="str">
        <f t="shared" si="2048"/>
        <v/>
      </c>
      <c r="CE1385" s="121" t="str">
        <f t="shared" si="2048"/>
        <v/>
      </c>
      <c r="CF1385" s="121" t="str">
        <f t="shared" si="2048"/>
        <v/>
      </c>
      <c r="CG1385" s="121" t="str">
        <f t="shared" si="2048"/>
        <v/>
      </c>
      <c r="CH1385" s="121" t="str">
        <f t="shared" si="2048"/>
        <v/>
      </c>
      <c r="CI1385" s="121" t="str">
        <f t="shared" si="2048"/>
        <v/>
      </c>
      <c r="CJ1385" s="121" t="str">
        <f t="shared" si="2048"/>
        <v/>
      </c>
      <c r="CK1385" s="121" t="str">
        <f t="shared" si="2048"/>
        <v/>
      </c>
      <c r="CL1385" s="121" t="str">
        <f t="shared" si="2048"/>
        <v/>
      </c>
      <c r="CM1385" s="121" t="str">
        <f t="shared" si="2048"/>
        <v/>
      </c>
      <c r="CN1385" s="121" t="str">
        <f t="shared" si="2048"/>
        <v/>
      </c>
      <c r="CO1385" s="121" t="str">
        <f t="shared" si="2048"/>
        <v/>
      </c>
      <c r="CP1385" s="121" t="str">
        <f t="shared" si="2048"/>
        <v/>
      </c>
      <c r="CQ1385" s="121" t="str">
        <f t="shared" si="2048"/>
        <v/>
      </c>
      <c r="CR1385" s="121" t="str">
        <f t="shared" si="2048"/>
        <v/>
      </c>
      <c r="CS1385" s="121" t="str">
        <f t="shared" si="2048"/>
        <v/>
      </c>
      <c r="CT1385" s="121" t="str">
        <f t="shared" si="2048"/>
        <v/>
      </c>
      <c r="CU1385" s="121" t="str">
        <f t="shared" si="2048"/>
        <v/>
      </c>
      <c r="CV1385" s="121" t="str">
        <f t="shared" si="2048"/>
        <v/>
      </c>
      <c r="CW1385" s="121" t="str">
        <f t="shared" si="2048"/>
        <v/>
      </c>
      <c r="CX1385" s="121" t="str">
        <f t="shared" si="2048"/>
        <v/>
      </c>
      <c r="CY1385" s="121" t="str">
        <f t="shared" si="2048"/>
        <v/>
      </c>
      <c r="CZ1385" s="121" t="str">
        <f t="shared" si="2048"/>
        <v/>
      </c>
      <c r="DA1385" s="121" t="str">
        <f t="shared" si="2048"/>
        <v/>
      </c>
      <c r="DB1385" s="121" t="str">
        <f t="shared" si="2048"/>
        <v/>
      </c>
      <c r="DC1385" s="121" t="str">
        <f t="shared" si="2048"/>
        <v/>
      </c>
      <c r="DD1385" s="121" t="str">
        <f t="shared" si="2048"/>
        <v/>
      </c>
      <c r="DE1385" s="121" t="str">
        <f t="shared" si="2048"/>
        <v/>
      </c>
      <c r="DF1385" s="121" t="str">
        <f t="shared" si="2048"/>
        <v/>
      </c>
      <c r="DG1385" s="121" t="str">
        <f t="shared" si="2048"/>
        <v/>
      </c>
      <c r="DH1385" s="121" t="str">
        <f t="shared" si="2048"/>
        <v/>
      </c>
      <c r="DI1385" s="121" t="str">
        <f t="shared" si="2048"/>
        <v/>
      </c>
      <c r="DJ1385" s="121" t="str">
        <f t="shared" si="2048"/>
        <v/>
      </c>
      <c r="DK1385" s="121" t="str">
        <f t="shared" si="2048"/>
        <v/>
      </c>
      <c r="DL1385" s="121" t="str">
        <f t="shared" si="2048"/>
        <v/>
      </c>
      <c r="DM1385" s="121" t="str">
        <f t="shared" si="2048"/>
        <v/>
      </c>
      <c r="DN1385" s="121" t="str">
        <f t="shared" si="2048"/>
        <v/>
      </c>
      <c r="DO1385" s="121">
        <f ca="1">SUM(F1385:DN1385)</f>
        <v>82846641.497307077</v>
      </c>
      <c r="DP1385" s="50" t="s">
        <v>172</v>
      </c>
    </row>
    <row r="1386" spans="1:122" s="29" customFormat="1" ht="15" customHeight="1">
      <c r="C1386" s="120"/>
      <c r="D1386" s="242"/>
      <c r="E1386" s="243"/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U1386" s="121"/>
      <c r="V1386" s="121"/>
      <c r="W1386" s="121"/>
      <c r="X1386" s="121"/>
      <c r="Y1386" s="121"/>
      <c r="Z1386" s="121"/>
      <c r="AA1386" s="121"/>
      <c r="AB1386" s="121"/>
      <c r="AC1386" s="121"/>
      <c r="AD1386" s="121"/>
      <c r="AE1386" s="121"/>
      <c r="AF1386" s="121"/>
      <c r="AG1386" s="121"/>
      <c r="AH1386" s="121"/>
      <c r="AI1386" s="121"/>
      <c r="AJ1386" s="121"/>
      <c r="AK1386" s="121"/>
      <c r="AL1386" s="121"/>
      <c r="AM1386" s="121"/>
      <c r="AN1386" s="121"/>
      <c r="AO1386" s="121"/>
      <c r="AP1386" s="121"/>
      <c r="AQ1386" s="121"/>
      <c r="AR1386" s="121"/>
      <c r="AS1386" s="121"/>
      <c r="AT1386" s="121"/>
      <c r="AU1386" s="121"/>
      <c r="AV1386" s="121"/>
      <c r="AW1386" s="121"/>
      <c r="AX1386" s="121"/>
      <c r="AY1386" s="121"/>
      <c r="AZ1386" s="121"/>
      <c r="BA1386" s="121"/>
      <c r="BB1386" s="121"/>
      <c r="BC1386" s="121"/>
      <c r="BD1386" s="121"/>
      <c r="BE1386" s="121"/>
      <c r="BF1386" s="121"/>
      <c r="BG1386" s="121"/>
      <c r="BH1386" s="121"/>
      <c r="BI1386" s="121"/>
      <c r="BJ1386" s="121"/>
      <c r="BK1386" s="121"/>
      <c r="BL1386" s="121"/>
      <c r="BM1386" s="121"/>
      <c r="BN1386" s="121"/>
      <c r="BO1386" s="121"/>
      <c r="BP1386" s="121"/>
      <c r="BQ1386" s="121"/>
      <c r="BR1386" s="121"/>
      <c r="BS1386" s="121"/>
      <c r="BT1386" s="121"/>
      <c r="BU1386" s="121"/>
      <c r="BV1386" s="121"/>
      <c r="BW1386" s="121"/>
      <c r="BX1386" s="121"/>
      <c r="BY1386" s="121"/>
      <c r="BZ1386" s="121"/>
      <c r="CA1386" s="121"/>
      <c r="CB1386" s="121"/>
      <c r="CC1386" s="121"/>
      <c r="CD1386" s="121"/>
      <c r="CE1386" s="121"/>
      <c r="CF1386" s="121"/>
      <c r="CG1386" s="121"/>
      <c r="CH1386" s="121"/>
      <c r="CI1386" s="121"/>
      <c r="CJ1386" s="121"/>
      <c r="CK1386" s="121"/>
      <c r="CL1386" s="121"/>
      <c r="CM1386" s="121"/>
      <c r="CN1386" s="121"/>
      <c r="CO1386" s="121"/>
      <c r="CP1386" s="121"/>
      <c r="CQ1386" s="121"/>
      <c r="CR1386" s="121"/>
      <c r="CS1386" s="121"/>
      <c r="CT1386" s="121"/>
      <c r="CU1386" s="121"/>
      <c r="CV1386" s="121"/>
      <c r="CW1386" s="121"/>
      <c r="CX1386" s="121"/>
      <c r="CY1386" s="121"/>
      <c r="CZ1386" s="121"/>
      <c r="DA1386" s="121"/>
      <c r="DB1386" s="121"/>
      <c r="DC1386" s="121"/>
      <c r="DD1386" s="121"/>
      <c r="DE1386" s="121"/>
      <c r="DF1386" s="121"/>
      <c r="DG1386" s="121"/>
      <c r="DH1386" s="121"/>
      <c r="DI1386" s="121"/>
      <c r="DJ1386" s="121"/>
      <c r="DK1386" s="121"/>
      <c r="DL1386" s="121"/>
      <c r="DM1386" s="121"/>
      <c r="DN1386" s="121"/>
      <c r="DO1386" s="121"/>
      <c r="DP1386" s="50" t="s">
        <v>172</v>
      </c>
    </row>
    <row r="1387" spans="1:122" s="29" customFormat="1" ht="15" customHeight="1">
      <c r="C1387" s="120"/>
      <c r="D1387" s="242"/>
      <c r="E1387" s="243"/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U1387" s="121"/>
      <c r="V1387" s="121"/>
      <c r="W1387" s="121"/>
      <c r="X1387" s="121"/>
      <c r="Y1387" s="121"/>
      <c r="Z1387" s="121"/>
      <c r="AA1387" s="121"/>
      <c r="AB1387" s="121"/>
      <c r="AC1387" s="121"/>
      <c r="AD1387" s="121"/>
      <c r="AE1387" s="121"/>
      <c r="AF1387" s="121"/>
      <c r="AG1387" s="121"/>
      <c r="AH1387" s="121"/>
      <c r="AI1387" s="121"/>
      <c r="AJ1387" s="121"/>
      <c r="AK1387" s="121"/>
      <c r="AL1387" s="121"/>
      <c r="AM1387" s="121"/>
      <c r="AN1387" s="121"/>
      <c r="AO1387" s="121"/>
      <c r="AP1387" s="121"/>
      <c r="AQ1387" s="121"/>
      <c r="AR1387" s="121"/>
      <c r="AS1387" s="121"/>
      <c r="AT1387" s="121"/>
      <c r="AU1387" s="121"/>
      <c r="AV1387" s="121"/>
      <c r="AW1387" s="121"/>
      <c r="AX1387" s="121"/>
      <c r="AY1387" s="121"/>
      <c r="AZ1387" s="121"/>
      <c r="BA1387" s="121"/>
      <c r="BB1387" s="121"/>
      <c r="BC1387" s="121"/>
      <c r="BD1387" s="121"/>
      <c r="BE1387" s="121"/>
      <c r="BF1387" s="121"/>
      <c r="BG1387" s="121"/>
      <c r="BH1387" s="121"/>
      <c r="BI1387" s="121"/>
      <c r="BJ1387" s="121"/>
      <c r="BK1387" s="121"/>
      <c r="BL1387" s="121"/>
      <c r="BM1387" s="121"/>
      <c r="BN1387" s="121"/>
      <c r="BO1387" s="121"/>
      <c r="BP1387" s="121"/>
      <c r="BQ1387" s="121"/>
      <c r="BR1387" s="121"/>
      <c r="BS1387" s="121"/>
      <c r="BT1387" s="121"/>
      <c r="BU1387" s="121"/>
      <c r="BV1387" s="121"/>
      <c r="BW1387" s="121"/>
      <c r="BX1387" s="121"/>
      <c r="BY1387" s="121"/>
      <c r="BZ1387" s="121"/>
      <c r="CA1387" s="121"/>
      <c r="CB1387" s="121"/>
      <c r="CC1387" s="121"/>
      <c r="CD1387" s="121"/>
      <c r="CE1387" s="121"/>
      <c r="CF1387" s="121"/>
      <c r="CG1387" s="121"/>
      <c r="CH1387" s="121"/>
      <c r="CI1387" s="121"/>
      <c r="CJ1387" s="121"/>
      <c r="CK1387" s="121"/>
      <c r="CL1387" s="121"/>
      <c r="CM1387" s="121"/>
      <c r="CN1387" s="121"/>
      <c r="CO1387" s="121"/>
      <c r="CP1387" s="121"/>
      <c r="CQ1387" s="121"/>
      <c r="CR1387" s="121"/>
      <c r="CS1387" s="121"/>
      <c r="CT1387" s="121"/>
      <c r="CU1387" s="121"/>
      <c r="CV1387" s="121"/>
      <c r="CW1387" s="121"/>
      <c r="CX1387" s="121"/>
      <c r="CY1387" s="121"/>
      <c r="CZ1387" s="121"/>
      <c r="DA1387" s="121"/>
      <c r="DB1387" s="121"/>
      <c r="DC1387" s="121"/>
      <c r="DD1387" s="121"/>
      <c r="DE1387" s="121"/>
      <c r="DF1387" s="121"/>
      <c r="DG1387" s="121"/>
      <c r="DH1387" s="121"/>
      <c r="DI1387" s="121"/>
      <c r="DJ1387" s="121"/>
      <c r="DK1387" s="121"/>
      <c r="DL1387" s="121"/>
      <c r="DM1387" s="121"/>
      <c r="DN1387" s="121"/>
      <c r="DO1387" s="121"/>
      <c r="DP1387" s="50" t="s">
        <v>172</v>
      </c>
    </row>
    <row r="1388" spans="1:122" s="29" customFormat="1" ht="15" customHeight="1">
      <c r="C1388" s="479" t="s">
        <v>545</v>
      </c>
      <c r="D1388" s="448"/>
      <c r="E1388" s="449"/>
      <c r="F1388" s="448"/>
      <c r="G1388" s="447"/>
      <c r="H1388" s="447"/>
      <c r="I1388" s="447"/>
      <c r="J1388" s="447"/>
      <c r="K1388" s="447"/>
      <c r="L1388" s="447"/>
      <c r="M1388" s="447"/>
      <c r="N1388" s="447"/>
      <c r="O1388" s="447"/>
      <c r="P1388" s="447"/>
      <c r="Q1388" s="447"/>
      <c r="R1388" s="447"/>
      <c r="S1388" s="447"/>
      <c r="T1388" s="447"/>
      <c r="U1388" s="447"/>
      <c r="V1388" s="447"/>
      <c r="W1388" s="447"/>
      <c r="X1388" s="447"/>
      <c r="Y1388" s="447"/>
      <c r="Z1388" s="447"/>
      <c r="AA1388" s="447"/>
      <c r="AB1388" s="447"/>
      <c r="AC1388" s="447"/>
      <c r="AD1388" s="447"/>
      <c r="AE1388" s="447"/>
      <c r="AF1388" s="447"/>
      <c r="AG1388" s="447"/>
      <c r="AH1388" s="447"/>
      <c r="AI1388" s="447"/>
      <c r="AJ1388" s="447"/>
      <c r="AK1388" s="447"/>
      <c r="AL1388" s="447"/>
      <c r="AM1388" s="447"/>
      <c r="AN1388" s="447"/>
      <c r="AO1388" s="447"/>
      <c r="AP1388" s="447"/>
      <c r="AQ1388" s="447"/>
      <c r="AR1388" s="447"/>
      <c r="AS1388" s="447"/>
      <c r="AT1388" s="447"/>
      <c r="AU1388" s="447"/>
      <c r="AV1388" s="447"/>
      <c r="AW1388" s="447"/>
      <c r="AX1388" s="447"/>
      <c r="AY1388" s="447"/>
      <c r="AZ1388" s="447"/>
      <c r="BA1388" s="447"/>
      <c r="BB1388" s="447"/>
      <c r="BC1388" s="447"/>
      <c r="BD1388" s="447"/>
      <c r="BE1388" s="447"/>
      <c r="BF1388" s="447"/>
      <c r="BG1388" s="447"/>
      <c r="BH1388" s="447"/>
      <c r="BI1388" s="447"/>
      <c r="BJ1388" s="447"/>
      <c r="BK1388" s="447"/>
      <c r="BL1388" s="447"/>
      <c r="BM1388" s="447"/>
      <c r="BN1388" s="447"/>
      <c r="BO1388" s="447"/>
      <c r="BP1388" s="447"/>
      <c r="BQ1388" s="447"/>
      <c r="BR1388" s="447"/>
      <c r="BS1388" s="447"/>
      <c r="BT1388" s="447"/>
      <c r="BU1388" s="447"/>
      <c r="BV1388" s="447"/>
      <c r="BW1388" s="447"/>
      <c r="BX1388" s="447"/>
      <c r="BY1388" s="447"/>
      <c r="BZ1388" s="447"/>
      <c r="CA1388" s="447"/>
      <c r="CB1388" s="447"/>
      <c r="CC1388" s="447"/>
      <c r="CD1388" s="447"/>
      <c r="CE1388" s="447"/>
      <c r="CF1388" s="447"/>
      <c r="CG1388" s="447"/>
      <c r="CH1388" s="447"/>
      <c r="CI1388" s="447"/>
      <c r="CJ1388" s="447"/>
      <c r="CK1388" s="447"/>
      <c r="CL1388" s="447"/>
      <c r="CM1388" s="447"/>
      <c r="CN1388" s="447"/>
      <c r="CO1388" s="447"/>
      <c r="CP1388" s="447"/>
      <c r="CQ1388" s="447"/>
      <c r="CR1388" s="447"/>
      <c r="CS1388" s="447"/>
      <c r="CT1388" s="447"/>
      <c r="CU1388" s="447"/>
      <c r="CV1388" s="447"/>
      <c r="CW1388" s="447"/>
      <c r="CX1388" s="447"/>
      <c r="CY1388" s="447"/>
      <c r="CZ1388" s="447"/>
      <c r="DA1388" s="447"/>
      <c r="DB1388" s="447"/>
      <c r="DC1388" s="447"/>
      <c r="DD1388" s="447"/>
      <c r="DE1388" s="447"/>
      <c r="DF1388" s="447"/>
      <c r="DG1388" s="447"/>
      <c r="DH1388" s="447"/>
      <c r="DI1388" s="447"/>
      <c r="DJ1388" s="447"/>
      <c r="DK1388" s="447"/>
      <c r="DL1388" s="447"/>
      <c r="DM1388" s="447"/>
      <c r="DN1388" s="447"/>
      <c r="DO1388" s="447"/>
      <c r="DP1388" s="50" t="s">
        <v>172</v>
      </c>
    </row>
    <row r="1389" spans="1:122" s="152" customFormat="1" ht="15" customHeight="1">
      <c r="A1389" s="29"/>
      <c r="B1389" s="29"/>
      <c r="C1389" s="120"/>
      <c r="D1389" s="151"/>
      <c r="E1389" s="151"/>
      <c r="F1389" s="4"/>
      <c r="G1389" s="29"/>
      <c r="H1389" s="29"/>
      <c r="I1389" s="29"/>
      <c r="J1389" s="29"/>
      <c r="K1389" s="29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67"/>
      <c r="DP1389" s="50" t="s">
        <v>172</v>
      </c>
      <c r="DQ1389" s="29"/>
    </row>
    <row r="1390" spans="1:122" s="152" customFormat="1" ht="15" customHeight="1">
      <c r="A1390" s="29"/>
      <c r="B1390" s="29"/>
      <c r="C1390" s="161" t="s">
        <v>287</v>
      </c>
      <c r="D1390" s="189"/>
      <c r="E1390" s="189"/>
      <c r="F1390" s="189"/>
      <c r="G1390" s="189"/>
      <c r="H1390" s="189"/>
      <c r="I1390" s="189"/>
      <c r="J1390" s="189"/>
      <c r="K1390" s="189"/>
      <c r="L1390" s="189"/>
      <c r="M1390" s="189"/>
      <c r="N1390" s="189"/>
      <c r="O1390" s="189"/>
      <c r="P1390" s="189"/>
      <c r="Q1390" s="189"/>
      <c r="R1390" s="189"/>
      <c r="S1390" s="189"/>
      <c r="T1390" s="189"/>
      <c r="U1390" s="189"/>
      <c r="V1390" s="189"/>
      <c r="W1390" s="189"/>
      <c r="X1390" s="189"/>
      <c r="Y1390" s="189"/>
      <c r="Z1390" s="189"/>
      <c r="AA1390" s="189"/>
      <c r="AB1390" s="189"/>
      <c r="AC1390" s="189"/>
      <c r="AD1390" s="189"/>
      <c r="AE1390" s="189"/>
      <c r="AF1390" s="189"/>
      <c r="AG1390" s="189"/>
      <c r="AH1390" s="189"/>
      <c r="AI1390" s="189"/>
      <c r="AJ1390" s="189"/>
      <c r="AK1390" s="189"/>
      <c r="AL1390" s="189"/>
      <c r="AM1390" s="189"/>
      <c r="AN1390" s="189"/>
      <c r="AO1390" s="189"/>
      <c r="AP1390" s="189"/>
      <c r="AQ1390" s="189"/>
      <c r="AR1390" s="189"/>
      <c r="AS1390" s="189"/>
      <c r="AT1390" s="189"/>
      <c r="AU1390" s="189"/>
      <c r="AV1390" s="189"/>
      <c r="AW1390" s="189"/>
      <c r="AX1390" s="189"/>
      <c r="AY1390" s="189"/>
      <c r="AZ1390" s="189"/>
      <c r="BA1390" s="189"/>
      <c r="BB1390" s="189"/>
      <c r="BC1390" s="189"/>
      <c r="BD1390" s="189"/>
      <c r="BE1390" s="189"/>
      <c r="BF1390" s="189"/>
      <c r="BG1390" s="189"/>
      <c r="BH1390" s="189"/>
      <c r="BI1390" s="189"/>
      <c r="BJ1390" s="189"/>
      <c r="BK1390" s="189"/>
      <c r="BL1390" s="189"/>
      <c r="BM1390" s="189"/>
      <c r="BN1390" s="189"/>
      <c r="BO1390" s="189"/>
      <c r="BP1390" s="189"/>
      <c r="BQ1390" s="189"/>
      <c r="BR1390" s="189"/>
      <c r="BS1390" s="189"/>
      <c r="BT1390" s="189"/>
      <c r="BU1390" s="189"/>
      <c r="BV1390" s="189"/>
      <c r="BW1390" s="189"/>
      <c r="BX1390" s="189"/>
      <c r="BY1390" s="189"/>
      <c r="BZ1390" s="189"/>
      <c r="CA1390" s="189"/>
      <c r="CB1390" s="189"/>
      <c r="CC1390" s="189"/>
      <c r="CD1390" s="189"/>
      <c r="CE1390" s="189"/>
      <c r="CF1390" s="189"/>
      <c r="CG1390" s="189"/>
      <c r="CH1390" s="189"/>
      <c r="CI1390" s="189"/>
      <c r="CJ1390" s="189"/>
      <c r="CK1390" s="189"/>
      <c r="CL1390" s="189"/>
      <c r="CM1390" s="189"/>
      <c r="CN1390" s="189"/>
      <c r="CO1390" s="189"/>
      <c r="CP1390" s="189"/>
      <c r="CQ1390" s="189"/>
      <c r="CR1390" s="189"/>
      <c r="CS1390" s="189"/>
      <c r="CT1390" s="189"/>
      <c r="CU1390" s="189"/>
      <c r="CV1390" s="189"/>
      <c r="CW1390" s="189"/>
      <c r="CX1390" s="189"/>
      <c r="CY1390" s="189"/>
      <c r="CZ1390" s="189"/>
      <c r="DA1390" s="189"/>
      <c r="DB1390" s="189"/>
      <c r="DC1390" s="189"/>
      <c r="DD1390" s="189"/>
      <c r="DE1390" s="189"/>
      <c r="DF1390" s="189"/>
      <c r="DG1390" s="189"/>
      <c r="DH1390" s="189"/>
      <c r="DI1390" s="189"/>
      <c r="DJ1390" s="189"/>
      <c r="DK1390" s="189"/>
      <c r="DL1390" s="189"/>
      <c r="DM1390" s="189"/>
      <c r="DN1390" s="189"/>
      <c r="DO1390" s="189"/>
      <c r="DP1390" s="50" t="s">
        <v>172</v>
      </c>
      <c r="DQ1390" s="29"/>
    </row>
    <row r="1391" spans="1:122" s="152" customFormat="1" ht="15" customHeight="1">
      <c r="A1391" s="29"/>
      <c r="B1391" s="29"/>
      <c r="C1391" s="120"/>
      <c r="D1391" s="151"/>
      <c r="E1391" s="151"/>
      <c r="F1391" s="4"/>
      <c r="G1391" s="29"/>
      <c r="H1391" s="29"/>
      <c r="I1391" s="29"/>
      <c r="J1391" s="29"/>
      <c r="K1391" s="29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67"/>
      <c r="DP1391" s="50" t="s">
        <v>172</v>
      </c>
      <c r="DQ1391" s="29"/>
    </row>
    <row r="1392" spans="1:122" s="29" customFormat="1" ht="15" customHeight="1">
      <c r="A1392" s="152"/>
      <c r="B1392" s="172"/>
      <c r="C1392" s="217" t="s">
        <v>287</v>
      </c>
      <c r="D1392" s="152"/>
      <c r="E1392" s="32" t="s">
        <v>278</v>
      </c>
      <c r="F1392" s="259">
        <v>0</v>
      </c>
      <c r="G1392" s="258">
        <f t="shared" ref="G1392:AL1392" si="2049">IF(G$17="","",F1392+1)</f>
        <v>1</v>
      </c>
      <c r="H1392" s="258">
        <f t="shared" si="2049"/>
        <v>2</v>
      </c>
      <c r="I1392" s="258">
        <f t="shared" si="2049"/>
        <v>3</v>
      </c>
      <c r="J1392" s="258">
        <f t="shared" si="2049"/>
        <v>4</v>
      </c>
      <c r="K1392" s="258">
        <f t="shared" si="2049"/>
        <v>5</v>
      </c>
      <c r="L1392" s="258">
        <f t="shared" si="2049"/>
        <v>6</v>
      </c>
      <c r="M1392" s="258">
        <f t="shared" si="2049"/>
        <v>7</v>
      </c>
      <c r="N1392" s="258">
        <f t="shared" si="2049"/>
        <v>8</v>
      </c>
      <c r="O1392" s="258">
        <f t="shared" si="2049"/>
        <v>9</v>
      </c>
      <c r="P1392" s="258">
        <f t="shared" si="2049"/>
        <v>10</v>
      </c>
      <c r="Q1392" s="258">
        <f t="shared" si="2049"/>
        <v>11</v>
      </c>
      <c r="R1392" s="258">
        <f t="shared" si="2049"/>
        <v>12</v>
      </c>
      <c r="S1392" s="258">
        <f t="shared" si="2049"/>
        <v>13</v>
      </c>
      <c r="T1392" s="258">
        <f t="shared" si="2049"/>
        <v>14</v>
      </c>
      <c r="U1392" s="258">
        <f t="shared" si="2049"/>
        <v>15</v>
      </c>
      <c r="V1392" s="258">
        <f t="shared" si="2049"/>
        <v>16</v>
      </c>
      <c r="W1392" s="258">
        <f t="shared" si="2049"/>
        <v>17</v>
      </c>
      <c r="X1392" s="258">
        <f t="shared" si="2049"/>
        <v>18</v>
      </c>
      <c r="Y1392" s="258">
        <f t="shared" si="2049"/>
        <v>19</v>
      </c>
      <c r="Z1392" s="258">
        <f t="shared" si="2049"/>
        <v>20</v>
      </c>
      <c r="AA1392" s="258">
        <f t="shared" si="2049"/>
        <v>21</v>
      </c>
      <c r="AB1392" s="258">
        <f t="shared" si="2049"/>
        <v>22</v>
      </c>
      <c r="AC1392" s="258">
        <f t="shared" si="2049"/>
        <v>23</v>
      </c>
      <c r="AD1392" s="258">
        <f t="shared" si="2049"/>
        <v>24</v>
      </c>
      <c r="AE1392" s="258">
        <f t="shared" si="2049"/>
        <v>25</v>
      </c>
      <c r="AF1392" s="258">
        <f t="shared" si="2049"/>
        <v>26</v>
      </c>
      <c r="AG1392" s="258">
        <f t="shared" si="2049"/>
        <v>27</v>
      </c>
      <c r="AH1392" s="258">
        <f t="shared" si="2049"/>
        <v>28</v>
      </c>
      <c r="AI1392" s="258">
        <f t="shared" si="2049"/>
        <v>29</v>
      </c>
      <c r="AJ1392" s="258">
        <f t="shared" si="2049"/>
        <v>30</v>
      </c>
      <c r="AK1392" s="258">
        <f t="shared" si="2049"/>
        <v>31</v>
      </c>
      <c r="AL1392" s="258">
        <f t="shared" si="2049"/>
        <v>32</v>
      </c>
      <c r="AM1392" s="258">
        <f t="shared" ref="AM1392:BR1392" si="2050">IF(AM$17="","",AL1392+1)</f>
        <v>33</v>
      </c>
      <c r="AN1392" s="258">
        <f t="shared" si="2050"/>
        <v>34</v>
      </c>
      <c r="AO1392" s="258">
        <f t="shared" si="2050"/>
        <v>35</v>
      </c>
      <c r="AP1392" s="258">
        <f t="shared" si="2050"/>
        <v>36</v>
      </c>
      <c r="AQ1392" s="258">
        <f t="shared" si="2050"/>
        <v>37</v>
      </c>
      <c r="AR1392" s="258">
        <f t="shared" si="2050"/>
        <v>38</v>
      </c>
      <c r="AS1392" s="258">
        <f t="shared" si="2050"/>
        <v>39</v>
      </c>
      <c r="AT1392" s="258">
        <f t="shared" si="2050"/>
        <v>40</v>
      </c>
      <c r="AU1392" s="258">
        <f t="shared" si="2050"/>
        <v>41</v>
      </c>
      <c r="AV1392" s="258">
        <f t="shared" si="2050"/>
        <v>42</v>
      </c>
      <c r="AW1392" s="258">
        <f t="shared" si="2050"/>
        <v>43</v>
      </c>
      <c r="AX1392" s="258">
        <f t="shared" si="2050"/>
        <v>44</v>
      </c>
      <c r="AY1392" s="258">
        <f t="shared" si="2050"/>
        <v>45</v>
      </c>
      <c r="AZ1392" s="258">
        <f t="shared" si="2050"/>
        <v>46</v>
      </c>
      <c r="BA1392" s="258">
        <f t="shared" si="2050"/>
        <v>47</v>
      </c>
      <c r="BB1392" s="258">
        <f t="shared" si="2050"/>
        <v>48</v>
      </c>
      <c r="BC1392" s="258">
        <f t="shared" si="2050"/>
        <v>49</v>
      </c>
      <c r="BD1392" s="258">
        <f t="shared" si="2050"/>
        <v>50</v>
      </c>
      <c r="BE1392" s="258">
        <f t="shared" si="2050"/>
        <v>51</v>
      </c>
      <c r="BF1392" s="258">
        <f t="shared" si="2050"/>
        <v>52</v>
      </c>
      <c r="BG1392" s="258">
        <f t="shared" si="2050"/>
        <v>53</v>
      </c>
      <c r="BH1392" s="258">
        <f t="shared" si="2050"/>
        <v>54</v>
      </c>
      <c r="BI1392" s="258">
        <f t="shared" si="2050"/>
        <v>55</v>
      </c>
      <c r="BJ1392" s="258">
        <f t="shared" si="2050"/>
        <v>56</v>
      </c>
      <c r="BK1392" s="258">
        <f t="shared" si="2050"/>
        <v>57</v>
      </c>
      <c r="BL1392" s="258">
        <f t="shared" si="2050"/>
        <v>58</v>
      </c>
      <c r="BM1392" s="258">
        <f t="shared" si="2050"/>
        <v>59</v>
      </c>
      <c r="BN1392" s="258">
        <f t="shared" si="2050"/>
        <v>60</v>
      </c>
      <c r="BO1392" s="258" t="str">
        <f t="shared" si="2050"/>
        <v/>
      </c>
      <c r="BP1392" s="258" t="str">
        <f t="shared" si="2050"/>
        <v/>
      </c>
      <c r="BQ1392" s="258" t="str">
        <f t="shared" si="2050"/>
        <v/>
      </c>
      <c r="BR1392" s="258" t="str">
        <f t="shared" si="2050"/>
        <v/>
      </c>
      <c r="BS1392" s="258" t="str">
        <f t="shared" ref="BS1392:CA1392" si="2051">IF(BS$17="","",BR1392+1)</f>
        <v/>
      </c>
      <c r="BT1392" s="258" t="str">
        <f t="shared" si="2051"/>
        <v/>
      </c>
      <c r="BU1392" s="258" t="str">
        <f t="shared" si="2051"/>
        <v/>
      </c>
      <c r="BV1392" s="258" t="str">
        <f t="shared" si="2051"/>
        <v/>
      </c>
      <c r="BW1392" s="258" t="str">
        <f t="shared" si="2051"/>
        <v/>
      </c>
      <c r="BX1392" s="258" t="str">
        <f t="shared" si="2051"/>
        <v/>
      </c>
      <c r="BY1392" s="258" t="str">
        <f t="shared" si="2051"/>
        <v/>
      </c>
      <c r="BZ1392" s="258" t="str">
        <f t="shared" si="2051"/>
        <v/>
      </c>
      <c r="CA1392" s="258" t="str">
        <f t="shared" si="2051"/>
        <v/>
      </c>
      <c r="CB1392" s="258" t="str">
        <f t="shared" ref="CB1392" si="2052">IF(CB$17="","",CA1392+1)</f>
        <v/>
      </c>
      <c r="CC1392" s="258" t="str">
        <f t="shared" ref="CC1392" si="2053">IF(CC$17="","",CB1392+1)</f>
        <v/>
      </c>
      <c r="CD1392" s="258" t="str">
        <f t="shared" ref="CD1392" si="2054">IF(CD$17="","",CC1392+1)</f>
        <v/>
      </c>
      <c r="CE1392" s="258" t="str">
        <f t="shared" ref="CE1392" si="2055">IF(CE$17="","",CD1392+1)</f>
        <v/>
      </c>
      <c r="CF1392" s="258" t="str">
        <f t="shared" ref="CF1392" si="2056">IF(CF$17="","",CE1392+1)</f>
        <v/>
      </c>
      <c r="CG1392" s="258" t="str">
        <f t="shared" ref="CG1392" si="2057">IF(CG$17="","",CF1392+1)</f>
        <v/>
      </c>
      <c r="CH1392" s="258" t="str">
        <f t="shared" ref="CH1392" si="2058">IF(CH$17="","",CG1392+1)</f>
        <v/>
      </c>
      <c r="CI1392" s="258" t="str">
        <f t="shared" ref="CI1392" si="2059">IF(CI$17="","",CH1392+1)</f>
        <v/>
      </c>
      <c r="CJ1392" s="258" t="str">
        <f t="shared" ref="CJ1392" si="2060">IF(CJ$17="","",CI1392+1)</f>
        <v/>
      </c>
      <c r="CK1392" s="258" t="str">
        <f t="shared" ref="CK1392" si="2061">IF(CK$17="","",CJ1392+1)</f>
        <v/>
      </c>
      <c r="CL1392" s="258" t="str">
        <f t="shared" ref="CL1392" si="2062">IF(CL$17="","",CK1392+1)</f>
        <v/>
      </c>
      <c r="CM1392" s="258" t="str">
        <f t="shared" ref="CM1392" si="2063">IF(CM$17="","",CL1392+1)</f>
        <v/>
      </c>
      <c r="CN1392" s="258" t="str">
        <f t="shared" ref="CN1392" si="2064">IF(CN$17="","",CM1392+1)</f>
        <v/>
      </c>
      <c r="CO1392" s="258" t="str">
        <f t="shared" ref="CO1392" si="2065">IF(CO$17="","",CN1392+1)</f>
        <v/>
      </c>
      <c r="CP1392" s="258" t="str">
        <f t="shared" ref="CP1392" si="2066">IF(CP$17="","",CO1392+1)</f>
        <v/>
      </c>
      <c r="CQ1392" s="258" t="str">
        <f t="shared" ref="CQ1392" si="2067">IF(CQ$17="","",CP1392+1)</f>
        <v/>
      </c>
      <c r="CR1392" s="258" t="str">
        <f t="shared" ref="CR1392" si="2068">IF(CR$17="","",CQ1392+1)</f>
        <v/>
      </c>
      <c r="CS1392" s="258" t="str">
        <f t="shared" ref="CS1392" si="2069">IF(CS$17="","",CR1392+1)</f>
        <v/>
      </c>
      <c r="CT1392" s="258" t="str">
        <f t="shared" ref="CT1392" si="2070">IF(CT$17="","",CS1392+1)</f>
        <v/>
      </c>
      <c r="CU1392" s="258" t="str">
        <f t="shared" ref="CU1392" si="2071">IF(CU$17="","",CT1392+1)</f>
        <v/>
      </c>
      <c r="CV1392" s="258" t="str">
        <f t="shared" ref="CV1392" si="2072">IF(CV$17="","",CU1392+1)</f>
        <v/>
      </c>
      <c r="CW1392" s="258" t="str">
        <f t="shared" ref="CW1392" si="2073">IF(CW$17="","",CV1392+1)</f>
        <v/>
      </c>
      <c r="CX1392" s="258" t="str">
        <f t="shared" ref="CX1392" si="2074">IF(CX$17="","",CW1392+1)</f>
        <v/>
      </c>
      <c r="CY1392" s="258" t="str">
        <f t="shared" ref="CY1392" si="2075">IF(CY$17="","",CX1392+1)</f>
        <v/>
      </c>
      <c r="CZ1392" s="258" t="str">
        <f t="shared" ref="CZ1392" si="2076">IF(CZ$17="","",CY1392+1)</f>
        <v/>
      </c>
      <c r="DA1392" s="258" t="str">
        <f t="shared" ref="DA1392" si="2077">IF(DA$17="","",CZ1392+1)</f>
        <v/>
      </c>
      <c r="DB1392" s="258" t="str">
        <f t="shared" ref="DB1392" si="2078">IF(DB$17="","",DA1392+1)</f>
        <v/>
      </c>
      <c r="DC1392" s="258" t="str">
        <f t="shared" ref="DC1392" si="2079">IF(DC$17="","",DB1392+1)</f>
        <v/>
      </c>
      <c r="DD1392" s="258" t="str">
        <f t="shared" ref="DD1392" si="2080">IF(DD$17="","",DC1392+1)</f>
        <v/>
      </c>
      <c r="DE1392" s="258" t="str">
        <f t="shared" ref="DE1392" si="2081">IF(DE$17="","",DD1392+1)</f>
        <v/>
      </c>
      <c r="DF1392" s="258" t="str">
        <f t="shared" ref="DF1392" si="2082">IF(DF$17="","",DE1392+1)</f>
        <v/>
      </c>
      <c r="DG1392" s="258" t="str">
        <f t="shared" ref="DG1392" si="2083">IF(DG$17="","",DF1392+1)</f>
        <v/>
      </c>
      <c r="DH1392" s="258" t="str">
        <f t="shared" ref="DH1392" si="2084">IF(DH$17="","",DG1392+1)</f>
        <v/>
      </c>
      <c r="DI1392" s="258" t="str">
        <f t="shared" ref="DI1392" si="2085">IF(DI$17="","",DH1392+1)</f>
        <v/>
      </c>
      <c r="DJ1392" s="258" t="str">
        <f t="shared" ref="DJ1392" si="2086">IF(DJ$17="","",DI1392+1)</f>
        <v/>
      </c>
      <c r="DK1392" s="258" t="str">
        <f t="shared" ref="DK1392" si="2087">IF(DK$17="","",DJ1392+1)</f>
        <v/>
      </c>
      <c r="DL1392" s="258" t="str">
        <f t="shared" ref="DL1392" si="2088">IF(DL$17="","",DK1392+1)</f>
        <v/>
      </c>
      <c r="DM1392" s="258" t="str">
        <f t="shared" ref="DM1392" si="2089">IF(DM$17="","",DL1392+1)</f>
        <v/>
      </c>
      <c r="DN1392" s="258" t="str">
        <f t="shared" ref="DN1392" si="2090">IF(DN$17="","",DM1392+1)</f>
        <v/>
      </c>
      <c r="DO1392" s="182"/>
      <c r="DP1392" s="50" t="s">
        <v>172</v>
      </c>
      <c r="DQ1392" s="152"/>
      <c r="DR1392" s="152"/>
    </row>
    <row r="1393" spans="1:122" s="29" customFormat="1" ht="15" customHeight="1">
      <c r="A1393" s="152"/>
      <c r="B1393" s="172"/>
      <c r="C1393" s="171" t="s">
        <v>290</v>
      </c>
      <c r="D1393" s="152"/>
      <c r="E1393" s="257">
        <v>4.0000000000000001E-3</v>
      </c>
      <c r="F1393" s="182"/>
      <c r="G1393" s="182"/>
      <c r="H1393" s="182"/>
      <c r="I1393" s="231"/>
      <c r="J1393" s="256"/>
      <c r="K1393" s="256"/>
      <c r="L1393" s="256"/>
      <c r="M1393" s="256"/>
      <c r="N1393" s="256"/>
      <c r="O1393" s="256"/>
      <c r="P1393" s="256"/>
      <c r="Q1393" s="256"/>
      <c r="R1393" s="256"/>
      <c r="S1393" s="256"/>
      <c r="T1393" s="256"/>
      <c r="U1393" s="256"/>
      <c r="V1393" s="256"/>
      <c r="W1393" s="256"/>
      <c r="X1393" s="256"/>
      <c r="Y1393" s="256"/>
      <c r="Z1393" s="256"/>
      <c r="AA1393" s="256"/>
      <c r="AB1393" s="256"/>
      <c r="AC1393" s="256"/>
      <c r="AD1393" s="256"/>
      <c r="AE1393" s="256"/>
      <c r="AF1393" s="256"/>
      <c r="AG1393" s="256"/>
      <c r="AH1393" s="256"/>
      <c r="AI1393" s="256"/>
      <c r="AJ1393" s="256"/>
      <c r="AK1393" s="256"/>
      <c r="AL1393" s="256"/>
      <c r="AM1393" s="256"/>
      <c r="AN1393" s="256"/>
      <c r="AO1393" s="256"/>
      <c r="AP1393" s="256"/>
      <c r="AQ1393" s="256"/>
      <c r="AR1393" s="256"/>
      <c r="AS1393" s="256"/>
      <c r="AT1393" s="256"/>
      <c r="AU1393" s="256"/>
      <c r="AV1393" s="256"/>
      <c r="AW1393" s="256"/>
      <c r="AX1393" s="256"/>
      <c r="AY1393" s="256"/>
      <c r="AZ1393" s="256"/>
      <c r="BA1393" s="256"/>
      <c r="BB1393" s="256"/>
      <c r="BC1393" s="194"/>
      <c r="BD1393" s="182"/>
      <c r="BE1393" s="182"/>
      <c r="BF1393" s="182"/>
      <c r="BG1393" s="182"/>
      <c r="BH1393" s="182"/>
      <c r="BI1393" s="182"/>
      <c r="BJ1393" s="182"/>
      <c r="BK1393" s="182"/>
      <c r="BL1393" s="182"/>
      <c r="BM1393" s="182"/>
      <c r="BN1393" s="182"/>
      <c r="BO1393" s="182"/>
      <c r="BP1393" s="182"/>
      <c r="BQ1393" s="182"/>
      <c r="BR1393" s="182"/>
      <c r="BS1393" s="182"/>
      <c r="BT1393" s="182"/>
      <c r="BU1393" s="182"/>
      <c r="BV1393" s="182"/>
      <c r="BW1393" s="182"/>
      <c r="BX1393" s="182"/>
      <c r="BY1393" s="182"/>
      <c r="BZ1393" s="182"/>
      <c r="CA1393" s="182"/>
      <c r="CB1393" s="182"/>
      <c r="CC1393" s="182"/>
      <c r="CD1393" s="182"/>
      <c r="CE1393" s="182"/>
      <c r="CF1393" s="182"/>
      <c r="CG1393" s="182"/>
      <c r="CH1393" s="182"/>
      <c r="CI1393" s="182"/>
      <c r="CJ1393" s="182"/>
      <c r="CK1393" s="182"/>
      <c r="CL1393" s="182"/>
      <c r="CM1393" s="182"/>
      <c r="CN1393" s="182"/>
      <c r="CO1393" s="182"/>
      <c r="CP1393" s="182"/>
      <c r="CQ1393" s="182"/>
      <c r="CR1393" s="182"/>
      <c r="CS1393" s="182"/>
      <c r="CT1393" s="182"/>
      <c r="CU1393" s="182"/>
      <c r="CV1393" s="182"/>
      <c r="CW1393" s="182"/>
      <c r="CX1393" s="182"/>
      <c r="CY1393" s="182"/>
      <c r="CZ1393" s="182"/>
      <c r="DA1393" s="182"/>
      <c r="DB1393" s="182"/>
      <c r="DC1393" s="182"/>
      <c r="DD1393" s="182"/>
      <c r="DE1393" s="182"/>
      <c r="DF1393" s="182"/>
      <c r="DG1393" s="182"/>
      <c r="DH1393" s="182"/>
      <c r="DI1393" s="182"/>
      <c r="DJ1393" s="182"/>
      <c r="DK1393" s="182"/>
      <c r="DL1393" s="182"/>
      <c r="DM1393" s="182"/>
      <c r="DN1393" s="182"/>
      <c r="DO1393" s="182"/>
      <c r="DP1393" s="50" t="s">
        <v>172</v>
      </c>
      <c r="DQ1393" s="152"/>
    </row>
    <row r="1394" spans="1:122" s="152" customFormat="1" ht="15" customHeight="1">
      <c r="B1394" s="172"/>
      <c r="C1394" s="171" t="s">
        <v>49</v>
      </c>
      <c r="E1394" s="76">
        <v>1.23E-2</v>
      </c>
      <c r="F1394" s="182"/>
      <c r="G1394" s="182"/>
      <c r="H1394" s="182"/>
      <c r="I1394" s="231"/>
      <c r="J1394" s="256"/>
      <c r="K1394" s="256"/>
      <c r="L1394" s="256"/>
      <c r="M1394" s="256"/>
      <c r="N1394" s="256"/>
      <c r="O1394" s="256"/>
      <c r="P1394" s="256"/>
      <c r="Q1394" s="256"/>
      <c r="R1394" s="256"/>
      <c r="S1394" s="256"/>
      <c r="T1394" s="256"/>
      <c r="U1394" s="256"/>
      <c r="V1394" s="256"/>
      <c r="W1394" s="256"/>
      <c r="X1394" s="256"/>
      <c r="Y1394" s="256"/>
      <c r="Z1394" s="256"/>
      <c r="AA1394" s="256"/>
      <c r="AB1394" s="256"/>
      <c r="AC1394" s="256"/>
      <c r="AD1394" s="256"/>
      <c r="AE1394" s="256"/>
      <c r="AF1394" s="256"/>
      <c r="AG1394" s="256"/>
      <c r="AH1394" s="256"/>
      <c r="AI1394" s="256"/>
      <c r="AJ1394" s="256"/>
      <c r="AK1394" s="256"/>
      <c r="AL1394" s="256"/>
      <c r="AM1394" s="256"/>
      <c r="AN1394" s="256"/>
      <c r="AO1394" s="256"/>
      <c r="AP1394" s="256"/>
      <c r="AQ1394" s="256"/>
      <c r="AR1394" s="256"/>
      <c r="AS1394" s="256"/>
      <c r="AT1394" s="256"/>
      <c r="AU1394" s="256"/>
      <c r="AV1394" s="256"/>
      <c r="AW1394" s="256"/>
      <c r="AX1394" s="256"/>
      <c r="AY1394" s="256"/>
      <c r="AZ1394" s="256"/>
      <c r="BA1394" s="256"/>
      <c r="BB1394" s="256"/>
      <c r="BC1394" s="194"/>
      <c r="BD1394" s="182"/>
      <c r="BE1394" s="182"/>
      <c r="BF1394" s="182"/>
      <c r="BG1394" s="182"/>
      <c r="BH1394" s="182"/>
      <c r="BI1394" s="182"/>
      <c r="BJ1394" s="182"/>
      <c r="BK1394" s="182"/>
      <c r="BL1394" s="182"/>
      <c r="BM1394" s="182"/>
      <c r="BN1394" s="182"/>
      <c r="BO1394" s="182"/>
      <c r="BP1394" s="182"/>
      <c r="BQ1394" s="182"/>
      <c r="BR1394" s="182"/>
      <c r="BS1394" s="182"/>
      <c r="BT1394" s="182"/>
      <c r="BU1394" s="182"/>
      <c r="BV1394" s="182"/>
      <c r="BW1394" s="182"/>
      <c r="BX1394" s="182"/>
      <c r="BY1394" s="182"/>
      <c r="BZ1394" s="182"/>
      <c r="CA1394" s="182"/>
      <c r="CB1394" s="182"/>
      <c r="CC1394" s="182"/>
      <c r="CD1394" s="182"/>
      <c r="CE1394" s="182"/>
      <c r="CF1394" s="182"/>
      <c r="CG1394" s="182"/>
      <c r="CH1394" s="182"/>
      <c r="CI1394" s="182"/>
      <c r="CJ1394" s="182"/>
      <c r="CK1394" s="182"/>
      <c r="CL1394" s="182"/>
      <c r="CM1394" s="182"/>
      <c r="CN1394" s="182"/>
      <c r="CO1394" s="182"/>
      <c r="CP1394" s="182"/>
      <c r="CQ1394" s="182"/>
      <c r="CR1394" s="182"/>
      <c r="CS1394" s="182"/>
      <c r="CT1394" s="182"/>
      <c r="CU1394" s="182"/>
      <c r="CV1394" s="182"/>
      <c r="CW1394" s="182"/>
      <c r="CX1394" s="182"/>
      <c r="CY1394" s="182"/>
      <c r="CZ1394" s="182"/>
      <c r="DA1394" s="182"/>
      <c r="DB1394" s="182"/>
      <c r="DC1394" s="182"/>
      <c r="DD1394" s="182"/>
      <c r="DE1394" s="182"/>
      <c r="DF1394" s="182"/>
      <c r="DG1394" s="182"/>
      <c r="DH1394" s="182"/>
      <c r="DI1394" s="182"/>
      <c r="DJ1394" s="182"/>
      <c r="DK1394" s="182"/>
      <c r="DL1394" s="182"/>
      <c r="DM1394" s="182"/>
      <c r="DN1394" s="182"/>
      <c r="DO1394" s="182"/>
      <c r="DP1394" s="50" t="s">
        <v>172</v>
      </c>
      <c r="DR1394" s="29"/>
    </row>
    <row r="1395" spans="1:122" s="152" customFormat="1" ht="15" customHeight="1">
      <c r="B1395" s="172"/>
      <c r="C1395" s="171" t="s">
        <v>289</v>
      </c>
      <c r="E1395" s="76">
        <v>1E-3</v>
      </c>
      <c r="F1395" s="182"/>
      <c r="G1395" s="182"/>
      <c r="H1395" s="182"/>
      <c r="I1395" s="231"/>
      <c r="J1395" s="256"/>
      <c r="K1395" s="256"/>
      <c r="L1395" s="256"/>
      <c r="M1395" s="256"/>
      <c r="N1395" s="256"/>
      <c r="O1395" s="256"/>
      <c r="P1395" s="256"/>
      <c r="Q1395" s="256"/>
      <c r="R1395" s="256"/>
      <c r="S1395" s="256"/>
      <c r="T1395" s="256"/>
      <c r="U1395" s="256"/>
      <c r="V1395" s="256"/>
      <c r="W1395" s="256"/>
      <c r="X1395" s="256"/>
      <c r="Y1395" s="256"/>
      <c r="Z1395" s="256"/>
      <c r="AA1395" s="256"/>
      <c r="AB1395" s="256"/>
      <c r="AC1395" s="256"/>
      <c r="AD1395" s="256"/>
      <c r="AE1395" s="256"/>
      <c r="AF1395" s="256"/>
      <c r="AG1395" s="256"/>
      <c r="AH1395" s="256"/>
      <c r="AI1395" s="256"/>
      <c r="AJ1395" s="256"/>
      <c r="AK1395" s="256"/>
      <c r="AL1395" s="256"/>
      <c r="AM1395" s="256"/>
      <c r="AN1395" s="256"/>
      <c r="AO1395" s="256"/>
      <c r="AP1395" s="256"/>
      <c r="AQ1395" s="256"/>
      <c r="AR1395" s="256"/>
      <c r="AS1395" s="256"/>
      <c r="AT1395" s="256"/>
      <c r="AU1395" s="256"/>
      <c r="AV1395" s="256"/>
      <c r="AW1395" s="256"/>
      <c r="AX1395" s="256"/>
      <c r="AY1395" s="256"/>
      <c r="AZ1395" s="256"/>
      <c r="BA1395" s="256"/>
      <c r="BB1395" s="256"/>
      <c r="BC1395" s="194"/>
      <c r="BD1395" s="182"/>
      <c r="BE1395" s="182"/>
      <c r="BF1395" s="182"/>
      <c r="BG1395" s="182"/>
      <c r="BH1395" s="182"/>
      <c r="BI1395" s="182"/>
      <c r="BJ1395" s="182"/>
      <c r="BK1395" s="182"/>
      <c r="BL1395" s="182"/>
      <c r="BM1395" s="182"/>
      <c r="BN1395" s="182"/>
      <c r="BO1395" s="182"/>
      <c r="BP1395" s="182"/>
      <c r="BQ1395" s="182"/>
      <c r="BR1395" s="182"/>
      <c r="BS1395" s="182"/>
      <c r="BT1395" s="182"/>
      <c r="BU1395" s="182"/>
      <c r="BV1395" s="182"/>
      <c r="BW1395" s="182"/>
      <c r="BX1395" s="182"/>
      <c r="BY1395" s="182"/>
      <c r="BZ1395" s="182"/>
      <c r="CA1395" s="182"/>
      <c r="CB1395" s="182"/>
      <c r="CC1395" s="182"/>
      <c r="CD1395" s="182"/>
      <c r="CE1395" s="182"/>
      <c r="CF1395" s="182"/>
      <c r="CG1395" s="182"/>
      <c r="CH1395" s="182"/>
      <c r="CI1395" s="182"/>
      <c r="CJ1395" s="182"/>
      <c r="CK1395" s="182"/>
      <c r="CL1395" s="182"/>
      <c r="CM1395" s="182"/>
      <c r="CN1395" s="182"/>
      <c r="CO1395" s="182"/>
      <c r="CP1395" s="182"/>
      <c r="CQ1395" s="182"/>
      <c r="CR1395" s="182"/>
      <c r="CS1395" s="182"/>
      <c r="CT1395" s="182"/>
      <c r="CU1395" s="182"/>
      <c r="CV1395" s="182"/>
      <c r="CW1395" s="182"/>
      <c r="CX1395" s="182"/>
      <c r="CY1395" s="182"/>
      <c r="CZ1395" s="182"/>
      <c r="DA1395" s="182"/>
      <c r="DB1395" s="182"/>
      <c r="DC1395" s="182"/>
      <c r="DD1395" s="182"/>
      <c r="DE1395" s="182"/>
      <c r="DF1395" s="182"/>
      <c r="DG1395" s="182"/>
      <c r="DH1395" s="182"/>
      <c r="DI1395" s="182"/>
      <c r="DJ1395" s="182"/>
      <c r="DK1395" s="182"/>
      <c r="DL1395" s="182"/>
      <c r="DM1395" s="182"/>
      <c r="DN1395" s="182"/>
      <c r="DO1395" s="182"/>
      <c r="DP1395" s="50" t="s">
        <v>172</v>
      </c>
    </row>
    <row r="1396" spans="1:122" s="152" customFormat="1" ht="15" customHeight="1">
      <c r="B1396" s="172"/>
      <c r="C1396" s="171" t="s">
        <v>288</v>
      </c>
      <c r="E1396" s="76">
        <v>0.04</v>
      </c>
      <c r="F1396" s="182"/>
      <c r="G1396" s="182"/>
      <c r="H1396" s="182"/>
      <c r="I1396" s="231"/>
      <c r="J1396" s="256"/>
      <c r="K1396" s="256"/>
      <c r="L1396" s="256"/>
      <c r="M1396" s="256"/>
      <c r="N1396" s="256"/>
      <c r="O1396" s="256"/>
      <c r="P1396" s="256"/>
      <c r="Q1396" s="256"/>
      <c r="R1396" s="256"/>
      <c r="S1396" s="256"/>
      <c r="T1396" s="256"/>
      <c r="U1396" s="256"/>
      <c r="V1396" s="256"/>
      <c r="W1396" s="256"/>
      <c r="X1396" s="256"/>
      <c r="Y1396" s="256"/>
      <c r="Z1396" s="256"/>
      <c r="AA1396" s="256"/>
      <c r="AB1396" s="256"/>
      <c r="AC1396" s="256"/>
      <c r="AD1396" s="256"/>
      <c r="AE1396" s="256"/>
      <c r="AF1396" s="256"/>
      <c r="AG1396" s="256"/>
      <c r="AH1396" s="256"/>
      <c r="AI1396" s="256"/>
      <c r="AJ1396" s="256"/>
      <c r="AK1396" s="256"/>
      <c r="AL1396" s="256"/>
      <c r="AM1396" s="256"/>
      <c r="AN1396" s="256"/>
      <c r="AO1396" s="256"/>
      <c r="AP1396" s="256"/>
      <c r="AQ1396" s="256"/>
      <c r="AR1396" s="256"/>
      <c r="AS1396" s="256"/>
      <c r="AT1396" s="256"/>
      <c r="AU1396" s="256"/>
      <c r="AV1396" s="256"/>
      <c r="AW1396" s="256"/>
      <c r="AX1396" s="256"/>
      <c r="AY1396" s="256"/>
      <c r="AZ1396" s="256"/>
      <c r="BA1396" s="256"/>
      <c r="BB1396" s="256"/>
      <c r="BC1396" s="194"/>
      <c r="BD1396" s="182"/>
      <c r="BE1396" s="182"/>
      <c r="BF1396" s="182"/>
      <c r="BG1396" s="182"/>
      <c r="BH1396" s="182"/>
      <c r="BI1396" s="182"/>
      <c r="BJ1396" s="182"/>
      <c r="BK1396" s="182"/>
      <c r="BL1396" s="182"/>
      <c r="BM1396" s="182"/>
      <c r="BN1396" s="182"/>
      <c r="BO1396" s="182"/>
      <c r="BP1396" s="182"/>
      <c r="BQ1396" s="182"/>
      <c r="BR1396" s="182"/>
      <c r="BS1396" s="182"/>
      <c r="BT1396" s="182"/>
      <c r="BU1396" s="182"/>
      <c r="BV1396" s="182"/>
      <c r="BW1396" s="182"/>
      <c r="BX1396" s="182"/>
      <c r="BY1396" s="182"/>
      <c r="BZ1396" s="182"/>
      <c r="CA1396" s="182"/>
      <c r="CB1396" s="182"/>
      <c r="CC1396" s="182"/>
      <c r="CD1396" s="182"/>
      <c r="CE1396" s="182"/>
      <c r="CF1396" s="182"/>
      <c r="CG1396" s="182"/>
      <c r="CH1396" s="182"/>
      <c r="CI1396" s="182"/>
      <c r="CJ1396" s="182"/>
      <c r="CK1396" s="182"/>
      <c r="CL1396" s="182"/>
      <c r="CM1396" s="182"/>
      <c r="CN1396" s="182"/>
      <c r="CO1396" s="182"/>
      <c r="CP1396" s="182"/>
      <c r="CQ1396" s="182"/>
      <c r="CR1396" s="182"/>
      <c r="CS1396" s="182"/>
      <c r="CT1396" s="182"/>
      <c r="CU1396" s="182"/>
      <c r="CV1396" s="182"/>
      <c r="CW1396" s="182"/>
      <c r="CX1396" s="182"/>
      <c r="CY1396" s="182"/>
      <c r="CZ1396" s="182"/>
      <c r="DA1396" s="182"/>
      <c r="DB1396" s="182"/>
      <c r="DC1396" s="182"/>
      <c r="DD1396" s="182"/>
      <c r="DE1396" s="182"/>
      <c r="DF1396" s="182"/>
      <c r="DG1396" s="182"/>
      <c r="DH1396" s="182"/>
      <c r="DI1396" s="182"/>
      <c r="DJ1396" s="182"/>
      <c r="DK1396" s="182"/>
      <c r="DL1396" s="182"/>
      <c r="DM1396" s="182"/>
      <c r="DN1396" s="182"/>
      <c r="DO1396" s="182"/>
      <c r="DP1396" s="50" t="s">
        <v>172</v>
      </c>
    </row>
    <row r="1397" spans="1:122" s="152" customFormat="1" ht="15" customHeight="1">
      <c r="B1397" s="172"/>
      <c r="C1397" s="172" t="str">
        <f>C1392</f>
        <v>Libor Curve</v>
      </c>
      <c r="D1397" s="172"/>
      <c r="F1397" s="360">
        <f>IF(F$17="","",(((1+$E$1393)^(1/(12/$G$9))-1)+(IF(F$1392=0,0,((1+$E$1394)^(1/(12/$G$9))-1))+F1398)))</f>
        <v>3.3272377940973819E-4</v>
      </c>
      <c r="G1397" s="360">
        <f t="shared" ref="G1397:AL1397" si="2091">IF(G$17="","",(F1397+(IF(G$1392=0,1,((1+$E$1394)^(1/(12/$G$9))-1))+G1398)))</f>
        <v>1.3519903474215056E-3</v>
      </c>
      <c r="H1397" s="360">
        <f t="shared" si="2091"/>
        <v>2.371256915433273E-3</v>
      </c>
      <c r="I1397" s="360">
        <f t="shared" si="2091"/>
        <v>3.3905234834450404E-3</v>
      </c>
      <c r="J1397" s="360">
        <f t="shared" si="2091"/>
        <v>4.4097900514568078E-3</v>
      </c>
      <c r="K1397" s="360">
        <f t="shared" si="2091"/>
        <v>5.4290566194685752E-3</v>
      </c>
      <c r="L1397" s="360">
        <f t="shared" si="2091"/>
        <v>6.4483231874803426E-3</v>
      </c>
      <c r="M1397" s="360">
        <f t="shared" si="2091"/>
        <v>7.46758975549211E-3</v>
      </c>
      <c r="N1397" s="360">
        <f t="shared" si="2091"/>
        <v>8.4868563235038774E-3</v>
      </c>
      <c r="O1397" s="360">
        <f t="shared" si="2091"/>
        <v>9.5061228915156448E-3</v>
      </c>
      <c r="P1397" s="360">
        <f t="shared" si="2091"/>
        <v>1.0525389459527412E-2</v>
      </c>
      <c r="Q1397" s="360">
        <f t="shared" si="2091"/>
        <v>1.154465602753918E-2</v>
      </c>
      <c r="R1397" s="360">
        <f t="shared" si="2091"/>
        <v>1.2563922595550947E-2</v>
      </c>
      <c r="S1397" s="360">
        <f t="shared" si="2091"/>
        <v>1.3583189163562714E-2</v>
      </c>
      <c r="T1397" s="360">
        <f t="shared" si="2091"/>
        <v>1.4602455731574482E-2</v>
      </c>
      <c r="U1397" s="360">
        <f t="shared" si="2091"/>
        <v>1.5621722299586249E-2</v>
      </c>
      <c r="V1397" s="360">
        <f t="shared" si="2091"/>
        <v>1.6640988867598017E-2</v>
      </c>
      <c r="W1397" s="360">
        <f t="shared" si="2091"/>
        <v>1.7660255435609784E-2</v>
      </c>
      <c r="X1397" s="360">
        <f t="shared" si="2091"/>
        <v>1.8679522003621551E-2</v>
      </c>
      <c r="Y1397" s="360">
        <f t="shared" si="2091"/>
        <v>1.9698788571633319E-2</v>
      </c>
      <c r="Z1397" s="360">
        <f t="shared" si="2091"/>
        <v>2.0718055139645086E-2</v>
      </c>
      <c r="AA1397" s="360">
        <f t="shared" si="2091"/>
        <v>2.1737321707656854E-2</v>
      </c>
      <c r="AB1397" s="360">
        <f t="shared" si="2091"/>
        <v>2.2756588275668621E-2</v>
      </c>
      <c r="AC1397" s="360">
        <f t="shared" si="2091"/>
        <v>2.3775854843680388E-2</v>
      </c>
      <c r="AD1397" s="360">
        <f t="shared" si="2091"/>
        <v>2.4795121411692156E-2</v>
      </c>
      <c r="AE1397" s="360">
        <f t="shared" si="2091"/>
        <v>2.5814387979703923E-2</v>
      </c>
      <c r="AF1397" s="360">
        <f t="shared" si="2091"/>
        <v>2.6833654547715691E-2</v>
      </c>
      <c r="AG1397" s="360">
        <f t="shared" si="2091"/>
        <v>2.7852921115727458E-2</v>
      </c>
      <c r="AH1397" s="360">
        <f t="shared" si="2091"/>
        <v>2.8872187683739226E-2</v>
      </c>
      <c r="AI1397" s="360">
        <f t="shared" si="2091"/>
        <v>2.9891454251750993E-2</v>
      </c>
      <c r="AJ1397" s="360">
        <f t="shared" si="2091"/>
        <v>3.091072081976276E-2</v>
      </c>
      <c r="AK1397" s="360">
        <f t="shared" si="2091"/>
        <v>3.1929987387774528E-2</v>
      </c>
      <c r="AL1397" s="360">
        <f t="shared" si="2091"/>
        <v>3.2949253955786295E-2</v>
      </c>
      <c r="AM1397" s="360">
        <f t="shared" ref="AM1397:BR1397" si="2092">IF(AM$17="","",(AL1397+(IF(AM$1392=0,1,((1+$E$1394)^(1/(12/$G$9))-1))+AM1398)))</f>
        <v>3.3968520523798063E-2</v>
      </c>
      <c r="AN1397" s="360">
        <f t="shared" si="2092"/>
        <v>3.498778709180983E-2</v>
      </c>
      <c r="AO1397" s="360">
        <f t="shared" si="2092"/>
        <v>3.6007053659821597E-2</v>
      </c>
      <c r="AP1397" s="360">
        <f t="shared" si="2092"/>
        <v>3.7026320227833365E-2</v>
      </c>
      <c r="AQ1397" s="360">
        <f t="shared" si="2092"/>
        <v>3.8045586795845132E-2</v>
      </c>
      <c r="AR1397" s="360">
        <f t="shared" si="2092"/>
        <v>3.90648533638569E-2</v>
      </c>
      <c r="AS1397" s="360">
        <f t="shared" si="2092"/>
        <v>4.0084119931868667E-2</v>
      </c>
      <c r="AT1397" s="360">
        <f t="shared" si="2092"/>
        <v>4.1103386499880434E-2</v>
      </c>
      <c r="AU1397" s="360">
        <f t="shared" si="2092"/>
        <v>4.2122653067892202E-2</v>
      </c>
      <c r="AV1397" s="360">
        <f t="shared" si="2092"/>
        <v>4.3141919635903969E-2</v>
      </c>
      <c r="AW1397" s="360">
        <f t="shared" si="2092"/>
        <v>4.4161186203915737E-2</v>
      </c>
      <c r="AX1397" s="360">
        <f t="shared" si="2092"/>
        <v>4.5180452771927504E-2</v>
      </c>
      <c r="AY1397" s="360">
        <f t="shared" si="2092"/>
        <v>4.6199719339939271E-2</v>
      </c>
      <c r="AZ1397" s="360">
        <f t="shared" si="2092"/>
        <v>4.7218985907951039E-2</v>
      </c>
      <c r="BA1397" s="360">
        <f t="shared" si="2092"/>
        <v>4.8238252475962806E-2</v>
      </c>
      <c r="BB1397" s="360">
        <f t="shared" si="2092"/>
        <v>4.9257519043974574E-2</v>
      </c>
      <c r="BC1397" s="360">
        <f t="shared" si="2092"/>
        <v>5.0276785611986341E-2</v>
      </c>
      <c r="BD1397" s="360">
        <f t="shared" si="2092"/>
        <v>5.1296052179998108E-2</v>
      </c>
      <c r="BE1397" s="360">
        <f t="shared" si="2092"/>
        <v>5.2315318748009876E-2</v>
      </c>
      <c r="BF1397" s="360">
        <f t="shared" si="2092"/>
        <v>5.3334585316021643E-2</v>
      </c>
      <c r="BG1397" s="360">
        <f t="shared" si="2092"/>
        <v>5.4353851884033411E-2</v>
      </c>
      <c r="BH1397" s="360">
        <f t="shared" si="2092"/>
        <v>5.5373118452045178E-2</v>
      </c>
      <c r="BI1397" s="360">
        <f t="shared" si="2092"/>
        <v>5.6392385020056945E-2</v>
      </c>
      <c r="BJ1397" s="360">
        <f t="shared" si="2092"/>
        <v>5.7411651588068713E-2</v>
      </c>
      <c r="BK1397" s="360">
        <f t="shared" si="2092"/>
        <v>5.843091815608048E-2</v>
      </c>
      <c r="BL1397" s="360">
        <f t="shared" si="2092"/>
        <v>5.9450184724092248E-2</v>
      </c>
      <c r="BM1397" s="360">
        <f t="shared" si="2092"/>
        <v>6.0469451292104015E-2</v>
      </c>
      <c r="BN1397" s="360">
        <f t="shared" si="2092"/>
        <v>6.1488717860115782E-2</v>
      </c>
      <c r="BO1397" s="360" t="str">
        <f t="shared" si="2092"/>
        <v/>
      </c>
      <c r="BP1397" s="360" t="str">
        <f t="shared" si="2092"/>
        <v/>
      </c>
      <c r="BQ1397" s="360" t="str">
        <f t="shared" si="2092"/>
        <v/>
      </c>
      <c r="BR1397" s="360" t="str">
        <f t="shared" si="2092"/>
        <v/>
      </c>
      <c r="BS1397" s="360" t="str">
        <f t="shared" ref="BS1397:CA1397" si="2093">IF(BS$17="","",(BR1397+(IF(BS$1392=0,1,((1+$E$1394)^(1/(12/$G$9))-1))+BS1398)))</f>
        <v/>
      </c>
      <c r="BT1397" s="360" t="str">
        <f t="shared" si="2093"/>
        <v/>
      </c>
      <c r="BU1397" s="360" t="str">
        <f t="shared" si="2093"/>
        <v/>
      </c>
      <c r="BV1397" s="360" t="str">
        <f t="shared" si="2093"/>
        <v/>
      </c>
      <c r="BW1397" s="360" t="str">
        <f t="shared" si="2093"/>
        <v/>
      </c>
      <c r="BX1397" s="360" t="str">
        <f t="shared" si="2093"/>
        <v/>
      </c>
      <c r="BY1397" s="360" t="str">
        <f t="shared" si="2093"/>
        <v/>
      </c>
      <c r="BZ1397" s="360" t="str">
        <f t="shared" si="2093"/>
        <v/>
      </c>
      <c r="CA1397" s="360" t="str">
        <f t="shared" si="2093"/>
        <v/>
      </c>
      <c r="CB1397" s="360" t="str">
        <f t="shared" ref="CB1397" si="2094">IF(CB$17="","",(CA1397+(IF(CB$1392=0,1,((1+$E$1394)^(1/(12/$G$9))-1))+CB1398)))</f>
        <v/>
      </c>
      <c r="CC1397" s="360" t="str">
        <f t="shared" ref="CC1397" si="2095">IF(CC$17="","",(CB1397+(IF(CC$1392=0,1,((1+$E$1394)^(1/(12/$G$9))-1))+CC1398)))</f>
        <v/>
      </c>
      <c r="CD1397" s="360" t="str">
        <f t="shared" ref="CD1397" si="2096">IF(CD$17="","",(CC1397+(IF(CD$1392=0,1,((1+$E$1394)^(1/(12/$G$9))-1))+CD1398)))</f>
        <v/>
      </c>
      <c r="CE1397" s="360" t="str">
        <f t="shared" ref="CE1397" si="2097">IF(CE$17="","",(CD1397+(IF(CE$1392=0,1,((1+$E$1394)^(1/(12/$G$9))-1))+CE1398)))</f>
        <v/>
      </c>
      <c r="CF1397" s="360" t="str">
        <f t="shared" ref="CF1397" si="2098">IF(CF$17="","",(CE1397+(IF(CF$1392=0,1,((1+$E$1394)^(1/(12/$G$9))-1))+CF1398)))</f>
        <v/>
      </c>
      <c r="CG1397" s="360" t="str">
        <f t="shared" ref="CG1397" si="2099">IF(CG$17="","",(CF1397+(IF(CG$1392=0,1,((1+$E$1394)^(1/(12/$G$9))-1))+CG1398)))</f>
        <v/>
      </c>
      <c r="CH1397" s="360" t="str">
        <f t="shared" ref="CH1397" si="2100">IF(CH$17="","",(CG1397+(IF(CH$1392=0,1,((1+$E$1394)^(1/(12/$G$9))-1))+CH1398)))</f>
        <v/>
      </c>
      <c r="CI1397" s="360" t="str">
        <f t="shared" ref="CI1397" si="2101">IF(CI$17="","",(CH1397+(IF(CI$1392=0,1,((1+$E$1394)^(1/(12/$G$9))-1))+CI1398)))</f>
        <v/>
      </c>
      <c r="CJ1397" s="360" t="str">
        <f t="shared" ref="CJ1397" si="2102">IF(CJ$17="","",(CI1397+(IF(CJ$1392=0,1,((1+$E$1394)^(1/(12/$G$9))-1))+CJ1398)))</f>
        <v/>
      </c>
      <c r="CK1397" s="360" t="str">
        <f t="shared" ref="CK1397" si="2103">IF(CK$17="","",(CJ1397+(IF(CK$1392=0,1,((1+$E$1394)^(1/(12/$G$9))-1))+CK1398)))</f>
        <v/>
      </c>
      <c r="CL1397" s="360" t="str">
        <f t="shared" ref="CL1397" si="2104">IF(CL$17="","",(CK1397+(IF(CL$1392=0,1,((1+$E$1394)^(1/(12/$G$9))-1))+CL1398)))</f>
        <v/>
      </c>
      <c r="CM1397" s="360" t="str">
        <f t="shared" ref="CM1397" si="2105">IF(CM$17="","",(CL1397+(IF(CM$1392=0,1,((1+$E$1394)^(1/(12/$G$9))-1))+CM1398)))</f>
        <v/>
      </c>
      <c r="CN1397" s="360" t="str">
        <f t="shared" ref="CN1397" si="2106">IF(CN$17="","",(CM1397+(IF(CN$1392=0,1,((1+$E$1394)^(1/(12/$G$9))-1))+CN1398)))</f>
        <v/>
      </c>
      <c r="CO1397" s="360" t="str">
        <f t="shared" ref="CO1397" si="2107">IF(CO$17="","",(CN1397+(IF(CO$1392=0,1,((1+$E$1394)^(1/(12/$G$9))-1))+CO1398)))</f>
        <v/>
      </c>
      <c r="CP1397" s="360" t="str">
        <f t="shared" ref="CP1397" si="2108">IF(CP$17="","",(CO1397+(IF(CP$1392=0,1,((1+$E$1394)^(1/(12/$G$9))-1))+CP1398)))</f>
        <v/>
      </c>
      <c r="CQ1397" s="360" t="str">
        <f t="shared" ref="CQ1397" si="2109">IF(CQ$17="","",(CP1397+(IF(CQ$1392=0,1,((1+$E$1394)^(1/(12/$G$9))-1))+CQ1398)))</f>
        <v/>
      </c>
      <c r="CR1397" s="360" t="str">
        <f t="shared" ref="CR1397" si="2110">IF(CR$17="","",(CQ1397+(IF(CR$1392=0,1,((1+$E$1394)^(1/(12/$G$9))-1))+CR1398)))</f>
        <v/>
      </c>
      <c r="CS1397" s="360" t="str">
        <f t="shared" ref="CS1397" si="2111">IF(CS$17="","",(CR1397+(IF(CS$1392=0,1,((1+$E$1394)^(1/(12/$G$9))-1))+CS1398)))</f>
        <v/>
      </c>
      <c r="CT1397" s="360" t="str">
        <f t="shared" ref="CT1397" si="2112">IF(CT$17="","",(CS1397+(IF(CT$1392=0,1,((1+$E$1394)^(1/(12/$G$9))-1))+CT1398)))</f>
        <v/>
      </c>
      <c r="CU1397" s="360" t="str">
        <f t="shared" ref="CU1397" si="2113">IF(CU$17="","",(CT1397+(IF(CU$1392=0,1,((1+$E$1394)^(1/(12/$G$9))-1))+CU1398)))</f>
        <v/>
      </c>
      <c r="CV1397" s="360" t="str">
        <f t="shared" ref="CV1397" si="2114">IF(CV$17="","",(CU1397+(IF(CV$1392=0,1,((1+$E$1394)^(1/(12/$G$9))-1))+CV1398)))</f>
        <v/>
      </c>
      <c r="CW1397" s="360" t="str">
        <f t="shared" ref="CW1397" si="2115">IF(CW$17="","",(CV1397+(IF(CW$1392=0,1,((1+$E$1394)^(1/(12/$G$9))-1))+CW1398)))</f>
        <v/>
      </c>
      <c r="CX1397" s="360" t="str">
        <f t="shared" ref="CX1397" si="2116">IF(CX$17="","",(CW1397+(IF(CX$1392=0,1,((1+$E$1394)^(1/(12/$G$9))-1))+CX1398)))</f>
        <v/>
      </c>
      <c r="CY1397" s="360" t="str">
        <f t="shared" ref="CY1397" si="2117">IF(CY$17="","",(CX1397+(IF(CY$1392=0,1,((1+$E$1394)^(1/(12/$G$9))-1))+CY1398)))</f>
        <v/>
      </c>
      <c r="CZ1397" s="360" t="str">
        <f t="shared" ref="CZ1397" si="2118">IF(CZ$17="","",(CY1397+(IF(CZ$1392=0,1,((1+$E$1394)^(1/(12/$G$9))-1))+CZ1398)))</f>
        <v/>
      </c>
      <c r="DA1397" s="360" t="str">
        <f t="shared" ref="DA1397" si="2119">IF(DA$17="","",(CZ1397+(IF(DA$1392=0,1,((1+$E$1394)^(1/(12/$G$9))-1))+DA1398)))</f>
        <v/>
      </c>
      <c r="DB1397" s="360" t="str">
        <f t="shared" ref="DB1397" si="2120">IF(DB$17="","",(DA1397+(IF(DB$1392=0,1,((1+$E$1394)^(1/(12/$G$9))-1))+DB1398)))</f>
        <v/>
      </c>
      <c r="DC1397" s="360" t="str">
        <f t="shared" ref="DC1397" si="2121">IF(DC$17="","",(DB1397+(IF(DC$1392=0,1,((1+$E$1394)^(1/(12/$G$9))-1))+DC1398)))</f>
        <v/>
      </c>
      <c r="DD1397" s="360" t="str">
        <f t="shared" ref="DD1397" si="2122">IF(DD$17="","",(DC1397+(IF(DD$1392=0,1,((1+$E$1394)^(1/(12/$G$9))-1))+DD1398)))</f>
        <v/>
      </c>
      <c r="DE1397" s="360" t="str">
        <f t="shared" ref="DE1397" si="2123">IF(DE$17="","",(DD1397+(IF(DE$1392=0,1,((1+$E$1394)^(1/(12/$G$9))-1))+DE1398)))</f>
        <v/>
      </c>
      <c r="DF1397" s="360" t="str">
        <f t="shared" ref="DF1397" si="2124">IF(DF$17="","",(DE1397+(IF(DF$1392=0,1,((1+$E$1394)^(1/(12/$G$9))-1))+DF1398)))</f>
        <v/>
      </c>
      <c r="DG1397" s="360" t="str">
        <f t="shared" ref="DG1397" si="2125">IF(DG$17="","",(DF1397+(IF(DG$1392=0,1,((1+$E$1394)^(1/(12/$G$9))-1))+DG1398)))</f>
        <v/>
      </c>
      <c r="DH1397" s="360" t="str">
        <f t="shared" ref="DH1397" si="2126">IF(DH$17="","",(DG1397+(IF(DH$1392=0,1,((1+$E$1394)^(1/(12/$G$9))-1))+DH1398)))</f>
        <v/>
      </c>
      <c r="DI1397" s="360" t="str">
        <f t="shared" ref="DI1397" si="2127">IF(DI$17="","",(DH1397+(IF(DI$1392=0,1,((1+$E$1394)^(1/(12/$G$9))-1))+DI1398)))</f>
        <v/>
      </c>
      <c r="DJ1397" s="360" t="str">
        <f t="shared" ref="DJ1397" si="2128">IF(DJ$17="","",(DI1397+(IF(DJ$1392=0,1,((1+$E$1394)^(1/(12/$G$9))-1))+DJ1398)))</f>
        <v/>
      </c>
      <c r="DK1397" s="360" t="str">
        <f t="shared" ref="DK1397" si="2129">IF(DK$17="","",(DJ1397+(IF(DK$1392=0,1,((1+$E$1394)^(1/(12/$G$9))-1))+DK1398)))</f>
        <v/>
      </c>
      <c r="DL1397" s="360" t="str">
        <f t="shared" ref="DL1397" si="2130">IF(DL$17="","",(DK1397+(IF(DL$1392=0,1,((1+$E$1394)^(1/(12/$G$9))-1))+DL1398)))</f>
        <v/>
      </c>
      <c r="DM1397" s="360" t="str">
        <f t="shared" ref="DM1397" si="2131">IF(DM$17="","",(DL1397+(IF(DM$1392=0,1,((1+$E$1394)^(1/(12/$G$9))-1))+DM1398)))</f>
        <v/>
      </c>
      <c r="DN1397" s="360" t="str">
        <f t="shared" ref="DN1397" si="2132">IF(DN$17="","",(DM1397+(IF(DN$1392=0,1,((1+$E$1394)^(1/(12/$G$9))-1))+DN1398)))</f>
        <v/>
      </c>
      <c r="DO1397" s="182"/>
      <c r="DP1397" s="50" t="s">
        <v>172</v>
      </c>
    </row>
    <row r="1398" spans="1:122" s="152" customFormat="1" ht="15" customHeight="1">
      <c r="B1398" s="172"/>
      <c r="C1398" s="172" t="str">
        <f>"Manual "&amp;C1392</f>
        <v>Manual Libor Curve</v>
      </c>
      <c r="D1398" s="172"/>
      <c r="E1398" s="194"/>
      <c r="F1398" s="257">
        <v>0</v>
      </c>
      <c r="G1398" s="257">
        <v>0</v>
      </c>
      <c r="H1398" s="257">
        <v>0</v>
      </c>
      <c r="I1398" s="257">
        <v>0</v>
      </c>
      <c r="J1398" s="257">
        <v>0</v>
      </c>
      <c r="K1398" s="257">
        <v>0</v>
      </c>
      <c r="L1398" s="257">
        <v>0</v>
      </c>
      <c r="M1398" s="257">
        <v>0</v>
      </c>
      <c r="N1398" s="257">
        <v>0</v>
      </c>
      <c r="O1398" s="257">
        <v>0</v>
      </c>
      <c r="P1398" s="257">
        <v>0</v>
      </c>
      <c r="Q1398" s="257">
        <v>0</v>
      </c>
      <c r="R1398" s="257">
        <v>0</v>
      </c>
      <c r="S1398" s="257">
        <v>0</v>
      </c>
      <c r="T1398" s="257">
        <v>0</v>
      </c>
      <c r="U1398" s="257">
        <v>0</v>
      </c>
      <c r="V1398" s="257">
        <v>0</v>
      </c>
      <c r="W1398" s="257">
        <v>0</v>
      </c>
      <c r="X1398" s="257">
        <v>0</v>
      </c>
      <c r="Y1398" s="257">
        <v>0</v>
      </c>
      <c r="Z1398" s="257">
        <v>0</v>
      </c>
      <c r="AA1398" s="257">
        <v>0</v>
      </c>
      <c r="AB1398" s="257">
        <v>0</v>
      </c>
      <c r="AC1398" s="257">
        <v>0</v>
      </c>
      <c r="AD1398" s="257">
        <v>0</v>
      </c>
      <c r="AE1398" s="257">
        <v>0</v>
      </c>
      <c r="AF1398" s="257">
        <v>0</v>
      </c>
      <c r="AG1398" s="257">
        <v>0</v>
      </c>
      <c r="AH1398" s="257">
        <v>0</v>
      </c>
      <c r="AI1398" s="257">
        <v>0</v>
      </c>
      <c r="AJ1398" s="257">
        <v>0</v>
      </c>
      <c r="AK1398" s="257">
        <v>0</v>
      </c>
      <c r="AL1398" s="257">
        <v>0</v>
      </c>
      <c r="AM1398" s="257">
        <v>0</v>
      </c>
      <c r="AN1398" s="257">
        <v>0</v>
      </c>
      <c r="AO1398" s="257">
        <v>0</v>
      </c>
      <c r="AP1398" s="257">
        <v>0</v>
      </c>
      <c r="AQ1398" s="257">
        <v>0</v>
      </c>
      <c r="AR1398" s="257">
        <v>0</v>
      </c>
      <c r="AS1398" s="257">
        <v>0</v>
      </c>
      <c r="AT1398" s="257">
        <v>0</v>
      </c>
      <c r="AU1398" s="257">
        <v>0</v>
      </c>
      <c r="AV1398" s="257">
        <v>0</v>
      </c>
      <c r="AW1398" s="257">
        <v>0</v>
      </c>
      <c r="AX1398" s="257">
        <v>0</v>
      </c>
      <c r="AY1398" s="257">
        <v>0</v>
      </c>
      <c r="AZ1398" s="257">
        <v>0</v>
      </c>
      <c r="BA1398" s="257">
        <v>0</v>
      </c>
      <c r="BB1398" s="257">
        <v>0</v>
      </c>
      <c r="BC1398" s="257">
        <v>0</v>
      </c>
      <c r="BD1398" s="257">
        <v>0</v>
      </c>
      <c r="BE1398" s="257">
        <v>0</v>
      </c>
      <c r="BF1398" s="257">
        <v>0</v>
      </c>
      <c r="BG1398" s="257">
        <v>0</v>
      </c>
      <c r="BH1398" s="257">
        <v>0</v>
      </c>
      <c r="BI1398" s="257">
        <v>0</v>
      </c>
      <c r="BJ1398" s="257">
        <v>0</v>
      </c>
      <c r="BK1398" s="257">
        <v>0</v>
      </c>
      <c r="BL1398" s="257">
        <v>0</v>
      </c>
      <c r="BM1398" s="257">
        <v>0</v>
      </c>
      <c r="BN1398" s="257">
        <v>0</v>
      </c>
      <c r="BO1398" s="257">
        <v>0</v>
      </c>
      <c r="BP1398" s="257">
        <v>0</v>
      </c>
      <c r="BQ1398" s="257">
        <v>0</v>
      </c>
      <c r="BR1398" s="257">
        <v>0</v>
      </c>
      <c r="BS1398" s="257">
        <v>0</v>
      </c>
      <c r="BT1398" s="257">
        <v>0</v>
      </c>
      <c r="BU1398" s="257">
        <v>0</v>
      </c>
      <c r="BV1398" s="257">
        <v>0</v>
      </c>
      <c r="BW1398" s="257">
        <v>0</v>
      </c>
      <c r="BX1398" s="257">
        <v>0</v>
      </c>
      <c r="BY1398" s="257">
        <v>0</v>
      </c>
      <c r="BZ1398" s="257">
        <v>0</v>
      </c>
      <c r="CA1398" s="257">
        <v>0</v>
      </c>
      <c r="CB1398" s="257">
        <v>0</v>
      </c>
      <c r="CC1398" s="257">
        <v>0</v>
      </c>
      <c r="CD1398" s="257">
        <v>0</v>
      </c>
      <c r="CE1398" s="257">
        <v>0</v>
      </c>
      <c r="CF1398" s="257">
        <v>0</v>
      </c>
      <c r="CG1398" s="257">
        <v>0</v>
      </c>
      <c r="CH1398" s="257">
        <v>0</v>
      </c>
      <c r="CI1398" s="257">
        <v>0</v>
      </c>
      <c r="CJ1398" s="257">
        <v>0</v>
      </c>
      <c r="CK1398" s="257">
        <v>0</v>
      </c>
      <c r="CL1398" s="257">
        <v>0</v>
      </c>
      <c r="CM1398" s="257">
        <v>0</v>
      </c>
      <c r="CN1398" s="257">
        <v>0</v>
      </c>
      <c r="CO1398" s="257">
        <v>0</v>
      </c>
      <c r="CP1398" s="257">
        <v>0</v>
      </c>
      <c r="CQ1398" s="257">
        <v>0</v>
      </c>
      <c r="CR1398" s="257">
        <v>0</v>
      </c>
      <c r="CS1398" s="257">
        <v>0</v>
      </c>
      <c r="CT1398" s="257">
        <v>0</v>
      </c>
      <c r="CU1398" s="257">
        <v>0</v>
      </c>
      <c r="CV1398" s="257">
        <v>0</v>
      </c>
      <c r="CW1398" s="257">
        <v>0</v>
      </c>
      <c r="CX1398" s="257">
        <v>0</v>
      </c>
      <c r="CY1398" s="257">
        <v>0</v>
      </c>
      <c r="CZ1398" s="257">
        <v>0</v>
      </c>
      <c r="DA1398" s="257">
        <v>0</v>
      </c>
      <c r="DB1398" s="257">
        <v>0</v>
      </c>
      <c r="DC1398" s="257">
        <v>0</v>
      </c>
      <c r="DD1398" s="257">
        <v>0</v>
      </c>
      <c r="DE1398" s="257">
        <v>0</v>
      </c>
      <c r="DF1398" s="257">
        <v>0</v>
      </c>
      <c r="DG1398" s="257">
        <v>0</v>
      </c>
      <c r="DH1398" s="257">
        <v>0</v>
      </c>
      <c r="DI1398" s="257">
        <v>0</v>
      </c>
      <c r="DJ1398" s="257">
        <v>0</v>
      </c>
      <c r="DK1398" s="257">
        <v>0</v>
      </c>
      <c r="DL1398" s="257">
        <v>0</v>
      </c>
      <c r="DM1398" s="257">
        <v>0</v>
      </c>
      <c r="DN1398" s="257">
        <v>0</v>
      </c>
      <c r="DO1398" s="182"/>
      <c r="DP1398" s="50" t="s">
        <v>172</v>
      </c>
    </row>
    <row r="1399" spans="1:122" s="152" customFormat="1" ht="15" customHeight="1">
      <c r="B1399" s="172"/>
      <c r="C1399" s="255" t="s">
        <v>287</v>
      </c>
      <c r="D1399" s="175"/>
      <c r="E1399" s="175"/>
      <c r="F1399" s="254">
        <f t="shared" ref="F1399:AK1399" si="2133">IF(F$17="","",IF(F1397&gt;$E1396,$E1396,IF(F1397&lt;$E1395,$E1395,F1397)))</f>
        <v>1E-3</v>
      </c>
      <c r="G1399" s="254">
        <f t="shared" si="2133"/>
        <v>1.3519903474215056E-3</v>
      </c>
      <c r="H1399" s="254">
        <f t="shared" si="2133"/>
        <v>2.371256915433273E-3</v>
      </c>
      <c r="I1399" s="254">
        <f t="shared" si="2133"/>
        <v>3.3905234834450404E-3</v>
      </c>
      <c r="J1399" s="254">
        <f t="shared" si="2133"/>
        <v>4.4097900514568078E-3</v>
      </c>
      <c r="K1399" s="254">
        <f t="shared" si="2133"/>
        <v>5.4290566194685752E-3</v>
      </c>
      <c r="L1399" s="254">
        <f t="shared" si="2133"/>
        <v>6.4483231874803426E-3</v>
      </c>
      <c r="M1399" s="254">
        <f t="shared" si="2133"/>
        <v>7.46758975549211E-3</v>
      </c>
      <c r="N1399" s="254">
        <f t="shared" si="2133"/>
        <v>8.4868563235038774E-3</v>
      </c>
      <c r="O1399" s="254">
        <f t="shared" si="2133"/>
        <v>9.5061228915156448E-3</v>
      </c>
      <c r="P1399" s="254">
        <f t="shared" si="2133"/>
        <v>1.0525389459527412E-2</v>
      </c>
      <c r="Q1399" s="254">
        <f t="shared" si="2133"/>
        <v>1.154465602753918E-2</v>
      </c>
      <c r="R1399" s="254">
        <f t="shared" si="2133"/>
        <v>1.2563922595550947E-2</v>
      </c>
      <c r="S1399" s="254">
        <f t="shared" si="2133"/>
        <v>1.3583189163562714E-2</v>
      </c>
      <c r="T1399" s="254">
        <f t="shared" si="2133"/>
        <v>1.4602455731574482E-2</v>
      </c>
      <c r="U1399" s="254">
        <f t="shared" si="2133"/>
        <v>1.5621722299586249E-2</v>
      </c>
      <c r="V1399" s="254">
        <f t="shared" si="2133"/>
        <v>1.6640988867598017E-2</v>
      </c>
      <c r="W1399" s="254">
        <f t="shared" si="2133"/>
        <v>1.7660255435609784E-2</v>
      </c>
      <c r="X1399" s="254">
        <f t="shared" si="2133"/>
        <v>1.8679522003621551E-2</v>
      </c>
      <c r="Y1399" s="254">
        <f t="shared" si="2133"/>
        <v>1.9698788571633319E-2</v>
      </c>
      <c r="Z1399" s="254">
        <f t="shared" si="2133"/>
        <v>2.0718055139645086E-2</v>
      </c>
      <c r="AA1399" s="254">
        <f t="shared" si="2133"/>
        <v>2.1737321707656854E-2</v>
      </c>
      <c r="AB1399" s="254">
        <f t="shared" si="2133"/>
        <v>2.2756588275668621E-2</v>
      </c>
      <c r="AC1399" s="254">
        <f t="shared" si="2133"/>
        <v>2.3775854843680388E-2</v>
      </c>
      <c r="AD1399" s="254">
        <f t="shared" si="2133"/>
        <v>2.4795121411692156E-2</v>
      </c>
      <c r="AE1399" s="254">
        <f t="shared" si="2133"/>
        <v>2.5814387979703923E-2</v>
      </c>
      <c r="AF1399" s="254">
        <f t="shared" si="2133"/>
        <v>2.6833654547715691E-2</v>
      </c>
      <c r="AG1399" s="254">
        <f t="shared" si="2133"/>
        <v>2.7852921115727458E-2</v>
      </c>
      <c r="AH1399" s="254">
        <f t="shared" si="2133"/>
        <v>2.8872187683739226E-2</v>
      </c>
      <c r="AI1399" s="254">
        <f t="shared" si="2133"/>
        <v>2.9891454251750993E-2</v>
      </c>
      <c r="AJ1399" s="254">
        <f t="shared" si="2133"/>
        <v>3.091072081976276E-2</v>
      </c>
      <c r="AK1399" s="254">
        <f t="shared" si="2133"/>
        <v>3.1929987387774528E-2</v>
      </c>
      <c r="AL1399" s="254">
        <f t="shared" ref="AL1399:BQ1399" si="2134">IF(AL$17="","",IF(AL1397&gt;$E1396,$E1396,IF(AL1397&lt;$E1395,$E1395,AL1397)))</f>
        <v>3.2949253955786295E-2</v>
      </c>
      <c r="AM1399" s="254">
        <f t="shared" si="2134"/>
        <v>3.3968520523798063E-2</v>
      </c>
      <c r="AN1399" s="254">
        <f t="shared" si="2134"/>
        <v>3.498778709180983E-2</v>
      </c>
      <c r="AO1399" s="254">
        <f t="shared" si="2134"/>
        <v>3.6007053659821597E-2</v>
      </c>
      <c r="AP1399" s="254">
        <f t="shared" si="2134"/>
        <v>3.7026320227833365E-2</v>
      </c>
      <c r="AQ1399" s="254">
        <f t="shared" si="2134"/>
        <v>3.8045586795845132E-2</v>
      </c>
      <c r="AR1399" s="254">
        <f t="shared" si="2134"/>
        <v>3.90648533638569E-2</v>
      </c>
      <c r="AS1399" s="254">
        <f t="shared" si="2134"/>
        <v>0.04</v>
      </c>
      <c r="AT1399" s="254">
        <f t="shared" si="2134"/>
        <v>0.04</v>
      </c>
      <c r="AU1399" s="254">
        <f t="shared" si="2134"/>
        <v>0.04</v>
      </c>
      <c r="AV1399" s="254">
        <f t="shared" si="2134"/>
        <v>0.04</v>
      </c>
      <c r="AW1399" s="254">
        <f t="shared" si="2134"/>
        <v>0.04</v>
      </c>
      <c r="AX1399" s="254">
        <f t="shared" si="2134"/>
        <v>0.04</v>
      </c>
      <c r="AY1399" s="254">
        <f t="shared" si="2134"/>
        <v>0.04</v>
      </c>
      <c r="AZ1399" s="254">
        <f t="shared" si="2134"/>
        <v>0.04</v>
      </c>
      <c r="BA1399" s="254">
        <f t="shared" si="2134"/>
        <v>0.04</v>
      </c>
      <c r="BB1399" s="254">
        <f t="shared" si="2134"/>
        <v>0.04</v>
      </c>
      <c r="BC1399" s="254">
        <f t="shared" si="2134"/>
        <v>0.04</v>
      </c>
      <c r="BD1399" s="254">
        <f t="shared" si="2134"/>
        <v>0.04</v>
      </c>
      <c r="BE1399" s="254">
        <f t="shared" si="2134"/>
        <v>0.04</v>
      </c>
      <c r="BF1399" s="254">
        <f t="shared" si="2134"/>
        <v>0.04</v>
      </c>
      <c r="BG1399" s="254">
        <f t="shared" si="2134"/>
        <v>0.04</v>
      </c>
      <c r="BH1399" s="254">
        <f t="shared" si="2134"/>
        <v>0.04</v>
      </c>
      <c r="BI1399" s="254">
        <f t="shared" si="2134"/>
        <v>0.04</v>
      </c>
      <c r="BJ1399" s="254">
        <f t="shared" si="2134"/>
        <v>0.04</v>
      </c>
      <c r="BK1399" s="254">
        <f t="shared" si="2134"/>
        <v>0.04</v>
      </c>
      <c r="BL1399" s="254">
        <f t="shared" si="2134"/>
        <v>0.04</v>
      </c>
      <c r="BM1399" s="254">
        <f t="shared" si="2134"/>
        <v>0.04</v>
      </c>
      <c r="BN1399" s="254">
        <f t="shared" si="2134"/>
        <v>0.04</v>
      </c>
      <c r="BO1399" s="254" t="str">
        <f t="shared" si="2134"/>
        <v/>
      </c>
      <c r="BP1399" s="254" t="str">
        <f t="shared" si="2134"/>
        <v/>
      </c>
      <c r="BQ1399" s="254" t="str">
        <f t="shared" si="2134"/>
        <v/>
      </c>
      <c r="BR1399" s="254" t="str">
        <f t="shared" ref="BR1399:CA1399" si="2135">IF(BR$17="","",IF(BR1397&gt;$E1396,$E1396,IF(BR1397&lt;$E1395,$E1395,BR1397)))</f>
        <v/>
      </c>
      <c r="BS1399" s="254" t="str">
        <f t="shared" si="2135"/>
        <v/>
      </c>
      <c r="BT1399" s="254" t="str">
        <f t="shared" si="2135"/>
        <v/>
      </c>
      <c r="BU1399" s="254" t="str">
        <f t="shared" si="2135"/>
        <v/>
      </c>
      <c r="BV1399" s="254" t="str">
        <f t="shared" si="2135"/>
        <v/>
      </c>
      <c r="BW1399" s="254" t="str">
        <f t="shared" si="2135"/>
        <v/>
      </c>
      <c r="BX1399" s="254" t="str">
        <f t="shared" si="2135"/>
        <v/>
      </c>
      <c r="BY1399" s="254" t="str">
        <f t="shared" si="2135"/>
        <v/>
      </c>
      <c r="BZ1399" s="254" t="str">
        <f t="shared" si="2135"/>
        <v/>
      </c>
      <c r="CA1399" s="254" t="str">
        <f t="shared" si="2135"/>
        <v/>
      </c>
      <c r="CB1399" s="254" t="str">
        <f t="shared" ref="CB1399:DN1399" si="2136">IF(CB$17="","",IF(CB1397&gt;$E1396,$E1396,IF(CB1397&lt;$E1395,$E1395,CB1397)))</f>
        <v/>
      </c>
      <c r="CC1399" s="254" t="str">
        <f t="shared" si="2136"/>
        <v/>
      </c>
      <c r="CD1399" s="254" t="str">
        <f t="shared" si="2136"/>
        <v/>
      </c>
      <c r="CE1399" s="254" t="str">
        <f t="shared" si="2136"/>
        <v/>
      </c>
      <c r="CF1399" s="254" t="str">
        <f t="shared" si="2136"/>
        <v/>
      </c>
      <c r="CG1399" s="254" t="str">
        <f t="shared" si="2136"/>
        <v/>
      </c>
      <c r="CH1399" s="254" t="str">
        <f t="shared" si="2136"/>
        <v/>
      </c>
      <c r="CI1399" s="254" t="str">
        <f t="shared" si="2136"/>
        <v/>
      </c>
      <c r="CJ1399" s="254" t="str">
        <f t="shared" si="2136"/>
        <v/>
      </c>
      <c r="CK1399" s="254" t="str">
        <f t="shared" si="2136"/>
        <v/>
      </c>
      <c r="CL1399" s="254" t="str">
        <f t="shared" si="2136"/>
        <v/>
      </c>
      <c r="CM1399" s="254" t="str">
        <f t="shared" si="2136"/>
        <v/>
      </c>
      <c r="CN1399" s="254" t="str">
        <f t="shared" si="2136"/>
        <v/>
      </c>
      <c r="CO1399" s="254" t="str">
        <f t="shared" si="2136"/>
        <v/>
      </c>
      <c r="CP1399" s="254" t="str">
        <f t="shared" si="2136"/>
        <v/>
      </c>
      <c r="CQ1399" s="254" t="str">
        <f t="shared" si="2136"/>
        <v/>
      </c>
      <c r="CR1399" s="254" t="str">
        <f t="shared" si="2136"/>
        <v/>
      </c>
      <c r="CS1399" s="254" t="str">
        <f t="shared" si="2136"/>
        <v/>
      </c>
      <c r="CT1399" s="254" t="str">
        <f t="shared" si="2136"/>
        <v/>
      </c>
      <c r="CU1399" s="254" t="str">
        <f t="shared" si="2136"/>
        <v/>
      </c>
      <c r="CV1399" s="254" t="str">
        <f t="shared" si="2136"/>
        <v/>
      </c>
      <c r="CW1399" s="254" t="str">
        <f t="shared" si="2136"/>
        <v/>
      </c>
      <c r="CX1399" s="254" t="str">
        <f t="shared" si="2136"/>
        <v/>
      </c>
      <c r="CY1399" s="254" t="str">
        <f t="shared" si="2136"/>
        <v/>
      </c>
      <c r="CZ1399" s="254" t="str">
        <f t="shared" si="2136"/>
        <v/>
      </c>
      <c r="DA1399" s="254" t="str">
        <f t="shared" si="2136"/>
        <v/>
      </c>
      <c r="DB1399" s="254" t="str">
        <f t="shared" si="2136"/>
        <v/>
      </c>
      <c r="DC1399" s="254" t="str">
        <f t="shared" si="2136"/>
        <v/>
      </c>
      <c r="DD1399" s="254" t="str">
        <f t="shared" si="2136"/>
        <v/>
      </c>
      <c r="DE1399" s="254" t="str">
        <f t="shared" si="2136"/>
        <v/>
      </c>
      <c r="DF1399" s="254" t="str">
        <f t="shared" si="2136"/>
        <v/>
      </c>
      <c r="DG1399" s="254" t="str">
        <f t="shared" si="2136"/>
        <v/>
      </c>
      <c r="DH1399" s="254" t="str">
        <f t="shared" si="2136"/>
        <v/>
      </c>
      <c r="DI1399" s="254" t="str">
        <f t="shared" si="2136"/>
        <v/>
      </c>
      <c r="DJ1399" s="254" t="str">
        <f t="shared" si="2136"/>
        <v/>
      </c>
      <c r="DK1399" s="254" t="str">
        <f t="shared" si="2136"/>
        <v/>
      </c>
      <c r="DL1399" s="254" t="str">
        <f t="shared" si="2136"/>
        <v/>
      </c>
      <c r="DM1399" s="254" t="str">
        <f t="shared" si="2136"/>
        <v/>
      </c>
      <c r="DN1399" s="254" t="str">
        <f t="shared" si="2136"/>
        <v/>
      </c>
      <c r="DO1399" s="253"/>
      <c r="DP1399" s="50" t="s">
        <v>172</v>
      </c>
    </row>
    <row r="1400" spans="1:122" s="152" customFormat="1" ht="15" customHeight="1">
      <c r="A1400" s="29"/>
      <c r="B1400" s="29"/>
      <c r="C1400" s="120"/>
      <c r="D1400" s="151"/>
      <c r="E1400" s="151"/>
      <c r="F1400" s="4"/>
      <c r="G1400" s="29"/>
      <c r="H1400" s="29"/>
      <c r="I1400" s="29"/>
      <c r="J1400" s="29"/>
      <c r="K1400" s="29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67"/>
      <c r="DP1400" s="50" t="s">
        <v>172</v>
      </c>
      <c r="DQ1400" s="29"/>
    </row>
    <row r="1401" spans="1:122" s="152" customFormat="1" ht="15" customHeight="1">
      <c r="A1401" s="29"/>
      <c r="B1401" s="29"/>
      <c r="C1401" s="120"/>
      <c r="D1401" s="151"/>
      <c r="E1401" s="151"/>
      <c r="F1401" s="4"/>
      <c r="G1401" s="29"/>
      <c r="H1401" s="29"/>
      <c r="I1401" s="29"/>
      <c r="J1401" s="29"/>
      <c r="K1401" s="29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67"/>
      <c r="DP1401" s="50" t="s">
        <v>172</v>
      </c>
      <c r="DQ1401" s="29"/>
    </row>
    <row r="1402" spans="1:122" s="152" customFormat="1" ht="15" customHeight="1">
      <c r="B1402" s="172"/>
      <c r="C1402" s="103" t="s">
        <v>125</v>
      </c>
      <c r="D1402" s="101"/>
      <c r="E1402" s="102"/>
      <c r="F1402" s="101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  <c r="AA1402" s="100"/>
      <c r="AB1402" s="100"/>
      <c r="AC1402" s="100"/>
      <c r="AD1402" s="100"/>
      <c r="AE1402" s="100"/>
      <c r="AF1402" s="100"/>
      <c r="AG1402" s="100"/>
      <c r="AH1402" s="100"/>
      <c r="AI1402" s="100"/>
      <c r="AJ1402" s="100"/>
      <c r="AK1402" s="100"/>
      <c r="AL1402" s="100"/>
      <c r="AM1402" s="100"/>
      <c r="AN1402" s="100"/>
      <c r="AO1402" s="100"/>
      <c r="AP1402" s="100"/>
      <c r="AQ1402" s="100"/>
      <c r="AR1402" s="100"/>
      <c r="AS1402" s="100"/>
      <c r="AT1402" s="100"/>
      <c r="AU1402" s="100"/>
      <c r="AV1402" s="100"/>
      <c r="AW1402" s="100"/>
      <c r="AX1402" s="100"/>
      <c r="AY1402" s="100"/>
      <c r="AZ1402" s="100"/>
      <c r="BA1402" s="100"/>
      <c r="BB1402" s="100"/>
      <c r="BC1402" s="100"/>
      <c r="BD1402" s="100"/>
      <c r="BE1402" s="100"/>
      <c r="BF1402" s="100"/>
      <c r="BG1402" s="100"/>
      <c r="BH1402" s="100"/>
      <c r="BI1402" s="100"/>
      <c r="BJ1402" s="100"/>
      <c r="BK1402" s="100"/>
      <c r="BL1402" s="100"/>
      <c r="BM1402" s="100"/>
      <c r="BN1402" s="100"/>
      <c r="BO1402" s="100"/>
      <c r="BP1402" s="100"/>
      <c r="BQ1402" s="100"/>
      <c r="BR1402" s="100"/>
      <c r="BS1402" s="100"/>
      <c r="BT1402" s="100"/>
      <c r="BU1402" s="100"/>
      <c r="BV1402" s="100"/>
      <c r="BW1402" s="100"/>
      <c r="BX1402" s="100"/>
      <c r="BY1402" s="100"/>
      <c r="BZ1402" s="100"/>
      <c r="CA1402" s="100"/>
      <c r="CB1402" s="100"/>
      <c r="CC1402" s="100"/>
      <c r="CD1402" s="100"/>
      <c r="CE1402" s="100"/>
      <c r="CF1402" s="100"/>
      <c r="CG1402" s="100"/>
      <c r="CH1402" s="100"/>
      <c r="CI1402" s="100"/>
      <c r="CJ1402" s="100"/>
      <c r="CK1402" s="100"/>
      <c r="CL1402" s="100"/>
      <c r="CM1402" s="100"/>
      <c r="CN1402" s="100"/>
      <c r="CO1402" s="100"/>
      <c r="CP1402" s="100"/>
      <c r="CQ1402" s="100"/>
      <c r="CR1402" s="100"/>
      <c r="CS1402" s="100"/>
      <c r="CT1402" s="100"/>
      <c r="CU1402" s="100"/>
      <c r="CV1402" s="100"/>
      <c r="CW1402" s="100"/>
      <c r="CX1402" s="100"/>
      <c r="CY1402" s="100"/>
      <c r="CZ1402" s="100"/>
      <c r="DA1402" s="100"/>
      <c r="DB1402" s="100"/>
      <c r="DC1402" s="100"/>
      <c r="DD1402" s="100"/>
      <c r="DE1402" s="100"/>
      <c r="DF1402" s="100"/>
      <c r="DG1402" s="100"/>
      <c r="DH1402" s="100"/>
      <c r="DI1402" s="100"/>
      <c r="DJ1402" s="100"/>
      <c r="DK1402" s="100"/>
      <c r="DL1402" s="100"/>
      <c r="DM1402" s="100"/>
      <c r="DN1402" s="100"/>
      <c r="DO1402" s="100"/>
      <c r="DP1402" s="50" t="s">
        <v>172</v>
      </c>
    </row>
    <row r="1403" spans="1:122" s="152" customFormat="1" ht="15" customHeight="1">
      <c r="B1403" s="172"/>
      <c r="C1403" s="30"/>
      <c r="I1403" s="231"/>
      <c r="J1403" s="220"/>
      <c r="K1403" s="219"/>
      <c r="L1403" s="219"/>
      <c r="M1403" s="219"/>
      <c r="N1403" s="219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19"/>
      <c r="Z1403" s="219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19"/>
      <c r="AL1403" s="219"/>
      <c r="AM1403" s="220"/>
      <c r="AN1403" s="220"/>
      <c r="AO1403" s="220"/>
      <c r="AP1403" s="220"/>
      <c r="AQ1403" s="220"/>
      <c r="AR1403" s="220"/>
      <c r="AS1403" s="220"/>
      <c r="AT1403" s="220"/>
      <c r="AU1403" s="220"/>
      <c r="AV1403" s="220"/>
      <c r="AW1403" s="220"/>
      <c r="AX1403" s="220"/>
      <c r="AY1403" s="220"/>
      <c r="AZ1403" s="220"/>
      <c r="BA1403" s="220"/>
      <c r="BB1403" s="220"/>
      <c r="BC1403" s="218"/>
      <c r="DP1403" s="50" t="s">
        <v>172</v>
      </c>
    </row>
    <row r="1404" spans="1:122" s="152" customFormat="1" ht="15" customHeight="1">
      <c r="B1404" s="172"/>
      <c r="C1404" s="161" t="str">
        <f>C1402&amp;" Drawdown"</f>
        <v>Land Loan Drawdown</v>
      </c>
      <c r="D1404" s="189"/>
      <c r="E1404" s="190"/>
      <c r="F1404" s="189"/>
      <c r="G1404" s="188"/>
      <c r="H1404" s="188"/>
      <c r="I1404" s="188"/>
      <c r="J1404" s="188"/>
      <c r="K1404" s="188"/>
      <c r="L1404" s="188"/>
      <c r="M1404" s="188"/>
      <c r="N1404" s="188"/>
      <c r="O1404" s="188"/>
      <c r="P1404" s="188"/>
      <c r="Q1404" s="188"/>
      <c r="R1404" s="188"/>
      <c r="S1404" s="188"/>
      <c r="T1404" s="188"/>
      <c r="U1404" s="188"/>
      <c r="V1404" s="188"/>
      <c r="W1404" s="188"/>
      <c r="X1404" s="188"/>
      <c r="Y1404" s="188"/>
      <c r="Z1404" s="188"/>
      <c r="AA1404" s="188"/>
      <c r="AB1404" s="188"/>
      <c r="AC1404" s="188"/>
      <c r="AD1404" s="188"/>
      <c r="AE1404" s="188"/>
      <c r="AF1404" s="188"/>
      <c r="AG1404" s="188"/>
      <c r="AH1404" s="188"/>
      <c r="AI1404" s="188"/>
      <c r="AJ1404" s="188"/>
      <c r="AK1404" s="188"/>
      <c r="AL1404" s="188"/>
      <c r="AM1404" s="188"/>
      <c r="AN1404" s="188"/>
      <c r="AO1404" s="188"/>
      <c r="AP1404" s="188"/>
      <c r="AQ1404" s="188"/>
      <c r="AR1404" s="188"/>
      <c r="AS1404" s="188"/>
      <c r="AT1404" s="188"/>
      <c r="AU1404" s="188"/>
      <c r="AV1404" s="188"/>
      <c r="AW1404" s="188"/>
      <c r="AX1404" s="188"/>
      <c r="AY1404" s="188"/>
      <c r="AZ1404" s="188"/>
      <c r="BA1404" s="188"/>
      <c r="BB1404" s="188"/>
      <c r="BC1404" s="188"/>
      <c r="BD1404" s="188"/>
      <c r="BE1404" s="188"/>
      <c r="BF1404" s="188"/>
      <c r="BG1404" s="188"/>
      <c r="BH1404" s="188"/>
      <c r="BI1404" s="188"/>
      <c r="BJ1404" s="188"/>
      <c r="BK1404" s="188"/>
      <c r="BL1404" s="188"/>
      <c r="BM1404" s="188"/>
      <c r="BN1404" s="188"/>
      <c r="BO1404" s="188"/>
      <c r="BP1404" s="188"/>
      <c r="BQ1404" s="188"/>
      <c r="BR1404" s="188"/>
      <c r="BS1404" s="188"/>
      <c r="BT1404" s="188"/>
      <c r="BU1404" s="188"/>
      <c r="BV1404" s="188"/>
      <c r="BW1404" s="188"/>
      <c r="BX1404" s="188"/>
      <c r="BY1404" s="188"/>
      <c r="BZ1404" s="188"/>
      <c r="CA1404" s="188"/>
      <c r="CB1404" s="188"/>
      <c r="CC1404" s="188"/>
      <c r="CD1404" s="188"/>
      <c r="CE1404" s="188"/>
      <c r="CF1404" s="188"/>
      <c r="CG1404" s="188"/>
      <c r="CH1404" s="188"/>
      <c r="CI1404" s="188"/>
      <c r="CJ1404" s="188"/>
      <c r="CK1404" s="188"/>
      <c r="CL1404" s="188"/>
      <c r="CM1404" s="188"/>
      <c r="CN1404" s="188"/>
      <c r="CO1404" s="188"/>
      <c r="CP1404" s="188"/>
      <c r="CQ1404" s="188"/>
      <c r="CR1404" s="188"/>
      <c r="CS1404" s="188"/>
      <c r="CT1404" s="188"/>
      <c r="CU1404" s="188"/>
      <c r="CV1404" s="188"/>
      <c r="CW1404" s="188"/>
      <c r="CX1404" s="188"/>
      <c r="CY1404" s="188"/>
      <c r="CZ1404" s="188"/>
      <c r="DA1404" s="188"/>
      <c r="DB1404" s="188"/>
      <c r="DC1404" s="188"/>
      <c r="DD1404" s="188"/>
      <c r="DE1404" s="188"/>
      <c r="DF1404" s="188"/>
      <c r="DG1404" s="188"/>
      <c r="DH1404" s="188"/>
      <c r="DI1404" s="188"/>
      <c r="DJ1404" s="188"/>
      <c r="DK1404" s="188"/>
      <c r="DL1404" s="188"/>
      <c r="DM1404" s="188"/>
      <c r="DN1404" s="188"/>
      <c r="DO1404" s="188"/>
      <c r="DP1404" s="50" t="s">
        <v>172</v>
      </c>
    </row>
    <row r="1405" spans="1:122" s="152" customFormat="1" ht="15" customHeight="1">
      <c r="B1405" s="172"/>
      <c r="C1405" s="30"/>
      <c r="I1405" s="231"/>
      <c r="J1405" s="220"/>
      <c r="K1405" s="219"/>
      <c r="L1405" s="219"/>
      <c r="M1405" s="219"/>
      <c r="N1405" s="219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19"/>
      <c r="Z1405" s="219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19"/>
      <c r="AL1405" s="219"/>
      <c r="AM1405" s="220"/>
      <c r="AN1405" s="220"/>
      <c r="AO1405" s="220"/>
      <c r="AP1405" s="220"/>
      <c r="AQ1405" s="220"/>
      <c r="AR1405" s="220"/>
      <c r="AS1405" s="220"/>
      <c r="AT1405" s="220"/>
      <c r="AU1405" s="220"/>
      <c r="AV1405" s="220"/>
      <c r="AW1405" s="220"/>
      <c r="AX1405" s="220"/>
      <c r="AY1405" s="220"/>
      <c r="AZ1405" s="220"/>
      <c r="BA1405" s="220"/>
      <c r="BB1405" s="220"/>
      <c r="BC1405" s="218"/>
      <c r="DP1405" s="50" t="s">
        <v>172</v>
      </c>
    </row>
    <row r="1406" spans="1:122" s="152" customFormat="1" ht="15" customHeight="1">
      <c r="B1406" s="172"/>
      <c r="C1406" s="30"/>
      <c r="G1406" s="252" t="s">
        <v>286</v>
      </c>
      <c r="H1406" s="252"/>
      <c r="I1406" s="231"/>
      <c r="J1406" s="220"/>
      <c r="K1406" s="219"/>
      <c r="L1406" s="219"/>
      <c r="M1406" s="219"/>
      <c r="N1406" s="219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19"/>
      <c r="Z1406" s="219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19"/>
      <c r="AL1406" s="219"/>
      <c r="AM1406" s="220"/>
      <c r="AN1406" s="220"/>
      <c r="AO1406" s="220"/>
      <c r="AP1406" s="220"/>
      <c r="AQ1406" s="220"/>
      <c r="AR1406" s="220"/>
      <c r="AS1406" s="220"/>
      <c r="AT1406" s="220"/>
      <c r="AU1406" s="220"/>
      <c r="AV1406" s="220"/>
      <c r="AW1406" s="220"/>
      <c r="AX1406" s="220"/>
      <c r="AY1406" s="220"/>
      <c r="AZ1406" s="220"/>
      <c r="BA1406" s="220"/>
      <c r="BB1406" s="220"/>
      <c r="BC1406" s="218"/>
      <c r="DP1406" s="50" t="s">
        <v>172</v>
      </c>
    </row>
    <row r="1407" spans="1:122" s="152" customFormat="1" ht="15" customHeight="1">
      <c r="B1407" s="172"/>
      <c r="C1407" s="30"/>
      <c r="D1407" s="251" t="s">
        <v>284</v>
      </c>
      <c r="E1407" s="243"/>
      <c r="F1407" s="33" t="s">
        <v>283</v>
      </c>
      <c r="G1407" s="251" t="s">
        <v>282</v>
      </c>
      <c r="H1407" s="251"/>
      <c r="I1407" s="231"/>
      <c r="J1407" s="220"/>
      <c r="K1407" s="219"/>
      <c r="L1407" s="219"/>
      <c r="M1407" s="219"/>
      <c r="N1407" s="219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19"/>
      <c r="Z1407" s="219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19"/>
      <c r="AL1407" s="219"/>
      <c r="AM1407" s="220"/>
      <c r="AN1407" s="220"/>
      <c r="AO1407" s="220"/>
      <c r="AP1407" s="220"/>
      <c r="AQ1407" s="220"/>
      <c r="AR1407" s="220"/>
      <c r="AS1407" s="220"/>
      <c r="AT1407" s="220"/>
      <c r="AU1407" s="220"/>
      <c r="AV1407" s="220"/>
      <c r="AW1407" s="220"/>
      <c r="AX1407" s="220"/>
      <c r="AY1407" s="220"/>
      <c r="AZ1407" s="220"/>
      <c r="BA1407" s="220"/>
      <c r="BB1407" s="220"/>
      <c r="BC1407" s="218"/>
      <c r="DP1407" s="50" t="s">
        <v>172</v>
      </c>
    </row>
    <row r="1408" spans="1:122" s="152" customFormat="1" ht="15" customHeight="1">
      <c r="B1408" s="172"/>
      <c r="C1408" s="250" t="str">
        <f>C1402&amp;" Assumptions"</f>
        <v>Land Loan Assumptions</v>
      </c>
      <c r="D1408" s="249" t="s">
        <v>14</v>
      </c>
      <c r="E1408" s="249" t="s">
        <v>281</v>
      </c>
      <c r="F1408" s="249" t="s">
        <v>50</v>
      </c>
      <c r="G1408" s="248" t="s">
        <v>280</v>
      </c>
      <c r="H1408" s="251"/>
      <c r="I1408" s="231"/>
      <c r="J1408" s="220"/>
      <c r="K1408" s="219"/>
      <c r="L1408" s="219"/>
      <c r="M1408" s="219"/>
      <c r="N1408" s="219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19"/>
      <c r="Z1408" s="219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19"/>
      <c r="AL1408" s="219"/>
      <c r="AM1408" s="220"/>
      <c r="AN1408" s="220"/>
      <c r="AO1408" s="220"/>
      <c r="AP1408" s="220"/>
      <c r="AQ1408" s="220"/>
      <c r="AR1408" s="220"/>
      <c r="AS1408" s="220"/>
      <c r="AT1408" s="220"/>
      <c r="AU1408" s="220"/>
      <c r="AV1408" s="220"/>
      <c r="AW1408" s="220"/>
      <c r="AX1408" s="220"/>
      <c r="AY1408" s="220"/>
      <c r="AZ1408" s="220"/>
      <c r="BA1408" s="220"/>
      <c r="BB1408" s="220"/>
      <c r="BC1408" s="218"/>
      <c r="DP1408" s="50" t="s">
        <v>172</v>
      </c>
    </row>
    <row r="1409" spans="1:120" s="152" customFormat="1" ht="15" customHeight="1">
      <c r="B1409" s="172"/>
      <c r="C1409" s="241">
        <v>0</v>
      </c>
      <c r="D1409" s="282">
        <v>0</v>
      </c>
      <c r="E1409" s="232">
        <f>INDEX($F$16:$DN$17,1,MATCH(D1409,$F$17:$DN$17))</f>
        <v>42094</v>
      </c>
      <c r="F1409" s="245">
        <v>0</v>
      </c>
      <c r="G1409" s="245">
        <v>0</v>
      </c>
      <c r="H1409" s="244"/>
      <c r="I1409" s="247"/>
      <c r="J1409" s="220"/>
      <c r="K1409" s="219"/>
      <c r="L1409" s="219"/>
      <c r="M1409" s="219"/>
      <c r="N1409" s="219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19"/>
      <c r="Z1409" s="219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19"/>
      <c r="AL1409" s="219"/>
      <c r="AM1409" s="220"/>
      <c r="AN1409" s="220"/>
      <c r="AO1409" s="220"/>
      <c r="AP1409" s="220"/>
      <c r="AQ1409" s="220"/>
      <c r="AR1409" s="220"/>
      <c r="AS1409" s="220"/>
      <c r="AT1409" s="220"/>
      <c r="AU1409" s="220"/>
      <c r="AV1409" s="220"/>
      <c r="AW1409" s="220"/>
      <c r="AX1409" s="220"/>
      <c r="AY1409" s="220"/>
      <c r="AZ1409" s="220"/>
      <c r="BA1409" s="220"/>
      <c r="BB1409" s="220"/>
      <c r="BC1409" s="218"/>
      <c r="DP1409" s="50" t="s">
        <v>172</v>
      </c>
    </row>
    <row r="1410" spans="1:120" s="152" customFormat="1" ht="15" customHeight="1">
      <c r="B1410" s="172"/>
      <c r="C1410" s="241">
        <v>0</v>
      </c>
      <c r="D1410" s="282">
        <v>0</v>
      </c>
      <c r="E1410" s="232">
        <f>INDEX($F$16:$DN$17,1,MATCH(D1410,$F$17:$DN$17))</f>
        <v>42094</v>
      </c>
      <c r="F1410" s="245">
        <v>0</v>
      </c>
      <c r="G1410" s="245">
        <v>0</v>
      </c>
      <c r="H1410" s="244"/>
      <c r="I1410" s="231"/>
      <c r="J1410" s="220"/>
      <c r="K1410" s="219"/>
      <c r="L1410" s="219"/>
      <c r="M1410" s="219"/>
      <c r="N1410" s="219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19"/>
      <c r="Z1410" s="219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19"/>
      <c r="AL1410" s="219"/>
      <c r="AM1410" s="220"/>
      <c r="AN1410" s="220"/>
      <c r="AO1410" s="220"/>
      <c r="AP1410" s="220"/>
      <c r="AQ1410" s="220"/>
      <c r="AR1410" s="220"/>
      <c r="AS1410" s="220"/>
      <c r="AT1410" s="220"/>
      <c r="AU1410" s="220"/>
      <c r="AV1410" s="220"/>
      <c r="AW1410" s="220"/>
      <c r="AX1410" s="220"/>
      <c r="AY1410" s="220"/>
      <c r="AZ1410" s="220"/>
      <c r="BA1410" s="220"/>
      <c r="BB1410" s="220"/>
      <c r="BC1410" s="218"/>
      <c r="DP1410" s="50" t="s">
        <v>172</v>
      </c>
    </row>
    <row r="1411" spans="1:120" s="152" customFormat="1" ht="15" customHeight="1">
      <c r="B1411" s="172"/>
      <c r="C1411" s="26" t="str">
        <f>C1402&amp;" Drawdown"</f>
        <v>Land Loan Drawdown</v>
      </c>
      <c r="D1411" s="242"/>
      <c r="E1411" s="243"/>
      <c r="F1411" s="242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8"/>
      <c r="AW1411" s="18"/>
      <c r="AX1411" s="18"/>
      <c r="AY1411" s="18"/>
      <c r="AZ1411" s="18"/>
      <c r="BA1411" s="18"/>
      <c r="BB1411" s="18"/>
      <c r="BC1411" s="18"/>
      <c r="BD1411" s="18"/>
      <c r="BE1411" s="18"/>
      <c r="BF1411" s="18"/>
      <c r="BG1411" s="18"/>
      <c r="BH1411" s="18"/>
      <c r="BI1411" s="18"/>
      <c r="BJ1411" s="18"/>
      <c r="BK1411" s="18"/>
      <c r="BL1411" s="18"/>
      <c r="BM1411" s="18"/>
      <c r="BN1411" s="18"/>
      <c r="BO1411" s="18"/>
      <c r="BP1411" s="18"/>
      <c r="BQ1411" s="18"/>
      <c r="BR1411" s="18"/>
      <c r="BS1411" s="18"/>
      <c r="BT1411" s="18"/>
      <c r="BU1411" s="18"/>
      <c r="BV1411" s="18"/>
      <c r="BW1411" s="18"/>
      <c r="BX1411" s="18"/>
      <c r="BY1411" s="18"/>
      <c r="BZ1411" s="18"/>
      <c r="CA1411" s="18"/>
      <c r="CB1411" s="18"/>
      <c r="CC1411" s="18"/>
      <c r="CD1411" s="18"/>
      <c r="CE1411" s="18"/>
      <c r="CF1411" s="18"/>
      <c r="CG1411" s="18"/>
      <c r="CH1411" s="18"/>
      <c r="CI1411" s="18"/>
      <c r="CJ1411" s="18"/>
      <c r="CK1411" s="18"/>
      <c r="CL1411" s="18"/>
      <c r="CM1411" s="18"/>
      <c r="CN1411" s="18"/>
      <c r="CO1411" s="18"/>
      <c r="CP1411" s="18"/>
      <c r="CQ1411" s="18"/>
      <c r="CR1411" s="18"/>
      <c r="CS1411" s="18"/>
      <c r="CT1411" s="18"/>
      <c r="CU1411" s="18"/>
      <c r="CV1411" s="18"/>
      <c r="CW1411" s="18"/>
      <c r="CX1411" s="18"/>
      <c r="CY1411" s="18"/>
      <c r="CZ1411" s="18"/>
      <c r="DA1411" s="18"/>
      <c r="DB1411" s="18"/>
      <c r="DC1411" s="18"/>
      <c r="DD1411" s="18"/>
      <c r="DE1411" s="18"/>
      <c r="DF1411" s="18"/>
      <c r="DG1411" s="18"/>
      <c r="DH1411" s="18"/>
      <c r="DI1411" s="18"/>
      <c r="DJ1411" s="18"/>
      <c r="DK1411" s="18"/>
      <c r="DL1411" s="18"/>
      <c r="DM1411" s="18"/>
      <c r="DN1411" s="18"/>
      <c r="DO1411" s="18"/>
      <c r="DP1411" s="50" t="s">
        <v>172</v>
      </c>
    </row>
    <row r="1412" spans="1:120" s="152" customFormat="1" ht="15" customHeight="1">
      <c r="B1412" s="172"/>
      <c r="C1412" s="241">
        <v>0</v>
      </c>
      <c r="D1412" s="197">
        <f>D1409</f>
        <v>0</v>
      </c>
      <c r="E1412" s="240"/>
      <c r="F1412" s="162">
        <f>IF(F$17="","",IF(F$17=$D1412,$F1409*$G1409,0))</f>
        <v>0</v>
      </c>
      <c r="G1412" s="162">
        <f t="shared" ref="G1412:BR1412" si="2137">IF(G$17="","",IF(G$17=$D1412,$F1409*$G1409,0))</f>
        <v>0</v>
      </c>
      <c r="H1412" s="162">
        <f t="shared" si="2137"/>
        <v>0</v>
      </c>
      <c r="I1412" s="162">
        <f t="shared" si="2137"/>
        <v>0</v>
      </c>
      <c r="J1412" s="162">
        <f t="shared" si="2137"/>
        <v>0</v>
      </c>
      <c r="K1412" s="162">
        <f t="shared" si="2137"/>
        <v>0</v>
      </c>
      <c r="L1412" s="162">
        <f t="shared" si="2137"/>
        <v>0</v>
      </c>
      <c r="M1412" s="162">
        <f t="shared" si="2137"/>
        <v>0</v>
      </c>
      <c r="N1412" s="162">
        <f t="shared" si="2137"/>
        <v>0</v>
      </c>
      <c r="O1412" s="162">
        <f t="shared" si="2137"/>
        <v>0</v>
      </c>
      <c r="P1412" s="162">
        <f t="shared" si="2137"/>
        <v>0</v>
      </c>
      <c r="Q1412" s="162">
        <f t="shared" si="2137"/>
        <v>0</v>
      </c>
      <c r="R1412" s="162">
        <f t="shared" si="2137"/>
        <v>0</v>
      </c>
      <c r="S1412" s="162">
        <f t="shared" si="2137"/>
        <v>0</v>
      </c>
      <c r="T1412" s="162">
        <f t="shared" si="2137"/>
        <v>0</v>
      </c>
      <c r="U1412" s="162">
        <f t="shared" si="2137"/>
        <v>0</v>
      </c>
      <c r="V1412" s="162">
        <f t="shared" si="2137"/>
        <v>0</v>
      </c>
      <c r="W1412" s="162">
        <f t="shared" si="2137"/>
        <v>0</v>
      </c>
      <c r="X1412" s="162">
        <f t="shared" si="2137"/>
        <v>0</v>
      </c>
      <c r="Y1412" s="162">
        <f t="shared" si="2137"/>
        <v>0</v>
      </c>
      <c r="Z1412" s="162">
        <f t="shared" si="2137"/>
        <v>0</v>
      </c>
      <c r="AA1412" s="162">
        <f t="shared" si="2137"/>
        <v>0</v>
      </c>
      <c r="AB1412" s="162">
        <f t="shared" si="2137"/>
        <v>0</v>
      </c>
      <c r="AC1412" s="162">
        <f t="shared" si="2137"/>
        <v>0</v>
      </c>
      <c r="AD1412" s="162">
        <f t="shared" si="2137"/>
        <v>0</v>
      </c>
      <c r="AE1412" s="162">
        <f t="shared" si="2137"/>
        <v>0</v>
      </c>
      <c r="AF1412" s="162">
        <f t="shared" si="2137"/>
        <v>0</v>
      </c>
      <c r="AG1412" s="162">
        <f t="shared" si="2137"/>
        <v>0</v>
      </c>
      <c r="AH1412" s="162">
        <f t="shared" si="2137"/>
        <v>0</v>
      </c>
      <c r="AI1412" s="162">
        <f t="shared" si="2137"/>
        <v>0</v>
      </c>
      <c r="AJ1412" s="162">
        <f t="shared" si="2137"/>
        <v>0</v>
      </c>
      <c r="AK1412" s="162">
        <f t="shared" si="2137"/>
        <v>0</v>
      </c>
      <c r="AL1412" s="162">
        <f t="shared" si="2137"/>
        <v>0</v>
      </c>
      <c r="AM1412" s="162">
        <f t="shared" si="2137"/>
        <v>0</v>
      </c>
      <c r="AN1412" s="162">
        <f t="shared" si="2137"/>
        <v>0</v>
      </c>
      <c r="AO1412" s="162">
        <f t="shared" si="2137"/>
        <v>0</v>
      </c>
      <c r="AP1412" s="162">
        <f t="shared" si="2137"/>
        <v>0</v>
      </c>
      <c r="AQ1412" s="162">
        <f t="shared" si="2137"/>
        <v>0</v>
      </c>
      <c r="AR1412" s="162">
        <f t="shared" si="2137"/>
        <v>0</v>
      </c>
      <c r="AS1412" s="162">
        <f t="shared" si="2137"/>
        <v>0</v>
      </c>
      <c r="AT1412" s="162">
        <f t="shared" si="2137"/>
        <v>0</v>
      </c>
      <c r="AU1412" s="162">
        <f t="shared" si="2137"/>
        <v>0</v>
      </c>
      <c r="AV1412" s="162">
        <f t="shared" si="2137"/>
        <v>0</v>
      </c>
      <c r="AW1412" s="162">
        <f t="shared" si="2137"/>
        <v>0</v>
      </c>
      <c r="AX1412" s="162">
        <f t="shared" si="2137"/>
        <v>0</v>
      </c>
      <c r="AY1412" s="162">
        <f t="shared" si="2137"/>
        <v>0</v>
      </c>
      <c r="AZ1412" s="162">
        <f t="shared" si="2137"/>
        <v>0</v>
      </c>
      <c r="BA1412" s="162">
        <f t="shared" si="2137"/>
        <v>0</v>
      </c>
      <c r="BB1412" s="162">
        <f t="shared" si="2137"/>
        <v>0</v>
      </c>
      <c r="BC1412" s="162">
        <f t="shared" si="2137"/>
        <v>0</v>
      </c>
      <c r="BD1412" s="162">
        <f t="shared" si="2137"/>
        <v>0</v>
      </c>
      <c r="BE1412" s="162">
        <f t="shared" si="2137"/>
        <v>0</v>
      </c>
      <c r="BF1412" s="162">
        <f t="shared" si="2137"/>
        <v>0</v>
      </c>
      <c r="BG1412" s="162">
        <f t="shared" si="2137"/>
        <v>0</v>
      </c>
      <c r="BH1412" s="162">
        <f t="shared" si="2137"/>
        <v>0</v>
      </c>
      <c r="BI1412" s="162">
        <f t="shared" si="2137"/>
        <v>0</v>
      </c>
      <c r="BJ1412" s="162">
        <f t="shared" si="2137"/>
        <v>0</v>
      </c>
      <c r="BK1412" s="162">
        <f t="shared" si="2137"/>
        <v>0</v>
      </c>
      <c r="BL1412" s="162">
        <f t="shared" si="2137"/>
        <v>0</v>
      </c>
      <c r="BM1412" s="162">
        <f t="shared" si="2137"/>
        <v>0</v>
      </c>
      <c r="BN1412" s="162">
        <f t="shared" si="2137"/>
        <v>0</v>
      </c>
      <c r="BO1412" s="162" t="str">
        <f t="shared" si="2137"/>
        <v/>
      </c>
      <c r="BP1412" s="162" t="str">
        <f t="shared" si="2137"/>
        <v/>
      </c>
      <c r="BQ1412" s="162" t="str">
        <f t="shared" si="2137"/>
        <v/>
      </c>
      <c r="BR1412" s="162" t="str">
        <f t="shared" si="2137"/>
        <v/>
      </c>
      <c r="BS1412" s="162" t="str">
        <f t="shared" ref="BS1412:CA1412" si="2138">IF(BS$17="","",IF(BS$17=$D1412,$F1409*$G1409,0))</f>
        <v/>
      </c>
      <c r="BT1412" s="162" t="str">
        <f t="shared" si="2138"/>
        <v/>
      </c>
      <c r="BU1412" s="162" t="str">
        <f t="shared" si="2138"/>
        <v/>
      </c>
      <c r="BV1412" s="162" t="str">
        <f t="shared" si="2138"/>
        <v/>
      </c>
      <c r="BW1412" s="162" t="str">
        <f t="shared" si="2138"/>
        <v/>
      </c>
      <c r="BX1412" s="162" t="str">
        <f t="shared" si="2138"/>
        <v/>
      </c>
      <c r="BY1412" s="162" t="str">
        <f t="shared" si="2138"/>
        <v/>
      </c>
      <c r="BZ1412" s="162" t="str">
        <f t="shared" si="2138"/>
        <v/>
      </c>
      <c r="CA1412" s="162" t="str">
        <f t="shared" si="2138"/>
        <v/>
      </c>
      <c r="CB1412" s="162" t="str">
        <f t="shared" ref="CB1412:DN1412" si="2139">IF(CB$17="","",IF(CB$17=$D1412,$F1409*$G1409,0))</f>
        <v/>
      </c>
      <c r="CC1412" s="162" t="str">
        <f t="shared" si="2139"/>
        <v/>
      </c>
      <c r="CD1412" s="162" t="str">
        <f t="shared" si="2139"/>
        <v/>
      </c>
      <c r="CE1412" s="162" t="str">
        <f t="shared" si="2139"/>
        <v/>
      </c>
      <c r="CF1412" s="162" t="str">
        <f t="shared" si="2139"/>
        <v/>
      </c>
      <c r="CG1412" s="162" t="str">
        <f t="shared" si="2139"/>
        <v/>
      </c>
      <c r="CH1412" s="162" t="str">
        <f t="shared" si="2139"/>
        <v/>
      </c>
      <c r="CI1412" s="162" t="str">
        <f t="shared" si="2139"/>
        <v/>
      </c>
      <c r="CJ1412" s="162" t="str">
        <f t="shared" si="2139"/>
        <v/>
      </c>
      <c r="CK1412" s="162" t="str">
        <f t="shared" si="2139"/>
        <v/>
      </c>
      <c r="CL1412" s="162" t="str">
        <f t="shared" si="2139"/>
        <v/>
      </c>
      <c r="CM1412" s="162" t="str">
        <f t="shared" si="2139"/>
        <v/>
      </c>
      <c r="CN1412" s="162" t="str">
        <f t="shared" si="2139"/>
        <v/>
      </c>
      <c r="CO1412" s="162" t="str">
        <f t="shared" si="2139"/>
        <v/>
      </c>
      <c r="CP1412" s="162" t="str">
        <f t="shared" si="2139"/>
        <v/>
      </c>
      <c r="CQ1412" s="162" t="str">
        <f t="shared" si="2139"/>
        <v/>
      </c>
      <c r="CR1412" s="162" t="str">
        <f t="shared" si="2139"/>
        <v/>
      </c>
      <c r="CS1412" s="162" t="str">
        <f t="shared" si="2139"/>
        <v/>
      </c>
      <c r="CT1412" s="162" t="str">
        <f t="shared" si="2139"/>
        <v/>
      </c>
      <c r="CU1412" s="162" t="str">
        <f t="shared" si="2139"/>
        <v/>
      </c>
      <c r="CV1412" s="162" t="str">
        <f t="shared" si="2139"/>
        <v/>
      </c>
      <c r="CW1412" s="162" t="str">
        <f t="shared" si="2139"/>
        <v/>
      </c>
      <c r="CX1412" s="162" t="str">
        <f t="shared" si="2139"/>
        <v/>
      </c>
      <c r="CY1412" s="162" t="str">
        <f t="shared" si="2139"/>
        <v/>
      </c>
      <c r="CZ1412" s="162" t="str">
        <f t="shared" si="2139"/>
        <v/>
      </c>
      <c r="DA1412" s="162" t="str">
        <f t="shared" si="2139"/>
        <v/>
      </c>
      <c r="DB1412" s="162" t="str">
        <f t="shared" si="2139"/>
        <v/>
      </c>
      <c r="DC1412" s="162" t="str">
        <f t="shared" si="2139"/>
        <v/>
      </c>
      <c r="DD1412" s="162" t="str">
        <f t="shared" si="2139"/>
        <v/>
      </c>
      <c r="DE1412" s="162" t="str">
        <f t="shared" si="2139"/>
        <v/>
      </c>
      <c r="DF1412" s="162" t="str">
        <f t="shared" si="2139"/>
        <v/>
      </c>
      <c r="DG1412" s="162" t="str">
        <f t="shared" si="2139"/>
        <v/>
      </c>
      <c r="DH1412" s="162" t="str">
        <f t="shared" si="2139"/>
        <v/>
      </c>
      <c r="DI1412" s="162" t="str">
        <f t="shared" si="2139"/>
        <v/>
      </c>
      <c r="DJ1412" s="162" t="str">
        <f t="shared" si="2139"/>
        <v/>
      </c>
      <c r="DK1412" s="162" t="str">
        <f t="shared" si="2139"/>
        <v/>
      </c>
      <c r="DL1412" s="162" t="str">
        <f t="shared" si="2139"/>
        <v/>
      </c>
      <c r="DM1412" s="162" t="str">
        <f t="shared" si="2139"/>
        <v/>
      </c>
      <c r="DN1412" s="162" t="str">
        <f t="shared" si="2139"/>
        <v/>
      </c>
      <c r="DO1412" s="162"/>
      <c r="DP1412" s="50" t="s">
        <v>172</v>
      </c>
    </row>
    <row r="1413" spans="1:120" s="152" customFormat="1" ht="15" customHeight="1">
      <c r="B1413" s="172"/>
      <c r="C1413" s="241">
        <v>0</v>
      </c>
      <c r="D1413" s="197">
        <f>D1410</f>
        <v>0</v>
      </c>
      <c r="E1413" s="240"/>
      <c r="F1413" s="162">
        <f>IF(F$17="","",IF(F$17=$D1413,$F1410*$G1410,0))</f>
        <v>0</v>
      </c>
      <c r="G1413" s="162">
        <f t="shared" ref="G1413:BR1413" si="2140">IF(G$17="","",IF(G$17=$D1413,$F1410*$G1410,0))</f>
        <v>0</v>
      </c>
      <c r="H1413" s="162">
        <f t="shared" si="2140"/>
        <v>0</v>
      </c>
      <c r="I1413" s="162">
        <f t="shared" si="2140"/>
        <v>0</v>
      </c>
      <c r="J1413" s="162">
        <f t="shared" si="2140"/>
        <v>0</v>
      </c>
      <c r="K1413" s="162">
        <f t="shared" si="2140"/>
        <v>0</v>
      </c>
      <c r="L1413" s="162">
        <f t="shared" si="2140"/>
        <v>0</v>
      </c>
      <c r="M1413" s="162">
        <f t="shared" si="2140"/>
        <v>0</v>
      </c>
      <c r="N1413" s="162">
        <f t="shared" si="2140"/>
        <v>0</v>
      </c>
      <c r="O1413" s="162">
        <f t="shared" si="2140"/>
        <v>0</v>
      </c>
      <c r="P1413" s="162">
        <f t="shared" si="2140"/>
        <v>0</v>
      </c>
      <c r="Q1413" s="162">
        <f t="shared" si="2140"/>
        <v>0</v>
      </c>
      <c r="R1413" s="162">
        <f t="shared" si="2140"/>
        <v>0</v>
      </c>
      <c r="S1413" s="162">
        <f t="shared" si="2140"/>
        <v>0</v>
      </c>
      <c r="T1413" s="162">
        <f t="shared" si="2140"/>
        <v>0</v>
      </c>
      <c r="U1413" s="162">
        <f t="shared" si="2140"/>
        <v>0</v>
      </c>
      <c r="V1413" s="162">
        <f t="shared" si="2140"/>
        <v>0</v>
      </c>
      <c r="W1413" s="162">
        <f t="shared" si="2140"/>
        <v>0</v>
      </c>
      <c r="X1413" s="162">
        <f t="shared" si="2140"/>
        <v>0</v>
      </c>
      <c r="Y1413" s="162">
        <f t="shared" si="2140"/>
        <v>0</v>
      </c>
      <c r="Z1413" s="162">
        <f t="shared" si="2140"/>
        <v>0</v>
      </c>
      <c r="AA1413" s="162">
        <f t="shared" si="2140"/>
        <v>0</v>
      </c>
      <c r="AB1413" s="162">
        <f t="shared" si="2140"/>
        <v>0</v>
      </c>
      <c r="AC1413" s="162">
        <f t="shared" si="2140"/>
        <v>0</v>
      </c>
      <c r="AD1413" s="162">
        <f t="shared" si="2140"/>
        <v>0</v>
      </c>
      <c r="AE1413" s="162">
        <f t="shared" si="2140"/>
        <v>0</v>
      </c>
      <c r="AF1413" s="162">
        <f t="shared" si="2140"/>
        <v>0</v>
      </c>
      <c r="AG1413" s="162">
        <f t="shared" si="2140"/>
        <v>0</v>
      </c>
      <c r="AH1413" s="162">
        <f t="shared" si="2140"/>
        <v>0</v>
      </c>
      <c r="AI1413" s="162">
        <f t="shared" si="2140"/>
        <v>0</v>
      </c>
      <c r="AJ1413" s="162">
        <f t="shared" si="2140"/>
        <v>0</v>
      </c>
      <c r="AK1413" s="162">
        <f t="shared" si="2140"/>
        <v>0</v>
      </c>
      <c r="AL1413" s="162">
        <f t="shared" si="2140"/>
        <v>0</v>
      </c>
      <c r="AM1413" s="162">
        <f t="shared" si="2140"/>
        <v>0</v>
      </c>
      <c r="AN1413" s="162">
        <f t="shared" si="2140"/>
        <v>0</v>
      </c>
      <c r="AO1413" s="162">
        <f t="shared" si="2140"/>
        <v>0</v>
      </c>
      <c r="AP1413" s="162">
        <f t="shared" si="2140"/>
        <v>0</v>
      </c>
      <c r="AQ1413" s="162">
        <f t="shared" si="2140"/>
        <v>0</v>
      </c>
      <c r="AR1413" s="162">
        <f t="shared" si="2140"/>
        <v>0</v>
      </c>
      <c r="AS1413" s="162">
        <f t="shared" si="2140"/>
        <v>0</v>
      </c>
      <c r="AT1413" s="162">
        <f t="shared" si="2140"/>
        <v>0</v>
      </c>
      <c r="AU1413" s="162">
        <f t="shared" si="2140"/>
        <v>0</v>
      </c>
      <c r="AV1413" s="162">
        <f t="shared" si="2140"/>
        <v>0</v>
      </c>
      <c r="AW1413" s="162">
        <f t="shared" si="2140"/>
        <v>0</v>
      </c>
      <c r="AX1413" s="162">
        <f t="shared" si="2140"/>
        <v>0</v>
      </c>
      <c r="AY1413" s="162">
        <f t="shared" si="2140"/>
        <v>0</v>
      </c>
      <c r="AZ1413" s="162">
        <f t="shared" si="2140"/>
        <v>0</v>
      </c>
      <c r="BA1413" s="162">
        <f t="shared" si="2140"/>
        <v>0</v>
      </c>
      <c r="BB1413" s="162">
        <f t="shared" si="2140"/>
        <v>0</v>
      </c>
      <c r="BC1413" s="162">
        <f t="shared" si="2140"/>
        <v>0</v>
      </c>
      <c r="BD1413" s="162">
        <f t="shared" si="2140"/>
        <v>0</v>
      </c>
      <c r="BE1413" s="162">
        <f t="shared" si="2140"/>
        <v>0</v>
      </c>
      <c r="BF1413" s="162">
        <f t="shared" si="2140"/>
        <v>0</v>
      </c>
      <c r="BG1413" s="162">
        <f t="shared" si="2140"/>
        <v>0</v>
      </c>
      <c r="BH1413" s="162">
        <f t="shared" si="2140"/>
        <v>0</v>
      </c>
      <c r="BI1413" s="162">
        <f t="shared" si="2140"/>
        <v>0</v>
      </c>
      <c r="BJ1413" s="162">
        <f t="shared" si="2140"/>
        <v>0</v>
      </c>
      <c r="BK1413" s="162">
        <f t="shared" si="2140"/>
        <v>0</v>
      </c>
      <c r="BL1413" s="162">
        <f t="shared" si="2140"/>
        <v>0</v>
      </c>
      <c r="BM1413" s="162">
        <f t="shared" si="2140"/>
        <v>0</v>
      </c>
      <c r="BN1413" s="162">
        <f t="shared" si="2140"/>
        <v>0</v>
      </c>
      <c r="BO1413" s="162" t="str">
        <f t="shared" si="2140"/>
        <v/>
      </c>
      <c r="BP1413" s="162" t="str">
        <f t="shared" si="2140"/>
        <v/>
      </c>
      <c r="BQ1413" s="162" t="str">
        <f t="shared" si="2140"/>
        <v/>
      </c>
      <c r="BR1413" s="162" t="str">
        <f t="shared" si="2140"/>
        <v/>
      </c>
      <c r="BS1413" s="162" t="str">
        <f t="shared" ref="BS1413:CA1413" si="2141">IF(BS$17="","",IF(BS$17=$D1413,$F1410*$G1410,0))</f>
        <v/>
      </c>
      <c r="BT1413" s="162" t="str">
        <f t="shared" si="2141"/>
        <v/>
      </c>
      <c r="BU1413" s="162" t="str">
        <f t="shared" si="2141"/>
        <v/>
      </c>
      <c r="BV1413" s="162" t="str">
        <f t="shared" si="2141"/>
        <v/>
      </c>
      <c r="BW1413" s="162" t="str">
        <f t="shared" si="2141"/>
        <v/>
      </c>
      <c r="BX1413" s="162" t="str">
        <f t="shared" si="2141"/>
        <v/>
      </c>
      <c r="BY1413" s="162" t="str">
        <f t="shared" si="2141"/>
        <v/>
      </c>
      <c r="BZ1413" s="162" t="str">
        <f t="shared" si="2141"/>
        <v/>
      </c>
      <c r="CA1413" s="162" t="str">
        <f t="shared" si="2141"/>
        <v/>
      </c>
      <c r="CB1413" s="162" t="str">
        <f t="shared" ref="CB1413:DN1413" si="2142">IF(CB$17="","",IF(CB$17=$D1413,$F1410*$G1410,0))</f>
        <v/>
      </c>
      <c r="CC1413" s="162" t="str">
        <f t="shared" si="2142"/>
        <v/>
      </c>
      <c r="CD1413" s="162" t="str">
        <f t="shared" si="2142"/>
        <v/>
      </c>
      <c r="CE1413" s="162" t="str">
        <f t="shared" si="2142"/>
        <v/>
      </c>
      <c r="CF1413" s="162" t="str">
        <f t="shared" si="2142"/>
        <v/>
      </c>
      <c r="CG1413" s="162" t="str">
        <f t="shared" si="2142"/>
        <v/>
      </c>
      <c r="CH1413" s="162" t="str">
        <f t="shared" si="2142"/>
        <v/>
      </c>
      <c r="CI1413" s="162" t="str">
        <f t="shared" si="2142"/>
        <v/>
      </c>
      <c r="CJ1413" s="162" t="str">
        <f t="shared" si="2142"/>
        <v/>
      </c>
      <c r="CK1413" s="162" t="str">
        <f t="shared" si="2142"/>
        <v/>
      </c>
      <c r="CL1413" s="162" t="str">
        <f t="shared" si="2142"/>
        <v/>
      </c>
      <c r="CM1413" s="162" t="str">
        <f t="shared" si="2142"/>
        <v/>
      </c>
      <c r="CN1413" s="162" t="str">
        <f t="shared" si="2142"/>
        <v/>
      </c>
      <c r="CO1413" s="162" t="str">
        <f t="shared" si="2142"/>
        <v/>
      </c>
      <c r="CP1413" s="162" t="str">
        <f t="shared" si="2142"/>
        <v/>
      </c>
      <c r="CQ1413" s="162" t="str">
        <f t="shared" si="2142"/>
        <v/>
      </c>
      <c r="CR1413" s="162" t="str">
        <f t="shared" si="2142"/>
        <v/>
      </c>
      <c r="CS1413" s="162" t="str">
        <f t="shared" si="2142"/>
        <v/>
      </c>
      <c r="CT1413" s="162" t="str">
        <f t="shared" si="2142"/>
        <v/>
      </c>
      <c r="CU1413" s="162" t="str">
        <f t="shared" si="2142"/>
        <v/>
      </c>
      <c r="CV1413" s="162" t="str">
        <f t="shared" si="2142"/>
        <v/>
      </c>
      <c r="CW1413" s="162" t="str">
        <f t="shared" si="2142"/>
        <v/>
      </c>
      <c r="CX1413" s="162" t="str">
        <f t="shared" si="2142"/>
        <v/>
      </c>
      <c r="CY1413" s="162" t="str">
        <f t="shared" si="2142"/>
        <v/>
      </c>
      <c r="CZ1413" s="162" t="str">
        <f t="shared" si="2142"/>
        <v/>
      </c>
      <c r="DA1413" s="162" t="str">
        <f t="shared" si="2142"/>
        <v/>
      </c>
      <c r="DB1413" s="162" t="str">
        <f t="shared" si="2142"/>
        <v/>
      </c>
      <c r="DC1413" s="162" t="str">
        <f t="shared" si="2142"/>
        <v/>
      </c>
      <c r="DD1413" s="162" t="str">
        <f t="shared" si="2142"/>
        <v/>
      </c>
      <c r="DE1413" s="162" t="str">
        <f t="shared" si="2142"/>
        <v/>
      </c>
      <c r="DF1413" s="162" t="str">
        <f t="shared" si="2142"/>
        <v/>
      </c>
      <c r="DG1413" s="162" t="str">
        <f t="shared" si="2142"/>
        <v/>
      </c>
      <c r="DH1413" s="162" t="str">
        <f t="shared" si="2142"/>
        <v/>
      </c>
      <c r="DI1413" s="162" t="str">
        <f t="shared" si="2142"/>
        <v/>
      </c>
      <c r="DJ1413" s="162" t="str">
        <f t="shared" si="2142"/>
        <v/>
      </c>
      <c r="DK1413" s="162" t="str">
        <f t="shared" si="2142"/>
        <v/>
      </c>
      <c r="DL1413" s="162" t="str">
        <f t="shared" si="2142"/>
        <v/>
      </c>
      <c r="DM1413" s="162" t="str">
        <f t="shared" si="2142"/>
        <v/>
      </c>
      <c r="DN1413" s="162" t="str">
        <f t="shared" si="2142"/>
        <v/>
      </c>
      <c r="DO1413" s="162"/>
      <c r="DP1413" s="50" t="s">
        <v>172</v>
      </c>
    </row>
    <row r="1414" spans="1:120" s="152" customFormat="1" ht="15" customHeight="1">
      <c r="A1414" s="29"/>
      <c r="B1414" s="172"/>
      <c r="C1414" s="239" t="str">
        <f>"Total " &amp; C1404</f>
        <v>Total Land Loan Drawdown</v>
      </c>
      <c r="D1414" s="175"/>
      <c r="E1414" s="175"/>
      <c r="F1414" s="238">
        <f t="shared" ref="F1414:AK1414" si="2143">IF(F$17="","",SUM(F1412:F1413))</f>
        <v>0</v>
      </c>
      <c r="G1414" s="238">
        <f t="shared" si="2143"/>
        <v>0</v>
      </c>
      <c r="H1414" s="238">
        <f t="shared" si="2143"/>
        <v>0</v>
      </c>
      <c r="I1414" s="238">
        <f t="shared" si="2143"/>
        <v>0</v>
      </c>
      <c r="J1414" s="238">
        <f t="shared" si="2143"/>
        <v>0</v>
      </c>
      <c r="K1414" s="238">
        <f t="shared" si="2143"/>
        <v>0</v>
      </c>
      <c r="L1414" s="238">
        <f t="shared" si="2143"/>
        <v>0</v>
      </c>
      <c r="M1414" s="238">
        <f t="shared" si="2143"/>
        <v>0</v>
      </c>
      <c r="N1414" s="238">
        <f t="shared" si="2143"/>
        <v>0</v>
      </c>
      <c r="O1414" s="238">
        <f t="shared" si="2143"/>
        <v>0</v>
      </c>
      <c r="P1414" s="238">
        <f t="shared" si="2143"/>
        <v>0</v>
      </c>
      <c r="Q1414" s="238">
        <f t="shared" si="2143"/>
        <v>0</v>
      </c>
      <c r="R1414" s="238">
        <f t="shared" si="2143"/>
        <v>0</v>
      </c>
      <c r="S1414" s="238">
        <f t="shared" si="2143"/>
        <v>0</v>
      </c>
      <c r="T1414" s="238">
        <f t="shared" si="2143"/>
        <v>0</v>
      </c>
      <c r="U1414" s="238">
        <f t="shared" si="2143"/>
        <v>0</v>
      </c>
      <c r="V1414" s="238">
        <f t="shared" si="2143"/>
        <v>0</v>
      </c>
      <c r="W1414" s="238">
        <f t="shared" si="2143"/>
        <v>0</v>
      </c>
      <c r="X1414" s="238">
        <f t="shared" si="2143"/>
        <v>0</v>
      </c>
      <c r="Y1414" s="238">
        <f t="shared" si="2143"/>
        <v>0</v>
      </c>
      <c r="Z1414" s="238">
        <f t="shared" si="2143"/>
        <v>0</v>
      </c>
      <c r="AA1414" s="238">
        <f t="shared" si="2143"/>
        <v>0</v>
      </c>
      <c r="AB1414" s="238">
        <f t="shared" si="2143"/>
        <v>0</v>
      </c>
      <c r="AC1414" s="238">
        <f t="shared" si="2143"/>
        <v>0</v>
      </c>
      <c r="AD1414" s="238">
        <f t="shared" si="2143"/>
        <v>0</v>
      </c>
      <c r="AE1414" s="238">
        <f t="shared" si="2143"/>
        <v>0</v>
      </c>
      <c r="AF1414" s="238">
        <f t="shared" si="2143"/>
        <v>0</v>
      </c>
      <c r="AG1414" s="238">
        <f t="shared" si="2143"/>
        <v>0</v>
      </c>
      <c r="AH1414" s="238">
        <f t="shared" si="2143"/>
        <v>0</v>
      </c>
      <c r="AI1414" s="238">
        <f t="shared" si="2143"/>
        <v>0</v>
      </c>
      <c r="AJ1414" s="238">
        <f t="shared" si="2143"/>
        <v>0</v>
      </c>
      <c r="AK1414" s="238">
        <f t="shared" si="2143"/>
        <v>0</v>
      </c>
      <c r="AL1414" s="238">
        <f t="shared" ref="AL1414:BQ1414" si="2144">IF(AL$17="","",SUM(AL1412:AL1413))</f>
        <v>0</v>
      </c>
      <c r="AM1414" s="238">
        <f t="shared" si="2144"/>
        <v>0</v>
      </c>
      <c r="AN1414" s="238">
        <f t="shared" si="2144"/>
        <v>0</v>
      </c>
      <c r="AO1414" s="238">
        <f t="shared" si="2144"/>
        <v>0</v>
      </c>
      <c r="AP1414" s="238">
        <f t="shared" si="2144"/>
        <v>0</v>
      </c>
      <c r="AQ1414" s="238">
        <f t="shared" si="2144"/>
        <v>0</v>
      </c>
      <c r="AR1414" s="238">
        <f t="shared" si="2144"/>
        <v>0</v>
      </c>
      <c r="AS1414" s="238">
        <f t="shared" si="2144"/>
        <v>0</v>
      </c>
      <c r="AT1414" s="238">
        <f t="shared" si="2144"/>
        <v>0</v>
      </c>
      <c r="AU1414" s="238">
        <f t="shared" si="2144"/>
        <v>0</v>
      </c>
      <c r="AV1414" s="238">
        <f t="shared" si="2144"/>
        <v>0</v>
      </c>
      <c r="AW1414" s="238">
        <f t="shared" si="2144"/>
        <v>0</v>
      </c>
      <c r="AX1414" s="238">
        <f t="shared" si="2144"/>
        <v>0</v>
      </c>
      <c r="AY1414" s="238">
        <f t="shared" si="2144"/>
        <v>0</v>
      </c>
      <c r="AZ1414" s="238">
        <f t="shared" si="2144"/>
        <v>0</v>
      </c>
      <c r="BA1414" s="238">
        <f t="shared" si="2144"/>
        <v>0</v>
      </c>
      <c r="BB1414" s="238">
        <f t="shared" si="2144"/>
        <v>0</v>
      </c>
      <c r="BC1414" s="238">
        <f t="shared" si="2144"/>
        <v>0</v>
      </c>
      <c r="BD1414" s="238">
        <f t="shared" si="2144"/>
        <v>0</v>
      </c>
      <c r="BE1414" s="238">
        <f t="shared" si="2144"/>
        <v>0</v>
      </c>
      <c r="BF1414" s="238">
        <f t="shared" si="2144"/>
        <v>0</v>
      </c>
      <c r="BG1414" s="238">
        <f t="shared" si="2144"/>
        <v>0</v>
      </c>
      <c r="BH1414" s="238">
        <f t="shared" si="2144"/>
        <v>0</v>
      </c>
      <c r="BI1414" s="238">
        <f t="shared" si="2144"/>
        <v>0</v>
      </c>
      <c r="BJ1414" s="238">
        <f t="shared" si="2144"/>
        <v>0</v>
      </c>
      <c r="BK1414" s="238">
        <f t="shared" si="2144"/>
        <v>0</v>
      </c>
      <c r="BL1414" s="238">
        <f t="shared" si="2144"/>
        <v>0</v>
      </c>
      <c r="BM1414" s="238">
        <f t="shared" si="2144"/>
        <v>0</v>
      </c>
      <c r="BN1414" s="238">
        <f t="shared" si="2144"/>
        <v>0</v>
      </c>
      <c r="BO1414" s="238" t="str">
        <f t="shared" si="2144"/>
        <v/>
      </c>
      <c r="BP1414" s="238" t="str">
        <f t="shared" si="2144"/>
        <v/>
      </c>
      <c r="BQ1414" s="238" t="str">
        <f t="shared" si="2144"/>
        <v/>
      </c>
      <c r="BR1414" s="238" t="str">
        <f t="shared" ref="BR1414:CA1414" si="2145">IF(BR$17="","",SUM(BR1412:BR1413))</f>
        <v/>
      </c>
      <c r="BS1414" s="238" t="str">
        <f t="shared" si="2145"/>
        <v/>
      </c>
      <c r="BT1414" s="238" t="str">
        <f t="shared" si="2145"/>
        <v/>
      </c>
      <c r="BU1414" s="238" t="str">
        <f t="shared" si="2145"/>
        <v/>
      </c>
      <c r="BV1414" s="238" t="str">
        <f t="shared" si="2145"/>
        <v/>
      </c>
      <c r="BW1414" s="238" t="str">
        <f t="shared" si="2145"/>
        <v/>
      </c>
      <c r="BX1414" s="238" t="str">
        <f t="shared" si="2145"/>
        <v/>
      </c>
      <c r="BY1414" s="238" t="str">
        <f t="shared" si="2145"/>
        <v/>
      </c>
      <c r="BZ1414" s="238" t="str">
        <f t="shared" si="2145"/>
        <v/>
      </c>
      <c r="CA1414" s="238" t="str">
        <f t="shared" si="2145"/>
        <v/>
      </c>
      <c r="CB1414" s="238" t="str">
        <f t="shared" ref="CB1414:DN1414" si="2146">IF(CB$17="","",SUM(CB1412:CB1413))</f>
        <v/>
      </c>
      <c r="CC1414" s="238" t="str">
        <f t="shared" si="2146"/>
        <v/>
      </c>
      <c r="CD1414" s="238" t="str">
        <f t="shared" si="2146"/>
        <v/>
      </c>
      <c r="CE1414" s="238" t="str">
        <f t="shared" si="2146"/>
        <v/>
      </c>
      <c r="CF1414" s="238" t="str">
        <f t="shared" si="2146"/>
        <v/>
      </c>
      <c r="CG1414" s="238" t="str">
        <f t="shared" si="2146"/>
        <v/>
      </c>
      <c r="CH1414" s="238" t="str">
        <f t="shared" si="2146"/>
        <v/>
      </c>
      <c r="CI1414" s="238" t="str">
        <f t="shared" si="2146"/>
        <v/>
      </c>
      <c r="CJ1414" s="238" t="str">
        <f t="shared" si="2146"/>
        <v/>
      </c>
      <c r="CK1414" s="238" t="str">
        <f t="shared" si="2146"/>
        <v/>
      </c>
      <c r="CL1414" s="238" t="str">
        <f t="shared" si="2146"/>
        <v/>
      </c>
      <c r="CM1414" s="238" t="str">
        <f t="shared" si="2146"/>
        <v/>
      </c>
      <c r="CN1414" s="238" t="str">
        <f t="shared" si="2146"/>
        <v/>
      </c>
      <c r="CO1414" s="238" t="str">
        <f t="shared" si="2146"/>
        <v/>
      </c>
      <c r="CP1414" s="238" t="str">
        <f t="shared" si="2146"/>
        <v/>
      </c>
      <c r="CQ1414" s="238" t="str">
        <f t="shared" si="2146"/>
        <v/>
      </c>
      <c r="CR1414" s="238" t="str">
        <f t="shared" si="2146"/>
        <v/>
      </c>
      <c r="CS1414" s="238" t="str">
        <f t="shared" si="2146"/>
        <v/>
      </c>
      <c r="CT1414" s="238" t="str">
        <f t="shared" si="2146"/>
        <v/>
      </c>
      <c r="CU1414" s="238" t="str">
        <f t="shared" si="2146"/>
        <v/>
      </c>
      <c r="CV1414" s="238" t="str">
        <f t="shared" si="2146"/>
        <v/>
      </c>
      <c r="CW1414" s="238" t="str">
        <f t="shared" si="2146"/>
        <v/>
      </c>
      <c r="CX1414" s="238" t="str">
        <f t="shared" si="2146"/>
        <v/>
      </c>
      <c r="CY1414" s="238" t="str">
        <f t="shared" si="2146"/>
        <v/>
      </c>
      <c r="CZ1414" s="238" t="str">
        <f t="shared" si="2146"/>
        <v/>
      </c>
      <c r="DA1414" s="238" t="str">
        <f t="shared" si="2146"/>
        <v/>
      </c>
      <c r="DB1414" s="238" t="str">
        <f t="shared" si="2146"/>
        <v/>
      </c>
      <c r="DC1414" s="238" t="str">
        <f t="shared" si="2146"/>
        <v/>
      </c>
      <c r="DD1414" s="238" t="str">
        <f t="shared" si="2146"/>
        <v/>
      </c>
      <c r="DE1414" s="238" t="str">
        <f t="shared" si="2146"/>
        <v/>
      </c>
      <c r="DF1414" s="238" t="str">
        <f t="shared" si="2146"/>
        <v/>
      </c>
      <c r="DG1414" s="238" t="str">
        <f t="shared" si="2146"/>
        <v/>
      </c>
      <c r="DH1414" s="238" t="str">
        <f t="shared" si="2146"/>
        <v/>
      </c>
      <c r="DI1414" s="238" t="str">
        <f t="shared" si="2146"/>
        <v/>
      </c>
      <c r="DJ1414" s="238" t="str">
        <f t="shared" si="2146"/>
        <v/>
      </c>
      <c r="DK1414" s="238" t="str">
        <f t="shared" si="2146"/>
        <v/>
      </c>
      <c r="DL1414" s="238" t="str">
        <f t="shared" si="2146"/>
        <v/>
      </c>
      <c r="DM1414" s="238" t="str">
        <f t="shared" si="2146"/>
        <v/>
      </c>
      <c r="DN1414" s="238" t="str">
        <f t="shared" si="2146"/>
        <v/>
      </c>
      <c r="DO1414" s="238">
        <f>SUM(F1414:DN1414)</f>
        <v>0</v>
      </c>
      <c r="DP1414" s="50" t="s">
        <v>172</v>
      </c>
    </row>
    <row r="1415" spans="1:120" s="152" customFormat="1" ht="15" customHeight="1">
      <c r="B1415" s="172"/>
      <c r="C1415" s="31" t="s">
        <v>279</v>
      </c>
      <c r="F1415" s="178">
        <f>F1414</f>
        <v>0</v>
      </c>
      <c r="G1415" s="178">
        <f>IF(G17="","",G1414+F1415)</f>
        <v>0</v>
      </c>
      <c r="H1415" s="178">
        <f t="shared" ref="H1415:BS1415" si="2147">IF(H17="","",H1414+G1415)</f>
        <v>0</v>
      </c>
      <c r="I1415" s="178">
        <f t="shared" si="2147"/>
        <v>0</v>
      </c>
      <c r="J1415" s="178">
        <f t="shared" si="2147"/>
        <v>0</v>
      </c>
      <c r="K1415" s="178">
        <f t="shared" si="2147"/>
        <v>0</v>
      </c>
      <c r="L1415" s="178">
        <f t="shared" si="2147"/>
        <v>0</v>
      </c>
      <c r="M1415" s="178">
        <f t="shared" si="2147"/>
        <v>0</v>
      </c>
      <c r="N1415" s="178">
        <f t="shared" si="2147"/>
        <v>0</v>
      </c>
      <c r="O1415" s="178">
        <f t="shared" si="2147"/>
        <v>0</v>
      </c>
      <c r="P1415" s="178">
        <f t="shared" si="2147"/>
        <v>0</v>
      </c>
      <c r="Q1415" s="178">
        <f t="shared" si="2147"/>
        <v>0</v>
      </c>
      <c r="R1415" s="178">
        <f t="shared" si="2147"/>
        <v>0</v>
      </c>
      <c r="S1415" s="178">
        <f t="shared" si="2147"/>
        <v>0</v>
      </c>
      <c r="T1415" s="178">
        <f t="shared" si="2147"/>
        <v>0</v>
      </c>
      <c r="U1415" s="178">
        <f t="shared" si="2147"/>
        <v>0</v>
      </c>
      <c r="V1415" s="178">
        <f t="shared" si="2147"/>
        <v>0</v>
      </c>
      <c r="W1415" s="178">
        <f t="shared" si="2147"/>
        <v>0</v>
      </c>
      <c r="X1415" s="178">
        <f t="shared" si="2147"/>
        <v>0</v>
      </c>
      <c r="Y1415" s="178">
        <f t="shared" si="2147"/>
        <v>0</v>
      </c>
      <c r="Z1415" s="178">
        <f t="shared" si="2147"/>
        <v>0</v>
      </c>
      <c r="AA1415" s="178">
        <f t="shared" si="2147"/>
        <v>0</v>
      </c>
      <c r="AB1415" s="178">
        <f t="shared" si="2147"/>
        <v>0</v>
      </c>
      <c r="AC1415" s="178">
        <f t="shared" si="2147"/>
        <v>0</v>
      </c>
      <c r="AD1415" s="178">
        <f t="shared" si="2147"/>
        <v>0</v>
      </c>
      <c r="AE1415" s="178">
        <f t="shared" si="2147"/>
        <v>0</v>
      </c>
      <c r="AF1415" s="178">
        <f t="shared" si="2147"/>
        <v>0</v>
      </c>
      <c r="AG1415" s="178">
        <f t="shared" si="2147"/>
        <v>0</v>
      </c>
      <c r="AH1415" s="178">
        <f t="shared" si="2147"/>
        <v>0</v>
      </c>
      <c r="AI1415" s="178">
        <f t="shared" si="2147"/>
        <v>0</v>
      </c>
      <c r="AJ1415" s="178">
        <f t="shared" si="2147"/>
        <v>0</v>
      </c>
      <c r="AK1415" s="178">
        <f t="shared" si="2147"/>
        <v>0</v>
      </c>
      <c r="AL1415" s="178">
        <f t="shared" si="2147"/>
        <v>0</v>
      </c>
      <c r="AM1415" s="178">
        <f t="shared" si="2147"/>
        <v>0</v>
      </c>
      <c r="AN1415" s="178">
        <f t="shared" si="2147"/>
        <v>0</v>
      </c>
      <c r="AO1415" s="178">
        <f t="shared" si="2147"/>
        <v>0</v>
      </c>
      <c r="AP1415" s="178">
        <f t="shared" si="2147"/>
        <v>0</v>
      </c>
      <c r="AQ1415" s="178">
        <f t="shared" si="2147"/>
        <v>0</v>
      </c>
      <c r="AR1415" s="178">
        <f t="shared" si="2147"/>
        <v>0</v>
      </c>
      <c r="AS1415" s="178">
        <f t="shared" si="2147"/>
        <v>0</v>
      </c>
      <c r="AT1415" s="178">
        <f t="shared" si="2147"/>
        <v>0</v>
      </c>
      <c r="AU1415" s="178">
        <f t="shared" si="2147"/>
        <v>0</v>
      </c>
      <c r="AV1415" s="178">
        <f t="shared" si="2147"/>
        <v>0</v>
      </c>
      <c r="AW1415" s="178">
        <f t="shared" si="2147"/>
        <v>0</v>
      </c>
      <c r="AX1415" s="178">
        <f t="shared" si="2147"/>
        <v>0</v>
      </c>
      <c r="AY1415" s="178">
        <f t="shared" si="2147"/>
        <v>0</v>
      </c>
      <c r="AZ1415" s="178">
        <f t="shared" si="2147"/>
        <v>0</v>
      </c>
      <c r="BA1415" s="178">
        <f t="shared" si="2147"/>
        <v>0</v>
      </c>
      <c r="BB1415" s="178">
        <f t="shared" si="2147"/>
        <v>0</v>
      </c>
      <c r="BC1415" s="178">
        <f t="shared" si="2147"/>
        <v>0</v>
      </c>
      <c r="BD1415" s="178">
        <f t="shared" si="2147"/>
        <v>0</v>
      </c>
      <c r="BE1415" s="178">
        <f t="shared" si="2147"/>
        <v>0</v>
      </c>
      <c r="BF1415" s="178">
        <f t="shared" si="2147"/>
        <v>0</v>
      </c>
      <c r="BG1415" s="178">
        <f t="shared" si="2147"/>
        <v>0</v>
      </c>
      <c r="BH1415" s="178">
        <f t="shared" si="2147"/>
        <v>0</v>
      </c>
      <c r="BI1415" s="178">
        <f t="shared" si="2147"/>
        <v>0</v>
      </c>
      <c r="BJ1415" s="178">
        <f t="shared" si="2147"/>
        <v>0</v>
      </c>
      <c r="BK1415" s="178">
        <f t="shared" si="2147"/>
        <v>0</v>
      </c>
      <c r="BL1415" s="178">
        <f t="shared" si="2147"/>
        <v>0</v>
      </c>
      <c r="BM1415" s="178">
        <f t="shared" si="2147"/>
        <v>0</v>
      </c>
      <c r="BN1415" s="178">
        <f t="shared" si="2147"/>
        <v>0</v>
      </c>
      <c r="BO1415" s="178" t="str">
        <f t="shared" si="2147"/>
        <v/>
      </c>
      <c r="BP1415" s="178" t="str">
        <f t="shared" si="2147"/>
        <v/>
      </c>
      <c r="BQ1415" s="178" t="str">
        <f t="shared" si="2147"/>
        <v/>
      </c>
      <c r="BR1415" s="178" t="str">
        <f t="shared" si="2147"/>
        <v/>
      </c>
      <c r="BS1415" s="178" t="str">
        <f t="shared" si="2147"/>
        <v/>
      </c>
      <c r="BT1415" s="178" t="str">
        <f t="shared" ref="BT1415:DN1415" si="2148">IF(BT17="","",BT1414+BS1415)</f>
        <v/>
      </c>
      <c r="BU1415" s="178" t="str">
        <f t="shared" si="2148"/>
        <v/>
      </c>
      <c r="BV1415" s="178" t="str">
        <f t="shared" si="2148"/>
        <v/>
      </c>
      <c r="BW1415" s="178" t="str">
        <f t="shared" si="2148"/>
        <v/>
      </c>
      <c r="BX1415" s="178" t="str">
        <f t="shared" si="2148"/>
        <v/>
      </c>
      <c r="BY1415" s="178" t="str">
        <f t="shared" si="2148"/>
        <v/>
      </c>
      <c r="BZ1415" s="178" t="str">
        <f t="shared" si="2148"/>
        <v/>
      </c>
      <c r="CA1415" s="178" t="str">
        <f t="shared" si="2148"/>
        <v/>
      </c>
      <c r="CB1415" s="178" t="str">
        <f t="shared" si="2148"/>
        <v/>
      </c>
      <c r="CC1415" s="178" t="str">
        <f t="shared" si="2148"/>
        <v/>
      </c>
      <c r="CD1415" s="178" t="str">
        <f t="shared" si="2148"/>
        <v/>
      </c>
      <c r="CE1415" s="178" t="str">
        <f t="shared" si="2148"/>
        <v/>
      </c>
      <c r="CF1415" s="178" t="str">
        <f t="shared" si="2148"/>
        <v/>
      </c>
      <c r="CG1415" s="178" t="str">
        <f t="shared" si="2148"/>
        <v/>
      </c>
      <c r="CH1415" s="178" t="str">
        <f t="shared" si="2148"/>
        <v/>
      </c>
      <c r="CI1415" s="178" t="str">
        <f t="shared" si="2148"/>
        <v/>
      </c>
      <c r="CJ1415" s="178" t="str">
        <f t="shared" si="2148"/>
        <v/>
      </c>
      <c r="CK1415" s="178" t="str">
        <f t="shared" si="2148"/>
        <v/>
      </c>
      <c r="CL1415" s="178" t="str">
        <f t="shared" si="2148"/>
        <v/>
      </c>
      <c r="CM1415" s="178" t="str">
        <f t="shared" si="2148"/>
        <v/>
      </c>
      <c r="CN1415" s="178" t="str">
        <f t="shared" si="2148"/>
        <v/>
      </c>
      <c r="CO1415" s="178" t="str">
        <f t="shared" si="2148"/>
        <v/>
      </c>
      <c r="CP1415" s="178" t="str">
        <f t="shared" si="2148"/>
        <v/>
      </c>
      <c r="CQ1415" s="178" t="str">
        <f t="shared" si="2148"/>
        <v/>
      </c>
      <c r="CR1415" s="178" t="str">
        <f t="shared" si="2148"/>
        <v/>
      </c>
      <c r="CS1415" s="178" t="str">
        <f t="shared" si="2148"/>
        <v/>
      </c>
      <c r="CT1415" s="178" t="str">
        <f t="shared" si="2148"/>
        <v/>
      </c>
      <c r="CU1415" s="178" t="str">
        <f t="shared" si="2148"/>
        <v/>
      </c>
      <c r="CV1415" s="178" t="str">
        <f t="shared" si="2148"/>
        <v/>
      </c>
      <c r="CW1415" s="178" t="str">
        <f t="shared" si="2148"/>
        <v/>
      </c>
      <c r="CX1415" s="178" t="str">
        <f t="shared" si="2148"/>
        <v/>
      </c>
      <c r="CY1415" s="178" t="str">
        <f t="shared" si="2148"/>
        <v/>
      </c>
      <c r="CZ1415" s="178" t="str">
        <f t="shared" si="2148"/>
        <v/>
      </c>
      <c r="DA1415" s="178" t="str">
        <f t="shared" si="2148"/>
        <v/>
      </c>
      <c r="DB1415" s="178" t="str">
        <f t="shared" si="2148"/>
        <v/>
      </c>
      <c r="DC1415" s="178" t="str">
        <f t="shared" si="2148"/>
        <v/>
      </c>
      <c r="DD1415" s="178" t="str">
        <f t="shared" si="2148"/>
        <v/>
      </c>
      <c r="DE1415" s="178" t="str">
        <f t="shared" si="2148"/>
        <v/>
      </c>
      <c r="DF1415" s="178" t="str">
        <f t="shared" si="2148"/>
        <v/>
      </c>
      <c r="DG1415" s="178" t="str">
        <f t="shared" si="2148"/>
        <v/>
      </c>
      <c r="DH1415" s="178" t="str">
        <f t="shared" si="2148"/>
        <v/>
      </c>
      <c r="DI1415" s="178" t="str">
        <f t="shared" si="2148"/>
        <v/>
      </c>
      <c r="DJ1415" s="178" t="str">
        <f t="shared" si="2148"/>
        <v/>
      </c>
      <c r="DK1415" s="178" t="str">
        <f t="shared" si="2148"/>
        <v/>
      </c>
      <c r="DL1415" s="178" t="str">
        <f t="shared" si="2148"/>
        <v/>
      </c>
      <c r="DM1415" s="178" t="str">
        <f t="shared" si="2148"/>
        <v/>
      </c>
      <c r="DN1415" s="178" t="str">
        <f t="shared" si="2148"/>
        <v/>
      </c>
      <c r="DO1415" s="178"/>
      <c r="DP1415" s="50" t="s">
        <v>172</v>
      </c>
    </row>
    <row r="1416" spans="1:120" s="152" customFormat="1" ht="15" customHeight="1">
      <c r="B1416" s="172"/>
      <c r="C1416" s="120"/>
      <c r="F1416" s="235"/>
      <c r="G1416" s="235"/>
      <c r="H1416" s="235"/>
      <c r="I1416" s="235"/>
      <c r="J1416" s="235"/>
      <c r="K1416" s="235"/>
      <c r="L1416" s="235"/>
      <c r="M1416" s="235"/>
      <c r="N1416" s="235"/>
      <c r="O1416" s="235"/>
      <c r="P1416" s="235"/>
      <c r="Q1416" s="235"/>
      <c r="R1416" s="235"/>
      <c r="S1416" s="235"/>
      <c r="T1416" s="235"/>
      <c r="U1416" s="235"/>
      <c r="V1416" s="235"/>
      <c r="W1416" s="235"/>
      <c r="X1416" s="235"/>
      <c r="Y1416" s="235"/>
      <c r="Z1416" s="235"/>
      <c r="AA1416" s="235"/>
      <c r="AB1416" s="235"/>
      <c r="AC1416" s="235"/>
      <c r="AD1416" s="235"/>
      <c r="AE1416" s="235"/>
      <c r="AF1416" s="235"/>
      <c r="AG1416" s="235"/>
      <c r="AH1416" s="235"/>
      <c r="AI1416" s="235"/>
      <c r="AJ1416" s="235"/>
      <c r="AK1416" s="235"/>
      <c r="AL1416" s="235"/>
      <c r="AM1416" s="235"/>
      <c r="AN1416" s="235"/>
      <c r="AO1416" s="235"/>
      <c r="AP1416" s="235"/>
      <c r="AQ1416" s="235"/>
      <c r="AR1416" s="235"/>
      <c r="AS1416" s="235"/>
      <c r="AT1416" s="235"/>
      <c r="AU1416" s="235"/>
      <c r="AV1416" s="235"/>
      <c r="AW1416" s="235"/>
      <c r="AX1416" s="235"/>
      <c r="AY1416" s="235"/>
      <c r="AZ1416" s="235"/>
      <c r="BA1416" s="235"/>
      <c r="BB1416" s="235"/>
      <c r="BC1416" s="235"/>
      <c r="BD1416" s="235"/>
      <c r="BE1416" s="235"/>
      <c r="BF1416" s="235"/>
      <c r="BG1416" s="235"/>
      <c r="BH1416" s="235"/>
      <c r="BI1416" s="235"/>
      <c r="BJ1416" s="235"/>
      <c r="BK1416" s="235"/>
      <c r="BL1416" s="235"/>
      <c r="BM1416" s="235"/>
      <c r="BN1416" s="235"/>
      <c r="BO1416" s="235"/>
      <c r="BP1416" s="235"/>
      <c r="BQ1416" s="235"/>
      <c r="BR1416" s="235"/>
      <c r="BS1416" s="235"/>
      <c r="BT1416" s="235"/>
      <c r="BU1416" s="235"/>
      <c r="BV1416" s="235"/>
      <c r="BW1416" s="235"/>
      <c r="BX1416" s="235"/>
      <c r="BY1416" s="235"/>
      <c r="BZ1416" s="235"/>
      <c r="CA1416" s="235"/>
      <c r="CB1416" s="235"/>
      <c r="CC1416" s="235"/>
      <c r="CD1416" s="235"/>
      <c r="CE1416" s="235"/>
      <c r="CF1416" s="235"/>
      <c r="CG1416" s="235"/>
      <c r="CH1416" s="235"/>
      <c r="CI1416" s="235"/>
      <c r="CJ1416" s="235"/>
      <c r="CK1416" s="235"/>
      <c r="CL1416" s="235"/>
      <c r="CM1416" s="235"/>
      <c r="CN1416" s="235"/>
      <c r="CO1416" s="235"/>
      <c r="CP1416" s="235"/>
      <c r="CQ1416" s="235"/>
      <c r="CR1416" s="235"/>
      <c r="CS1416" s="235"/>
      <c r="CT1416" s="235"/>
      <c r="CU1416" s="235"/>
      <c r="CV1416" s="235"/>
      <c r="CW1416" s="235"/>
      <c r="CX1416" s="235"/>
      <c r="CY1416" s="235"/>
      <c r="CZ1416" s="235"/>
      <c r="DA1416" s="235"/>
      <c r="DB1416" s="235"/>
      <c r="DC1416" s="235"/>
      <c r="DD1416" s="235"/>
      <c r="DE1416" s="235"/>
      <c r="DF1416" s="235"/>
      <c r="DG1416" s="235"/>
      <c r="DH1416" s="235"/>
      <c r="DI1416" s="235"/>
      <c r="DJ1416" s="235"/>
      <c r="DK1416" s="235"/>
      <c r="DL1416" s="235"/>
      <c r="DM1416" s="235"/>
      <c r="DN1416" s="235"/>
      <c r="DO1416" s="235"/>
      <c r="DP1416" s="50" t="s">
        <v>172</v>
      </c>
    </row>
    <row r="1417" spans="1:120" s="152" customFormat="1" ht="15" customHeight="1">
      <c r="B1417" s="172"/>
      <c r="C1417" s="161" t="str">
        <f>C1402&amp;" Repayment"</f>
        <v>Land Loan Repayment</v>
      </c>
      <c r="D1417" s="189"/>
      <c r="E1417" s="190"/>
      <c r="F1417" s="189"/>
      <c r="G1417" s="188"/>
      <c r="H1417" s="188"/>
      <c r="I1417" s="188"/>
      <c r="J1417" s="188"/>
      <c r="K1417" s="188"/>
      <c r="L1417" s="188"/>
      <c r="M1417" s="188"/>
      <c r="N1417" s="188"/>
      <c r="O1417" s="188"/>
      <c r="P1417" s="188"/>
      <c r="Q1417" s="188"/>
      <c r="R1417" s="188"/>
      <c r="S1417" s="188"/>
      <c r="T1417" s="188"/>
      <c r="U1417" s="188"/>
      <c r="V1417" s="188"/>
      <c r="W1417" s="188"/>
      <c r="X1417" s="188"/>
      <c r="Y1417" s="188"/>
      <c r="Z1417" s="188"/>
      <c r="AA1417" s="188"/>
      <c r="AB1417" s="188"/>
      <c r="AC1417" s="188"/>
      <c r="AD1417" s="188"/>
      <c r="AE1417" s="188"/>
      <c r="AF1417" s="188"/>
      <c r="AG1417" s="188"/>
      <c r="AH1417" s="188"/>
      <c r="AI1417" s="188"/>
      <c r="AJ1417" s="188"/>
      <c r="AK1417" s="188"/>
      <c r="AL1417" s="188"/>
      <c r="AM1417" s="188"/>
      <c r="AN1417" s="188"/>
      <c r="AO1417" s="188"/>
      <c r="AP1417" s="188"/>
      <c r="AQ1417" s="188"/>
      <c r="AR1417" s="188"/>
      <c r="AS1417" s="188"/>
      <c r="AT1417" s="188"/>
      <c r="AU1417" s="188"/>
      <c r="AV1417" s="188"/>
      <c r="AW1417" s="188"/>
      <c r="AX1417" s="188"/>
      <c r="AY1417" s="188"/>
      <c r="AZ1417" s="188"/>
      <c r="BA1417" s="188"/>
      <c r="BB1417" s="188"/>
      <c r="BC1417" s="188"/>
      <c r="BD1417" s="188"/>
      <c r="BE1417" s="188"/>
      <c r="BF1417" s="188"/>
      <c r="BG1417" s="188"/>
      <c r="BH1417" s="188"/>
      <c r="BI1417" s="188"/>
      <c r="BJ1417" s="188"/>
      <c r="BK1417" s="188"/>
      <c r="BL1417" s="188"/>
      <c r="BM1417" s="188"/>
      <c r="BN1417" s="188"/>
      <c r="BO1417" s="188"/>
      <c r="BP1417" s="188"/>
      <c r="BQ1417" s="188"/>
      <c r="BR1417" s="188"/>
      <c r="BS1417" s="188"/>
      <c r="BT1417" s="188"/>
      <c r="BU1417" s="188"/>
      <c r="BV1417" s="188"/>
      <c r="BW1417" s="188"/>
      <c r="BX1417" s="188"/>
      <c r="BY1417" s="188"/>
      <c r="BZ1417" s="188"/>
      <c r="CA1417" s="188"/>
      <c r="CB1417" s="188"/>
      <c r="CC1417" s="188"/>
      <c r="CD1417" s="188"/>
      <c r="CE1417" s="188"/>
      <c r="CF1417" s="188"/>
      <c r="CG1417" s="188"/>
      <c r="CH1417" s="188"/>
      <c r="CI1417" s="188"/>
      <c r="CJ1417" s="188"/>
      <c r="CK1417" s="188"/>
      <c r="CL1417" s="188"/>
      <c r="CM1417" s="188"/>
      <c r="CN1417" s="188"/>
      <c r="CO1417" s="188"/>
      <c r="CP1417" s="188"/>
      <c r="CQ1417" s="188"/>
      <c r="CR1417" s="188"/>
      <c r="CS1417" s="188"/>
      <c r="CT1417" s="188"/>
      <c r="CU1417" s="188"/>
      <c r="CV1417" s="188"/>
      <c r="CW1417" s="188"/>
      <c r="CX1417" s="188"/>
      <c r="CY1417" s="188"/>
      <c r="CZ1417" s="188"/>
      <c r="DA1417" s="188"/>
      <c r="DB1417" s="188"/>
      <c r="DC1417" s="188"/>
      <c r="DD1417" s="188"/>
      <c r="DE1417" s="188"/>
      <c r="DF1417" s="188"/>
      <c r="DG1417" s="188"/>
      <c r="DH1417" s="188"/>
      <c r="DI1417" s="188"/>
      <c r="DJ1417" s="188"/>
      <c r="DK1417" s="188"/>
      <c r="DL1417" s="188"/>
      <c r="DM1417" s="188"/>
      <c r="DN1417" s="188"/>
      <c r="DO1417" s="188"/>
      <c r="DP1417" s="50" t="s">
        <v>172</v>
      </c>
    </row>
    <row r="1418" spans="1:120" s="152" customFormat="1" ht="15" customHeight="1">
      <c r="B1418" s="172"/>
      <c r="C1418" s="30"/>
      <c r="D1418" s="155"/>
      <c r="E1418" s="15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50" t="s">
        <v>172</v>
      </c>
    </row>
    <row r="1419" spans="1:120" s="152" customFormat="1" ht="15" customHeight="1">
      <c r="B1419" s="172"/>
      <c r="C1419" s="217" t="str">
        <f>D1408&amp;" Debt Assumptions"</f>
        <v>Period Debt Assumptions</v>
      </c>
      <c r="D1419" s="32" t="s">
        <v>278</v>
      </c>
      <c r="G1419" s="4"/>
      <c r="H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50" t="s">
        <v>172</v>
      </c>
    </row>
    <row r="1420" spans="1:120" s="152" customFormat="1" ht="15" customHeight="1">
      <c r="B1420" s="172"/>
      <c r="C1420" s="184" t="s">
        <v>273</v>
      </c>
      <c r="D1420" s="237" t="s">
        <v>123</v>
      </c>
      <c r="E1420" s="172">
        <f>IF(D1420=F1420,1,0)</f>
        <v>1</v>
      </c>
      <c r="F1420" s="216" t="s">
        <v>123</v>
      </c>
      <c r="G1420" s="216" t="s">
        <v>127</v>
      </c>
      <c r="H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50" t="s">
        <v>172</v>
      </c>
    </row>
    <row r="1421" spans="1:120" s="152" customFormat="1" ht="15" customHeight="1">
      <c r="B1421" s="172"/>
      <c r="C1421" s="184" t="s">
        <v>272</v>
      </c>
      <c r="D1421" s="237" t="s">
        <v>270</v>
      </c>
      <c r="E1421" s="172">
        <f>IF(D1421=F1421,1,IF(D1421=G1421,2,3))</f>
        <v>2</v>
      </c>
      <c r="F1421" s="214" t="s">
        <v>271</v>
      </c>
      <c r="G1421" s="213" t="s">
        <v>270</v>
      </c>
      <c r="H1421" s="212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50" t="s">
        <v>172</v>
      </c>
    </row>
    <row r="1422" spans="1:120" s="152" customFormat="1" ht="15" customHeight="1">
      <c r="B1422" s="172"/>
      <c r="C1422" s="211" t="str">
        <f>IF(D1420="Fixed","If Fixed, Enter Annual Interest Rate"," ")</f>
        <v>If Fixed, Enter Annual Interest Rate</v>
      </c>
      <c r="D1422" s="183">
        <v>0</v>
      </c>
      <c r="E1422" s="172"/>
      <c r="F1422" s="67"/>
      <c r="G1422" s="67"/>
      <c r="H1422" s="67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50" t="s">
        <v>172</v>
      </c>
    </row>
    <row r="1423" spans="1:120" s="152" customFormat="1" ht="15" customHeight="1">
      <c r="B1423" s="172"/>
      <c r="C1423" s="210" t="str">
        <f>IF(D1420="Variable","If variable, enter margin on LIBOR"," ")</f>
        <v xml:space="preserve"> </v>
      </c>
      <c r="D1423" s="183">
        <v>0</v>
      </c>
      <c r="E1423" s="172"/>
      <c r="F1423" s="67"/>
      <c r="G1423" s="67"/>
      <c r="H1423" s="67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50" t="s">
        <v>172</v>
      </c>
    </row>
    <row r="1424" spans="1:120" s="152" customFormat="1" ht="15" customHeight="1">
      <c r="B1424" s="172"/>
      <c r="C1424" s="184" t="s">
        <v>269</v>
      </c>
      <c r="D1424" s="209">
        <v>0</v>
      </c>
      <c r="F1424" s="172"/>
      <c r="G1424" s="67"/>
      <c r="H1424" s="67"/>
      <c r="I1424" s="67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50" t="s">
        <v>172</v>
      </c>
    </row>
    <row r="1425" spans="1:120" s="152" customFormat="1" ht="15" customHeight="1">
      <c r="B1425" s="172"/>
      <c r="C1425" s="184" t="s">
        <v>268</v>
      </c>
      <c r="D1425" s="209">
        <v>0</v>
      </c>
      <c r="F1425" s="172"/>
      <c r="G1425" s="67"/>
      <c r="H1425" s="67"/>
      <c r="I1425" s="67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50" t="s">
        <v>172</v>
      </c>
    </row>
    <row r="1426" spans="1:120" s="152" customFormat="1" ht="15" customHeight="1">
      <c r="B1426" s="172"/>
      <c r="C1426" s="34" t="s">
        <v>267</v>
      </c>
      <c r="D1426" s="282">
        <f>D1424+MIN(D1412:D1413)</f>
        <v>0</v>
      </c>
      <c r="E1426" s="205"/>
      <c r="F1426" s="172"/>
      <c r="G1426" s="67"/>
      <c r="H1426" s="67"/>
      <c r="I1426" s="67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50" t="s">
        <v>172</v>
      </c>
    </row>
    <row r="1427" spans="1:120" s="152" customFormat="1" ht="15" customHeight="1">
      <c r="B1427" s="172"/>
      <c r="C1427" s="207" t="s">
        <v>13</v>
      </c>
      <c r="D1427" s="206">
        <f>IF(D1426="","",INDEX($F$16:$DN$17,1,MATCH(D1426,$F$17:$DN$17,1)))</f>
        <v>42094</v>
      </c>
      <c r="E1427" s="205"/>
      <c r="F1427" s="172"/>
      <c r="G1427" s="67"/>
      <c r="H1427" s="67"/>
      <c r="I1427" s="67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50" t="s">
        <v>172</v>
      </c>
    </row>
    <row r="1428" spans="1:120" s="152" customFormat="1" ht="15" customHeight="1">
      <c r="B1428" s="172"/>
      <c r="C1428" s="34" t="s">
        <v>266</v>
      </c>
      <c r="D1428" s="282">
        <f>D1426+D1425</f>
        <v>0</v>
      </c>
      <c r="E1428" s="205"/>
      <c r="F1428" s="172"/>
      <c r="G1428" s="67"/>
      <c r="H1428" s="67"/>
      <c r="I1428" s="67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50" t="s">
        <v>172</v>
      </c>
    </row>
    <row r="1429" spans="1:120" s="152" customFormat="1" ht="15" customHeight="1">
      <c r="B1429" s="172"/>
      <c r="C1429" s="207" t="s">
        <v>13</v>
      </c>
      <c r="D1429" s="206">
        <f>IF(D1428="","",INDEX($F$16:$DN$17,1,MATCH(D1428,$F$17:$DN$17,1)))</f>
        <v>42094</v>
      </c>
      <c r="E1429" s="205"/>
      <c r="F1429" s="172"/>
      <c r="G1429" s="67"/>
      <c r="H1429" s="67"/>
      <c r="I1429" s="67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50" t="s">
        <v>172</v>
      </c>
    </row>
    <row r="1430" spans="1:120" s="152" customFormat="1" ht="15" customHeight="1">
      <c r="B1430" s="172"/>
      <c r="C1430" s="184" t="s">
        <v>265</v>
      </c>
      <c r="D1430" s="204">
        <f>D1428-D1426+1</f>
        <v>1</v>
      </c>
      <c r="F1430" s="172"/>
      <c r="G1430" s="67"/>
      <c r="H1430" s="67"/>
      <c r="I1430" s="67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50" t="s">
        <v>172</v>
      </c>
    </row>
    <row r="1431" spans="1:120" s="152" customFormat="1" ht="15" customHeight="1">
      <c r="B1431" s="172"/>
      <c r="F1431" s="172"/>
      <c r="G1431" s="67"/>
      <c r="H1431" s="67"/>
      <c r="I1431" s="67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50" t="s">
        <v>172</v>
      </c>
    </row>
    <row r="1432" spans="1:120" s="152" customFormat="1" ht="15" customHeight="1">
      <c r="B1432" s="172"/>
      <c r="C1432" s="184" t="s">
        <v>246</v>
      </c>
      <c r="D1432" s="183">
        <v>0</v>
      </c>
      <c r="F1432" s="172"/>
      <c r="G1432" s="67"/>
      <c r="H1432" s="67"/>
      <c r="I1432" s="67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50" t="s">
        <v>172</v>
      </c>
    </row>
    <row r="1433" spans="1:120" s="152" customFormat="1" ht="15" customHeight="1">
      <c r="B1433" s="172"/>
      <c r="C1433" s="184" t="s">
        <v>255</v>
      </c>
      <c r="D1433" s="203">
        <v>0</v>
      </c>
      <c r="F1433" s="172"/>
      <c r="G1433" s="67"/>
      <c r="H1433" s="67"/>
      <c r="I1433" s="67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50" t="s">
        <v>172</v>
      </c>
    </row>
    <row r="1434" spans="1:120" s="152" customFormat="1" ht="15" customHeight="1">
      <c r="B1434" s="172"/>
      <c r="C1434" s="184" t="s">
        <v>245</v>
      </c>
      <c r="D1434" s="183">
        <v>0</v>
      </c>
      <c r="F1434" s="172"/>
      <c r="G1434" s="67"/>
      <c r="H1434" s="67"/>
      <c r="I1434" s="67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50" t="s">
        <v>172</v>
      </c>
    </row>
    <row r="1435" spans="1:120" s="152" customFormat="1" ht="15" customHeight="1">
      <c r="B1435" s="172"/>
      <c r="F1435" s="172"/>
      <c r="G1435" s="67"/>
      <c r="H1435" s="67"/>
      <c r="I1435" s="67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50" t="s">
        <v>172</v>
      </c>
    </row>
    <row r="1436" spans="1:120" s="152" customFormat="1" ht="15" customHeight="1">
      <c r="B1436" s="172"/>
      <c r="C1436" s="202" t="str">
        <f>C1417</f>
        <v>Land Loan Repayment</v>
      </c>
      <c r="D1436" s="201"/>
      <c r="E1436" s="201"/>
      <c r="F1436" s="201"/>
      <c r="G1436" s="201"/>
      <c r="H1436" s="201"/>
      <c r="I1436" s="201"/>
      <c r="J1436" s="201"/>
      <c r="K1436" s="201"/>
      <c r="L1436" s="201"/>
      <c r="M1436" s="201"/>
      <c r="N1436" s="201"/>
      <c r="O1436" s="201"/>
      <c r="P1436" s="201"/>
      <c r="Q1436" s="201"/>
      <c r="R1436" s="201"/>
      <c r="S1436" s="201"/>
      <c r="T1436" s="201"/>
      <c r="U1436" s="201"/>
      <c r="V1436" s="201"/>
      <c r="W1436" s="201"/>
      <c r="X1436" s="201"/>
      <c r="Y1436" s="201"/>
      <c r="Z1436" s="201"/>
      <c r="AA1436" s="201"/>
      <c r="AB1436" s="201"/>
      <c r="AC1436" s="201"/>
      <c r="AD1436" s="201"/>
      <c r="AE1436" s="201"/>
      <c r="AF1436" s="201"/>
      <c r="AG1436" s="201"/>
      <c r="AH1436" s="201"/>
      <c r="AI1436" s="201"/>
      <c r="AJ1436" s="201"/>
      <c r="AK1436" s="201"/>
      <c r="AL1436" s="201"/>
      <c r="AM1436" s="201"/>
      <c r="AN1436" s="201"/>
      <c r="AO1436" s="201"/>
      <c r="AP1436" s="201"/>
      <c r="AQ1436" s="201"/>
      <c r="AR1436" s="201"/>
      <c r="AS1436" s="201"/>
      <c r="AT1436" s="201"/>
      <c r="AU1436" s="201"/>
      <c r="AV1436" s="201"/>
      <c r="AW1436" s="201"/>
      <c r="AX1436" s="201"/>
      <c r="AY1436" s="201"/>
      <c r="AZ1436" s="201"/>
      <c r="BA1436" s="200"/>
      <c r="BB1436" s="181"/>
      <c r="BC1436" s="181"/>
      <c r="BD1436" s="181"/>
      <c r="BE1436" s="181"/>
      <c r="BF1436" s="181"/>
      <c r="BG1436" s="181"/>
      <c r="BH1436" s="181"/>
      <c r="BI1436" s="181"/>
      <c r="BJ1436" s="181"/>
      <c r="BK1436" s="181"/>
      <c r="BL1436" s="181"/>
      <c r="BM1436" s="181"/>
      <c r="BN1436" s="181"/>
      <c r="BO1436" s="181"/>
      <c r="BP1436" s="181"/>
      <c r="BQ1436" s="181"/>
      <c r="BR1436" s="181"/>
      <c r="BS1436" s="181"/>
      <c r="BT1436" s="181"/>
      <c r="BU1436" s="181"/>
      <c r="BV1436" s="181"/>
      <c r="BW1436" s="181"/>
      <c r="BX1436" s="181"/>
      <c r="BY1436" s="181"/>
      <c r="BZ1436" s="181"/>
      <c r="CA1436" s="181"/>
      <c r="CB1436" s="181"/>
      <c r="CC1436" s="181"/>
      <c r="CD1436" s="181"/>
      <c r="CE1436" s="181"/>
      <c r="CF1436" s="181"/>
      <c r="CG1436" s="181"/>
      <c r="CH1436" s="181"/>
      <c r="CI1436" s="181"/>
      <c r="CJ1436" s="181"/>
      <c r="CK1436" s="181"/>
      <c r="CL1436" s="181"/>
      <c r="CM1436" s="181"/>
      <c r="CN1436" s="181"/>
      <c r="CO1436" s="181"/>
      <c r="CP1436" s="181"/>
      <c r="CQ1436" s="181"/>
      <c r="CR1436" s="181"/>
      <c r="CS1436" s="181"/>
      <c r="CT1436" s="181"/>
      <c r="CU1436" s="181"/>
      <c r="CV1436" s="181"/>
      <c r="CW1436" s="181"/>
      <c r="CX1436" s="181"/>
      <c r="CY1436" s="181"/>
      <c r="CZ1436" s="181"/>
      <c r="DA1436" s="181"/>
      <c r="DB1436" s="181"/>
      <c r="DC1436" s="181"/>
      <c r="DD1436" s="181"/>
      <c r="DE1436" s="181"/>
      <c r="DF1436" s="181"/>
      <c r="DG1436" s="181"/>
      <c r="DH1436" s="181"/>
      <c r="DI1436" s="181"/>
      <c r="DJ1436" s="181"/>
      <c r="DK1436" s="181"/>
      <c r="DL1436" s="181"/>
      <c r="DM1436" s="181"/>
      <c r="DN1436" s="181"/>
      <c r="DO1436" s="181"/>
      <c r="DP1436" s="50" t="s">
        <v>172</v>
      </c>
    </row>
    <row r="1437" spans="1:120" s="152" customFormat="1" ht="15" customHeight="1">
      <c r="B1437" s="172"/>
      <c r="C1437" s="172" t="s">
        <v>264</v>
      </c>
      <c r="D1437" s="197">
        <f>$D$1426</f>
        <v>0</v>
      </c>
      <c r="E1437" s="197">
        <f>$D$1428</f>
        <v>0</v>
      </c>
      <c r="F1437" s="194">
        <f>IF(F$17="","",IF(AND(F$17&gt;=$D1437,F$17&lt;=$E1437),1,0))</f>
        <v>1</v>
      </c>
      <c r="G1437" s="194">
        <f t="shared" ref="G1437:AL1437" si="2149">IF(G$17="","",IF(AND(G$17&gt;=$D1437,G$17&lt;=$E1437),F1437+1,0))</f>
        <v>0</v>
      </c>
      <c r="H1437" s="194">
        <f t="shared" si="2149"/>
        <v>0</v>
      </c>
      <c r="I1437" s="194">
        <f t="shared" si="2149"/>
        <v>0</v>
      </c>
      <c r="J1437" s="194">
        <f t="shared" si="2149"/>
        <v>0</v>
      </c>
      <c r="K1437" s="194">
        <f t="shared" si="2149"/>
        <v>0</v>
      </c>
      <c r="L1437" s="194">
        <f t="shared" si="2149"/>
        <v>0</v>
      </c>
      <c r="M1437" s="194">
        <f t="shared" si="2149"/>
        <v>0</v>
      </c>
      <c r="N1437" s="194">
        <f t="shared" si="2149"/>
        <v>0</v>
      </c>
      <c r="O1437" s="194">
        <f t="shared" si="2149"/>
        <v>0</v>
      </c>
      <c r="P1437" s="194">
        <f t="shared" si="2149"/>
        <v>0</v>
      </c>
      <c r="Q1437" s="194">
        <f t="shared" si="2149"/>
        <v>0</v>
      </c>
      <c r="R1437" s="194">
        <f t="shared" si="2149"/>
        <v>0</v>
      </c>
      <c r="S1437" s="194">
        <f t="shared" si="2149"/>
        <v>0</v>
      </c>
      <c r="T1437" s="194">
        <f t="shared" si="2149"/>
        <v>0</v>
      </c>
      <c r="U1437" s="194">
        <f t="shared" si="2149"/>
        <v>0</v>
      </c>
      <c r="V1437" s="194">
        <f t="shared" si="2149"/>
        <v>0</v>
      </c>
      <c r="W1437" s="194">
        <f t="shared" si="2149"/>
        <v>0</v>
      </c>
      <c r="X1437" s="194">
        <f t="shared" si="2149"/>
        <v>0</v>
      </c>
      <c r="Y1437" s="194">
        <f t="shared" si="2149"/>
        <v>0</v>
      </c>
      <c r="Z1437" s="194">
        <f t="shared" si="2149"/>
        <v>0</v>
      </c>
      <c r="AA1437" s="194">
        <f t="shared" si="2149"/>
        <v>0</v>
      </c>
      <c r="AB1437" s="194">
        <f t="shared" si="2149"/>
        <v>0</v>
      </c>
      <c r="AC1437" s="194">
        <f t="shared" si="2149"/>
        <v>0</v>
      </c>
      <c r="AD1437" s="194">
        <f t="shared" si="2149"/>
        <v>0</v>
      </c>
      <c r="AE1437" s="194">
        <f t="shared" si="2149"/>
        <v>0</v>
      </c>
      <c r="AF1437" s="194">
        <f t="shared" si="2149"/>
        <v>0</v>
      </c>
      <c r="AG1437" s="194">
        <f t="shared" si="2149"/>
        <v>0</v>
      </c>
      <c r="AH1437" s="194">
        <f t="shared" si="2149"/>
        <v>0</v>
      </c>
      <c r="AI1437" s="194">
        <f t="shared" si="2149"/>
        <v>0</v>
      </c>
      <c r="AJ1437" s="194">
        <f t="shared" si="2149"/>
        <v>0</v>
      </c>
      <c r="AK1437" s="194">
        <f t="shared" si="2149"/>
        <v>0</v>
      </c>
      <c r="AL1437" s="194">
        <f t="shared" si="2149"/>
        <v>0</v>
      </c>
      <c r="AM1437" s="194">
        <f t="shared" ref="AM1437:BR1437" si="2150">IF(AM$17="","",IF(AND(AM$17&gt;=$D1437,AM$17&lt;=$E1437),AL1437+1,0))</f>
        <v>0</v>
      </c>
      <c r="AN1437" s="194">
        <f t="shared" si="2150"/>
        <v>0</v>
      </c>
      <c r="AO1437" s="194">
        <f t="shared" si="2150"/>
        <v>0</v>
      </c>
      <c r="AP1437" s="194">
        <f t="shared" si="2150"/>
        <v>0</v>
      </c>
      <c r="AQ1437" s="194">
        <f t="shared" si="2150"/>
        <v>0</v>
      </c>
      <c r="AR1437" s="194">
        <f t="shared" si="2150"/>
        <v>0</v>
      </c>
      <c r="AS1437" s="194">
        <f t="shared" si="2150"/>
        <v>0</v>
      </c>
      <c r="AT1437" s="194">
        <f t="shared" si="2150"/>
        <v>0</v>
      </c>
      <c r="AU1437" s="194">
        <f t="shared" si="2150"/>
        <v>0</v>
      </c>
      <c r="AV1437" s="194">
        <f t="shared" si="2150"/>
        <v>0</v>
      </c>
      <c r="AW1437" s="194">
        <f t="shared" si="2150"/>
        <v>0</v>
      </c>
      <c r="AX1437" s="194">
        <f t="shared" si="2150"/>
        <v>0</v>
      </c>
      <c r="AY1437" s="194">
        <f t="shared" si="2150"/>
        <v>0</v>
      </c>
      <c r="AZ1437" s="194">
        <f t="shared" si="2150"/>
        <v>0</v>
      </c>
      <c r="BA1437" s="194">
        <f t="shared" si="2150"/>
        <v>0</v>
      </c>
      <c r="BB1437" s="194">
        <f t="shared" si="2150"/>
        <v>0</v>
      </c>
      <c r="BC1437" s="194">
        <f t="shared" si="2150"/>
        <v>0</v>
      </c>
      <c r="BD1437" s="194">
        <f t="shared" si="2150"/>
        <v>0</v>
      </c>
      <c r="BE1437" s="194">
        <f t="shared" si="2150"/>
        <v>0</v>
      </c>
      <c r="BF1437" s="194">
        <f t="shared" si="2150"/>
        <v>0</v>
      </c>
      <c r="BG1437" s="194">
        <f t="shared" si="2150"/>
        <v>0</v>
      </c>
      <c r="BH1437" s="194">
        <f t="shared" si="2150"/>
        <v>0</v>
      </c>
      <c r="BI1437" s="194">
        <f t="shared" si="2150"/>
        <v>0</v>
      </c>
      <c r="BJ1437" s="194">
        <f t="shared" si="2150"/>
        <v>0</v>
      </c>
      <c r="BK1437" s="194">
        <f t="shared" si="2150"/>
        <v>0</v>
      </c>
      <c r="BL1437" s="194">
        <f t="shared" si="2150"/>
        <v>0</v>
      </c>
      <c r="BM1437" s="194">
        <f t="shared" si="2150"/>
        <v>0</v>
      </c>
      <c r="BN1437" s="194">
        <f t="shared" si="2150"/>
        <v>0</v>
      </c>
      <c r="BO1437" s="194" t="str">
        <f t="shared" si="2150"/>
        <v/>
      </c>
      <c r="BP1437" s="194" t="str">
        <f t="shared" si="2150"/>
        <v/>
      </c>
      <c r="BQ1437" s="194" t="str">
        <f t="shared" si="2150"/>
        <v/>
      </c>
      <c r="BR1437" s="194" t="str">
        <f t="shared" si="2150"/>
        <v/>
      </c>
      <c r="BS1437" s="194" t="str">
        <f t="shared" ref="BS1437:DJ1437" si="2151">IF(BS$17="","",IF(AND(BS$17&gt;=$D1437,BS$17&lt;=$E1437),BR1437+1,0))</f>
        <v/>
      </c>
      <c r="BT1437" s="194" t="str">
        <f t="shared" si="2151"/>
        <v/>
      </c>
      <c r="BU1437" s="194" t="str">
        <f t="shared" si="2151"/>
        <v/>
      </c>
      <c r="BV1437" s="194" t="str">
        <f t="shared" si="2151"/>
        <v/>
      </c>
      <c r="BW1437" s="194" t="str">
        <f t="shared" si="2151"/>
        <v/>
      </c>
      <c r="BX1437" s="194" t="str">
        <f t="shared" si="2151"/>
        <v/>
      </c>
      <c r="BY1437" s="194" t="str">
        <f t="shared" si="2151"/>
        <v/>
      </c>
      <c r="BZ1437" s="194" t="str">
        <f t="shared" si="2151"/>
        <v/>
      </c>
      <c r="CA1437" s="194" t="str">
        <f t="shared" si="2151"/>
        <v/>
      </c>
      <c r="CB1437" s="194"/>
      <c r="CC1437" s="194"/>
      <c r="CD1437" s="194"/>
      <c r="CE1437" s="194"/>
      <c r="CF1437" s="194"/>
      <c r="CG1437" s="194"/>
      <c r="CH1437" s="194"/>
      <c r="CI1437" s="194"/>
      <c r="CJ1437" s="194"/>
      <c r="CK1437" s="194"/>
      <c r="CL1437" s="194"/>
      <c r="CM1437" s="194"/>
      <c r="CN1437" s="194"/>
      <c r="CO1437" s="194"/>
      <c r="CP1437" s="194"/>
      <c r="CQ1437" s="194"/>
      <c r="CR1437" s="194"/>
      <c r="CS1437" s="194"/>
      <c r="CT1437" s="194"/>
      <c r="CU1437" s="194"/>
      <c r="CV1437" s="194"/>
      <c r="CW1437" s="194"/>
      <c r="CX1437" s="194"/>
      <c r="CY1437" s="194"/>
      <c r="CZ1437" s="194"/>
      <c r="DA1437" s="194"/>
      <c r="DB1437" s="194"/>
      <c r="DC1437" s="194"/>
      <c r="DD1437" s="194" t="str">
        <f>IF(DD$17="","",IF(AND(DD$17&gt;=$D1437,DD$17&lt;=$E1437),CA1437+1,0))</f>
        <v/>
      </c>
      <c r="DE1437" s="194" t="str">
        <f t="shared" si="2151"/>
        <v/>
      </c>
      <c r="DF1437" s="194" t="str">
        <f t="shared" si="2151"/>
        <v/>
      </c>
      <c r="DG1437" s="194" t="str">
        <f t="shared" si="2151"/>
        <v/>
      </c>
      <c r="DH1437" s="194" t="str">
        <f t="shared" si="2151"/>
        <v/>
      </c>
      <c r="DI1437" s="194" t="str">
        <f t="shared" si="2151"/>
        <v/>
      </c>
      <c r="DJ1437" s="194" t="str">
        <f t="shared" si="2151"/>
        <v/>
      </c>
      <c r="DK1437" s="194"/>
      <c r="DL1437" s="194"/>
      <c r="DM1437" s="194"/>
      <c r="DN1437" s="194" t="str">
        <f>IF(DN$17="","",IF(AND(DN$17&gt;=$D1437,DN$17&lt;=$E1437),DJ1437+1,0))</f>
        <v/>
      </c>
      <c r="DP1437" s="50" t="s">
        <v>172</v>
      </c>
    </row>
    <row r="1438" spans="1:120" s="152" customFormat="1" ht="15" customHeight="1">
      <c r="B1438" s="172"/>
      <c r="C1438" s="172" t="s">
        <v>31</v>
      </c>
      <c r="D1438" s="172"/>
      <c r="E1438" s="172"/>
      <c r="F1438" s="199">
        <f t="shared" ref="F1438:AK1438" si="2152">IF(F$17="","",IF($E1420=1,(1+$D1422)^(1/(12/$G$9))-1,(1+$D1423)^(1/(12/$G$9))-1+F$1399))</f>
        <v>0</v>
      </c>
      <c r="G1438" s="199">
        <f t="shared" si="2152"/>
        <v>0</v>
      </c>
      <c r="H1438" s="199">
        <f t="shared" si="2152"/>
        <v>0</v>
      </c>
      <c r="I1438" s="199">
        <f t="shared" si="2152"/>
        <v>0</v>
      </c>
      <c r="J1438" s="199">
        <f t="shared" si="2152"/>
        <v>0</v>
      </c>
      <c r="K1438" s="199">
        <f t="shared" si="2152"/>
        <v>0</v>
      </c>
      <c r="L1438" s="199">
        <f t="shared" si="2152"/>
        <v>0</v>
      </c>
      <c r="M1438" s="199">
        <f t="shared" si="2152"/>
        <v>0</v>
      </c>
      <c r="N1438" s="199">
        <f t="shared" si="2152"/>
        <v>0</v>
      </c>
      <c r="O1438" s="199">
        <f t="shared" si="2152"/>
        <v>0</v>
      </c>
      <c r="P1438" s="199">
        <f t="shared" si="2152"/>
        <v>0</v>
      </c>
      <c r="Q1438" s="199">
        <f t="shared" si="2152"/>
        <v>0</v>
      </c>
      <c r="R1438" s="199">
        <f t="shared" si="2152"/>
        <v>0</v>
      </c>
      <c r="S1438" s="199">
        <f t="shared" si="2152"/>
        <v>0</v>
      </c>
      <c r="T1438" s="199">
        <f t="shared" si="2152"/>
        <v>0</v>
      </c>
      <c r="U1438" s="199">
        <f t="shared" si="2152"/>
        <v>0</v>
      </c>
      <c r="V1438" s="199">
        <f t="shared" si="2152"/>
        <v>0</v>
      </c>
      <c r="W1438" s="199">
        <f t="shared" si="2152"/>
        <v>0</v>
      </c>
      <c r="X1438" s="199">
        <f t="shared" si="2152"/>
        <v>0</v>
      </c>
      <c r="Y1438" s="199">
        <f t="shared" si="2152"/>
        <v>0</v>
      </c>
      <c r="Z1438" s="199">
        <f t="shared" si="2152"/>
        <v>0</v>
      </c>
      <c r="AA1438" s="199">
        <f t="shared" si="2152"/>
        <v>0</v>
      </c>
      <c r="AB1438" s="199">
        <f t="shared" si="2152"/>
        <v>0</v>
      </c>
      <c r="AC1438" s="199">
        <f t="shared" si="2152"/>
        <v>0</v>
      </c>
      <c r="AD1438" s="199">
        <f t="shared" si="2152"/>
        <v>0</v>
      </c>
      <c r="AE1438" s="199">
        <f t="shared" si="2152"/>
        <v>0</v>
      </c>
      <c r="AF1438" s="199">
        <f t="shared" si="2152"/>
        <v>0</v>
      </c>
      <c r="AG1438" s="199">
        <f t="shared" si="2152"/>
        <v>0</v>
      </c>
      <c r="AH1438" s="199">
        <f t="shared" si="2152"/>
        <v>0</v>
      </c>
      <c r="AI1438" s="199">
        <f t="shared" si="2152"/>
        <v>0</v>
      </c>
      <c r="AJ1438" s="199">
        <f t="shared" si="2152"/>
        <v>0</v>
      </c>
      <c r="AK1438" s="199">
        <f t="shared" si="2152"/>
        <v>0</v>
      </c>
      <c r="AL1438" s="199">
        <f t="shared" ref="AL1438:BQ1438" si="2153">IF(AL$17="","",IF($E1420=1,(1+$D1422)^(1/(12/$G$9))-1,(1+$D1423)^(1/(12/$G$9))-1+AL$1399))</f>
        <v>0</v>
      </c>
      <c r="AM1438" s="199">
        <f t="shared" si="2153"/>
        <v>0</v>
      </c>
      <c r="AN1438" s="199">
        <f t="shared" si="2153"/>
        <v>0</v>
      </c>
      <c r="AO1438" s="199">
        <f t="shared" si="2153"/>
        <v>0</v>
      </c>
      <c r="AP1438" s="199">
        <f t="shared" si="2153"/>
        <v>0</v>
      </c>
      <c r="AQ1438" s="199">
        <f t="shared" si="2153"/>
        <v>0</v>
      </c>
      <c r="AR1438" s="199">
        <f t="shared" si="2153"/>
        <v>0</v>
      </c>
      <c r="AS1438" s="199">
        <f t="shared" si="2153"/>
        <v>0</v>
      </c>
      <c r="AT1438" s="199">
        <f t="shared" si="2153"/>
        <v>0</v>
      </c>
      <c r="AU1438" s="199">
        <f t="shared" si="2153"/>
        <v>0</v>
      </c>
      <c r="AV1438" s="199">
        <f t="shared" si="2153"/>
        <v>0</v>
      </c>
      <c r="AW1438" s="199">
        <f t="shared" si="2153"/>
        <v>0</v>
      </c>
      <c r="AX1438" s="199">
        <f t="shared" si="2153"/>
        <v>0</v>
      </c>
      <c r="AY1438" s="199">
        <f t="shared" si="2153"/>
        <v>0</v>
      </c>
      <c r="AZ1438" s="199">
        <f t="shared" si="2153"/>
        <v>0</v>
      </c>
      <c r="BA1438" s="199">
        <f t="shared" si="2153"/>
        <v>0</v>
      </c>
      <c r="BB1438" s="199">
        <f t="shared" si="2153"/>
        <v>0</v>
      </c>
      <c r="BC1438" s="199">
        <f t="shared" si="2153"/>
        <v>0</v>
      </c>
      <c r="BD1438" s="199">
        <f t="shared" si="2153"/>
        <v>0</v>
      </c>
      <c r="BE1438" s="199">
        <f t="shared" si="2153"/>
        <v>0</v>
      </c>
      <c r="BF1438" s="199">
        <f t="shared" si="2153"/>
        <v>0</v>
      </c>
      <c r="BG1438" s="199">
        <f t="shared" si="2153"/>
        <v>0</v>
      </c>
      <c r="BH1438" s="199">
        <f t="shared" si="2153"/>
        <v>0</v>
      </c>
      <c r="BI1438" s="199">
        <f t="shared" si="2153"/>
        <v>0</v>
      </c>
      <c r="BJ1438" s="199">
        <f t="shared" si="2153"/>
        <v>0</v>
      </c>
      <c r="BK1438" s="199">
        <f t="shared" si="2153"/>
        <v>0</v>
      </c>
      <c r="BL1438" s="199">
        <f t="shared" si="2153"/>
        <v>0</v>
      </c>
      <c r="BM1438" s="199">
        <f t="shared" si="2153"/>
        <v>0</v>
      </c>
      <c r="BN1438" s="199">
        <f t="shared" si="2153"/>
        <v>0</v>
      </c>
      <c r="BO1438" s="199" t="str">
        <f t="shared" si="2153"/>
        <v/>
      </c>
      <c r="BP1438" s="199" t="str">
        <f t="shared" si="2153"/>
        <v/>
      </c>
      <c r="BQ1438" s="199" t="str">
        <f t="shared" si="2153"/>
        <v/>
      </c>
      <c r="BR1438" s="199" t="str">
        <f t="shared" ref="BR1438:DN1438" si="2154">IF(BR$17="","",IF($E1420=1,(1+$D1422)^(1/(12/$G$9))-1,(1+$D1423)^(1/(12/$G$9))-1+BR$1399))</f>
        <v/>
      </c>
      <c r="BS1438" s="199" t="str">
        <f t="shared" si="2154"/>
        <v/>
      </c>
      <c r="BT1438" s="199" t="str">
        <f t="shared" si="2154"/>
        <v/>
      </c>
      <c r="BU1438" s="199" t="str">
        <f t="shared" si="2154"/>
        <v/>
      </c>
      <c r="BV1438" s="199" t="str">
        <f t="shared" si="2154"/>
        <v/>
      </c>
      <c r="BW1438" s="199" t="str">
        <f t="shared" si="2154"/>
        <v/>
      </c>
      <c r="BX1438" s="199" t="str">
        <f t="shared" si="2154"/>
        <v/>
      </c>
      <c r="BY1438" s="199" t="str">
        <f t="shared" si="2154"/>
        <v/>
      </c>
      <c r="BZ1438" s="199" t="str">
        <f t="shared" si="2154"/>
        <v/>
      </c>
      <c r="CA1438" s="199" t="str">
        <f t="shared" si="2154"/>
        <v/>
      </c>
      <c r="CB1438" s="199"/>
      <c r="CC1438" s="199"/>
      <c r="CD1438" s="199"/>
      <c r="CE1438" s="199"/>
      <c r="CF1438" s="199"/>
      <c r="CG1438" s="199"/>
      <c r="CH1438" s="199"/>
      <c r="CI1438" s="199"/>
      <c r="CJ1438" s="199"/>
      <c r="CK1438" s="199"/>
      <c r="CL1438" s="199"/>
      <c r="CM1438" s="199"/>
      <c r="CN1438" s="199"/>
      <c r="CO1438" s="199"/>
      <c r="CP1438" s="199"/>
      <c r="CQ1438" s="199"/>
      <c r="CR1438" s="199"/>
      <c r="CS1438" s="199"/>
      <c r="CT1438" s="199"/>
      <c r="CU1438" s="199"/>
      <c r="CV1438" s="199"/>
      <c r="CW1438" s="199"/>
      <c r="CX1438" s="199"/>
      <c r="CY1438" s="199"/>
      <c r="CZ1438" s="199"/>
      <c r="DA1438" s="199"/>
      <c r="DB1438" s="199"/>
      <c r="DC1438" s="199"/>
      <c r="DD1438" s="199" t="str">
        <f t="shared" si="2154"/>
        <v/>
      </c>
      <c r="DE1438" s="199" t="str">
        <f t="shared" si="2154"/>
        <v/>
      </c>
      <c r="DF1438" s="199" t="str">
        <f t="shared" si="2154"/>
        <v/>
      </c>
      <c r="DG1438" s="199" t="str">
        <f t="shared" si="2154"/>
        <v/>
      </c>
      <c r="DH1438" s="199" t="str">
        <f t="shared" si="2154"/>
        <v/>
      </c>
      <c r="DI1438" s="199" t="str">
        <f t="shared" si="2154"/>
        <v/>
      </c>
      <c r="DJ1438" s="199" t="str">
        <f t="shared" si="2154"/>
        <v/>
      </c>
      <c r="DK1438" s="199"/>
      <c r="DL1438" s="199"/>
      <c r="DM1438" s="199"/>
      <c r="DN1438" s="199" t="str">
        <f t="shared" si="2154"/>
        <v/>
      </c>
      <c r="DP1438" s="50" t="s">
        <v>172</v>
      </c>
    </row>
    <row r="1439" spans="1:120" s="152" customFormat="1" ht="15" customHeight="1">
      <c r="A1439" s="29"/>
      <c r="B1439" s="172"/>
      <c r="C1439" s="172" t="s">
        <v>263</v>
      </c>
      <c r="D1439" s="172"/>
      <c r="E1439" s="172"/>
      <c r="F1439" s="198">
        <v>0</v>
      </c>
      <c r="G1439" s="193">
        <f t="shared" ref="G1439:AL1439" si="2155">IF(G$17="","",F1444)</f>
        <v>0</v>
      </c>
      <c r="H1439" s="193">
        <f t="shared" si="2155"/>
        <v>0</v>
      </c>
      <c r="I1439" s="193">
        <f t="shared" si="2155"/>
        <v>0</v>
      </c>
      <c r="J1439" s="193">
        <f t="shared" si="2155"/>
        <v>0</v>
      </c>
      <c r="K1439" s="193">
        <f t="shared" si="2155"/>
        <v>0</v>
      </c>
      <c r="L1439" s="193">
        <f t="shared" si="2155"/>
        <v>0</v>
      </c>
      <c r="M1439" s="193">
        <f t="shared" si="2155"/>
        <v>0</v>
      </c>
      <c r="N1439" s="193">
        <f t="shared" si="2155"/>
        <v>0</v>
      </c>
      <c r="O1439" s="193">
        <f t="shared" si="2155"/>
        <v>0</v>
      </c>
      <c r="P1439" s="193">
        <f t="shared" si="2155"/>
        <v>0</v>
      </c>
      <c r="Q1439" s="193">
        <f t="shared" si="2155"/>
        <v>0</v>
      </c>
      <c r="R1439" s="193">
        <f t="shared" si="2155"/>
        <v>0</v>
      </c>
      <c r="S1439" s="193">
        <f t="shared" si="2155"/>
        <v>0</v>
      </c>
      <c r="T1439" s="193">
        <f t="shared" si="2155"/>
        <v>0</v>
      </c>
      <c r="U1439" s="193">
        <f t="shared" si="2155"/>
        <v>0</v>
      </c>
      <c r="V1439" s="193">
        <f t="shared" si="2155"/>
        <v>0</v>
      </c>
      <c r="W1439" s="193">
        <f t="shared" si="2155"/>
        <v>0</v>
      </c>
      <c r="X1439" s="193">
        <f t="shared" si="2155"/>
        <v>0</v>
      </c>
      <c r="Y1439" s="193">
        <f t="shared" si="2155"/>
        <v>0</v>
      </c>
      <c r="Z1439" s="193">
        <f t="shared" si="2155"/>
        <v>0</v>
      </c>
      <c r="AA1439" s="193">
        <f t="shared" si="2155"/>
        <v>0</v>
      </c>
      <c r="AB1439" s="193">
        <f t="shared" si="2155"/>
        <v>0</v>
      </c>
      <c r="AC1439" s="193">
        <f t="shared" si="2155"/>
        <v>0</v>
      </c>
      <c r="AD1439" s="193">
        <f t="shared" si="2155"/>
        <v>0</v>
      </c>
      <c r="AE1439" s="193">
        <f t="shared" si="2155"/>
        <v>0</v>
      </c>
      <c r="AF1439" s="193">
        <f t="shared" si="2155"/>
        <v>0</v>
      </c>
      <c r="AG1439" s="193">
        <f t="shared" si="2155"/>
        <v>0</v>
      </c>
      <c r="AH1439" s="193">
        <f t="shared" si="2155"/>
        <v>0</v>
      </c>
      <c r="AI1439" s="193">
        <f t="shared" si="2155"/>
        <v>0</v>
      </c>
      <c r="AJ1439" s="193">
        <f t="shared" si="2155"/>
        <v>0</v>
      </c>
      <c r="AK1439" s="193">
        <f t="shared" si="2155"/>
        <v>0</v>
      </c>
      <c r="AL1439" s="193">
        <f t="shared" si="2155"/>
        <v>0</v>
      </c>
      <c r="AM1439" s="193">
        <f t="shared" ref="AM1439:BR1439" si="2156">IF(AM$17="","",AL1444)</f>
        <v>0</v>
      </c>
      <c r="AN1439" s="193">
        <f t="shared" si="2156"/>
        <v>0</v>
      </c>
      <c r="AO1439" s="193">
        <f t="shared" si="2156"/>
        <v>0</v>
      </c>
      <c r="AP1439" s="193">
        <f t="shared" si="2156"/>
        <v>0</v>
      </c>
      <c r="AQ1439" s="193">
        <f t="shared" si="2156"/>
        <v>0</v>
      </c>
      <c r="AR1439" s="193">
        <f t="shared" si="2156"/>
        <v>0</v>
      </c>
      <c r="AS1439" s="193">
        <f t="shared" si="2156"/>
        <v>0</v>
      </c>
      <c r="AT1439" s="193">
        <f t="shared" si="2156"/>
        <v>0</v>
      </c>
      <c r="AU1439" s="193">
        <f t="shared" si="2156"/>
        <v>0</v>
      </c>
      <c r="AV1439" s="193">
        <f t="shared" si="2156"/>
        <v>0</v>
      </c>
      <c r="AW1439" s="193">
        <f t="shared" si="2156"/>
        <v>0</v>
      </c>
      <c r="AX1439" s="193">
        <f t="shared" si="2156"/>
        <v>0</v>
      </c>
      <c r="AY1439" s="193">
        <f t="shared" si="2156"/>
        <v>0</v>
      </c>
      <c r="AZ1439" s="193">
        <f t="shared" si="2156"/>
        <v>0</v>
      </c>
      <c r="BA1439" s="193">
        <f t="shared" si="2156"/>
        <v>0</v>
      </c>
      <c r="BB1439" s="193">
        <f t="shared" si="2156"/>
        <v>0</v>
      </c>
      <c r="BC1439" s="193">
        <f t="shared" si="2156"/>
        <v>0</v>
      </c>
      <c r="BD1439" s="193">
        <f t="shared" si="2156"/>
        <v>0</v>
      </c>
      <c r="BE1439" s="193">
        <f t="shared" si="2156"/>
        <v>0</v>
      </c>
      <c r="BF1439" s="193">
        <f t="shared" si="2156"/>
        <v>0</v>
      </c>
      <c r="BG1439" s="193">
        <f t="shared" si="2156"/>
        <v>0</v>
      </c>
      <c r="BH1439" s="193">
        <f t="shared" si="2156"/>
        <v>0</v>
      </c>
      <c r="BI1439" s="193">
        <f t="shared" si="2156"/>
        <v>0</v>
      </c>
      <c r="BJ1439" s="193">
        <f t="shared" si="2156"/>
        <v>0</v>
      </c>
      <c r="BK1439" s="193">
        <f t="shared" si="2156"/>
        <v>0</v>
      </c>
      <c r="BL1439" s="193">
        <f t="shared" si="2156"/>
        <v>0</v>
      </c>
      <c r="BM1439" s="193">
        <f t="shared" si="2156"/>
        <v>0</v>
      </c>
      <c r="BN1439" s="193">
        <f t="shared" si="2156"/>
        <v>0</v>
      </c>
      <c r="BO1439" s="193" t="str">
        <f t="shared" si="2156"/>
        <v/>
      </c>
      <c r="BP1439" s="193" t="str">
        <f t="shared" si="2156"/>
        <v/>
      </c>
      <c r="BQ1439" s="193" t="str">
        <f t="shared" si="2156"/>
        <v/>
      </c>
      <c r="BR1439" s="193" t="str">
        <f t="shared" si="2156"/>
        <v/>
      </c>
      <c r="BS1439" s="193" t="str">
        <f t="shared" ref="BS1439:CA1439" si="2157">IF(BS$17="","",BR1444)</f>
        <v/>
      </c>
      <c r="BT1439" s="193" t="str">
        <f t="shared" si="2157"/>
        <v/>
      </c>
      <c r="BU1439" s="193" t="str">
        <f t="shared" si="2157"/>
        <v/>
      </c>
      <c r="BV1439" s="193" t="str">
        <f t="shared" si="2157"/>
        <v/>
      </c>
      <c r="BW1439" s="193" t="str">
        <f t="shared" si="2157"/>
        <v/>
      </c>
      <c r="BX1439" s="193" t="str">
        <f t="shared" si="2157"/>
        <v/>
      </c>
      <c r="BY1439" s="193" t="str">
        <f t="shared" si="2157"/>
        <v/>
      </c>
      <c r="BZ1439" s="193" t="str">
        <f t="shared" si="2157"/>
        <v/>
      </c>
      <c r="CA1439" s="193" t="str">
        <f t="shared" si="2157"/>
        <v/>
      </c>
      <c r="CB1439" s="193" t="str">
        <f t="shared" ref="CB1439" si="2158">IF(CB$17="","",CA1444)</f>
        <v/>
      </c>
      <c r="CC1439" s="193" t="str">
        <f t="shared" ref="CC1439" si="2159">IF(CC$17="","",CB1444)</f>
        <v/>
      </c>
      <c r="CD1439" s="193" t="str">
        <f t="shared" ref="CD1439" si="2160">IF(CD$17="","",CC1444)</f>
        <v/>
      </c>
      <c r="CE1439" s="193" t="str">
        <f t="shared" ref="CE1439" si="2161">IF(CE$17="","",CD1444)</f>
        <v/>
      </c>
      <c r="CF1439" s="193" t="str">
        <f t="shared" ref="CF1439" si="2162">IF(CF$17="","",CE1444)</f>
        <v/>
      </c>
      <c r="CG1439" s="193" t="str">
        <f t="shared" ref="CG1439" si="2163">IF(CG$17="","",CF1444)</f>
        <v/>
      </c>
      <c r="CH1439" s="193" t="str">
        <f t="shared" ref="CH1439" si="2164">IF(CH$17="","",CG1444)</f>
        <v/>
      </c>
      <c r="CI1439" s="193" t="str">
        <f t="shared" ref="CI1439" si="2165">IF(CI$17="","",CH1444)</f>
        <v/>
      </c>
      <c r="CJ1439" s="193" t="str">
        <f t="shared" ref="CJ1439" si="2166">IF(CJ$17="","",CI1444)</f>
        <v/>
      </c>
      <c r="CK1439" s="193" t="str">
        <f t="shared" ref="CK1439" si="2167">IF(CK$17="","",CJ1444)</f>
        <v/>
      </c>
      <c r="CL1439" s="193" t="str">
        <f t="shared" ref="CL1439" si="2168">IF(CL$17="","",CK1444)</f>
        <v/>
      </c>
      <c r="CM1439" s="193" t="str">
        <f t="shared" ref="CM1439" si="2169">IF(CM$17="","",CL1444)</f>
        <v/>
      </c>
      <c r="CN1439" s="193" t="str">
        <f t="shared" ref="CN1439" si="2170">IF(CN$17="","",CM1444)</f>
        <v/>
      </c>
      <c r="CO1439" s="193" t="str">
        <f t="shared" ref="CO1439" si="2171">IF(CO$17="","",CN1444)</f>
        <v/>
      </c>
      <c r="CP1439" s="193" t="str">
        <f t="shared" ref="CP1439" si="2172">IF(CP$17="","",CO1444)</f>
        <v/>
      </c>
      <c r="CQ1439" s="193" t="str">
        <f t="shared" ref="CQ1439" si="2173">IF(CQ$17="","",CP1444)</f>
        <v/>
      </c>
      <c r="CR1439" s="193" t="str">
        <f t="shared" ref="CR1439" si="2174">IF(CR$17="","",CQ1444)</f>
        <v/>
      </c>
      <c r="CS1439" s="193" t="str">
        <f t="shared" ref="CS1439" si="2175">IF(CS$17="","",CR1444)</f>
        <v/>
      </c>
      <c r="CT1439" s="193" t="str">
        <f t="shared" ref="CT1439" si="2176">IF(CT$17="","",CS1444)</f>
        <v/>
      </c>
      <c r="CU1439" s="193" t="str">
        <f t="shared" ref="CU1439" si="2177">IF(CU$17="","",CT1444)</f>
        <v/>
      </c>
      <c r="CV1439" s="193" t="str">
        <f t="shared" ref="CV1439" si="2178">IF(CV$17="","",CU1444)</f>
        <v/>
      </c>
      <c r="CW1439" s="193" t="str">
        <f t="shared" ref="CW1439" si="2179">IF(CW$17="","",CV1444)</f>
        <v/>
      </c>
      <c r="CX1439" s="193" t="str">
        <f t="shared" ref="CX1439" si="2180">IF(CX$17="","",CW1444)</f>
        <v/>
      </c>
      <c r="CY1439" s="193" t="str">
        <f t="shared" ref="CY1439" si="2181">IF(CY$17="","",CX1444)</f>
        <v/>
      </c>
      <c r="CZ1439" s="193" t="str">
        <f t="shared" ref="CZ1439" si="2182">IF(CZ$17="","",CY1444)</f>
        <v/>
      </c>
      <c r="DA1439" s="193" t="str">
        <f t="shared" ref="DA1439" si="2183">IF(DA$17="","",CZ1444)</f>
        <v/>
      </c>
      <c r="DB1439" s="193" t="str">
        <f t="shared" ref="DB1439" si="2184">IF(DB$17="","",DA1444)</f>
        <v/>
      </c>
      <c r="DC1439" s="193" t="str">
        <f t="shared" ref="DC1439" si="2185">IF(DC$17="","",DB1444)</f>
        <v/>
      </c>
      <c r="DD1439" s="193" t="str">
        <f t="shared" ref="DD1439" si="2186">IF(DD$17="","",DC1444)</f>
        <v/>
      </c>
      <c r="DE1439" s="193" t="str">
        <f t="shared" ref="DE1439" si="2187">IF(DE$17="","",DD1444)</f>
        <v/>
      </c>
      <c r="DF1439" s="193" t="str">
        <f t="shared" ref="DF1439" si="2188">IF(DF$17="","",DE1444)</f>
        <v/>
      </c>
      <c r="DG1439" s="193" t="str">
        <f t="shared" ref="DG1439" si="2189">IF(DG$17="","",DF1444)</f>
        <v/>
      </c>
      <c r="DH1439" s="193" t="str">
        <f t="shared" ref="DH1439" si="2190">IF(DH$17="","",DG1444)</f>
        <v/>
      </c>
      <c r="DI1439" s="193" t="str">
        <f t="shared" ref="DI1439" si="2191">IF(DI$17="","",DH1444)</f>
        <v/>
      </c>
      <c r="DJ1439" s="193" t="str">
        <f t="shared" ref="DJ1439" si="2192">IF(DJ$17="","",DI1444)</f>
        <v/>
      </c>
      <c r="DK1439" s="193" t="str">
        <f t="shared" ref="DK1439" si="2193">IF(DK$17="","",DJ1444)</f>
        <v/>
      </c>
      <c r="DL1439" s="193" t="str">
        <f t="shared" ref="DL1439" si="2194">IF(DL$17="","",DK1444)</f>
        <v/>
      </c>
      <c r="DM1439" s="193" t="str">
        <f t="shared" ref="DM1439" si="2195">IF(DM$17="","",DL1444)</f>
        <v/>
      </c>
      <c r="DN1439" s="193" t="str">
        <f t="shared" ref="DN1439" si="2196">IF(DN$17="","",DM1444)</f>
        <v/>
      </c>
      <c r="DP1439" s="50" t="s">
        <v>172</v>
      </c>
    </row>
    <row r="1440" spans="1:120" s="152" customFormat="1" ht="15" customHeight="1">
      <c r="B1440" s="172"/>
      <c r="C1440" s="172" t="s">
        <v>262</v>
      </c>
      <c r="D1440" s="172"/>
      <c r="E1440" s="172"/>
      <c r="F1440" s="192">
        <f t="shared" ref="F1440:AK1440" si="2197">IF(F$17="","",IF(F1439&gt;0,IF($E$1421=1,F1441,F1442),0))</f>
        <v>0</v>
      </c>
      <c r="G1440" s="192">
        <f t="shared" si="2197"/>
        <v>0</v>
      </c>
      <c r="H1440" s="192">
        <f t="shared" si="2197"/>
        <v>0</v>
      </c>
      <c r="I1440" s="192">
        <f t="shared" si="2197"/>
        <v>0</v>
      </c>
      <c r="J1440" s="192">
        <f t="shared" si="2197"/>
        <v>0</v>
      </c>
      <c r="K1440" s="192">
        <f t="shared" si="2197"/>
        <v>0</v>
      </c>
      <c r="L1440" s="192">
        <f t="shared" si="2197"/>
        <v>0</v>
      </c>
      <c r="M1440" s="192">
        <f t="shared" si="2197"/>
        <v>0</v>
      </c>
      <c r="N1440" s="192">
        <f t="shared" si="2197"/>
        <v>0</v>
      </c>
      <c r="O1440" s="192">
        <f t="shared" si="2197"/>
        <v>0</v>
      </c>
      <c r="P1440" s="192">
        <f t="shared" si="2197"/>
        <v>0</v>
      </c>
      <c r="Q1440" s="192">
        <f t="shared" si="2197"/>
        <v>0</v>
      </c>
      <c r="R1440" s="192">
        <f t="shared" si="2197"/>
        <v>0</v>
      </c>
      <c r="S1440" s="192">
        <f t="shared" si="2197"/>
        <v>0</v>
      </c>
      <c r="T1440" s="192">
        <f t="shared" si="2197"/>
        <v>0</v>
      </c>
      <c r="U1440" s="192">
        <f t="shared" si="2197"/>
        <v>0</v>
      </c>
      <c r="V1440" s="192">
        <f t="shared" si="2197"/>
        <v>0</v>
      </c>
      <c r="W1440" s="192">
        <f t="shared" si="2197"/>
        <v>0</v>
      </c>
      <c r="X1440" s="192">
        <f t="shared" si="2197"/>
        <v>0</v>
      </c>
      <c r="Y1440" s="192">
        <f t="shared" si="2197"/>
        <v>0</v>
      </c>
      <c r="Z1440" s="192">
        <f t="shared" si="2197"/>
        <v>0</v>
      </c>
      <c r="AA1440" s="192">
        <f t="shared" si="2197"/>
        <v>0</v>
      </c>
      <c r="AB1440" s="192">
        <f t="shared" si="2197"/>
        <v>0</v>
      </c>
      <c r="AC1440" s="192">
        <f t="shared" si="2197"/>
        <v>0</v>
      </c>
      <c r="AD1440" s="192">
        <f t="shared" si="2197"/>
        <v>0</v>
      </c>
      <c r="AE1440" s="192">
        <f t="shared" si="2197"/>
        <v>0</v>
      </c>
      <c r="AF1440" s="192">
        <f t="shared" si="2197"/>
        <v>0</v>
      </c>
      <c r="AG1440" s="192">
        <f t="shared" si="2197"/>
        <v>0</v>
      </c>
      <c r="AH1440" s="192">
        <f t="shared" si="2197"/>
        <v>0</v>
      </c>
      <c r="AI1440" s="192">
        <f t="shared" si="2197"/>
        <v>0</v>
      </c>
      <c r="AJ1440" s="192">
        <f t="shared" si="2197"/>
        <v>0</v>
      </c>
      <c r="AK1440" s="192">
        <f t="shared" si="2197"/>
        <v>0</v>
      </c>
      <c r="AL1440" s="192">
        <f t="shared" ref="AL1440:BQ1440" si="2198">IF(AL$17="","",IF(AL1439&gt;0,IF($E$1421=1,AL1441,AL1442),0))</f>
        <v>0</v>
      </c>
      <c r="AM1440" s="192">
        <f t="shared" si="2198"/>
        <v>0</v>
      </c>
      <c r="AN1440" s="192">
        <f t="shared" si="2198"/>
        <v>0</v>
      </c>
      <c r="AO1440" s="192">
        <f t="shared" si="2198"/>
        <v>0</v>
      </c>
      <c r="AP1440" s="192">
        <f t="shared" si="2198"/>
        <v>0</v>
      </c>
      <c r="AQ1440" s="192">
        <f t="shared" si="2198"/>
        <v>0</v>
      </c>
      <c r="AR1440" s="192">
        <f t="shared" si="2198"/>
        <v>0</v>
      </c>
      <c r="AS1440" s="192">
        <f t="shared" si="2198"/>
        <v>0</v>
      </c>
      <c r="AT1440" s="192">
        <f t="shared" si="2198"/>
        <v>0</v>
      </c>
      <c r="AU1440" s="192">
        <f t="shared" si="2198"/>
        <v>0</v>
      </c>
      <c r="AV1440" s="192">
        <f t="shared" si="2198"/>
        <v>0</v>
      </c>
      <c r="AW1440" s="192">
        <f t="shared" si="2198"/>
        <v>0</v>
      </c>
      <c r="AX1440" s="192">
        <f t="shared" si="2198"/>
        <v>0</v>
      </c>
      <c r="AY1440" s="192">
        <f t="shared" si="2198"/>
        <v>0</v>
      </c>
      <c r="AZ1440" s="192">
        <f t="shared" si="2198"/>
        <v>0</v>
      </c>
      <c r="BA1440" s="192">
        <f t="shared" si="2198"/>
        <v>0</v>
      </c>
      <c r="BB1440" s="192">
        <f t="shared" si="2198"/>
        <v>0</v>
      </c>
      <c r="BC1440" s="192">
        <f t="shared" si="2198"/>
        <v>0</v>
      </c>
      <c r="BD1440" s="192">
        <f t="shared" si="2198"/>
        <v>0</v>
      </c>
      <c r="BE1440" s="192">
        <f t="shared" si="2198"/>
        <v>0</v>
      </c>
      <c r="BF1440" s="192">
        <f t="shared" si="2198"/>
        <v>0</v>
      </c>
      <c r="BG1440" s="192">
        <f t="shared" si="2198"/>
        <v>0</v>
      </c>
      <c r="BH1440" s="192">
        <f t="shared" si="2198"/>
        <v>0</v>
      </c>
      <c r="BI1440" s="192">
        <f t="shared" si="2198"/>
        <v>0</v>
      </c>
      <c r="BJ1440" s="192">
        <f t="shared" si="2198"/>
        <v>0</v>
      </c>
      <c r="BK1440" s="192">
        <f t="shared" si="2198"/>
        <v>0</v>
      </c>
      <c r="BL1440" s="192">
        <f t="shared" si="2198"/>
        <v>0</v>
      </c>
      <c r="BM1440" s="192">
        <f t="shared" si="2198"/>
        <v>0</v>
      </c>
      <c r="BN1440" s="192">
        <f t="shared" si="2198"/>
        <v>0</v>
      </c>
      <c r="BO1440" s="192" t="str">
        <f t="shared" si="2198"/>
        <v/>
      </c>
      <c r="BP1440" s="192" t="str">
        <f t="shared" si="2198"/>
        <v/>
      </c>
      <c r="BQ1440" s="192" t="str">
        <f t="shared" si="2198"/>
        <v/>
      </c>
      <c r="BR1440" s="192" t="str">
        <f t="shared" ref="BR1440:CA1440" si="2199">IF(BR$17="","",IF(BR1439&gt;0,IF($E$1421=1,BR1441,BR1442),0))</f>
        <v/>
      </c>
      <c r="BS1440" s="192" t="str">
        <f t="shared" si="2199"/>
        <v/>
      </c>
      <c r="BT1440" s="192" t="str">
        <f t="shared" si="2199"/>
        <v/>
      </c>
      <c r="BU1440" s="192" t="str">
        <f t="shared" si="2199"/>
        <v/>
      </c>
      <c r="BV1440" s="192" t="str">
        <f t="shared" si="2199"/>
        <v/>
      </c>
      <c r="BW1440" s="192" t="str">
        <f t="shared" si="2199"/>
        <v/>
      </c>
      <c r="BX1440" s="192" t="str">
        <f t="shared" si="2199"/>
        <v/>
      </c>
      <c r="BY1440" s="192" t="str">
        <f t="shared" si="2199"/>
        <v/>
      </c>
      <c r="BZ1440" s="192" t="str">
        <f t="shared" si="2199"/>
        <v/>
      </c>
      <c r="CA1440" s="192" t="str">
        <f t="shared" si="2199"/>
        <v/>
      </c>
      <c r="CB1440" s="192" t="str">
        <f t="shared" ref="CB1440:DN1440" si="2200">IF(CB$17="","",IF(CB1439&gt;0,IF($E$1421=1,CB1441,CB1442),0))</f>
        <v/>
      </c>
      <c r="CC1440" s="192" t="str">
        <f t="shared" si="2200"/>
        <v/>
      </c>
      <c r="CD1440" s="192" t="str">
        <f t="shared" si="2200"/>
        <v/>
      </c>
      <c r="CE1440" s="192" t="str">
        <f t="shared" si="2200"/>
        <v/>
      </c>
      <c r="CF1440" s="192" t="str">
        <f t="shared" si="2200"/>
        <v/>
      </c>
      <c r="CG1440" s="192" t="str">
        <f t="shared" si="2200"/>
        <v/>
      </c>
      <c r="CH1440" s="192" t="str">
        <f t="shared" si="2200"/>
        <v/>
      </c>
      <c r="CI1440" s="192" t="str">
        <f t="shared" si="2200"/>
        <v/>
      </c>
      <c r="CJ1440" s="192" t="str">
        <f t="shared" si="2200"/>
        <v/>
      </c>
      <c r="CK1440" s="192" t="str">
        <f t="shared" si="2200"/>
        <v/>
      </c>
      <c r="CL1440" s="192" t="str">
        <f t="shared" si="2200"/>
        <v/>
      </c>
      <c r="CM1440" s="192" t="str">
        <f t="shared" si="2200"/>
        <v/>
      </c>
      <c r="CN1440" s="192" t="str">
        <f t="shared" si="2200"/>
        <v/>
      </c>
      <c r="CO1440" s="192" t="str">
        <f t="shared" si="2200"/>
        <v/>
      </c>
      <c r="CP1440" s="192" t="str">
        <f t="shared" si="2200"/>
        <v/>
      </c>
      <c r="CQ1440" s="192" t="str">
        <f t="shared" si="2200"/>
        <v/>
      </c>
      <c r="CR1440" s="192" t="str">
        <f t="shared" si="2200"/>
        <v/>
      </c>
      <c r="CS1440" s="192" t="str">
        <f t="shared" si="2200"/>
        <v/>
      </c>
      <c r="CT1440" s="192" t="str">
        <f t="shared" si="2200"/>
        <v/>
      </c>
      <c r="CU1440" s="192" t="str">
        <f t="shared" si="2200"/>
        <v/>
      </c>
      <c r="CV1440" s="192" t="str">
        <f t="shared" si="2200"/>
        <v/>
      </c>
      <c r="CW1440" s="192" t="str">
        <f t="shared" si="2200"/>
        <v/>
      </c>
      <c r="CX1440" s="192" t="str">
        <f t="shared" si="2200"/>
        <v/>
      </c>
      <c r="CY1440" s="192" t="str">
        <f t="shared" si="2200"/>
        <v/>
      </c>
      <c r="CZ1440" s="192" t="str">
        <f t="shared" si="2200"/>
        <v/>
      </c>
      <c r="DA1440" s="192" t="str">
        <f t="shared" si="2200"/>
        <v/>
      </c>
      <c r="DB1440" s="192" t="str">
        <f t="shared" si="2200"/>
        <v/>
      </c>
      <c r="DC1440" s="192" t="str">
        <f t="shared" si="2200"/>
        <v/>
      </c>
      <c r="DD1440" s="192" t="str">
        <f t="shared" si="2200"/>
        <v/>
      </c>
      <c r="DE1440" s="192" t="str">
        <f t="shared" si="2200"/>
        <v/>
      </c>
      <c r="DF1440" s="192" t="str">
        <f t="shared" si="2200"/>
        <v/>
      </c>
      <c r="DG1440" s="192" t="str">
        <f t="shared" si="2200"/>
        <v/>
      </c>
      <c r="DH1440" s="192" t="str">
        <f t="shared" si="2200"/>
        <v/>
      </c>
      <c r="DI1440" s="192" t="str">
        <f t="shared" si="2200"/>
        <v/>
      </c>
      <c r="DJ1440" s="192" t="str">
        <f t="shared" si="2200"/>
        <v/>
      </c>
      <c r="DK1440" s="192" t="str">
        <f t="shared" si="2200"/>
        <v/>
      </c>
      <c r="DL1440" s="192" t="str">
        <f t="shared" si="2200"/>
        <v/>
      </c>
      <c r="DM1440" s="192" t="str">
        <f t="shared" si="2200"/>
        <v/>
      </c>
      <c r="DN1440" s="192" t="str">
        <f t="shared" si="2200"/>
        <v/>
      </c>
      <c r="DP1440" s="50" t="s">
        <v>172</v>
      </c>
    </row>
    <row r="1441" spans="1:120" s="152" customFormat="1" ht="15" customHeight="1">
      <c r="B1441" s="172"/>
      <c r="C1441" s="172" t="s">
        <v>261</v>
      </c>
      <c r="D1441" s="197">
        <f>$D$1426</f>
        <v>0</v>
      </c>
      <c r="E1441" s="197">
        <f>$D$1428</f>
        <v>0</v>
      </c>
      <c r="F1441" s="192">
        <f t="shared" ref="F1441:AK1441" si="2201">IF(F$17="","",IF(F$17=$E1441,F1439,0))</f>
        <v>0</v>
      </c>
      <c r="G1441" s="192">
        <f t="shared" si="2201"/>
        <v>0</v>
      </c>
      <c r="H1441" s="192">
        <f t="shared" si="2201"/>
        <v>0</v>
      </c>
      <c r="I1441" s="192">
        <f t="shared" si="2201"/>
        <v>0</v>
      </c>
      <c r="J1441" s="192">
        <f t="shared" si="2201"/>
        <v>0</v>
      </c>
      <c r="K1441" s="192">
        <f t="shared" si="2201"/>
        <v>0</v>
      </c>
      <c r="L1441" s="192">
        <f t="shared" si="2201"/>
        <v>0</v>
      </c>
      <c r="M1441" s="192">
        <f t="shared" si="2201"/>
        <v>0</v>
      </c>
      <c r="N1441" s="192">
        <f t="shared" si="2201"/>
        <v>0</v>
      </c>
      <c r="O1441" s="192">
        <f t="shared" si="2201"/>
        <v>0</v>
      </c>
      <c r="P1441" s="192">
        <f t="shared" si="2201"/>
        <v>0</v>
      </c>
      <c r="Q1441" s="192">
        <f t="shared" si="2201"/>
        <v>0</v>
      </c>
      <c r="R1441" s="192">
        <f t="shared" si="2201"/>
        <v>0</v>
      </c>
      <c r="S1441" s="192">
        <f t="shared" si="2201"/>
        <v>0</v>
      </c>
      <c r="T1441" s="192">
        <f t="shared" si="2201"/>
        <v>0</v>
      </c>
      <c r="U1441" s="192">
        <f t="shared" si="2201"/>
        <v>0</v>
      </c>
      <c r="V1441" s="192">
        <f t="shared" si="2201"/>
        <v>0</v>
      </c>
      <c r="W1441" s="192">
        <f t="shared" si="2201"/>
        <v>0</v>
      </c>
      <c r="X1441" s="192">
        <f t="shared" si="2201"/>
        <v>0</v>
      </c>
      <c r="Y1441" s="192">
        <f t="shared" si="2201"/>
        <v>0</v>
      </c>
      <c r="Z1441" s="192">
        <f t="shared" si="2201"/>
        <v>0</v>
      </c>
      <c r="AA1441" s="192">
        <f t="shared" si="2201"/>
        <v>0</v>
      </c>
      <c r="AB1441" s="192">
        <f t="shared" si="2201"/>
        <v>0</v>
      </c>
      <c r="AC1441" s="192">
        <f t="shared" si="2201"/>
        <v>0</v>
      </c>
      <c r="AD1441" s="192">
        <f t="shared" si="2201"/>
        <v>0</v>
      </c>
      <c r="AE1441" s="192">
        <f t="shared" si="2201"/>
        <v>0</v>
      </c>
      <c r="AF1441" s="192">
        <f t="shared" si="2201"/>
        <v>0</v>
      </c>
      <c r="AG1441" s="192">
        <f t="shared" si="2201"/>
        <v>0</v>
      </c>
      <c r="AH1441" s="192">
        <f t="shared" si="2201"/>
        <v>0</v>
      </c>
      <c r="AI1441" s="192">
        <f t="shared" si="2201"/>
        <v>0</v>
      </c>
      <c r="AJ1441" s="192">
        <f t="shared" si="2201"/>
        <v>0</v>
      </c>
      <c r="AK1441" s="192">
        <f t="shared" si="2201"/>
        <v>0</v>
      </c>
      <c r="AL1441" s="192">
        <f t="shared" ref="AL1441:BQ1441" si="2202">IF(AL$17="","",IF(AL$17=$E1441,AL1439,0))</f>
        <v>0</v>
      </c>
      <c r="AM1441" s="192">
        <f t="shared" si="2202"/>
        <v>0</v>
      </c>
      <c r="AN1441" s="192">
        <f t="shared" si="2202"/>
        <v>0</v>
      </c>
      <c r="AO1441" s="192">
        <f t="shared" si="2202"/>
        <v>0</v>
      </c>
      <c r="AP1441" s="192">
        <f t="shared" si="2202"/>
        <v>0</v>
      </c>
      <c r="AQ1441" s="192">
        <f t="shared" si="2202"/>
        <v>0</v>
      </c>
      <c r="AR1441" s="192">
        <f t="shared" si="2202"/>
        <v>0</v>
      </c>
      <c r="AS1441" s="192">
        <f t="shared" si="2202"/>
        <v>0</v>
      </c>
      <c r="AT1441" s="192">
        <f t="shared" si="2202"/>
        <v>0</v>
      </c>
      <c r="AU1441" s="192">
        <f t="shared" si="2202"/>
        <v>0</v>
      </c>
      <c r="AV1441" s="192">
        <f t="shared" si="2202"/>
        <v>0</v>
      </c>
      <c r="AW1441" s="192">
        <f t="shared" si="2202"/>
        <v>0</v>
      </c>
      <c r="AX1441" s="192">
        <f t="shared" si="2202"/>
        <v>0</v>
      </c>
      <c r="AY1441" s="192">
        <f t="shared" si="2202"/>
        <v>0</v>
      </c>
      <c r="AZ1441" s="192">
        <f t="shared" si="2202"/>
        <v>0</v>
      </c>
      <c r="BA1441" s="192">
        <f t="shared" si="2202"/>
        <v>0</v>
      </c>
      <c r="BB1441" s="192">
        <f t="shared" si="2202"/>
        <v>0</v>
      </c>
      <c r="BC1441" s="192">
        <f t="shared" si="2202"/>
        <v>0</v>
      </c>
      <c r="BD1441" s="192">
        <f t="shared" si="2202"/>
        <v>0</v>
      </c>
      <c r="BE1441" s="192">
        <f t="shared" si="2202"/>
        <v>0</v>
      </c>
      <c r="BF1441" s="192">
        <f t="shared" si="2202"/>
        <v>0</v>
      </c>
      <c r="BG1441" s="192">
        <f t="shared" si="2202"/>
        <v>0</v>
      </c>
      <c r="BH1441" s="192">
        <f t="shared" si="2202"/>
        <v>0</v>
      </c>
      <c r="BI1441" s="192">
        <f t="shared" si="2202"/>
        <v>0</v>
      </c>
      <c r="BJ1441" s="192">
        <f t="shared" si="2202"/>
        <v>0</v>
      </c>
      <c r="BK1441" s="192">
        <f t="shared" si="2202"/>
        <v>0</v>
      </c>
      <c r="BL1441" s="192">
        <f t="shared" si="2202"/>
        <v>0</v>
      </c>
      <c r="BM1441" s="192">
        <f t="shared" si="2202"/>
        <v>0</v>
      </c>
      <c r="BN1441" s="192">
        <f t="shared" si="2202"/>
        <v>0</v>
      </c>
      <c r="BO1441" s="192" t="str">
        <f t="shared" si="2202"/>
        <v/>
      </c>
      <c r="BP1441" s="192" t="str">
        <f t="shared" si="2202"/>
        <v/>
      </c>
      <c r="BQ1441" s="192" t="str">
        <f t="shared" si="2202"/>
        <v/>
      </c>
      <c r="BR1441" s="192" t="str">
        <f t="shared" ref="BR1441:CA1441" si="2203">IF(BR$17="","",IF(BR$17=$E1441,BR1439,0))</f>
        <v/>
      </c>
      <c r="BS1441" s="192" t="str">
        <f t="shared" si="2203"/>
        <v/>
      </c>
      <c r="BT1441" s="192" t="str">
        <f t="shared" si="2203"/>
        <v/>
      </c>
      <c r="BU1441" s="192" t="str">
        <f t="shared" si="2203"/>
        <v/>
      </c>
      <c r="BV1441" s="192" t="str">
        <f t="shared" si="2203"/>
        <v/>
      </c>
      <c r="BW1441" s="192" t="str">
        <f t="shared" si="2203"/>
        <v/>
      </c>
      <c r="BX1441" s="192" t="str">
        <f t="shared" si="2203"/>
        <v/>
      </c>
      <c r="BY1441" s="192" t="str">
        <f t="shared" si="2203"/>
        <v/>
      </c>
      <c r="BZ1441" s="192" t="str">
        <f t="shared" si="2203"/>
        <v/>
      </c>
      <c r="CA1441" s="192" t="str">
        <f t="shared" si="2203"/>
        <v/>
      </c>
      <c r="CB1441" s="192" t="str">
        <f t="shared" ref="CB1441:DN1441" si="2204">IF(CB$17="","",IF(CB$17=$E1441,CB1439,0))</f>
        <v/>
      </c>
      <c r="CC1441" s="192" t="str">
        <f t="shared" si="2204"/>
        <v/>
      </c>
      <c r="CD1441" s="192" t="str">
        <f t="shared" si="2204"/>
        <v/>
      </c>
      <c r="CE1441" s="192" t="str">
        <f t="shared" si="2204"/>
        <v/>
      </c>
      <c r="CF1441" s="192" t="str">
        <f t="shared" si="2204"/>
        <v/>
      </c>
      <c r="CG1441" s="192" t="str">
        <f t="shared" si="2204"/>
        <v/>
      </c>
      <c r="CH1441" s="192" t="str">
        <f t="shared" si="2204"/>
        <v/>
      </c>
      <c r="CI1441" s="192" t="str">
        <f t="shared" si="2204"/>
        <v/>
      </c>
      <c r="CJ1441" s="192" t="str">
        <f t="shared" si="2204"/>
        <v/>
      </c>
      <c r="CK1441" s="192" t="str">
        <f t="shared" si="2204"/>
        <v/>
      </c>
      <c r="CL1441" s="192" t="str">
        <f t="shared" si="2204"/>
        <v/>
      </c>
      <c r="CM1441" s="192" t="str">
        <f t="shared" si="2204"/>
        <v/>
      </c>
      <c r="CN1441" s="192" t="str">
        <f t="shared" si="2204"/>
        <v/>
      </c>
      <c r="CO1441" s="192" t="str">
        <f t="shared" si="2204"/>
        <v/>
      </c>
      <c r="CP1441" s="192" t="str">
        <f t="shared" si="2204"/>
        <v/>
      </c>
      <c r="CQ1441" s="192" t="str">
        <f t="shared" si="2204"/>
        <v/>
      </c>
      <c r="CR1441" s="192" t="str">
        <f t="shared" si="2204"/>
        <v/>
      </c>
      <c r="CS1441" s="192" t="str">
        <f t="shared" si="2204"/>
        <v/>
      </c>
      <c r="CT1441" s="192" t="str">
        <f t="shared" si="2204"/>
        <v/>
      </c>
      <c r="CU1441" s="192" t="str">
        <f t="shared" si="2204"/>
        <v/>
      </c>
      <c r="CV1441" s="192" t="str">
        <f t="shared" si="2204"/>
        <v/>
      </c>
      <c r="CW1441" s="192" t="str">
        <f t="shared" si="2204"/>
        <v/>
      </c>
      <c r="CX1441" s="192" t="str">
        <f t="shared" si="2204"/>
        <v/>
      </c>
      <c r="CY1441" s="192" t="str">
        <f t="shared" si="2204"/>
        <v/>
      </c>
      <c r="CZ1441" s="192" t="str">
        <f t="shared" si="2204"/>
        <v/>
      </c>
      <c r="DA1441" s="192" t="str">
        <f t="shared" si="2204"/>
        <v/>
      </c>
      <c r="DB1441" s="192" t="str">
        <f t="shared" si="2204"/>
        <v/>
      </c>
      <c r="DC1441" s="192" t="str">
        <f t="shared" si="2204"/>
        <v/>
      </c>
      <c r="DD1441" s="192" t="str">
        <f t="shared" si="2204"/>
        <v/>
      </c>
      <c r="DE1441" s="192" t="str">
        <f t="shared" si="2204"/>
        <v/>
      </c>
      <c r="DF1441" s="192" t="str">
        <f t="shared" si="2204"/>
        <v/>
      </c>
      <c r="DG1441" s="192" t="str">
        <f t="shared" si="2204"/>
        <v/>
      </c>
      <c r="DH1441" s="192" t="str">
        <f t="shared" si="2204"/>
        <v/>
      </c>
      <c r="DI1441" s="192" t="str">
        <f t="shared" si="2204"/>
        <v/>
      </c>
      <c r="DJ1441" s="192" t="str">
        <f t="shared" si="2204"/>
        <v/>
      </c>
      <c r="DK1441" s="192" t="str">
        <f t="shared" si="2204"/>
        <v/>
      </c>
      <c r="DL1441" s="192" t="str">
        <f t="shared" si="2204"/>
        <v/>
      </c>
      <c r="DM1441" s="192" t="str">
        <f t="shared" si="2204"/>
        <v/>
      </c>
      <c r="DN1441" s="192" t="str">
        <f t="shared" si="2204"/>
        <v/>
      </c>
      <c r="DP1441" s="50" t="s">
        <v>172</v>
      </c>
    </row>
    <row r="1442" spans="1:120" s="152" customFormat="1" ht="15" customHeight="1">
      <c r="B1442" s="172"/>
      <c r="C1442" s="152" t="s">
        <v>260</v>
      </c>
      <c r="D1442" s="197">
        <f>$D$1426</f>
        <v>0</v>
      </c>
      <c r="E1442" s="197">
        <f>$D$1428</f>
        <v>0</v>
      </c>
      <c r="F1442" s="192">
        <f>IF(F$17="","",IF(AND(F$17&gt;=$D1442,F$17&lt;=$E1442),IF(AND(E1444=0,E1442&gt;0),E1442,F1439/($E1442-$D1442+1)),0))</f>
        <v>0</v>
      </c>
      <c r="G1442" s="192">
        <f t="shared" ref="G1442:BR1442" si="2205">IF(G$17="","",IF(AND(G$17&gt;=$D1442,G$17&lt;=$E1442),IF(AND(F1444=0,F1442&gt;0),F1442,G1439/($E1442-$D1442+1)),0))</f>
        <v>0</v>
      </c>
      <c r="H1442" s="192">
        <f t="shared" si="2205"/>
        <v>0</v>
      </c>
      <c r="I1442" s="192">
        <f t="shared" si="2205"/>
        <v>0</v>
      </c>
      <c r="J1442" s="192">
        <f t="shared" si="2205"/>
        <v>0</v>
      </c>
      <c r="K1442" s="192">
        <f t="shared" si="2205"/>
        <v>0</v>
      </c>
      <c r="L1442" s="192">
        <f t="shared" si="2205"/>
        <v>0</v>
      </c>
      <c r="M1442" s="192">
        <f t="shared" si="2205"/>
        <v>0</v>
      </c>
      <c r="N1442" s="192">
        <f t="shared" si="2205"/>
        <v>0</v>
      </c>
      <c r="O1442" s="192">
        <f t="shared" si="2205"/>
        <v>0</v>
      </c>
      <c r="P1442" s="192">
        <f t="shared" si="2205"/>
        <v>0</v>
      </c>
      <c r="Q1442" s="192">
        <f t="shared" si="2205"/>
        <v>0</v>
      </c>
      <c r="R1442" s="192">
        <f t="shared" si="2205"/>
        <v>0</v>
      </c>
      <c r="S1442" s="192">
        <f t="shared" si="2205"/>
        <v>0</v>
      </c>
      <c r="T1442" s="192">
        <f t="shared" si="2205"/>
        <v>0</v>
      </c>
      <c r="U1442" s="192">
        <f t="shared" si="2205"/>
        <v>0</v>
      </c>
      <c r="V1442" s="192">
        <f t="shared" si="2205"/>
        <v>0</v>
      </c>
      <c r="W1442" s="192">
        <f t="shared" si="2205"/>
        <v>0</v>
      </c>
      <c r="X1442" s="192">
        <f t="shared" si="2205"/>
        <v>0</v>
      </c>
      <c r="Y1442" s="192">
        <f t="shared" si="2205"/>
        <v>0</v>
      </c>
      <c r="Z1442" s="192">
        <f t="shared" si="2205"/>
        <v>0</v>
      </c>
      <c r="AA1442" s="192">
        <f t="shared" si="2205"/>
        <v>0</v>
      </c>
      <c r="AB1442" s="192">
        <f t="shared" si="2205"/>
        <v>0</v>
      </c>
      <c r="AC1442" s="192">
        <f t="shared" si="2205"/>
        <v>0</v>
      </c>
      <c r="AD1442" s="192">
        <f t="shared" si="2205"/>
        <v>0</v>
      </c>
      <c r="AE1442" s="192">
        <f t="shared" si="2205"/>
        <v>0</v>
      </c>
      <c r="AF1442" s="192">
        <f t="shared" si="2205"/>
        <v>0</v>
      </c>
      <c r="AG1442" s="192">
        <f t="shared" si="2205"/>
        <v>0</v>
      </c>
      <c r="AH1442" s="192">
        <f t="shared" si="2205"/>
        <v>0</v>
      </c>
      <c r="AI1442" s="192">
        <f t="shared" si="2205"/>
        <v>0</v>
      </c>
      <c r="AJ1442" s="192">
        <f t="shared" si="2205"/>
        <v>0</v>
      </c>
      <c r="AK1442" s="192">
        <f t="shared" si="2205"/>
        <v>0</v>
      </c>
      <c r="AL1442" s="192">
        <f t="shared" si="2205"/>
        <v>0</v>
      </c>
      <c r="AM1442" s="192">
        <f t="shared" si="2205"/>
        <v>0</v>
      </c>
      <c r="AN1442" s="192">
        <f t="shared" si="2205"/>
        <v>0</v>
      </c>
      <c r="AO1442" s="192">
        <f t="shared" si="2205"/>
        <v>0</v>
      </c>
      <c r="AP1442" s="192">
        <f t="shared" si="2205"/>
        <v>0</v>
      </c>
      <c r="AQ1442" s="192">
        <f t="shared" si="2205"/>
        <v>0</v>
      </c>
      <c r="AR1442" s="192">
        <f t="shared" si="2205"/>
        <v>0</v>
      </c>
      <c r="AS1442" s="192">
        <f t="shared" si="2205"/>
        <v>0</v>
      </c>
      <c r="AT1442" s="192">
        <f t="shared" si="2205"/>
        <v>0</v>
      </c>
      <c r="AU1442" s="192">
        <f t="shared" si="2205"/>
        <v>0</v>
      </c>
      <c r="AV1442" s="192">
        <f t="shared" si="2205"/>
        <v>0</v>
      </c>
      <c r="AW1442" s="192">
        <f t="shared" si="2205"/>
        <v>0</v>
      </c>
      <c r="AX1442" s="192">
        <f t="shared" si="2205"/>
        <v>0</v>
      </c>
      <c r="AY1442" s="192">
        <f t="shared" si="2205"/>
        <v>0</v>
      </c>
      <c r="AZ1442" s="192">
        <f t="shared" si="2205"/>
        <v>0</v>
      </c>
      <c r="BA1442" s="192">
        <f t="shared" si="2205"/>
        <v>0</v>
      </c>
      <c r="BB1442" s="192">
        <f t="shared" si="2205"/>
        <v>0</v>
      </c>
      <c r="BC1442" s="192">
        <f t="shared" si="2205"/>
        <v>0</v>
      </c>
      <c r="BD1442" s="192">
        <f t="shared" si="2205"/>
        <v>0</v>
      </c>
      <c r="BE1442" s="192">
        <f t="shared" si="2205"/>
        <v>0</v>
      </c>
      <c r="BF1442" s="192">
        <f t="shared" si="2205"/>
        <v>0</v>
      </c>
      <c r="BG1442" s="192">
        <f t="shared" si="2205"/>
        <v>0</v>
      </c>
      <c r="BH1442" s="192">
        <f t="shared" si="2205"/>
        <v>0</v>
      </c>
      <c r="BI1442" s="192">
        <f t="shared" si="2205"/>
        <v>0</v>
      </c>
      <c r="BJ1442" s="192">
        <f t="shared" si="2205"/>
        <v>0</v>
      </c>
      <c r="BK1442" s="192">
        <f t="shared" si="2205"/>
        <v>0</v>
      </c>
      <c r="BL1442" s="192">
        <f t="shared" si="2205"/>
        <v>0</v>
      </c>
      <c r="BM1442" s="192">
        <f t="shared" si="2205"/>
        <v>0</v>
      </c>
      <c r="BN1442" s="192">
        <f t="shared" si="2205"/>
        <v>0</v>
      </c>
      <c r="BO1442" s="192" t="str">
        <f t="shared" si="2205"/>
        <v/>
      </c>
      <c r="BP1442" s="192" t="str">
        <f t="shared" si="2205"/>
        <v/>
      </c>
      <c r="BQ1442" s="192" t="str">
        <f t="shared" si="2205"/>
        <v/>
      </c>
      <c r="BR1442" s="192" t="str">
        <f t="shared" si="2205"/>
        <v/>
      </c>
      <c r="BS1442" s="192" t="str">
        <f t="shared" ref="BS1442:CA1442" si="2206">IF(BS$17="","",IF(AND(BS$17&gt;=$D1442,BS$17&lt;=$E1442),IF(AND(BR1444=0,BR1442&gt;0),BR1442,BS1439/($E1442-$D1442+1)),0))</f>
        <v/>
      </c>
      <c r="BT1442" s="192" t="str">
        <f t="shared" si="2206"/>
        <v/>
      </c>
      <c r="BU1442" s="192" t="str">
        <f t="shared" si="2206"/>
        <v/>
      </c>
      <c r="BV1442" s="192" t="str">
        <f t="shared" si="2206"/>
        <v/>
      </c>
      <c r="BW1442" s="192" t="str">
        <f t="shared" si="2206"/>
        <v/>
      </c>
      <c r="BX1442" s="192" t="str">
        <f t="shared" si="2206"/>
        <v/>
      </c>
      <c r="BY1442" s="192" t="str">
        <f t="shared" si="2206"/>
        <v/>
      </c>
      <c r="BZ1442" s="192" t="str">
        <f t="shared" si="2206"/>
        <v/>
      </c>
      <c r="CA1442" s="192" t="str">
        <f t="shared" si="2206"/>
        <v/>
      </c>
      <c r="CB1442" s="192" t="str">
        <f t="shared" ref="CB1442" si="2207">IF(CB$17="","",IF(AND(CB$17&gt;=$D1442,CB$17&lt;=$E1442),IF(AND(CA1444=0,CA1442&gt;0),CA1442,CB1439/($E1442-$D1442+1)),0))</f>
        <v/>
      </c>
      <c r="CC1442" s="192" t="str">
        <f t="shared" ref="CC1442" si="2208">IF(CC$17="","",IF(AND(CC$17&gt;=$D1442,CC$17&lt;=$E1442),IF(AND(CB1444=0,CB1442&gt;0),CB1442,CC1439/($E1442-$D1442+1)),0))</f>
        <v/>
      </c>
      <c r="CD1442" s="192" t="str">
        <f t="shared" ref="CD1442" si="2209">IF(CD$17="","",IF(AND(CD$17&gt;=$D1442,CD$17&lt;=$E1442),IF(AND(CC1444=0,CC1442&gt;0),CC1442,CD1439/($E1442-$D1442+1)),0))</f>
        <v/>
      </c>
      <c r="CE1442" s="192" t="str">
        <f t="shared" ref="CE1442" si="2210">IF(CE$17="","",IF(AND(CE$17&gt;=$D1442,CE$17&lt;=$E1442),IF(AND(CD1444=0,CD1442&gt;0),CD1442,CE1439/($E1442-$D1442+1)),0))</f>
        <v/>
      </c>
      <c r="CF1442" s="192" t="str">
        <f t="shared" ref="CF1442" si="2211">IF(CF$17="","",IF(AND(CF$17&gt;=$D1442,CF$17&lt;=$E1442),IF(AND(CE1444=0,CE1442&gt;0),CE1442,CF1439/($E1442-$D1442+1)),0))</f>
        <v/>
      </c>
      <c r="CG1442" s="192" t="str">
        <f t="shared" ref="CG1442" si="2212">IF(CG$17="","",IF(AND(CG$17&gt;=$D1442,CG$17&lt;=$E1442),IF(AND(CF1444=0,CF1442&gt;0),CF1442,CG1439/($E1442-$D1442+1)),0))</f>
        <v/>
      </c>
      <c r="CH1442" s="192" t="str">
        <f t="shared" ref="CH1442" si="2213">IF(CH$17="","",IF(AND(CH$17&gt;=$D1442,CH$17&lt;=$E1442),IF(AND(CG1444=0,CG1442&gt;0),CG1442,CH1439/($E1442-$D1442+1)),0))</f>
        <v/>
      </c>
      <c r="CI1442" s="192" t="str">
        <f t="shared" ref="CI1442" si="2214">IF(CI$17="","",IF(AND(CI$17&gt;=$D1442,CI$17&lt;=$E1442),IF(AND(CH1444=0,CH1442&gt;0),CH1442,CI1439/($E1442-$D1442+1)),0))</f>
        <v/>
      </c>
      <c r="CJ1442" s="192" t="str">
        <f t="shared" ref="CJ1442" si="2215">IF(CJ$17="","",IF(AND(CJ$17&gt;=$D1442,CJ$17&lt;=$E1442),IF(AND(CI1444=0,CI1442&gt;0),CI1442,CJ1439/($E1442-$D1442+1)),0))</f>
        <v/>
      </c>
      <c r="CK1442" s="192" t="str">
        <f t="shared" ref="CK1442" si="2216">IF(CK$17="","",IF(AND(CK$17&gt;=$D1442,CK$17&lt;=$E1442),IF(AND(CJ1444=0,CJ1442&gt;0),CJ1442,CK1439/($E1442-$D1442+1)),0))</f>
        <v/>
      </c>
      <c r="CL1442" s="192" t="str">
        <f t="shared" ref="CL1442" si="2217">IF(CL$17="","",IF(AND(CL$17&gt;=$D1442,CL$17&lt;=$E1442),IF(AND(CK1444=0,CK1442&gt;0),CK1442,CL1439/($E1442-$D1442+1)),0))</f>
        <v/>
      </c>
      <c r="CM1442" s="192" t="str">
        <f t="shared" ref="CM1442" si="2218">IF(CM$17="","",IF(AND(CM$17&gt;=$D1442,CM$17&lt;=$E1442),IF(AND(CL1444=0,CL1442&gt;0),CL1442,CM1439/($E1442-$D1442+1)),0))</f>
        <v/>
      </c>
      <c r="CN1442" s="192" t="str">
        <f t="shared" ref="CN1442" si="2219">IF(CN$17="","",IF(AND(CN$17&gt;=$D1442,CN$17&lt;=$E1442),IF(AND(CM1444=0,CM1442&gt;0),CM1442,CN1439/($E1442-$D1442+1)),0))</f>
        <v/>
      </c>
      <c r="CO1442" s="192" t="str">
        <f t="shared" ref="CO1442" si="2220">IF(CO$17="","",IF(AND(CO$17&gt;=$D1442,CO$17&lt;=$E1442),IF(AND(CN1444=0,CN1442&gt;0),CN1442,CO1439/($E1442-$D1442+1)),0))</f>
        <v/>
      </c>
      <c r="CP1442" s="192" t="str">
        <f t="shared" ref="CP1442" si="2221">IF(CP$17="","",IF(AND(CP$17&gt;=$D1442,CP$17&lt;=$E1442),IF(AND(CO1444=0,CO1442&gt;0),CO1442,CP1439/($E1442-$D1442+1)),0))</f>
        <v/>
      </c>
      <c r="CQ1442" s="192" t="str">
        <f t="shared" ref="CQ1442" si="2222">IF(CQ$17="","",IF(AND(CQ$17&gt;=$D1442,CQ$17&lt;=$E1442),IF(AND(CP1444=0,CP1442&gt;0),CP1442,CQ1439/($E1442-$D1442+1)),0))</f>
        <v/>
      </c>
      <c r="CR1442" s="192" t="str">
        <f t="shared" ref="CR1442" si="2223">IF(CR$17="","",IF(AND(CR$17&gt;=$D1442,CR$17&lt;=$E1442),IF(AND(CQ1444=0,CQ1442&gt;0),CQ1442,CR1439/($E1442-$D1442+1)),0))</f>
        <v/>
      </c>
      <c r="CS1442" s="192" t="str">
        <f t="shared" ref="CS1442" si="2224">IF(CS$17="","",IF(AND(CS$17&gt;=$D1442,CS$17&lt;=$E1442),IF(AND(CR1444=0,CR1442&gt;0),CR1442,CS1439/($E1442-$D1442+1)),0))</f>
        <v/>
      </c>
      <c r="CT1442" s="192" t="str">
        <f t="shared" ref="CT1442" si="2225">IF(CT$17="","",IF(AND(CT$17&gt;=$D1442,CT$17&lt;=$E1442),IF(AND(CS1444=0,CS1442&gt;0),CS1442,CT1439/($E1442-$D1442+1)),0))</f>
        <v/>
      </c>
      <c r="CU1442" s="192" t="str">
        <f t="shared" ref="CU1442" si="2226">IF(CU$17="","",IF(AND(CU$17&gt;=$D1442,CU$17&lt;=$E1442),IF(AND(CT1444=0,CT1442&gt;0),CT1442,CU1439/($E1442-$D1442+1)),0))</f>
        <v/>
      </c>
      <c r="CV1442" s="192" t="str">
        <f t="shared" ref="CV1442" si="2227">IF(CV$17="","",IF(AND(CV$17&gt;=$D1442,CV$17&lt;=$E1442),IF(AND(CU1444=0,CU1442&gt;0),CU1442,CV1439/($E1442-$D1442+1)),0))</f>
        <v/>
      </c>
      <c r="CW1442" s="192" t="str">
        <f t="shared" ref="CW1442" si="2228">IF(CW$17="","",IF(AND(CW$17&gt;=$D1442,CW$17&lt;=$E1442),IF(AND(CV1444=0,CV1442&gt;0),CV1442,CW1439/($E1442-$D1442+1)),0))</f>
        <v/>
      </c>
      <c r="CX1442" s="192" t="str">
        <f t="shared" ref="CX1442" si="2229">IF(CX$17="","",IF(AND(CX$17&gt;=$D1442,CX$17&lt;=$E1442),IF(AND(CW1444=0,CW1442&gt;0),CW1442,CX1439/($E1442-$D1442+1)),0))</f>
        <v/>
      </c>
      <c r="CY1442" s="192" t="str">
        <f t="shared" ref="CY1442" si="2230">IF(CY$17="","",IF(AND(CY$17&gt;=$D1442,CY$17&lt;=$E1442),IF(AND(CX1444=0,CX1442&gt;0),CX1442,CY1439/($E1442-$D1442+1)),0))</f>
        <v/>
      </c>
      <c r="CZ1442" s="192" t="str">
        <f t="shared" ref="CZ1442" si="2231">IF(CZ$17="","",IF(AND(CZ$17&gt;=$D1442,CZ$17&lt;=$E1442),IF(AND(CY1444=0,CY1442&gt;0),CY1442,CZ1439/($E1442-$D1442+1)),0))</f>
        <v/>
      </c>
      <c r="DA1442" s="192" t="str">
        <f t="shared" ref="DA1442" si="2232">IF(DA$17="","",IF(AND(DA$17&gt;=$D1442,DA$17&lt;=$E1442),IF(AND(CZ1444=0,CZ1442&gt;0),CZ1442,DA1439/($E1442-$D1442+1)),0))</f>
        <v/>
      </c>
      <c r="DB1442" s="192" t="str">
        <f t="shared" ref="DB1442" si="2233">IF(DB$17="","",IF(AND(DB$17&gt;=$D1442,DB$17&lt;=$E1442),IF(AND(DA1444=0,DA1442&gt;0),DA1442,DB1439/($E1442-$D1442+1)),0))</f>
        <v/>
      </c>
      <c r="DC1442" s="192" t="str">
        <f t="shared" ref="DC1442" si="2234">IF(DC$17="","",IF(AND(DC$17&gt;=$D1442,DC$17&lt;=$E1442),IF(AND(DB1444=0,DB1442&gt;0),DB1442,DC1439/($E1442-$D1442+1)),0))</f>
        <v/>
      </c>
      <c r="DD1442" s="192" t="str">
        <f t="shared" ref="DD1442" si="2235">IF(DD$17="","",IF(AND(DD$17&gt;=$D1442,DD$17&lt;=$E1442),IF(AND(DC1444=0,DC1442&gt;0),DC1442,DD1439/($E1442-$D1442+1)),0))</f>
        <v/>
      </c>
      <c r="DE1442" s="192" t="str">
        <f t="shared" ref="DE1442" si="2236">IF(DE$17="","",IF(AND(DE$17&gt;=$D1442,DE$17&lt;=$E1442),IF(AND(DD1444=0,DD1442&gt;0),DD1442,DE1439/($E1442-$D1442+1)),0))</f>
        <v/>
      </c>
      <c r="DF1442" s="192" t="str">
        <f t="shared" ref="DF1442" si="2237">IF(DF$17="","",IF(AND(DF$17&gt;=$D1442,DF$17&lt;=$E1442),IF(AND(DE1444=0,DE1442&gt;0),DE1442,DF1439/($E1442-$D1442+1)),0))</f>
        <v/>
      </c>
      <c r="DG1442" s="192" t="str">
        <f t="shared" ref="DG1442" si="2238">IF(DG$17="","",IF(AND(DG$17&gt;=$D1442,DG$17&lt;=$E1442),IF(AND(DF1444=0,DF1442&gt;0),DF1442,DG1439/($E1442-$D1442+1)),0))</f>
        <v/>
      </c>
      <c r="DH1442" s="192" t="str">
        <f t="shared" ref="DH1442" si="2239">IF(DH$17="","",IF(AND(DH$17&gt;=$D1442,DH$17&lt;=$E1442),IF(AND(DG1444=0,DG1442&gt;0),DG1442,DH1439/($E1442-$D1442+1)),0))</f>
        <v/>
      </c>
      <c r="DI1442" s="192" t="str">
        <f t="shared" ref="DI1442" si="2240">IF(DI$17="","",IF(AND(DI$17&gt;=$D1442,DI$17&lt;=$E1442),IF(AND(DH1444=0,DH1442&gt;0),DH1442,DI1439/($E1442-$D1442+1)),0))</f>
        <v/>
      </c>
      <c r="DJ1442" s="192" t="str">
        <f t="shared" ref="DJ1442" si="2241">IF(DJ$17="","",IF(AND(DJ$17&gt;=$D1442,DJ$17&lt;=$E1442),IF(AND(DI1444=0,DI1442&gt;0),DI1442,DJ1439/($E1442-$D1442+1)),0))</f>
        <v/>
      </c>
      <c r="DK1442" s="192" t="str">
        <f t="shared" ref="DK1442" si="2242">IF(DK$17="","",IF(AND(DK$17&gt;=$D1442,DK$17&lt;=$E1442),IF(AND(DJ1444=0,DJ1442&gt;0),DJ1442,DK1439/($E1442-$D1442+1)),0))</f>
        <v/>
      </c>
      <c r="DL1442" s="192" t="str">
        <f t="shared" ref="DL1442" si="2243">IF(DL$17="","",IF(AND(DL$17&gt;=$D1442,DL$17&lt;=$E1442),IF(AND(DK1444=0,DK1442&gt;0),DK1442,DL1439/($E1442-$D1442+1)),0))</f>
        <v/>
      </c>
      <c r="DM1442" s="192" t="str">
        <f t="shared" ref="DM1442" si="2244">IF(DM$17="","",IF(AND(DM$17&gt;=$D1442,DM$17&lt;=$E1442),IF(AND(DL1444=0,DL1442&gt;0),DL1442,DM1439/($E1442-$D1442+1)),0))</f>
        <v/>
      </c>
      <c r="DN1442" s="192" t="str">
        <f t="shared" ref="DN1442" si="2245">IF(DN$17="","",IF(AND(DN$17&gt;=$D1442,DN$17&lt;=$E1442),IF(AND(DM1444=0,DM1442&gt;0),DM1442,DN1439/($E1442-$D1442+1)),0))</f>
        <v/>
      </c>
      <c r="DP1442" s="50" t="s">
        <v>172</v>
      </c>
    </row>
    <row r="1443" spans="1:120" s="152" customFormat="1" ht="15" customHeight="1">
      <c r="B1443" s="172"/>
      <c r="C1443" s="172" t="s">
        <v>259</v>
      </c>
      <c r="D1443" s="172"/>
      <c r="E1443" s="172"/>
      <c r="F1443" s="192">
        <f t="shared" ref="F1443:AK1443" si="2246">F1414</f>
        <v>0</v>
      </c>
      <c r="G1443" s="192">
        <f t="shared" si="2246"/>
        <v>0</v>
      </c>
      <c r="H1443" s="192">
        <f t="shared" si="2246"/>
        <v>0</v>
      </c>
      <c r="I1443" s="192">
        <f t="shared" si="2246"/>
        <v>0</v>
      </c>
      <c r="J1443" s="192">
        <f t="shared" si="2246"/>
        <v>0</v>
      </c>
      <c r="K1443" s="192">
        <f t="shared" si="2246"/>
        <v>0</v>
      </c>
      <c r="L1443" s="192">
        <f t="shared" si="2246"/>
        <v>0</v>
      </c>
      <c r="M1443" s="192">
        <f t="shared" si="2246"/>
        <v>0</v>
      </c>
      <c r="N1443" s="192">
        <f t="shared" si="2246"/>
        <v>0</v>
      </c>
      <c r="O1443" s="192">
        <f t="shared" si="2246"/>
        <v>0</v>
      </c>
      <c r="P1443" s="192">
        <f t="shared" si="2246"/>
        <v>0</v>
      </c>
      <c r="Q1443" s="192">
        <f t="shared" si="2246"/>
        <v>0</v>
      </c>
      <c r="R1443" s="192">
        <f t="shared" si="2246"/>
        <v>0</v>
      </c>
      <c r="S1443" s="192">
        <f t="shared" si="2246"/>
        <v>0</v>
      </c>
      <c r="T1443" s="192">
        <f t="shared" si="2246"/>
        <v>0</v>
      </c>
      <c r="U1443" s="192">
        <f t="shared" si="2246"/>
        <v>0</v>
      </c>
      <c r="V1443" s="192">
        <f t="shared" si="2246"/>
        <v>0</v>
      </c>
      <c r="W1443" s="192">
        <f t="shared" si="2246"/>
        <v>0</v>
      </c>
      <c r="X1443" s="192">
        <f t="shared" si="2246"/>
        <v>0</v>
      </c>
      <c r="Y1443" s="192">
        <f t="shared" si="2246"/>
        <v>0</v>
      </c>
      <c r="Z1443" s="192">
        <f t="shared" si="2246"/>
        <v>0</v>
      </c>
      <c r="AA1443" s="192">
        <f t="shared" si="2246"/>
        <v>0</v>
      </c>
      <c r="AB1443" s="192">
        <f t="shared" si="2246"/>
        <v>0</v>
      </c>
      <c r="AC1443" s="192">
        <f t="shared" si="2246"/>
        <v>0</v>
      </c>
      <c r="AD1443" s="192">
        <f t="shared" si="2246"/>
        <v>0</v>
      </c>
      <c r="AE1443" s="192">
        <f t="shared" si="2246"/>
        <v>0</v>
      </c>
      <c r="AF1443" s="192">
        <f t="shared" si="2246"/>
        <v>0</v>
      </c>
      <c r="AG1443" s="192">
        <f t="shared" si="2246"/>
        <v>0</v>
      </c>
      <c r="AH1443" s="192">
        <f t="shared" si="2246"/>
        <v>0</v>
      </c>
      <c r="AI1443" s="192">
        <f t="shared" si="2246"/>
        <v>0</v>
      </c>
      <c r="AJ1443" s="192">
        <f t="shared" si="2246"/>
        <v>0</v>
      </c>
      <c r="AK1443" s="192">
        <f t="shared" si="2246"/>
        <v>0</v>
      </c>
      <c r="AL1443" s="192">
        <f t="shared" ref="AL1443:BQ1443" si="2247">AL1414</f>
        <v>0</v>
      </c>
      <c r="AM1443" s="192">
        <f t="shared" si="2247"/>
        <v>0</v>
      </c>
      <c r="AN1443" s="192">
        <f t="shared" si="2247"/>
        <v>0</v>
      </c>
      <c r="AO1443" s="192">
        <f t="shared" si="2247"/>
        <v>0</v>
      </c>
      <c r="AP1443" s="192">
        <f t="shared" si="2247"/>
        <v>0</v>
      </c>
      <c r="AQ1443" s="192">
        <f t="shared" si="2247"/>
        <v>0</v>
      </c>
      <c r="AR1443" s="192">
        <f t="shared" si="2247"/>
        <v>0</v>
      </c>
      <c r="AS1443" s="192">
        <f t="shared" si="2247"/>
        <v>0</v>
      </c>
      <c r="AT1443" s="192">
        <f t="shared" si="2247"/>
        <v>0</v>
      </c>
      <c r="AU1443" s="192">
        <f t="shared" si="2247"/>
        <v>0</v>
      </c>
      <c r="AV1443" s="192">
        <f t="shared" si="2247"/>
        <v>0</v>
      </c>
      <c r="AW1443" s="192">
        <f t="shared" si="2247"/>
        <v>0</v>
      </c>
      <c r="AX1443" s="192">
        <f t="shared" si="2247"/>
        <v>0</v>
      </c>
      <c r="AY1443" s="192">
        <f t="shared" si="2247"/>
        <v>0</v>
      </c>
      <c r="AZ1443" s="192">
        <f t="shared" si="2247"/>
        <v>0</v>
      </c>
      <c r="BA1443" s="192">
        <f t="shared" si="2247"/>
        <v>0</v>
      </c>
      <c r="BB1443" s="192">
        <f t="shared" si="2247"/>
        <v>0</v>
      </c>
      <c r="BC1443" s="192">
        <f t="shared" si="2247"/>
        <v>0</v>
      </c>
      <c r="BD1443" s="192">
        <f t="shared" si="2247"/>
        <v>0</v>
      </c>
      <c r="BE1443" s="192">
        <f t="shared" si="2247"/>
        <v>0</v>
      </c>
      <c r="BF1443" s="192">
        <f t="shared" si="2247"/>
        <v>0</v>
      </c>
      <c r="BG1443" s="192">
        <f t="shared" si="2247"/>
        <v>0</v>
      </c>
      <c r="BH1443" s="192">
        <f t="shared" si="2247"/>
        <v>0</v>
      </c>
      <c r="BI1443" s="192">
        <f t="shared" si="2247"/>
        <v>0</v>
      </c>
      <c r="BJ1443" s="192">
        <f t="shared" si="2247"/>
        <v>0</v>
      </c>
      <c r="BK1443" s="192">
        <f t="shared" si="2247"/>
        <v>0</v>
      </c>
      <c r="BL1443" s="192">
        <f t="shared" si="2247"/>
        <v>0</v>
      </c>
      <c r="BM1443" s="192">
        <f t="shared" si="2247"/>
        <v>0</v>
      </c>
      <c r="BN1443" s="192">
        <f t="shared" si="2247"/>
        <v>0</v>
      </c>
      <c r="BO1443" s="192" t="str">
        <f t="shared" si="2247"/>
        <v/>
      </c>
      <c r="BP1443" s="192" t="str">
        <f t="shared" si="2247"/>
        <v/>
      </c>
      <c r="BQ1443" s="192" t="str">
        <f t="shared" si="2247"/>
        <v/>
      </c>
      <c r="BR1443" s="192" t="str">
        <f t="shared" ref="BR1443:CA1443" si="2248">BR1414</f>
        <v/>
      </c>
      <c r="BS1443" s="192" t="str">
        <f t="shared" si="2248"/>
        <v/>
      </c>
      <c r="BT1443" s="192" t="str">
        <f t="shared" si="2248"/>
        <v/>
      </c>
      <c r="BU1443" s="192" t="str">
        <f t="shared" si="2248"/>
        <v/>
      </c>
      <c r="BV1443" s="192" t="str">
        <f t="shared" si="2248"/>
        <v/>
      </c>
      <c r="BW1443" s="192" t="str">
        <f t="shared" si="2248"/>
        <v/>
      </c>
      <c r="BX1443" s="192" t="str">
        <f t="shared" si="2248"/>
        <v/>
      </c>
      <c r="BY1443" s="192" t="str">
        <f t="shared" si="2248"/>
        <v/>
      </c>
      <c r="BZ1443" s="192" t="str">
        <f t="shared" si="2248"/>
        <v/>
      </c>
      <c r="CA1443" s="192" t="str">
        <f t="shared" si="2248"/>
        <v/>
      </c>
      <c r="CB1443" s="192" t="str">
        <f t="shared" ref="CB1443:DN1443" si="2249">CB1414</f>
        <v/>
      </c>
      <c r="CC1443" s="192" t="str">
        <f t="shared" si="2249"/>
        <v/>
      </c>
      <c r="CD1443" s="192" t="str">
        <f t="shared" si="2249"/>
        <v/>
      </c>
      <c r="CE1443" s="192" t="str">
        <f t="shared" si="2249"/>
        <v/>
      </c>
      <c r="CF1443" s="192" t="str">
        <f t="shared" si="2249"/>
        <v/>
      </c>
      <c r="CG1443" s="192" t="str">
        <f t="shared" si="2249"/>
        <v/>
      </c>
      <c r="CH1443" s="192" t="str">
        <f t="shared" si="2249"/>
        <v/>
      </c>
      <c r="CI1443" s="192" t="str">
        <f t="shared" si="2249"/>
        <v/>
      </c>
      <c r="CJ1443" s="192" t="str">
        <f t="shared" si="2249"/>
        <v/>
      </c>
      <c r="CK1443" s="192" t="str">
        <f t="shared" si="2249"/>
        <v/>
      </c>
      <c r="CL1443" s="192" t="str">
        <f t="shared" si="2249"/>
        <v/>
      </c>
      <c r="CM1443" s="192" t="str">
        <f t="shared" si="2249"/>
        <v/>
      </c>
      <c r="CN1443" s="192" t="str">
        <f t="shared" si="2249"/>
        <v/>
      </c>
      <c r="CO1443" s="192" t="str">
        <f t="shared" si="2249"/>
        <v/>
      </c>
      <c r="CP1443" s="192" t="str">
        <f t="shared" si="2249"/>
        <v/>
      </c>
      <c r="CQ1443" s="192" t="str">
        <f t="shared" si="2249"/>
        <v/>
      </c>
      <c r="CR1443" s="192" t="str">
        <f t="shared" si="2249"/>
        <v/>
      </c>
      <c r="CS1443" s="192" t="str">
        <f t="shared" si="2249"/>
        <v/>
      </c>
      <c r="CT1443" s="192" t="str">
        <f t="shared" si="2249"/>
        <v/>
      </c>
      <c r="CU1443" s="192" t="str">
        <f t="shared" si="2249"/>
        <v/>
      </c>
      <c r="CV1443" s="192" t="str">
        <f t="shared" si="2249"/>
        <v/>
      </c>
      <c r="CW1443" s="192" t="str">
        <f t="shared" si="2249"/>
        <v/>
      </c>
      <c r="CX1443" s="192" t="str">
        <f t="shared" si="2249"/>
        <v/>
      </c>
      <c r="CY1443" s="192" t="str">
        <f t="shared" si="2249"/>
        <v/>
      </c>
      <c r="CZ1443" s="192" t="str">
        <f t="shared" si="2249"/>
        <v/>
      </c>
      <c r="DA1443" s="192" t="str">
        <f t="shared" si="2249"/>
        <v/>
      </c>
      <c r="DB1443" s="192" t="str">
        <f t="shared" si="2249"/>
        <v/>
      </c>
      <c r="DC1443" s="192" t="str">
        <f t="shared" si="2249"/>
        <v/>
      </c>
      <c r="DD1443" s="192" t="str">
        <f t="shared" si="2249"/>
        <v/>
      </c>
      <c r="DE1443" s="192" t="str">
        <f t="shared" si="2249"/>
        <v/>
      </c>
      <c r="DF1443" s="192" t="str">
        <f t="shared" si="2249"/>
        <v/>
      </c>
      <c r="DG1443" s="192" t="str">
        <f t="shared" si="2249"/>
        <v/>
      </c>
      <c r="DH1443" s="192" t="str">
        <f t="shared" si="2249"/>
        <v/>
      </c>
      <c r="DI1443" s="192" t="str">
        <f t="shared" si="2249"/>
        <v/>
      </c>
      <c r="DJ1443" s="192" t="str">
        <f t="shared" si="2249"/>
        <v/>
      </c>
      <c r="DK1443" s="192" t="str">
        <f t="shared" si="2249"/>
        <v/>
      </c>
      <c r="DL1443" s="192" t="str">
        <f t="shared" si="2249"/>
        <v/>
      </c>
      <c r="DM1443" s="192" t="str">
        <f t="shared" si="2249"/>
        <v/>
      </c>
      <c r="DN1443" s="192" t="str">
        <f t="shared" si="2249"/>
        <v/>
      </c>
      <c r="DO1443" s="181"/>
      <c r="DP1443" s="50" t="s">
        <v>172</v>
      </c>
    </row>
    <row r="1444" spans="1:120" s="152" customFormat="1" ht="15" customHeight="1">
      <c r="B1444" s="172"/>
      <c r="C1444" s="175" t="s">
        <v>258</v>
      </c>
      <c r="D1444" s="175"/>
      <c r="E1444" s="175"/>
      <c r="F1444" s="174">
        <f t="shared" ref="F1444:AK1444" si="2250">IF(F$17="","",F1439-F1440+F1443)</f>
        <v>0</v>
      </c>
      <c r="G1444" s="174">
        <f t="shared" si="2250"/>
        <v>0</v>
      </c>
      <c r="H1444" s="174">
        <f t="shared" si="2250"/>
        <v>0</v>
      </c>
      <c r="I1444" s="174">
        <f t="shared" si="2250"/>
        <v>0</v>
      </c>
      <c r="J1444" s="174">
        <f t="shared" si="2250"/>
        <v>0</v>
      </c>
      <c r="K1444" s="174">
        <f t="shared" si="2250"/>
        <v>0</v>
      </c>
      <c r="L1444" s="174">
        <f t="shared" si="2250"/>
        <v>0</v>
      </c>
      <c r="M1444" s="174">
        <f t="shared" si="2250"/>
        <v>0</v>
      </c>
      <c r="N1444" s="174">
        <f t="shared" si="2250"/>
        <v>0</v>
      </c>
      <c r="O1444" s="174">
        <f t="shared" si="2250"/>
        <v>0</v>
      </c>
      <c r="P1444" s="174">
        <f t="shared" si="2250"/>
        <v>0</v>
      </c>
      <c r="Q1444" s="174">
        <f t="shared" si="2250"/>
        <v>0</v>
      </c>
      <c r="R1444" s="174">
        <f t="shared" si="2250"/>
        <v>0</v>
      </c>
      <c r="S1444" s="174">
        <f t="shared" si="2250"/>
        <v>0</v>
      </c>
      <c r="T1444" s="174">
        <f t="shared" si="2250"/>
        <v>0</v>
      </c>
      <c r="U1444" s="174">
        <f t="shared" si="2250"/>
        <v>0</v>
      </c>
      <c r="V1444" s="174">
        <f t="shared" si="2250"/>
        <v>0</v>
      </c>
      <c r="W1444" s="174">
        <f t="shared" si="2250"/>
        <v>0</v>
      </c>
      <c r="X1444" s="174">
        <f t="shared" si="2250"/>
        <v>0</v>
      </c>
      <c r="Y1444" s="174">
        <f t="shared" si="2250"/>
        <v>0</v>
      </c>
      <c r="Z1444" s="174">
        <f t="shared" si="2250"/>
        <v>0</v>
      </c>
      <c r="AA1444" s="174">
        <f t="shared" si="2250"/>
        <v>0</v>
      </c>
      <c r="AB1444" s="174">
        <f t="shared" si="2250"/>
        <v>0</v>
      </c>
      <c r="AC1444" s="174">
        <f t="shared" si="2250"/>
        <v>0</v>
      </c>
      <c r="AD1444" s="174">
        <f t="shared" si="2250"/>
        <v>0</v>
      </c>
      <c r="AE1444" s="174">
        <f t="shared" si="2250"/>
        <v>0</v>
      </c>
      <c r="AF1444" s="174">
        <f t="shared" si="2250"/>
        <v>0</v>
      </c>
      <c r="AG1444" s="174">
        <f t="shared" si="2250"/>
        <v>0</v>
      </c>
      <c r="AH1444" s="174">
        <f t="shared" si="2250"/>
        <v>0</v>
      </c>
      <c r="AI1444" s="174">
        <f t="shared" si="2250"/>
        <v>0</v>
      </c>
      <c r="AJ1444" s="174">
        <f t="shared" si="2250"/>
        <v>0</v>
      </c>
      <c r="AK1444" s="174">
        <f t="shared" si="2250"/>
        <v>0</v>
      </c>
      <c r="AL1444" s="174">
        <f t="shared" ref="AL1444:BQ1444" si="2251">IF(AL$17="","",AL1439-AL1440+AL1443)</f>
        <v>0</v>
      </c>
      <c r="AM1444" s="174">
        <f t="shared" si="2251"/>
        <v>0</v>
      </c>
      <c r="AN1444" s="174">
        <f t="shared" si="2251"/>
        <v>0</v>
      </c>
      <c r="AO1444" s="174">
        <f t="shared" si="2251"/>
        <v>0</v>
      </c>
      <c r="AP1444" s="174">
        <f t="shared" si="2251"/>
        <v>0</v>
      </c>
      <c r="AQ1444" s="174">
        <f t="shared" si="2251"/>
        <v>0</v>
      </c>
      <c r="AR1444" s="174">
        <f t="shared" si="2251"/>
        <v>0</v>
      </c>
      <c r="AS1444" s="174">
        <f t="shared" si="2251"/>
        <v>0</v>
      </c>
      <c r="AT1444" s="174">
        <f t="shared" si="2251"/>
        <v>0</v>
      </c>
      <c r="AU1444" s="174">
        <f t="shared" si="2251"/>
        <v>0</v>
      </c>
      <c r="AV1444" s="174">
        <f t="shared" si="2251"/>
        <v>0</v>
      </c>
      <c r="AW1444" s="174">
        <f t="shared" si="2251"/>
        <v>0</v>
      </c>
      <c r="AX1444" s="174">
        <f t="shared" si="2251"/>
        <v>0</v>
      </c>
      <c r="AY1444" s="174">
        <f t="shared" si="2251"/>
        <v>0</v>
      </c>
      <c r="AZ1444" s="174">
        <f t="shared" si="2251"/>
        <v>0</v>
      </c>
      <c r="BA1444" s="174">
        <f t="shared" si="2251"/>
        <v>0</v>
      </c>
      <c r="BB1444" s="174">
        <f t="shared" si="2251"/>
        <v>0</v>
      </c>
      <c r="BC1444" s="174">
        <f t="shared" si="2251"/>
        <v>0</v>
      </c>
      <c r="BD1444" s="174">
        <f t="shared" si="2251"/>
        <v>0</v>
      </c>
      <c r="BE1444" s="174">
        <f t="shared" si="2251"/>
        <v>0</v>
      </c>
      <c r="BF1444" s="174">
        <f t="shared" si="2251"/>
        <v>0</v>
      </c>
      <c r="BG1444" s="174">
        <f t="shared" si="2251"/>
        <v>0</v>
      </c>
      <c r="BH1444" s="174">
        <f t="shared" si="2251"/>
        <v>0</v>
      </c>
      <c r="BI1444" s="174">
        <f t="shared" si="2251"/>
        <v>0</v>
      </c>
      <c r="BJ1444" s="174">
        <f t="shared" si="2251"/>
        <v>0</v>
      </c>
      <c r="BK1444" s="174">
        <f t="shared" si="2251"/>
        <v>0</v>
      </c>
      <c r="BL1444" s="174">
        <f t="shared" si="2251"/>
        <v>0</v>
      </c>
      <c r="BM1444" s="174">
        <f t="shared" si="2251"/>
        <v>0</v>
      </c>
      <c r="BN1444" s="174">
        <f t="shared" si="2251"/>
        <v>0</v>
      </c>
      <c r="BO1444" s="174" t="str">
        <f t="shared" si="2251"/>
        <v/>
      </c>
      <c r="BP1444" s="174" t="str">
        <f t="shared" si="2251"/>
        <v/>
      </c>
      <c r="BQ1444" s="174" t="str">
        <f t="shared" si="2251"/>
        <v/>
      </c>
      <c r="BR1444" s="174" t="str">
        <f t="shared" ref="BR1444:CA1444" si="2252">IF(BR$17="","",BR1439-BR1440+BR1443)</f>
        <v/>
      </c>
      <c r="BS1444" s="174" t="str">
        <f t="shared" si="2252"/>
        <v/>
      </c>
      <c r="BT1444" s="174" t="str">
        <f t="shared" si="2252"/>
        <v/>
      </c>
      <c r="BU1444" s="174" t="str">
        <f t="shared" si="2252"/>
        <v/>
      </c>
      <c r="BV1444" s="174" t="str">
        <f t="shared" si="2252"/>
        <v/>
      </c>
      <c r="BW1444" s="174" t="str">
        <f t="shared" si="2252"/>
        <v/>
      </c>
      <c r="BX1444" s="174" t="str">
        <f t="shared" si="2252"/>
        <v/>
      </c>
      <c r="BY1444" s="174" t="str">
        <f t="shared" si="2252"/>
        <v/>
      </c>
      <c r="BZ1444" s="174" t="str">
        <f t="shared" si="2252"/>
        <v/>
      </c>
      <c r="CA1444" s="174" t="str">
        <f t="shared" si="2252"/>
        <v/>
      </c>
      <c r="CB1444" s="174" t="str">
        <f t="shared" ref="CB1444:DN1444" si="2253">IF(CB$17="","",CB1439-CB1440+CB1443)</f>
        <v/>
      </c>
      <c r="CC1444" s="174" t="str">
        <f t="shared" si="2253"/>
        <v/>
      </c>
      <c r="CD1444" s="174" t="str">
        <f t="shared" si="2253"/>
        <v/>
      </c>
      <c r="CE1444" s="174" t="str">
        <f t="shared" si="2253"/>
        <v/>
      </c>
      <c r="CF1444" s="174" t="str">
        <f t="shared" si="2253"/>
        <v/>
      </c>
      <c r="CG1444" s="174" t="str">
        <f t="shared" si="2253"/>
        <v/>
      </c>
      <c r="CH1444" s="174" t="str">
        <f t="shared" si="2253"/>
        <v/>
      </c>
      <c r="CI1444" s="174" t="str">
        <f t="shared" si="2253"/>
        <v/>
      </c>
      <c r="CJ1444" s="174" t="str">
        <f t="shared" si="2253"/>
        <v/>
      </c>
      <c r="CK1444" s="174" t="str">
        <f t="shared" si="2253"/>
        <v/>
      </c>
      <c r="CL1444" s="174" t="str">
        <f t="shared" si="2253"/>
        <v/>
      </c>
      <c r="CM1444" s="174" t="str">
        <f t="shared" si="2253"/>
        <v/>
      </c>
      <c r="CN1444" s="174" t="str">
        <f t="shared" si="2253"/>
        <v/>
      </c>
      <c r="CO1444" s="174" t="str">
        <f t="shared" si="2253"/>
        <v/>
      </c>
      <c r="CP1444" s="174" t="str">
        <f t="shared" si="2253"/>
        <v/>
      </c>
      <c r="CQ1444" s="174" t="str">
        <f t="shared" si="2253"/>
        <v/>
      </c>
      <c r="CR1444" s="174" t="str">
        <f t="shared" si="2253"/>
        <v/>
      </c>
      <c r="CS1444" s="174" t="str">
        <f t="shared" si="2253"/>
        <v/>
      </c>
      <c r="CT1444" s="174" t="str">
        <f t="shared" si="2253"/>
        <v/>
      </c>
      <c r="CU1444" s="174" t="str">
        <f t="shared" si="2253"/>
        <v/>
      </c>
      <c r="CV1444" s="174" t="str">
        <f t="shared" si="2253"/>
        <v/>
      </c>
      <c r="CW1444" s="174" t="str">
        <f t="shared" si="2253"/>
        <v/>
      </c>
      <c r="CX1444" s="174" t="str">
        <f t="shared" si="2253"/>
        <v/>
      </c>
      <c r="CY1444" s="174" t="str">
        <f t="shared" si="2253"/>
        <v/>
      </c>
      <c r="CZ1444" s="174" t="str">
        <f t="shared" si="2253"/>
        <v/>
      </c>
      <c r="DA1444" s="174" t="str">
        <f t="shared" si="2253"/>
        <v/>
      </c>
      <c r="DB1444" s="174" t="str">
        <f t="shared" si="2253"/>
        <v/>
      </c>
      <c r="DC1444" s="174" t="str">
        <f t="shared" si="2253"/>
        <v/>
      </c>
      <c r="DD1444" s="174" t="str">
        <f t="shared" si="2253"/>
        <v/>
      </c>
      <c r="DE1444" s="174" t="str">
        <f t="shared" si="2253"/>
        <v/>
      </c>
      <c r="DF1444" s="174" t="str">
        <f t="shared" si="2253"/>
        <v/>
      </c>
      <c r="DG1444" s="174" t="str">
        <f t="shared" si="2253"/>
        <v/>
      </c>
      <c r="DH1444" s="174" t="str">
        <f t="shared" si="2253"/>
        <v/>
      </c>
      <c r="DI1444" s="174" t="str">
        <f t="shared" si="2253"/>
        <v/>
      </c>
      <c r="DJ1444" s="174" t="str">
        <f t="shared" si="2253"/>
        <v/>
      </c>
      <c r="DK1444" s="174" t="str">
        <f t="shared" si="2253"/>
        <v/>
      </c>
      <c r="DL1444" s="174" t="str">
        <f t="shared" si="2253"/>
        <v/>
      </c>
      <c r="DM1444" s="174" t="str">
        <f t="shared" si="2253"/>
        <v/>
      </c>
      <c r="DN1444" s="174" t="str">
        <f t="shared" si="2253"/>
        <v/>
      </c>
      <c r="DO1444" s="150">
        <f>SUM(F1444:DN1444)</f>
        <v>0</v>
      </c>
      <c r="DP1444" s="50" t="s">
        <v>172</v>
      </c>
    </row>
    <row r="1445" spans="1:120" s="152" customFormat="1" ht="15" customHeight="1">
      <c r="A1445" s="29"/>
      <c r="B1445" s="172"/>
      <c r="C1445" s="152" t="s">
        <v>277</v>
      </c>
      <c r="F1445" s="154">
        <f t="shared" ref="F1445:AK1445" si="2254">IF(F$17="","",(F1444+F1439)/2)</f>
        <v>0</v>
      </c>
      <c r="G1445" s="154">
        <f t="shared" si="2254"/>
        <v>0</v>
      </c>
      <c r="H1445" s="154">
        <f t="shared" si="2254"/>
        <v>0</v>
      </c>
      <c r="I1445" s="154">
        <f t="shared" si="2254"/>
        <v>0</v>
      </c>
      <c r="J1445" s="154">
        <f t="shared" si="2254"/>
        <v>0</v>
      </c>
      <c r="K1445" s="154">
        <f t="shared" si="2254"/>
        <v>0</v>
      </c>
      <c r="L1445" s="154">
        <f t="shared" si="2254"/>
        <v>0</v>
      </c>
      <c r="M1445" s="154">
        <f t="shared" si="2254"/>
        <v>0</v>
      </c>
      <c r="N1445" s="154">
        <f t="shared" si="2254"/>
        <v>0</v>
      </c>
      <c r="O1445" s="154">
        <f t="shared" si="2254"/>
        <v>0</v>
      </c>
      <c r="P1445" s="154">
        <f t="shared" si="2254"/>
        <v>0</v>
      </c>
      <c r="Q1445" s="154">
        <f t="shared" si="2254"/>
        <v>0</v>
      </c>
      <c r="R1445" s="154">
        <f t="shared" si="2254"/>
        <v>0</v>
      </c>
      <c r="S1445" s="154">
        <f t="shared" si="2254"/>
        <v>0</v>
      </c>
      <c r="T1445" s="154">
        <f t="shared" si="2254"/>
        <v>0</v>
      </c>
      <c r="U1445" s="154">
        <f t="shared" si="2254"/>
        <v>0</v>
      </c>
      <c r="V1445" s="154">
        <f t="shared" si="2254"/>
        <v>0</v>
      </c>
      <c r="W1445" s="154">
        <f t="shared" si="2254"/>
        <v>0</v>
      </c>
      <c r="X1445" s="154">
        <f t="shared" si="2254"/>
        <v>0</v>
      </c>
      <c r="Y1445" s="154">
        <f t="shared" si="2254"/>
        <v>0</v>
      </c>
      <c r="Z1445" s="154">
        <f t="shared" si="2254"/>
        <v>0</v>
      </c>
      <c r="AA1445" s="154">
        <f t="shared" si="2254"/>
        <v>0</v>
      </c>
      <c r="AB1445" s="154">
        <f t="shared" si="2254"/>
        <v>0</v>
      </c>
      <c r="AC1445" s="154">
        <f t="shared" si="2254"/>
        <v>0</v>
      </c>
      <c r="AD1445" s="154">
        <f t="shared" si="2254"/>
        <v>0</v>
      </c>
      <c r="AE1445" s="154">
        <f t="shared" si="2254"/>
        <v>0</v>
      </c>
      <c r="AF1445" s="154">
        <f t="shared" si="2254"/>
        <v>0</v>
      </c>
      <c r="AG1445" s="154">
        <f t="shared" si="2254"/>
        <v>0</v>
      </c>
      <c r="AH1445" s="154">
        <f t="shared" si="2254"/>
        <v>0</v>
      </c>
      <c r="AI1445" s="154">
        <f t="shared" si="2254"/>
        <v>0</v>
      </c>
      <c r="AJ1445" s="154">
        <f t="shared" si="2254"/>
        <v>0</v>
      </c>
      <c r="AK1445" s="154">
        <f t="shared" si="2254"/>
        <v>0</v>
      </c>
      <c r="AL1445" s="154">
        <f t="shared" ref="AL1445:BQ1445" si="2255">IF(AL$17="","",(AL1444+AL1439)/2)</f>
        <v>0</v>
      </c>
      <c r="AM1445" s="154">
        <f t="shared" si="2255"/>
        <v>0</v>
      </c>
      <c r="AN1445" s="154">
        <f t="shared" si="2255"/>
        <v>0</v>
      </c>
      <c r="AO1445" s="154">
        <f t="shared" si="2255"/>
        <v>0</v>
      </c>
      <c r="AP1445" s="154">
        <f t="shared" si="2255"/>
        <v>0</v>
      </c>
      <c r="AQ1445" s="154">
        <f t="shared" si="2255"/>
        <v>0</v>
      </c>
      <c r="AR1445" s="154">
        <f t="shared" si="2255"/>
        <v>0</v>
      </c>
      <c r="AS1445" s="154">
        <f t="shared" si="2255"/>
        <v>0</v>
      </c>
      <c r="AT1445" s="154">
        <f t="shared" si="2255"/>
        <v>0</v>
      </c>
      <c r="AU1445" s="154">
        <f t="shared" si="2255"/>
        <v>0</v>
      </c>
      <c r="AV1445" s="154">
        <f t="shared" si="2255"/>
        <v>0</v>
      </c>
      <c r="AW1445" s="154">
        <f t="shared" si="2255"/>
        <v>0</v>
      </c>
      <c r="AX1445" s="154">
        <f t="shared" si="2255"/>
        <v>0</v>
      </c>
      <c r="AY1445" s="154">
        <f t="shared" si="2255"/>
        <v>0</v>
      </c>
      <c r="AZ1445" s="154">
        <f t="shared" si="2255"/>
        <v>0</v>
      </c>
      <c r="BA1445" s="154">
        <f t="shared" si="2255"/>
        <v>0</v>
      </c>
      <c r="BB1445" s="154">
        <f t="shared" si="2255"/>
        <v>0</v>
      </c>
      <c r="BC1445" s="154">
        <f t="shared" si="2255"/>
        <v>0</v>
      </c>
      <c r="BD1445" s="154">
        <f t="shared" si="2255"/>
        <v>0</v>
      </c>
      <c r="BE1445" s="154">
        <f t="shared" si="2255"/>
        <v>0</v>
      </c>
      <c r="BF1445" s="154">
        <f t="shared" si="2255"/>
        <v>0</v>
      </c>
      <c r="BG1445" s="154">
        <f t="shared" si="2255"/>
        <v>0</v>
      </c>
      <c r="BH1445" s="154">
        <f t="shared" si="2255"/>
        <v>0</v>
      </c>
      <c r="BI1445" s="154">
        <f t="shared" si="2255"/>
        <v>0</v>
      </c>
      <c r="BJ1445" s="154">
        <f t="shared" si="2255"/>
        <v>0</v>
      </c>
      <c r="BK1445" s="154">
        <f t="shared" si="2255"/>
        <v>0</v>
      </c>
      <c r="BL1445" s="154">
        <f t="shared" si="2255"/>
        <v>0</v>
      </c>
      <c r="BM1445" s="154">
        <f t="shared" si="2255"/>
        <v>0</v>
      </c>
      <c r="BN1445" s="154">
        <f t="shared" si="2255"/>
        <v>0</v>
      </c>
      <c r="BO1445" s="154" t="str">
        <f t="shared" si="2255"/>
        <v/>
      </c>
      <c r="BP1445" s="154" t="str">
        <f t="shared" si="2255"/>
        <v/>
      </c>
      <c r="BQ1445" s="154" t="str">
        <f t="shared" si="2255"/>
        <v/>
      </c>
      <c r="BR1445" s="154" t="str">
        <f t="shared" ref="BR1445:CA1445" si="2256">IF(BR$17="","",(BR1444+BR1439)/2)</f>
        <v/>
      </c>
      <c r="BS1445" s="154" t="str">
        <f t="shared" si="2256"/>
        <v/>
      </c>
      <c r="BT1445" s="154" t="str">
        <f t="shared" si="2256"/>
        <v/>
      </c>
      <c r="BU1445" s="154" t="str">
        <f t="shared" si="2256"/>
        <v/>
      </c>
      <c r="BV1445" s="154" t="str">
        <f t="shared" si="2256"/>
        <v/>
      </c>
      <c r="BW1445" s="154" t="str">
        <f t="shared" si="2256"/>
        <v/>
      </c>
      <c r="BX1445" s="154" t="str">
        <f t="shared" si="2256"/>
        <v/>
      </c>
      <c r="BY1445" s="154" t="str">
        <f t="shared" si="2256"/>
        <v/>
      </c>
      <c r="BZ1445" s="154" t="str">
        <f t="shared" si="2256"/>
        <v/>
      </c>
      <c r="CA1445" s="154" t="str">
        <f t="shared" si="2256"/>
        <v/>
      </c>
      <c r="CB1445" s="154" t="str">
        <f t="shared" ref="CB1445:DN1445" si="2257">IF(CB$17="","",(CB1444+CB1439)/2)</f>
        <v/>
      </c>
      <c r="CC1445" s="154" t="str">
        <f t="shared" si="2257"/>
        <v/>
      </c>
      <c r="CD1445" s="154" t="str">
        <f t="shared" si="2257"/>
        <v/>
      </c>
      <c r="CE1445" s="154" t="str">
        <f t="shared" si="2257"/>
        <v/>
      </c>
      <c r="CF1445" s="154" t="str">
        <f t="shared" si="2257"/>
        <v/>
      </c>
      <c r="CG1445" s="154" t="str">
        <f t="shared" si="2257"/>
        <v/>
      </c>
      <c r="CH1445" s="154" t="str">
        <f t="shared" si="2257"/>
        <v/>
      </c>
      <c r="CI1445" s="154" t="str">
        <f t="shared" si="2257"/>
        <v/>
      </c>
      <c r="CJ1445" s="154" t="str">
        <f t="shared" si="2257"/>
        <v/>
      </c>
      <c r="CK1445" s="154" t="str">
        <f t="shared" si="2257"/>
        <v/>
      </c>
      <c r="CL1445" s="154" t="str">
        <f t="shared" si="2257"/>
        <v/>
      </c>
      <c r="CM1445" s="154" t="str">
        <f t="shared" si="2257"/>
        <v/>
      </c>
      <c r="CN1445" s="154" t="str">
        <f t="shared" si="2257"/>
        <v/>
      </c>
      <c r="CO1445" s="154" t="str">
        <f t="shared" si="2257"/>
        <v/>
      </c>
      <c r="CP1445" s="154" t="str">
        <f t="shared" si="2257"/>
        <v/>
      </c>
      <c r="CQ1445" s="154" t="str">
        <f t="shared" si="2257"/>
        <v/>
      </c>
      <c r="CR1445" s="154" t="str">
        <f t="shared" si="2257"/>
        <v/>
      </c>
      <c r="CS1445" s="154" t="str">
        <f t="shared" si="2257"/>
        <v/>
      </c>
      <c r="CT1445" s="154" t="str">
        <f t="shared" si="2257"/>
        <v/>
      </c>
      <c r="CU1445" s="154" t="str">
        <f t="shared" si="2257"/>
        <v/>
      </c>
      <c r="CV1445" s="154" t="str">
        <f t="shared" si="2257"/>
        <v/>
      </c>
      <c r="CW1445" s="154" t="str">
        <f t="shared" si="2257"/>
        <v/>
      </c>
      <c r="CX1445" s="154" t="str">
        <f t="shared" si="2257"/>
        <v/>
      </c>
      <c r="CY1445" s="154" t="str">
        <f t="shared" si="2257"/>
        <v/>
      </c>
      <c r="CZ1445" s="154" t="str">
        <f t="shared" si="2257"/>
        <v/>
      </c>
      <c r="DA1445" s="154" t="str">
        <f t="shared" si="2257"/>
        <v/>
      </c>
      <c r="DB1445" s="154" t="str">
        <f t="shared" si="2257"/>
        <v/>
      </c>
      <c r="DC1445" s="154" t="str">
        <f t="shared" si="2257"/>
        <v/>
      </c>
      <c r="DD1445" s="154" t="str">
        <f t="shared" si="2257"/>
        <v/>
      </c>
      <c r="DE1445" s="154" t="str">
        <f t="shared" si="2257"/>
        <v/>
      </c>
      <c r="DF1445" s="154" t="str">
        <f t="shared" si="2257"/>
        <v/>
      </c>
      <c r="DG1445" s="154" t="str">
        <f t="shared" si="2257"/>
        <v/>
      </c>
      <c r="DH1445" s="154" t="str">
        <f t="shared" si="2257"/>
        <v/>
      </c>
      <c r="DI1445" s="154" t="str">
        <f t="shared" si="2257"/>
        <v/>
      </c>
      <c r="DJ1445" s="154" t="str">
        <f t="shared" si="2257"/>
        <v/>
      </c>
      <c r="DK1445" s="154" t="str">
        <f t="shared" si="2257"/>
        <v/>
      </c>
      <c r="DL1445" s="154" t="str">
        <f t="shared" si="2257"/>
        <v/>
      </c>
      <c r="DM1445" s="154" t="str">
        <f t="shared" si="2257"/>
        <v/>
      </c>
      <c r="DN1445" s="154" t="str">
        <f t="shared" si="2257"/>
        <v/>
      </c>
      <c r="DP1445" s="50" t="s">
        <v>172</v>
      </c>
    </row>
    <row r="1446" spans="1:120" s="152" customFormat="1" ht="15" customHeight="1">
      <c r="B1446" s="172"/>
      <c r="C1446" s="196"/>
      <c r="D1446" s="196"/>
      <c r="E1446" s="196"/>
      <c r="F1446" s="195"/>
      <c r="G1446" s="195"/>
      <c r="H1446" s="195"/>
      <c r="I1446" s="195"/>
      <c r="J1446" s="195"/>
      <c r="K1446" s="195"/>
      <c r="L1446" s="195"/>
      <c r="M1446" s="195"/>
      <c r="N1446" s="195"/>
      <c r="O1446" s="195"/>
      <c r="P1446" s="195"/>
      <c r="Q1446" s="195"/>
      <c r="R1446" s="195"/>
      <c r="S1446" s="195"/>
      <c r="T1446" s="195"/>
      <c r="U1446" s="195"/>
      <c r="V1446" s="195"/>
      <c r="W1446" s="195"/>
      <c r="X1446" s="195"/>
      <c r="Y1446" s="195"/>
      <c r="Z1446" s="195"/>
      <c r="AA1446" s="195"/>
      <c r="AB1446" s="195"/>
      <c r="AC1446" s="195"/>
      <c r="AD1446" s="195"/>
      <c r="AE1446" s="195"/>
      <c r="AF1446" s="195"/>
      <c r="AG1446" s="195"/>
      <c r="AH1446" s="195"/>
      <c r="AI1446" s="195"/>
      <c r="AJ1446" s="195"/>
      <c r="AK1446" s="195"/>
      <c r="AL1446" s="195"/>
      <c r="AM1446" s="195"/>
      <c r="AN1446" s="195"/>
      <c r="AO1446" s="195"/>
      <c r="AP1446" s="195"/>
      <c r="AQ1446" s="195"/>
      <c r="AR1446" s="195"/>
      <c r="AS1446" s="195"/>
      <c r="AT1446" s="195"/>
      <c r="AU1446" s="195"/>
      <c r="AV1446" s="195"/>
      <c r="AW1446" s="195"/>
      <c r="AX1446" s="195"/>
      <c r="AY1446" s="195"/>
      <c r="AZ1446" s="195"/>
      <c r="BA1446" s="194"/>
      <c r="BB1446" s="182"/>
      <c r="BC1446" s="182"/>
      <c r="BD1446" s="182"/>
      <c r="BE1446" s="182"/>
      <c r="BF1446" s="182"/>
      <c r="BG1446" s="182"/>
      <c r="BH1446" s="182"/>
      <c r="BI1446" s="182"/>
      <c r="BJ1446" s="182"/>
      <c r="BK1446" s="182"/>
      <c r="BL1446" s="182"/>
      <c r="BM1446" s="182"/>
      <c r="BN1446" s="182"/>
      <c r="BO1446" s="182"/>
      <c r="BP1446" s="182"/>
      <c r="BQ1446" s="182"/>
      <c r="BR1446" s="182"/>
      <c r="BS1446" s="182"/>
      <c r="BT1446" s="182"/>
      <c r="BU1446" s="182"/>
      <c r="BV1446" s="182"/>
      <c r="BW1446" s="182"/>
      <c r="BX1446" s="182"/>
      <c r="BY1446" s="182"/>
      <c r="BZ1446" s="182"/>
      <c r="CA1446" s="182"/>
      <c r="CB1446" s="182"/>
      <c r="CC1446" s="182"/>
      <c r="CD1446" s="182"/>
      <c r="CE1446" s="182"/>
      <c r="CF1446" s="182"/>
      <c r="CG1446" s="182"/>
      <c r="CH1446" s="182"/>
      <c r="CI1446" s="182"/>
      <c r="CJ1446" s="182"/>
      <c r="CK1446" s="182"/>
      <c r="CL1446" s="182"/>
      <c r="CM1446" s="182"/>
      <c r="CN1446" s="182"/>
      <c r="CO1446" s="182"/>
      <c r="CP1446" s="182"/>
      <c r="CQ1446" s="182"/>
      <c r="CR1446" s="182"/>
      <c r="CS1446" s="182"/>
      <c r="CT1446" s="182"/>
      <c r="CU1446" s="182"/>
      <c r="CV1446" s="182"/>
      <c r="CW1446" s="182"/>
      <c r="CX1446" s="182"/>
      <c r="CY1446" s="182"/>
      <c r="CZ1446" s="182"/>
      <c r="DA1446" s="182"/>
      <c r="DB1446" s="182"/>
      <c r="DC1446" s="182"/>
      <c r="DD1446" s="182"/>
      <c r="DE1446" s="182"/>
      <c r="DF1446" s="182"/>
      <c r="DG1446" s="182"/>
      <c r="DH1446" s="182"/>
      <c r="DI1446" s="182"/>
      <c r="DJ1446" s="182"/>
      <c r="DK1446" s="182"/>
      <c r="DL1446" s="182"/>
      <c r="DM1446" s="182"/>
      <c r="DN1446" s="182"/>
      <c r="DP1446" s="50" t="s">
        <v>172</v>
      </c>
    </row>
    <row r="1447" spans="1:120" s="152" customFormat="1" ht="15" customHeight="1">
      <c r="B1447" s="172"/>
      <c r="C1447" s="236" t="s">
        <v>247</v>
      </c>
      <c r="D1447" s="172"/>
      <c r="E1447" s="172"/>
      <c r="F1447" s="193">
        <f t="shared" ref="F1447:AK1447" si="2258">IF(F17="","",F1445*F1438)</f>
        <v>0</v>
      </c>
      <c r="G1447" s="193">
        <f t="shared" si="2258"/>
        <v>0</v>
      </c>
      <c r="H1447" s="193">
        <f t="shared" si="2258"/>
        <v>0</v>
      </c>
      <c r="I1447" s="193">
        <f t="shared" si="2258"/>
        <v>0</v>
      </c>
      <c r="J1447" s="193">
        <f t="shared" si="2258"/>
        <v>0</v>
      </c>
      <c r="K1447" s="193">
        <f t="shared" si="2258"/>
        <v>0</v>
      </c>
      <c r="L1447" s="193">
        <f t="shared" si="2258"/>
        <v>0</v>
      </c>
      <c r="M1447" s="193">
        <f t="shared" si="2258"/>
        <v>0</v>
      </c>
      <c r="N1447" s="193">
        <f t="shared" si="2258"/>
        <v>0</v>
      </c>
      <c r="O1447" s="193">
        <f t="shared" si="2258"/>
        <v>0</v>
      </c>
      <c r="P1447" s="193">
        <f t="shared" si="2258"/>
        <v>0</v>
      </c>
      <c r="Q1447" s="193">
        <f t="shared" si="2258"/>
        <v>0</v>
      </c>
      <c r="R1447" s="193">
        <f t="shared" si="2258"/>
        <v>0</v>
      </c>
      <c r="S1447" s="193">
        <f t="shared" si="2258"/>
        <v>0</v>
      </c>
      <c r="T1447" s="193">
        <f t="shared" si="2258"/>
        <v>0</v>
      </c>
      <c r="U1447" s="193">
        <f t="shared" si="2258"/>
        <v>0</v>
      </c>
      <c r="V1447" s="193">
        <f t="shared" si="2258"/>
        <v>0</v>
      </c>
      <c r="W1447" s="193">
        <f t="shared" si="2258"/>
        <v>0</v>
      </c>
      <c r="X1447" s="193">
        <f t="shared" si="2258"/>
        <v>0</v>
      </c>
      <c r="Y1447" s="193">
        <f t="shared" si="2258"/>
        <v>0</v>
      </c>
      <c r="Z1447" s="193">
        <f t="shared" si="2258"/>
        <v>0</v>
      </c>
      <c r="AA1447" s="193">
        <f t="shared" si="2258"/>
        <v>0</v>
      </c>
      <c r="AB1447" s="193">
        <f t="shared" si="2258"/>
        <v>0</v>
      </c>
      <c r="AC1447" s="193">
        <f t="shared" si="2258"/>
        <v>0</v>
      </c>
      <c r="AD1447" s="193">
        <f t="shared" si="2258"/>
        <v>0</v>
      </c>
      <c r="AE1447" s="193">
        <f t="shared" si="2258"/>
        <v>0</v>
      </c>
      <c r="AF1447" s="193">
        <f t="shared" si="2258"/>
        <v>0</v>
      </c>
      <c r="AG1447" s="193">
        <f t="shared" si="2258"/>
        <v>0</v>
      </c>
      <c r="AH1447" s="193">
        <f t="shared" si="2258"/>
        <v>0</v>
      </c>
      <c r="AI1447" s="193">
        <f t="shared" si="2258"/>
        <v>0</v>
      </c>
      <c r="AJ1447" s="193">
        <f t="shared" si="2258"/>
        <v>0</v>
      </c>
      <c r="AK1447" s="193">
        <f t="shared" si="2258"/>
        <v>0</v>
      </c>
      <c r="AL1447" s="193">
        <f t="shared" ref="AL1447:BQ1447" si="2259">IF(AL17="","",AL1445*AL1438)</f>
        <v>0</v>
      </c>
      <c r="AM1447" s="193">
        <f t="shared" si="2259"/>
        <v>0</v>
      </c>
      <c r="AN1447" s="193">
        <f t="shared" si="2259"/>
        <v>0</v>
      </c>
      <c r="AO1447" s="193">
        <f t="shared" si="2259"/>
        <v>0</v>
      </c>
      <c r="AP1447" s="193">
        <f t="shared" si="2259"/>
        <v>0</v>
      </c>
      <c r="AQ1447" s="193">
        <f t="shared" si="2259"/>
        <v>0</v>
      </c>
      <c r="AR1447" s="193">
        <f t="shared" si="2259"/>
        <v>0</v>
      </c>
      <c r="AS1447" s="193">
        <f t="shared" si="2259"/>
        <v>0</v>
      </c>
      <c r="AT1447" s="193">
        <f t="shared" si="2259"/>
        <v>0</v>
      </c>
      <c r="AU1447" s="193">
        <f t="shared" si="2259"/>
        <v>0</v>
      </c>
      <c r="AV1447" s="193">
        <f t="shared" si="2259"/>
        <v>0</v>
      </c>
      <c r="AW1447" s="193">
        <f t="shared" si="2259"/>
        <v>0</v>
      </c>
      <c r="AX1447" s="193">
        <f t="shared" si="2259"/>
        <v>0</v>
      </c>
      <c r="AY1447" s="193">
        <f t="shared" si="2259"/>
        <v>0</v>
      </c>
      <c r="AZ1447" s="193">
        <f t="shared" si="2259"/>
        <v>0</v>
      </c>
      <c r="BA1447" s="193">
        <f t="shared" si="2259"/>
        <v>0</v>
      </c>
      <c r="BB1447" s="193">
        <f t="shared" si="2259"/>
        <v>0</v>
      </c>
      <c r="BC1447" s="193">
        <f t="shared" si="2259"/>
        <v>0</v>
      </c>
      <c r="BD1447" s="193">
        <f t="shared" si="2259"/>
        <v>0</v>
      </c>
      <c r="BE1447" s="193">
        <f t="shared" si="2259"/>
        <v>0</v>
      </c>
      <c r="BF1447" s="193">
        <f t="shared" si="2259"/>
        <v>0</v>
      </c>
      <c r="BG1447" s="193">
        <f t="shared" si="2259"/>
        <v>0</v>
      </c>
      <c r="BH1447" s="193">
        <f t="shared" si="2259"/>
        <v>0</v>
      </c>
      <c r="BI1447" s="193">
        <f t="shared" si="2259"/>
        <v>0</v>
      </c>
      <c r="BJ1447" s="193">
        <f t="shared" si="2259"/>
        <v>0</v>
      </c>
      <c r="BK1447" s="193">
        <f t="shared" si="2259"/>
        <v>0</v>
      </c>
      <c r="BL1447" s="193">
        <f t="shared" si="2259"/>
        <v>0</v>
      </c>
      <c r="BM1447" s="193">
        <f t="shared" si="2259"/>
        <v>0</v>
      </c>
      <c r="BN1447" s="193">
        <f t="shared" si="2259"/>
        <v>0</v>
      </c>
      <c r="BO1447" s="193" t="str">
        <f t="shared" si="2259"/>
        <v/>
      </c>
      <c r="BP1447" s="193" t="str">
        <f t="shared" si="2259"/>
        <v/>
      </c>
      <c r="BQ1447" s="193" t="str">
        <f t="shared" si="2259"/>
        <v/>
      </c>
      <c r="BR1447" s="193" t="str">
        <f t="shared" ref="BR1447:CA1447" si="2260">IF(BR17="","",BR1445*BR1438)</f>
        <v/>
      </c>
      <c r="BS1447" s="193" t="str">
        <f t="shared" si="2260"/>
        <v/>
      </c>
      <c r="BT1447" s="193" t="str">
        <f t="shared" si="2260"/>
        <v/>
      </c>
      <c r="BU1447" s="193" t="str">
        <f t="shared" si="2260"/>
        <v/>
      </c>
      <c r="BV1447" s="193" t="str">
        <f t="shared" si="2260"/>
        <v/>
      </c>
      <c r="BW1447" s="193" t="str">
        <f t="shared" si="2260"/>
        <v/>
      </c>
      <c r="BX1447" s="193" t="str">
        <f t="shared" si="2260"/>
        <v/>
      </c>
      <c r="BY1447" s="193" t="str">
        <f t="shared" si="2260"/>
        <v/>
      </c>
      <c r="BZ1447" s="193" t="str">
        <f t="shared" si="2260"/>
        <v/>
      </c>
      <c r="CA1447" s="193" t="str">
        <f t="shared" si="2260"/>
        <v/>
      </c>
      <c r="CB1447" s="193" t="str">
        <f t="shared" ref="CB1447:DN1447" si="2261">IF(CB17="","",CB1445*CB1438)</f>
        <v/>
      </c>
      <c r="CC1447" s="193" t="str">
        <f t="shared" si="2261"/>
        <v/>
      </c>
      <c r="CD1447" s="193" t="str">
        <f t="shared" si="2261"/>
        <v/>
      </c>
      <c r="CE1447" s="193" t="str">
        <f t="shared" si="2261"/>
        <v/>
      </c>
      <c r="CF1447" s="193" t="str">
        <f t="shared" si="2261"/>
        <v/>
      </c>
      <c r="CG1447" s="193" t="str">
        <f t="shared" si="2261"/>
        <v/>
      </c>
      <c r="CH1447" s="193" t="str">
        <f t="shared" si="2261"/>
        <v/>
      </c>
      <c r="CI1447" s="193" t="str">
        <f t="shared" si="2261"/>
        <v/>
      </c>
      <c r="CJ1447" s="193" t="str">
        <f t="shared" si="2261"/>
        <v/>
      </c>
      <c r="CK1447" s="193" t="str">
        <f t="shared" si="2261"/>
        <v/>
      </c>
      <c r="CL1447" s="193" t="str">
        <f t="shared" si="2261"/>
        <v/>
      </c>
      <c r="CM1447" s="193" t="str">
        <f t="shared" si="2261"/>
        <v/>
      </c>
      <c r="CN1447" s="193" t="str">
        <f t="shared" si="2261"/>
        <v/>
      </c>
      <c r="CO1447" s="193" t="str">
        <f t="shared" si="2261"/>
        <v/>
      </c>
      <c r="CP1447" s="193" t="str">
        <f t="shared" si="2261"/>
        <v/>
      </c>
      <c r="CQ1447" s="193" t="str">
        <f t="shared" si="2261"/>
        <v/>
      </c>
      <c r="CR1447" s="193" t="str">
        <f t="shared" si="2261"/>
        <v/>
      </c>
      <c r="CS1447" s="193" t="str">
        <f t="shared" si="2261"/>
        <v/>
      </c>
      <c r="CT1447" s="193" t="str">
        <f t="shared" si="2261"/>
        <v/>
      </c>
      <c r="CU1447" s="193" t="str">
        <f t="shared" si="2261"/>
        <v/>
      </c>
      <c r="CV1447" s="193" t="str">
        <f t="shared" si="2261"/>
        <v/>
      </c>
      <c r="CW1447" s="193" t="str">
        <f t="shared" si="2261"/>
        <v/>
      </c>
      <c r="CX1447" s="193" t="str">
        <f t="shared" si="2261"/>
        <v/>
      </c>
      <c r="CY1447" s="193" t="str">
        <f t="shared" si="2261"/>
        <v/>
      </c>
      <c r="CZ1447" s="193" t="str">
        <f t="shared" si="2261"/>
        <v/>
      </c>
      <c r="DA1447" s="193" t="str">
        <f t="shared" si="2261"/>
        <v/>
      </c>
      <c r="DB1447" s="193" t="str">
        <f t="shared" si="2261"/>
        <v/>
      </c>
      <c r="DC1447" s="193" t="str">
        <f t="shared" si="2261"/>
        <v/>
      </c>
      <c r="DD1447" s="193" t="str">
        <f t="shared" si="2261"/>
        <v/>
      </c>
      <c r="DE1447" s="193" t="str">
        <f t="shared" si="2261"/>
        <v/>
      </c>
      <c r="DF1447" s="193" t="str">
        <f t="shared" si="2261"/>
        <v/>
      </c>
      <c r="DG1447" s="193" t="str">
        <f t="shared" si="2261"/>
        <v/>
      </c>
      <c r="DH1447" s="193" t="str">
        <f t="shared" si="2261"/>
        <v/>
      </c>
      <c r="DI1447" s="193" t="str">
        <f t="shared" si="2261"/>
        <v/>
      </c>
      <c r="DJ1447" s="193" t="str">
        <f t="shared" si="2261"/>
        <v/>
      </c>
      <c r="DK1447" s="193" t="str">
        <f t="shared" si="2261"/>
        <v/>
      </c>
      <c r="DL1447" s="193" t="str">
        <f t="shared" si="2261"/>
        <v/>
      </c>
      <c r="DM1447" s="193" t="str">
        <f t="shared" si="2261"/>
        <v/>
      </c>
      <c r="DN1447" s="193" t="str">
        <f t="shared" si="2261"/>
        <v/>
      </c>
      <c r="DP1447" s="50" t="s">
        <v>172</v>
      </c>
    </row>
    <row r="1448" spans="1:120" s="152" customFormat="1" ht="15" customHeight="1">
      <c r="B1448" s="172"/>
      <c r="C1448" s="236" t="s">
        <v>246</v>
      </c>
      <c r="D1448" s="172"/>
      <c r="E1448" s="172"/>
      <c r="F1448" s="192">
        <f t="shared" ref="F1448:AK1448" si="2262">IF(F$17="","",$D$1432*F1414)</f>
        <v>0</v>
      </c>
      <c r="G1448" s="192">
        <f t="shared" si="2262"/>
        <v>0</v>
      </c>
      <c r="H1448" s="192">
        <f t="shared" si="2262"/>
        <v>0</v>
      </c>
      <c r="I1448" s="192">
        <f t="shared" si="2262"/>
        <v>0</v>
      </c>
      <c r="J1448" s="192">
        <f t="shared" si="2262"/>
        <v>0</v>
      </c>
      <c r="K1448" s="192">
        <f t="shared" si="2262"/>
        <v>0</v>
      </c>
      <c r="L1448" s="192">
        <f t="shared" si="2262"/>
        <v>0</v>
      </c>
      <c r="M1448" s="192">
        <f t="shared" si="2262"/>
        <v>0</v>
      </c>
      <c r="N1448" s="192">
        <f t="shared" si="2262"/>
        <v>0</v>
      </c>
      <c r="O1448" s="192">
        <f t="shared" si="2262"/>
        <v>0</v>
      </c>
      <c r="P1448" s="192">
        <f t="shared" si="2262"/>
        <v>0</v>
      </c>
      <c r="Q1448" s="192">
        <f t="shared" si="2262"/>
        <v>0</v>
      </c>
      <c r="R1448" s="192">
        <f t="shared" si="2262"/>
        <v>0</v>
      </c>
      <c r="S1448" s="192">
        <f t="shared" si="2262"/>
        <v>0</v>
      </c>
      <c r="T1448" s="192">
        <f t="shared" si="2262"/>
        <v>0</v>
      </c>
      <c r="U1448" s="192">
        <f t="shared" si="2262"/>
        <v>0</v>
      </c>
      <c r="V1448" s="192">
        <f t="shared" si="2262"/>
        <v>0</v>
      </c>
      <c r="W1448" s="192">
        <f t="shared" si="2262"/>
        <v>0</v>
      </c>
      <c r="X1448" s="192">
        <f t="shared" si="2262"/>
        <v>0</v>
      </c>
      <c r="Y1448" s="192">
        <f t="shared" si="2262"/>
        <v>0</v>
      </c>
      <c r="Z1448" s="192">
        <f t="shared" si="2262"/>
        <v>0</v>
      </c>
      <c r="AA1448" s="192">
        <f t="shared" si="2262"/>
        <v>0</v>
      </c>
      <c r="AB1448" s="192">
        <f t="shared" si="2262"/>
        <v>0</v>
      </c>
      <c r="AC1448" s="192">
        <f t="shared" si="2262"/>
        <v>0</v>
      </c>
      <c r="AD1448" s="192">
        <f t="shared" si="2262"/>
        <v>0</v>
      </c>
      <c r="AE1448" s="192">
        <f t="shared" si="2262"/>
        <v>0</v>
      </c>
      <c r="AF1448" s="192">
        <f t="shared" si="2262"/>
        <v>0</v>
      </c>
      <c r="AG1448" s="192">
        <f t="shared" si="2262"/>
        <v>0</v>
      </c>
      <c r="AH1448" s="192">
        <f t="shared" si="2262"/>
        <v>0</v>
      </c>
      <c r="AI1448" s="192">
        <f t="shared" si="2262"/>
        <v>0</v>
      </c>
      <c r="AJ1448" s="192">
        <f t="shared" si="2262"/>
        <v>0</v>
      </c>
      <c r="AK1448" s="192">
        <f t="shared" si="2262"/>
        <v>0</v>
      </c>
      <c r="AL1448" s="192">
        <f t="shared" ref="AL1448:BQ1448" si="2263">IF(AL$17="","",$D$1432*AL1414)</f>
        <v>0</v>
      </c>
      <c r="AM1448" s="192">
        <f t="shared" si="2263"/>
        <v>0</v>
      </c>
      <c r="AN1448" s="192">
        <f t="shared" si="2263"/>
        <v>0</v>
      </c>
      <c r="AO1448" s="192">
        <f t="shared" si="2263"/>
        <v>0</v>
      </c>
      <c r="AP1448" s="192">
        <f t="shared" si="2263"/>
        <v>0</v>
      </c>
      <c r="AQ1448" s="192">
        <f t="shared" si="2263"/>
        <v>0</v>
      </c>
      <c r="AR1448" s="192">
        <f t="shared" si="2263"/>
        <v>0</v>
      </c>
      <c r="AS1448" s="192">
        <f t="shared" si="2263"/>
        <v>0</v>
      </c>
      <c r="AT1448" s="192">
        <f t="shared" si="2263"/>
        <v>0</v>
      </c>
      <c r="AU1448" s="192">
        <f t="shared" si="2263"/>
        <v>0</v>
      </c>
      <c r="AV1448" s="192">
        <f t="shared" si="2263"/>
        <v>0</v>
      </c>
      <c r="AW1448" s="192">
        <f t="shared" si="2263"/>
        <v>0</v>
      </c>
      <c r="AX1448" s="192">
        <f t="shared" si="2263"/>
        <v>0</v>
      </c>
      <c r="AY1448" s="192">
        <f t="shared" si="2263"/>
        <v>0</v>
      </c>
      <c r="AZ1448" s="192">
        <f t="shared" si="2263"/>
        <v>0</v>
      </c>
      <c r="BA1448" s="192">
        <f t="shared" si="2263"/>
        <v>0</v>
      </c>
      <c r="BB1448" s="192">
        <f t="shared" si="2263"/>
        <v>0</v>
      </c>
      <c r="BC1448" s="192">
        <f t="shared" si="2263"/>
        <v>0</v>
      </c>
      <c r="BD1448" s="192">
        <f t="shared" si="2263"/>
        <v>0</v>
      </c>
      <c r="BE1448" s="192">
        <f t="shared" si="2263"/>
        <v>0</v>
      </c>
      <c r="BF1448" s="192">
        <f t="shared" si="2263"/>
        <v>0</v>
      </c>
      <c r="BG1448" s="192">
        <f t="shared" si="2263"/>
        <v>0</v>
      </c>
      <c r="BH1448" s="192">
        <f t="shared" si="2263"/>
        <v>0</v>
      </c>
      <c r="BI1448" s="192">
        <f t="shared" si="2263"/>
        <v>0</v>
      </c>
      <c r="BJ1448" s="192">
        <f t="shared" si="2263"/>
        <v>0</v>
      </c>
      <c r="BK1448" s="192">
        <f t="shared" si="2263"/>
        <v>0</v>
      </c>
      <c r="BL1448" s="192">
        <f t="shared" si="2263"/>
        <v>0</v>
      </c>
      <c r="BM1448" s="192">
        <f t="shared" si="2263"/>
        <v>0</v>
      </c>
      <c r="BN1448" s="192">
        <f t="shared" si="2263"/>
        <v>0</v>
      </c>
      <c r="BO1448" s="192" t="str">
        <f t="shared" si="2263"/>
        <v/>
      </c>
      <c r="BP1448" s="192" t="str">
        <f t="shared" si="2263"/>
        <v/>
      </c>
      <c r="BQ1448" s="192" t="str">
        <f t="shared" si="2263"/>
        <v/>
      </c>
      <c r="BR1448" s="192" t="str">
        <f t="shared" ref="BR1448:CA1448" si="2264">IF(BR$17="","",$D$1432*BR1414)</f>
        <v/>
      </c>
      <c r="BS1448" s="192" t="str">
        <f t="shared" si="2264"/>
        <v/>
      </c>
      <c r="BT1448" s="192" t="str">
        <f t="shared" si="2264"/>
        <v/>
      </c>
      <c r="BU1448" s="192" t="str">
        <f t="shared" si="2264"/>
        <v/>
      </c>
      <c r="BV1448" s="192" t="str">
        <f t="shared" si="2264"/>
        <v/>
      </c>
      <c r="BW1448" s="192" t="str">
        <f t="shared" si="2264"/>
        <v/>
      </c>
      <c r="BX1448" s="192" t="str">
        <f t="shared" si="2264"/>
        <v/>
      </c>
      <c r="BY1448" s="192" t="str">
        <f t="shared" si="2264"/>
        <v/>
      </c>
      <c r="BZ1448" s="192" t="str">
        <f t="shared" si="2264"/>
        <v/>
      </c>
      <c r="CA1448" s="192" t="str">
        <f t="shared" si="2264"/>
        <v/>
      </c>
      <c r="CB1448" s="192" t="str">
        <f t="shared" ref="CB1448:DN1448" si="2265">IF(CB$17="","",$D$1432*CB1414)</f>
        <v/>
      </c>
      <c r="CC1448" s="192" t="str">
        <f t="shared" si="2265"/>
        <v/>
      </c>
      <c r="CD1448" s="192" t="str">
        <f t="shared" si="2265"/>
        <v/>
      </c>
      <c r="CE1448" s="192" t="str">
        <f t="shared" si="2265"/>
        <v/>
      </c>
      <c r="CF1448" s="192" t="str">
        <f t="shared" si="2265"/>
        <v/>
      </c>
      <c r="CG1448" s="192" t="str">
        <f t="shared" si="2265"/>
        <v/>
      </c>
      <c r="CH1448" s="192" t="str">
        <f t="shared" si="2265"/>
        <v/>
      </c>
      <c r="CI1448" s="192" t="str">
        <f t="shared" si="2265"/>
        <v/>
      </c>
      <c r="CJ1448" s="192" t="str">
        <f t="shared" si="2265"/>
        <v/>
      </c>
      <c r="CK1448" s="192" t="str">
        <f t="shared" si="2265"/>
        <v/>
      </c>
      <c r="CL1448" s="192" t="str">
        <f t="shared" si="2265"/>
        <v/>
      </c>
      <c r="CM1448" s="192" t="str">
        <f t="shared" si="2265"/>
        <v/>
      </c>
      <c r="CN1448" s="192" t="str">
        <f t="shared" si="2265"/>
        <v/>
      </c>
      <c r="CO1448" s="192" t="str">
        <f t="shared" si="2265"/>
        <v/>
      </c>
      <c r="CP1448" s="192" t="str">
        <f t="shared" si="2265"/>
        <v/>
      </c>
      <c r="CQ1448" s="192" t="str">
        <f t="shared" si="2265"/>
        <v/>
      </c>
      <c r="CR1448" s="192" t="str">
        <f t="shared" si="2265"/>
        <v/>
      </c>
      <c r="CS1448" s="192" t="str">
        <f t="shared" si="2265"/>
        <v/>
      </c>
      <c r="CT1448" s="192" t="str">
        <f t="shared" si="2265"/>
        <v/>
      </c>
      <c r="CU1448" s="192" t="str">
        <f t="shared" si="2265"/>
        <v/>
      </c>
      <c r="CV1448" s="192" t="str">
        <f t="shared" si="2265"/>
        <v/>
      </c>
      <c r="CW1448" s="192" t="str">
        <f t="shared" si="2265"/>
        <v/>
      </c>
      <c r="CX1448" s="192" t="str">
        <f t="shared" si="2265"/>
        <v/>
      </c>
      <c r="CY1448" s="192" t="str">
        <f t="shared" si="2265"/>
        <v/>
      </c>
      <c r="CZ1448" s="192" t="str">
        <f t="shared" si="2265"/>
        <v/>
      </c>
      <c r="DA1448" s="192" t="str">
        <f t="shared" si="2265"/>
        <v/>
      </c>
      <c r="DB1448" s="192" t="str">
        <f t="shared" si="2265"/>
        <v/>
      </c>
      <c r="DC1448" s="192" t="str">
        <f t="shared" si="2265"/>
        <v/>
      </c>
      <c r="DD1448" s="192" t="str">
        <f t="shared" si="2265"/>
        <v/>
      </c>
      <c r="DE1448" s="192" t="str">
        <f t="shared" si="2265"/>
        <v/>
      </c>
      <c r="DF1448" s="192" t="str">
        <f t="shared" si="2265"/>
        <v/>
      </c>
      <c r="DG1448" s="192" t="str">
        <f t="shared" si="2265"/>
        <v/>
      </c>
      <c r="DH1448" s="192" t="str">
        <f t="shared" si="2265"/>
        <v/>
      </c>
      <c r="DI1448" s="192" t="str">
        <f t="shared" si="2265"/>
        <v/>
      </c>
      <c r="DJ1448" s="192" t="str">
        <f t="shared" si="2265"/>
        <v/>
      </c>
      <c r="DK1448" s="192" t="str">
        <f t="shared" si="2265"/>
        <v/>
      </c>
      <c r="DL1448" s="192" t="str">
        <f t="shared" si="2265"/>
        <v/>
      </c>
      <c r="DM1448" s="192" t="str">
        <f t="shared" si="2265"/>
        <v/>
      </c>
      <c r="DN1448" s="192" t="str">
        <f t="shared" si="2265"/>
        <v/>
      </c>
      <c r="DP1448" s="50" t="s">
        <v>172</v>
      </c>
    </row>
    <row r="1449" spans="1:120" s="152" customFormat="1" ht="15" customHeight="1">
      <c r="B1449" s="172"/>
      <c r="C1449" s="171" t="s">
        <v>253</v>
      </c>
      <c r="D1449" s="172"/>
      <c r="E1449" s="172"/>
      <c r="F1449" s="191">
        <f t="shared" ref="F1449:AK1449" si="2266">IF(F$17="","",IF($D$1433=0,0,($D1433-F1444)))</f>
        <v>0</v>
      </c>
      <c r="G1449" s="191">
        <f t="shared" si="2266"/>
        <v>0</v>
      </c>
      <c r="H1449" s="191">
        <f t="shared" si="2266"/>
        <v>0</v>
      </c>
      <c r="I1449" s="191">
        <f t="shared" si="2266"/>
        <v>0</v>
      </c>
      <c r="J1449" s="191">
        <f t="shared" si="2266"/>
        <v>0</v>
      </c>
      <c r="K1449" s="191">
        <f t="shared" si="2266"/>
        <v>0</v>
      </c>
      <c r="L1449" s="191">
        <f t="shared" si="2266"/>
        <v>0</v>
      </c>
      <c r="M1449" s="191">
        <f t="shared" si="2266"/>
        <v>0</v>
      </c>
      <c r="N1449" s="191">
        <f t="shared" si="2266"/>
        <v>0</v>
      </c>
      <c r="O1449" s="191">
        <f t="shared" si="2266"/>
        <v>0</v>
      </c>
      <c r="P1449" s="191">
        <f t="shared" si="2266"/>
        <v>0</v>
      </c>
      <c r="Q1449" s="191">
        <f t="shared" si="2266"/>
        <v>0</v>
      </c>
      <c r="R1449" s="191">
        <f t="shared" si="2266"/>
        <v>0</v>
      </c>
      <c r="S1449" s="191">
        <f t="shared" si="2266"/>
        <v>0</v>
      </c>
      <c r="T1449" s="191">
        <f t="shared" si="2266"/>
        <v>0</v>
      </c>
      <c r="U1449" s="191">
        <f t="shared" si="2266"/>
        <v>0</v>
      </c>
      <c r="V1449" s="191">
        <f t="shared" si="2266"/>
        <v>0</v>
      </c>
      <c r="W1449" s="191">
        <f t="shared" si="2266"/>
        <v>0</v>
      </c>
      <c r="X1449" s="191">
        <f t="shared" si="2266"/>
        <v>0</v>
      </c>
      <c r="Y1449" s="191">
        <f t="shared" si="2266"/>
        <v>0</v>
      </c>
      <c r="Z1449" s="191">
        <f t="shared" si="2266"/>
        <v>0</v>
      </c>
      <c r="AA1449" s="191">
        <f t="shared" si="2266"/>
        <v>0</v>
      </c>
      <c r="AB1449" s="191">
        <f t="shared" si="2266"/>
        <v>0</v>
      </c>
      <c r="AC1449" s="191">
        <f t="shared" si="2266"/>
        <v>0</v>
      </c>
      <c r="AD1449" s="191">
        <f t="shared" si="2266"/>
        <v>0</v>
      </c>
      <c r="AE1449" s="191">
        <f t="shared" si="2266"/>
        <v>0</v>
      </c>
      <c r="AF1449" s="191">
        <f t="shared" si="2266"/>
        <v>0</v>
      </c>
      <c r="AG1449" s="191">
        <f t="shared" si="2266"/>
        <v>0</v>
      </c>
      <c r="AH1449" s="191">
        <f t="shared" si="2266"/>
        <v>0</v>
      </c>
      <c r="AI1449" s="191">
        <f t="shared" si="2266"/>
        <v>0</v>
      </c>
      <c r="AJ1449" s="191">
        <f t="shared" si="2266"/>
        <v>0</v>
      </c>
      <c r="AK1449" s="191">
        <f t="shared" si="2266"/>
        <v>0</v>
      </c>
      <c r="AL1449" s="191">
        <f t="shared" ref="AL1449:BQ1449" si="2267">IF(AL$17="","",IF($D$1433=0,0,($D1433-AL1444)))</f>
        <v>0</v>
      </c>
      <c r="AM1449" s="191">
        <f t="shared" si="2267"/>
        <v>0</v>
      </c>
      <c r="AN1449" s="191">
        <f t="shared" si="2267"/>
        <v>0</v>
      </c>
      <c r="AO1449" s="191">
        <f t="shared" si="2267"/>
        <v>0</v>
      </c>
      <c r="AP1449" s="191">
        <f t="shared" si="2267"/>
        <v>0</v>
      </c>
      <c r="AQ1449" s="191">
        <f t="shared" si="2267"/>
        <v>0</v>
      </c>
      <c r="AR1449" s="191">
        <f t="shared" si="2267"/>
        <v>0</v>
      </c>
      <c r="AS1449" s="191">
        <f t="shared" si="2267"/>
        <v>0</v>
      </c>
      <c r="AT1449" s="191">
        <f t="shared" si="2267"/>
        <v>0</v>
      </c>
      <c r="AU1449" s="191">
        <f t="shared" si="2267"/>
        <v>0</v>
      </c>
      <c r="AV1449" s="191">
        <f t="shared" si="2267"/>
        <v>0</v>
      </c>
      <c r="AW1449" s="191">
        <f t="shared" si="2267"/>
        <v>0</v>
      </c>
      <c r="AX1449" s="191">
        <f t="shared" si="2267"/>
        <v>0</v>
      </c>
      <c r="AY1449" s="191">
        <f t="shared" si="2267"/>
        <v>0</v>
      </c>
      <c r="AZ1449" s="191">
        <f t="shared" si="2267"/>
        <v>0</v>
      </c>
      <c r="BA1449" s="191">
        <f t="shared" si="2267"/>
        <v>0</v>
      </c>
      <c r="BB1449" s="191">
        <f t="shared" si="2267"/>
        <v>0</v>
      </c>
      <c r="BC1449" s="191">
        <f t="shared" si="2267"/>
        <v>0</v>
      </c>
      <c r="BD1449" s="191">
        <f t="shared" si="2267"/>
        <v>0</v>
      </c>
      <c r="BE1449" s="191">
        <f t="shared" si="2267"/>
        <v>0</v>
      </c>
      <c r="BF1449" s="191">
        <f t="shared" si="2267"/>
        <v>0</v>
      </c>
      <c r="BG1449" s="191">
        <f t="shared" si="2267"/>
        <v>0</v>
      </c>
      <c r="BH1449" s="191">
        <f t="shared" si="2267"/>
        <v>0</v>
      </c>
      <c r="BI1449" s="191">
        <f t="shared" si="2267"/>
        <v>0</v>
      </c>
      <c r="BJ1449" s="191">
        <f t="shared" si="2267"/>
        <v>0</v>
      </c>
      <c r="BK1449" s="191">
        <f t="shared" si="2267"/>
        <v>0</v>
      </c>
      <c r="BL1449" s="191">
        <f t="shared" si="2267"/>
        <v>0</v>
      </c>
      <c r="BM1449" s="191">
        <f t="shared" si="2267"/>
        <v>0</v>
      </c>
      <c r="BN1449" s="191">
        <f t="shared" si="2267"/>
        <v>0</v>
      </c>
      <c r="BO1449" s="191" t="str">
        <f t="shared" si="2267"/>
        <v/>
      </c>
      <c r="BP1449" s="191" t="str">
        <f t="shared" si="2267"/>
        <v/>
      </c>
      <c r="BQ1449" s="191" t="str">
        <f t="shared" si="2267"/>
        <v/>
      </c>
      <c r="BR1449" s="191" t="str">
        <f t="shared" ref="BR1449:CA1449" si="2268">IF(BR$17="","",IF($D$1433=0,0,($D1433-BR1444)))</f>
        <v/>
      </c>
      <c r="BS1449" s="191" t="str">
        <f t="shared" si="2268"/>
        <v/>
      </c>
      <c r="BT1449" s="191" t="str">
        <f t="shared" si="2268"/>
        <v/>
      </c>
      <c r="BU1449" s="191" t="str">
        <f t="shared" si="2268"/>
        <v/>
      </c>
      <c r="BV1449" s="191" t="str">
        <f t="shared" si="2268"/>
        <v/>
      </c>
      <c r="BW1449" s="191" t="str">
        <f t="shared" si="2268"/>
        <v/>
      </c>
      <c r="BX1449" s="191" t="str">
        <f t="shared" si="2268"/>
        <v/>
      </c>
      <c r="BY1449" s="191" t="str">
        <f t="shared" si="2268"/>
        <v/>
      </c>
      <c r="BZ1449" s="191" t="str">
        <f t="shared" si="2268"/>
        <v/>
      </c>
      <c r="CA1449" s="191" t="str">
        <f t="shared" si="2268"/>
        <v/>
      </c>
      <c r="CB1449" s="191" t="str">
        <f t="shared" ref="CB1449:DN1449" si="2269">IF(CB$17="","",IF($D$1433=0,0,($D1433-CB1444)))</f>
        <v/>
      </c>
      <c r="CC1449" s="191" t="str">
        <f t="shared" si="2269"/>
        <v/>
      </c>
      <c r="CD1449" s="191" t="str">
        <f t="shared" si="2269"/>
        <v/>
      </c>
      <c r="CE1449" s="191" t="str">
        <f t="shared" si="2269"/>
        <v/>
      </c>
      <c r="CF1449" s="191" t="str">
        <f t="shared" si="2269"/>
        <v/>
      </c>
      <c r="CG1449" s="191" t="str">
        <f t="shared" si="2269"/>
        <v/>
      </c>
      <c r="CH1449" s="191" t="str">
        <f t="shared" si="2269"/>
        <v/>
      </c>
      <c r="CI1449" s="191" t="str">
        <f t="shared" si="2269"/>
        <v/>
      </c>
      <c r="CJ1449" s="191" t="str">
        <f t="shared" si="2269"/>
        <v/>
      </c>
      <c r="CK1449" s="191" t="str">
        <f t="shared" si="2269"/>
        <v/>
      </c>
      <c r="CL1449" s="191" t="str">
        <f t="shared" si="2269"/>
        <v/>
      </c>
      <c r="CM1449" s="191" t="str">
        <f t="shared" si="2269"/>
        <v/>
      </c>
      <c r="CN1449" s="191" t="str">
        <f t="shared" si="2269"/>
        <v/>
      </c>
      <c r="CO1449" s="191" t="str">
        <f t="shared" si="2269"/>
        <v/>
      </c>
      <c r="CP1449" s="191" t="str">
        <f t="shared" si="2269"/>
        <v/>
      </c>
      <c r="CQ1449" s="191" t="str">
        <f t="shared" si="2269"/>
        <v/>
      </c>
      <c r="CR1449" s="191" t="str">
        <f t="shared" si="2269"/>
        <v/>
      </c>
      <c r="CS1449" s="191" t="str">
        <f t="shared" si="2269"/>
        <v/>
      </c>
      <c r="CT1449" s="191" t="str">
        <f t="shared" si="2269"/>
        <v/>
      </c>
      <c r="CU1449" s="191" t="str">
        <f t="shared" si="2269"/>
        <v/>
      </c>
      <c r="CV1449" s="191" t="str">
        <f t="shared" si="2269"/>
        <v/>
      </c>
      <c r="CW1449" s="191" t="str">
        <f t="shared" si="2269"/>
        <v/>
      </c>
      <c r="CX1449" s="191" t="str">
        <f t="shared" si="2269"/>
        <v/>
      </c>
      <c r="CY1449" s="191" t="str">
        <f t="shared" si="2269"/>
        <v/>
      </c>
      <c r="CZ1449" s="191" t="str">
        <f t="shared" si="2269"/>
        <v/>
      </c>
      <c r="DA1449" s="191" t="str">
        <f t="shared" si="2269"/>
        <v/>
      </c>
      <c r="DB1449" s="191" t="str">
        <f t="shared" si="2269"/>
        <v/>
      </c>
      <c r="DC1449" s="191" t="str">
        <f t="shared" si="2269"/>
        <v/>
      </c>
      <c r="DD1449" s="191" t="str">
        <f t="shared" si="2269"/>
        <v/>
      </c>
      <c r="DE1449" s="191" t="str">
        <f t="shared" si="2269"/>
        <v/>
      </c>
      <c r="DF1449" s="191" t="str">
        <f t="shared" si="2269"/>
        <v/>
      </c>
      <c r="DG1449" s="191" t="str">
        <f t="shared" si="2269"/>
        <v/>
      </c>
      <c r="DH1449" s="191" t="str">
        <f t="shared" si="2269"/>
        <v/>
      </c>
      <c r="DI1449" s="191" t="str">
        <f t="shared" si="2269"/>
        <v/>
      </c>
      <c r="DJ1449" s="191" t="str">
        <f t="shared" si="2269"/>
        <v/>
      </c>
      <c r="DK1449" s="191" t="str">
        <f t="shared" si="2269"/>
        <v/>
      </c>
      <c r="DL1449" s="191" t="str">
        <f t="shared" si="2269"/>
        <v/>
      </c>
      <c r="DM1449" s="191" t="str">
        <f t="shared" si="2269"/>
        <v/>
      </c>
      <c r="DN1449" s="191" t="str">
        <f t="shared" si="2269"/>
        <v/>
      </c>
      <c r="DP1449" s="50" t="s">
        <v>172</v>
      </c>
    </row>
    <row r="1450" spans="1:120" s="152" customFormat="1" ht="15" customHeight="1">
      <c r="B1450" s="172"/>
      <c r="C1450" s="236" t="s">
        <v>245</v>
      </c>
      <c r="D1450" s="172"/>
      <c r="E1450" s="172"/>
      <c r="F1450" s="191">
        <f t="shared" ref="F1450:AK1450" si="2270">IF(F$17="","",F1449*$D$1434)</f>
        <v>0</v>
      </c>
      <c r="G1450" s="191">
        <f t="shared" si="2270"/>
        <v>0</v>
      </c>
      <c r="H1450" s="191">
        <f t="shared" si="2270"/>
        <v>0</v>
      </c>
      <c r="I1450" s="191">
        <f t="shared" si="2270"/>
        <v>0</v>
      </c>
      <c r="J1450" s="191">
        <f t="shared" si="2270"/>
        <v>0</v>
      </c>
      <c r="K1450" s="191">
        <f t="shared" si="2270"/>
        <v>0</v>
      </c>
      <c r="L1450" s="191">
        <f t="shared" si="2270"/>
        <v>0</v>
      </c>
      <c r="M1450" s="191">
        <f t="shared" si="2270"/>
        <v>0</v>
      </c>
      <c r="N1450" s="191">
        <f t="shared" si="2270"/>
        <v>0</v>
      </c>
      <c r="O1450" s="191">
        <f t="shared" si="2270"/>
        <v>0</v>
      </c>
      <c r="P1450" s="191">
        <f t="shared" si="2270"/>
        <v>0</v>
      </c>
      <c r="Q1450" s="191">
        <f t="shared" si="2270"/>
        <v>0</v>
      </c>
      <c r="R1450" s="191">
        <f t="shared" si="2270"/>
        <v>0</v>
      </c>
      <c r="S1450" s="191">
        <f t="shared" si="2270"/>
        <v>0</v>
      </c>
      <c r="T1450" s="191">
        <f t="shared" si="2270"/>
        <v>0</v>
      </c>
      <c r="U1450" s="191">
        <f t="shared" si="2270"/>
        <v>0</v>
      </c>
      <c r="V1450" s="191">
        <f t="shared" si="2270"/>
        <v>0</v>
      </c>
      <c r="W1450" s="191">
        <f t="shared" si="2270"/>
        <v>0</v>
      </c>
      <c r="X1450" s="191">
        <f t="shared" si="2270"/>
        <v>0</v>
      </c>
      <c r="Y1450" s="191">
        <f t="shared" si="2270"/>
        <v>0</v>
      </c>
      <c r="Z1450" s="191">
        <f t="shared" si="2270"/>
        <v>0</v>
      </c>
      <c r="AA1450" s="191">
        <f t="shared" si="2270"/>
        <v>0</v>
      </c>
      <c r="AB1450" s="191">
        <f t="shared" si="2270"/>
        <v>0</v>
      </c>
      <c r="AC1450" s="191">
        <f t="shared" si="2270"/>
        <v>0</v>
      </c>
      <c r="AD1450" s="191">
        <f t="shared" si="2270"/>
        <v>0</v>
      </c>
      <c r="AE1450" s="191">
        <f t="shared" si="2270"/>
        <v>0</v>
      </c>
      <c r="AF1450" s="191">
        <f t="shared" si="2270"/>
        <v>0</v>
      </c>
      <c r="AG1450" s="191">
        <f t="shared" si="2270"/>
        <v>0</v>
      </c>
      <c r="AH1450" s="191">
        <f t="shared" si="2270"/>
        <v>0</v>
      </c>
      <c r="AI1450" s="191">
        <f t="shared" si="2270"/>
        <v>0</v>
      </c>
      <c r="AJ1450" s="191">
        <f t="shared" si="2270"/>
        <v>0</v>
      </c>
      <c r="AK1450" s="191">
        <f t="shared" si="2270"/>
        <v>0</v>
      </c>
      <c r="AL1450" s="191">
        <f t="shared" ref="AL1450:BQ1450" si="2271">IF(AL$17="","",AL1449*$D$1434)</f>
        <v>0</v>
      </c>
      <c r="AM1450" s="191">
        <f t="shared" si="2271"/>
        <v>0</v>
      </c>
      <c r="AN1450" s="191">
        <f t="shared" si="2271"/>
        <v>0</v>
      </c>
      <c r="AO1450" s="191">
        <f t="shared" si="2271"/>
        <v>0</v>
      </c>
      <c r="AP1450" s="191">
        <f t="shared" si="2271"/>
        <v>0</v>
      </c>
      <c r="AQ1450" s="191">
        <f t="shared" si="2271"/>
        <v>0</v>
      </c>
      <c r="AR1450" s="191">
        <f t="shared" si="2271"/>
        <v>0</v>
      </c>
      <c r="AS1450" s="191">
        <f t="shared" si="2271"/>
        <v>0</v>
      </c>
      <c r="AT1450" s="191">
        <f t="shared" si="2271"/>
        <v>0</v>
      </c>
      <c r="AU1450" s="191">
        <f t="shared" si="2271"/>
        <v>0</v>
      </c>
      <c r="AV1450" s="191">
        <f t="shared" si="2271"/>
        <v>0</v>
      </c>
      <c r="AW1450" s="191">
        <f t="shared" si="2271"/>
        <v>0</v>
      </c>
      <c r="AX1450" s="191">
        <f t="shared" si="2271"/>
        <v>0</v>
      </c>
      <c r="AY1450" s="191">
        <f t="shared" si="2271"/>
        <v>0</v>
      </c>
      <c r="AZ1450" s="191">
        <f t="shared" si="2271"/>
        <v>0</v>
      </c>
      <c r="BA1450" s="191">
        <f t="shared" si="2271"/>
        <v>0</v>
      </c>
      <c r="BB1450" s="191">
        <f t="shared" si="2271"/>
        <v>0</v>
      </c>
      <c r="BC1450" s="191">
        <f t="shared" si="2271"/>
        <v>0</v>
      </c>
      <c r="BD1450" s="191">
        <f t="shared" si="2271"/>
        <v>0</v>
      </c>
      <c r="BE1450" s="191">
        <f t="shared" si="2271"/>
        <v>0</v>
      </c>
      <c r="BF1450" s="191">
        <f t="shared" si="2271"/>
        <v>0</v>
      </c>
      <c r="BG1450" s="191">
        <f t="shared" si="2271"/>
        <v>0</v>
      </c>
      <c r="BH1450" s="191">
        <f t="shared" si="2271"/>
        <v>0</v>
      </c>
      <c r="BI1450" s="191">
        <f t="shared" si="2271"/>
        <v>0</v>
      </c>
      <c r="BJ1450" s="191">
        <f t="shared" si="2271"/>
        <v>0</v>
      </c>
      <c r="BK1450" s="191">
        <f t="shared" si="2271"/>
        <v>0</v>
      </c>
      <c r="BL1450" s="191">
        <f t="shared" si="2271"/>
        <v>0</v>
      </c>
      <c r="BM1450" s="191">
        <f t="shared" si="2271"/>
        <v>0</v>
      </c>
      <c r="BN1450" s="191">
        <f t="shared" si="2271"/>
        <v>0</v>
      </c>
      <c r="BO1450" s="191" t="str">
        <f t="shared" si="2271"/>
        <v/>
      </c>
      <c r="BP1450" s="191" t="str">
        <f t="shared" si="2271"/>
        <v/>
      </c>
      <c r="BQ1450" s="191" t="str">
        <f t="shared" si="2271"/>
        <v/>
      </c>
      <c r="BR1450" s="191" t="str">
        <f t="shared" ref="BR1450:CA1450" si="2272">IF(BR$17="","",BR1449*$D$1434)</f>
        <v/>
      </c>
      <c r="BS1450" s="191" t="str">
        <f t="shared" si="2272"/>
        <v/>
      </c>
      <c r="BT1450" s="191" t="str">
        <f t="shared" si="2272"/>
        <v/>
      </c>
      <c r="BU1450" s="191" t="str">
        <f t="shared" si="2272"/>
        <v/>
      </c>
      <c r="BV1450" s="191" t="str">
        <f t="shared" si="2272"/>
        <v/>
      </c>
      <c r="BW1450" s="191" t="str">
        <f t="shared" si="2272"/>
        <v/>
      </c>
      <c r="BX1450" s="191" t="str">
        <f t="shared" si="2272"/>
        <v/>
      </c>
      <c r="BY1450" s="191" t="str">
        <f t="shared" si="2272"/>
        <v/>
      </c>
      <c r="BZ1450" s="191" t="str">
        <f t="shared" si="2272"/>
        <v/>
      </c>
      <c r="CA1450" s="191" t="str">
        <f t="shared" si="2272"/>
        <v/>
      </c>
      <c r="CB1450" s="191" t="str">
        <f t="shared" ref="CB1450:DN1450" si="2273">IF(CB$17="","",CB1449*$D$1434)</f>
        <v/>
      </c>
      <c r="CC1450" s="191" t="str">
        <f t="shared" si="2273"/>
        <v/>
      </c>
      <c r="CD1450" s="191" t="str">
        <f t="shared" si="2273"/>
        <v/>
      </c>
      <c r="CE1450" s="191" t="str">
        <f t="shared" si="2273"/>
        <v/>
      </c>
      <c r="CF1450" s="191" t="str">
        <f t="shared" si="2273"/>
        <v/>
      </c>
      <c r="CG1450" s="191" t="str">
        <f t="shared" si="2273"/>
        <v/>
      </c>
      <c r="CH1450" s="191" t="str">
        <f t="shared" si="2273"/>
        <v/>
      </c>
      <c r="CI1450" s="191" t="str">
        <f t="shared" si="2273"/>
        <v/>
      </c>
      <c r="CJ1450" s="191" t="str">
        <f t="shared" si="2273"/>
        <v/>
      </c>
      <c r="CK1450" s="191" t="str">
        <f t="shared" si="2273"/>
        <v/>
      </c>
      <c r="CL1450" s="191" t="str">
        <f t="shared" si="2273"/>
        <v/>
      </c>
      <c r="CM1450" s="191" t="str">
        <f t="shared" si="2273"/>
        <v/>
      </c>
      <c r="CN1450" s="191" t="str">
        <f t="shared" si="2273"/>
        <v/>
      </c>
      <c r="CO1450" s="191" t="str">
        <f t="shared" si="2273"/>
        <v/>
      </c>
      <c r="CP1450" s="191" t="str">
        <f t="shared" si="2273"/>
        <v/>
      </c>
      <c r="CQ1450" s="191" t="str">
        <f t="shared" si="2273"/>
        <v/>
      </c>
      <c r="CR1450" s="191" t="str">
        <f t="shared" si="2273"/>
        <v/>
      </c>
      <c r="CS1450" s="191" t="str">
        <f t="shared" si="2273"/>
        <v/>
      </c>
      <c r="CT1450" s="191" t="str">
        <f t="shared" si="2273"/>
        <v/>
      </c>
      <c r="CU1450" s="191" t="str">
        <f t="shared" si="2273"/>
        <v/>
      </c>
      <c r="CV1450" s="191" t="str">
        <f t="shared" si="2273"/>
        <v/>
      </c>
      <c r="CW1450" s="191" t="str">
        <f t="shared" si="2273"/>
        <v/>
      </c>
      <c r="CX1450" s="191" t="str">
        <f t="shared" si="2273"/>
        <v/>
      </c>
      <c r="CY1450" s="191" t="str">
        <f t="shared" si="2273"/>
        <v/>
      </c>
      <c r="CZ1450" s="191" t="str">
        <f t="shared" si="2273"/>
        <v/>
      </c>
      <c r="DA1450" s="191" t="str">
        <f t="shared" si="2273"/>
        <v/>
      </c>
      <c r="DB1450" s="191" t="str">
        <f t="shared" si="2273"/>
        <v/>
      </c>
      <c r="DC1450" s="191" t="str">
        <f t="shared" si="2273"/>
        <v/>
      </c>
      <c r="DD1450" s="191" t="str">
        <f t="shared" si="2273"/>
        <v/>
      </c>
      <c r="DE1450" s="191" t="str">
        <f t="shared" si="2273"/>
        <v/>
      </c>
      <c r="DF1450" s="191" t="str">
        <f t="shared" si="2273"/>
        <v/>
      </c>
      <c r="DG1450" s="191" t="str">
        <f t="shared" si="2273"/>
        <v/>
      </c>
      <c r="DH1450" s="191" t="str">
        <f t="shared" si="2273"/>
        <v/>
      </c>
      <c r="DI1450" s="191" t="str">
        <f t="shared" si="2273"/>
        <v/>
      </c>
      <c r="DJ1450" s="191" t="str">
        <f t="shared" si="2273"/>
        <v/>
      </c>
      <c r="DK1450" s="191" t="str">
        <f t="shared" si="2273"/>
        <v/>
      </c>
      <c r="DL1450" s="191" t="str">
        <f t="shared" si="2273"/>
        <v/>
      </c>
      <c r="DM1450" s="191" t="str">
        <f t="shared" si="2273"/>
        <v/>
      </c>
      <c r="DN1450" s="191" t="str">
        <f t="shared" si="2273"/>
        <v/>
      </c>
      <c r="DO1450" s="181"/>
      <c r="DP1450" s="50" t="s">
        <v>172</v>
      </c>
    </row>
    <row r="1451" spans="1:120" s="152" customFormat="1" ht="15" customHeight="1">
      <c r="B1451" s="172"/>
      <c r="C1451" s="175" t="str">
        <f>"Total " &amp;C1402 &amp;" Debt Service Cost"</f>
        <v>Total Land Loan Debt Service Cost</v>
      </c>
      <c r="D1451" s="175"/>
      <c r="E1451" s="175"/>
      <c r="F1451" s="174">
        <f t="shared" ref="F1451:AK1451" si="2274">IF(F$17="","",F1440+F1447+F1448+F1450)</f>
        <v>0</v>
      </c>
      <c r="G1451" s="174">
        <f t="shared" si="2274"/>
        <v>0</v>
      </c>
      <c r="H1451" s="174">
        <f t="shared" si="2274"/>
        <v>0</v>
      </c>
      <c r="I1451" s="174">
        <f t="shared" si="2274"/>
        <v>0</v>
      </c>
      <c r="J1451" s="174">
        <f t="shared" si="2274"/>
        <v>0</v>
      </c>
      <c r="K1451" s="174">
        <f t="shared" si="2274"/>
        <v>0</v>
      </c>
      <c r="L1451" s="174">
        <f t="shared" si="2274"/>
        <v>0</v>
      </c>
      <c r="M1451" s="174">
        <f t="shared" si="2274"/>
        <v>0</v>
      </c>
      <c r="N1451" s="174">
        <f t="shared" si="2274"/>
        <v>0</v>
      </c>
      <c r="O1451" s="174">
        <f t="shared" si="2274"/>
        <v>0</v>
      </c>
      <c r="P1451" s="174">
        <f t="shared" si="2274"/>
        <v>0</v>
      </c>
      <c r="Q1451" s="174">
        <f t="shared" si="2274"/>
        <v>0</v>
      </c>
      <c r="R1451" s="174">
        <f t="shared" si="2274"/>
        <v>0</v>
      </c>
      <c r="S1451" s="174">
        <f t="shared" si="2274"/>
        <v>0</v>
      </c>
      <c r="T1451" s="174">
        <f t="shared" si="2274"/>
        <v>0</v>
      </c>
      <c r="U1451" s="174">
        <f t="shared" si="2274"/>
        <v>0</v>
      </c>
      <c r="V1451" s="174">
        <f t="shared" si="2274"/>
        <v>0</v>
      </c>
      <c r="W1451" s="174">
        <f t="shared" si="2274"/>
        <v>0</v>
      </c>
      <c r="X1451" s="174">
        <f t="shared" si="2274"/>
        <v>0</v>
      </c>
      <c r="Y1451" s="174">
        <f t="shared" si="2274"/>
        <v>0</v>
      </c>
      <c r="Z1451" s="174">
        <f t="shared" si="2274"/>
        <v>0</v>
      </c>
      <c r="AA1451" s="174">
        <f t="shared" si="2274"/>
        <v>0</v>
      </c>
      <c r="AB1451" s="174">
        <f t="shared" si="2274"/>
        <v>0</v>
      </c>
      <c r="AC1451" s="174">
        <f t="shared" si="2274"/>
        <v>0</v>
      </c>
      <c r="AD1451" s="174">
        <f t="shared" si="2274"/>
        <v>0</v>
      </c>
      <c r="AE1451" s="174">
        <f t="shared" si="2274"/>
        <v>0</v>
      </c>
      <c r="AF1451" s="174">
        <f t="shared" si="2274"/>
        <v>0</v>
      </c>
      <c r="AG1451" s="174">
        <f t="shared" si="2274"/>
        <v>0</v>
      </c>
      <c r="AH1451" s="174">
        <f t="shared" si="2274"/>
        <v>0</v>
      </c>
      <c r="AI1451" s="174">
        <f t="shared" si="2274"/>
        <v>0</v>
      </c>
      <c r="AJ1451" s="174">
        <f t="shared" si="2274"/>
        <v>0</v>
      </c>
      <c r="AK1451" s="174">
        <f t="shared" si="2274"/>
        <v>0</v>
      </c>
      <c r="AL1451" s="174">
        <f t="shared" ref="AL1451:BQ1451" si="2275">IF(AL$17="","",AL1440+AL1447+AL1448+AL1450)</f>
        <v>0</v>
      </c>
      <c r="AM1451" s="174">
        <f t="shared" si="2275"/>
        <v>0</v>
      </c>
      <c r="AN1451" s="174">
        <f t="shared" si="2275"/>
        <v>0</v>
      </c>
      <c r="AO1451" s="174">
        <f t="shared" si="2275"/>
        <v>0</v>
      </c>
      <c r="AP1451" s="174">
        <f t="shared" si="2275"/>
        <v>0</v>
      </c>
      <c r="AQ1451" s="174">
        <f t="shared" si="2275"/>
        <v>0</v>
      </c>
      <c r="AR1451" s="174">
        <f t="shared" si="2275"/>
        <v>0</v>
      </c>
      <c r="AS1451" s="174">
        <f t="shared" si="2275"/>
        <v>0</v>
      </c>
      <c r="AT1451" s="174">
        <f t="shared" si="2275"/>
        <v>0</v>
      </c>
      <c r="AU1451" s="174">
        <f t="shared" si="2275"/>
        <v>0</v>
      </c>
      <c r="AV1451" s="174">
        <f t="shared" si="2275"/>
        <v>0</v>
      </c>
      <c r="AW1451" s="174">
        <f t="shared" si="2275"/>
        <v>0</v>
      </c>
      <c r="AX1451" s="174">
        <f t="shared" si="2275"/>
        <v>0</v>
      </c>
      <c r="AY1451" s="174">
        <f t="shared" si="2275"/>
        <v>0</v>
      </c>
      <c r="AZ1451" s="174">
        <f t="shared" si="2275"/>
        <v>0</v>
      </c>
      <c r="BA1451" s="174">
        <f t="shared" si="2275"/>
        <v>0</v>
      </c>
      <c r="BB1451" s="174">
        <f t="shared" si="2275"/>
        <v>0</v>
      </c>
      <c r="BC1451" s="174">
        <f t="shared" si="2275"/>
        <v>0</v>
      </c>
      <c r="BD1451" s="174">
        <f t="shared" si="2275"/>
        <v>0</v>
      </c>
      <c r="BE1451" s="174">
        <f t="shared" si="2275"/>
        <v>0</v>
      </c>
      <c r="BF1451" s="174">
        <f t="shared" si="2275"/>
        <v>0</v>
      </c>
      <c r="BG1451" s="174">
        <f t="shared" si="2275"/>
        <v>0</v>
      </c>
      <c r="BH1451" s="174">
        <f t="shared" si="2275"/>
        <v>0</v>
      </c>
      <c r="BI1451" s="174">
        <f t="shared" si="2275"/>
        <v>0</v>
      </c>
      <c r="BJ1451" s="174">
        <f t="shared" si="2275"/>
        <v>0</v>
      </c>
      <c r="BK1451" s="174">
        <f t="shared" si="2275"/>
        <v>0</v>
      </c>
      <c r="BL1451" s="174">
        <f t="shared" si="2275"/>
        <v>0</v>
      </c>
      <c r="BM1451" s="174">
        <f t="shared" si="2275"/>
        <v>0</v>
      </c>
      <c r="BN1451" s="174">
        <f t="shared" si="2275"/>
        <v>0</v>
      </c>
      <c r="BO1451" s="174" t="str">
        <f t="shared" si="2275"/>
        <v/>
      </c>
      <c r="BP1451" s="174" t="str">
        <f t="shared" si="2275"/>
        <v/>
      </c>
      <c r="BQ1451" s="174" t="str">
        <f t="shared" si="2275"/>
        <v/>
      </c>
      <c r="BR1451" s="174" t="str">
        <f t="shared" ref="BR1451:CA1451" si="2276">IF(BR$17="","",BR1440+BR1447+BR1448+BR1450)</f>
        <v/>
      </c>
      <c r="BS1451" s="174" t="str">
        <f t="shared" si="2276"/>
        <v/>
      </c>
      <c r="BT1451" s="174" t="str">
        <f t="shared" si="2276"/>
        <v/>
      </c>
      <c r="BU1451" s="174" t="str">
        <f t="shared" si="2276"/>
        <v/>
      </c>
      <c r="BV1451" s="174" t="str">
        <f t="shared" si="2276"/>
        <v/>
      </c>
      <c r="BW1451" s="174" t="str">
        <f t="shared" si="2276"/>
        <v/>
      </c>
      <c r="BX1451" s="174" t="str">
        <f t="shared" si="2276"/>
        <v/>
      </c>
      <c r="BY1451" s="174" t="str">
        <f t="shared" si="2276"/>
        <v/>
      </c>
      <c r="BZ1451" s="174" t="str">
        <f t="shared" si="2276"/>
        <v/>
      </c>
      <c r="CA1451" s="174" t="str">
        <f t="shared" si="2276"/>
        <v/>
      </c>
      <c r="CB1451" s="174" t="str">
        <f t="shared" ref="CB1451:DN1451" si="2277">IF(CB$17="","",CB1440+CB1447+CB1448+CB1450)</f>
        <v/>
      </c>
      <c r="CC1451" s="174" t="str">
        <f t="shared" si="2277"/>
        <v/>
      </c>
      <c r="CD1451" s="174" t="str">
        <f t="shared" si="2277"/>
        <v/>
      </c>
      <c r="CE1451" s="174" t="str">
        <f t="shared" si="2277"/>
        <v/>
      </c>
      <c r="CF1451" s="174" t="str">
        <f t="shared" si="2277"/>
        <v/>
      </c>
      <c r="CG1451" s="174" t="str">
        <f t="shared" si="2277"/>
        <v/>
      </c>
      <c r="CH1451" s="174" t="str">
        <f t="shared" si="2277"/>
        <v/>
      </c>
      <c r="CI1451" s="174" t="str">
        <f t="shared" si="2277"/>
        <v/>
      </c>
      <c r="CJ1451" s="174" t="str">
        <f t="shared" si="2277"/>
        <v/>
      </c>
      <c r="CK1451" s="174" t="str">
        <f t="shared" si="2277"/>
        <v/>
      </c>
      <c r="CL1451" s="174" t="str">
        <f t="shared" si="2277"/>
        <v/>
      </c>
      <c r="CM1451" s="174" t="str">
        <f t="shared" si="2277"/>
        <v/>
      </c>
      <c r="CN1451" s="174" t="str">
        <f t="shared" si="2277"/>
        <v/>
      </c>
      <c r="CO1451" s="174" t="str">
        <f t="shared" si="2277"/>
        <v/>
      </c>
      <c r="CP1451" s="174" t="str">
        <f t="shared" si="2277"/>
        <v/>
      </c>
      <c r="CQ1451" s="174" t="str">
        <f t="shared" si="2277"/>
        <v/>
      </c>
      <c r="CR1451" s="174" t="str">
        <f t="shared" si="2277"/>
        <v/>
      </c>
      <c r="CS1451" s="174" t="str">
        <f t="shared" si="2277"/>
        <v/>
      </c>
      <c r="CT1451" s="174" t="str">
        <f t="shared" si="2277"/>
        <v/>
      </c>
      <c r="CU1451" s="174" t="str">
        <f t="shared" si="2277"/>
        <v/>
      </c>
      <c r="CV1451" s="174" t="str">
        <f t="shared" si="2277"/>
        <v/>
      </c>
      <c r="CW1451" s="174" t="str">
        <f t="shared" si="2277"/>
        <v/>
      </c>
      <c r="CX1451" s="174" t="str">
        <f t="shared" si="2277"/>
        <v/>
      </c>
      <c r="CY1451" s="174" t="str">
        <f t="shared" si="2277"/>
        <v/>
      </c>
      <c r="CZ1451" s="174" t="str">
        <f t="shared" si="2277"/>
        <v/>
      </c>
      <c r="DA1451" s="174" t="str">
        <f t="shared" si="2277"/>
        <v/>
      </c>
      <c r="DB1451" s="174" t="str">
        <f t="shared" si="2277"/>
        <v/>
      </c>
      <c r="DC1451" s="174" t="str">
        <f t="shared" si="2277"/>
        <v/>
      </c>
      <c r="DD1451" s="174" t="str">
        <f t="shared" si="2277"/>
        <v/>
      </c>
      <c r="DE1451" s="174" t="str">
        <f t="shared" si="2277"/>
        <v/>
      </c>
      <c r="DF1451" s="174" t="str">
        <f t="shared" si="2277"/>
        <v/>
      </c>
      <c r="DG1451" s="174" t="str">
        <f t="shared" si="2277"/>
        <v/>
      </c>
      <c r="DH1451" s="174" t="str">
        <f t="shared" si="2277"/>
        <v/>
      </c>
      <c r="DI1451" s="174" t="str">
        <f t="shared" si="2277"/>
        <v/>
      </c>
      <c r="DJ1451" s="174" t="str">
        <f t="shared" si="2277"/>
        <v/>
      </c>
      <c r="DK1451" s="174" t="str">
        <f t="shared" si="2277"/>
        <v/>
      </c>
      <c r="DL1451" s="174" t="str">
        <f t="shared" si="2277"/>
        <v/>
      </c>
      <c r="DM1451" s="174" t="str">
        <f t="shared" si="2277"/>
        <v/>
      </c>
      <c r="DN1451" s="174" t="str">
        <f t="shared" si="2277"/>
        <v/>
      </c>
      <c r="DO1451" s="150">
        <f>SUM(F1451:DN1451)</f>
        <v>0</v>
      </c>
      <c r="DP1451" s="50" t="s">
        <v>172</v>
      </c>
    </row>
    <row r="1452" spans="1:120" s="152" customFormat="1" ht="15" customHeight="1">
      <c r="B1452" s="172"/>
      <c r="G1452" s="222"/>
      <c r="H1452" s="222"/>
      <c r="I1452" s="221"/>
      <c r="J1452" s="220"/>
      <c r="K1452" s="219"/>
      <c r="L1452" s="219"/>
      <c r="M1452" s="219"/>
      <c r="N1452" s="219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19"/>
      <c r="Z1452" s="219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19"/>
      <c r="AL1452" s="219"/>
      <c r="AM1452" s="219"/>
      <c r="AN1452" s="219"/>
      <c r="AO1452" s="219"/>
      <c r="AP1452" s="219"/>
      <c r="AQ1452" s="219"/>
      <c r="AR1452" s="219"/>
      <c r="AS1452" s="219"/>
      <c r="AT1452" s="219"/>
      <c r="AU1452" s="219"/>
      <c r="AV1452" s="219"/>
      <c r="AW1452" s="219"/>
      <c r="AX1452" s="219"/>
      <c r="AY1452" s="219"/>
      <c r="AZ1452" s="219"/>
      <c r="BA1452" s="219"/>
      <c r="BB1452" s="219"/>
      <c r="BC1452" s="218"/>
      <c r="DP1452" s="50" t="s">
        <v>172</v>
      </c>
    </row>
    <row r="1453" spans="1:120" s="152" customFormat="1" ht="15" customHeight="1">
      <c r="B1453" s="172"/>
      <c r="G1453" s="222"/>
      <c r="H1453" s="222"/>
      <c r="I1453" s="221"/>
      <c r="J1453" s="220"/>
      <c r="K1453" s="219"/>
      <c r="L1453" s="219"/>
      <c r="M1453" s="219"/>
      <c r="N1453" s="219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19"/>
      <c r="Z1453" s="219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19"/>
      <c r="AL1453" s="219"/>
      <c r="AM1453" s="219"/>
      <c r="AN1453" s="219"/>
      <c r="AO1453" s="219"/>
      <c r="AP1453" s="219"/>
      <c r="AQ1453" s="219"/>
      <c r="AR1453" s="219"/>
      <c r="AS1453" s="219"/>
      <c r="AT1453" s="219"/>
      <c r="AU1453" s="219"/>
      <c r="AV1453" s="219"/>
      <c r="AW1453" s="219"/>
      <c r="AX1453" s="219"/>
      <c r="AY1453" s="219"/>
      <c r="AZ1453" s="219"/>
      <c r="BA1453" s="219"/>
      <c r="BB1453" s="219"/>
      <c r="BC1453" s="218"/>
      <c r="DP1453" s="50" t="s">
        <v>172</v>
      </c>
    </row>
    <row r="1454" spans="1:120" s="152" customFormat="1" ht="15" customHeight="1">
      <c r="B1454" s="172"/>
      <c r="C1454" s="103" t="s">
        <v>210</v>
      </c>
      <c r="D1454" s="101"/>
      <c r="E1454" s="102"/>
      <c r="F1454" s="101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  <c r="AA1454" s="100"/>
      <c r="AB1454" s="100"/>
      <c r="AC1454" s="100"/>
      <c r="AD1454" s="100"/>
      <c r="AE1454" s="100"/>
      <c r="AF1454" s="100"/>
      <c r="AG1454" s="100"/>
      <c r="AH1454" s="100"/>
      <c r="AI1454" s="100"/>
      <c r="AJ1454" s="100"/>
      <c r="AK1454" s="100"/>
      <c r="AL1454" s="100"/>
      <c r="AM1454" s="100"/>
      <c r="AN1454" s="100"/>
      <c r="AO1454" s="100"/>
      <c r="AP1454" s="100"/>
      <c r="AQ1454" s="100"/>
      <c r="AR1454" s="100"/>
      <c r="AS1454" s="100"/>
      <c r="AT1454" s="100"/>
      <c r="AU1454" s="100"/>
      <c r="AV1454" s="100"/>
      <c r="AW1454" s="100"/>
      <c r="AX1454" s="100"/>
      <c r="AY1454" s="100"/>
      <c r="AZ1454" s="100"/>
      <c r="BA1454" s="100"/>
      <c r="BB1454" s="100"/>
      <c r="BC1454" s="100"/>
      <c r="BD1454" s="100"/>
      <c r="BE1454" s="100"/>
      <c r="BF1454" s="100"/>
      <c r="BG1454" s="100"/>
      <c r="BH1454" s="100"/>
      <c r="BI1454" s="100"/>
      <c r="BJ1454" s="100"/>
      <c r="BK1454" s="100"/>
      <c r="BL1454" s="100"/>
      <c r="BM1454" s="100"/>
      <c r="BN1454" s="100"/>
      <c r="BO1454" s="100"/>
      <c r="BP1454" s="100"/>
      <c r="BQ1454" s="100"/>
      <c r="BR1454" s="100"/>
      <c r="BS1454" s="100"/>
      <c r="BT1454" s="100"/>
      <c r="BU1454" s="100"/>
      <c r="BV1454" s="100"/>
      <c r="BW1454" s="100"/>
      <c r="BX1454" s="100"/>
      <c r="BY1454" s="100"/>
      <c r="BZ1454" s="100"/>
      <c r="CA1454" s="100"/>
      <c r="CB1454" s="100"/>
      <c r="CC1454" s="100"/>
      <c r="CD1454" s="100"/>
      <c r="CE1454" s="100"/>
      <c r="CF1454" s="100"/>
      <c r="CG1454" s="100"/>
      <c r="CH1454" s="100"/>
      <c r="CI1454" s="100"/>
      <c r="CJ1454" s="100"/>
      <c r="CK1454" s="100"/>
      <c r="CL1454" s="100"/>
      <c r="CM1454" s="100"/>
      <c r="CN1454" s="100"/>
      <c r="CO1454" s="100"/>
      <c r="CP1454" s="100"/>
      <c r="CQ1454" s="100"/>
      <c r="CR1454" s="100"/>
      <c r="CS1454" s="100"/>
      <c r="CT1454" s="100"/>
      <c r="CU1454" s="100"/>
      <c r="CV1454" s="100"/>
      <c r="CW1454" s="100"/>
      <c r="CX1454" s="100"/>
      <c r="CY1454" s="100"/>
      <c r="CZ1454" s="100"/>
      <c r="DA1454" s="100"/>
      <c r="DB1454" s="100"/>
      <c r="DC1454" s="100"/>
      <c r="DD1454" s="100"/>
      <c r="DE1454" s="100"/>
      <c r="DF1454" s="100"/>
      <c r="DG1454" s="100"/>
      <c r="DH1454" s="100"/>
      <c r="DI1454" s="100"/>
      <c r="DJ1454" s="100"/>
      <c r="DK1454" s="100"/>
      <c r="DL1454" s="100"/>
      <c r="DM1454" s="100"/>
      <c r="DN1454" s="100"/>
      <c r="DO1454" s="100"/>
      <c r="DP1454" s="50" t="s">
        <v>172</v>
      </c>
    </row>
    <row r="1455" spans="1:120" s="152" customFormat="1" ht="15" customHeight="1">
      <c r="B1455" s="172"/>
      <c r="G1455" s="222"/>
      <c r="H1455" s="222"/>
      <c r="I1455" s="221"/>
      <c r="J1455" s="220"/>
      <c r="K1455" s="219"/>
      <c r="L1455" s="219"/>
      <c r="M1455" s="219"/>
      <c r="N1455" s="219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19"/>
      <c r="Z1455" s="219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19"/>
      <c r="AL1455" s="219"/>
      <c r="AM1455" s="219"/>
      <c r="AN1455" s="219"/>
      <c r="AO1455" s="219"/>
      <c r="AP1455" s="219"/>
      <c r="AQ1455" s="219"/>
      <c r="AR1455" s="219"/>
      <c r="AS1455" s="219"/>
      <c r="AT1455" s="219"/>
      <c r="AU1455" s="219"/>
      <c r="AV1455" s="219"/>
      <c r="AW1455" s="219"/>
      <c r="AX1455" s="219"/>
      <c r="AY1455" s="219"/>
      <c r="AZ1455" s="219"/>
      <c r="BA1455" s="219"/>
      <c r="BB1455" s="219"/>
      <c r="BC1455" s="218"/>
      <c r="DP1455" s="50" t="s">
        <v>172</v>
      </c>
    </row>
    <row r="1456" spans="1:120" s="152" customFormat="1" ht="15" customHeight="1">
      <c r="B1456" s="172"/>
      <c r="C1456" s="161" t="str">
        <f>C1454&amp;" Drawdown"</f>
        <v>Debt Financing Drawdown</v>
      </c>
      <c r="D1456" s="189"/>
      <c r="E1456" s="190"/>
      <c r="F1456" s="189"/>
      <c r="G1456" s="188"/>
      <c r="H1456" s="188"/>
      <c r="I1456" s="188"/>
      <c r="J1456" s="188"/>
      <c r="K1456" s="188"/>
      <c r="L1456" s="188"/>
      <c r="M1456" s="188"/>
      <c r="N1456" s="188"/>
      <c r="O1456" s="188"/>
      <c r="P1456" s="188"/>
      <c r="Q1456" s="188"/>
      <c r="R1456" s="188"/>
      <c r="S1456" s="188"/>
      <c r="T1456" s="188"/>
      <c r="U1456" s="188"/>
      <c r="V1456" s="188"/>
      <c r="W1456" s="188"/>
      <c r="X1456" s="188"/>
      <c r="Y1456" s="188"/>
      <c r="Z1456" s="188"/>
      <c r="AA1456" s="188"/>
      <c r="AB1456" s="188"/>
      <c r="AC1456" s="188"/>
      <c r="AD1456" s="188"/>
      <c r="AE1456" s="188"/>
      <c r="AF1456" s="188"/>
      <c r="AG1456" s="188"/>
      <c r="AH1456" s="188"/>
      <c r="AI1456" s="188"/>
      <c r="AJ1456" s="188"/>
      <c r="AK1456" s="188"/>
      <c r="AL1456" s="188"/>
      <c r="AM1456" s="188"/>
      <c r="AN1456" s="188"/>
      <c r="AO1456" s="188"/>
      <c r="AP1456" s="188"/>
      <c r="AQ1456" s="188"/>
      <c r="AR1456" s="188"/>
      <c r="AS1456" s="188"/>
      <c r="AT1456" s="188"/>
      <c r="AU1456" s="188"/>
      <c r="AV1456" s="188"/>
      <c r="AW1456" s="188"/>
      <c r="AX1456" s="188"/>
      <c r="AY1456" s="188"/>
      <c r="AZ1456" s="188"/>
      <c r="BA1456" s="188"/>
      <c r="BB1456" s="188"/>
      <c r="BC1456" s="188"/>
      <c r="BD1456" s="188"/>
      <c r="BE1456" s="188"/>
      <c r="BF1456" s="188"/>
      <c r="BG1456" s="188"/>
      <c r="BH1456" s="188"/>
      <c r="BI1456" s="188"/>
      <c r="BJ1456" s="188"/>
      <c r="BK1456" s="188"/>
      <c r="BL1456" s="188"/>
      <c r="BM1456" s="188"/>
      <c r="BN1456" s="188"/>
      <c r="BO1456" s="188"/>
      <c r="BP1456" s="188"/>
      <c r="BQ1456" s="188"/>
      <c r="BR1456" s="188"/>
      <c r="BS1456" s="188"/>
      <c r="BT1456" s="188"/>
      <c r="BU1456" s="188"/>
      <c r="BV1456" s="188"/>
      <c r="BW1456" s="188"/>
      <c r="BX1456" s="188"/>
      <c r="BY1456" s="188"/>
      <c r="BZ1456" s="188"/>
      <c r="CA1456" s="188"/>
      <c r="CB1456" s="188"/>
      <c r="CC1456" s="188"/>
      <c r="CD1456" s="188"/>
      <c r="CE1456" s="188"/>
      <c r="CF1456" s="188"/>
      <c r="CG1456" s="188"/>
      <c r="CH1456" s="188"/>
      <c r="CI1456" s="188"/>
      <c r="CJ1456" s="188"/>
      <c r="CK1456" s="188"/>
      <c r="CL1456" s="188"/>
      <c r="CM1456" s="188"/>
      <c r="CN1456" s="188"/>
      <c r="CO1456" s="188"/>
      <c r="CP1456" s="188"/>
      <c r="CQ1456" s="188"/>
      <c r="CR1456" s="188"/>
      <c r="CS1456" s="188"/>
      <c r="CT1456" s="188"/>
      <c r="CU1456" s="188"/>
      <c r="CV1456" s="188"/>
      <c r="CW1456" s="188"/>
      <c r="CX1456" s="188"/>
      <c r="CY1456" s="188"/>
      <c r="CZ1456" s="188"/>
      <c r="DA1456" s="188"/>
      <c r="DB1456" s="188"/>
      <c r="DC1456" s="188"/>
      <c r="DD1456" s="188"/>
      <c r="DE1456" s="188"/>
      <c r="DF1456" s="188"/>
      <c r="DG1456" s="188"/>
      <c r="DH1456" s="188"/>
      <c r="DI1456" s="188"/>
      <c r="DJ1456" s="188"/>
      <c r="DK1456" s="188"/>
      <c r="DL1456" s="188"/>
      <c r="DM1456" s="188"/>
      <c r="DN1456" s="188"/>
      <c r="DO1456" s="188"/>
      <c r="DP1456" s="50" t="s">
        <v>172</v>
      </c>
    </row>
    <row r="1457" spans="1:122" s="152" customFormat="1" ht="15" customHeight="1">
      <c r="B1457" s="172"/>
      <c r="G1457" s="222"/>
      <c r="H1457" s="222"/>
      <c r="I1457" s="221"/>
      <c r="J1457" s="220"/>
      <c r="K1457" s="219"/>
      <c r="L1457" s="219"/>
      <c r="M1457" s="219"/>
      <c r="N1457" s="219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19"/>
      <c r="Z1457" s="219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19"/>
      <c r="AL1457" s="219"/>
      <c r="AM1457" s="219"/>
      <c r="AN1457" s="219"/>
      <c r="AO1457" s="219"/>
      <c r="AP1457" s="219"/>
      <c r="AQ1457" s="219"/>
      <c r="AR1457" s="219"/>
      <c r="AS1457" s="219"/>
      <c r="AT1457" s="219"/>
      <c r="AU1457" s="219"/>
      <c r="AV1457" s="219"/>
      <c r="AW1457" s="219"/>
      <c r="AX1457" s="219"/>
      <c r="AY1457" s="219"/>
      <c r="AZ1457" s="219"/>
      <c r="BA1457" s="219"/>
      <c r="BB1457" s="219"/>
      <c r="BC1457" s="218"/>
      <c r="DP1457" s="50" t="s">
        <v>172</v>
      </c>
    </row>
    <row r="1458" spans="1:122" s="152" customFormat="1" ht="15" customHeight="1">
      <c r="B1458" s="172"/>
      <c r="C1458" s="217" t="s">
        <v>249</v>
      </c>
      <c r="I1458" s="234"/>
      <c r="J1458" s="220"/>
      <c r="K1458" s="219"/>
      <c r="L1458" s="219"/>
      <c r="M1458" s="219"/>
      <c r="N1458" s="219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19"/>
      <c r="Z1458" s="219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19"/>
      <c r="AL1458" s="219"/>
      <c r="AM1458" s="220"/>
      <c r="AN1458" s="220"/>
      <c r="AO1458" s="220"/>
      <c r="AP1458" s="220"/>
      <c r="AQ1458" s="220"/>
      <c r="AR1458" s="220"/>
      <c r="AS1458" s="220"/>
      <c r="AT1458" s="220"/>
      <c r="AU1458" s="220"/>
      <c r="AV1458" s="220"/>
      <c r="AW1458" s="220"/>
      <c r="AX1458" s="220"/>
      <c r="AY1458" s="220"/>
      <c r="AZ1458" s="220"/>
      <c r="BA1458" s="220"/>
      <c r="BB1458" s="220"/>
      <c r="BC1458" s="218"/>
      <c r="DP1458" s="50" t="s">
        <v>172</v>
      </c>
    </row>
    <row r="1459" spans="1:122" s="152" customFormat="1" ht="15" customHeight="1">
      <c r="B1459" s="172"/>
      <c r="C1459" s="30" t="s">
        <v>276</v>
      </c>
      <c r="D1459" s="235">
        <v>0</v>
      </c>
      <c r="I1459" s="234"/>
      <c r="J1459" s="220"/>
      <c r="K1459" s="219"/>
      <c r="L1459" s="219"/>
      <c r="M1459" s="219"/>
      <c r="N1459" s="219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19"/>
      <c r="Z1459" s="219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19"/>
      <c r="AL1459" s="219"/>
      <c r="AM1459" s="220"/>
      <c r="AN1459" s="220"/>
      <c r="AO1459" s="220"/>
      <c r="AP1459" s="220"/>
      <c r="AQ1459" s="220"/>
      <c r="AR1459" s="220"/>
      <c r="AS1459" s="220"/>
      <c r="AT1459" s="220"/>
      <c r="AU1459" s="220"/>
      <c r="AV1459" s="220"/>
      <c r="AW1459" s="220"/>
      <c r="AX1459" s="220"/>
      <c r="AY1459" s="220"/>
      <c r="AZ1459" s="220"/>
      <c r="BA1459" s="220"/>
      <c r="BB1459" s="220"/>
      <c r="BC1459" s="218"/>
      <c r="DP1459" s="50" t="s">
        <v>172</v>
      </c>
    </row>
    <row r="1460" spans="1:122" s="152" customFormat="1" ht="15" customHeight="1">
      <c r="B1460" s="172"/>
      <c r="C1460" s="34" t="str">
        <f>C1458&amp;" Start Period"</f>
        <v>Drawdown Start Period</v>
      </c>
      <c r="D1460" s="282">
        <v>0</v>
      </c>
      <c r="F1460" s="29"/>
      <c r="G1460" s="233"/>
      <c r="I1460" s="231"/>
      <c r="J1460" s="220"/>
      <c r="K1460" s="219"/>
      <c r="L1460" s="219"/>
      <c r="M1460" s="219"/>
      <c r="N1460" s="219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19"/>
      <c r="Z1460" s="219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19"/>
      <c r="AL1460" s="219"/>
      <c r="AM1460" s="220"/>
      <c r="AN1460" s="220"/>
      <c r="AO1460" s="220"/>
      <c r="AP1460" s="220"/>
      <c r="AQ1460" s="220"/>
      <c r="AR1460" s="220"/>
      <c r="AS1460" s="220"/>
      <c r="AT1460" s="220"/>
      <c r="AU1460" s="220"/>
      <c r="AV1460" s="220"/>
      <c r="AW1460" s="220"/>
      <c r="AX1460" s="220"/>
      <c r="AY1460" s="220"/>
      <c r="AZ1460" s="220"/>
      <c r="BA1460" s="220"/>
      <c r="BB1460" s="220"/>
      <c r="BC1460" s="218"/>
      <c r="DP1460" s="50" t="s">
        <v>172</v>
      </c>
    </row>
    <row r="1461" spans="1:122" s="223" customFormat="1" ht="15" customHeight="1">
      <c r="A1461" s="152"/>
      <c r="B1461" s="172"/>
      <c r="C1461" s="207" t="s">
        <v>13</v>
      </c>
      <c r="D1461" s="232">
        <f>INDEX($F$16:$DN$17,1,MATCH(D1460,$F$17:$DN$17))</f>
        <v>42094</v>
      </c>
      <c r="E1461" s="206"/>
      <c r="F1461" s="29"/>
      <c r="G1461" s="206" t="str">
        <f>IF(G1460="","",INDEX(#REF!,1,MATCH(G1460,#REF!,1)))</f>
        <v/>
      </c>
      <c r="H1461" s="152"/>
      <c r="I1461" s="231"/>
      <c r="J1461" s="220"/>
      <c r="K1461" s="219"/>
      <c r="L1461" s="219"/>
      <c r="M1461" s="219"/>
      <c r="N1461" s="219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19"/>
      <c r="Z1461" s="219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19"/>
      <c r="AL1461" s="219"/>
      <c r="AM1461" s="220"/>
      <c r="AN1461" s="220"/>
      <c r="AO1461" s="220"/>
      <c r="AP1461" s="220"/>
      <c r="AQ1461" s="220"/>
      <c r="AR1461" s="220"/>
      <c r="AS1461" s="220"/>
      <c r="AT1461" s="220"/>
      <c r="AU1461" s="220"/>
      <c r="AV1461" s="220"/>
      <c r="AW1461" s="220"/>
      <c r="AX1461" s="220"/>
      <c r="AY1461" s="220"/>
      <c r="AZ1461" s="220"/>
      <c r="BA1461" s="220"/>
      <c r="BB1461" s="220"/>
      <c r="BC1461" s="218"/>
      <c r="BD1461" s="152"/>
      <c r="BE1461" s="152"/>
      <c r="BF1461" s="152"/>
      <c r="BG1461" s="152"/>
      <c r="BH1461" s="152"/>
      <c r="BI1461" s="152"/>
      <c r="BJ1461" s="152"/>
      <c r="BK1461" s="152"/>
      <c r="BL1461" s="152"/>
      <c r="BM1461" s="152"/>
      <c r="BN1461" s="152"/>
      <c r="BO1461" s="152"/>
      <c r="BP1461" s="152"/>
      <c r="BQ1461" s="152"/>
      <c r="BR1461" s="152"/>
      <c r="BS1461" s="152"/>
      <c r="BT1461" s="152"/>
      <c r="BU1461" s="152"/>
      <c r="BV1461" s="152"/>
      <c r="BW1461" s="152"/>
      <c r="BX1461" s="152"/>
      <c r="BY1461" s="152"/>
      <c r="BZ1461" s="152"/>
      <c r="CA1461" s="152"/>
      <c r="CB1461" s="152"/>
      <c r="CC1461" s="152"/>
      <c r="CD1461" s="152"/>
      <c r="CE1461" s="152"/>
      <c r="CF1461" s="152"/>
      <c r="CG1461" s="152"/>
      <c r="CH1461" s="152"/>
      <c r="CI1461" s="152"/>
      <c r="CJ1461" s="152"/>
      <c r="CK1461" s="152"/>
      <c r="CL1461" s="152"/>
      <c r="CM1461" s="152"/>
      <c r="CN1461" s="152"/>
      <c r="CO1461" s="152"/>
      <c r="CP1461" s="152"/>
      <c r="CQ1461" s="152"/>
      <c r="CR1461" s="152"/>
      <c r="CS1461" s="152"/>
      <c r="CT1461" s="152"/>
      <c r="CU1461" s="152"/>
      <c r="CV1461" s="152"/>
      <c r="CW1461" s="152"/>
      <c r="CX1461" s="152"/>
      <c r="CY1461" s="152"/>
      <c r="CZ1461" s="152"/>
      <c r="DA1461" s="152"/>
      <c r="DB1461" s="152"/>
      <c r="DC1461" s="152"/>
      <c r="DD1461" s="152"/>
      <c r="DE1461" s="152"/>
      <c r="DF1461" s="152"/>
      <c r="DG1461" s="152"/>
      <c r="DH1461" s="152"/>
      <c r="DI1461" s="152"/>
      <c r="DJ1461" s="152"/>
      <c r="DK1461" s="152"/>
      <c r="DL1461" s="152"/>
      <c r="DM1461" s="152"/>
      <c r="DN1461" s="152"/>
      <c r="DO1461" s="152"/>
      <c r="DP1461" s="50" t="s">
        <v>172</v>
      </c>
      <c r="DQ1461" s="152"/>
      <c r="DR1461" s="152"/>
    </row>
    <row r="1462" spans="1:122" s="152" customFormat="1" ht="15" customHeight="1">
      <c r="B1462" s="172"/>
      <c r="C1462" s="34" t="str">
        <f>E1454&amp;" End Period"</f>
        <v xml:space="preserve"> End Period</v>
      </c>
      <c r="D1462" s="282">
        <v>0</v>
      </c>
      <c r="F1462" s="29"/>
      <c r="G1462" s="233"/>
      <c r="I1462" s="231"/>
      <c r="J1462" s="220"/>
      <c r="K1462" s="219"/>
      <c r="L1462" s="219"/>
      <c r="M1462" s="219"/>
      <c r="N1462" s="219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19"/>
      <c r="Z1462" s="219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19"/>
      <c r="AL1462" s="219"/>
      <c r="AM1462" s="220"/>
      <c r="AN1462" s="220"/>
      <c r="AO1462" s="220"/>
      <c r="AP1462" s="220"/>
      <c r="AQ1462" s="220"/>
      <c r="AR1462" s="220"/>
      <c r="AS1462" s="220"/>
      <c r="AT1462" s="220"/>
      <c r="AU1462" s="220"/>
      <c r="AV1462" s="220"/>
      <c r="AW1462" s="220"/>
      <c r="AX1462" s="220"/>
      <c r="AY1462" s="220"/>
      <c r="AZ1462" s="220"/>
      <c r="BA1462" s="220"/>
      <c r="BB1462" s="220"/>
      <c r="BC1462" s="218"/>
      <c r="DP1462" s="50" t="s">
        <v>172</v>
      </c>
      <c r="DR1462" s="223"/>
    </row>
    <row r="1463" spans="1:122" s="152" customFormat="1" ht="15" customHeight="1">
      <c r="B1463" s="172"/>
      <c r="C1463" s="207" t="s">
        <v>13</v>
      </c>
      <c r="D1463" s="232">
        <f>INDEX($F$16:$DN$17,1,MATCH(D1462,$F$17:$DN$17))</f>
        <v>42094</v>
      </c>
      <c r="E1463" s="206"/>
      <c r="F1463" s="29"/>
      <c r="G1463" s="206" t="str">
        <f>IF(G1462="","",INDEX(#REF!,1,MATCH(G1462,#REF!,1)))</f>
        <v/>
      </c>
      <c r="I1463" s="231"/>
      <c r="J1463" s="220"/>
      <c r="K1463" s="219"/>
      <c r="L1463" s="219"/>
      <c r="M1463" s="219"/>
      <c r="N1463" s="219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19"/>
      <c r="Z1463" s="219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19"/>
      <c r="AL1463" s="219"/>
      <c r="AM1463" s="220"/>
      <c r="AN1463" s="220"/>
      <c r="AO1463" s="220"/>
      <c r="AP1463" s="220"/>
      <c r="AQ1463" s="220"/>
      <c r="AR1463" s="220"/>
      <c r="AS1463" s="220"/>
      <c r="AT1463" s="220"/>
      <c r="AU1463" s="220"/>
      <c r="AV1463" s="220"/>
      <c r="AW1463" s="220"/>
      <c r="AX1463" s="220"/>
      <c r="AY1463" s="220"/>
      <c r="AZ1463" s="220"/>
      <c r="BA1463" s="220"/>
      <c r="BB1463" s="220"/>
      <c r="BC1463" s="218"/>
      <c r="DP1463" s="50" t="s">
        <v>172</v>
      </c>
    </row>
    <row r="1464" spans="1:122" s="152" customFormat="1" ht="15" customHeight="1">
      <c r="B1464" s="172"/>
      <c r="C1464" s="207"/>
      <c r="D1464" s="206"/>
      <c r="E1464" s="206"/>
      <c r="F1464" s="29"/>
      <c r="G1464" s="150"/>
      <c r="I1464" s="231"/>
      <c r="J1464" s="220"/>
      <c r="K1464" s="219"/>
      <c r="L1464" s="219"/>
      <c r="M1464" s="219"/>
      <c r="N1464" s="219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19"/>
      <c r="Z1464" s="219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19"/>
      <c r="AL1464" s="219"/>
      <c r="AM1464" s="220"/>
      <c r="AN1464" s="220"/>
      <c r="AO1464" s="220"/>
      <c r="AP1464" s="220"/>
      <c r="AQ1464" s="220"/>
      <c r="AR1464" s="220"/>
      <c r="AS1464" s="220"/>
      <c r="AT1464" s="220"/>
      <c r="AU1464" s="220"/>
      <c r="AV1464" s="220"/>
      <c r="AW1464" s="220"/>
      <c r="AX1464" s="220"/>
      <c r="AY1464" s="220"/>
      <c r="AZ1464" s="220"/>
      <c r="BA1464" s="220"/>
      <c r="BB1464" s="220"/>
      <c r="BC1464" s="218"/>
      <c r="DP1464" s="50" t="s">
        <v>172</v>
      </c>
    </row>
    <row r="1465" spans="1:122" s="152" customFormat="1" ht="15" customHeight="1">
      <c r="B1465" s="172"/>
      <c r="C1465" s="152" t="s">
        <v>275</v>
      </c>
      <c r="F1465" s="230">
        <f t="shared" ref="F1465:AK1465" si="2278">F$17</f>
        <v>0</v>
      </c>
      <c r="G1465" s="229">
        <f t="shared" si="2278"/>
        <v>1</v>
      </c>
      <c r="H1465" s="229">
        <f t="shared" si="2278"/>
        <v>2</v>
      </c>
      <c r="I1465" s="229">
        <f t="shared" si="2278"/>
        <v>3</v>
      </c>
      <c r="J1465" s="229">
        <f t="shared" si="2278"/>
        <v>4</v>
      </c>
      <c r="K1465" s="229">
        <f t="shared" si="2278"/>
        <v>5</v>
      </c>
      <c r="L1465" s="229">
        <f t="shared" si="2278"/>
        <v>6</v>
      </c>
      <c r="M1465" s="229">
        <f t="shared" si="2278"/>
        <v>7</v>
      </c>
      <c r="N1465" s="229">
        <f t="shared" si="2278"/>
        <v>8</v>
      </c>
      <c r="O1465" s="229">
        <f t="shared" si="2278"/>
        <v>9</v>
      </c>
      <c r="P1465" s="229">
        <f t="shared" si="2278"/>
        <v>10</v>
      </c>
      <c r="Q1465" s="229">
        <f t="shared" si="2278"/>
        <v>11</v>
      </c>
      <c r="R1465" s="229">
        <f t="shared" si="2278"/>
        <v>12</v>
      </c>
      <c r="S1465" s="229">
        <f t="shared" si="2278"/>
        <v>13</v>
      </c>
      <c r="T1465" s="229">
        <f t="shared" si="2278"/>
        <v>14</v>
      </c>
      <c r="U1465" s="229">
        <f t="shared" si="2278"/>
        <v>15</v>
      </c>
      <c r="V1465" s="229">
        <f t="shared" si="2278"/>
        <v>16</v>
      </c>
      <c r="W1465" s="229">
        <f t="shared" si="2278"/>
        <v>17</v>
      </c>
      <c r="X1465" s="229">
        <f t="shared" si="2278"/>
        <v>18</v>
      </c>
      <c r="Y1465" s="229">
        <f t="shared" si="2278"/>
        <v>19</v>
      </c>
      <c r="Z1465" s="229">
        <f t="shared" si="2278"/>
        <v>20</v>
      </c>
      <c r="AA1465" s="229">
        <f t="shared" si="2278"/>
        <v>21</v>
      </c>
      <c r="AB1465" s="229">
        <f t="shared" si="2278"/>
        <v>22</v>
      </c>
      <c r="AC1465" s="229">
        <f t="shared" si="2278"/>
        <v>23</v>
      </c>
      <c r="AD1465" s="229">
        <f t="shared" si="2278"/>
        <v>24</v>
      </c>
      <c r="AE1465" s="229">
        <f t="shared" si="2278"/>
        <v>25</v>
      </c>
      <c r="AF1465" s="229">
        <f t="shared" si="2278"/>
        <v>26</v>
      </c>
      <c r="AG1465" s="229">
        <f t="shared" si="2278"/>
        <v>27</v>
      </c>
      <c r="AH1465" s="229">
        <f t="shared" si="2278"/>
        <v>28</v>
      </c>
      <c r="AI1465" s="229">
        <f t="shared" si="2278"/>
        <v>29</v>
      </c>
      <c r="AJ1465" s="229">
        <f t="shared" si="2278"/>
        <v>30</v>
      </c>
      <c r="AK1465" s="229">
        <f t="shared" si="2278"/>
        <v>31</v>
      </c>
      <c r="AL1465" s="229">
        <f t="shared" ref="AL1465:BQ1465" si="2279">AL$17</f>
        <v>32</v>
      </c>
      <c r="AM1465" s="229">
        <f t="shared" si="2279"/>
        <v>33</v>
      </c>
      <c r="AN1465" s="229">
        <f t="shared" si="2279"/>
        <v>34</v>
      </c>
      <c r="AO1465" s="229">
        <f t="shared" si="2279"/>
        <v>35</v>
      </c>
      <c r="AP1465" s="229">
        <f t="shared" si="2279"/>
        <v>36</v>
      </c>
      <c r="AQ1465" s="229">
        <f t="shared" si="2279"/>
        <v>37</v>
      </c>
      <c r="AR1465" s="229">
        <f t="shared" si="2279"/>
        <v>38</v>
      </c>
      <c r="AS1465" s="229">
        <f t="shared" si="2279"/>
        <v>39</v>
      </c>
      <c r="AT1465" s="229">
        <f t="shared" si="2279"/>
        <v>40</v>
      </c>
      <c r="AU1465" s="229">
        <f t="shared" si="2279"/>
        <v>41</v>
      </c>
      <c r="AV1465" s="229">
        <f t="shared" si="2279"/>
        <v>42</v>
      </c>
      <c r="AW1465" s="229">
        <f t="shared" si="2279"/>
        <v>43</v>
      </c>
      <c r="AX1465" s="229">
        <f t="shared" si="2279"/>
        <v>44</v>
      </c>
      <c r="AY1465" s="229">
        <f t="shared" si="2279"/>
        <v>45</v>
      </c>
      <c r="AZ1465" s="229">
        <f t="shared" si="2279"/>
        <v>46</v>
      </c>
      <c r="BA1465" s="229">
        <f t="shared" si="2279"/>
        <v>47</v>
      </c>
      <c r="BB1465" s="229">
        <f t="shared" si="2279"/>
        <v>48</v>
      </c>
      <c r="BC1465" s="229">
        <f t="shared" si="2279"/>
        <v>49</v>
      </c>
      <c r="BD1465" s="229">
        <f t="shared" si="2279"/>
        <v>50</v>
      </c>
      <c r="BE1465" s="229">
        <f t="shared" si="2279"/>
        <v>51</v>
      </c>
      <c r="BF1465" s="229">
        <f t="shared" si="2279"/>
        <v>52</v>
      </c>
      <c r="BG1465" s="229">
        <f t="shared" si="2279"/>
        <v>53</v>
      </c>
      <c r="BH1465" s="229">
        <f t="shared" si="2279"/>
        <v>54</v>
      </c>
      <c r="BI1465" s="229">
        <f t="shared" si="2279"/>
        <v>55</v>
      </c>
      <c r="BJ1465" s="229">
        <f t="shared" si="2279"/>
        <v>56</v>
      </c>
      <c r="BK1465" s="229">
        <f t="shared" si="2279"/>
        <v>57</v>
      </c>
      <c r="BL1465" s="229">
        <f t="shared" si="2279"/>
        <v>58</v>
      </c>
      <c r="BM1465" s="229">
        <f t="shared" si="2279"/>
        <v>59</v>
      </c>
      <c r="BN1465" s="229">
        <f t="shared" si="2279"/>
        <v>60</v>
      </c>
      <c r="BO1465" s="229" t="str">
        <f t="shared" si="2279"/>
        <v/>
      </c>
      <c r="BP1465" s="229" t="str">
        <f t="shared" si="2279"/>
        <v/>
      </c>
      <c r="BQ1465" s="229" t="str">
        <f t="shared" si="2279"/>
        <v/>
      </c>
      <c r="BR1465" s="229" t="str">
        <f t="shared" ref="BR1465:DN1465" si="2280">BR$17</f>
        <v/>
      </c>
      <c r="BS1465" s="229" t="str">
        <f t="shared" si="2280"/>
        <v/>
      </c>
      <c r="BT1465" s="229" t="str">
        <f t="shared" si="2280"/>
        <v/>
      </c>
      <c r="BU1465" s="229" t="str">
        <f t="shared" si="2280"/>
        <v/>
      </c>
      <c r="BV1465" s="229" t="str">
        <f t="shared" si="2280"/>
        <v/>
      </c>
      <c r="BW1465" s="229" t="str">
        <f t="shared" si="2280"/>
        <v/>
      </c>
      <c r="BX1465" s="229" t="str">
        <f t="shared" si="2280"/>
        <v/>
      </c>
      <c r="BY1465" s="229" t="str">
        <f t="shared" si="2280"/>
        <v/>
      </c>
      <c r="BZ1465" s="229" t="str">
        <f t="shared" si="2280"/>
        <v/>
      </c>
      <c r="CA1465" s="229" t="str">
        <f t="shared" si="2280"/>
        <v/>
      </c>
      <c r="CB1465" s="229" t="str">
        <f t="shared" si="2280"/>
        <v/>
      </c>
      <c r="CC1465" s="229" t="str">
        <f t="shared" si="2280"/>
        <v/>
      </c>
      <c r="CD1465" s="229" t="str">
        <f t="shared" si="2280"/>
        <v/>
      </c>
      <c r="CE1465" s="229" t="str">
        <f t="shared" si="2280"/>
        <v/>
      </c>
      <c r="CF1465" s="229" t="str">
        <f t="shared" si="2280"/>
        <v/>
      </c>
      <c r="CG1465" s="229" t="str">
        <f t="shared" si="2280"/>
        <v/>
      </c>
      <c r="CH1465" s="229" t="str">
        <f t="shared" si="2280"/>
        <v/>
      </c>
      <c r="CI1465" s="229" t="str">
        <f t="shared" si="2280"/>
        <v/>
      </c>
      <c r="CJ1465" s="229" t="str">
        <f t="shared" si="2280"/>
        <v/>
      </c>
      <c r="CK1465" s="229" t="str">
        <f t="shared" si="2280"/>
        <v/>
      </c>
      <c r="CL1465" s="229" t="str">
        <f t="shared" si="2280"/>
        <v/>
      </c>
      <c r="CM1465" s="229" t="str">
        <f t="shared" si="2280"/>
        <v/>
      </c>
      <c r="CN1465" s="229" t="str">
        <f t="shared" si="2280"/>
        <v/>
      </c>
      <c r="CO1465" s="229" t="str">
        <f t="shared" si="2280"/>
        <v/>
      </c>
      <c r="CP1465" s="229" t="str">
        <f t="shared" si="2280"/>
        <v/>
      </c>
      <c r="CQ1465" s="229" t="str">
        <f t="shared" si="2280"/>
        <v/>
      </c>
      <c r="CR1465" s="229" t="str">
        <f t="shared" si="2280"/>
        <v/>
      </c>
      <c r="CS1465" s="229" t="str">
        <f t="shared" si="2280"/>
        <v/>
      </c>
      <c r="CT1465" s="229" t="str">
        <f t="shared" si="2280"/>
        <v/>
      </c>
      <c r="CU1465" s="229" t="str">
        <f t="shared" si="2280"/>
        <v/>
      </c>
      <c r="CV1465" s="229" t="str">
        <f t="shared" si="2280"/>
        <v/>
      </c>
      <c r="CW1465" s="229" t="str">
        <f t="shared" si="2280"/>
        <v/>
      </c>
      <c r="CX1465" s="229" t="str">
        <f t="shared" si="2280"/>
        <v/>
      </c>
      <c r="CY1465" s="229" t="str">
        <f t="shared" si="2280"/>
        <v/>
      </c>
      <c r="CZ1465" s="229" t="str">
        <f t="shared" si="2280"/>
        <v/>
      </c>
      <c r="DA1465" s="229" t="str">
        <f t="shared" si="2280"/>
        <v/>
      </c>
      <c r="DB1465" s="229" t="str">
        <f t="shared" si="2280"/>
        <v/>
      </c>
      <c r="DC1465" s="229" t="str">
        <f t="shared" si="2280"/>
        <v/>
      </c>
      <c r="DD1465" s="229" t="str">
        <f t="shared" si="2280"/>
        <v/>
      </c>
      <c r="DE1465" s="229" t="str">
        <f t="shared" si="2280"/>
        <v/>
      </c>
      <c r="DF1465" s="229" t="str">
        <f t="shared" si="2280"/>
        <v/>
      </c>
      <c r="DG1465" s="229" t="str">
        <f t="shared" si="2280"/>
        <v/>
      </c>
      <c r="DH1465" s="229" t="str">
        <f t="shared" si="2280"/>
        <v/>
      </c>
      <c r="DI1465" s="229" t="str">
        <f t="shared" si="2280"/>
        <v/>
      </c>
      <c r="DJ1465" s="229" t="str">
        <f t="shared" si="2280"/>
        <v/>
      </c>
      <c r="DK1465" s="229" t="str">
        <f t="shared" si="2280"/>
        <v/>
      </c>
      <c r="DL1465" s="229" t="str">
        <f t="shared" si="2280"/>
        <v/>
      </c>
      <c r="DM1465" s="229" t="str">
        <f t="shared" si="2280"/>
        <v/>
      </c>
      <c r="DN1465" s="229" t="str">
        <f t="shared" si="2280"/>
        <v/>
      </c>
      <c r="DO1465" s="228"/>
      <c r="DP1465" s="50" t="s">
        <v>172</v>
      </c>
    </row>
    <row r="1466" spans="1:122" s="152" customFormat="1" ht="15" customHeight="1">
      <c r="B1466" s="172"/>
      <c r="C1466" s="152" t="s">
        <v>274</v>
      </c>
      <c r="F1466" s="154">
        <f>D1459</f>
        <v>0</v>
      </c>
      <c r="G1466" s="154">
        <f t="shared" ref="G1466:AL1466" si="2281">IF(F17="","",IF($D1459-F1469&lt;0.001,0,$D1459-F1469))</f>
        <v>0</v>
      </c>
      <c r="H1466" s="154">
        <f t="shared" si="2281"/>
        <v>0</v>
      </c>
      <c r="I1466" s="154">
        <f t="shared" si="2281"/>
        <v>0</v>
      </c>
      <c r="J1466" s="154">
        <f t="shared" si="2281"/>
        <v>0</v>
      </c>
      <c r="K1466" s="154">
        <f t="shared" si="2281"/>
        <v>0</v>
      </c>
      <c r="L1466" s="154">
        <f t="shared" si="2281"/>
        <v>0</v>
      </c>
      <c r="M1466" s="154">
        <f t="shared" si="2281"/>
        <v>0</v>
      </c>
      <c r="N1466" s="154">
        <f t="shared" si="2281"/>
        <v>0</v>
      </c>
      <c r="O1466" s="154">
        <f t="shared" si="2281"/>
        <v>0</v>
      </c>
      <c r="P1466" s="154">
        <f t="shared" si="2281"/>
        <v>0</v>
      </c>
      <c r="Q1466" s="154">
        <f t="shared" si="2281"/>
        <v>0</v>
      </c>
      <c r="R1466" s="154">
        <f t="shared" si="2281"/>
        <v>0</v>
      </c>
      <c r="S1466" s="154">
        <f t="shared" si="2281"/>
        <v>0</v>
      </c>
      <c r="T1466" s="154">
        <f t="shared" si="2281"/>
        <v>0</v>
      </c>
      <c r="U1466" s="154">
        <f t="shared" si="2281"/>
        <v>0</v>
      </c>
      <c r="V1466" s="154">
        <f t="shared" si="2281"/>
        <v>0</v>
      </c>
      <c r="W1466" s="154">
        <f t="shared" si="2281"/>
        <v>0</v>
      </c>
      <c r="X1466" s="154">
        <f t="shared" si="2281"/>
        <v>0</v>
      </c>
      <c r="Y1466" s="154">
        <f t="shared" si="2281"/>
        <v>0</v>
      </c>
      <c r="Z1466" s="154">
        <f t="shared" si="2281"/>
        <v>0</v>
      </c>
      <c r="AA1466" s="154">
        <f t="shared" si="2281"/>
        <v>0</v>
      </c>
      <c r="AB1466" s="154">
        <f t="shared" si="2281"/>
        <v>0</v>
      </c>
      <c r="AC1466" s="154">
        <f t="shared" si="2281"/>
        <v>0</v>
      </c>
      <c r="AD1466" s="154">
        <f t="shared" si="2281"/>
        <v>0</v>
      </c>
      <c r="AE1466" s="154">
        <f t="shared" si="2281"/>
        <v>0</v>
      </c>
      <c r="AF1466" s="154">
        <f t="shared" si="2281"/>
        <v>0</v>
      </c>
      <c r="AG1466" s="154">
        <f t="shared" si="2281"/>
        <v>0</v>
      </c>
      <c r="AH1466" s="154">
        <f t="shared" si="2281"/>
        <v>0</v>
      </c>
      <c r="AI1466" s="154">
        <f t="shared" si="2281"/>
        <v>0</v>
      </c>
      <c r="AJ1466" s="154">
        <f t="shared" si="2281"/>
        <v>0</v>
      </c>
      <c r="AK1466" s="154">
        <f t="shared" si="2281"/>
        <v>0</v>
      </c>
      <c r="AL1466" s="154">
        <f t="shared" si="2281"/>
        <v>0</v>
      </c>
      <c r="AM1466" s="154">
        <f t="shared" ref="AM1466:BR1466" si="2282">IF(AL17="","",IF($D1459-AL1469&lt;0.001,0,$D1459-AL1469))</f>
        <v>0</v>
      </c>
      <c r="AN1466" s="154">
        <f t="shared" si="2282"/>
        <v>0</v>
      </c>
      <c r="AO1466" s="154">
        <f t="shared" si="2282"/>
        <v>0</v>
      </c>
      <c r="AP1466" s="154">
        <f t="shared" si="2282"/>
        <v>0</v>
      </c>
      <c r="AQ1466" s="154">
        <f t="shared" si="2282"/>
        <v>0</v>
      </c>
      <c r="AR1466" s="154">
        <f t="shared" si="2282"/>
        <v>0</v>
      </c>
      <c r="AS1466" s="154">
        <f t="shared" si="2282"/>
        <v>0</v>
      </c>
      <c r="AT1466" s="154">
        <f t="shared" si="2282"/>
        <v>0</v>
      </c>
      <c r="AU1466" s="154">
        <f t="shared" si="2282"/>
        <v>0</v>
      </c>
      <c r="AV1466" s="154">
        <f t="shared" si="2282"/>
        <v>0</v>
      </c>
      <c r="AW1466" s="154">
        <f t="shared" si="2282"/>
        <v>0</v>
      </c>
      <c r="AX1466" s="154">
        <f t="shared" si="2282"/>
        <v>0</v>
      </c>
      <c r="AY1466" s="154">
        <f t="shared" si="2282"/>
        <v>0</v>
      </c>
      <c r="AZ1466" s="154">
        <f t="shared" si="2282"/>
        <v>0</v>
      </c>
      <c r="BA1466" s="154">
        <f t="shared" si="2282"/>
        <v>0</v>
      </c>
      <c r="BB1466" s="154">
        <f t="shared" si="2282"/>
        <v>0</v>
      </c>
      <c r="BC1466" s="154">
        <f t="shared" si="2282"/>
        <v>0</v>
      </c>
      <c r="BD1466" s="154">
        <f t="shared" si="2282"/>
        <v>0</v>
      </c>
      <c r="BE1466" s="154">
        <f t="shared" si="2282"/>
        <v>0</v>
      </c>
      <c r="BF1466" s="154">
        <f t="shared" si="2282"/>
        <v>0</v>
      </c>
      <c r="BG1466" s="154">
        <f t="shared" si="2282"/>
        <v>0</v>
      </c>
      <c r="BH1466" s="154">
        <f t="shared" si="2282"/>
        <v>0</v>
      </c>
      <c r="BI1466" s="154">
        <f t="shared" si="2282"/>
        <v>0</v>
      </c>
      <c r="BJ1466" s="154">
        <f t="shared" si="2282"/>
        <v>0</v>
      </c>
      <c r="BK1466" s="154">
        <f t="shared" si="2282"/>
        <v>0</v>
      </c>
      <c r="BL1466" s="154">
        <f t="shared" si="2282"/>
        <v>0</v>
      </c>
      <c r="BM1466" s="154">
        <f t="shared" si="2282"/>
        <v>0</v>
      </c>
      <c r="BN1466" s="154">
        <f t="shared" si="2282"/>
        <v>0</v>
      </c>
      <c r="BO1466" s="154">
        <f t="shared" si="2282"/>
        <v>0</v>
      </c>
      <c r="BP1466" s="154" t="str">
        <f t="shared" si="2282"/>
        <v/>
      </c>
      <c r="BQ1466" s="154" t="str">
        <f t="shared" si="2282"/>
        <v/>
      </c>
      <c r="BR1466" s="154" t="str">
        <f t="shared" si="2282"/>
        <v/>
      </c>
      <c r="BS1466" s="154" t="str">
        <f t="shared" ref="BS1466:CA1466" si="2283">IF(BR17="","",IF($D1459-BR1469&lt;0.001,0,$D1459-BR1469))</f>
        <v/>
      </c>
      <c r="BT1466" s="154" t="str">
        <f t="shared" si="2283"/>
        <v/>
      </c>
      <c r="BU1466" s="154" t="str">
        <f t="shared" si="2283"/>
        <v/>
      </c>
      <c r="BV1466" s="154" t="str">
        <f t="shared" si="2283"/>
        <v/>
      </c>
      <c r="BW1466" s="154" t="str">
        <f t="shared" si="2283"/>
        <v/>
      </c>
      <c r="BX1466" s="154" t="str">
        <f t="shared" si="2283"/>
        <v/>
      </c>
      <c r="BY1466" s="154" t="str">
        <f t="shared" si="2283"/>
        <v/>
      </c>
      <c r="BZ1466" s="154" t="str">
        <f t="shared" si="2283"/>
        <v/>
      </c>
      <c r="CA1466" s="154" t="str">
        <f t="shared" si="2283"/>
        <v/>
      </c>
      <c r="CB1466" s="154" t="str">
        <f t="shared" ref="CB1466" si="2284">IF(CA17="","",IF($D1459-CA1469&lt;0.001,0,$D1459-CA1469))</f>
        <v/>
      </c>
      <c r="CC1466" s="154" t="str">
        <f t="shared" ref="CC1466" si="2285">IF(CB17="","",IF($D1459-CB1469&lt;0.001,0,$D1459-CB1469))</f>
        <v/>
      </c>
      <c r="CD1466" s="154" t="str">
        <f t="shared" ref="CD1466" si="2286">IF(CC17="","",IF($D1459-CC1469&lt;0.001,0,$D1459-CC1469))</f>
        <v/>
      </c>
      <c r="CE1466" s="154" t="str">
        <f t="shared" ref="CE1466" si="2287">IF(CD17="","",IF($D1459-CD1469&lt;0.001,0,$D1459-CD1469))</f>
        <v/>
      </c>
      <c r="CF1466" s="154" t="str">
        <f t="shared" ref="CF1466" si="2288">IF(CE17="","",IF($D1459-CE1469&lt;0.001,0,$D1459-CE1469))</f>
        <v/>
      </c>
      <c r="CG1466" s="154" t="str">
        <f t="shared" ref="CG1466" si="2289">IF(CF17="","",IF($D1459-CF1469&lt;0.001,0,$D1459-CF1469))</f>
        <v/>
      </c>
      <c r="CH1466" s="154" t="str">
        <f t="shared" ref="CH1466" si="2290">IF(CG17="","",IF($D1459-CG1469&lt;0.001,0,$D1459-CG1469))</f>
        <v/>
      </c>
      <c r="CI1466" s="154" t="str">
        <f t="shared" ref="CI1466" si="2291">IF(CH17="","",IF($D1459-CH1469&lt;0.001,0,$D1459-CH1469))</f>
        <v/>
      </c>
      <c r="CJ1466" s="154" t="str">
        <f t="shared" ref="CJ1466" si="2292">IF(CI17="","",IF($D1459-CI1469&lt;0.001,0,$D1459-CI1469))</f>
        <v/>
      </c>
      <c r="CK1466" s="154" t="str">
        <f t="shared" ref="CK1466" si="2293">IF(CJ17="","",IF($D1459-CJ1469&lt;0.001,0,$D1459-CJ1469))</f>
        <v/>
      </c>
      <c r="CL1466" s="154" t="str">
        <f t="shared" ref="CL1466" si="2294">IF(CK17="","",IF($D1459-CK1469&lt;0.001,0,$D1459-CK1469))</f>
        <v/>
      </c>
      <c r="CM1466" s="154" t="str">
        <f t="shared" ref="CM1466" si="2295">IF(CL17="","",IF($D1459-CL1469&lt;0.001,0,$D1459-CL1469))</f>
        <v/>
      </c>
      <c r="CN1466" s="154" t="str">
        <f t="shared" ref="CN1466" si="2296">IF(CM17="","",IF($D1459-CM1469&lt;0.001,0,$D1459-CM1469))</f>
        <v/>
      </c>
      <c r="CO1466" s="154" t="str">
        <f t="shared" ref="CO1466" si="2297">IF(CN17="","",IF($D1459-CN1469&lt;0.001,0,$D1459-CN1469))</f>
        <v/>
      </c>
      <c r="CP1466" s="154" t="str">
        <f t="shared" ref="CP1466" si="2298">IF(CO17="","",IF($D1459-CO1469&lt;0.001,0,$D1459-CO1469))</f>
        <v/>
      </c>
      <c r="CQ1466" s="154" t="str">
        <f t="shared" ref="CQ1466" si="2299">IF(CP17="","",IF($D1459-CP1469&lt;0.001,0,$D1459-CP1469))</f>
        <v/>
      </c>
      <c r="CR1466" s="154" t="str">
        <f t="shared" ref="CR1466" si="2300">IF(CQ17="","",IF($D1459-CQ1469&lt;0.001,0,$D1459-CQ1469))</f>
        <v/>
      </c>
      <c r="CS1466" s="154" t="str">
        <f t="shared" ref="CS1466" si="2301">IF(CR17="","",IF($D1459-CR1469&lt;0.001,0,$D1459-CR1469))</f>
        <v/>
      </c>
      <c r="CT1466" s="154" t="str">
        <f t="shared" ref="CT1466" si="2302">IF(CS17="","",IF($D1459-CS1469&lt;0.001,0,$D1459-CS1469))</f>
        <v/>
      </c>
      <c r="CU1466" s="154" t="str">
        <f t="shared" ref="CU1466" si="2303">IF(CT17="","",IF($D1459-CT1469&lt;0.001,0,$D1459-CT1469))</f>
        <v/>
      </c>
      <c r="CV1466" s="154" t="str">
        <f t="shared" ref="CV1466" si="2304">IF(CU17="","",IF($D1459-CU1469&lt;0.001,0,$D1459-CU1469))</f>
        <v/>
      </c>
      <c r="CW1466" s="154" t="str">
        <f t="shared" ref="CW1466" si="2305">IF(CV17="","",IF($D1459-CV1469&lt;0.001,0,$D1459-CV1469))</f>
        <v/>
      </c>
      <c r="CX1466" s="154" t="str">
        <f t="shared" ref="CX1466" si="2306">IF(CW17="","",IF($D1459-CW1469&lt;0.001,0,$D1459-CW1469))</f>
        <v/>
      </c>
      <c r="CY1466" s="154" t="str">
        <f t="shared" ref="CY1466" si="2307">IF(CX17="","",IF($D1459-CX1469&lt;0.001,0,$D1459-CX1469))</f>
        <v/>
      </c>
      <c r="CZ1466" s="154" t="str">
        <f t="shared" ref="CZ1466" si="2308">IF(CY17="","",IF($D1459-CY1469&lt;0.001,0,$D1459-CY1469))</f>
        <v/>
      </c>
      <c r="DA1466" s="154" t="str">
        <f t="shared" ref="DA1466" si="2309">IF(CZ17="","",IF($D1459-CZ1469&lt;0.001,0,$D1459-CZ1469))</f>
        <v/>
      </c>
      <c r="DB1466" s="154" t="str">
        <f t="shared" ref="DB1466" si="2310">IF(DA17="","",IF($D1459-DA1469&lt;0.001,0,$D1459-DA1469))</f>
        <v/>
      </c>
      <c r="DC1466" s="154" t="str">
        <f t="shared" ref="DC1466" si="2311">IF(DB17="","",IF($D1459-DB1469&lt;0.001,0,$D1459-DB1469))</f>
        <v/>
      </c>
      <c r="DD1466" s="154" t="str">
        <f t="shared" ref="DD1466" si="2312">IF(DC17="","",IF($D1459-DC1469&lt;0.001,0,$D1459-DC1469))</f>
        <v/>
      </c>
      <c r="DE1466" s="154" t="str">
        <f t="shared" ref="DE1466" si="2313">IF(DD17="","",IF($D1459-DD1469&lt;0.001,0,$D1459-DD1469))</f>
        <v/>
      </c>
      <c r="DF1466" s="154" t="str">
        <f t="shared" ref="DF1466" si="2314">IF(DE17="","",IF($D1459-DE1469&lt;0.001,0,$D1459-DE1469))</f>
        <v/>
      </c>
      <c r="DG1466" s="154" t="str">
        <f t="shared" ref="DG1466" si="2315">IF(DF17="","",IF($D1459-DF1469&lt;0.001,0,$D1459-DF1469))</f>
        <v/>
      </c>
      <c r="DH1466" s="154" t="str">
        <f t="shared" ref="DH1466" si="2316">IF(DG17="","",IF($D1459-DG1469&lt;0.001,0,$D1459-DG1469))</f>
        <v/>
      </c>
      <c r="DI1466" s="154" t="str">
        <f t="shared" ref="DI1466" si="2317">IF(DH17="","",IF($D1459-DH1469&lt;0.001,0,$D1459-DH1469))</f>
        <v/>
      </c>
      <c r="DJ1466" s="154" t="str">
        <f t="shared" ref="DJ1466" si="2318">IF(DI17="","",IF($D1459-DI1469&lt;0.001,0,$D1459-DI1469))</f>
        <v/>
      </c>
      <c r="DK1466" s="154" t="str">
        <f t="shared" ref="DK1466" si="2319">IF(DJ17="","",IF($D1459-DJ1469&lt;0.001,0,$D1459-DJ1469))</f>
        <v/>
      </c>
      <c r="DL1466" s="154" t="str">
        <f t="shared" ref="DL1466" si="2320">IF(DK17="","",IF($D1459-DK1469&lt;0.001,0,$D1459-DK1469))</f>
        <v/>
      </c>
      <c r="DM1466" s="154" t="str">
        <f t="shared" ref="DM1466" si="2321">IF(DL17="","",IF($D1459-DL1469&lt;0.001,0,$D1459-DL1469))</f>
        <v/>
      </c>
      <c r="DN1466" s="154" t="str">
        <f t="shared" ref="DN1466" si="2322">IF(DM17="","",IF($D1459-DM1469&lt;0.001,0,$D1459-DM1469))</f>
        <v/>
      </c>
      <c r="DO1466" s="154"/>
      <c r="DP1466" s="50" t="s">
        <v>172</v>
      </c>
    </row>
    <row r="1467" spans="1:122" s="152" customFormat="1" ht="15" customHeight="1">
      <c r="B1467" s="172"/>
      <c r="C1467" s="125" t="str">
        <f>"Manual "&amp;C1458</f>
        <v>Manual Drawdown</v>
      </c>
      <c r="D1467" s="181"/>
      <c r="E1467" s="181"/>
      <c r="F1467" s="227">
        <v>0</v>
      </c>
      <c r="G1467" s="227">
        <v>0</v>
      </c>
      <c r="H1467" s="227">
        <v>0</v>
      </c>
      <c r="I1467" s="227">
        <v>0</v>
      </c>
      <c r="J1467" s="227">
        <v>0</v>
      </c>
      <c r="K1467" s="227">
        <v>0</v>
      </c>
      <c r="L1467" s="227">
        <v>0</v>
      </c>
      <c r="M1467" s="227">
        <v>0</v>
      </c>
      <c r="N1467" s="227">
        <v>0</v>
      </c>
      <c r="O1467" s="227">
        <v>0</v>
      </c>
      <c r="P1467" s="227">
        <v>0</v>
      </c>
      <c r="Q1467" s="227">
        <v>0</v>
      </c>
      <c r="R1467" s="227">
        <v>0</v>
      </c>
      <c r="S1467" s="227">
        <v>0</v>
      </c>
      <c r="T1467" s="227">
        <v>0</v>
      </c>
      <c r="U1467" s="227">
        <v>0</v>
      </c>
      <c r="V1467" s="227">
        <v>0</v>
      </c>
      <c r="W1467" s="227">
        <v>0</v>
      </c>
      <c r="X1467" s="227">
        <v>0</v>
      </c>
      <c r="Y1467" s="227">
        <v>0</v>
      </c>
      <c r="Z1467" s="227">
        <v>0</v>
      </c>
      <c r="AA1467" s="227">
        <v>0</v>
      </c>
      <c r="AB1467" s="227">
        <v>0</v>
      </c>
      <c r="AC1467" s="227">
        <v>0</v>
      </c>
      <c r="AD1467" s="227">
        <v>0</v>
      </c>
      <c r="AE1467" s="227">
        <v>0</v>
      </c>
      <c r="AF1467" s="227">
        <v>0</v>
      </c>
      <c r="AG1467" s="227">
        <v>0</v>
      </c>
      <c r="AH1467" s="227">
        <v>0</v>
      </c>
      <c r="AI1467" s="227">
        <v>0</v>
      </c>
      <c r="AJ1467" s="227">
        <v>0</v>
      </c>
      <c r="AK1467" s="227">
        <v>0</v>
      </c>
      <c r="AL1467" s="227">
        <v>0</v>
      </c>
      <c r="AM1467" s="227">
        <v>0</v>
      </c>
      <c r="AN1467" s="227">
        <v>0</v>
      </c>
      <c r="AO1467" s="227">
        <v>0</v>
      </c>
      <c r="AP1467" s="227">
        <v>0</v>
      </c>
      <c r="AQ1467" s="227">
        <v>0</v>
      </c>
      <c r="AR1467" s="227">
        <v>0</v>
      </c>
      <c r="AS1467" s="227">
        <v>0</v>
      </c>
      <c r="AT1467" s="227">
        <v>0</v>
      </c>
      <c r="AU1467" s="227">
        <v>0</v>
      </c>
      <c r="AV1467" s="227">
        <v>0</v>
      </c>
      <c r="AW1467" s="227">
        <v>0</v>
      </c>
      <c r="AX1467" s="227">
        <v>0</v>
      </c>
      <c r="AY1467" s="227">
        <v>0</v>
      </c>
      <c r="AZ1467" s="227">
        <v>0</v>
      </c>
      <c r="BA1467" s="227">
        <v>0</v>
      </c>
      <c r="BB1467" s="227">
        <v>0</v>
      </c>
      <c r="BC1467" s="227">
        <v>0</v>
      </c>
      <c r="BD1467" s="227">
        <v>0</v>
      </c>
      <c r="BE1467" s="227">
        <v>0</v>
      </c>
      <c r="BF1467" s="227">
        <v>0</v>
      </c>
      <c r="BG1467" s="227">
        <v>0</v>
      </c>
      <c r="BH1467" s="227">
        <v>0</v>
      </c>
      <c r="BI1467" s="227">
        <v>0</v>
      </c>
      <c r="BJ1467" s="227">
        <v>0</v>
      </c>
      <c r="BK1467" s="227">
        <v>0</v>
      </c>
      <c r="BL1467" s="227">
        <v>0</v>
      </c>
      <c r="BM1467" s="227">
        <v>0</v>
      </c>
      <c r="BN1467" s="227">
        <v>0</v>
      </c>
      <c r="BO1467" s="227">
        <v>0</v>
      </c>
      <c r="BP1467" s="227">
        <v>0</v>
      </c>
      <c r="BQ1467" s="227">
        <v>0</v>
      </c>
      <c r="BR1467" s="227">
        <v>0</v>
      </c>
      <c r="BS1467" s="227">
        <v>0</v>
      </c>
      <c r="BT1467" s="227">
        <v>0</v>
      </c>
      <c r="BU1467" s="227">
        <v>0</v>
      </c>
      <c r="BV1467" s="227">
        <v>0</v>
      </c>
      <c r="BW1467" s="227">
        <v>0</v>
      </c>
      <c r="BX1467" s="227">
        <v>0</v>
      </c>
      <c r="BY1467" s="227">
        <v>0</v>
      </c>
      <c r="BZ1467" s="227">
        <v>0</v>
      </c>
      <c r="CA1467" s="227">
        <v>0</v>
      </c>
      <c r="CB1467" s="227">
        <v>0</v>
      </c>
      <c r="CC1467" s="227">
        <v>0</v>
      </c>
      <c r="CD1467" s="227">
        <v>0</v>
      </c>
      <c r="CE1467" s="227">
        <v>0</v>
      </c>
      <c r="CF1467" s="227">
        <v>0</v>
      </c>
      <c r="CG1467" s="227">
        <v>0</v>
      </c>
      <c r="CH1467" s="227">
        <v>0</v>
      </c>
      <c r="CI1467" s="227">
        <v>0</v>
      </c>
      <c r="CJ1467" s="227">
        <v>0</v>
      </c>
      <c r="CK1467" s="227">
        <v>0</v>
      </c>
      <c r="CL1467" s="227">
        <v>0</v>
      </c>
      <c r="CM1467" s="227">
        <v>0</v>
      </c>
      <c r="CN1467" s="227">
        <v>0</v>
      </c>
      <c r="CO1467" s="227">
        <v>0</v>
      </c>
      <c r="CP1467" s="227">
        <v>0</v>
      </c>
      <c r="CQ1467" s="227">
        <v>0</v>
      </c>
      <c r="CR1467" s="227">
        <v>0</v>
      </c>
      <c r="CS1467" s="227">
        <v>0</v>
      </c>
      <c r="CT1467" s="227">
        <v>0</v>
      </c>
      <c r="CU1467" s="227">
        <v>0</v>
      </c>
      <c r="CV1467" s="227">
        <v>0</v>
      </c>
      <c r="CW1467" s="227">
        <v>0</v>
      </c>
      <c r="CX1467" s="227">
        <v>0</v>
      </c>
      <c r="CY1467" s="227">
        <v>0</v>
      </c>
      <c r="CZ1467" s="227">
        <v>0</v>
      </c>
      <c r="DA1467" s="227">
        <v>0</v>
      </c>
      <c r="DB1467" s="227">
        <v>0</v>
      </c>
      <c r="DC1467" s="227">
        <v>0</v>
      </c>
      <c r="DD1467" s="227">
        <v>0</v>
      </c>
      <c r="DE1467" s="227">
        <v>0</v>
      </c>
      <c r="DF1467" s="227">
        <v>0</v>
      </c>
      <c r="DG1467" s="227">
        <v>0</v>
      </c>
      <c r="DH1467" s="227">
        <v>0</v>
      </c>
      <c r="DI1467" s="227">
        <v>0</v>
      </c>
      <c r="DJ1467" s="227">
        <v>0</v>
      </c>
      <c r="DK1467" s="227">
        <v>0</v>
      </c>
      <c r="DL1467" s="227">
        <v>0</v>
      </c>
      <c r="DM1467" s="227">
        <v>0</v>
      </c>
      <c r="DN1467" s="227">
        <v>0</v>
      </c>
      <c r="DO1467" s="227"/>
      <c r="DP1467" s="50" t="s">
        <v>172</v>
      </c>
    </row>
    <row r="1468" spans="1:122" s="152" customFormat="1" ht="15" customHeight="1">
      <c r="B1468" s="172"/>
      <c r="C1468" s="120" t="str">
        <f>"Total " &amp;C1456</f>
        <v>Total Debt Financing Drawdown</v>
      </c>
      <c r="D1468" s="226">
        <f>D1460</f>
        <v>0</v>
      </c>
      <c r="E1468" s="226">
        <f>D1462</f>
        <v>0</v>
      </c>
      <c r="F1468" s="162">
        <f>IF(F$17="","",IF(F1466&lt;0.001,0,IF(AND(F$17&gt;=$D1468,F$17&lt;=$E1468),(F1466-F1467)/($E1468-$D1468),0)))</f>
        <v>0</v>
      </c>
      <c r="G1468" s="162">
        <f t="shared" ref="G1468:AK1468" si="2323">IF(G$17="","",IF(G1466&lt;0.001,0,IF(AND(G$17&gt;=$D1468,G$17&lt;=$E1468),(G1466-G1467)/($E1468-$D1468-G1465+2),0)))</f>
        <v>0</v>
      </c>
      <c r="H1468" s="162">
        <f t="shared" si="2323"/>
        <v>0</v>
      </c>
      <c r="I1468" s="162">
        <f t="shared" si="2323"/>
        <v>0</v>
      </c>
      <c r="J1468" s="162">
        <f t="shared" si="2323"/>
        <v>0</v>
      </c>
      <c r="K1468" s="162">
        <f t="shared" si="2323"/>
        <v>0</v>
      </c>
      <c r="L1468" s="162">
        <f t="shared" si="2323"/>
        <v>0</v>
      </c>
      <c r="M1468" s="162">
        <f t="shared" si="2323"/>
        <v>0</v>
      </c>
      <c r="N1468" s="162">
        <f t="shared" si="2323"/>
        <v>0</v>
      </c>
      <c r="O1468" s="162">
        <f t="shared" si="2323"/>
        <v>0</v>
      </c>
      <c r="P1468" s="162">
        <f t="shared" si="2323"/>
        <v>0</v>
      </c>
      <c r="Q1468" s="162">
        <f t="shared" si="2323"/>
        <v>0</v>
      </c>
      <c r="R1468" s="162">
        <f t="shared" si="2323"/>
        <v>0</v>
      </c>
      <c r="S1468" s="162">
        <f t="shared" si="2323"/>
        <v>0</v>
      </c>
      <c r="T1468" s="162">
        <f t="shared" si="2323"/>
        <v>0</v>
      </c>
      <c r="U1468" s="162">
        <f t="shared" si="2323"/>
        <v>0</v>
      </c>
      <c r="V1468" s="162">
        <f t="shared" si="2323"/>
        <v>0</v>
      </c>
      <c r="W1468" s="162">
        <f t="shared" si="2323"/>
        <v>0</v>
      </c>
      <c r="X1468" s="162">
        <f t="shared" si="2323"/>
        <v>0</v>
      </c>
      <c r="Y1468" s="162">
        <f t="shared" si="2323"/>
        <v>0</v>
      </c>
      <c r="Z1468" s="162">
        <f t="shared" si="2323"/>
        <v>0</v>
      </c>
      <c r="AA1468" s="162">
        <f t="shared" si="2323"/>
        <v>0</v>
      </c>
      <c r="AB1468" s="162">
        <f t="shared" si="2323"/>
        <v>0</v>
      </c>
      <c r="AC1468" s="162">
        <f t="shared" si="2323"/>
        <v>0</v>
      </c>
      <c r="AD1468" s="162">
        <f t="shared" si="2323"/>
        <v>0</v>
      </c>
      <c r="AE1468" s="162">
        <f t="shared" si="2323"/>
        <v>0</v>
      </c>
      <c r="AF1468" s="162">
        <f t="shared" si="2323"/>
        <v>0</v>
      </c>
      <c r="AG1468" s="162">
        <f t="shared" si="2323"/>
        <v>0</v>
      </c>
      <c r="AH1468" s="162">
        <f t="shared" si="2323"/>
        <v>0</v>
      </c>
      <c r="AI1468" s="162">
        <f t="shared" si="2323"/>
        <v>0</v>
      </c>
      <c r="AJ1468" s="162">
        <f t="shared" si="2323"/>
        <v>0</v>
      </c>
      <c r="AK1468" s="162">
        <f t="shared" si="2323"/>
        <v>0</v>
      </c>
      <c r="AL1468" s="162">
        <f t="shared" ref="AL1468:BQ1468" si="2324">IF(AL$17="","",IF(AL1466&lt;0.001,0,IF(AND(AL$17&gt;=$D1468,AL$17&lt;=$E1468),(AL1466-AL1467)/($E1468-$D1468-AL1465+2),0)))</f>
        <v>0</v>
      </c>
      <c r="AM1468" s="162">
        <f t="shared" si="2324"/>
        <v>0</v>
      </c>
      <c r="AN1468" s="162">
        <f t="shared" si="2324"/>
        <v>0</v>
      </c>
      <c r="AO1468" s="162">
        <f t="shared" si="2324"/>
        <v>0</v>
      </c>
      <c r="AP1468" s="162">
        <f t="shared" si="2324"/>
        <v>0</v>
      </c>
      <c r="AQ1468" s="162">
        <f t="shared" si="2324"/>
        <v>0</v>
      </c>
      <c r="AR1468" s="162">
        <f t="shared" si="2324"/>
        <v>0</v>
      </c>
      <c r="AS1468" s="162">
        <f t="shared" si="2324"/>
        <v>0</v>
      </c>
      <c r="AT1468" s="162">
        <f t="shared" si="2324"/>
        <v>0</v>
      </c>
      <c r="AU1468" s="162">
        <f t="shared" si="2324"/>
        <v>0</v>
      </c>
      <c r="AV1468" s="162">
        <f t="shared" si="2324"/>
        <v>0</v>
      </c>
      <c r="AW1468" s="162">
        <f t="shared" si="2324"/>
        <v>0</v>
      </c>
      <c r="AX1468" s="162">
        <f t="shared" si="2324"/>
        <v>0</v>
      </c>
      <c r="AY1468" s="162">
        <f t="shared" si="2324"/>
        <v>0</v>
      </c>
      <c r="AZ1468" s="162">
        <f t="shared" si="2324"/>
        <v>0</v>
      </c>
      <c r="BA1468" s="162">
        <f t="shared" si="2324"/>
        <v>0</v>
      </c>
      <c r="BB1468" s="162">
        <f t="shared" si="2324"/>
        <v>0</v>
      </c>
      <c r="BC1468" s="162">
        <f t="shared" si="2324"/>
        <v>0</v>
      </c>
      <c r="BD1468" s="162">
        <f t="shared" si="2324"/>
        <v>0</v>
      </c>
      <c r="BE1468" s="162">
        <f t="shared" si="2324"/>
        <v>0</v>
      </c>
      <c r="BF1468" s="162">
        <f t="shared" si="2324"/>
        <v>0</v>
      </c>
      <c r="BG1468" s="162">
        <f t="shared" si="2324"/>
        <v>0</v>
      </c>
      <c r="BH1468" s="162">
        <f t="shared" si="2324"/>
        <v>0</v>
      </c>
      <c r="BI1468" s="162">
        <f t="shared" si="2324"/>
        <v>0</v>
      </c>
      <c r="BJ1468" s="162">
        <f t="shared" si="2324"/>
        <v>0</v>
      </c>
      <c r="BK1468" s="162">
        <f t="shared" si="2324"/>
        <v>0</v>
      </c>
      <c r="BL1468" s="162">
        <f t="shared" si="2324"/>
        <v>0</v>
      </c>
      <c r="BM1468" s="162">
        <f t="shared" si="2324"/>
        <v>0</v>
      </c>
      <c r="BN1468" s="162">
        <f t="shared" si="2324"/>
        <v>0</v>
      </c>
      <c r="BO1468" s="162" t="str">
        <f t="shared" si="2324"/>
        <v/>
      </c>
      <c r="BP1468" s="162" t="str">
        <f t="shared" si="2324"/>
        <v/>
      </c>
      <c r="BQ1468" s="162" t="str">
        <f t="shared" si="2324"/>
        <v/>
      </c>
      <c r="BR1468" s="162" t="str">
        <f t="shared" ref="BR1468:CA1468" si="2325">IF(BR$17="","",IF(BR1466&lt;0.001,0,IF(AND(BR$17&gt;=$D1468,BR$17&lt;=$E1468),(BR1466-BR1467)/($E1468-$D1468-BR1465+2),0)))</f>
        <v/>
      </c>
      <c r="BS1468" s="162" t="str">
        <f t="shared" si="2325"/>
        <v/>
      </c>
      <c r="BT1468" s="162" t="str">
        <f t="shared" si="2325"/>
        <v/>
      </c>
      <c r="BU1468" s="162" t="str">
        <f t="shared" si="2325"/>
        <v/>
      </c>
      <c r="BV1468" s="162" t="str">
        <f t="shared" si="2325"/>
        <v/>
      </c>
      <c r="BW1468" s="162" t="str">
        <f t="shared" si="2325"/>
        <v/>
      </c>
      <c r="BX1468" s="162" t="str">
        <f t="shared" si="2325"/>
        <v/>
      </c>
      <c r="BY1468" s="162" t="str">
        <f t="shared" si="2325"/>
        <v/>
      </c>
      <c r="BZ1468" s="162" t="str">
        <f t="shared" si="2325"/>
        <v/>
      </c>
      <c r="CA1468" s="162" t="str">
        <f t="shared" si="2325"/>
        <v/>
      </c>
      <c r="CB1468" s="162" t="str">
        <f t="shared" ref="CB1468:DN1468" si="2326">IF(CB$17="","",IF(CB1466&lt;0.001,0,IF(AND(CB$17&gt;=$D1468,CB$17&lt;=$E1468),(CB1466-CB1467)/($E1468-$D1468-CB1465+2),0)))</f>
        <v/>
      </c>
      <c r="CC1468" s="162" t="str">
        <f t="shared" si="2326"/>
        <v/>
      </c>
      <c r="CD1468" s="162" t="str">
        <f t="shared" si="2326"/>
        <v/>
      </c>
      <c r="CE1468" s="162" t="str">
        <f t="shared" si="2326"/>
        <v/>
      </c>
      <c r="CF1468" s="162" t="str">
        <f t="shared" si="2326"/>
        <v/>
      </c>
      <c r="CG1468" s="162" t="str">
        <f t="shared" si="2326"/>
        <v/>
      </c>
      <c r="CH1468" s="162" t="str">
        <f t="shared" si="2326"/>
        <v/>
      </c>
      <c r="CI1468" s="162" t="str">
        <f t="shared" si="2326"/>
        <v/>
      </c>
      <c r="CJ1468" s="162" t="str">
        <f t="shared" si="2326"/>
        <v/>
      </c>
      <c r="CK1468" s="162" t="str">
        <f t="shared" si="2326"/>
        <v/>
      </c>
      <c r="CL1468" s="162" t="str">
        <f t="shared" si="2326"/>
        <v/>
      </c>
      <c r="CM1468" s="162" t="str">
        <f t="shared" si="2326"/>
        <v/>
      </c>
      <c r="CN1468" s="162" t="str">
        <f t="shared" si="2326"/>
        <v/>
      </c>
      <c r="CO1468" s="162" t="str">
        <f t="shared" si="2326"/>
        <v/>
      </c>
      <c r="CP1468" s="162" t="str">
        <f t="shared" si="2326"/>
        <v/>
      </c>
      <c r="CQ1468" s="162" t="str">
        <f t="shared" si="2326"/>
        <v/>
      </c>
      <c r="CR1468" s="162" t="str">
        <f t="shared" si="2326"/>
        <v/>
      </c>
      <c r="CS1468" s="162" t="str">
        <f t="shared" si="2326"/>
        <v/>
      </c>
      <c r="CT1468" s="162" t="str">
        <f t="shared" si="2326"/>
        <v/>
      </c>
      <c r="CU1468" s="162" t="str">
        <f t="shared" si="2326"/>
        <v/>
      </c>
      <c r="CV1468" s="162" t="str">
        <f t="shared" si="2326"/>
        <v/>
      </c>
      <c r="CW1468" s="162" t="str">
        <f t="shared" si="2326"/>
        <v/>
      </c>
      <c r="CX1468" s="162" t="str">
        <f t="shared" si="2326"/>
        <v/>
      </c>
      <c r="CY1468" s="162" t="str">
        <f t="shared" si="2326"/>
        <v/>
      </c>
      <c r="CZ1468" s="162" t="str">
        <f t="shared" si="2326"/>
        <v/>
      </c>
      <c r="DA1468" s="162" t="str">
        <f t="shared" si="2326"/>
        <v/>
      </c>
      <c r="DB1468" s="162" t="str">
        <f t="shared" si="2326"/>
        <v/>
      </c>
      <c r="DC1468" s="162" t="str">
        <f t="shared" si="2326"/>
        <v/>
      </c>
      <c r="DD1468" s="162" t="str">
        <f t="shared" si="2326"/>
        <v/>
      </c>
      <c r="DE1468" s="162" t="str">
        <f t="shared" si="2326"/>
        <v/>
      </c>
      <c r="DF1468" s="162" t="str">
        <f t="shared" si="2326"/>
        <v/>
      </c>
      <c r="DG1468" s="162" t="str">
        <f t="shared" si="2326"/>
        <v/>
      </c>
      <c r="DH1468" s="162" t="str">
        <f t="shared" si="2326"/>
        <v/>
      </c>
      <c r="DI1468" s="162" t="str">
        <f t="shared" si="2326"/>
        <v/>
      </c>
      <c r="DJ1468" s="162" t="str">
        <f t="shared" si="2326"/>
        <v/>
      </c>
      <c r="DK1468" s="162" t="str">
        <f t="shared" si="2326"/>
        <v/>
      </c>
      <c r="DL1468" s="162" t="str">
        <f t="shared" si="2326"/>
        <v/>
      </c>
      <c r="DM1468" s="162" t="str">
        <f t="shared" si="2326"/>
        <v/>
      </c>
      <c r="DN1468" s="162" t="str">
        <f t="shared" si="2326"/>
        <v/>
      </c>
      <c r="DO1468" s="162">
        <f>SUM(F1468:DN1468)</f>
        <v>0</v>
      </c>
      <c r="DP1468" s="50" t="s">
        <v>172</v>
      </c>
    </row>
    <row r="1469" spans="1:122" s="152" customFormat="1" ht="15" customHeight="1">
      <c r="A1469" s="223"/>
      <c r="B1469" s="225"/>
      <c r="C1469" s="120" t="str">
        <f>D1454&amp;" Cumulative Drawdown"</f>
        <v xml:space="preserve"> Cumulative Drawdown</v>
      </c>
      <c r="D1469" s="224"/>
      <c r="E1469" s="224"/>
      <c r="F1469" s="162">
        <f t="shared" ref="F1469:AK1469" si="2327">IF(F17="","",E1469+F1468)</f>
        <v>0</v>
      </c>
      <c r="G1469" s="162">
        <f t="shared" si="2327"/>
        <v>0</v>
      </c>
      <c r="H1469" s="162">
        <f t="shared" si="2327"/>
        <v>0</v>
      </c>
      <c r="I1469" s="162">
        <f t="shared" si="2327"/>
        <v>0</v>
      </c>
      <c r="J1469" s="162">
        <f t="shared" si="2327"/>
        <v>0</v>
      </c>
      <c r="K1469" s="162">
        <f t="shared" si="2327"/>
        <v>0</v>
      </c>
      <c r="L1469" s="162">
        <f t="shared" si="2327"/>
        <v>0</v>
      </c>
      <c r="M1469" s="162">
        <f t="shared" si="2327"/>
        <v>0</v>
      </c>
      <c r="N1469" s="162">
        <f t="shared" si="2327"/>
        <v>0</v>
      </c>
      <c r="O1469" s="162">
        <f t="shared" si="2327"/>
        <v>0</v>
      </c>
      <c r="P1469" s="162">
        <f t="shared" si="2327"/>
        <v>0</v>
      </c>
      <c r="Q1469" s="162">
        <f t="shared" si="2327"/>
        <v>0</v>
      </c>
      <c r="R1469" s="162">
        <f t="shared" si="2327"/>
        <v>0</v>
      </c>
      <c r="S1469" s="162">
        <f t="shared" si="2327"/>
        <v>0</v>
      </c>
      <c r="T1469" s="162">
        <f t="shared" si="2327"/>
        <v>0</v>
      </c>
      <c r="U1469" s="162">
        <f t="shared" si="2327"/>
        <v>0</v>
      </c>
      <c r="V1469" s="162">
        <f t="shared" si="2327"/>
        <v>0</v>
      </c>
      <c r="W1469" s="162">
        <f t="shared" si="2327"/>
        <v>0</v>
      </c>
      <c r="X1469" s="162">
        <f t="shared" si="2327"/>
        <v>0</v>
      </c>
      <c r="Y1469" s="162">
        <f t="shared" si="2327"/>
        <v>0</v>
      </c>
      <c r="Z1469" s="162">
        <f t="shared" si="2327"/>
        <v>0</v>
      </c>
      <c r="AA1469" s="162">
        <f t="shared" si="2327"/>
        <v>0</v>
      </c>
      <c r="AB1469" s="162">
        <f t="shared" si="2327"/>
        <v>0</v>
      </c>
      <c r="AC1469" s="162">
        <f t="shared" si="2327"/>
        <v>0</v>
      </c>
      <c r="AD1469" s="162">
        <f t="shared" si="2327"/>
        <v>0</v>
      </c>
      <c r="AE1469" s="162">
        <f t="shared" si="2327"/>
        <v>0</v>
      </c>
      <c r="AF1469" s="162">
        <f t="shared" si="2327"/>
        <v>0</v>
      </c>
      <c r="AG1469" s="162">
        <f t="shared" si="2327"/>
        <v>0</v>
      </c>
      <c r="AH1469" s="162">
        <f t="shared" si="2327"/>
        <v>0</v>
      </c>
      <c r="AI1469" s="162">
        <f t="shared" si="2327"/>
        <v>0</v>
      </c>
      <c r="AJ1469" s="162">
        <f t="shared" si="2327"/>
        <v>0</v>
      </c>
      <c r="AK1469" s="162">
        <f t="shared" si="2327"/>
        <v>0</v>
      </c>
      <c r="AL1469" s="162">
        <f t="shared" ref="AL1469:BQ1469" si="2328">IF(AL17="","",AK1469+AL1468)</f>
        <v>0</v>
      </c>
      <c r="AM1469" s="162">
        <f t="shared" si="2328"/>
        <v>0</v>
      </c>
      <c r="AN1469" s="162">
        <f t="shared" si="2328"/>
        <v>0</v>
      </c>
      <c r="AO1469" s="162">
        <f t="shared" si="2328"/>
        <v>0</v>
      </c>
      <c r="AP1469" s="162">
        <f t="shared" si="2328"/>
        <v>0</v>
      </c>
      <c r="AQ1469" s="162">
        <f t="shared" si="2328"/>
        <v>0</v>
      </c>
      <c r="AR1469" s="162">
        <f t="shared" si="2328"/>
        <v>0</v>
      </c>
      <c r="AS1469" s="162">
        <f t="shared" si="2328"/>
        <v>0</v>
      </c>
      <c r="AT1469" s="162">
        <f t="shared" si="2328"/>
        <v>0</v>
      </c>
      <c r="AU1469" s="162">
        <f t="shared" si="2328"/>
        <v>0</v>
      </c>
      <c r="AV1469" s="162">
        <f t="shared" si="2328"/>
        <v>0</v>
      </c>
      <c r="AW1469" s="162">
        <f t="shared" si="2328"/>
        <v>0</v>
      </c>
      <c r="AX1469" s="162">
        <f t="shared" si="2328"/>
        <v>0</v>
      </c>
      <c r="AY1469" s="162">
        <f t="shared" si="2328"/>
        <v>0</v>
      </c>
      <c r="AZ1469" s="162">
        <f t="shared" si="2328"/>
        <v>0</v>
      </c>
      <c r="BA1469" s="162">
        <f t="shared" si="2328"/>
        <v>0</v>
      </c>
      <c r="BB1469" s="162">
        <f t="shared" si="2328"/>
        <v>0</v>
      </c>
      <c r="BC1469" s="162">
        <f t="shared" si="2328"/>
        <v>0</v>
      </c>
      <c r="BD1469" s="162">
        <f t="shared" si="2328"/>
        <v>0</v>
      </c>
      <c r="BE1469" s="162">
        <f t="shared" si="2328"/>
        <v>0</v>
      </c>
      <c r="BF1469" s="162">
        <f t="shared" si="2328"/>
        <v>0</v>
      </c>
      <c r="BG1469" s="162">
        <f t="shared" si="2328"/>
        <v>0</v>
      </c>
      <c r="BH1469" s="162">
        <f t="shared" si="2328"/>
        <v>0</v>
      </c>
      <c r="BI1469" s="162">
        <f t="shared" si="2328"/>
        <v>0</v>
      </c>
      <c r="BJ1469" s="162">
        <f t="shared" si="2328"/>
        <v>0</v>
      </c>
      <c r="BK1469" s="162">
        <f t="shared" si="2328"/>
        <v>0</v>
      </c>
      <c r="BL1469" s="162">
        <f t="shared" si="2328"/>
        <v>0</v>
      </c>
      <c r="BM1469" s="162">
        <f t="shared" si="2328"/>
        <v>0</v>
      </c>
      <c r="BN1469" s="162">
        <f t="shared" si="2328"/>
        <v>0</v>
      </c>
      <c r="BO1469" s="162" t="str">
        <f t="shared" si="2328"/>
        <v/>
      </c>
      <c r="BP1469" s="162" t="str">
        <f t="shared" si="2328"/>
        <v/>
      </c>
      <c r="BQ1469" s="162" t="str">
        <f t="shared" si="2328"/>
        <v/>
      </c>
      <c r="BR1469" s="162" t="str">
        <f t="shared" ref="BR1469:CA1469" si="2329">IF(BR17="","",BQ1469+BR1468)</f>
        <v/>
      </c>
      <c r="BS1469" s="162" t="str">
        <f t="shared" si="2329"/>
        <v/>
      </c>
      <c r="BT1469" s="162" t="str">
        <f t="shared" si="2329"/>
        <v/>
      </c>
      <c r="BU1469" s="162" t="str">
        <f t="shared" si="2329"/>
        <v/>
      </c>
      <c r="BV1469" s="162" t="str">
        <f t="shared" si="2329"/>
        <v/>
      </c>
      <c r="BW1469" s="162" t="str">
        <f t="shared" si="2329"/>
        <v/>
      </c>
      <c r="BX1469" s="162" t="str">
        <f t="shared" si="2329"/>
        <v/>
      </c>
      <c r="BY1469" s="162" t="str">
        <f t="shared" si="2329"/>
        <v/>
      </c>
      <c r="BZ1469" s="162" t="str">
        <f t="shared" si="2329"/>
        <v/>
      </c>
      <c r="CA1469" s="162" t="str">
        <f t="shared" si="2329"/>
        <v/>
      </c>
      <c r="CB1469" s="162" t="str">
        <f t="shared" ref="CB1469" si="2330">IF(CB17="","",CA1469+CB1468)</f>
        <v/>
      </c>
      <c r="CC1469" s="162" t="str">
        <f t="shared" ref="CC1469" si="2331">IF(CC17="","",CB1469+CC1468)</f>
        <v/>
      </c>
      <c r="CD1469" s="162" t="str">
        <f t="shared" ref="CD1469" si="2332">IF(CD17="","",CC1469+CD1468)</f>
        <v/>
      </c>
      <c r="CE1469" s="162" t="str">
        <f t="shared" ref="CE1469" si="2333">IF(CE17="","",CD1469+CE1468)</f>
        <v/>
      </c>
      <c r="CF1469" s="162" t="str">
        <f t="shared" ref="CF1469" si="2334">IF(CF17="","",CE1469+CF1468)</f>
        <v/>
      </c>
      <c r="CG1469" s="162" t="str">
        <f t="shared" ref="CG1469" si="2335">IF(CG17="","",CF1469+CG1468)</f>
        <v/>
      </c>
      <c r="CH1469" s="162" t="str">
        <f t="shared" ref="CH1469" si="2336">IF(CH17="","",CG1469+CH1468)</f>
        <v/>
      </c>
      <c r="CI1469" s="162" t="str">
        <f t="shared" ref="CI1469" si="2337">IF(CI17="","",CH1469+CI1468)</f>
        <v/>
      </c>
      <c r="CJ1469" s="162" t="str">
        <f t="shared" ref="CJ1469" si="2338">IF(CJ17="","",CI1469+CJ1468)</f>
        <v/>
      </c>
      <c r="CK1469" s="162" t="str">
        <f t="shared" ref="CK1469" si="2339">IF(CK17="","",CJ1469+CK1468)</f>
        <v/>
      </c>
      <c r="CL1469" s="162" t="str">
        <f t="shared" ref="CL1469" si="2340">IF(CL17="","",CK1469+CL1468)</f>
        <v/>
      </c>
      <c r="CM1469" s="162" t="str">
        <f t="shared" ref="CM1469" si="2341">IF(CM17="","",CL1469+CM1468)</f>
        <v/>
      </c>
      <c r="CN1469" s="162" t="str">
        <f t="shared" ref="CN1469" si="2342">IF(CN17="","",CM1469+CN1468)</f>
        <v/>
      </c>
      <c r="CO1469" s="162" t="str">
        <f t="shared" ref="CO1469" si="2343">IF(CO17="","",CN1469+CO1468)</f>
        <v/>
      </c>
      <c r="CP1469" s="162" t="str">
        <f t="shared" ref="CP1469" si="2344">IF(CP17="","",CO1469+CP1468)</f>
        <v/>
      </c>
      <c r="CQ1469" s="162" t="str">
        <f t="shared" ref="CQ1469" si="2345">IF(CQ17="","",CP1469+CQ1468)</f>
        <v/>
      </c>
      <c r="CR1469" s="162" t="str">
        <f t="shared" ref="CR1469" si="2346">IF(CR17="","",CQ1469+CR1468)</f>
        <v/>
      </c>
      <c r="CS1469" s="162" t="str">
        <f t="shared" ref="CS1469" si="2347">IF(CS17="","",CR1469+CS1468)</f>
        <v/>
      </c>
      <c r="CT1469" s="162" t="str">
        <f t="shared" ref="CT1469" si="2348">IF(CT17="","",CS1469+CT1468)</f>
        <v/>
      </c>
      <c r="CU1469" s="162" t="str">
        <f t="shared" ref="CU1469" si="2349">IF(CU17="","",CT1469+CU1468)</f>
        <v/>
      </c>
      <c r="CV1469" s="162" t="str">
        <f t="shared" ref="CV1469" si="2350">IF(CV17="","",CU1469+CV1468)</f>
        <v/>
      </c>
      <c r="CW1469" s="162" t="str">
        <f t="shared" ref="CW1469" si="2351">IF(CW17="","",CV1469+CW1468)</f>
        <v/>
      </c>
      <c r="CX1469" s="162" t="str">
        <f t="shared" ref="CX1469" si="2352">IF(CX17="","",CW1469+CX1468)</f>
        <v/>
      </c>
      <c r="CY1469" s="162" t="str">
        <f t="shared" ref="CY1469" si="2353">IF(CY17="","",CX1469+CY1468)</f>
        <v/>
      </c>
      <c r="CZ1469" s="162" t="str">
        <f t="shared" ref="CZ1469" si="2354">IF(CZ17="","",CY1469+CZ1468)</f>
        <v/>
      </c>
      <c r="DA1469" s="162" t="str">
        <f t="shared" ref="DA1469" si="2355">IF(DA17="","",CZ1469+DA1468)</f>
        <v/>
      </c>
      <c r="DB1469" s="162" t="str">
        <f t="shared" ref="DB1469" si="2356">IF(DB17="","",DA1469+DB1468)</f>
        <v/>
      </c>
      <c r="DC1469" s="162" t="str">
        <f t="shared" ref="DC1469" si="2357">IF(DC17="","",DB1469+DC1468)</f>
        <v/>
      </c>
      <c r="DD1469" s="162" t="str">
        <f t="shared" ref="DD1469" si="2358">IF(DD17="","",DC1469+DD1468)</f>
        <v/>
      </c>
      <c r="DE1469" s="162" t="str">
        <f t="shared" ref="DE1469" si="2359">IF(DE17="","",DD1469+DE1468)</f>
        <v/>
      </c>
      <c r="DF1469" s="162" t="str">
        <f t="shared" ref="DF1469" si="2360">IF(DF17="","",DE1469+DF1468)</f>
        <v/>
      </c>
      <c r="DG1469" s="162" t="str">
        <f t="shared" ref="DG1469" si="2361">IF(DG17="","",DF1469+DG1468)</f>
        <v/>
      </c>
      <c r="DH1469" s="162" t="str">
        <f t="shared" ref="DH1469" si="2362">IF(DH17="","",DG1469+DH1468)</f>
        <v/>
      </c>
      <c r="DI1469" s="162" t="str">
        <f t="shared" ref="DI1469" si="2363">IF(DI17="","",DH1469+DI1468)</f>
        <v/>
      </c>
      <c r="DJ1469" s="162" t="str">
        <f t="shared" ref="DJ1469" si="2364">IF(DJ17="","",DI1469+DJ1468)</f>
        <v/>
      </c>
      <c r="DK1469" s="162" t="str">
        <f t="shared" ref="DK1469" si="2365">IF(DK17="","",DJ1469+DK1468)</f>
        <v/>
      </c>
      <c r="DL1469" s="162" t="str">
        <f t="shared" ref="DL1469" si="2366">IF(DL17="","",DK1469+DL1468)</f>
        <v/>
      </c>
      <c r="DM1469" s="162" t="str">
        <f t="shared" ref="DM1469" si="2367">IF(DM17="","",DL1469+DM1468)</f>
        <v/>
      </c>
      <c r="DN1469" s="162" t="str">
        <f t="shared" ref="DN1469" si="2368">IF(DN17="","",DM1469+DN1468)</f>
        <v/>
      </c>
      <c r="DO1469" s="162"/>
      <c r="DP1469" s="50" t="s">
        <v>172</v>
      </c>
      <c r="DQ1469" s="223"/>
    </row>
    <row r="1470" spans="1:122" s="152" customFormat="1" ht="15" customHeight="1">
      <c r="B1470" s="172"/>
      <c r="G1470" s="222"/>
      <c r="H1470" s="222"/>
      <c r="I1470" s="221"/>
      <c r="J1470" s="220"/>
      <c r="K1470" s="219"/>
      <c r="L1470" s="219"/>
      <c r="M1470" s="219"/>
      <c r="N1470" s="219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19"/>
      <c r="Z1470" s="219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19"/>
      <c r="AL1470" s="219"/>
      <c r="AM1470" s="219"/>
      <c r="AN1470" s="219"/>
      <c r="AO1470" s="219"/>
      <c r="AP1470" s="219"/>
      <c r="AQ1470" s="219"/>
      <c r="AR1470" s="219"/>
      <c r="AS1470" s="219"/>
      <c r="AT1470" s="219"/>
      <c r="AU1470" s="219"/>
      <c r="AV1470" s="219"/>
      <c r="AW1470" s="219"/>
      <c r="AX1470" s="219"/>
      <c r="AY1470" s="219"/>
      <c r="AZ1470" s="219"/>
      <c r="BA1470" s="219"/>
      <c r="BB1470" s="219"/>
      <c r="BC1470" s="218"/>
      <c r="DP1470" s="50" t="s">
        <v>172</v>
      </c>
    </row>
    <row r="1471" spans="1:122" s="152" customFormat="1" ht="15" customHeight="1">
      <c r="B1471" s="172"/>
      <c r="G1471" s="222"/>
      <c r="H1471" s="222"/>
      <c r="I1471" s="221"/>
      <c r="J1471" s="220"/>
      <c r="K1471" s="219"/>
      <c r="L1471" s="219"/>
      <c r="M1471" s="219"/>
      <c r="N1471" s="219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19"/>
      <c r="Z1471" s="219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19"/>
      <c r="AL1471" s="219"/>
      <c r="AM1471" s="219"/>
      <c r="AN1471" s="219"/>
      <c r="AO1471" s="219"/>
      <c r="AP1471" s="219"/>
      <c r="AQ1471" s="219"/>
      <c r="AR1471" s="219"/>
      <c r="AS1471" s="219"/>
      <c r="AT1471" s="219"/>
      <c r="AU1471" s="219"/>
      <c r="AV1471" s="219"/>
      <c r="AW1471" s="219"/>
      <c r="AX1471" s="219"/>
      <c r="AY1471" s="219"/>
      <c r="AZ1471" s="219"/>
      <c r="BA1471" s="219"/>
      <c r="BB1471" s="219"/>
      <c r="BC1471" s="218"/>
      <c r="DP1471" s="50" t="s">
        <v>172</v>
      </c>
    </row>
    <row r="1472" spans="1:122" s="152" customFormat="1" ht="15" customHeight="1">
      <c r="B1472" s="172"/>
      <c r="C1472" s="161" t="str">
        <f>C1454&amp;" Repayment"</f>
        <v>Debt Financing Repayment</v>
      </c>
      <c r="D1472" s="189"/>
      <c r="E1472" s="190"/>
      <c r="F1472" s="189"/>
      <c r="G1472" s="188"/>
      <c r="H1472" s="188"/>
      <c r="I1472" s="188"/>
      <c r="J1472" s="188"/>
      <c r="K1472" s="188"/>
      <c r="L1472" s="188"/>
      <c r="M1472" s="188"/>
      <c r="N1472" s="188"/>
      <c r="O1472" s="188"/>
      <c r="P1472" s="188"/>
      <c r="Q1472" s="188"/>
      <c r="R1472" s="188"/>
      <c r="S1472" s="188"/>
      <c r="T1472" s="188"/>
      <c r="U1472" s="188"/>
      <c r="V1472" s="188"/>
      <c r="W1472" s="188"/>
      <c r="X1472" s="188"/>
      <c r="Y1472" s="188"/>
      <c r="Z1472" s="188"/>
      <c r="AA1472" s="188"/>
      <c r="AB1472" s="188"/>
      <c r="AC1472" s="188"/>
      <c r="AD1472" s="188"/>
      <c r="AE1472" s="188"/>
      <c r="AF1472" s="188"/>
      <c r="AG1472" s="188"/>
      <c r="AH1472" s="188"/>
      <c r="AI1472" s="188"/>
      <c r="AJ1472" s="188"/>
      <c r="AK1472" s="188"/>
      <c r="AL1472" s="188"/>
      <c r="AM1472" s="188"/>
      <c r="AN1472" s="188"/>
      <c r="AO1472" s="188"/>
      <c r="AP1472" s="188"/>
      <c r="AQ1472" s="188"/>
      <c r="AR1472" s="188"/>
      <c r="AS1472" s="188"/>
      <c r="AT1472" s="188"/>
      <c r="AU1472" s="188"/>
      <c r="AV1472" s="188"/>
      <c r="AW1472" s="188"/>
      <c r="AX1472" s="188"/>
      <c r="AY1472" s="188"/>
      <c r="AZ1472" s="188"/>
      <c r="BA1472" s="188"/>
      <c r="BB1472" s="188"/>
      <c r="BC1472" s="188"/>
      <c r="BD1472" s="188"/>
      <c r="BE1472" s="188"/>
      <c r="BF1472" s="188"/>
      <c r="BG1472" s="188"/>
      <c r="BH1472" s="188"/>
      <c r="BI1472" s="188"/>
      <c r="BJ1472" s="188"/>
      <c r="BK1472" s="188"/>
      <c r="BL1472" s="188"/>
      <c r="BM1472" s="188"/>
      <c r="BN1472" s="188"/>
      <c r="BO1472" s="188"/>
      <c r="BP1472" s="188"/>
      <c r="BQ1472" s="188"/>
      <c r="BR1472" s="188"/>
      <c r="BS1472" s="188"/>
      <c r="BT1472" s="188"/>
      <c r="BU1472" s="188"/>
      <c r="BV1472" s="188"/>
      <c r="BW1472" s="188"/>
      <c r="BX1472" s="188"/>
      <c r="BY1472" s="188"/>
      <c r="BZ1472" s="188"/>
      <c r="CA1472" s="188"/>
      <c r="CB1472" s="188"/>
      <c r="CC1472" s="188"/>
      <c r="CD1472" s="188"/>
      <c r="CE1472" s="188"/>
      <c r="CF1472" s="188"/>
      <c r="CG1472" s="188"/>
      <c r="CH1472" s="188"/>
      <c r="CI1472" s="188"/>
      <c r="CJ1472" s="188"/>
      <c r="CK1472" s="188"/>
      <c r="CL1472" s="188"/>
      <c r="CM1472" s="188"/>
      <c r="CN1472" s="188"/>
      <c r="CO1472" s="188"/>
      <c r="CP1472" s="188"/>
      <c r="CQ1472" s="188"/>
      <c r="CR1472" s="188"/>
      <c r="CS1472" s="188"/>
      <c r="CT1472" s="188"/>
      <c r="CU1472" s="188"/>
      <c r="CV1472" s="188"/>
      <c r="CW1472" s="188"/>
      <c r="CX1472" s="188"/>
      <c r="CY1472" s="188"/>
      <c r="CZ1472" s="188"/>
      <c r="DA1472" s="188"/>
      <c r="DB1472" s="188"/>
      <c r="DC1472" s="188"/>
      <c r="DD1472" s="188"/>
      <c r="DE1472" s="188"/>
      <c r="DF1472" s="188"/>
      <c r="DG1472" s="188"/>
      <c r="DH1472" s="188"/>
      <c r="DI1472" s="188"/>
      <c r="DJ1472" s="188"/>
      <c r="DK1472" s="188"/>
      <c r="DL1472" s="188"/>
      <c r="DM1472" s="188"/>
      <c r="DN1472" s="188"/>
      <c r="DO1472" s="188"/>
      <c r="DP1472" s="50" t="s">
        <v>172</v>
      </c>
    </row>
    <row r="1473" spans="2:120" s="152" customFormat="1" ht="15" customHeight="1">
      <c r="B1473" s="172"/>
      <c r="G1473" s="222"/>
      <c r="H1473" s="222"/>
      <c r="I1473" s="221"/>
      <c r="J1473" s="220"/>
      <c r="K1473" s="219"/>
      <c r="L1473" s="219"/>
      <c r="M1473" s="219"/>
      <c r="N1473" s="219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19"/>
      <c r="Z1473" s="219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19"/>
      <c r="AL1473" s="219"/>
      <c r="AM1473" s="219"/>
      <c r="AN1473" s="219"/>
      <c r="AO1473" s="219"/>
      <c r="AP1473" s="219"/>
      <c r="AQ1473" s="219"/>
      <c r="AR1473" s="219"/>
      <c r="AS1473" s="219"/>
      <c r="AT1473" s="219"/>
      <c r="AU1473" s="219"/>
      <c r="AV1473" s="219"/>
      <c r="AW1473" s="219"/>
      <c r="AX1473" s="219"/>
      <c r="AY1473" s="219"/>
      <c r="AZ1473" s="219"/>
      <c r="BA1473" s="219"/>
      <c r="BB1473" s="219"/>
      <c r="BC1473" s="218"/>
      <c r="DP1473" s="50" t="s">
        <v>172</v>
      </c>
    </row>
    <row r="1474" spans="2:120" s="152" customFormat="1" ht="15" customHeight="1">
      <c r="B1474" s="172"/>
      <c r="C1474" s="217" t="str">
        <f>C1454&amp;" Assumptions"</f>
        <v>Debt Financing Assumptions</v>
      </c>
      <c r="D1474" s="32"/>
      <c r="G1474" s="4"/>
      <c r="H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50" t="s">
        <v>172</v>
      </c>
    </row>
    <row r="1475" spans="2:120" s="152" customFormat="1" ht="15" customHeight="1">
      <c r="B1475" s="172"/>
      <c r="C1475" s="184" t="s">
        <v>273</v>
      </c>
      <c r="D1475" s="215" t="s">
        <v>123</v>
      </c>
      <c r="E1475" s="172">
        <f>IF(D1475=F1475,1,0)</f>
        <v>1</v>
      </c>
      <c r="F1475" s="216" t="s">
        <v>123</v>
      </c>
      <c r="G1475" s="216" t="s">
        <v>127</v>
      </c>
      <c r="H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50" t="s">
        <v>172</v>
      </c>
    </row>
    <row r="1476" spans="2:120" s="152" customFormat="1" ht="15" customHeight="1">
      <c r="B1476" s="172"/>
      <c r="C1476" s="184" t="s">
        <v>272</v>
      </c>
      <c r="D1476" s="215" t="s">
        <v>270</v>
      </c>
      <c r="E1476" s="172">
        <f>IF(D1476=F1476,1,IF(D1476=G1476,2,3))</f>
        <v>2</v>
      </c>
      <c r="F1476" s="214" t="s">
        <v>271</v>
      </c>
      <c r="G1476" s="213" t="s">
        <v>270</v>
      </c>
      <c r="H1476" s="212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50" t="s">
        <v>172</v>
      </c>
    </row>
    <row r="1477" spans="2:120" s="152" customFormat="1" ht="15" customHeight="1">
      <c r="B1477" s="172"/>
      <c r="C1477" s="211" t="str">
        <f>IF(D1475="Fixed","If Fixed, Enter Annual Interest Rate"," ")</f>
        <v>If Fixed, Enter Annual Interest Rate</v>
      </c>
      <c r="D1477" s="183">
        <v>0</v>
      </c>
      <c r="E1477" s="172"/>
      <c r="F1477" s="67"/>
      <c r="G1477" s="67"/>
      <c r="H1477" s="67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50" t="s">
        <v>172</v>
      </c>
    </row>
    <row r="1478" spans="2:120" s="152" customFormat="1" ht="15" customHeight="1">
      <c r="B1478" s="172"/>
      <c r="C1478" s="210" t="str">
        <f>IF(D1475="Variable","If variable, enter margin on LIBOR"," ")</f>
        <v xml:space="preserve"> </v>
      </c>
      <c r="D1478" s="183">
        <v>0</v>
      </c>
      <c r="E1478" s="172"/>
      <c r="F1478" s="67"/>
      <c r="G1478" s="67"/>
      <c r="H1478" s="67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50" t="s">
        <v>172</v>
      </c>
    </row>
    <row r="1479" spans="2:120" s="152" customFormat="1" ht="15" customHeight="1">
      <c r="B1479" s="172"/>
      <c r="C1479" s="184" t="s">
        <v>269</v>
      </c>
      <c r="D1479" s="209">
        <v>0</v>
      </c>
      <c r="F1479" s="172"/>
      <c r="G1479" s="67"/>
      <c r="H1479" s="67"/>
      <c r="I1479" s="67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50" t="s">
        <v>172</v>
      </c>
    </row>
    <row r="1480" spans="2:120" s="152" customFormat="1" ht="15" customHeight="1">
      <c r="B1480" s="172"/>
      <c r="C1480" s="184" t="s">
        <v>268</v>
      </c>
      <c r="D1480" s="209">
        <v>0</v>
      </c>
      <c r="F1480" s="172"/>
      <c r="G1480" s="67"/>
      <c r="H1480" s="67"/>
      <c r="I1480" s="67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50" t="s">
        <v>172</v>
      </c>
    </row>
    <row r="1481" spans="2:120" s="152" customFormat="1" ht="15" customHeight="1">
      <c r="B1481" s="172"/>
      <c r="C1481" s="34" t="s">
        <v>267</v>
      </c>
      <c r="D1481" s="282">
        <f>D1479+D1468</f>
        <v>0</v>
      </c>
      <c r="E1481" s="205"/>
      <c r="F1481" s="172"/>
      <c r="G1481" s="67"/>
      <c r="H1481" s="67"/>
      <c r="I1481" s="67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50" t="s">
        <v>172</v>
      </c>
    </row>
    <row r="1482" spans="2:120" s="152" customFormat="1" ht="15" customHeight="1">
      <c r="B1482" s="172"/>
      <c r="C1482" s="207" t="s">
        <v>13</v>
      </c>
      <c r="D1482" s="206">
        <f>IF(D1481="","",INDEX($F$16:$DN$17,1,MATCH(D1481,$F$17:$DN$17,1)))</f>
        <v>42094</v>
      </c>
      <c r="E1482" s="205"/>
      <c r="F1482" s="172"/>
      <c r="G1482" s="67"/>
      <c r="H1482" s="67"/>
      <c r="I1482" s="67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50" t="s">
        <v>172</v>
      </c>
    </row>
    <row r="1483" spans="2:120" s="152" customFormat="1" ht="15" customHeight="1">
      <c r="B1483" s="172"/>
      <c r="C1483" s="34" t="s">
        <v>266</v>
      </c>
      <c r="D1483" s="282">
        <f>D1481+D1480</f>
        <v>0</v>
      </c>
      <c r="E1483" s="205"/>
      <c r="F1483" s="172"/>
      <c r="G1483" s="67"/>
      <c r="H1483" s="67"/>
      <c r="I1483" s="67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50" t="s">
        <v>172</v>
      </c>
    </row>
    <row r="1484" spans="2:120" s="152" customFormat="1" ht="15" customHeight="1">
      <c r="B1484" s="172"/>
      <c r="C1484" s="207" t="s">
        <v>13</v>
      </c>
      <c r="D1484" s="206">
        <f>IF(D1483="","",INDEX($F$16:$DN$17,1,MATCH(D1483,$F$17:$DN$17,1)))</f>
        <v>42094</v>
      </c>
      <c r="E1484" s="205"/>
      <c r="F1484" s="172"/>
      <c r="G1484" s="67"/>
      <c r="H1484" s="67"/>
      <c r="I1484" s="67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50" t="s">
        <v>172</v>
      </c>
    </row>
    <row r="1485" spans="2:120" s="152" customFormat="1" ht="15" customHeight="1">
      <c r="B1485" s="172"/>
      <c r="C1485" s="184" t="s">
        <v>265</v>
      </c>
      <c r="D1485" s="204">
        <f>D1483-D1481+1</f>
        <v>1</v>
      </c>
      <c r="F1485" s="172"/>
      <c r="G1485" s="67"/>
      <c r="H1485" s="67"/>
      <c r="I1485" s="67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50" t="s">
        <v>172</v>
      </c>
    </row>
    <row r="1486" spans="2:120" s="152" customFormat="1" ht="15" customHeight="1">
      <c r="B1486" s="172"/>
      <c r="F1486" s="172"/>
      <c r="G1486" s="67"/>
      <c r="H1486" s="67"/>
      <c r="I1486" s="67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50" t="s">
        <v>172</v>
      </c>
    </row>
    <row r="1487" spans="2:120" s="152" customFormat="1" ht="15" customHeight="1">
      <c r="B1487" s="172"/>
      <c r="C1487" s="184" t="s">
        <v>246</v>
      </c>
      <c r="D1487" s="183">
        <v>0</v>
      </c>
      <c r="F1487" s="172"/>
      <c r="G1487" s="67"/>
      <c r="H1487" s="67"/>
      <c r="I1487" s="67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50" t="s">
        <v>172</v>
      </c>
    </row>
    <row r="1488" spans="2:120" s="152" customFormat="1" ht="15" customHeight="1">
      <c r="B1488" s="172"/>
      <c r="C1488" s="184" t="s">
        <v>255</v>
      </c>
      <c r="D1488" s="203">
        <v>0</v>
      </c>
      <c r="F1488" s="172"/>
      <c r="G1488" s="67"/>
      <c r="H1488" s="67"/>
      <c r="I1488" s="67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50" t="s">
        <v>172</v>
      </c>
    </row>
    <row r="1489" spans="1:120" s="152" customFormat="1" ht="15" customHeight="1">
      <c r="B1489" s="172"/>
      <c r="C1489" s="184" t="s">
        <v>245</v>
      </c>
      <c r="D1489" s="183">
        <v>0</v>
      </c>
      <c r="F1489" s="172"/>
      <c r="G1489" s="67"/>
      <c r="H1489" s="67"/>
      <c r="I1489" s="67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50" t="s">
        <v>172</v>
      </c>
    </row>
    <row r="1490" spans="1:120" s="152" customFormat="1" ht="15" customHeight="1">
      <c r="B1490" s="172"/>
      <c r="F1490" s="172"/>
      <c r="G1490" s="67"/>
      <c r="H1490" s="67"/>
      <c r="I1490" s="67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50" t="s">
        <v>172</v>
      </c>
    </row>
    <row r="1491" spans="1:120" s="152" customFormat="1" ht="15" customHeight="1">
      <c r="B1491" s="172"/>
      <c r="C1491" s="202" t="str">
        <f>C1454</f>
        <v>Debt Financing</v>
      </c>
      <c r="D1491" s="201"/>
      <c r="E1491" s="201"/>
      <c r="F1491" s="201"/>
      <c r="G1491" s="201"/>
      <c r="H1491" s="201"/>
      <c r="I1491" s="201"/>
      <c r="J1491" s="201"/>
      <c r="K1491" s="201"/>
      <c r="L1491" s="201"/>
      <c r="M1491" s="201"/>
      <c r="N1491" s="201"/>
      <c r="O1491" s="201"/>
      <c r="P1491" s="201"/>
      <c r="Q1491" s="201"/>
      <c r="R1491" s="201"/>
      <c r="S1491" s="201"/>
      <c r="T1491" s="201"/>
      <c r="U1491" s="201"/>
      <c r="V1491" s="201"/>
      <c r="W1491" s="201"/>
      <c r="X1491" s="201"/>
      <c r="Y1491" s="201"/>
      <c r="Z1491" s="201"/>
      <c r="AA1491" s="201"/>
      <c r="AB1491" s="201"/>
      <c r="AC1491" s="201"/>
      <c r="AD1491" s="201"/>
      <c r="AE1491" s="201"/>
      <c r="AF1491" s="201"/>
      <c r="AG1491" s="201"/>
      <c r="AH1491" s="201"/>
      <c r="AI1491" s="201"/>
      <c r="AJ1491" s="201"/>
      <c r="AK1491" s="201"/>
      <c r="AL1491" s="201"/>
      <c r="AM1491" s="201"/>
      <c r="AN1491" s="201"/>
      <c r="AO1491" s="201"/>
      <c r="AP1491" s="201"/>
      <c r="AQ1491" s="201"/>
      <c r="AR1491" s="201"/>
      <c r="AS1491" s="201"/>
      <c r="AT1491" s="201"/>
      <c r="AU1491" s="201"/>
      <c r="AV1491" s="201"/>
      <c r="AW1491" s="201"/>
      <c r="AX1491" s="201"/>
      <c r="AY1491" s="201"/>
      <c r="AZ1491" s="201"/>
      <c r="BA1491" s="200"/>
      <c r="BB1491" s="181"/>
      <c r="BC1491" s="181"/>
      <c r="BD1491" s="181"/>
      <c r="BE1491" s="181"/>
      <c r="BF1491" s="181"/>
      <c r="BG1491" s="181"/>
      <c r="BH1491" s="181"/>
      <c r="BI1491" s="181"/>
      <c r="BJ1491" s="181"/>
      <c r="BK1491" s="181"/>
      <c r="BL1491" s="181"/>
      <c r="BM1491" s="181"/>
      <c r="BN1491" s="181"/>
      <c r="BO1491" s="181"/>
      <c r="BP1491" s="181"/>
      <c r="BQ1491" s="181"/>
      <c r="BR1491" s="181"/>
      <c r="BS1491" s="181"/>
      <c r="BT1491" s="181"/>
      <c r="BU1491" s="181"/>
      <c r="BV1491" s="181"/>
      <c r="BW1491" s="181"/>
      <c r="BX1491" s="181"/>
      <c r="BY1491" s="181"/>
      <c r="BZ1491" s="181"/>
      <c r="CA1491" s="181"/>
      <c r="CB1491" s="181"/>
      <c r="CC1491" s="181"/>
      <c r="CD1491" s="181"/>
      <c r="CE1491" s="181"/>
      <c r="CF1491" s="181"/>
      <c r="CG1491" s="181"/>
      <c r="CH1491" s="181"/>
      <c r="CI1491" s="181"/>
      <c r="CJ1491" s="181"/>
      <c r="CK1491" s="181"/>
      <c r="CL1491" s="181"/>
      <c r="CM1491" s="181"/>
      <c r="CN1491" s="181"/>
      <c r="CO1491" s="181"/>
      <c r="CP1491" s="181"/>
      <c r="CQ1491" s="181"/>
      <c r="CR1491" s="181"/>
      <c r="CS1491" s="181"/>
      <c r="CT1491" s="181"/>
      <c r="CU1491" s="181"/>
      <c r="CV1491" s="181"/>
      <c r="CW1491" s="181"/>
      <c r="CX1491" s="181"/>
      <c r="CY1491" s="181"/>
      <c r="CZ1491" s="181"/>
      <c r="DA1491" s="181"/>
      <c r="DB1491" s="181"/>
      <c r="DC1491" s="181"/>
      <c r="DD1491" s="181"/>
      <c r="DE1491" s="181"/>
      <c r="DF1491" s="181"/>
      <c r="DG1491" s="181"/>
      <c r="DH1491" s="181"/>
      <c r="DI1491" s="181"/>
      <c r="DJ1491" s="181"/>
      <c r="DK1491" s="181"/>
      <c r="DL1491" s="181"/>
      <c r="DM1491" s="181"/>
      <c r="DN1491" s="181"/>
      <c r="DO1491" s="181"/>
      <c r="DP1491" s="50" t="s">
        <v>172</v>
      </c>
    </row>
    <row r="1492" spans="1:120" s="152" customFormat="1" ht="15" customHeight="1">
      <c r="B1492" s="172"/>
      <c r="C1492" s="152" t="s">
        <v>264</v>
      </c>
      <c r="D1492" s="197">
        <f>$D$1481</f>
        <v>0</v>
      </c>
      <c r="E1492" s="197">
        <f>$D$1483</f>
        <v>0</v>
      </c>
      <c r="F1492" s="194">
        <f>IF(F$17="","",IF(AND(F$17&gt;=$D1492,F$17&lt;=$E1492),1,0))</f>
        <v>1</v>
      </c>
      <c r="G1492" s="194">
        <f t="shared" ref="G1492:AL1492" si="2369">IF(G$17="","",IF(AND(G$17&gt;=$D1492,G$17&lt;=$E1492),F1492+1,0))</f>
        <v>0</v>
      </c>
      <c r="H1492" s="194">
        <f t="shared" si="2369"/>
        <v>0</v>
      </c>
      <c r="I1492" s="194">
        <f t="shared" si="2369"/>
        <v>0</v>
      </c>
      <c r="J1492" s="194">
        <f t="shared" si="2369"/>
        <v>0</v>
      </c>
      <c r="K1492" s="194">
        <f t="shared" si="2369"/>
        <v>0</v>
      </c>
      <c r="L1492" s="194">
        <f t="shared" si="2369"/>
        <v>0</v>
      </c>
      <c r="M1492" s="194">
        <f t="shared" si="2369"/>
        <v>0</v>
      </c>
      <c r="N1492" s="194">
        <f t="shared" si="2369"/>
        <v>0</v>
      </c>
      <c r="O1492" s="194">
        <f t="shared" si="2369"/>
        <v>0</v>
      </c>
      <c r="P1492" s="194">
        <f t="shared" si="2369"/>
        <v>0</v>
      </c>
      <c r="Q1492" s="194">
        <f t="shared" si="2369"/>
        <v>0</v>
      </c>
      <c r="R1492" s="194">
        <f t="shared" si="2369"/>
        <v>0</v>
      </c>
      <c r="S1492" s="194">
        <f t="shared" si="2369"/>
        <v>0</v>
      </c>
      <c r="T1492" s="194">
        <f t="shared" si="2369"/>
        <v>0</v>
      </c>
      <c r="U1492" s="194">
        <f t="shared" si="2369"/>
        <v>0</v>
      </c>
      <c r="V1492" s="194">
        <f t="shared" si="2369"/>
        <v>0</v>
      </c>
      <c r="W1492" s="194">
        <f t="shared" si="2369"/>
        <v>0</v>
      </c>
      <c r="X1492" s="194">
        <f t="shared" si="2369"/>
        <v>0</v>
      </c>
      <c r="Y1492" s="194">
        <f t="shared" si="2369"/>
        <v>0</v>
      </c>
      <c r="Z1492" s="194">
        <f t="shared" si="2369"/>
        <v>0</v>
      </c>
      <c r="AA1492" s="194">
        <f t="shared" si="2369"/>
        <v>0</v>
      </c>
      <c r="AB1492" s="194">
        <f t="shared" si="2369"/>
        <v>0</v>
      </c>
      <c r="AC1492" s="194">
        <f t="shared" si="2369"/>
        <v>0</v>
      </c>
      <c r="AD1492" s="194">
        <f t="shared" si="2369"/>
        <v>0</v>
      </c>
      <c r="AE1492" s="194">
        <f t="shared" si="2369"/>
        <v>0</v>
      </c>
      <c r="AF1492" s="194">
        <f t="shared" si="2369"/>
        <v>0</v>
      </c>
      <c r="AG1492" s="194">
        <f t="shared" si="2369"/>
        <v>0</v>
      </c>
      <c r="AH1492" s="194">
        <f t="shared" si="2369"/>
        <v>0</v>
      </c>
      <c r="AI1492" s="194">
        <f t="shared" si="2369"/>
        <v>0</v>
      </c>
      <c r="AJ1492" s="194">
        <f t="shared" si="2369"/>
        <v>0</v>
      </c>
      <c r="AK1492" s="194">
        <f t="shared" si="2369"/>
        <v>0</v>
      </c>
      <c r="AL1492" s="194">
        <f t="shared" si="2369"/>
        <v>0</v>
      </c>
      <c r="AM1492" s="194">
        <f t="shared" ref="AM1492:BR1492" si="2370">IF(AM$17="","",IF(AND(AM$17&gt;=$D1492,AM$17&lt;=$E1492),AL1492+1,0))</f>
        <v>0</v>
      </c>
      <c r="AN1492" s="194">
        <f t="shared" si="2370"/>
        <v>0</v>
      </c>
      <c r="AO1492" s="194">
        <f t="shared" si="2370"/>
        <v>0</v>
      </c>
      <c r="AP1492" s="194">
        <f t="shared" si="2370"/>
        <v>0</v>
      </c>
      <c r="AQ1492" s="194">
        <f t="shared" si="2370"/>
        <v>0</v>
      </c>
      <c r="AR1492" s="194">
        <f t="shared" si="2370"/>
        <v>0</v>
      </c>
      <c r="AS1492" s="194">
        <f t="shared" si="2370"/>
        <v>0</v>
      </c>
      <c r="AT1492" s="194">
        <f t="shared" si="2370"/>
        <v>0</v>
      </c>
      <c r="AU1492" s="194">
        <f t="shared" si="2370"/>
        <v>0</v>
      </c>
      <c r="AV1492" s="194">
        <f t="shared" si="2370"/>
        <v>0</v>
      </c>
      <c r="AW1492" s="194">
        <f t="shared" si="2370"/>
        <v>0</v>
      </c>
      <c r="AX1492" s="194">
        <f t="shared" si="2370"/>
        <v>0</v>
      </c>
      <c r="AY1492" s="194">
        <f t="shared" si="2370"/>
        <v>0</v>
      </c>
      <c r="AZ1492" s="194">
        <f t="shared" si="2370"/>
        <v>0</v>
      </c>
      <c r="BA1492" s="194">
        <f t="shared" si="2370"/>
        <v>0</v>
      </c>
      <c r="BB1492" s="194">
        <f t="shared" si="2370"/>
        <v>0</v>
      </c>
      <c r="BC1492" s="194">
        <f t="shared" si="2370"/>
        <v>0</v>
      </c>
      <c r="BD1492" s="194">
        <f t="shared" si="2370"/>
        <v>0</v>
      </c>
      <c r="BE1492" s="194">
        <f t="shared" si="2370"/>
        <v>0</v>
      </c>
      <c r="BF1492" s="194">
        <f t="shared" si="2370"/>
        <v>0</v>
      </c>
      <c r="BG1492" s="194">
        <f t="shared" si="2370"/>
        <v>0</v>
      </c>
      <c r="BH1492" s="194">
        <f t="shared" si="2370"/>
        <v>0</v>
      </c>
      <c r="BI1492" s="194">
        <f t="shared" si="2370"/>
        <v>0</v>
      </c>
      <c r="BJ1492" s="194">
        <f t="shared" si="2370"/>
        <v>0</v>
      </c>
      <c r="BK1492" s="194">
        <f t="shared" si="2370"/>
        <v>0</v>
      </c>
      <c r="BL1492" s="194">
        <f t="shared" si="2370"/>
        <v>0</v>
      </c>
      <c r="BM1492" s="194">
        <f t="shared" si="2370"/>
        <v>0</v>
      </c>
      <c r="BN1492" s="194">
        <f t="shared" si="2370"/>
        <v>0</v>
      </c>
      <c r="BO1492" s="194" t="str">
        <f t="shared" si="2370"/>
        <v/>
      </c>
      <c r="BP1492" s="194" t="str">
        <f t="shared" si="2370"/>
        <v/>
      </c>
      <c r="BQ1492" s="194" t="str">
        <f t="shared" si="2370"/>
        <v/>
      </c>
      <c r="BR1492" s="194" t="str">
        <f t="shared" si="2370"/>
        <v/>
      </c>
      <c r="BS1492" s="194" t="str">
        <f t="shared" ref="BS1492:DJ1492" si="2371">IF(BS$17="","",IF(AND(BS$17&gt;=$D1492,BS$17&lt;=$E1492),BR1492+1,0))</f>
        <v/>
      </c>
      <c r="BT1492" s="194" t="str">
        <f t="shared" si="2371"/>
        <v/>
      </c>
      <c r="BU1492" s="194" t="str">
        <f t="shared" si="2371"/>
        <v/>
      </c>
      <c r="BV1492" s="194" t="str">
        <f t="shared" si="2371"/>
        <v/>
      </c>
      <c r="BW1492" s="194" t="str">
        <f t="shared" si="2371"/>
        <v/>
      </c>
      <c r="BX1492" s="194" t="str">
        <f t="shared" si="2371"/>
        <v/>
      </c>
      <c r="BY1492" s="194" t="str">
        <f t="shared" si="2371"/>
        <v/>
      </c>
      <c r="BZ1492" s="194" t="str">
        <f t="shared" si="2371"/>
        <v/>
      </c>
      <c r="CA1492" s="194" t="str">
        <f t="shared" si="2371"/>
        <v/>
      </c>
      <c r="CB1492" s="194"/>
      <c r="CC1492" s="194"/>
      <c r="CD1492" s="194"/>
      <c r="CE1492" s="194"/>
      <c r="CF1492" s="194"/>
      <c r="CG1492" s="194"/>
      <c r="CH1492" s="194"/>
      <c r="CI1492" s="194"/>
      <c r="CJ1492" s="194"/>
      <c r="CK1492" s="194"/>
      <c r="CL1492" s="194"/>
      <c r="CM1492" s="194"/>
      <c r="CN1492" s="194"/>
      <c r="CO1492" s="194"/>
      <c r="CP1492" s="194"/>
      <c r="CQ1492" s="194"/>
      <c r="CR1492" s="194"/>
      <c r="CS1492" s="194"/>
      <c r="CT1492" s="194"/>
      <c r="CU1492" s="194"/>
      <c r="CV1492" s="194"/>
      <c r="CW1492" s="194"/>
      <c r="CX1492" s="194"/>
      <c r="CY1492" s="194"/>
      <c r="CZ1492" s="194"/>
      <c r="DA1492" s="194"/>
      <c r="DB1492" s="194"/>
      <c r="DC1492" s="194"/>
      <c r="DD1492" s="194" t="str">
        <f>IF(DD$17="","",IF(AND(DD$17&gt;=$D1492,DD$17&lt;=$E1492),CA1492+1,0))</f>
        <v/>
      </c>
      <c r="DE1492" s="194" t="str">
        <f t="shared" si="2371"/>
        <v/>
      </c>
      <c r="DF1492" s="194" t="str">
        <f t="shared" si="2371"/>
        <v/>
      </c>
      <c r="DG1492" s="194" t="str">
        <f t="shared" si="2371"/>
        <v/>
      </c>
      <c r="DH1492" s="194" t="str">
        <f t="shared" si="2371"/>
        <v/>
      </c>
      <c r="DI1492" s="194" t="str">
        <f t="shared" si="2371"/>
        <v/>
      </c>
      <c r="DJ1492" s="194" t="str">
        <f t="shared" si="2371"/>
        <v/>
      </c>
      <c r="DK1492" s="194"/>
      <c r="DL1492" s="194"/>
      <c r="DM1492" s="194"/>
      <c r="DN1492" s="194" t="str">
        <f>IF(DN$17="","",IF(AND(DN$17&gt;=$D1492,DN$17&lt;=$E1492),DJ1492+1,0))</f>
        <v/>
      </c>
      <c r="DP1492" s="50" t="s">
        <v>172</v>
      </c>
    </row>
    <row r="1493" spans="1:120" s="152" customFormat="1" ht="15" customHeight="1">
      <c r="B1493" s="172"/>
      <c r="C1493" s="172" t="s">
        <v>31</v>
      </c>
      <c r="D1493" s="172"/>
      <c r="E1493" s="172"/>
      <c r="F1493" s="199">
        <f t="shared" ref="F1493:AK1493" si="2372">IF(F$17="","",IF($E1475=1,(1+$D1477)^(1/(12/$G$9))-1,(1+$D1478)^(1/(12/$G$9))-1+F$1399))</f>
        <v>0</v>
      </c>
      <c r="G1493" s="199">
        <f t="shared" si="2372"/>
        <v>0</v>
      </c>
      <c r="H1493" s="199">
        <f t="shared" si="2372"/>
        <v>0</v>
      </c>
      <c r="I1493" s="199">
        <f t="shared" si="2372"/>
        <v>0</v>
      </c>
      <c r="J1493" s="199">
        <f t="shared" si="2372"/>
        <v>0</v>
      </c>
      <c r="K1493" s="199">
        <f t="shared" si="2372"/>
        <v>0</v>
      </c>
      <c r="L1493" s="199">
        <f t="shared" si="2372"/>
        <v>0</v>
      </c>
      <c r="M1493" s="199">
        <f t="shared" si="2372"/>
        <v>0</v>
      </c>
      <c r="N1493" s="199">
        <f t="shared" si="2372"/>
        <v>0</v>
      </c>
      <c r="O1493" s="199">
        <f t="shared" si="2372"/>
        <v>0</v>
      </c>
      <c r="P1493" s="199">
        <f t="shared" si="2372"/>
        <v>0</v>
      </c>
      <c r="Q1493" s="199">
        <f t="shared" si="2372"/>
        <v>0</v>
      </c>
      <c r="R1493" s="199">
        <f t="shared" si="2372"/>
        <v>0</v>
      </c>
      <c r="S1493" s="199">
        <f t="shared" si="2372"/>
        <v>0</v>
      </c>
      <c r="T1493" s="199">
        <f t="shared" si="2372"/>
        <v>0</v>
      </c>
      <c r="U1493" s="199">
        <f t="shared" si="2372"/>
        <v>0</v>
      </c>
      <c r="V1493" s="199">
        <f t="shared" si="2372"/>
        <v>0</v>
      </c>
      <c r="W1493" s="199">
        <f t="shared" si="2372"/>
        <v>0</v>
      </c>
      <c r="X1493" s="199">
        <f t="shared" si="2372"/>
        <v>0</v>
      </c>
      <c r="Y1493" s="199">
        <f t="shared" si="2372"/>
        <v>0</v>
      </c>
      <c r="Z1493" s="199">
        <f t="shared" si="2372"/>
        <v>0</v>
      </c>
      <c r="AA1493" s="199">
        <f t="shared" si="2372"/>
        <v>0</v>
      </c>
      <c r="AB1493" s="199">
        <f t="shared" si="2372"/>
        <v>0</v>
      </c>
      <c r="AC1493" s="199">
        <f t="shared" si="2372"/>
        <v>0</v>
      </c>
      <c r="AD1493" s="199">
        <f t="shared" si="2372"/>
        <v>0</v>
      </c>
      <c r="AE1493" s="199">
        <f t="shared" si="2372"/>
        <v>0</v>
      </c>
      <c r="AF1493" s="199">
        <f t="shared" si="2372"/>
        <v>0</v>
      </c>
      <c r="AG1493" s="199">
        <f t="shared" si="2372"/>
        <v>0</v>
      </c>
      <c r="AH1493" s="199">
        <f t="shared" si="2372"/>
        <v>0</v>
      </c>
      <c r="AI1493" s="199">
        <f t="shared" si="2372"/>
        <v>0</v>
      </c>
      <c r="AJ1493" s="199">
        <f t="shared" si="2372"/>
        <v>0</v>
      </c>
      <c r="AK1493" s="199">
        <f t="shared" si="2372"/>
        <v>0</v>
      </c>
      <c r="AL1493" s="199">
        <f t="shared" ref="AL1493:BQ1493" si="2373">IF(AL$17="","",IF($E1475=1,(1+$D1477)^(1/(12/$G$9))-1,(1+$D1478)^(1/(12/$G$9))-1+AL$1399))</f>
        <v>0</v>
      </c>
      <c r="AM1493" s="199">
        <f t="shared" si="2373"/>
        <v>0</v>
      </c>
      <c r="AN1493" s="199">
        <f t="shared" si="2373"/>
        <v>0</v>
      </c>
      <c r="AO1493" s="199">
        <f t="shared" si="2373"/>
        <v>0</v>
      </c>
      <c r="AP1493" s="199">
        <f t="shared" si="2373"/>
        <v>0</v>
      </c>
      <c r="AQ1493" s="199">
        <f t="shared" si="2373"/>
        <v>0</v>
      </c>
      <c r="AR1493" s="199">
        <f t="shared" si="2373"/>
        <v>0</v>
      </c>
      <c r="AS1493" s="199">
        <f t="shared" si="2373"/>
        <v>0</v>
      </c>
      <c r="AT1493" s="199">
        <f t="shared" si="2373"/>
        <v>0</v>
      </c>
      <c r="AU1493" s="199">
        <f t="shared" si="2373"/>
        <v>0</v>
      </c>
      <c r="AV1493" s="199">
        <f t="shared" si="2373"/>
        <v>0</v>
      </c>
      <c r="AW1493" s="199">
        <f t="shared" si="2373"/>
        <v>0</v>
      </c>
      <c r="AX1493" s="199">
        <f t="shared" si="2373"/>
        <v>0</v>
      </c>
      <c r="AY1493" s="199">
        <f t="shared" si="2373"/>
        <v>0</v>
      </c>
      <c r="AZ1493" s="199">
        <f t="shared" si="2373"/>
        <v>0</v>
      </c>
      <c r="BA1493" s="199">
        <f t="shared" si="2373"/>
        <v>0</v>
      </c>
      <c r="BB1493" s="199">
        <f t="shared" si="2373"/>
        <v>0</v>
      </c>
      <c r="BC1493" s="199">
        <f t="shared" si="2373"/>
        <v>0</v>
      </c>
      <c r="BD1493" s="199">
        <f t="shared" si="2373"/>
        <v>0</v>
      </c>
      <c r="BE1493" s="199">
        <f t="shared" si="2373"/>
        <v>0</v>
      </c>
      <c r="BF1493" s="199">
        <f t="shared" si="2373"/>
        <v>0</v>
      </c>
      <c r="BG1493" s="199">
        <f t="shared" si="2373"/>
        <v>0</v>
      </c>
      <c r="BH1493" s="199">
        <f t="shared" si="2373"/>
        <v>0</v>
      </c>
      <c r="BI1493" s="199">
        <f t="shared" si="2373"/>
        <v>0</v>
      </c>
      <c r="BJ1493" s="199">
        <f t="shared" si="2373"/>
        <v>0</v>
      </c>
      <c r="BK1493" s="199">
        <f t="shared" si="2373"/>
        <v>0</v>
      </c>
      <c r="BL1493" s="199">
        <f t="shared" si="2373"/>
        <v>0</v>
      </c>
      <c r="BM1493" s="199">
        <f t="shared" si="2373"/>
        <v>0</v>
      </c>
      <c r="BN1493" s="199">
        <f t="shared" si="2373"/>
        <v>0</v>
      </c>
      <c r="BO1493" s="199" t="str">
        <f t="shared" si="2373"/>
        <v/>
      </c>
      <c r="BP1493" s="199" t="str">
        <f t="shared" si="2373"/>
        <v/>
      </c>
      <c r="BQ1493" s="199" t="str">
        <f t="shared" si="2373"/>
        <v/>
      </c>
      <c r="BR1493" s="199" t="str">
        <f t="shared" ref="BR1493:DN1493" si="2374">IF(BR$17="","",IF($E1475=1,(1+$D1477)^(1/(12/$G$9))-1,(1+$D1478)^(1/(12/$G$9))-1+BR$1399))</f>
        <v/>
      </c>
      <c r="BS1493" s="199" t="str">
        <f t="shared" si="2374"/>
        <v/>
      </c>
      <c r="BT1493" s="199" t="str">
        <f t="shared" si="2374"/>
        <v/>
      </c>
      <c r="BU1493" s="199" t="str">
        <f t="shared" si="2374"/>
        <v/>
      </c>
      <c r="BV1493" s="199" t="str">
        <f t="shared" si="2374"/>
        <v/>
      </c>
      <c r="BW1493" s="199" t="str">
        <f t="shared" si="2374"/>
        <v/>
      </c>
      <c r="BX1493" s="199" t="str">
        <f t="shared" si="2374"/>
        <v/>
      </c>
      <c r="BY1493" s="199" t="str">
        <f t="shared" si="2374"/>
        <v/>
      </c>
      <c r="BZ1493" s="199" t="str">
        <f t="shared" si="2374"/>
        <v/>
      </c>
      <c r="CA1493" s="199" t="str">
        <f t="shared" si="2374"/>
        <v/>
      </c>
      <c r="CB1493" s="199"/>
      <c r="CC1493" s="199"/>
      <c r="CD1493" s="199"/>
      <c r="CE1493" s="199"/>
      <c r="CF1493" s="199"/>
      <c r="CG1493" s="199"/>
      <c r="CH1493" s="199"/>
      <c r="CI1493" s="199"/>
      <c r="CJ1493" s="199"/>
      <c r="CK1493" s="199"/>
      <c r="CL1493" s="199"/>
      <c r="CM1493" s="199"/>
      <c r="CN1493" s="199"/>
      <c r="CO1493" s="199"/>
      <c r="CP1493" s="199"/>
      <c r="CQ1493" s="199"/>
      <c r="CR1493" s="199"/>
      <c r="CS1493" s="199"/>
      <c r="CT1493" s="199"/>
      <c r="CU1493" s="199"/>
      <c r="CV1493" s="199"/>
      <c r="CW1493" s="199"/>
      <c r="CX1493" s="199"/>
      <c r="CY1493" s="199"/>
      <c r="CZ1493" s="199"/>
      <c r="DA1493" s="199"/>
      <c r="DB1493" s="199"/>
      <c r="DC1493" s="199"/>
      <c r="DD1493" s="199" t="str">
        <f t="shared" si="2374"/>
        <v/>
      </c>
      <c r="DE1493" s="199" t="str">
        <f t="shared" si="2374"/>
        <v/>
      </c>
      <c r="DF1493" s="199" t="str">
        <f t="shared" si="2374"/>
        <v/>
      </c>
      <c r="DG1493" s="199" t="str">
        <f t="shared" si="2374"/>
        <v/>
      </c>
      <c r="DH1493" s="199" t="str">
        <f t="shared" si="2374"/>
        <v/>
      </c>
      <c r="DI1493" s="199" t="str">
        <f t="shared" si="2374"/>
        <v/>
      </c>
      <c r="DJ1493" s="199" t="str">
        <f t="shared" si="2374"/>
        <v/>
      </c>
      <c r="DK1493" s="199"/>
      <c r="DL1493" s="199"/>
      <c r="DM1493" s="199"/>
      <c r="DN1493" s="199" t="str">
        <f t="shared" si="2374"/>
        <v/>
      </c>
      <c r="DP1493" s="50" t="s">
        <v>172</v>
      </c>
    </row>
    <row r="1494" spans="1:120" s="152" customFormat="1" ht="15" customHeight="1">
      <c r="B1494" s="172"/>
      <c r="C1494" s="172" t="s">
        <v>263</v>
      </c>
      <c r="D1494" s="172"/>
      <c r="E1494" s="172"/>
      <c r="F1494" s="198">
        <v>0</v>
      </c>
      <c r="G1494" s="193">
        <f t="shared" ref="G1494:AL1494" si="2375">IF(G$17="","",F1499)</f>
        <v>0</v>
      </c>
      <c r="H1494" s="193">
        <f t="shared" si="2375"/>
        <v>0</v>
      </c>
      <c r="I1494" s="193">
        <f t="shared" si="2375"/>
        <v>0</v>
      </c>
      <c r="J1494" s="193">
        <f t="shared" si="2375"/>
        <v>0</v>
      </c>
      <c r="K1494" s="193">
        <f t="shared" si="2375"/>
        <v>0</v>
      </c>
      <c r="L1494" s="193">
        <f t="shared" si="2375"/>
        <v>0</v>
      </c>
      <c r="M1494" s="193">
        <f t="shared" si="2375"/>
        <v>0</v>
      </c>
      <c r="N1494" s="193">
        <f t="shared" si="2375"/>
        <v>0</v>
      </c>
      <c r="O1494" s="193">
        <f t="shared" si="2375"/>
        <v>0</v>
      </c>
      <c r="P1494" s="193">
        <f t="shared" si="2375"/>
        <v>0</v>
      </c>
      <c r="Q1494" s="193">
        <f t="shared" si="2375"/>
        <v>0</v>
      </c>
      <c r="R1494" s="193">
        <f t="shared" si="2375"/>
        <v>0</v>
      </c>
      <c r="S1494" s="193">
        <f t="shared" si="2375"/>
        <v>0</v>
      </c>
      <c r="T1494" s="193">
        <f t="shared" si="2375"/>
        <v>0</v>
      </c>
      <c r="U1494" s="193">
        <f t="shared" si="2375"/>
        <v>0</v>
      </c>
      <c r="V1494" s="193">
        <f t="shared" si="2375"/>
        <v>0</v>
      </c>
      <c r="W1494" s="193">
        <f t="shared" si="2375"/>
        <v>0</v>
      </c>
      <c r="X1494" s="193">
        <f t="shared" si="2375"/>
        <v>0</v>
      </c>
      <c r="Y1494" s="193">
        <f t="shared" si="2375"/>
        <v>0</v>
      </c>
      <c r="Z1494" s="193">
        <f t="shared" si="2375"/>
        <v>0</v>
      </c>
      <c r="AA1494" s="193">
        <f t="shared" si="2375"/>
        <v>0</v>
      </c>
      <c r="AB1494" s="193">
        <f t="shared" si="2375"/>
        <v>0</v>
      </c>
      <c r="AC1494" s="193">
        <f t="shared" si="2375"/>
        <v>0</v>
      </c>
      <c r="AD1494" s="193">
        <f t="shared" si="2375"/>
        <v>0</v>
      </c>
      <c r="AE1494" s="193">
        <f t="shared" si="2375"/>
        <v>0</v>
      </c>
      <c r="AF1494" s="193">
        <f t="shared" si="2375"/>
        <v>0</v>
      </c>
      <c r="AG1494" s="193">
        <f t="shared" si="2375"/>
        <v>0</v>
      </c>
      <c r="AH1494" s="193">
        <f t="shared" si="2375"/>
        <v>0</v>
      </c>
      <c r="AI1494" s="193">
        <f t="shared" si="2375"/>
        <v>0</v>
      </c>
      <c r="AJ1494" s="193">
        <f t="shared" si="2375"/>
        <v>0</v>
      </c>
      <c r="AK1494" s="193">
        <f t="shared" si="2375"/>
        <v>0</v>
      </c>
      <c r="AL1494" s="193">
        <f t="shared" si="2375"/>
        <v>0</v>
      </c>
      <c r="AM1494" s="193">
        <f t="shared" ref="AM1494:BR1494" si="2376">IF(AM$17="","",AL1499)</f>
        <v>0</v>
      </c>
      <c r="AN1494" s="193">
        <f t="shared" si="2376"/>
        <v>0</v>
      </c>
      <c r="AO1494" s="193">
        <f t="shared" si="2376"/>
        <v>0</v>
      </c>
      <c r="AP1494" s="193">
        <f t="shared" si="2376"/>
        <v>0</v>
      </c>
      <c r="AQ1494" s="193">
        <f t="shared" si="2376"/>
        <v>0</v>
      </c>
      <c r="AR1494" s="193">
        <f t="shared" si="2376"/>
        <v>0</v>
      </c>
      <c r="AS1494" s="193">
        <f t="shared" si="2376"/>
        <v>0</v>
      </c>
      <c r="AT1494" s="193">
        <f t="shared" si="2376"/>
        <v>0</v>
      </c>
      <c r="AU1494" s="193">
        <f t="shared" si="2376"/>
        <v>0</v>
      </c>
      <c r="AV1494" s="193">
        <f t="shared" si="2376"/>
        <v>0</v>
      </c>
      <c r="AW1494" s="193">
        <f t="shared" si="2376"/>
        <v>0</v>
      </c>
      <c r="AX1494" s="193">
        <f t="shared" si="2376"/>
        <v>0</v>
      </c>
      <c r="AY1494" s="193">
        <f t="shared" si="2376"/>
        <v>0</v>
      </c>
      <c r="AZ1494" s="193">
        <f t="shared" si="2376"/>
        <v>0</v>
      </c>
      <c r="BA1494" s="193">
        <f t="shared" si="2376"/>
        <v>0</v>
      </c>
      <c r="BB1494" s="193">
        <f t="shared" si="2376"/>
        <v>0</v>
      </c>
      <c r="BC1494" s="193">
        <f t="shared" si="2376"/>
        <v>0</v>
      </c>
      <c r="BD1494" s="193">
        <f t="shared" si="2376"/>
        <v>0</v>
      </c>
      <c r="BE1494" s="193">
        <f t="shared" si="2376"/>
        <v>0</v>
      </c>
      <c r="BF1494" s="193">
        <f t="shared" si="2376"/>
        <v>0</v>
      </c>
      <c r="BG1494" s="193">
        <f t="shared" si="2376"/>
        <v>0</v>
      </c>
      <c r="BH1494" s="193">
        <f t="shared" si="2376"/>
        <v>0</v>
      </c>
      <c r="BI1494" s="193">
        <f t="shared" si="2376"/>
        <v>0</v>
      </c>
      <c r="BJ1494" s="193">
        <f t="shared" si="2376"/>
        <v>0</v>
      </c>
      <c r="BK1494" s="193">
        <f t="shared" si="2376"/>
        <v>0</v>
      </c>
      <c r="BL1494" s="193">
        <f t="shared" si="2376"/>
        <v>0</v>
      </c>
      <c r="BM1494" s="193">
        <f t="shared" si="2376"/>
        <v>0</v>
      </c>
      <c r="BN1494" s="193">
        <f t="shared" si="2376"/>
        <v>0</v>
      </c>
      <c r="BO1494" s="193" t="str">
        <f t="shared" si="2376"/>
        <v/>
      </c>
      <c r="BP1494" s="193" t="str">
        <f t="shared" si="2376"/>
        <v/>
      </c>
      <c r="BQ1494" s="193" t="str">
        <f t="shared" si="2376"/>
        <v/>
      </c>
      <c r="BR1494" s="193" t="str">
        <f t="shared" si="2376"/>
        <v/>
      </c>
      <c r="BS1494" s="193" t="str">
        <f t="shared" ref="BS1494:CA1494" si="2377">IF(BS$17="","",BR1499)</f>
        <v/>
      </c>
      <c r="BT1494" s="193" t="str">
        <f t="shared" si="2377"/>
        <v/>
      </c>
      <c r="BU1494" s="193" t="str">
        <f t="shared" si="2377"/>
        <v/>
      </c>
      <c r="BV1494" s="193" t="str">
        <f t="shared" si="2377"/>
        <v/>
      </c>
      <c r="BW1494" s="193" t="str">
        <f t="shared" si="2377"/>
        <v/>
      </c>
      <c r="BX1494" s="193" t="str">
        <f t="shared" si="2377"/>
        <v/>
      </c>
      <c r="BY1494" s="193" t="str">
        <f t="shared" si="2377"/>
        <v/>
      </c>
      <c r="BZ1494" s="193" t="str">
        <f t="shared" si="2377"/>
        <v/>
      </c>
      <c r="CA1494" s="193" t="str">
        <f t="shared" si="2377"/>
        <v/>
      </c>
      <c r="CB1494" s="193" t="str">
        <f t="shared" ref="CB1494" si="2378">IF(CB$17="","",CA1499)</f>
        <v/>
      </c>
      <c r="CC1494" s="193" t="str">
        <f t="shared" ref="CC1494" si="2379">IF(CC$17="","",CB1499)</f>
        <v/>
      </c>
      <c r="CD1494" s="193" t="str">
        <f t="shared" ref="CD1494" si="2380">IF(CD$17="","",CC1499)</f>
        <v/>
      </c>
      <c r="CE1494" s="193" t="str">
        <f t="shared" ref="CE1494" si="2381">IF(CE$17="","",CD1499)</f>
        <v/>
      </c>
      <c r="CF1494" s="193" t="str">
        <f t="shared" ref="CF1494" si="2382">IF(CF$17="","",CE1499)</f>
        <v/>
      </c>
      <c r="CG1494" s="193" t="str">
        <f t="shared" ref="CG1494" si="2383">IF(CG$17="","",CF1499)</f>
        <v/>
      </c>
      <c r="CH1494" s="193" t="str">
        <f t="shared" ref="CH1494" si="2384">IF(CH$17="","",CG1499)</f>
        <v/>
      </c>
      <c r="CI1494" s="193" t="str">
        <f t="shared" ref="CI1494" si="2385">IF(CI$17="","",CH1499)</f>
        <v/>
      </c>
      <c r="CJ1494" s="193" t="str">
        <f t="shared" ref="CJ1494" si="2386">IF(CJ$17="","",CI1499)</f>
        <v/>
      </c>
      <c r="CK1494" s="193" t="str">
        <f t="shared" ref="CK1494" si="2387">IF(CK$17="","",CJ1499)</f>
        <v/>
      </c>
      <c r="CL1494" s="193" t="str">
        <f t="shared" ref="CL1494" si="2388">IF(CL$17="","",CK1499)</f>
        <v/>
      </c>
      <c r="CM1494" s="193" t="str">
        <f t="shared" ref="CM1494" si="2389">IF(CM$17="","",CL1499)</f>
        <v/>
      </c>
      <c r="CN1494" s="193" t="str">
        <f t="shared" ref="CN1494" si="2390">IF(CN$17="","",CM1499)</f>
        <v/>
      </c>
      <c r="CO1494" s="193" t="str">
        <f t="shared" ref="CO1494" si="2391">IF(CO$17="","",CN1499)</f>
        <v/>
      </c>
      <c r="CP1494" s="193" t="str">
        <f t="shared" ref="CP1494" si="2392">IF(CP$17="","",CO1499)</f>
        <v/>
      </c>
      <c r="CQ1494" s="193" t="str">
        <f t="shared" ref="CQ1494" si="2393">IF(CQ$17="","",CP1499)</f>
        <v/>
      </c>
      <c r="CR1494" s="193" t="str">
        <f t="shared" ref="CR1494" si="2394">IF(CR$17="","",CQ1499)</f>
        <v/>
      </c>
      <c r="CS1494" s="193" t="str">
        <f t="shared" ref="CS1494" si="2395">IF(CS$17="","",CR1499)</f>
        <v/>
      </c>
      <c r="CT1494" s="193" t="str">
        <f t="shared" ref="CT1494" si="2396">IF(CT$17="","",CS1499)</f>
        <v/>
      </c>
      <c r="CU1494" s="193" t="str">
        <f t="shared" ref="CU1494" si="2397">IF(CU$17="","",CT1499)</f>
        <v/>
      </c>
      <c r="CV1494" s="193" t="str">
        <f t="shared" ref="CV1494" si="2398">IF(CV$17="","",CU1499)</f>
        <v/>
      </c>
      <c r="CW1494" s="193" t="str">
        <f t="shared" ref="CW1494" si="2399">IF(CW$17="","",CV1499)</f>
        <v/>
      </c>
      <c r="CX1494" s="193" t="str">
        <f t="shared" ref="CX1494" si="2400">IF(CX$17="","",CW1499)</f>
        <v/>
      </c>
      <c r="CY1494" s="193" t="str">
        <f t="shared" ref="CY1494" si="2401">IF(CY$17="","",CX1499)</f>
        <v/>
      </c>
      <c r="CZ1494" s="193" t="str">
        <f t="shared" ref="CZ1494" si="2402">IF(CZ$17="","",CY1499)</f>
        <v/>
      </c>
      <c r="DA1494" s="193" t="str">
        <f t="shared" ref="DA1494" si="2403">IF(DA$17="","",CZ1499)</f>
        <v/>
      </c>
      <c r="DB1494" s="193" t="str">
        <f t="shared" ref="DB1494" si="2404">IF(DB$17="","",DA1499)</f>
        <v/>
      </c>
      <c r="DC1494" s="193" t="str">
        <f t="shared" ref="DC1494" si="2405">IF(DC$17="","",DB1499)</f>
        <v/>
      </c>
      <c r="DD1494" s="193" t="str">
        <f t="shared" ref="DD1494" si="2406">IF(DD$17="","",DC1499)</f>
        <v/>
      </c>
      <c r="DE1494" s="193" t="str">
        <f t="shared" ref="DE1494" si="2407">IF(DE$17="","",DD1499)</f>
        <v/>
      </c>
      <c r="DF1494" s="193" t="str">
        <f t="shared" ref="DF1494" si="2408">IF(DF$17="","",DE1499)</f>
        <v/>
      </c>
      <c r="DG1494" s="193" t="str">
        <f t="shared" ref="DG1494" si="2409">IF(DG$17="","",DF1499)</f>
        <v/>
      </c>
      <c r="DH1494" s="193" t="str">
        <f t="shared" ref="DH1494" si="2410">IF(DH$17="","",DG1499)</f>
        <v/>
      </c>
      <c r="DI1494" s="193" t="str">
        <f t="shared" ref="DI1494" si="2411">IF(DI$17="","",DH1499)</f>
        <v/>
      </c>
      <c r="DJ1494" s="193" t="str">
        <f t="shared" ref="DJ1494" si="2412">IF(DJ$17="","",DI1499)</f>
        <v/>
      </c>
      <c r="DK1494" s="193" t="str">
        <f t="shared" ref="DK1494" si="2413">IF(DK$17="","",DJ1499)</f>
        <v/>
      </c>
      <c r="DL1494" s="193" t="str">
        <f t="shared" ref="DL1494" si="2414">IF(DL$17="","",DK1499)</f>
        <v/>
      </c>
      <c r="DM1494" s="193" t="str">
        <f t="shared" ref="DM1494" si="2415">IF(DM$17="","",DL1499)</f>
        <v/>
      </c>
      <c r="DN1494" s="193" t="str">
        <f t="shared" ref="DN1494" si="2416">IF(DN$17="","",DM1499)</f>
        <v/>
      </c>
      <c r="DP1494" s="50" t="s">
        <v>172</v>
      </c>
    </row>
    <row r="1495" spans="1:120" s="152" customFormat="1" ht="15" customHeight="1">
      <c r="B1495" s="172"/>
      <c r="C1495" s="172" t="s">
        <v>262</v>
      </c>
      <c r="D1495" s="172"/>
      <c r="E1495" s="172"/>
      <c r="F1495" s="192">
        <f t="shared" ref="F1495:AK1495" si="2417">IF(F$17="","",IF(F1494&gt;0,IF($E$1476=1,F1496,F1497),0))</f>
        <v>0</v>
      </c>
      <c r="G1495" s="192">
        <f t="shared" si="2417"/>
        <v>0</v>
      </c>
      <c r="H1495" s="192">
        <f t="shared" si="2417"/>
        <v>0</v>
      </c>
      <c r="I1495" s="192">
        <f t="shared" si="2417"/>
        <v>0</v>
      </c>
      <c r="J1495" s="192">
        <f t="shared" si="2417"/>
        <v>0</v>
      </c>
      <c r="K1495" s="192">
        <f t="shared" si="2417"/>
        <v>0</v>
      </c>
      <c r="L1495" s="192">
        <f t="shared" si="2417"/>
        <v>0</v>
      </c>
      <c r="M1495" s="192">
        <f t="shared" si="2417"/>
        <v>0</v>
      </c>
      <c r="N1495" s="192">
        <f t="shared" si="2417"/>
        <v>0</v>
      </c>
      <c r="O1495" s="192">
        <f t="shared" si="2417"/>
        <v>0</v>
      </c>
      <c r="P1495" s="192">
        <f t="shared" si="2417"/>
        <v>0</v>
      </c>
      <c r="Q1495" s="192">
        <f t="shared" si="2417"/>
        <v>0</v>
      </c>
      <c r="R1495" s="192">
        <f t="shared" si="2417"/>
        <v>0</v>
      </c>
      <c r="S1495" s="192">
        <f t="shared" si="2417"/>
        <v>0</v>
      </c>
      <c r="T1495" s="192">
        <f t="shared" si="2417"/>
        <v>0</v>
      </c>
      <c r="U1495" s="192">
        <f t="shared" si="2417"/>
        <v>0</v>
      </c>
      <c r="V1495" s="192">
        <f t="shared" si="2417"/>
        <v>0</v>
      </c>
      <c r="W1495" s="192">
        <f t="shared" si="2417"/>
        <v>0</v>
      </c>
      <c r="X1495" s="192">
        <f t="shared" si="2417"/>
        <v>0</v>
      </c>
      <c r="Y1495" s="192">
        <f t="shared" si="2417"/>
        <v>0</v>
      </c>
      <c r="Z1495" s="192">
        <f t="shared" si="2417"/>
        <v>0</v>
      </c>
      <c r="AA1495" s="192">
        <f t="shared" si="2417"/>
        <v>0</v>
      </c>
      <c r="AB1495" s="192">
        <f t="shared" si="2417"/>
        <v>0</v>
      </c>
      <c r="AC1495" s="192">
        <f t="shared" si="2417"/>
        <v>0</v>
      </c>
      <c r="AD1495" s="192">
        <f t="shared" si="2417"/>
        <v>0</v>
      </c>
      <c r="AE1495" s="192">
        <f t="shared" si="2417"/>
        <v>0</v>
      </c>
      <c r="AF1495" s="192">
        <f t="shared" si="2417"/>
        <v>0</v>
      </c>
      <c r="AG1495" s="192">
        <f t="shared" si="2417"/>
        <v>0</v>
      </c>
      <c r="AH1495" s="192">
        <f t="shared" si="2417"/>
        <v>0</v>
      </c>
      <c r="AI1495" s="192">
        <f t="shared" si="2417"/>
        <v>0</v>
      </c>
      <c r="AJ1495" s="192">
        <f t="shared" si="2417"/>
        <v>0</v>
      </c>
      <c r="AK1495" s="192">
        <f t="shared" si="2417"/>
        <v>0</v>
      </c>
      <c r="AL1495" s="192">
        <f t="shared" ref="AL1495:BQ1495" si="2418">IF(AL$17="","",IF(AL1494&gt;0,IF($E$1476=1,AL1496,AL1497),0))</f>
        <v>0</v>
      </c>
      <c r="AM1495" s="192">
        <f t="shared" si="2418"/>
        <v>0</v>
      </c>
      <c r="AN1495" s="192">
        <f t="shared" si="2418"/>
        <v>0</v>
      </c>
      <c r="AO1495" s="192">
        <f t="shared" si="2418"/>
        <v>0</v>
      </c>
      <c r="AP1495" s="192">
        <f t="shared" si="2418"/>
        <v>0</v>
      </c>
      <c r="AQ1495" s="192">
        <f t="shared" si="2418"/>
        <v>0</v>
      </c>
      <c r="AR1495" s="192">
        <f t="shared" si="2418"/>
        <v>0</v>
      </c>
      <c r="AS1495" s="192">
        <f t="shared" si="2418"/>
        <v>0</v>
      </c>
      <c r="AT1495" s="192">
        <f t="shared" si="2418"/>
        <v>0</v>
      </c>
      <c r="AU1495" s="192">
        <f t="shared" si="2418"/>
        <v>0</v>
      </c>
      <c r="AV1495" s="192">
        <f t="shared" si="2418"/>
        <v>0</v>
      </c>
      <c r="AW1495" s="192">
        <f t="shared" si="2418"/>
        <v>0</v>
      </c>
      <c r="AX1495" s="192">
        <f t="shared" si="2418"/>
        <v>0</v>
      </c>
      <c r="AY1495" s="192">
        <f t="shared" si="2418"/>
        <v>0</v>
      </c>
      <c r="AZ1495" s="192">
        <f t="shared" si="2418"/>
        <v>0</v>
      </c>
      <c r="BA1495" s="192">
        <f t="shared" si="2418"/>
        <v>0</v>
      </c>
      <c r="BB1495" s="192">
        <f t="shared" si="2418"/>
        <v>0</v>
      </c>
      <c r="BC1495" s="192">
        <f t="shared" si="2418"/>
        <v>0</v>
      </c>
      <c r="BD1495" s="192">
        <f t="shared" si="2418"/>
        <v>0</v>
      </c>
      <c r="BE1495" s="192">
        <f t="shared" si="2418"/>
        <v>0</v>
      </c>
      <c r="BF1495" s="192">
        <f t="shared" si="2418"/>
        <v>0</v>
      </c>
      <c r="BG1495" s="192">
        <f t="shared" si="2418"/>
        <v>0</v>
      </c>
      <c r="BH1495" s="192">
        <f t="shared" si="2418"/>
        <v>0</v>
      </c>
      <c r="BI1495" s="192">
        <f t="shared" si="2418"/>
        <v>0</v>
      </c>
      <c r="BJ1495" s="192">
        <f t="shared" si="2418"/>
        <v>0</v>
      </c>
      <c r="BK1495" s="192">
        <f t="shared" si="2418"/>
        <v>0</v>
      </c>
      <c r="BL1495" s="192">
        <f t="shared" si="2418"/>
        <v>0</v>
      </c>
      <c r="BM1495" s="192">
        <f t="shared" si="2418"/>
        <v>0</v>
      </c>
      <c r="BN1495" s="192">
        <f t="shared" si="2418"/>
        <v>0</v>
      </c>
      <c r="BO1495" s="192" t="str">
        <f t="shared" si="2418"/>
        <v/>
      </c>
      <c r="BP1495" s="192" t="str">
        <f t="shared" si="2418"/>
        <v/>
      </c>
      <c r="BQ1495" s="192" t="str">
        <f t="shared" si="2418"/>
        <v/>
      </c>
      <c r="BR1495" s="192" t="str">
        <f t="shared" ref="BR1495:CA1495" si="2419">IF(BR$17="","",IF(BR1494&gt;0,IF($E$1476=1,BR1496,BR1497),0))</f>
        <v/>
      </c>
      <c r="BS1495" s="192" t="str">
        <f t="shared" si="2419"/>
        <v/>
      </c>
      <c r="BT1495" s="192" t="str">
        <f t="shared" si="2419"/>
        <v/>
      </c>
      <c r="BU1495" s="192" t="str">
        <f t="shared" si="2419"/>
        <v/>
      </c>
      <c r="BV1495" s="192" t="str">
        <f t="shared" si="2419"/>
        <v/>
      </c>
      <c r="BW1495" s="192" t="str">
        <f t="shared" si="2419"/>
        <v/>
      </c>
      <c r="BX1495" s="192" t="str">
        <f t="shared" si="2419"/>
        <v/>
      </c>
      <c r="BY1495" s="192" t="str">
        <f t="shared" si="2419"/>
        <v/>
      </c>
      <c r="BZ1495" s="192" t="str">
        <f t="shared" si="2419"/>
        <v/>
      </c>
      <c r="CA1495" s="192" t="str">
        <f t="shared" si="2419"/>
        <v/>
      </c>
      <c r="CB1495" s="192" t="str">
        <f t="shared" ref="CB1495:DN1495" si="2420">IF(CB$17="","",IF(CB1494&gt;0,IF($E$1476=1,CB1496,CB1497),0))</f>
        <v/>
      </c>
      <c r="CC1495" s="192" t="str">
        <f t="shared" si="2420"/>
        <v/>
      </c>
      <c r="CD1495" s="192" t="str">
        <f t="shared" si="2420"/>
        <v/>
      </c>
      <c r="CE1495" s="192" t="str">
        <f t="shared" si="2420"/>
        <v/>
      </c>
      <c r="CF1495" s="192" t="str">
        <f t="shared" si="2420"/>
        <v/>
      </c>
      <c r="CG1495" s="192" t="str">
        <f t="shared" si="2420"/>
        <v/>
      </c>
      <c r="CH1495" s="192" t="str">
        <f t="shared" si="2420"/>
        <v/>
      </c>
      <c r="CI1495" s="192" t="str">
        <f t="shared" si="2420"/>
        <v/>
      </c>
      <c r="CJ1495" s="192" t="str">
        <f t="shared" si="2420"/>
        <v/>
      </c>
      <c r="CK1495" s="192" t="str">
        <f t="shared" si="2420"/>
        <v/>
      </c>
      <c r="CL1495" s="192" t="str">
        <f t="shared" si="2420"/>
        <v/>
      </c>
      <c r="CM1495" s="192" t="str">
        <f t="shared" si="2420"/>
        <v/>
      </c>
      <c r="CN1495" s="192" t="str">
        <f t="shared" si="2420"/>
        <v/>
      </c>
      <c r="CO1495" s="192" t="str">
        <f t="shared" si="2420"/>
        <v/>
      </c>
      <c r="CP1495" s="192" t="str">
        <f t="shared" si="2420"/>
        <v/>
      </c>
      <c r="CQ1495" s="192" t="str">
        <f t="shared" si="2420"/>
        <v/>
      </c>
      <c r="CR1495" s="192" t="str">
        <f t="shared" si="2420"/>
        <v/>
      </c>
      <c r="CS1495" s="192" t="str">
        <f t="shared" si="2420"/>
        <v/>
      </c>
      <c r="CT1495" s="192" t="str">
        <f t="shared" si="2420"/>
        <v/>
      </c>
      <c r="CU1495" s="192" t="str">
        <f t="shared" si="2420"/>
        <v/>
      </c>
      <c r="CV1495" s="192" t="str">
        <f t="shared" si="2420"/>
        <v/>
      </c>
      <c r="CW1495" s="192" t="str">
        <f t="shared" si="2420"/>
        <v/>
      </c>
      <c r="CX1495" s="192" t="str">
        <f t="shared" si="2420"/>
        <v/>
      </c>
      <c r="CY1495" s="192" t="str">
        <f t="shared" si="2420"/>
        <v/>
      </c>
      <c r="CZ1495" s="192" t="str">
        <f t="shared" si="2420"/>
        <v/>
      </c>
      <c r="DA1495" s="192" t="str">
        <f t="shared" si="2420"/>
        <v/>
      </c>
      <c r="DB1495" s="192" t="str">
        <f t="shared" si="2420"/>
        <v/>
      </c>
      <c r="DC1495" s="192" t="str">
        <f t="shared" si="2420"/>
        <v/>
      </c>
      <c r="DD1495" s="192" t="str">
        <f t="shared" si="2420"/>
        <v/>
      </c>
      <c r="DE1495" s="192" t="str">
        <f t="shared" si="2420"/>
        <v/>
      </c>
      <c r="DF1495" s="192" t="str">
        <f t="shared" si="2420"/>
        <v/>
      </c>
      <c r="DG1495" s="192" t="str">
        <f t="shared" si="2420"/>
        <v/>
      </c>
      <c r="DH1495" s="192" t="str">
        <f t="shared" si="2420"/>
        <v/>
      </c>
      <c r="DI1495" s="192" t="str">
        <f t="shared" si="2420"/>
        <v/>
      </c>
      <c r="DJ1495" s="192" t="str">
        <f t="shared" si="2420"/>
        <v/>
      </c>
      <c r="DK1495" s="192" t="str">
        <f t="shared" si="2420"/>
        <v/>
      </c>
      <c r="DL1495" s="192" t="str">
        <f t="shared" si="2420"/>
        <v/>
      </c>
      <c r="DM1495" s="192" t="str">
        <f t="shared" si="2420"/>
        <v/>
      </c>
      <c r="DN1495" s="192" t="str">
        <f t="shared" si="2420"/>
        <v/>
      </c>
      <c r="DP1495" s="50" t="s">
        <v>172</v>
      </c>
    </row>
    <row r="1496" spans="1:120" s="152" customFormat="1" ht="15" customHeight="1">
      <c r="B1496" s="172"/>
      <c r="C1496" s="172" t="s">
        <v>261</v>
      </c>
      <c r="D1496" s="197">
        <f>$D$1481</f>
        <v>0</v>
      </c>
      <c r="E1496" s="197">
        <f>$D$1483</f>
        <v>0</v>
      </c>
      <c r="F1496" s="192">
        <f t="shared" ref="F1496:AK1496" si="2421">IF(F$17="","",IF(F$17=$E1496,F1494,0))</f>
        <v>0</v>
      </c>
      <c r="G1496" s="192">
        <f t="shared" si="2421"/>
        <v>0</v>
      </c>
      <c r="H1496" s="192">
        <f t="shared" si="2421"/>
        <v>0</v>
      </c>
      <c r="I1496" s="192">
        <f t="shared" si="2421"/>
        <v>0</v>
      </c>
      <c r="J1496" s="192">
        <f t="shared" si="2421"/>
        <v>0</v>
      </c>
      <c r="K1496" s="192">
        <f t="shared" si="2421"/>
        <v>0</v>
      </c>
      <c r="L1496" s="192">
        <f t="shared" si="2421"/>
        <v>0</v>
      </c>
      <c r="M1496" s="192">
        <f t="shared" si="2421"/>
        <v>0</v>
      </c>
      <c r="N1496" s="192">
        <f t="shared" si="2421"/>
        <v>0</v>
      </c>
      <c r="O1496" s="192">
        <f t="shared" si="2421"/>
        <v>0</v>
      </c>
      <c r="P1496" s="192">
        <f t="shared" si="2421"/>
        <v>0</v>
      </c>
      <c r="Q1496" s="192">
        <f t="shared" si="2421"/>
        <v>0</v>
      </c>
      <c r="R1496" s="192">
        <f t="shared" si="2421"/>
        <v>0</v>
      </c>
      <c r="S1496" s="192">
        <f t="shared" si="2421"/>
        <v>0</v>
      </c>
      <c r="T1496" s="192">
        <f t="shared" si="2421"/>
        <v>0</v>
      </c>
      <c r="U1496" s="192">
        <f t="shared" si="2421"/>
        <v>0</v>
      </c>
      <c r="V1496" s="192">
        <f t="shared" si="2421"/>
        <v>0</v>
      </c>
      <c r="W1496" s="192">
        <f t="shared" si="2421"/>
        <v>0</v>
      </c>
      <c r="X1496" s="192">
        <f t="shared" si="2421"/>
        <v>0</v>
      </c>
      <c r="Y1496" s="192">
        <f t="shared" si="2421"/>
        <v>0</v>
      </c>
      <c r="Z1496" s="192">
        <f t="shared" si="2421"/>
        <v>0</v>
      </c>
      <c r="AA1496" s="192">
        <f t="shared" si="2421"/>
        <v>0</v>
      </c>
      <c r="AB1496" s="192">
        <f t="shared" si="2421"/>
        <v>0</v>
      </c>
      <c r="AC1496" s="192">
        <f t="shared" si="2421"/>
        <v>0</v>
      </c>
      <c r="AD1496" s="192">
        <f t="shared" si="2421"/>
        <v>0</v>
      </c>
      <c r="AE1496" s="192">
        <f t="shared" si="2421"/>
        <v>0</v>
      </c>
      <c r="AF1496" s="192">
        <f t="shared" si="2421"/>
        <v>0</v>
      </c>
      <c r="AG1496" s="192">
        <f t="shared" si="2421"/>
        <v>0</v>
      </c>
      <c r="AH1496" s="192">
        <f t="shared" si="2421"/>
        <v>0</v>
      </c>
      <c r="AI1496" s="192">
        <f t="shared" si="2421"/>
        <v>0</v>
      </c>
      <c r="AJ1496" s="192">
        <f t="shared" si="2421"/>
        <v>0</v>
      </c>
      <c r="AK1496" s="192">
        <f t="shared" si="2421"/>
        <v>0</v>
      </c>
      <c r="AL1496" s="192">
        <f t="shared" ref="AL1496:BQ1496" si="2422">IF(AL$17="","",IF(AL$17=$E1496,AL1494,0))</f>
        <v>0</v>
      </c>
      <c r="AM1496" s="192">
        <f t="shared" si="2422"/>
        <v>0</v>
      </c>
      <c r="AN1496" s="192">
        <f t="shared" si="2422"/>
        <v>0</v>
      </c>
      <c r="AO1496" s="192">
        <f t="shared" si="2422"/>
        <v>0</v>
      </c>
      <c r="AP1496" s="192">
        <f t="shared" si="2422"/>
        <v>0</v>
      </c>
      <c r="AQ1496" s="192">
        <f t="shared" si="2422"/>
        <v>0</v>
      </c>
      <c r="AR1496" s="192">
        <f t="shared" si="2422"/>
        <v>0</v>
      </c>
      <c r="AS1496" s="192">
        <f t="shared" si="2422"/>
        <v>0</v>
      </c>
      <c r="AT1496" s="192">
        <f t="shared" si="2422"/>
        <v>0</v>
      </c>
      <c r="AU1496" s="192">
        <f t="shared" si="2422"/>
        <v>0</v>
      </c>
      <c r="AV1496" s="192">
        <f t="shared" si="2422"/>
        <v>0</v>
      </c>
      <c r="AW1496" s="192">
        <f t="shared" si="2422"/>
        <v>0</v>
      </c>
      <c r="AX1496" s="192">
        <f t="shared" si="2422"/>
        <v>0</v>
      </c>
      <c r="AY1496" s="192">
        <f t="shared" si="2422"/>
        <v>0</v>
      </c>
      <c r="AZ1496" s="192">
        <f t="shared" si="2422"/>
        <v>0</v>
      </c>
      <c r="BA1496" s="192">
        <f t="shared" si="2422"/>
        <v>0</v>
      </c>
      <c r="BB1496" s="192">
        <f t="shared" si="2422"/>
        <v>0</v>
      </c>
      <c r="BC1496" s="192">
        <f t="shared" si="2422"/>
        <v>0</v>
      </c>
      <c r="BD1496" s="192">
        <f t="shared" si="2422"/>
        <v>0</v>
      </c>
      <c r="BE1496" s="192">
        <f t="shared" si="2422"/>
        <v>0</v>
      </c>
      <c r="BF1496" s="192">
        <f t="shared" si="2422"/>
        <v>0</v>
      </c>
      <c r="BG1496" s="192">
        <f t="shared" si="2422"/>
        <v>0</v>
      </c>
      <c r="BH1496" s="192">
        <f t="shared" si="2422"/>
        <v>0</v>
      </c>
      <c r="BI1496" s="192">
        <f t="shared" si="2422"/>
        <v>0</v>
      </c>
      <c r="BJ1496" s="192">
        <f t="shared" si="2422"/>
        <v>0</v>
      </c>
      <c r="BK1496" s="192">
        <f t="shared" si="2422"/>
        <v>0</v>
      </c>
      <c r="BL1496" s="192">
        <f t="shared" si="2422"/>
        <v>0</v>
      </c>
      <c r="BM1496" s="192">
        <f t="shared" si="2422"/>
        <v>0</v>
      </c>
      <c r="BN1496" s="192">
        <f t="shared" si="2422"/>
        <v>0</v>
      </c>
      <c r="BO1496" s="192" t="str">
        <f t="shared" si="2422"/>
        <v/>
      </c>
      <c r="BP1496" s="192" t="str">
        <f t="shared" si="2422"/>
        <v/>
      </c>
      <c r="BQ1496" s="192" t="str">
        <f t="shared" si="2422"/>
        <v/>
      </c>
      <c r="BR1496" s="192" t="str">
        <f t="shared" ref="BR1496:CA1496" si="2423">IF(BR$17="","",IF(BR$17=$E1496,BR1494,0))</f>
        <v/>
      </c>
      <c r="BS1496" s="192" t="str">
        <f t="shared" si="2423"/>
        <v/>
      </c>
      <c r="BT1496" s="192" t="str">
        <f t="shared" si="2423"/>
        <v/>
      </c>
      <c r="BU1496" s="192" t="str">
        <f t="shared" si="2423"/>
        <v/>
      </c>
      <c r="BV1496" s="192" t="str">
        <f t="shared" si="2423"/>
        <v/>
      </c>
      <c r="BW1496" s="192" t="str">
        <f t="shared" si="2423"/>
        <v/>
      </c>
      <c r="BX1496" s="192" t="str">
        <f t="shared" si="2423"/>
        <v/>
      </c>
      <c r="BY1496" s="192" t="str">
        <f t="shared" si="2423"/>
        <v/>
      </c>
      <c r="BZ1496" s="192" t="str">
        <f t="shared" si="2423"/>
        <v/>
      </c>
      <c r="CA1496" s="192" t="str">
        <f t="shared" si="2423"/>
        <v/>
      </c>
      <c r="CB1496" s="192" t="str">
        <f t="shared" ref="CB1496:DN1496" si="2424">IF(CB$17="","",IF(CB$17=$E1496,CB1494,0))</f>
        <v/>
      </c>
      <c r="CC1496" s="192" t="str">
        <f t="shared" si="2424"/>
        <v/>
      </c>
      <c r="CD1496" s="192" t="str">
        <f t="shared" si="2424"/>
        <v/>
      </c>
      <c r="CE1496" s="192" t="str">
        <f t="shared" si="2424"/>
        <v/>
      </c>
      <c r="CF1496" s="192" t="str">
        <f t="shared" si="2424"/>
        <v/>
      </c>
      <c r="CG1496" s="192" t="str">
        <f t="shared" si="2424"/>
        <v/>
      </c>
      <c r="CH1496" s="192" t="str">
        <f t="shared" si="2424"/>
        <v/>
      </c>
      <c r="CI1496" s="192" t="str">
        <f t="shared" si="2424"/>
        <v/>
      </c>
      <c r="CJ1496" s="192" t="str">
        <f t="shared" si="2424"/>
        <v/>
      </c>
      <c r="CK1496" s="192" t="str">
        <f t="shared" si="2424"/>
        <v/>
      </c>
      <c r="CL1496" s="192" t="str">
        <f t="shared" si="2424"/>
        <v/>
      </c>
      <c r="CM1496" s="192" t="str">
        <f t="shared" si="2424"/>
        <v/>
      </c>
      <c r="CN1496" s="192" t="str">
        <f t="shared" si="2424"/>
        <v/>
      </c>
      <c r="CO1496" s="192" t="str">
        <f t="shared" si="2424"/>
        <v/>
      </c>
      <c r="CP1496" s="192" t="str">
        <f t="shared" si="2424"/>
        <v/>
      </c>
      <c r="CQ1496" s="192" t="str">
        <f t="shared" si="2424"/>
        <v/>
      </c>
      <c r="CR1496" s="192" t="str">
        <f t="shared" si="2424"/>
        <v/>
      </c>
      <c r="CS1496" s="192" t="str">
        <f t="shared" si="2424"/>
        <v/>
      </c>
      <c r="CT1496" s="192" t="str">
        <f t="shared" si="2424"/>
        <v/>
      </c>
      <c r="CU1496" s="192" t="str">
        <f t="shared" si="2424"/>
        <v/>
      </c>
      <c r="CV1496" s="192" t="str">
        <f t="shared" si="2424"/>
        <v/>
      </c>
      <c r="CW1496" s="192" t="str">
        <f t="shared" si="2424"/>
        <v/>
      </c>
      <c r="CX1496" s="192" t="str">
        <f t="shared" si="2424"/>
        <v/>
      </c>
      <c r="CY1496" s="192" t="str">
        <f t="shared" si="2424"/>
        <v/>
      </c>
      <c r="CZ1496" s="192" t="str">
        <f t="shared" si="2424"/>
        <v/>
      </c>
      <c r="DA1496" s="192" t="str">
        <f t="shared" si="2424"/>
        <v/>
      </c>
      <c r="DB1496" s="192" t="str">
        <f t="shared" si="2424"/>
        <v/>
      </c>
      <c r="DC1496" s="192" t="str">
        <f t="shared" si="2424"/>
        <v/>
      </c>
      <c r="DD1496" s="192" t="str">
        <f t="shared" si="2424"/>
        <v/>
      </c>
      <c r="DE1496" s="192" t="str">
        <f t="shared" si="2424"/>
        <v/>
      </c>
      <c r="DF1496" s="192" t="str">
        <f t="shared" si="2424"/>
        <v/>
      </c>
      <c r="DG1496" s="192" t="str">
        <f t="shared" si="2424"/>
        <v/>
      </c>
      <c r="DH1496" s="192" t="str">
        <f t="shared" si="2424"/>
        <v/>
      </c>
      <c r="DI1496" s="192" t="str">
        <f t="shared" si="2424"/>
        <v/>
      </c>
      <c r="DJ1496" s="192" t="str">
        <f t="shared" si="2424"/>
        <v/>
      </c>
      <c r="DK1496" s="192" t="str">
        <f t="shared" si="2424"/>
        <v/>
      </c>
      <c r="DL1496" s="192" t="str">
        <f t="shared" si="2424"/>
        <v/>
      </c>
      <c r="DM1496" s="192" t="str">
        <f t="shared" si="2424"/>
        <v/>
      </c>
      <c r="DN1496" s="192" t="str">
        <f t="shared" si="2424"/>
        <v/>
      </c>
      <c r="DP1496" s="50" t="s">
        <v>172</v>
      </c>
    </row>
    <row r="1497" spans="1:120" s="152" customFormat="1" ht="15" customHeight="1">
      <c r="B1497" s="172"/>
      <c r="C1497" s="172" t="s">
        <v>260</v>
      </c>
      <c r="D1497" s="197">
        <f>$D$1481</f>
        <v>0</v>
      </c>
      <c r="E1497" s="197">
        <f>$D$1483</f>
        <v>0</v>
      </c>
      <c r="F1497" s="192">
        <f>IF(F$17="","",IF(AND(F$17&gt;=$D1497,F$17&lt;=$E1497),IF(AND(E1499=0,E1497&gt;0),E1497,F1494/($E1497-$D1497-F1492+2)),0))</f>
        <v>0</v>
      </c>
      <c r="G1497" s="192">
        <f t="shared" ref="G1497:BR1497" si="2425">IF(G$17="","",IF(AND(G$17&gt;=$D1497,G$17&lt;=$E1497),IF(AND(F1499=0,F1497&gt;0),F1497,G1494/($E1497-$D1497-G1492+2)),0))</f>
        <v>0</v>
      </c>
      <c r="H1497" s="192">
        <f t="shared" si="2425"/>
        <v>0</v>
      </c>
      <c r="I1497" s="192">
        <f t="shared" si="2425"/>
        <v>0</v>
      </c>
      <c r="J1497" s="192">
        <f t="shared" si="2425"/>
        <v>0</v>
      </c>
      <c r="K1497" s="192">
        <f t="shared" si="2425"/>
        <v>0</v>
      </c>
      <c r="L1497" s="192">
        <f t="shared" si="2425"/>
        <v>0</v>
      </c>
      <c r="M1497" s="192">
        <f t="shared" si="2425"/>
        <v>0</v>
      </c>
      <c r="N1497" s="192">
        <f t="shared" si="2425"/>
        <v>0</v>
      </c>
      <c r="O1497" s="192">
        <f t="shared" si="2425"/>
        <v>0</v>
      </c>
      <c r="P1497" s="192">
        <f t="shared" si="2425"/>
        <v>0</v>
      </c>
      <c r="Q1497" s="192">
        <f t="shared" si="2425"/>
        <v>0</v>
      </c>
      <c r="R1497" s="192">
        <f t="shared" si="2425"/>
        <v>0</v>
      </c>
      <c r="S1497" s="192">
        <f t="shared" si="2425"/>
        <v>0</v>
      </c>
      <c r="T1497" s="192">
        <f t="shared" si="2425"/>
        <v>0</v>
      </c>
      <c r="U1497" s="192">
        <f t="shared" si="2425"/>
        <v>0</v>
      </c>
      <c r="V1497" s="192">
        <f t="shared" si="2425"/>
        <v>0</v>
      </c>
      <c r="W1497" s="192">
        <f t="shared" si="2425"/>
        <v>0</v>
      </c>
      <c r="X1497" s="192">
        <f t="shared" si="2425"/>
        <v>0</v>
      </c>
      <c r="Y1497" s="192">
        <f t="shared" si="2425"/>
        <v>0</v>
      </c>
      <c r="Z1497" s="192">
        <f t="shared" si="2425"/>
        <v>0</v>
      </c>
      <c r="AA1497" s="192">
        <f t="shared" si="2425"/>
        <v>0</v>
      </c>
      <c r="AB1497" s="192">
        <f t="shared" si="2425"/>
        <v>0</v>
      </c>
      <c r="AC1497" s="192">
        <f t="shared" si="2425"/>
        <v>0</v>
      </c>
      <c r="AD1497" s="192">
        <f t="shared" si="2425"/>
        <v>0</v>
      </c>
      <c r="AE1497" s="192">
        <f t="shared" si="2425"/>
        <v>0</v>
      </c>
      <c r="AF1497" s="192">
        <f t="shared" si="2425"/>
        <v>0</v>
      </c>
      <c r="AG1497" s="192">
        <f t="shared" si="2425"/>
        <v>0</v>
      </c>
      <c r="AH1497" s="192">
        <f t="shared" si="2425"/>
        <v>0</v>
      </c>
      <c r="AI1497" s="192">
        <f t="shared" si="2425"/>
        <v>0</v>
      </c>
      <c r="AJ1497" s="192">
        <f t="shared" si="2425"/>
        <v>0</v>
      </c>
      <c r="AK1497" s="192">
        <f t="shared" si="2425"/>
        <v>0</v>
      </c>
      <c r="AL1497" s="192">
        <f t="shared" si="2425"/>
        <v>0</v>
      </c>
      <c r="AM1497" s="192">
        <f t="shared" si="2425"/>
        <v>0</v>
      </c>
      <c r="AN1497" s="192">
        <f t="shared" si="2425"/>
        <v>0</v>
      </c>
      <c r="AO1497" s="192">
        <f t="shared" si="2425"/>
        <v>0</v>
      </c>
      <c r="AP1497" s="192">
        <f t="shared" si="2425"/>
        <v>0</v>
      </c>
      <c r="AQ1497" s="192">
        <f t="shared" si="2425"/>
        <v>0</v>
      </c>
      <c r="AR1497" s="192">
        <f t="shared" si="2425"/>
        <v>0</v>
      </c>
      <c r="AS1497" s="192">
        <f t="shared" si="2425"/>
        <v>0</v>
      </c>
      <c r="AT1497" s="192">
        <f t="shared" si="2425"/>
        <v>0</v>
      </c>
      <c r="AU1497" s="192">
        <f t="shared" si="2425"/>
        <v>0</v>
      </c>
      <c r="AV1497" s="192">
        <f t="shared" si="2425"/>
        <v>0</v>
      </c>
      <c r="AW1497" s="192">
        <f t="shared" si="2425"/>
        <v>0</v>
      </c>
      <c r="AX1497" s="192">
        <f t="shared" si="2425"/>
        <v>0</v>
      </c>
      <c r="AY1497" s="192">
        <f t="shared" si="2425"/>
        <v>0</v>
      </c>
      <c r="AZ1497" s="192">
        <f t="shared" si="2425"/>
        <v>0</v>
      </c>
      <c r="BA1497" s="192">
        <f t="shared" si="2425"/>
        <v>0</v>
      </c>
      <c r="BB1497" s="192">
        <f t="shared" si="2425"/>
        <v>0</v>
      </c>
      <c r="BC1497" s="192">
        <f t="shared" si="2425"/>
        <v>0</v>
      </c>
      <c r="BD1497" s="192">
        <f t="shared" si="2425"/>
        <v>0</v>
      </c>
      <c r="BE1497" s="192">
        <f t="shared" si="2425"/>
        <v>0</v>
      </c>
      <c r="BF1497" s="192">
        <f t="shared" si="2425"/>
        <v>0</v>
      </c>
      <c r="BG1497" s="192">
        <f t="shared" si="2425"/>
        <v>0</v>
      </c>
      <c r="BH1497" s="192">
        <f t="shared" si="2425"/>
        <v>0</v>
      </c>
      <c r="BI1497" s="192">
        <f t="shared" si="2425"/>
        <v>0</v>
      </c>
      <c r="BJ1497" s="192">
        <f t="shared" si="2425"/>
        <v>0</v>
      </c>
      <c r="BK1497" s="192">
        <f t="shared" si="2425"/>
        <v>0</v>
      </c>
      <c r="BL1497" s="192">
        <f t="shared" si="2425"/>
        <v>0</v>
      </c>
      <c r="BM1497" s="192">
        <f t="shared" si="2425"/>
        <v>0</v>
      </c>
      <c r="BN1497" s="192">
        <f t="shared" si="2425"/>
        <v>0</v>
      </c>
      <c r="BO1497" s="192" t="str">
        <f t="shared" si="2425"/>
        <v/>
      </c>
      <c r="BP1497" s="192" t="str">
        <f t="shared" si="2425"/>
        <v/>
      </c>
      <c r="BQ1497" s="192" t="str">
        <f t="shared" si="2425"/>
        <v/>
      </c>
      <c r="BR1497" s="192" t="str">
        <f t="shared" si="2425"/>
        <v/>
      </c>
      <c r="BS1497" s="192" t="str">
        <f t="shared" ref="BS1497:CA1497" si="2426">IF(BS$17="","",IF(AND(BS$17&gt;=$D1497,BS$17&lt;=$E1497),IF(AND(BR1499=0,BR1497&gt;0),BR1497,BS1494/($E1497-$D1497-BS1492+2)),0))</f>
        <v/>
      </c>
      <c r="BT1497" s="192" t="str">
        <f t="shared" si="2426"/>
        <v/>
      </c>
      <c r="BU1497" s="192" t="str">
        <f t="shared" si="2426"/>
        <v/>
      </c>
      <c r="BV1497" s="192" t="str">
        <f t="shared" si="2426"/>
        <v/>
      </c>
      <c r="BW1497" s="192" t="str">
        <f t="shared" si="2426"/>
        <v/>
      </c>
      <c r="BX1497" s="192" t="str">
        <f t="shared" si="2426"/>
        <v/>
      </c>
      <c r="BY1497" s="192" t="str">
        <f t="shared" si="2426"/>
        <v/>
      </c>
      <c r="BZ1497" s="192" t="str">
        <f t="shared" si="2426"/>
        <v/>
      </c>
      <c r="CA1497" s="192" t="str">
        <f t="shared" si="2426"/>
        <v/>
      </c>
      <c r="CB1497" s="192" t="str">
        <f t="shared" ref="CB1497" si="2427">IF(CB$17="","",IF(AND(CB$17&gt;=$D1497,CB$17&lt;=$E1497),IF(AND(CA1499=0,CA1497&gt;0),CA1497,CB1494/($E1497-$D1497-CB1492+2)),0))</f>
        <v/>
      </c>
      <c r="CC1497" s="192" t="str">
        <f t="shared" ref="CC1497" si="2428">IF(CC$17="","",IF(AND(CC$17&gt;=$D1497,CC$17&lt;=$E1497),IF(AND(CB1499=0,CB1497&gt;0),CB1497,CC1494/($E1497-$D1497-CC1492+2)),0))</f>
        <v/>
      </c>
      <c r="CD1497" s="192" t="str">
        <f t="shared" ref="CD1497" si="2429">IF(CD$17="","",IF(AND(CD$17&gt;=$D1497,CD$17&lt;=$E1497),IF(AND(CC1499=0,CC1497&gt;0),CC1497,CD1494/($E1497-$D1497-CD1492+2)),0))</f>
        <v/>
      </c>
      <c r="CE1497" s="192" t="str">
        <f t="shared" ref="CE1497" si="2430">IF(CE$17="","",IF(AND(CE$17&gt;=$D1497,CE$17&lt;=$E1497),IF(AND(CD1499=0,CD1497&gt;0),CD1497,CE1494/($E1497-$D1497-CE1492+2)),0))</f>
        <v/>
      </c>
      <c r="CF1497" s="192" t="str">
        <f t="shared" ref="CF1497" si="2431">IF(CF$17="","",IF(AND(CF$17&gt;=$D1497,CF$17&lt;=$E1497),IF(AND(CE1499=0,CE1497&gt;0),CE1497,CF1494/($E1497-$D1497-CF1492+2)),0))</f>
        <v/>
      </c>
      <c r="CG1497" s="192" t="str">
        <f t="shared" ref="CG1497" si="2432">IF(CG$17="","",IF(AND(CG$17&gt;=$D1497,CG$17&lt;=$E1497),IF(AND(CF1499=0,CF1497&gt;0),CF1497,CG1494/($E1497-$D1497-CG1492+2)),0))</f>
        <v/>
      </c>
      <c r="CH1497" s="192" t="str">
        <f t="shared" ref="CH1497" si="2433">IF(CH$17="","",IF(AND(CH$17&gt;=$D1497,CH$17&lt;=$E1497),IF(AND(CG1499=0,CG1497&gt;0),CG1497,CH1494/($E1497-$D1497-CH1492+2)),0))</f>
        <v/>
      </c>
      <c r="CI1497" s="192" t="str">
        <f t="shared" ref="CI1497" si="2434">IF(CI$17="","",IF(AND(CI$17&gt;=$D1497,CI$17&lt;=$E1497),IF(AND(CH1499=0,CH1497&gt;0),CH1497,CI1494/($E1497-$D1497-CI1492+2)),0))</f>
        <v/>
      </c>
      <c r="CJ1497" s="192" t="str">
        <f t="shared" ref="CJ1497" si="2435">IF(CJ$17="","",IF(AND(CJ$17&gt;=$D1497,CJ$17&lt;=$E1497),IF(AND(CI1499=0,CI1497&gt;0),CI1497,CJ1494/($E1497-$D1497-CJ1492+2)),0))</f>
        <v/>
      </c>
      <c r="CK1497" s="192" t="str">
        <f t="shared" ref="CK1497" si="2436">IF(CK$17="","",IF(AND(CK$17&gt;=$D1497,CK$17&lt;=$E1497),IF(AND(CJ1499=0,CJ1497&gt;0),CJ1497,CK1494/($E1497-$D1497-CK1492+2)),0))</f>
        <v/>
      </c>
      <c r="CL1497" s="192" t="str">
        <f t="shared" ref="CL1497" si="2437">IF(CL$17="","",IF(AND(CL$17&gt;=$D1497,CL$17&lt;=$E1497),IF(AND(CK1499=0,CK1497&gt;0),CK1497,CL1494/($E1497-$D1497-CL1492+2)),0))</f>
        <v/>
      </c>
      <c r="CM1497" s="192" t="str">
        <f t="shared" ref="CM1497" si="2438">IF(CM$17="","",IF(AND(CM$17&gt;=$D1497,CM$17&lt;=$E1497),IF(AND(CL1499=0,CL1497&gt;0),CL1497,CM1494/($E1497-$D1497-CM1492+2)),0))</f>
        <v/>
      </c>
      <c r="CN1497" s="192" t="str">
        <f t="shared" ref="CN1497" si="2439">IF(CN$17="","",IF(AND(CN$17&gt;=$D1497,CN$17&lt;=$E1497),IF(AND(CM1499=0,CM1497&gt;0),CM1497,CN1494/($E1497-$D1497-CN1492+2)),0))</f>
        <v/>
      </c>
      <c r="CO1497" s="192" t="str">
        <f t="shared" ref="CO1497" si="2440">IF(CO$17="","",IF(AND(CO$17&gt;=$D1497,CO$17&lt;=$E1497),IF(AND(CN1499=0,CN1497&gt;0),CN1497,CO1494/($E1497-$D1497-CO1492+2)),0))</f>
        <v/>
      </c>
      <c r="CP1497" s="192" t="str">
        <f t="shared" ref="CP1497" si="2441">IF(CP$17="","",IF(AND(CP$17&gt;=$D1497,CP$17&lt;=$E1497),IF(AND(CO1499=0,CO1497&gt;0),CO1497,CP1494/($E1497-$D1497-CP1492+2)),0))</f>
        <v/>
      </c>
      <c r="CQ1497" s="192" t="str">
        <f t="shared" ref="CQ1497" si="2442">IF(CQ$17="","",IF(AND(CQ$17&gt;=$D1497,CQ$17&lt;=$E1497),IF(AND(CP1499=0,CP1497&gt;0),CP1497,CQ1494/($E1497-$D1497-CQ1492+2)),0))</f>
        <v/>
      </c>
      <c r="CR1497" s="192" t="str">
        <f t="shared" ref="CR1497" si="2443">IF(CR$17="","",IF(AND(CR$17&gt;=$D1497,CR$17&lt;=$E1497),IF(AND(CQ1499=0,CQ1497&gt;0),CQ1497,CR1494/($E1497-$D1497-CR1492+2)),0))</f>
        <v/>
      </c>
      <c r="CS1497" s="192" t="str">
        <f t="shared" ref="CS1497" si="2444">IF(CS$17="","",IF(AND(CS$17&gt;=$D1497,CS$17&lt;=$E1497),IF(AND(CR1499=0,CR1497&gt;0),CR1497,CS1494/($E1497-$D1497-CS1492+2)),0))</f>
        <v/>
      </c>
      <c r="CT1497" s="192" t="str">
        <f t="shared" ref="CT1497" si="2445">IF(CT$17="","",IF(AND(CT$17&gt;=$D1497,CT$17&lt;=$E1497),IF(AND(CS1499=0,CS1497&gt;0),CS1497,CT1494/($E1497-$D1497-CT1492+2)),0))</f>
        <v/>
      </c>
      <c r="CU1497" s="192" t="str">
        <f t="shared" ref="CU1497" si="2446">IF(CU$17="","",IF(AND(CU$17&gt;=$D1497,CU$17&lt;=$E1497),IF(AND(CT1499=0,CT1497&gt;0),CT1497,CU1494/($E1497-$D1497-CU1492+2)),0))</f>
        <v/>
      </c>
      <c r="CV1497" s="192" t="str">
        <f t="shared" ref="CV1497" si="2447">IF(CV$17="","",IF(AND(CV$17&gt;=$D1497,CV$17&lt;=$E1497),IF(AND(CU1499=0,CU1497&gt;0),CU1497,CV1494/($E1497-$D1497-CV1492+2)),0))</f>
        <v/>
      </c>
      <c r="CW1497" s="192" t="str">
        <f t="shared" ref="CW1497" si="2448">IF(CW$17="","",IF(AND(CW$17&gt;=$D1497,CW$17&lt;=$E1497),IF(AND(CV1499=0,CV1497&gt;0),CV1497,CW1494/($E1497-$D1497-CW1492+2)),0))</f>
        <v/>
      </c>
      <c r="CX1497" s="192" t="str">
        <f t="shared" ref="CX1497" si="2449">IF(CX$17="","",IF(AND(CX$17&gt;=$D1497,CX$17&lt;=$E1497),IF(AND(CW1499=0,CW1497&gt;0),CW1497,CX1494/($E1497-$D1497-CX1492+2)),0))</f>
        <v/>
      </c>
      <c r="CY1497" s="192" t="str">
        <f t="shared" ref="CY1497" si="2450">IF(CY$17="","",IF(AND(CY$17&gt;=$D1497,CY$17&lt;=$E1497),IF(AND(CX1499=0,CX1497&gt;0),CX1497,CY1494/($E1497-$D1497-CY1492+2)),0))</f>
        <v/>
      </c>
      <c r="CZ1497" s="192" t="str">
        <f t="shared" ref="CZ1497" si="2451">IF(CZ$17="","",IF(AND(CZ$17&gt;=$D1497,CZ$17&lt;=$E1497),IF(AND(CY1499=0,CY1497&gt;0),CY1497,CZ1494/($E1497-$D1497-CZ1492+2)),0))</f>
        <v/>
      </c>
      <c r="DA1497" s="192" t="str">
        <f t="shared" ref="DA1497" si="2452">IF(DA$17="","",IF(AND(DA$17&gt;=$D1497,DA$17&lt;=$E1497),IF(AND(CZ1499=0,CZ1497&gt;0),CZ1497,DA1494/($E1497-$D1497-DA1492+2)),0))</f>
        <v/>
      </c>
      <c r="DB1497" s="192" t="str">
        <f t="shared" ref="DB1497" si="2453">IF(DB$17="","",IF(AND(DB$17&gt;=$D1497,DB$17&lt;=$E1497),IF(AND(DA1499=0,DA1497&gt;0),DA1497,DB1494/($E1497-$D1497-DB1492+2)),0))</f>
        <v/>
      </c>
      <c r="DC1497" s="192" t="str">
        <f t="shared" ref="DC1497" si="2454">IF(DC$17="","",IF(AND(DC$17&gt;=$D1497,DC$17&lt;=$E1497),IF(AND(DB1499=0,DB1497&gt;0),DB1497,DC1494/($E1497-$D1497-DC1492+2)),0))</f>
        <v/>
      </c>
      <c r="DD1497" s="192" t="str">
        <f t="shared" ref="DD1497" si="2455">IF(DD$17="","",IF(AND(DD$17&gt;=$D1497,DD$17&lt;=$E1497),IF(AND(DC1499=0,DC1497&gt;0),DC1497,DD1494/($E1497-$D1497-DD1492+2)),0))</f>
        <v/>
      </c>
      <c r="DE1497" s="192" t="str">
        <f t="shared" ref="DE1497" si="2456">IF(DE$17="","",IF(AND(DE$17&gt;=$D1497,DE$17&lt;=$E1497),IF(AND(DD1499=0,DD1497&gt;0),DD1497,DE1494/($E1497-$D1497-DE1492+2)),0))</f>
        <v/>
      </c>
      <c r="DF1497" s="192" t="str">
        <f t="shared" ref="DF1497" si="2457">IF(DF$17="","",IF(AND(DF$17&gt;=$D1497,DF$17&lt;=$E1497),IF(AND(DE1499=0,DE1497&gt;0),DE1497,DF1494/($E1497-$D1497-DF1492+2)),0))</f>
        <v/>
      </c>
      <c r="DG1497" s="192" t="str">
        <f t="shared" ref="DG1497" si="2458">IF(DG$17="","",IF(AND(DG$17&gt;=$D1497,DG$17&lt;=$E1497),IF(AND(DF1499=0,DF1497&gt;0),DF1497,DG1494/($E1497-$D1497-DG1492+2)),0))</f>
        <v/>
      </c>
      <c r="DH1497" s="192" t="str">
        <f t="shared" ref="DH1497" si="2459">IF(DH$17="","",IF(AND(DH$17&gt;=$D1497,DH$17&lt;=$E1497),IF(AND(DG1499=0,DG1497&gt;0),DG1497,DH1494/($E1497-$D1497-DH1492+2)),0))</f>
        <v/>
      </c>
      <c r="DI1497" s="192" t="str">
        <f t="shared" ref="DI1497" si="2460">IF(DI$17="","",IF(AND(DI$17&gt;=$D1497,DI$17&lt;=$E1497),IF(AND(DH1499=0,DH1497&gt;0),DH1497,DI1494/($E1497-$D1497-DI1492+2)),0))</f>
        <v/>
      </c>
      <c r="DJ1497" s="192" t="str">
        <f t="shared" ref="DJ1497" si="2461">IF(DJ$17="","",IF(AND(DJ$17&gt;=$D1497,DJ$17&lt;=$E1497),IF(AND(DI1499=0,DI1497&gt;0),DI1497,DJ1494/($E1497-$D1497-DJ1492+2)),0))</f>
        <v/>
      </c>
      <c r="DK1497" s="192" t="str">
        <f t="shared" ref="DK1497" si="2462">IF(DK$17="","",IF(AND(DK$17&gt;=$D1497,DK$17&lt;=$E1497),IF(AND(DJ1499=0,DJ1497&gt;0),DJ1497,DK1494/($E1497-$D1497-DK1492+2)),0))</f>
        <v/>
      </c>
      <c r="DL1497" s="192" t="str">
        <f t="shared" ref="DL1497" si="2463">IF(DL$17="","",IF(AND(DL$17&gt;=$D1497,DL$17&lt;=$E1497),IF(AND(DK1499=0,DK1497&gt;0),DK1497,DL1494/($E1497-$D1497-DL1492+2)),0))</f>
        <v/>
      </c>
      <c r="DM1497" s="192" t="str">
        <f t="shared" ref="DM1497" si="2464">IF(DM$17="","",IF(AND(DM$17&gt;=$D1497,DM$17&lt;=$E1497),IF(AND(DL1499=0,DL1497&gt;0),DL1497,DM1494/($E1497-$D1497-DM1492+2)),0))</f>
        <v/>
      </c>
      <c r="DN1497" s="192" t="str">
        <f t="shared" ref="DN1497" si="2465">IF(DN$17="","",IF(AND(DN$17&gt;=$D1497,DN$17&lt;=$E1497),IF(AND(DM1499=0,DM1497&gt;0),DM1497,DN1494/($E1497-$D1497-DN1492+2)),0))</f>
        <v/>
      </c>
      <c r="DP1497" s="50" t="s">
        <v>172</v>
      </c>
    </row>
    <row r="1498" spans="1:120" s="152" customFormat="1" ht="15" customHeight="1">
      <c r="B1498" s="172"/>
      <c r="C1498" s="172" t="s">
        <v>259</v>
      </c>
      <c r="D1498" s="172"/>
      <c r="E1498" s="172"/>
      <c r="F1498" s="192">
        <f t="shared" ref="F1498:AK1498" si="2466">IF(F$17="","",F1468+F1467)</f>
        <v>0</v>
      </c>
      <c r="G1498" s="192">
        <f t="shared" si="2466"/>
        <v>0</v>
      </c>
      <c r="H1498" s="192">
        <f t="shared" si="2466"/>
        <v>0</v>
      </c>
      <c r="I1498" s="192">
        <f t="shared" si="2466"/>
        <v>0</v>
      </c>
      <c r="J1498" s="192">
        <f t="shared" si="2466"/>
        <v>0</v>
      </c>
      <c r="K1498" s="192">
        <f t="shared" si="2466"/>
        <v>0</v>
      </c>
      <c r="L1498" s="192">
        <f t="shared" si="2466"/>
        <v>0</v>
      </c>
      <c r="M1498" s="192">
        <f t="shared" si="2466"/>
        <v>0</v>
      </c>
      <c r="N1498" s="192">
        <f t="shared" si="2466"/>
        <v>0</v>
      </c>
      <c r="O1498" s="192">
        <f t="shared" si="2466"/>
        <v>0</v>
      </c>
      <c r="P1498" s="192">
        <f t="shared" si="2466"/>
        <v>0</v>
      </c>
      <c r="Q1498" s="192">
        <f t="shared" si="2466"/>
        <v>0</v>
      </c>
      <c r="R1498" s="192">
        <f t="shared" si="2466"/>
        <v>0</v>
      </c>
      <c r="S1498" s="192">
        <f t="shared" si="2466"/>
        <v>0</v>
      </c>
      <c r="T1498" s="192">
        <f t="shared" si="2466"/>
        <v>0</v>
      </c>
      <c r="U1498" s="192">
        <f t="shared" si="2466"/>
        <v>0</v>
      </c>
      <c r="V1498" s="192">
        <f t="shared" si="2466"/>
        <v>0</v>
      </c>
      <c r="W1498" s="192">
        <f t="shared" si="2466"/>
        <v>0</v>
      </c>
      <c r="X1498" s="192">
        <f t="shared" si="2466"/>
        <v>0</v>
      </c>
      <c r="Y1498" s="192">
        <f t="shared" si="2466"/>
        <v>0</v>
      </c>
      <c r="Z1498" s="192">
        <f t="shared" si="2466"/>
        <v>0</v>
      </c>
      <c r="AA1498" s="192">
        <f t="shared" si="2466"/>
        <v>0</v>
      </c>
      <c r="AB1498" s="192">
        <f t="shared" si="2466"/>
        <v>0</v>
      </c>
      <c r="AC1498" s="192">
        <f t="shared" si="2466"/>
        <v>0</v>
      </c>
      <c r="AD1498" s="192">
        <f t="shared" si="2466"/>
        <v>0</v>
      </c>
      <c r="AE1498" s="192">
        <f t="shared" si="2466"/>
        <v>0</v>
      </c>
      <c r="AF1498" s="192">
        <f t="shared" si="2466"/>
        <v>0</v>
      </c>
      <c r="AG1498" s="192">
        <f t="shared" si="2466"/>
        <v>0</v>
      </c>
      <c r="AH1498" s="192">
        <f t="shared" si="2466"/>
        <v>0</v>
      </c>
      <c r="AI1498" s="192">
        <f t="shared" si="2466"/>
        <v>0</v>
      </c>
      <c r="AJ1498" s="192">
        <f t="shared" si="2466"/>
        <v>0</v>
      </c>
      <c r="AK1498" s="192">
        <f t="shared" si="2466"/>
        <v>0</v>
      </c>
      <c r="AL1498" s="192">
        <f t="shared" ref="AL1498:BQ1498" si="2467">IF(AL$17="","",AL1468+AL1467)</f>
        <v>0</v>
      </c>
      <c r="AM1498" s="192">
        <f t="shared" si="2467"/>
        <v>0</v>
      </c>
      <c r="AN1498" s="192">
        <f t="shared" si="2467"/>
        <v>0</v>
      </c>
      <c r="AO1498" s="192">
        <f t="shared" si="2467"/>
        <v>0</v>
      </c>
      <c r="AP1498" s="192">
        <f t="shared" si="2467"/>
        <v>0</v>
      </c>
      <c r="AQ1498" s="192">
        <f t="shared" si="2467"/>
        <v>0</v>
      </c>
      <c r="AR1498" s="192">
        <f t="shared" si="2467"/>
        <v>0</v>
      </c>
      <c r="AS1498" s="192">
        <f t="shared" si="2467"/>
        <v>0</v>
      </c>
      <c r="AT1498" s="192">
        <f t="shared" si="2467"/>
        <v>0</v>
      </c>
      <c r="AU1498" s="192">
        <f t="shared" si="2467"/>
        <v>0</v>
      </c>
      <c r="AV1498" s="192">
        <f t="shared" si="2467"/>
        <v>0</v>
      </c>
      <c r="AW1498" s="192">
        <f t="shared" si="2467"/>
        <v>0</v>
      </c>
      <c r="AX1498" s="192">
        <f t="shared" si="2467"/>
        <v>0</v>
      </c>
      <c r="AY1498" s="192">
        <f t="shared" si="2467"/>
        <v>0</v>
      </c>
      <c r="AZ1498" s="192">
        <f t="shared" si="2467"/>
        <v>0</v>
      </c>
      <c r="BA1498" s="192">
        <f t="shared" si="2467"/>
        <v>0</v>
      </c>
      <c r="BB1498" s="192">
        <f t="shared" si="2467"/>
        <v>0</v>
      </c>
      <c r="BC1498" s="192">
        <f t="shared" si="2467"/>
        <v>0</v>
      </c>
      <c r="BD1498" s="192">
        <f t="shared" si="2467"/>
        <v>0</v>
      </c>
      <c r="BE1498" s="192">
        <f t="shared" si="2467"/>
        <v>0</v>
      </c>
      <c r="BF1498" s="192">
        <f t="shared" si="2467"/>
        <v>0</v>
      </c>
      <c r="BG1498" s="192">
        <f t="shared" si="2467"/>
        <v>0</v>
      </c>
      <c r="BH1498" s="192">
        <f t="shared" si="2467"/>
        <v>0</v>
      </c>
      <c r="BI1498" s="192">
        <f t="shared" si="2467"/>
        <v>0</v>
      </c>
      <c r="BJ1498" s="192">
        <f t="shared" si="2467"/>
        <v>0</v>
      </c>
      <c r="BK1498" s="192">
        <f t="shared" si="2467"/>
        <v>0</v>
      </c>
      <c r="BL1498" s="192">
        <f t="shared" si="2467"/>
        <v>0</v>
      </c>
      <c r="BM1498" s="192">
        <f t="shared" si="2467"/>
        <v>0</v>
      </c>
      <c r="BN1498" s="192">
        <f t="shared" si="2467"/>
        <v>0</v>
      </c>
      <c r="BO1498" s="192" t="str">
        <f t="shared" si="2467"/>
        <v/>
      </c>
      <c r="BP1498" s="192" t="str">
        <f t="shared" si="2467"/>
        <v/>
      </c>
      <c r="BQ1498" s="192" t="str">
        <f t="shared" si="2467"/>
        <v/>
      </c>
      <c r="BR1498" s="192" t="str">
        <f t="shared" ref="BR1498:CA1498" si="2468">IF(BR$17="","",BR1468+BR1467)</f>
        <v/>
      </c>
      <c r="BS1498" s="192" t="str">
        <f t="shared" si="2468"/>
        <v/>
      </c>
      <c r="BT1498" s="192" t="str">
        <f t="shared" si="2468"/>
        <v/>
      </c>
      <c r="BU1498" s="192" t="str">
        <f t="shared" si="2468"/>
        <v/>
      </c>
      <c r="BV1498" s="192" t="str">
        <f t="shared" si="2468"/>
        <v/>
      </c>
      <c r="BW1498" s="192" t="str">
        <f t="shared" si="2468"/>
        <v/>
      </c>
      <c r="BX1498" s="192" t="str">
        <f t="shared" si="2468"/>
        <v/>
      </c>
      <c r="BY1498" s="192" t="str">
        <f t="shared" si="2468"/>
        <v/>
      </c>
      <c r="BZ1498" s="192" t="str">
        <f t="shared" si="2468"/>
        <v/>
      </c>
      <c r="CA1498" s="192" t="str">
        <f t="shared" si="2468"/>
        <v/>
      </c>
      <c r="CB1498" s="192" t="str">
        <f t="shared" ref="CB1498:DN1498" si="2469">IF(CB$17="","",CB1468+CB1467)</f>
        <v/>
      </c>
      <c r="CC1498" s="192" t="str">
        <f t="shared" si="2469"/>
        <v/>
      </c>
      <c r="CD1498" s="192" t="str">
        <f t="shared" si="2469"/>
        <v/>
      </c>
      <c r="CE1498" s="192" t="str">
        <f t="shared" si="2469"/>
        <v/>
      </c>
      <c r="CF1498" s="192" t="str">
        <f t="shared" si="2469"/>
        <v/>
      </c>
      <c r="CG1498" s="192" t="str">
        <f t="shared" si="2469"/>
        <v/>
      </c>
      <c r="CH1498" s="192" t="str">
        <f t="shared" si="2469"/>
        <v/>
      </c>
      <c r="CI1498" s="192" t="str">
        <f t="shared" si="2469"/>
        <v/>
      </c>
      <c r="CJ1498" s="192" t="str">
        <f t="shared" si="2469"/>
        <v/>
      </c>
      <c r="CK1498" s="192" t="str">
        <f t="shared" si="2469"/>
        <v/>
      </c>
      <c r="CL1498" s="192" t="str">
        <f t="shared" si="2469"/>
        <v/>
      </c>
      <c r="CM1498" s="192" t="str">
        <f t="shared" si="2469"/>
        <v/>
      </c>
      <c r="CN1498" s="192" t="str">
        <f t="shared" si="2469"/>
        <v/>
      </c>
      <c r="CO1498" s="192" t="str">
        <f t="shared" si="2469"/>
        <v/>
      </c>
      <c r="CP1498" s="192" t="str">
        <f t="shared" si="2469"/>
        <v/>
      </c>
      <c r="CQ1498" s="192" t="str">
        <f t="shared" si="2469"/>
        <v/>
      </c>
      <c r="CR1498" s="192" t="str">
        <f t="shared" si="2469"/>
        <v/>
      </c>
      <c r="CS1498" s="192" t="str">
        <f t="shared" si="2469"/>
        <v/>
      </c>
      <c r="CT1498" s="192" t="str">
        <f t="shared" si="2469"/>
        <v/>
      </c>
      <c r="CU1498" s="192" t="str">
        <f t="shared" si="2469"/>
        <v/>
      </c>
      <c r="CV1498" s="192" t="str">
        <f t="shared" si="2469"/>
        <v/>
      </c>
      <c r="CW1498" s="192" t="str">
        <f t="shared" si="2469"/>
        <v/>
      </c>
      <c r="CX1498" s="192" t="str">
        <f t="shared" si="2469"/>
        <v/>
      </c>
      <c r="CY1498" s="192" t="str">
        <f t="shared" si="2469"/>
        <v/>
      </c>
      <c r="CZ1498" s="192" t="str">
        <f t="shared" si="2469"/>
        <v/>
      </c>
      <c r="DA1498" s="192" t="str">
        <f t="shared" si="2469"/>
        <v/>
      </c>
      <c r="DB1498" s="192" t="str">
        <f t="shared" si="2469"/>
        <v/>
      </c>
      <c r="DC1498" s="192" t="str">
        <f t="shared" si="2469"/>
        <v/>
      </c>
      <c r="DD1498" s="192" t="str">
        <f t="shared" si="2469"/>
        <v/>
      </c>
      <c r="DE1498" s="192" t="str">
        <f t="shared" si="2469"/>
        <v/>
      </c>
      <c r="DF1498" s="192" t="str">
        <f t="shared" si="2469"/>
        <v/>
      </c>
      <c r="DG1498" s="192" t="str">
        <f t="shared" si="2469"/>
        <v/>
      </c>
      <c r="DH1498" s="192" t="str">
        <f t="shared" si="2469"/>
        <v/>
      </c>
      <c r="DI1498" s="192" t="str">
        <f t="shared" si="2469"/>
        <v/>
      </c>
      <c r="DJ1498" s="192" t="str">
        <f t="shared" si="2469"/>
        <v/>
      </c>
      <c r="DK1498" s="192" t="str">
        <f t="shared" si="2469"/>
        <v/>
      </c>
      <c r="DL1498" s="192" t="str">
        <f t="shared" si="2469"/>
        <v/>
      </c>
      <c r="DM1498" s="192" t="str">
        <f t="shared" si="2469"/>
        <v/>
      </c>
      <c r="DN1498" s="192" t="str">
        <f t="shared" si="2469"/>
        <v/>
      </c>
      <c r="DO1498" s="181"/>
      <c r="DP1498" s="50" t="s">
        <v>172</v>
      </c>
    </row>
    <row r="1499" spans="1:120" s="152" customFormat="1" ht="15" customHeight="1">
      <c r="B1499" s="172"/>
      <c r="C1499" s="175" t="s">
        <v>258</v>
      </c>
      <c r="D1499" s="175"/>
      <c r="E1499" s="175"/>
      <c r="F1499" s="174">
        <f t="shared" ref="F1499:AK1499" si="2470">IF(F$17="","",F1494-F1495+F1498)</f>
        <v>0</v>
      </c>
      <c r="G1499" s="174">
        <f t="shared" si="2470"/>
        <v>0</v>
      </c>
      <c r="H1499" s="174">
        <f t="shared" si="2470"/>
        <v>0</v>
      </c>
      <c r="I1499" s="174">
        <f t="shared" si="2470"/>
        <v>0</v>
      </c>
      <c r="J1499" s="174">
        <f t="shared" si="2470"/>
        <v>0</v>
      </c>
      <c r="K1499" s="174">
        <f t="shared" si="2470"/>
        <v>0</v>
      </c>
      <c r="L1499" s="174">
        <f t="shared" si="2470"/>
        <v>0</v>
      </c>
      <c r="M1499" s="174">
        <f t="shared" si="2470"/>
        <v>0</v>
      </c>
      <c r="N1499" s="174">
        <f t="shared" si="2470"/>
        <v>0</v>
      </c>
      <c r="O1499" s="174">
        <f t="shared" si="2470"/>
        <v>0</v>
      </c>
      <c r="P1499" s="174">
        <f t="shared" si="2470"/>
        <v>0</v>
      </c>
      <c r="Q1499" s="174">
        <f t="shared" si="2470"/>
        <v>0</v>
      </c>
      <c r="R1499" s="174">
        <f t="shared" si="2470"/>
        <v>0</v>
      </c>
      <c r="S1499" s="174">
        <f t="shared" si="2470"/>
        <v>0</v>
      </c>
      <c r="T1499" s="174">
        <f t="shared" si="2470"/>
        <v>0</v>
      </c>
      <c r="U1499" s="174">
        <f t="shared" si="2470"/>
        <v>0</v>
      </c>
      <c r="V1499" s="174">
        <f t="shared" si="2470"/>
        <v>0</v>
      </c>
      <c r="W1499" s="174">
        <f t="shared" si="2470"/>
        <v>0</v>
      </c>
      <c r="X1499" s="174">
        <f t="shared" si="2470"/>
        <v>0</v>
      </c>
      <c r="Y1499" s="174">
        <f t="shared" si="2470"/>
        <v>0</v>
      </c>
      <c r="Z1499" s="174">
        <f t="shared" si="2470"/>
        <v>0</v>
      </c>
      <c r="AA1499" s="174">
        <f t="shared" si="2470"/>
        <v>0</v>
      </c>
      <c r="AB1499" s="174">
        <f t="shared" si="2470"/>
        <v>0</v>
      </c>
      <c r="AC1499" s="174">
        <f t="shared" si="2470"/>
        <v>0</v>
      </c>
      <c r="AD1499" s="174">
        <f t="shared" si="2470"/>
        <v>0</v>
      </c>
      <c r="AE1499" s="174">
        <f t="shared" si="2470"/>
        <v>0</v>
      </c>
      <c r="AF1499" s="174">
        <f t="shared" si="2470"/>
        <v>0</v>
      </c>
      <c r="AG1499" s="174">
        <f t="shared" si="2470"/>
        <v>0</v>
      </c>
      <c r="AH1499" s="174">
        <f t="shared" si="2470"/>
        <v>0</v>
      </c>
      <c r="AI1499" s="174">
        <f t="shared" si="2470"/>
        <v>0</v>
      </c>
      <c r="AJ1499" s="174">
        <f t="shared" si="2470"/>
        <v>0</v>
      </c>
      <c r="AK1499" s="174">
        <f t="shared" si="2470"/>
        <v>0</v>
      </c>
      <c r="AL1499" s="174">
        <f t="shared" ref="AL1499:BQ1499" si="2471">IF(AL$17="","",AL1494-AL1495+AL1498)</f>
        <v>0</v>
      </c>
      <c r="AM1499" s="174">
        <f t="shared" si="2471"/>
        <v>0</v>
      </c>
      <c r="AN1499" s="174">
        <f t="shared" si="2471"/>
        <v>0</v>
      </c>
      <c r="AO1499" s="174">
        <f t="shared" si="2471"/>
        <v>0</v>
      </c>
      <c r="AP1499" s="174">
        <f t="shared" si="2471"/>
        <v>0</v>
      </c>
      <c r="AQ1499" s="174">
        <f t="shared" si="2471"/>
        <v>0</v>
      </c>
      <c r="AR1499" s="174">
        <f t="shared" si="2471"/>
        <v>0</v>
      </c>
      <c r="AS1499" s="174">
        <f t="shared" si="2471"/>
        <v>0</v>
      </c>
      <c r="AT1499" s="174">
        <f t="shared" si="2471"/>
        <v>0</v>
      </c>
      <c r="AU1499" s="174">
        <f t="shared" si="2471"/>
        <v>0</v>
      </c>
      <c r="AV1499" s="174">
        <f t="shared" si="2471"/>
        <v>0</v>
      </c>
      <c r="AW1499" s="174">
        <f t="shared" si="2471"/>
        <v>0</v>
      </c>
      <c r="AX1499" s="174">
        <f t="shared" si="2471"/>
        <v>0</v>
      </c>
      <c r="AY1499" s="174">
        <f t="shared" si="2471"/>
        <v>0</v>
      </c>
      <c r="AZ1499" s="174">
        <f t="shared" si="2471"/>
        <v>0</v>
      </c>
      <c r="BA1499" s="174">
        <f t="shared" si="2471"/>
        <v>0</v>
      </c>
      <c r="BB1499" s="174">
        <f t="shared" si="2471"/>
        <v>0</v>
      </c>
      <c r="BC1499" s="174">
        <f t="shared" si="2471"/>
        <v>0</v>
      </c>
      <c r="BD1499" s="174">
        <f t="shared" si="2471"/>
        <v>0</v>
      </c>
      <c r="BE1499" s="174">
        <f t="shared" si="2471"/>
        <v>0</v>
      </c>
      <c r="BF1499" s="174">
        <f t="shared" si="2471"/>
        <v>0</v>
      </c>
      <c r="BG1499" s="174">
        <f t="shared" si="2471"/>
        <v>0</v>
      </c>
      <c r="BH1499" s="174">
        <f t="shared" si="2471"/>
        <v>0</v>
      </c>
      <c r="BI1499" s="174">
        <f t="shared" si="2471"/>
        <v>0</v>
      </c>
      <c r="BJ1499" s="174">
        <f t="shared" si="2471"/>
        <v>0</v>
      </c>
      <c r="BK1499" s="174">
        <f t="shared" si="2471"/>
        <v>0</v>
      </c>
      <c r="BL1499" s="174">
        <f t="shared" si="2471"/>
        <v>0</v>
      </c>
      <c r="BM1499" s="174">
        <f t="shared" si="2471"/>
        <v>0</v>
      </c>
      <c r="BN1499" s="174">
        <f t="shared" si="2471"/>
        <v>0</v>
      </c>
      <c r="BO1499" s="174" t="str">
        <f t="shared" si="2471"/>
        <v/>
      </c>
      <c r="BP1499" s="174" t="str">
        <f t="shared" si="2471"/>
        <v/>
      </c>
      <c r="BQ1499" s="174" t="str">
        <f t="shared" si="2471"/>
        <v/>
      </c>
      <c r="BR1499" s="174" t="str">
        <f t="shared" ref="BR1499:CA1499" si="2472">IF(BR$17="","",BR1494-BR1495+BR1498)</f>
        <v/>
      </c>
      <c r="BS1499" s="174" t="str">
        <f t="shared" si="2472"/>
        <v/>
      </c>
      <c r="BT1499" s="174" t="str">
        <f t="shared" si="2472"/>
        <v/>
      </c>
      <c r="BU1499" s="174" t="str">
        <f t="shared" si="2472"/>
        <v/>
      </c>
      <c r="BV1499" s="174" t="str">
        <f t="shared" si="2472"/>
        <v/>
      </c>
      <c r="BW1499" s="174" t="str">
        <f t="shared" si="2472"/>
        <v/>
      </c>
      <c r="BX1499" s="174" t="str">
        <f t="shared" si="2472"/>
        <v/>
      </c>
      <c r="BY1499" s="174" t="str">
        <f t="shared" si="2472"/>
        <v/>
      </c>
      <c r="BZ1499" s="174" t="str">
        <f t="shared" si="2472"/>
        <v/>
      </c>
      <c r="CA1499" s="174" t="str">
        <f t="shared" si="2472"/>
        <v/>
      </c>
      <c r="CB1499" s="174" t="str">
        <f t="shared" ref="CB1499:DN1499" si="2473">IF(CB$17="","",CB1494-CB1495+CB1498)</f>
        <v/>
      </c>
      <c r="CC1499" s="174" t="str">
        <f t="shared" si="2473"/>
        <v/>
      </c>
      <c r="CD1499" s="174" t="str">
        <f t="shared" si="2473"/>
        <v/>
      </c>
      <c r="CE1499" s="174" t="str">
        <f t="shared" si="2473"/>
        <v/>
      </c>
      <c r="CF1499" s="174" t="str">
        <f t="shared" si="2473"/>
        <v/>
      </c>
      <c r="CG1499" s="174" t="str">
        <f t="shared" si="2473"/>
        <v/>
      </c>
      <c r="CH1499" s="174" t="str">
        <f t="shared" si="2473"/>
        <v/>
      </c>
      <c r="CI1499" s="174" t="str">
        <f t="shared" si="2473"/>
        <v/>
      </c>
      <c r="CJ1499" s="174" t="str">
        <f t="shared" si="2473"/>
        <v/>
      </c>
      <c r="CK1499" s="174" t="str">
        <f t="shared" si="2473"/>
        <v/>
      </c>
      <c r="CL1499" s="174" t="str">
        <f t="shared" si="2473"/>
        <v/>
      </c>
      <c r="CM1499" s="174" t="str">
        <f t="shared" si="2473"/>
        <v/>
      </c>
      <c r="CN1499" s="174" t="str">
        <f t="shared" si="2473"/>
        <v/>
      </c>
      <c r="CO1499" s="174" t="str">
        <f t="shared" si="2473"/>
        <v/>
      </c>
      <c r="CP1499" s="174" t="str">
        <f t="shared" si="2473"/>
        <v/>
      </c>
      <c r="CQ1499" s="174" t="str">
        <f t="shared" si="2473"/>
        <v/>
      </c>
      <c r="CR1499" s="174" t="str">
        <f t="shared" si="2473"/>
        <v/>
      </c>
      <c r="CS1499" s="174" t="str">
        <f t="shared" si="2473"/>
        <v/>
      </c>
      <c r="CT1499" s="174" t="str">
        <f t="shared" si="2473"/>
        <v/>
      </c>
      <c r="CU1499" s="174" t="str">
        <f t="shared" si="2473"/>
        <v/>
      </c>
      <c r="CV1499" s="174" t="str">
        <f t="shared" si="2473"/>
        <v/>
      </c>
      <c r="CW1499" s="174" t="str">
        <f t="shared" si="2473"/>
        <v/>
      </c>
      <c r="CX1499" s="174" t="str">
        <f t="shared" si="2473"/>
        <v/>
      </c>
      <c r="CY1499" s="174" t="str">
        <f t="shared" si="2473"/>
        <v/>
      </c>
      <c r="CZ1499" s="174" t="str">
        <f t="shared" si="2473"/>
        <v/>
      </c>
      <c r="DA1499" s="174" t="str">
        <f t="shared" si="2473"/>
        <v/>
      </c>
      <c r="DB1499" s="174" t="str">
        <f t="shared" si="2473"/>
        <v/>
      </c>
      <c r="DC1499" s="174" t="str">
        <f t="shared" si="2473"/>
        <v/>
      </c>
      <c r="DD1499" s="174" t="str">
        <f t="shared" si="2473"/>
        <v/>
      </c>
      <c r="DE1499" s="174" t="str">
        <f t="shared" si="2473"/>
        <v/>
      </c>
      <c r="DF1499" s="174" t="str">
        <f t="shared" si="2473"/>
        <v/>
      </c>
      <c r="DG1499" s="174" t="str">
        <f t="shared" si="2473"/>
        <v/>
      </c>
      <c r="DH1499" s="174" t="str">
        <f t="shared" si="2473"/>
        <v/>
      </c>
      <c r="DI1499" s="174" t="str">
        <f t="shared" si="2473"/>
        <v/>
      </c>
      <c r="DJ1499" s="174" t="str">
        <f t="shared" si="2473"/>
        <v/>
      </c>
      <c r="DK1499" s="174" t="str">
        <f t="shared" si="2473"/>
        <v/>
      </c>
      <c r="DL1499" s="174" t="str">
        <f t="shared" si="2473"/>
        <v/>
      </c>
      <c r="DM1499" s="174" t="str">
        <f t="shared" si="2473"/>
        <v/>
      </c>
      <c r="DN1499" s="174" t="str">
        <f t="shared" si="2473"/>
        <v/>
      </c>
      <c r="DO1499" s="150">
        <f>SUM(F1499:DN1499)</f>
        <v>0</v>
      </c>
      <c r="DP1499" s="50" t="s">
        <v>172</v>
      </c>
    </row>
    <row r="1500" spans="1:120" s="152" customFormat="1" ht="15" customHeight="1">
      <c r="A1500" s="29"/>
      <c r="B1500" s="172"/>
      <c r="C1500" s="152" t="s">
        <v>257</v>
      </c>
      <c r="F1500" s="154">
        <f t="shared" ref="F1500:AK1500" si="2474">IF(F$17="","",(F1499+F1494)/2)</f>
        <v>0</v>
      </c>
      <c r="G1500" s="154">
        <f t="shared" si="2474"/>
        <v>0</v>
      </c>
      <c r="H1500" s="154">
        <f t="shared" si="2474"/>
        <v>0</v>
      </c>
      <c r="I1500" s="154">
        <f t="shared" si="2474"/>
        <v>0</v>
      </c>
      <c r="J1500" s="154">
        <f t="shared" si="2474"/>
        <v>0</v>
      </c>
      <c r="K1500" s="154">
        <f t="shared" si="2474"/>
        <v>0</v>
      </c>
      <c r="L1500" s="154">
        <f t="shared" si="2474"/>
        <v>0</v>
      </c>
      <c r="M1500" s="154">
        <f t="shared" si="2474"/>
        <v>0</v>
      </c>
      <c r="N1500" s="154">
        <f t="shared" si="2474"/>
        <v>0</v>
      </c>
      <c r="O1500" s="154">
        <f t="shared" si="2474"/>
        <v>0</v>
      </c>
      <c r="P1500" s="154">
        <f t="shared" si="2474"/>
        <v>0</v>
      </c>
      <c r="Q1500" s="154">
        <f t="shared" si="2474"/>
        <v>0</v>
      </c>
      <c r="R1500" s="154">
        <f t="shared" si="2474"/>
        <v>0</v>
      </c>
      <c r="S1500" s="154">
        <f t="shared" si="2474"/>
        <v>0</v>
      </c>
      <c r="T1500" s="154">
        <f t="shared" si="2474"/>
        <v>0</v>
      </c>
      <c r="U1500" s="154">
        <f t="shared" si="2474"/>
        <v>0</v>
      </c>
      <c r="V1500" s="154">
        <f t="shared" si="2474"/>
        <v>0</v>
      </c>
      <c r="W1500" s="154">
        <f t="shared" si="2474"/>
        <v>0</v>
      </c>
      <c r="X1500" s="154">
        <f t="shared" si="2474"/>
        <v>0</v>
      </c>
      <c r="Y1500" s="154">
        <f t="shared" si="2474"/>
        <v>0</v>
      </c>
      <c r="Z1500" s="154">
        <f t="shared" si="2474"/>
        <v>0</v>
      </c>
      <c r="AA1500" s="154">
        <f t="shared" si="2474"/>
        <v>0</v>
      </c>
      <c r="AB1500" s="154">
        <f t="shared" si="2474"/>
        <v>0</v>
      </c>
      <c r="AC1500" s="154">
        <f t="shared" si="2474"/>
        <v>0</v>
      </c>
      <c r="AD1500" s="154">
        <f t="shared" si="2474"/>
        <v>0</v>
      </c>
      <c r="AE1500" s="154">
        <f t="shared" si="2474"/>
        <v>0</v>
      </c>
      <c r="AF1500" s="154">
        <f t="shared" si="2474"/>
        <v>0</v>
      </c>
      <c r="AG1500" s="154">
        <f t="shared" si="2474"/>
        <v>0</v>
      </c>
      <c r="AH1500" s="154">
        <f t="shared" si="2474"/>
        <v>0</v>
      </c>
      <c r="AI1500" s="154">
        <f t="shared" si="2474"/>
        <v>0</v>
      </c>
      <c r="AJ1500" s="154">
        <f t="shared" si="2474"/>
        <v>0</v>
      </c>
      <c r="AK1500" s="154">
        <f t="shared" si="2474"/>
        <v>0</v>
      </c>
      <c r="AL1500" s="154">
        <f t="shared" ref="AL1500:BQ1500" si="2475">IF(AL$17="","",(AL1499+AL1494)/2)</f>
        <v>0</v>
      </c>
      <c r="AM1500" s="154">
        <f t="shared" si="2475"/>
        <v>0</v>
      </c>
      <c r="AN1500" s="154">
        <f t="shared" si="2475"/>
        <v>0</v>
      </c>
      <c r="AO1500" s="154">
        <f t="shared" si="2475"/>
        <v>0</v>
      </c>
      <c r="AP1500" s="154">
        <f t="shared" si="2475"/>
        <v>0</v>
      </c>
      <c r="AQ1500" s="154">
        <f t="shared" si="2475"/>
        <v>0</v>
      </c>
      <c r="AR1500" s="154">
        <f t="shared" si="2475"/>
        <v>0</v>
      </c>
      <c r="AS1500" s="154">
        <f t="shared" si="2475"/>
        <v>0</v>
      </c>
      <c r="AT1500" s="154">
        <f t="shared" si="2475"/>
        <v>0</v>
      </c>
      <c r="AU1500" s="154">
        <f t="shared" si="2475"/>
        <v>0</v>
      </c>
      <c r="AV1500" s="154">
        <f t="shared" si="2475"/>
        <v>0</v>
      </c>
      <c r="AW1500" s="154">
        <f t="shared" si="2475"/>
        <v>0</v>
      </c>
      <c r="AX1500" s="154">
        <f t="shared" si="2475"/>
        <v>0</v>
      </c>
      <c r="AY1500" s="154">
        <f t="shared" si="2475"/>
        <v>0</v>
      </c>
      <c r="AZ1500" s="154">
        <f t="shared" si="2475"/>
        <v>0</v>
      </c>
      <c r="BA1500" s="154">
        <f t="shared" si="2475"/>
        <v>0</v>
      </c>
      <c r="BB1500" s="154">
        <f t="shared" si="2475"/>
        <v>0</v>
      </c>
      <c r="BC1500" s="154">
        <f t="shared" si="2475"/>
        <v>0</v>
      </c>
      <c r="BD1500" s="154">
        <f t="shared" si="2475"/>
        <v>0</v>
      </c>
      <c r="BE1500" s="154">
        <f t="shared" si="2475"/>
        <v>0</v>
      </c>
      <c r="BF1500" s="154">
        <f t="shared" si="2475"/>
        <v>0</v>
      </c>
      <c r="BG1500" s="154">
        <f t="shared" si="2475"/>
        <v>0</v>
      </c>
      <c r="BH1500" s="154">
        <f t="shared" si="2475"/>
        <v>0</v>
      </c>
      <c r="BI1500" s="154">
        <f t="shared" si="2475"/>
        <v>0</v>
      </c>
      <c r="BJ1500" s="154">
        <f t="shared" si="2475"/>
        <v>0</v>
      </c>
      <c r="BK1500" s="154">
        <f t="shared" si="2475"/>
        <v>0</v>
      </c>
      <c r="BL1500" s="154">
        <f t="shared" si="2475"/>
        <v>0</v>
      </c>
      <c r="BM1500" s="154">
        <f t="shared" si="2475"/>
        <v>0</v>
      </c>
      <c r="BN1500" s="154">
        <f t="shared" si="2475"/>
        <v>0</v>
      </c>
      <c r="BO1500" s="154" t="str">
        <f t="shared" si="2475"/>
        <v/>
      </c>
      <c r="BP1500" s="154" t="str">
        <f t="shared" si="2475"/>
        <v/>
      </c>
      <c r="BQ1500" s="154" t="str">
        <f t="shared" si="2475"/>
        <v/>
      </c>
      <c r="BR1500" s="154" t="str">
        <f t="shared" ref="BR1500:CA1500" si="2476">IF(BR$17="","",(BR1499+BR1494)/2)</f>
        <v/>
      </c>
      <c r="BS1500" s="154" t="str">
        <f t="shared" si="2476"/>
        <v/>
      </c>
      <c r="BT1500" s="154" t="str">
        <f t="shared" si="2476"/>
        <v/>
      </c>
      <c r="BU1500" s="154" t="str">
        <f t="shared" si="2476"/>
        <v/>
      </c>
      <c r="BV1500" s="154" t="str">
        <f t="shared" si="2476"/>
        <v/>
      </c>
      <c r="BW1500" s="154" t="str">
        <f t="shared" si="2476"/>
        <v/>
      </c>
      <c r="BX1500" s="154" t="str">
        <f t="shared" si="2476"/>
        <v/>
      </c>
      <c r="BY1500" s="154" t="str">
        <f t="shared" si="2476"/>
        <v/>
      </c>
      <c r="BZ1500" s="154" t="str">
        <f t="shared" si="2476"/>
        <v/>
      </c>
      <c r="CA1500" s="154" t="str">
        <f t="shared" si="2476"/>
        <v/>
      </c>
      <c r="CB1500" s="154" t="str">
        <f t="shared" ref="CB1500:DN1500" si="2477">IF(CB$17="","",(CB1499+CB1494)/2)</f>
        <v/>
      </c>
      <c r="CC1500" s="154" t="str">
        <f t="shared" si="2477"/>
        <v/>
      </c>
      <c r="CD1500" s="154" t="str">
        <f t="shared" si="2477"/>
        <v/>
      </c>
      <c r="CE1500" s="154" t="str">
        <f t="shared" si="2477"/>
        <v/>
      </c>
      <c r="CF1500" s="154" t="str">
        <f t="shared" si="2477"/>
        <v/>
      </c>
      <c r="CG1500" s="154" t="str">
        <f t="shared" si="2477"/>
        <v/>
      </c>
      <c r="CH1500" s="154" t="str">
        <f t="shared" si="2477"/>
        <v/>
      </c>
      <c r="CI1500" s="154" t="str">
        <f t="shared" si="2477"/>
        <v/>
      </c>
      <c r="CJ1500" s="154" t="str">
        <f t="shared" si="2477"/>
        <v/>
      </c>
      <c r="CK1500" s="154" t="str">
        <f t="shared" si="2477"/>
        <v/>
      </c>
      <c r="CL1500" s="154" t="str">
        <f t="shared" si="2477"/>
        <v/>
      </c>
      <c r="CM1500" s="154" t="str">
        <f t="shared" si="2477"/>
        <v/>
      </c>
      <c r="CN1500" s="154" t="str">
        <f t="shared" si="2477"/>
        <v/>
      </c>
      <c r="CO1500" s="154" t="str">
        <f t="shared" si="2477"/>
        <v/>
      </c>
      <c r="CP1500" s="154" t="str">
        <f t="shared" si="2477"/>
        <v/>
      </c>
      <c r="CQ1500" s="154" t="str">
        <f t="shared" si="2477"/>
        <v/>
      </c>
      <c r="CR1500" s="154" t="str">
        <f t="shared" si="2477"/>
        <v/>
      </c>
      <c r="CS1500" s="154" t="str">
        <f t="shared" si="2477"/>
        <v/>
      </c>
      <c r="CT1500" s="154" t="str">
        <f t="shared" si="2477"/>
        <v/>
      </c>
      <c r="CU1500" s="154" t="str">
        <f t="shared" si="2477"/>
        <v/>
      </c>
      <c r="CV1500" s="154" t="str">
        <f t="shared" si="2477"/>
        <v/>
      </c>
      <c r="CW1500" s="154" t="str">
        <f t="shared" si="2477"/>
        <v/>
      </c>
      <c r="CX1500" s="154" t="str">
        <f t="shared" si="2477"/>
        <v/>
      </c>
      <c r="CY1500" s="154" t="str">
        <f t="shared" si="2477"/>
        <v/>
      </c>
      <c r="CZ1500" s="154" t="str">
        <f t="shared" si="2477"/>
        <v/>
      </c>
      <c r="DA1500" s="154" t="str">
        <f t="shared" si="2477"/>
        <v/>
      </c>
      <c r="DB1500" s="154" t="str">
        <f t="shared" si="2477"/>
        <v/>
      </c>
      <c r="DC1500" s="154" t="str">
        <f t="shared" si="2477"/>
        <v/>
      </c>
      <c r="DD1500" s="154" t="str">
        <f t="shared" si="2477"/>
        <v/>
      </c>
      <c r="DE1500" s="154" t="str">
        <f t="shared" si="2477"/>
        <v/>
      </c>
      <c r="DF1500" s="154" t="str">
        <f t="shared" si="2477"/>
        <v/>
      </c>
      <c r="DG1500" s="154" t="str">
        <f t="shared" si="2477"/>
        <v/>
      </c>
      <c r="DH1500" s="154" t="str">
        <f t="shared" si="2477"/>
        <v/>
      </c>
      <c r="DI1500" s="154" t="str">
        <f t="shared" si="2477"/>
        <v/>
      </c>
      <c r="DJ1500" s="154" t="str">
        <f t="shared" si="2477"/>
        <v/>
      </c>
      <c r="DK1500" s="154" t="str">
        <f t="shared" si="2477"/>
        <v/>
      </c>
      <c r="DL1500" s="154" t="str">
        <f t="shared" si="2477"/>
        <v/>
      </c>
      <c r="DM1500" s="154" t="str">
        <f t="shared" si="2477"/>
        <v/>
      </c>
      <c r="DN1500" s="154" t="str">
        <f t="shared" si="2477"/>
        <v/>
      </c>
      <c r="DP1500" s="50" t="s">
        <v>172</v>
      </c>
    </row>
    <row r="1501" spans="1:120" s="152" customFormat="1" ht="15" customHeight="1">
      <c r="B1501" s="172"/>
      <c r="C1501" s="196"/>
      <c r="D1501" s="196"/>
      <c r="E1501" s="196"/>
      <c r="F1501" s="195"/>
      <c r="G1501" s="195"/>
      <c r="H1501" s="195"/>
      <c r="I1501" s="195"/>
      <c r="J1501" s="195"/>
      <c r="K1501" s="195"/>
      <c r="L1501" s="195"/>
      <c r="M1501" s="195"/>
      <c r="N1501" s="195"/>
      <c r="O1501" s="195"/>
      <c r="P1501" s="195"/>
      <c r="Q1501" s="195"/>
      <c r="R1501" s="195"/>
      <c r="S1501" s="195"/>
      <c r="T1501" s="195"/>
      <c r="U1501" s="195"/>
      <c r="V1501" s="195"/>
      <c r="W1501" s="195"/>
      <c r="X1501" s="195"/>
      <c r="Y1501" s="195"/>
      <c r="Z1501" s="195"/>
      <c r="AA1501" s="195"/>
      <c r="AB1501" s="195"/>
      <c r="AC1501" s="195"/>
      <c r="AD1501" s="195"/>
      <c r="AE1501" s="195"/>
      <c r="AF1501" s="195"/>
      <c r="AG1501" s="195"/>
      <c r="AH1501" s="195"/>
      <c r="AI1501" s="195"/>
      <c r="AJ1501" s="195"/>
      <c r="AK1501" s="195"/>
      <c r="AL1501" s="195"/>
      <c r="AM1501" s="195"/>
      <c r="AN1501" s="195"/>
      <c r="AO1501" s="195"/>
      <c r="AP1501" s="195"/>
      <c r="AQ1501" s="195"/>
      <c r="AR1501" s="195"/>
      <c r="AS1501" s="195"/>
      <c r="AT1501" s="195"/>
      <c r="AU1501" s="195"/>
      <c r="AV1501" s="195"/>
      <c r="AW1501" s="195"/>
      <c r="AX1501" s="195"/>
      <c r="AY1501" s="195"/>
      <c r="AZ1501" s="195"/>
      <c r="BA1501" s="194"/>
      <c r="BB1501" s="182"/>
      <c r="BC1501" s="182"/>
      <c r="BD1501" s="182"/>
      <c r="BE1501" s="182"/>
      <c r="BF1501" s="182"/>
      <c r="BG1501" s="182"/>
      <c r="BH1501" s="182"/>
      <c r="BI1501" s="182"/>
      <c r="BJ1501" s="182"/>
      <c r="BK1501" s="182"/>
      <c r="BL1501" s="182"/>
      <c r="BM1501" s="182"/>
      <c r="BN1501" s="182"/>
      <c r="BO1501" s="182"/>
      <c r="BP1501" s="182"/>
      <c r="BQ1501" s="182"/>
      <c r="BR1501" s="182"/>
      <c r="BS1501" s="182"/>
      <c r="BT1501" s="182"/>
      <c r="BU1501" s="182"/>
      <c r="BV1501" s="182"/>
      <c r="BW1501" s="182"/>
      <c r="BX1501" s="182"/>
      <c r="BY1501" s="182"/>
      <c r="BZ1501" s="182"/>
      <c r="CA1501" s="182"/>
      <c r="CB1501" s="182"/>
      <c r="CC1501" s="182"/>
      <c r="CD1501" s="182"/>
      <c r="CE1501" s="182"/>
      <c r="CF1501" s="182"/>
      <c r="CG1501" s="182"/>
      <c r="CH1501" s="182"/>
      <c r="CI1501" s="182"/>
      <c r="CJ1501" s="182"/>
      <c r="CK1501" s="182"/>
      <c r="CL1501" s="182"/>
      <c r="CM1501" s="182"/>
      <c r="CN1501" s="182"/>
      <c r="CO1501" s="182"/>
      <c r="CP1501" s="182"/>
      <c r="CQ1501" s="182"/>
      <c r="CR1501" s="182"/>
      <c r="CS1501" s="182"/>
      <c r="CT1501" s="182"/>
      <c r="CU1501" s="182"/>
      <c r="CV1501" s="182"/>
      <c r="CW1501" s="182"/>
      <c r="CX1501" s="182"/>
      <c r="CY1501" s="182"/>
      <c r="CZ1501" s="182"/>
      <c r="DA1501" s="182"/>
      <c r="DB1501" s="182"/>
      <c r="DC1501" s="182"/>
      <c r="DD1501" s="182"/>
      <c r="DE1501" s="182"/>
      <c r="DF1501" s="182"/>
      <c r="DG1501" s="182"/>
      <c r="DH1501" s="182"/>
      <c r="DI1501" s="182"/>
      <c r="DJ1501" s="182"/>
      <c r="DK1501" s="182"/>
      <c r="DL1501" s="182"/>
      <c r="DM1501" s="182"/>
      <c r="DN1501" s="182"/>
      <c r="DP1501" s="50" t="s">
        <v>172</v>
      </c>
    </row>
    <row r="1502" spans="1:120" s="152" customFormat="1" ht="15" customHeight="1">
      <c r="B1502" s="172"/>
      <c r="C1502" s="172" t="s">
        <v>247</v>
      </c>
      <c r="D1502" s="172"/>
      <c r="E1502" s="172"/>
      <c r="F1502" s="193">
        <f t="shared" ref="F1502:AK1502" si="2478">IF(F$17="","",F1500*F1493)</f>
        <v>0</v>
      </c>
      <c r="G1502" s="193">
        <f t="shared" si="2478"/>
        <v>0</v>
      </c>
      <c r="H1502" s="193">
        <f t="shared" si="2478"/>
        <v>0</v>
      </c>
      <c r="I1502" s="193">
        <f t="shared" si="2478"/>
        <v>0</v>
      </c>
      <c r="J1502" s="193">
        <f t="shared" si="2478"/>
        <v>0</v>
      </c>
      <c r="K1502" s="193">
        <f t="shared" si="2478"/>
        <v>0</v>
      </c>
      <c r="L1502" s="193">
        <f t="shared" si="2478"/>
        <v>0</v>
      </c>
      <c r="M1502" s="193">
        <f t="shared" si="2478"/>
        <v>0</v>
      </c>
      <c r="N1502" s="193">
        <f t="shared" si="2478"/>
        <v>0</v>
      </c>
      <c r="O1502" s="193">
        <f t="shared" si="2478"/>
        <v>0</v>
      </c>
      <c r="P1502" s="193">
        <f t="shared" si="2478"/>
        <v>0</v>
      </c>
      <c r="Q1502" s="193">
        <f t="shared" si="2478"/>
        <v>0</v>
      </c>
      <c r="R1502" s="193">
        <f t="shared" si="2478"/>
        <v>0</v>
      </c>
      <c r="S1502" s="193">
        <f t="shared" si="2478"/>
        <v>0</v>
      </c>
      <c r="T1502" s="193">
        <f t="shared" si="2478"/>
        <v>0</v>
      </c>
      <c r="U1502" s="193">
        <f t="shared" si="2478"/>
        <v>0</v>
      </c>
      <c r="V1502" s="193">
        <f t="shared" si="2478"/>
        <v>0</v>
      </c>
      <c r="W1502" s="193">
        <f t="shared" si="2478"/>
        <v>0</v>
      </c>
      <c r="X1502" s="193">
        <f t="shared" si="2478"/>
        <v>0</v>
      </c>
      <c r="Y1502" s="193">
        <f t="shared" si="2478"/>
        <v>0</v>
      </c>
      <c r="Z1502" s="193">
        <f t="shared" si="2478"/>
        <v>0</v>
      </c>
      <c r="AA1502" s="193">
        <f t="shared" si="2478"/>
        <v>0</v>
      </c>
      <c r="AB1502" s="193">
        <f t="shared" si="2478"/>
        <v>0</v>
      </c>
      <c r="AC1502" s="193">
        <f t="shared" si="2478"/>
        <v>0</v>
      </c>
      <c r="AD1502" s="193">
        <f t="shared" si="2478"/>
        <v>0</v>
      </c>
      <c r="AE1502" s="193">
        <f t="shared" si="2478"/>
        <v>0</v>
      </c>
      <c r="AF1502" s="193">
        <f t="shared" si="2478"/>
        <v>0</v>
      </c>
      <c r="AG1502" s="193">
        <f t="shared" si="2478"/>
        <v>0</v>
      </c>
      <c r="AH1502" s="193">
        <f t="shared" si="2478"/>
        <v>0</v>
      </c>
      <c r="AI1502" s="193">
        <f t="shared" si="2478"/>
        <v>0</v>
      </c>
      <c r="AJ1502" s="193">
        <f t="shared" si="2478"/>
        <v>0</v>
      </c>
      <c r="AK1502" s="193">
        <f t="shared" si="2478"/>
        <v>0</v>
      </c>
      <c r="AL1502" s="193">
        <f t="shared" ref="AL1502:BQ1502" si="2479">IF(AL$17="","",AL1500*AL1493)</f>
        <v>0</v>
      </c>
      <c r="AM1502" s="193">
        <f t="shared" si="2479"/>
        <v>0</v>
      </c>
      <c r="AN1502" s="193">
        <f t="shared" si="2479"/>
        <v>0</v>
      </c>
      <c r="AO1502" s="193">
        <f t="shared" si="2479"/>
        <v>0</v>
      </c>
      <c r="AP1502" s="193">
        <f t="shared" si="2479"/>
        <v>0</v>
      </c>
      <c r="AQ1502" s="193">
        <f t="shared" si="2479"/>
        <v>0</v>
      </c>
      <c r="AR1502" s="193">
        <f t="shared" si="2479"/>
        <v>0</v>
      </c>
      <c r="AS1502" s="193">
        <f t="shared" si="2479"/>
        <v>0</v>
      </c>
      <c r="AT1502" s="193">
        <f t="shared" si="2479"/>
        <v>0</v>
      </c>
      <c r="AU1502" s="193">
        <f t="shared" si="2479"/>
        <v>0</v>
      </c>
      <c r="AV1502" s="193">
        <f t="shared" si="2479"/>
        <v>0</v>
      </c>
      <c r="AW1502" s="193">
        <f t="shared" si="2479"/>
        <v>0</v>
      </c>
      <c r="AX1502" s="193">
        <f t="shared" si="2479"/>
        <v>0</v>
      </c>
      <c r="AY1502" s="193">
        <f t="shared" si="2479"/>
        <v>0</v>
      </c>
      <c r="AZ1502" s="193">
        <f t="shared" si="2479"/>
        <v>0</v>
      </c>
      <c r="BA1502" s="193">
        <f t="shared" si="2479"/>
        <v>0</v>
      </c>
      <c r="BB1502" s="193">
        <f t="shared" si="2479"/>
        <v>0</v>
      </c>
      <c r="BC1502" s="193">
        <f t="shared" si="2479"/>
        <v>0</v>
      </c>
      <c r="BD1502" s="193">
        <f t="shared" si="2479"/>
        <v>0</v>
      </c>
      <c r="BE1502" s="193">
        <f t="shared" si="2479"/>
        <v>0</v>
      </c>
      <c r="BF1502" s="193">
        <f t="shared" si="2479"/>
        <v>0</v>
      </c>
      <c r="BG1502" s="193">
        <f t="shared" si="2479"/>
        <v>0</v>
      </c>
      <c r="BH1502" s="193">
        <f t="shared" si="2479"/>
        <v>0</v>
      </c>
      <c r="BI1502" s="193">
        <f t="shared" si="2479"/>
        <v>0</v>
      </c>
      <c r="BJ1502" s="193">
        <f t="shared" si="2479"/>
        <v>0</v>
      </c>
      <c r="BK1502" s="193">
        <f t="shared" si="2479"/>
        <v>0</v>
      </c>
      <c r="BL1502" s="193">
        <f t="shared" si="2479"/>
        <v>0</v>
      </c>
      <c r="BM1502" s="193">
        <f t="shared" si="2479"/>
        <v>0</v>
      </c>
      <c r="BN1502" s="193">
        <f t="shared" si="2479"/>
        <v>0</v>
      </c>
      <c r="BO1502" s="193" t="str">
        <f t="shared" si="2479"/>
        <v/>
      </c>
      <c r="BP1502" s="193" t="str">
        <f t="shared" si="2479"/>
        <v/>
      </c>
      <c r="BQ1502" s="193" t="str">
        <f t="shared" si="2479"/>
        <v/>
      </c>
      <c r="BR1502" s="193" t="str">
        <f t="shared" ref="BR1502:CA1502" si="2480">IF(BR$17="","",BR1500*BR1493)</f>
        <v/>
      </c>
      <c r="BS1502" s="193" t="str">
        <f t="shared" si="2480"/>
        <v/>
      </c>
      <c r="BT1502" s="193" t="str">
        <f t="shared" si="2480"/>
        <v/>
      </c>
      <c r="BU1502" s="193" t="str">
        <f t="shared" si="2480"/>
        <v/>
      </c>
      <c r="BV1502" s="193" t="str">
        <f t="shared" si="2480"/>
        <v/>
      </c>
      <c r="BW1502" s="193" t="str">
        <f t="shared" si="2480"/>
        <v/>
      </c>
      <c r="BX1502" s="193" t="str">
        <f t="shared" si="2480"/>
        <v/>
      </c>
      <c r="BY1502" s="193" t="str">
        <f t="shared" si="2480"/>
        <v/>
      </c>
      <c r="BZ1502" s="193" t="str">
        <f t="shared" si="2480"/>
        <v/>
      </c>
      <c r="CA1502" s="193" t="str">
        <f t="shared" si="2480"/>
        <v/>
      </c>
      <c r="CB1502" s="193" t="str">
        <f t="shared" ref="CB1502:DN1502" si="2481">IF(CB$17="","",CB1500*CB1493)</f>
        <v/>
      </c>
      <c r="CC1502" s="193" t="str">
        <f t="shared" si="2481"/>
        <v/>
      </c>
      <c r="CD1502" s="193" t="str">
        <f t="shared" si="2481"/>
        <v/>
      </c>
      <c r="CE1502" s="193" t="str">
        <f t="shared" si="2481"/>
        <v/>
      </c>
      <c r="CF1502" s="193" t="str">
        <f t="shared" si="2481"/>
        <v/>
      </c>
      <c r="CG1502" s="193" t="str">
        <f t="shared" si="2481"/>
        <v/>
      </c>
      <c r="CH1502" s="193" t="str">
        <f t="shared" si="2481"/>
        <v/>
      </c>
      <c r="CI1502" s="193" t="str">
        <f t="shared" si="2481"/>
        <v/>
      </c>
      <c r="CJ1502" s="193" t="str">
        <f t="shared" si="2481"/>
        <v/>
      </c>
      <c r="CK1502" s="193" t="str">
        <f t="shared" si="2481"/>
        <v/>
      </c>
      <c r="CL1502" s="193" t="str">
        <f t="shared" si="2481"/>
        <v/>
      </c>
      <c r="CM1502" s="193" t="str">
        <f t="shared" si="2481"/>
        <v/>
      </c>
      <c r="CN1502" s="193" t="str">
        <f t="shared" si="2481"/>
        <v/>
      </c>
      <c r="CO1502" s="193" t="str">
        <f t="shared" si="2481"/>
        <v/>
      </c>
      <c r="CP1502" s="193" t="str">
        <f t="shared" si="2481"/>
        <v/>
      </c>
      <c r="CQ1502" s="193" t="str">
        <f t="shared" si="2481"/>
        <v/>
      </c>
      <c r="CR1502" s="193" t="str">
        <f t="shared" si="2481"/>
        <v/>
      </c>
      <c r="CS1502" s="193" t="str">
        <f t="shared" si="2481"/>
        <v/>
      </c>
      <c r="CT1502" s="193" t="str">
        <f t="shared" si="2481"/>
        <v/>
      </c>
      <c r="CU1502" s="193" t="str">
        <f t="shared" si="2481"/>
        <v/>
      </c>
      <c r="CV1502" s="193" t="str">
        <f t="shared" si="2481"/>
        <v/>
      </c>
      <c r="CW1502" s="193" t="str">
        <f t="shared" si="2481"/>
        <v/>
      </c>
      <c r="CX1502" s="193" t="str">
        <f t="shared" si="2481"/>
        <v/>
      </c>
      <c r="CY1502" s="193" t="str">
        <f t="shared" si="2481"/>
        <v/>
      </c>
      <c r="CZ1502" s="193" t="str">
        <f t="shared" si="2481"/>
        <v/>
      </c>
      <c r="DA1502" s="193" t="str">
        <f t="shared" si="2481"/>
        <v/>
      </c>
      <c r="DB1502" s="193" t="str">
        <f t="shared" si="2481"/>
        <v/>
      </c>
      <c r="DC1502" s="193" t="str">
        <f t="shared" si="2481"/>
        <v/>
      </c>
      <c r="DD1502" s="193" t="str">
        <f t="shared" si="2481"/>
        <v/>
      </c>
      <c r="DE1502" s="193" t="str">
        <f t="shared" si="2481"/>
        <v/>
      </c>
      <c r="DF1502" s="193" t="str">
        <f t="shared" si="2481"/>
        <v/>
      </c>
      <c r="DG1502" s="193" t="str">
        <f t="shared" si="2481"/>
        <v/>
      </c>
      <c r="DH1502" s="193" t="str">
        <f t="shared" si="2481"/>
        <v/>
      </c>
      <c r="DI1502" s="193" t="str">
        <f t="shared" si="2481"/>
        <v/>
      </c>
      <c r="DJ1502" s="193" t="str">
        <f t="shared" si="2481"/>
        <v/>
      </c>
      <c r="DK1502" s="193" t="str">
        <f t="shared" si="2481"/>
        <v/>
      </c>
      <c r="DL1502" s="193" t="str">
        <f t="shared" si="2481"/>
        <v/>
      </c>
      <c r="DM1502" s="193" t="str">
        <f t="shared" si="2481"/>
        <v/>
      </c>
      <c r="DN1502" s="193" t="str">
        <f t="shared" si="2481"/>
        <v/>
      </c>
      <c r="DP1502" s="50" t="s">
        <v>172</v>
      </c>
    </row>
    <row r="1503" spans="1:120" s="152" customFormat="1" ht="15" customHeight="1">
      <c r="B1503" s="172"/>
      <c r="C1503" s="152" t="s">
        <v>246</v>
      </c>
      <c r="D1503" s="172"/>
      <c r="E1503" s="172"/>
      <c r="F1503" s="192">
        <f t="shared" ref="F1503:AK1503" si="2482">IF(F$17="","",$D$1487*F1468)</f>
        <v>0</v>
      </c>
      <c r="G1503" s="192">
        <f t="shared" si="2482"/>
        <v>0</v>
      </c>
      <c r="H1503" s="192">
        <f t="shared" si="2482"/>
        <v>0</v>
      </c>
      <c r="I1503" s="192">
        <f t="shared" si="2482"/>
        <v>0</v>
      </c>
      <c r="J1503" s="192">
        <f t="shared" si="2482"/>
        <v>0</v>
      </c>
      <c r="K1503" s="192">
        <f t="shared" si="2482"/>
        <v>0</v>
      </c>
      <c r="L1503" s="192">
        <f t="shared" si="2482"/>
        <v>0</v>
      </c>
      <c r="M1503" s="192">
        <f t="shared" si="2482"/>
        <v>0</v>
      </c>
      <c r="N1503" s="192">
        <f t="shared" si="2482"/>
        <v>0</v>
      </c>
      <c r="O1503" s="192">
        <f t="shared" si="2482"/>
        <v>0</v>
      </c>
      <c r="P1503" s="192">
        <f t="shared" si="2482"/>
        <v>0</v>
      </c>
      <c r="Q1503" s="192">
        <f t="shared" si="2482"/>
        <v>0</v>
      </c>
      <c r="R1503" s="192">
        <f t="shared" si="2482"/>
        <v>0</v>
      </c>
      <c r="S1503" s="192">
        <f t="shared" si="2482"/>
        <v>0</v>
      </c>
      <c r="T1503" s="192">
        <f t="shared" si="2482"/>
        <v>0</v>
      </c>
      <c r="U1503" s="192">
        <f t="shared" si="2482"/>
        <v>0</v>
      </c>
      <c r="V1503" s="192">
        <f t="shared" si="2482"/>
        <v>0</v>
      </c>
      <c r="W1503" s="192">
        <f t="shared" si="2482"/>
        <v>0</v>
      </c>
      <c r="X1503" s="192">
        <f t="shared" si="2482"/>
        <v>0</v>
      </c>
      <c r="Y1503" s="192">
        <f t="shared" si="2482"/>
        <v>0</v>
      </c>
      <c r="Z1503" s="192">
        <f t="shared" si="2482"/>
        <v>0</v>
      </c>
      <c r="AA1503" s="192">
        <f t="shared" si="2482"/>
        <v>0</v>
      </c>
      <c r="AB1503" s="192">
        <f t="shared" si="2482"/>
        <v>0</v>
      </c>
      <c r="AC1503" s="192">
        <f t="shared" si="2482"/>
        <v>0</v>
      </c>
      <c r="AD1503" s="192">
        <f t="shared" si="2482"/>
        <v>0</v>
      </c>
      <c r="AE1503" s="192">
        <f t="shared" si="2482"/>
        <v>0</v>
      </c>
      <c r="AF1503" s="192">
        <f t="shared" si="2482"/>
        <v>0</v>
      </c>
      <c r="AG1503" s="192">
        <f t="shared" si="2482"/>
        <v>0</v>
      </c>
      <c r="AH1503" s="192">
        <f t="shared" si="2482"/>
        <v>0</v>
      </c>
      <c r="AI1503" s="192">
        <f t="shared" si="2482"/>
        <v>0</v>
      </c>
      <c r="AJ1503" s="192">
        <f t="shared" si="2482"/>
        <v>0</v>
      </c>
      <c r="AK1503" s="192">
        <f t="shared" si="2482"/>
        <v>0</v>
      </c>
      <c r="AL1503" s="192">
        <f t="shared" ref="AL1503:BQ1503" si="2483">IF(AL$17="","",$D$1487*AL1468)</f>
        <v>0</v>
      </c>
      <c r="AM1503" s="192">
        <f t="shared" si="2483"/>
        <v>0</v>
      </c>
      <c r="AN1503" s="192">
        <f t="shared" si="2483"/>
        <v>0</v>
      </c>
      <c r="AO1503" s="192">
        <f t="shared" si="2483"/>
        <v>0</v>
      </c>
      <c r="AP1503" s="192">
        <f t="shared" si="2483"/>
        <v>0</v>
      </c>
      <c r="AQ1503" s="192">
        <f t="shared" si="2483"/>
        <v>0</v>
      </c>
      <c r="AR1503" s="192">
        <f t="shared" si="2483"/>
        <v>0</v>
      </c>
      <c r="AS1503" s="192">
        <f t="shared" si="2483"/>
        <v>0</v>
      </c>
      <c r="AT1503" s="192">
        <f t="shared" si="2483"/>
        <v>0</v>
      </c>
      <c r="AU1503" s="192">
        <f t="shared" si="2483"/>
        <v>0</v>
      </c>
      <c r="AV1503" s="192">
        <f t="shared" si="2483"/>
        <v>0</v>
      </c>
      <c r="AW1503" s="192">
        <f t="shared" si="2483"/>
        <v>0</v>
      </c>
      <c r="AX1503" s="192">
        <f t="shared" si="2483"/>
        <v>0</v>
      </c>
      <c r="AY1503" s="192">
        <f t="shared" si="2483"/>
        <v>0</v>
      </c>
      <c r="AZ1503" s="192">
        <f t="shared" si="2483"/>
        <v>0</v>
      </c>
      <c r="BA1503" s="192">
        <f t="shared" si="2483"/>
        <v>0</v>
      </c>
      <c r="BB1503" s="192">
        <f t="shared" si="2483"/>
        <v>0</v>
      </c>
      <c r="BC1503" s="192">
        <f t="shared" si="2483"/>
        <v>0</v>
      </c>
      <c r="BD1503" s="192">
        <f t="shared" si="2483"/>
        <v>0</v>
      </c>
      <c r="BE1503" s="192">
        <f t="shared" si="2483"/>
        <v>0</v>
      </c>
      <c r="BF1503" s="192">
        <f t="shared" si="2483"/>
        <v>0</v>
      </c>
      <c r="BG1503" s="192">
        <f t="shared" si="2483"/>
        <v>0</v>
      </c>
      <c r="BH1503" s="192">
        <f t="shared" si="2483"/>
        <v>0</v>
      </c>
      <c r="BI1503" s="192">
        <f t="shared" si="2483"/>
        <v>0</v>
      </c>
      <c r="BJ1503" s="192">
        <f t="shared" si="2483"/>
        <v>0</v>
      </c>
      <c r="BK1503" s="192">
        <f t="shared" si="2483"/>
        <v>0</v>
      </c>
      <c r="BL1503" s="192">
        <f t="shared" si="2483"/>
        <v>0</v>
      </c>
      <c r="BM1503" s="192">
        <f t="shared" si="2483"/>
        <v>0</v>
      </c>
      <c r="BN1503" s="192">
        <f t="shared" si="2483"/>
        <v>0</v>
      </c>
      <c r="BO1503" s="192" t="str">
        <f t="shared" si="2483"/>
        <v/>
      </c>
      <c r="BP1503" s="192" t="str">
        <f t="shared" si="2483"/>
        <v/>
      </c>
      <c r="BQ1503" s="192" t="str">
        <f t="shared" si="2483"/>
        <v/>
      </c>
      <c r="BR1503" s="192" t="str">
        <f t="shared" ref="BR1503:CA1503" si="2484">IF(BR$17="","",$D$1487*BR1468)</f>
        <v/>
      </c>
      <c r="BS1503" s="192" t="str">
        <f t="shared" si="2484"/>
        <v/>
      </c>
      <c r="BT1503" s="192" t="str">
        <f t="shared" si="2484"/>
        <v/>
      </c>
      <c r="BU1503" s="192" t="str">
        <f t="shared" si="2484"/>
        <v/>
      </c>
      <c r="BV1503" s="192" t="str">
        <f t="shared" si="2484"/>
        <v/>
      </c>
      <c r="BW1503" s="192" t="str">
        <f t="shared" si="2484"/>
        <v/>
      </c>
      <c r="BX1503" s="192" t="str">
        <f t="shared" si="2484"/>
        <v/>
      </c>
      <c r="BY1503" s="192" t="str">
        <f t="shared" si="2484"/>
        <v/>
      </c>
      <c r="BZ1503" s="192" t="str">
        <f t="shared" si="2484"/>
        <v/>
      </c>
      <c r="CA1503" s="192" t="str">
        <f t="shared" si="2484"/>
        <v/>
      </c>
      <c r="CB1503" s="192" t="str">
        <f t="shared" ref="CB1503:DN1503" si="2485">IF(CB$17="","",$D$1487*CB1468)</f>
        <v/>
      </c>
      <c r="CC1503" s="192" t="str">
        <f t="shared" si="2485"/>
        <v/>
      </c>
      <c r="CD1503" s="192" t="str">
        <f t="shared" si="2485"/>
        <v/>
      </c>
      <c r="CE1503" s="192" t="str">
        <f t="shared" si="2485"/>
        <v/>
      </c>
      <c r="CF1503" s="192" t="str">
        <f t="shared" si="2485"/>
        <v/>
      </c>
      <c r="CG1503" s="192" t="str">
        <f t="shared" si="2485"/>
        <v/>
      </c>
      <c r="CH1503" s="192" t="str">
        <f t="shared" si="2485"/>
        <v/>
      </c>
      <c r="CI1503" s="192" t="str">
        <f t="shared" si="2485"/>
        <v/>
      </c>
      <c r="CJ1503" s="192" t="str">
        <f t="shared" si="2485"/>
        <v/>
      </c>
      <c r="CK1503" s="192" t="str">
        <f t="shared" si="2485"/>
        <v/>
      </c>
      <c r="CL1503" s="192" t="str">
        <f t="shared" si="2485"/>
        <v/>
      </c>
      <c r="CM1503" s="192" t="str">
        <f t="shared" si="2485"/>
        <v/>
      </c>
      <c r="CN1503" s="192" t="str">
        <f t="shared" si="2485"/>
        <v/>
      </c>
      <c r="CO1503" s="192" t="str">
        <f t="shared" si="2485"/>
        <v/>
      </c>
      <c r="CP1503" s="192" t="str">
        <f t="shared" si="2485"/>
        <v/>
      </c>
      <c r="CQ1503" s="192" t="str">
        <f t="shared" si="2485"/>
        <v/>
      </c>
      <c r="CR1503" s="192" t="str">
        <f t="shared" si="2485"/>
        <v/>
      </c>
      <c r="CS1503" s="192" t="str">
        <f t="shared" si="2485"/>
        <v/>
      </c>
      <c r="CT1503" s="192" t="str">
        <f t="shared" si="2485"/>
        <v/>
      </c>
      <c r="CU1503" s="192" t="str">
        <f t="shared" si="2485"/>
        <v/>
      </c>
      <c r="CV1503" s="192" t="str">
        <f t="shared" si="2485"/>
        <v/>
      </c>
      <c r="CW1503" s="192" t="str">
        <f t="shared" si="2485"/>
        <v/>
      </c>
      <c r="CX1503" s="192" t="str">
        <f t="shared" si="2485"/>
        <v/>
      </c>
      <c r="CY1503" s="192" t="str">
        <f t="shared" si="2485"/>
        <v/>
      </c>
      <c r="CZ1503" s="192" t="str">
        <f t="shared" si="2485"/>
        <v/>
      </c>
      <c r="DA1503" s="192" t="str">
        <f t="shared" si="2485"/>
        <v/>
      </c>
      <c r="DB1503" s="192" t="str">
        <f t="shared" si="2485"/>
        <v/>
      </c>
      <c r="DC1503" s="192" t="str">
        <f t="shared" si="2485"/>
        <v/>
      </c>
      <c r="DD1503" s="192" t="str">
        <f t="shared" si="2485"/>
        <v/>
      </c>
      <c r="DE1503" s="192" t="str">
        <f t="shared" si="2485"/>
        <v/>
      </c>
      <c r="DF1503" s="192" t="str">
        <f t="shared" si="2485"/>
        <v/>
      </c>
      <c r="DG1503" s="192" t="str">
        <f t="shared" si="2485"/>
        <v/>
      </c>
      <c r="DH1503" s="192" t="str">
        <f t="shared" si="2485"/>
        <v/>
      </c>
      <c r="DI1503" s="192" t="str">
        <f t="shared" si="2485"/>
        <v/>
      </c>
      <c r="DJ1503" s="192" t="str">
        <f t="shared" si="2485"/>
        <v/>
      </c>
      <c r="DK1503" s="192" t="str">
        <f t="shared" si="2485"/>
        <v/>
      </c>
      <c r="DL1503" s="192" t="str">
        <f t="shared" si="2485"/>
        <v/>
      </c>
      <c r="DM1503" s="192" t="str">
        <f t="shared" si="2485"/>
        <v/>
      </c>
      <c r="DN1503" s="192" t="str">
        <f t="shared" si="2485"/>
        <v/>
      </c>
      <c r="DP1503" s="50" t="s">
        <v>172</v>
      </c>
    </row>
    <row r="1504" spans="1:120" s="152" customFormat="1" ht="15" customHeight="1">
      <c r="B1504" s="172"/>
      <c r="C1504" s="172" t="s">
        <v>253</v>
      </c>
      <c r="D1504" s="172"/>
      <c r="E1504" s="172"/>
      <c r="F1504" s="191">
        <f t="shared" ref="F1504:AK1504" si="2486">IF(F$17="","",IF($D$1488=0,0,($D1488-F1499)))</f>
        <v>0</v>
      </c>
      <c r="G1504" s="191">
        <f t="shared" si="2486"/>
        <v>0</v>
      </c>
      <c r="H1504" s="191">
        <f t="shared" si="2486"/>
        <v>0</v>
      </c>
      <c r="I1504" s="191">
        <f t="shared" si="2486"/>
        <v>0</v>
      </c>
      <c r="J1504" s="191">
        <f t="shared" si="2486"/>
        <v>0</v>
      </c>
      <c r="K1504" s="191">
        <f t="shared" si="2486"/>
        <v>0</v>
      </c>
      <c r="L1504" s="191">
        <f t="shared" si="2486"/>
        <v>0</v>
      </c>
      <c r="M1504" s="191">
        <f t="shared" si="2486"/>
        <v>0</v>
      </c>
      <c r="N1504" s="191">
        <f t="shared" si="2486"/>
        <v>0</v>
      </c>
      <c r="O1504" s="191">
        <f t="shared" si="2486"/>
        <v>0</v>
      </c>
      <c r="P1504" s="191">
        <f t="shared" si="2486"/>
        <v>0</v>
      </c>
      <c r="Q1504" s="191">
        <f t="shared" si="2486"/>
        <v>0</v>
      </c>
      <c r="R1504" s="191">
        <f t="shared" si="2486"/>
        <v>0</v>
      </c>
      <c r="S1504" s="191">
        <f t="shared" si="2486"/>
        <v>0</v>
      </c>
      <c r="T1504" s="191">
        <f t="shared" si="2486"/>
        <v>0</v>
      </c>
      <c r="U1504" s="191">
        <f t="shared" si="2486"/>
        <v>0</v>
      </c>
      <c r="V1504" s="191">
        <f t="shared" si="2486"/>
        <v>0</v>
      </c>
      <c r="W1504" s="191">
        <f t="shared" si="2486"/>
        <v>0</v>
      </c>
      <c r="X1504" s="191">
        <f t="shared" si="2486"/>
        <v>0</v>
      </c>
      <c r="Y1504" s="191">
        <f t="shared" si="2486"/>
        <v>0</v>
      </c>
      <c r="Z1504" s="191">
        <f t="shared" si="2486"/>
        <v>0</v>
      </c>
      <c r="AA1504" s="191">
        <f t="shared" si="2486"/>
        <v>0</v>
      </c>
      <c r="AB1504" s="191">
        <f t="shared" si="2486"/>
        <v>0</v>
      </c>
      <c r="AC1504" s="191">
        <f t="shared" si="2486"/>
        <v>0</v>
      </c>
      <c r="AD1504" s="191">
        <f t="shared" si="2486"/>
        <v>0</v>
      </c>
      <c r="AE1504" s="191">
        <f t="shared" si="2486"/>
        <v>0</v>
      </c>
      <c r="AF1504" s="191">
        <f t="shared" si="2486"/>
        <v>0</v>
      </c>
      <c r="AG1504" s="191">
        <f t="shared" si="2486"/>
        <v>0</v>
      </c>
      <c r="AH1504" s="191">
        <f t="shared" si="2486"/>
        <v>0</v>
      </c>
      <c r="AI1504" s="191">
        <f t="shared" si="2486"/>
        <v>0</v>
      </c>
      <c r="AJ1504" s="191">
        <f t="shared" si="2486"/>
        <v>0</v>
      </c>
      <c r="AK1504" s="191">
        <f t="shared" si="2486"/>
        <v>0</v>
      </c>
      <c r="AL1504" s="191">
        <f t="shared" ref="AL1504:BQ1504" si="2487">IF(AL$17="","",IF($D$1488=0,0,($D1488-AL1499)))</f>
        <v>0</v>
      </c>
      <c r="AM1504" s="191">
        <f t="shared" si="2487"/>
        <v>0</v>
      </c>
      <c r="AN1504" s="191">
        <f t="shared" si="2487"/>
        <v>0</v>
      </c>
      <c r="AO1504" s="191">
        <f t="shared" si="2487"/>
        <v>0</v>
      </c>
      <c r="AP1504" s="191">
        <f t="shared" si="2487"/>
        <v>0</v>
      </c>
      <c r="AQ1504" s="191">
        <f t="shared" si="2487"/>
        <v>0</v>
      </c>
      <c r="AR1504" s="191">
        <f t="shared" si="2487"/>
        <v>0</v>
      </c>
      <c r="AS1504" s="191">
        <f t="shared" si="2487"/>
        <v>0</v>
      </c>
      <c r="AT1504" s="191">
        <f t="shared" si="2487"/>
        <v>0</v>
      </c>
      <c r="AU1504" s="191">
        <f t="shared" si="2487"/>
        <v>0</v>
      </c>
      <c r="AV1504" s="191">
        <f t="shared" si="2487"/>
        <v>0</v>
      </c>
      <c r="AW1504" s="191">
        <f t="shared" si="2487"/>
        <v>0</v>
      </c>
      <c r="AX1504" s="191">
        <f t="shared" si="2487"/>
        <v>0</v>
      </c>
      <c r="AY1504" s="191">
        <f t="shared" si="2487"/>
        <v>0</v>
      </c>
      <c r="AZ1504" s="191">
        <f t="shared" si="2487"/>
        <v>0</v>
      </c>
      <c r="BA1504" s="191">
        <f t="shared" si="2487"/>
        <v>0</v>
      </c>
      <c r="BB1504" s="191">
        <f t="shared" si="2487"/>
        <v>0</v>
      </c>
      <c r="BC1504" s="191">
        <f t="shared" si="2487"/>
        <v>0</v>
      </c>
      <c r="BD1504" s="191">
        <f t="shared" si="2487"/>
        <v>0</v>
      </c>
      <c r="BE1504" s="191">
        <f t="shared" si="2487"/>
        <v>0</v>
      </c>
      <c r="BF1504" s="191">
        <f t="shared" si="2487"/>
        <v>0</v>
      </c>
      <c r="BG1504" s="191">
        <f t="shared" si="2487"/>
        <v>0</v>
      </c>
      <c r="BH1504" s="191">
        <f t="shared" si="2487"/>
        <v>0</v>
      </c>
      <c r="BI1504" s="191">
        <f t="shared" si="2487"/>
        <v>0</v>
      </c>
      <c r="BJ1504" s="191">
        <f t="shared" si="2487"/>
        <v>0</v>
      </c>
      <c r="BK1504" s="191">
        <f t="shared" si="2487"/>
        <v>0</v>
      </c>
      <c r="BL1504" s="191">
        <f t="shared" si="2487"/>
        <v>0</v>
      </c>
      <c r="BM1504" s="191">
        <f t="shared" si="2487"/>
        <v>0</v>
      </c>
      <c r="BN1504" s="191">
        <f t="shared" si="2487"/>
        <v>0</v>
      </c>
      <c r="BO1504" s="191" t="str">
        <f t="shared" si="2487"/>
        <v/>
      </c>
      <c r="BP1504" s="191" t="str">
        <f t="shared" si="2487"/>
        <v/>
      </c>
      <c r="BQ1504" s="191" t="str">
        <f t="shared" si="2487"/>
        <v/>
      </c>
      <c r="BR1504" s="191" t="str">
        <f t="shared" ref="BR1504:CA1504" si="2488">IF(BR$17="","",IF($D$1488=0,0,($D1488-BR1499)))</f>
        <v/>
      </c>
      <c r="BS1504" s="191" t="str">
        <f t="shared" si="2488"/>
        <v/>
      </c>
      <c r="BT1504" s="191" t="str">
        <f t="shared" si="2488"/>
        <v/>
      </c>
      <c r="BU1504" s="191" t="str">
        <f t="shared" si="2488"/>
        <v/>
      </c>
      <c r="BV1504" s="191" t="str">
        <f t="shared" si="2488"/>
        <v/>
      </c>
      <c r="BW1504" s="191" t="str">
        <f t="shared" si="2488"/>
        <v/>
      </c>
      <c r="BX1504" s="191" t="str">
        <f t="shared" si="2488"/>
        <v/>
      </c>
      <c r="BY1504" s="191" t="str">
        <f t="shared" si="2488"/>
        <v/>
      </c>
      <c r="BZ1504" s="191" t="str">
        <f t="shared" si="2488"/>
        <v/>
      </c>
      <c r="CA1504" s="191" t="str">
        <f t="shared" si="2488"/>
        <v/>
      </c>
      <c r="CB1504" s="191" t="str">
        <f t="shared" ref="CB1504:DN1504" si="2489">IF(CB$17="","",IF($D$1488=0,0,($D1488-CB1499)))</f>
        <v/>
      </c>
      <c r="CC1504" s="191" t="str">
        <f t="shared" si="2489"/>
        <v/>
      </c>
      <c r="CD1504" s="191" t="str">
        <f t="shared" si="2489"/>
        <v/>
      </c>
      <c r="CE1504" s="191" t="str">
        <f t="shared" si="2489"/>
        <v/>
      </c>
      <c r="CF1504" s="191" t="str">
        <f t="shared" si="2489"/>
        <v/>
      </c>
      <c r="CG1504" s="191" t="str">
        <f t="shared" si="2489"/>
        <v/>
      </c>
      <c r="CH1504" s="191" t="str">
        <f t="shared" si="2489"/>
        <v/>
      </c>
      <c r="CI1504" s="191" t="str">
        <f t="shared" si="2489"/>
        <v/>
      </c>
      <c r="CJ1504" s="191" t="str">
        <f t="shared" si="2489"/>
        <v/>
      </c>
      <c r="CK1504" s="191" t="str">
        <f t="shared" si="2489"/>
        <v/>
      </c>
      <c r="CL1504" s="191" t="str">
        <f t="shared" si="2489"/>
        <v/>
      </c>
      <c r="CM1504" s="191" t="str">
        <f t="shared" si="2489"/>
        <v/>
      </c>
      <c r="CN1504" s="191" t="str">
        <f t="shared" si="2489"/>
        <v/>
      </c>
      <c r="CO1504" s="191" t="str">
        <f t="shared" si="2489"/>
        <v/>
      </c>
      <c r="CP1504" s="191" t="str">
        <f t="shared" si="2489"/>
        <v/>
      </c>
      <c r="CQ1504" s="191" t="str">
        <f t="shared" si="2489"/>
        <v/>
      </c>
      <c r="CR1504" s="191" t="str">
        <f t="shared" si="2489"/>
        <v/>
      </c>
      <c r="CS1504" s="191" t="str">
        <f t="shared" si="2489"/>
        <v/>
      </c>
      <c r="CT1504" s="191" t="str">
        <f t="shared" si="2489"/>
        <v/>
      </c>
      <c r="CU1504" s="191" t="str">
        <f t="shared" si="2489"/>
        <v/>
      </c>
      <c r="CV1504" s="191" t="str">
        <f t="shared" si="2489"/>
        <v/>
      </c>
      <c r="CW1504" s="191" t="str">
        <f t="shared" si="2489"/>
        <v/>
      </c>
      <c r="CX1504" s="191" t="str">
        <f t="shared" si="2489"/>
        <v/>
      </c>
      <c r="CY1504" s="191" t="str">
        <f t="shared" si="2489"/>
        <v/>
      </c>
      <c r="CZ1504" s="191" t="str">
        <f t="shared" si="2489"/>
        <v/>
      </c>
      <c r="DA1504" s="191" t="str">
        <f t="shared" si="2489"/>
        <v/>
      </c>
      <c r="DB1504" s="191" t="str">
        <f t="shared" si="2489"/>
        <v/>
      </c>
      <c r="DC1504" s="191" t="str">
        <f t="shared" si="2489"/>
        <v/>
      </c>
      <c r="DD1504" s="191" t="str">
        <f t="shared" si="2489"/>
        <v/>
      </c>
      <c r="DE1504" s="191" t="str">
        <f t="shared" si="2489"/>
        <v/>
      </c>
      <c r="DF1504" s="191" t="str">
        <f t="shared" si="2489"/>
        <v/>
      </c>
      <c r="DG1504" s="191" t="str">
        <f t="shared" si="2489"/>
        <v/>
      </c>
      <c r="DH1504" s="191" t="str">
        <f t="shared" si="2489"/>
        <v/>
      </c>
      <c r="DI1504" s="191" t="str">
        <f t="shared" si="2489"/>
        <v/>
      </c>
      <c r="DJ1504" s="191" t="str">
        <f t="shared" si="2489"/>
        <v/>
      </c>
      <c r="DK1504" s="191" t="str">
        <f t="shared" si="2489"/>
        <v/>
      </c>
      <c r="DL1504" s="191" t="str">
        <f t="shared" si="2489"/>
        <v/>
      </c>
      <c r="DM1504" s="191" t="str">
        <f t="shared" si="2489"/>
        <v/>
      </c>
      <c r="DN1504" s="191" t="str">
        <f t="shared" si="2489"/>
        <v/>
      </c>
      <c r="DP1504" s="50" t="s">
        <v>172</v>
      </c>
    </row>
    <row r="1505" spans="1:120" s="152" customFormat="1" ht="15" customHeight="1">
      <c r="B1505" s="172"/>
      <c r="C1505" s="172" t="s">
        <v>245</v>
      </c>
      <c r="D1505" s="172"/>
      <c r="E1505" s="172"/>
      <c r="F1505" s="191">
        <f t="shared" ref="F1505:AK1505" si="2490">IF(F$17="","",F1504*$D$1489)</f>
        <v>0</v>
      </c>
      <c r="G1505" s="191">
        <f t="shared" si="2490"/>
        <v>0</v>
      </c>
      <c r="H1505" s="191">
        <f t="shared" si="2490"/>
        <v>0</v>
      </c>
      <c r="I1505" s="191">
        <f t="shared" si="2490"/>
        <v>0</v>
      </c>
      <c r="J1505" s="191">
        <f t="shared" si="2490"/>
        <v>0</v>
      </c>
      <c r="K1505" s="191">
        <f t="shared" si="2490"/>
        <v>0</v>
      </c>
      <c r="L1505" s="191">
        <f t="shared" si="2490"/>
        <v>0</v>
      </c>
      <c r="M1505" s="191">
        <f t="shared" si="2490"/>
        <v>0</v>
      </c>
      <c r="N1505" s="191">
        <f t="shared" si="2490"/>
        <v>0</v>
      </c>
      <c r="O1505" s="191">
        <f t="shared" si="2490"/>
        <v>0</v>
      </c>
      <c r="P1505" s="191">
        <f t="shared" si="2490"/>
        <v>0</v>
      </c>
      <c r="Q1505" s="191">
        <f t="shared" si="2490"/>
        <v>0</v>
      </c>
      <c r="R1505" s="191">
        <f t="shared" si="2490"/>
        <v>0</v>
      </c>
      <c r="S1505" s="191">
        <f t="shared" si="2490"/>
        <v>0</v>
      </c>
      <c r="T1505" s="191">
        <f t="shared" si="2490"/>
        <v>0</v>
      </c>
      <c r="U1505" s="191">
        <f t="shared" si="2490"/>
        <v>0</v>
      </c>
      <c r="V1505" s="191">
        <f t="shared" si="2490"/>
        <v>0</v>
      </c>
      <c r="W1505" s="191">
        <f t="shared" si="2490"/>
        <v>0</v>
      </c>
      <c r="X1505" s="191">
        <f t="shared" si="2490"/>
        <v>0</v>
      </c>
      <c r="Y1505" s="191">
        <f t="shared" si="2490"/>
        <v>0</v>
      </c>
      <c r="Z1505" s="191">
        <f t="shared" si="2490"/>
        <v>0</v>
      </c>
      <c r="AA1505" s="191">
        <f t="shared" si="2490"/>
        <v>0</v>
      </c>
      <c r="AB1505" s="191">
        <f t="shared" si="2490"/>
        <v>0</v>
      </c>
      <c r="AC1505" s="191">
        <f t="shared" si="2490"/>
        <v>0</v>
      </c>
      <c r="AD1505" s="191">
        <f t="shared" si="2490"/>
        <v>0</v>
      </c>
      <c r="AE1505" s="191">
        <f t="shared" si="2490"/>
        <v>0</v>
      </c>
      <c r="AF1505" s="191">
        <f t="shared" si="2490"/>
        <v>0</v>
      </c>
      <c r="AG1505" s="191">
        <f t="shared" si="2490"/>
        <v>0</v>
      </c>
      <c r="AH1505" s="191">
        <f t="shared" si="2490"/>
        <v>0</v>
      </c>
      <c r="AI1505" s="191">
        <f t="shared" si="2490"/>
        <v>0</v>
      </c>
      <c r="AJ1505" s="191">
        <f t="shared" si="2490"/>
        <v>0</v>
      </c>
      <c r="AK1505" s="191">
        <f t="shared" si="2490"/>
        <v>0</v>
      </c>
      <c r="AL1505" s="191">
        <f t="shared" ref="AL1505:BQ1505" si="2491">IF(AL$17="","",AL1504*$D$1489)</f>
        <v>0</v>
      </c>
      <c r="AM1505" s="191">
        <f t="shared" si="2491"/>
        <v>0</v>
      </c>
      <c r="AN1505" s="191">
        <f t="shared" si="2491"/>
        <v>0</v>
      </c>
      <c r="AO1505" s="191">
        <f t="shared" si="2491"/>
        <v>0</v>
      </c>
      <c r="AP1505" s="191">
        <f t="shared" si="2491"/>
        <v>0</v>
      </c>
      <c r="AQ1505" s="191">
        <f t="shared" si="2491"/>
        <v>0</v>
      </c>
      <c r="AR1505" s="191">
        <f t="shared" si="2491"/>
        <v>0</v>
      </c>
      <c r="AS1505" s="191">
        <f t="shared" si="2491"/>
        <v>0</v>
      </c>
      <c r="AT1505" s="191">
        <f t="shared" si="2491"/>
        <v>0</v>
      </c>
      <c r="AU1505" s="191">
        <f t="shared" si="2491"/>
        <v>0</v>
      </c>
      <c r="AV1505" s="191">
        <f t="shared" si="2491"/>
        <v>0</v>
      </c>
      <c r="AW1505" s="191">
        <f t="shared" si="2491"/>
        <v>0</v>
      </c>
      <c r="AX1505" s="191">
        <f t="shared" si="2491"/>
        <v>0</v>
      </c>
      <c r="AY1505" s="191">
        <f t="shared" si="2491"/>
        <v>0</v>
      </c>
      <c r="AZ1505" s="191">
        <f t="shared" si="2491"/>
        <v>0</v>
      </c>
      <c r="BA1505" s="191">
        <f t="shared" si="2491"/>
        <v>0</v>
      </c>
      <c r="BB1505" s="191">
        <f t="shared" si="2491"/>
        <v>0</v>
      </c>
      <c r="BC1505" s="191">
        <f t="shared" si="2491"/>
        <v>0</v>
      </c>
      <c r="BD1505" s="191">
        <f t="shared" si="2491"/>
        <v>0</v>
      </c>
      <c r="BE1505" s="191">
        <f t="shared" si="2491"/>
        <v>0</v>
      </c>
      <c r="BF1505" s="191">
        <f t="shared" si="2491"/>
        <v>0</v>
      </c>
      <c r="BG1505" s="191">
        <f t="shared" si="2491"/>
        <v>0</v>
      </c>
      <c r="BH1505" s="191">
        <f t="shared" si="2491"/>
        <v>0</v>
      </c>
      <c r="BI1505" s="191">
        <f t="shared" si="2491"/>
        <v>0</v>
      </c>
      <c r="BJ1505" s="191">
        <f t="shared" si="2491"/>
        <v>0</v>
      </c>
      <c r="BK1505" s="191">
        <f t="shared" si="2491"/>
        <v>0</v>
      </c>
      <c r="BL1505" s="191">
        <f t="shared" si="2491"/>
        <v>0</v>
      </c>
      <c r="BM1505" s="191">
        <f t="shared" si="2491"/>
        <v>0</v>
      </c>
      <c r="BN1505" s="191">
        <f t="shared" si="2491"/>
        <v>0</v>
      </c>
      <c r="BO1505" s="191" t="str">
        <f t="shared" si="2491"/>
        <v/>
      </c>
      <c r="BP1505" s="191" t="str">
        <f t="shared" si="2491"/>
        <v/>
      </c>
      <c r="BQ1505" s="191" t="str">
        <f t="shared" si="2491"/>
        <v/>
      </c>
      <c r="BR1505" s="191" t="str">
        <f t="shared" ref="BR1505:CA1505" si="2492">IF(BR$17="","",BR1504*$D$1489)</f>
        <v/>
      </c>
      <c r="BS1505" s="191" t="str">
        <f t="shared" si="2492"/>
        <v/>
      </c>
      <c r="BT1505" s="191" t="str">
        <f t="shared" si="2492"/>
        <v/>
      </c>
      <c r="BU1505" s="191" t="str">
        <f t="shared" si="2492"/>
        <v/>
      </c>
      <c r="BV1505" s="191" t="str">
        <f t="shared" si="2492"/>
        <v/>
      </c>
      <c r="BW1505" s="191" t="str">
        <f t="shared" si="2492"/>
        <v/>
      </c>
      <c r="BX1505" s="191" t="str">
        <f t="shared" si="2492"/>
        <v/>
      </c>
      <c r="BY1505" s="191" t="str">
        <f t="shared" si="2492"/>
        <v/>
      </c>
      <c r="BZ1505" s="191" t="str">
        <f t="shared" si="2492"/>
        <v/>
      </c>
      <c r="CA1505" s="191" t="str">
        <f t="shared" si="2492"/>
        <v/>
      </c>
      <c r="CB1505" s="191" t="str">
        <f t="shared" ref="CB1505:DN1505" si="2493">IF(CB$17="","",CB1504*$D$1489)</f>
        <v/>
      </c>
      <c r="CC1505" s="191" t="str">
        <f t="shared" si="2493"/>
        <v/>
      </c>
      <c r="CD1505" s="191" t="str">
        <f t="shared" si="2493"/>
        <v/>
      </c>
      <c r="CE1505" s="191" t="str">
        <f t="shared" si="2493"/>
        <v/>
      </c>
      <c r="CF1505" s="191" t="str">
        <f t="shared" si="2493"/>
        <v/>
      </c>
      <c r="CG1505" s="191" t="str">
        <f t="shared" si="2493"/>
        <v/>
      </c>
      <c r="CH1505" s="191" t="str">
        <f t="shared" si="2493"/>
        <v/>
      </c>
      <c r="CI1505" s="191" t="str">
        <f t="shared" si="2493"/>
        <v/>
      </c>
      <c r="CJ1505" s="191" t="str">
        <f t="shared" si="2493"/>
        <v/>
      </c>
      <c r="CK1505" s="191" t="str">
        <f t="shared" si="2493"/>
        <v/>
      </c>
      <c r="CL1505" s="191" t="str">
        <f t="shared" si="2493"/>
        <v/>
      </c>
      <c r="CM1505" s="191" t="str">
        <f t="shared" si="2493"/>
        <v/>
      </c>
      <c r="CN1505" s="191" t="str">
        <f t="shared" si="2493"/>
        <v/>
      </c>
      <c r="CO1505" s="191" t="str">
        <f t="shared" si="2493"/>
        <v/>
      </c>
      <c r="CP1505" s="191" t="str">
        <f t="shared" si="2493"/>
        <v/>
      </c>
      <c r="CQ1505" s="191" t="str">
        <f t="shared" si="2493"/>
        <v/>
      </c>
      <c r="CR1505" s="191" t="str">
        <f t="shared" si="2493"/>
        <v/>
      </c>
      <c r="CS1505" s="191" t="str">
        <f t="shared" si="2493"/>
        <v/>
      </c>
      <c r="CT1505" s="191" t="str">
        <f t="shared" si="2493"/>
        <v/>
      </c>
      <c r="CU1505" s="191" t="str">
        <f t="shared" si="2493"/>
        <v/>
      </c>
      <c r="CV1505" s="191" t="str">
        <f t="shared" si="2493"/>
        <v/>
      </c>
      <c r="CW1505" s="191" t="str">
        <f t="shared" si="2493"/>
        <v/>
      </c>
      <c r="CX1505" s="191" t="str">
        <f t="shared" si="2493"/>
        <v/>
      </c>
      <c r="CY1505" s="191" t="str">
        <f t="shared" si="2493"/>
        <v/>
      </c>
      <c r="CZ1505" s="191" t="str">
        <f t="shared" si="2493"/>
        <v/>
      </c>
      <c r="DA1505" s="191" t="str">
        <f t="shared" si="2493"/>
        <v/>
      </c>
      <c r="DB1505" s="191" t="str">
        <f t="shared" si="2493"/>
        <v/>
      </c>
      <c r="DC1505" s="191" t="str">
        <f t="shared" si="2493"/>
        <v/>
      </c>
      <c r="DD1505" s="191" t="str">
        <f t="shared" si="2493"/>
        <v/>
      </c>
      <c r="DE1505" s="191" t="str">
        <f t="shared" si="2493"/>
        <v/>
      </c>
      <c r="DF1505" s="191" t="str">
        <f t="shared" si="2493"/>
        <v/>
      </c>
      <c r="DG1505" s="191" t="str">
        <f t="shared" si="2493"/>
        <v/>
      </c>
      <c r="DH1505" s="191" t="str">
        <f t="shared" si="2493"/>
        <v/>
      </c>
      <c r="DI1505" s="191" t="str">
        <f t="shared" si="2493"/>
        <v/>
      </c>
      <c r="DJ1505" s="191" t="str">
        <f t="shared" si="2493"/>
        <v/>
      </c>
      <c r="DK1505" s="191" t="str">
        <f t="shared" si="2493"/>
        <v/>
      </c>
      <c r="DL1505" s="191" t="str">
        <f t="shared" si="2493"/>
        <v/>
      </c>
      <c r="DM1505" s="191" t="str">
        <f t="shared" si="2493"/>
        <v/>
      </c>
      <c r="DN1505" s="191" t="str">
        <f t="shared" si="2493"/>
        <v/>
      </c>
      <c r="DO1505" s="181"/>
      <c r="DP1505" s="50" t="s">
        <v>172</v>
      </c>
    </row>
    <row r="1506" spans="1:120" s="152" customFormat="1" ht="15" customHeight="1">
      <c r="B1506" s="172"/>
      <c r="C1506" s="175" t="str">
        <f>"Total " &amp;C1454 &amp;" Debt Service Cost"</f>
        <v>Total Debt Financing Debt Service Cost</v>
      </c>
      <c r="D1506" s="175"/>
      <c r="E1506" s="175"/>
      <c r="F1506" s="174">
        <f t="shared" ref="F1506:AK1506" si="2494">IF(F$17="","",F1495+F1502+F1503+F1505)</f>
        <v>0</v>
      </c>
      <c r="G1506" s="174">
        <f t="shared" si="2494"/>
        <v>0</v>
      </c>
      <c r="H1506" s="174">
        <f t="shared" si="2494"/>
        <v>0</v>
      </c>
      <c r="I1506" s="174">
        <f t="shared" si="2494"/>
        <v>0</v>
      </c>
      <c r="J1506" s="174">
        <f t="shared" si="2494"/>
        <v>0</v>
      </c>
      <c r="K1506" s="174">
        <f t="shared" si="2494"/>
        <v>0</v>
      </c>
      <c r="L1506" s="174">
        <f t="shared" si="2494"/>
        <v>0</v>
      </c>
      <c r="M1506" s="174">
        <f t="shared" si="2494"/>
        <v>0</v>
      </c>
      <c r="N1506" s="174">
        <f t="shared" si="2494"/>
        <v>0</v>
      </c>
      <c r="O1506" s="174">
        <f t="shared" si="2494"/>
        <v>0</v>
      </c>
      <c r="P1506" s="174">
        <f t="shared" si="2494"/>
        <v>0</v>
      </c>
      <c r="Q1506" s="174">
        <f t="shared" si="2494"/>
        <v>0</v>
      </c>
      <c r="R1506" s="174">
        <f t="shared" si="2494"/>
        <v>0</v>
      </c>
      <c r="S1506" s="174">
        <f t="shared" si="2494"/>
        <v>0</v>
      </c>
      <c r="T1506" s="174">
        <f t="shared" si="2494"/>
        <v>0</v>
      </c>
      <c r="U1506" s="174">
        <f t="shared" si="2494"/>
        <v>0</v>
      </c>
      <c r="V1506" s="174">
        <f t="shared" si="2494"/>
        <v>0</v>
      </c>
      <c r="W1506" s="174">
        <f t="shared" si="2494"/>
        <v>0</v>
      </c>
      <c r="X1506" s="174">
        <f t="shared" si="2494"/>
        <v>0</v>
      </c>
      <c r="Y1506" s="174">
        <f t="shared" si="2494"/>
        <v>0</v>
      </c>
      <c r="Z1506" s="174">
        <f t="shared" si="2494"/>
        <v>0</v>
      </c>
      <c r="AA1506" s="174">
        <f t="shared" si="2494"/>
        <v>0</v>
      </c>
      <c r="AB1506" s="174">
        <f t="shared" si="2494"/>
        <v>0</v>
      </c>
      <c r="AC1506" s="174">
        <f t="shared" si="2494"/>
        <v>0</v>
      </c>
      <c r="AD1506" s="174">
        <f t="shared" si="2494"/>
        <v>0</v>
      </c>
      <c r="AE1506" s="174">
        <f t="shared" si="2494"/>
        <v>0</v>
      </c>
      <c r="AF1506" s="174">
        <f t="shared" si="2494"/>
        <v>0</v>
      </c>
      <c r="AG1506" s="174">
        <f t="shared" si="2494"/>
        <v>0</v>
      </c>
      <c r="AH1506" s="174">
        <f t="shared" si="2494"/>
        <v>0</v>
      </c>
      <c r="AI1506" s="174">
        <f t="shared" si="2494"/>
        <v>0</v>
      </c>
      <c r="AJ1506" s="174">
        <f t="shared" si="2494"/>
        <v>0</v>
      </c>
      <c r="AK1506" s="174">
        <f t="shared" si="2494"/>
        <v>0</v>
      </c>
      <c r="AL1506" s="174">
        <f t="shared" ref="AL1506:BQ1506" si="2495">IF(AL$17="","",AL1495+AL1502+AL1503+AL1505)</f>
        <v>0</v>
      </c>
      <c r="AM1506" s="174">
        <f t="shared" si="2495"/>
        <v>0</v>
      </c>
      <c r="AN1506" s="174">
        <f t="shared" si="2495"/>
        <v>0</v>
      </c>
      <c r="AO1506" s="174">
        <f t="shared" si="2495"/>
        <v>0</v>
      </c>
      <c r="AP1506" s="174">
        <f t="shared" si="2495"/>
        <v>0</v>
      </c>
      <c r="AQ1506" s="174">
        <f t="shared" si="2495"/>
        <v>0</v>
      </c>
      <c r="AR1506" s="174">
        <f t="shared" si="2495"/>
        <v>0</v>
      </c>
      <c r="AS1506" s="174">
        <f t="shared" si="2495"/>
        <v>0</v>
      </c>
      <c r="AT1506" s="174">
        <f t="shared" si="2495"/>
        <v>0</v>
      </c>
      <c r="AU1506" s="174">
        <f t="shared" si="2495"/>
        <v>0</v>
      </c>
      <c r="AV1506" s="174">
        <f t="shared" si="2495"/>
        <v>0</v>
      </c>
      <c r="AW1506" s="174">
        <f t="shared" si="2495"/>
        <v>0</v>
      </c>
      <c r="AX1506" s="174">
        <f t="shared" si="2495"/>
        <v>0</v>
      </c>
      <c r="AY1506" s="174">
        <f t="shared" si="2495"/>
        <v>0</v>
      </c>
      <c r="AZ1506" s="174">
        <f t="shared" si="2495"/>
        <v>0</v>
      </c>
      <c r="BA1506" s="174">
        <f t="shared" si="2495"/>
        <v>0</v>
      </c>
      <c r="BB1506" s="174">
        <f t="shared" si="2495"/>
        <v>0</v>
      </c>
      <c r="BC1506" s="174">
        <f t="shared" si="2495"/>
        <v>0</v>
      </c>
      <c r="BD1506" s="174">
        <f t="shared" si="2495"/>
        <v>0</v>
      </c>
      <c r="BE1506" s="174">
        <f t="shared" si="2495"/>
        <v>0</v>
      </c>
      <c r="BF1506" s="174">
        <f t="shared" si="2495"/>
        <v>0</v>
      </c>
      <c r="BG1506" s="174">
        <f t="shared" si="2495"/>
        <v>0</v>
      </c>
      <c r="BH1506" s="174">
        <f t="shared" si="2495"/>
        <v>0</v>
      </c>
      <c r="BI1506" s="174">
        <f t="shared" si="2495"/>
        <v>0</v>
      </c>
      <c r="BJ1506" s="174">
        <f t="shared" si="2495"/>
        <v>0</v>
      </c>
      <c r="BK1506" s="174">
        <f t="shared" si="2495"/>
        <v>0</v>
      </c>
      <c r="BL1506" s="174">
        <f t="shared" si="2495"/>
        <v>0</v>
      </c>
      <c r="BM1506" s="174">
        <f t="shared" si="2495"/>
        <v>0</v>
      </c>
      <c r="BN1506" s="174">
        <f t="shared" si="2495"/>
        <v>0</v>
      </c>
      <c r="BO1506" s="174" t="str">
        <f t="shared" si="2495"/>
        <v/>
      </c>
      <c r="BP1506" s="174" t="str">
        <f t="shared" si="2495"/>
        <v/>
      </c>
      <c r="BQ1506" s="174" t="str">
        <f t="shared" si="2495"/>
        <v/>
      </c>
      <c r="BR1506" s="174" t="str">
        <f t="shared" ref="BR1506:CA1506" si="2496">IF(BR$17="","",BR1495+BR1502+BR1503+BR1505)</f>
        <v/>
      </c>
      <c r="BS1506" s="174" t="str">
        <f t="shared" si="2496"/>
        <v/>
      </c>
      <c r="BT1506" s="174" t="str">
        <f t="shared" si="2496"/>
        <v/>
      </c>
      <c r="BU1506" s="174" t="str">
        <f t="shared" si="2496"/>
        <v/>
      </c>
      <c r="BV1506" s="174" t="str">
        <f t="shared" si="2496"/>
        <v/>
      </c>
      <c r="BW1506" s="174" t="str">
        <f t="shared" si="2496"/>
        <v/>
      </c>
      <c r="BX1506" s="174" t="str">
        <f t="shared" si="2496"/>
        <v/>
      </c>
      <c r="BY1506" s="174" t="str">
        <f t="shared" si="2496"/>
        <v/>
      </c>
      <c r="BZ1506" s="174" t="str">
        <f t="shared" si="2496"/>
        <v/>
      </c>
      <c r="CA1506" s="174" t="str">
        <f t="shared" si="2496"/>
        <v/>
      </c>
      <c r="CB1506" s="174" t="str">
        <f t="shared" ref="CB1506:DN1506" si="2497">IF(CB$17="","",CB1495+CB1502+CB1503+CB1505)</f>
        <v/>
      </c>
      <c r="CC1506" s="174" t="str">
        <f t="shared" si="2497"/>
        <v/>
      </c>
      <c r="CD1506" s="174" t="str">
        <f t="shared" si="2497"/>
        <v/>
      </c>
      <c r="CE1506" s="174" t="str">
        <f t="shared" si="2497"/>
        <v/>
      </c>
      <c r="CF1506" s="174" t="str">
        <f t="shared" si="2497"/>
        <v/>
      </c>
      <c r="CG1506" s="174" t="str">
        <f t="shared" si="2497"/>
        <v/>
      </c>
      <c r="CH1506" s="174" t="str">
        <f t="shared" si="2497"/>
        <v/>
      </c>
      <c r="CI1506" s="174" t="str">
        <f t="shared" si="2497"/>
        <v/>
      </c>
      <c r="CJ1506" s="174" t="str">
        <f t="shared" si="2497"/>
        <v/>
      </c>
      <c r="CK1506" s="174" t="str">
        <f t="shared" si="2497"/>
        <v/>
      </c>
      <c r="CL1506" s="174" t="str">
        <f t="shared" si="2497"/>
        <v/>
      </c>
      <c r="CM1506" s="174" t="str">
        <f t="shared" si="2497"/>
        <v/>
      </c>
      <c r="CN1506" s="174" t="str">
        <f t="shared" si="2497"/>
        <v/>
      </c>
      <c r="CO1506" s="174" t="str">
        <f t="shared" si="2497"/>
        <v/>
      </c>
      <c r="CP1506" s="174" t="str">
        <f t="shared" si="2497"/>
        <v/>
      </c>
      <c r="CQ1506" s="174" t="str">
        <f t="shared" si="2497"/>
        <v/>
      </c>
      <c r="CR1506" s="174" t="str">
        <f t="shared" si="2497"/>
        <v/>
      </c>
      <c r="CS1506" s="174" t="str">
        <f t="shared" si="2497"/>
        <v/>
      </c>
      <c r="CT1506" s="174" t="str">
        <f t="shared" si="2497"/>
        <v/>
      </c>
      <c r="CU1506" s="174" t="str">
        <f t="shared" si="2497"/>
        <v/>
      </c>
      <c r="CV1506" s="174" t="str">
        <f t="shared" si="2497"/>
        <v/>
      </c>
      <c r="CW1506" s="174" t="str">
        <f t="shared" si="2497"/>
        <v/>
      </c>
      <c r="CX1506" s="174" t="str">
        <f t="shared" si="2497"/>
        <v/>
      </c>
      <c r="CY1506" s="174" t="str">
        <f t="shared" si="2497"/>
        <v/>
      </c>
      <c r="CZ1506" s="174" t="str">
        <f t="shared" si="2497"/>
        <v/>
      </c>
      <c r="DA1506" s="174" t="str">
        <f t="shared" si="2497"/>
        <v/>
      </c>
      <c r="DB1506" s="174" t="str">
        <f t="shared" si="2497"/>
        <v/>
      </c>
      <c r="DC1506" s="174" t="str">
        <f t="shared" si="2497"/>
        <v/>
      </c>
      <c r="DD1506" s="174" t="str">
        <f t="shared" si="2497"/>
        <v/>
      </c>
      <c r="DE1506" s="174" t="str">
        <f t="shared" si="2497"/>
        <v/>
      </c>
      <c r="DF1506" s="174" t="str">
        <f t="shared" si="2497"/>
        <v/>
      </c>
      <c r="DG1506" s="174" t="str">
        <f t="shared" si="2497"/>
        <v/>
      </c>
      <c r="DH1506" s="174" t="str">
        <f t="shared" si="2497"/>
        <v/>
      </c>
      <c r="DI1506" s="174" t="str">
        <f t="shared" si="2497"/>
        <v/>
      </c>
      <c r="DJ1506" s="174" t="str">
        <f t="shared" si="2497"/>
        <v/>
      </c>
      <c r="DK1506" s="174" t="str">
        <f t="shared" si="2497"/>
        <v/>
      </c>
      <c r="DL1506" s="174" t="str">
        <f t="shared" si="2497"/>
        <v/>
      </c>
      <c r="DM1506" s="174" t="str">
        <f t="shared" si="2497"/>
        <v/>
      </c>
      <c r="DN1506" s="174" t="str">
        <f t="shared" si="2497"/>
        <v/>
      </c>
      <c r="DO1506" s="150">
        <f>SUM(F1506:DN1506)</f>
        <v>0</v>
      </c>
      <c r="DP1506" s="50" t="s">
        <v>172</v>
      </c>
    </row>
    <row r="1507" spans="1:120" s="152" customFormat="1" ht="15" customHeight="1">
      <c r="B1507" s="172"/>
      <c r="F1507" s="150"/>
      <c r="G1507" s="150"/>
      <c r="H1507" s="150"/>
      <c r="I1507" s="150"/>
      <c r="J1507" s="150"/>
      <c r="K1507" s="150"/>
      <c r="L1507" s="150"/>
      <c r="M1507" s="150"/>
      <c r="N1507" s="150"/>
      <c r="O1507" s="150"/>
      <c r="P1507" s="150"/>
      <c r="Q1507" s="150"/>
      <c r="R1507" s="150"/>
      <c r="S1507" s="150"/>
      <c r="T1507" s="150"/>
      <c r="U1507" s="150"/>
      <c r="V1507" s="150"/>
      <c r="W1507" s="150"/>
      <c r="X1507" s="150"/>
      <c r="Y1507" s="150"/>
      <c r="Z1507" s="150"/>
      <c r="AA1507" s="150"/>
      <c r="AB1507" s="150"/>
      <c r="AC1507" s="150"/>
      <c r="AD1507" s="150"/>
      <c r="AE1507" s="150"/>
      <c r="AF1507" s="150"/>
      <c r="AG1507" s="150"/>
      <c r="AH1507" s="150"/>
      <c r="AI1507" s="150"/>
      <c r="AJ1507" s="150"/>
      <c r="AK1507" s="150"/>
      <c r="AL1507" s="150"/>
      <c r="AM1507" s="150"/>
      <c r="AN1507" s="150"/>
      <c r="AO1507" s="150"/>
      <c r="AP1507" s="150"/>
      <c r="AQ1507" s="150"/>
      <c r="AR1507" s="150"/>
      <c r="AS1507" s="150"/>
      <c r="AT1507" s="150"/>
      <c r="AU1507" s="150"/>
      <c r="AV1507" s="150"/>
      <c r="AW1507" s="150"/>
      <c r="AX1507" s="150"/>
      <c r="AY1507" s="150"/>
      <c r="AZ1507" s="150"/>
      <c r="BA1507" s="150"/>
      <c r="BB1507" s="150"/>
      <c r="BC1507" s="150"/>
      <c r="BD1507" s="150"/>
      <c r="BE1507" s="150"/>
      <c r="BF1507" s="150"/>
      <c r="BG1507" s="150"/>
      <c r="BH1507" s="150"/>
      <c r="BI1507" s="150"/>
      <c r="BJ1507" s="150"/>
      <c r="BK1507" s="150"/>
      <c r="BL1507" s="150"/>
      <c r="BM1507" s="150"/>
      <c r="BN1507" s="150"/>
      <c r="BO1507" s="150"/>
      <c r="BP1507" s="150"/>
      <c r="BQ1507" s="150"/>
      <c r="BR1507" s="150"/>
      <c r="BS1507" s="150"/>
      <c r="BT1507" s="150"/>
      <c r="BU1507" s="150"/>
      <c r="BV1507" s="150"/>
      <c r="BW1507" s="150"/>
      <c r="BX1507" s="150"/>
      <c r="BY1507" s="150"/>
      <c r="BZ1507" s="150"/>
      <c r="CA1507" s="150"/>
      <c r="CB1507" s="150"/>
      <c r="CC1507" s="150"/>
      <c r="CD1507" s="150"/>
      <c r="CE1507" s="150"/>
      <c r="CF1507" s="150"/>
      <c r="CG1507" s="150"/>
      <c r="CH1507" s="150"/>
      <c r="CI1507" s="150"/>
      <c r="CJ1507" s="150"/>
      <c r="CK1507" s="150"/>
      <c r="CL1507" s="150"/>
      <c r="CM1507" s="150"/>
      <c r="CN1507" s="150"/>
      <c r="CO1507" s="150"/>
      <c r="CP1507" s="150"/>
      <c r="CQ1507" s="150"/>
      <c r="CR1507" s="150"/>
      <c r="CS1507" s="150"/>
      <c r="CT1507" s="150"/>
      <c r="CU1507" s="150"/>
      <c r="CV1507" s="150"/>
      <c r="CW1507" s="150"/>
      <c r="CX1507" s="150"/>
      <c r="CY1507" s="150"/>
      <c r="CZ1507" s="150"/>
      <c r="DA1507" s="150"/>
      <c r="DB1507" s="150"/>
      <c r="DC1507" s="150"/>
      <c r="DD1507" s="150"/>
      <c r="DE1507" s="150"/>
      <c r="DF1507" s="150"/>
      <c r="DG1507" s="150"/>
      <c r="DH1507" s="150"/>
      <c r="DI1507" s="150"/>
      <c r="DJ1507" s="150"/>
      <c r="DK1507" s="150"/>
      <c r="DL1507" s="150"/>
      <c r="DM1507" s="150"/>
      <c r="DN1507" s="150"/>
      <c r="DP1507" s="50" t="s">
        <v>172</v>
      </c>
    </row>
    <row r="1508" spans="1:120" s="152" customFormat="1" ht="15" customHeight="1">
      <c r="A1508" s="29"/>
      <c r="B1508" s="172"/>
      <c r="C1508" s="120"/>
      <c r="F1508" s="177"/>
      <c r="G1508" s="177"/>
      <c r="H1508" s="177"/>
      <c r="I1508" s="177"/>
      <c r="J1508" s="177"/>
      <c r="K1508" s="177"/>
      <c r="L1508" s="177"/>
      <c r="M1508" s="177"/>
      <c r="N1508" s="177"/>
      <c r="O1508" s="177"/>
      <c r="P1508" s="177"/>
      <c r="Q1508" s="177"/>
      <c r="R1508" s="177"/>
      <c r="S1508" s="177"/>
      <c r="T1508" s="177"/>
      <c r="U1508" s="177"/>
      <c r="V1508" s="177"/>
      <c r="W1508" s="177"/>
      <c r="X1508" s="177"/>
      <c r="Y1508" s="177"/>
      <c r="Z1508" s="177"/>
      <c r="AA1508" s="177"/>
      <c r="AB1508" s="177"/>
      <c r="AC1508" s="177"/>
      <c r="AD1508" s="177"/>
      <c r="AE1508" s="177"/>
      <c r="AF1508" s="177"/>
      <c r="AG1508" s="177"/>
      <c r="AH1508" s="177"/>
      <c r="AI1508" s="177"/>
      <c r="AJ1508" s="177"/>
      <c r="AK1508" s="177"/>
      <c r="AL1508" s="177"/>
      <c r="AM1508" s="177"/>
      <c r="AN1508" s="177"/>
      <c r="AO1508" s="177"/>
      <c r="AP1508" s="177"/>
      <c r="AQ1508" s="177"/>
      <c r="AR1508" s="177"/>
      <c r="AS1508" s="177"/>
      <c r="AT1508" s="177"/>
      <c r="AU1508" s="177"/>
      <c r="AV1508" s="177"/>
      <c r="AW1508" s="177"/>
      <c r="AX1508" s="177"/>
      <c r="AY1508" s="177"/>
      <c r="AZ1508" s="177"/>
      <c r="BA1508" s="177"/>
      <c r="BB1508" s="177"/>
      <c r="BC1508" s="177"/>
      <c r="BD1508" s="177"/>
      <c r="BE1508" s="177"/>
      <c r="BF1508" s="177"/>
      <c r="BG1508" s="177"/>
      <c r="BH1508" s="177"/>
      <c r="BI1508" s="177"/>
      <c r="BJ1508" s="177"/>
      <c r="BK1508" s="177"/>
      <c r="BL1508" s="177"/>
      <c r="BM1508" s="177"/>
      <c r="BN1508" s="177"/>
      <c r="BO1508" s="177"/>
      <c r="BP1508" s="177"/>
      <c r="BQ1508" s="177"/>
      <c r="BR1508" s="177"/>
      <c r="BS1508" s="177"/>
      <c r="BT1508" s="177"/>
      <c r="BU1508" s="177"/>
      <c r="BV1508" s="177"/>
      <c r="BW1508" s="177"/>
      <c r="BX1508" s="177"/>
      <c r="BY1508" s="177"/>
      <c r="BZ1508" s="177"/>
      <c r="CA1508" s="177"/>
      <c r="CB1508" s="177"/>
      <c r="CC1508" s="177"/>
      <c r="CD1508" s="177"/>
      <c r="CE1508" s="177"/>
      <c r="CF1508" s="177"/>
      <c r="CG1508" s="177"/>
      <c r="CH1508" s="177"/>
      <c r="CI1508" s="177"/>
      <c r="CJ1508" s="177"/>
      <c r="CK1508" s="177"/>
      <c r="CL1508" s="177"/>
      <c r="CM1508" s="177"/>
      <c r="CN1508" s="177"/>
      <c r="CO1508" s="177"/>
      <c r="CP1508" s="177"/>
      <c r="CQ1508" s="177"/>
      <c r="CR1508" s="177"/>
      <c r="CS1508" s="177"/>
      <c r="CT1508" s="177"/>
      <c r="CU1508" s="177"/>
      <c r="CV1508" s="177"/>
      <c r="CW1508" s="177"/>
      <c r="CX1508" s="177"/>
      <c r="CY1508" s="177"/>
      <c r="CZ1508" s="177"/>
      <c r="DA1508" s="177"/>
      <c r="DB1508" s="177"/>
      <c r="DC1508" s="177"/>
      <c r="DD1508" s="177"/>
      <c r="DE1508" s="177"/>
      <c r="DF1508" s="177"/>
      <c r="DG1508" s="177"/>
      <c r="DH1508" s="177"/>
      <c r="DI1508" s="177"/>
      <c r="DJ1508" s="177"/>
      <c r="DK1508" s="177"/>
      <c r="DL1508" s="177"/>
      <c r="DM1508" s="177"/>
      <c r="DN1508" s="177"/>
      <c r="DP1508" s="50" t="s">
        <v>172</v>
      </c>
    </row>
    <row r="1509" spans="1:120" s="152" customFormat="1" ht="15" customHeight="1">
      <c r="A1509" s="29"/>
      <c r="B1509" s="172"/>
      <c r="C1509" s="103" t="s">
        <v>124</v>
      </c>
      <c r="D1509" s="101"/>
      <c r="E1509" s="103"/>
      <c r="F1509" s="101"/>
      <c r="G1509" s="103"/>
      <c r="H1509" s="101"/>
      <c r="I1509" s="103"/>
      <c r="J1509" s="101"/>
      <c r="K1509" s="103"/>
      <c r="L1509" s="101"/>
      <c r="M1509" s="103"/>
      <c r="N1509" s="101"/>
      <c r="O1509" s="103"/>
      <c r="P1509" s="101"/>
      <c r="Q1509" s="103"/>
      <c r="R1509" s="101"/>
      <c r="S1509" s="103"/>
      <c r="T1509" s="101"/>
      <c r="U1509" s="103"/>
      <c r="V1509" s="101"/>
      <c r="W1509" s="103"/>
      <c r="X1509" s="101"/>
      <c r="Y1509" s="103"/>
      <c r="Z1509" s="101"/>
      <c r="AA1509" s="103"/>
      <c r="AB1509" s="101"/>
      <c r="AC1509" s="103"/>
      <c r="AD1509" s="101"/>
      <c r="AE1509" s="103"/>
      <c r="AF1509" s="101"/>
      <c r="AG1509" s="103"/>
      <c r="AH1509" s="101"/>
      <c r="AI1509" s="103"/>
      <c r="AJ1509" s="101"/>
      <c r="AK1509" s="103"/>
      <c r="AL1509" s="101"/>
      <c r="AM1509" s="103"/>
      <c r="AN1509" s="101"/>
      <c r="AO1509" s="103"/>
      <c r="AP1509" s="101"/>
      <c r="AQ1509" s="103"/>
      <c r="AR1509" s="101"/>
      <c r="AS1509" s="103"/>
      <c r="AT1509" s="101"/>
      <c r="AU1509" s="103"/>
      <c r="AV1509" s="101"/>
      <c r="AW1509" s="103"/>
      <c r="AX1509" s="101"/>
      <c r="AY1509" s="103"/>
      <c r="AZ1509" s="101"/>
      <c r="BA1509" s="103"/>
      <c r="BB1509" s="101"/>
      <c r="BC1509" s="103"/>
      <c r="BD1509" s="101"/>
      <c r="BE1509" s="103"/>
      <c r="BF1509" s="101"/>
      <c r="BG1509" s="103"/>
      <c r="BH1509" s="101"/>
      <c r="BI1509" s="103"/>
      <c r="BJ1509" s="101"/>
      <c r="BK1509" s="103"/>
      <c r="BL1509" s="101"/>
      <c r="BM1509" s="103"/>
      <c r="BN1509" s="101"/>
      <c r="BO1509" s="103"/>
      <c r="BP1509" s="101"/>
      <c r="BQ1509" s="103"/>
      <c r="BR1509" s="101"/>
      <c r="BS1509" s="103"/>
      <c r="BT1509" s="101"/>
      <c r="BU1509" s="103"/>
      <c r="BV1509" s="101"/>
      <c r="BW1509" s="103"/>
      <c r="BX1509" s="101"/>
      <c r="BY1509" s="103"/>
      <c r="BZ1509" s="101"/>
      <c r="CA1509" s="103"/>
      <c r="CB1509" s="103"/>
      <c r="CC1509" s="103"/>
      <c r="CD1509" s="103"/>
      <c r="CE1509" s="103"/>
      <c r="CF1509" s="103"/>
      <c r="CG1509" s="103"/>
      <c r="CH1509" s="103"/>
      <c r="CI1509" s="103"/>
      <c r="CJ1509" s="103"/>
      <c r="CK1509" s="103"/>
      <c r="CL1509" s="103"/>
      <c r="CM1509" s="103"/>
      <c r="CN1509" s="103"/>
      <c r="CO1509" s="103"/>
      <c r="CP1509" s="103"/>
      <c r="CQ1509" s="103"/>
      <c r="CR1509" s="103"/>
      <c r="CS1509" s="103"/>
      <c r="CT1509" s="103"/>
      <c r="CU1509" s="103"/>
      <c r="CV1509" s="103"/>
      <c r="CW1509" s="103"/>
      <c r="CX1509" s="103"/>
      <c r="CY1509" s="103"/>
      <c r="CZ1509" s="103"/>
      <c r="DA1509" s="103"/>
      <c r="DB1509" s="103"/>
      <c r="DC1509" s="103"/>
      <c r="DD1509" s="103"/>
      <c r="DE1509" s="103"/>
      <c r="DF1509" s="103"/>
      <c r="DG1509" s="103"/>
      <c r="DH1509" s="103"/>
      <c r="DI1509" s="103"/>
      <c r="DJ1509" s="103"/>
      <c r="DK1509" s="103"/>
      <c r="DL1509" s="103"/>
      <c r="DM1509" s="103"/>
      <c r="DN1509" s="103"/>
      <c r="DO1509" s="101"/>
      <c r="DP1509" s="50" t="s">
        <v>172</v>
      </c>
    </row>
    <row r="1510" spans="1:120" s="152" customFormat="1" ht="15" customHeight="1">
      <c r="A1510" s="29"/>
      <c r="B1510" s="172"/>
      <c r="C1510" s="120"/>
      <c r="F1510" s="177"/>
      <c r="G1510" s="177"/>
      <c r="H1510" s="177"/>
      <c r="I1510" s="177"/>
      <c r="J1510" s="177"/>
      <c r="K1510" s="177"/>
      <c r="L1510" s="177"/>
      <c r="M1510" s="177"/>
      <c r="N1510" s="177"/>
      <c r="O1510" s="177"/>
      <c r="P1510" s="177"/>
      <c r="Q1510" s="177"/>
      <c r="R1510" s="177"/>
      <c r="S1510" s="177"/>
      <c r="T1510" s="177"/>
      <c r="U1510" s="177"/>
      <c r="V1510" s="177"/>
      <c r="W1510" s="177"/>
      <c r="X1510" s="177"/>
      <c r="Y1510" s="177"/>
      <c r="Z1510" s="177"/>
      <c r="AA1510" s="177"/>
      <c r="AB1510" s="177"/>
      <c r="AC1510" s="177"/>
      <c r="AD1510" s="177"/>
      <c r="AE1510" s="177"/>
      <c r="AF1510" s="177"/>
      <c r="AG1510" s="177"/>
      <c r="AH1510" s="177"/>
      <c r="AI1510" s="177"/>
      <c r="AJ1510" s="177"/>
      <c r="AK1510" s="177"/>
      <c r="AL1510" s="177"/>
      <c r="AM1510" s="177"/>
      <c r="AN1510" s="177"/>
      <c r="AO1510" s="177"/>
      <c r="AP1510" s="177"/>
      <c r="AQ1510" s="177"/>
      <c r="AR1510" s="177"/>
      <c r="AS1510" s="177"/>
      <c r="AT1510" s="177"/>
      <c r="AU1510" s="177"/>
      <c r="AV1510" s="177"/>
      <c r="AW1510" s="177"/>
      <c r="AX1510" s="177"/>
      <c r="AY1510" s="177"/>
      <c r="AZ1510" s="177"/>
      <c r="BA1510" s="177"/>
      <c r="BB1510" s="177"/>
      <c r="BC1510" s="177"/>
      <c r="BD1510" s="177"/>
      <c r="BE1510" s="177"/>
      <c r="BF1510" s="177"/>
      <c r="BG1510" s="177"/>
      <c r="BH1510" s="177"/>
      <c r="BI1510" s="177"/>
      <c r="BJ1510" s="177"/>
      <c r="BK1510" s="177"/>
      <c r="BL1510" s="177"/>
      <c r="BM1510" s="177"/>
      <c r="BN1510" s="177"/>
      <c r="BO1510" s="177"/>
      <c r="BP1510" s="177"/>
      <c r="BQ1510" s="177"/>
      <c r="BR1510" s="177"/>
      <c r="BS1510" s="177"/>
      <c r="BT1510" s="177"/>
      <c r="BU1510" s="177"/>
      <c r="BV1510" s="177"/>
      <c r="BW1510" s="177"/>
      <c r="BX1510" s="177"/>
      <c r="BY1510" s="177"/>
      <c r="BZ1510" s="177"/>
      <c r="CA1510" s="177"/>
      <c r="CB1510" s="177"/>
      <c r="CC1510" s="177"/>
      <c r="CD1510" s="177"/>
      <c r="CE1510" s="177"/>
      <c r="CF1510" s="177"/>
      <c r="CG1510" s="177"/>
      <c r="CH1510" s="177"/>
      <c r="CI1510" s="177"/>
      <c r="CJ1510" s="177"/>
      <c r="CK1510" s="177"/>
      <c r="CL1510" s="177"/>
      <c r="CM1510" s="177"/>
      <c r="CN1510" s="177"/>
      <c r="CO1510" s="177"/>
      <c r="CP1510" s="177"/>
      <c r="CQ1510" s="177"/>
      <c r="CR1510" s="177"/>
      <c r="CS1510" s="177"/>
      <c r="CT1510" s="177"/>
      <c r="CU1510" s="177"/>
      <c r="CV1510" s="177"/>
      <c r="CW1510" s="177"/>
      <c r="CX1510" s="177"/>
      <c r="CY1510" s="177"/>
      <c r="CZ1510" s="177"/>
      <c r="DA1510" s="177"/>
      <c r="DB1510" s="177"/>
      <c r="DC1510" s="177"/>
      <c r="DD1510" s="177"/>
      <c r="DE1510" s="177"/>
      <c r="DF1510" s="177"/>
      <c r="DG1510" s="177"/>
      <c r="DH1510" s="177"/>
      <c r="DI1510" s="177"/>
      <c r="DJ1510" s="177"/>
      <c r="DK1510" s="177"/>
      <c r="DL1510" s="177"/>
      <c r="DM1510" s="177"/>
      <c r="DN1510" s="177"/>
      <c r="DP1510" s="50" t="s">
        <v>172</v>
      </c>
    </row>
    <row r="1511" spans="1:120" s="152" customFormat="1" ht="15" customHeight="1">
      <c r="A1511" s="29"/>
      <c r="B1511" s="172"/>
      <c r="C1511" s="187" t="s">
        <v>256</v>
      </c>
      <c r="D1511" s="186">
        <v>0</v>
      </c>
      <c r="F1511" s="177"/>
      <c r="G1511" s="177"/>
      <c r="H1511" s="177"/>
      <c r="I1511" s="177"/>
      <c r="J1511" s="177"/>
      <c r="K1511" s="177"/>
      <c r="L1511" s="177"/>
      <c r="M1511" s="177"/>
      <c r="N1511" s="177"/>
      <c r="O1511" s="177"/>
      <c r="P1511" s="177"/>
      <c r="Q1511" s="177"/>
      <c r="R1511" s="177"/>
      <c r="S1511" s="177"/>
      <c r="T1511" s="177"/>
      <c r="U1511" s="177"/>
      <c r="V1511" s="177"/>
      <c r="W1511" s="177"/>
      <c r="X1511" s="177"/>
      <c r="Y1511" s="177"/>
      <c r="Z1511" s="177"/>
      <c r="AA1511" s="177"/>
      <c r="AB1511" s="177"/>
      <c r="AC1511" s="177"/>
      <c r="AD1511" s="177"/>
      <c r="AE1511" s="177"/>
      <c r="AF1511" s="177"/>
      <c r="AG1511" s="177"/>
      <c r="AH1511" s="177"/>
      <c r="AI1511" s="177"/>
      <c r="AJ1511" s="177"/>
      <c r="AK1511" s="177"/>
      <c r="AL1511" s="177"/>
      <c r="AM1511" s="177"/>
      <c r="AN1511" s="177"/>
      <c r="AO1511" s="177"/>
      <c r="AP1511" s="177"/>
      <c r="AQ1511" s="177"/>
      <c r="AR1511" s="177"/>
      <c r="AS1511" s="177"/>
      <c r="AT1511" s="177"/>
      <c r="AU1511" s="177"/>
      <c r="AV1511" s="177"/>
      <c r="AW1511" s="177"/>
      <c r="AX1511" s="177"/>
      <c r="AY1511" s="177"/>
      <c r="AZ1511" s="177"/>
      <c r="BA1511" s="177"/>
      <c r="BB1511" s="177"/>
      <c r="BC1511" s="177"/>
      <c r="BD1511" s="177"/>
      <c r="BE1511" s="177"/>
      <c r="BF1511" s="177"/>
      <c r="BG1511" s="177"/>
      <c r="BH1511" s="177"/>
      <c r="BI1511" s="177"/>
      <c r="BJ1511" s="177"/>
      <c r="BK1511" s="177"/>
      <c r="BL1511" s="177"/>
      <c r="BM1511" s="177"/>
      <c r="BN1511" s="177"/>
      <c r="BO1511" s="177"/>
      <c r="BP1511" s="177"/>
      <c r="BQ1511" s="177"/>
      <c r="BR1511" s="177"/>
      <c r="BS1511" s="177"/>
      <c r="BT1511" s="177"/>
      <c r="BU1511" s="177"/>
      <c r="BV1511" s="177"/>
      <c r="BW1511" s="177"/>
      <c r="BX1511" s="177"/>
      <c r="BY1511" s="177"/>
      <c r="BZ1511" s="177"/>
      <c r="CA1511" s="177"/>
      <c r="CB1511" s="177"/>
      <c r="CC1511" s="177"/>
      <c r="CD1511" s="177"/>
      <c r="CE1511" s="177"/>
      <c r="CF1511" s="177"/>
      <c r="CG1511" s="177"/>
      <c r="CH1511" s="177"/>
      <c r="CI1511" s="177"/>
      <c r="CJ1511" s="177"/>
      <c r="CK1511" s="177"/>
      <c r="CL1511" s="177"/>
      <c r="CM1511" s="177"/>
      <c r="CN1511" s="177"/>
      <c r="CO1511" s="177"/>
      <c r="CP1511" s="177"/>
      <c r="CQ1511" s="177"/>
      <c r="CR1511" s="177"/>
      <c r="CS1511" s="177"/>
      <c r="CT1511" s="177"/>
      <c r="CU1511" s="177"/>
      <c r="CV1511" s="177"/>
      <c r="CW1511" s="177"/>
      <c r="CX1511" s="177"/>
      <c r="CY1511" s="177"/>
      <c r="CZ1511" s="177"/>
      <c r="DA1511" s="177"/>
      <c r="DB1511" s="177"/>
      <c r="DC1511" s="177"/>
      <c r="DD1511" s="177"/>
      <c r="DE1511" s="177"/>
      <c r="DF1511" s="177"/>
      <c r="DG1511" s="177"/>
      <c r="DH1511" s="177"/>
      <c r="DI1511" s="177"/>
      <c r="DJ1511" s="177"/>
      <c r="DK1511" s="177"/>
      <c r="DL1511" s="177"/>
      <c r="DM1511" s="177"/>
      <c r="DN1511" s="177"/>
      <c r="DP1511" s="50" t="s">
        <v>172</v>
      </c>
    </row>
    <row r="1512" spans="1:120" s="152" customFormat="1" ht="15" customHeight="1">
      <c r="A1512" s="29"/>
      <c r="B1512" s="172"/>
      <c r="C1512" s="120"/>
      <c r="F1512" s="177"/>
      <c r="G1512" s="177"/>
      <c r="H1512" s="177"/>
      <c r="I1512" s="177"/>
      <c r="J1512" s="177"/>
      <c r="K1512" s="177"/>
      <c r="L1512" s="177"/>
      <c r="M1512" s="177"/>
      <c r="N1512" s="177"/>
      <c r="O1512" s="177"/>
      <c r="P1512" s="177"/>
      <c r="Q1512" s="177"/>
      <c r="R1512" s="177"/>
      <c r="S1512" s="177"/>
      <c r="T1512" s="177"/>
      <c r="U1512" s="177"/>
      <c r="V1512" s="177"/>
      <c r="W1512" s="177"/>
      <c r="X1512" s="177"/>
      <c r="Y1512" s="177"/>
      <c r="Z1512" s="177"/>
      <c r="AA1512" s="177"/>
      <c r="AB1512" s="177"/>
      <c r="AC1512" s="177"/>
      <c r="AD1512" s="177"/>
      <c r="AE1512" s="177"/>
      <c r="AF1512" s="177"/>
      <c r="AG1512" s="177"/>
      <c r="AH1512" s="177"/>
      <c r="AI1512" s="177"/>
      <c r="AJ1512" s="177"/>
      <c r="AK1512" s="177"/>
      <c r="AL1512" s="177"/>
      <c r="AM1512" s="177"/>
      <c r="AN1512" s="177"/>
      <c r="AO1512" s="177"/>
      <c r="AP1512" s="177"/>
      <c r="AQ1512" s="177"/>
      <c r="AR1512" s="177"/>
      <c r="AS1512" s="177"/>
      <c r="AT1512" s="177"/>
      <c r="AU1512" s="177"/>
      <c r="AV1512" s="177"/>
      <c r="AW1512" s="177"/>
      <c r="AX1512" s="177"/>
      <c r="AY1512" s="177"/>
      <c r="AZ1512" s="177"/>
      <c r="BA1512" s="177"/>
      <c r="BB1512" s="177"/>
      <c r="BC1512" s="177"/>
      <c r="BD1512" s="177"/>
      <c r="BE1512" s="177"/>
      <c r="BF1512" s="177"/>
      <c r="BG1512" s="177"/>
      <c r="BH1512" s="177"/>
      <c r="BI1512" s="177"/>
      <c r="BJ1512" s="177"/>
      <c r="BK1512" s="177"/>
      <c r="BL1512" s="177"/>
      <c r="BM1512" s="177"/>
      <c r="BN1512" s="177"/>
      <c r="BO1512" s="177"/>
      <c r="BP1512" s="177"/>
      <c r="BQ1512" s="177"/>
      <c r="BR1512" s="177"/>
      <c r="BS1512" s="177"/>
      <c r="BT1512" s="177"/>
      <c r="BU1512" s="177"/>
      <c r="BV1512" s="177"/>
      <c r="BW1512" s="177"/>
      <c r="BX1512" s="177"/>
      <c r="BY1512" s="177"/>
      <c r="BZ1512" s="177"/>
      <c r="CA1512" s="177"/>
      <c r="CB1512" s="177"/>
      <c r="CC1512" s="177"/>
      <c r="CD1512" s="177"/>
      <c r="CE1512" s="177"/>
      <c r="CF1512" s="177"/>
      <c r="CG1512" s="177"/>
      <c r="CH1512" s="177"/>
      <c r="CI1512" s="177"/>
      <c r="CJ1512" s="177"/>
      <c r="CK1512" s="177"/>
      <c r="CL1512" s="177"/>
      <c r="CM1512" s="177"/>
      <c r="CN1512" s="177"/>
      <c r="CO1512" s="177"/>
      <c r="CP1512" s="177"/>
      <c r="CQ1512" s="177"/>
      <c r="CR1512" s="177"/>
      <c r="CS1512" s="177"/>
      <c r="CT1512" s="177"/>
      <c r="CU1512" s="177"/>
      <c r="CV1512" s="177"/>
      <c r="CW1512" s="177"/>
      <c r="CX1512" s="177"/>
      <c r="CY1512" s="177"/>
      <c r="CZ1512" s="177"/>
      <c r="DA1512" s="177"/>
      <c r="DB1512" s="177"/>
      <c r="DC1512" s="177"/>
      <c r="DD1512" s="177"/>
      <c r="DE1512" s="177"/>
      <c r="DF1512" s="177"/>
      <c r="DG1512" s="177"/>
      <c r="DH1512" s="177"/>
      <c r="DI1512" s="177"/>
      <c r="DJ1512" s="177"/>
      <c r="DK1512" s="177"/>
      <c r="DL1512" s="177"/>
      <c r="DM1512" s="177"/>
      <c r="DN1512" s="177"/>
      <c r="DP1512" s="50" t="s">
        <v>172</v>
      </c>
    </row>
    <row r="1513" spans="1:120" s="152" customFormat="1" ht="15" customHeight="1">
      <c r="A1513" s="29"/>
      <c r="B1513" s="172"/>
      <c r="C1513" s="184" t="s">
        <v>273</v>
      </c>
      <c r="D1513" s="237" t="s">
        <v>123</v>
      </c>
      <c r="E1513" s="172">
        <f>IF(D1513=F1513,1,0)</f>
        <v>1</v>
      </c>
      <c r="F1513" s="216" t="s">
        <v>123</v>
      </c>
      <c r="G1513" s="216" t="s">
        <v>127</v>
      </c>
      <c r="H1513" s="177"/>
      <c r="I1513" s="177"/>
      <c r="J1513" s="177"/>
      <c r="K1513" s="177"/>
      <c r="L1513" s="177"/>
      <c r="M1513" s="177"/>
      <c r="N1513" s="177"/>
      <c r="O1513" s="177"/>
      <c r="P1513" s="177"/>
      <c r="Q1513" s="177"/>
      <c r="R1513" s="177"/>
      <c r="S1513" s="177"/>
      <c r="T1513" s="177"/>
      <c r="U1513" s="177"/>
      <c r="V1513" s="177"/>
      <c r="W1513" s="177"/>
      <c r="X1513" s="177"/>
      <c r="Y1513" s="177"/>
      <c r="Z1513" s="177"/>
      <c r="AA1513" s="177"/>
      <c r="AB1513" s="177"/>
      <c r="AC1513" s="177"/>
      <c r="AD1513" s="177"/>
      <c r="AE1513" s="177"/>
      <c r="AF1513" s="177"/>
      <c r="AG1513" s="177"/>
      <c r="AH1513" s="177"/>
      <c r="AI1513" s="177"/>
      <c r="AJ1513" s="177"/>
      <c r="AK1513" s="177"/>
      <c r="AL1513" s="177"/>
      <c r="AM1513" s="177"/>
      <c r="AN1513" s="177"/>
      <c r="AO1513" s="177"/>
      <c r="AP1513" s="177"/>
      <c r="AQ1513" s="177"/>
      <c r="AR1513" s="177"/>
      <c r="AS1513" s="177"/>
      <c r="AT1513" s="177"/>
      <c r="AU1513" s="177"/>
      <c r="AV1513" s="177"/>
      <c r="AW1513" s="177"/>
      <c r="AX1513" s="177"/>
      <c r="AY1513" s="177"/>
      <c r="AZ1513" s="177"/>
      <c r="BA1513" s="177"/>
      <c r="BB1513" s="177"/>
      <c r="BC1513" s="177"/>
      <c r="BD1513" s="177"/>
      <c r="BE1513" s="177"/>
      <c r="BF1513" s="177"/>
      <c r="BG1513" s="177"/>
      <c r="BH1513" s="177"/>
      <c r="BI1513" s="177"/>
      <c r="BJ1513" s="177"/>
      <c r="BK1513" s="177"/>
      <c r="BL1513" s="177"/>
      <c r="BM1513" s="177"/>
      <c r="BN1513" s="177"/>
      <c r="BO1513" s="177"/>
      <c r="BP1513" s="177"/>
      <c r="BQ1513" s="177"/>
      <c r="BR1513" s="177"/>
      <c r="BS1513" s="177"/>
      <c r="BT1513" s="177"/>
      <c r="BU1513" s="177"/>
      <c r="BV1513" s="177"/>
      <c r="BW1513" s="177"/>
      <c r="BX1513" s="177"/>
      <c r="BY1513" s="177"/>
      <c r="BZ1513" s="177"/>
      <c r="CA1513" s="177"/>
      <c r="CB1513" s="177"/>
      <c r="CC1513" s="177"/>
      <c r="CD1513" s="177"/>
      <c r="CE1513" s="177"/>
      <c r="CF1513" s="177"/>
      <c r="CG1513" s="177"/>
      <c r="CH1513" s="177"/>
      <c r="CI1513" s="177"/>
      <c r="CJ1513" s="177"/>
      <c r="CK1513" s="177"/>
      <c r="CL1513" s="177"/>
      <c r="CM1513" s="177"/>
      <c r="CN1513" s="177"/>
      <c r="CO1513" s="177"/>
      <c r="CP1513" s="177"/>
      <c r="CQ1513" s="177"/>
      <c r="CR1513" s="177"/>
      <c r="CS1513" s="177"/>
      <c r="CT1513" s="177"/>
      <c r="CU1513" s="177"/>
      <c r="CV1513" s="177"/>
      <c r="CW1513" s="177"/>
      <c r="CX1513" s="177"/>
      <c r="CY1513" s="177"/>
      <c r="CZ1513" s="177"/>
      <c r="DA1513" s="177"/>
      <c r="DB1513" s="177"/>
      <c r="DC1513" s="177"/>
      <c r="DD1513" s="177"/>
      <c r="DE1513" s="177"/>
      <c r="DF1513" s="177"/>
      <c r="DG1513" s="177"/>
      <c r="DH1513" s="177"/>
      <c r="DI1513" s="177"/>
      <c r="DJ1513" s="177"/>
      <c r="DK1513" s="177"/>
      <c r="DL1513" s="177"/>
      <c r="DM1513" s="177"/>
      <c r="DN1513" s="177"/>
      <c r="DP1513" s="50"/>
    </row>
    <row r="1514" spans="1:120" s="152" customFormat="1" ht="15" customHeight="1">
      <c r="A1514" s="29"/>
      <c r="B1514" s="172"/>
      <c r="C1514" s="211" t="str">
        <f>IF(D1513="Fixed","If Fixed, Enter Annual Interest Rate"," ")</f>
        <v>If Fixed, Enter Annual Interest Rate</v>
      </c>
      <c r="D1514" s="183">
        <v>4.4999999999999998E-2</v>
      </c>
      <c r="E1514" s="172"/>
      <c r="F1514" s="505"/>
      <c r="G1514" s="505"/>
      <c r="H1514" s="177"/>
      <c r="I1514" s="177"/>
      <c r="J1514" s="177"/>
      <c r="K1514" s="177"/>
      <c r="L1514" s="177"/>
      <c r="M1514" s="177"/>
      <c r="N1514" s="177"/>
      <c r="O1514" s="177"/>
      <c r="P1514" s="177"/>
      <c r="Q1514" s="177"/>
      <c r="R1514" s="177"/>
      <c r="S1514" s="177"/>
      <c r="T1514" s="177"/>
      <c r="U1514" s="177"/>
      <c r="V1514" s="177"/>
      <c r="W1514" s="177"/>
      <c r="X1514" s="177"/>
      <c r="Y1514" s="177"/>
      <c r="Z1514" s="177"/>
      <c r="AA1514" s="177"/>
      <c r="AB1514" s="177"/>
      <c r="AC1514" s="177"/>
      <c r="AD1514" s="177"/>
      <c r="AE1514" s="177"/>
      <c r="AF1514" s="177"/>
      <c r="AG1514" s="177"/>
      <c r="AH1514" s="177"/>
      <c r="AI1514" s="177"/>
      <c r="AJ1514" s="177"/>
      <c r="AK1514" s="177"/>
      <c r="AL1514" s="177"/>
      <c r="AM1514" s="177"/>
      <c r="AN1514" s="177"/>
      <c r="AO1514" s="177"/>
      <c r="AP1514" s="177"/>
      <c r="AQ1514" s="177"/>
      <c r="AR1514" s="177"/>
      <c r="AS1514" s="177"/>
      <c r="AT1514" s="177"/>
      <c r="AU1514" s="177"/>
      <c r="AV1514" s="177"/>
      <c r="AW1514" s="177"/>
      <c r="AX1514" s="177"/>
      <c r="AY1514" s="177"/>
      <c r="AZ1514" s="177"/>
      <c r="BA1514" s="177"/>
      <c r="BB1514" s="177"/>
      <c r="BC1514" s="177"/>
      <c r="BD1514" s="177"/>
      <c r="BE1514" s="177"/>
      <c r="BF1514" s="177"/>
      <c r="BG1514" s="177"/>
      <c r="BH1514" s="177"/>
      <c r="BI1514" s="177"/>
      <c r="BJ1514" s="177"/>
      <c r="BK1514" s="177"/>
      <c r="BL1514" s="177"/>
      <c r="BM1514" s="177"/>
      <c r="BN1514" s="177"/>
      <c r="BO1514" s="177"/>
      <c r="BP1514" s="177"/>
      <c r="BQ1514" s="177"/>
      <c r="BR1514" s="177"/>
      <c r="BS1514" s="177"/>
      <c r="BT1514" s="177"/>
      <c r="BU1514" s="177"/>
      <c r="BV1514" s="177"/>
      <c r="BW1514" s="177"/>
      <c r="BX1514" s="177"/>
      <c r="BY1514" s="177"/>
      <c r="BZ1514" s="177"/>
      <c r="CA1514" s="177"/>
      <c r="CB1514" s="177"/>
      <c r="CC1514" s="177"/>
      <c r="CD1514" s="177"/>
      <c r="CE1514" s="177"/>
      <c r="CF1514" s="177"/>
      <c r="CG1514" s="177"/>
      <c r="CH1514" s="177"/>
      <c r="CI1514" s="177"/>
      <c r="CJ1514" s="177"/>
      <c r="CK1514" s="177"/>
      <c r="CL1514" s="177"/>
      <c r="CM1514" s="177"/>
      <c r="CN1514" s="177"/>
      <c r="CO1514" s="177"/>
      <c r="CP1514" s="177"/>
      <c r="CQ1514" s="177"/>
      <c r="CR1514" s="177"/>
      <c r="CS1514" s="177"/>
      <c r="CT1514" s="177"/>
      <c r="CU1514" s="177"/>
      <c r="CV1514" s="177"/>
      <c r="CW1514" s="177"/>
      <c r="CX1514" s="177"/>
      <c r="CY1514" s="177"/>
      <c r="CZ1514" s="177"/>
      <c r="DA1514" s="177"/>
      <c r="DB1514" s="177"/>
      <c r="DC1514" s="177"/>
      <c r="DD1514" s="177"/>
      <c r="DE1514" s="177"/>
      <c r="DF1514" s="177"/>
      <c r="DG1514" s="177"/>
      <c r="DH1514" s="177"/>
      <c r="DI1514" s="177"/>
      <c r="DJ1514" s="177"/>
      <c r="DK1514" s="177"/>
      <c r="DL1514" s="177"/>
      <c r="DM1514" s="177"/>
      <c r="DN1514" s="177"/>
      <c r="DP1514" s="50"/>
    </row>
    <row r="1515" spans="1:120" s="152" customFormat="1" ht="15" customHeight="1">
      <c r="A1515" s="29"/>
      <c r="B1515" s="172"/>
      <c r="C1515" s="210" t="str">
        <f>IF(D1513="Variable","If variable, enter margin on LIBOR"," ")</f>
        <v xml:space="preserve"> </v>
      </c>
      <c r="D1515" s="183">
        <v>0</v>
      </c>
      <c r="E1515" s="172"/>
      <c r="F1515" s="505"/>
      <c r="G1515" s="505"/>
      <c r="H1515" s="177"/>
      <c r="I1515" s="177"/>
      <c r="J1515" s="177"/>
      <c r="K1515" s="177"/>
      <c r="L1515" s="177"/>
      <c r="M1515" s="177"/>
      <c r="N1515" s="177"/>
      <c r="O1515" s="177"/>
      <c r="P1515" s="177"/>
      <c r="Q1515" s="177"/>
      <c r="R1515" s="177"/>
      <c r="S1515" s="177"/>
      <c r="T1515" s="177"/>
      <c r="U1515" s="177"/>
      <c r="V1515" s="177"/>
      <c r="W1515" s="177"/>
      <c r="X1515" s="177"/>
      <c r="Y1515" s="177"/>
      <c r="Z1515" s="177"/>
      <c r="AA1515" s="177"/>
      <c r="AB1515" s="177"/>
      <c r="AC1515" s="177"/>
      <c r="AD1515" s="177"/>
      <c r="AE1515" s="177"/>
      <c r="AF1515" s="177"/>
      <c r="AG1515" s="177"/>
      <c r="AH1515" s="177"/>
      <c r="AI1515" s="177"/>
      <c r="AJ1515" s="177"/>
      <c r="AK1515" s="177"/>
      <c r="AL1515" s="177"/>
      <c r="AM1515" s="177"/>
      <c r="AN1515" s="177"/>
      <c r="AO1515" s="177"/>
      <c r="AP1515" s="177"/>
      <c r="AQ1515" s="177"/>
      <c r="AR1515" s="177"/>
      <c r="AS1515" s="177"/>
      <c r="AT1515" s="177"/>
      <c r="AU1515" s="177"/>
      <c r="AV1515" s="177"/>
      <c r="AW1515" s="177"/>
      <c r="AX1515" s="177"/>
      <c r="AY1515" s="177"/>
      <c r="AZ1515" s="177"/>
      <c r="BA1515" s="177"/>
      <c r="BB1515" s="177"/>
      <c r="BC1515" s="177"/>
      <c r="BD1515" s="177"/>
      <c r="BE1515" s="177"/>
      <c r="BF1515" s="177"/>
      <c r="BG1515" s="177"/>
      <c r="BH1515" s="177"/>
      <c r="BI1515" s="177"/>
      <c r="BJ1515" s="177"/>
      <c r="BK1515" s="177"/>
      <c r="BL1515" s="177"/>
      <c r="BM1515" s="177"/>
      <c r="BN1515" s="177"/>
      <c r="BO1515" s="177"/>
      <c r="BP1515" s="177"/>
      <c r="BQ1515" s="177"/>
      <c r="BR1515" s="177"/>
      <c r="BS1515" s="177"/>
      <c r="BT1515" s="177"/>
      <c r="BU1515" s="177"/>
      <c r="BV1515" s="177"/>
      <c r="BW1515" s="177"/>
      <c r="BX1515" s="177"/>
      <c r="BY1515" s="177"/>
      <c r="BZ1515" s="177"/>
      <c r="CA1515" s="177"/>
      <c r="CB1515" s="177"/>
      <c r="CC1515" s="177"/>
      <c r="CD1515" s="177"/>
      <c r="CE1515" s="177"/>
      <c r="CF1515" s="177"/>
      <c r="CG1515" s="177"/>
      <c r="CH1515" s="177"/>
      <c r="CI1515" s="177"/>
      <c r="CJ1515" s="177"/>
      <c r="CK1515" s="177"/>
      <c r="CL1515" s="177"/>
      <c r="CM1515" s="177"/>
      <c r="CN1515" s="177"/>
      <c r="CO1515" s="177"/>
      <c r="CP1515" s="177"/>
      <c r="CQ1515" s="177"/>
      <c r="CR1515" s="177"/>
      <c r="CS1515" s="177"/>
      <c r="CT1515" s="177"/>
      <c r="CU1515" s="177"/>
      <c r="CV1515" s="177"/>
      <c r="CW1515" s="177"/>
      <c r="CX1515" s="177"/>
      <c r="CY1515" s="177"/>
      <c r="CZ1515" s="177"/>
      <c r="DA1515" s="177"/>
      <c r="DB1515" s="177"/>
      <c r="DC1515" s="177"/>
      <c r="DD1515" s="177"/>
      <c r="DE1515" s="177"/>
      <c r="DF1515" s="177"/>
      <c r="DG1515" s="177"/>
      <c r="DH1515" s="177"/>
      <c r="DI1515" s="177"/>
      <c r="DJ1515" s="177"/>
      <c r="DK1515" s="177"/>
      <c r="DL1515" s="177"/>
      <c r="DM1515" s="177"/>
      <c r="DN1515" s="177"/>
      <c r="DP1515" s="50"/>
    </row>
    <row r="1516" spans="1:120" s="152" customFormat="1" ht="15" customHeight="1">
      <c r="A1516" s="29"/>
      <c r="B1516" s="172"/>
      <c r="C1516" s="171" t="s">
        <v>568</v>
      </c>
      <c r="D1516" s="185">
        <f>Model!$P$1921</f>
        <v>0</v>
      </c>
      <c r="DP1516" s="50" t="s">
        <v>172</v>
      </c>
    </row>
    <row r="1517" spans="1:120" s="152" customFormat="1" ht="15" customHeight="1">
      <c r="A1517" s="29"/>
      <c r="B1517" s="172"/>
      <c r="C1517" s="152" t="s">
        <v>246</v>
      </c>
      <c r="D1517" s="183">
        <v>0</v>
      </c>
      <c r="DP1517" s="50" t="s">
        <v>172</v>
      </c>
    </row>
    <row r="1518" spans="1:120" s="152" customFormat="1" ht="15" customHeight="1">
      <c r="A1518" s="29"/>
      <c r="B1518" s="172"/>
      <c r="C1518" s="184" t="s">
        <v>255</v>
      </c>
      <c r="D1518" s="183">
        <v>0</v>
      </c>
      <c r="G1518" s="150"/>
      <c r="H1518" s="150"/>
      <c r="I1518" s="150"/>
      <c r="DP1518" s="50" t="s">
        <v>172</v>
      </c>
    </row>
    <row r="1519" spans="1:120" s="152" customFormat="1" ht="15" customHeight="1">
      <c r="A1519" s="29"/>
      <c r="B1519" s="172"/>
      <c r="C1519" s="184" t="s">
        <v>245</v>
      </c>
      <c r="D1519" s="183">
        <v>0</v>
      </c>
      <c r="DP1519" s="50" t="s">
        <v>172</v>
      </c>
    </row>
    <row r="1520" spans="1:120" s="152" customFormat="1" ht="15" customHeight="1">
      <c r="A1520" s="29"/>
      <c r="B1520" s="172"/>
      <c r="DP1520" s="50" t="s">
        <v>172</v>
      </c>
    </row>
    <row r="1521" spans="1:120" s="152" customFormat="1" ht="15" customHeight="1">
      <c r="A1521" s="29"/>
      <c r="B1521" s="172"/>
      <c r="C1521" s="163" t="str">
        <f>C1509 &amp;" Beginning Balance"</f>
        <v>Construction Loan Beginning Balance</v>
      </c>
      <c r="F1521" s="157">
        <v>0</v>
      </c>
      <c r="G1521" s="178">
        <f t="shared" ref="G1521:AL1521" ca="1" si="2498">IF(F17="","",F1524)</f>
        <v>5542286.2330295146</v>
      </c>
      <c r="H1521" s="178">
        <f t="shared" ca="1" si="2498"/>
        <v>6035661.5517927231</v>
      </c>
      <c r="I1521" s="178">
        <f t="shared" ca="1" si="2498"/>
        <v>6530890.5035631824</v>
      </c>
      <c r="J1521" s="178">
        <f t="shared" ca="1" si="2498"/>
        <v>7027980.0525225094</v>
      </c>
      <c r="K1521" s="178">
        <f t="shared" ca="1" si="2498"/>
        <v>7872028.6800071131</v>
      </c>
      <c r="L1521" s="178">
        <f t="shared" ca="1" si="2498"/>
        <v>8719248.4357101936</v>
      </c>
      <c r="M1521" s="178">
        <f t="shared" ca="1" si="2498"/>
        <v>9569651.2337014508</v>
      </c>
      <c r="N1521" s="178">
        <f t="shared" ca="1" si="2498"/>
        <v>10423249.032812275</v>
      </c>
      <c r="O1521" s="178">
        <f t="shared" ca="1" si="2498"/>
        <v>11280053.836803915</v>
      </c>
      <c r="P1521" s="178">
        <f t="shared" ca="1" si="2498"/>
        <v>12140077.694536289</v>
      </c>
      <c r="Q1521" s="178">
        <f t="shared" ca="1" si="2498"/>
        <v>12721693.51555521</v>
      </c>
      <c r="R1521" s="178">
        <f t="shared" ca="1" si="2498"/>
        <v>13305494.493071385</v>
      </c>
      <c r="S1521" s="178">
        <f t="shared" ca="1" si="2498"/>
        <v>14379904.616401646</v>
      </c>
      <c r="T1521" s="178">
        <f t="shared" ca="1" si="2498"/>
        <v>15458351.34633177</v>
      </c>
      <c r="U1521" s="178">
        <f t="shared" ca="1" si="2498"/>
        <v>16540849.848572213</v>
      </c>
      <c r="V1521" s="178">
        <f t="shared" ca="1" si="2498"/>
        <v>17627415.345811676</v>
      </c>
      <c r="W1521" s="178">
        <f t="shared" ca="1" si="2498"/>
        <v>18718063.117931191</v>
      </c>
      <c r="X1521" s="178">
        <f t="shared" ca="1" si="2498"/>
        <v>19812808.502218969</v>
      </c>
      <c r="Y1521" s="178">
        <f t="shared" ca="1" si="2498"/>
        <v>22289249.861651227</v>
      </c>
      <c r="Z1521" s="178">
        <f t="shared" ca="1" si="2498"/>
        <v>25494320.709806051</v>
      </c>
      <c r="AA1521" s="178">
        <f t="shared" ca="1" si="2498"/>
        <v>29587048.276655667</v>
      </c>
      <c r="AB1521" s="178">
        <f t="shared" ca="1" si="2498"/>
        <v>33695152.402929887</v>
      </c>
      <c r="AC1521" s="178">
        <f t="shared" ca="1" si="2498"/>
        <v>35385511.981984936</v>
      </c>
      <c r="AD1521" s="178">
        <f t="shared" ca="1" si="2498"/>
        <v>37082222.317129105</v>
      </c>
      <c r="AE1521" s="178">
        <f t="shared" ca="1" si="2498"/>
        <v>0</v>
      </c>
      <c r="AF1521" s="178">
        <f t="shared" ca="1" si="2498"/>
        <v>0</v>
      </c>
      <c r="AG1521" s="178">
        <f t="shared" ca="1" si="2498"/>
        <v>0</v>
      </c>
      <c r="AH1521" s="178">
        <f t="shared" ca="1" si="2498"/>
        <v>0</v>
      </c>
      <c r="AI1521" s="178">
        <f t="shared" ca="1" si="2498"/>
        <v>0</v>
      </c>
      <c r="AJ1521" s="178">
        <f t="shared" ca="1" si="2498"/>
        <v>0</v>
      </c>
      <c r="AK1521" s="178">
        <f t="shared" ca="1" si="2498"/>
        <v>0</v>
      </c>
      <c r="AL1521" s="178">
        <f t="shared" ca="1" si="2498"/>
        <v>0</v>
      </c>
      <c r="AM1521" s="178">
        <f t="shared" ref="AM1521:BR1521" ca="1" si="2499">IF(AL17="","",AL1524)</f>
        <v>0</v>
      </c>
      <c r="AN1521" s="178">
        <f t="shared" ca="1" si="2499"/>
        <v>0</v>
      </c>
      <c r="AO1521" s="178">
        <f t="shared" ca="1" si="2499"/>
        <v>0</v>
      </c>
      <c r="AP1521" s="178">
        <f t="shared" ca="1" si="2499"/>
        <v>0</v>
      </c>
      <c r="AQ1521" s="178">
        <f t="shared" ca="1" si="2499"/>
        <v>0</v>
      </c>
      <c r="AR1521" s="178">
        <f t="shared" ca="1" si="2499"/>
        <v>0</v>
      </c>
      <c r="AS1521" s="178">
        <f t="shared" ca="1" si="2499"/>
        <v>0</v>
      </c>
      <c r="AT1521" s="178">
        <f t="shared" ca="1" si="2499"/>
        <v>0</v>
      </c>
      <c r="AU1521" s="178">
        <f t="shared" ca="1" si="2499"/>
        <v>0</v>
      </c>
      <c r="AV1521" s="178">
        <f t="shared" ca="1" si="2499"/>
        <v>0</v>
      </c>
      <c r="AW1521" s="178">
        <f t="shared" ca="1" si="2499"/>
        <v>0</v>
      </c>
      <c r="AX1521" s="178">
        <f t="shared" ca="1" si="2499"/>
        <v>0</v>
      </c>
      <c r="AY1521" s="178">
        <f t="shared" ca="1" si="2499"/>
        <v>0</v>
      </c>
      <c r="AZ1521" s="178">
        <f t="shared" ca="1" si="2499"/>
        <v>0</v>
      </c>
      <c r="BA1521" s="178">
        <f t="shared" ca="1" si="2499"/>
        <v>0</v>
      </c>
      <c r="BB1521" s="178">
        <f t="shared" ca="1" si="2499"/>
        <v>0</v>
      </c>
      <c r="BC1521" s="178">
        <f t="shared" ca="1" si="2499"/>
        <v>0</v>
      </c>
      <c r="BD1521" s="178">
        <f t="shared" ca="1" si="2499"/>
        <v>0</v>
      </c>
      <c r="BE1521" s="178">
        <f t="shared" ca="1" si="2499"/>
        <v>0</v>
      </c>
      <c r="BF1521" s="178">
        <f t="shared" ca="1" si="2499"/>
        <v>0</v>
      </c>
      <c r="BG1521" s="178">
        <f t="shared" ca="1" si="2499"/>
        <v>0</v>
      </c>
      <c r="BH1521" s="178">
        <f t="shared" ca="1" si="2499"/>
        <v>0</v>
      </c>
      <c r="BI1521" s="178">
        <f t="shared" ca="1" si="2499"/>
        <v>0</v>
      </c>
      <c r="BJ1521" s="178">
        <f t="shared" ca="1" si="2499"/>
        <v>0</v>
      </c>
      <c r="BK1521" s="178">
        <f t="shared" ca="1" si="2499"/>
        <v>0</v>
      </c>
      <c r="BL1521" s="178">
        <f t="shared" ca="1" si="2499"/>
        <v>0</v>
      </c>
      <c r="BM1521" s="178">
        <f t="shared" ca="1" si="2499"/>
        <v>0</v>
      </c>
      <c r="BN1521" s="178">
        <f t="shared" ca="1" si="2499"/>
        <v>0</v>
      </c>
      <c r="BO1521" s="178">
        <f t="shared" ca="1" si="2499"/>
        <v>0</v>
      </c>
      <c r="BP1521" s="178" t="str">
        <f t="shared" si="2499"/>
        <v/>
      </c>
      <c r="BQ1521" s="178" t="str">
        <f t="shared" si="2499"/>
        <v/>
      </c>
      <c r="BR1521" s="178" t="str">
        <f t="shared" si="2499"/>
        <v/>
      </c>
      <c r="BS1521" s="178" t="str">
        <f t="shared" ref="BS1521:CA1521" si="2500">IF(BR17="","",BR1524)</f>
        <v/>
      </c>
      <c r="BT1521" s="178" t="str">
        <f t="shared" si="2500"/>
        <v/>
      </c>
      <c r="BU1521" s="178" t="str">
        <f t="shared" si="2500"/>
        <v/>
      </c>
      <c r="BV1521" s="178" t="str">
        <f t="shared" si="2500"/>
        <v/>
      </c>
      <c r="BW1521" s="178" t="str">
        <f t="shared" si="2500"/>
        <v/>
      </c>
      <c r="BX1521" s="178" t="str">
        <f t="shared" si="2500"/>
        <v/>
      </c>
      <c r="BY1521" s="178" t="str">
        <f t="shared" si="2500"/>
        <v/>
      </c>
      <c r="BZ1521" s="178" t="str">
        <f t="shared" si="2500"/>
        <v/>
      </c>
      <c r="CA1521" s="178" t="str">
        <f t="shared" si="2500"/>
        <v/>
      </c>
      <c r="CB1521" s="178" t="str">
        <f t="shared" ref="CB1521" si="2501">IF(CA17="","",CA1524)</f>
        <v/>
      </c>
      <c r="CC1521" s="178" t="str">
        <f t="shared" ref="CC1521" si="2502">IF(CB17="","",CB1524)</f>
        <v/>
      </c>
      <c r="CD1521" s="178" t="str">
        <f t="shared" ref="CD1521" si="2503">IF(CC17="","",CC1524)</f>
        <v/>
      </c>
      <c r="CE1521" s="178" t="str">
        <f t="shared" ref="CE1521" si="2504">IF(CD17="","",CD1524)</f>
        <v/>
      </c>
      <c r="CF1521" s="178" t="str">
        <f t="shared" ref="CF1521" si="2505">IF(CE17="","",CE1524)</f>
        <v/>
      </c>
      <c r="CG1521" s="178" t="str">
        <f t="shared" ref="CG1521" si="2506">IF(CF17="","",CF1524)</f>
        <v/>
      </c>
      <c r="CH1521" s="178" t="str">
        <f t="shared" ref="CH1521" si="2507">IF(CG17="","",CG1524)</f>
        <v/>
      </c>
      <c r="CI1521" s="178" t="str">
        <f t="shared" ref="CI1521" si="2508">IF(CH17="","",CH1524)</f>
        <v/>
      </c>
      <c r="CJ1521" s="178" t="str">
        <f t="shared" ref="CJ1521" si="2509">IF(CI17="","",CI1524)</f>
        <v/>
      </c>
      <c r="CK1521" s="178" t="str">
        <f t="shared" ref="CK1521" si="2510">IF(CJ17="","",CJ1524)</f>
        <v/>
      </c>
      <c r="CL1521" s="178" t="str">
        <f t="shared" ref="CL1521" si="2511">IF(CK17="","",CK1524)</f>
        <v/>
      </c>
      <c r="CM1521" s="178" t="str">
        <f t="shared" ref="CM1521" si="2512">IF(CL17="","",CL1524)</f>
        <v/>
      </c>
      <c r="CN1521" s="178" t="str">
        <f t="shared" ref="CN1521" si="2513">IF(CM17="","",CM1524)</f>
        <v/>
      </c>
      <c r="CO1521" s="178" t="str">
        <f t="shared" ref="CO1521" si="2514">IF(CN17="","",CN1524)</f>
        <v/>
      </c>
      <c r="CP1521" s="178" t="str">
        <f t="shared" ref="CP1521" si="2515">IF(CO17="","",CO1524)</f>
        <v/>
      </c>
      <c r="CQ1521" s="178" t="str">
        <f t="shared" ref="CQ1521" si="2516">IF(CP17="","",CP1524)</f>
        <v/>
      </c>
      <c r="CR1521" s="178" t="str">
        <f t="shared" ref="CR1521" si="2517">IF(CQ17="","",CQ1524)</f>
        <v/>
      </c>
      <c r="CS1521" s="178" t="str">
        <f t="shared" ref="CS1521" si="2518">IF(CR17="","",CR1524)</f>
        <v/>
      </c>
      <c r="CT1521" s="178" t="str">
        <f t="shared" ref="CT1521" si="2519">IF(CS17="","",CS1524)</f>
        <v/>
      </c>
      <c r="CU1521" s="178" t="str">
        <f t="shared" ref="CU1521" si="2520">IF(CT17="","",CT1524)</f>
        <v/>
      </c>
      <c r="CV1521" s="178" t="str">
        <f t="shared" ref="CV1521" si="2521">IF(CU17="","",CU1524)</f>
        <v/>
      </c>
      <c r="CW1521" s="178" t="str">
        <f t="shared" ref="CW1521" si="2522">IF(CV17="","",CV1524)</f>
        <v/>
      </c>
      <c r="CX1521" s="178" t="str">
        <f t="shared" ref="CX1521" si="2523">IF(CW17="","",CW1524)</f>
        <v/>
      </c>
      <c r="CY1521" s="178" t="str">
        <f t="shared" ref="CY1521" si="2524">IF(CX17="","",CX1524)</f>
        <v/>
      </c>
      <c r="CZ1521" s="178" t="str">
        <f t="shared" ref="CZ1521" si="2525">IF(CY17="","",CY1524)</f>
        <v/>
      </c>
      <c r="DA1521" s="178" t="str">
        <f t="shared" ref="DA1521" si="2526">IF(CZ17="","",CZ1524)</f>
        <v/>
      </c>
      <c r="DB1521" s="178" t="str">
        <f t="shared" ref="DB1521" si="2527">IF(DA17="","",DA1524)</f>
        <v/>
      </c>
      <c r="DC1521" s="178" t="str">
        <f t="shared" ref="DC1521" si="2528">IF(DB17="","",DB1524)</f>
        <v/>
      </c>
      <c r="DD1521" s="178" t="str">
        <f t="shared" ref="DD1521" si="2529">IF(DC17="","",DC1524)</f>
        <v/>
      </c>
      <c r="DE1521" s="178" t="str">
        <f t="shared" ref="DE1521" si="2530">IF(DD17="","",DD1524)</f>
        <v/>
      </c>
      <c r="DF1521" s="178" t="str">
        <f t="shared" ref="DF1521" si="2531">IF(DE17="","",DE1524)</f>
        <v/>
      </c>
      <c r="DG1521" s="178" t="str">
        <f t="shared" ref="DG1521" si="2532">IF(DF17="","",DF1524)</f>
        <v/>
      </c>
      <c r="DH1521" s="178" t="str">
        <f t="shared" ref="DH1521" si="2533">IF(DG17="","",DG1524)</f>
        <v/>
      </c>
      <c r="DI1521" s="178" t="str">
        <f t="shared" ref="DI1521" si="2534">IF(DH17="","",DH1524)</f>
        <v/>
      </c>
      <c r="DJ1521" s="178" t="str">
        <f t="shared" ref="DJ1521" si="2535">IF(DI17="","",DI1524)</f>
        <v/>
      </c>
      <c r="DK1521" s="178" t="str">
        <f t="shared" ref="DK1521" si="2536">IF(DJ17="","",DJ1524)</f>
        <v/>
      </c>
      <c r="DL1521" s="178" t="str">
        <f t="shared" ref="DL1521" si="2537">IF(DK17="","",DK1524)</f>
        <v/>
      </c>
      <c r="DM1521" s="178" t="str">
        <f t="shared" ref="DM1521" si="2538">IF(DL17="","",DL1524)</f>
        <v/>
      </c>
      <c r="DN1521" s="178" t="str">
        <f t="shared" ref="DN1521" si="2539">IF(DM17="","",DM1524)</f>
        <v/>
      </c>
      <c r="DO1521" s="178"/>
      <c r="DP1521" s="50" t="s">
        <v>172</v>
      </c>
    </row>
    <row r="1522" spans="1:120" s="152" customFormat="1" ht="15" customHeight="1">
      <c r="A1522" s="29"/>
      <c r="B1522" s="172"/>
      <c r="C1522" s="163" t="str">
        <f>"Total " &amp;C1509 &amp;" Drawdown"</f>
        <v>Total Construction Loan Drawdown</v>
      </c>
      <c r="F1522" s="154">
        <f ca="1">IF(F17="","",F1385-F1588-F1575)</f>
        <v>5542286.2330295146</v>
      </c>
      <c r="G1522" s="154">
        <f t="shared" ref="G1522:AK1522" ca="1" si="2540">IF(G17="","",G1385-G1588-G1575)</f>
        <v>493375.3187632084</v>
      </c>
      <c r="H1522" s="154">
        <f t="shared" ca="1" si="2540"/>
        <v>495228.95177045901</v>
      </c>
      <c r="I1522" s="154">
        <f t="shared" ca="1" si="2540"/>
        <v>497089.54895932734</v>
      </c>
      <c r="J1522" s="154">
        <f t="shared" ca="1" si="2540"/>
        <v>844048.62748460402</v>
      </c>
      <c r="K1522" s="154">
        <f t="shared" ca="1" si="2540"/>
        <v>847219.75570308068</v>
      </c>
      <c r="L1522" s="154">
        <f t="shared" ca="1" si="2540"/>
        <v>850402.79799125716</v>
      </c>
      <c r="M1522" s="154">
        <f t="shared" ca="1" si="2540"/>
        <v>853597.79911082424</v>
      </c>
      <c r="N1522" s="154">
        <f t="shared" ca="1" si="2540"/>
        <v>856804.80399164045</v>
      </c>
      <c r="O1522" s="154">
        <f t="shared" ca="1" si="2540"/>
        <v>860023.85773237376</v>
      </c>
      <c r="P1522" s="154">
        <f t="shared" ca="1" si="2540"/>
        <v>581615.82101892168</v>
      </c>
      <c r="Q1522" s="154">
        <f t="shared" ca="1" si="2540"/>
        <v>583800.97751617478</v>
      </c>
      <c r="R1522" s="154">
        <f t="shared" ca="1" si="2540"/>
        <v>1074410.123330262</v>
      </c>
      <c r="S1522" s="154">
        <f t="shared" ca="1" si="2540"/>
        <v>1078446.7299301233</v>
      </c>
      <c r="T1522" s="154">
        <f t="shared" ca="1" si="2540"/>
        <v>1082498.5022404431</v>
      </c>
      <c r="U1522" s="154">
        <f t="shared" ca="1" si="2540"/>
        <v>1086565.4972394682</v>
      </c>
      <c r="V1522" s="154">
        <f t="shared" ca="1" si="2540"/>
        <v>1090647.772119516</v>
      </c>
      <c r="W1522" s="154">
        <f t="shared" ca="1" si="2540"/>
        <v>1094745.3842877797</v>
      </c>
      <c r="X1522" s="154">
        <f t="shared" ca="1" si="2540"/>
        <v>2476441.3594322558</v>
      </c>
      <c r="Y1522" s="154">
        <f t="shared" ca="1" si="2540"/>
        <v>3205070.8481548242</v>
      </c>
      <c r="Z1522" s="154">
        <f t="shared" ca="1" si="2540"/>
        <v>4092727.5668496159</v>
      </c>
      <c r="AA1522" s="154">
        <f t="shared" ca="1" si="2540"/>
        <v>4108104.126274223</v>
      </c>
      <c r="AB1522" s="154">
        <f t="shared" ca="1" si="2540"/>
        <v>1690359.5790550485</v>
      </c>
      <c r="AC1522" s="154">
        <f t="shared" ca="1" si="2540"/>
        <v>1696710.335144172</v>
      </c>
      <c r="AD1522" s="154">
        <f t="shared" ca="1" si="2540"/>
        <v>2.9103830456733704E-11</v>
      </c>
      <c r="AE1522" s="154">
        <f t="shared" ca="1" si="2540"/>
        <v>0</v>
      </c>
      <c r="AF1522" s="154">
        <f t="shared" ca="1" si="2540"/>
        <v>0</v>
      </c>
      <c r="AG1522" s="154">
        <f t="shared" ca="1" si="2540"/>
        <v>0</v>
      </c>
      <c r="AH1522" s="154">
        <f t="shared" ca="1" si="2540"/>
        <v>0</v>
      </c>
      <c r="AI1522" s="154">
        <f t="shared" ca="1" si="2540"/>
        <v>0</v>
      </c>
      <c r="AJ1522" s="154">
        <f t="shared" ca="1" si="2540"/>
        <v>0</v>
      </c>
      <c r="AK1522" s="154">
        <f t="shared" ca="1" si="2540"/>
        <v>0</v>
      </c>
      <c r="AL1522" s="154">
        <f t="shared" ref="AL1522:BQ1522" ca="1" si="2541">IF(AL17="","",AL1385-AL1588-AL1575)</f>
        <v>0</v>
      </c>
      <c r="AM1522" s="154">
        <f t="shared" ca="1" si="2541"/>
        <v>0</v>
      </c>
      <c r="AN1522" s="154">
        <f t="shared" ca="1" si="2541"/>
        <v>0</v>
      </c>
      <c r="AO1522" s="154">
        <f t="shared" ca="1" si="2541"/>
        <v>0</v>
      </c>
      <c r="AP1522" s="154">
        <f t="shared" ca="1" si="2541"/>
        <v>0</v>
      </c>
      <c r="AQ1522" s="154">
        <f t="shared" ca="1" si="2541"/>
        <v>0</v>
      </c>
      <c r="AR1522" s="154">
        <f t="shared" ca="1" si="2541"/>
        <v>0</v>
      </c>
      <c r="AS1522" s="154">
        <f t="shared" ca="1" si="2541"/>
        <v>0</v>
      </c>
      <c r="AT1522" s="154">
        <f t="shared" ca="1" si="2541"/>
        <v>0</v>
      </c>
      <c r="AU1522" s="154">
        <f t="shared" ca="1" si="2541"/>
        <v>0</v>
      </c>
      <c r="AV1522" s="154">
        <f t="shared" ca="1" si="2541"/>
        <v>0</v>
      </c>
      <c r="AW1522" s="154">
        <f t="shared" ca="1" si="2541"/>
        <v>0</v>
      </c>
      <c r="AX1522" s="154">
        <f t="shared" ca="1" si="2541"/>
        <v>0</v>
      </c>
      <c r="AY1522" s="154">
        <f t="shared" ca="1" si="2541"/>
        <v>0</v>
      </c>
      <c r="AZ1522" s="154">
        <f t="shared" ca="1" si="2541"/>
        <v>0</v>
      </c>
      <c r="BA1522" s="154">
        <f t="shared" ca="1" si="2541"/>
        <v>0</v>
      </c>
      <c r="BB1522" s="154">
        <f t="shared" ca="1" si="2541"/>
        <v>0</v>
      </c>
      <c r="BC1522" s="154">
        <f t="shared" ca="1" si="2541"/>
        <v>0</v>
      </c>
      <c r="BD1522" s="154">
        <f t="shared" ca="1" si="2541"/>
        <v>0</v>
      </c>
      <c r="BE1522" s="154">
        <f t="shared" ca="1" si="2541"/>
        <v>0</v>
      </c>
      <c r="BF1522" s="154">
        <f t="shared" ca="1" si="2541"/>
        <v>0</v>
      </c>
      <c r="BG1522" s="154">
        <f t="shared" ca="1" si="2541"/>
        <v>0</v>
      </c>
      <c r="BH1522" s="154">
        <f t="shared" ca="1" si="2541"/>
        <v>0</v>
      </c>
      <c r="BI1522" s="154">
        <f t="shared" ca="1" si="2541"/>
        <v>0</v>
      </c>
      <c r="BJ1522" s="154">
        <f t="shared" ca="1" si="2541"/>
        <v>0</v>
      </c>
      <c r="BK1522" s="154">
        <f t="shared" ca="1" si="2541"/>
        <v>0</v>
      </c>
      <c r="BL1522" s="154">
        <f t="shared" ca="1" si="2541"/>
        <v>0</v>
      </c>
      <c r="BM1522" s="154">
        <f t="shared" ca="1" si="2541"/>
        <v>0</v>
      </c>
      <c r="BN1522" s="154">
        <f t="shared" ca="1" si="2541"/>
        <v>0</v>
      </c>
      <c r="BO1522" s="154" t="str">
        <f t="shared" si="2541"/>
        <v/>
      </c>
      <c r="BP1522" s="154" t="str">
        <f t="shared" si="2541"/>
        <v/>
      </c>
      <c r="BQ1522" s="154" t="str">
        <f t="shared" si="2541"/>
        <v/>
      </c>
      <c r="BR1522" s="154" t="str">
        <f t="shared" ref="BR1522:CA1522" si="2542">IF(BR17="","",BR1385-BR1588-BR1575)</f>
        <v/>
      </c>
      <c r="BS1522" s="154" t="str">
        <f t="shared" si="2542"/>
        <v/>
      </c>
      <c r="BT1522" s="154" t="str">
        <f t="shared" si="2542"/>
        <v/>
      </c>
      <c r="BU1522" s="154" t="str">
        <f t="shared" si="2542"/>
        <v/>
      </c>
      <c r="BV1522" s="154" t="str">
        <f t="shared" si="2542"/>
        <v/>
      </c>
      <c r="BW1522" s="154" t="str">
        <f t="shared" si="2542"/>
        <v/>
      </c>
      <c r="BX1522" s="154" t="str">
        <f t="shared" si="2542"/>
        <v/>
      </c>
      <c r="BY1522" s="154" t="str">
        <f t="shared" si="2542"/>
        <v/>
      </c>
      <c r="BZ1522" s="154" t="str">
        <f t="shared" si="2542"/>
        <v/>
      </c>
      <c r="CA1522" s="154" t="str">
        <f t="shared" si="2542"/>
        <v/>
      </c>
      <c r="CB1522" s="154" t="str">
        <f t="shared" ref="CB1522:DN1522" si="2543">IF(CB17="","",CB1385-CB1588-CB1575)</f>
        <v/>
      </c>
      <c r="CC1522" s="154" t="str">
        <f t="shared" si="2543"/>
        <v/>
      </c>
      <c r="CD1522" s="154" t="str">
        <f t="shared" si="2543"/>
        <v/>
      </c>
      <c r="CE1522" s="154" t="str">
        <f t="shared" si="2543"/>
        <v/>
      </c>
      <c r="CF1522" s="154" t="str">
        <f t="shared" si="2543"/>
        <v/>
      </c>
      <c r="CG1522" s="154" t="str">
        <f t="shared" si="2543"/>
        <v/>
      </c>
      <c r="CH1522" s="154" t="str">
        <f t="shared" si="2543"/>
        <v/>
      </c>
      <c r="CI1522" s="154" t="str">
        <f t="shared" si="2543"/>
        <v/>
      </c>
      <c r="CJ1522" s="154" t="str">
        <f t="shared" si="2543"/>
        <v/>
      </c>
      <c r="CK1522" s="154" t="str">
        <f t="shared" si="2543"/>
        <v/>
      </c>
      <c r="CL1522" s="154" t="str">
        <f t="shared" si="2543"/>
        <v/>
      </c>
      <c r="CM1522" s="154" t="str">
        <f t="shared" si="2543"/>
        <v/>
      </c>
      <c r="CN1522" s="154" t="str">
        <f t="shared" si="2543"/>
        <v/>
      </c>
      <c r="CO1522" s="154" t="str">
        <f t="shared" si="2543"/>
        <v/>
      </c>
      <c r="CP1522" s="154" t="str">
        <f t="shared" si="2543"/>
        <v/>
      </c>
      <c r="CQ1522" s="154" t="str">
        <f t="shared" si="2543"/>
        <v/>
      </c>
      <c r="CR1522" s="154" t="str">
        <f t="shared" si="2543"/>
        <v/>
      </c>
      <c r="CS1522" s="154" t="str">
        <f t="shared" si="2543"/>
        <v/>
      </c>
      <c r="CT1522" s="154" t="str">
        <f t="shared" si="2543"/>
        <v/>
      </c>
      <c r="CU1522" s="154" t="str">
        <f t="shared" si="2543"/>
        <v/>
      </c>
      <c r="CV1522" s="154" t="str">
        <f t="shared" si="2543"/>
        <v/>
      </c>
      <c r="CW1522" s="154" t="str">
        <f t="shared" si="2543"/>
        <v/>
      </c>
      <c r="CX1522" s="154" t="str">
        <f t="shared" si="2543"/>
        <v/>
      </c>
      <c r="CY1522" s="154" t="str">
        <f t="shared" si="2543"/>
        <v/>
      </c>
      <c r="CZ1522" s="154" t="str">
        <f t="shared" si="2543"/>
        <v/>
      </c>
      <c r="DA1522" s="154" t="str">
        <f t="shared" si="2543"/>
        <v/>
      </c>
      <c r="DB1522" s="154" t="str">
        <f t="shared" si="2543"/>
        <v/>
      </c>
      <c r="DC1522" s="154" t="str">
        <f t="shared" si="2543"/>
        <v/>
      </c>
      <c r="DD1522" s="154" t="str">
        <f t="shared" si="2543"/>
        <v/>
      </c>
      <c r="DE1522" s="154" t="str">
        <f t="shared" si="2543"/>
        <v/>
      </c>
      <c r="DF1522" s="154" t="str">
        <f t="shared" si="2543"/>
        <v/>
      </c>
      <c r="DG1522" s="154" t="str">
        <f t="shared" si="2543"/>
        <v/>
      </c>
      <c r="DH1522" s="154" t="str">
        <f t="shared" si="2543"/>
        <v/>
      </c>
      <c r="DI1522" s="154" t="str">
        <f t="shared" si="2543"/>
        <v/>
      </c>
      <c r="DJ1522" s="154" t="str">
        <f t="shared" si="2543"/>
        <v/>
      </c>
      <c r="DK1522" s="154" t="str">
        <f t="shared" si="2543"/>
        <v/>
      </c>
      <c r="DL1522" s="154" t="str">
        <f t="shared" si="2543"/>
        <v/>
      </c>
      <c r="DM1522" s="154" t="str">
        <f t="shared" si="2543"/>
        <v/>
      </c>
      <c r="DN1522" s="154" t="str">
        <f t="shared" si="2543"/>
        <v/>
      </c>
      <c r="DO1522" s="182"/>
      <c r="DP1522" s="50" t="s">
        <v>172</v>
      </c>
    </row>
    <row r="1523" spans="1:120" s="152" customFormat="1" ht="15" customHeight="1">
      <c r="A1523" s="29"/>
      <c r="B1523" s="172"/>
      <c r="C1523" s="166" t="str">
        <f>"Total " &amp;C1509 &amp;" Repayment"</f>
        <v>Total Construction Loan Repayment</v>
      </c>
      <c r="D1523" s="181"/>
      <c r="E1523" s="181"/>
      <c r="F1523" s="156">
        <f ca="1">IF(F17="","",MIN(SUM(F1521:F1522),F1573+F1574-F1575))</f>
        <v>0</v>
      </c>
      <c r="G1523" s="156">
        <f ca="1">IF(G17="","",IF(G17&lt;$D$182,IF(SUM($F$1575:G1575)&gt;=G1569,0,MIN(SUM(G1521:G1522),G1573+G1574-G1575,G1569-SUM($F$1575:G1575))),MIN(SUM(G1521:G1522),G1573+G1574-G1575)))</f>
        <v>0</v>
      </c>
      <c r="H1523" s="156">
        <f ca="1">IF(H17="","",IF(H17&lt;$D$182,IF(SUM($F$1575:H1575)&gt;=H1569,0,MIN(SUM(H1521:H1522),H1573+H1574-H1575,H1569-SUM($F$1575:H1575))),MIN(SUM(H1521:H1522),H1573+H1574-H1575)))</f>
        <v>0</v>
      </c>
      <c r="I1523" s="156">
        <f ca="1">IF(I17="","",IF(I17&lt;$D$182,IF(SUM($F$1575:I1575)&gt;=I1569,0,MIN(SUM(I1521:I1522),I1573+I1574-I1575,I1569-SUM($F$1575:I1575))),MIN(SUM(I1521:I1522),I1573+I1574-I1575)))</f>
        <v>0</v>
      </c>
      <c r="J1523" s="156">
        <f ca="1">IF(J17="","",IF(J17&lt;$D$182,IF(SUM($F$1575:J1575)&gt;=J1569,0,MIN(SUM(J1521:J1522),J1573+J1574-J1575,J1569-SUM($F$1575:J1575))),MIN(SUM(J1521:J1522),J1573+J1574-J1575)))</f>
        <v>0</v>
      </c>
      <c r="K1523" s="156">
        <f ca="1">IF(K17="","",IF(K17&lt;$D$182,IF(SUM($F$1575:K1575)&gt;=K1569,0,MIN(SUM(K1521:K1522),K1573+K1574-K1575,K1569-SUM($F$1575:K1575))),MIN(SUM(K1521:K1522),K1573+K1574-K1575)))</f>
        <v>0</v>
      </c>
      <c r="L1523" s="156">
        <f ca="1">IF(L17="","",IF(L17&lt;$D$182,IF(SUM($F$1575:L1575)&gt;=L1569,0,MIN(SUM(L1521:L1522),L1573+L1574-L1575,L1569-SUM($F$1575:L1575))),MIN(SUM(L1521:L1522),L1573+L1574-L1575)))</f>
        <v>0</v>
      </c>
      <c r="M1523" s="156">
        <f ca="1">IF(M17="","",IF(M17&lt;$D$182,IF(SUM($F$1575:M1575)&gt;=M1569,0,MIN(SUM(M1521:M1522),M1573+M1574-M1575,M1569-SUM($F$1575:M1575))),MIN(SUM(M1521:M1522),M1573+M1574-M1575)))</f>
        <v>0</v>
      </c>
      <c r="N1523" s="156">
        <f ca="1">IF(N17="","",IF(N17&lt;$D$182,IF(SUM($F$1575:N1575)&gt;=N1569,0,MIN(SUM(N1521:N1522),N1573+N1574-N1575,N1569-SUM($F$1575:N1575))),MIN(SUM(N1521:N1522),N1573+N1574-N1575)))</f>
        <v>0</v>
      </c>
      <c r="O1523" s="156">
        <f ca="1">IF(O17="","",IF(O17&lt;$D$182,IF(SUM($F$1575:O1575)&gt;=O1569,0,MIN(SUM(O1521:O1522),O1573+O1574-O1575,O1569-SUM($F$1575:O1575))),MIN(SUM(O1521:O1522),O1573+O1574-O1575)))</f>
        <v>0</v>
      </c>
      <c r="P1523" s="156">
        <f ca="1">IF(P17="","",IF(P17&lt;$D$182,IF(SUM($F$1575:P1575)&gt;=P1569,0,MIN(SUM(P1521:P1522),P1573+P1574-P1575,P1569-SUM($F$1575:P1575))),MIN(SUM(P1521:P1522),P1573+P1574-P1575)))</f>
        <v>0</v>
      </c>
      <c r="Q1523" s="156">
        <f ca="1">IF(Q17="","",IF(Q17&lt;$D$182,IF(SUM($F$1575:Q1575)&gt;=Q1569,0,MIN(SUM(Q1521:Q1522),Q1573+Q1574-Q1575,Q1569-SUM($F$1575:Q1575))),MIN(SUM(Q1521:Q1522),Q1573+Q1574-Q1575)))</f>
        <v>0</v>
      </c>
      <c r="R1523" s="156">
        <f ca="1">IF(R17="","",IF(R17&lt;$D$182,IF(SUM($F$1575:R1575)&gt;=R1569,0,MIN(SUM(R1521:R1522),R1573+R1574-R1575,R1569-SUM($F$1575:R1575))),MIN(SUM(R1521:R1522),R1573+R1574-R1575)))</f>
        <v>0</v>
      </c>
      <c r="S1523" s="156">
        <f ca="1">IF(S17="","",IF(S17&lt;$D$182,IF(SUM($F$1575:S1575)&gt;=S1569,0,MIN(SUM(S1521:S1522),S1573+S1574-S1575,S1569-SUM($F$1575:S1575))),MIN(SUM(S1521:S1522),S1573+S1574-S1575)))</f>
        <v>0</v>
      </c>
      <c r="T1523" s="156">
        <f ca="1">IF(T17="","",IF(T17&lt;$D$182,IF(SUM($F$1575:T1575)&gt;=T1569,0,MIN(SUM(T1521:T1522),T1573+T1574-T1575,T1569-SUM($F$1575:T1575))),MIN(SUM(T1521:T1522),T1573+T1574-T1575)))</f>
        <v>0</v>
      </c>
      <c r="U1523" s="156">
        <f ca="1">IF(U17="","",IF(U17&lt;$D$182,IF(SUM($F$1575:U1575)&gt;=U1569,0,MIN(SUM(U1521:U1522),U1573+U1574-U1575,U1569-SUM($F$1575:U1575))),MIN(SUM(U1521:U1522),U1573+U1574-U1575)))</f>
        <v>0</v>
      </c>
      <c r="V1523" s="156">
        <f ca="1">IF(V17="","",IF(V17&lt;$D$182,IF(SUM($F$1575:V1575)&gt;=V1569,0,MIN(SUM(V1521:V1522),V1573+V1574-V1575,V1569-SUM($F$1575:V1575))),MIN(SUM(V1521:V1522),V1573+V1574-V1575)))</f>
        <v>0</v>
      </c>
      <c r="W1523" s="156">
        <f ca="1">IF(W17="","",IF(W17&lt;$D$182,IF(SUM($F$1575:W1575)&gt;=W1569,0,MIN(SUM(W1521:W1522),W1573+W1574-W1575,W1569-SUM($F$1575:W1575))),MIN(SUM(W1521:W1522),W1573+W1574-W1575)))</f>
        <v>0</v>
      </c>
      <c r="X1523" s="156">
        <f ca="1">IF(X17="","",IF(X17&lt;$D$182,IF(SUM($F$1575:X1575)&gt;=X1569,0,MIN(SUM(X1521:X1522),X1573+X1574-X1575,X1569-SUM($F$1575:X1575))),MIN(SUM(X1521:X1522),X1573+X1574-X1575)))</f>
        <v>0</v>
      </c>
      <c r="Y1523" s="156">
        <f ca="1">IF(Y17="","",IF(Y17&lt;$D$182,IF(SUM($F$1575:Y1575)&gt;=Y1569,0,MIN(SUM(Y1521:Y1522),Y1573+Y1574-Y1575,Y1569-SUM($F$1575:Y1575))),MIN(SUM(Y1521:Y1522),Y1573+Y1574-Y1575)))</f>
        <v>0</v>
      </c>
      <c r="Z1523" s="156">
        <f ca="1">IF(Z17="","",IF(Z17&lt;$D$182,IF(SUM($F$1575:Z1575)&gt;=Z1569,0,MIN(SUM(Z1521:Z1522),Z1573+Z1574-Z1575,Z1569-SUM($F$1575:Z1575))),MIN(SUM(Z1521:Z1522),Z1573+Z1574-Z1575)))</f>
        <v>0</v>
      </c>
      <c r="AA1523" s="156">
        <f ca="1">IF(AA17="","",IF(AA17&lt;$D$182,IF(SUM($F$1575:AA1575)&gt;=AA1569,0,MIN(SUM(AA1521:AA1522),AA1573+AA1574-AA1575,AA1569-SUM($F$1575:AA1575))),MIN(SUM(AA1521:AA1522),AA1573+AA1574-AA1575)))</f>
        <v>0</v>
      </c>
      <c r="AB1523" s="156">
        <f ca="1">IF(AB17="","",IF(AB17&lt;$D$182,IF(SUM($F$1575:AB1575)&gt;=AB1569,0,MIN(SUM(AB1521:AB1522),AB1573+AB1574-AB1575,AB1569-SUM($F$1575:AB1575))),MIN(SUM(AB1521:AB1522),AB1573+AB1574-AB1575)))</f>
        <v>0</v>
      </c>
      <c r="AC1523" s="156">
        <f ca="1">IF(AC17="","",IF(AC17&lt;$D$182,IF(SUM($F$1575:AC1575)&gt;=AC1569,0,MIN(SUM(AC1521:AC1522),AC1573+AC1574-AC1575,AC1569-SUM($F$1575:AC1575))),MIN(SUM(AC1521:AC1522),AC1573+AC1574-AC1575)))</f>
        <v>0</v>
      </c>
      <c r="AD1523" s="156">
        <f ca="1">IF(AD17="","",IF(AD17&lt;$D$182,IF(SUM($F$1575:AD1575)&gt;=AD1569,0,MIN(SUM(AD1521:AD1522),AD1573+AD1574-AD1575,AD1569-SUM($F$1575:AD1575))),MIN(SUM(AD1521:AD1522),AD1573+AD1574-AD1575)))</f>
        <v>37082222.317129105</v>
      </c>
      <c r="AE1523" s="156">
        <f ca="1">IF(AE17="","",IF(AE17&lt;$D$182,IF(SUM($F$1575:AE1575)&gt;=AE1569,0,MIN(SUM(AE1521:AE1522),AE1573+AE1574-AE1575,AE1569-SUM($F$1575:AE1575))),MIN(SUM(AE1521:AE1522),AE1573+AE1574-AE1575)))</f>
        <v>0</v>
      </c>
      <c r="AF1523" s="156">
        <f ca="1">IF(AF17="","",IF(AF17&lt;$D$182,IF(SUM($F$1575:AF1575)&gt;=AF1569,0,MIN(SUM(AF1521:AF1522),AF1573+AF1574-AF1575,AF1569-SUM($F$1575:AF1575))),MIN(SUM(AF1521:AF1522),AF1573+AF1574-AF1575)))</f>
        <v>0</v>
      </c>
      <c r="AG1523" s="156">
        <f ca="1">IF(AG17="","",IF(AG17&lt;$D$182,IF(SUM($F$1575:AG1575)&gt;=AG1569,0,MIN(SUM(AG1521:AG1522),AG1573+AG1574-AG1575,AG1569-SUM($F$1575:AG1575))),MIN(SUM(AG1521:AG1522),AG1573+AG1574-AG1575)))</f>
        <v>0</v>
      </c>
      <c r="AH1523" s="156">
        <f ca="1">IF(AH17="","",IF(AH17&lt;$D$182,IF(SUM($F$1575:AH1575)&gt;=AH1569,0,MIN(SUM(AH1521:AH1522),AH1573+AH1574-AH1575,AH1569-SUM($F$1575:AH1575))),MIN(SUM(AH1521:AH1522),AH1573+AH1574-AH1575)))</f>
        <v>0</v>
      </c>
      <c r="AI1523" s="156">
        <f ca="1">IF(AI17="","",IF(AI17&lt;$D$182,IF(SUM($F$1575:AI1575)&gt;=AI1569,0,MIN(SUM(AI1521:AI1522),AI1573+AI1574-AI1575,AI1569-SUM($F$1575:AI1575))),MIN(SUM(AI1521:AI1522),AI1573+AI1574-AI1575)))</f>
        <v>0</v>
      </c>
      <c r="AJ1523" s="156">
        <f ca="1">IF(AJ17="","",IF(AJ17&lt;$D$182,IF(SUM($F$1575:AJ1575)&gt;=AJ1569,0,MIN(SUM(AJ1521:AJ1522),AJ1573+AJ1574-AJ1575,AJ1569-SUM($F$1575:AJ1575))),MIN(SUM(AJ1521:AJ1522),AJ1573+AJ1574-AJ1575)))</f>
        <v>0</v>
      </c>
      <c r="AK1523" s="156">
        <f ca="1">IF(AK17="","",IF(AK17&lt;$D$182,IF(SUM($F$1575:AK1575)&gt;=AK1569,0,MIN(SUM(AK1521:AK1522),AK1573+AK1574-AK1575,AK1569-SUM($F$1575:AK1575))),MIN(SUM(AK1521:AK1522),AK1573+AK1574-AK1575)))</f>
        <v>0</v>
      </c>
      <c r="AL1523" s="156">
        <f ca="1">IF(AL17="","",IF(AL17&lt;$D$182,IF(SUM($F$1575:AL1575)&gt;=AL1569,0,MIN(SUM(AL1521:AL1522),AL1573+AL1574-AL1575,AL1569-SUM($F$1575:AL1575))),MIN(SUM(AL1521:AL1522),AL1573+AL1574-AL1575)))</f>
        <v>0</v>
      </c>
      <c r="AM1523" s="156">
        <f ca="1">IF(AM17="","",IF(AM17&lt;$D$182,IF(SUM($F$1575:AM1575)&gt;=AM1569,0,MIN(SUM(AM1521:AM1522),AM1573+AM1574-AM1575,AM1569-SUM($F$1575:AM1575))),MIN(SUM(AM1521:AM1522),AM1573+AM1574-AM1575)))</f>
        <v>0</v>
      </c>
      <c r="AN1523" s="156">
        <f ca="1">IF(AN17="","",IF(AN17&lt;$D$182,IF(SUM($F$1575:AN1575)&gt;=AN1569,0,MIN(SUM(AN1521:AN1522),AN1573+AN1574-AN1575,AN1569-SUM($F$1575:AN1575))),MIN(SUM(AN1521:AN1522),AN1573+AN1574-AN1575)))</f>
        <v>0</v>
      </c>
      <c r="AO1523" s="156">
        <f ca="1">IF(AO17="","",IF(AO17&lt;$D$182,IF(SUM($F$1575:AO1575)&gt;=AO1569,0,MIN(SUM(AO1521:AO1522),AO1573+AO1574-AO1575,AO1569-SUM($F$1575:AO1575))),MIN(SUM(AO1521:AO1522),AO1573+AO1574-AO1575)))</f>
        <v>0</v>
      </c>
      <c r="AP1523" s="156">
        <f ca="1">IF(AP17="","",IF(AP17&lt;$D$182,IF(SUM($F$1575:AP1575)&gt;=AP1569,0,MIN(SUM(AP1521:AP1522),AP1573+AP1574-AP1575,AP1569-SUM($F$1575:AP1575))),MIN(SUM(AP1521:AP1522),AP1573+AP1574-AP1575)))</f>
        <v>0</v>
      </c>
      <c r="AQ1523" s="156">
        <f ca="1">IF(AQ17="","",IF(AQ17&lt;$D$182,IF(SUM($F$1575:AQ1575)&gt;=AQ1569,0,MIN(SUM(AQ1521:AQ1522),AQ1573+AQ1574-AQ1575,AQ1569-SUM($F$1575:AQ1575))),MIN(SUM(AQ1521:AQ1522),AQ1573+AQ1574-AQ1575)))</f>
        <v>0</v>
      </c>
      <c r="AR1523" s="156">
        <f ca="1">IF(AR17="","",IF(AR17&lt;$D$182,IF(SUM($F$1575:AR1575)&gt;=AR1569,0,MIN(SUM(AR1521:AR1522),AR1573+AR1574-AR1575,AR1569-SUM($F$1575:AR1575))),MIN(SUM(AR1521:AR1522),AR1573+AR1574-AR1575)))</f>
        <v>0</v>
      </c>
      <c r="AS1523" s="156">
        <f ca="1">IF(AS17="","",IF(AS17&lt;$D$182,IF(SUM($F$1575:AS1575)&gt;=AS1569,0,MIN(SUM(AS1521:AS1522),AS1573+AS1574-AS1575,AS1569-SUM($F$1575:AS1575))),MIN(SUM(AS1521:AS1522),AS1573+AS1574-AS1575)))</f>
        <v>0</v>
      </c>
      <c r="AT1523" s="156">
        <f ca="1">IF(AT17="","",IF(AT17&lt;$D$182,IF(SUM($F$1575:AT1575)&gt;=AT1569,0,MIN(SUM(AT1521:AT1522),AT1573+AT1574-AT1575,AT1569-SUM($F$1575:AT1575))),MIN(SUM(AT1521:AT1522),AT1573+AT1574-AT1575)))</f>
        <v>0</v>
      </c>
      <c r="AU1523" s="156">
        <f ca="1">IF(AU17="","",IF(AU17&lt;$D$182,IF(SUM($F$1575:AU1575)&gt;=AU1569,0,MIN(SUM(AU1521:AU1522),AU1573+AU1574-AU1575,AU1569-SUM($F$1575:AU1575))),MIN(SUM(AU1521:AU1522),AU1573+AU1574-AU1575)))</f>
        <v>0</v>
      </c>
      <c r="AV1523" s="156">
        <f ca="1">IF(AV17="","",IF(AV17&lt;$D$182,IF(SUM($F$1575:AV1575)&gt;=AV1569,0,MIN(SUM(AV1521:AV1522),AV1573+AV1574-AV1575,AV1569-SUM($F$1575:AV1575))),MIN(SUM(AV1521:AV1522),AV1573+AV1574-AV1575)))</f>
        <v>0</v>
      </c>
      <c r="AW1523" s="156">
        <f ca="1">IF(AW17="","",IF(AW17&lt;$D$182,IF(SUM($F$1575:AW1575)&gt;=AW1569,0,MIN(SUM(AW1521:AW1522),AW1573+AW1574-AW1575,AW1569-SUM($F$1575:AW1575))),MIN(SUM(AW1521:AW1522),AW1573+AW1574-AW1575)))</f>
        <v>0</v>
      </c>
      <c r="AX1523" s="156">
        <f ca="1">IF(AX17="","",IF(AX17&lt;$D$182,IF(SUM($F$1575:AX1575)&gt;=AX1569,0,MIN(SUM(AX1521:AX1522),AX1573+AX1574-AX1575,AX1569-SUM($F$1575:AX1575))),MIN(SUM(AX1521:AX1522),AX1573+AX1574-AX1575)))</f>
        <v>0</v>
      </c>
      <c r="AY1523" s="156">
        <f ca="1">IF(AY17="","",IF(AY17&lt;$D$182,IF(SUM($F$1575:AY1575)&gt;=AY1569,0,MIN(SUM(AY1521:AY1522),AY1573+AY1574-AY1575,AY1569-SUM($F$1575:AY1575))),MIN(SUM(AY1521:AY1522),AY1573+AY1574-AY1575)))</f>
        <v>0</v>
      </c>
      <c r="AZ1523" s="156">
        <f ca="1">IF(AZ17="","",IF(AZ17&lt;$D$182,IF(SUM($F$1575:AZ1575)&gt;=AZ1569,0,MIN(SUM(AZ1521:AZ1522),AZ1573+AZ1574-AZ1575,AZ1569-SUM($F$1575:AZ1575))),MIN(SUM(AZ1521:AZ1522),AZ1573+AZ1574-AZ1575)))</f>
        <v>0</v>
      </c>
      <c r="BA1523" s="156">
        <f ca="1">IF(BA17="","",IF(BA17&lt;$D$182,IF(SUM($F$1575:BA1575)&gt;=BA1569,0,MIN(SUM(BA1521:BA1522),BA1573+BA1574-BA1575,BA1569-SUM($F$1575:BA1575))),MIN(SUM(BA1521:BA1522),BA1573+BA1574-BA1575)))</f>
        <v>0</v>
      </c>
      <c r="BB1523" s="156">
        <f ca="1">IF(BB17="","",IF(BB17&lt;$D$182,IF(SUM($F$1575:BB1575)&gt;=BB1569,0,MIN(SUM(BB1521:BB1522),BB1573+BB1574-BB1575,BB1569-SUM($F$1575:BB1575))),MIN(SUM(BB1521:BB1522),BB1573+BB1574-BB1575)))</f>
        <v>0</v>
      </c>
      <c r="BC1523" s="156">
        <f ca="1">IF(BC17="","",IF(BC17&lt;$D$182,IF(SUM($F$1575:BC1575)&gt;=BC1569,0,MIN(SUM(BC1521:BC1522),BC1573+BC1574-BC1575,BC1569-SUM($F$1575:BC1575))),MIN(SUM(BC1521:BC1522),BC1573+BC1574-BC1575)))</f>
        <v>0</v>
      </c>
      <c r="BD1523" s="156">
        <f ca="1">IF(BD17="","",IF(BD17&lt;$D$182,IF(SUM($F$1575:BD1575)&gt;=BD1569,0,MIN(SUM(BD1521:BD1522),BD1573+BD1574-BD1575,BD1569-SUM($F$1575:BD1575))),MIN(SUM(BD1521:BD1522),BD1573+BD1574-BD1575)))</f>
        <v>0</v>
      </c>
      <c r="BE1523" s="156">
        <f ca="1">IF(BE17="","",IF(BE17&lt;$D$182,IF(SUM($F$1575:BE1575)&gt;=BE1569,0,MIN(SUM(BE1521:BE1522),BE1573+BE1574-BE1575,BE1569-SUM($F$1575:BE1575))),MIN(SUM(BE1521:BE1522),BE1573+BE1574-BE1575)))</f>
        <v>0</v>
      </c>
      <c r="BF1523" s="156">
        <f ca="1">IF(BF17="","",IF(BF17&lt;$D$182,IF(SUM($F$1575:BF1575)&gt;=BF1569,0,MIN(SUM(BF1521:BF1522),BF1573+BF1574-BF1575,BF1569-SUM($F$1575:BF1575))),MIN(SUM(BF1521:BF1522),BF1573+BF1574-BF1575)))</f>
        <v>0</v>
      </c>
      <c r="BG1523" s="156">
        <f ca="1">IF(BG17="","",IF(BG17&lt;$D$182,IF(SUM($F$1575:BG1575)&gt;=BG1569,0,MIN(SUM(BG1521:BG1522),BG1573+BG1574-BG1575,BG1569-SUM($F$1575:BG1575))),MIN(SUM(BG1521:BG1522),BG1573+BG1574-BG1575)))</f>
        <v>0</v>
      </c>
      <c r="BH1523" s="156">
        <f ca="1">IF(BH17="","",IF(BH17&lt;$D$182,IF(SUM($F$1575:BH1575)&gt;=BH1569,0,MIN(SUM(BH1521:BH1522),BH1573+BH1574-BH1575,BH1569-SUM($F$1575:BH1575))),MIN(SUM(BH1521:BH1522),BH1573+BH1574-BH1575)))</f>
        <v>0</v>
      </c>
      <c r="BI1523" s="156">
        <f ca="1">IF(BI17="","",IF(BI17&lt;$D$182,IF(SUM($F$1575:BI1575)&gt;=BI1569,0,MIN(SUM(BI1521:BI1522),BI1573+BI1574-BI1575,BI1569-SUM($F$1575:BI1575))),MIN(SUM(BI1521:BI1522),BI1573+BI1574-BI1575)))</f>
        <v>0</v>
      </c>
      <c r="BJ1523" s="156">
        <f ca="1">IF(BJ17="","",IF(BJ17&lt;$D$182,IF(SUM($F$1575:BJ1575)&gt;=BJ1569,0,MIN(SUM(BJ1521:BJ1522),BJ1573+BJ1574-BJ1575,BJ1569-SUM($F$1575:BJ1575))),MIN(SUM(BJ1521:BJ1522),BJ1573+BJ1574-BJ1575)))</f>
        <v>0</v>
      </c>
      <c r="BK1523" s="156">
        <f ca="1">IF(BK17="","",IF(BK17&lt;$D$182,IF(SUM($F$1575:BK1575)&gt;=BK1569,0,MIN(SUM(BK1521:BK1522),BK1573+BK1574-BK1575,BK1569-SUM($F$1575:BK1575))),MIN(SUM(BK1521:BK1522),BK1573+BK1574-BK1575)))</f>
        <v>0</v>
      </c>
      <c r="BL1523" s="156">
        <f ca="1">IF(BL17="","",IF(BL17&lt;$D$182,IF(SUM($F$1575:BL1575)&gt;=BL1569,0,MIN(SUM(BL1521:BL1522),BL1573+BL1574-BL1575,BL1569-SUM($F$1575:BL1575))),MIN(SUM(BL1521:BL1522),BL1573+BL1574-BL1575)))</f>
        <v>0</v>
      </c>
      <c r="BM1523" s="156">
        <f ca="1">IF(BM17="","",IF(BM17&lt;$D$182,IF(SUM($F$1575:BM1575)&gt;=BM1569,0,MIN(SUM(BM1521:BM1522),BM1573+BM1574-BM1575,BM1569-SUM($F$1575:BM1575))),MIN(SUM(BM1521:BM1522),BM1573+BM1574-BM1575)))</f>
        <v>0</v>
      </c>
      <c r="BN1523" s="156">
        <f ca="1">IF(BN17="","",IF(BN17&lt;$D$182,IF(SUM($F$1575:BN1575)&gt;=BN1569,0,MIN(SUM(BN1521:BN1522),BN1573+BN1574-BN1575,BN1569-SUM($F$1575:BN1575))),MIN(SUM(BN1521:BN1522),BN1573+BN1574-BN1575)))</f>
        <v>0</v>
      </c>
      <c r="BO1523" s="156" t="str">
        <f>IF(BO17="","",IF(BO17&lt;$D$182,IF(SUM($F$1575:BO1575)&gt;=BO1569,0,MIN(SUM(BO1521:BO1522),BO1573+BO1574-BO1575,BO1569-SUM($F$1575:BO1575))),MIN(SUM(BO1521:BO1522),BO1573+BO1574-BO1575)))</f>
        <v/>
      </c>
      <c r="BP1523" s="156" t="str">
        <f>IF(BP17="","",IF(BP17&lt;$D$182,IF(SUM($F$1575:BP1575)&gt;=BP1569,0,MIN(SUM(BP1521:BP1522),BP1573+BP1574-BP1575,BP1569-SUM($F$1575:BP1575))),MIN(SUM(BP1521:BP1522),BP1573+BP1574-BP1575)))</f>
        <v/>
      </c>
      <c r="BQ1523" s="156" t="str">
        <f>IF(BQ17="","",IF(BQ17&lt;$D$182,IF(SUM($F$1575:BQ1575)&gt;=BQ1569,0,MIN(SUM(BQ1521:BQ1522),BQ1573+BQ1574-BQ1575,BQ1569-SUM($F$1575:BQ1575))),MIN(SUM(BQ1521:BQ1522),BQ1573+BQ1574-BQ1575)))</f>
        <v/>
      </c>
      <c r="BR1523" s="156" t="str">
        <f>IF(BR17="","",IF(BR17&lt;$D$182,IF(SUM($F$1575:BR1575)&gt;=BR1569,0,MIN(SUM(BR1521:BR1522),BR1573+BR1574-BR1575,BR1569-SUM($F$1575:BR1575))),MIN(SUM(BR1521:BR1522),BR1573+BR1574-BR1575)))</f>
        <v/>
      </c>
      <c r="BS1523" s="156" t="str">
        <f>IF(BS17="","",IF(BS17&lt;$D$182,IF(SUM($F$1575:BS1575)&gt;=BS1569,0,MIN(SUM(BS1521:BS1522),BS1573+BS1574-BS1575,BS1569-SUM($F$1575:BS1575))),MIN(SUM(BS1521:BS1522),BS1573+BS1574-BS1575)))</f>
        <v/>
      </c>
      <c r="BT1523" s="156" t="str">
        <f>IF(BT17="","",IF(BT17&lt;$D$182,IF(SUM($F$1575:BT1575)&gt;=BT1569,0,MIN(SUM(BT1521:BT1522),BT1573+BT1574-BT1575,BT1569-SUM($F$1575:BT1575))),MIN(SUM(BT1521:BT1522),BT1573+BT1574-BT1575)))</f>
        <v/>
      </c>
      <c r="BU1523" s="156" t="str">
        <f>IF(BU17="","",IF(BU17&lt;$D$182,IF(SUM($F$1575:BU1575)&gt;=BU1569,0,MIN(SUM(BU1521:BU1522),BU1573+BU1574-BU1575,BU1569-SUM($F$1575:BU1575))),MIN(SUM(BU1521:BU1522),BU1573+BU1574-BU1575)))</f>
        <v/>
      </c>
      <c r="BV1523" s="156" t="str">
        <f>IF(BV17="","",IF(BV17&lt;$D$182,IF(SUM($F$1575:BV1575)&gt;=BV1569,0,MIN(SUM(BV1521:BV1522),BV1573+BV1574-BV1575,BV1569-SUM($F$1575:BV1575))),MIN(SUM(BV1521:BV1522),BV1573+BV1574-BV1575)))</f>
        <v/>
      </c>
      <c r="BW1523" s="156" t="str">
        <f>IF(BW17="","",IF(BW17&lt;$D$182,IF(SUM($F$1575:BW1575)&gt;=BW1569,0,MIN(SUM(BW1521:BW1522),BW1573+BW1574-BW1575,BW1569-SUM($F$1575:BW1575))),MIN(SUM(BW1521:BW1522),BW1573+BW1574-BW1575)))</f>
        <v/>
      </c>
      <c r="BX1523" s="156" t="str">
        <f>IF(BX17="","",IF(BX17&lt;$D$182,IF(SUM($F$1575:BX1575)&gt;=BX1569,0,MIN(SUM(BX1521:BX1522),BX1573+BX1574-BX1575,BX1569-SUM($F$1575:BX1575))),MIN(SUM(BX1521:BX1522),BX1573+BX1574-BX1575)))</f>
        <v/>
      </c>
      <c r="BY1523" s="156" t="str">
        <f>IF(BY17="","",IF(BY17&lt;$D$182,IF(SUM($F$1575:BY1575)&gt;=BY1569,0,MIN(SUM(BY1521:BY1522),BY1573+BY1574-BY1575,BY1569-SUM($F$1575:BY1575))),MIN(SUM(BY1521:BY1522),BY1573+BY1574-BY1575)))</f>
        <v/>
      </c>
      <c r="BZ1523" s="156" t="str">
        <f>IF(BZ17="","",IF(BZ17&lt;$D$182,IF(SUM($F$1575:BZ1575)&gt;=BZ1569,0,MIN(SUM(BZ1521:BZ1522),BZ1573+BZ1574-BZ1575,BZ1569-SUM($F$1575:BZ1575))),MIN(SUM(BZ1521:BZ1522),BZ1573+BZ1574-BZ1575)))</f>
        <v/>
      </c>
      <c r="CA1523" s="156" t="str">
        <f>IF(CA17="","",IF(CA17&lt;$D$182,IF(SUM($F$1575:CA1575)&gt;=CA1569,0,MIN(SUM(CA1521:CA1522),CA1573+CA1574-CA1575,CA1569-SUM($F$1575:CA1575))),MIN(SUM(CA1521:CA1522),CA1573+CA1574-CA1575)))</f>
        <v/>
      </c>
      <c r="CB1523" s="156" t="str">
        <f>IF(CB17="","",IF(CB17&lt;$D$182,IF(SUM($F$1575:CB1575)&gt;=CB1569,0,MIN(SUM(CB1521:CB1522),CB1573+CB1574-CB1575,CB1569-SUM($F$1575:CB1575))),MIN(SUM(CB1521:CB1522),CB1573+CB1574-CB1575)))</f>
        <v/>
      </c>
      <c r="CC1523" s="156" t="str">
        <f>IF(CC17="","",IF(CC17&lt;$D$182,IF(SUM($F$1575:CC1575)&gt;=CC1569,0,MIN(SUM(CC1521:CC1522),CC1573+CC1574-CC1575,CC1569-SUM($F$1575:CC1575))),MIN(SUM(CC1521:CC1522),CC1573+CC1574-CC1575)))</f>
        <v/>
      </c>
      <c r="CD1523" s="156" t="str">
        <f>IF(CD17="","",IF(CD17&lt;$D$182,IF(SUM($F$1575:CD1575)&gt;=CD1569,0,MIN(SUM(CD1521:CD1522),CD1573+CD1574-CD1575,CD1569-SUM($F$1575:CD1575))),MIN(SUM(CD1521:CD1522),CD1573+CD1574-CD1575)))</f>
        <v/>
      </c>
      <c r="CE1523" s="156" t="str">
        <f>IF(CE17="","",IF(CE17&lt;$D$182,IF(SUM($F$1575:CE1575)&gt;=CE1569,0,MIN(SUM(CE1521:CE1522),CE1573+CE1574-CE1575,CE1569-SUM($F$1575:CE1575))),MIN(SUM(CE1521:CE1522),CE1573+CE1574-CE1575)))</f>
        <v/>
      </c>
      <c r="CF1523" s="156" t="str">
        <f>IF(CF17="","",IF(CF17&lt;$D$182,IF(SUM($F$1575:CF1575)&gt;=CF1569,0,MIN(SUM(CF1521:CF1522),CF1573+CF1574-CF1575,CF1569-SUM($F$1575:CF1575))),MIN(SUM(CF1521:CF1522),CF1573+CF1574-CF1575)))</f>
        <v/>
      </c>
      <c r="CG1523" s="156" t="str">
        <f>IF(CG17="","",IF(CG17&lt;$D$182,IF(SUM($F$1575:CG1575)&gt;=CG1569,0,MIN(SUM(CG1521:CG1522),CG1573+CG1574-CG1575,CG1569-SUM($F$1575:CG1575))),MIN(SUM(CG1521:CG1522),CG1573+CG1574-CG1575)))</f>
        <v/>
      </c>
      <c r="CH1523" s="156" t="str">
        <f>IF(CH17="","",IF(CH17&lt;$D$182,IF(SUM($F$1575:CH1575)&gt;=CH1569,0,MIN(SUM(CH1521:CH1522),CH1573+CH1574-CH1575,CH1569-SUM($F$1575:CH1575))),MIN(SUM(CH1521:CH1522),CH1573+CH1574-CH1575)))</f>
        <v/>
      </c>
      <c r="CI1523" s="156" t="str">
        <f>IF(CI17="","",IF(CI17&lt;$D$182,IF(SUM($F$1575:CI1575)&gt;=CI1569,0,MIN(SUM(CI1521:CI1522),CI1573+CI1574-CI1575,CI1569-SUM($F$1575:CI1575))),MIN(SUM(CI1521:CI1522),CI1573+CI1574-CI1575)))</f>
        <v/>
      </c>
      <c r="CJ1523" s="156" t="str">
        <f>IF(CJ17="","",IF(CJ17&lt;$D$182,IF(SUM($F$1575:CJ1575)&gt;=CJ1569,0,MIN(SUM(CJ1521:CJ1522),CJ1573+CJ1574-CJ1575,CJ1569-SUM($F$1575:CJ1575))),MIN(SUM(CJ1521:CJ1522),CJ1573+CJ1574-CJ1575)))</f>
        <v/>
      </c>
      <c r="CK1523" s="156" t="str">
        <f>IF(CK17="","",IF(CK17&lt;$D$182,IF(SUM($F$1575:CK1575)&gt;=CK1569,0,MIN(SUM(CK1521:CK1522),CK1573+CK1574-CK1575,CK1569-SUM($F$1575:CK1575))),MIN(SUM(CK1521:CK1522),CK1573+CK1574-CK1575)))</f>
        <v/>
      </c>
      <c r="CL1523" s="156" t="str">
        <f>IF(CL17="","",IF(CL17&lt;$D$182,IF(SUM($F$1575:CL1575)&gt;=CL1569,0,MIN(SUM(CL1521:CL1522),CL1573+CL1574-CL1575,CL1569-SUM($F$1575:CL1575))),MIN(SUM(CL1521:CL1522),CL1573+CL1574-CL1575)))</f>
        <v/>
      </c>
      <c r="CM1523" s="156" t="str">
        <f>IF(CM17="","",IF(CM17&lt;$D$182,IF(SUM($F$1575:CM1575)&gt;=CM1569,0,MIN(SUM(CM1521:CM1522),CM1573+CM1574-CM1575,CM1569-SUM($F$1575:CM1575))),MIN(SUM(CM1521:CM1522),CM1573+CM1574-CM1575)))</f>
        <v/>
      </c>
      <c r="CN1523" s="156" t="str">
        <f>IF(CN17="","",IF(CN17&lt;$D$182,IF(SUM($F$1575:CN1575)&gt;=CN1569,0,MIN(SUM(CN1521:CN1522),CN1573+CN1574-CN1575,CN1569-SUM($F$1575:CN1575))),MIN(SUM(CN1521:CN1522),CN1573+CN1574-CN1575)))</f>
        <v/>
      </c>
      <c r="CO1523" s="156" t="str">
        <f>IF(CO17="","",IF(CO17&lt;$D$182,IF(SUM($F$1575:CO1575)&gt;=CO1569,0,MIN(SUM(CO1521:CO1522),CO1573+CO1574-CO1575,CO1569-SUM($F$1575:CO1575))),MIN(SUM(CO1521:CO1522),CO1573+CO1574-CO1575)))</f>
        <v/>
      </c>
      <c r="CP1523" s="156" t="str">
        <f>IF(CP17="","",IF(CP17&lt;$D$182,IF(SUM($F$1575:CP1575)&gt;=CP1569,0,MIN(SUM(CP1521:CP1522),CP1573+CP1574-CP1575,CP1569-SUM($F$1575:CP1575))),MIN(SUM(CP1521:CP1522),CP1573+CP1574-CP1575)))</f>
        <v/>
      </c>
      <c r="CQ1523" s="156" t="str">
        <f>IF(CQ17="","",IF(CQ17&lt;$D$182,IF(SUM($F$1575:CQ1575)&gt;=CQ1569,0,MIN(SUM(CQ1521:CQ1522),CQ1573+CQ1574-CQ1575,CQ1569-SUM($F$1575:CQ1575))),MIN(SUM(CQ1521:CQ1522),CQ1573+CQ1574-CQ1575)))</f>
        <v/>
      </c>
      <c r="CR1523" s="156" t="str">
        <f>IF(CR17="","",IF(CR17&lt;$D$182,IF(SUM($F$1575:CR1575)&gt;=CR1569,0,MIN(SUM(CR1521:CR1522),CR1573+CR1574-CR1575,CR1569-SUM($F$1575:CR1575))),MIN(SUM(CR1521:CR1522),CR1573+CR1574-CR1575)))</f>
        <v/>
      </c>
      <c r="CS1523" s="156" t="str">
        <f>IF(CS17="","",IF(CS17&lt;$D$182,IF(SUM($F$1575:CS1575)&gt;=CS1569,0,MIN(SUM(CS1521:CS1522),CS1573+CS1574-CS1575,CS1569-SUM($F$1575:CS1575))),MIN(SUM(CS1521:CS1522),CS1573+CS1574-CS1575)))</f>
        <v/>
      </c>
      <c r="CT1523" s="156" t="str">
        <f>IF(CT17="","",IF(CT17&lt;$D$182,IF(SUM($F$1575:CT1575)&gt;=CT1569,0,MIN(SUM(CT1521:CT1522),CT1573+CT1574-CT1575,CT1569-SUM($F$1575:CT1575))),MIN(SUM(CT1521:CT1522),CT1573+CT1574-CT1575)))</f>
        <v/>
      </c>
      <c r="CU1523" s="156" t="str">
        <f>IF(CU17="","",IF(CU17&lt;$D$182,IF(SUM($F$1575:CU1575)&gt;=CU1569,0,MIN(SUM(CU1521:CU1522),CU1573+CU1574-CU1575,CU1569-SUM($F$1575:CU1575))),MIN(SUM(CU1521:CU1522),CU1573+CU1574-CU1575)))</f>
        <v/>
      </c>
      <c r="CV1523" s="156" t="str">
        <f>IF(CV17="","",IF(CV17&lt;$D$182,IF(SUM($F$1575:CV1575)&gt;=CV1569,0,MIN(SUM(CV1521:CV1522),CV1573+CV1574-CV1575,CV1569-SUM($F$1575:CV1575))),MIN(SUM(CV1521:CV1522),CV1573+CV1574-CV1575)))</f>
        <v/>
      </c>
      <c r="CW1523" s="156" t="str">
        <f>IF(CW17="","",IF(CW17&lt;$D$182,IF(SUM($F$1575:CW1575)&gt;=CW1569,0,MIN(SUM(CW1521:CW1522),CW1573+CW1574-CW1575,CW1569-SUM($F$1575:CW1575))),MIN(SUM(CW1521:CW1522),CW1573+CW1574-CW1575)))</f>
        <v/>
      </c>
      <c r="CX1523" s="156" t="str">
        <f>IF(CX17="","",IF(CX17&lt;$D$182,IF(SUM($F$1575:CX1575)&gt;=CX1569,0,MIN(SUM(CX1521:CX1522),CX1573+CX1574-CX1575,CX1569-SUM($F$1575:CX1575))),MIN(SUM(CX1521:CX1522),CX1573+CX1574-CX1575)))</f>
        <v/>
      </c>
      <c r="CY1523" s="156" t="str">
        <f>IF(CY17="","",IF(CY17&lt;$D$182,IF(SUM($F$1575:CY1575)&gt;=CY1569,0,MIN(SUM(CY1521:CY1522),CY1573+CY1574-CY1575,CY1569-SUM($F$1575:CY1575))),MIN(SUM(CY1521:CY1522),CY1573+CY1574-CY1575)))</f>
        <v/>
      </c>
      <c r="CZ1523" s="156" t="str">
        <f>IF(CZ17="","",IF(CZ17&lt;$D$182,IF(SUM($F$1575:CZ1575)&gt;=CZ1569,0,MIN(SUM(CZ1521:CZ1522),CZ1573+CZ1574-CZ1575,CZ1569-SUM($F$1575:CZ1575))),MIN(SUM(CZ1521:CZ1522),CZ1573+CZ1574-CZ1575)))</f>
        <v/>
      </c>
      <c r="DA1523" s="156" t="str">
        <f>IF(DA17="","",IF(DA17&lt;$D$182,IF(SUM($F$1575:DA1575)&gt;=DA1569,0,MIN(SUM(DA1521:DA1522),DA1573+DA1574-DA1575,DA1569-SUM($F$1575:DA1575))),MIN(SUM(DA1521:DA1522),DA1573+DA1574-DA1575)))</f>
        <v/>
      </c>
      <c r="DB1523" s="156" t="str">
        <f>IF(DB17="","",IF(DB17&lt;$D$182,IF(SUM($F$1575:DB1575)&gt;=DB1569,0,MIN(SUM(DB1521:DB1522),DB1573+DB1574-DB1575,DB1569-SUM($F$1575:DB1575))),MIN(SUM(DB1521:DB1522),DB1573+DB1574-DB1575)))</f>
        <v/>
      </c>
      <c r="DC1523" s="156" t="str">
        <f>IF(DC17="","",IF(DC17&lt;$D$182,IF(SUM($F$1575:DC1575)&gt;=DC1569,0,MIN(SUM(DC1521:DC1522),DC1573+DC1574-DC1575,DC1569-SUM($F$1575:DC1575))),MIN(SUM(DC1521:DC1522),DC1573+DC1574-DC1575)))</f>
        <v/>
      </c>
      <c r="DD1523" s="156" t="str">
        <f>IF(DD17="","",IF(DD17&lt;$D$182,IF(SUM($F$1575:DD1575)&gt;=DD1569,0,MIN(SUM(DD1521:DD1522),DD1573+DD1574-DD1575,DD1569-SUM($F$1575:DD1575))),MIN(SUM(DD1521:DD1522),DD1573+DD1574-DD1575)))</f>
        <v/>
      </c>
      <c r="DE1523" s="156" t="str">
        <f>IF(DE17="","",IF(DE17&lt;$D$182,IF(SUM($F$1575:DE1575)&gt;=DE1569,0,MIN(SUM(DE1521:DE1522),DE1573+DE1574-DE1575,DE1569-SUM($F$1575:DE1575))),MIN(SUM(DE1521:DE1522),DE1573+DE1574-DE1575)))</f>
        <v/>
      </c>
      <c r="DF1523" s="156" t="str">
        <f>IF(DF17="","",IF(DF17&lt;$D$182,IF(SUM($F$1575:DF1575)&gt;=DF1569,0,MIN(SUM(DF1521:DF1522),DF1573+DF1574-DF1575,DF1569-SUM($F$1575:DF1575))),MIN(SUM(DF1521:DF1522),DF1573+DF1574-DF1575)))</f>
        <v/>
      </c>
      <c r="DG1523" s="156" t="str">
        <f>IF(DG17="","",IF(DG17&lt;$D$182,IF(SUM($F$1575:DG1575)&gt;=DG1569,0,MIN(SUM(DG1521:DG1522),DG1573+DG1574-DG1575,DG1569-SUM($F$1575:DG1575))),MIN(SUM(DG1521:DG1522),DG1573+DG1574-DG1575)))</f>
        <v/>
      </c>
      <c r="DH1523" s="156" t="str">
        <f>IF(DH17="","",IF(DH17&lt;$D$182,IF(SUM($F$1575:DH1575)&gt;=DH1569,0,MIN(SUM(DH1521:DH1522),DH1573+DH1574-DH1575,DH1569-SUM($F$1575:DH1575))),MIN(SUM(DH1521:DH1522),DH1573+DH1574-DH1575)))</f>
        <v/>
      </c>
      <c r="DI1523" s="156" t="str">
        <f>IF(DI17="","",IF(DI17&lt;$D$182,IF(SUM($F$1575:DI1575)&gt;=DI1569,0,MIN(SUM(DI1521:DI1522),DI1573+DI1574-DI1575,DI1569-SUM($F$1575:DI1575))),MIN(SUM(DI1521:DI1522),DI1573+DI1574-DI1575)))</f>
        <v/>
      </c>
      <c r="DJ1523" s="156" t="str">
        <f>IF(DJ17="","",IF(DJ17&lt;$D$182,IF(SUM($F$1575:DJ1575)&gt;=DJ1569,0,MIN(SUM(DJ1521:DJ1522),DJ1573+DJ1574-DJ1575,DJ1569-SUM($F$1575:DJ1575))),MIN(SUM(DJ1521:DJ1522),DJ1573+DJ1574-DJ1575)))</f>
        <v/>
      </c>
      <c r="DK1523" s="156" t="str">
        <f>IF(DK17="","",IF(DK17&lt;$D$182,IF(SUM($F$1575:DK1575)&gt;=DK1569,0,MIN(SUM(DK1521:DK1522),DK1573+DK1574-DK1575,DK1569-SUM($F$1575:DK1575))),MIN(SUM(DK1521:DK1522),DK1573+DK1574-DK1575)))</f>
        <v/>
      </c>
      <c r="DL1523" s="156" t="str">
        <f>IF(DL17="","",IF(DL17&lt;$D$182,IF(SUM($F$1575:DL1575)&gt;=DL1569,0,MIN(SUM(DL1521:DL1522),DL1573+DL1574-DL1575,DL1569-SUM($F$1575:DL1575))),MIN(SUM(DL1521:DL1522),DL1573+DL1574-DL1575)))</f>
        <v/>
      </c>
      <c r="DM1523" s="156" t="str">
        <f>IF(DM17="","",IF(DM17&lt;$D$182,IF(SUM($F$1575:DM1575)&gt;=DM1569,0,MIN(SUM(DM1521:DM1522),DM1573+DM1574-DM1575,DM1569-SUM($F$1575:DM1575))),MIN(SUM(DM1521:DM1522),DM1573+DM1574-DM1575)))</f>
        <v/>
      </c>
      <c r="DN1523" s="156" t="str">
        <f>IF(DN17="","",IF(DN17&lt;$D$182,IF(SUM($F$1575:DN1575)&gt;=DN1569,0,MIN(SUM(DN1521:DN1522),DN1573+DN1574-DN1575,DN1569-SUM($F$1575:DN1575))),MIN(SUM(DN1521:DN1522),DN1573+DN1574-DN1575)))</f>
        <v/>
      </c>
      <c r="DO1523" s="179"/>
      <c r="DP1523" s="50" t="s">
        <v>172</v>
      </c>
    </row>
    <row r="1524" spans="1:120" s="152" customFormat="1" ht="15" customHeight="1">
      <c r="A1524" s="29"/>
      <c r="B1524" s="172"/>
      <c r="C1524" s="163" t="str">
        <f>C1509&amp; " Ending Balance"</f>
        <v>Construction Loan Ending Balance</v>
      </c>
      <c r="F1524" s="178">
        <f t="shared" ref="F1524:AK1524" ca="1" si="2544">IF(F17="","",F1521+F1522-F1523)</f>
        <v>5542286.2330295146</v>
      </c>
      <c r="G1524" s="178">
        <f t="shared" ca="1" si="2544"/>
        <v>6035661.5517927231</v>
      </c>
      <c r="H1524" s="178">
        <f t="shared" ca="1" si="2544"/>
        <v>6530890.5035631824</v>
      </c>
      <c r="I1524" s="178">
        <f t="shared" ca="1" si="2544"/>
        <v>7027980.0525225094</v>
      </c>
      <c r="J1524" s="178">
        <f t="shared" ca="1" si="2544"/>
        <v>7872028.6800071131</v>
      </c>
      <c r="K1524" s="178">
        <f t="shared" ca="1" si="2544"/>
        <v>8719248.4357101936</v>
      </c>
      <c r="L1524" s="178">
        <f t="shared" ca="1" si="2544"/>
        <v>9569651.2337014508</v>
      </c>
      <c r="M1524" s="178">
        <f t="shared" ca="1" si="2544"/>
        <v>10423249.032812275</v>
      </c>
      <c r="N1524" s="178">
        <f t="shared" ca="1" si="2544"/>
        <v>11280053.836803915</v>
      </c>
      <c r="O1524" s="178">
        <f t="shared" ca="1" si="2544"/>
        <v>12140077.694536289</v>
      </c>
      <c r="P1524" s="178">
        <f t="shared" ca="1" si="2544"/>
        <v>12721693.51555521</v>
      </c>
      <c r="Q1524" s="178">
        <f t="shared" ca="1" si="2544"/>
        <v>13305494.493071385</v>
      </c>
      <c r="R1524" s="178">
        <f t="shared" ca="1" si="2544"/>
        <v>14379904.616401646</v>
      </c>
      <c r="S1524" s="178">
        <f t="shared" ca="1" si="2544"/>
        <v>15458351.34633177</v>
      </c>
      <c r="T1524" s="178">
        <f t="shared" ca="1" si="2544"/>
        <v>16540849.848572213</v>
      </c>
      <c r="U1524" s="178">
        <f t="shared" ca="1" si="2544"/>
        <v>17627415.34581168</v>
      </c>
      <c r="V1524" s="178">
        <f t="shared" ca="1" si="2544"/>
        <v>18718063.117931191</v>
      </c>
      <c r="W1524" s="178">
        <f t="shared" ca="1" si="2544"/>
        <v>19812808.502218969</v>
      </c>
      <c r="X1524" s="178">
        <f t="shared" ca="1" si="2544"/>
        <v>22289249.861651227</v>
      </c>
      <c r="Y1524" s="178">
        <f t="shared" ca="1" si="2544"/>
        <v>25494320.709806051</v>
      </c>
      <c r="Z1524" s="178">
        <f t="shared" ca="1" si="2544"/>
        <v>29587048.276655667</v>
      </c>
      <c r="AA1524" s="178">
        <f t="shared" ca="1" si="2544"/>
        <v>33695152.402929887</v>
      </c>
      <c r="AB1524" s="178">
        <f t="shared" ca="1" si="2544"/>
        <v>35385511.981984936</v>
      </c>
      <c r="AC1524" s="178">
        <f t="shared" ca="1" si="2544"/>
        <v>37082222.317129105</v>
      </c>
      <c r="AD1524" s="178">
        <f t="shared" ca="1" si="2544"/>
        <v>0</v>
      </c>
      <c r="AE1524" s="178">
        <f t="shared" ca="1" si="2544"/>
        <v>0</v>
      </c>
      <c r="AF1524" s="178">
        <f t="shared" ca="1" si="2544"/>
        <v>0</v>
      </c>
      <c r="AG1524" s="178">
        <f t="shared" ca="1" si="2544"/>
        <v>0</v>
      </c>
      <c r="AH1524" s="178">
        <f t="shared" ca="1" si="2544"/>
        <v>0</v>
      </c>
      <c r="AI1524" s="178">
        <f t="shared" ca="1" si="2544"/>
        <v>0</v>
      </c>
      <c r="AJ1524" s="178">
        <f t="shared" ca="1" si="2544"/>
        <v>0</v>
      </c>
      <c r="AK1524" s="178">
        <f t="shared" ca="1" si="2544"/>
        <v>0</v>
      </c>
      <c r="AL1524" s="178">
        <f t="shared" ref="AL1524:BQ1524" ca="1" si="2545">IF(AL17="","",AL1521+AL1522-AL1523)</f>
        <v>0</v>
      </c>
      <c r="AM1524" s="178">
        <f t="shared" ca="1" si="2545"/>
        <v>0</v>
      </c>
      <c r="AN1524" s="178">
        <f t="shared" ca="1" si="2545"/>
        <v>0</v>
      </c>
      <c r="AO1524" s="178">
        <f t="shared" ca="1" si="2545"/>
        <v>0</v>
      </c>
      <c r="AP1524" s="178">
        <f t="shared" ca="1" si="2545"/>
        <v>0</v>
      </c>
      <c r="AQ1524" s="178">
        <f t="shared" ca="1" si="2545"/>
        <v>0</v>
      </c>
      <c r="AR1524" s="178">
        <f t="shared" ca="1" si="2545"/>
        <v>0</v>
      </c>
      <c r="AS1524" s="178">
        <f t="shared" ca="1" si="2545"/>
        <v>0</v>
      </c>
      <c r="AT1524" s="178">
        <f t="shared" ca="1" si="2545"/>
        <v>0</v>
      </c>
      <c r="AU1524" s="178">
        <f t="shared" ca="1" si="2545"/>
        <v>0</v>
      </c>
      <c r="AV1524" s="178">
        <f t="shared" ca="1" si="2545"/>
        <v>0</v>
      </c>
      <c r="AW1524" s="178">
        <f t="shared" ca="1" si="2545"/>
        <v>0</v>
      </c>
      <c r="AX1524" s="178">
        <f t="shared" ca="1" si="2545"/>
        <v>0</v>
      </c>
      <c r="AY1524" s="178">
        <f t="shared" ca="1" si="2545"/>
        <v>0</v>
      </c>
      <c r="AZ1524" s="178">
        <f t="shared" ca="1" si="2545"/>
        <v>0</v>
      </c>
      <c r="BA1524" s="178">
        <f t="shared" ca="1" si="2545"/>
        <v>0</v>
      </c>
      <c r="BB1524" s="178">
        <f t="shared" ca="1" si="2545"/>
        <v>0</v>
      </c>
      <c r="BC1524" s="178">
        <f t="shared" ca="1" si="2545"/>
        <v>0</v>
      </c>
      <c r="BD1524" s="178">
        <f t="shared" ca="1" si="2545"/>
        <v>0</v>
      </c>
      <c r="BE1524" s="178">
        <f t="shared" ca="1" si="2545"/>
        <v>0</v>
      </c>
      <c r="BF1524" s="178">
        <f t="shared" ca="1" si="2545"/>
        <v>0</v>
      </c>
      <c r="BG1524" s="178">
        <f t="shared" ca="1" si="2545"/>
        <v>0</v>
      </c>
      <c r="BH1524" s="178">
        <f t="shared" ca="1" si="2545"/>
        <v>0</v>
      </c>
      <c r="BI1524" s="178">
        <f t="shared" ca="1" si="2545"/>
        <v>0</v>
      </c>
      <c r="BJ1524" s="178">
        <f t="shared" ca="1" si="2545"/>
        <v>0</v>
      </c>
      <c r="BK1524" s="178">
        <f t="shared" ca="1" si="2545"/>
        <v>0</v>
      </c>
      <c r="BL1524" s="178">
        <f t="shared" ca="1" si="2545"/>
        <v>0</v>
      </c>
      <c r="BM1524" s="178">
        <f t="shared" ca="1" si="2545"/>
        <v>0</v>
      </c>
      <c r="BN1524" s="178">
        <f t="shared" ca="1" si="2545"/>
        <v>0</v>
      </c>
      <c r="BO1524" s="178" t="str">
        <f t="shared" si="2545"/>
        <v/>
      </c>
      <c r="BP1524" s="178" t="str">
        <f t="shared" si="2545"/>
        <v/>
      </c>
      <c r="BQ1524" s="178" t="str">
        <f t="shared" si="2545"/>
        <v/>
      </c>
      <c r="BR1524" s="178" t="str">
        <f t="shared" ref="BR1524:CA1524" si="2546">IF(BR17="","",BR1521+BR1522-BR1523)</f>
        <v/>
      </c>
      <c r="BS1524" s="178" t="str">
        <f t="shared" si="2546"/>
        <v/>
      </c>
      <c r="BT1524" s="178" t="str">
        <f t="shared" si="2546"/>
        <v/>
      </c>
      <c r="BU1524" s="178" t="str">
        <f t="shared" si="2546"/>
        <v/>
      </c>
      <c r="BV1524" s="178" t="str">
        <f t="shared" si="2546"/>
        <v/>
      </c>
      <c r="BW1524" s="178" t="str">
        <f t="shared" si="2546"/>
        <v/>
      </c>
      <c r="BX1524" s="178" t="str">
        <f t="shared" si="2546"/>
        <v/>
      </c>
      <c r="BY1524" s="178" t="str">
        <f t="shared" si="2546"/>
        <v/>
      </c>
      <c r="BZ1524" s="178" t="str">
        <f t="shared" si="2546"/>
        <v/>
      </c>
      <c r="CA1524" s="178" t="str">
        <f t="shared" si="2546"/>
        <v/>
      </c>
      <c r="CB1524" s="178" t="str">
        <f t="shared" ref="CB1524:DN1524" si="2547">IF(CB17="","",CB1521+CB1522-CB1523)</f>
        <v/>
      </c>
      <c r="CC1524" s="178" t="str">
        <f t="shared" si="2547"/>
        <v/>
      </c>
      <c r="CD1524" s="178" t="str">
        <f t="shared" si="2547"/>
        <v/>
      </c>
      <c r="CE1524" s="178" t="str">
        <f t="shared" si="2547"/>
        <v/>
      </c>
      <c r="CF1524" s="178" t="str">
        <f t="shared" si="2547"/>
        <v/>
      </c>
      <c r="CG1524" s="178" t="str">
        <f t="shared" si="2547"/>
        <v/>
      </c>
      <c r="CH1524" s="178" t="str">
        <f t="shared" si="2547"/>
        <v/>
      </c>
      <c r="CI1524" s="178" t="str">
        <f t="shared" si="2547"/>
        <v/>
      </c>
      <c r="CJ1524" s="178" t="str">
        <f t="shared" si="2547"/>
        <v/>
      </c>
      <c r="CK1524" s="178" t="str">
        <f t="shared" si="2547"/>
        <v/>
      </c>
      <c r="CL1524" s="178" t="str">
        <f t="shared" si="2547"/>
        <v/>
      </c>
      <c r="CM1524" s="178" t="str">
        <f t="shared" si="2547"/>
        <v/>
      </c>
      <c r="CN1524" s="178" t="str">
        <f t="shared" si="2547"/>
        <v/>
      </c>
      <c r="CO1524" s="178" t="str">
        <f t="shared" si="2547"/>
        <v/>
      </c>
      <c r="CP1524" s="178" t="str">
        <f t="shared" si="2547"/>
        <v/>
      </c>
      <c r="CQ1524" s="178" t="str">
        <f t="shared" si="2547"/>
        <v/>
      </c>
      <c r="CR1524" s="178" t="str">
        <f t="shared" si="2547"/>
        <v/>
      </c>
      <c r="CS1524" s="178" t="str">
        <f t="shared" si="2547"/>
        <v/>
      </c>
      <c r="CT1524" s="178" t="str">
        <f t="shared" si="2547"/>
        <v/>
      </c>
      <c r="CU1524" s="178" t="str">
        <f t="shared" si="2547"/>
        <v/>
      </c>
      <c r="CV1524" s="178" t="str">
        <f t="shared" si="2547"/>
        <v/>
      </c>
      <c r="CW1524" s="178" t="str">
        <f t="shared" si="2547"/>
        <v/>
      </c>
      <c r="CX1524" s="178" t="str">
        <f t="shared" si="2547"/>
        <v/>
      </c>
      <c r="CY1524" s="178" t="str">
        <f t="shared" si="2547"/>
        <v/>
      </c>
      <c r="CZ1524" s="178" t="str">
        <f t="shared" si="2547"/>
        <v/>
      </c>
      <c r="DA1524" s="178" t="str">
        <f t="shared" si="2547"/>
        <v/>
      </c>
      <c r="DB1524" s="178" t="str">
        <f t="shared" si="2547"/>
        <v/>
      </c>
      <c r="DC1524" s="178" t="str">
        <f t="shared" si="2547"/>
        <v/>
      </c>
      <c r="DD1524" s="178" t="str">
        <f t="shared" si="2547"/>
        <v/>
      </c>
      <c r="DE1524" s="178" t="str">
        <f t="shared" si="2547"/>
        <v/>
      </c>
      <c r="DF1524" s="178" t="str">
        <f t="shared" si="2547"/>
        <v/>
      </c>
      <c r="DG1524" s="178" t="str">
        <f t="shared" si="2547"/>
        <v/>
      </c>
      <c r="DH1524" s="178" t="str">
        <f t="shared" si="2547"/>
        <v/>
      </c>
      <c r="DI1524" s="178" t="str">
        <f t="shared" si="2547"/>
        <v/>
      </c>
      <c r="DJ1524" s="178" t="str">
        <f t="shared" si="2547"/>
        <v/>
      </c>
      <c r="DK1524" s="178" t="str">
        <f t="shared" si="2547"/>
        <v/>
      </c>
      <c r="DL1524" s="178" t="str">
        <f t="shared" si="2547"/>
        <v/>
      </c>
      <c r="DM1524" s="178" t="str">
        <f t="shared" si="2547"/>
        <v/>
      </c>
      <c r="DN1524" s="178" t="str">
        <f t="shared" si="2547"/>
        <v/>
      </c>
      <c r="DO1524" s="154">
        <f ca="1">SUM(F1524:DN1524)</f>
        <v>397239213.59053004</v>
      </c>
      <c r="DP1524" s="50" t="s">
        <v>172</v>
      </c>
    </row>
    <row r="1525" spans="1:120" s="152" customFormat="1" ht="15" customHeight="1">
      <c r="A1525" s="29"/>
      <c r="B1525" s="172"/>
      <c r="C1525" s="120"/>
      <c r="F1525" s="178"/>
      <c r="G1525" s="178"/>
      <c r="H1525" s="178"/>
      <c r="I1525" s="178"/>
      <c r="J1525" s="178"/>
      <c r="K1525" s="178"/>
      <c r="L1525" s="178"/>
      <c r="M1525" s="178"/>
      <c r="N1525" s="178"/>
      <c r="O1525" s="178"/>
      <c r="P1525" s="178"/>
      <c r="Q1525" s="178"/>
      <c r="R1525" s="178"/>
      <c r="S1525" s="178"/>
      <c r="T1525" s="178"/>
      <c r="U1525" s="178"/>
      <c r="V1525" s="178"/>
      <c r="W1525" s="178"/>
      <c r="X1525" s="178"/>
      <c r="Y1525" s="178"/>
      <c r="Z1525" s="178"/>
      <c r="AA1525" s="178"/>
      <c r="AB1525" s="178"/>
      <c r="AC1525" s="178"/>
      <c r="AD1525" s="178"/>
      <c r="AE1525" s="178"/>
      <c r="AF1525" s="178"/>
      <c r="AG1525" s="178"/>
      <c r="AH1525" s="178"/>
      <c r="AI1525" s="178"/>
      <c r="AJ1525" s="178"/>
      <c r="AK1525" s="178"/>
      <c r="AL1525" s="178"/>
      <c r="AM1525" s="178"/>
      <c r="AN1525" s="178"/>
      <c r="AO1525" s="178"/>
      <c r="AP1525" s="178"/>
      <c r="AQ1525" s="178"/>
      <c r="AR1525" s="178"/>
      <c r="AS1525" s="178"/>
      <c r="AT1525" s="178"/>
      <c r="AU1525" s="178"/>
      <c r="AV1525" s="178"/>
      <c r="AW1525" s="178"/>
      <c r="AX1525" s="178"/>
      <c r="AY1525" s="178"/>
      <c r="AZ1525" s="178"/>
      <c r="BA1525" s="178"/>
      <c r="BB1525" s="178"/>
      <c r="BC1525" s="178"/>
      <c r="BD1525" s="178"/>
      <c r="BE1525" s="178"/>
      <c r="BF1525" s="178"/>
      <c r="BG1525" s="178"/>
      <c r="BH1525" s="178"/>
      <c r="BI1525" s="178"/>
      <c r="BJ1525" s="178"/>
      <c r="BK1525" s="178"/>
      <c r="BL1525" s="178"/>
      <c r="BM1525" s="178"/>
      <c r="BN1525" s="178"/>
      <c r="BO1525" s="178"/>
      <c r="BP1525" s="178"/>
      <c r="BQ1525" s="178"/>
      <c r="BR1525" s="178"/>
      <c r="BS1525" s="178"/>
      <c r="BT1525" s="178"/>
      <c r="BU1525" s="178"/>
      <c r="BV1525" s="178"/>
      <c r="BW1525" s="178"/>
      <c r="BX1525" s="178"/>
      <c r="BY1525" s="178"/>
      <c r="BZ1525" s="178"/>
      <c r="CA1525" s="178"/>
      <c r="CB1525" s="178"/>
      <c r="CC1525" s="178"/>
      <c r="CD1525" s="178"/>
      <c r="CE1525" s="178"/>
      <c r="CF1525" s="178"/>
      <c r="CG1525" s="178"/>
      <c r="CH1525" s="178"/>
      <c r="CI1525" s="178"/>
      <c r="CJ1525" s="178"/>
      <c r="CK1525" s="178"/>
      <c r="CL1525" s="178"/>
      <c r="CM1525" s="178"/>
      <c r="CN1525" s="178"/>
      <c r="CO1525" s="178"/>
      <c r="CP1525" s="178"/>
      <c r="CQ1525" s="178"/>
      <c r="CR1525" s="178"/>
      <c r="CS1525" s="178"/>
      <c r="CT1525" s="178"/>
      <c r="CU1525" s="178"/>
      <c r="CV1525" s="178"/>
      <c r="CW1525" s="178"/>
      <c r="CX1525" s="178"/>
      <c r="CY1525" s="178"/>
      <c r="CZ1525" s="178"/>
      <c r="DA1525" s="178"/>
      <c r="DB1525" s="178"/>
      <c r="DC1525" s="178"/>
      <c r="DD1525" s="178"/>
      <c r="DE1525" s="178"/>
      <c r="DF1525" s="178"/>
      <c r="DG1525" s="178"/>
      <c r="DH1525" s="178"/>
      <c r="DI1525" s="178"/>
      <c r="DJ1525" s="178"/>
      <c r="DK1525" s="178"/>
      <c r="DL1525" s="178"/>
      <c r="DM1525" s="178"/>
      <c r="DN1525" s="178"/>
      <c r="DO1525" s="182"/>
      <c r="DP1525" s="50" t="s">
        <v>172</v>
      </c>
    </row>
    <row r="1526" spans="1:120" s="152" customFormat="1" ht="15" customHeight="1">
      <c r="A1526" s="29"/>
      <c r="B1526" s="172"/>
      <c r="C1526" s="120" t="s">
        <v>247</v>
      </c>
      <c r="F1526" s="178">
        <f ca="1">IF(F17="","",IF($D$1511=1,0,IF($E$1513=1,(F1521+F1524)/2*($D$1514+($D$1516))/12/$G$9,(F1521+F1524)/2*($D$1515+($D$1516)/12/$G$9+F1399))))</f>
        <v>10391.78668693034</v>
      </c>
      <c r="G1526" s="178">
        <f t="shared" ref="G1526:BR1526" ca="1" si="2548">IF(G17="","",IF($D$1511=1,0,IF($E$1513=1,(G1521+G1524)/2*($D$1514+($D$1516))/12/$G$9,(G1521+G1524)/2*($D$1515+($D$1516)/12/$G$9+G1399))))</f>
        <v>21708.652096541693</v>
      </c>
      <c r="H1526" s="178">
        <f t="shared" ca="1" si="2548"/>
        <v>23562.285103792325</v>
      </c>
      <c r="I1526" s="178">
        <f t="shared" ca="1" si="2548"/>
        <v>25422.88229266067</v>
      </c>
      <c r="J1526" s="178">
        <f t="shared" ca="1" si="2548"/>
        <v>27937.516373493039</v>
      </c>
      <c r="K1526" s="178">
        <f t="shared" ca="1" si="2548"/>
        <v>31108.644591969947</v>
      </c>
      <c r="L1526" s="178">
        <f t="shared" ca="1" si="2548"/>
        <v>34291.68688014683</v>
      </c>
      <c r="M1526" s="178">
        <f t="shared" ca="1" si="2548"/>
        <v>37486.687999713242</v>
      </c>
      <c r="N1526" s="178">
        <f t="shared" ca="1" si="2548"/>
        <v>40693.692880530354</v>
      </c>
      <c r="O1526" s="178">
        <f t="shared" ca="1" si="2548"/>
        <v>43912.746621262886</v>
      </c>
      <c r="P1526" s="178">
        <f t="shared" ca="1" si="2548"/>
        <v>46615.821018921561</v>
      </c>
      <c r="Q1526" s="178">
        <f t="shared" ca="1" si="2548"/>
        <v>48800.977516174862</v>
      </c>
      <c r="R1526" s="178">
        <f t="shared" ca="1" si="2548"/>
        <v>51910.123330261929</v>
      </c>
      <c r="S1526" s="178">
        <f t="shared" ca="1" si="2548"/>
        <v>55946.729930125155</v>
      </c>
      <c r="T1526" s="178">
        <f t="shared" ca="1" si="2548"/>
        <v>59998.50224044497</v>
      </c>
      <c r="U1526" s="178">
        <f t="shared" ca="1" si="2548"/>
        <v>64065.497239469791</v>
      </c>
      <c r="V1526" s="178">
        <f t="shared" ca="1" si="2548"/>
        <v>68147.772119517875</v>
      </c>
      <c r="W1526" s="178">
        <f t="shared" ca="1" si="2548"/>
        <v>72245.384287781562</v>
      </c>
      <c r="X1526" s="178">
        <f t="shared" ca="1" si="2548"/>
        <v>78941.35943225662</v>
      </c>
      <c r="Y1526" s="178">
        <f t="shared" ca="1" si="2548"/>
        <v>89594.194821482408</v>
      </c>
      <c r="Z1526" s="178">
        <f t="shared" ca="1" si="2548"/>
        <v>103277.56684961572</v>
      </c>
      <c r="AA1526" s="178">
        <f t="shared" ca="1" si="2548"/>
        <v>118654.12627422292</v>
      </c>
      <c r="AB1526" s="178">
        <f t="shared" ca="1" si="2548"/>
        <v>129526.24572171527</v>
      </c>
      <c r="AC1526" s="178">
        <f t="shared" ca="1" si="2548"/>
        <v>135877.00181083885</v>
      </c>
      <c r="AD1526" s="178">
        <f t="shared" ca="1" si="2548"/>
        <v>69529.166844617066</v>
      </c>
      <c r="AE1526" s="178">
        <f t="shared" ca="1" si="2548"/>
        <v>0</v>
      </c>
      <c r="AF1526" s="178">
        <f t="shared" ca="1" si="2548"/>
        <v>0</v>
      </c>
      <c r="AG1526" s="178">
        <f t="shared" ca="1" si="2548"/>
        <v>0</v>
      </c>
      <c r="AH1526" s="178">
        <f t="shared" ca="1" si="2548"/>
        <v>0</v>
      </c>
      <c r="AI1526" s="178">
        <f t="shared" ca="1" si="2548"/>
        <v>0</v>
      </c>
      <c r="AJ1526" s="178">
        <f t="shared" ca="1" si="2548"/>
        <v>0</v>
      </c>
      <c r="AK1526" s="178">
        <f t="shared" ca="1" si="2548"/>
        <v>0</v>
      </c>
      <c r="AL1526" s="178">
        <f t="shared" ca="1" si="2548"/>
        <v>0</v>
      </c>
      <c r="AM1526" s="178">
        <f t="shared" ca="1" si="2548"/>
        <v>0</v>
      </c>
      <c r="AN1526" s="178">
        <f t="shared" ca="1" si="2548"/>
        <v>0</v>
      </c>
      <c r="AO1526" s="178">
        <f t="shared" ca="1" si="2548"/>
        <v>0</v>
      </c>
      <c r="AP1526" s="178">
        <f t="shared" ca="1" si="2548"/>
        <v>0</v>
      </c>
      <c r="AQ1526" s="178">
        <f t="shared" ca="1" si="2548"/>
        <v>0</v>
      </c>
      <c r="AR1526" s="178">
        <f t="shared" ca="1" si="2548"/>
        <v>0</v>
      </c>
      <c r="AS1526" s="178">
        <f t="shared" ca="1" si="2548"/>
        <v>0</v>
      </c>
      <c r="AT1526" s="178">
        <f t="shared" ca="1" si="2548"/>
        <v>0</v>
      </c>
      <c r="AU1526" s="178">
        <f t="shared" ca="1" si="2548"/>
        <v>0</v>
      </c>
      <c r="AV1526" s="178">
        <f t="shared" ca="1" si="2548"/>
        <v>0</v>
      </c>
      <c r="AW1526" s="178">
        <f t="shared" ca="1" si="2548"/>
        <v>0</v>
      </c>
      <c r="AX1526" s="178">
        <f t="shared" ca="1" si="2548"/>
        <v>0</v>
      </c>
      <c r="AY1526" s="178">
        <f t="shared" ca="1" si="2548"/>
        <v>0</v>
      </c>
      <c r="AZ1526" s="178">
        <f t="shared" ca="1" si="2548"/>
        <v>0</v>
      </c>
      <c r="BA1526" s="178">
        <f t="shared" ca="1" si="2548"/>
        <v>0</v>
      </c>
      <c r="BB1526" s="178">
        <f t="shared" ca="1" si="2548"/>
        <v>0</v>
      </c>
      <c r="BC1526" s="178">
        <f t="shared" ca="1" si="2548"/>
        <v>0</v>
      </c>
      <c r="BD1526" s="178">
        <f t="shared" ca="1" si="2548"/>
        <v>0</v>
      </c>
      <c r="BE1526" s="178">
        <f t="shared" ca="1" si="2548"/>
        <v>0</v>
      </c>
      <c r="BF1526" s="178">
        <f t="shared" ca="1" si="2548"/>
        <v>0</v>
      </c>
      <c r="BG1526" s="178">
        <f t="shared" ca="1" si="2548"/>
        <v>0</v>
      </c>
      <c r="BH1526" s="178">
        <f t="shared" ca="1" si="2548"/>
        <v>0</v>
      </c>
      <c r="BI1526" s="178">
        <f t="shared" ca="1" si="2548"/>
        <v>0</v>
      </c>
      <c r="BJ1526" s="178">
        <f t="shared" ca="1" si="2548"/>
        <v>0</v>
      </c>
      <c r="BK1526" s="178">
        <f t="shared" ca="1" si="2548"/>
        <v>0</v>
      </c>
      <c r="BL1526" s="178">
        <f t="shared" ca="1" si="2548"/>
        <v>0</v>
      </c>
      <c r="BM1526" s="178">
        <f t="shared" ca="1" si="2548"/>
        <v>0</v>
      </c>
      <c r="BN1526" s="178">
        <f t="shared" ca="1" si="2548"/>
        <v>0</v>
      </c>
      <c r="BO1526" s="178" t="str">
        <f t="shared" si="2548"/>
        <v/>
      </c>
      <c r="BP1526" s="178" t="str">
        <f t="shared" si="2548"/>
        <v/>
      </c>
      <c r="BQ1526" s="178" t="str">
        <f t="shared" si="2548"/>
        <v/>
      </c>
      <c r="BR1526" s="178" t="str">
        <f t="shared" si="2548"/>
        <v/>
      </c>
      <c r="BS1526" s="178" t="str">
        <f t="shared" ref="BS1526:CA1526" si="2549">IF(BS17="","",IF($D$1511=1,0,IF($E$1513=1,(BS1521+BS1524)/2*($D$1514+($D$1516))/12/$G$9,(BS1521+BS1524)/2*($D$1515+($D$1516)/12/$G$9+BS1399))))</f>
        <v/>
      </c>
      <c r="BT1526" s="178" t="str">
        <f t="shared" si="2549"/>
        <v/>
      </c>
      <c r="BU1526" s="178" t="str">
        <f t="shared" si="2549"/>
        <v/>
      </c>
      <c r="BV1526" s="178" t="str">
        <f t="shared" si="2549"/>
        <v/>
      </c>
      <c r="BW1526" s="178" t="str">
        <f t="shared" si="2549"/>
        <v/>
      </c>
      <c r="BX1526" s="178" t="str">
        <f t="shared" si="2549"/>
        <v/>
      </c>
      <c r="BY1526" s="178" t="str">
        <f t="shared" si="2549"/>
        <v/>
      </c>
      <c r="BZ1526" s="178" t="str">
        <f t="shared" si="2549"/>
        <v/>
      </c>
      <c r="CA1526" s="178" t="str">
        <f t="shared" si="2549"/>
        <v/>
      </c>
      <c r="CB1526" s="178" t="str">
        <f t="shared" ref="CB1526:DN1526" si="2550">IF(CB17="","",IF($D$1511=1,0,IF($E$1513=1,(CB1521+CB1524)/2*($D$1514+($D$1516))/12/$G$9,(CB1521+CB1524)/2*($D$1515+($D$1516)/12/$G$9+CB1399))))</f>
        <v/>
      </c>
      <c r="CC1526" s="178" t="str">
        <f t="shared" si="2550"/>
        <v/>
      </c>
      <c r="CD1526" s="178" t="str">
        <f t="shared" si="2550"/>
        <v/>
      </c>
      <c r="CE1526" s="178" t="str">
        <f t="shared" si="2550"/>
        <v/>
      </c>
      <c r="CF1526" s="178" t="str">
        <f t="shared" si="2550"/>
        <v/>
      </c>
      <c r="CG1526" s="178" t="str">
        <f t="shared" si="2550"/>
        <v/>
      </c>
      <c r="CH1526" s="178" t="str">
        <f t="shared" si="2550"/>
        <v/>
      </c>
      <c r="CI1526" s="178" t="str">
        <f t="shared" si="2550"/>
        <v/>
      </c>
      <c r="CJ1526" s="178" t="str">
        <f t="shared" si="2550"/>
        <v/>
      </c>
      <c r="CK1526" s="178" t="str">
        <f t="shared" si="2550"/>
        <v/>
      </c>
      <c r="CL1526" s="178" t="str">
        <f t="shared" si="2550"/>
        <v/>
      </c>
      <c r="CM1526" s="178" t="str">
        <f t="shared" si="2550"/>
        <v/>
      </c>
      <c r="CN1526" s="178" t="str">
        <f t="shared" si="2550"/>
        <v/>
      </c>
      <c r="CO1526" s="178" t="str">
        <f t="shared" si="2550"/>
        <v/>
      </c>
      <c r="CP1526" s="178" t="str">
        <f t="shared" si="2550"/>
        <v/>
      </c>
      <c r="CQ1526" s="178" t="str">
        <f t="shared" si="2550"/>
        <v/>
      </c>
      <c r="CR1526" s="178" t="str">
        <f t="shared" si="2550"/>
        <v/>
      </c>
      <c r="CS1526" s="178" t="str">
        <f t="shared" si="2550"/>
        <v/>
      </c>
      <c r="CT1526" s="178" t="str">
        <f t="shared" si="2550"/>
        <v/>
      </c>
      <c r="CU1526" s="178" t="str">
        <f t="shared" si="2550"/>
        <v/>
      </c>
      <c r="CV1526" s="178" t="str">
        <f t="shared" si="2550"/>
        <v/>
      </c>
      <c r="CW1526" s="178" t="str">
        <f t="shared" si="2550"/>
        <v/>
      </c>
      <c r="CX1526" s="178" t="str">
        <f t="shared" si="2550"/>
        <v/>
      </c>
      <c r="CY1526" s="178" t="str">
        <f t="shared" si="2550"/>
        <v/>
      </c>
      <c r="CZ1526" s="178" t="str">
        <f t="shared" si="2550"/>
        <v/>
      </c>
      <c r="DA1526" s="178" t="str">
        <f t="shared" si="2550"/>
        <v/>
      </c>
      <c r="DB1526" s="178" t="str">
        <f t="shared" si="2550"/>
        <v/>
      </c>
      <c r="DC1526" s="178" t="str">
        <f t="shared" si="2550"/>
        <v/>
      </c>
      <c r="DD1526" s="178" t="str">
        <f t="shared" si="2550"/>
        <v/>
      </c>
      <c r="DE1526" s="178" t="str">
        <f t="shared" si="2550"/>
        <v/>
      </c>
      <c r="DF1526" s="178" t="str">
        <f t="shared" si="2550"/>
        <v/>
      </c>
      <c r="DG1526" s="178" t="str">
        <f t="shared" si="2550"/>
        <v/>
      </c>
      <c r="DH1526" s="178" t="str">
        <f t="shared" si="2550"/>
        <v/>
      </c>
      <c r="DI1526" s="178" t="str">
        <f t="shared" si="2550"/>
        <v/>
      </c>
      <c r="DJ1526" s="178" t="str">
        <f t="shared" si="2550"/>
        <v/>
      </c>
      <c r="DK1526" s="178" t="str">
        <f t="shared" si="2550"/>
        <v/>
      </c>
      <c r="DL1526" s="178" t="str">
        <f t="shared" si="2550"/>
        <v/>
      </c>
      <c r="DM1526" s="178" t="str">
        <f t="shared" si="2550"/>
        <v/>
      </c>
      <c r="DN1526" s="178" t="str">
        <f t="shared" si="2550"/>
        <v/>
      </c>
      <c r="DO1526" s="154">
        <f ca="1">SUM(F1526:DN1526)</f>
        <v>1489647.0509644879</v>
      </c>
      <c r="DP1526" s="50" t="s">
        <v>172</v>
      </c>
    </row>
    <row r="1527" spans="1:120" s="152" customFormat="1" ht="15" customHeight="1">
      <c r="A1527" s="29"/>
      <c r="B1527" s="172"/>
      <c r="C1527" s="120" t="s">
        <v>254</v>
      </c>
      <c r="F1527" s="178">
        <f t="shared" ref="F1527:AK1527" ca="1" si="2551">IF(F17="","",F1522*$D$1517)</f>
        <v>0</v>
      </c>
      <c r="G1527" s="178">
        <f t="shared" ca="1" si="2551"/>
        <v>0</v>
      </c>
      <c r="H1527" s="178">
        <f t="shared" ca="1" si="2551"/>
        <v>0</v>
      </c>
      <c r="I1527" s="178">
        <f t="shared" ca="1" si="2551"/>
        <v>0</v>
      </c>
      <c r="J1527" s="178">
        <f t="shared" ca="1" si="2551"/>
        <v>0</v>
      </c>
      <c r="K1527" s="178">
        <f t="shared" ca="1" si="2551"/>
        <v>0</v>
      </c>
      <c r="L1527" s="178">
        <f t="shared" ca="1" si="2551"/>
        <v>0</v>
      </c>
      <c r="M1527" s="178">
        <f t="shared" ca="1" si="2551"/>
        <v>0</v>
      </c>
      <c r="N1527" s="178">
        <f t="shared" ca="1" si="2551"/>
        <v>0</v>
      </c>
      <c r="O1527" s="178">
        <f t="shared" ca="1" si="2551"/>
        <v>0</v>
      </c>
      <c r="P1527" s="178">
        <f t="shared" ca="1" si="2551"/>
        <v>0</v>
      </c>
      <c r="Q1527" s="178">
        <f t="shared" ca="1" si="2551"/>
        <v>0</v>
      </c>
      <c r="R1527" s="178">
        <f t="shared" ca="1" si="2551"/>
        <v>0</v>
      </c>
      <c r="S1527" s="178">
        <f t="shared" ca="1" si="2551"/>
        <v>0</v>
      </c>
      <c r="T1527" s="178">
        <f t="shared" ca="1" si="2551"/>
        <v>0</v>
      </c>
      <c r="U1527" s="178">
        <f t="shared" ca="1" si="2551"/>
        <v>0</v>
      </c>
      <c r="V1527" s="178">
        <f t="shared" ca="1" si="2551"/>
        <v>0</v>
      </c>
      <c r="W1527" s="178">
        <f t="shared" ca="1" si="2551"/>
        <v>0</v>
      </c>
      <c r="X1527" s="178">
        <f t="shared" ca="1" si="2551"/>
        <v>0</v>
      </c>
      <c r="Y1527" s="178">
        <f t="shared" ca="1" si="2551"/>
        <v>0</v>
      </c>
      <c r="Z1527" s="178">
        <f t="shared" ca="1" si="2551"/>
        <v>0</v>
      </c>
      <c r="AA1527" s="178">
        <f t="shared" ca="1" si="2551"/>
        <v>0</v>
      </c>
      <c r="AB1527" s="178">
        <f t="shared" ca="1" si="2551"/>
        <v>0</v>
      </c>
      <c r="AC1527" s="178">
        <f t="shared" ca="1" si="2551"/>
        <v>0</v>
      </c>
      <c r="AD1527" s="178">
        <f t="shared" ca="1" si="2551"/>
        <v>0</v>
      </c>
      <c r="AE1527" s="178">
        <f t="shared" ca="1" si="2551"/>
        <v>0</v>
      </c>
      <c r="AF1527" s="178">
        <f t="shared" ca="1" si="2551"/>
        <v>0</v>
      </c>
      <c r="AG1527" s="178">
        <f t="shared" ca="1" si="2551"/>
        <v>0</v>
      </c>
      <c r="AH1527" s="178">
        <f t="shared" ca="1" si="2551"/>
        <v>0</v>
      </c>
      <c r="AI1527" s="178">
        <f t="shared" ca="1" si="2551"/>
        <v>0</v>
      </c>
      <c r="AJ1527" s="178">
        <f t="shared" ca="1" si="2551"/>
        <v>0</v>
      </c>
      <c r="AK1527" s="178">
        <f t="shared" ca="1" si="2551"/>
        <v>0</v>
      </c>
      <c r="AL1527" s="178">
        <f t="shared" ref="AL1527:BQ1527" ca="1" si="2552">IF(AL17="","",AL1522*$D$1517)</f>
        <v>0</v>
      </c>
      <c r="AM1527" s="178">
        <f t="shared" ca="1" si="2552"/>
        <v>0</v>
      </c>
      <c r="AN1527" s="178">
        <f t="shared" ca="1" si="2552"/>
        <v>0</v>
      </c>
      <c r="AO1527" s="178">
        <f t="shared" ca="1" si="2552"/>
        <v>0</v>
      </c>
      <c r="AP1527" s="178">
        <f t="shared" ca="1" si="2552"/>
        <v>0</v>
      </c>
      <c r="AQ1527" s="178">
        <f t="shared" ca="1" si="2552"/>
        <v>0</v>
      </c>
      <c r="AR1527" s="178">
        <f t="shared" ca="1" si="2552"/>
        <v>0</v>
      </c>
      <c r="AS1527" s="178">
        <f t="shared" ca="1" si="2552"/>
        <v>0</v>
      </c>
      <c r="AT1527" s="178">
        <f t="shared" ca="1" si="2552"/>
        <v>0</v>
      </c>
      <c r="AU1527" s="178">
        <f t="shared" ca="1" si="2552"/>
        <v>0</v>
      </c>
      <c r="AV1527" s="178">
        <f t="shared" ca="1" si="2552"/>
        <v>0</v>
      </c>
      <c r="AW1527" s="178">
        <f t="shared" ca="1" si="2552"/>
        <v>0</v>
      </c>
      <c r="AX1527" s="178">
        <f t="shared" ca="1" si="2552"/>
        <v>0</v>
      </c>
      <c r="AY1527" s="178">
        <f t="shared" ca="1" si="2552"/>
        <v>0</v>
      </c>
      <c r="AZ1527" s="178">
        <f t="shared" ca="1" si="2552"/>
        <v>0</v>
      </c>
      <c r="BA1527" s="178">
        <f t="shared" ca="1" si="2552"/>
        <v>0</v>
      </c>
      <c r="BB1527" s="178">
        <f t="shared" ca="1" si="2552"/>
        <v>0</v>
      </c>
      <c r="BC1527" s="178">
        <f t="shared" ca="1" si="2552"/>
        <v>0</v>
      </c>
      <c r="BD1527" s="178">
        <f t="shared" ca="1" si="2552"/>
        <v>0</v>
      </c>
      <c r="BE1527" s="178">
        <f t="shared" ca="1" si="2552"/>
        <v>0</v>
      </c>
      <c r="BF1527" s="178">
        <f t="shared" ca="1" si="2552"/>
        <v>0</v>
      </c>
      <c r="BG1527" s="178">
        <f t="shared" ca="1" si="2552"/>
        <v>0</v>
      </c>
      <c r="BH1527" s="178">
        <f t="shared" ca="1" si="2552"/>
        <v>0</v>
      </c>
      <c r="BI1527" s="178">
        <f t="shared" ca="1" si="2552"/>
        <v>0</v>
      </c>
      <c r="BJ1527" s="178">
        <f t="shared" ca="1" si="2552"/>
        <v>0</v>
      </c>
      <c r="BK1527" s="178">
        <f t="shared" ca="1" si="2552"/>
        <v>0</v>
      </c>
      <c r="BL1527" s="178">
        <f t="shared" ca="1" si="2552"/>
        <v>0</v>
      </c>
      <c r="BM1527" s="178">
        <f t="shared" ca="1" si="2552"/>
        <v>0</v>
      </c>
      <c r="BN1527" s="178">
        <f t="shared" ca="1" si="2552"/>
        <v>0</v>
      </c>
      <c r="BO1527" s="178" t="str">
        <f t="shared" si="2552"/>
        <v/>
      </c>
      <c r="BP1527" s="178" t="str">
        <f t="shared" si="2552"/>
        <v/>
      </c>
      <c r="BQ1527" s="178" t="str">
        <f t="shared" si="2552"/>
        <v/>
      </c>
      <c r="BR1527" s="178" t="str">
        <f t="shared" ref="BR1527:CA1527" si="2553">IF(BR17="","",BR1522*$D$1517)</f>
        <v/>
      </c>
      <c r="BS1527" s="178" t="str">
        <f t="shared" si="2553"/>
        <v/>
      </c>
      <c r="BT1527" s="178" t="str">
        <f t="shared" si="2553"/>
        <v/>
      </c>
      <c r="BU1527" s="178" t="str">
        <f t="shared" si="2553"/>
        <v/>
      </c>
      <c r="BV1527" s="178" t="str">
        <f t="shared" si="2553"/>
        <v/>
      </c>
      <c r="BW1527" s="178" t="str">
        <f t="shared" si="2553"/>
        <v/>
      </c>
      <c r="BX1527" s="178" t="str">
        <f t="shared" si="2553"/>
        <v/>
      </c>
      <c r="BY1527" s="178" t="str">
        <f t="shared" si="2553"/>
        <v/>
      </c>
      <c r="BZ1527" s="178" t="str">
        <f t="shared" si="2553"/>
        <v/>
      </c>
      <c r="CA1527" s="178" t="str">
        <f t="shared" si="2553"/>
        <v/>
      </c>
      <c r="CB1527" s="178" t="str">
        <f t="shared" ref="CB1527:DN1527" si="2554">IF(CB17="","",CB1522*$D$1517)</f>
        <v/>
      </c>
      <c r="CC1527" s="178" t="str">
        <f t="shared" si="2554"/>
        <v/>
      </c>
      <c r="CD1527" s="178" t="str">
        <f t="shared" si="2554"/>
        <v/>
      </c>
      <c r="CE1527" s="178" t="str">
        <f t="shared" si="2554"/>
        <v/>
      </c>
      <c r="CF1527" s="178" t="str">
        <f t="shared" si="2554"/>
        <v/>
      </c>
      <c r="CG1527" s="178" t="str">
        <f t="shared" si="2554"/>
        <v/>
      </c>
      <c r="CH1527" s="178" t="str">
        <f t="shared" si="2554"/>
        <v/>
      </c>
      <c r="CI1527" s="178" t="str">
        <f t="shared" si="2554"/>
        <v/>
      </c>
      <c r="CJ1527" s="178" t="str">
        <f t="shared" si="2554"/>
        <v/>
      </c>
      <c r="CK1527" s="178" t="str">
        <f t="shared" si="2554"/>
        <v/>
      </c>
      <c r="CL1527" s="178" t="str">
        <f t="shared" si="2554"/>
        <v/>
      </c>
      <c r="CM1527" s="178" t="str">
        <f t="shared" si="2554"/>
        <v/>
      </c>
      <c r="CN1527" s="178" t="str">
        <f t="shared" si="2554"/>
        <v/>
      </c>
      <c r="CO1527" s="178" t="str">
        <f t="shared" si="2554"/>
        <v/>
      </c>
      <c r="CP1527" s="178" t="str">
        <f t="shared" si="2554"/>
        <v/>
      </c>
      <c r="CQ1527" s="178" t="str">
        <f t="shared" si="2554"/>
        <v/>
      </c>
      <c r="CR1527" s="178" t="str">
        <f t="shared" si="2554"/>
        <v/>
      </c>
      <c r="CS1527" s="178" t="str">
        <f t="shared" si="2554"/>
        <v/>
      </c>
      <c r="CT1527" s="178" t="str">
        <f t="shared" si="2554"/>
        <v/>
      </c>
      <c r="CU1527" s="178" t="str">
        <f t="shared" si="2554"/>
        <v/>
      </c>
      <c r="CV1527" s="178" t="str">
        <f t="shared" si="2554"/>
        <v/>
      </c>
      <c r="CW1527" s="178" t="str">
        <f t="shared" si="2554"/>
        <v/>
      </c>
      <c r="CX1527" s="178" t="str">
        <f t="shared" si="2554"/>
        <v/>
      </c>
      <c r="CY1527" s="178" t="str">
        <f t="shared" si="2554"/>
        <v/>
      </c>
      <c r="CZ1527" s="178" t="str">
        <f t="shared" si="2554"/>
        <v/>
      </c>
      <c r="DA1527" s="178" t="str">
        <f t="shared" si="2554"/>
        <v/>
      </c>
      <c r="DB1527" s="178" t="str">
        <f t="shared" si="2554"/>
        <v/>
      </c>
      <c r="DC1527" s="178" t="str">
        <f t="shared" si="2554"/>
        <v/>
      </c>
      <c r="DD1527" s="178" t="str">
        <f t="shared" si="2554"/>
        <v/>
      </c>
      <c r="DE1527" s="178" t="str">
        <f t="shared" si="2554"/>
        <v/>
      </c>
      <c r="DF1527" s="178" t="str">
        <f t="shared" si="2554"/>
        <v/>
      </c>
      <c r="DG1527" s="178" t="str">
        <f t="shared" si="2554"/>
        <v/>
      </c>
      <c r="DH1527" s="178" t="str">
        <f t="shared" si="2554"/>
        <v/>
      </c>
      <c r="DI1527" s="178" t="str">
        <f t="shared" si="2554"/>
        <v/>
      </c>
      <c r="DJ1527" s="178" t="str">
        <f t="shared" si="2554"/>
        <v/>
      </c>
      <c r="DK1527" s="178" t="str">
        <f t="shared" si="2554"/>
        <v/>
      </c>
      <c r="DL1527" s="178" t="str">
        <f t="shared" si="2554"/>
        <v/>
      </c>
      <c r="DM1527" s="178" t="str">
        <f t="shared" si="2554"/>
        <v/>
      </c>
      <c r="DN1527" s="178" t="str">
        <f t="shared" si="2554"/>
        <v/>
      </c>
      <c r="DO1527" s="182"/>
      <c r="DP1527" s="50" t="s">
        <v>172</v>
      </c>
    </row>
    <row r="1528" spans="1:120" s="152" customFormat="1" ht="15" customHeight="1">
      <c r="A1528" s="29"/>
      <c r="B1528" s="172"/>
      <c r="C1528" s="120" t="s">
        <v>253</v>
      </c>
      <c r="F1528" s="178">
        <f t="shared" ref="F1528:AK1528" si="2555">IF(F$17="","",IF($D$1518=0,0,($D1518-F1524)))</f>
        <v>0</v>
      </c>
      <c r="G1528" s="178">
        <f t="shared" si="2555"/>
        <v>0</v>
      </c>
      <c r="H1528" s="178">
        <f t="shared" si="2555"/>
        <v>0</v>
      </c>
      <c r="I1528" s="178">
        <f t="shared" si="2555"/>
        <v>0</v>
      </c>
      <c r="J1528" s="178">
        <f t="shared" si="2555"/>
        <v>0</v>
      </c>
      <c r="K1528" s="178">
        <f t="shared" si="2555"/>
        <v>0</v>
      </c>
      <c r="L1528" s="178">
        <f t="shared" si="2555"/>
        <v>0</v>
      </c>
      <c r="M1528" s="178">
        <f t="shared" si="2555"/>
        <v>0</v>
      </c>
      <c r="N1528" s="178">
        <f t="shared" si="2555"/>
        <v>0</v>
      </c>
      <c r="O1528" s="178">
        <f t="shared" si="2555"/>
        <v>0</v>
      </c>
      <c r="P1528" s="178">
        <f t="shared" si="2555"/>
        <v>0</v>
      </c>
      <c r="Q1528" s="178">
        <f t="shared" si="2555"/>
        <v>0</v>
      </c>
      <c r="R1528" s="178">
        <f t="shared" si="2555"/>
        <v>0</v>
      </c>
      <c r="S1528" s="178">
        <f t="shared" si="2555"/>
        <v>0</v>
      </c>
      <c r="T1528" s="178">
        <f t="shared" si="2555"/>
        <v>0</v>
      </c>
      <c r="U1528" s="178">
        <f t="shared" si="2555"/>
        <v>0</v>
      </c>
      <c r="V1528" s="178">
        <f t="shared" si="2555"/>
        <v>0</v>
      </c>
      <c r="W1528" s="178">
        <f t="shared" si="2555"/>
        <v>0</v>
      </c>
      <c r="X1528" s="178">
        <f t="shared" si="2555"/>
        <v>0</v>
      </c>
      <c r="Y1528" s="178">
        <f t="shared" si="2555"/>
        <v>0</v>
      </c>
      <c r="Z1528" s="178">
        <f t="shared" si="2555"/>
        <v>0</v>
      </c>
      <c r="AA1528" s="178">
        <f t="shared" si="2555"/>
        <v>0</v>
      </c>
      <c r="AB1528" s="178">
        <f t="shared" si="2555"/>
        <v>0</v>
      </c>
      <c r="AC1528" s="178">
        <f t="shared" si="2555"/>
        <v>0</v>
      </c>
      <c r="AD1528" s="178">
        <f t="shared" si="2555"/>
        <v>0</v>
      </c>
      <c r="AE1528" s="178">
        <f t="shared" si="2555"/>
        <v>0</v>
      </c>
      <c r="AF1528" s="178">
        <f t="shared" si="2555"/>
        <v>0</v>
      </c>
      <c r="AG1528" s="178">
        <f t="shared" si="2555"/>
        <v>0</v>
      </c>
      <c r="AH1528" s="178">
        <f t="shared" si="2555"/>
        <v>0</v>
      </c>
      <c r="AI1528" s="178">
        <f t="shared" si="2555"/>
        <v>0</v>
      </c>
      <c r="AJ1528" s="178">
        <f t="shared" si="2555"/>
        <v>0</v>
      </c>
      <c r="AK1528" s="178">
        <f t="shared" si="2555"/>
        <v>0</v>
      </c>
      <c r="AL1528" s="178">
        <f t="shared" ref="AL1528:BQ1528" si="2556">IF(AL$17="","",IF($D$1518=0,0,($D1518-AL1524)))</f>
        <v>0</v>
      </c>
      <c r="AM1528" s="178">
        <f t="shared" si="2556"/>
        <v>0</v>
      </c>
      <c r="AN1528" s="178">
        <f t="shared" si="2556"/>
        <v>0</v>
      </c>
      <c r="AO1528" s="178">
        <f t="shared" si="2556"/>
        <v>0</v>
      </c>
      <c r="AP1528" s="178">
        <f t="shared" si="2556"/>
        <v>0</v>
      </c>
      <c r="AQ1528" s="178">
        <f t="shared" si="2556"/>
        <v>0</v>
      </c>
      <c r="AR1528" s="178">
        <f t="shared" si="2556"/>
        <v>0</v>
      </c>
      <c r="AS1528" s="178">
        <f t="shared" si="2556"/>
        <v>0</v>
      </c>
      <c r="AT1528" s="178">
        <f t="shared" si="2556"/>
        <v>0</v>
      </c>
      <c r="AU1528" s="178">
        <f t="shared" si="2556"/>
        <v>0</v>
      </c>
      <c r="AV1528" s="178">
        <f t="shared" si="2556"/>
        <v>0</v>
      </c>
      <c r="AW1528" s="178">
        <f t="shared" si="2556"/>
        <v>0</v>
      </c>
      <c r="AX1528" s="178">
        <f t="shared" si="2556"/>
        <v>0</v>
      </c>
      <c r="AY1528" s="178">
        <f t="shared" si="2556"/>
        <v>0</v>
      </c>
      <c r="AZ1528" s="178">
        <f t="shared" si="2556"/>
        <v>0</v>
      </c>
      <c r="BA1528" s="178">
        <f t="shared" si="2556"/>
        <v>0</v>
      </c>
      <c r="BB1528" s="178">
        <f t="shared" si="2556"/>
        <v>0</v>
      </c>
      <c r="BC1528" s="178">
        <f t="shared" si="2556"/>
        <v>0</v>
      </c>
      <c r="BD1528" s="178">
        <f t="shared" si="2556"/>
        <v>0</v>
      </c>
      <c r="BE1528" s="178">
        <f t="shared" si="2556"/>
        <v>0</v>
      </c>
      <c r="BF1528" s="178">
        <f t="shared" si="2556"/>
        <v>0</v>
      </c>
      <c r="BG1528" s="178">
        <f t="shared" si="2556"/>
        <v>0</v>
      </c>
      <c r="BH1528" s="178">
        <f t="shared" si="2556"/>
        <v>0</v>
      </c>
      <c r="BI1528" s="178">
        <f t="shared" si="2556"/>
        <v>0</v>
      </c>
      <c r="BJ1528" s="178">
        <f t="shared" si="2556"/>
        <v>0</v>
      </c>
      <c r="BK1528" s="178">
        <f t="shared" si="2556"/>
        <v>0</v>
      </c>
      <c r="BL1528" s="178">
        <f t="shared" si="2556"/>
        <v>0</v>
      </c>
      <c r="BM1528" s="178">
        <f t="shared" si="2556"/>
        <v>0</v>
      </c>
      <c r="BN1528" s="178">
        <f t="shared" si="2556"/>
        <v>0</v>
      </c>
      <c r="BO1528" s="178" t="str">
        <f t="shared" si="2556"/>
        <v/>
      </c>
      <c r="BP1528" s="178" t="str">
        <f t="shared" si="2556"/>
        <v/>
      </c>
      <c r="BQ1528" s="178" t="str">
        <f t="shared" si="2556"/>
        <v/>
      </c>
      <c r="BR1528" s="178" t="str">
        <f t="shared" ref="BR1528:CA1528" si="2557">IF(BR$17="","",IF($D$1518=0,0,($D1518-BR1524)))</f>
        <v/>
      </c>
      <c r="BS1528" s="178" t="str">
        <f t="shared" si="2557"/>
        <v/>
      </c>
      <c r="BT1528" s="178" t="str">
        <f t="shared" si="2557"/>
        <v/>
      </c>
      <c r="BU1528" s="178" t="str">
        <f t="shared" si="2557"/>
        <v/>
      </c>
      <c r="BV1528" s="178" t="str">
        <f t="shared" si="2557"/>
        <v/>
      </c>
      <c r="BW1528" s="178" t="str">
        <f t="shared" si="2557"/>
        <v/>
      </c>
      <c r="BX1528" s="178" t="str">
        <f t="shared" si="2557"/>
        <v/>
      </c>
      <c r="BY1528" s="178" t="str">
        <f t="shared" si="2557"/>
        <v/>
      </c>
      <c r="BZ1528" s="178" t="str">
        <f t="shared" si="2557"/>
        <v/>
      </c>
      <c r="CA1528" s="178" t="str">
        <f t="shared" si="2557"/>
        <v/>
      </c>
      <c r="CB1528" s="178" t="str">
        <f t="shared" ref="CB1528:DN1528" si="2558">IF(CB$17="","",IF($D$1518=0,0,($D1518-CB1524)))</f>
        <v/>
      </c>
      <c r="CC1528" s="178" t="str">
        <f t="shared" si="2558"/>
        <v/>
      </c>
      <c r="CD1528" s="178" t="str">
        <f t="shared" si="2558"/>
        <v/>
      </c>
      <c r="CE1528" s="178" t="str">
        <f t="shared" si="2558"/>
        <v/>
      </c>
      <c r="CF1528" s="178" t="str">
        <f t="shared" si="2558"/>
        <v/>
      </c>
      <c r="CG1528" s="178" t="str">
        <f t="shared" si="2558"/>
        <v/>
      </c>
      <c r="CH1528" s="178" t="str">
        <f t="shared" si="2558"/>
        <v/>
      </c>
      <c r="CI1528" s="178" t="str">
        <f t="shared" si="2558"/>
        <v/>
      </c>
      <c r="CJ1528" s="178" t="str">
        <f t="shared" si="2558"/>
        <v/>
      </c>
      <c r="CK1528" s="178" t="str">
        <f t="shared" si="2558"/>
        <v/>
      </c>
      <c r="CL1528" s="178" t="str">
        <f t="shared" si="2558"/>
        <v/>
      </c>
      <c r="CM1528" s="178" t="str">
        <f t="shared" si="2558"/>
        <v/>
      </c>
      <c r="CN1528" s="178" t="str">
        <f t="shared" si="2558"/>
        <v/>
      </c>
      <c r="CO1528" s="178" t="str">
        <f t="shared" si="2558"/>
        <v/>
      </c>
      <c r="CP1528" s="178" t="str">
        <f t="shared" si="2558"/>
        <v/>
      </c>
      <c r="CQ1528" s="178" t="str">
        <f t="shared" si="2558"/>
        <v/>
      </c>
      <c r="CR1528" s="178" t="str">
        <f t="shared" si="2558"/>
        <v/>
      </c>
      <c r="CS1528" s="178" t="str">
        <f t="shared" si="2558"/>
        <v/>
      </c>
      <c r="CT1528" s="178" t="str">
        <f t="shared" si="2558"/>
        <v/>
      </c>
      <c r="CU1528" s="178" t="str">
        <f t="shared" si="2558"/>
        <v/>
      </c>
      <c r="CV1528" s="178" t="str">
        <f t="shared" si="2558"/>
        <v/>
      </c>
      <c r="CW1528" s="178" t="str">
        <f t="shared" si="2558"/>
        <v/>
      </c>
      <c r="CX1528" s="178" t="str">
        <f t="shared" si="2558"/>
        <v/>
      </c>
      <c r="CY1528" s="178" t="str">
        <f t="shared" si="2558"/>
        <v/>
      </c>
      <c r="CZ1528" s="178" t="str">
        <f t="shared" si="2558"/>
        <v/>
      </c>
      <c r="DA1528" s="178" t="str">
        <f t="shared" si="2558"/>
        <v/>
      </c>
      <c r="DB1528" s="178" t="str">
        <f t="shared" si="2558"/>
        <v/>
      </c>
      <c r="DC1528" s="178" t="str">
        <f t="shared" si="2558"/>
        <v/>
      </c>
      <c r="DD1528" s="178" t="str">
        <f t="shared" si="2558"/>
        <v/>
      </c>
      <c r="DE1528" s="178" t="str">
        <f t="shared" si="2558"/>
        <v/>
      </c>
      <c r="DF1528" s="178" t="str">
        <f t="shared" si="2558"/>
        <v/>
      </c>
      <c r="DG1528" s="178" t="str">
        <f t="shared" si="2558"/>
        <v/>
      </c>
      <c r="DH1528" s="178" t="str">
        <f t="shared" si="2558"/>
        <v/>
      </c>
      <c r="DI1528" s="178" t="str">
        <f t="shared" si="2558"/>
        <v/>
      </c>
      <c r="DJ1528" s="178" t="str">
        <f t="shared" si="2558"/>
        <v/>
      </c>
      <c r="DK1528" s="178" t="str">
        <f t="shared" si="2558"/>
        <v/>
      </c>
      <c r="DL1528" s="178" t="str">
        <f t="shared" si="2558"/>
        <v/>
      </c>
      <c r="DM1528" s="178" t="str">
        <f t="shared" si="2558"/>
        <v/>
      </c>
      <c r="DN1528" s="178" t="str">
        <f t="shared" si="2558"/>
        <v/>
      </c>
      <c r="DO1528" s="182"/>
      <c r="DP1528" s="50" t="s">
        <v>172</v>
      </c>
    </row>
    <row r="1529" spans="1:120" s="152" customFormat="1" ht="15" customHeight="1">
      <c r="A1529" s="29"/>
      <c r="B1529" s="172"/>
      <c r="C1529" s="125" t="s">
        <v>245</v>
      </c>
      <c r="D1529" s="181"/>
      <c r="E1529" s="181"/>
      <c r="F1529" s="180">
        <f t="shared" ref="F1529:AK1529" si="2559">IF(F17="","",F1528*$D$1519)</f>
        <v>0</v>
      </c>
      <c r="G1529" s="180">
        <f t="shared" si="2559"/>
        <v>0</v>
      </c>
      <c r="H1529" s="180">
        <f t="shared" si="2559"/>
        <v>0</v>
      </c>
      <c r="I1529" s="180">
        <f t="shared" si="2559"/>
        <v>0</v>
      </c>
      <c r="J1529" s="180">
        <f t="shared" si="2559"/>
        <v>0</v>
      </c>
      <c r="K1529" s="180">
        <f t="shared" si="2559"/>
        <v>0</v>
      </c>
      <c r="L1529" s="180">
        <f t="shared" si="2559"/>
        <v>0</v>
      </c>
      <c r="M1529" s="180">
        <f t="shared" si="2559"/>
        <v>0</v>
      </c>
      <c r="N1529" s="180">
        <f t="shared" si="2559"/>
        <v>0</v>
      </c>
      <c r="O1529" s="180">
        <f t="shared" si="2559"/>
        <v>0</v>
      </c>
      <c r="P1529" s="180">
        <f t="shared" si="2559"/>
        <v>0</v>
      </c>
      <c r="Q1529" s="180">
        <f t="shared" si="2559"/>
        <v>0</v>
      </c>
      <c r="R1529" s="180">
        <f t="shared" si="2559"/>
        <v>0</v>
      </c>
      <c r="S1529" s="180">
        <f t="shared" si="2559"/>
        <v>0</v>
      </c>
      <c r="T1529" s="180">
        <f t="shared" si="2559"/>
        <v>0</v>
      </c>
      <c r="U1529" s="180">
        <f t="shared" si="2559"/>
        <v>0</v>
      </c>
      <c r="V1529" s="180">
        <f t="shared" si="2559"/>
        <v>0</v>
      </c>
      <c r="W1529" s="180">
        <f t="shared" si="2559"/>
        <v>0</v>
      </c>
      <c r="X1529" s="180">
        <f t="shared" si="2559"/>
        <v>0</v>
      </c>
      <c r="Y1529" s="180">
        <f t="shared" si="2559"/>
        <v>0</v>
      </c>
      <c r="Z1529" s="180">
        <f t="shared" si="2559"/>
        <v>0</v>
      </c>
      <c r="AA1529" s="180">
        <f t="shared" si="2559"/>
        <v>0</v>
      </c>
      <c r="AB1529" s="180">
        <f t="shared" si="2559"/>
        <v>0</v>
      </c>
      <c r="AC1529" s="180">
        <f t="shared" si="2559"/>
        <v>0</v>
      </c>
      <c r="AD1529" s="180">
        <f t="shared" si="2559"/>
        <v>0</v>
      </c>
      <c r="AE1529" s="180">
        <f t="shared" si="2559"/>
        <v>0</v>
      </c>
      <c r="AF1529" s="180">
        <f t="shared" si="2559"/>
        <v>0</v>
      </c>
      <c r="AG1529" s="180">
        <f t="shared" si="2559"/>
        <v>0</v>
      </c>
      <c r="AH1529" s="180">
        <f t="shared" si="2559"/>
        <v>0</v>
      </c>
      <c r="AI1529" s="180">
        <f t="shared" si="2559"/>
        <v>0</v>
      </c>
      <c r="AJ1529" s="180">
        <f t="shared" si="2559"/>
        <v>0</v>
      </c>
      <c r="AK1529" s="180">
        <f t="shared" si="2559"/>
        <v>0</v>
      </c>
      <c r="AL1529" s="180">
        <f t="shared" ref="AL1529:BQ1529" si="2560">IF(AL17="","",AL1528*$D$1519)</f>
        <v>0</v>
      </c>
      <c r="AM1529" s="180">
        <f t="shared" si="2560"/>
        <v>0</v>
      </c>
      <c r="AN1529" s="180">
        <f t="shared" si="2560"/>
        <v>0</v>
      </c>
      <c r="AO1529" s="180">
        <f t="shared" si="2560"/>
        <v>0</v>
      </c>
      <c r="AP1529" s="180">
        <f t="shared" si="2560"/>
        <v>0</v>
      </c>
      <c r="AQ1529" s="180">
        <f t="shared" si="2560"/>
        <v>0</v>
      </c>
      <c r="AR1529" s="180">
        <f t="shared" si="2560"/>
        <v>0</v>
      </c>
      <c r="AS1529" s="180">
        <f t="shared" si="2560"/>
        <v>0</v>
      </c>
      <c r="AT1529" s="180">
        <f t="shared" si="2560"/>
        <v>0</v>
      </c>
      <c r="AU1529" s="180">
        <f t="shared" si="2560"/>
        <v>0</v>
      </c>
      <c r="AV1529" s="180">
        <f t="shared" si="2560"/>
        <v>0</v>
      </c>
      <c r="AW1529" s="180">
        <f t="shared" si="2560"/>
        <v>0</v>
      </c>
      <c r="AX1529" s="180">
        <f t="shared" si="2560"/>
        <v>0</v>
      </c>
      <c r="AY1529" s="180">
        <f t="shared" si="2560"/>
        <v>0</v>
      </c>
      <c r="AZ1529" s="180">
        <f t="shared" si="2560"/>
        <v>0</v>
      </c>
      <c r="BA1529" s="180">
        <f t="shared" si="2560"/>
        <v>0</v>
      </c>
      <c r="BB1529" s="180">
        <f t="shared" si="2560"/>
        <v>0</v>
      </c>
      <c r="BC1529" s="180">
        <f t="shared" si="2560"/>
        <v>0</v>
      </c>
      <c r="BD1529" s="180">
        <f t="shared" si="2560"/>
        <v>0</v>
      </c>
      <c r="BE1529" s="180">
        <f t="shared" si="2560"/>
        <v>0</v>
      </c>
      <c r="BF1529" s="180">
        <f t="shared" si="2560"/>
        <v>0</v>
      </c>
      <c r="BG1529" s="180">
        <f t="shared" si="2560"/>
        <v>0</v>
      </c>
      <c r="BH1529" s="180">
        <f t="shared" si="2560"/>
        <v>0</v>
      </c>
      <c r="BI1529" s="180">
        <f t="shared" si="2560"/>
        <v>0</v>
      </c>
      <c r="BJ1529" s="180">
        <f t="shared" si="2560"/>
        <v>0</v>
      </c>
      <c r="BK1529" s="180">
        <f t="shared" si="2560"/>
        <v>0</v>
      </c>
      <c r="BL1529" s="180">
        <f t="shared" si="2560"/>
        <v>0</v>
      </c>
      <c r="BM1529" s="180">
        <f t="shared" si="2560"/>
        <v>0</v>
      </c>
      <c r="BN1529" s="180">
        <f t="shared" si="2560"/>
        <v>0</v>
      </c>
      <c r="BO1529" s="180" t="str">
        <f t="shared" si="2560"/>
        <v/>
      </c>
      <c r="BP1529" s="180" t="str">
        <f t="shared" si="2560"/>
        <v/>
      </c>
      <c r="BQ1529" s="180" t="str">
        <f t="shared" si="2560"/>
        <v/>
      </c>
      <c r="BR1529" s="180" t="str">
        <f t="shared" ref="BR1529:CA1529" si="2561">IF(BR17="","",BR1528*$D$1519)</f>
        <v/>
      </c>
      <c r="BS1529" s="180" t="str">
        <f t="shared" si="2561"/>
        <v/>
      </c>
      <c r="BT1529" s="180" t="str">
        <f t="shared" si="2561"/>
        <v/>
      </c>
      <c r="BU1529" s="180" t="str">
        <f t="shared" si="2561"/>
        <v/>
      </c>
      <c r="BV1529" s="180" t="str">
        <f t="shared" si="2561"/>
        <v/>
      </c>
      <c r="BW1529" s="180" t="str">
        <f t="shared" si="2561"/>
        <v/>
      </c>
      <c r="BX1529" s="180" t="str">
        <f t="shared" si="2561"/>
        <v/>
      </c>
      <c r="BY1529" s="180" t="str">
        <f t="shared" si="2561"/>
        <v/>
      </c>
      <c r="BZ1529" s="180" t="str">
        <f t="shared" si="2561"/>
        <v/>
      </c>
      <c r="CA1529" s="180" t="str">
        <f t="shared" si="2561"/>
        <v/>
      </c>
      <c r="CB1529" s="180" t="str">
        <f t="shared" ref="CB1529:DN1529" si="2562">IF(CB17="","",CB1528*$D$1519)</f>
        <v/>
      </c>
      <c r="CC1529" s="180" t="str">
        <f t="shared" si="2562"/>
        <v/>
      </c>
      <c r="CD1529" s="180" t="str">
        <f t="shared" si="2562"/>
        <v/>
      </c>
      <c r="CE1529" s="180" t="str">
        <f t="shared" si="2562"/>
        <v/>
      </c>
      <c r="CF1529" s="180" t="str">
        <f t="shared" si="2562"/>
        <v/>
      </c>
      <c r="CG1529" s="180" t="str">
        <f t="shared" si="2562"/>
        <v/>
      </c>
      <c r="CH1529" s="180" t="str">
        <f t="shared" si="2562"/>
        <v/>
      </c>
      <c r="CI1529" s="180" t="str">
        <f t="shared" si="2562"/>
        <v/>
      </c>
      <c r="CJ1529" s="180" t="str">
        <f t="shared" si="2562"/>
        <v/>
      </c>
      <c r="CK1529" s="180" t="str">
        <f t="shared" si="2562"/>
        <v/>
      </c>
      <c r="CL1529" s="180" t="str">
        <f t="shared" si="2562"/>
        <v/>
      </c>
      <c r="CM1529" s="180" t="str">
        <f t="shared" si="2562"/>
        <v/>
      </c>
      <c r="CN1529" s="180" t="str">
        <f t="shared" si="2562"/>
        <v/>
      </c>
      <c r="CO1529" s="180" t="str">
        <f t="shared" si="2562"/>
        <v/>
      </c>
      <c r="CP1529" s="180" t="str">
        <f t="shared" si="2562"/>
        <v/>
      </c>
      <c r="CQ1529" s="180" t="str">
        <f t="shared" si="2562"/>
        <v/>
      </c>
      <c r="CR1529" s="180" t="str">
        <f t="shared" si="2562"/>
        <v/>
      </c>
      <c r="CS1529" s="180" t="str">
        <f t="shared" si="2562"/>
        <v/>
      </c>
      <c r="CT1529" s="180" t="str">
        <f t="shared" si="2562"/>
        <v/>
      </c>
      <c r="CU1529" s="180" t="str">
        <f t="shared" si="2562"/>
        <v/>
      </c>
      <c r="CV1529" s="180" t="str">
        <f t="shared" si="2562"/>
        <v/>
      </c>
      <c r="CW1529" s="180" t="str">
        <f t="shared" si="2562"/>
        <v/>
      </c>
      <c r="CX1529" s="180" t="str">
        <f t="shared" si="2562"/>
        <v/>
      </c>
      <c r="CY1529" s="180" t="str">
        <f t="shared" si="2562"/>
        <v/>
      </c>
      <c r="CZ1529" s="180" t="str">
        <f t="shared" si="2562"/>
        <v/>
      </c>
      <c r="DA1529" s="180" t="str">
        <f t="shared" si="2562"/>
        <v/>
      </c>
      <c r="DB1529" s="180" t="str">
        <f t="shared" si="2562"/>
        <v/>
      </c>
      <c r="DC1529" s="180" t="str">
        <f t="shared" si="2562"/>
        <v/>
      </c>
      <c r="DD1529" s="180" t="str">
        <f t="shared" si="2562"/>
        <v/>
      </c>
      <c r="DE1529" s="180" t="str">
        <f t="shared" si="2562"/>
        <v/>
      </c>
      <c r="DF1529" s="180" t="str">
        <f t="shared" si="2562"/>
        <v/>
      </c>
      <c r="DG1529" s="180" t="str">
        <f t="shared" si="2562"/>
        <v/>
      </c>
      <c r="DH1529" s="180" t="str">
        <f t="shared" si="2562"/>
        <v/>
      </c>
      <c r="DI1529" s="180" t="str">
        <f t="shared" si="2562"/>
        <v/>
      </c>
      <c r="DJ1529" s="180" t="str">
        <f t="shared" si="2562"/>
        <v/>
      </c>
      <c r="DK1529" s="180" t="str">
        <f t="shared" si="2562"/>
        <v/>
      </c>
      <c r="DL1529" s="180" t="str">
        <f t="shared" si="2562"/>
        <v/>
      </c>
      <c r="DM1529" s="180" t="str">
        <f t="shared" si="2562"/>
        <v/>
      </c>
      <c r="DN1529" s="180" t="str">
        <f t="shared" si="2562"/>
        <v/>
      </c>
      <c r="DO1529" s="179"/>
      <c r="DP1529" s="50" t="s">
        <v>172</v>
      </c>
    </row>
    <row r="1530" spans="1:120" s="152" customFormat="1" ht="15" customHeight="1">
      <c r="A1530" s="29"/>
      <c r="B1530" s="172"/>
      <c r="C1530" s="120" t="str">
        <f>"Total " &amp;C1509&amp; " Service Cost"</f>
        <v>Total Construction Loan Service Cost</v>
      </c>
      <c r="F1530" s="178">
        <f t="shared" ref="F1530:AK1530" ca="1" si="2563">IF(F17="","",F1523+F1526+F1527+F1529)</f>
        <v>10391.78668693034</v>
      </c>
      <c r="G1530" s="178">
        <f t="shared" ca="1" si="2563"/>
        <v>21708.652096541693</v>
      </c>
      <c r="H1530" s="178">
        <f t="shared" ca="1" si="2563"/>
        <v>23562.285103792325</v>
      </c>
      <c r="I1530" s="178">
        <f t="shared" ca="1" si="2563"/>
        <v>25422.88229266067</v>
      </c>
      <c r="J1530" s="178">
        <f t="shared" ca="1" si="2563"/>
        <v>27937.516373493039</v>
      </c>
      <c r="K1530" s="178">
        <f t="shared" ca="1" si="2563"/>
        <v>31108.644591969947</v>
      </c>
      <c r="L1530" s="178">
        <f t="shared" ca="1" si="2563"/>
        <v>34291.68688014683</v>
      </c>
      <c r="M1530" s="178">
        <f t="shared" ca="1" si="2563"/>
        <v>37486.687999713242</v>
      </c>
      <c r="N1530" s="178">
        <f t="shared" ca="1" si="2563"/>
        <v>40693.692880530354</v>
      </c>
      <c r="O1530" s="178">
        <f t="shared" ca="1" si="2563"/>
        <v>43912.746621262886</v>
      </c>
      <c r="P1530" s="178">
        <f t="shared" ca="1" si="2563"/>
        <v>46615.821018921561</v>
      </c>
      <c r="Q1530" s="178">
        <f t="shared" ca="1" si="2563"/>
        <v>48800.977516174862</v>
      </c>
      <c r="R1530" s="178">
        <f t="shared" ca="1" si="2563"/>
        <v>51910.123330261929</v>
      </c>
      <c r="S1530" s="178">
        <f t="shared" ca="1" si="2563"/>
        <v>55946.729930125155</v>
      </c>
      <c r="T1530" s="178">
        <f t="shared" ca="1" si="2563"/>
        <v>59998.50224044497</v>
      </c>
      <c r="U1530" s="178">
        <f t="shared" ca="1" si="2563"/>
        <v>64065.497239469791</v>
      </c>
      <c r="V1530" s="178">
        <f t="shared" ca="1" si="2563"/>
        <v>68147.772119517875</v>
      </c>
      <c r="W1530" s="178">
        <f t="shared" ca="1" si="2563"/>
        <v>72245.384287781562</v>
      </c>
      <c r="X1530" s="178">
        <f t="shared" ca="1" si="2563"/>
        <v>78941.35943225662</v>
      </c>
      <c r="Y1530" s="178">
        <f t="shared" ca="1" si="2563"/>
        <v>89594.194821482408</v>
      </c>
      <c r="Z1530" s="178">
        <f t="shared" ca="1" si="2563"/>
        <v>103277.56684961572</v>
      </c>
      <c r="AA1530" s="178">
        <f t="shared" ca="1" si="2563"/>
        <v>118654.12627422292</v>
      </c>
      <c r="AB1530" s="178">
        <f t="shared" ca="1" si="2563"/>
        <v>129526.24572171527</v>
      </c>
      <c r="AC1530" s="178">
        <f t="shared" ca="1" si="2563"/>
        <v>135877.00181083885</v>
      </c>
      <c r="AD1530" s="178">
        <f t="shared" ca="1" si="2563"/>
        <v>37151751.483973719</v>
      </c>
      <c r="AE1530" s="178">
        <f t="shared" ca="1" si="2563"/>
        <v>0</v>
      </c>
      <c r="AF1530" s="178">
        <f t="shared" ca="1" si="2563"/>
        <v>0</v>
      </c>
      <c r="AG1530" s="178">
        <f t="shared" ca="1" si="2563"/>
        <v>0</v>
      </c>
      <c r="AH1530" s="178">
        <f t="shared" ca="1" si="2563"/>
        <v>0</v>
      </c>
      <c r="AI1530" s="178">
        <f t="shared" ca="1" si="2563"/>
        <v>0</v>
      </c>
      <c r="AJ1530" s="178">
        <f t="shared" ca="1" si="2563"/>
        <v>0</v>
      </c>
      <c r="AK1530" s="178">
        <f t="shared" ca="1" si="2563"/>
        <v>0</v>
      </c>
      <c r="AL1530" s="178">
        <f t="shared" ref="AL1530:BQ1530" ca="1" si="2564">IF(AL17="","",AL1523+AL1526+AL1527+AL1529)</f>
        <v>0</v>
      </c>
      <c r="AM1530" s="178">
        <f t="shared" ca="1" si="2564"/>
        <v>0</v>
      </c>
      <c r="AN1530" s="178">
        <f t="shared" ca="1" si="2564"/>
        <v>0</v>
      </c>
      <c r="AO1530" s="178">
        <f t="shared" ca="1" si="2564"/>
        <v>0</v>
      </c>
      <c r="AP1530" s="178">
        <f t="shared" ca="1" si="2564"/>
        <v>0</v>
      </c>
      <c r="AQ1530" s="178">
        <f t="shared" ca="1" si="2564"/>
        <v>0</v>
      </c>
      <c r="AR1530" s="178">
        <f t="shared" ca="1" si="2564"/>
        <v>0</v>
      </c>
      <c r="AS1530" s="178">
        <f t="shared" ca="1" si="2564"/>
        <v>0</v>
      </c>
      <c r="AT1530" s="178">
        <f t="shared" ca="1" si="2564"/>
        <v>0</v>
      </c>
      <c r="AU1530" s="178">
        <f t="shared" ca="1" si="2564"/>
        <v>0</v>
      </c>
      <c r="AV1530" s="178">
        <f t="shared" ca="1" si="2564"/>
        <v>0</v>
      </c>
      <c r="AW1530" s="178">
        <f t="shared" ca="1" si="2564"/>
        <v>0</v>
      </c>
      <c r="AX1530" s="178">
        <f t="shared" ca="1" si="2564"/>
        <v>0</v>
      </c>
      <c r="AY1530" s="178">
        <f t="shared" ca="1" si="2564"/>
        <v>0</v>
      </c>
      <c r="AZ1530" s="178">
        <f t="shared" ca="1" si="2564"/>
        <v>0</v>
      </c>
      <c r="BA1530" s="178">
        <f t="shared" ca="1" si="2564"/>
        <v>0</v>
      </c>
      <c r="BB1530" s="178">
        <f t="shared" ca="1" si="2564"/>
        <v>0</v>
      </c>
      <c r="BC1530" s="178">
        <f t="shared" ca="1" si="2564"/>
        <v>0</v>
      </c>
      <c r="BD1530" s="178">
        <f t="shared" ca="1" si="2564"/>
        <v>0</v>
      </c>
      <c r="BE1530" s="178">
        <f t="shared" ca="1" si="2564"/>
        <v>0</v>
      </c>
      <c r="BF1530" s="178">
        <f t="shared" ca="1" si="2564"/>
        <v>0</v>
      </c>
      <c r="BG1530" s="178">
        <f t="shared" ca="1" si="2564"/>
        <v>0</v>
      </c>
      <c r="BH1530" s="178">
        <f t="shared" ca="1" si="2564"/>
        <v>0</v>
      </c>
      <c r="BI1530" s="178">
        <f t="shared" ca="1" si="2564"/>
        <v>0</v>
      </c>
      <c r="BJ1530" s="178">
        <f t="shared" ca="1" si="2564"/>
        <v>0</v>
      </c>
      <c r="BK1530" s="178">
        <f t="shared" ca="1" si="2564"/>
        <v>0</v>
      </c>
      <c r="BL1530" s="178">
        <f t="shared" ca="1" si="2564"/>
        <v>0</v>
      </c>
      <c r="BM1530" s="178">
        <f t="shared" ca="1" si="2564"/>
        <v>0</v>
      </c>
      <c r="BN1530" s="178">
        <f t="shared" ca="1" si="2564"/>
        <v>0</v>
      </c>
      <c r="BO1530" s="178" t="str">
        <f t="shared" si="2564"/>
        <v/>
      </c>
      <c r="BP1530" s="178" t="str">
        <f t="shared" si="2564"/>
        <v/>
      </c>
      <c r="BQ1530" s="178" t="str">
        <f t="shared" si="2564"/>
        <v/>
      </c>
      <c r="BR1530" s="178" t="str">
        <f t="shared" ref="BR1530:CA1530" si="2565">IF(BR17="","",BR1523+BR1526+BR1527+BR1529)</f>
        <v/>
      </c>
      <c r="BS1530" s="178" t="str">
        <f t="shared" si="2565"/>
        <v/>
      </c>
      <c r="BT1530" s="178" t="str">
        <f t="shared" si="2565"/>
        <v/>
      </c>
      <c r="BU1530" s="178" t="str">
        <f t="shared" si="2565"/>
        <v/>
      </c>
      <c r="BV1530" s="178" t="str">
        <f t="shared" si="2565"/>
        <v/>
      </c>
      <c r="BW1530" s="178" t="str">
        <f t="shared" si="2565"/>
        <v/>
      </c>
      <c r="BX1530" s="178" t="str">
        <f t="shared" si="2565"/>
        <v/>
      </c>
      <c r="BY1530" s="178" t="str">
        <f t="shared" si="2565"/>
        <v/>
      </c>
      <c r="BZ1530" s="178" t="str">
        <f t="shared" si="2565"/>
        <v/>
      </c>
      <c r="CA1530" s="178" t="str">
        <f t="shared" si="2565"/>
        <v/>
      </c>
      <c r="CB1530" s="178" t="str">
        <f t="shared" ref="CB1530:DN1530" si="2566">IF(CB17="","",CB1523+CB1526+CB1527+CB1529)</f>
        <v/>
      </c>
      <c r="CC1530" s="178" t="str">
        <f t="shared" si="2566"/>
        <v/>
      </c>
      <c r="CD1530" s="178" t="str">
        <f t="shared" si="2566"/>
        <v/>
      </c>
      <c r="CE1530" s="178" t="str">
        <f t="shared" si="2566"/>
        <v/>
      </c>
      <c r="CF1530" s="178" t="str">
        <f t="shared" si="2566"/>
        <v/>
      </c>
      <c r="CG1530" s="178" t="str">
        <f t="shared" si="2566"/>
        <v/>
      </c>
      <c r="CH1530" s="178" t="str">
        <f t="shared" si="2566"/>
        <v/>
      </c>
      <c r="CI1530" s="178" t="str">
        <f t="shared" si="2566"/>
        <v/>
      </c>
      <c r="CJ1530" s="178" t="str">
        <f t="shared" si="2566"/>
        <v/>
      </c>
      <c r="CK1530" s="178" t="str">
        <f t="shared" si="2566"/>
        <v/>
      </c>
      <c r="CL1530" s="178" t="str">
        <f t="shared" si="2566"/>
        <v/>
      </c>
      <c r="CM1530" s="178" t="str">
        <f t="shared" si="2566"/>
        <v/>
      </c>
      <c r="CN1530" s="178" t="str">
        <f t="shared" si="2566"/>
        <v/>
      </c>
      <c r="CO1530" s="178" t="str">
        <f t="shared" si="2566"/>
        <v/>
      </c>
      <c r="CP1530" s="178" t="str">
        <f t="shared" si="2566"/>
        <v/>
      </c>
      <c r="CQ1530" s="178" t="str">
        <f t="shared" si="2566"/>
        <v/>
      </c>
      <c r="CR1530" s="178" t="str">
        <f t="shared" si="2566"/>
        <v/>
      </c>
      <c r="CS1530" s="178" t="str">
        <f t="shared" si="2566"/>
        <v/>
      </c>
      <c r="CT1530" s="178" t="str">
        <f t="shared" si="2566"/>
        <v/>
      </c>
      <c r="CU1530" s="178" t="str">
        <f t="shared" si="2566"/>
        <v/>
      </c>
      <c r="CV1530" s="178" t="str">
        <f t="shared" si="2566"/>
        <v/>
      </c>
      <c r="CW1530" s="178" t="str">
        <f t="shared" si="2566"/>
        <v/>
      </c>
      <c r="CX1530" s="178" t="str">
        <f t="shared" si="2566"/>
        <v/>
      </c>
      <c r="CY1530" s="178" t="str">
        <f t="shared" si="2566"/>
        <v/>
      </c>
      <c r="CZ1530" s="178" t="str">
        <f t="shared" si="2566"/>
        <v/>
      </c>
      <c r="DA1530" s="178" t="str">
        <f t="shared" si="2566"/>
        <v/>
      </c>
      <c r="DB1530" s="178" t="str">
        <f t="shared" si="2566"/>
        <v/>
      </c>
      <c r="DC1530" s="178" t="str">
        <f t="shared" si="2566"/>
        <v/>
      </c>
      <c r="DD1530" s="178" t="str">
        <f t="shared" si="2566"/>
        <v/>
      </c>
      <c r="DE1530" s="178" t="str">
        <f t="shared" si="2566"/>
        <v/>
      </c>
      <c r="DF1530" s="178" t="str">
        <f t="shared" si="2566"/>
        <v/>
      </c>
      <c r="DG1530" s="178" t="str">
        <f t="shared" si="2566"/>
        <v/>
      </c>
      <c r="DH1530" s="178" t="str">
        <f t="shared" si="2566"/>
        <v/>
      </c>
      <c r="DI1530" s="178" t="str">
        <f t="shared" si="2566"/>
        <v/>
      </c>
      <c r="DJ1530" s="178" t="str">
        <f t="shared" si="2566"/>
        <v/>
      </c>
      <c r="DK1530" s="178" t="str">
        <f t="shared" si="2566"/>
        <v/>
      </c>
      <c r="DL1530" s="178" t="str">
        <f t="shared" si="2566"/>
        <v/>
      </c>
      <c r="DM1530" s="178" t="str">
        <f t="shared" si="2566"/>
        <v/>
      </c>
      <c r="DN1530" s="178" t="str">
        <f t="shared" si="2566"/>
        <v/>
      </c>
      <c r="DO1530" s="154">
        <f ca="1">SUM(F1530:DN1530)</f>
        <v>38571869.368093587</v>
      </c>
      <c r="DP1530" s="50" t="s">
        <v>172</v>
      </c>
    </row>
    <row r="1531" spans="1:120" s="152" customFormat="1" ht="15" customHeight="1">
      <c r="A1531" s="29"/>
      <c r="B1531" s="172"/>
      <c r="C1531" s="120"/>
      <c r="F1531" s="177"/>
      <c r="G1531" s="177"/>
      <c r="H1531" s="177"/>
      <c r="I1531" s="177"/>
      <c r="J1531" s="177"/>
      <c r="K1531" s="177"/>
      <c r="L1531" s="177"/>
      <c r="M1531" s="177"/>
      <c r="N1531" s="177"/>
      <c r="O1531" s="177"/>
      <c r="P1531" s="177"/>
      <c r="Q1531" s="177"/>
      <c r="R1531" s="177"/>
      <c r="S1531" s="177"/>
      <c r="T1531" s="177"/>
      <c r="U1531" s="177"/>
      <c r="V1531" s="177"/>
      <c r="W1531" s="177"/>
      <c r="X1531" s="177"/>
      <c r="Y1531" s="177"/>
      <c r="Z1531" s="177"/>
      <c r="AA1531" s="177"/>
      <c r="AB1531" s="177"/>
      <c r="AC1531" s="177"/>
      <c r="AD1531" s="177"/>
      <c r="AE1531" s="177"/>
      <c r="AF1531" s="177"/>
      <c r="AG1531" s="177"/>
      <c r="AH1531" s="177"/>
      <c r="AI1531" s="177"/>
      <c r="AJ1531" s="177"/>
      <c r="AK1531" s="177"/>
      <c r="AL1531" s="177"/>
      <c r="AM1531" s="177"/>
      <c r="AN1531" s="177"/>
      <c r="AO1531" s="177"/>
      <c r="AP1531" s="177"/>
      <c r="AQ1531" s="177"/>
      <c r="AR1531" s="177"/>
      <c r="AS1531" s="177"/>
      <c r="AT1531" s="177"/>
      <c r="AU1531" s="177"/>
      <c r="AV1531" s="177"/>
      <c r="AW1531" s="177"/>
      <c r="AX1531" s="177"/>
      <c r="AY1531" s="177"/>
      <c r="AZ1531" s="177"/>
      <c r="BA1531" s="177"/>
      <c r="BB1531" s="177"/>
      <c r="BC1531" s="177"/>
      <c r="BD1531" s="177"/>
      <c r="BE1531" s="177"/>
      <c r="BF1531" s="177"/>
      <c r="BG1531" s="177"/>
      <c r="BH1531" s="177"/>
      <c r="BI1531" s="177"/>
      <c r="BJ1531" s="177"/>
      <c r="BK1531" s="177"/>
      <c r="BL1531" s="177"/>
      <c r="BM1531" s="177"/>
      <c r="BN1531" s="177"/>
      <c r="BO1531" s="177"/>
      <c r="BP1531" s="177"/>
      <c r="BQ1531" s="177"/>
      <c r="BR1531" s="177"/>
      <c r="BS1531" s="177"/>
      <c r="BT1531" s="177"/>
      <c r="BU1531" s="177"/>
      <c r="BV1531" s="177"/>
      <c r="BW1531" s="177"/>
      <c r="BX1531" s="177"/>
      <c r="BY1531" s="177"/>
      <c r="BZ1531" s="177"/>
      <c r="CA1531" s="177"/>
      <c r="CB1531" s="177"/>
      <c r="CC1531" s="177"/>
      <c r="CD1531" s="177"/>
      <c r="CE1531" s="177"/>
      <c r="CF1531" s="177"/>
      <c r="CG1531" s="177"/>
      <c r="CH1531" s="177"/>
      <c r="CI1531" s="177"/>
      <c r="CJ1531" s="177"/>
      <c r="CK1531" s="177"/>
      <c r="CL1531" s="177"/>
      <c r="CM1531" s="177"/>
      <c r="CN1531" s="177"/>
      <c r="CO1531" s="177"/>
      <c r="CP1531" s="177"/>
      <c r="CQ1531" s="177"/>
      <c r="CR1531" s="177"/>
      <c r="CS1531" s="177"/>
      <c r="CT1531" s="177"/>
      <c r="CU1531" s="177"/>
      <c r="CV1531" s="177"/>
      <c r="CW1531" s="177"/>
      <c r="CX1531" s="177"/>
      <c r="CY1531" s="177"/>
      <c r="CZ1531" s="177"/>
      <c r="DA1531" s="177"/>
      <c r="DB1531" s="177"/>
      <c r="DC1531" s="177"/>
      <c r="DD1531" s="177"/>
      <c r="DE1531" s="177"/>
      <c r="DF1531" s="177"/>
      <c r="DG1531" s="177"/>
      <c r="DH1531" s="177"/>
      <c r="DI1531" s="177"/>
      <c r="DJ1531" s="177"/>
      <c r="DK1531" s="177"/>
      <c r="DL1531" s="177"/>
      <c r="DM1531" s="177"/>
      <c r="DN1531" s="177"/>
      <c r="DP1531" s="50" t="s">
        <v>172</v>
      </c>
    </row>
    <row r="1532" spans="1:120" s="152" customFormat="1" ht="15" customHeight="1">
      <c r="B1532" s="172"/>
      <c r="F1532" s="150"/>
      <c r="G1532" s="150"/>
      <c r="H1532" s="150"/>
      <c r="I1532" s="150"/>
      <c r="J1532" s="150"/>
      <c r="K1532" s="150"/>
      <c r="L1532" s="150"/>
      <c r="M1532" s="150"/>
      <c r="N1532" s="150"/>
      <c r="O1532" s="150"/>
      <c r="P1532" s="150"/>
      <c r="Q1532" s="150"/>
      <c r="R1532" s="150"/>
      <c r="S1532" s="150"/>
      <c r="T1532" s="150"/>
      <c r="U1532" s="150"/>
      <c r="V1532" s="150"/>
      <c r="W1532" s="150"/>
      <c r="X1532" s="150"/>
      <c r="Y1532" s="150"/>
      <c r="Z1532" s="150"/>
      <c r="AA1532" s="150"/>
      <c r="AB1532" s="150"/>
      <c r="AC1532" s="150"/>
      <c r="AD1532" s="150"/>
      <c r="AE1532" s="150"/>
      <c r="AF1532" s="150"/>
      <c r="AG1532" s="150"/>
      <c r="AH1532" s="150"/>
      <c r="AI1532" s="150"/>
      <c r="AJ1532" s="150"/>
      <c r="AK1532" s="150"/>
      <c r="AL1532" s="150"/>
      <c r="AM1532" s="150"/>
      <c r="AN1532" s="150"/>
      <c r="AO1532" s="150"/>
      <c r="AP1532" s="150"/>
      <c r="AQ1532" s="150"/>
      <c r="AR1532" s="150"/>
      <c r="AS1532" s="150"/>
      <c r="AT1532" s="150"/>
      <c r="AU1532" s="150"/>
      <c r="AV1532" s="150"/>
      <c r="AW1532" s="150"/>
      <c r="AX1532" s="150"/>
      <c r="AY1532" s="150"/>
      <c r="AZ1532" s="150"/>
      <c r="BA1532" s="150"/>
      <c r="BB1532" s="150"/>
      <c r="BC1532" s="150"/>
      <c r="BD1532" s="150"/>
      <c r="BE1532" s="150"/>
      <c r="BF1532" s="150"/>
      <c r="BG1532" s="150"/>
      <c r="BH1532" s="150"/>
      <c r="BI1532" s="150"/>
      <c r="BJ1532" s="150"/>
      <c r="BK1532" s="150"/>
      <c r="BL1532" s="150"/>
      <c r="BM1532" s="150"/>
      <c r="BN1532" s="150"/>
      <c r="BO1532" s="150"/>
      <c r="BP1532" s="150"/>
      <c r="BQ1532" s="150"/>
      <c r="BR1532" s="150"/>
      <c r="BS1532" s="150"/>
      <c r="BT1532" s="150"/>
      <c r="BU1532" s="150"/>
      <c r="BV1532" s="150"/>
      <c r="BW1532" s="150"/>
      <c r="BX1532" s="150"/>
      <c r="BY1532" s="150"/>
      <c r="BZ1532" s="150"/>
      <c r="CA1532" s="150"/>
      <c r="CB1532" s="150"/>
      <c r="CC1532" s="150"/>
      <c r="CD1532" s="150"/>
      <c r="CE1532" s="150"/>
      <c r="CF1532" s="150"/>
      <c r="CG1532" s="150"/>
      <c r="CH1532" s="150"/>
      <c r="CI1532" s="150"/>
      <c r="CJ1532" s="150"/>
      <c r="CK1532" s="150"/>
      <c r="CL1532" s="150"/>
      <c r="CM1532" s="150"/>
      <c r="CN1532" s="150"/>
      <c r="CO1532" s="150"/>
      <c r="CP1532" s="150"/>
      <c r="CQ1532" s="150"/>
      <c r="CR1532" s="150"/>
      <c r="CS1532" s="150"/>
      <c r="CT1532" s="150"/>
      <c r="CU1532" s="150"/>
      <c r="CV1532" s="150"/>
      <c r="CW1532" s="150"/>
      <c r="CX1532" s="150"/>
      <c r="CY1532" s="150"/>
      <c r="CZ1532" s="150"/>
      <c r="DA1532" s="150"/>
      <c r="DB1532" s="150"/>
      <c r="DC1532" s="150"/>
      <c r="DD1532" s="150"/>
      <c r="DE1532" s="150"/>
      <c r="DF1532" s="150"/>
      <c r="DG1532" s="150"/>
      <c r="DH1532" s="150"/>
      <c r="DI1532" s="150"/>
      <c r="DJ1532" s="150"/>
      <c r="DK1532" s="150"/>
      <c r="DL1532" s="150"/>
      <c r="DM1532" s="150"/>
      <c r="DN1532" s="150"/>
      <c r="DP1532" s="50" t="s">
        <v>172</v>
      </c>
    </row>
    <row r="1533" spans="1:120" s="152" customFormat="1" ht="15" customHeight="1">
      <c r="B1533" s="172"/>
      <c r="C1533" s="103" t="s">
        <v>252</v>
      </c>
      <c r="D1533" s="101"/>
      <c r="E1533" s="102"/>
      <c r="F1533" s="101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  <c r="AA1533" s="100"/>
      <c r="AB1533" s="100"/>
      <c r="AC1533" s="100"/>
      <c r="AD1533" s="100"/>
      <c r="AE1533" s="100"/>
      <c r="AF1533" s="100"/>
      <c r="AG1533" s="100"/>
      <c r="AH1533" s="100"/>
      <c r="AI1533" s="100"/>
      <c r="AJ1533" s="100"/>
      <c r="AK1533" s="100"/>
      <c r="AL1533" s="100"/>
      <c r="AM1533" s="100"/>
      <c r="AN1533" s="100"/>
      <c r="AO1533" s="100"/>
      <c r="AP1533" s="100"/>
      <c r="AQ1533" s="100"/>
      <c r="AR1533" s="100"/>
      <c r="AS1533" s="100"/>
      <c r="AT1533" s="100"/>
      <c r="AU1533" s="100"/>
      <c r="AV1533" s="100"/>
      <c r="AW1533" s="100"/>
      <c r="AX1533" s="100"/>
      <c r="AY1533" s="100"/>
      <c r="AZ1533" s="100"/>
      <c r="BA1533" s="100"/>
      <c r="BB1533" s="100"/>
      <c r="BC1533" s="100"/>
      <c r="BD1533" s="100"/>
      <c r="BE1533" s="100"/>
      <c r="BF1533" s="100"/>
      <c r="BG1533" s="100"/>
      <c r="BH1533" s="100"/>
      <c r="BI1533" s="100"/>
      <c r="BJ1533" s="100"/>
      <c r="BK1533" s="100"/>
      <c r="BL1533" s="100"/>
      <c r="BM1533" s="100"/>
      <c r="BN1533" s="100"/>
      <c r="BO1533" s="100"/>
      <c r="BP1533" s="100"/>
      <c r="BQ1533" s="100"/>
      <c r="BR1533" s="100"/>
      <c r="BS1533" s="100"/>
      <c r="BT1533" s="100"/>
      <c r="BU1533" s="100"/>
      <c r="BV1533" s="100"/>
      <c r="BW1533" s="100"/>
      <c r="BX1533" s="100"/>
      <c r="BY1533" s="100"/>
      <c r="BZ1533" s="100"/>
      <c r="CA1533" s="100"/>
      <c r="CB1533" s="100"/>
      <c r="CC1533" s="100"/>
      <c r="CD1533" s="100"/>
      <c r="CE1533" s="100"/>
      <c r="CF1533" s="100"/>
      <c r="CG1533" s="100"/>
      <c r="CH1533" s="100"/>
      <c r="CI1533" s="100"/>
      <c r="CJ1533" s="100"/>
      <c r="CK1533" s="100"/>
      <c r="CL1533" s="100"/>
      <c r="CM1533" s="100"/>
      <c r="CN1533" s="100"/>
      <c r="CO1533" s="100"/>
      <c r="CP1533" s="100"/>
      <c r="CQ1533" s="100"/>
      <c r="CR1533" s="100"/>
      <c r="CS1533" s="100"/>
      <c r="CT1533" s="100"/>
      <c r="CU1533" s="100"/>
      <c r="CV1533" s="100"/>
      <c r="CW1533" s="100"/>
      <c r="CX1533" s="100"/>
      <c r="CY1533" s="100"/>
      <c r="CZ1533" s="100"/>
      <c r="DA1533" s="100"/>
      <c r="DB1533" s="100"/>
      <c r="DC1533" s="100"/>
      <c r="DD1533" s="100"/>
      <c r="DE1533" s="100"/>
      <c r="DF1533" s="100"/>
      <c r="DG1533" s="100"/>
      <c r="DH1533" s="100"/>
      <c r="DI1533" s="100"/>
      <c r="DJ1533" s="100"/>
      <c r="DK1533" s="100"/>
      <c r="DL1533" s="100"/>
      <c r="DM1533" s="100"/>
      <c r="DN1533" s="100"/>
      <c r="DO1533" s="100"/>
      <c r="DP1533" s="50" t="s">
        <v>172</v>
      </c>
    </row>
    <row r="1534" spans="1:120" s="152" customFormat="1" ht="15" customHeight="1">
      <c r="B1534" s="172"/>
      <c r="F1534" s="150"/>
      <c r="G1534" s="150"/>
      <c r="H1534" s="150"/>
      <c r="I1534" s="150"/>
      <c r="J1534" s="150"/>
      <c r="K1534" s="150"/>
      <c r="L1534" s="150"/>
      <c r="M1534" s="150"/>
      <c r="N1534" s="150"/>
      <c r="O1534" s="150"/>
      <c r="P1534" s="150"/>
      <c r="Q1534" s="150"/>
      <c r="R1534" s="150"/>
      <c r="S1534" s="150"/>
      <c r="T1534" s="150"/>
      <c r="U1534" s="150"/>
      <c r="V1534" s="150"/>
      <c r="W1534" s="150"/>
      <c r="X1534" s="150"/>
      <c r="Y1534" s="150"/>
      <c r="Z1534" s="150"/>
      <c r="AA1534" s="150"/>
      <c r="AB1534" s="150"/>
      <c r="AC1534" s="150"/>
      <c r="AD1534" s="150"/>
      <c r="AE1534" s="150"/>
      <c r="AF1534" s="150"/>
      <c r="AG1534" s="150"/>
      <c r="AH1534" s="150"/>
      <c r="AI1534" s="150"/>
      <c r="AJ1534" s="150"/>
      <c r="AK1534" s="150"/>
      <c r="AL1534" s="150"/>
      <c r="AM1534" s="150"/>
      <c r="AN1534" s="150"/>
      <c r="AO1534" s="150"/>
      <c r="AP1534" s="150"/>
      <c r="AQ1534" s="150"/>
      <c r="AR1534" s="150"/>
      <c r="AS1534" s="150"/>
      <c r="AT1534" s="150"/>
      <c r="AU1534" s="150"/>
      <c r="AV1534" s="150"/>
      <c r="AW1534" s="150"/>
      <c r="AX1534" s="150"/>
      <c r="AY1534" s="150"/>
      <c r="AZ1534" s="150"/>
      <c r="BA1534" s="150"/>
      <c r="BB1534" s="150"/>
      <c r="BC1534" s="150"/>
      <c r="BD1534" s="150"/>
      <c r="BE1534" s="150"/>
      <c r="BF1534" s="150"/>
      <c r="BG1534" s="150"/>
      <c r="BH1534" s="150"/>
      <c r="BI1534" s="150"/>
      <c r="BJ1534" s="150"/>
      <c r="BK1534" s="150"/>
      <c r="BL1534" s="150"/>
      <c r="BM1534" s="150"/>
      <c r="BN1534" s="150"/>
      <c r="BO1534" s="150"/>
      <c r="BP1534" s="150"/>
      <c r="BQ1534" s="150"/>
      <c r="BR1534" s="150"/>
      <c r="BS1534" s="150"/>
      <c r="BT1534" s="150"/>
      <c r="BU1534" s="150"/>
      <c r="BV1534" s="150"/>
      <c r="BW1534" s="150"/>
      <c r="BX1534" s="150"/>
      <c r="BY1534" s="150"/>
      <c r="BZ1534" s="150"/>
      <c r="CA1534" s="150"/>
      <c r="CB1534" s="150"/>
      <c r="CC1534" s="150"/>
      <c r="CD1534" s="150"/>
      <c r="CE1534" s="150"/>
      <c r="CF1534" s="150"/>
      <c r="CG1534" s="150"/>
      <c r="CH1534" s="150"/>
      <c r="CI1534" s="150"/>
      <c r="CJ1534" s="150"/>
      <c r="CK1534" s="150"/>
      <c r="CL1534" s="150"/>
      <c r="CM1534" s="150"/>
      <c r="CN1534" s="150"/>
      <c r="CO1534" s="150"/>
      <c r="CP1534" s="150"/>
      <c r="CQ1534" s="150"/>
      <c r="CR1534" s="150"/>
      <c r="CS1534" s="150"/>
      <c r="CT1534" s="150"/>
      <c r="CU1534" s="150"/>
      <c r="CV1534" s="150"/>
      <c r="CW1534" s="150"/>
      <c r="CX1534" s="150"/>
      <c r="CY1534" s="150"/>
      <c r="CZ1534" s="150"/>
      <c r="DA1534" s="150"/>
      <c r="DB1534" s="150"/>
      <c r="DC1534" s="150"/>
      <c r="DD1534" s="150"/>
      <c r="DE1534" s="150"/>
      <c r="DF1534" s="150"/>
      <c r="DG1534" s="150"/>
      <c r="DH1534" s="150"/>
      <c r="DI1534" s="150"/>
      <c r="DJ1534" s="150"/>
      <c r="DK1534" s="150"/>
      <c r="DL1534" s="150"/>
      <c r="DM1534" s="150"/>
      <c r="DN1534" s="150"/>
      <c r="DP1534" s="50" t="s">
        <v>172</v>
      </c>
    </row>
    <row r="1535" spans="1:120" s="152" customFormat="1" ht="15" customHeight="1">
      <c r="B1535" s="172"/>
      <c r="C1535" s="176" t="str">
        <f>C1533</f>
        <v>Total Debt</v>
      </c>
      <c r="F1535" s="150"/>
      <c r="G1535" s="150"/>
      <c r="H1535" s="150"/>
      <c r="I1535" s="150"/>
      <c r="J1535" s="150"/>
      <c r="K1535" s="150"/>
      <c r="L1535" s="150"/>
      <c r="M1535" s="150"/>
      <c r="N1535" s="150"/>
      <c r="O1535" s="150"/>
      <c r="P1535" s="150"/>
      <c r="Q1535" s="150"/>
      <c r="R1535" s="150"/>
      <c r="S1535" s="150"/>
      <c r="T1535" s="150"/>
      <c r="U1535" s="150"/>
      <c r="V1535" s="150"/>
      <c r="W1535" s="150"/>
      <c r="X1535" s="150"/>
      <c r="Y1535" s="150"/>
      <c r="Z1535" s="150"/>
      <c r="AA1535" s="150"/>
      <c r="AB1535" s="150"/>
      <c r="AC1535" s="150"/>
      <c r="AD1535" s="150"/>
      <c r="AE1535" s="150"/>
      <c r="AF1535" s="150"/>
      <c r="AG1535" s="150"/>
      <c r="AH1535" s="150"/>
      <c r="AI1535" s="150"/>
      <c r="AJ1535" s="150"/>
      <c r="AK1535" s="150"/>
      <c r="AL1535" s="150"/>
      <c r="AM1535" s="150"/>
      <c r="AN1535" s="150"/>
      <c r="AO1535" s="150"/>
      <c r="AP1535" s="150"/>
      <c r="AQ1535" s="150"/>
      <c r="AR1535" s="150"/>
      <c r="AS1535" s="150"/>
      <c r="AT1535" s="150"/>
      <c r="AU1535" s="150"/>
      <c r="AV1535" s="150"/>
      <c r="AW1535" s="150"/>
      <c r="AX1535" s="150"/>
      <c r="AY1535" s="150"/>
      <c r="AZ1535" s="150"/>
      <c r="BA1535" s="150"/>
      <c r="BB1535" s="150"/>
      <c r="BC1535" s="150"/>
      <c r="BD1535" s="150"/>
      <c r="BE1535" s="150"/>
      <c r="BF1535" s="150"/>
      <c r="BG1535" s="150"/>
      <c r="BH1535" s="150"/>
      <c r="BI1535" s="150"/>
      <c r="BJ1535" s="150"/>
      <c r="BK1535" s="150"/>
      <c r="BL1535" s="150"/>
      <c r="BM1535" s="150"/>
      <c r="BN1535" s="150"/>
      <c r="BO1535" s="150"/>
      <c r="BP1535" s="150"/>
      <c r="BQ1535" s="150"/>
      <c r="BR1535" s="150"/>
      <c r="BS1535" s="150"/>
      <c r="BT1535" s="150"/>
      <c r="BU1535" s="150"/>
      <c r="BV1535" s="150"/>
      <c r="BW1535" s="150"/>
      <c r="BX1535" s="150"/>
      <c r="BY1535" s="150"/>
      <c r="BZ1535" s="150"/>
      <c r="CA1535" s="150"/>
      <c r="CB1535" s="150"/>
      <c r="CC1535" s="150"/>
      <c r="CD1535" s="150"/>
      <c r="CE1535" s="150"/>
      <c r="CF1535" s="150"/>
      <c r="CG1535" s="150"/>
      <c r="CH1535" s="150"/>
      <c r="CI1535" s="150"/>
      <c r="CJ1535" s="150"/>
      <c r="CK1535" s="150"/>
      <c r="CL1535" s="150"/>
      <c r="CM1535" s="150"/>
      <c r="CN1535" s="150"/>
      <c r="CO1535" s="150"/>
      <c r="CP1535" s="150"/>
      <c r="CQ1535" s="150"/>
      <c r="CR1535" s="150"/>
      <c r="CS1535" s="150"/>
      <c r="CT1535" s="150"/>
      <c r="CU1535" s="150"/>
      <c r="CV1535" s="150"/>
      <c r="CW1535" s="150"/>
      <c r="CX1535" s="150"/>
      <c r="CY1535" s="150"/>
      <c r="CZ1535" s="150"/>
      <c r="DA1535" s="150"/>
      <c r="DB1535" s="150"/>
      <c r="DC1535" s="150"/>
      <c r="DD1535" s="150"/>
      <c r="DE1535" s="150"/>
      <c r="DF1535" s="150"/>
      <c r="DG1535" s="150"/>
      <c r="DH1535" s="150"/>
      <c r="DI1535" s="150"/>
      <c r="DJ1535" s="150"/>
      <c r="DK1535" s="150"/>
      <c r="DL1535" s="150"/>
      <c r="DM1535" s="150"/>
      <c r="DN1535" s="150"/>
      <c r="DP1535" s="50" t="s">
        <v>172</v>
      </c>
    </row>
    <row r="1536" spans="1:120" s="152" customFormat="1" ht="15" customHeight="1">
      <c r="B1536" s="172"/>
      <c r="C1536" s="152" t="s">
        <v>251</v>
      </c>
      <c r="F1536" s="154">
        <f t="shared" ref="F1536:AL1536" si="2567">IF(F$17="","",F1494+F1439+F1521)</f>
        <v>0</v>
      </c>
      <c r="G1536" s="154">
        <f t="shared" ca="1" si="2567"/>
        <v>5542286.2330295146</v>
      </c>
      <c r="H1536" s="154">
        <f t="shared" ca="1" si="2567"/>
        <v>6035661.5517927231</v>
      </c>
      <c r="I1536" s="154">
        <f t="shared" ca="1" si="2567"/>
        <v>6530890.5035631824</v>
      </c>
      <c r="J1536" s="154">
        <f t="shared" ca="1" si="2567"/>
        <v>7027980.0525225094</v>
      </c>
      <c r="K1536" s="154">
        <f t="shared" ca="1" si="2567"/>
        <v>7872028.6800071131</v>
      </c>
      <c r="L1536" s="154">
        <f t="shared" ca="1" si="2567"/>
        <v>8719248.4357101936</v>
      </c>
      <c r="M1536" s="154">
        <f t="shared" ca="1" si="2567"/>
        <v>9569651.2337014508</v>
      </c>
      <c r="N1536" s="154">
        <f t="shared" ca="1" si="2567"/>
        <v>10423249.032812275</v>
      </c>
      <c r="O1536" s="154">
        <f t="shared" ca="1" si="2567"/>
        <v>11280053.836803915</v>
      </c>
      <c r="P1536" s="154">
        <f t="shared" ca="1" si="2567"/>
        <v>12140077.694536289</v>
      </c>
      <c r="Q1536" s="154">
        <f t="shared" ca="1" si="2567"/>
        <v>12721693.51555521</v>
      </c>
      <c r="R1536" s="154">
        <f t="shared" ca="1" si="2567"/>
        <v>13305494.493071385</v>
      </c>
      <c r="S1536" s="154">
        <f t="shared" ca="1" si="2567"/>
        <v>14379904.616401646</v>
      </c>
      <c r="T1536" s="154">
        <f t="shared" ca="1" si="2567"/>
        <v>15458351.34633177</v>
      </c>
      <c r="U1536" s="154">
        <f t="shared" ca="1" si="2567"/>
        <v>16540849.848572213</v>
      </c>
      <c r="V1536" s="154">
        <f t="shared" ca="1" si="2567"/>
        <v>17627415.345811676</v>
      </c>
      <c r="W1536" s="154">
        <f t="shared" ca="1" si="2567"/>
        <v>18718063.117931191</v>
      </c>
      <c r="X1536" s="154">
        <f t="shared" ca="1" si="2567"/>
        <v>19812808.502218969</v>
      </c>
      <c r="Y1536" s="154">
        <f t="shared" ca="1" si="2567"/>
        <v>22289249.861651227</v>
      </c>
      <c r="Z1536" s="154">
        <f t="shared" ca="1" si="2567"/>
        <v>25494320.709806051</v>
      </c>
      <c r="AA1536" s="154">
        <f t="shared" ca="1" si="2567"/>
        <v>29587048.276655667</v>
      </c>
      <c r="AB1536" s="154">
        <f t="shared" ca="1" si="2567"/>
        <v>33695152.402929887</v>
      </c>
      <c r="AC1536" s="154">
        <f t="shared" ca="1" si="2567"/>
        <v>35385511.981984936</v>
      </c>
      <c r="AD1536" s="154">
        <f t="shared" ca="1" si="2567"/>
        <v>37082222.317129105</v>
      </c>
      <c r="AE1536" s="154">
        <f t="shared" ca="1" si="2567"/>
        <v>0</v>
      </c>
      <c r="AF1536" s="154">
        <f t="shared" ca="1" si="2567"/>
        <v>0</v>
      </c>
      <c r="AG1536" s="154">
        <f t="shared" ca="1" si="2567"/>
        <v>0</v>
      </c>
      <c r="AH1536" s="154">
        <f t="shared" ca="1" si="2567"/>
        <v>0</v>
      </c>
      <c r="AI1536" s="154">
        <f t="shared" ca="1" si="2567"/>
        <v>0</v>
      </c>
      <c r="AJ1536" s="154">
        <f t="shared" ca="1" si="2567"/>
        <v>0</v>
      </c>
      <c r="AK1536" s="154">
        <f t="shared" ca="1" si="2567"/>
        <v>0</v>
      </c>
      <c r="AL1536" s="154">
        <f t="shared" ca="1" si="2567"/>
        <v>0</v>
      </c>
      <c r="AM1536" s="154">
        <f t="shared" ref="AM1536:BR1536" ca="1" si="2568">IF(AM$17="","",AM1494+AM1439+AM1521)</f>
        <v>0</v>
      </c>
      <c r="AN1536" s="154">
        <f t="shared" ca="1" si="2568"/>
        <v>0</v>
      </c>
      <c r="AO1536" s="154">
        <f t="shared" ca="1" si="2568"/>
        <v>0</v>
      </c>
      <c r="AP1536" s="154">
        <f t="shared" ca="1" si="2568"/>
        <v>0</v>
      </c>
      <c r="AQ1536" s="154">
        <f t="shared" ca="1" si="2568"/>
        <v>0</v>
      </c>
      <c r="AR1536" s="154">
        <f t="shared" ca="1" si="2568"/>
        <v>0</v>
      </c>
      <c r="AS1536" s="154">
        <f t="shared" ca="1" si="2568"/>
        <v>0</v>
      </c>
      <c r="AT1536" s="154">
        <f t="shared" ca="1" si="2568"/>
        <v>0</v>
      </c>
      <c r="AU1536" s="154">
        <f t="shared" ca="1" si="2568"/>
        <v>0</v>
      </c>
      <c r="AV1536" s="154">
        <f t="shared" ca="1" si="2568"/>
        <v>0</v>
      </c>
      <c r="AW1536" s="154">
        <f t="shared" ca="1" si="2568"/>
        <v>0</v>
      </c>
      <c r="AX1536" s="154">
        <f t="shared" ca="1" si="2568"/>
        <v>0</v>
      </c>
      <c r="AY1536" s="154">
        <f t="shared" ca="1" si="2568"/>
        <v>0</v>
      </c>
      <c r="AZ1536" s="154">
        <f t="shared" ca="1" si="2568"/>
        <v>0</v>
      </c>
      <c r="BA1536" s="154">
        <f t="shared" ca="1" si="2568"/>
        <v>0</v>
      </c>
      <c r="BB1536" s="154">
        <f t="shared" ca="1" si="2568"/>
        <v>0</v>
      </c>
      <c r="BC1536" s="154">
        <f t="shared" ca="1" si="2568"/>
        <v>0</v>
      </c>
      <c r="BD1536" s="154">
        <f t="shared" ca="1" si="2568"/>
        <v>0</v>
      </c>
      <c r="BE1536" s="154">
        <f t="shared" ca="1" si="2568"/>
        <v>0</v>
      </c>
      <c r="BF1536" s="154">
        <f t="shared" ca="1" si="2568"/>
        <v>0</v>
      </c>
      <c r="BG1536" s="154">
        <f t="shared" ca="1" si="2568"/>
        <v>0</v>
      </c>
      <c r="BH1536" s="154">
        <f t="shared" ca="1" si="2568"/>
        <v>0</v>
      </c>
      <c r="BI1536" s="154">
        <f t="shared" ca="1" si="2568"/>
        <v>0</v>
      </c>
      <c r="BJ1536" s="154">
        <f t="shared" ca="1" si="2568"/>
        <v>0</v>
      </c>
      <c r="BK1536" s="154">
        <f t="shared" ca="1" si="2568"/>
        <v>0</v>
      </c>
      <c r="BL1536" s="154">
        <f t="shared" ca="1" si="2568"/>
        <v>0</v>
      </c>
      <c r="BM1536" s="154">
        <f t="shared" ca="1" si="2568"/>
        <v>0</v>
      </c>
      <c r="BN1536" s="154">
        <f t="shared" ca="1" si="2568"/>
        <v>0</v>
      </c>
      <c r="BO1536" s="154" t="str">
        <f t="shared" si="2568"/>
        <v/>
      </c>
      <c r="BP1536" s="154" t="str">
        <f t="shared" si="2568"/>
        <v/>
      </c>
      <c r="BQ1536" s="154" t="str">
        <f t="shared" si="2568"/>
        <v/>
      </c>
      <c r="BR1536" s="154" t="str">
        <f t="shared" si="2568"/>
        <v/>
      </c>
      <c r="BS1536" s="154" t="str">
        <f t="shared" ref="BS1536:CA1536" si="2569">IF(BS$17="","",BS1494+BS1439+BS1521)</f>
        <v/>
      </c>
      <c r="BT1536" s="154" t="str">
        <f t="shared" si="2569"/>
        <v/>
      </c>
      <c r="BU1536" s="154" t="str">
        <f t="shared" si="2569"/>
        <v/>
      </c>
      <c r="BV1536" s="154" t="str">
        <f t="shared" si="2569"/>
        <v/>
      </c>
      <c r="BW1536" s="154" t="str">
        <f t="shared" si="2569"/>
        <v/>
      </c>
      <c r="BX1536" s="154" t="str">
        <f t="shared" si="2569"/>
        <v/>
      </c>
      <c r="BY1536" s="154" t="str">
        <f t="shared" si="2569"/>
        <v/>
      </c>
      <c r="BZ1536" s="154" t="str">
        <f t="shared" si="2569"/>
        <v/>
      </c>
      <c r="CA1536" s="154" t="str">
        <f t="shared" si="2569"/>
        <v/>
      </c>
      <c r="CB1536" s="154" t="str">
        <f t="shared" ref="CB1536:DN1536" si="2570">IF(CB$17="","",CB1494+CB1439+CB1521)</f>
        <v/>
      </c>
      <c r="CC1536" s="154" t="str">
        <f t="shared" si="2570"/>
        <v/>
      </c>
      <c r="CD1536" s="154" t="str">
        <f t="shared" si="2570"/>
        <v/>
      </c>
      <c r="CE1536" s="154" t="str">
        <f t="shared" si="2570"/>
        <v/>
      </c>
      <c r="CF1536" s="154" t="str">
        <f t="shared" si="2570"/>
        <v/>
      </c>
      <c r="CG1536" s="154" t="str">
        <f t="shared" si="2570"/>
        <v/>
      </c>
      <c r="CH1536" s="154" t="str">
        <f t="shared" si="2570"/>
        <v/>
      </c>
      <c r="CI1536" s="154" t="str">
        <f t="shared" si="2570"/>
        <v/>
      </c>
      <c r="CJ1536" s="154" t="str">
        <f t="shared" si="2570"/>
        <v/>
      </c>
      <c r="CK1536" s="154" t="str">
        <f t="shared" si="2570"/>
        <v/>
      </c>
      <c r="CL1536" s="154" t="str">
        <f t="shared" si="2570"/>
        <v/>
      </c>
      <c r="CM1536" s="154" t="str">
        <f t="shared" si="2570"/>
        <v/>
      </c>
      <c r="CN1536" s="154" t="str">
        <f t="shared" si="2570"/>
        <v/>
      </c>
      <c r="CO1536" s="154" t="str">
        <f t="shared" si="2570"/>
        <v/>
      </c>
      <c r="CP1536" s="154" t="str">
        <f t="shared" si="2570"/>
        <v/>
      </c>
      <c r="CQ1536" s="154" t="str">
        <f t="shared" si="2570"/>
        <v/>
      </c>
      <c r="CR1536" s="154" t="str">
        <f t="shared" si="2570"/>
        <v/>
      </c>
      <c r="CS1536" s="154" t="str">
        <f t="shared" si="2570"/>
        <v/>
      </c>
      <c r="CT1536" s="154" t="str">
        <f t="shared" si="2570"/>
        <v/>
      </c>
      <c r="CU1536" s="154" t="str">
        <f t="shared" si="2570"/>
        <v/>
      </c>
      <c r="CV1536" s="154" t="str">
        <f t="shared" si="2570"/>
        <v/>
      </c>
      <c r="CW1536" s="154" t="str">
        <f t="shared" si="2570"/>
        <v/>
      </c>
      <c r="CX1536" s="154" t="str">
        <f t="shared" si="2570"/>
        <v/>
      </c>
      <c r="CY1536" s="154" t="str">
        <f t="shared" si="2570"/>
        <v/>
      </c>
      <c r="CZ1536" s="154" t="str">
        <f t="shared" si="2570"/>
        <v/>
      </c>
      <c r="DA1536" s="154" t="str">
        <f t="shared" si="2570"/>
        <v/>
      </c>
      <c r="DB1536" s="154" t="str">
        <f t="shared" si="2570"/>
        <v/>
      </c>
      <c r="DC1536" s="154" t="str">
        <f t="shared" si="2570"/>
        <v/>
      </c>
      <c r="DD1536" s="154" t="str">
        <f t="shared" si="2570"/>
        <v/>
      </c>
      <c r="DE1536" s="154" t="str">
        <f t="shared" si="2570"/>
        <v/>
      </c>
      <c r="DF1536" s="154" t="str">
        <f t="shared" si="2570"/>
        <v/>
      </c>
      <c r="DG1536" s="154" t="str">
        <f t="shared" si="2570"/>
        <v/>
      </c>
      <c r="DH1536" s="154" t="str">
        <f t="shared" si="2570"/>
        <v/>
      </c>
      <c r="DI1536" s="154" t="str">
        <f t="shared" si="2570"/>
        <v/>
      </c>
      <c r="DJ1536" s="154" t="str">
        <f t="shared" si="2570"/>
        <v/>
      </c>
      <c r="DK1536" s="154" t="str">
        <f t="shared" si="2570"/>
        <v/>
      </c>
      <c r="DL1536" s="154" t="str">
        <f t="shared" si="2570"/>
        <v/>
      </c>
      <c r="DM1536" s="154" t="str">
        <f t="shared" si="2570"/>
        <v/>
      </c>
      <c r="DN1536" s="154" t="str">
        <f t="shared" si="2570"/>
        <v/>
      </c>
      <c r="DO1536" s="150"/>
      <c r="DP1536" s="50" t="s">
        <v>172</v>
      </c>
    </row>
    <row r="1537" spans="1:122" s="29" customFormat="1" ht="15" customHeight="1">
      <c r="A1537" s="152"/>
      <c r="B1537" s="172"/>
      <c r="C1537" s="171" t="s">
        <v>250</v>
      </c>
      <c r="D1537" s="152"/>
      <c r="E1537" s="152"/>
      <c r="F1537" s="154">
        <f t="shared" ref="F1537:AK1537" ca="1" si="2571">IF(F$17="","",F1495+F1440+F1523)</f>
        <v>0</v>
      </c>
      <c r="G1537" s="154">
        <f t="shared" ca="1" si="2571"/>
        <v>0</v>
      </c>
      <c r="H1537" s="154">
        <f t="shared" ca="1" si="2571"/>
        <v>0</v>
      </c>
      <c r="I1537" s="154">
        <f t="shared" ca="1" si="2571"/>
        <v>0</v>
      </c>
      <c r="J1537" s="154">
        <f t="shared" ca="1" si="2571"/>
        <v>0</v>
      </c>
      <c r="K1537" s="154">
        <f t="shared" ca="1" si="2571"/>
        <v>0</v>
      </c>
      <c r="L1537" s="154">
        <f t="shared" ca="1" si="2571"/>
        <v>0</v>
      </c>
      <c r="M1537" s="154">
        <f t="shared" ca="1" si="2571"/>
        <v>0</v>
      </c>
      <c r="N1537" s="154">
        <f t="shared" ca="1" si="2571"/>
        <v>0</v>
      </c>
      <c r="O1537" s="154">
        <f t="shared" ca="1" si="2571"/>
        <v>0</v>
      </c>
      <c r="P1537" s="154">
        <f t="shared" ca="1" si="2571"/>
        <v>0</v>
      </c>
      <c r="Q1537" s="154">
        <f t="shared" ca="1" si="2571"/>
        <v>0</v>
      </c>
      <c r="R1537" s="154">
        <f t="shared" ca="1" si="2571"/>
        <v>0</v>
      </c>
      <c r="S1537" s="154">
        <f t="shared" ca="1" si="2571"/>
        <v>0</v>
      </c>
      <c r="T1537" s="154">
        <f t="shared" ca="1" si="2571"/>
        <v>0</v>
      </c>
      <c r="U1537" s="154">
        <f t="shared" ca="1" si="2571"/>
        <v>0</v>
      </c>
      <c r="V1537" s="154">
        <f t="shared" ca="1" si="2571"/>
        <v>0</v>
      </c>
      <c r="W1537" s="154">
        <f t="shared" ca="1" si="2571"/>
        <v>0</v>
      </c>
      <c r="X1537" s="154">
        <f t="shared" ca="1" si="2571"/>
        <v>0</v>
      </c>
      <c r="Y1537" s="154">
        <f t="shared" ca="1" si="2571"/>
        <v>0</v>
      </c>
      <c r="Z1537" s="154">
        <f t="shared" ca="1" si="2571"/>
        <v>0</v>
      </c>
      <c r="AA1537" s="154">
        <f t="shared" ca="1" si="2571"/>
        <v>0</v>
      </c>
      <c r="AB1537" s="154">
        <f t="shared" ca="1" si="2571"/>
        <v>0</v>
      </c>
      <c r="AC1537" s="154">
        <f t="shared" ca="1" si="2571"/>
        <v>0</v>
      </c>
      <c r="AD1537" s="154">
        <f t="shared" ca="1" si="2571"/>
        <v>37082222.317129105</v>
      </c>
      <c r="AE1537" s="154">
        <f t="shared" ca="1" si="2571"/>
        <v>0</v>
      </c>
      <c r="AF1537" s="154">
        <f t="shared" ca="1" si="2571"/>
        <v>0</v>
      </c>
      <c r="AG1537" s="154">
        <f t="shared" ca="1" si="2571"/>
        <v>0</v>
      </c>
      <c r="AH1537" s="154">
        <f t="shared" ca="1" si="2571"/>
        <v>0</v>
      </c>
      <c r="AI1537" s="154">
        <f t="shared" ca="1" si="2571"/>
        <v>0</v>
      </c>
      <c r="AJ1537" s="154">
        <f t="shared" ca="1" si="2571"/>
        <v>0</v>
      </c>
      <c r="AK1537" s="154">
        <f t="shared" ca="1" si="2571"/>
        <v>0</v>
      </c>
      <c r="AL1537" s="154">
        <f t="shared" ref="AL1537:BQ1537" ca="1" si="2572">IF(AL$17="","",AL1495+AL1440+AL1523)</f>
        <v>0</v>
      </c>
      <c r="AM1537" s="154">
        <f t="shared" ca="1" si="2572"/>
        <v>0</v>
      </c>
      <c r="AN1537" s="154">
        <f t="shared" ca="1" si="2572"/>
        <v>0</v>
      </c>
      <c r="AO1537" s="154">
        <f t="shared" ca="1" si="2572"/>
        <v>0</v>
      </c>
      <c r="AP1537" s="154">
        <f t="shared" ca="1" si="2572"/>
        <v>0</v>
      </c>
      <c r="AQ1537" s="154">
        <f t="shared" ca="1" si="2572"/>
        <v>0</v>
      </c>
      <c r="AR1537" s="154">
        <f t="shared" ca="1" si="2572"/>
        <v>0</v>
      </c>
      <c r="AS1537" s="154">
        <f t="shared" ca="1" si="2572"/>
        <v>0</v>
      </c>
      <c r="AT1537" s="154">
        <f t="shared" ca="1" si="2572"/>
        <v>0</v>
      </c>
      <c r="AU1537" s="154">
        <f t="shared" ca="1" si="2572"/>
        <v>0</v>
      </c>
      <c r="AV1537" s="154">
        <f t="shared" ca="1" si="2572"/>
        <v>0</v>
      </c>
      <c r="AW1537" s="154">
        <f t="shared" ca="1" si="2572"/>
        <v>0</v>
      </c>
      <c r="AX1537" s="154">
        <f t="shared" ca="1" si="2572"/>
        <v>0</v>
      </c>
      <c r="AY1537" s="154">
        <f t="shared" ca="1" si="2572"/>
        <v>0</v>
      </c>
      <c r="AZ1537" s="154">
        <f t="shared" ca="1" si="2572"/>
        <v>0</v>
      </c>
      <c r="BA1537" s="154">
        <f t="shared" ca="1" si="2572"/>
        <v>0</v>
      </c>
      <c r="BB1537" s="154">
        <f t="shared" ca="1" si="2572"/>
        <v>0</v>
      </c>
      <c r="BC1537" s="154">
        <f t="shared" ca="1" si="2572"/>
        <v>0</v>
      </c>
      <c r="BD1537" s="154">
        <f t="shared" ca="1" si="2572"/>
        <v>0</v>
      </c>
      <c r="BE1537" s="154">
        <f t="shared" ca="1" si="2572"/>
        <v>0</v>
      </c>
      <c r="BF1537" s="154">
        <f t="shared" ca="1" si="2572"/>
        <v>0</v>
      </c>
      <c r="BG1537" s="154">
        <f t="shared" ca="1" si="2572"/>
        <v>0</v>
      </c>
      <c r="BH1537" s="154">
        <f t="shared" ca="1" si="2572"/>
        <v>0</v>
      </c>
      <c r="BI1537" s="154">
        <f t="shared" ca="1" si="2572"/>
        <v>0</v>
      </c>
      <c r="BJ1537" s="154">
        <f t="shared" ca="1" si="2572"/>
        <v>0</v>
      </c>
      <c r="BK1537" s="154">
        <f t="shared" ca="1" si="2572"/>
        <v>0</v>
      </c>
      <c r="BL1537" s="154">
        <f t="shared" ca="1" si="2572"/>
        <v>0</v>
      </c>
      <c r="BM1537" s="154">
        <f t="shared" ca="1" si="2572"/>
        <v>0</v>
      </c>
      <c r="BN1537" s="154">
        <f t="shared" ca="1" si="2572"/>
        <v>0</v>
      </c>
      <c r="BO1537" s="154" t="str">
        <f t="shared" si="2572"/>
        <v/>
      </c>
      <c r="BP1537" s="154" t="str">
        <f t="shared" si="2572"/>
        <v/>
      </c>
      <c r="BQ1537" s="154" t="str">
        <f t="shared" si="2572"/>
        <v/>
      </c>
      <c r="BR1537" s="154" t="str">
        <f t="shared" ref="BR1537:CA1537" si="2573">IF(BR$17="","",BR1495+BR1440+BR1523)</f>
        <v/>
      </c>
      <c r="BS1537" s="154" t="str">
        <f t="shared" si="2573"/>
        <v/>
      </c>
      <c r="BT1537" s="154" t="str">
        <f t="shared" si="2573"/>
        <v/>
      </c>
      <c r="BU1537" s="154" t="str">
        <f t="shared" si="2573"/>
        <v/>
      </c>
      <c r="BV1537" s="154" t="str">
        <f t="shared" si="2573"/>
        <v/>
      </c>
      <c r="BW1537" s="154" t="str">
        <f t="shared" si="2573"/>
        <v/>
      </c>
      <c r="BX1537" s="154" t="str">
        <f t="shared" si="2573"/>
        <v/>
      </c>
      <c r="BY1537" s="154" t="str">
        <f t="shared" si="2573"/>
        <v/>
      </c>
      <c r="BZ1537" s="154" t="str">
        <f t="shared" si="2573"/>
        <v/>
      </c>
      <c r="CA1537" s="154" t="str">
        <f t="shared" si="2573"/>
        <v/>
      </c>
      <c r="CB1537" s="154" t="str">
        <f t="shared" ref="CB1537:DN1537" si="2574">IF(CB$17="","",CB1495+CB1440+CB1523)</f>
        <v/>
      </c>
      <c r="CC1537" s="154" t="str">
        <f t="shared" si="2574"/>
        <v/>
      </c>
      <c r="CD1537" s="154" t="str">
        <f t="shared" si="2574"/>
        <v/>
      </c>
      <c r="CE1537" s="154" t="str">
        <f t="shared" si="2574"/>
        <v/>
      </c>
      <c r="CF1537" s="154" t="str">
        <f t="shared" si="2574"/>
        <v/>
      </c>
      <c r="CG1537" s="154" t="str">
        <f t="shared" si="2574"/>
        <v/>
      </c>
      <c r="CH1537" s="154" t="str">
        <f t="shared" si="2574"/>
        <v/>
      </c>
      <c r="CI1537" s="154" t="str">
        <f t="shared" si="2574"/>
        <v/>
      </c>
      <c r="CJ1537" s="154" t="str">
        <f t="shared" si="2574"/>
        <v/>
      </c>
      <c r="CK1537" s="154" t="str">
        <f t="shared" si="2574"/>
        <v/>
      </c>
      <c r="CL1537" s="154" t="str">
        <f t="shared" si="2574"/>
        <v/>
      </c>
      <c r="CM1537" s="154" t="str">
        <f t="shared" si="2574"/>
        <v/>
      </c>
      <c r="CN1537" s="154" t="str">
        <f t="shared" si="2574"/>
        <v/>
      </c>
      <c r="CO1537" s="154" t="str">
        <f t="shared" si="2574"/>
        <v/>
      </c>
      <c r="CP1537" s="154" t="str">
        <f t="shared" si="2574"/>
        <v/>
      </c>
      <c r="CQ1537" s="154" t="str">
        <f t="shared" si="2574"/>
        <v/>
      </c>
      <c r="CR1537" s="154" t="str">
        <f t="shared" si="2574"/>
        <v/>
      </c>
      <c r="CS1537" s="154" t="str">
        <f t="shared" si="2574"/>
        <v/>
      </c>
      <c r="CT1537" s="154" t="str">
        <f t="shared" si="2574"/>
        <v/>
      </c>
      <c r="CU1537" s="154" t="str">
        <f t="shared" si="2574"/>
        <v/>
      </c>
      <c r="CV1537" s="154" t="str">
        <f t="shared" si="2574"/>
        <v/>
      </c>
      <c r="CW1537" s="154" t="str">
        <f t="shared" si="2574"/>
        <v/>
      </c>
      <c r="CX1537" s="154" t="str">
        <f t="shared" si="2574"/>
        <v/>
      </c>
      <c r="CY1537" s="154" t="str">
        <f t="shared" si="2574"/>
        <v/>
      </c>
      <c r="CZ1537" s="154" t="str">
        <f t="shared" si="2574"/>
        <v/>
      </c>
      <c r="DA1537" s="154" t="str">
        <f t="shared" si="2574"/>
        <v/>
      </c>
      <c r="DB1537" s="154" t="str">
        <f t="shared" si="2574"/>
        <v/>
      </c>
      <c r="DC1537" s="154" t="str">
        <f t="shared" si="2574"/>
        <v/>
      </c>
      <c r="DD1537" s="154" t="str">
        <f t="shared" si="2574"/>
        <v/>
      </c>
      <c r="DE1537" s="154" t="str">
        <f t="shared" si="2574"/>
        <v/>
      </c>
      <c r="DF1537" s="154" t="str">
        <f t="shared" si="2574"/>
        <v/>
      </c>
      <c r="DG1537" s="154" t="str">
        <f t="shared" si="2574"/>
        <v/>
      </c>
      <c r="DH1537" s="154" t="str">
        <f t="shared" si="2574"/>
        <v/>
      </c>
      <c r="DI1537" s="154" t="str">
        <f t="shared" si="2574"/>
        <v/>
      </c>
      <c r="DJ1537" s="154" t="str">
        <f t="shared" si="2574"/>
        <v/>
      </c>
      <c r="DK1537" s="154" t="str">
        <f t="shared" si="2574"/>
        <v/>
      </c>
      <c r="DL1537" s="154" t="str">
        <f t="shared" si="2574"/>
        <v/>
      </c>
      <c r="DM1537" s="154" t="str">
        <f t="shared" si="2574"/>
        <v/>
      </c>
      <c r="DN1537" s="154" t="str">
        <f t="shared" si="2574"/>
        <v/>
      </c>
      <c r="DO1537" s="150"/>
      <c r="DP1537" s="50" t="s">
        <v>172</v>
      </c>
      <c r="DQ1537" s="152"/>
      <c r="DR1537" s="152"/>
    </row>
    <row r="1538" spans="1:122" s="29" customFormat="1" ht="15" customHeight="1">
      <c r="A1538" s="152"/>
      <c r="B1538" s="172"/>
      <c r="C1538" s="171" t="s">
        <v>249</v>
      </c>
      <c r="D1538" s="152"/>
      <c r="E1538" s="152"/>
      <c r="F1538" s="154">
        <f t="shared" ref="F1538:AK1538" ca="1" si="2575">IF(F$17="","",F1498+F1443+F1522)</f>
        <v>5542286.2330295146</v>
      </c>
      <c r="G1538" s="154">
        <f t="shared" ca="1" si="2575"/>
        <v>493375.3187632084</v>
      </c>
      <c r="H1538" s="154">
        <f t="shared" ca="1" si="2575"/>
        <v>495228.95177045901</v>
      </c>
      <c r="I1538" s="154">
        <f t="shared" ca="1" si="2575"/>
        <v>497089.54895932734</v>
      </c>
      <c r="J1538" s="154">
        <f t="shared" ca="1" si="2575"/>
        <v>844048.62748460402</v>
      </c>
      <c r="K1538" s="154">
        <f t="shared" ca="1" si="2575"/>
        <v>847219.75570308068</v>
      </c>
      <c r="L1538" s="154">
        <f t="shared" ca="1" si="2575"/>
        <v>850402.79799125716</v>
      </c>
      <c r="M1538" s="154">
        <f t="shared" ca="1" si="2575"/>
        <v>853597.79911082424</v>
      </c>
      <c r="N1538" s="154">
        <f t="shared" ca="1" si="2575"/>
        <v>856804.80399164045</v>
      </c>
      <c r="O1538" s="154">
        <f t="shared" ca="1" si="2575"/>
        <v>860023.85773237376</v>
      </c>
      <c r="P1538" s="154">
        <f t="shared" ca="1" si="2575"/>
        <v>581615.82101892168</v>
      </c>
      <c r="Q1538" s="154">
        <f t="shared" ca="1" si="2575"/>
        <v>583800.97751617478</v>
      </c>
      <c r="R1538" s="154">
        <f t="shared" ca="1" si="2575"/>
        <v>1074410.123330262</v>
      </c>
      <c r="S1538" s="154">
        <f t="shared" ca="1" si="2575"/>
        <v>1078446.7299301233</v>
      </c>
      <c r="T1538" s="154">
        <f t="shared" ca="1" si="2575"/>
        <v>1082498.5022404431</v>
      </c>
      <c r="U1538" s="154">
        <f t="shared" ca="1" si="2575"/>
        <v>1086565.4972394682</v>
      </c>
      <c r="V1538" s="154">
        <f t="shared" ca="1" si="2575"/>
        <v>1090647.772119516</v>
      </c>
      <c r="W1538" s="154">
        <f t="shared" ca="1" si="2575"/>
        <v>1094745.3842877797</v>
      </c>
      <c r="X1538" s="154">
        <f t="shared" ca="1" si="2575"/>
        <v>2476441.3594322558</v>
      </c>
      <c r="Y1538" s="154">
        <f t="shared" ca="1" si="2575"/>
        <v>3205070.8481548242</v>
      </c>
      <c r="Z1538" s="154">
        <f t="shared" ca="1" si="2575"/>
        <v>4092727.5668496159</v>
      </c>
      <c r="AA1538" s="154">
        <f t="shared" ca="1" si="2575"/>
        <v>4108104.126274223</v>
      </c>
      <c r="AB1538" s="154">
        <f t="shared" ca="1" si="2575"/>
        <v>1690359.5790550485</v>
      </c>
      <c r="AC1538" s="154">
        <f t="shared" ca="1" si="2575"/>
        <v>1696710.335144172</v>
      </c>
      <c r="AD1538" s="154">
        <f t="shared" ca="1" si="2575"/>
        <v>2.9103830456733704E-11</v>
      </c>
      <c r="AE1538" s="154">
        <f t="shared" ca="1" si="2575"/>
        <v>0</v>
      </c>
      <c r="AF1538" s="154">
        <f t="shared" ca="1" si="2575"/>
        <v>0</v>
      </c>
      <c r="AG1538" s="154">
        <f t="shared" ca="1" si="2575"/>
        <v>0</v>
      </c>
      <c r="AH1538" s="154">
        <f t="shared" ca="1" si="2575"/>
        <v>0</v>
      </c>
      <c r="AI1538" s="154">
        <f t="shared" ca="1" si="2575"/>
        <v>0</v>
      </c>
      <c r="AJ1538" s="154">
        <f t="shared" ca="1" si="2575"/>
        <v>0</v>
      </c>
      <c r="AK1538" s="154">
        <f t="shared" ca="1" si="2575"/>
        <v>0</v>
      </c>
      <c r="AL1538" s="154">
        <f t="shared" ref="AL1538:BQ1538" ca="1" si="2576">IF(AL$17="","",AL1498+AL1443+AL1522)</f>
        <v>0</v>
      </c>
      <c r="AM1538" s="154">
        <f t="shared" ca="1" si="2576"/>
        <v>0</v>
      </c>
      <c r="AN1538" s="154">
        <f t="shared" ca="1" si="2576"/>
        <v>0</v>
      </c>
      <c r="AO1538" s="154">
        <f t="shared" ca="1" si="2576"/>
        <v>0</v>
      </c>
      <c r="AP1538" s="154">
        <f t="shared" ca="1" si="2576"/>
        <v>0</v>
      </c>
      <c r="AQ1538" s="154">
        <f t="shared" ca="1" si="2576"/>
        <v>0</v>
      </c>
      <c r="AR1538" s="154">
        <f t="shared" ca="1" si="2576"/>
        <v>0</v>
      </c>
      <c r="AS1538" s="154">
        <f t="shared" ca="1" si="2576"/>
        <v>0</v>
      </c>
      <c r="AT1538" s="154">
        <f t="shared" ca="1" si="2576"/>
        <v>0</v>
      </c>
      <c r="AU1538" s="154">
        <f t="shared" ca="1" si="2576"/>
        <v>0</v>
      </c>
      <c r="AV1538" s="154">
        <f t="shared" ca="1" si="2576"/>
        <v>0</v>
      </c>
      <c r="AW1538" s="154">
        <f t="shared" ca="1" si="2576"/>
        <v>0</v>
      </c>
      <c r="AX1538" s="154">
        <f t="shared" ca="1" si="2576"/>
        <v>0</v>
      </c>
      <c r="AY1538" s="154">
        <f t="shared" ca="1" si="2576"/>
        <v>0</v>
      </c>
      <c r="AZ1538" s="154">
        <f t="shared" ca="1" si="2576"/>
        <v>0</v>
      </c>
      <c r="BA1538" s="154">
        <f t="shared" ca="1" si="2576"/>
        <v>0</v>
      </c>
      <c r="BB1538" s="154">
        <f t="shared" ca="1" si="2576"/>
        <v>0</v>
      </c>
      <c r="BC1538" s="154">
        <f t="shared" ca="1" si="2576"/>
        <v>0</v>
      </c>
      <c r="BD1538" s="154">
        <f t="shared" ca="1" si="2576"/>
        <v>0</v>
      </c>
      <c r="BE1538" s="154">
        <f t="shared" ca="1" si="2576"/>
        <v>0</v>
      </c>
      <c r="BF1538" s="154">
        <f t="shared" ca="1" si="2576"/>
        <v>0</v>
      </c>
      <c r="BG1538" s="154">
        <f t="shared" ca="1" si="2576"/>
        <v>0</v>
      </c>
      <c r="BH1538" s="154">
        <f t="shared" ca="1" si="2576"/>
        <v>0</v>
      </c>
      <c r="BI1538" s="154">
        <f t="shared" ca="1" si="2576"/>
        <v>0</v>
      </c>
      <c r="BJ1538" s="154">
        <f t="shared" ca="1" si="2576"/>
        <v>0</v>
      </c>
      <c r="BK1538" s="154">
        <f t="shared" ca="1" si="2576"/>
        <v>0</v>
      </c>
      <c r="BL1538" s="154">
        <f t="shared" ca="1" si="2576"/>
        <v>0</v>
      </c>
      <c r="BM1538" s="154">
        <f t="shared" ca="1" si="2576"/>
        <v>0</v>
      </c>
      <c r="BN1538" s="154">
        <f t="shared" ca="1" si="2576"/>
        <v>0</v>
      </c>
      <c r="BO1538" s="154" t="str">
        <f t="shared" si="2576"/>
        <v/>
      </c>
      <c r="BP1538" s="154" t="str">
        <f t="shared" si="2576"/>
        <v/>
      </c>
      <c r="BQ1538" s="154" t="str">
        <f t="shared" si="2576"/>
        <v/>
      </c>
      <c r="BR1538" s="154" t="str">
        <f t="shared" ref="BR1538:CA1538" si="2577">IF(BR$17="","",BR1498+BR1443+BR1522)</f>
        <v/>
      </c>
      <c r="BS1538" s="154" t="str">
        <f t="shared" si="2577"/>
        <v/>
      </c>
      <c r="BT1538" s="154" t="str">
        <f t="shared" si="2577"/>
        <v/>
      </c>
      <c r="BU1538" s="154" t="str">
        <f t="shared" si="2577"/>
        <v/>
      </c>
      <c r="BV1538" s="154" t="str">
        <f t="shared" si="2577"/>
        <v/>
      </c>
      <c r="BW1538" s="154" t="str">
        <f t="shared" si="2577"/>
        <v/>
      </c>
      <c r="BX1538" s="154" t="str">
        <f t="shared" si="2577"/>
        <v/>
      </c>
      <c r="BY1538" s="154" t="str">
        <f t="shared" si="2577"/>
        <v/>
      </c>
      <c r="BZ1538" s="154" t="str">
        <f t="shared" si="2577"/>
        <v/>
      </c>
      <c r="CA1538" s="154" t="str">
        <f t="shared" si="2577"/>
        <v/>
      </c>
      <c r="CB1538" s="154" t="str">
        <f t="shared" ref="CB1538:DN1538" si="2578">IF(CB$17="","",CB1498+CB1443+CB1522)</f>
        <v/>
      </c>
      <c r="CC1538" s="154" t="str">
        <f t="shared" si="2578"/>
        <v/>
      </c>
      <c r="CD1538" s="154" t="str">
        <f t="shared" si="2578"/>
        <v/>
      </c>
      <c r="CE1538" s="154" t="str">
        <f t="shared" si="2578"/>
        <v/>
      </c>
      <c r="CF1538" s="154" t="str">
        <f t="shared" si="2578"/>
        <v/>
      </c>
      <c r="CG1538" s="154" t="str">
        <f t="shared" si="2578"/>
        <v/>
      </c>
      <c r="CH1538" s="154" t="str">
        <f t="shared" si="2578"/>
        <v/>
      </c>
      <c r="CI1538" s="154" t="str">
        <f t="shared" si="2578"/>
        <v/>
      </c>
      <c r="CJ1538" s="154" t="str">
        <f t="shared" si="2578"/>
        <v/>
      </c>
      <c r="CK1538" s="154" t="str">
        <f t="shared" si="2578"/>
        <v/>
      </c>
      <c r="CL1538" s="154" t="str">
        <f t="shared" si="2578"/>
        <v/>
      </c>
      <c r="CM1538" s="154" t="str">
        <f t="shared" si="2578"/>
        <v/>
      </c>
      <c r="CN1538" s="154" t="str">
        <f t="shared" si="2578"/>
        <v/>
      </c>
      <c r="CO1538" s="154" t="str">
        <f t="shared" si="2578"/>
        <v/>
      </c>
      <c r="CP1538" s="154" t="str">
        <f t="shared" si="2578"/>
        <v/>
      </c>
      <c r="CQ1538" s="154" t="str">
        <f t="shared" si="2578"/>
        <v/>
      </c>
      <c r="CR1538" s="154" t="str">
        <f t="shared" si="2578"/>
        <v/>
      </c>
      <c r="CS1538" s="154" t="str">
        <f t="shared" si="2578"/>
        <v/>
      </c>
      <c r="CT1538" s="154" t="str">
        <f t="shared" si="2578"/>
        <v/>
      </c>
      <c r="CU1538" s="154" t="str">
        <f t="shared" si="2578"/>
        <v/>
      </c>
      <c r="CV1538" s="154" t="str">
        <f t="shared" si="2578"/>
        <v/>
      </c>
      <c r="CW1538" s="154" t="str">
        <f t="shared" si="2578"/>
        <v/>
      </c>
      <c r="CX1538" s="154" t="str">
        <f t="shared" si="2578"/>
        <v/>
      </c>
      <c r="CY1538" s="154" t="str">
        <f t="shared" si="2578"/>
        <v/>
      </c>
      <c r="CZ1538" s="154" t="str">
        <f t="shared" si="2578"/>
        <v/>
      </c>
      <c r="DA1538" s="154" t="str">
        <f t="shared" si="2578"/>
        <v/>
      </c>
      <c r="DB1538" s="154" t="str">
        <f t="shared" si="2578"/>
        <v/>
      </c>
      <c r="DC1538" s="154" t="str">
        <f t="shared" si="2578"/>
        <v/>
      </c>
      <c r="DD1538" s="154" t="str">
        <f t="shared" si="2578"/>
        <v/>
      </c>
      <c r="DE1538" s="154" t="str">
        <f t="shared" si="2578"/>
        <v/>
      </c>
      <c r="DF1538" s="154" t="str">
        <f t="shared" si="2578"/>
        <v/>
      </c>
      <c r="DG1538" s="154" t="str">
        <f t="shared" si="2578"/>
        <v/>
      </c>
      <c r="DH1538" s="154" t="str">
        <f t="shared" si="2578"/>
        <v/>
      </c>
      <c r="DI1538" s="154" t="str">
        <f t="shared" si="2578"/>
        <v/>
      </c>
      <c r="DJ1538" s="154" t="str">
        <f t="shared" si="2578"/>
        <v/>
      </c>
      <c r="DK1538" s="154" t="str">
        <f t="shared" si="2578"/>
        <v/>
      </c>
      <c r="DL1538" s="154" t="str">
        <f t="shared" si="2578"/>
        <v/>
      </c>
      <c r="DM1538" s="154" t="str">
        <f t="shared" si="2578"/>
        <v/>
      </c>
      <c r="DN1538" s="154" t="str">
        <f t="shared" si="2578"/>
        <v/>
      </c>
      <c r="DO1538" s="150"/>
      <c r="DP1538" s="50" t="s">
        <v>172</v>
      </c>
      <c r="DQ1538" s="152"/>
    </row>
    <row r="1539" spans="1:122" s="29" customFormat="1" ht="15" customHeight="1">
      <c r="A1539" s="152"/>
      <c r="B1539" s="172"/>
      <c r="C1539" s="175" t="s">
        <v>248</v>
      </c>
      <c r="D1539" s="175"/>
      <c r="E1539" s="175"/>
      <c r="F1539" s="174">
        <f t="shared" ref="F1539:AK1539" ca="1" si="2579">IF(F$17="","",F1499+F1444+F1524)</f>
        <v>5542286.2330295146</v>
      </c>
      <c r="G1539" s="174">
        <f t="shared" ca="1" si="2579"/>
        <v>6035661.5517927231</v>
      </c>
      <c r="H1539" s="174">
        <f t="shared" ca="1" si="2579"/>
        <v>6530890.5035631824</v>
      </c>
      <c r="I1539" s="174">
        <f t="shared" ca="1" si="2579"/>
        <v>7027980.0525225094</v>
      </c>
      <c r="J1539" s="174">
        <f t="shared" ca="1" si="2579"/>
        <v>7872028.6800071131</v>
      </c>
      <c r="K1539" s="174">
        <f t="shared" ca="1" si="2579"/>
        <v>8719248.4357101936</v>
      </c>
      <c r="L1539" s="174">
        <f t="shared" ca="1" si="2579"/>
        <v>9569651.2337014508</v>
      </c>
      <c r="M1539" s="174">
        <f t="shared" ca="1" si="2579"/>
        <v>10423249.032812275</v>
      </c>
      <c r="N1539" s="174">
        <f t="shared" ca="1" si="2579"/>
        <v>11280053.836803915</v>
      </c>
      <c r="O1539" s="174">
        <f t="shared" ca="1" si="2579"/>
        <v>12140077.694536289</v>
      </c>
      <c r="P1539" s="174">
        <f t="shared" ca="1" si="2579"/>
        <v>12721693.51555521</v>
      </c>
      <c r="Q1539" s="174">
        <f t="shared" ca="1" si="2579"/>
        <v>13305494.493071385</v>
      </c>
      <c r="R1539" s="174">
        <f t="shared" ca="1" si="2579"/>
        <v>14379904.616401646</v>
      </c>
      <c r="S1539" s="174">
        <f t="shared" ca="1" si="2579"/>
        <v>15458351.34633177</v>
      </c>
      <c r="T1539" s="174">
        <f t="shared" ca="1" si="2579"/>
        <v>16540849.848572213</v>
      </c>
      <c r="U1539" s="174">
        <f t="shared" ca="1" si="2579"/>
        <v>17627415.34581168</v>
      </c>
      <c r="V1539" s="174">
        <f t="shared" ca="1" si="2579"/>
        <v>18718063.117931191</v>
      </c>
      <c r="W1539" s="174">
        <f t="shared" ca="1" si="2579"/>
        <v>19812808.502218969</v>
      </c>
      <c r="X1539" s="174">
        <f t="shared" ca="1" si="2579"/>
        <v>22289249.861651227</v>
      </c>
      <c r="Y1539" s="174">
        <f t="shared" ca="1" si="2579"/>
        <v>25494320.709806051</v>
      </c>
      <c r="Z1539" s="174">
        <f t="shared" ca="1" si="2579"/>
        <v>29587048.276655667</v>
      </c>
      <c r="AA1539" s="174">
        <f t="shared" ca="1" si="2579"/>
        <v>33695152.402929887</v>
      </c>
      <c r="AB1539" s="174">
        <f t="shared" ca="1" si="2579"/>
        <v>35385511.981984936</v>
      </c>
      <c r="AC1539" s="174">
        <f t="shared" ca="1" si="2579"/>
        <v>37082222.317129105</v>
      </c>
      <c r="AD1539" s="174">
        <f t="shared" ca="1" si="2579"/>
        <v>0</v>
      </c>
      <c r="AE1539" s="174">
        <f t="shared" ca="1" si="2579"/>
        <v>0</v>
      </c>
      <c r="AF1539" s="174">
        <f t="shared" ca="1" si="2579"/>
        <v>0</v>
      </c>
      <c r="AG1539" s="174">
        <f t="shared" ca="1" si="2579"/>
        <v>0</v>
      </c>
      <c r="AH1539" s="174">
        <f t="shared" ca="1" si="2579"/>
        <v>0</v>
      </c>
      <c r="AI1539" s="174">
        <f t="shared" ca="1" si="2579"/>
        <v>0</v>
      </c>
      <c r="AJ1539" s="174">
        <f t="shared" ca="1" si="2579"/>
        <v>0</v>
      </c>
      <c r="AK1539" s="174">
        <f t="shared" ca="1" si="2579"/>
        <v>0</v>
      </c>
      <c r="AL1539" s="174">
        <f t="shared" ref="AL1539:BQ1539" ca="1" si="2580">IF(AL$17="","",AL1499+AL1444+AL1524)</f>
        <v>0</v>
      </c>
      <c r="AM1539" s="174">
        <f t="shared" ca="1" si="2580"/>
        <v>0</v>
      </c>
      <c r="AN1539" s="174">
        <f t="shared" ca="1" si="2580"/>
        <v>0</v>
      </c>
      <c r="AO1539" s="174">
        <f t="shared" ca="1" si="2580"/>
        <v>0</v>
      </c>
      <c r="AP1539" s="174">
        <f t="shared" ca="1" si="2580"/>
        <v>0</v>
      </c>
      <c r="AQ1539" s="174">
        <f t="shared" ca="1" si="2580"/>
        <v>0</v>
      </c>
      <c r="AR1539" s="174">
        <f t="shared" ca="1" si="2580"/>
        <v>0</v>
      </c>
      <c r="AS1539" s="174">
        <f t="shared" ca="1" si="2580"/>
        <v>0</v>
      </c>
      <c r="AT1539" s="174">
        <f t="shared" ca="1" si="2580"/>
        <v>0</v>
      </c>
      <c r="AU1539" s="174">
        <f t="shared" ca="1" si="2580"/>
        <v>0</v>
      </c>
      <c r="AV1539" s="174">
        <f t="shared" ca="1" si="2580"/>
        <v>0</v>
      </c>
      <c r="AW1539" s="174">
        <f t="shared" ca="1" si="2580"/>
        <v>0</v>
      </c>
      <c r="AX1539" s="174">
        <f t="shared" ca="1" si="2580"/>
        <v>0</v>
      </c>
      <c r="AY1539" s="174">
        <f t="shared" ca="1" si="2580"/>
        <v>0</v>
      </c>
      <c r="AZ1539" s="174">
        <f t="shared" ca="1" si="2580"/>
        <v>0</v>
      </c>
      <c r="BA1539" s="174">
        <f t="shared" ca="1" si="2580"/>
        <v>0</v>
      </c>
      <c r="BB1539" s="174">
        <f t="shared" ca="1" si="2580"/>
        <v>0</v>
      </c>
      <c r="BC1539" s="174">
        <f t="shared" ca="1" si="2580"/>
        <v>0</v>
      </c>
      <c r="BD1539" s="174">
        <f t="shared" ca="1" si="2580"/>
        <v>0</v>
      </c>
      <c r="BE1539" s="174">
        <f t="shared" ca="1" si="2580"/>
        <v>0</v>
      </c>
      <c r="BF1539" s="174">
        <f t="shared" ca="1" si="2580"/>
        <v>0</v>
      </c>
      <c r="BG1539" s="174">
        <f t="shared" ca="1" si="2580"/>
        <v>0</v>
      </c>
      <c r="BH1539" s="174">
        <f t="shared" ca="1" si="2580"/>
        <v>0</v>
      </c>
      <c r="BI1539" s="174">
        <f t="shared" ca="1" si="2580"/>
        <v>0</v>
      </c>
      <c r="BJ1539" s="174">
        <f t="shared" ca="1" si="2580"/>
        <v>0</v>
      </c>
      <c r="BK1539" s="174">
        <f t="shared" ca="1" si="2580"/>
        <v>0</v>
      </c>
      <c r="BL1539" s="174">
        <f t="shared" ca="1" si="2580"/>
        <v>0</v>
      </c>
      <c r="BM1539" s="174">
        <f t="shared" ca="1" si="2580"/>
        <v>0</v>
      </c>
      <c r="BN1539" s="174">
        <f t="shared" ca="1" si="2580"/>
        <v>0</v>
      </c>
      <c r="BO1539" s="174" t="str">
        <f t="shared" si="2580"/>
        <v/>
      </c>
      <c r="BP1539" s="174" t="str">
        <f t="shared" si="2580"/>
        <v/>
      </c>
      <c r="BQ1539" s="174" t="str">
        <f t="shared" si="2580"/>
        <v/>
      </c>
      <c r="BR1539" s="174" t="str">
        <f t="shared" ref="BR1539:CA1539" si="2581">IF(BR$17="","",BR1499+BR1444+BR1524)</f>
        <v/>
      </c>
      <c r="BS1539" s="174" t="str">
        <f t="shared" si="2581"/>
        <v/>
      </c>
      <c r="BT1539" s="174" t="str">
        <f t="shared" si="2581"/>
        <v/>
      </c>
      <c r="BU1539" s="174" t="str">
        <f t="shared" si="2581"/>
        <v/>
      </c>
      <c r="BV1539" s="174" t="str">
        <f t="shared" si="2581"/>
        <v/>
      </c>
      <c r="BW1539" s="174" t="str">
        <f t="shared" si="2581"/>
        <v/>
      </c>
      <c r="BX1539" s="174" t="str">
        <f t="shared" si="2581"/>
        <v/>
      </c>
      <c r="BY1539" s="174" t="str">
        <f t="shared" si="2581"/>
        <v/>
      </c>
      <c r="BZ1539" s="174" t="str">
        <f t="shared" si="2581"/>
        <v/>
      </c>
      <c r="CA1539" s="174" t="str">
        <f t="shared" si="2581"/>
        <v/>
      </c>
      <c r="CB1539" s="174" t="str">
        <f t="shared" ref="CB1539:DN1539" si="2582">IF(CB$17="","",CB1499+CB1444+CB1524)</f>
        <v/>
      </c>
      <c r="CC1539" s="174" t="str">
        <f t="shared" si="2582"/>
        <v/>
      </c>
      <c r="CD1539" s="174" t="str">
        <f t="shared" si="2582"/>
        <v/>
      </c>
      <c r="CE1539" s="174" t="str">
        <f t="shared" si="2582"/>
        <v/>
      </c>
      <c r="CF1539" s="174" t="str">
        <f t="shared" si="2582"/>
        <v/>
      </c>
      <c r="CG1539" s="174" t="str">
        <f t="shared" si="2582"/>
        <v/>
      </c>
      <c r="CH1539" s="174" t="str">
        <f t="shared" si="2582"/>
        <v/>
      </c>
      <c r="CI1539" s="174" t="str">
        <f t="shared" si="2582"/>
        <v/>
      </c>
      <c r="CJ1539" s="174" t="str">
        <f t="shared" si="2582"/>
        <v/>
      </c>
      <c r="CK1539" s="174" t="str">
        <f t="shared" si="2582"/>
        <v/>
      </c>
      <c r="CL1539" s="174" t="str">
        <f t="shared" si="2582"/>
        <v/>
      </c>
      <c r="CM1539" s="174" t="str">
        <f t="shared" si="2582"/>
        <v/>
      </c>
      <c r="CN1539" s="174" t="str">
        <f t="shared" si="2582"/>
        <v/>
      </c>
      <c r="CO1539" s="174" t="str">
        <f t="shared" si="2582"/>
        <v/>
      </c>
      <c r="CP1539" s="174" t="str">
        <f t="shared" si="2582"/>
        <v/>
      </c>
      <c r="CQ1539" s="174" t="str">
        <f t="shared" si="2582"/>
        <v/>
      </c>
      <c r="CR1539" s="174" t="str">
        <f t="shared" si="2582"/>
        <v/>
      </c>
      <c r="CS1539" s="174" t="str">
        <f t="shared" si="2582"/>
        <v/>
      </c>
      <c r="CT1539" s="174" t="str">
        <f t="shared" si="2582"/>
        <v/>
      </c>
      <c r="CU1539" s="174" t="str">
        <f t="shared" si="2582"/>
        <v/>
      </c>
      <c r="CV1539" s="174" t="str">
        <f t="shared" si="2582"/>
        <v/>
      </c>
      <c r="CW1539" s="174" t="str">
        <f t="shared" si="2582"/>
        <v/>
      </c>
      <c r="CX1539" s="174" t="str">
        <f t="shared" si="2582"/>
        <v/>
      </c>
      <c r="CY1539" s="174" t="str">
        <f t="shared" si="2582"/>
        <v/>
      </c>
      <c r="CZ1539" s="174" t="str">
        <f t="shared" si="2582"/>
        <v/>
      </c>
      <c r="DA1539" s="174" t="str">
        <f t="shared" si="2582"/>
        <v/>
      </c>
      <c r="DB1539" s="174" t="str">
        <f t="shared" si="2582"/>
        <v/>
      </c>
      <c r="DC1539" s="174" t="str">
        <f t="shared" si="2582"/>
        <v/>
      </c>
      <c r="DD1539" s="174" t="str">
        <f t="shared" si="2582"/>
        <v/>
      </c>
      <c r="DE1539" s="174" t="str">
        <f t="shared" si="2582"/>
        <v/>
      </c>
      <c r="DF1539" s="174" t="str">
        <f t="shared" si="2582"/>
        <v/>
      </c>
      <c r="DG1539" s="174" t="str">
        <f t="shared" si="2582"/>
        <v/>
      </c>
      <c r="DH1539" s="174" t="str">
        <f t="shared" si="2582"/>
        <v/>
      </c>
      <c r="DI1539" s="174" t="str">
        <f t="shared" si="2582"/>
        <v/>
      </c>
      <c r="DJ1539" s="174" t="str">
        <f t="shared" si="2582"/>
        <v/>
      </c>
      <c r="DK1539" s="174" t="str">
        <f t="shared" si="2582"/>
        <v/>
      </c>
      <c r="DL1539" s="174" t="str">
        <f t="shared" si="2582"/>
        <v/>
      </c>
      <c r="DM1539" s="174" t="str">
        <f t="shared" si="2582"/>
        <v/>
      </c>
      <c r="DN1539" s="174" t="str">
        <f t="shared" si="2582"/>
        <v/>
      </c>
      <c r="DO1539" s="173">
        <f ca="1">SUM(F1539:DN1539)</f>
        <v>397239213.59053004</v>
      </c>
      <c r="DP1539" s="50" t="s">
        <v>172</v>
      </c>
      <c r="DQ1539" s="152"/>
    </row>
    <row r="1540" spans="1:122" s="29" customFormat="1" ht="15" customHeight="1">
      <c r="A1540" s="152"/>
      <c r="B1540" s="172"/>
      <c r="C1540" s="152"/>
      <c r="D1540" s="152"/>
      <c r="E1540" s="152"/>
      <c r="F1540" s="154"/>
      <c r="G1540" s="154"/>
      <c r="H1540" s="154"/>
      <c r="I1540" s="154"/>
      <c r="J1540" s="154"/>
      <c r="K1540" s="154"/>
      <c r="L1540" s="154"/>
      <c r="M1540" s="154"/>
      <c r="N1540" s="154"/>
      <c r="O1540" s="154"/>
      <c r="P1540" s="154"/>
      <c r="Q1540" s="154"/>
      <c r="R1540" s="154"/>
      <c r="S1540" s="154"/>
      <c r="T1540" s="154"/>
      <c r="U1540" s="154"/>
      <c r="V1540" s="154"/>
      <c r="W1540" s="154"/>
      <c r="X1540" s="154"/>
      <c r="Y1540" s="154"/>
      <c r="Z1540" s="154"/>
      <c r="AA1540" s="154"/>
      <c r="AB1540" s="154"/>
      <c r="AC1540" s="154"/>
      <c r="AD1540" s="154"/>
      <c r="AE1540" s="154"/>
      <c r="AF1540" s="154"/>
      <c r="AG1540" s="154"/>
      <c r="AH1540" s="154"/>
      <c r="AI1540" s="154"/>
      <c r="AJ1540" s="154"/>
      <c r="AK1540" s="154"/>
      <c r="AL1540" s="154"/>
      <c r="AM1540" s="154"/>
      <c r="AN1540" s="154"/>
      <c r="AO1540" s="154"/>
      <c r="AP1540" s="154"/>
      <c r="AQ1540" s="154"/>
      <c r="AR1540" s="154"/>
      <c r="AS1540" s="154"/>
      <c r="AT1540" s="154"/>
      <c r="AU1540" s="154"/>
      <c r="AV1540" s="154"/>
      <c r="AW1540" s="154"/>
      <c r="AX1540" s="154"/>
      <c r="AY1540" s="154"/>
      <c r="AZ1540" s="154"/>
      <c r="BA1540" s="154"/>
      <c r="BB1540" s="154"/>
      <c r="BC1540" s="154"/>
      <c r="BD1540" s="154"/>
      <c r="BE1540" s="154"/>
      <c r="BF1540" s="154"/>
      <c r="BG1540" s="154"/>
      <c r="BH1540" s="154"/>
      <c r="BI1540" s="154"/>
      <c r="BJ1540" s="154"/>
      <c r="BK1540" s="154"/>
      <c r="BL1540" s="154"/>
      <c r="BM1540" s="154"/>
      <c r="BN1540" s="154"/>
      <c r="BO1540" s="154"/>
      <c r="BP1540" s="154"/>
      <c r="BQ1540" s="154"/>
      <c r="BR1540" s="154"/>
      <c r="BS1540" s="154"/>
      <c r="BT1540" s="154"/>
      <c r="BU1540" s="154"/>
      <c r="BV1540" s="154"/>
      <c r="BW1540" s="154"/>
      <c r="BX1540" s="154"/>
      <c r="BY1540" s="154"/>
      <c r="BZ1540" s="154"/>
      <c r="CA1540" s="154"/>
      <c r="CB1540" s="154"/>
      <c r="CC1540" s="154"/>
      <c r="CD1540" s="154"/>
      <c r="CE1540" s="154"/>
      <c r="CF1540" s="154"/>
      <c r="CG1540" s="154"/>
      <c r="CH1540" s="154"/>
      <c r="CI1540" s="154"/>
      <c r="CJ1540" s="154"/>
      <c r="CK1540" s="154"/>
      <c r="CL1540" s="154"/>
      <c r="CM1540" s="154"/>
      <c r="CN1540" s="154"/>
      <c r="CO1540" s="154"/>
      <c r="CP1540" s="154"/>
      <c r="CQ1540" s="154"/>
      <c r="CR1540" s="154"/>
      <c r="CS1540" s="154"/>
      <c r="CT1540" s="154"/>
      <c r="CU1540" s="154"/>
      <c r="CV1540" s="154"/>
      <c r="CW1540" s="154"/>
      <c r="CX1540" s="154"/>
      <c r="CY1540" s="154"/>
      <c r="CZ1540" s="154"/>
      <c r="DA1540" s="154"/>
      <c r="DB1540" s="154"/>
      <c r="DC1540" s="154"/>
      <c r="DD1540" s="154"/>
      <c r="DE1540" s="154"/>
      <c r="DF1540" s="154"/>
      <c r="DG1540" s="154"/>
      <c r="DH1540" s="154"/>
      <c r="DI1540" s="154"/>
      <c r="DJ1540" s="154"/>
      <c r="DK1540" s="154"/>
      <c r="DL1540" s="154"/>
      <c r="DM1540" s="154"/>
      <c r="DN1540" s="154"/>
      <c r="DO1540" s="150"/>
      <c r="DP1540" s="50" t="s">
        <v>172</v>
      </c>
      <c r="DQ1540" s="152"/>
    </row>
    <row r="1541" spans="1:122" s="29" customFormat="1" ht="15" customHeight="1">
      <c r="A1541" s="152"/>
      <c r="B1541" s="172"/>
      <c r="C1541" s="171" t="s">
        <v>247</v>
      </c>
      <c r="D1541" s="152"/>
      <c r="E1541" s="152"/>
      <c r="F1541" s="154">
        <f t="shared" ref="F1541:AK1541" ca="1" si="2583">IF(F$17="","",F1502+F1447+F1526)</f>
        <v>10391.78668693034</v>
      </c>
      <c r="G1541" s="154">
        <f t="shared" ca="1" si="2583"/>
        <v>21708.652096541693</v>
      </c>
      <c r="H1541" s="154">
        <f t="shared" ca="1" si="2583"/>
        <v>23562.285103792325</v>
      </c>
      <c r="I1541" s="154">
        <f t="shared" ca="1" si="2583"/>
        <v>25422.88229266067</v>
      </c>
      <c r="J1541" s="154">
        <f t="shared" ca="1" si="2583"/>
        <v>27937.516373493039</v>
      </c>
      <c r="K1541" s="154">
        <f t="shared" ca="1" si="2583"/>
        <v>31108.644591969947</v>
      </c>
      <c r="L1541" s="154">
        <f t="shared" ca="1" si="2583"/>
        <v>34291.68688014683</v>
      </c>
      <c r="M1541" s="154">
        <f t="shared" ca="1" si="2583"/>
        <v>37486.687999713242</v>
      </c>
      <c r="N1541" s="154">
        <f t="shared" ca="1" si="2583"/>
        <v>40693.692880530354</v>
      </c>
      <c r="O1541" s="154">
        <f t="shared" ca="1" si="2583"/>
        <v>43912.746621262886</v>
      </c>
      <c r="P1541" s="154">
        <f t="shared" ca="1" si="2583"/>
        <v>46615.821018921561</v>
      </c>
      <c r="Q1541" s="154">
        <f t="shared" ca="1" si="2583"/>
        <v>48800.977516174862</v>
      </c>
      <c r="R1541" s="154">
        <f t="shared" ca="1" si="2583"/>
        <v>51910.123330261929</v>
      </c>
      <c r="S1541" s="154">
        <f t="shared" ca="1" si="2583"/>
        <v>55946.729930125155</v>
      </c>
      <c r="T1541" s="154">
        <f t="shared" ca="1" si="2583"/>
        <v>59998.50224044497</v>
      </c>
      <c r="U1541" s="154">
        <f t="shared" ca="1" si="2583"/>
        <v>64065.497239469791</v>
      </c>
      <c r="V1541" s="154">
        <f t="shared" ca="1" si="2583"/>
        <v>68147.772119517875</v>
      </c>
      <c r="W1541" s="154">
        <f t="shared" ca="1" si="2583"/>
        <v>72245.384287781562</v>
      </c>
      <c r="X1541" s="154">
        <f t="shared" ca="1" si="2583"/>
        <v>78941.35943225662</v>
      </c>
      <c r="Y1541" s="154">
        <f t="shared" ca="1" si="2583"/>
        <v>89594.194821482408</v>
      </c>
      <c r="Z1541" s="154">
        <f t="shared" ca="1" si="2583"/>
        <v>103277.56684961572</v>
      </c>
      <c r="AA1541" s="154">
        <f t="shared" ca="1" si="2583"/>
        <v>118654.12627422292</v>
      </c>
      <c r="AB1541" s="154">
        <f t="shared" ca="1" si="2583"/>
        <v>129526.24572171527</v>
      </c>
      <c r="AC1541" s="154">
        <f t="shared" ca="1" si="2583"/>
        <v>135877.00181083885</v>
      </c>
      <c r="AD1541" s="154">
        <f t="shared" ca="1" si="2583"/>
        <v>69529.166844617066</v>
      </c>
      <c r="AE1541" s="154">
        <f t="shared" ca="1" si="2583"/>
        <v>0</v>
      </c>
      <c r="AF1541" s="154">
        <f t="shared" ca="1" si="2583"/>
        <v>0</v>
      </c>
      <c r="AG1541" s="154">
        <f t="shared" ca="1" si="2583"/>
        <v>0</v>
      </c>
      <c r="AH1541" s="154">
        <f t="shared" ca="1" si="2583"/>
        <v>0</v>
      </c>
      <c r="AI1541" s="154">
        <f t="shared" ca="1" si="2583"/>
        <v>0</v>
      </c>
      <c r="AJ1541" s="154">
        <f t="shared" ca="1" si="2583"/>
        <v>0</v>
      </c>
      <c r="AK1541" s="154">
        <f t="shared" ca="1" si="2583"/>
        <v>0</v>
      </c>
      <c r="AL1541" s="154">
        <f t="shared" ref="AL1541:BQ1541" ca="1" si="2584">IF(AL$17="","",AL1502+AL1447+AL1526)</f>
        <v>0</v>
      </c>
      <c r="AM1541" s="154">
        <f t="shared" ca="1" si="2584"/>
        <v>0</v>
      </c>
      <c r="AN1541" s="154">
        <f t="shared" ca="1" si="2584"/>
        <v>0</v>
      </c>
      <c r="AO1541" s="154">
        <f t="shared" ca="1" si="2584"/>
        <v>0</v>
      </c>
      <c r="AP1541" s="154">
        <f t="shared" ca="1" si="2584"/>
        <v>0</v>
      </c>
      <c r="AQ1541" s="154">
        <f t="shared" ca="1" si="2584"/>
        <v>0</v>
      </c>
      <c r="AR1541" s="154">
        <f t="shared" ca="1" si="2584"/>
        <v>0</v>
      </c>
      <c r="AS1541" s="154">
        <f t="shared" ca="1" si="2584"/>
        <v>0</v>
      </c>
      <c r="AT1541" s="154">
        <f t="shared" ca="1" si="2584"/>
        <v>0</v>
      </c>
      <c r="AU1541" s="154">
        <f t="shared" ca="1" si="2584"/>
        <v>0</v>
      </c>
      <c r="AV1541" s="154">
        <f t="shared" ca="1" si="2584"/>
        <v>0</v>
      </c>
      <c r="AW1541" s="154">
        <f t="shared" ca="1" si="2584"/>
        <v>0</v>
      </c>
      <c r="AX1541" s="154">
        <f t="shared" ca="1" si="2584"/>
        <v>0</v>
      </c>
      <c r="AY1541" s="154">
        <f t="shared" ca="1" si="2584"/>
        <v>0</v>
      </c>
      <c r="AZ1541" s="154">
        <f t="shared" ca="1" si="2584"/>
        <v>0</v>
      </c>
      <c r="BA1541" s="154">
        <f t="shared" ca="1" si="2584"/>
        <v>0</v>
      </c>
      <c r="BB1541" s="154">
        <f t="shared" ca="1" si="2584"/>
        <v>0</v>
      </c>
      <c r="BC1541" s="154">
        <f t="shared" ca="1" si="2584"/>
        <v>0</v>
      </c>
      <c r="BD1541" s="154">
        <f t="shared" ca="1" si="2584"/>
        <v>0</v>
      </c>
      <c r="BE1541" s="154">
        <f t="shared" ca="1" si="2584"/>
        <v>0</v>
      </c>
      <c r="BF1541" s="154">
        <f t="shared" ca="1" si="2584"/>
        <v>0</v>
      </c>
      <c r="BG1541" s="154">
        <f t="shared" ca="1" si="2584"/>
        <v>0</v>
      </c>
      <c r="BH1541" s="154">
        <f t="shared" ca="1" si="2584"/>
        <v>0</v>
      </c>
      <c r="BI1541" s="154">
        <f t="shared" ca="1" si="2584"/>
        <v>0</v>
      </c>
      <c r="BJ1541" s="154">
        <f t="shared" ca="1" si="2584"/>
        <v>0</v>
      </c>
      <c r="BK1541" s="154">
        <f t="shared" ca="1" si="2584"/>
        <v>0</v>
      </c>
      <c r="BL1541" s="154">
        <f t="shared" ca="1" si="2584"/>
        <v>0</v>
      </c>
      <c r="BM1541" s="154">
        <f t="shared" ca="1" si="2584"/>
        <v>0</v>
      </c>
      <c r="BN1541" s="154">
        <f t="shared" ca="1" si="2584"/>
        <v>0</v>
      </c>
      <c r="BO1541" s="154" t="str">
        <f t="shared" si="2584"/>
        <v/>
      </c>
      <c r="BP1541" s="154" t="str">
        <f t="shared" si="2584"/>
        <v/>
      </c>
      <c r="BQ1541" s="154" t="str">
        <f t="shared" si="2584"/>
        <v/>
      </c>
      <c r="BR1541" s="154" t="str">
        <f t="shared" ref="BR1541:CA1541" si="2585">IF(BR$17="","",BR1502+BR1447+BR1526)</f>
        <v/>
      </c>
      <c r="BS1541" s="154" t="str">
        <f t="shared" si="2585"/>
        <v/>
      </c>
      <c r="BT1541" s="154" t="str">
        <f t="shared" si="2585"/>
        <v/>
      </c>
      <c r="BU1541" s="154" t="str">
        <f t="shared" si="2585"/>
        <v/>
      </c>
      <c r="BV1541" s="154" t="str">
        <f t="shared" si="2585"/>
        <v/>
      </c>
      <c r="BW1541" s="154" t="str">
        <f t="shared" si="2585"/>
        <v/>
      </c>
      <c r="BX1541" s="154" t="str">
        <f t="shared" si="2585"/>
        <v/>
      </c>
      <c r="BY1541" s="154" t="str">
        <f t="shared" si="2585"/>
        <v/>
      </c>
      <c r="BZ1541" s="154" t="str">
        <f t="shared" si="2585"/>
        <v/>
      </c>
      <c r="CA1541" s="154" t="str">
        <f t="shared" si="2585"/>
        <v/>
      </c>
      <c r="CB1541" s="154" t="str">
        <f t="shared" ref="CB1541:DN1541" si="2586">IF(CB$17="","",CB1502+CB1447+CB1526)</f>
        <v/>
      </c>
      <c r="CC1541" s="154" t="str">
        <f t="shared" si="2586"/>
        <v/>
      </c>
      <c r="CD1541" s="154" t="str">
        <f t="shared" si="2586"/>
        <v/>
      </c>
      <c r="CE1541" s="154" t="str">
        <f t="shared" si="2586"/>
        <v/>
      </c>
      <c r="CF1541" s="154" t="str">
        <f t="shared" si="2586"/>
        <v/>
      </c>
      <c r="CG1541" s="154" t="str">
        <f t="shared" si="2586"/>
        <v/>
      </c>
      <c r="CH1541" s="154" t="str">
        <f t="shared" si="2586"/>
        <v/>
      </c>
      <c r="CI1541" s="154" t="str">
        <f t="shared" si="2586"/>
        <v/>
      </c>
      <c r="CJ1541" s="154" t="str">
        <f t="shared" si="2586"/>
        <v/>
      </c>
      <c r="CK1541" s="154" t="str">
        <f t="shared" si="2586"/>
        <v/>
      </c>
      <c r="CL1541" s="154" t="str">
        <f t="shared" si="2586"/>
        <v/>
      </c>
      <c r="CM1541" s="154" t="str">
        <f t="shared" si="2586"/>
        <v/>
      </c>
      <c r="CN1541" s="154" t="str">
        <f t="shared" si="2586"/>
        <v/>
      </c>
      <c r="CO1541" s="154" t="str">
        <f t="shared" si="2586"/>
        <v/>
      </c>
      <c r="CP1541" s="154" t="str">
        <f t="shared" si="2586"/>
        <v/>
      </c>
      <c r="CQ1541" s="154" t="str">
        <f t="shared" si="2586"/>
        <v/>
      </c>
      <c r="CR1541" s="154" t="str">
        <f t="shared" si="2586"/>
        <v/>
      </c>
      <c r="CS1541" s="154" t="str">
        <f t="shared" si="2586"/>
        <v/>
      </c>
      <c r="CT1541" s="154" t="str">
        <f t="shared" si="2586"/>
        <v/>
      </c>
      <c r="CU1541" s="154" t="str">
        <f t="shared" si="2586"/>
        <v/>
      </c>
      <c r="CV1541" s="154" t="str">
        <f t="shared" si="2586"/>
        <v/>
      </c>
      <c r="CW1541" s="154" t="str">
        <f t="shared" si="2586"/>
        <v/>
      </c>
      <c r="CX1541" s="154" t="str">
        <f t="shared" si="2586"/>
        <v/>
      </c>
      <c r="CY1541" s="154" t="str">
        <f t="shared" si="2586"/>
        <v/>
      </c>
      <c r="CZ1541" s="154" t="str">
        <f t="shared" si="2586"/>
        <v/>
      </c>
      <c r="DA1541" s="154" t="str">
        <f t="shared" si="2586"/>
        <v/>
      </c>
      <c r="DB1541" s="154" t="str">
        <f t="shared" si="2586"/>
        <v/>
      </c>
      <c r="DC1541" s="154" t="str">
        <f t="shared" si="2586"/>
        <v/>
      </c>
      <c r="DD1541" s="154" t="str">
        <f t="shared" si="2586"/>
        <v/>
      </c>
      <c r="DE1541" s="154" t="str">
        <f t="shared" si="2586"/>
        <v/>
      </c>
      <c r="DF1541" s="154" t="str">
        <f t="shared" si="2586"/>
        <v/>
      </c>
      <c r="DG1541" s="154" t="str">
        <f t="shared" si="2586"/>
        <v/>
      </c>
      <c r="DH1541" s="154" t="str">
        <f t="shared" si="2586"/>
        <v/>
      </c>
      <c r="DI1541" s="154" t="str">
        <f t="shared" si="2586"/>
        <v/>
      </c>
      <c r="DJ1541" s="154" t="str">
        <f t="shared" si="2586"/>
        <v/>
      </c>
      <c r="DK1541" s="154" t="str">
        <f t="shared" si="2586"/>
        <v/>
      </c>
      <c r="DL1541" s="154" t="str">
        <f t="shared" si="2586"/>
        <v/>
      </c>
      <c r="DM1541" s="154" t="str">
        <f t="shared" si="2586"/>
        <v/>
      </c>
      <c r="DN1541" s="154" t="str">
        <f t="shared" si="2586"/>
        <v/>
      </c>
      <c r="DO1541" s="150"/>
      <c r="DP1541" s="50" t="s">
        <v>172</v>
      </c>
      <c r="DQ1541" s="152"/>
    </row>
    <row r="1542" spans="1:122" s="29" customFormat="1" ht="15" customHeight="1">
      <c r="A1542" s="152"/>
      <c r="B1542" s="172"/>
      <c r="C1542" s="171" t="s">
        <v>246</v>
      </c>
      <c r="D1542" s="152"/>
      <c r="E1542" s="152"/>
      <c r="F1542" s="154">
        <f t="shared" ref="F1542:AK1542" ca="1" si="2587">IF(F$17="","",F1503+F1448+F1527)</f>
        <v>0</v>
      </c>
      <c r="G1542" s="154">
        <f t="shared" ca="1" si="2587"/>
        <v>0</v>
      </c>
      <c r="H1542" s="154">
        <f t="shared" ca="1" si="2587"/>
        <v>0</v>
      </c>
      <c r="I1542" s="154">
        <f t="shared" ca="1" si="2587"/>
        <v>0</v>
      </c>
      <c r="J1542" s="154">
        <f t="shared" ca="1" si="2587"/>
        <v>0</v>
      </c>
      <c r="K1542" s="154">
        <f t="shared" ca="1" si="2587"/>
        <v>0</v>
      </c>
      <c r="L1542" s="154">
        <f t="shared" ca="1" si="2587"/>
        <v>0</v>
      </c>
      <c r="M1542" s="154">
        <f t="shared" ca="1" si="2587"/>
        <v>0</v>
      </c>
      <c r="N1542" s="154">
        <f t="shared" ca="1" si="2587"/>
        <v>0</v>
      </c>
      <c r="O1542" s="154">
        <f t="shared" ca="1" si="2587"/>
        <v>0</v>
      </c>
      <c r="P1542" s="154">
        <f t="shared" ca="1" si="2587"/>
        <v>0</v>
      </c>
      <c r="Q1542" s="154">
        <f t="shared" ca="1" si="2587"/>
        <v>0</v>
      </c>
      <c r="R1542" s="154">
        <f t="shared" ca="1" si="2587"/>
        <v>0</v>
      </c>
      <c r="S1542" s="154">
        <f t="shared" ca="1" si="2587"/>
        <v>0</v>
      </c>
      <c r="T1542" s="154">
        <f t="shared" ca="1" si="2587"/>
        <v>0</v>
      </c>
      <c r="U1542" s="154">
        <f t="shared" ca="1" si="2587"/>
        <v>0</v>
      </c>
      <c r="V1542" s="154">
        <f t="shared" ca="1" si="2587"/>
        <v>0</v>
      </c>
      <c r="W1542" s="154">
        <f t="shared" ca="1" si="2587"/>
        <v>0</v>
      </c>
      <c r="X1542" s="154">
        <f t="shared" ca="1" si="2587"/>
        <v>0</v>
      </c>
      <c r="Y1542" s="154">
        <f t="shared" ca="1" si="2587"/>
        <v>0</v>
      </c>
      <c r="Z1542" s="154">
        <f t="shared" ca="1" si="2587"/>
        <v>0</v>
      </c>
      <c r="AA1542" s="154">
        <f t="shared" ca="1" si="2587"/>
        <v>0</v>
      </c>
      <c r="AB1542" s="154">
        <f t="shared" ca="1" si="2587"/>
        <v>0</v>
      </c>
      <c r="AC1542" s="154">
        <f t="shared" ca="1" si="2587"/>
        <v>0</v>
      </c>
      <c r="AD1542" s="154">
        <f t="shared" ca="1" si="2587"/>
        <v>0</v>
      </c>
      <c r="AE1542" s="154">
        <f t="shared" ca="1" si="2587"/>
        <v>0</v>
      </c>
      <c r="AF1542" s="154">
        <f t="shared" ca="1" si="2587"/>
        <v>0</v>
      </c>
      <c r="AG1542" s="154">
        <f t="shared" ca="1" si="2587"/>
        <v>0</v>
      </c>
      <c r="AH1542" s="154">
        <f t="shared" ca="1" si="2587"/>
        <v>0</v>
      </c>
      <c r="AI1542" s="154">
        <f t="shared" ca="1" si="2587"/>
        <v>0</v>
      </c>
      <c r="AJ1542" s="154">
        <f t="shared" ca="1" si="2587"/>
        <v>0</v>
      </c>
      <c r="AK1542" s="154">
        <f t="shared" ca="1" si="2587"/>
        <v>0</v>
      </c>
      <c r="AL1542" s="154">
        <f t="shared" ref="AL1542:BQ1542" ca="1" si="2588">IF(AL$17="","",AL1503+AL1448+AL1527)</f>
        <v>0</v>
      </c>
      <c r="AM1542" s="154">
        <f t="shared" ca="1" si="2588"/>
        <v>0</v>
      </c>
      <c r="AN1542" s="154">
        <f t="shared" ca="1" si="2588"/>
        <v>0</v>
      </c>
      <c r="AO1542" s="154">
        <f t="shared" ca="1" si="2588"/>
        <v>0</v>
      </c>
      <c r="AP1542" s="154">
        <f t="shared" ca="1" si="2588"/>
        <v>0</v>
      </c>
      <c r="AQ1542" s="154">
        <f t="shared" ca="1" si="2588"/>
        <v>0</v>
      </c>
      <c r="AR1542" s="154">
        <f t="shared" ca="1" si="2588"/>
        <v>0</v>
      </c>
      <c r="AS1542" s="154">
        <f t="shared" ca="1" si="2588"/>
        <v>0</v>
      </c>
      <c r="AT1542" s="154">
        <f t="shared" ca="1" si="2588"/>
        <v>0</v>
      </c>
      <c r="AU1542" s="154">
        <f t="shared" ca="1" si="2588"/>
        <v>0</v>
      </c>
      <c r="AV1542" s="154">
        <f t="shared" ca="1" si="2588"/>
        <v>0</v>
      </c>
      <c r="AW1542" s="154">
        <f t="shared" ca="1" si="2588"/>
        <v>0</v>
      </c>
      <c r="AX1542" s="154">
        <f t="shared" ca="1" si="2588"/>
        <v>0</v>
      </c>
      <c r="AY1542" s="154">
        <f t="shared" ca="1" si="2588"/>
        <v>0</v>
      </c>
      <c r="AZ1542" s="154">
        <f t="shared" ca="1" si="2588"/>
        <v>0</v>
      </c>
      <c r="BA1542" s="154">
        <f t="shared" ca="1" si="2588"/>
        <v>0</v>
      </c>
      <c r="BB1542" s="154">
        <f t="shared" ca="1" si="2588"/>
        <v>0</v>
      </c>
      <c r="BC1542" s="154">
        <f t="shared" ca="1" si="2588"/>
        <v>0</v>
      </c>
      <c r="BD1542" s="154">
        <f t="shared" ca="1" si="2588"/>
        <v>0</v>
      </c>
      <c r="BE1542" s="154">
        <f t="shared" ca="1" si="2588"/>
        <v>0</v>
      </c>
      <c r="BF1542" s="154">
        <f t="shared" ca="1" si="2588"/>
        <v>0</v>
      </c>
      <c r="BG1542" s="154">
        <f t="shared" ca="1" si="2588"/>
        <v>0</v>
      </c>
      <c r="BH1542" s="154">
        <f t="shared" ca="1" si="2588"/>
        <v>0</v>
      </c>
      <c r="BI1542" s="154">
        <f t="shared" ca="1" si="2588"/>
        <v>0</v>
      </c>
      <c r="BJ1542" s="154">
        <f t="shared" ca="1" si="2588"/>
        <v>0</v>
      </c>
      <c r="BK1542" s="154">
        <f t="shared" ca="1" si="2588"/>
        <v>0</v>
      </c>
      <c r="BL1542" s="154">
        <f t="shared" ca="1" si="2588"/>
        <v>0</v>
      </c>
      <c r="BM1542" s="154">
        <f t="shared" ca="1" si="2588"/>
        <v>0</v>
      </c>
      <c r="BN1542" s="154">
        <f t="shared" ca="1" si="2588"/>
        <v>0</v>
      </c>
      <c r="BO1542" s="154" t="str">
        <f t="shared" si="2588"/>
        <v/>
      </c>
      <c r="BP1542" s="154" t="str">
        <f t="shared" si="2588"/>
        <v/>
      </c>
      <c r="BQ1542" s="154" t="str">
        <f t="shared" si="2588"/>
        <v/>
      </c>
      <c r="BR1542" s="154" t="str">
        <f t="shared" ref="BR1542:CA1542" si="2589">IF(BR$17="","",BR1503+BR1448+BR1527)</f>
        <v/>
      </c>
      <c r="BS1542" s="154" t="str">
        <f t="shared" si="2589"/>
        <v/>
      </c>
      <c r="BT1542" s="154" t="str">
        <f t="shared" si="2589"/>
        <v/>
      </c>
      <c r="BU1542" s="154" t="str">
        <f t="shared" si="2589"/>
        <v/>
      </c>
      <c r="BV1542" s="154" t="str">
        <f t="shared" si="2589"/>
        <v/>
      </c>
      <c r="BW1542" s="154" t="str">
        <f t="shared" si="2589"/>
        <v/>
      </c>
      <c r="BX1542" s="154" t="str">
        <f t="shared" si="2589"/>
        <v/>
      </c>
      <c r="BY1542" s="154" t="str">
        <f t="shared" si="2589"/>
        <v/>
      </c>
      <c r="BZ1542" s="154" t="str">
        <f t="shared" si="2589"/>
        <v/>
      </c>
      <c r="CA1542" s="154" t="str">
        <f t="shared" si="2589"/>
        <v/>
      </c>
      <c r="CB1542" s="154" t="str">
        <f t="shared" ref="CB1542:DN1542" si="2590">IF(CB$17="","",CB1503+CB1448+CB1527)</f>
        <v/>
      </c>
      <c r="CC1542" s="154" t="str">
        <f t="shared" si="2590"/>
        <v/>
      </c>
      <c r="CD1542" s="154" t="str">
        <f t="shared" si="2590"/>
        <v/>
      </c>
      <c r="CE1542" s="154" t="str">
        <f t="shared" si="2590"/>
        <v/>
      </c>
      <c r="CF1542" s="154" t="str">
        <f t="shared" si="2590"/>
        <v/>
      </c>
      <c r="CG1542" s="154" t="str">
        <f t="shared" si="2590"/>
        <v/>
      </c>
      <c r="CH1542" s="154" t="str">
        <f t="shared" si="2590"/>
        <v/>
      </c>
      <c r="CI1542" s="154" t="str">
        <f t="shared" si="2590"/>
        <v/>
      </c>
      <c r="CJ1542" s="154" t="str">
        <f t="shared" si="2590"/>
        <v/>
      </c>
      <c r="CK1542" s="154" t="str">
        <f t="shared" si="2590"/>
        <v/>
      </c>
      <c r="CL1542" s="154" t="str">
        <f t="shared" si="2590"/>
        <v/>
      </c>
      <c r="CM1542" s="154" t="str">
        <f t="shared" si="2590"/>
        <v/>
      </c>
      <c r="CN1542" s="154" t="str">
        <f t="shared" si="2590"/>
        <v/>
      </c>
      <c r="CO1542" s="154" t="str">
        <f t="shared" si="2590"/>
        <v/>
      </c>
      <c r="CP1542" s="154" t="str">
        <f t="shared" si="2590"/>
        <v/>
      </c>
      <c r="CQ1542" s="154" t="str">
        <f t="shared" si="2590"/>
        <v/>
      </c>
      <c r="CR1542" s="154" t="str">
        <f t="shared" si="2590"/>
        <v/>
      </c>
      <c r="CS1542" s="154" t="str">
        <f t="shared" si="2590"/>
        <v/>
      </c>
      <c r="CT1542" s="154" t="str">
        <f t="shared" si="2590"/>
        <v/>
      </c>
      <c r="CU1542" s="154" t="str">
        <f t="shared" si="2590"/>
        <v/>
      </c>
      <c r="CV1542" s="154" t="str">
        <f t="shared" si="2590"/>
        <v/>
      </c>
      <c r="CW1542" s="154" t="str">
        <f t="shared" si="2590"/>
        <v/>
      </c>
      <c r="CX1542" s="154" t="str">
        <f t="shared" si="2590"/>
        <v/>
      </c>
      <c r="CY1542" s="154" t="str">
        <f t="shared" si="2590"/>
        <v/>
      </c>
      <c r="CZ1542" s="154" t="str">
        <f t="shared" si="2590"/>
        <v/>
      </c>
      <c r="DA1542" s="154" t="str">
        <f t="shared" si="2590"/>
        <v/>
      </c>
      <c r="DB1542" s="154" t="str">
        <f t="shared" si="2590"/>
        <v/>
      </c>
      <c r="DC1542" s="154" t="str">
        <f t="shared" si="2590"/>
        <v/>
      </c>
      <c r="DD1542" s="154" t="str">
        <f t="shared" si="2590"/>
        <v/>
      </c>
      <c r="DE1542" s="154" t="str">
        <f t="shared" si="2590"/>
        <v/>
      </c>
      <c r="DF1542" s="154" t="str">
        <f t="shared" si="2590"/>
        <v/>
      </c>
      <c r="DG1542" s="154" t="str">
        <f t="shared" si="2590"/>
        <v/>
      </c>
      <c r="DH1542" s="154" t="str">
        <f t="shared" si="2590"/>
        <v/>
      </c>
      <c r="DI1542" s="154" t="str">
        <f t="shared" si="2590"/>
        <v/>
      </c>
      <c r="DJ1542" s="154" t="str">
        <f t="shared" si="2590"/>
        <v/>
      </c>
      <c r="DK1542" s="154" t="str">
        <f t="shared" si="2590"/>
        <v/>
      </c>
      <c r="DL1542" s="154" t="str">
        <f t="shared" si="2590"/>
        <v/>
      </c>
      <c r="DM1542" s="154" t="str">
        <f t="shared" si="2590"/>
        <v/>
      </c>
      <c r="DN1542" s="154" t="str">
        <f t="shared" si="2590"/>
        <v/>
      </c>
      <c r="DO1542" s="150"/>
      <c r="DP1542" s="50" t="s">
        <v>172</v>
      </c>
      <c r="DQ1542" s="152"/>
    </row>
    <row r="1543" spans="1:122" s="29" customFormat="1" ht="15" customHeight="1">
      <c r="A1543" s="152"/>
      <c r="B1543" s="172"/>
      <c r="C1543" s="171" t="s">
        <v>245</v>
      </c>
      <c r="D1543" s="152"/>
      <c r="E1543" s="152"/>
      <c r="F1543" s="154">
        <f t="shared" ref="F1543:AK1543" si="2591">IF(F$17="","",F1505+F1450+F1529)</f>
        <v>0</v>
      </c>
      <c r="G1543" s="154">
        <f t="shared" si="2591"/>
        <v>0</v>
      </c>
      <c r="H1543" s="154">
        <f t="shared" si="2591"/>
        <v>0</v>
      </c>
      <c r="I1543" s="154">
        <f t="shared" si="2591"/>
        <v>0</v>
      </c>
      <c r="J1543" s="154">
        <f t="shared" si="2591"/>
        <v>0</v>
      </c>
      <c r="K1543" s="154">
        <f t="shared" si="2591"/>
        <v>0</v>
      </c>
      <c r="L1543" s="154">
        <f t="shared" si="2591"/>
        <v>0</v>
      </c>
      <c r="M1543" s="154">
        <f t="shared" si="2591"/>
        <v>0</v>
      </c>
      <c r="N1543" s="154">
        <f t="shared" si="2591"/>
        <v>0</v>
      </c>
      <c r="O1543" s="154">
        <f t="shared" si="2591"/>
        <v>0</v>
      </c>
      <c r="P1543" s="154">
        <f t="shared" si="2591"/>
        <v>0</v>
      </c>
      <c r="Q1543" s="154">
        <f t="shared" si="2591"/>
        <v>0</v>
      </c>
      <c r="R1543" s="154">
        <f t="shared" si="2591"/>
        <v>0</v>
      </c>
      <c r="S1543" s="154">
        <f t="shared" si="2591"/>
        <v>0</v>
      </c>
      <c r="T1543" s="154">
        <f t="shared" si="2591"/>
        <v>0</v>
      </c>
      <c r="U1543" s="154">
        <f t="shared" si="2591"/>
        <v>0</v>
      </c>
      <c r="V1543" s="154">
        <f t="shared" si="2591"/>
        <v>0</v>
      </c>
      <c r="W1543" s="154">
        <f t="shared" si="2591"/>
        <v>0</v>
      </c>
      <c r="X1543" s="154">
        <f t="shared" si="2591"/>
        <v>0</v>
      </c>
      <c r="Y1543" s="154">
        <f t="shared" si="2591"/>
        <v>0</v>
      </c>
      <c r="Z1543" s="154">
        <f t="shared" si="2591"/>
        <v>0</v>
      </c>
      <c r="AA1543" s="154">
        <f t="shared" si="2591"/>
        <v>0</v>
      </c>
      <c r="AB1543" s="154">
        <f t="shared" si="2591"/>
        <v>0</v>
      </c>
      <c r="AC1543" s="154">
        <f t="shared" si="2591"/>
        <v>0</v>
      </c>
      <c r="AD1543" s="154">
        <f t="shared" si="2591"/>
        <v>0</v>
      </c>
      <c r="AE1543" s="154">
        <f t="shared" si="2591"/>
        <v>0</v>
      </c>
      <c r="AF1543" s="154">
        <f t="shared" si="2591"/>
        <v>0</v>
      </c>
      <c r="AG1543" s="154">
        <f t="shared" si="2591"/>
        <v>0</v>
      </c>
      <c r="AH1543" s="154">
        <f t="shared" si="2591"/>
        <v>0</v>
      </c>
      <c r="AI1543" s="154">
        <f t="shared" si="2591"/>
        <v>0</v>
      </c>
      <c r="AJ1543" s="154">
        <f t="shared" si="2591"/>
        <v>0</v>
      </c>
      <c r="AK1543" s="154">
        <f t="shared" si="2591"/>
        <v>0</v>
      </c>
      <c r="AL1543" s="154">
        <f t="shared" ref="AL1543:BQ1543" si="2592">IF(AL$17="","",AL1505+AL1450+AL1529)</f>
        <v>0</v>
      </c>
      <c r="AM1543" s="154">
        <f t="shared" si="2592"/>
        <v>0</v>
      </c>
      <c r="AN1543" s="154">
        <f t="shared" si="2592"/>
        <v>0</v>
      </c>
      <c r="AO1543" s="154">
        <f t="shared" si="2592"/>
        <v>0</v>
      </c>
      <c r="AP1543" s="154">
        <f t="shared" si="2592"/>
        <v>0</v>
      </c>
      <c r="AQ1543" s="154">
        <f t="shared" si="2592"/>
        <v>0</v>
      </c>
      <c r="AR1543" s="154">
        <f t="shared" si="2592"/>
        <v>0</v>
      </c>
      <c r="AS1543" s="154">
        <f t="shared" si="2592"/>
        <v>0</v>
      </c>
      <c r="AT1543" s="154">
        <f t="shared" si="2592"/>
        <v>0</v>
      </c>
      <c r="AU1543" s="154">
        <f t="shared" si="2592"/>
        <v>0</v>
      </c>
      <c r="AV1543" s="154">
        <f t="shared" si="2592"/>
        <v>0</v>
      </c>
      <c r="AW1543" s="154">
        <f t="shared" si="2592"/>
        <v>0</v>
      </c>
      <c r="AX1543" s="154">
        <f t="shared" si="2592"/>
        <v>0</v>
      </c>
      <c r="AY1543" s="154">
        <f t="shared" si="2592"/>
        <v>0</v>
      </c>
      <c r="AZ1543" s="154">
        <f t="shared" si="2592"/>
        <v>0</v>
      </c>
      <c r="BA1543" s="154">
        <f t="shared" si="2592"/>
        <v>0</v>
      </c>
      <c r="BB1543" s="154">
        <f t="shared" si="2592"/>
        <v>0</v>
      </c>
      <c r="BC1543" s="154">
        <f t="shared" si="2592"/>
        <v>0</v>
      </c>
      <c r="BD1543" s="154">
        <f t="shared" si="2592"/>
        <v>0</v>
      </c>
      <c r="BE1543" s="154">
        <f t="shared" si="2592"/>
        <v>0</v>
      </c>
      <c r="BF1543" s="154">
        <f t="shared" si="2592"/>
        <v>0</v>
      </c>
      <c r="BG1543" s="154">
        <f t="shared" si="2592"/>
        <v>0</v>
      </c>
      <c r="BH1543" s="154">
        <f t="shared" si="2592"/>
        <v>0</v>
      </c>
      <c r="BI1543" s="154">
        <f t="shared" si="2592"/>
        <v>0</v>
      </c>
      <c r="BJ1543" s="154">
        <f t="shared" si="2592"/>
        <v>0</v>
      </c>
      <c r="BK1543" s="154">
        <f t="shared" si="2592"/>
        <v>0</v>
      </c>
      <c r="BL1543" s="154">
        <f t="shared" si="2592"/>
        <v>0</v>
      </c>
      <c r="BM1543" s="154">
        <f t="shared" si="2592"/>
        <v>0</v>
      </c>
      <c r="BN1543" s="154">
        <f t="shared" si="2592"/>
        <v>0</v>
      </c>
      <c r="BO1543" s="154" t="str">
        <f t="shared" si="2592"/>
        <v/>
      </c>
      <c r="BP1543" s="154" t="str">
        <f t="shared" si="2592"/>
        <v/>
      </c>
      <c r="BQ1543" s="154" t="str">
        <f t="shared" si="2592"/>
        <v/>
      </c>
      <c r="BR1543" s="154" t="str">
        <f t="shared" ref="BR1543:CA1543" si="2593">IF(BR$17="","",BR1505+BR1450+BR1529)</f>
        <v/>
      </c>
      <c r="BS1543" s="154" t="str">
        <f t="shared" si="2593"/>
        <v/>
      </c>
      <c r="BT1543" s="154" t="str">
        <f t="shared" si="2593"/>
        <v/>
      </c>
      <c r="BU1543" s="154" t="str">
        <f t="shared" si="2593"/>
        <v/>
      </c>
      <c r="BV1543" s="154" t="str">
        <f t="shared" si="2593"/>
        <v/>
      </c>
      <c r="BW1543" s="154" t="str">
        <f t="shared" si="2593"/>
        <v/>
      </c>
      <c r="BX1543" s="154" t="str">
        <f t="shared" si="2593"/>
        <v/>
      </c>
      <c r="BY1543" s="154" t="str">
        <f t="shared" si="2593"/>
        <v/>
      </c>
      <c r="BZ1543" s="154" t="str">
        <f t="shared" si="2593"/>
        <v/>
      </c>
      <c r="CA1543" s="154" t="str">
        <f t="shared" si="2593"/>
        <v/>
      </c>
      <c r="CB1543" s="154" t="str">
        <f t="shared" ref="CB1543:DN1543" si="2594">IF(CB$17="","",CB1505+CB1450+CB1529)</f>
        <v/>
      </c>
      <c r="CC1543" s="154" t="str">
        <f t="shared" si="2594"/>
        <v/>
      </c>
      <c r="CD1543" s="154" t="str">
        <f t="shared" si="2594"/>
        <v/>
      </c>
      <c r="CE1543" s="154" t="str">
        <f t="shared" si="2594"/>
        <v/>
      </c>
      <c r="CF1543" s="154" t="str">
        <f t="shared" si="2594"/>
        <v/>
      </c>
      <c r="CG1543" s="154" t="str">
        <f t="shared" si="2594"/>
        <v/>
      </c>
      <c r="CH1543" s="154" t="str">
        <f t="shared" si="2594"/>
        <v/>
      </c>
      <c r="CI1543" s="154" t="str">
        <f t="shared" si="2594"/>
        <v/>
      </c>
      <c r="CJ1543" s="154" t="str">
        <f t="shared" si="2594"/>
        <v/>
      </c>
      <c r="CK1543" s="154" t="str">
        <f t="shared" si="2594"/>
        <v/>
      </c>
      <c r="CL1543" s="154" t="str">
        <f t="shared" si="2594"/>
        <v/>
      </c>
      <c r="CM1543" s="154" t="str">
        <f t="shared" si="2594"/>
        <v/>
      </c>
      <c r="CN1543" s="154" t="str">
        <f t="shared" si="2594"/>
        <v/>
      </c>
      <c r="CO1543" s="154" t="str">
        <f t="shared" si="2594"/>
        <v/>
      </c>
      <c r="CP1543" s="154" t="str">
        <f t="shared" si="2594"/>
        <v/>
      </c>
      <c r="CQ1543" s="154" t="str">
        <f t="shared" si="2594"/>
        <v/>
      </c>
      <c r="CR1543" s="154" t="str">
        <f t="shared" si="2594"/>
        <v/>
      </c>
      <c r="CS1543" s="154" t="str">
        <f t="shared" si="2594"/>
        <v/>
      </c>
      <c r="CT1543" s="154" t="str">
        <f t="shared" si="2594"/>
        <v/>
      </c>
      <c r="CU1543" s="154" t="str">
        <f t="shared" si="2594"/>
        <v/>
      </c>
      <c r="CV1543" s="154" t="str">
        <f t="shared" si="2594"/>
        <v/>
      </c>
      <c r="CW1543" s="154" t="str">
        <f t="shared" si="2594"/>
        <v/>
      </c>
      <c r="CX1543" s="154" t="str">
        <f t="shared" si="2594"/>
        <v/>
      </c>
      <c r="CY1543" s="154" t="str">
        <f t="shared" si="2594"/>
        <v/>
      </c>
      <c r="CZ1543" s="154" t="str">
        <f t="shared" si="2594"/>
        <v/>
      </c>
      <c r="DA1543" s="154" t="str">
        <f t="shared" si="2594"/>
        <v/>
      </c>
      <c r="DB1543" s="154" t="str">
        <f t="shared" si="2594"/>
        <v/>
      </c>
      <c r="DC1543" s="154" t="str">
        <f t="shared" si="2594"/>
        <v/>
      </c>
      <c r="DD1543" s="154" t="str">
        <f t="shared" si="2594"/>
        <v/>
      </c>
      <c r="DE1543" s="154" t="str">
        <f t="shared" si="2594"/>
        <v/>
      </c>
      <c r="DF1543" s="154" t="str">
        <f t="shared" si="2594"/>
        <v/>
      </c>
      <c r="DG1543" s="154" t="str">
        <f t="shared" si="2594"/>
        <v/>
      </c>
      <c r="DH1543" s="154" t="str">
        <f t="shared" si="2594"/>
        <v/>
      </c>
      <c r="DI1543" s="154" t="str">
        <f t="shared" si="2594"/>
        <v/>
      </c>
      <c r="DJ1543" s="154" t="str">
        <f t="shared" si="2594"/>
        <v/>
      </c>
      <c r="DK1543" s="154" t="str">
        <f t="shared" si="2594"/>
        <v/>
      </c>
      <c r="DL1543" s="154" t="str">
        <f t="shared" si="2594"/>
        <v/>
      </c>
      <c r="DM1543" s="154" t="str">
        <f t="shared" si="2594"/>
        <v/>
      </c>
      <c r="DN1543" s="154" t="str">
        <f t="shared" si="2594"/>
        <v/>
      </c>
      <c r="DO1543" s="150"/>
      <c r="DP1543" s="50" t="s">
        <v>172</v>
      </c>
      <c r="DQ1543" s="152"/>
    </row>
    <row r="1544" spans="1:122" s="29" customFormat="1" ht="15" customHeight="1">
      <c r="B1544" s="172"/>
      <c r="C1544" s="175" t="s">
        <v>244</v>
      </c>
      <c r="D1544" s="175"/>
      <c r="E1544" s="175"/>
      <c r="F1544" s="174">
        <f t="shared" ref="F1544:AK1544" ca="1" si="2595">IF(F$17="","",SUM(F1541:F1543))</f>
        <v>10391.78668693034</v>
      </c>
      <c r="G1544" s="174">
        <f t="shared" ca="1" si="2595"/>
        <v>21708.652096541693</v>
      </c>
      <c r="H1544" s="174">
        <f t="shared" ca="1" si="2595"/>
        <v>23562.285103792325</v>
      </c>
      <c r="I1544" s="174">
        <f t="shared" ca="1" si="2595"/>
        <v>25422.88229266067</v>
      </c>
      <c r="J1544" s="174">
        <f t="shared" ca="1" si="2595"/>
        <v>27937.516373493039</v>
      </c>
      <c r="K1544" s="174">
        <f t="shared" ca="1" si="2595"/>
        <v>31108.644591969947</v>
      </c>
      <c r="L1544" s="174">
        <f t="shared" ca="1" si="2595"/>
        <v>34291.68688014683</v>
      </c>
      <c r="M1544" s="174">
        <f t="shared" ca="1" si="2595"/>
        <v>37486.687999713242</v>
      </c>
      <c r="N1544" s="174">
        <f t="shared" ca="1" si="2595"/>
        <v>40693.692880530354</v>
      </c>
      <c r="O1544" s="174">
        <f t="shared" ca="1" si="2595"/>
        <v>43912.746621262886</v>
      </c>
      <c r="P1544" s="174">
        <f t="shared" ca="1" si="2595"/>
        <v>46615.821018921561</v>
      </c>
      <c r="Q1544" s="174">
        <f t="shared" ca="1" si="2595"/>
        <v>48800.977516174862</v>
      </c>
      <c r="R1544" s="174">
        <f t="shared" ca="1" si="2595"/>
        <v>51910.123330261929</v>
      </c>
      <c r="S1544" s="174">
        <f t="shared" ca="1" si="2595"/>
        <v>55946.729930125155</v>
      </c>
      <c r="T1544" s="174">
        <f t="shared" ca="1" si="2595"/>
        <v>59998.50224044497</v>
      </c>
      <c r="U1544" s="174">
        <f t="shared" ca="1" si="2595"/>
        <v>64065.497239469791</v>
      </c>
      <c r="V1544" s="174">
        <f t="shared" ca="1" si="2595"/>
        <v>68147.772119517875</v>
      </c>
      <c r="W1544" s="174">
        <f t="shared" ca="1" si="2595"/>
        <v>72245.384287781562</v>
      </c>
      <c r="X1544" s="174">
        <f t="shared" ca="1" si="2595"/>
        <v>78941.35943225662</v>
      </c>
      <c r="Y1544" s="174">
        <f t="shared" ca="1" si="2595"/>
        <v>89594.194821482408</v>
      </c>
      <c r="Z1544" s="174">
        <f t="shared" ca="1" si="2595"/>
        <v>103277.56684961572</v>
      </c>
      <c r="AA1544" s="174">
        <f t="shared" ca="1" si="2595"/>
        <v>118654.12627422292</v>
      </c>
      <c r="AB1544" s="174">
        <f t="shared" ca="1" si="2595"/>
        <v>129526.24572171527</v>
      </c>
      <c r="AC1544" s="174">
        <f t="shared" ca="1" si="2595"/>
        <v>135877.00181083885</v>
      </c>
      <c r="AD1544" s="174">
        <f t="shared" ca="1" si="2595"/>
        <v>69529.166844617066</v>
      </c>
      <c r="AE1544" s="174">
        <f t="shared" ca="1" si="2595"/>
        <v>0</v>
      </c>
      <c r="AF1544" s="174">
        <f t="shared" ca="1" si="2595"/>
        <v>0</v>
      </c>
      <c r="AG1544" s="174">
        <f t="shared" ca="1" si="2595"/>
        <v>0</v>
      </c>
      <c r="AH1544" s="174">
        <f t="shared" ca="1" si="2595"/>
        <v>0</v>
      </c>
      <c r="AI1544" s="174">
        <f t="shared" ca="1" si="2595"/>
        <v>0</v>
      </c>
      <c r="AJ1544" s="174">
        <f t="shared" ca="1" si="2595"/>
        <v>0</v>
      </c>
      <c r="AK1544" s="174">
        <f t="shared" ca="1" si="2595"/>
        <v>0</v>
      </c>
      <c r="AL1544" s="174">
        <f t="shared" ref="AL1544:BQ1544" ca="1" si="2596">IF(AL$17="","",SUM(AL1541:AL1543))</f>
        <v>0</v>
      </c>
      <c r="AM1544" s="174">
        <f t="shared" ca="1" si="2596"/>
        <v>0</v>
      </c>
      <c r="AN1544" s="174">
        <f t="shared" ca="1" si="2596"/>
        <v>0</v>
      </c>
      <c r="AO1544" s="174">
        <f t="shared" ca="1" si="2596"/>
        <v>0</v>
      </c>
      <c r="AP1544" s="174">
        <f t="shared" ca="1" si="2596"/>
        <v>0</v>
      </c>
      <c r="AQ1544" s="174">
        <f t="shared" ca="1" si="2596"/>
        <v>0</v>
      </c>
      <c r="AR1544" s="174">
        <f t="shared" ca="1" si="2596"/>
        <v>0</v>
      </c>
      <c r="AS1544" s="174">
        <f t="shared" ca="1" si="2596"/>
        <v>0</v>
      </c>
      <c r="AT1544" s="174">
        <f t="shared" ca="1" si="2596"/>
        <v>0</v>
      </c>
      <c r="AU1544" s="174">
        <f t="shared" ca="1" si="2596"/>
        <v>0</v>
      </c>
      <c r="AV1544" s="174">
        <f t="shared" ca="1" si="2596"/>
        <v>0</v>
      </c>
      <c r="AW1544" s="174">
        <f t="shared" ca="1" si="2596"/>
        <v>0</v>
      </c>
      <c r="AX1544" s="174">
        <f t="shared" ca="1" si="2596"/>
        <v>0</v>
      </c>
      <c r="AY1544" s="174">
        <f t="shared" ca="1" si="2596"/>
        <v>0</v>
      </c>
      <c r="AZ1544" s="174">
        <f t="shared" ca="1" si="2596"/>
        <v>0</v>
      </c>
      <c r="BA1544" s="174">
        <f t="shared" ca="1" si="2596"/>
        <v>0</v>
      </c>
      <c r="BB1544" s="174">
        <f t="shared" ca="1" si="2596"/>
        <v>0</v>
      </c>
      <c r="BC1544" s="174">
        <f t="shared" ca="1" si="2596"/>
        <v>0</v>
      </c>
      <c r="BD1544" s="174">
        <f t="shared" ca="1" si="2596"/>
        <v>0</v>
      </c>
      <c r="BE1544" s="174">
        <f t="shared" ca="1" si="2596"/>
        <v>0</v>
      </c>
      <c r="BF1544" s="174">
        <f t="shared" ca="1" si="2596"/>
        <v>0</v>
      </c>
      <c r="BG1544" s="174">
        <f t="shared" ca="1" si="2596"/>
        <v>0</v>
      </c>
      <c r="BH1544" s="174">
        <f t="shared" ca="1" si="2596"/>
        <v>0</v>
      </c>
      <c r="BI1544" s="174">
        <f t="shared" ca="1" si="2596"/>
        <v>0</v>
      </c>
      <c r="BJ1544" s="174">
        <f t="shared" ca="1" si="2596"/>
        <v>0</v>
      </c>
      <c r="BK1544" s="174">
        <f t="shared" ca="1" si="2596"/>
        <v>0</v>
      </c>
      <c r="BL1544" s="174">
        <f t="shared" ca="1" si="2596"/>
        <v>0</v>
      </c>
      <c r="BM1544" s="174">
        <f t="shared" ca="1" si="2596"/>
        <v>0</v>
      </c>
      <c r="BN1544" s="174">
        <f t="shared" ca="1" si="2596"/>
        <v>0</v>
      </c>
      <c r="BO1544" s="174" t="str">
        <f t="shared" si="2596"/>
        <v/>
      </c>
      <c r="BP1544" s="174" t="str">
        <f t="shared" si="2596"/>
        <v/>
      </c>
      <c r="BQ1544" s="174" t="str">
        <f t="shared" si="2596"/>
        <v/>
      </c>
      <c r="BR1544" s="174" t="str">
        <f t="shared" ref="BR1544:CA1544" si="2597">IF(BR$17="","",SUM(BR1541:BR1543))</f>
        <v/>
      </c>
      <c r="BS1544" s="174" t="str">
        <f t="shared" si="2597"/>
        <v/>
      </c>
      <c r="BT1544" s="174" t="str">
        <f t="shared" si="2597"/>
        <v/>
      </c>
      <c r="BU1544" s="174" t="str">
        <f t="shared" si="2597"/>
        <v/>
      </c>
      <c r="BV1544" s="174" t="str">
        <f t="shared" si="2597"/>
        <v/>
      </c>
      <c r="BW1544" s="174" t="str">
        <f t="shared" si="2597"/>
        <v/>
      </c>
      <c r="BX1544" s="174" t="str">
        <f t="shared" si="2597"/>
        <v/>
      </c>
      <c r="BY1544" s="174" t="str">
        <f t="shared" si="2597"/>
        <v/>
      </c>
      <c r="BZ1544" s="174" t="str">
        <f t="shared" si="2597"/>
        <v/>
      </c>
      <c r="CA1544" s="174" t="str">
        <f t="shared" si="2597"/>
        <v/>
      </c>
      <c r="CB1544" s="174" t="str">
        <f t="shared" ref="CB1544:DN1544" si="2598">IF(CB$17="","",SUM(CB1541:CB1543))</f>
        <v/>
      </c>
      <c r="CC1544" s="174" t="str">
        <f t="shared" si="2598"/>
        <v/>
      </c>
      <c r="CD1544" s="174" t="str">
        <f t="shared" si="2598"/>
        <v/>
      </c>
      <c r="CE1544" s="174" t="str">
        <f t="shared" si="2598"/>
        <v/>
      </c>
      <c r="CF1544" s="174" t="str">
        <f t="shared" si="2598"/>
        <v/>
      </c>
      <c r="CG1544" s="174" t="str">
        <f t="shared" si="2598"/>
        <v/>
      </c>
      <c r="CH1544" s="174" t="str">
        <f t="shared" si="2598"/>
        <v/>
      </c>
      <c r="CI1544" s="174" t="str">
        <f t="shared" si="2598"/>
        <v/>
      </c>
      <c r="CJ1544" s="174" t="str">
        <f t="shared" si="2598"/>
        <v/>
      </c>
      <c r="CK1544" s="174" t="str">
        <f t="shared" si="2598"/>
        <v/>
      </c>
      <c r="CL1544" s="174" t="str">
        <f t="shared" si="2598"/>
        <v/>
      </c>
      <c r="CM1544" s="174" t="str">
        <f t="shared" si="2598"/>
        <v/>
      </c>
      <c r="CN1544" s="174" t="str">
        <f t="shared" si="2598"/>
        <v/>
      </c>
      <c r="CO1544" s="174" t="str">
        <f t="shared" si="2598"/>
        <v/>
      </c>
      <c r="CP1544" s="174" t="str">
        <f t="shared" si="2598"/>
        <v/>
      </c>
      <c r="CQ1544" s="174" t="str">
        <f t="shared" si="2598"/>
        <v/>
      </c>
      <c r="CR1544" s="174" t="str">
        <f t="shared" si="2598"/>
        <v/>
      </c>
      <c r="CS1544" s="174" t="str">
        <f t="shared" si="2598"/>
        <v/>
      </c>
      <c r="CT1544" s="174" t="str">
        <f t="shared" si="2598"/>
        <v/>
      </c>
      <c r="CU1544" s="174" t="str">
        <f t="shared" si="2598"/>
        <v/>
      </c>
      <c r="CV1544" s="174" t="str">
        <f t="shared" si="2598"/>
        <v/>
      </c>
      <c r="CW1544" s="174" t="str">
        <f t="shared" si="2598"/>
        <v/>
      </c>
      <c r="CX1544" s="174" t="str">
        <f t="shared" si="2598"/>
        <v/>
      </c>
      <c r="CY1544" s="174" t="str">
        <f t="shared" si="2598"/>
        <v/>
      </c>
      <c r="CZ1544" s="174" t="str">
        <f t="shared" si="2598"/>
        <v/>
      </c>
      <c r="DA1544" s="174" t="str">
        <f t="shared" si="2598"/>
        <v/>
      </c>
      <c r="DB1544" s="174" t="str">
        <f t="shared" si="2598"/>
        <v/>
      </c>
      <c r="DC1544" s="174" t="str">
        <f t="shared" si="2598"/>
        <v/>
      </c>
      <c r="DD1544" s="174" t="str">
        <f t="shared" si="2598"/>
        <v/>
      </c>
      <c r="DE1544" s="174" t="str">
        <f t="shared" si="2598"/>
        <v/>
      </c>
      <c r="DF1544" s="174" t="str">
        <f t="shared" si="2598"/>
        <v/>
      </c>
      <c r="DG1544" s="174" t="str">
        <f t="shared" si="2598"/>
        <v/>
      </c>
      <c r="DH1544" s="174" t="str">
        <f t="shared" si="2598"/>
        <v/>
      </c>
      <c r="DI1544" s="174" t="str">
        <f t="shared" si="2598"/>
        <v/>
      </c>
      <c r="DJ1544" s="174" t="str">
        <f t="shared" si="2598"/>
        <v/>
      </c>
      <c r="DK1544" s="174" t="str">
        <f t="shared" si="2598"/>
        <v/>
      </c>
      <c r="DL1544" s="174" t="str">
        <f t="shared" si="2598"/>
        <v/>
      </c>
      <c r="DM1544" s="174" t="str">
        <f t="shared" si="2598"/>
        <v/>
      </c>
      <c r="DN1544" s="174" t="str">
        <f t="shared" si="2598"/>
        <v/>
      </c>
      <c r="DO1544" s="173">
        <f ca="1">SUM(F1544:DN1544)</f>
        <v>1489647.0509644879</v>
      </c>
      <c r="DP1544" s="50" t="s">
        <v>172</v>
      </c>
      <c r="DQ1544" s="152"/>
    </row>
    <row r="1545" spans="1:122" s="29" customFormat="1" ht="15" customHeight="1">
      <c r="A1545" s="152"/>
      <c r="B1545" s="172"/>
      <c r="C1545" s="171" t="s">
        <v>243</v>
      </c>
      <c r="D1545" s="152"/>
      <c r="E1545" s="152"/>
      <c r="F1545" s="154">
        <f t="shared" ref="F1545:AK1545" ca="1" si="2599">IF(F$17="","",F1544+F1537)</f>
        <v>10391.78668693034</v>
      </c>
      <c r="G1545" s="154">
        <f t="shared" ca="1" si="2599"/>
        <v>21708.652096541693</v>
      </c>
      <c r="H1545" s="154">
        <f t="shared" ca="1" si="2599"/>
        <v>23562.285103792325</v>
      </c>
      <c r="I1545" s="154">
        <f t="shared" ca="1" si="2599"/>
        <v>25422.88229266067</v>
      </c>
      <c r="J1545" s="154">
        <f t="shared" ca="1" si="2599"/>
        <v>27937.516373493039</v>
      </c>
      <c r="K1545" s="154">
        <f t="shared" ca="1" si="2599"/>
        <v>31108.644591969947</v>
      </c>
      <c r="L1545" s="154">
        <f t="shared" ca="1" si="2599"/>
        <v>34291.68688014683</v>
      </c>
      <c r="M1545" s="154">
        <f t="shared" ca="1" si="2599"/>
        <v>37486.687999713242</v>
      </c>
      <c r="N1545" s="154">
        <f t="shared" ca="1" si="2599"/>
        <v>40693.692880530354</v>
      </c>
      <c r="O1545" s="154">
        <f t="shared" ca="1" si="2599"/>
        <v>43912.746621262886</v>
      </c>
      <c r="P1545" s="154">
        <f t="shared" ca="1" si="2599"/>
        <v>46615.821018921561</v>
      </c>
      <c r="Q1545" s="154">
        <f t="shared" ca="1" si="2599"/>
        <v>48800.977516174862</v>
      </c>
      <c r="R1545" s="154">
        <f t="shared" ca="1" si="2599"/>
        <v>51910.123330261929</v>
      </c>
      <c r="S1545" s="154">
        <f t="shared" ca="1" si="2599"/>
        <v>55946.729930125155</v>
      </c>
      <c r="T1545" s="154">
        <f t="shared" ca="1" si="2599"/>
        <v>59998.50224044497</v>
      </c>
      <c r="U1545" s="154">
        <f t="shared" ca="1" si="2599"/>
        <v>64065.497239469791</v>
      </c>
      <c r="V1545" s="154">
        <f t="shared" ca="1" si="2599"/>
        <v>68147.772119517875</v>
      </c>
      <c r="W1545" s="154">
        <f t="shared" ca="1" si="2599"/>
        <v>72245.384287781562</v>
      </c>
      <c r="X1545" s="154">
        <f t="shared" ca="1" si="2599"/>
        <v>78941.35943225662</v>
      </c>
      <c r="Y1545" s="154">
        <f t="shared" ca="1" si="2599"/>
        <v>89594.194821482408</v>
      </c>
      <c r="Z1545" s="154">
        <f t="shared" ca="1" si="2599"/>
        <v>103277.56684961572</v>
      </c>
      <c r="AA1545" s="154">
        <f t="shared" ca="1" si="2599"/>
        <v>118654.12627422292</v>
      </c>
      <c r="AB1545" s="154">
        <f t="shared" ca="1" si="2599"/>
        <v>129526.24572171527</v>
      </c>
      <c r="AC1545" s="154">
        <f t="shared" ca="1" si="2599"/>
        <v>135877.00181083885</v>
      </c>
      <c r="AD1545" s="154">
        <f t="shared" ca="1" si="2599"/>
        <v>37151751.483973719</v>
      </c>
      <c r="AE1545" s="154">
        <f t="shared" ca="1" si="2599"/>
        <v>0</v>
      </c>
      <c r="AF1545" s="154">
        <f t="shared" ca="1" si="2599"/>
        <v>0</v>
      </c>
      <c r="AG1545" s="154">
        <f t="shared" ca="1" si="2599"/>
        <v>0</v>
      </c>
      <c r="AH1545" s="154">
        <f t="shared" ca="1" si="2599"/>
        <v>0</v>
      </c>
      <c r="AI1545" s="154">
        <f t="shared" ca="1" si="2599"/>
        <v>0</v>
      </c>
      <c r="AJ1545" s="154">
        <f t="shared" ca="1" si="2599"/>
        <v>0</v>
      </c>
      <c r="AK1545" s="154">
        <f t="shared" ca="1" si="2599"/>
        <v>0</v>
      </c>
      <c r="AL1545" s="154">
        <f t="shared" ref="AL1545:BQ1545" ca="1" si="2600">IF(AL$17="","",AL1544+AL1537)</f>
        <v>0</v>
      </c>
      <c r="AM1545" s="154">
        <f t="shared" ca="1" si="2600"/>
        <v>0</v>
      </c>
      <c r="AN1545" s="154">
        <f t="shared" ca="1" si="2600"/>
        <v>0</v>
      </c>
      <c r="AO1545" s="154">
        <f t="shared" ca="1" si="2600"/>
        <v>0</v>
      </c>
      <c r="AP1545" s="154">
        <f t="shared" ca="1" si="2600"/>
        <v>0</v>
      </c>
      <c r="AQ1545" s="154">
        <f t="shared" ca="1" si="2600"/>
        <v>0</v>
      </c>
      <c r="AR1545" s="154">
        <f t="shared" ca="1" si="2600"/>
        <v>0</v>
      </c>
      <c r="AS1545" s="154">
        <f t="shared" ca="1" si="2600"/>
        <v>0</v>
      </c>
      <c r="AT1545" s="154">
        <f t="shared" ca="1" si="2600"/>
        <v>0</v>
      </c>
      <c r="AU1545" s="154">
        <f t="shared" ca="1" si="2600"/>
        <v>0</v>
      </c>
      <c r="AV1545" s="154">
        <f t="shared" ca="1" si="2600"/>
        <v>0</v>
      </c>
      <c r="AW1545" s="154">
        <f t="shared" ca="1" si="2600"/>
        <v>0</v>
      </c>
      <c r="AX1545" s="154">
        <f t="shared" ca="1" si="2600"/>
        <v>0</v>
      </c>
      <c r="AY1545" s="154">
        <f t="shared" ca="1" si="2600"/>
        <v>0</v>
      </c>
      <c r="AZ1545" s="154">
        <f t="shared" ca="1" si="2600"/>
        <v>0</v>
      </c>
      <c r="BA1545" s="154">
        <f t="shared" ca="1" si="2600"/>
        <v>0</v>
      </c>
      <c r="BB1545" s="154">
        <f t="shared" ca="1" si="2600"/>
        <v>0</v>
      </c>
      <c r="BC1545" s="154">
        <f t="shared" ca="1" si="2600"/>
        <v>0</v>
      </c>
      <c r="BD1545" s="154">
        <f t="shared" ca="1" si="2600"/>
        <v>0</v>
      </c>
      <c r="BE1545" s="154">
        <f t="shared" ca="1" si="2600"/>
        <v>0</v>
      </c>
      <c r="BF1545" s="154">
        <f t="shared" ca="1" si="2600"/>
        <v>0</v>
      </c>
      <c r="BG1545" s="154">
        <f t="shared" ca="1" si="2600"/>
        <v>0</v>
      </c>
      <c r="BH1545" s="154">
        <f t="shared" ca="1" si="2600"/>
        <v>0</v>
      </c>
      <c r="BI1545" s="154">
        <f t="shared" ca="1" si="2600"/>
        <v>0</v>
      </c>
      <c r="BJ1545" s="154">
        <f t="shared" ca="1" si="2600"/>
        <v>0</v>
      </c>
      <c r="BK1545" s="154">
        <f t="shared" ca="1" si="2600"/>
        <v>0</v>
      </c>
      <c r="BL1545" s="154">
        <f t="shared" ca="1" si="2600"/>
        <v>0</v>
      </c>
      <c r="BM1545" s="154">
        <f t="shared" ca="1" si="2600"/>
        <v>0</v>
      </c>
      <c r="BN1545" s="154">
        <f t="shared" ca="1" si="2600"/>
        <v>0</v>
      </c>
      <c r="BO1545" s="154" t="str">
        <f t="shared" si="2600"/>
        <v/>
      </c>
      <c r="BP1545" s="154" t="str">
        <f t="shared" si="2600"/>
        <v/>
      </c>
      <c r="BQ1545" s="154" t="str">
        <f t="shared" si="2600"/>
        <v/>
      </c>
      <c r="BR1545" s="154" t="str">
        <f t="shared" ref="BR1545:CA1545" si="2601">IF(BR$17="","",BR1544+BR1537)</f>
        <v/>
      </c>
      <c r="BS1545" s="154" t="str">
        <f t="shared" si="2601"/>
        <v/>
      </c>
      <c r="BT1545" s="154" t="str">
        <f t="shared" si="2601"/>
        <v/>
      </c>
      <c r="BU1545" s="154" t="str">
        <f t="shared" si="2601"/>
        <v/>
      </c>
      <c r="BV1545" s="154" t="str">
        <f t="shared" si="2601"/>
        <v/>
      </c>
      <c r="BW1545" s="154" t="str">
        <f t="shared" si="2601"/>
        <v/>
      </c>
      <c r="BX1545" s="154" t="str">
        <f t="shared" si="2601"/>
        <v/>
      </c>
      <c r="BY1545" s="154" t="str">
        <f t="shared" si="2601"/>
        <v/>
      </c>
      <c r="BZ1545" s="154" t="str">
        <f t="shared" si="2601"/>
        <v/>
      </c>
      <c r="CA1545" s="154" t="str">
        <f t="shared" si="2601"/>
        <v/>
      </c>
      <c r="CB1545" s="154" t="str">
        <f t="shared" ref="CB1545:DN1545" si="2602">IF(CB$17="","",CB1544+CB1537)</f>
        <v/>
      </c>
      <c r="CC1545" s="154" t="str">
        <f t="shared" si="2602"/>
        <v/>
      </c>
      <c r="CD1545" s="154" t="str">
        <f t="shared" si="2602"/>
        <v/>
      </c>
      <c r="CE1545" s="154" t="str">
        <f t="shared" si="2602"/>
        <v/>
      </c>
      <c r="CF1545" s="154" t="str">
        <f t="shared" si="2602"/>
        <v/>
      </c>
      <c r="CG1545" s="154" t="str">
        <f t="shared" si="2602"/>
        <v/>
      </c>
      <c r="CH1545" s="154" t="str">
        <f t="shared" si="2602"/>
        <v/>
      </c>
      <c r="CI1545" s="154" t="str">
        <f t="shared" si="2602"/>
        <v/>
      </c>
      <c r="CJ1545" s="154" t="str">
        <f t="shared" si="2602"/>
        <v/>
      </c>
      <c r="CK1545" s="154" t="str">
        <f t="shared" si="2602"/>
        <v/>
      </c>
      <c r="CL1545" s="154" t="str">
        <f t="shared" si="2602"/>
        <v/>
      </c>
      <c r="CM1545" s="154" t="str">
        <f t="shared" si="2602"/>
        <v/>
      </c>
      <c r="CN1545" s="154" t="str">
        <f t="shared" si="2602"/>
        <v/>
      </c>
      <c r="CO1545" s="154" t="str">
        <f t="shared" si="2602"/>
        <v/>
      </c>
      <c r="CP1545" s="154" t="str">
        <f t="shared" si="2602"/>
        <v/>
      </c>
      <c r="CQ1545" s="154" t="str">
        <f t="shared" si="2602"/>
        <v/>
      </c>
      <c r="CR1545" s="154" t="str">
        <f t="shared" si="2602"/>
        <v/>
      </c>
      <c r="CS1545" s="154" t="str">
        <f t="shared" si="2602"/>
        <v/>
      </c>
      <c r="CT1545" s="154" t="str">
        <f t="shared" si="2602"/>
        <v/>
      </c>
      <c r="CU1545" s="154" t="str">
        <f t="shared" si="2602"/>
        <v/>
      </c>
      <c r="CV1545" s="154" t="str">
        <f t="shared" si="2602"/>
        <v/>
      </c>
      <c r="CW1545" s="154" t="str">
        <f t="shared" si="2602"/>
        <v/>
      </c>
      <c r="CX1545" s="154" t="str">
        <f t="shared" si="2602"/>
        <v/>
      </c>
      <c r="CY1545" s="154" t="str">
        <f t="shared" si="2602"/>
        <v/>
      </c>
      <c r="CZ1545" s="154" t="str">
        <f t="shared" si="2602"/>
        <v/>
      </c>
      <c r="DA1545" s="154" t="str">
        <f t="shared" si="2602"/>
        <v/>
      </c>
      <c r="DB1545" s="154" t="str">
        <f t="shared" si="2602"/>
        <v/>
      </c>
      <c r="DC1545" s="154" t="str">
        <f t="shared" si="2602"/>
        <v/>
      </c>
      <c r="DD1545" s="154" t="str">
        <f t="shared" si="2602"/>
        <v/>
      </c>
      <c r="DE1545" s="154" t="str">
        <f t="shared" si="2602"/>
        <v/>
      </c>
      <c r="DF1545" s="154" t="str">
        <f t="shared" si="2602"/>
        <v/>
      </c>
      <c r="DG1545" s="154" t="str">
        <f t="shared" si="2602"/>
        <v/>
      </c>
      <c r="DH1545" s="154" t="str">
        <f t="shared" si="2602"/>
        <v/>
      </c>
      <c r="DI1545" s="154" t="str">
        <f t="shared" si="2602"/>
        <v/>
      </c>
      <c r="DJ1545" s="154" t="str">
        <f t="shared" si="2602"/>
        <v/>
      </c>
      <c r="DK1545" s="154" t="str">
        <f t="shared" si="2602"/>
        <v/>
      </c>
      <c r="DL1545" s="154" t="str">
        <f t="shared" si="2602"/>
        <v/>
      </c>
      <c r="DM1545" s="154" t="str">
        <f t="shared" si="2602"/>
        <v/>
      </c>
      <c r="DN1545" s="154" t="str">
        <f t="shared" si="2602"/>
        <v/>
      </c>
      <c r="DO1545" s="150"/>
      <c r="DP1545" s="50" t="s">
        <v>172</v>
      </c>
      <c r="DQ1545" s="152"/>
    </row>
    <row r="1546" spans="1:122" ht="15" customHeight="1">
      <c r="A1546" s="29"/>
      <c r="B1546" s="29"/>
      <c r="C1546" s="120"/>
      <c r="D1546" s="151"/>
      <c r="E1546" s="151"/>
      <c r="F1546" s="4"/>
      <c r="G1546" s="29"/>
      <c r="H1546" s="29"/>
      <c r="I1546" s="29"/>
      <c r="J1546" s="29"/>
      <c r="K1546" s="29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67"/>
      <c r="DP1546" s="50" t="s">
        <v>172</v>
      </c>
      <c r="DQ1546" s="29"/>
      <c r="DR1546" s="29"/>
    </row>
    <row r="1547" spans="1:122" s="29" customFormat="1" ht="15" customHeight="1">
      <c r="C1547" s="120"/>
      <c r="D1547" s="151"/>
      <c r="E1547" s="151"/>
      <c r="F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67"/>
      <c r="DP1547" s="50" t="s">
        <v>172</v>
      </c>
    </row>
    <row r="1548" spans="1:122" s="29" customFormat="1" ht="15" customHeight="1">
      <c r="C1548" s="103" t="s">
        <v>242</v>
      </c>
      <c r="D1548" s="101"/>
      <c r="E1548" s="103"/>
      <c r="F1548" s="101"/>
      <c r="G1548" s="103"/>
      <c r="H1548" s="101"/>
      <c r="I1548" s="103"/>
      <c r="J1548" s="101"/>
      <c r="K1548" s="103"/>
      <c r="L1548" s="101"/>
      <c r="M1548" s="103"/>
      <c r="N1548" s="101"/>
      <c r="O1548" s="103"/>
      <c r="P1548" s="101"/>
      <c r="Q1548" s="103"/>
      <c r="R1548" s="101"/>
      <c r="S1548" s="103"/>
      <c r="T1548" s="101"/>
      <c r="U1548" s="103"/>
      <c r="V1548" s="101"/>
      <c r="W1548" s="103"/>
      <c r="X1548" s="101"/>
      <c r="Y1548" s="103"/>
      <c r="Z1548" s="101"/>
      <c r="AA1548" s="103"/>
      <c r="AB1548" s="101"/>
      <c r="AC1548" s="103"/>
      <c r="AD1548" s="101"/>
      <c r="AE1548" s="103"/>
      <c r="AF1548" s="101"/>
      <c r="AG1548" s="103"/>
      <c r="AH1548" s="101"/>
      <c r="AI1548" s="103"/>
      <c r="AJ1548" s="101"/>
      <c r="AK1548" s="103"/>
      <c r="AL1548" s="101"/>
      <c r="AM1548" s="103"/>
      <c r="AN1548" s="101"/>
      <c r="AO1548" s="103"/>
      <c r="AP1548" s="101"/>
      <c r="AQ1548" s="103"/>
      <c r="AR1548" s="101"/>
      <c r="AS1548" s="103"/>
      <c r="AT1548" s="101"/>
      <c r="AU1548" s="103"/>
      <c r="AV1548" s="101"/>
      <c r="AW1548" s="103"/>
      <c r="AX1548" s="101"/>
      <c r="AY1548" s="103"/>
      <c r="AZ1548" s="101"/>
      <c r="BA1548" s="103"/>
      <c r="BB1548" s="101"/>
      <c r="BC1548" s="103"/>
      <c r="BD1548" s="101"/>
      <c r="BE1548" s="103"/>
      <c r="BF1548" s="101"/>
      <c r="BG1548" s="103"/>
      <c r="BH1548" s="101"/>
      <c r="BI1548" s="103"/>
      <c r="BJ1548" s="101"/>
      <c r="BK1548" s="103"/>
      <c r="BL1548" s="101"/>
      <c r="BM1548" s="103"/>
      <c r="BN1548" s="101"/>
      <c r="BO1548" s="103"/>
      <c r="BP1548" s="101"/>
      <c r="BQ1548" s="103"/>
      <c r="BR1548" s="101"/>
      <c r="BS1548" s="103"/>
      <c r="BT1548" s="101"/>
      <c r="BU1548" s="103"/>
      <c r="BV1548" s="101"/>
      <c r="BW1548" s="103"/>
      <c r="BX1548" s="101"/>
      <c r="BY1548" s="103"/>
      <c r="BZ1548" s="101"/>
      <c r="CA1548" s="103"/>
      <c r="CB1548" s="103"/>
      <c r="CC1548" s="103"/>
      <c r="CD1548" s="103"/>
      <c r="CE1548" s="103"/>
      <c r="CF1548" s="103"/>
      <c r="CG1548" s="103"/>
      <c r="CH1548" s="103"/>
      <c r="CI1548" s="103"/>
      <c r="CJ1548" s="103"/>
      <c r="CK1548" s="103"/>
      <c r="CL1548" s="103"/>
      <c r="CM1548" s="103"/>
      <c r="CN1548" s="103"/>
      <c r="CO1548" s="103"/>
      <c r="CP1548" s="103"/>
      <c r="CQ1548" s="103"/>
      <c r="CR1548" s="103"/>
      <c r="CS1548" s="103"/>
      <c r="CT1548" s="103"/>
      <c r="CU1548" s="103"/>
      <c r="CV1548" s="103"/>
      <c r="CW1548" s="103"/>
      <c r="CX1548" s="103"/>
      <c r="CY1548" s="103"/>
      <c r="CZ1548" s="103"/>
      <c r="DA1548" s="103"/>
      <c r="DB1548" s="103"/>
      <c r="DC1548" s="103"/>
      <c r="DD1548" s="103"/>
      <c r="DE1548" s="103"/>
      <c r="DF1548" s="103"/>
      <c r="DG1548" s="103"/>
      <c r="DH1548" s="103"/>
      <c r="DI1548" s="103"/>
      <c r="DJ1548" s="103"/>
      <c r="DK1548" s="103"/>
      <c r="DL1548" s="103"/>
      <c r="DM1548" s="103"/>
      <c r="DN1548" s="103"/>
      <c r="DO1548" s="101"/>
      <c r="DP1548" s="50" t="s">
        <v>172</v>
      </c>
    </row>
    <row r="1549" spans="1:122" s="29" customFormat="1" ht="15" customHeight="1">
      <c r="C1549" s="120"/>
      <c r="D1549" s="151"/>
      <c r="E1549" s="151"/>
      <c r="F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67"/>
      <c r="DP1549" s="50" t="s">
        <v>172</v>
      </c>
    </row>
    <row r="1550" spans="1:122" s="29" customFormat="1" ht="15" customHeight="1">
      <c r="C1550" s="169" t="s">
        <v>241</v>
      </c>
      <c r="E1550" s="151"/>
      <c r="F1550" s="162">
        <f t="shared" ref="F1550:AK1550" si="2603">IF(F17="","",F201)</f>
        <v>2887268.7642187504</v>
      </c>
      <c r="G1550" s="162">
        <f t="shared" si="2603"/>
        <v>446341.065</v>
      </c>
      <c r="H1550" s="162">
        <f t="shared" si="2603"/>
        <v>446341.065</v>
      </c>
      <c r="I1550" s="162">
        <f t="shared" si="2603"/>
        <v>4672633.0242187511</v>
      </c>
      <c r="J1550" s="162">
        <f t="shared" si="2603"/>
        <v>892682.13</v>
      </c>
      <c r="K1550" s="162">
        <f t="shared" si="2603"/>
        <v>892682.13</v>
      </c>
      <c r="L1550" s="162">
        <f t="shared" si="2603"/>
        <v>12023312.438437505</v>
      </c>
      <c r="M1550" s="162">
        <f t="shared" si="2603"/>
        <v>1785364.26</v>
      </c>
      <c r="N1550" s="162">
        <f t="shared" si="2603"/>
        <v>1785364.26</v>
      </c>
      <c r="O1550" s="162">
        <f t="shared" si="2603"/>
        <v>1785364.26</v>
      </c>
      <c r="P1550" s="162">
        <f t="shared" si="2603"/>
        <v>1785364.26</v>
      </c>
      <c r="Q1550" s="162">
        <f t="shared" si="2603"/>
        <v>1785364.26</v>
      </c>
      <c r="R1550" s="162">
        <f t="shared" si="2603"/>
        <v>948474.76312499132</v>
      </c>
      <c r="S1550" s="162">
        <f t="shared" si="2603"/>
        <v>0</v>
      </c>
      <c r="T1550" s="162">
        <f t="shared" si="2603"/>
        <v>8034139.1700000009</v>
      </c>
      <c r="U1550" s="162">
        <f t="shared" si="2603"/>
        <v>0</v>
      </c>
      <c r="V1550" s="162">
        <f t="shared" si="2603"/>
        <v>0</v>
      </c>
      <c r="W1550" s="162">
        <f t="shared" si="2603"/>
        <v>0</v>
      </c>
      <c r="X1550" s="162">
        <f t="shared" si="2603"/>
        <v>0</v>
      </c>
      <c r="Y1550" s="162">
        <f t="shared" si="2603"/>
        <v>0</v>
      </c>
      <c r="Z1550" s="162">
        <f t="shared" si="2603"/>
        <v>0</v>
      </c>
      <c r="AA1550" s="162">
        <f t="shared" si="2603"/>
        <v>0</v>
      </c>
      <c r="AB1550" s="162">
        <f t="shared" si="2603"/>
        <v>0</v>
      </c>
      <c r="AC1550" s="162">
        <f t="shared" si="2603"/>
        <v>0</v>
      </c>
      <c r="AD1550" s="162">
        <f t="shared" si="2603"/>
        <v>40170695.850000001</v>
      </c>
      <c r="AE1550" s="162">
        <f t="shared" si="2603"/>
        <v>0</v>
      </c>
      <c r="AF1550" s="162">
        <f t="shared" si="2603"/>
        <v>0</v>
      </c>
      <c r="AG1550" s="162">
        <f t="shared" si="2603"/>
        <v>0</v>
      </c>
      <c r="AH1550" s="162">
        <f t="shared" si="2603"/>
        <v>0</v>
      </c>
      <c r="AI1550" s="162">
        <f t="shared" si="2603"/>
        <v>0</v>
      </c>
      <c r="AJ1550" s="162">
        <f t="shared" si="2603"/>
        <v>0</v>
      </c>
      <c r="AK1550" s="162">
        <f t="shared" si="2603"/>
        <v>0</v>
      </c>
      <c r="AL1550" s="162">
        <f t="shared" ref="AL1550:BQ1550" si="2604">IF(AL17="","",AL201)</f>
        <v>0</v>
      </c>
      <c r="AM1550" s="162">
        <f t="shared" si="2604"/>
        <v>0</v>
      </c>
      <c r="AN1550" s="162">
        <f t="shared" si="2604"/>
        <v>0</v>
      </c>
      <c r="AO1550" s="162">
        <f t="shared" si="2604"/>
        <v>0</v>
      </c>
      <c r="AP1550" s="162">
        <f t="shared" si="2604"/>
        <v>0</v>
      </c>
      <c r="AQ1550" s="162">
        <f t="shared" si="2604"/>
        <v>0</v>
      </c>
      <c r="AR1550" s="162">
        <f t="shared" si="2604"/>
        <v>0</v>
      </c>
      <c r="AS1550" s="162">
        <f t="shared" si="2604"/>
        <v>0</v>
      </c>
      <c r="AT1550" s="162">
        <f t="shared" si="2604"/>
        <v>0</v>
      </c>
      <c r="AU1550" s="162">
        <f t="shared" si="2604"/>
        <v>0</v>
      </c>
      <c r="AV1550" s="162">
        <f t="shared" si="2604"/>
        <v>0</v>
      </c>
      <c r="AW1550" s="162">
        <f t="shared" si="2604"/>
        <v>0</v>
      </c>
      <c r="AX1550" s="162">
        <f t="shared" si="2604"/>
        <v>0</v>
      </c>
      <c r="AY1550" s="162">
        <f t="shared" si="2604"/>
        <v>0</v>
      </c>
      <c r="AZ1550" s="162">
        <f t="shared" si="2604"/>
        <v>0</v>
      </c>
      <c r="BA1550" s="162">
        <f t="shared" si="2604"/>
        <v>0</v>
      </c>
      <c r="BB1550" s="162">
        <f t="shared" si="2604"/>
        <v>0</v>
      </c>
      <c r="BC1550" s="162">
        <f t="shared" si="2604"/>
        <v>0</v>
      </c>
      <c r="BD1550" s="162">
        <f t="shared" si="2604"/>
        <v>0</v>
      </c>
      <c r="BE1550" s="162">
        <f t="shared" si="2604"/>
        <v>0</v>
      </c>
      <c r="BF1550" s="162">
        <f t="shared" si="2604"/>
        <v>0</v>
      </c>
      <c r="BG1550" s="162">
        <f t="shared" si="2604"/>
        <v>0</v>
      </c>
      <c r="BH1550" s="162">
        <f t="shared" si="2604"/>
        <v>0</v>
      </c>
      <c r="BI1550" s="162">
        <f t="shared" si="2604"/>
        <v>0</v>
      </c>
      <c r="BJ1550" s="162">
        <f t="shared" si="2604"/>
        <v>0</v>
      </c>
      <c r="BK1550" s="162">
        <f t="shared" si="2604"/>
        <v>0</v>
      </c>
      <c r="BL1550" s="162">
        <f t="shared" si="2604"/>
        <v>0</v>
      </c>
      <c r="BM1550" s="162">
        <f t="shared" si="2604"/>
        <v>0</v>
      </c>
      <c r="BN1550" s="162">
        <f t="shared" si="2604"/>
        <v>0</v>
      </c>
      <c r="BO1550" s="162" t="str">
        <f t="shared" si="2604"/>
        <v/>
      </c>
      <c r="BP1550" s="162" t="str">
        <f t="shared" si="2604"/>
        <v/>
      </c>
      <c r="BQ1550" s="162" t="str">
        <f t="shared" si="2604"/>
        <v/>
      </c>
      <c r="BR1550" s="162" t="str">
        <f t="shared" ref="BR1550:CA1550" si="2605">IF(BR17="","",BR201)</f>
        <v/>
      </c>
      <c r="BS1550" s="162" t="str">
        <f t="shared" si="2605"/>
        <v/>
      </c>
      <c r="BT1550" s="162" t="str">
        <f t="shared" si="2605"/>
        <v/>
      </c>
      <c r="BU1550" s="162" t="str">
        <f t="shared" si="2605"/>
        <v/>
      </c>
      <c r="BV1550" s="162" t="str">
        <f t="shared" si="2605"/>
        <v/>
      </c>
      <c r="BW1550" s="162" t="str">
        <f t="shared" si="2605"/>
        <v/>
      </c>
      <c r="BX1550" s="162" t="str">
        <f t="shared" si="2605"/>
        <v/>
      </c>
      <c r="BY1550" s="162" t="str">
        <f t="shared" si="2605"/>
        <v/>
      </c>
      <c r="BZ1550" s="162" t="str">
        <f t="shared" si="2605"/>
        <v/>
      </c>
      <c r="CA1550" s="162" t="str">
        <f t="shared" si="2605"/>
        <v/>
      </c>
      <c r="CB1550" s="162" t="str">
        <f t="shared" ref="CB1550:DN1550" si="2606">IF(CB17="","",CB201)</f>
        <v/>
      </c>
      <c r="CC1550" s="162" t="str">
        <f t="shared" si="2606"/>
        <v/>
      </c>
      <c r="CD1550" s="162" t="str">
        <f t="shared" si="2606"/>
        <v/>
      </c>
      <c r="CE1550" s="162" t="str">
        <f t="shared" si="2606"/>
        <v/>
      </c>
      <c r="CF1550" s="162" t="str">
        <f t="shared" si="2606"/>
        <v/>
      </c>
      <c r="CG1550" s="162" t="str">
        <f t="shared" si="2606"/>
        <v/>
      </c>
      <c r="CH1550" s="162" t="str">
        <f t="shared" si="2606"/>
        <v/>
      </c>
      <c r="CI1550" s="162" t="str">
        <f t="shared" si="2606"/>
        <v/>
      </c>
      <c r="CJ1550" s="162" t="str">
        <f t="shared" si="2606"/>
        <v/>
      </c>
      <c r="CK1550" s="162" t="str">
        <f t="shared" si="2606"/>
        <v/>
      </c>
      <c r="CL1550" s="162" t="str">
        <f t="shared" si="2606"/>
        <v/>
      </c>
      <c r="CM1550" s="162" t="str">
        <f t="shared" si="2606"/>
        <v/>
      </c>
      <c r="CN1550" s="162" t="str">
        <f t="shared" si="2606"/>
        <v/>
      </c>
      <c r="CO1550" s="162" t="str">
        <f t="shared" si="2606"/>
        <v/>
      </c>
      <c r="CP1550" s="162" t="str">
        <f t="shared" si="2606"/>
        <v/>
      </c>
      <c r="CQ1550" s="162" t="str">
        <f t="shared" si="2606"/>
        <v/>
      </c>
      <c r="CR1550" s="162" t="str">
        <f t="shared" si="2606"/>
        <v/>
      </c>
      <c r="CS1550" s="162" t="str">
        <f t="shared" si="2606"/>
        <v/>
      </c>
      <c r="CT1550" s="162" t="str">
        <f t="shared" si="2606"/>
        <v/>
      </c>
      <c r="CU1550" s="162" t="str">
        <f t="shared" si="2606"/>
        <v/>
      </c>
      <c r="CV1550" s="162" t="str">
        <f t="shared" si="2606"/>
        <v/>
      </c>
      <c r="CW1550" s="162" t="str">
        <f t="shared" si="2606"/>
        <v/>
      </c>
      <c r="CX1550" s="162" t="str">
        <f t="shared" si="2606"/>
        <v/>
      </c>
      <c r="CY1550" s="162" t="str">
        <f t="shared" si="2606"/>
        <v/>
      </c>
      <c r="CZ1550" s="162" t="str">
        <f t="shared" si="2606"/>
        <v/>
      </c>
      <c r="DA1550" s="162" t="str">
        <f t="shared" si="2606"/>
        <v/>
      </c>
      <c r="DB1550" s="162" t="str">
        <f t="shared" si="2606"/>
        <v/>
      </c>
      <c r="DC1550" s="162" t="str">
        <f t="shared" si="2606"/>
        <v/>
      </c>
      <c r="DD1550" s="162" t="str">
        <f t="shared" si="2606"/>
        <v/>
      </c>
      <c r="DE1550" s="162" t="str">
        <f t="shared" si="2606"/>
        <v/>
      </c>
      <c r="DF1550" s="162" t="str">
        <f t="shared" si="2606"/>
        <v/>
      </c>
      <c r="DG1550" s="162" t="str">
        <f t="shared" si="2606"/>
        <v/>
      </c>
      <c r="DH1550" s="162" t="str">
        <f t="shared" si="2606"/>
        <v/>
      </c>
      <c r="DI1550" s="162" t="str">
        <f t="shared" si="2606"/>
        <v/>
      </c>
      <c r="DJ1550" s="162" t="str">
        <f t="shared" si="2606"/>
        <v/>
      </c>
      <c r="DK1550" s="162" t="str">
        <f t="shared" si="2606"/>
        <v/>
      </c>
      <c r="DL1550" s="162" t="str">
        <f t="shared" si="2606"/>
        <v/>
      </c>
      <c r="DM1550" s="162" t="str">
        <f t="shared" si="2606"/>
        <v/>
      </c>
      <c r="DN1550" s="162" t="str">
        <f t="shared" si="2606"/>
        <v/>
      </c>
      <c r="DO1550" s="153"/>
      <c r="DP1550" s="50" t="s">
        <v>172</v>
      </c>
    </row>
    <row r="1551" spans="1:122" s="29" customFormat="1" ht="15" customHeight="1">
      <c r="C1551" s="169" t="s">
        <v>240</v>
      </c>
      <c r="E1551" s="151"/>
      <c r="F1551" s="162">
        <f t="shared" ref="F1551:AK1551" si="2607">IF(F17="","",F287)</f>
        <v>0</v>
      </c>
      <c r="G1551" s="162">
        <f t="shared" si="2607"/>
        <v>0</v>
      </c>
      <c r="H1551" s="162">
        <f t="shared" si="2607"/>
        <v>0</v>
      </c>
      <c r="I1551" s="162">
        <f t="shared" si="2607"/>
        <v>0</v>
      </c>
      <c r="J1551" s="162">
        <f t="shared" si="2607"/>
        <v>0</v>
      </c>
      <c r="K1551" s="162">
        <f t="shared" si="2607"/>
        <v>0</v>
      </c>
      <c r="L1551" s="162">
        <f t="shared" si="2607"/>
        <v>0</v>
      </c>
      <c r="M1551" s="162">
        <f t="shared" si="2607"/>
        <v>0</v>
      </c>
      <c r="N1551" s="162">
        <f t="shared" si="2607"/>
        <v>0</v>
      </c>
      <c r="O1551" s="162">
        <f t="shared" si="2607"/>
        <v>0</v>
      </c>
      <c r="P1551" s="162">
        <f t="shared" si="2607"/>
        <v>0</v>
      </c>
      <c r="Q1551" s="162">
        <f t="shared" si="2607"/>
        <v>0</v>
      </c>
      <c r="R1551" s="162">
        <f t="shared" si="2607"/>
        <v>0</v>
      </c>
      <c r="S1551" s="162">
        <f t="shared" si="2607"/>
        <v>0</v>
      </c>
      <c r="T1551" s="162">
        <f t="shared" si="2607"/>
        <v>0</v>
      </c>
      <c r="U1551" s="162">
        <f t="shared" si="2607"/>
        <v>0</v>
      </c>
      <c r="V1551" s="162">
        <f t="shared" si="2607"/>
        <v>0</v>
      </c>
      <c r="W1551" s="162">
        <f t="shared" si="2607"/>
        <v>0</v>
      </c>
      <c r="X1551" s="162">
        <f t="shared" si="2607"/>
        <v>0</v>
      </c>
      <c r="Y1551" s="162">
        <f t="shared" si="2607"/>
        <v>0</v>
      </c>
      <c r="Z1551" s="162">
        <f t="shared" si="2607"/>
        <v>0</v>
      </c>
      <c r="AA1551" s="162">
        <f t="shared" si="2607"/>
        <v>0</v>
      </c>
      <c r="AB1551" s="162">
        <f t="shared" si="2607"/>
        <v>0</v>
      </c>
      <c r="AC1551" s="162">
        <f t="shared" si="2607"/>
        <v>0</v>
      </c>
      <c r="AD1551" s="162">
        <f t="shared" si="2607"/>
        <v>0</v>
      </c>
      <c r="AE1551" s="162">
        <f t="shared" si="2607"/>
        <v>0</v>
      </c>
      <c r="AF1551" s="162">
        <f t="shared" si="2607"/>
        <v>0</v>
      </c>
      <c r="AG1551" s="162">
        <f t="shared" si="2607"/>
        <v>0</v>
      </c>
      <c r="AH1551" s="162">
        <f t="shared" si="2607"/>
        <v>0</v>
      </c>
      <c r="AI1551" s="162">
        <f t="shared" si="2607"/>
        <v>0</v>
      </c>
      <c r="AJ1551" s="162">
        <f t="shared" si="2607"/>
        <v>0</v>
      </c>
      <c r="AK1551" s="162">
        <f t="shared" si="2607"/>
        <v>0</v>
      </c>
      <c r="AL1551" s="162">
        <f t="shared" ref="AL1551:BQ1551" si="2608">IF(AL17="","",AL287)</f>
        <v>0</v>
      </c>
      <c r="AM1551" s="162">
        <f t="shared" si="2608"/>
        <v>0</v>
      </c>
      <c r="AN1551" s="162">
        <f t="shared" si="2608"/>
        <v>0</v>
      </c>
      <c r="AO1551" s="162">
        <f t="shared" si="2608"/>
        <v>0</v>
      </c>
      <c r="AP1551" s="162">
        <f t="shared" si="2608"/>
        <v>0</v>
      </c>
      <c r="AQ1551" s="162">
        <f t="shared" si="2608"/>
        <v>0</v>
      </c>
      <c r="AR1551" s="162">
        <f t="shared" si="2608"/>
        <v>0</v>
      </c>
      <c r="AS1551" s="162">
        <f t="shared" si="2608"/>
        <v>0</v>
      </c>
      <c r="AT1551" s="162">
        <f t="shared" si="2608"/>
        <v>0</v>
      </c>
      <c r="AU1551" s="162">
        <f t="shared" si="2608"/>
        <v>0</v>
      </c>
      <c r="AV1551" s="162">
        <f t="shared" si="2608"/>
        <v>0</v>
      </c>
      <c r="AW1551" s="162">
        <f t="shared" si="2608"/>
        <v>0</v>
      </c>
      <c r="AX1551" s="162">
        <f t="shared" si="2608"/>
        <v>0</v>
      </c>
      <c r="AY1551" s="162">
        <f t="shared" si="2608"/>
        <v>0</v>
      </c>
      <c r="AZ1551" s="162">
        <f t="shared" si="2608"/>
        <v>0</v>
      </c>
      <c r="BA1551" s="162">
        <f t="shared" si="2608"/>
        <v>0</v>
      </c>
      <c r="BB1551" s="162">
        <f t="shared" si="2608"/>
        <v>0</v>
      </c>
      <c r="BC1551" s="162">
        <f t="shared" si="2608"/>
        <v>0</v>
      </c>
      <c r="BD1551" s="162">
        <f t="shared" si="2608"/>
        <v>0</v>
      </c>
      <c r="BE1551" s="162">
        <f t="shared" si="2608"/>
        <v>0</v>
      </c>
      <c r="BF1551" s="162">
        <f t="shared" si="2608"/>
        <v>0</v>
      </c>
      <c r="BG1551" s="162">
        <f t="shared" si="2608"/>
        <v>0</v>
      </c>
      <c r="BH1551" s="162">
        <f t="shared" si="2608"/>
        <v>0</v>
      </c>
      <c r="BI1551" s="162">
        <f t="shared" si="2608"/>
        <v>0</v>
      </c>
      <c r="BJ1551" s="162">
        <f t="shared" si="2608"/>
        <v>0</v>
      </c>
      <c r="BK1551" s="162">
        <f t="shared" si="2608"/>
        <v>0</v>
      </c>
      <c r="BL1551" s="162">
        <f t="shared" si="2608"/>
        <v>0</v>
      </c>
      <c r="BM1551" s="162">
        <f t="shared" si="2608"/>
        <v>0</v>
      </c>
      <c r="BN1551" s="162">
        <f t="shared" si="2608"/>
        <v>1987326.9845142851</v>
      </c>
      <c r="BO1551" s="162" t="str">
        <f t="shared" si="2608"/>
        <v/>
      </c>
      <c r="BP1551" s="162" t="str">
        <f t="shared" si="2608"/>
        <v/>
      </c>
      <c r="BQ1551" s="162" t="str">
        <f t="shared" si="2608"/>
        <v/>
      </c>
      <c r="BR1551" s="162" t="str">
        <f t="shared" ref="BR1551:CA1551" si="2609">IF(BR17="","",BR287)</f>
        <v/>
      </c>
      <c r="BS1551" s="162" t="str">
        <f t="shared" si="2609"/>
        <v/>
      </c>
      <c r="BT1551" s="162" t="str">
        <f t="shared" si="2609"/>
        <v/>
      </c>
      <c r="BU1551" s="162" t="str">
        <f t="shared" si="2609"/>
        <v/>
      </c>
      <c r="BV1551" s="162" t="str">
        <f t="shared" si="2609"/>
        <v/>
      </c>
      <c r="BW1551" s="162" t="str">
        <f t="shared" si="2609"/>
        <v/>
      </c>
      <c r="BX1551" s="162" t="str">
        <f t="shared" si="2609"/>
        <v/>
      </c>
      <c r="BY1551" s="162" t="str">
        <f t="shared" si="2609"/>
        <v/>
      </c>
      <c r="BZ1551" s="162" t="str">
        <f t="shared" si="2609"/>
        <v/>
      </c>
      <c r="CA1551" s="162" t="str">
        <f t="shared" si="2609"/>
        <v/>
      </c>
      <c r="CB1551" s="162" t="str">
        <f t="shared" ref="CB1551:DN1551" si="2610">IF(CB17="","",CB287)</f>
        <v/>
      </c>
      <c r="CC1551" s="162" t="str">
        <f t="shared" si="2610"/>
        <v/>
      </c>
      <c r="CD1551" s="162" t="str">
        <f t="shared" si="2610"/>
        <v/>
      </c>
      <c r="CE1551" s="162" t="str">
        <f t="shared" si="2610"/>
        <v/>
      </c>
      <c r="CF1551" s="162" t="str">
        <f t="shared" si="2610"/>
        <v/>
      </c>
      <c r="CG1551" s="162" t="str">
        <f t="shared" si="2610"/>
        <v/>
      </c>
      <c r="CH1551" s="162" t="str">
        <f t="shared" si="2610"/>
        <v/>
      </c>
      <c r="CI1551" s="162" t="str">
        <f t="shared" si="2610"/>
        <v/>
      </c>
      <c r="CJ1551" s="162" t="str">
        <f t="shared" si="2610"/>
        <v/>
      </c>
      <c r="CK1551" s="162" t="str">
        <f t="shared" si="2610"/>
        <v/>
      </c>
      <c r="CL1551" s="162" t="str">
        <f t="shared" si="2610"/>
        <v/>
      </c>
      <c r="CM1551" s="162" t="str">
        <f t="shared" si="2610"/>
        <v/>
      </c>
      <c r="CN1551" s="162" t="str">
        <f t="shared" si="2610"/>
        <v/>
      </c>
      <c r="CO1551" s="162" t="str">
        <f t="shared" si="2610"/>
        <v/>
      </c>
      <c r="CP1551" s="162" t="str">
        <f t="shared" si="2610"/>
        <v/>
      </c>
      <c r="CQ1551" s="162" t="str">
        <f t="shared" si="2610"/>
        <v/>
      </c>
      <c r="CR1551" s="162" t="str">
        <f t="shared" si="2610"/>
        <v/>
      </c>
      <c r="CS1551" s="162" t="str">
        <f t="shared" si="2610"/>
        <v/>
      </c>
      <c r="CT1551" s="162" t="str">
        <f t="shared" si="2610"/>
        <v/>
      </c>
      <c r="CU1551" s="162" t="str">
        <f t="shared" si="2610"/>
        <v/>
      </c>
      <c r="CV1551" s="162" t="str">
        <f t="shared" si="2610"/>
        <v/>
      </c>
      <c r="CW1551" s="162" t="str">
        <f t="shared" si="2610"/>
        <v/>
      </c>
      <c r="CX1551" s="162" t="str">
        <f t="shared" si="2610"/>
        <v/>
      </c>
      <c r="CY1551" s="162" t="str">
        <f t="shared" si="2610"/>
        <v/>
      </c>
      <c r="CZ1551" s="162" t="str">
        <f t="shared" si="2610"/>
        <v/>
      </c>
      <c r="DA1551" s="162" t="str">
        <f t="shared" si="2610"/>
        <v/>
      </c>
      <c r="DB1551" s="162" t="str">
        <f t="shared" si="2610"/>
        <v/>
      </c>
      <c r="DC1551" s="162" t="str">
        <f t="shared" si="2610"/>
        <v/>
      </c>
      <c r="DD1551" s="162" t="str">
        <f t="shared" si="2610"/>
        <v/>
      </c>
      <c r="DE1551" s="162" t="str">
        <f t="shared" si="2610"/>
        <v/>
      </c>
      <c r="DF1551" s="162" t="str">
        <f t="shared" si="2610"/>
        <v/>
      </c>
      <c r="DG1551" s="162" t="str">
        <f t="shared" si="2610"/>
        <v/>
      </c>
      <c r="DH1551" s="162" t="str">
        <f t="shared" si="2610"/>
        <v/>
      </c>
      <c r="DI1551" s="162" t="str">
        <f t="shared" si="2610"/>
        <v/>
      </c>
      <c r="DJ1551" s="162" t="str">
        <f t="shared" si="2610"/>
        <v/>
      </c>
      <c r="DK1551" s="162" t="str">
        <f t="shared" si="2610"/>
        <v/>
      </c>
      <c r="DL1551" s="162" t="str">
        <f t="shared" si="2610"/>
        <v/>
      </c>
      <c r="DM1551" s="162" t="str">
        <f t="shared" si="2610"/>
        <v/>
      </c>
      <c r="DN1551" s="162" t="str">
        <f t="shared" si="2610"/>
        <v/>
      </c>
      <c r="DO1551" s="153"/>
      <c r="DP1551" s="50" t="s">
        <v>172</v>
      </c>
    </row>
    <row r="1552" spans="1:122" s="29" customFormat="1" ht="15" customHeight="1">
      <c r="C1552" s="170" t="s">
        <v>239</v>
      </c>
      <c r="D1552" s="129"/>
      <c r="E1552" s="159"/>
      <c r="F1552" s="164">
        <f t="shared" ref="F1552:AK1552" si="2611">IF(F17="","",F360)</f>
        <v>0</v>
      </c>
      <c r="G1552" s="164">
        <f t="shared" si="2611"/>
        <v>0</v>
      </c>
      <c r="H1552" s="164">
        <f t="shared" si="2611"/>
        <v>0</v>
      </c>
      <c r="I1552" s="164">
        <f t="shared" si="2611"/>
        <v>0</v>
      </c>
      <c r="J1552" s="164">
        <f t="shared" si="2611"/>
        <v>0</v>
      </c>
      <c r="K1552" s="164">
        <f t="shared" si="2611"/>
        <v>0</v>
      </c>
      <c r="L1552" s="164">
        <f t="shared" si="2611"/>
        <v>0</v>
      </c>
      <c r="M1552" s="164">
        <f t="shared" si="2611"/>
        <v>0</v>
      </c>
      <c r="N1552" s="164">
        <f t="shared" si="2611"/>
        <v>0</v>
      </c>
      <c r="O1552" s="164">
        <f t="shared" si="2611"/>
        <v>0</v>
      </c>
      <c r="P1552" s="164">
        <f t="shared" si="2611"/>
        <v>0</v>
      </c>
      <c r="Q1552" s="164">
        <f t="shared" si="2611"/>
        <v>0</v>
      </c>
      <c r="R1552" s="164">
        <f t="shared" si="2611"/>
        <v>0</v>
      </c>
      <c r="S1552" s="164">
        <f t="shared" si="2611"/>
        <v>0</v>
      </c>
      <c r="T1552" s="164">
        <f t="shared" si="2611"/>
        <v>0</v>
      </c>
      <c r="U1552" s="164">
        <f t="shared" si="2611"/>
        <v>0</v>
      </c>
      <c r="V1552" s="164">
        <f t="shared" si="2611"/>
        <v>0</v>
      </c>
      <c r="W1552" s="164">
        <f t="shared" si="2611"/>
        <v>0</v>
      </c>
      <c r="X1552" s="164">
        <f t="shared" si="2611"/>
        <v>0</v>
      </c>
      <c r="Y1552" s="164">
        <f t="shared" si="2611"/>
        <v>0</v>
      </c>
      <c r="Z1552" s="164">
        <f t="shared" si="2611"/>
        <v>0</v>
      </c>
      <c r="AA1552" s="164">
        <f t="shared" si="2611"/>
        <v>0</v>
      </c>
      <c r="AB1552" s="164">
        <f t="shared" si="2611"/>
        <v>0</v>
      </c>
      <c r="AC1552" s="164">
        <f t="shared" si="2611"/>
        <v>0</v>
      </c>
      <c r="AD1552" s="164">
        <f t="shared" si="2611"/>
        <v>0</v>
      </c>
      <c r="AE1552" s="164">
        <f t="shared" si="2611"/>
        <v>0</v>
      </c>
      <c r="AF1552" s="164">
        <f t="shared" si="2611"/>
        <v>0</v>
      </c>
      <c r="AG1552" s="164">
        <f t="shared" si="2611"/>
        <v>0</v>
      </c>
      <c r="AH1552" s="164">
        <f t="shared" si="2611"/>
        <v>0</v>
      </c>
      <c r="AI1552" s="164">
        <f t="shared" si="2611"/>
        <v>0</v>
      </c>
      <c r="AJ1552" s="164">
        <f t="shared" si="2611"/>
        <v>0</v>
      </c>
      <c r="AK1552" s="164">
        <f t="shared" si="2611"/>
        <v>0</v>
      </c>
      <c r="AL1552" s="164">
        <f t="shared" ref="AL1552:BQ1552" si="2612">IF(AL17="","",AL360)</f>
        <v>0</v>
      </c>
      <c r="AM1552" s="164">
        <f t="shared" si="2612"/>
        <v>0</v>
      </c>
      <c r="AN1552" s="164">
        <f t="shared" si="2612"/>
        <v>0</v>
      </c>
      <c r="AO1552" s="164">
        <f t="shared" si="2612"/>
        <v>0</v>
      </c>
      <c r="AP1552" s="164">
        <f t="shared" si="2612"/>
        <v>0</v>
      </c>
      <c r="AQ1552" s="164">
        <f t="shared" si="2612"/>
        <v>0</v>
      </c>
      <c r="AR1552" s="164">
        <f t="shared" si="2612"/>
        <v>0</v>
      </c>
      <c r="AS1552" s="164">
        <f t="shared" si="2612"/>
        <v>0</v>
      </c>
      <c r="AT1552" s="164">
        <f t="shared" si="2612"/>
        <v>0</v>
      </c>
      <c r="AU1552" s="164">
        <f t="shared" si="2612"/>
        <v>0</v>
      </c>
      <c r="AV1552" s="164">
        <f t="shared" si="2612"/>
        <v>0</v>
      </c>
      <c r="AW1552" s="164">
        <f t="shared" si="2612"/>
        <v>0</v>
      </c>
      <c r="AX1552" s="164">
        <f t="shared" si="2612"/>
        <v>0</v>
      </c>
      <c r="AY1552" s="164">
        <f t="shared" si="2612"/>
        <v>0</v>
      </c>
      <c r="AZ1552" s="164">
        <f t="shared" si="2612"/>
        <v>0</v>
      </c>
      <c r="BA1552" s="164">
        <f t="shared" si="2612"/>
        <v>0</v>
      </c>
      <c r="BB1552" s="164">
        <f t="shared" si="2612"/>
        <v>0</v>
      </c>
      <c r="BC1552" s="164">
        <f t="shared" si="2612"/>
        <v>0</v>
      </c>
      <c r="BD1552" s="164">
        <f t="shared" si="2612"/>
        <v>0</v>
      </c>
      <c r="BE1552" s="164">
        <f t="shared" si="2612"/>
        <v>0</v>
      </c>
      <c r="BF1552" s="164">
        <f t="shared" si="2612"/>
        <v>0</v>
      </c>
      <c r="BG1552" s="164">
        <f t="shared" si="2612"/>
        <v>0</v>
      </c>
      <c r="BH1552" s="164">
        <f t="shared" si="2612"/>
        <v>0</v>
      </c>
      <c r="BI1552" s="164">
        <f t="shared" si="2612"/>
        <v>0</v>
      </c>
      <c r="BJ1552" s="164">
        <f t="shared" si="2612"/>
        <v>0</v>
      </c>
      <c r="BK1552" s="164">
        <f t="shared" si="2612"/>
        <v>0</v>
      </c>
      <c r="BL1552" s="164">
        <f t="shared" si="2612"/>
        <v>0</v>
      </c>
      <c r="BM1552" s="164">
        <f t="shared" si="2612"/>
        <v>0</v>
      </c>
      <c r="BN1552" s="164">
        <f t="shared" si="2612"/>
        <v>30898107.250414886</v>
      </c>
      <c r="BO1552" s="164" t="str">
        <f t="shared" si="2612"/>
        <v/>
      </c>
      <c r="BP1552" s="164" t="str">
        <f t="shared" si="2612"/>
        <v/>
      </c>
      <c r="BQ1552" s="164" t="str">
        <f t="shared" si="2612"/>
        <v/>
      </c>
      <c r="BR1552" s="164" t="str">
        <f t="shared" ref="BR1552:CA1552" si="2613">IF(BR17="","",BR360)</f>
        <v/>
      </c>
      <c r="BS1552" s="164" t="str">
        <f t="shared" si="2613"/>
        <v/>
      </c>
      <c r="BT1552" s="164" t="str">
        <f t="shared" si="2613"/>
        <v/>
      </c>
      <c r="BU1552" s="164" t="str">
        <f t="shared" si="2613"/>
        <v/>
      </c>
      <c r="BV1552" s="164" t="str">
        <f t="shared" si="2613"/>
        <v/>
      </c>
      <c r="BW1552" s="164" t="str">
        <f t="shared" si="2613"/>
        <v/>
      </c>
      <c r="BX1552" s="164" t="str">
        <f t="shared" si="2613"/>
        <v/>
      </c>
      <c r="BY1552" s="164" t="str">
        <f t="shared" si="2613"/>
        <v/>
      </c>
      <c r="BZ1552" s="164" t="str">
        <f t="shared" si="2613"/>
        <v/>
      </c>
      <c r="CA1552" s="164" t="str">
        <f t="shared" si="2613"/>
        <v/>
      </c>
      <c r="CB1552" s="164" t="str">
        <f t="shared" ref="CB1552:DN1552" si="2614">IF(CB17="","",CB360)</f>
        <v/>
      </c>
      <c r="CC1552" s="164" t="str">
        <f t="shared" si="2614"/>
        <v/>
      </c>
      <c r="CD1552" s="164" t="str">
        <f t="shared" si="2614"/>
        <v/>
      </c>
      <c r="CE1552" s="164" t="str">
        <f t="shared" si="2614"/>
        <v/>
      </c>
      <c r="CF1552" s="164" t="str">
        <f t="shared" si="2614"/>
        <v/>
      </c>
      <c r="CG1552" s="164" t="str">
        <f t="shared" si="2614"/>
        <v/>
      </c>
      <c r="CH1552" s="164" t="str">
        <f t="shared" si="2614"/>
        <v/>
      </c>
      <c r="CI1552" s="164" t="str">
        <f t="shared" si="2614"/>
        <v/>
      </c>
      <c r="CJ1552" s="164" t="str">
        <f t="shared" si="2614"/>
        <v/>
      </c>
      <c r="CK1552" s="164" t="str">
        <f t="shared" si="2614"/>
        <v/>
      </c>
      <c r="CL1552" s="164" t="str">
        <f t="shared" si="2614"/>
        <v/>
      </c>
      <c r="CM1552" s="164" t="str">
        <f t="shared" si="2614"/>
        <v/>
      </c>
      <c r="CN1552" s="164" t="str">
        <f t="shared" si="2614"/>
        <v/>
      </c>
      <c r="CO1552" s="164" t="str">
        <f t="shared" si="2614"/>
        <v/>
      </c>
      <c r="CP1552" s="164" t="str">
        <f t="shared" si="2614"/>
        <v/>
      </c>
      <c r="CQ1552" s="164" t="str">
        <f t="shared" si="2614"/>
        <v/>
      </c>
      <c r="CR1552" s="164" t="str">
        <f t="shared" si="2614"/>
        <v/>
      </c>
      <c r="CS1552" s="164" t="str">
        <f t="shared" si="2614"/>
        <v/>
      </c>
      <c r="CT1552" s="164" t="str">
        <f t="shared" si="2614"/>
        <v/>
      </c>
      <c r="CU1552" s="164" t="str">
        <f t="shared" si="2614"/>
        <v/>
      </c>
      <c r="CV1552" s="164" t="str">
        <f t="shared" si="2614"/>
        <v/>
      </c>
      <c r="CW1552" s="164" t="str">
        <f t="shared" si="2614"/>
        <v/>
      </c>
      <c r="CX1552" s="164" t="str">
        <f t="shared" si="2614"/>
        <v/>
      </c>
      <c r="CY1552" s="164" t="str">
        <f t="shared" si="2614"/>
        <v/>
      </c>
      <c r="CZ1552" s="164" t="str">
        <f t="shared" si="2614"/>
        <v/>
      </c>
      <c r="DA1552" s="164" t="str">
        <f t="shared" si="2614"/>
        <v/>
      </c>
      <c r="DB1552" s="164" t="str">
        <f t="shared" si="2614"/>
        <v/>
      </c>
      <c r="DC1552" s="164" t="str">
        <f t="shared" si="2614"/>
        <v/>
      </c>
      <c r="DD1552" s="164" t="str">
        <f t="shared" si="2614"/>
        <v/>
      </c>
      <c r="DE1552" s="164" t="str">
        <f t="shared" si="2614"/>
        <v/>
      </c>
      <c r="DF1552" s="164" t="str">
        <f t="shared" si="2614"/>
        <v/>
      </c>
      <c r="DG1552" s="164" t="str">
        <f t="shared" si="2614"/>
        <v/>
      </c>
      <c r="DH1552" s="164" t="str">
        <f t="shared" si="2614"/>
        <v/>
      </c>
      <c r="DI1552" s="164" t="str">
        <f t="shared" si="2614"/>
        <v/>
      </c>
      <c r="DJ1552" s="164" t="str">
        <f t="shared" si="2614"/>
        <v/>
      </c>
      <c r="DK1552" s="164" t="str">
        <f t="shared" si="2614"/>
        <v/>
      </c>
      <c r="DL1552" s="164" t="str">
        <f t="shared" si="2614"/>
        <v/>
      </c>
      <c r="DM1552" s="164" t="str">
        <f t="shared" si="2614"/>
        <v/>
      </c>
      <c r="DN1552" s="164" t="str">
        <f t="shared" si="2614"/>
        <v/>
      </c>
      <c r="DO1552" s="65"/>
      <c r="DP1552" s="50" t="s">
        <v>172</v>
      </c>
    </row>
    <row r="1553" spans="3:120" s="29" customFormat="1" ht="15" customHeight="1">
      <c r="C1553" s="29" t="s">
        <v>238</v>
      </c>
      <c r="E1553" s="151"/>
      <c r="F1553" s="162">
        <f t="shared" ref="F1553:AK1553" si="2615">SUM(F1550:F1552)</f>
        <v>2887268.7642187504</v>
      </c>
      <c r="G1553" s="162">
        <f t="shared" si="2615"/>
        <v>446341.065</v>
      </c>
      <c r="H1553" s="162">
        <f t="shared" si="2615"/>
        <v>446341.065</v>
      </c>
      <c r="I1553" s="162">
        <f t="shared" si="2615"/>
        <v>4672633.0242187511</v>
      </c>
      <c r="J1553" s="162">
        <f t="shared" si="2615"/>
        <v>892682.13</v>
      </c>
      <c r="K1553" s="162">
        <f t="shared" si="2615"/>
        <v>892682.13</v>
      </c>
      <c r="L1553" s="162">
        <f t="shared" si="2615"/>
        <v>12023312.438437505</v>
      </c>
      <c r="M1553" s="162">
        <f t="shared" si="2615"/>
        <v>1785364.26</v>
      </c>
      <c r="N1553" s="162">
        <f t="shared" si="2615"/>
        <v>1785364.26</v>
      </c>
      <c r="O1553" s="162">
        <f t="shared" si="2615"/>
        <v>1785364.26</v>
      </c>
      <c r="P1553" s="162">
        <f t="shared" si="2615"/>
        <v>1785364.26</v>
      </c>
      <c r="Q1553" s="162">
        <f t="shared" si="2615"/>
        <v>1785364.26</v>
      </c>
      <c r="R1553" s="162">
        <f t="shared" si="2615"/>
        <v>948474.76312499132</v>
      </c>
      <c r="S1553" s="162">
        <f t="shared" si="2615"/>
        <v>0</v>
      </c>
      <c r="T1553" s="162">
        <f t="shared" si="2615"/>
        <v>8034139.1700000009</v>
      </c>
      <c r="U1553" s="162">
        <f t="shared" si="2615"/>
        <v>0</v>
      </c>
      <c r="V1553" s="162">
        <f t="shared" si="2615"/>
        <v>0</v>
      </c>
      <c r="W1553" s="162">
        <f t="shared" si="2615"/>
        <v>0</v>
      </c>
      <c r="X1553" s="162">
        <f t="shared" si="2615"/>
        <v>0</v>
      </c>
      <c r="Y1553" s="162">
        <f t="shared" si="2615"/>
        <v>0</v>
      </c>
      <c r="Z1553" s="162">
        <f t="shared" si="2615"/>
        <v>0</v>
      </c>
      <c r="AA1553" s="162">
        <f t="shared" si="2615"/>
        <v>0</v>
      </c>
      <c r="AB1553" s="162">
        <f t="shared" si="2615"/>
        <v>0</v>
      </c>
      <c r="AC1553" s="162">
        <f t="shared" si="2615"/>
        <v>0</v>
      </c>
      <c r="AD1553" s="162">
        <f t="shared" si="2615"/>
        <v>40170695.850000001</v>
      </c>
      <c r="AE1553" s="162">
        <f t="shared" si="2615"/>
        <v>0</v>
      </c>
      <c r="AF1553" s="162">
        <f t="shared" si="2615"/>
        <v>0</v>
      </c>
      <c r="AG1553" s="162">
        <f t="shared" si="2615"/>
        <v>0</v>
      </c>
      <c r="AH1553" s="162">
        <f t="shared" si="2615"/>
        <v>0</v>
      </c>
      <c r="AI1553" s="162">
        <f t="shared" si="2615"/>
        <v>0</v>
      </c>
      <c r="AJ1553" s="162">
        <f t="shared" si="2615"/>
        <v>0</v>
      </c>
      <c r="AK1553" s="162">
        <f t="shared" si="2615"/>
        <v>0</v>
      </c>
      <c r="AL1553" s="162">
        <f t="shared" ref="AL1553:BQ1553" si="2616">SUM(AL1550:AL1552)</f>
        <v>0</v>
      </c>
      <c r="AM1553" s="162">
        <f t="shared" si="2616"/>
        <v>0</v>
      </c>
      <c r="AN1553" s="162">
        <f t="shared" si="2616"/>
        <v>0</v>
      </c>
      <c r="AO1553" s="162">
        <f t="shared" si="2616"/>
        <v>0</v>
      </c>
      <c r="AP1553" s="162">
        <f t="shared" si="2616"/>
        <v>0</v>
      </c>
      <c r="AQ1553" s="162">
        <f t="shared" si="2616"/>
        <v>0</v>
      </c>
      <c r="AR1553" s="162">
        <f t="shared" si="2616"/>
        <v>0</v>
      </c>
      <c r="AS1553" s="162">
        <f t="shared" si="2616"/>
        <v>0</v>
      </c>
      <c r="AT1553" s="162">
        <f t="shared" si="2616"/>
        <v>0</v>
      </c>
      <c r="AU1553" s="162">
        <f t="shared" si="2616"/>
        <v>0</v>
      </c>
      <c r="AV1553" s="162">
        <f t="shared" si="2616"/>
        <v>0</v>
      </c>
      <c r="AW1553" s="162">
        <f t="shared" si="2616"/>
        <v>0</v>
      </c>
      <c r="AX1553" s="162">
        <f t="shared" si="2616"/>
        <v>0</v>
      </c>
      <c r="AY1553" s="162">
        <f t="shared" si="2616"/>
        <v>0</v>
      </c>
      <c r="AZ1553" s="162">
        <f t="shared" si="2616"/>
        <v>0</v>
      </c>
      <c r="BA1553" s="162">
        <f t="shared" si="2616"/>
        <v>0</v>
      </c>
      <c r="BB1553" s="162">
        <f t="shared" si="2616"/>
        <v>0</v>
      </c>
      <c r="BC1553" s="162">
        <f t="shared" si="2616"/>
        <v>0</v>
      </c>
      <c r="BD1553" s="162">
        <f t="shared" si="2616"/>
        <v>0</v>
      </c>
      <c r="BE1553" s="162">
        <f t="shared" si="2616"/>
        <v>0</v>
      </c>
      <c r="BF1553" s="162">
        <f t="shared" si="2616"/>
        <v>0</v>
      </c>
      <c r="BG1553" s="162">
        <f t="shared" si="2616"/>
        <v>0</v>
      </c>
      <c r="BH1553" s="162">
        <f t="shared" si="2616"/>
        <v>0</v>
      </c>
      <c r="BI1553" s="162">
        <f t="shared" si="2616"/>
        <v>0</v>
      </c>
      <c r="BJ1553" s="162">
        <f t="shared" si="2616"/>
        <v>0</v>
      </c>
      <c r="BK1553" s="162">
        <f t="shared" si="2616"/>
        <v>0</v>
      </c>
      <c r="BL1553" s="162">
        <f t="shared" si="2616"/>
        <v>0</v>
      </c>
      <c r="BM1553" s="162">
        <f t="shared" si="2616"/>
        <v>0</v>
      </c>
      <c r="BN1553" s="162">
        <f t="shared" si="2616"/>
        <v>32885434.23492917</v>
      </c>
      <c r="BO1553" s="162">
        <f t="shared" si="2616"/>
        <v>0</v>
      </c>
      <c r="BP1553" s="162">
        <f t="shared" si="2616"/>
        <v>0</v>
      </c>
      <c r="BQ1553" s="162">
        <f t="shared" si="2616"/>
        <v>0</v>
      </c>
      <c r="BR1553" s="162">
        <f t="shared" ref="BR1553:CA1553" si="2617">SUM(BR1550:BR1552)</f>
        <v>0</v>
      </c>
      <c r="BS1553" s="162">
        <f t="shared" si="2617"/>
        <v>0</v>
      </c>
      <c r="BT1553" s="162">
        <f t="shared" si="2617"/>
        <v>0</v>
      </c>
      <c r="BU1553" s="162">
        <f t="shared" si="2617"/>
        <v>0</v>
      </c>
      <c r="BV1553" s="162">
        <f t="shared" si="2617"/>
        <v>0</v>
      </c>
      <c r="BW1553" s="162">
        <f t="shared" si="2617"/>
        <v>0</v>
      </c>
      <c r="BX1553" s="162">
        <f t="shared" si="2617"/>
        <v>0</v>
      </c>
      <c r="BY1553" s="162">
        <f t="shared" si="2617"/>
        <v>0</v>
      </c>
      <c r="BZ1553" s="162">
        <f t="shared" si="2617"/>
        <v>0</v>
      </c>
      <c r="CA1553" s="162">
        <f t="shared" si="2617"/>
        <v>0</v>
      </c>
      <c r="CB1553" s="162">
        <f t="shared" ref="CB1553:DN1553" si="2618">SUM(CB1550:CB1552)</f>
        <v>0</v>
      </c>
      <c r="CC1553" s="162">
        <f t="shared" si="2618"/>
        <v>0</v>
      </c>
      <c r="CD1553" s="162">
        <f t="shared" si="2618"/>
        <v>0</v>
      </c>
      <c r="CE1553" s="162">
        <f t="shared" si="2618"/>
        <v>0</v>
      </c>
      <c r="CF1553" s="162">
        <f t="shared" si="2618"/>
        <v>0</v>
      </c>
      <c r="CG1553" s="162">
        <f t="shared" si="2618"/>
        <v>0</v>
      </c>
      <c r="CH1553" s="162">
        <f t="shared" si="2618"/>
        <v>0</v>
      </c>
      <c r="CI1553" s="162">
        <f t="shared" si="2618"/>
        <v>0</v>
      </c>
      <c r="CJ1553" s="162">
        <f t="shared" si="2618"/>
        <v>0</v>
      </c>
      <c r="CK1553" s="162">
        <f t="shared" si="2618"/>
        <v>0</v>
      </c>
      <c r="CL1553" s="162">
        <f t="shared" si="2618"/>
        <v>0</v>
      </c>
      <c r="CM1553" s="162">
        <f t="shared" si="2618"/>
        <v>0</v>
      </c>
      <c r="CN1553" s="162">
        <f t="shared" si="2618"/>
        <v>0</v>
      </c>
      <c r="CO1553" s="162">
        <f t="shared" si="2618"/>
        <v>0</v>
      </c>
      <c r="CP1553" s="162">
        <f t="shared" si="2618"/>
        <v>0</v>
      </c>
      <c r="CQ1553" s="162">
        <f t="shared" si="2618"/>
        <v>0</v>
      </c>
      <c r="CR1553" s="162">
        <f t="shared" si="2618"/>
        <v>0</v>
      </c>
      <c r="CS1553" s="162">
        <f t="shared" si="2618"/>
        <v>0</v>
      </c>
      <c r="CT1553" s="162">
        <f t="shared" si="2618"/>
        <v>0</v>
      </c>
      <c r="CU1553" s="162">
        <f t="shared" si="2618"/>
        <v>0</v>
      </c>
      <c r="CV1553" s="162">
        <f t="shared" si="2618"/>
        <v>0</v>
      </c>
      <c r="CW1553" s="162">
        <f t="shared" si="2618"/>
        <v>0</v>
      </c>
      <c r="CX1553" s="162">
        <f t="shared" si="2618"/>
        <v>0</v>
      </c>
      <c r="CY1553" s="162">
        <f t="shared" si="2618"/>
        <v>0</v>
      </c>
      <c r="CZ1553" s="162">
        <f t="shared" si="2618"/>
        <v>0</v>
      </c>
      <c r="DA1553" s="162">
        <f t="shared" si="2618"/>
        <v>0</v>
      </c>
      <c r="DB1553" s="162">
        <f t="shared" si="2618"/>
        <v>0</v>
      </c>
      <c r="DC1553" s="162">
        <f t="shared" si="2618"/>
        <v>0</v>
      </c>
      <c r="DD1553" s="162">
        <f t="shared" si="2618"/>
        <v>0</v>
      </c>
      <c r="DE1553" s="162">
        <f t="shared" si="2618"/>
        <v>0</v>
      </c>
      <c r="DF1553" s="162">
        <f t="shared" si="2618"/>
        <v>0</v>
      </c>
      <c r="DG1553" s="162">
        <f t="shared" si="2618"/>
        <v>0</v>
      </c>
      <c r="DH1553" s="162">
        <f t="shared" si="2618"/>
        <v>0</v>
      </c>
      <c r="DI1553" s="162">
        <f t="shared" si="2618"/>
        <v>0</v>
      </c>
      <c r="DJ1553" s="162">
        <f t="shared" si="2618"/>
        <v>0</v>
      </c>
      <c r="DK1553" s="162">
        <f t="shared" si="2618"/>
        <v>0</v>
      </c>
      <c r="DL1553" s="162">
        <f t="shared" si="2618"/>
        <v>0</v>
      </c>
      <c r="DM1553" s="162">
        <f t="shared" si="2618"/>
        <v>0</v>
      </c>
      <c r="DN1553" s="162">
        <f t="shared" si="2618"/>
        <v>0</v>
      </c>
      <c r="DO1553" s="55">
        <f>SUM(F1553:DN1553)</f>
        <v>113226825.93492919</v>
      </c>
      <c r="DP1553" s="50" t="s">
        <v>172</v>
      </c>
    </row>
    <row r="1554" spans="3:120" s="29" customFormat="1" ht="15" customHeight="1">
      <c r="E1554" s="151"/>
      <c r="F1554" s="162"/>
      <c r="G1554" s="167"/>
      <c r="H1554" s="167"/>
      <c r="I1554" s="167"/>
      <c r="J1554" s="167"/>
      <c r="K1554" s="167"/>
      <c r="L1554" s="162"/>
      <c r="M1554" s="162"/>
      <c r="N1554" s="162"/>
      <c r="O1554" s="162"/>
      <c r="P1554" s="162"/>
      <c r="Q1554" s="162"/>
      <c r="R1554" s="162"/>
      <c r="S1554" s="162"/>
      <c r="T1554" s="162"/>
      <c r="U1554" s="162"/>
      <c r="V1554" s="162"/>
      <c r="W1554" s="162"/>
      <c r="X1554" s="162"/>
      <c r="Y1554" s="162"/>
      <c r="Z1554" s="162"/>
      <c r="AA1554" s="162"/>
      <c r="AB1554" s="162"/>
      <c r="AC1554" s="162"/>
      <c r="AD1554" s="162"/>
      <c r="AE1554" s="162"/>
      <c r="AF1554" s="162"/>
      <c r="AG1554" s="162"/>
      <c r="AH1554" s="162"/>
      <c r="AI1554" s="162"/>
      <c r="AJ1554" s="162"/>
      <c r="AK1554" s="162"/>
      <c r="AL1554" s="162"/>
      <c r="AM1554" s="162"/>
      <c r="AN1554" s="162"/>
      <c r="AO1554" s="162"/>
      <c r="AP1554" s="162"/>
      <c r="AQ1554" s="162"/>
      <c r="AR1554" s="162"/>
      <c r="AS1554" s="162"/>
      <c r="AT1554" s="162"/>
      <c r="AU1554" s="162"/>
      <c r="AV1554" s="162"/>
      <c r="AW1554" s="162"/>
      <c r="AX1554" s="162"/>
      <c r="AY1554" s="162"/>
      <c r="AZ1554" s="162"/>
      <c r="BA1554" s="162"/>
      <c r="BB1554" s="162"/>
      <c r="BC1554" s="162"/>
      <c r="BD1554" s="162"/>
      <c r="BE1554" s="162"/>
      <c r="BF1554" s="162"/>
      <c r="BG1554" s="162"/>
      <c r="BH1554" s="162"/>
      <c r="BI1554" s="162"/>
      <c r="BJ1554" s="162"/>
      <c r="BK1554" s="162"/>
      <c r="BL1554" s="162"/>
      <c r="BM1554" s="162"/>
      <c r="BN1554" s="162"/>
      <c r="BO1554" s="162"/>
      <c r="BP1554" s="162"/>
      <c r="BQ1554" s="162"/>
      <c r="BR1554" s="162"/>
      <c r="BS1554" s="162"/>
      <c r="BT1554" s="162"/>
      <c r="BU1554" s="162"/>
      <c r="BV1554" s="162"/>
      <c r="BW1554" s="162"/>
      <c r="BX1554" s="162"/>
      <c r="BY1554" s="162"/>
      <c r="BZ1554" s="162"/>
      <c r="CA1554" s="162"/>
      <c r="CB1554" s="162"/>
      <c r="CC1554" s="162"/>
      <c r="CD1554" s="162"/>
      <c r="CE1554" s="162"/>
      <c r="CF1554" s="162"/>
      <c r="CG1554" s="162"/>
      <c r="CH1554" s="162"/>
      <c r="CI1554" s="162"/>
      <c r="CJ1554" s="162"/>
      <c r="CK1554" s="162"/>
      <c r="CL1554" s="162"/>
      <c r="CM1554" s="162"/>
      <c r="CN1554" s="162"/>
      <c r="CO1554" s="162"/>
      <c r="CP1554" s="162"/>
      <c r="CQ1554" s="162"/>
      <c r="CR1554" s="162"/>
      <c r="CS1554" s="162"/>
      <c r="CT1554" s="162"/>
      <c r="CU1554" s="162"/>
      <c r="CV1554" s="162"/>
      <c r="CW1554" s="162"/>
      <c r="CX1554" s="162"/>
      <c r="CY1554" s="162"/>
      <c r="CZ1554" s="162"/>
      <c r="DA1554" s="162"/>
      <c r="DB1554" s="162"/>
      <c r="DC1554" s="162"/>
      <c r="DD1554" s="162"/>
      <c r="DE1554" s="162"/>
      <c r="DF1554" s="162"/>
      <c r="DG1554" s="162"/>
      <c r="DH1554" s="162"/>
      <c r="DI1554" s="162"/>
      <c r="DJ1554" s="162"/>
      <c r="DK1554" s="162"/>
      <c r="DL1554" s="162"/>
      <c r="DM1554" s="162"/>
      <c r="DN1554" s="162"/>
      <c r="DO1554" s="153"/>
      <c r="DP1554" s="50" t="s">
        <v>172</v>
      </c>
    </row>
    <row r="1555" spans="3:120" s="29" customFormat="1" ht="15" customHeight="1">
      <c r="C1555" s="152" t="s">
        <v>237</v>
      </c>
      <c r="D1555" s="57">
        <v>0.1</v>
      </c>
      <c r="E1555" s="151"/>
      <c r="F1555" s="162">
        <f>IF(F17&lt;$D$182,F134*$D$178*$D$1555,0)-IF(F17=$D$182,SUM($E$1555),0)</f>
        <v>2887268.7642187504</v>
      </c>
      <c r="G1555" s="162">
        <f>IF(G17&lt;$D$182,G134*$D$178*$D$1555,0)-IF(G17=$D$182,SUM($E$1555:F1555),0)</f>
        <v>446341.06500000006</v>
      </c>
      <c r="H1555" s="162">
        <f>IF(H17&lt;$D$182,H134*$D$178*$D$1555,0)-IF(H17=$D$182,SUM($E$1555:G1555),0)</f>
        <v>446341.06500000006</v>
      </c>
      <c r="I1555" s="162">
        <f>IF(I17&lt;$D$182,I134*$D$178*$D$1555,0)-IF(I17=$D$182,SUM($E$1555:H1555),0)</f>
        <v>446341.06500000006</v>
      </c>
      <c r="J1555" s="162">
        <f>IF(J17&lt;$D$182,J134*$D$178*$D$1555,0)-IF(J17=$D$182,SUM($E$1555:I1555),0)</f>
        <v>446341.06500000006</v>
      </c>
      <c r="K1555" s="162">
        <f>IF(K17&lt;$D$182,K134*$D$178*$D$1555,0)-IF(K17=$D$182,SUM($E$1555:J1555),0)</f>
        <v>446341.06500000006</v>
      </c>
      <c r="L1555" s="162">
        <f>IF(L17&lt;$D$182,L134*$D$178*$D$1555,0)-IF(L17=$D$182,SUM($E$1555:K1555),0)</f>
        <v>446341.06500000006</v>
      </c>
      <c r="M1555" s="162">
        <f>IF(M17&lt;$D$182,M134*$D$178*$D$1555,0)-IF(M17=$D$182,SUM($E$1555:L1555),0)</f>
        <v>446341.06500000006</v>
      </c>
      <c r="N1555" s="162">
        <f>IF(N17&lt;$D$182,N134*$D$178*$D$1555,0)-IF(N17=$D$182,SUM($E$1555:M1555),0)</f>
        <v>446341.06500000006</v>
      </c>
      <c r="O1555" s="162">
        <f>IF(O17&lt;$D$182,O134*$D$178*$D$1555,0)-IF(O17=$D$182,SUM($E$1555:N1555),0)</f>
        <v>446341.06500000006</v>
      </c>
      <c r="P1555" s="162">
        <f>IF(P17&lt;$D$182,P134*$D$178*$D$1555,0)-IF(P17=$D$182,SUM($E$1555:O1555),0)</f>
        <v>446341.06500000006</v>
      </c>
      <c r="Q1555" s="162">
        <f>IF(Q17&lt;$D$182,Q134*$D$178*$D$1555,0)-IF(Q17=$D$182,SUM($E$1555:P1555),0)</f>
        <v>446341.06500000006</v>
      </c>
      <c r="R1555" s="162">
        <f>IF(R17&lt;$D$182,R134*$D$178*$D$1555,0)-IF(R17=$D$182,SUM($E$1555:Q1555),0)</f>
        <v>237118.69078124786</v>
      </c>
      <c r="S1555" s="162">
        <f>IF(S17&lt;$D$182,S134*$D$178*$D$1555,0)-IF(S17=$D$182,SUM($E$1555:R1555),0)</f>
        <v>0</v>
      </c>
      <c r="T1555" s="162">
        <f>IF(T17&lt;$D$182,T134*$D$178*$D$1555,0)-IF(T17=$D$182,SUM($E$1555:S1555),0)</f>
        <v>0</v>
      </c>
      <c r="U1555" s="162">
        <f>IF(U17&lt;$D$182,U134*$D$178*$D$1555,0)-IF(U17=$D$182,SUM($E$1555:T1555),0)</f>
        <v>0</v>
      </c>
      <c r="V1555" s="162">
        <f>IF(V17&lt;$D$182,V134*$D$178*$D$1555,0)-IF(V17=$D$182,SUM($E$1555:U1555),0)</f>
        <v>0</v>
      </c>
      <c r="W1555" s="162">
        <f>IF(W17&lt;$D$182,W134*$D$178*$D$1555,0)-IF(W17=$D$182,SUM($E$1555:V1555),0)</f>
        <v>0</v>
      </c>
      <c r="X1555" s="162">
        <f>IF(X17&lt;$D$182,X134*$D$178*$D$1555,0)-IF(X17=$D$182,SUM($E$1555:W1555),0)</f>
        <v>0</v>
      </c>
      <c r="Y1555" s="162">
        <f>IF(Y17&lt;$D$182,Y134*$D$178*$D$1555,0)-IF(Y17=$D$182,SUM($E$1555:X1555),0)</f>
        <v>0</v>
      </c>
      <c r="Z1555" s="162">
        <f>IF(Z17&lt;$D$182,Z134*$D$178*$D$1555,0)-IF(Z17=$D$182,SUM($E$1555:Y1555),0)</f>
        <v>0</v>
      </c>
      <c r="AA1555" s="162">
        <f>IF(AA17&lt;$D$182,AA134*$D$178*$D$1555,0)-IF(AA17=$D$182,SUM($E$1555:Z1555),0)</f>
        <v>0</v>
      </c>
      <c r="AB1555" s="162">
        <f>IF(AB17&lt;$D$182,AB134*$D$178*$D$1555,0)-IF(AB17=$D$182,SUM($E$1555:AA1555),0)</f>
        <v>0</v>
      </c>
      <c r="AC1555" s="162">
        <f>IF(AC17&lt;$D$182,AC134*$D$178*$D$1555,0)-IF(AC17=$D$182,SUM($E$1555:AB1555),0)</f>
        <v>0</v>
      </c>
      <c r="AD1555" s="162">
        <f>IF(AD17&lt;$D$182,AD134*$D$178*$D$1555,0)-IF(AD17=$D$182,SUM($E$1555:AC1555),0)</f>
        <v>-8034139.1700000018</v>
      </c>
      <c r="AE1555" s="162">
        <f>IF(AE17&lt;$D$182,AE134*$D$178*$D$1555,0)-IF(AE17=$D$182,SUM($E$1555:AD1555),0)</f>
        <v>0</v>
      </c>
      <c r="AF1555" s="162">
        <f>IF(AF17&lt;$D$182,AF134*$D$178*$D$1555,0)-IF(AF17=$D$182,SUM($E$1555:AE1555),0)</f>
        <v>0</v>
      </c>
      <c r="AG1555" s="162">
        <f>IF(AG17&lt;$D$182,AG134*$D$178*$D$1555,0)-IF(AG17=$D$182,SUM($E$1555:AF1555),0)</f>
        <v>0</v>
      </c>
      <c r="AH1555" s="162">
        <f>IF(AH17&lt;$D$182,AH134*$D$178*$D$1555,0)-IF(AH17=$D$182,SUM($E$1555:AG1555),0)</f>
        <v>0</v>
      </c>
      <c r="AI1555" s="162">
        <f>IF(AI17&lt;$D$182,AI134*$D$178*$D$1555,0)-IF(AI17=$D$182,SUM($E$1555:AH1555),0)</f>
        <v>0</v>
      </c>
      <c r="AJ1555" s="162">
        <f>IF(AJ17&lt;$D$182,AJ134*$D$178*$D$1555,0)-IF(AJ17=$D$182,SUM($E$1555:AI1555),0)</f>
        <v>0</v>
      </c>
      <c r="AK1555" s="162">
        <f>IF(AK17&lt;$D$182,AK134*$D$178*$D$1555,0)-IF(AK17=$D$182,SUM($E$1555:AJ1555),0)</f>
        <v>0</v>
      </c>
      <c r="AL1555" s="162">
        <f>IF(AL17&lt;$D$182,AL134*$D$178*$D$1555,0)-IF(AL17=$D$182,SUM($E$1555:AK1555),0)</f>
        <v>0</v>
      </c>
      <c r="AM1555" s="162">
        <f>IF(AM17&lt;$D$182,AM134*$D$178*$D$1555,0)-IF(AM17=$D$182,SUM($E$1555:AL1555),0)</f>
        <v>0</v>
      </c>
      <c r="AN1555" s="162">
        <f>IF(AN17&lt;$D$182,AN134*$D$178*$D$1555,0)-IF(AN17=$D$182,SUM($E$1555:AM1555),0)</f>
        <v>0</v>
      </c>
      <c r="AO1555" s="162">
        <f>IF(AO17&lt;$D$182,AO134*$D$178*$D$1555,0)-IF(AO17=$D$182,SUM($E$1555:AN1555),0)</f>
        <v>0</v>
      </c>
      <c r="AP1555" s="162">
        <f>IF(AP17&lt;$D$182,AP134*$D$178*$D$1555,0)-IF(AP17=$D$182,SUM($E$1555:AO1555),0)</f>
        <v>0</v>
      </c>
      <c r="AQ1555" s="162">
        <f>IF(AQ17&lt;$D$182,AQ134*$D$178*$D$1555,0)-IF(AQ17=$D$182,SUM($E$1555:AP1555),0)</f>
        <v>0</v>
      </c>
      <c r="AR1555" s="162">
        <f>IF(AR17&lt;$D$182,AR134*$D$178*$D$1555,0)-IF(AR17=$D$182,SUM($E$1555:AQ1555),0)</f>
        <v>0</v>
      </c>
      <c r="AS1555" s="162">
        <f>IF(AS17&lt;$D$182,AS134*$D$178*$D$1555,0)-IF(AS17=$D$182,SUM($E$1555:AR1555),0)</f>
        <v>0</v>
      </c>
      <c r="AT1555" s="162">
        <f>IF(AT17&lt;$D$182,AT134*$D$178*$D$1555,0)-IF(AT17=$D$182,SUM($E$1555:AS1555),0)</f>
        <v>0</v>
      </c>
      <c r="AU1555" s="162">
        <f>IF(AU17&lt;$D$182,AU134*$D$178*$D$1555,0)-IF(AU17=$D$182,SUM($E$1555:AT1555),0)</f>
        <v>0</v>
      </c>
      <c r="AV1555" s="162">
        <f>IF(AV17&lt;$D$182,AV134*$D$178*$D$1555,0)-IF(AV17=$D$182,SUM($E$1555:AU1555),0)</f>
        <v>0</v>
      </c>
      <c r="AW1555" s="162">
        <f>IF(AW17&lt;$D$182,AW134*$D$178*$D$1555,0)-IF(AW17=$D$182,SUM($E$1555:AV1555),0)</f>
        <v>0</v>
      </c>
      <c r="AX1555" s="162">
        <f>IF(AX17&lt;$D$182,AX134*$D$178*$D$1555,0)-IF(AX17=$D$182,SUM($E$1555:AW1555),0)</f>
        <v>0</v>
      </c>
      <c r="AY1555" s="162">
        <f>IF(AY17&lt;$D$182,AY134*$D$178*$D$1555,0)-IF(AY17=$D$182,SUM($E$1555:AX1555),0)</f>
        <v>0</v>
      </c>
      <c r="AZ1555" s="162">
        <f>IF(AZ17&lt;$D$182,AZ134*$D$178*$D$1555,0)-IF(AZ17=$D$182,SUM($E$1555:AY1555),0)</f>
        <v>0</v>
      </c>
      <c r="BA1555" s="162">
        <f>IF(BA17&lt;$D$182,BA134*$D$178*$D$1555,0)-IF(BA17=$D$182,SUM($E$1555:AZ1555),0)</f>
        <v>0</v>
      </c>
      <c r="BB1555" s="162">
        <f>IF(BB17&lt;$D$182,BB134*$D$178*$D$1555,0)-IF(BB17=$D$182,SUM($E$1555:BA1555),0)</f>
        <v>0</v>
      </c>
      <c r="BC1555" s="162">
        <f>IF(BC17&lt;$D$182,BC134*$D$178*$D$1555,0)-IF(BC17=$D$182,SUM($E$1555:BB1555),0)</f>
        <v>0</v>
      </c>
      <c r="BD1555" s="162">
        <f>IF(BD17&lt;$D$182,BD134*$D$178*$D$1555,0)-IF(BD17=$D$182,SUM($E$1555:BC1555),0)</f>
        <v>0</v>
      </c>
      <c r="BE1555" s="162">
        <f>IF(BE17&lt;$D$182,BE134*$D$178*$D$1555,0)-IF(BE17=$D$182,SUM($E$1555:BD1555),0)</f>
        <v>0</v>
      </c>
      <c r="BF1555" s="162">
        <f>IF(BF17&lt;$D$182,BF134*$D$178*$D$1555,0)-IF(BF17=$D$182,SUM($E$1555:BE1555),0)</f>
        <v>0</v>
      </c>
      <c r="BG1555" s="162">
        <f>IF(BG17&lt;$D$182,BG134*$D$178*$D$1555,0)-IF(BG17=$D$182,SUM($E$1555:BF1555),0)</f>
        <v>0</v>
      </c>
      <c r="BH1555" s="162">
        <f>IF(BH17&lt;$D$182,BH134*$D$178*$D$1555,0)-IF(BH17=$D$182,SUM($E$1555:BG1555),0)</f>
        <v>0</v>
      </c>
      <c r="BI1555" s="162">
        <f>IF(BI17&lt;$D$182,BI134*$D$178*$D$1555,0)-IF(BI17=$D$182,SUM($E$1555:BH1555),0)</f>
        <v>0</v>
      </c>
      <c r="BJ1555" s="162">
        <f>IF(BJ17&lt;$D$182,BJ134*$D$178*$D$1555,0)-IF(BJ17=$D$182,SUM($E$1555:BI1555),0)</f>
        <v>0</v>
      </c>
      <c r="BK1555" s="162">
        <f>IF(BK17&lt;$D$182,BK134*$D$178*$D$1555,0)-IF(BK17=$D$182,SUM($E$1555:BJ1555),0)</f>
        <v>0</v>
      </c>
      <c r="BL1555" s="162">
        <f>IF(BL17&lt;$D$182,BL134*$D$178*$D$1555,0)-IF(BL17=$D$182,SUM($E$1555:BK1555),0)</f>
        <v>0</v>
      </c>
      <c r="BM1555" s="162">
        <f>IF(BM17&lt;$D$182,BM134*$D$178*$D$1555,0)-IF(BM17=$D$182,SUM($E$1555:BL1555),0)</f>
        <v>0</v>
      </c>
      <c r="BN1555" s="162">
        <f>IF(BN17&lt;$D$182,BN134*$D$178*$D$1555,0)-IF(BN17=$D$182,SUM($E$1555:BM1555),0)</f>
        <v>0</v>
      </c>
      <c r="BO1555" s="162">
        <f>IF(BO17&lt;$D$182,BO134*$D$178*$D$1555,0)-IF(BO17=$D$182,SUM($E$1555:BN1555),0)</f>
        <v>0</v>
      </c>
      <c r="BP1555" s="162">
        <f>IF(BP17&lt;$D$182,BP134*$D$178*$D$1555,0)-IF(BP17=$D$182,SUM($E$1555:BO1555),0)</f>
        <v>0</v>
      </c>
      <c r="BQ1555" s="162">
        <f>IF(BQ17&lt;$D$182,BQ134*$D$178*$D$1555,0)-IF(BQ17=$D$182,SUM($E$1555:BP1555),0)</f>
        <v>0</v>
      </c>
      <c r="BR1555" s="162">
        <f>IF(BR17&lt;$D$182,BR134*$D$178*$D$1555,0)-IF(BR17=$D$182,SUM($E$1555:BQ1555),0)</f>
        <v>0</v>
      </c>
      <c r="BS1555" s="162">
        <f>IF(BS17&lt;$D$182,BS134*$D$178*$D$1555,0)-IF(BS17=$D$182,SUM($E$1555:BR1555),0)</f>
        <v>0</v>
      </c>
      <c r="BT1555" s="162">
        <f>IF(BT17&lt;$D$182,BT134*$D$178*$D$1555,0)-IF(BT17=$D$182,SUM($E$1555:BS1555),0)</f>
        <v>0</v>
      </c>
      <c r="BU1555" s="162">
        <f>IF(BU17&lt;$D$182,BU134*$D$178*$D$1555,0)-IF(BU17=$D$182,SUM($E$1555:BT1555),0)</f>
        <v>0</v>
      </c>
      <c r="BV1555" s="162">
        <f>IF(BV17&lt;$D$182,BV134*$D$178*$D$1555,0)-IF(BV17=$D$182,SUM($E$1555:BU1555),0)</f>
        <v>0</v>
      </c>
      <c r="BW1555" s="162">
        <f>IF(BW17&lt;$D$182,BW134*$D$178*$D$1555,0)-IF(BW17=$D$182,SUM($E$1555:BV1555),0)</f>
        <v>0</v>
      </c>
      <c r="BX1555" s="162">
        <f>IF(BX17&lt;$D$182,BX134*$D$178*$D$1555,0)-IF(BX17=$D$182,SUM($E$1555:BW1555),0)</f>
        <v>0</v>
      </c>
      <c r="BY1555" s="162">
        <f>IF(BY17&lt;$D$182,BY134*$D$178*$D$1555,0)-IF(BY17=$D$182,SUM($E$1555:BX1555),0)</f>
        <v>0</v>
      </c>
      <c r="BZ1555" s="162">
        <f>IF(BZ17&lt;$D$182,BZ134*$D$178*$D$1555,0)-IF(BZ17=$D$182,SUM($E$1555:BY1555),0)</f>
        <v>0</v>
      </c>
      <c r="CA1555" s="162">
        <f>IF(CA17&lt;$D$182,CA134*$D$178*$D$1555,0)-IF(CA17=$D$182,SUM($E$1555:BZ1555),0)</f>
        <v>0</v>
      </c>
      <c r="CB1555" s="162">
        <f>IF(CB17&lt;$D$182,CB134*$D$178*$D$1555,0)-IF(CB17=$D$182,SUM($E$1555:CA1555),0)</f>
        <v>0</v>
      </c>
      <c r="CC1555" s="162">
        <f>IF(CC17&lt;$D$182,CC134*$D$178*$D$1555,0)-IF(CC17=$D$182,SUM($E$1555:CB1555),0)</f>
        <v>0</v>
      </c>
      <c r="CD1555" s="162">
        <f>IF(CD17&lt;$D$182,CD134*$D$178*$D$1555,0)-IF(CD17=$D$182,SUM($E$1555:CC1555),0)</f>
        <v>0</v>
      </c>
      <c r="CE1555" s="162">
        <f>IF(CE17&lt;$D$182,CE134*$D$178*$D$1555,0)-IF(CE17=$D$182,SUM($E$1555:CD1555),0)</f>
        <v>0</v>
      </c>
      <c r="CF1555" s="162">
        <f>IF(CF17&lt;$D$182,CF134*$D$178*$D$1555,0)-IF(CF17=$D$182,SUM($E$1555:CE1555),0)</f>
        <v>0</v>
      </c>
      <c r="CG1555" s="162">
        <f>IF(CG17&lt;$D$182,CG134*$D$178*$D$1555,0)-IF(CG17=$D$182,SUM($E$1555:CF1555),0)</f>
        <v>0</v>
      </c>
      <c r="CH1555" s="162">
        <f>IF(CH17&lt;$D$182,CH134*$D$178*$D$1555,0)-IF(CH17=$D$182,SUM($E$1555:CG1555),0)</f>
        <v>0</v>
      </c>
      <c r="CI1555" s="162">
        <f>IF(CI17&lt;$D$182,CI134*$D$178*$D$1555,0)-IF(CI17=$D$182,SUM($E$1555:CH1555),0)</f>
        <v>0</v>
      </c>
      <c r="CJ1555" s="162">
        <f>IF(CJ17&lt;$D$182,CJ134*$D$178*$D$1555,0)-IF(CJ17=$D$182,SUM($E$1555:CI1555),0)</f>
        <v>0</v>
      </c>
      <c r="CK1555" s="162">
        <f>IF(CK17&lt;$D$182,CK134*$D$178*$D$1555,0)-IF(CK17=$D$182,SUM($E$1555:CJ1555),0)</f>
        <v>0</v>
      </c>
      <c r="CL1555" s="162">
        <f>IF(CL17&lt;$D$182,CL134*$D$178*$D$1555,0)-IF(CL17=$D$182,SUM($E$1555:CK1555),0)</f>
        <v>0</v>
      </c>
      <c r="CM1555" s="162">
        <f>IF(CM17&lt;$D$182,CM134*$D$178*$D$1555,0)-IF(CM17=$D$182,SUM($E$1555:CL1555),0)</f>
        <v>0</v>
      </c>
      <c r="CN1555" s="162">
        <f>IF(CN17&lt;$D$182,CN134*$D$178*$D$1555,0)-IF(CN17=$D$182,SUM($E$1555:CM1555),0)</f>
        <v>0</v>
      </c>
      <c r="CO1555" s="162">
        <f>IF(CO17&lt;$D$182,CO134*$D$178*$D$1555,0)-IF(CO17=$D$182,SUM($E$1555:CN1555),0)</f>
        <v>0</v>
      </c>
      <c r="CP1555" s="162">
        <f>IF(CP17&lt;$D$182,CP134*$D$178*$D$1555,0)-IF(CP17=$D$182,SUM($E$1555:CO1555),0)</f>
        <v>0</v>
      </c>
      <c r="CQ1555" s="162">
        <f>IF(CQ17&lt;$D$182,CQ134*$D$178*$D$1555,0)-IF(CQ17=$D$182,SUM($E$1555:CP1555),0)</f>
        <v>0</v>
      </c>
      <c r="CR1555" s="162">
        <f>IF(CR17&lt;$D$182,CR134*$D$178*$D$1555,0)-IF(CR17=$D$182,SUM($E$1555:CQ1555),0)</f>
        <v>0</v>
      </c>
      <c r="CS1555" s="162">
        <f>IF(CS17&lt;$D$182,CS134*$D$178*$D$1555,0)-IF(CS17=$D$182,SUM($E$1555:CR1555),0)</f>
        <v>0</v>
      </c>
      <c r="CT1555" s="162">
        <f>IF(CT17&lt;$D$182,CT134*$D$178*$D$1555,0)-IF(CT17=$D$182,SUM($E$1555:CS1555),0)</f>
        <v>0</v>
      </c>
      <c r="CU1555" s="162">
        <f>IF(CU17&lt;$D$182,CU134*$D$178*$D$1555,0)-IF(CU17=$D$182,SUM($E$1555:CT1555),0)</f>
        <v>0</v>
      </c>
      <c r="CV1555" s="162">
        <f>IF(CV17&lt;$D$182,CV134*$D$178*$D$1555,0)-IF(CV17=$D$182,SUM($E$1555:CU1555),0)</f>
        <v>0</v>
      </c>
      <c r="CW1555" s="162">
        <f>IF(CW17&lt;$D$182,CW134*$D$178*$D$1555,0)-IF(CW17=$D$182,SUM($E$1555:CV1555),0)</f>
        <v>0</v>
      </c>
      <c r="CX1555" s="162">
        <f>IF(CX17&lt;$D$182,CX134*$D$178*$D$1555,0)-IF(CX17=$D$182,SUM($E$1555:CW1555),0)</f>
        <v>0</v>
      </c>
      <c r="CY1555" s="162">
        <f>IF(CY17&lt;$D$182,CY134*$D$178*$D$1555,0)-IF(CY17=$D$182,SUM($E$1555:CX1555),0)</f>
        <v>0</v>
      </c>
      <c r="CZ1555" s="162">
        <f>IF(CZ17&lt;$D$182,CZ134*$D$178*$D$1555,0)-IF(CZ17=$D$182,SUM($E$1555:CY1555),0)</f>
        <v>0</v>
      </c>
      <c r="DA1555" s="162">
        <f>IF(DA17&lt;$D$182,DA134*$D$178*$D$1555,0)-IF(DA17=$D$182,SUM($E$1555:CZ1555),0)</f>
        <v>0</v>
      </c>
      <c r="DB1555" s="162">
        <f>IF(DB17&lt;$D$182,DB134*$D$178*$D$1555,0)-IF(DB17=$D$182,SUM($E$1555:DA1555),0)</f>
        <v>0</v>
      </c>
      <c r="DC1555" s="162">
        <f>IF(DC17&lt;$D$182,DC134*$D$178*$D$1555,0)-IF(DC17=$D$182,SUM($E$1555:DB1555),0)</f>
        <v>0</v>
      </c>
      <c r="DD1555" s="162">
        <f>IF(DD17&lt;$D$182,DD134*$D$178*$D$1555,0)-IF(DD17=$D$182,SUM($E$1555:DC1555),0)</f>
        <v>0</v>
      </c>
      <c r="DE1555" s="162">
        <f>IF(DE17&lt;$D$182,DE134*$D$178*$D$1555,0)-IF(DE17=$D$182,SUM($E$1555:DD1555),0)</f>
        <v>0</v>
      </c>
      <c r="DF1555" s="162">
        <f>IF(DF17&lt;$D$182,DF134*$D$178*$D$1555,0)-IF(DF17=$D$182,SUM($E$1555:DE1555),0)</f>
        <v>0</v>
      </c>
      <c r="DG1555" s="162">
        <f>IF(DG17&lt;$D$182,DG134*$D$178*$D$1555,0)-IF(DG17=$D$182,SUM($E$1555:DF1555),0)</f>
        <v>0</v>
      </c>
      <c r="DH1555" s="162">
        <f>IF(DH17&lt;$D$182,DH134*$D$178*$D$1555,0)-IF(DH17=$D$182,SUM($E$1555:DG1555),0)</f>
        <v>0</v>
      </c>
      <c r="DI1555" s="162">
        <f>IF(DI17&lt;$D$182,DI134*$D$178*$D$1555,0)-IF(DI17=$D$182,SUM($E$1555:DH1555),0)</f>
        <v>0</v>
      </c>
      <c r="DJ1555" s="162">
        <f>IF(DJ17&lt;$D$182,DJ134*$D$178*$D$1555,0)-IF(DJ17=$D$182,SUM($E$1555:DI1555),0)</f>
        <v>0</v>
      </c>
      <c r="DK1555" s="162">
        <f>IF(DK17&lt;$D$182,DK134*$D$178*$D$1555,0)-IF(DK17=$D$182,SUM($E$1555:DJ1555),0)</f>
        <v>0</v>
      </c>
      <c r="DL1555" s="162">
        <f>IF(DL17&lt;$D$182,DL134*$D$178*$D$1555,0)-IF(DL17=$D$182,SUM($E$1555:DK1555),0)</f>
        <v>0</v>
      </c>
      <c r="DM1555" s="162">
        <f>IF(DM17&lt;$D$182,DM134*$D$178*$D$1555,0)-IF(DM17=$D$182,SUM($E$1555:DL1555),0)</f>
        <v>0</v>
      </c>
      <c r="DN1555" s="162">
        <f>IF(DN17&lt;$D$182,DN134*$D$178*$D$1555,0)-IF(DN17=$D$182,SUM($E$1555:DM1555),0)</f>
        <v>0</v>
      </c>
      <c r="DO1555" s="153"/>
      <c r="DP1555" s="50" t="s">
        <v>172</v>
      </c>
    </row>
    <row r="1556" spans="3:120" s="29" customFormat="1" ht="15" customHeight="1">
      <c r="C1556" s="152"/>
      <c r="D1556" s="151"/>
      <c r="E1556" s="151"/>
      <c r="F1556" s="162"/>
      <c r="G1556" s="167"/>
      <c r="H1556" s="167"/>
      <c r="I1556" s="167"/>
      <c r="J1556" s="167"/>
      <c r="K1556" s="167"/>
      <c r="L1556" s="162"/>
      <c r="M1556" s="162"/>
      <c r="N1556" s="162"/>
      <c r="O1556" s="162"/>
      <c r="P1556" s="162"/>
      <c r="Q1556" s="162"/>
      <c r="R1556" s="162"/>
      <c r="S1556" s="162"/>
      <c r="T1556" s="162"/>
      <c r="U1556" s="162"/>
      <c r="V1556" s="162"/>
      <c r="W1556" s="162"/>
      <c r="X1556" s="162"/>
      <c r="Y1556" s="162"/>
      <c r="Z1556" s="162"/>
      <c r="AA1556" s="162"/>
      <c r="AB1556" s="162"/>
      <c r="AC1556" s="162"/>
      <c r="AD1556" s="162"/>
      <c r="AE1556" s="162"/>
      <c r="AF1556" s="162"/>
      <c r="AG1556" s="162"/>
      <c r="AH1556" s="162"/>
      <c r="AI1556" s="162"/>
      <c r="AJ1556" s="162"/>
      <c r="AK1556" s="162"/>
      <c r="AL1556" s="162"/>
      <c r="AM1556" s="162"/>
      <c r="AN1556" s="162"/>
      <c r="AO1556" s="162"/>
      <c r="AP1556" s="162"/>
      <c r="AQ1556" s="162"/>
      <c r="AR1556" s="162"/>
      <c r="AS1556" s="162"/>
      <c r="AT1556" s="162"/>
      <c r="AU1556" s="162"/>
      <c r="AV1556" s="162"/>
      <c r="AW1556" s="162"/>
      <c r="AX1556" s="162"/>
      <c r="AY1556" s="162"/>
      <c r="AZ1556" s="162"/>
      <c r="BA1556" s="162"/>
      <c r="BB1556" s="162"/>
      <c r="BC1556" s="162"/>
      <c r="BD1556" s="162"/>
      <c r="BE1556" s="162"/>
      <c r="BF1556" s="162"/>
      <c r="BG1556" s="162"/>
      <c r="BH1556" s="162"/>
      <c r="BI1556" s="162"/>
      <c r="BJ1556" s="162"/>
      <c r="BK1556" s="162"/>
      <c r="BL1556" s="162"/>
      <c r="BM1556" s="162"/>
      <c r="BN1556" s="162"/>
      <c r="BO1556" s="162"/>
      <c r="BP1556" s="162"/>
      <c r="BQ1556" s="162"/>
      <c r="BR1556" s="162"/>
      <c r="BS1556" s="162"/>
      <c r="BT1556" s="162"/>
      <c r="BU1556" s="162"/>
      <c r="BV1556" s="162"/>
      <c r="BW1556" s="162"/>
      <c r="BX1556" s="162"/>
      <c r="BY1556" s="162"/>
      <c r="BZ1556" s="162"/>
      <c r="CA1556" s="162"/>
      <c r="CB1556" s="162"/>
      <c r="CC1556" s="162"/>
      <c r="CD1556" s="162"/>
      <c r="CE1556" s="162"/>
      <c r="CF1556" s="162"/>
      <c r="CG1556" s="162"/>
      <c r="CH1556" s="162"/>
      <c r="CI1556" s="162"/>
      <c r="CJ1556" s="162"/>
      <c r="CK1556" s="162"/>
      <c r="CL1556" s="162"/>
      <c r="CM1556" s="162"/>
      <c r="CN1556" s="162"/>
      <c r="CO1556" s="162"/>
      <c r="CP1556" s="162"/>
      <c r="CQ1556" s="162"/>
      <c r="CR1556" s="162"/>
      <c r="CS1556" s="162"/>
      <c r="CT1556" s="162"/>
      <c r="CU1556" s="162"/>
      <c r="CV1556" s="162"/>
      <c r="CW1556" s="162"/>
      <c r="CX1556" s="162"/>
      <c r="CY1556" s="162"/>
      <c r="CZ1556" s="162"/>
      <c r="DA1556" s="162"/>
      <c r="DB1556" s="162"/>
      <c r="DC1556" s="162"/>
      <c r="DD1556" s="162"/>
      <c r="DE1556" s="162"/>
      <c r="DF1556" s="162"/>
      <c r="DG1556" s="162"/>
      <c r="DH1556" s="162"/>
      <c r="DI1556" s="162"/>
      <c r="DJ1556" s="162"/>
      <c r="DK1556" s="162"/>
      <c r="DL1556" s="162"/>
      <c r="DM1556" s="162"/>
      <c r="DN1556" s="162"/>
      <c r="DO1556" s="153"/>
      <c r="DP1556" s="50" t="s">
        <v>172</v>
      </c>
    </row>
    <row r="1557" spans="3:120" s="29" customFormat="1" ht="15" customHeight="1">
      <c r="C1557" s="152" t="s">
        <v>236</v>
      </c>
      <c r="D1557" s="151"/>
      <c r="E1557" s="151"/>
      <c r="F1557" s="162">
        <f t="shared" ref="F1557:AK1557" si="2619">F1553-F1555</f>
        <v>0</v>
      </c>
      <c r="G1557" s="162">
        <f>G1553-G1555</f>
        <v>0</v>
      </c>
      <c r="H1557" s="162">
        <f t="shared" si="2619"/>
        <v>0</v>
      </c>
      <c r="I1557" s="162">
        <f t="shared" si="2619"/>
        <v>4226291.9592187507</v>
      </c>
      <c r="J1557" s="162">
        <f t="shared" si="2619"/>
        <v>446341.06499999994</v>
      </c>
      <c r="K1557" s="162">
        <f t="shared" si="2619"/>
        <v>446341.06499999994</v>
      </c>
      <c r="L1557" s="162">
        <f t="shared" si="2619"/>
        <v>11576971.373437505</v>
      </c>
      <c r="M1557" s="162">
        <f t="shared" si="2619"/>
        <v>1339023.1949999998</v>
      </c>
      <c r="N1557" s="162">
        <f t="shared" si="2619"/>
        <v>1339023.1949999998</v>
      </c>
      <c r="O1557" s="162">
        <f t="shared" si="2619"/>
        <v>1339023.1949999998</v>
      </c>
      <c r="P1557" s="162">
        <f t="shared" si="2619"/>
        <v>1339023.1949999998</v>
      </c>
      <c r="Q1557" s="162">
        <f t="shared" si="2619"/>
        <v>1339023.1949999998</v>
      </c>
      <c r="R1557" s="162">
        <f t="shared" si="2619"/>
        <v>711356.07234374341</v>
      </c>
      <c r="S1557" s="162">
        <f t="shared" si="2619"/>
        <v>0</v>
      </c>
      <c r="T1557" s="162">
        <f t="shared" si="2619"/>
        <v>8034139.1700000009</v>
      </c>
      <c r="U1557" s="162">
        <f t="shared" si="2619"/>
        <v>0</v>
      </c>
      <c r="V1557" s="162">
        <f t="shared" si="2619"/>
        <v>0</v>
      </c>
      <c r="W1557" s="162">
        <f t="shared" si="2619"/>
        <v>0</v>
      </c>
      <c r="X1557" s="162">
        <f t="shared" si="2619"/>
        <v>0</v>
      </c>
      <c r="Y1557" s="162">
        <f t="shared" si="2619"/>
        <v>0</v>
      </c>
      <c r="Z1557" s="162">
        <f t="shared" si="2619"/>
        <v>0</v>
      </c>
      <c r="AA1557" s="162">
        <f t="shared" si="2619"/>
        <v>0</v>
      </c>
      <c r="AB1557" s="162">
        <f t="shared" si="2619"/>
        <v>0</v>
      </c>
      <c r="AC1557" s="162">
        <f t="shared" si="2619"/>
        <v>0</v>
      </c>
      <c r="AD1557" s="162">
        <f t="shared" si="2619"/>
        <v>48204835.020000003</v>
      </c>
      <c r="AE1557" s="162">
        <f t="shared" si="2619"/>
        <v>0</v>
      </c>
      <c r="AF1557" s="162">
        <f t="shared" si="2619"/>
        <v>0</v>
      </c>
      <c r="AG1557" s="162">
        <f t="shared" si="2619"/>
        <v>0</v>
      </c>
      <c r="AH1557" s="162">
        <f t="shared" si="2619"/>
        <v>0</v>
      </c>
      <c r="AI1557" s="162">
        <f t="shared" si="2619"/>
        <v>0</v>
      </c>
      <c r="AJ1557" s="162">
        <f t="shared" si="2619"/>
        <v>0</v>
      </c>
      <c r="AK1557" s="162">
        <f t="shared" si="2619"/>
        <v>0</v>
      </c>
      <c r="AL1557" s="162">
        <f t="shared" ref="AL1557:BQ1557" si="2620">AL1553-AL1555</f>
        <v>0</v>
      </c>
      <c r="AM1557" s="162">
        <f t="shared" si="2620"/>
        <v>0</v>
      </c>
      <c r="AN1557" s="162">
        <f t="shared" si="2620"/>
        <v>0</v>
      </c>
      <c r="AO1557" s="162">
        <f t="shared" si="2620"/>
        <v>0</v>
      </c>
      <c r="AP1557" s="162">
        <f t="shared" si="2620"/>
        <v>0</v>
      </c>
      <c r="AQ1557" s="162">
        <f t="shared" si="2620"/>
        <v>0</v>
      </c>
      <c r="AR1557" s="162">
        <f t="shared" si="2620"/>
        <v>0</v>
      </c>
      <c r="AS1557" s="162">
        <f t="shared" si="2620"/>
        <v>0</v>
      </c>
      <c r="AT1557" s="162">
        <f t="shared" si="2620"/>
        <v>0</v>
      </c>
      <c r="AU1557" s="162">
        <f t="shared" si="2620"/>
        <v>0</v>
      </c>
      <c r="AV1557" s="162">
        <f t="shared" si="2620"/>
        <v>0</v>
      </c>
      <c r="AW1557" s="162">
        <f t="shared" si="2620"/>
        <v>0</v>
      </c>
      <c r="AX1557" s="162">
        <f t="shared" si="2620"/>
        <v>0</v>
      </c>
      <c r="AY1557" s="162">
        <f t="shared" si="2620"/>
        <v>0</v>
      </c>
      <c r="AZ1557" s="162">
        <f t="shared" si="2620"/>
        <v>0</v>
      </c>
      <c r="BA1557" s="162">
        <f t="shared" si="2620"/>
        <v>0</v>
      </c>
      <c r="BB1557" s="162">
        <f t="shared" si="2620"/>
        <v>0</v>
      </c>
      <c r="BC1557" s="162">
        <f t="shared" si="2620"/>
        <v>0</v>
      </c>
      <c r="BD1557" s="162">
        <f t="shared" si="2620"/>
        <v>0</v>
      </c>
      <c r="BE1557" s="162">
        <f t="shared" si="2620"/>
        <v>0</v>
      </c>
      <c r="BF1557" s="162">
        <f t="shared" si="2620"/>
        <v>0</v>
      </c>
      <c r="BG1557" s="162">
        <f t="shared" si="2620"/>
        <v>0</v>
      </c>
      <c r="BH1557" s="162">
        <f t="shared" si="2620"/>
        <v>0</v>
      </c>
      <c r="BI1557" s="162">
        <f t="shared" si="2620"/>
        <v>0</v>
      </c>
      <c r="BJ1557" s="162">
        <f t="shared" si="2620"/>
        <v>0</v>
      </c>
      <c r="BK1557" s="162">
        <f t="shared" si="2620"/>
        <v>0</v>
      </c>
      <c r="BL1557" s="162">
        <f t="shared" si="2620"/>
        <v>0</v>
      </c>
      <c r="BM1557" s="162">
        <f t="shared" si="2620"/>
        <v>0</v>
      </c>
      <c r="BN1557" s="162">
        <f t="shared" si="2620"/>
        <v>32885434.23492917</v>
      </c>
      <c r="BO1557" s="162">
        <f t="shared" si="2620"/>
        <v>0</v>
      </c>
      <c r="BP1557" s="162">
        <f t="shared" si="2620"/>
        <v>0</v>
      </c>
      <c r="BQ1557" s="162">
        <f t="shared" si="2620"/>
        <v>0</v>
      </c>
      <c r="BR1557" s="162">
        <f t="shared" ref="BR1557:CA1557" si="2621">BR1553-BR1555</f>
        <v>0</v>
      </c>
      <c r="BS1557" s="162">
        <f t="shared" si="2621"/>
        <v>0</v>
      </c>
      <c r="BT1557" s="162">
        <f t="shared" si="2621"/>
        <v>0</v>
      </c>
      <c r="BU1557" s="162">
        <f t="shared" si="2621"/>
        <v>0</v>
      </c>
      <c r="BV1557" s="162">
        <f t="shared" si="2621"/>
        <v>0</v>
      </c>
      <c r="BW1557" s="162">
        <f t="shared" si="2621"/>
        <v>0</v>
      </c>
      <c r="BX1557" s="162">
        <f t="shared" si="2621"/>
        <v>0</v>
      </c>
      <c r="BY1557" s="162">
        <f t="shared" si="2621"/>
        <v>0</v>
      </c>
      <c r="BZ1557" s="162">
        <f t="shared" si="2621"/>
        <v>0</v>
      </c>
      <c r="CA1557" s="162">
        <f t="shared" si="2621"/>
        <v>0</v>
      </c>
      <c r="CB1557" s="162">
        <f t="shared" ref="CB1557:DN1557" si="2622">CB1553-CB1555</f>
        <v>0</v>
      </c>
      <c r="CC1557" s="162">
        <f t="shared" si="2622"/>
        <v>0</v>
      </c>
      <c r="CD1557" s="162">
        <f t="shared" si="2622"/>
        <v>0</v>
      </c>
      <c r="CE1557" s="162">
        <f t="shared" si="2622"/>
        <v>0</v>
      </c>
      <c r="CF1557" s="162">
        <f t="shared" si="2622"/>
        <v>0</v>
      </c>
      <c r="CG1557" s="162">
        <f t="shared" si="2622"/>
        <v>0</v>
      </c>
      <c r="CH1557" s="162">
        <f t="shared" si="2622"/>
        <v>0</v>
      </c>
      <c r="CI1557" s="162">
        <f t="shared" si="2622"/>
        <v>0</v>
      </c>
      <c r="CJ1557" s="162">
        <f t="shared" si="2622"/>
        <v>0</v>
      </c>
      <c r="CK1557" s="162">
        <f t="shared" si="2622"/>
        <v>0</v>
      </c>
      <c r="CL1557" s="162">
        <f t="shared" si="2622"/>
        <v>0</v>
      </c>
      <c r="CM1557" s="162">
        <f t="shared" si="2622"/>
        <v>0</v>
      </c>
      <c r="CN1557" s="162">
        <f t="shared" si="2622"/>
        <v>0</v>
      </c>
      <c r="CO1557" s="162">
        <f t="shared" si="2622"/>
        <v>0</v>
      </c>
      <c r="CP1557" s="162">
        <f t="shared" si="2622"/>
        <v>0</v>
      </c>
      <c r="CQ1557" s="162">
        <f t="shared" si="2622"/>
        <v>0</v>
      </c>
      <c r="CR1557" s="162">
        <f t="shared" si="2622"/>
        <v>0</v>
      </c>
      <c r="CS1557" s="162">
        <f t="shared" si="2622"/>
        <v>0</v>
      </c>
      <c r="CT1557" s="162">
        <f t="shared" si="2622"/>
        <v>0</v>
      </c>
      <c r="CU1557" s="162">
        <f t="shared" si="2622"/>
        <v>0</v>
      </c>
      <c r="CV1557" s="162">
        <f t="shared" si="2622"/>
        <v>0</v>
      </c>
      <c r="CW1557" s="162">
        <f t="shared" si="2622"/>
        <v>0</v>
      </c>
      <c r="CX1557" s="162">
        <f t="shared" si="2622"/>
        <v>0</v>
      </c>
      <c r="CY1557" s="162">
        <f t="shared" si="2622"/>
        <v>0</v>
      </c>
      <c r="CZ1557" s="162">
        <f t="shared" si="2622"/>
        <v>0</v>
      </c>
      <c r="DA1557" s="162">
        <f t="shared" si="2622"/>
        <v>0</v>
      </c>
      <c r="DB1557" s="162">
        <f t="shared" si="2622"/>
        <v>0</v>
      </c>
      <c r="DC1557" s="162">
        <f t="shared" si="2622"/>
        <v>0</v>
      </c>
      <c r="DD1557" s="162">
        <f t="shared" si="2622"/>
        <v>0</v>
      </c>
      <c r="DE1557" s="162">
        <f t="shared" si="2622"/>
        <v>0</v>
      </c>
      <c r="DF1557" s="162">
        <f t="shared" si="2622"/>
        <v>0</v>
      </c>
      <c r="DG1557" s="162">
        <f t="shared" si="2622"/>
        <v>0</v>
      </c>
      <c r="DH1557" s="162">
        <f t="shared" si="2622"/>
        <v>0</v>
      </c>
      <c r="DI1557" s="162">
        <f t="shared" si="2622"/>
        <v>0</v>
      </c>
      <c r="DJ1557" s="162">
        <f t="shared" si="2622"/>
        <v>0</v>
      </c>
      <c r="DK1557" s="162">
        <f t="shared" si="2622"/>
        <v>0</v>
      </c>
      <c r="DL1557" s="162">
        <f t="shared" si="2622"/>
        <v>0</v>
      </c>
      <c r="DM1557" s="162">
        <f t="shared" si="2622"/>
        <v>0</v>
      </c>
      <c r="DN1557" s="162">
        <f t="shared" si="2622"/>
        <v>0</v>
      </c>
      <c r="DO1557" s="55"/>
      <c r="DP1557" s="50" t="s">
        <v>172</v>
      </c>
    </row>
    <row r="1558" spans="3:120" s="29" customFormat="1" ht="15" customHeight="1">
      <c r="C1558" s="152"/>
      <c r="D1558" s="151"/>
      <c r="E1558" s="151"/>
      <c r="F1558" s="162"/>
      <c r="G1558" s="167"/>
      <c r="H1558" s="167"/>
      <c r="I1558" s="167"/>
      <c r="J1558" s="167"/>
      <c r="K1558" s="167"/>
      <c r="L1558" s="162"/>
      <c r="M1558" s="162"/>
      <c r="N1558" s="162"/>
      <c r="O1558" s="162"/>
      <c r="P1558" s="162"/>
      <c r="Q1558" s="162"/>
      <c r="R1558" s="162"/>
      <c r="S1558" s="162"/>
      <c r="T1558" s="162"/>
      <c r="U1558" s="162"/>
      <c r="V1558" s="162"/>
      <c r="W1558" s="162"/>
      <c r="X1558" s="162"/>
      <c r="Y1558" s="162"/>
      <c r="Z1558" s="162"/>
      <c r="AA1558" s="162"/>
      <c r="AB1558" s="162"/>
      <c r="AC1558" s="162"/>
      <c r="AD1558" s="162"/>
      <c r="AE1558" s="162"/>
      <c r="AF1558" s="162"/>
      <c r="AG1558" s="162"/>
      <c r="AH1558" s="162"/>
      <c r="AI1558" s="162"/>
      <c r="AJ1558" s="162"/>
      <c r="AK1558" s="162"/>
      <c r="AL1558" s="162"/>
      <c r="AM1558" s="162"/>
      <c r="AN1558" s="162"/>
      <c r="AO1558" s="162"/>
      <c r="AP1558" s="162"/>
      <c r="AQ1558" s="162"/>
      <c r="AR1558" s="162"/>
      <c r="AS1558" s="162"/>
      <c r="AT1558" s="162"/>
      <c r="AU1558" s="162"/>
      <c r="AV1558" s="162"/>
      <c r="AW1558" s="162"/>
      <c r="AX1558" s="162"/>
      <c r="AY1558" s="162"/>
      <c r="AZ1558" s="162"/>
      <c r="BA1558" s="162"/>
      <c r="BB1558" s="162"/>
      <c r="BC1558" s="162"/>
      <c r="BD1558" s="162"/>
      <c r="BE1558" s="162"/>
      <c r="BF1558" s="162"/>
      <c r="BG1558" s="162"/>
      <c r="BH1558" s="162"/>
      <c r="BI1558" s="162"/>
      <c r="BJ1558" s="162"/>
      <c r="BK1558" s="162"/>
      <c r="BL1558" s="162"/>
      <c r="BM1558" s="162"/>
      <c r="BN1558" s="162"/>
      <c r="BO1558" s="162"/>
      <c r="BP1558" s="162"/>
      <c r="BQ1558" s="162"/>
      <c r="BR1558" s="162"/>
      <c r="BS1558" s="162"/>
      <c r="BT1558" s="162"/>
      <c r="BU1558" s="162"/>
      <c r="BV1558" s="162"/>
      <c r="BW1558" s="162"/>
      <c r="BX1558" s="162"/>
      <c r="BY1558" s="162"/>
      <c r="BZ1558" s="162"/>
      <c r="CA1558" s="162"/>
      <c r="CB1558" s="162"/>
      <c r="CC1558" s="162"/>
      <c r="CD1558" s="162"/>
      <c r="CE1558" s="162"/>
      <c r="CF1558" s="162"/>
      <c r="CG1558" s="162"/>
      <c r="CH1558" s="162"/>
      <c r="CI1558" s="162"/>
      <c r="CJ1558" s="162"/>
      <c r="CK1558" s="162"/>
      <c r="CL1558" s="162"/>
      <c r="CM1558" s="162"/>
      <c r="CN1558" s="162"/>
      <c r="CO1558" s="162"/>
      <c r="CP1558" s="162"/>
      <c r="CQ1558" s="162"/>
      <c r="CR1558" s="162"/>
      <c r="CS1558" s="162"/>
      <c r="CT1558" s="162"/>
      <c r="CU1558" s="162"/>
      <c r="CV1558" s="162"/>
      <c r="CW1558" s="162"/>
      <c r="CX1558" s="162"/>
      <c r="CY1558" s="162"/>
      <c r="CZ1558" s="162"/>
      <c r="DA1558" s="162"/>
      <c r="DB1558" s="162"/>
      <c r="DC1558" s="162"/>
      <c r="DD1558" s="162"/>
      <c r="DE1558" s="162"/>
      <c r="DF1558" s="162"/>
      <c r="DG1558" s="162"/>
      <c r="DH1558" s="162"/>
      <c r="DI1558" s="162"/>
      <c r="DJ1558" s="162"/>
      <c r="DK1558" s="162"/>
      <c r="DL1558" s="162"/>
      <c r="DM1558" s="162"/>
      <c r="DN1558" s="162"/>
      <c r="DO1558" s="153"/>
      <c r="DP1558" s="50" t="s">
        <v>172</v>
      </c>
    </row>
    <row r="1559" spans="3:120" s="29" customFormat="1" ht="15" customHeight="1">
      <c r="C1559" s="133" t="s">
        <v>235</v>
      </c>
      <c r="D1559" s="151"/>
      <c r="E1559" s="151"/>
      <c r="F1559" s="162"/>
      <c r="G1559" s="167"/>
      <c r="H1559" s="167"/>
      <c r="I1559" s="167"/>
      <c r="J1559" s="167"/>
      <c r="K1559" s="167"/>
      <c r="L1559" s="162"/>
      <c r="M1559" s="162"/>
      <c r="N1559" s="162"/>
      <c r="O1559" s="162"/>
      <c r="P1559" s="162"/>
      <c r="Q1559" s="162"/>
      <c r="R1559" s="162"/>
      <c r="S1559" s="162"/>
      <c r="T1559" s="162"/>
      <c r="U1559" s="162"/>
      <c r="V1559" s="162"/>
      <c r="W1559" s="162"/>
      <c r="X1559" s="162"/>
      <c r="Y1559" s="162"/>
      <c r="Z1559" s="162"/>
      <c r="AA1559" s="162"/>
      <c r="AB1559" s="162"/>
      <c r="AC1559" s="162"/>
      <c r="AD1559" s="162"/>
      <c r="AE1559" s="162"/>
      <c r="AF1559" s="162"/>
      <c r="AG1559" s="162"/>
      <c r="AH1559" s="162"/>
      <c r="AI1559" s="162"/>
      <c r="AJ1559" s="162"/>
      <c r="AK1559" s="162"/>
      <c r="AL1559" s="162"/>
      <c r="AM1559" s="162"/>
      <c r="AN1559" s="162"/>
      <c r="AO1559" s="162"/>
      <c r="AP1559" s="162"/>
      <c r="AQ1559" s="162"/>
      <c r="AR1559" s="162"/>
      <c r="AS1559" s="162"/>
      <c r="AT1559" s="162"/>
      <c r="AU1559" s="162"/>
      <c r="AV1559" s="162"/>
      <c r="AW1559" s="162"/>
      <c r="AX1559" s="162"/>
      <c r="AY1559" s="162"/>
      <c r="AZ1559" s="162"/>
      <c r="BA1559" s="162"/>
      <c r="BB1559" s="162"/>
      <c r="BC1559" s="162"/>
      <c r="BD1559" s="162"/>
      <c r="BE1559" s="162"/>
      <c r="BF1559" s="162"/>
      <c r="BG1559" s="162"/>
      <c r="BH1559" s="162"/>
      <c r="BI1559" s="162"/>
      <c r="BJ1559" s="162"/>
      <c r="BK1559" s="162"/>
      <c r="BL1559" s="162"/>
      <c r="BM1559" s="162"/>
      <c r="BN1559" s="162"/>
      <c r="BO1559" s="162"/>
      <c r="BP1559" s="162"/>
      <c r="BQ1559" s="162"/>
      <c r="BR1559" s="162"/>
      <c r="BS1559" s="162"/>
      <c r="BT1559" s="162"/>
      <c r="BU1559" s="162"/>
      <c r="BV1559" s="162"/>
      <c r="BW1559" s="162"/>
      <c r="BX1559" s="162"/>
      <c r="BY1559" s="162"/>
      <c r="BZ1559" s="162"/>
      <c r="CA1559" s="162"/>
      <c r="CB1559" s="162"/>
      <c r="CC1559" s="162"/>
      <c r="CD1559" s="162"/>
      <c r="CE1559" s="162"/>
      <c r="CF1559" s="162"/>
      <c r="CG1559" s="162"/>
      <c r="CH1559" s="162"/>
      <c r="CI1559" s="162"/>
      <c r="CJ1559" s="162"/>
      <c r="CK1559" s="162"/>
      <c r="CL1559" s="162"/>
      <c r="CM1559" s="162"/>
      <c r="CN1559" s="162"/>
      <c r="CO1559" s="162"/>
      <c r="CP1559" s="162"/>
      <c r="CQ1559" s="162"/>
      <c r="CR1559" s="162"/>
      <c r="CS1559" s="162"/>
      <c r="CT1559" s="162"/>
      <c r="CU1559" s="162"/>
      <c r="CV1559" s="162"/>
      <c r="CW1559" s="162"/>
      <c r="CX1559" s="162"/>
      <c r="CY1559" s="162"/>
      <c r="CZ1559" s="162"/>
      <c r="DA1559" s="162"/>
      <c r="DB1559" s="162"/>
      <c r="DC1559" s="162"/>
      <c r="DD1559" s="162"/>
      <c r="DE1559" s="162"/>
      <c r="DF1559" s="162"/>
      <c r="DG1559" s="162"/>
      <c r="DH1559" s="162"/>
      <c r="DI1559" s="162"/>
      <c r="DJ1559" s="162"/>
      <c r="DK1559" s="162"/>
      <c r="DL1559" s="162"/>
      <c r="DM1559" s="162"/>
      <c r="DN1559" s="162"/>
      <c r="DO1559" s="153"/>
      <c r="DP1559" s="50" t="s">
        <v>172</v>
      </c>
    </row>
    <row r="1560" spans="3:120" s="29" customFormat="1" ht="15" customHeight="1">
      <c r="C1560" s="29" t="s">
        <v>105</v>
      </c>
      <c r="D1560" s="57">
        <v>1</v>
      </c>
      <c r="E1560" s="151"/>
      <c r="F1560" s="162"/>
      <c r="G1560" s="167"/>
      <c r="H1560" s="167"/>
      <c r="I1560" s="167"/>
      <c r="J1560" s="167"/>
      <c r="K1560" s="167"/>
      <c r="L1560" s="162"/>
      <c r="M1560" s="162"/>
      <c r="N1560" s="162"/>
      <c r="O1560" s="162"/>
      <c r="P1560" s="162"/>
      <c r="Q1560" s="162"/>
      <c r="R1560" s="162"/>
      <c r="S1560" s="162"/>
      <c r="T1560" s="162"/>
      <c r="U1560" s="162"/>
      <c r="V1560" s="162"/>
      <c r="W1560" s="162"/>
      <c r="X1560" s="162"/>
      <c r="Y1560" s="162"/>
      <c r="Z1560" s="162"/>
      <c r="AA1560" s="162"/>
      <c r="AB1560" s="162"/>
      <c r="AC1560" s="162"/>
      <c r="AD1560" s="162"/>
      <c r="AE1560" s="162"/>
      <c r="AF1560" s="162"/>
      <c r="AG1560" s="162"/>
      <c r="AH1560" s="162"/>
      <c r="AI1560" s="162"/>
      <c r="AJ1560" s="162"/>
      <c r="AK1560" s="162"/>
      <c r="AL1560" s="162"/>
      <c r="AM1560" s="162"/>
      <c r="AN1560" s="162"/>
      <c r="AO1560" s="162"/>
      <c r="AP1560" s="162"/>
      <c r="AQ1560" s="162"/>
      <c r="AR1560" s="162"/>
      <c r="AS1560" s="162"/>
      <c r="AT1560" s="162"/>
      <c r="AU1560" s="162"/>
      <c r="AV1560" s="162"/>
      <c r="AW1560" s="162"/>
      <c r="AX1560" s="162"/>
      <c r="AY1560" s="162"/>
      <c r="AZ1560" s="162"/>
      <c r="BA1560" s="162"/>
      <c r="BB1560" s="162"/>
      <c r="BC1560" s="162"/>
      <c r="BD1560" s="162"/>
      <c r="BE1560" s="162"/>
      <c r="BF1560" s="162"/>
      <c r="BG1560" s="162"/>
      <c r="BH1560" s="162"/>
      <c r="BI1560" s="162"/>
      <c r="BJ1560" s="162"/>
      <c r="BK1560" s="162"/>
      <c r="BL1560" s="162"/>
      <c r="BM1560" s="162"/>
      <c r="BN1560" s="162"/>
      <c r="BO1560" s="162"/>
      <c r="BP1560" s="162"/>
      <c r="BQ1560" s="162"/>
      <c r="BR1560" s="162"/>
      <c r="BS1560" s="162"/>
      <c r="BT1560" s="162"/>
      <c r="BU1560" s="162"/>
      <c r="BV1560" s="162"/>
      <c r="BW1560" s="162"/>
      <c r="BX1560" s="162"/>
      <c r="BY1560" s="162"/>
      <c r="BZ1560" s="162"/>
      <c r="CA1560" s="162"/>
      <c r="CB1560" s="162"/>
      <c r="CC1560" s="162"/>
      <c r="CD1560" s="162"/>
      <c r="CE1560" s="162"/>
      <c r="CF1560" s="162"/>
      <c r="CG1560" s="162"/>
      <c r="CH1560" s="162"/>
      <c r="CI1560" s="162"/>
      <c r="CJ1560" s="162"/>
      <c r="CK1560" s="162"/>
      <c r="CL1560" s="162"/>
      <c r="CM1560" s="162"/>
      <c r="CN1560" s="162"/>
      <c r="CO1560" s="162"/>
      <c r="CP1560" s="162"/>
      <c r="CQ1560" s="162"/>
      <c r="CR1560" s="162"/>
      <c r="CS1560" s="162"/>
      <c r="CT1560" s="162"/>
      <c r="CU1560" s="162"/>
      <c r="CV1560" s="162"/>
      <c r="CW1560" s="162"/>
      <c r="CX1560" s="162"/>
      <c r="CY1560" s="162"/>
      <c r="CZ1560" s="162"/>
      <c r="DA1560" s="162"/>
      <c r="DB1560" s="162"/>
      <c r="DC1560" s="162"/>
      <c r="DD1560" s="162"/>
      <c r="DE1560" s="162"/>
      <c r="DF1560" s="162"/>
      <c r="DG1560" s="162"/>
      <c r="DH1560" s="162"/>
      <c r="DI1560" s="162"/>
      <c r="DJ1560" s="162"/>
      <c r="DK1560" s="162"/>
      <c r="DL1560" s="162"/>
      <c r="DM1560" s="162"/>
      <c r="DN1560" s="162"/>
      <c r="DO1560" s="153"/>
      <c r="DP1560" s="50" t="s">
        <v>172</v>
      </c>
    </row>
    <row r="1561" spans="3:120" s="29" customFormat="1" ht="15" customHeight="1">
      <c r="C1561" s="29" t="s">
        <v>106</v>
      </c>
      <c r="D1561" s="57">
        <v>0</v>
      </c>
      <c r="E1561" s="151"/>
      <c r="F1561" s="162"/>
      <c r="G1561" s="167"/>
      <c r="H1561" s="167"/>
      <c r="I1561" s="167"/>
      <c r="J1561" s="167"/>
      <c r="K1561" s="167"/>
      <c r="L1561" s="162"/>
      <c r="M1561" s="162"/>
      <c r="N1561" s="162"/>
      <c r="O1561" s="162"/>
      <c r="P1561" s="162"/>
      <c r="Q1561" s="162"/>
      <c r="R1561" s="162"/>
      <c r="S1561" s="162"/>
      <c r="T1561" s="162"/>
      <c r="U1561" s="162"/>
      <c r="V1561" s="162"/>
      <c r="W1561" s="162"/>
      <c r="X1561" s="162"/>
      <c r="Y1561" s="162"/>
      <c r="Z1561" s="162"/>
      <c r="AA1561" s="162"/>
      <c r="AB1561" s="162"/>
      <c r="AC1561" s="162"/>
      <c r="AD1561" s="162"/>
      <c r="AE1561" s="162"/>
      <c r="AF1561" s="162"/>
      <c r="AG1561" s="162"/>
      <c r="AH1561" s="162"/>
      <c r="AI1561" s="162"/>
      <c r="AJ1561" s="162"/>
      <c r="AK1561" s="162"/>
      <c r="AL1561" s="162"/>
      <c r="AM1561" s="162"/>
      <c r="AN1561" s="162"/>
      <c r="AO1561" s="162"/>
      <c r="AP1561" s="162"/>
      <c r="AQ1561" s="162"/>
      <c r="AR1561" s="162"/>
      <c r="AS1561" s="162"/>
      <c r="AT1561" s="162"/>
      <c r="AU1561" s="162"/>
      <c r="AV1561" s="162"/>
      <c r="AW1561" s="162"/>
      <c r="AX1561" s="162"/>
      <c r="AY1561" s="162"/>
      <c r="AZ1561" s="162"/>
      <c r="BA1561" s="162"/>
      <c r="BB1561" s="162"/>
      <c r="BC1561" s="162"/>
      <c r="BD1561" s="162"/>
      <c r="BE1561" s="162"/>
      <c r="BF1561" s="162"/>
      <c r="BG1561" s="162"/>
      <c r="BH1561" s="162"/>
      <c r="BI1561" s="162"/>
      <c r="BJ1561" s="162"/>
      <c r="BK1561" s="162"/>
      <c r="BL1561" s="162"/>
      <c r="BM1561" s="162"/>
      <c r="BN1561" s="162"/>
      <c r="BO1561" s="162"/>
      <c r="BP1561" s="162"/>
      <c r="BQ1561" s="162"/>
      <c r="BR1561" s="162"/>
      <c r="BS1561" s="162"/>
      <c r="BT1561" s="162"/>
      <c r="BU1561" s="162"/>
      <c r="BV1561" s="162"/>
      <c r="BW1561" s="162"/>
      <c r="BX1561" s="162"/>
      <c r="BY1561" s="162"/>
      <c r="BZ1561" s="162"/>
      <c r="CA1561" s="162"/>
      <c r="CB1561" s="162"/>
      <c r="CC1561" s="162"/>
      <c r="CD1561" s="162"/>
      <c r="CE1561" s="162"/>
      <c r="CF1561" s="162"/>
      <c r="CG1561" s="162"/>
      <c r="CH1561" s="162"/>
      <c r="CI1561" s="162"/>
      <c r="CJ1561" s="162"/>
      <c r="CK1561" s="162"/>
      <c r="CL1561" s="162"/>
      <c r="CM1561" s="162"/>
      <c r="CN1561" s="162"/>
      <c r="CO1561" s="162"/>
      <c r="CP1561" s="162"/>
      <c r="CQ1561" s="162"/>
      <c r="CR1561" s="162"/>
      <c r="CS1561" s="162"/>
      <c r="CT1561" s="162"/>
      <c r="CU1561" s="162"/>
      <c r="CV1561" s="162"/>
      <c r="CW1561" s="162"/>
      <c r="CX1561" s="162"/>
      <c r="CY1561" s="162"/>
      <c r="CZ1561" s="162"/>
      <c r="DA1561" s="162"/>
      <c r="DB1561" s="162"/>
      <c r="DC1561" s="162"/>
      <c r="DD1561" s="162"/>
      <c r="DE1561" s="162"/>
      <c r="DF1561" s="162"/>
      <c r="DG1561" s="162"/>
      <c r="DH1561" s="162"/>
      <c r="DI1561" s="162"/>
      <c r="DJ1561" s="162"/>
      <c r="DK1561" s="162"/>
      <c r="DL1561" s="162"/>
      <c r="DM1561" s="162"/>
      <c r="DN1561" s="162"/>
      <c r="DO1561" s="153"/>
      <c r="DP1561" s="50" t="s">
        <v>172</v>
      </c>
    </row>
    <row r="1562" spans="3:120" s="29" customFormat="1" ht="15" customHeight="1">
      <c r="D1562" s="57"/>
      <c r="E1562" s="151"/>
      <c r="F1562" s="162"/>
      <c r="G1562" s="167"/>
      <c r="H1562" s="167"/>
      <c r="I1562" s="167"/>
      <c r="J1562" s="167"/>
      <c r="K1562" s="167"/>
      <c r="L1562" s="162"/>
      <c r="M1562" s="162"/>
      <c r="N1562" s="162"/>
      <c r="O1562" s="162"/>
      <c r="P1562" s="162"/>
      <c r="Q1562" s="162"/>
      <c r="R1562" s="162"/>
      <c r="S1562" s="162"/>
      <c r="T1562" s="162"/>
      <c r="U1562" s="162"/>
      <c r="V1562" s="162"/>
      <c r="W1562" s="162"/>
      <c r="X1562" s="162"/>
      <c r="Y1562" s="162"/>
      <c r="Z1562" s="162"/>
      <c r="AA1562" s="162"/>
      <c r="AB1562" s="162"/>
      <c r="AC1562" s="162"/>
      <c r="AD1562" s="162"/>
      <c r="AE1562" s="162"/>
      <c r="AF1562" s="162"/>
      <c r="AG1562" s="162"/>
      <c r="AH1562" s="162"/>
      <c r="AI1562" s="162"/>
      <c r="AJ1562" s="162"/>
      <c r="AK1562" s="162"/>
      <c r="AL1562" s="162"/>
      <c r="AM1562" s="162"/>
      <c r="AN1562" s="162"/>
      <c r="AO1562" s="162"/>
      <c r="AP1562" s="162"/>
      <c r="AQ1562" s="162"/>
      <c r="AR1562" s="162"/>
      <c r="AS1562" s="162"/>
      <c r="AT1562" s="162"/>
      <c r="AU1562" s="162"/>
      <c r="AV1562" s="162"/>
      <c r="AW1562" s="162"/>
      <c r="AX1562" s="162"/>
      <c r="AY1562" s="162"/>
      <c r="AZ1562" s="162"/>
      <c r="BA1562" s="162"/>
      <c r="BB1562" s="162"/>
      <c r="BC1562" s="162"/>
      <c r="BD1562" s="162"/>
      <c r="BE1562" s="162"/>
      <c r="BF1562" s="162"/>
      <c r="BG1562" s="162"/>
      <c r="BH1562" s="162"/>
      <c r="BI1562" s="162"/>
      <c r="BJ1562" s="162"/>
      <c r="BK1562" s="162"/>
      <c r="BL1562" s="162"/>
      <c r="BM1562" s="162"/>
      <c r="BN1562" s="162"/>
      <c r="BO1562" s="162"/>
      <c r="BP1562" s="162"/>
      <c r="BQ1562" s="162"/>
      <c r="BR1562" s="162"/>
      <c r="BS1562" s="162"/>
      <c r="BT1562" s="162"/>
      <c r="BU1562" s="162"/>
      <c r="BV1562" s="162"/>
      <c r="BW1562" s="162"/>
      <c r="BX1562" s="162"/>
      <c r="BY1562" s="162"/>
      <c r="BZ1562" s="162"/>
      <c r="CA1562" s="162"/>
      <c r="CB1562" s="162"/>
      <c r="CC1562" s="162"/>
      <c r="CD1562" s="162"/>
      <c r="CE1562" s="162"/>
      <c r="CF1562" s="162"/>
      <c r="CG1562" s="162"/>
      <c r="CH1562" s="162"/>
      <c r="CI1562" s="162"/>
      <c r="CJ1562" s="162"/>
      <c r="CK1562" s="162"/>
      <c r="CL1562" s="162"/>
      <c r="CM1562" s="162"/>
      <c r="CN1562" s="162"/>
      <c r="CO1562" s="162"/>
      <c r="CP1562" s="162"/>
      <c r="CQ1562" s="162"/>
      <c r="CR1562" s="162"/>
      <c r="CS1562" s="162"/>
      <c r="CT1562" s="162"/>
      <c r="CU1562" s="162"/>
      <c r="CV1562" s="162"/>
      <c r="CW1562" s="162"/>
      <c r="CX1562" s="162"/>
      <c r="CY1562" s="162"/>
      <c r="CZ1562" s="162"/>
      <c r="DA1562" s="162"/>
      <c r="DB1562" s="162"/>
      <c r="DC1562" s="162"/>
      <c r="DD1562" s="162"/>
      <c r="DE1562" s="162"/>
      <c r="DF1562" s="162"/>
      <c r="DG1562" s="162"/>
      <c r="DH1562" s="162"/>
      <c r="DI1562" s="162"/>
      <c r="DJ1562" s="162"/>
      <c r="DK1562" s="162"/>
      <c r="DL1562" s="162"/>
      <c r="DM1562" s="162"/>
      <c r="DN1562" s="162"/>
      <c r="DO1562" s="153"/>
      <c r="DP1562" s="50" t="s">
        <v>172</v>
      </c>
    </row>
    <row r="1563" spans="3:120" s="29" customFormat="1" ht="15" customHeight="1">
      <c r="C1563" s="29" t="s">
        <v>234</v>
      </c>
      <c r="D1563" s="57"/>
      <c r="E1563" s="151"/>
      <c r="F1563" s="167"/>
      <c r="G1563" s="167"/>
      <c r="H1563" s="167"/>
      <c r="I1563" s="167"/>
      <c r="J1563" s="167"/>
      <c r="K1563" s="167"/>
      <c r="L1563" s="167"/>
      <c r="M1563" s="167"/>
      <c r="N1563" s="167"/>
      <c r="O1563" s="167"/>
      <c r="P1563" s="167"/>
      <c r="Q1563" s="167"/>
      <c r="R1563" s="167"/>
      <c r="S1563" s="167"/>
      <c r="T1563" s="167"/>
      <c r="U1563" s="167"/>
      <c r="V1563" s="167"/>
      <c r="W1563" s="167"/>
      <c r="X1563" s="167"/>
      <c r="Y1563" s="167"/>
      <c r="Z1563" s="167"/>
      <c r="AA1563" s="167"/>
      <c r="AB1563" s="167"/>
      <c r="AC1563" s="167"/>
      <c r="AD1563" s="167"/>
      <c r="AE1563" s="167"/>
      <c r="AF1563" s="167"/>
      <c r="AG1563" s="167"/>
      <c r="AH1563" s="167"/>
      <c r="AI1563" s="167"/>
      <c r="AJ1563" s="167"/>
      <c r="AK1563" s="167"/>
      <c r="AL1563" s="167"/>
      <c r="AM1563" s="167"/>
      <c r="AN1563" s="167"/>
      <c r="AO1563" s="167"/>
      <c r="AP1563" s="167"/>
      <c r="AQ1563" s="167"/>
      <c r="AR1563" s="167"/>
      <c r="AS1563" s="167"/>
      <c r="AT1563" s="167"/>
      <c r="AU1563" s="167"/>
      <c r="AV1563" s="167"/>
      <c r="AW1563" s="167"/>
      <c r="AX1563" s="167"/>
      <c r="AY1563" s="167"/>
      <c r="AZ1563" s="167"/>
      <c r="BA1563" s="167"/>
      <c r="BB1563" s="167"/>
      <c r="BC1563" s="167"/>
      <c r="BD1563" s="167"/>
      <c r="BE1563" s="167"/>
      <c r="BF1563" s="167"/>
      <c r="BG1563" s="167"/>
      <c r="BH1563" s="167"/>
      <c r="BI1563" s="167"/>
      <c r="BJ1563" s="167"/>
      <c r="BK1563" s="167"/>
      <c r="BL1563" s="167"/>
      <c r="BM1563" s="167"/>
      <c r="BN1563" s="167"/>
      <c r="BO1563" s="167"/>
      <c r="BP1563" s="167"/>
      <c r="BQ1563" s="167"/>
      <c r="BR1563" s="167"/>
      <c r="BS1563" s="167"/>
      <c r="BT1563" s="167"/>
      <c r="BU1563" s="167"/>
      <c r="BV1563" s="167"/>
      <c r="BW1563" s="167"/>
      <c r="BX1563" s="167"/>
      <c r="BY1563" s="167"/>
      <c r="BZ1563" s="167"/>
      <c r="CA1563" s="167"/>
      <c r="CB1563" s="167"/>
      <c r="CC1563" s="167"/>
      <c r="CD1563" s="167"/>
      <c r="CE1563" s="167"/>
      <c r="CF1563" s="167"/>
      <c r="CG1563" s="167"/>
      <c r="CH1563" s="167"/>
      <c r="CI1563" s="167"/>
      <c r="CJ1563" s="167"/>
      <c r="CK1563" s="167"/>
      <c r="CL1563" s="167"/>
      <c r="CM1563" s="167"/>
      <c r="CN1563" s="167"/>
      <c r="CO1563" s="167"/>
      <c r="CP1563" s="167"/>
      <c r="CQ1563" s="167"/>
      <c r="CR1563" s="167"/>
      <c r="CS1563" s="167"/>
      <c r="CT1563" s="167"/>
      <c r="CU1563" s="167"/>
      <c r="CV1563" s="167"/>
      <c r="CW1563" s="167"/>
      <c r="CX1563" s="167"/>
      <c r="CY1563" s="167"/>
      <c r="CZ1563" s="167"/>
      <c r="DA1563" s="167"/>
      <c r="DB1563" s="167"/>
      <c r="DC1563" s="167"/>
      <c r="DD1563" s="167"/>
      <c r="DE1563" s="167"/>
      <c r="DF1563" s="167"/>
      <c r="DG1563" s="167"/>
      <c r="DH1563" s="167"/>
      <c r="DI1563" s="167"/>
      <c r="DJ1563" s="167"/>
      <c r="DK1563" s="167"/>
      <c r="DL1563" s="167"/>
      <c r="DM1563" s="167"/>
      <c r="DN1563" s="167"/>
      <c r="DO1563" s="153"/>
      <c r="DP1563" s="50" t="s">
        <v>172</v>
      </c>
    </row>
    <row r="1564" spans="3:120" s="29" customFormat="1" ht="15" customHeight="1">
      <c r="C1564" s="169" t="s">
        <v>233</v>
      </c>
      <c r="D1564" s="57"/>
      <c r="E1564" s="151"/>
      <c r="F1564" s="162">
        <f t="shared" ref="F1564:AK1564" si="2623">IF(F17="","",F696*$D$1560)</f>
        <v>0</v>
      </c>
      <c r="G1564" s="162">
        <f t="shared" si="2623"/>
        <v>0</v>
      </c>
      <c r="H1564" s="162">
        <f t="shared" si="2623"/>
        <v>0</v>
      </c>
      <c r="I1564" s="162">
        <f t="shared" si="2623"/>
        <v>0</v>
      </c>
      <c r="J1564" s="162">
        <f t="shared" si="2623"/>
        <v>2005555.5555555555</v>
      </c>
      <c r="K1564" s="162">
        <f t="shared" si="2623"/>
        <v>2005555.5555555555</v>
      </c>
      <c r="L1564" s="162">
        <f t="shared" si="2623"/>
        <v>2005555.5555555555</v>
      </c>
      <c r="M1564" s="162">
        <f t="shared" si="2623"/>
        <v>2005555.5555555555</v>
      </c>
      <c r="N1564" s="162">
        <f t="shared" si="2623"/>
        <v>2005555.5555555555</v>
      </c>
      <c r="O1564" s="162">
        <f t="shared" si="2623"/>
        <v>2005555.5555555555</v>
      </c>
      <c r="P1564" s="162">
        <f t="shared" si="2623"/>
        <v>2005555.5555555555</v>
      </c>
      <c r="Q1564" s="162">
        <f t="shared" si="2623"/>
        <v>2005555.5555555555</v>
      </c>
      <c r="R1564" s="162">
        <f t="shared" si="2623"/>
        <v>2005555.5555555555</v>
      </c>
      <c r="S1564" s="162">
        <f t="shared" si="2623"/>
        <v>2005555.5555555555</v>
      </c>
      <c r="T1564" s="162">
        <f t="shared" si="2623"/>
        <v>2005555.5555555555</v>
      </c>
      <c r="U1564" s="162">
        <f t="shared" si="2623"/>
        <v>2005555.5555555555</v>
      </c>
      <c r="V1564" s="162">
        <f t="shared" si="2623"/>
        <v>2005555.5555555555</v>
      </c>
      <c r="W1564" s="162">
        <f t="shared" si="2623"/>
        <v>2005555.5555555555</v>
      </c>
      <c r="X1564" s="162">
        <f t="shared" si="2623"/>
        <v>2005555.5555555555</v>
      </c>
      <c r="Y1564" s="162">
        <f t="shared" si="2623"/>
        <v>2005555.5555555555</v>
      </c>
      <c r="Z1564" s="162">
        <f t="shared" si="2623"/>
        <v>2005555.5555555555</v>
      </c>
      <c r="AA1564" s="162">
        <f t="shared" si="2623"/>
        <v>2005555.5555555555</v>
      </c>
      <c r="AB1564" s="162">
        <f t="shared" si="2623"/>
        <v>0</v>
      </c>
      <c r="AC1564" s="162">
        <f t="shared" si="2623"/>
        <v>0</v>
      </c>
      <c r="AD1564" s="162">
        <f t="shared" si="2623"/>
        <v>0</v>
      </c>
      <c r="AE1564" s="162">
        <f t="shared" si="2623"/>
        <v>0</v>
      </c>
      <c r="AF1564" s="162">
        <f t="shared" si="2623"/>
        <v>0</v>
      </c>
      <c r="AG1564" s="162">
        <f t="shared" si="2623"/>
        <v>0</v>
      </c>
      <c r="AH1564" s="162">
        <f t="shared" si="2623"/>
        <v>0</v>
      </c>
      <c r="AI1564" s="162">
        <f t="shared" si="2623"/>
        <v>0</v>
      </c>
      <c r="AJ1564" s="162">
        <f t="shared" si="2623"/>
        <v>0</v>
      </c>
      <c r="AK1564" s="162">
        <f t="shared" si="2623"/>
        <v>0</v>
      </c>
      <c r="AL1564" s="162">
        <f t="shared" ref="AL1564:BQ1564" si="2624">IF(AL17="","",AL696*$D$1560)</f>
        <v>0</v>
      </c>
      <c r="AM1564" s="162">
        <f t="shared" si="2624"/>
        <v>0</v>
      </c>
      <c r="AN1564" s="162">
        <f t="shared" si="2624"/>
        <v>0</v>
      </c>
      <c r="AO1564" s="162">
        <f t="shared" si="2624"/>
        <v>0</v>
      </c>
      <c r="AP1564" s="162">
        <f t="shared" si="2624"/>
        <v>0</v>
      </c>
      <c r="AQ1564" s="162">
        <f t="shared" si="2624"/>
        <v>0</v>
      </c>
      <c r="AR1564" s="162">
        <f t="shared" si="2624"/>
        <v>0</v>
      </c>
      <c r="AS1564" s="162">
        <f t="shared" si="2624"/>
        <v>0</v>
      </c>
      <c r="AT1564" s="162">
        <f t="shared" si="2624"/>
        <v>0</v>
      </c>
      <c r="AU1564" s="162">
        <f t="shared" si="2624"/>
        <v>0</v>
      </c>
      <c r="AV1564" s="162">
        <f t="shared" si="2624"/>
        <v>0</v>
      </c>
      <c r="AW1564" s="162">
        <f t="shared" si="2624"/>
        <v>0</v>
      </c>
      <c r="AX1564" s="162">
        <f t="shared" si="2624"/>
        <v>0</v>
      </c>
      <c r="AY1564" s="162">
        <f t="shared" si="2624"/>
        <v>0</v>
      </c>
      <c r="AZ1564" s="162">
        <f t="shared" si="2624"/>
        <v>0</v>
      </c>
      <c r="BA1564" s="162">
        <f t="shared" si="2624"/>
        <v>0</v>
      </c>
      <c r="BB1564" s="162">
        <f t="shared" si="2624"/>
        <v>0</v>
      </c>
      <c r="BC1564" s="162">
        <f t="shared" si="2624"/>
        <v>0</v>
      </c>
      <c r="BD1564" s="162">
        <f t="shared" si="2624"/>
        <v>0</v>
      </c>
      <c r="BE1564" s="162">
        <f t="shared" si="2624"/>
        <v>0</v>
      </c>
      <c r="BF1564" s="162">
        <f t="shared" si="2624"/>
        <v>0</v>
      </c>
      <c r="BG1564" s="162">
        <f t="shared" si="2624"/>
        <v>0</v>
      </c>
      <c r="BH1564" s="162">
        <f t="shared" si="2624"/>
        <v>0</v>
      </c>
      <c r="BI1564" s="162">
        <f t="shared" si="2624"/>
        <v>0</v>
      </c>
      <c r="BJ1564" s="162">
        <f t="shared" si="2624"/>
        <v>0</v>
      </c>
      <c r="BK1564" s="162">
        <f t="shared" si="2624"/>
        <v>0</v>
      </c>
      <c r="BL1564" s="162">
        <f t="shared" si="2624"/>
        <v>0</v>
      </c>
      <c r="BM1564" s="162">
        <f t="shared" si="2624"/>
        <v>0</v>
      </c>
      <c r="BN1564" s="162">
        <f t="shared" si="2624"/>
        <v>0</v>
      </c>
      <c r="BO1564" s="162" t="str">
        <f t="shared" si="2624"/>
        <v/>
      </c>
      <c r="BP1564" s="162" t="str">
        <f t="shared" si="2624"/>
        <v/>
      </c>
      <c r="BQ1564" s="162" t="str">
        <f t="shared" si="2624"/>
        <v/>
      </c>
      <c r="BR1564" s="162" t="str">
        <f t="shared" ref="BR1564:CA1564" si="2625">IF(BR17="","",BR696*$D$1560)</f>
        <v/>
      </c>
      <c r="BS1564" s="162" t="str">
        <f t="shared" si="2625"/>
        <v/>
      </c>
      <c r="BT1564" s="162" t="str">
        <f t="shared" si="2625"/>
        <v/>
      </c>
      <c r="BU1564" s="162" t="str">
        <f t="shared" si="2625"/>
        <v/>
      </c>
      <c r="BV1564" s="162" t="str">
        <f t="shared" si="2625"/>
        <v/>
      </c>
      <c r="BW1564" s="162" t="str">
        <f t="shared" si="2625"/>
        <v/>
      </c>
      <c r="BX1564" s="162" t="str">
        <f t="shared" si="2625"/>
        <v/>
      </c>
      <c r="BY1564" s="162" t="str">
        <f t="shared" si="2625"/>
        <v/>
      </c>
      <c r="BZ1564" s="162" t="str">
        <f t="shared" si="2625"/>
        <v/>
      </c>
      <c r="CA1564" s="162" t="str">
        <f t="shared" si="2625"/>
        <v/>
      </c>
      <c r="CB1564" s="162" t="str">
        <f t="shared" ref="CB1564:DN1564" si="2626">IF(CB17="","",CB696*$D$1560)</f>
        <v/>
      </c>
      <c r="CC1564" s="162" t="str">
        <f t="shared" si="2626"/>
        <v/>
      </c>
      <c r="CD1564" s="162" t="str">
        <f t="shared" si="2626"/>
        <v/>
      </c>
      <c r="CE1564" s="162" t="str">
        <f t="shared" si="2626"/>
        <v/>
      </c>
      <c r="CF1564" s="162" t="str">
        <f t="shared" si="2626"/>
        <v/>
      </c>
      <c r="CG1564" s="162" t="str">
        <f t="shared" si="2626"/>
        <v/>
      </c>
      <c r="CH1564" s="162" t="str">
        <f t="shared" si="2626"/>
        <v/>
      </c>
      <c r="CI1564" s="162" t="str">
        <f t="shared" si="2626"/>
        <v/>
      </c>
      <c r="CJ1564" s="162" t="str">
        <f t="shared" si="2626"/>
        <v/>
      </c>
      <c r="CK1564" s="162" t="str">
        <f t="shared" si="2626"/>
        <v/>
      </c>
      <c r="CL1564" s="162" t="str">
        <f t="shared" si="2626"/>
        <v/>
      </c>
      <c r="CM1564" s="162" t="str">
        <f t="shared" si="2626"/>
        <v/>
      </c>
      <c r="CN1564" s="162" t="str">
        <f t="shared" si="2626"/>
        <v/>
      </c>
      <c r="CO1564" s="162" t="str">
        <f t="shared" si="2626"/>
        <v/>
      </c>
      <c r="CP1564" s="162" t="str">
        <f t="shared" si="2626"/>
        <v/>
      </c>
      <c r="CQ1564" s="162" t="str">
        <f t="shared" si="2626"/>
        <v/>
      </c>
      <c r="CR1564" s="162" t="str">
        <f t="shared" si="2626"/>
        <v/>
      </c>
      <c r="CS1564" s="162" t="str">
        <f t="shared" si="2626"/>
        <v/>
      </c>
      <c r="CT1564" s="162" t="str">
        <f t="shared" si="2626"/>
        <v/>
      </c>
      <c r="CU1564" s="162" t="str">
        <f t="shared" si="2626"/>
        <v/>
      </c>
      <c r="CV1564" s="162" t="str">
        <f t="shared" si="2626"/>
        <v/>
      </c>
      <c r="CW1564" s="162" t="str">
        <f t="shared" si="2626"/>
        <v/>
      </c>
      <c r="CX1564" s="162" t="str">
        <f t="shared" si="2626"/>
        <v/>
      </c>
      <c r="CY1564" s="162" t="str">
        <f t="shared" si="2626"/>
        <v/>
      </c>
      <c r="CZ1564" s="162" t="str">
        <f t="shared" si="2626"/>
        <v/>
      </c>
      <c r="DA1564" s="162" t="str">
        <f t="shared" si="2626"/>
        <v/>
      </c>
      <c r="DB1564" s="162" t="str">
        <f t="shared" si="2626"/>
        <v/>
      </c>
      <c r="DC1564" s="162" t="str">
        <f t="shared" si="2626"/>
        <v/>
      </c>
      <c r="DD1564" s="162" t="str">
        <f t="shared" si="2626"/>
        <v/>
      </c>
      <c r="DE1564" s="162" t="str">
        <f t="shared" si="2626"/>
        <v/>
      </c>
      <c r="DF1564" s="162" t="str">
        <f t="shared" si="2626"/>
        <v/>
      </c>
      <c r="DG1564" s="162" t="str">
        <f t="shared" si="2626"/>
        <v/>
      </c>
      <c r="DH1564" s="162" t="str">
        <f t="shared" si="2626"/>
        <v/>
      </c>
      <c r="DI1564" s="162" t="str">
        <f t="shared" si="2626"/>
        <v/>
      </c>
      <c r="DJ1564" s="162" t="str">
        <f t="shared" si="2626"/>
        <v/>
      </c>
      <c r="DK1564" s="162" t="str">
        <f t="shared" si="2626"/>
        <v/>
      </c>
      <c r="DL1564" s="162" t="str">
        <f t="shared" si="2626"/>
        <v/>
      </c>
      <c r="DM1564" s="162" t="str">
        <f t="shared" si="2626"/>
        <v/>
      </c>
      <c r="DN1564" s="162" t="str">
        <f t="shared" si="2626"/>
        <v/>
      </c>
      <c r="DO1564" s="153"/>
      <c r="DP1564" s="50" t="s">
        <v>172</v>
      </c>
    </row>
    <row r="1565" spans="3:120" s="29" customFormat="1" ht="15" customHeight="1">
      <c r="C1565" s="169" t="s">
        <v>18</v>
      </c>
      <c r="D1565" s="57"/>
      <c r="E1565" s="151"/>
      <c r="F1565" s="162">
        <f t="shared" ref="F1565:AK1565" si="2627">IF(F17="","",F806*$D$1560)</f>
        <v>0</v>
      </c>
      <c r="G1565" s="162">
        <f t="shared" si="2627"/>
        <v>0</v>
      </c>
      <c r="H1565" s="162">
        <f t="shared" si="2627"/>
        <v>0</v>
      </c>
      <c r="I1565" s="162">
        <f t="shared" si="2627"/>
        <v>0</v>
      </c>
      <c r="J1565" s="162">
        <f t="shared" si="2627"/>
        <v>78616.666666666672</v>
      </c>
      <c r="K1565" s="162">
        <f t="shared" si="2627"/>
        <v>78616.666666666672</v>
      </c>
      <c r="L1565" s="162">
        <f t="shared" si="2627"/>
        <v>78616.666666666672</v>
      </c>
      <c r="M1565" s="162">
        <f t="shared" si="2627"/>
        <v>78616.666666666672</v>
      </c>
      <c r="N1565" s="162">
        <f t="shared" si="2627"/>
        <v>78616.666666666672</v>
      </c>
      <c r="O1565" s="162">
        <f t="shared" si="2627"/>
        <v>78616.666666666672</v>
      </c>
      <c r="P1565" s="162">
        <f t="shared" si="2627"/>
        <v>78616.666666666672</v>
      </c>
      <c r="Q1565" s="162">
        <f t="shared" si="2627"/>
        <v>78616.666666666672</v>
      </c>
      <c r="R1565" s="162">
        <f t="shared" si="2627"/>
        <v>78616.666666666672</v>
      </c>
      <c r="S1565" s="162">
        <f t="shared" si="2627"/>
        <v>78616.666666666672</v>
      </c>
      <c r="T1565" s="162">
        <f t="shared" si="2627"/>
        <v>78616.666666666672</v>
      </c>
      <c r="U1565" s="162">
        <f t="shared" si="2627"/>
        <v>78616.666666666672</v>
      </c>
      <c r="V1565" s="162">
        <f t="shared" si="2627"/>
        <v>78616.666666666672</v>
      </c>
      <c r="W1565" s="162">
        <f t="shared" si="2627"/>
        <v>78616.666666666672</v>
      </c>
      <c r="X1565" s="162">
        <f t="shared" si="2627"/>
        <v>78616.666666666672</v>
      </c>
      <c r="Y1565" s="162">
        <f t="shared" si="2627"/>
        <v>78616.666666666672</v>
      </c>
      <c r="Z1565" s="162">
        <f t="shared" si="2627"/>
        <v>78616.666666666672</v>
      </c>
      <c r="AA1565" s="162">
        <f t="shared" si="2627"/>
        <v>78616.666666666672</v>
      </c>
      <c r="AB1565" s="162">
        <f t="shared" si="2627"/>
        <v>0</v>
      </c>
      <c r="AC1565" s="162">
        <f t="shared" si="2627"/>
        <v>0</v>
      </c>
      <c r="AD1565" s="162">
        <f t="shared" si="2627"/>
        <v>0</v>
      </c>
      <c r="AE1565" s="162">
        <f t="shared" si="2627"/>
        <v>0</v>
      </c>
      <c r="AF1565" s="162">
        <f t="shared" si="2627"/>
        <v>0</v>
      </c>
      <c r="AG1565" s="162">
        <f t="shared" si="2627"/>
        <v>0</v>
      </c>
      <c r="AH1565" s="162">
        <f t="shared" si="2627"/>
        <v>0</v>
      </c>
      <c r="AI1565" s="162">
        <f t="shared" si="2627"/>
        <v>0</v>
      </c>
      <c r="AJ1565" s="162">
        <f t="shared" si="2627"/>
        <v>0</v>
      </c>
      <c r="AK1565" s="162">
        <f t="shared" si="2627"/>
        <v>0</v>
      </c>
      <c r="AL1565" s="162">
        <f t="shared" ref="AL1565:BQ1565" si="2628">IF(AL17="","",AL806*$D$1560)</f>
        <v>0</v>
      </c>
      <c r="AM1565" s="162">
        <f t="shared" si="2628"/>
        <v>0</v>
      </c>
      <c r="AN1565" s="162">
        <f t="shared" si="2628"/>
        <v>0</v>
      </c>
      <c r="AO1565" s="162">
        <f t="shared" si="2628"/>
        <v>0</v>
      </c>
      <c r="AP1565" s="162">
        <f t="shared" si="2628"/>
        <v>0</v>
      </c>
      <c r="AQ1565" s="162">
        <f t="shared" si="2628"/>
        <v>0</v>
      </c>
      <c r="AR1565" s="162">
        <f t="shared" si="2628"/>
        <v>0</v>
      </c>
      <c r="AS1565" s="162">
        <f t="shared" si="2628"/>
        <v>0</v>
      </c>
      <c r="AT1565" s="162">
        <f t="shared" si="2628"/>
        <v>0</v>
      </c>
      <c r="AU1565" s="162">
        <f t="shared" si="2628"/>
        <v>0</v>
      </c>
      <c r="AV1565" s="162">
        <f t="shared" si="2628"/>
        <v>0</v>
      </c>
      <c r="AW1565" s="162">
        <f t="shared" si="2628"/>
        <v>0</v>
      </c>
      <c r="AX1565" s="162">
        <f t="shared" si="2628"/>
        <v>0</v>
      </c>
      <c r="AY1565" s="162">
        <f t="shared" si="2628"/>
        <v>0</v>
      </c>
      <c r="AZ1565" s="162">
        <f t="shared" si="2628"/>
        <v>0</v>
      </c>
      <c r="BA1565" s="162">
        <f t="shared" si="2628"/>
        <v>0</v>
      </c>
      <c r="BB1565" s="162">
        <f t="shared" si="2628"/>
        <v>0</v>
      </c>
      <c r="BC1565" s="162">
        <f t="shared" si="2628"/>
        <v>0</v>
      </c>
      <c r="BD1565" s="162">
        <f t="shared" si="2628"/>
        <v>0</v>
      </c>
      <c r="BE1565" s="162">
        <f t="shared" si="2628"/>
        <v>0</v>
      </c>
      <c r="BF1565" s="162">
        <f t="shared" si="2628"/>
        <v>0</v>
      </c>
      <c r="BG1565" s="162">
        <f t="shared" si="2628"/>
        <v>0</v>
      </c>
      <c r="BH1565" s="162">
        <f t="shared" si="2628"/>
        <v>0</v>
      </c>
      <c r="BI1565" s="162">
        <f t="shared" si="2628"/>
        <v>0</v>
      </c>
      <c r="BJ1565" s="162">
        <f t="shared" si="2628"/>
        <v>0</v>
      </c>
      <c r="BK1565" s="162">
        <f t="shared" si="2628"/>
        <v>0</v>
      </c>
      <c r="BL1565" s="162">
        <f t="shared" si="2628"/>
        <v>0</v>
      </c>
      <c r="BM1565" s="162">
        <f t="shared" si="2628"/>
        <v>0</v>
      </c>
      <c r="BN1565" s="162">
        <f t="shared" si="2628"/>
        <v>0</v>
      </c>
      <c r="BO1565" s="162" t="str">
        <f t="shared" si="2628"/>
        <v/>
      </c>
      <c r="BP1565" s="162" t="str">
        <f t="shared" si="2628"/>
        <v/>
      </c>
      <c r="BQ1565" s="162" t="str">
        <f t="shared" si="2628"/>
        <v/>
      </c>
      <c r="BR1565" s="162" t="str">
        <f t="shared" ref="BR1565:CA1565" si="2629">IF(BR17="","",BR806*$D$1560)</f>
        <v/>
      </c>
      <c r="BS1565" s="162" t="str">
        <f t="shared" si="2629"/>
        <v/>
      </c>
      <c r="BT1565" s="162" t="str">
        <f t="shared" si="2629"/>
        <v/>
      </c>
      <c r="BU1565" s="162" t="str">
        <f t="shared" si="2629"/>
        <v/>
      </c>
      <c r="BV1565" s="162" t="str">
        <f t="shared" si="2629"/>
        <v/>
      </c>
      <c r="BW1565" s="162" t="str">
        <f t="shared" si="2629"/>
        <v/>
      </c>
      <c r="BX1565" s="162" t="str">
        <f t="shared" si="2629"/>
        <v/>
      </c>
      <c r="BY1565" s="162" t="str">
        <f t="shared" si="2629"/>
        <v/>
      </c>
      <c r="BZ1565" s="162" t="str">
        <f t="shared" si="2629"/>
        <v/>
      </c>
      <c r="CA1565" s="162" t="str">
        <f t="shared" si="2629"/>
        <v/>
      </c>
      <c r="CB1565" s="162" t="str">
        <f t="shared" ref="CB1565:DN1565" si="2630">IF(CB17="","",CB806*$D$1560)</f>
        <v/>
      </c>
      <c r="CC1565" s="162" t="str">
        <f t="shared" si="2630"/>
        <v/>
      </c>
      <c r="CD1565" s="162" t="str">
        <f t="shared" si="2630"/>
        <v/>
      </c>
      <c r="CE1565" s="162" t="str">
        <f t="shared" si="2630"/>
        <v/>
      </c>
      <c r="CF1565" s="162" t="str">
        <f t="shared" si="2630"/>
        <v/>
      </c>
      <c r="CG1565" s="162" t="str">
        <f t="shared" si="2630"/>
        <v/>
      </c>
      <c r="CH1565" s="162" t="str">
        <f t="shared" si="2630"/>
        <v/>
      </c>
      <c r="CI1565" s="162" t="str">
        <f t="shared" si="2630"/>
        <v/>
      </c>
      <c r="CJ1565" s="162" t="str">
        <f t="shared" si="2630"/>
        <v/>
      </c>
      <c r="CK1565" s="162" t="str">
        <f t="shared" si="2630"/>
        <v/>
      </c>
      <c r="CL1565" s="162" t="str">
        <f t="shared" si="2630"/>
        <v/>
      </c>
      <c r="CM1565" s="162" t="str">
        <f t="shared" si="2630"/>
        <v/>
      </c>
      <c r="CN1565" s="162" t="str">
        <f t="shared" si="2630"/>
        <v/>
      </c>
      <c r="CO1565" s="162" t="str">
        <f t="shared" si="2630"/>
        <v/>
      </c>
      <c r="CP1565" s="162" t="str">
        <f t="shared" si="2630"/>
        <v/>
      </c>
      <c r="CQ1565" s="162" t="str">
        <f t="shared" si="2630"/>
        <v/>
      </c>
      <c r="CR1565" s="162" t="str">
        <f t="shared" si="2630"/>
        <v/>
      </c>
      <c r="CS1565" s="162" t="str">
        <f t="shared" si="2630"/>
        <v/>
      </c>
      <c r="CT1565" s="162" t="str">
        <f t="shared" si="2630"/>
        <v/>
      </c>
      <c r="CU1565" s="162" t="str">
        <f t="shared" si="2630"/>
        <v/>
      </c>
      <c r="CV1565" s="162" t="str">
        <f t="shared" si="2630"/>
        <v/>
      </c>
      <c r="CW1565" s="162" t="str">
        <f t="shared" si="2630"/>
        <v/>
      </c>
      <c r="CX1565" s="162" t="str">
        <f t="shared" si="2630"/>
        <v/>
      </c>
      <c r="CY1565" s="162" t="str">
        <f t="shared" si="2630"/>
        <v/>
      </c>
      <c r="CZ1565" s="162" t="str">
        <f t="shared" si="2630"/>
        <v/>
      </c>
      <c r="DA1565" s="162" t="str">
        <f t="shared" si="2630"/>
        <v/>
      </c>
      <c r="DB1565" s="162" t="str">
        <f t="shared" si="2630"/>
        <v/>
      </c>
      <c r="DC1565" s="162" t="str">
        <f t="shared" si="2630"/>
        <v/>
      </c>
      <c r="DD1565" s="162" t="str">
        <f t="shared" si="2630"/>
        <v/>
      </c>
      <c r="DE1565" s="162" t="str">
        <f t="shared" si="2630"/>
        <v/>
      </c>
      <c r="DF1565" s="162" t="str">
        <f t="shared" si="2630"/>
        <v/>
      </c>
      <c r="DG1565" s="162" t="str">
        <f t="shared" si="2630"/>
        <v/>
      </c>
      <c r="DH1565" s="162" t="str">
        <f t="shared" si="2630"/>
        <v/>
      </c>
      <c r="DI1565" s="162" t="str">
        <f t="shared" si="2630"/>
        <v/>
      </c>
      <c r="DJ1565" s="162" t="str">
        <f t="shared" si="2630"/>
        <v/>
      </c>
      <c r="DK1565" s="162" t="str">
        <f t="shared" si="2630"/>
        <v/>
      </c>
      <c r="DL1565" s="162" t="str">
        <f t="shared" si="2630"/>
        <v/>
      </c>
      <c r="DM1565" s="162" t="str">
        <f t="shared" si="2630"/>
        <v/>
      </c>
      <c r="DN1565" s="162" t="str">
        <f t="shared" si="2630"/>
        <v/>
      </c>
      <c r="DO1565" s="153"/>
      <c r="DP1565" s="50" t="s">
        <v>172</v>
      </c>
    </row>
    <row r="1566" spans="3:120" s="29" customFormat="1" ht="15" customHeight="1">
      <c r="C1566" s="29" t="s">
        <v>232</v>
      </c>
      <c r="D1566" s="57"/>
      <c r="E1566" s="151"/>
      <c r="F1566" s="162"/>
      <c r="G1566" s="162"/>
      <c r="H1566" s="162"/>
      <c r="I1566" s="162"/>
      <c r="J1566" s="162"/>
      <c r="K1566" s="162"/>
      <c r="L1566" s="162"/>
      <c r="M1566" s="162"/>
      <c r="N1566" s="162"/>
      <c r="O1566" s="162"/>
      <c r="P1566" s="162"/>
      <c r="Q1566" s="162"/>
      <c r="R1566" s="162"/>
      <c r="S1566" s="162"/>
      <c r="T1566" s="162"/>
      <c r="U1566" s="162"/>
      <c r="V1566" s="162"/>
      <c r="W1566" s="162"/>
      <c r="X1566" s="162"/>
      <c r="Y1566" s="162"/>
      <c r="Z1566" s="162"/>
      <c r="AA1566" s="162"/>
      <c r="AB1566" s="162"/>
      <c r="AC1566" s="162"/>
      <c r="AD1566" s="162"/>
      <c r="AE1566" s="162"/>
      <c r="AF1566" s="162"/>
      <c r="AG1566" s="162"/>
      <c r="AH1566" s="162"/>
      <c r="AI1566" s="162"/>
      <c r="AJ1566" s="162"/>
      <c r="AK1566" s="162"/>
      <c r="AL1566" s="162"/>
      <c r="AM1566" s="162"/>
      <c r="AN1566" s="162"/>
      <c r="AO1566" s="162"/>
      <c r="AP1566" s="162"/>
      <c r="AQ1566" s="162"/>
      <c r="AR1566" s="162"/>
      <c r="AS1566" s="162"/>
      <c r="AT1566" s="162"/>
      <c r="AU1566" s="162"/>
      <c r="AV1566" s="162"/>
      <c r="AW1566" s="162"/>
      <c r="AX1566" s="162"/>
      <c r="AY1566" s="162"/>
      <c r="AZ1566" s="162"/>
      <c r="BA1566" s="162"/>
      <c r="BB1566" s="162"/>
      <c r="BC1566" s="162"/>
      <c r="BD1566" s="162"/>
      <c r="BE1566" s="162"/>
      <c r="BF1566" s="162"/>
      <c r="BG1566" s="162"/>
      <c r="BH1566" s="162"/>
      <c r="BI1566" s="162"/>
      <c r="BJ1566" s="162"/>
      <c r="BK1566" s="162"/>
      <c r="BL1566" s="162"/>
      <c r="BM1566" s="162"/>
      <c r="BN1566" s="162"/>
      <c r="BO1566" s="162"/>
      <c r="BP1566" s="162"/>
      <c r="BQ1566" s="162"/>
      <c r="BR1566" s="162"/>
      <c r="BS1566" s="162"/>
      <c r="BT1566" s="162"/>
      <c r="BU1566" s="162"/>
      <c r="BV1566" s="162"/>
      <c r="BW1566" s="162"/>
      <c r="BX1566" s="162"/>
      <c r="BY1566" s="162"/>
      <c r="BZ1566" s="162"/>
      <c r="CA1566" s="162"/>
      <c r="CB1566" s="162"/>
      <c r="CC1566" s="162"/>
      <c r="CD1566" s="162"/>
      <c r="CE1566" s="162"/>
      <c r="CF1566" s="162"/>
      <c r="CG1566" s="162"/>
      <c r="CH1566" s="162"/>
      <c r="CI1566" s="162"/>
      <c r="CJ1566" s="162"/>
      <c r="CK1566" s="162"/>
      <c r="CL1566" s="162"/>
      <c r="CM1566" s="162"/>
      <c r="CN1566" s="162"/>
      <c r="CO1566" s="162"/>
      <c r="CP1566" s="162"/>
      <c r="CQ1566" s="162"/>
      <c r="CR1566" s="162"/>
      <c r="CS1566" s="162"/>
      <c r="CT1566" s="162"/>
      <c r="CU1566" s="162"/>
      <c r="CV1566" s="162"/>
      <c r="CW1566" s="162"/>
      <c r="CX1566" s="162"/>
      <c r="CY1566" s="162"/>
      <c r="CZ1566" s="162"/>
      <c r="DA1566" s="162"/>
      <c r="DB1566" s="162"/>
      <c r="DC1566" s="162"/>
      <c r="DD1566" s="162"/>
      <c r="DE1566" s="162"/>
      <c r="DF1566" s="162"/>
      <c r="DG1566" s="162"/>
      <c r="DH1566" s="162"/>
      <c r="DI1566" s="162"/>
      <c r="DJ1566" s="162"/>
      <c r="DK1566" s="162"/>
      <c r="DL1566" s="162"/>
      <c r="DM1566" s="162"/>
      <c r="DN1566" s="162"/>
      <c r="DO1566" s="153"/>
      <c r="DP1566" s="50" t="s">
        <v>172</v>
      </c>
    </row>
    <row r="1567" spans="3:120" s="29" customFormat="1" ht="15" customHeight="1">
      <c r="C1567" s="169" t="s">
        <v>60</v>
      </c>
      <c r="D1567" s="57"/>
      <c r="E1567" s="151"/>
      <c r="F1567" s="162">
        <f t="shared" ref="F1567:AK1567" si="2631">IF(F17="","",$D$1561*F1383)</f>
        <v>0</v>
      </c>
      <c r="G1567" s="162">
        <f t="shared" si="2631"/>
        <v>0</v>
      </c>
      <c r="H1567" s="162">
        <f t="shared" si="2631"/>
        <v>0</v>
      </c>
      <c r="I1567" s="162">
        <f t="shared" si="2631"/>
        <v>0</v>
      </c>
      <c r="J1567" s="162">
        <f t="shared" si="2631"/>
        <v>0</v>
      </c>
      <c r="K1567" s="162">
        <f t="shared" si="2631"/>
        <v>0</v>
      </c>
      <c r="L1567" s="162">
        <f t="shared" si="2631"/>
        <v>0</v>
      </c>
      <c r="M1567" s="162">
        <f t="shared" si="2631"/>
        <v>0</v>
      </c>
      <c r="N1567" s="162">
        <f t="shared" si="2631"/>
        <v>0</v>
      </c>
      <c r="O1567" s="162">
        <f t="shared" si="2631"/>
        <v>0</v>
      </c>
      <c r="P1567" s="162">
        <f t="shared" si="2631"/>
        <v>0</v>
      </c>
      <c r="Q1567" s="162">
        <f t="shared" si="2631"/>
        <v>0</v>
      </c>
      <c r="R1567" s="162">
        <f t="shared" si="2631"/>
        <v>0</v>
      </c>
      <c r="S1567" s="162">
        <f t="shared" si="2631"/>
        <v>0</v>
      </c>
      <c r="T1567" s="162">
        <f t="shared" si="2631"/>
        <v>0</v>
      </c>
      <c r="U1567" s="162">
        <f t="shared" si="2631"/>
        <v>0</v>
      </c>
      <c r="V1567" s="162">
        <f t="shared" si="2631"/>
        <v>0</v>
      </c>
      <c r="W1567" s="162">
        <f t="shared" si="2631"/>
        <v>0</v>
      </c>
      <c r="X1567" s="162">
        <f t="shared" si="2631"/>
        <v>0</v>
      </c>
      <c r="Y1567" s="162">
        <f t="shared" si="2631"/>
        <v>0</v>
      </c>
      <c r="Z1567" s="162">
        <f t="shared" si="2631"/>
        <v>0</v>
      </c>
      <c r="AA1567" s="162">
        <f t="shared" si="2631"/>
        <v>0</v>
      </c>
      <c r="AB1567" s="162">
        <f t="shared" si="2631"/>
        <v>0</v>
      </c>
      <c r="AC1567" s="162">
        <f t="shared" si="2631"/>
        <v>0</v>
      </c>
      <c r="AD1567" s="162">
        <f t="shared" si="2631"/>
        <v>0</v>
      </c>
      <c r="AE1567" s="162">
        <f t="shared" si="2631"/>
        <v>0</v>
      </c>
      <c r="AF1567" s="162">
        <f t="shared" si="2631"/>
        <v>0</v>
      </c>
      <c r="AG1567" s="162">
        <f t="shared" si="2631"/>
        <v>0</v>
      </c>
      <c r="AH1567" s="162">
        <f t="shared" si="2631"/>
        <v>0</v>
      </c>
      <c r="AI1567" s="162">
        <f t="shared" si="2631"/>
        <v>0</v>
      </c>
      <c r="AJ1567" s="162">
        <f t="shared" si="2631"/>
        <v>0</v>
      </c>
      <c r="AK1567" s="162">
        <f t="shared" si="2631"/>
        <v>0</v>
      </c>
      <c r="AL1567" s="162">
        <f t="shared" ref="AL1567:BQ1567" si="2632">IF(AL17="","",$D$1561*AL1383)</f>
        <v>0</v>
      </c>
      <c r="AM1567" s="162">
        <f t="shared" si="2632"/>
        <v>0</v>
      </c>
      <c r="AN1567" s="162">
        <f t="shared" si="2632"/>
        <v>0</v>
      </c>
      <c r="AO1567" s="162">
        <f t="shared" si="2632"/>
        <v>0</v>
      </c>
      <c r="AP1567" s="162">
        <f t="shared" si="2632"/>
        <v>0</v>
      </c>
      <c r="AQ1567" s="162">
        <f t="shared" si="2632"/>
        <v>0</v>
      </c>
      <c r="AR1567" s="162">
        <f t="shared" si="2632"/>
        <v>0</v>
      </c>
      <c r="AS1567" s="162">
        <f t="shared" si="2632"/>
        <v>0</v>
      </c>
      <c r="AT1567" s="162">
        <f t="shared" si="2632"/>
        <v>0</v>
      </c>
      <c r="AU1567" s="162">
        <f t="shared" si="2632"/>
        <v>0</v>
      </c>
      <c r="AV1567" s="162">
        <f t="shared" si="2632"/>
        <v>0</v>
      </c>
      <c r="AW1567" s="162">
        <f t="shared" si="2632"/>
        <v>0</v>
      </c>
      <c r="AX1567" s="162">
        <f t="shared" si="2632"/>
        <v>0</v>
      </c>
      <c r="AY1567" s="162">
        <f t="shared" si="2632"/>
        <v>0</v>
      </c>
      <c r="AZ1567" s="162">
        <f t="shared" si="2632"/>
        <v>0</v>
      </c>
      <c r="BA1567" s="162">
        <f t="shared" si="2632"/>
        <v>0</v>
      </c>
      <c r="BB1567" s="162">
        <f t="shared" si="2632"/>
        <v>0</v>
      </c>
      <c r="BC1567" s="162">
        <f t="shared" si="2632"/>
        <v>0</v>
      </c>
      <c r="BD1567" s="162">
        <f t="shared" si="2632"/>
        <v>0</v>
      </c>
      <c r="BE1567" s="162">
        <f t="shared" si="2632"/>
        <v>0</v>
      </c>
      <c r="BF1567" s="162">
        <f t="shared" si="2632"/>
        <v>0</v>
      </c>
      <c r="BG1567" s="162">
        <f t="shared" si="2632"/>
        <v>0</v>
      </c>
      <c r="BH1567" s="162">
        <f t="shared" si="2632"/>
        <v>0</v>
      </c>
      <c r="BI1567" s="162">
        <f t="shared" si="2632"/>
        <v>0</v>
      </c>
      <c r="BJ1567" s="162">
        <f t="shared" si="2632"/>
        <v>0</v>
      </c>
      <c r="BK1567" s="162">
        <f t="shared" si="2632"/>
        <v>0</v>
      </c>
      <c r="BL1567" s="162">
        <f t="shared" si="2632"/>
        <v>0</v>
      </c>
      <c r="BM1567" s="162">
        <f t="shared" si="2632"/>
        <v>0</v>
      </c>
      <c r="BN1567" s="162">
        <f t="shared" si="2632"/>
        <v>0</v>
      </c>
      <c r="BO1567" s="162" t="str">
        <f t="shared" si="2632"/>
        <v/>
      </c>
      <c r="BP1567" s="162" t="str">
        <f t="shared" si="2632"/>
        <v/>
      </c>
      <c r="BQ1567" s="162" t="str">
        <f t="shared" si="2632"/>
        <v/>
      </c>
      <c r="BR1567" s="162" t="str">
        <f t="shared" ref="BR1567:CA1567" si="2633">IF(BR17="","",$D$1561*BR1383)</f>
        <v/>
      </c>
      <c r="BS1567" s="162" t="str">
        <f t="shared" si="2633"/>
        <v/>
      </c>
      <c r="BT1567" s="162" t="str">
        <f t="shared" si="2633"/>
        <v/>
      </c>
      <c r="BU1567" s="162" t="str">
        <f t="shared" si="2633"/>
        <v/>
      </c>
      <c r="BV1567" s="162" t="str">
        <f t="shared" si="2633"/>
        <v/>
      </c>
      <c r="BW1567" s="162" t="str">
        <f t="shared" si="2633"/>
        <v/>
      </c>
      <c r="BX1567" s="162" t="str">
        <f t="shared" si="2633"/>
        <v/>
      </c>
      <c r="BY1567" s="162" t="str">
        <f t="shared" si="2633"/>
        <v/>
      </c>
      <c r="BZ1567" s="162" t="str">
        <f t="shared" si="2633"/>
        <v/>
      </c>
      <c r="CA1567" s="162" t="str">
        <f t="shared" si="2633"/>
        <v/>
      </c>
      <c r="CB1567" s="162" t="str">
        <f t="shared" ref="CB1567:DN1567" si="2634">IF(CB17="","",$D$1561*CB1383)</f>
        <v/>
      </c>
      <c r="CC1567" s="162" t="str">
        <f t="shared" si="2634"/>
        <v/>
      </c>
      <c r="CD1567" s="162" t="str">
        <f t="shared" si="2634"/>
        <v/>
      </c>
      <c r="CE1567" s="162" t="str">
        <f t="shared" si="2634"/>
        <v/>
      </c>
      <c r="CF1567" s="162" t="str">
        <f t="shared" si="2634"/>
        <v/>
      </c>
      <c r="CG1567" s="162" t="str">
        <f t="shared" si="2634"/>
        <v/>
      </c>
      <c r="CH1567" s="162" t="str">
        <f t="shared" si="2634"/>
        <v/>
      </c>
      <c r="CI1567" s="162" t="str">
        <f t="shared" si="2634"/>
        <v/>
      </c>
      <c r="CJ1567" s="162" t="str">
        <f t="shared" si="2634"/>
        <v/>
      </c>
      <c r="CK1567" s="162" t="str">
        <f t="shared" si="2634"/>
        <v/>
      </c>
      <c r="CL1567" s="162" t="str">
        <f t="shared" si="2634"/>
        <v/>
      </c>
      <c r="CM1567" s="162" t="str">
        <f t="shared" si="2634"/>
        <v/>
      </c>
      <c r="CN1567" s="162" t="str">
        <f t="shared" si="2634"/>
        <v/>
      </c>
      <c r="CO1567" s="162" t="str">
        <f t="shared" si="2634"/>
        <v/>
      </c>
      <c r="CP1567" s="162" t="str">
        <f t="shared" si="2634"/>
        <v/>
      </c>
      <c r="CQ1567" s="162" t="str">
        <f t="shared" si="2634"/>
        <v/>
      </c>
      <c r="CR1567" s="162" t="str">
        <f t="shared" si="2634"/>
        <v/>
      </c>
      <c r="CS1567" s="162" t="str">
        <f t="shared" si="2634"/>
        <v/>
      </c>
      <c r="CT1567" s="162" t="str">
        <f t="shared" si="2634"/>
        <v/>
      </c>
      <c r="CU1567" s="162" t="str">
        <f t="shared" si="2634"/>
        <v/>
      </c>
      <c r="CV1567" s="162" t="str">
        <f t="shared" si="2634"/>
        <v/>
      </c>
      <c r="CW1567" s="162" t="str">
        <f t="shared" si="2634"/>
        <v/>
      </c>
      <c r="CX1567" s="162" t="str">
        <f t="shared" si="2634"/>
        <v/>
      </c>
      <c r="CY1567" s="162" t="str">
        <f t="shared" si="2634"/>
        <v/>
      </c>
      <c r="CZ1567" s="162" t="str">
        <f t="shared" si="2634"/>
        <v/>
      </c>
      <c r="DA1567" s="162" t="str">
        <f t="shared" si="2634"/>
        <v/>
      </c>
      <c r="DB1567" s="162" t="str">
        <f t="shared" si="2634"/>
        <v/>
      </c>
      <c r="DC1567" s="162" t="str">
        <f t="shared" si="2634"/>
        <v/>
      </c>
      <c r="DD1567" s="162" t="str">
        <f t="shared" si="2634"/>
        <v/>
      </c>
      <c r="DE1567" s="162" t="str">
        <f t="shared" si="2634"/>
        <v/>
      </c>
      <c r="DF1567" s="162" t="str">
        <f t="shared" si="2634"/>
        <v/>
      </c>
      <c r="DG1567" s="162" t="str">
        <f t="shared" si="2634"/>
        <v/>
      </c>
      <c r="DH1567" s="162" t="str">
        <f t="shared" si="2634"/>
        <v/>
      </c>
      <c r="DI1567" s="162" t="str">
        <f t="shared" si="2634"/>
        <v/>
      </c>
      <c r="DJ1567" s="162" t="str">
        <f t="shared" si="2634"/>
        <v/>
      </c>
      <c r="DK1567" s="162" t="str">
        <f t="shared" si="2634"/>
        <v/>
      </c>
      <c r="DL1567" s="162" t="str">
        <f t="shared" si="2634"/>
        <v/>
      </c>
      <c r="DM1567" s="162" t="str">
        <f t="shared" si="2634"/>
        <v/>
      </c>
      <c r="DN1567" s="162" t="str">
        <f t="shared" si="2634"/>
        <v/>
      </c>
      <c r="DO1567" s="153"/>
      <c r="DP1567" s="50" t="s">
        <v>172</v>
      </c>
    </row>
    <row r="1568" spans="3:120" s="29" customFormat="1" ht="15" customHeight="1">
      <c r="C1568" s="129"/>
      <c r="D1568" s="165"/>
      <c r="E1568" s="159"/>
      <c r="F1568" s="164"/>
      <c r="G1568" s="168"/>
      <c r="H1568" s="168"/>
      <c r="I1568" s="168"/>
      <c r="J1568" s="168"/>
      <c r="K1568" s="168"/>
      <c r="L1568" s="164"/>
      <c r="M1568" s="164"/>
      <c r="N1568" s="164"/>
      <c r="O1568" s="164"/>
      <c r="P1568" s="164"/>
      <c r="Q1568" s="164"/>
      <c r="R1568" s="164"/>
      <c r="S1568" s="164"/>
      <c r="T1568" s="164"/>
      <c r="U1568" s="164"/>
      <c r="V1568" s="164"/>
      <c r="W1568" s="164"/>
      <c r="X1568" s="164"/>
      <c r="Y1568" s="164"/>
      <c r="Z1568" s="164"/>
      <c r="AA1568" s="164"/>
      <c r="AB1568" s="164"/>
      <c r="AC1568" s="164"/>
      <c r="AD1568" s="164"/>
      <c r="AE1568" s="164"/>
      <c r="AF1568" s="164"/>
      <c r="AG1568" s="164"/>
      <c r="AH1568" s="164"/>
      <c r="AI1568" s="164"/>
      <c r="AJ1568" s="164"/>
      <c r="AK1568" s="164"/>
      <c r="AL1568" s="164"/>
      <c r="AM1568" s="164"/>
      <c r="AN1568" s="164"/>
      <c r="AO1568" s="164"/>
      <c r="AP1568" s="164"/>
      <c r="AQ1568" s="164"/>
      <c r="AR1568" s="164"/>
      <c r="AS1568" s="164"/>
      <c r="AT1568" s="164"/>
      <c r="AU1568" s="164"/>
      <c r="AV1568" s="164"/>
      <c r="AW1568" s="164"/>
      <c r="AX1568" s="164"/>
      <c r="AY1568" s="164"/>
      <c r="AZ1568" s="164"/>
      <c r="BA1568" s="164"/>
      <c r="BB1568" s="164"/>
      <c r="BC1568" s="164"/>
      <c r="BD1568" s="164"/>
      <c r="BE1568" s="164"/>
      <c r="BF1568" s="164"/>
      <c r="BG1568" s="164"/>
      <c r="BH1568" s="164"/>
      <c r="BI1568" s="164"/>
      <c r="BJ1568" s="164"/>
      <c r="BK1568" s="164"/>
      <c r="BL1568" s="164"/>
      <c r="BM1568" s="164"/>
      <c r="BN1568" s="164"/>
      <c r="BO1568" s="164"/>
      <c r="BP1568" s="164"/>
      <c r="BQ1568" s="164"/>
      <c r="BR1568" s="164"/>
      <c r="BS1568" s="164"/>
      <c r="BT1568" s="164"/>
      <c r="BU1568" s="164"/>
      <c r="BV1568" s="164"/>
      <c r="BW1568" s="164"/>
      <c r="BX1568" s="164"/>
      <c r="BY1568" s="164"/>
      <c r="BZ1568" s="164"/>
      <c r="CA1568" s="164"/>
      <c r="CB1568" s="164"/>
      <c r="CC1568" s="164"/>
      <c r="CD1568" s="164"/>
      <c r="CE1568" s="164"/>
      <c r="CF1568" s="164"/>
      <c r="CG1568" s="164"/>
      <c r="CH1568" s="164"/>
      <c r="CI1568" s="164"/>
      <c r="CJ1568" s="164"/>
      <c r="CK1568" s="164"/>
      <c r="CL1568" s="164"/>
      <c r="CM1568" s="164"/>
      <c r="CN1568" s="164"/>
      <c r="CO1568" s="164"/>
      <c r="CP1568" s="164"/>
      <c r="CQ1568" s="164"/>
      <c r="CR1568" s="164"/>
      <c r="CS1568" s="164"/>
      <c r="CT1568" s="164"/>
      <c r="CU1568" s="164"/>
      <c r="CV1568" s="164"/>
      <c r="CW1568" s="164"/>
      <c r="CX1568" s="164"/>
      <c r="CY1568" s="164"/>
      <c r="CZ1568" s="164"/>
      <c r="DA1568" s="164"/>
      <c r="DB1568" s="164"/>
      <c r="DC1568" s="164"/>
      <c r="DD1568" s="164"/>
      <c r="DE1568" s="164"/>
      <c r="DF1568" s="164"/>
      <c r="DG1568" s="164"/>
      <c r="DH1568" s="164"/>
      <c r="DI1568" s="164"/>
      <c r="DJ1568" s="164"/>
      <c r="DK1568" s="164"/>
      <c r="DL1568" s="164"/>
      <c r="DM1568" s="164"/>
      <c r="DN1568" s="164"/>
      <c r="DO1568" s="65"/>
      <c r="DP1568" s="50" t="s">
        <v>172</v>
      </c>
    </row>
    <row r="1569" spans="3:120" s="29" customFormat="1" ht="15" customHeight="1">
      <c r="C1569" s="29" t="s">
        <v>554</v>
      </c>
      <c r="D1569" s="57"/>
      <c r="E1569" s="151"/>
      <c r="F1569" s="162">
        <f>IF(F17="","",SUM(F1564:F1567))</f>
        <v>0</v>
      </c>
      <c r="G1569" s="162">
        <f t="shared" ref="G1569:AL1569" si="2635">IF(G17="","",SUM(G1564:G1567)+F1569)</f>
        <v>0</v>
      </c>
      <c r="H1569" s="162">
        <f t="shared" si="2635"/>
        <v>0</v>
      </c>
      <c r="I1569" s="162">
        <f t="shared" si="2635"/>
        <v>0</v>
      </c>
      <c r="J1569" s="162">
        <f t="shared" si="2635"/>
        <v>2084172.2222222222</v>
      </c>
      <c r="K1569" s="162">
        <f t="shared" si="2635"/>
        <v>4168344.4444444445</v>
      </c>
      <c r="L1569" s="162">
        <f t="shared" si="2635"/>
        <v>6252516.666666667</v>
      </c>
      <c r="M1569" s="162">
        <f t="shared" si="2635"/>
        <v>8336688.888888889</v>
      </c>
      <c r="N1569" s="162">
        <f t="shared" si="2635"/>
        <v>10420861.111111112</v>
      </c>
      <c r="O1569" s="162">
        <f t="shared" si="2635"/>
        <v>12505033.333333334</v>
      </c>
      <c r="P1569" s="162">
        <f t="shared" si="2635"/>
        <v>14589205.555555556</v>
      </c>
      <c r="Q1569" s="162">
        <f t="shared" si="2635"/>
        <v>16673377.777777778</v>
      </c>
      <c r="R1569" s="162">
        <f t="shared" si="2635"/>
        <v>18757550</v>
      </c>
      <c r="S1569" s="162">
        <f t="shared" si="2635"/>
        <v>20841722.222222224</v>
      </c>
      <c r="T1569" s="162">
        <f t="shared" si="2635"/>
        <v>22925894.444444448</v>
      </c>
      <c r="U1569" s="162">
        <f t="shared" si="2635"/>
        <v>25010066.666666672</v>
      </c>
      <c r="V1569" s="162">
        <f t="shared" si="2635"/>
        <v>27094238.888888896</v>
      </c>
      <c r="W1569" s="162">
        <f t="shared" si="2635"/>
        <v>29178411.111111119</v>
      </c>
      <c r="X1569" s="162">
        <f t="shared" si="2635"/>
        <v>31262583.333333343</v>
      </c>
      <c r="Y1569" s="162">
        <f t="shared" si="2635"/>
        <v>33346755.555555567</v>
      </c>
      <c r="Z1569" s="162">
        <f t="shared" si="2635"/>
        <v>35430927.777777791</v>
      </c>
      <c r="AA1569" s="162">
        <f t="shared" si="2635"/>
        <v>37515100.000000015</v>
      </c>
      <c r="AB1569" s="162">
        <f t="shared" si="2635"/>
        <v>37515100.000000015</v>
      </c>
      <c r="AC1569" s="162">
        <f t="shared" si="2635"/>
        <v>37515100.000000015</v>
      </c>
      <c r="AD1569" s="162">
        <f t="shared" si="2635"/>
        <v>37515100.000000015</v>
      </c>
      <c r="AE1569" s="162">
        <f t="shared" si="2635"/>
        <v>37515100.000000015</v>
      </c>
      <c r="AF1569" s="162">
        <f t="shared" si="2635"/>
        <v>37515100.000000015</v>
      </c>
      <c r="AG1569" s="162">
        <f t="shared" si="2635"/>
        <v>37515100.000000015</v>
      </c>
      <c r="AH1569" s="162">
        <f t="shared" si="2635"/>
        <v>37515100.000000015</v>
      </c>
      <c r="AI1569" s="162">
        <f t="shared" si="2635"/>
        <v>37515100.000000015</v>
      </c>
      <c r="AJ1569" s="162">
        <f t="shared" si="2635"/>
        <v>37515100.000000015</v>
      </c>
      <c r="AK1569" s="162">
        <f t="shared" si="2635"/>
        <v>37515100.000000015</v>
      </c>
      <c r="AL1569" s="162">
        <f t="shared" si="2635"/>
        <v>37515100.000000015</v>
      </c>
      <c r="AM1569" s="162">
        <f t="shared" ref="AM1569:BR1569" si="2636">IF(AM17="","",SUM(AM1564:AM1567)+AL1569)</f>
        <v>37515100.000000015</v>
      </c>
      <c r="AN1569" s="162">
        <f t="shared" si="2636"/>
        <v>37515100.000000015</v>
      </c>
      <c r="AO1569" s="162">
        <f t="shared" si="2636"/>
        <v>37515100.000000015</v>
      </c>
      <c r="AP1569" s="162">
        <f t="shared" si="2636"/>
        <v>37515100.000000015</v>
      </c>
      <c r="AQ1569" s="162">
        <f t="shared" si="2636"/>
        <v>37515100.000000015</v>
      </c>
      <c r="AR1569" s="162">
        <f t="shared" si="2636"/>
        <v>37515100.000000015</v>
      </c>
      <c r="AS1569" s="162">
        <f t="shared" si="2636"/>
        <v>37515100.000000015</v>
      </c>
      <c r="AT1569" s="162">
        <f t="shared" si="2636"/>
        <v>37515100.000000015</v>
      </c>
      <c r="AU1569" s="162">
        <f t="shared" si="2636"/>
        <v>37515100.000000015</v>
      </c>
      <c r="AV1569" s="162">
        <f t="shared" si="2636"/>
        <v>37515100.000000015</v>
      </c>
      <c r="AW1569" s="162">
        <f t="shared" si="2636"/>
        <v>37515100.000000015</v>
      </c>
      <c r="AX1569" s="162">
        <f t="shared" si="2636"/>
        <v>37515100.000000015</v>
      </c>
      <c r="AY1569" s="162">
        <f t="shared" si="2636"/>
        <v>37515100.000000015</v>
      </c>
      <c r="AZ1569" s="162">
        <f t="shared" si="2636"/>
        <v>37515100.000000015</v>
      </c>
      <c r="BA1569" s="162">
        <f t="shared" si="2636"/>
        <v>37515100.000000015</v>
      </c>
      <c r="BB1569" s="162">
        <f t="shared" si="2636"/>
        <v>37515100.000000015</v>
      </c>
      <c r="BC1569" s="162">
        <f t="shared" si="2636"/>
        <v>37515100.000000015</v>
      </c>
      <c r="BD1569" s="162">
        <f t="shared" si="2636"/>
        <v>37515100.000000015</v>
      </c>
      <c r="BE1569" s="162">
        <f t="shared" si="2636"/>
        <v>37515100.000000015</v>
      </c>
      <c r="BF1569" s="162">
        <f t="shared" si="2636"/>
        <v>37515100.000000015</v>
      </c>
      <c r="BG1569" s="162">
        <f t="shared" si="2636"/>
        <v>37515100.000000015</v>
      </c>
      <c r="BH1569" s="162">
        <f t="shared" si="2636"/>
        <v>37515100.000000015</v>
      </c>
      <c r="BI1569" s="162">
        <f t="shared" si="2636"/>
        <v>37515100.000000015</v>
      </c>
      <c r="BJ1569" s="162">
        <f t="shared" si="2636"/>
        <v>37515100.000000015</v>
      </c>
      <c r="BK1569" s="162">
        <f t="shared" si="2636"/>
        <v>37515100.000000015</v>
      </c>
      <c r="BL1569" s="162">
        <f t="shared" si="2636"/>
        <v>37515100.000000015</v>
      </c>
      <c r="BM1569" s="162">
        <f t="shared" si="2636"/>
        <v>37515100.000000015</v>
      </c>
      <c r="BN1569" s="162">
        <f t="shared" si="2636"/>
        <v>37515100.000000015</v>
      </c>
      <c r="BO1569" s="162" t="str">
        <f t="shared" si="2636"/>
        <v/>
      </c>
      <c r="BP1569" s="162" t="str">
        <f t="shared" si="2636"/>
        <v/>
      </c>
      <c r="BQ1569" s="162" t="str">
        <f t="shared" si="2636"/>
        <v/>
      </c>
      <c r="BR1569" s="162" t="str">
        <f t="shared" si="2636"/>
        <v/>
      </c>
      <c r="BS1569" s="162" t="str">
        <f t="shared" ref="BS1569:CA1569" si="2637">IF(BS17="","",SUM(BS1564:BS1567)+BR1569)</f>
        <v/>
      </c>
      <c r="BT1569" s="162" t="str">
        <f t="shared" si="2637"/>
        <v/>
      </c>
      <c r="BU1569" s="162" t="str">
        <f t="shared" si="2637"/>
        <v/>
      </c>
      <c r="BV1569" s="162" t="str">
        <f t="shared" si="2637"/>
        <v/>
      </c>
      <c r="BW1569" s="162" t="str">
        <f t="shared" si="2637"/>
        <v/>
      </c>
      <c r="BX1569" s="162" t="str">
        <f t="shared" si="2637"/>
        <v/>
      </c>
      <c r="BY1569" s="162" t="str">
        <f t="shared" si="2637"/>
        <v/>
      </c>
      <c r="BZ1569" s="162" t="str">
        <f t="shared" si="2637"/>
        <v/>
      </c>
      <c r="CA1569" s="162" t="str">
        <f t="shared" si="2637"/>
        <v/>
      </c>
      <c r="CB1569" s="162" t="str">
        <f t="shared" ref="CB1569" si="2638">IF(CB17="","",SUM(CB1564:CB1567)+CA1569)</f>
        <v/>
      </c>
      <c r="CC1569" s="162" t="str">
        <f t="shared" ref="CC1569" si="2639">IF(CC17="","",SUM(CC1564:CC1567)+CB1569)</f>
        <v/>
      </c>
      <c r="CD1569" s="162" t="str">
        <f t="shared" ref="CD1569" si="2640">IF(CD17="","",SUM(CD1564:CD1567)+CC1569)</f>
        <v/>
      </c>
      <c r="CE1569" s="162" t="str">
        <f t="shared" ref="CE1569" si="2641">IF(CE17="","",SUM(CE1564:CE1567)+CD1569)</f>
        <v/>
      </c>
      <c r="CF1569" s="162" t="str">
        <f t="shared" ref="CF1569" si="2642">IF(CF17="","",SUM(CF1564:CF1567)+CE1569)</f>
        <v/>
      </c>
      <c r="CG1569" s="162" t="str">
        <f t="shared" ref="CG1569" si="2643">IF(CG17="","",SUM(CG1564:CG1567)+CF1569)</f>
        <v/>
      </c>
      <c r="CH1569" s="162" t="str">
        <f t="shared" ref="CH1569" si="2644">IF(CH17="","",SUM(CH1564:CH1567)+CG1569)</f>
        <v/>
      </c>
      <c r="CI1569" s="162" t="str">
        <f t="shared" ref="CI1569" si="2645">IF(CI17="","",SUM(CI1564:CI1567)+CH1569)</f>
        <v/>
      </c>
      <c r="CJ1569" s="162" t="str">
        <f t="shared" ref="CJ1569" si="2646">IF(CJ17="","",SUM(CJ1564:CJ1567)+CI1569)</f>
        <v/>
      </c>
      <c r="CK1569" s="162" t="str">
        <f t="shared" ref="CK1569" si="2647">IF(CK17="","",SUM(CK1564:CK1567)+CJ1569)</f>
        <v/>
      </c>
      <c r="CL1569" s="162" t="str">
        <f t="shared" ref="CL1569" si="2648">IF(CL17="","",SUM(CL1564:CL1567)+CK1569)</f>
        <v/>
      </c>
      <c r="CM1569" s="162" t="str">
        <f t="shared" ref="CM1569" si="2649">IF(CM17="","",SUM(CM1564:CM1567)+CL1569)</f>
        <v/>
      </c>
      <c r="CN1569" s="162" t="str">
        <f t="shared" ref="CN1569" si="2650">IF(CN17="","",SUM(CN1564:CN1567)+CM1569)</f>
        <v/>
      </c>
      <c r="CO1569" s="162" t="str">
        <f t="shared" ref="CO1569" si="2651">IF(CO17="","",SUM(CO1564:CO1567)+CN1569)</f>
        <v/>
      </c>
      <c r="CP1569" s="162" t="str">
        <f t="shared" ref="CP1569" si="2652">IF(CP17="","",SUM(CP1564:CP1567)+CO1569)</f>
        <v/>
      </c>
      <c r="CQ1569" s="162" t="str">
        <f t="shared" ref="CQ1569" si="2653">IF(CQ17="","",SUM(CQ1564:CQ1567)+CP1569)</f>
        <v/>
      </c>
      <c r="CR1569" s="162" t="str">
        <f t="shared" ref="CR1569" si="2654">IF(CR17="","",SUM(CR1564:CR1567)+CQ1569)</f>
        <v/>
      </c>
      <c r="CS1569" s="162" t="str">
        <f t="shared" ref="CS1569" si="2655">IF(CS17="","",SUM(CS1564:CS1567)+CR1569)</f>
        <v/>
      </c>
      <c r="CT1569" s="162" t="str">
        <f t="shared" ref="CT1569" si="2656">IF(CT17="","",SUM(CT1564:CT1567)+CS1569)</f>
        <v/>
      </c>
      <c r="CU1569" s="162" t="str">
        <f t="shared" ref="CU1569" si="2657">IF(CU17="","",SUM(CU1564:CU1567)+CT1569)</f>
        <v/>
      </c>
      <c r="CV1569" s="162" t="str">
        <f t="shared" ref="CV1569" si="2658">IF(CV17="","",SUM(CV1564:CV1567)+CU1569)</f>
        <v/>
      </c>
      <c r="CW1569" s="162" t="str">
        <f t="shared" ref="CW1569" si="2659">IF(CW17="","",SUM(CW1564:CW1567)+CV1569)</f>
        <v/>
      </c>
      <c r="CX1569" s="162" t="str">
        <f t="shared" ref="CX1569" si="2660">IF(CX17="","",SUM(CX1564:CX1567)+CW1569)</f>
        <v/>
      </c>
      <c r="CY1569" s="162" t="str">
        <f t="shared" ref="CY1569" si="2661">IF(CY17="","",SUM(CY1564:CY1567)+CX1569)</f>
        <v/>
      </c>
      <c r="CZ1569" s="162" t="str">
        <f t="shared" ref="CZ1569" si="2662">IF(CZ17="","",SUM(CZ1564:CZ1567)+CY1569)</f>
        <v/>
      </c>
      <c r="DA1569" s="162" t="str">
        <f t="shared" ref="DA1569" si="2663">IF(DA17="","",SUM(DA1564:DA1567)+CZ1569)</f>
        <v/>
      </c>
      <c r="DB1569" s="162" t="str">
        <f t="shared" ref="DB1569" si="2664">IF(DB17="","",SUM(DB1564:DB1567)+DA1569)</f>
        <v/>
      </c>
      <c r="DC1569" s="162" t="str">
        <f t="shared" ref="DC1569" si="2665">IF(DC17="","",SUM(DC1564:DC1567)+DB1569)</f>
        <v/>
      </c>
      <c r="DD1569" s="162" t="str">
        <f t="shared" ref="DD1569" si="2666">IF(DD17="","",SUM(DD1564:DD1567)+DC1569)</f>
        <v/>
      </c>
      <c r="DE1569" s="162" t="str">
        <f t="shared" ref="DE1569" si="2667">IF(DE17="","",SUM(DE1564:DE1567)+DD1569)</f>
        <v/>
      </c>
      <c r="DF1569" s="162" t="str">
        <f t="shared" ref="DF1569" si="2668">IF(DF17="","",SUM(DF1564:DF1567)+DE1569)</f>
        <v/>
      </c>
      <c r="DG1569" s="162" t="str">
        <f t="shared" ref="DG1569" si="2669">IF(DG17="","",SUM(DG1564:DG1567)+DF1569)</f>
        <v/>
      </c>
      <c r="DH1569" s="162" t="str">
        <f t="shared" ref="DH1569" si="2670">IF(DH17="","",SUM(DH1564:DH1567)+DG1569)</f>
        <v/>
      </c>
      <c r="DI1569" s="162" t="str">
        <f t="shared" ref="DI1569" si="2671">IF(DI17="","",SUM(DI1564:DI1567)+DH1569)</f>
        <v/>
      </c>
      <c r="DJ1569" s="162" t="str">
        <f t="shared" ref="DJ1569" si="2672">IF(DJ17="","",SUM(DJ1564:DJ1567)+DI1569)</f>
        <v/>
      </c>
      <c r="DK1569" s="162" t="str">
        <f t="shared" ref="DK1569" si="2673">IF(DK17="","",SUM(DK1564:DK1567)+DJ1569)</f>
        <v/>
      </c>
      <c r="DL1569" s="162" t="str">
        <f t="shared" ref="DL1569" si="2674">IF(DL17="","",SUM(DL1564:DL1567)+DK1569)</f>
        <v/>
      </c>
      <c r="DM1569" s="162" t="str">
        <f t="shared" ref="DM1569" si="2675">IF(DM17="","",SUM(DM1564:DM1567)+DL1569)</f>
        <v/>
      </c>
      <c r="DN1569" s="162" t="str">
        <f t="shared" ref="DN1569" si="2676">IF(DN17="","",SUM(DN1564:DN1567)+DM1569)</f>
        <v/>
      </c>
      <c r="DO1569" s="55">
        <f>SUM(F1569:DN1569)</f>
        <v>1819482350.0000002</v>
      </c>
      <c r="DP1569" s="50" t="s">
        <v>172</v>
      </c>
    </row>
    <row r="1570" spans="3:120" s="29" customFormat="1" ht="15" customHeight="1">
      <c r="C1570" s="133" t="s">
        <v>60</v>
      </c>
      <c r="D1570" s="4">
        <f>SUM(F1564:DN1567)</f>
        <v>37515099.999999955</v>
      </c>
      <c r="E1570" s="151"/>
      <c r="F1570" s="162"/>
      <c r="G1570" s="167"/>
      <c r="H1570" s="167"/>
      <c r="I1570" s="167"/>
      <c r="J1570" s="167"/>
      <c r="K1570" s="167"/>
      <c r="L1570" s="162"/>
      <c r="M1570" s="162"/>
      <c r="N1570" s="162"/>
      <c r="O1570" s="162"/>
      <c r="P1570" s="162"/>
      <c r="Q1570" s="162"/>
      <c r="R1570" s="162"/>
      <c r="S1570" s="162"/>
      <c r="T1570" s="162"/>
      <c r="U1570" s="162"/>
      <c r="V1570" s="162"/>
      <c r="W1570" s="162"/>
      <c r="X1570" s="162"/>
      <c r="Y1570" s="162"/>
      <c r="Z1570" s="162"/>
      <c r="AA1570" s="162"/>
      <c r="AB1570" s="162"/>
      <c r="AC1570" s="162"/>
      <c r="AD1570" s="162"/>
      <c r="AE1570" s="162"/>
      <c r="AF1570" s="162"/>
      <c r="AG1570" s="162"/>
      <c r="AH1570" s="162"/>
      <c r="AI1570" s="162"/>
      <c r="AJ1570" s="162"/>
      <c r="AK1570" s="162"/>
      <c r="AL1570" s="162"/>
      <c r="AM1570" s="162"/>
      <c r="AN1570" s="162"/>
      <c r="AO1570" s="162"/>
      <c r="AP1570" s="162"/>
      <c r="AQ1570" s="162"/>
      <c r="AR1570" s="162"/>
      <c r="AS1570" s="162"/>
      <c r="AT1570" s="162"/>
      <c r="AU1570" s="162"/>
      <c r="AV1570" s="162"/>
      <c r="AW1570" s="162"/>
      <c r="AX1570" s="162"/>
      <c r="AY1570" s="162"/>
      <c r="AZ1570" s="162"/>
      <c r="BA1570" s="162"/>
      <c r="BB1570" s="162"/>
      <c r="BC1570" s="162"/>
      <c r="BD1570" s="162"/>
      <c r="BE1570" s="162"/>
      <c r="BF1570" s="162"/>
      <c r="BG1570" s="162"/>
      <c r="BH1570" s="162"/>
      <c r="BI1570" s="162"/>
      <c r="BJ1570" s="162"/>
      <c r="BK1570" s="162"/>
      <c r="BL1570" s="162"/>
      <c r="BM1570" s="162"/>
      <c r="BN1570" s="162"/>
      <c r="BO1570" s="162"/>
      <c r="BP1570" s="162"/>
      <c r="BQ1570" s="162"/>
      <c r="BR1570" s="162"/>
      <c r="BS1570" s="162"/>
      <c r="BT1570" s="162"/>
      <c r="BU1570" s="162"/>
      <c r="BV1570" s="162"/>
      <c r="BW1570" s="162"/>
      <c r="BX1570" s="162"/>
      <c r="BY1570" s="162"/>
      <c r="BZ1570" s="162"/>
      <c r="CA1570" s="162"/>
      <c r="CB1570" s="162"/>
      <c r="CC1570" s="162"/>
      <c r="CD1570" s="162"/>
      <c r="CE1570" s="162"/>
      <c r="CF1570" s="162"/>
      <c r="CG1570" s="162"/>
      <c r="CH1570" s="162"/>
      <c r="CI1570" s="162"/>
      <c r="CJ1570" s="162"/>
      <c r="CK1570" s="162"/>
      <c r="CL1570" s="162"/>
      <c r="CM1570" s="162"/>
      <c r="CN1570" s="162"/>
      <c r="CO1570" s="162"/>
      <c r="CP1570" s="162"/>
      <c r="CQ1570" s="162"/>
      <c r="CR1570" s="162"/>
      <c r="CS1570" s="162"/>
      <c r="CT1570" s="162"/>
      <c r="CU1570" s="162"/>
      <c r="CV1570" s="162"/>
      <c r="CW1570" s="162"/>
      <c r="CX1570" s="162"/>
      <c r="CY1570" s="162"/>
      <c r="CZ1570" s="162"/>
      <c r="DA1570" s="162"/>
      <c r="DB1570" s="162"/>
      <c r="DC1570" s="162"/>
      <c r="DD1570" s="162"/>
      <c r="DE1570" s="162"/>
      <c r="DF1570" s="162"/>
      <c r="DG1570" s="162"/>
      <c r="DH1570" s="162"/>
      <c r="DI1570" s="162"/>
      <c r="DJ1570" s="162"/>
      <c r="DK1570" s="162"/>
      <c r="DL1570" s="162"/>
      <c r="DM1570" s="162"/>
      <c r="DN1570" s="162"/>
      <c r="DO1570" s="153"/>
      <c r="DP1570" s="50" t="s">
        <v>172</v>
      </c>
    </row>
    <row r="1571" spans="3:120" s="29" customFormat="1" ht="15" customHeight="1">
      <c r="D1571" s="57"/>
      <c r="E1571" s="151"/>
      <c r="F1571" s="162"/>
      <c r="G1571" s="167"/>
      <c r="H1571" s="167"/>
      <c r="I1571" s="167"/>
      <c r="J1571" s="167"/>
      <c r="K1571" s="167"/>
      <c r="L1571" s="162"/>
      <c r="M1571" s="162"/>
      <c r="N1571" s="162"/>
      <c r="O1571" s="162"/>
      <c r="P1571" s="162"/>
      <c r="Q1571" s="162"/>
      <c r="R1571" s="162"/>
      <c r="S1571" s="162"/>
      <c r="T1571" s="162"/>
      <c r="U1571" s="162"/>
      <c r="V1571" s="162"/>
      <c r="W1571" s="162"/>
      <c r="X1571" s="162"/>
      <c r="Y1571" s="162"/>
      <c r="Z1571" s="162"/>
      <c r="AA1571" s="162"/>
      <c r="AB1571" s="162"/>
      <c r="AC1571" s="162"/>
      <c r="AD1571" s="162"/>
      <c r="AE1571" s="162"/>
      <c r="AF1571" s="162"/>
      <c r="AG1571" s="162"/>
      <c r="AH1571" s="162"/>
      <c r="AI1571" s="162"/>
      <c r="AJ1571" s="162"/>
      <c r="AK1571" s="162"/>
      <c r="AL1571" s="162"/>
      <c r="AM1571" s="162"/>
      <c r="AN1571" s="162"/>
      <c r="AO1571" s="162"/>
      <c r="AP1571" s="162"/>
      <c r="AQ1571" s="162"/>
      <c r="AR1571" s="162"/>
      <c r="AS1571" s="162"/>
      <c r="AT1571" s="162"/>
      <c r="AU1571" s="162"/>
      <c r="AV1571" s="162"/>
      <c r="AW1571" s="162"/>
      <c r="AX1571" s="162"/>
      <c r="AY1571" s="162"/>
      <c r="AZ1571" s="162"/>
      <c r="BA1571" s="162"/>
      <c r="BB1571" s="162"/>
      <c r="BC1571" s="162"/>
      <c r="BD1571" s="162"/>
      <c r="BE1571" s="162"/>
      <c r="BF1571" s="162"/>
      <c r="BG1571" s="162"/>
      <c r="BH1571" s="162"/>
      <c r="BI1571" s="162"/>
      <c r="BJ1571" s="162"/>
      <c r="BK1571" s="162"/>
      <c r="BL1571" s="162"/>
      <c r="BM1571" s="162"/>
      <c r="BN1571" s="162"/>
      <c r="BO1571" s="162"/>
      <c r="BP1571" s="162"/>
      <c r="BQ1571" s="162"/>
      <c r="BR1571" s="162"/>
      <c r="BS1571" s="162"/>
      <c r="BT1571" s="162"/>
      <c r="BU1571" s="162"/>
      <c r="BV1571" s="162"/>
      <c r="BW1571" s="162"/>
      <c r="BX1571" s="162"/>
      <c r="BY1571" s="162"/>
      <c r="BZ1571" s="162"/>
      <c r="CA1571" s="162"/>
      <c r="CB1571" s="162"/>
      <c r="CC1571" s="162"/>
      <c r="CD1571" s="162"/>
      <c r="CE1571" s="162"/>
      <c r="CF1571" s="162"/>
      <c r="CG1571" s="162"/>
      <c r="CH1571" s="162"/>
      <c r="CI1571" s="162"/>
      <c r="CJ1571" s="162"/>
      <c r="CK1571" s="162"/>
      <c r="CL1571" s="162"/>
      <c r="CM1571" s="162"/>
      <c r="CN1571" s="162"/>
      <c r="CO1571" s="162"/>
      <c r="CP1571" s="162"/>
      <c r="CQ1571" s="162"/>
      <c r="CR1571" s="162"/>
      <c r="CS1571" s="162"/>
      <c r="CT1571" s="162"/>
      <c r="CU1571" s="162"/>
      <c r="CV1571" s="162"/>
      <c r="CW1571" s="162"/>
      <c r="CX1571" s="162"/>
      <c r="CY1571" s="162"/>
      <c r="CZ1571" s="162"/>
      <c r="DA1571" s="162"/>
      <c r="DB1571" s="162"/>
      <c r="DC1571" s="162"/>
      <c r="DD1571" s="162"/>
      <c r="DE1571" s="162"/>
      <c r="DF1571" s="162"/>
      <c r="DG1571" s="162"/>
      <c r="DH1571" s="162"/>
      <c r="DI1571" s="162"/>
      <c r="DJ1571" s="162"/>
      <c r="DK1571" s="162"/>
      <c r="DL1571" s="162"/>
      <c r="DM1571" s="162"/>
      <c r="DN1571" s="162"/>
      <c r="DO1571" s="153"/>
      <c r="DP1571" s="50" t="s">
        <v>172</v>
      </c>
    </row>
    <row r="1572" spans="3:120" s="29" customFormat="1" ht="15" customHeight="1">
      <c r="D1572" s="57"/>
      <c r="E1572" s="151"/>
      <c r="F1572" s="162"/>
      <c r="G1572" s="167"/>
      <c r="H1572" s="167"/>
      <c r="I1572" s="167"/>
      <c r="J1572" s="167"/>
      <c r="K1572" s="167"/>
      <c r="L1572" s="162"/>
      <c r="M1572" s="162"/>
      <c r="N1572" s="162"/>
      <c r="O1572" s="162"/>
      <c r="P1572" s="162"/>
      <c r="Q1572" s="162"/>
      <c r="R1572" s="162"/>
      <c r="S1572" s="162"/>
      <c r="T1572" s="162"/>
      <c r="U1572" s="162"/>
      <c r="V1572" s="162"/>
      <c r="W1572" s="162"/>
      <c r="X1572" s="162"/>
      <c r="Y1572" s="162"/>
      <c r="Z1572" s="162"/>
      <c r="AA1572" s="162"/>
      <c r="AB1572" s="162"/>
      <c r="AC1572" s="162"/>
      <c r="AD1572" s="162"/>
      <c r="AE1572" s="162"/>
      <c r="AF1572" s="162"/>
      <c r="AG1572" s="162"/>
      <c r="AH1572" s="162"/>
      <c r="AI1572" s="162"/>
      <c r="AJ1572" s="162"/>
      <c r="AK1572" s="162"/>
      <c r="AL1572" s="162"/>
      <c r="AM1572" s="162"/>
      <c r="AN1572" s="162"/>
      <c r="AO1572" s="162"/>
      <c r="AP1572" s="162"/>
      <c r="AQ1572" s="162"/>
      <c r="AR1572" s="162"/>
      <c r="AS1572" s="162"/>
      <c r="AT1572" s="162"/>
      <c r="AU1572" s="162"/>
      <c r="AV1572" s="162"/>
      <c r="AW1572" s="162"/>
      <c r="AX1572" s="162"/>
      <c r="AY1572" s="162"/>
      <c r="AZ1572" s="162"/>
      <c r="BA1572" s="162"/>
      <c r="BB1572" s="162"/>
      <c r="BC1572" s="162"/>
      <c r="BD1572" s="162"/>
      <c r="BE1572" s="162"/>
      <c r="BF1572" s="162"/>
      <c r="BG1572" s="162"/>
      <c r="BH1572" s="162"/>
      <c r="BI1572" s="162"/>
      <c r="BJ1572" s="162"/>
      <c r="BK1572" s="162"/>
      <c r="BL1572" s="162"/>
      <c r="BM1572" s="162"/>
      <c r="BN1572" s="162"/>
      <c r="BO1572" s="162"/>
      <c r="BP1572" s="162"/>
      <c r="BQ1572" s="162"/>
      <c r="BR1572" s="162"/>
      <c r="BS1572" s="162"/>
      <c r="BT1572" s="162"/>
      <c r="BU1572" s="162"/>
      <c r="BV1572" s="162"/>
      <c r="BW1572" s="162"/>
      <c r="BX1572" s="162"/>
      <c r="BY1572" s="162"/>
      <c r="BZ1572" s="162"/>
      <c r="CA1572" s="162"/>
      <c r="CB1572" s="162"/>
      <c r="CC1572" s="162"/>
      <c r="CD1572" s="162"/>
      <c r="CE1572" s="162"/>
      <c r="CF1572" s="162"/>
      <c r="CG1572" s="162"/>
      <c r="CH1572" s="162"/>
      <c r="CI1572" s="162"/>
      <c r="CJ1572" s="162"/>
      <c r="CK1572" s="162"/>
      <c r="CL1572" s="162"/>
      <c r="CM1572" s="162"/>
      <c r="CN1572" s="162"/>
      <c r="CO1572" s="162"/>
      <c r="CP1572" s="162"/>
      <c r="CQ1572" s="162"/>
      <c r="CR1572" s="162"/>
      <c r="CS1572" s="162"/>
      <c r="CT1572" s="162"/>
      <c r="CU1572" s="162"/>
      <c r="CV1572" s="162"/>
      <c r="CW1572" s="162"/>
      <c r="CX1572" s="162"/>
      <c r="CY1572" s="162"/>
      <c r="CZ1572" s="162"/>
      <c r="DA1572" s="162"/>
      <c r="DB1572" s="162"/>
      <c r="DC1572" s="162"/>
      <c r="DD1572" s="162"/>
      <c r="DE1572" s="162"/>
      <c r="DF1572" s="162"/>
      <c r="DG1572" s="162"/>
      <c r="DH1572" s="162"/>
      <c r="DI1572" s="162"/>
      <c r="DJ1572" s="162"/>
      <c r="DK1572" s="162"/>
      <c r="DL1572" s="162"/>
      <c r="DM1572" s="162"/>
      <c r="DN1572" s="162"/>
      <c r="DO1572" s="153"/>
      <c r="DP1572" s="50" t="s">
        <v>172</v>
      </c>
    </row>
    <row r="1573" spans="3:120" s="29" customFormat="1" ht="15" customHeight="1">
      <c r="C1573" s="163" t="s">
        <v>231</v>
      </c>
      <c r="D1573" s="57"/>
      <c r="E1573" s="151"/>
      <c r="F1573" s="162">
        <v>0</v>
      </c>
      <c r="G1573" s="39">
        <f t="shared" ref="G1573:AL1573" ca="1" si="2677">IF(F17="","",F1578)</f>
        <v>0</v>
      </c>
      <c r="H1573" s="39">
        <f t="shared" ca="1" si="2677"/>
        <v>0</v>
      </c>
      <c r="I1573" s="39">
        <f t="shared" ca="1" si="2677"/>
        <v>0</v>
      </c>
      <c r="J1573" s="39">
        <f t="shared" ca="1" si="2677"/>
        <v>4226291.9592187507</v>
      </c>
      <c r="K1573" s="39">
        <f t="shared" ca="1" si="2677"/>
        <v>2588460.8019965291</v>
      </c>
      <c r="L1573" s="39">
        <f t="shared" ca="1" si="2677"/>
        <v>950629.6447743068</v>
      </c>
      <c r="M1573" s="39">
        <f t="shared" ca="1" si="2677"/>
        <v>10443428.79598959</v>
      </c>
      <c r="N1573" s="39">
        <f t="shared" ca="1" si="2677"/>
        <v>9698279.768767368</v>
      </c>
      <c r="O1573" s="39">
        <f t="shared" ca="1" si="2677"/>
        <v>8953130.7415451445</v>
      </c>
      <c r="P1573" s="39">
        <f t="shared" ca="1" si="2677"/>
        <v>8207981.7143229228</v>
      </c>
      <c r="Q1573" s="39">
        <f t="shared" ca="1" si="2677"/>
        <v>7462832.687100701</v>
      </c>
      <c r="R1573" s="39">
        <f t="shared" ca="1" si="2677"/>
        <v>6717683.6598784793</v>
      </c>
      <c r="S1573" s="39">
        <f t="shared" ca="1" si="2677"/>
        <v>5344867.5100000007</v>
      </c>
      <c r="T1573" s="39">
        <f t="shared" ca="1" si="2677"/>
        <v>3260695.2877777768</v>
      </c>
      <c r="U1573" s="39">
        <f t="shared" ca="1" si="2677"/>
        <v>9210662.2355555538</v>
      </c>
      <c r="V1573" s="39">
        <f t="shared" ca="1" si="2677"/>
        <v>7126490.0133333299</v>
      </c>
      <c r="W1573" s="39">
        <f t="shared" ca="1" si="2677"/>
        <v>5042317.7911111061</v>
      </c>
      <c r="X1573" s="39">
        <f t="shared" ca="1" si="2677"/>
        <v>2958145.5688888822</v>
      </c>
      <c r="Y1573" s="39">
        <f t="shared" ca="1" si="2677"/>
        <v>873973.3466666583</v>
      </c>
      <c r="Z1573" s="39">
        <f t="shared" ca="1" si="2677"/>
        <v>0</v>
      </c>
      <c r="AA1573" s="39">
        <f t="shared" ca="1" si="2677"/>
        <v>0</v>
      </c>
      <c r="AB1573" s="39">
        <f t="shared" ca="1" si="2677"/>
        <v>0</v>
      </c>
      <c r="AC1573" s="39">
        <f t="shared" ca="1" si="2677"/>
        <v>0</v>
      </c>
      <c r="AD1573" s="39">
        <f t="shared" ca="1" si="2677"/>
        <v>0</v>
      </c>
      <c r="AE1573" s="39">
        <f t="shared" ca="1" si="2677"/>
        <v>0</v>
      </c>
      <c r="AF1573" s="39">
        <f t="shared" ca="1" si="2677"/>
        <v>0</v>
      </c>
      <c r="AG1573" s="39">
        <f t="shared" ca="1" si="2677"/>
        <v>0</v>
      </c>
      <c r="AH1573" s="39">
        <f t="shared" ca="1" si="2677"/>
        <v>0</v>
      </c>
      <c r="AI1573" s="39">
        <f t="shared" ca="1" si="2677"/>
        <v>0</v>
      </c>
      <c r="AJ1573" s="39">
        <f t="shared" ca="1" si="2677"/>
        <v>0</v>
      </c>
      <c r="AK1573" s="39">
        <f t="shared" ca="1" si="2677"/>
        <v>0</v>
      </c>
      <c r="AL1573" s="39">
        <f t="shared" ca="1" si="2677"/>
        <v>0</v>
      </c>
      <c r="AM1573" s="39">
        <f t="shared" ref="AM1573:BR1573" ca="1" si="2678">IF(AL17="","",AL1578)</f>
        <v>0</v>
      </c>
      <c r="AN1573" s="39">
        <f t="shared" ca="1" si="2678"/>
        <v>0</v>
      </c>
      <c r="AO1573" s="39">
        <f t="shared" ca="1" si="2678"/>
        <v>0</v>
      </c>
      <c r="AP1573" s="39">
        <f t="shared" ca="1" si="2678"/>
        <v>0</v>
      </c>
      <c r="AQ1573" s="39">
        <f t="shared" ca="1" si="2678"/>
        <v>0</v>
      </c>
      <c r="AR1573" s="39">
        <f t="shared" ca="1" si="2678"/>
        <v>0</v>
      </c>
      <c r="AS1573" s="39">
        <f t="shared" ca="1" si="2678"/>
        <v>0</v>
      </c>
      <c r="AT1573" s="39">
        <f t="shared" ca="1" si="2678"/>
        <v>0</v>
      </c>
      <c r="AU1573" s="39">
        <f t="shared" ca="1" si="2678"/>
        <v>0</v>
      </c>
      <c r="AV1573" s="39">
        <f t="shared" ca="1" si="2678"/>
        <v>0</v>
      </c>
      <c r="AW1573" s="39">
        <f t="shared" ca="1" si="2678"/>
        <v>0</v>
      </c>
      <c r="AX1573" s="39">
        <f t="shared" ca="1" si="2678"/>
        <v>0</v>
      </c>
      <c r="AY1573" s="39">
        <f t="shared" ca="1" si="2678"/>
        <v>0</v>
      </c>
      <c r="AZ1573" s="39">
        <f t="shared" ca="1" si="2678"/>
        <v>0</v>
      </c>
      <c r="BA1573" s="39">
        <f t="shared" ca="1" si="2678"/>
        <v>0</v>
      </c>
      <c r="BB1573" s="39">
        <f t="shared" ca="1" si="2678"/>
        <v>0</v>
      </c>
      <c r="BC1573" s="39">
        <f t="shared" ca="1" si="2678"/>
        <v>0</v>
      </c>
      <c r="BD1573" s="39">
        <f t="shared" ca="1" si="2678"/>
        <v>0</v>
      </c>
      <c r="BE1573" s="39">
        <f t="shared" ca="1" si="2678"/>
        <v>0</v>
      </c>
      <c r="BF1573" s="39">
        <f t="shared" ca="1" si="2678"/>
        <v>0</v>
      </c>
      <c r="BG1573" s="39">
        <f t="shared" ca="1" si="2678"/>
        <v>0</v>
      </c>
      <c r="BH1573" s="39">
        <f t="shared" ca="1" si="2678"/>
        <v>0</v>
      </c>
      <c r="BI1573" s="39">
        <f t="shared" ca="1" si="2678"/>
        <v>0</v>
      </c>
      <c r="BJ1573" s="39">
        <f t="shared" ca="1" si="2678"/>
        <v>0</v>
      </c>
      <c r="BK1573" s="39">
        <f t="shared" ca="1" si="2678"/>
        <v>0</v>
      </c>
      <c r="BL1573" s="39">
        <f t="shared" ca="1" si="2678"/>
        <v>0</v>
      </c>
      <c r="BM1573" s="39">
        <f t="shared" ca="1" si="2678"/>
        <v>0</v>
      </c>
      <c r="BN1573" s="39">
        <f t="shared" ca="1" si="2678"/>
        <v>0</v>
      </c>
      <c r="BO1573" s="39">
        <f t="shared" ca="1" si="2678"/>
        <v>0</v>
      </c>
      <c r="BP1573" s="39" t="str">
        <f t="shared" si="2678"/>
        <v/>
      </c>
      <c r="BQ1573" s="39" t="str">
        <f t="shared" si="2678"/>
        <v/>
      </c>
      <c r="BR1573" s="39" t="str">
        <f t="shared" si="2678"/>
        <v/>
      </c>
      <c r="BS1573" s="39" t="str">
        <f t="shared" ref="BS1573:CA1573" si="2679">IF(BR17="","",BR1578)</f>
        <v/>
      </c>
      <c r="BT1573" s="39" t="str">
        <f t="shared" si="2679"/>
        <v/>
      </c>
      <c r="BU1573" s="39" t="str">
        <f t="shared" si="2679"/>
        <v/>
      </c>
      <c r="BV1573" s="39" t="str">
        <f t="shared" si="2679"/>
        <v/>
      </c>
      <c r="BW1573" s="39" t="str">
        <f t="shared" si="2679"/>
        <v/>
      </c>
      <c r="BX1573" s="39" t="str">
        <f t="shared" si="2679"/>
        <v/>
      </c>
      <c r="BY1573" s="39" t="str">
        <f t="shared" si="2679"/>
        <v/>
      </c>
      <c r="BZ1573" s="39" t="str">
        <f t="shared" si="2679"/>
        <v/>
      </c>
      <c r="CA1573" s="39" t="str">
        <f t="shared" si="2679"/>
        <v/>
      </c>
      <c r="CB1573" s="39" t="str">
        <f t="shared" ref="CB1573" si="2680">IF(CA17="","",CA1578)</f>
        <v/>
      </c>
      <c r="CC1573" s="39" t="str">
        <f t="shared" ref="CC1573" si="2681">IF(CB17="","",CB1578)</f>
        <v/>
      </c>
      <c r="CD1573" s="39" t="str">
        <f t="shared" ref="CD1573" si="2682">IF(CC17="","",CC1578)</f>
        <v/>
      </c>
      <c r="CE1573" s="39" t="str">
        <f t="shared" ref="CE1573" si="2683">IF(CD17="","",CD1578)</f>
        <v/>
      </c>
      <c r="CF1573" s="39" t="str">
        <f t="shared" ref="CF1573" si="2684">IF(CE17="","",CE1578)</f>
        <v/>
      </c>
      <c r="CG1573" s="39" t="str">
        <f t="shared" ref="CG1573" si="2685">IF(CF17="","",CF1578)</f>
        <v/>
      </c>
      <c r="CH1573" s="39" t="str">
        <f t="shared" ref="CH1573" si="2686">IF(CG17="","",CG1578)</f>
        <v/>
      </c>
      <c r="CI1573" s="39" t="str">
        <f t="shared" ref="CI1573" si="2687">IF(CH17="","",CH1578)</f>
        <v/>
      </c>
      <c r="CJ1573" s="39" t="str">
        <f t="shared" ref="CJ1573" si="2688">IF(CI17="","",CI1578)</f>
        <v/>
      </c>
      <c r="CK1573" s="39" t="str">
        <f t="shared" ref="CK1573" si="2689">IF(CJ17="","",CJ1578)</f>
        <v/>
      </c>
      <c r="CL1573" s="39" t="str">
        <f t="shared" ref="CL1573" si="2690">IF(CK17="","",CK1578)</f>
        <v/>
      </c>
      <c r="CM1573" s="39" t="str">
        <f t="shared" ref="CM1573" si="2691">IF(CL17="","",CL1578)</f>
        <v/>
      </c>
      <c r="CN1573" s="39" t="str">
        <f t="shared" ref="CN1573" si="2692">IF(CM17="","",CM1578)</f>
        <v/>
      </c>
      <c r="CO1573" s="39" t="str">
        <f t="shared" ref="CO1573" si="2693">IF(CN17="","",CN1578)</f>
        <v/>
      </c>
      <c r="CP1573" s="39" t="str">
        <f t="shared" ref="CP1573" si="2694">IF(CO17="","",CO1578)</f>
        <v/>
      </c>
      <c r="CQ1573" s="39" t="str">
        <f t="shared" ref="CQ1573" si="2695">IF(CP17="","",CP1578)</f>
        <v/>
      </c>
      <c r="CR1573" s="39" t="str">
        <f t="shared" ref="CR1573" si="2696">IF(CQ17="","",CQ1578)</f>
        <v/>
      </c>
      <c r="CS1573" s="39" t="str">
        <f t="shared" ref="CS1573" si="2697">IF(CR17="","",CR1578)</f>
        <v/>
      </c>
      <c r="CT1573" s="39" t="str">
        <f t="shared" ref="CT1573" si="2698">IF(CS17="","",CS1578)</f>
        <v/>
      </c>
      <c r="CU1573" s="39" t="str">
        <f t="shared" ref="CU1573" si="2699">IF(CT17="","",CT1578)</f>
        <v/>
      </c>
      <c r="CV1573" s="39" t="str">
        <f t="shared" ref="CV1573" si="2700">IF(CU17="","",CU1578)</f>
        <v/>
      </c>
      <c r="CW1573" s="39" t="str">
        <f t="shared" ref="CW1573" si="2701">IF(CV17="","",CV1578)</f>
        <v/>
      </c>
      <c r="CX1573" s="39" t="str">
        <f t="shared" ref="CX1573" si="2702">IF(CW17="","",CW1578)</f>
        <v/>
      </c>
      <c r="CY1573" s="39" t="str">
        <f t="shared" ref="CY1573" si="2703">IF(CX17="","",CX1578)</f>
        <v/>
      </c>
      <c r="CZ1573" s="39" t="str">
        <f t="shared" ref="CZ1573" si="2704">IF(CY17="","",CY1578)</f>
        <v/>
      </c>
      <c r="DA1573" s="39" t="str">
        <f t="shared" ref="DA1573" si="2705">IF(CZ17="","",CZ1578)</f>
        <v/>
      </c>
      <c r="DB1573" s="39" t="str">
        <f t="shared" ref="DB1573" si="2706">IF(DA17="","",DA1578)</f>
        <v/>
      </c>
      <c r="DC1573" s="39" t="str">
        <f t="shared" ref="DC1573" si="2707">IF(DB17="","",DB1578)</f>
        <v/>
      </c>
      <c r="DD1573" s="39" t="str">
        <f t="shared" ref="DD1573" si="2708">IF(DC17="","",DC1578)</f>
        <v/>
      </c>
      <c r="DE1573" s="39" t="str">
        <f t="shared" ref="DE1573" si="2709">IF(DD17="","",DD1578)</f>
        <v/>
      </c>
      <c r="DF1573" s="39" t="str">
        <f t="shared" ref="DF1573" si="2710">IF(DE17="","",DE1578)</f>
        <v/>
      </c>
      <c r="DG1573" s="39" t="str">
        <f t="shared" ref="DG1573" si="2711">IF(DF17="","",DF1578)</f>
        <v/>
      </c>
      <c r="DH1573" s="39" t="str">
        <f t="shared" ref="DH1573" si="2712">IF(DG17="","",DG1578)</f>
        <v/>
      </c>
      <c r="DI1573" s="39" t="str">
        <f t="shared" ref="DI1573" si="2713">IF(DH17="","",DH1578)</f>
        <v/>
      </c>
      <c r="DJ1573" s="39" t="str">
        <f t="shared" ref="DJ1573" si="2714">IF(DI17="","",DI1578)</f>
        <v/>
      </c>
      <c r="DK1573" s="39" t="str">
        <f t="shared" ref="DK1573" si="2715">IF(DJ17="","",DJ1578)</f>
        <v/>
      </c>
      <c r="DL1573" s="39" t="str">
        <f t="shared" ref="DL1573" si="2716">IF(DK17="","",DK1578)</f>
        <v/>
      </c>
      <c r="DM1573" s="39" t="str">
        <f t="shared" ref="DM1573" si="2717">IF(DL17="","",DL1578)</f>
        <v/>
      </c>
      <c r="DN1573" s="39" t="str">
        <f t="shared" ref="DN1573" si="2718">IF(DM17="","",DM1578)</f>
        <v/>
      </c>
      <c r="DO1573" s="39"/>
      <c r="DP1573" s="50" t="s">
        <v>172</v>
      </c>
    </row>
    <row r="1574" spans="3:120" s="29" customFormat="1" ht="15" customHeight="1">
      <c r="C1574" s="163" t="s">
        <v>555</v>
      </c>
      <c r="D1574" s="57"/>
      <c r="E1574" s="151"/>
      <c r="F1574" s="162">
        <f t="shared" ref="F1574:AK1574" si="2719">IF(F17="","",F1557)</f>
        <v>0</v>
      </c>
      <c r="G1574" s="162">
        <f t="shared" si="2719"/>
        <v>0</v>
      </c>
      <c r="H1574" s="162">
        <f t="shared" si="2719"/>
        <v>0</v>
      </c>
      <c r="I1574" s="162">
        <f t="shared" si="2719"/>
        <v>4226291.9592187507</v>
      </c>
      <c r="J1574" s="162">
        <f t="shared" si="2719"/>
        <v>446341.06499999994</v>
      </c>
      <c r="K1574" s="162">
        <f t="shared" si="2719"/>
        <v>446341.06499999994</v>
      </c>
      <c r="L1574" s="162">
        <f t="shared" si="2719"/>
        <v>11576971.373437505</v>
      </c>
      <c r="M1574" s="162">
        <f t="shared" si="2719"/>
        <v>1339023.1949999998</v>
      </c>
      <c r="N1574" s="162">
        <f t="shared" si="2719"/>
        <v>1339023.1949999998</v>
      </c>
      <c r="O1574" s="162">
        <f t="shared" si="2719"/>
        <v>1339023.1949999998</v>
      </c>
      <c r="P1574" s="162">
        <f t="shared" si="2719"/>
        <v>1339023.1949999998</v>
      </c>
      <c r="Q1574" s="162">
        <f t="shared" si="2719"/>
        <v>1339023.1949999998</v>
      </c>
      <c r="R1574" s="162">
        <f t="shared" si="2719"/>
        <v>711356.07234374341</v>
      </c>
      <c r="S1574" s="162">
        <f t="shared" si="2719"/>
        <v>0</v>
      </c>
      <c r="T1574" s="162">
        <f t="shared" si="2719"/>
        <v>8034139.1700000009</v>
      </c>
      <c r="U1574" s="162">
        <f t="shared" si="2719"/>
        <v>0</v>
      </c>
      <c r="V1574" s="162">
        <f t="shared" si="2719"/>
        <v>0</v>
      </c>
      <c r="W1574" s="162">
        <f t="shared" si="2719"/>
        <v>0</v>
      </c>
      <c r="X1574" s="162">
        <f t="shared" si="2719"/>
        <v>0</v>
      </c>
      <c r="Y1574" s="162">
        <f t="shared" si="2719"/>
        <v>0</v>
      </c>
      <c r="Z1574" s="162">
        <f t="shared" si="2719"/>
        <v>0</v>
      </c>
      <c r="AA1574" s="162">
        <f t="shared" si="2719"/>
        <v>0</v>
      </c>
      <c r="AB1574" s="162">
        <f t="shared" si="2719"/>
        <v>0</v>
      </c>
      <c r="AC1574" s="162">
        <f t="shared" si="2719"/>
        <v>0</v>
      </c>
      <c r="AD1574" s="162">
        <f t="shared" si="2719"/>
        <v>48204835.020000003</v>
      </c>
      <c r="AE1574" s="162">
        <f t="shared" si="2719"/>
        <v>0</v>
      </c>
      <c r="AF1574" s="162">
        <f t="shared" si="2719"/>
        <v>0</v>
      </c>
      <c r="AG1574" s="162">
        <f t="shared" si="2719"/>
        <v>0</v>
      </c>
      <c r="AH1574" s="162">
        <f t="shared" si="2719"/>
        <v>0</v>
      </c>
      <c r="AI1574" s="162">
        <f t="shared" si="2719"/>
        <v>0</v>
      </c>
      <c r="AJ1574" s="162">
        <f t="shared" si="2719"/>
        <v>0</v>
      </c>
      <c r="AK1574" s="162">
        <f t="shared" si="2719"/>
        <v>0</v>
      </c>
      <c r="AL1574" s="162">
        <f t="shared" ref="AL1574:BQ1574" si="2720">IF(AL17="","",AL1557)</f>
        <v>0</v>
      </c>
      <c r="AM1574" s="162">
        <f t="shared" si="2720"/>
        <v>0</v>
      </c>
      <c r="AN1574" s="162">
        <f t="shared" si="2720"/>
        <v>0</v>
      </c>
      <c r="AO1574" s="162">
        <f t="shared" si="2720"/>
        <v>0</v>
      </c>
      <c r="AP1574" s="162">
        <f t="shared" si="2720"/>
        <v>0</v>
      </c>
      <c r="AQ1574" s="162">
        <f t="shared" si="2720"/>
        <v>0</v>
      </c>
      <c r="AR1574" s="162">
        <f t="shared" si="2720"/>
        <v>0</v>
      </c>
      <c r="AS1574" s="162">
        <f t="shared" si="2720"/>
        <v>0</v>
      </c>
      <c r="AT1574" s="162">
        <f t="shared" si="2720"/>
        <v>0</v>
      </c>
      <c r="AU1574" s="162">
        <f t="shared" si="2720"/>
        <v>0</v>
      </c>
      <c r="AV1574" s="162">
        <f t="shared" si="2720"/>
        <v>0</v>
      </c>
      <c r="AW1574" s="162">
        <f t="shared" si="2720"/>
        <v>0</v>
      </c>
      <c r="AX1574" s="162">
        <f t="shared" si="2720"/>
        <v>0</v>
      </c>
      <c r="AY1574" s="162">
        <f t="shared" si="2720"/>
        <v>0</v>
      </c>
      <c r="AZ1574" s="162">
        <f t="shared" si="2720"/>
        <v>0</v>
      </c>
      <c r="BA1574" s="162">
        <f t="shared" si="2720"/>
        <v>0</v>
      </c>
      <c r="BB1574" s="162">
        <f t="shared" si="2720"/>
        <v>0</v>
      </c>
      <c r="BC1574" s="162">
        <f t="shared" si="2720"/>
        <v>0</v>
      </c>
      <c r="BD1574" s="162">
        <f t="shared" si="2720"/>
        <v>0</v>
      </c>
      <c r="BE1574" s="162">
        <f t="shared" si="2720"/>
        <v>0</v>
      </c>
      <c r="BF1574" s="162">
        <f t="shared" si="2720"/>
        <v>0</v>
      </c>
      <c r="BG1574" s="162">
        <f t="shared" si="2720"/>
        <v>0</v>
      </c>
      <c r="BH1574" s="162">
        <f t="shared" si="2720"/>
        <v>0</v>
      </c>
      <c r="BI1574" s="162">
        <f t="shared" si="2720"/>
        <v>0</v>
      </c>
      <c r="BJ1574" s="162">
        <f t="shared" si="2720"/>
        <v>0</v>
      </c>
      <c r="BK1574" s="162">
        <f t="shared" si="2720"/>
        <v>0</v>
      </c>
      <c r="BL1574" s="162">
        <f t="shared" si="2720"/>
        <v>0</v>
      </c>
      <c r="BM1574" s="162">
        <f t="shared" si="2720"/>
        <v>0</v>
      </c>
      <c r="BN1574" s="162">
        <f>IF(BN17="","",BN1557)</f>
        <v>32885434.23492917</v>
      </c>
      <c r="BO1574" s="162" t="str">
        <f t="shared" si="2720"/>
        <v/>
      </c>
      <c r="BP1574" s="162" t="str">
        <f t="shared" si="2720"/>
        <v/>
      </c>
      <c r="BQ1574" s="162" t="str">
        <f t="shared" si="2720"/>
        <v/>
      </c>
      <c r="BR1574" s="162" t="str">
        <f t="shared" ref="BR1574:CA1574" si="2721">IF(BR17="","",BR1557)</f>
        <v/>
      </c>
      <c r="BS1574" s="162" t="str">
        <f t="shared" si="2721"/>
        <v/>
      </c>
      <c r="BT1574" s="162" t="str">
        <f t="shared" si="2721"/>
        <v/>
      </c>
      <c r="BU1574" s="162" t="str">
        <f t="shared" si="2721"/>
        <v/>
      </c>
      <c r="BV1574" s="162" t="str">
        <f t="shared" si="2721"/>
        <v/>
      </c>
      <c r="BW1574" s="162" t="str">
        <f t="shared" si="2721"/>
        <v/>
      </c>
      <c r="BX1574" s="162" t="str">
        <f t="shared" si="2721"/>
        <v/>
      </c>
      <c r="BY1574" s="162" t="str">
        <f t="shared" si="2721"/>
        <v/>
      </c>
      <c r="BZ1574" s="162" t="str">
        <f t="shared" si="2721"/>
        <v/>
      </c>
      <c r="CA1574" s="162" t="str">
        <f t="shared" si="2721"/>
        <v/>
      </c>
      <c r="CB1574" s="162" t="str">
        <f t="shared" ref="CB1574:DN1574" si="2722">IF(CB17="","",CB1557)</f>
        <v/>
      </c>
      <c r="CC1574" s="162" t="str">
        <f t="shared" si="2722"/>
        <v/>
      </c>
      <c r="CD1574" s="162" t="str">
        <f t="shared" si="2722"/>
        <v/>
      </c>
      <c r="CE1574" s="162" t="str">
        <f t="shared" si="2722"/>
        <v/>
      </c>
      <c r="CF1574" s="162" t="str">
        <f t="shared" si="2722"/>
        <v/>
      </c>
      <c r="CG1574" s="162" t="str">
        <f t="shared" si="2722"/>
        <v/>
      </c>
      <c r="CH1574" s="162" t="str">
        <f t="shared" si="2722"/>
        <v/>
      </c>
      <c r="CI1574" s="162" t="str">
        <f t="shared" si="2722"/>
        <v/>
      </c>
      <c r="CJ1574" s="162" t="str">
        <f t="shared" si="2722"/>
        <v/>
      </c>
      <c r="CK1574" s="162" t="str">
        <f t="shared" si="2722"/>
        <v/>
      </c>
      <c r="CL1574" s="162" t="str">
        <f t="shared" si="2722"/>
        <v/>
      </c>
      <c r="CM1574" s="162" t="str">
        <f t="shared" si="2722"/>
        <v/>
      </c>
      <c r="CN1574" s="162" t="str">
        <f t="shared" si="2722"/>
        <v/>
      </c>
      <c r="CO1574" s="162" t="str">
        <f t="shared" si="2722"/>
        <v/>
      </c>
      <c r="CP1574" s="162" t="str">
        <f t="shared" si="2722"/>
        <v/>
      </c>
      <c r="CQ1574" s="162" t="str">
        <f t="shared" si="2722"/>
        <v/>
      </c>
      <c r="CR1574" s="162" t="str">
        <f t="shared" si="2722"/>
        <v/>
      </c>
      <c r="CS1574" s="162" t="str">
        <f t="shared" si="2722"/>
        <v/>
      </c>
      <c r="CT1574" s="162" t="str">
        <f t="shared" si="2722"/>
        <v/>
      </c>
      <c r="CU1574" s="162" t="str">
        <f t="shared" si="2722"/>
        <v/>
      </c>
      <c r="CV1574" s="162" t="str">
        <f t="shared" si="2722"/>
        <v/>
      </c>
      <c r="CW1574" s="162" t="str">
        <f t="shared" si="2722"/>
        <v/>
      </c>
      <c r="CX1574" s="162" t="str">
        <f t="shared" si="2722"/>
        <v/>
      </c>
      <c r="CY1574" s="162" t="str">
        <f t="shared" si="2722"/>
        <v/>
      </c>
      <c r="CZ1574" s="162" t="str">
        <f t="shared" si="2722"/>
        <v/>
      </c>
      <c r="DA1574" s="162" t="str">
        <f t="shared" si="2722"/>
        <v/>
      </c>
      <c r="DB1574" s="162" t="str">
        <f t="shared" si="2722"/>
        <v/>
      </c>
      <c r="DC1574" s="162" t="str">
        <f t="shared" si="2722"/>
        <v/>
      </c>
      <c r="DD1574" s="162" t="str">
        <f t="shared" si="2722"/>
        <v/>
      </c>
      <c r="DE1574" s="162" t="str">
        <f t="shared" si="2722"/>
        <v/>
      </c>
      <c r="DF1574" s="162" t="str">
        <f t="shared" si="2722"/>
        <v/>
      </c>
      <c r="DG1574" s="162" t="str">
        <f t="shared" si="2722"/>
        <v/>
      </c>
      <c r="DH1574" s="162" t="str">
        <f t="shared" si="2722"/>
        <v/>
      </c>
      <c r="DI1574" s="162" t="str">
        <f t="shared" si="2722"/>
        <v/>
      </c>
      <c r="DJ1574" s="162" t="str">
        <f t="shared" si="2722"/>
        <v/>
      </c>
      <c r="DK1574" s="162" t="str">
        <f t="shared" si="2722"/>
        <v/>
      </c>
      <c r="DL1574" s="162" t="str">
        <f t="shared" si="2722"/>
        <v/>
      </c>
      <c r="DM1574" s="162" t="str">
        <f t="shared" si="2722"/>
        <v/>
      </c>
      <c r="DN1574" s="162" t="str">
        <f t="shared" si="2722"/>
        <v/>
      </c>
      <c r="DO1574" s="153"/>
      <c r="DP1574" s="50" t="s">
        <v>172</v>
      </c>
    </row>
    <row r="1575" spans="3:120" s="29" customFormat="1" ht="15" customHeight="1">
      <c r="C1575" s="29" t="s">
        <v>230</v>
      </c>
      <c r="D1575" s="57"/>
      <c r="E1575" s="151"/>
      <c r="F1575" s="162">
        <f ca="1">IF(F17="","",MAX(0,MIN(MIN(F1385-F1588,SUM(F1574,F1573)),F1569-SUM($E$1575:E1575))))</f>
        <v>0</v>
      </c>
      <c r="G1575" s="162">
        <f ca="1">IF(G17="","",MAX(0,MIN(MIN(G1385-G1588,SUM(G1574,G1573)),G1569-SUM($E$1575:F1575))))</f>
        <v>0</v>
      </c>
      <c r="H1575" s="162">
        <f ca="1">IF(H17="","",MAX(0,MIN(MIN(H1385-H1588,SUM(H1574,H1573)),H1569-SUM($E$1575:G1575))))</f>
        <v>0</v>
      </c>
      <c r="I1575" s="162">
        <f ca="1">IF(I17="","",MAX(0,MIN(MIN(I1385-I1588,SUM(I1574,I1573)),I1569-SUM($E$1575:H1575))))</f>
        <v>0</v>
      </c>
      <c r="J1575" s="162">
        <f ca="1">IF(J17="","",MAX(0,MIN(MIN(J1385-J1588,SUM(J1574,J1573)),J1569-SUM($E$1575:I1575))))</f>
        <v>2084172.2222222222</v>
      </c>
      <c r="K1575" s="162">
        <f ca="1">IF(K17="","",MAX(0,MIN(MIN(K1385-K1588,SUM(K1574,K1573)),K1569-SUM($E$1575:J1575))))</f>
        <v>2084172.2222222222</v>
      </c>
      <c r="L1575" s="162">
        <f ca="1">IF(L17="","",MAX(0,MIN(MIN(L1385-L1588,SUM(L1574,L1573)),L1569-SUM($E$1575:K1575))))</f>
        <v>2084172.2222222225</v>
      </c>
      <c r="M1575" s="162">
        <f ca="1">IF(M17="","",MAX(0,MIN(MIN(M1385-M1588,SUM(M1574,M1573)),M1569-SUM($E$1575:L1575))))</f>
        <v>2084172.222222222</v>
      </c>
      <c r="N1575" s="162">
        <f ca="1">IF(N17="","",MAX(0,MIN(MIN(N1385-N1588,SUM(N1574,N1573)),N1569-SUM($E$1575:M1575))))</f>
        <v>2084172.2222222229</v>
      </c>
      <c r="O1575" s="162">
        <f ca="1">IF(O17="","",MAX(0,MIN(MIN(O1385-O1588,SUM(O1574,O1573)),O1569-SUM($E$1575:N1575))))</f>
        <v>2084172.222222222</v>
      </c>
      <c r="P1575" s="162">
        <f ca="1">IF(P17="","",MAX(0,MIN(MIN(P1385-P1588,SUM(P1574,P1573)),P1569-SUM($E$1575:O1575))))</f>
        <v>2084172.222222222</v>
      </c>
      <c r="Q1575" s="162">
        <f ca="1">IF(Q17="","",MAX(0,MIN(MIN(Q1385-Q1588,SUM(Q1574,Q1573)),Q1569-SUM($E$1575:P1575))))</f>
        <v>2084172.222222222</v>
      </c>
      <c r="R1575" s="162">
        <f ca="1">IF(R17="","",MAX(0,MIN(MIN(R1385-R1588,SUM(R1574,R1573)),R1569-SUM($E$1575:Q1575))))</f>
        <v>2084172.222222222</v>
      </c>
      <c r="S1575" s="162">
        <f ca="1">IF(S17="","",MAX(0,MIN(MIN(S1385-S1588,SUM(S1574,S1573)),S1569-SUM($E$1575:R1575))))</f>
        <v>2084172.2222222239</v>
      </c>
      <c r="T1575" s="162">
        <f ca="1">IF(T17="","",MAX(0,MIN(MIN(T1385-T1588,SUM(T1574,T1573)),T1569-SUM($E$1575:S1575))))</f>
        <v>2084172.2222222239</v>
      </c>
      <c r="U1575" s="162">
        <f ca="1">IF(U17="","",MAX(0,MIN(MIN(U1385-U1588,SUM(U1574,U1573)),U1569-SUM($E$1575:T1575))))</f>
        <v>2084172.2222222239</v>
      </c>
      <c r="V1575" s="162">
        <f ca="1">IF(V17="","",MAX(0,MIN(MIN(V1385-V1588,SUM(V1574,V1573)),V1569-SUM($E$1575:U1575))))</f>
        <v>2084172.2222222239</v>
      </c>
      <c r="W1575" s="162">
        <f ca="1">IF(W17="","",MAX(0,MIN(MIN(W1385-W1588,SUM(W1574,W1573)),W1569-SUM($E$1575:V1575))))</f>
        <v>2084172.2222222239</v>
      </c>
      <c r="X1575" s="162">
        <f ca="1">IF(X17="","",MAX(0,MIN(MIN(X1385-X1588,SUM(X1574,X1573)),X1569-SUM($E$1575:W1575))))</f>
        <v>2084172.2222222239</v>
      </c>
      <c r="Y1575" s="162">
        <f ca="1">IF(Y17="","",MAX(0,MIN(MIN(Y1385-Y1588,SUM(Y1574,Y1573)),Y1569-SUM($E$1575:X1575))))</f>
        <v>873973.3466666583</v>
      </c>
      <c r="Z1575" s="162">
        <f ca="1">IF(Z17="","",MAX(0,MIN(MIN(Z1385-Z1588,SUM(Z1574,Z1573)),Z1569-SUM($E$1575:Y1575))))</f>
        <v>0</v>
      </c>
      <c r="AA1575" s="162">
        <f ca="1">IF(AA17="","",MAX(0,MIN(MIN(AA1385-AA1588,SUM(AA1574,AA1573)),AA1569-SUM($E$1575:Z1575))))</f>
        <v>0</v>
      </c>
      <c r="AB1575" s="162">
        <f ca="1">IF(AB17="","",MAX(0,MIN(MIN(AB1385-AB1588,SUM(AB1574,AB1573)),AB1569-SUM($E$1575:AA1575))))</f>
        <v>0</v>
      </c>
      <c r="AC1575" s="162">
        <f ca="1">IF(AC17="","",MAX(0,MIN(MIN(AC1385-AC1588,SUM(AC1574,AC1573)),AC1569-SUM($E$1575:AB1575))))</f>
        <v>0</v>
      </c>
      <c r="AD1575" s="162">
        <f ca="1">IF(AD17="","",MAX(0,MIN(MIN(AD1385-AD1588,SUM(AD1574,AD1573)),AD1569-SUM($E$1575:AC1575))))</f>
        <v>127862.50017795037</v>
      </c>
      <c r="AE1575" s="162">
        <f ca="1">IF(AE17="","",MAX(0,MIN(MIN(AE1385-AE1588,SUM(AE1574,AE1573)),AE1569-SUM($E$1575:AD1575))))</f>
        <v>0</v>
      </c>
      <c r="AF1575" s="162">
        <f ca="1">IF(AF17="","",MAX(0,MIN(MIN(AF1385-AF1588,SUM(AF1574,AF1573)),AF1569-SUM($E$1575:AE1575))))</f>
        <v>0</v>
      </c>
      <c r="AG1575" s="162">
        <f ca="1">IF(AG17="","",MAX(0,MIN(MIN(AG1385-AG1588,SUM(AG1574,AG1573)),AG1569-SUM($E$1575:AF1575))))</f>
        <v>0</v>
      </c>
      <c r="AH1575" s="162">
        <f ca="1">IF(AH17="","",MAX(0,MIN(MIN(AH1385-AH1588,SUM(AH1574,AH1573)),AH1569-SUM($E$1575:AG1575))))</f>
        <v>0</v>
      </c>
      <c r="AI1575" s="162">
        <f ca="1">IF(AI17="","",MAX(0,MIN(MIN(AI1385-AI1588,SUM(AI1574,AI1573)),AI1569-SUM($E$1575:AH1575))))</f>
        <v>0</v>
      </c>
      <c r="AJ1575" s="162">
        <f ca="1">IF(AJ17="","",MAX(0,MIN(MIN(AJ1385-AJ1588,SUM(AJ1574,AJ1573)),AJ1569-SUM($E$1575:AI1575))))</f>
        <v>0</v>
      </c>
      <c r="AK1575" s="162">
        <f ca="1">IF(AK17="","",MAX(0,MIN(MIN(AK1385-AK1588,SUM(AK1574,AK1573)),AK1569-SUM($E$1575:AJ1575))))</f>
        <v>0</v>
      </c>
      <c r="AL1575" s="162">
        <f ca="1">IF(AL17="","",MAX(0,MIN(MIN(AL1385-AL1588,SUM(AL1574,AL1573)),AL1569-SUM($E$1575:AK1575))))</f>
        <v>0</v>
      </c>
      <c r="AM1575" s="162">
        <f ca="1">IF(AM17="","",MAX(0,MIN(MIN(AM1385-AM1588,SUM(AM1574,AM1573)),AM1569-SUM($E$1575:AL1575))))</f>
        <v>0</v>
      </c>
      <c r="AN1575" s="162">
        <f ca="1">IF(AN17="","",MAX(0,MIN(MIN(AN1385-AN1588,SUM(AN1574,AN1573)),AN1569-SUM($E$1575:AM1575))))</f>
        <v>0</v>
      </c>
      <c r="AO1575" s="162">
        <f ca="1">IF(AO17="","",MAX(0,MIN(MIN(AO1385-AO1588,SUM(AO1574,AO1573)),AO1569-SUM($E$1575:AN1575))))</f>
        <v>0</v>
      </c>
      <c r="AP1575" s="162">
        <f ca="1">IF(AP17="","",MAX(0,MIN(MIN(AP1385-AP1588,SUM(AP1574,AP1573)),AP1569-SUM($E$1575:AO1575))))</f>
        <v>0</v>
      </c>
      <c r="AQ1575" s="162">
        <f ca="1">IF(AQ17="","",MAX(0,MIN(MIN(AQ1385-AQ1588,SUM(AQ1574,AQ1573)),AQ1569-SUM($E$1575:AP1575))))</f>
        <v>0</v>
      </c>
      <c r="AR1575" s="162">
        <f ca="1">IF(AR17="","",MAX(0,MIN(MIN(AR1385-AR1588,SUM(AR1574,AR1573)),AR1569-SUM($E$1575:AQ1575))))</f>
        <v>0</v>
      </c>
      <c r="AS1575" s="162">
        <f ca="1">IF(AS17="","",MAX(0,MIN(MIN(AS1385-AS1588,SUM(AS1574,AS1573)),AS1569-SUM($E$1575:AR1575))))</f>
        <v>0</v>
      </c>
      <c r="AT1575" s="162">
        <f ca="1">IF(AT17="","",MAX(0,MIN(MIN(AT1385-AT1588,SUM(AT1574,AT1573)),AT1569-SUM($E$1575:AS1575))))</f>
        <v>0</v>
      </c>
      <c r="AU1575" s="162">
        <f ca="1">IF(AU17="","",MAX(0,MIN(MIN(AU1385-AU1588,SUM(AU1574,AU1573)),AU1569-SUM($E$1575:AT1575))))</f>
        <v>0</v>
      </c>
      <c r="AV1575" s="162">
        <f ca="1">IF(AV17="","",MAX(0,MIN(MIN(AV1385-AV1588,SUM(AV1574,AV1573)),AV1569-SUM($E$1575:AU1575))))</f>
        <v>0</v>
      </c>
      <c r="AW1575" s="162">
        <f ca="1">IF(AW17="","",MAX(0,MIN(MIN(AW1385-AW1588,SUM(AW1574,AW1573)),AW1569-SUM($E$1575:AV1575))))</f>
        <v>0</v>
      </c>
      <c r="AX1575" s="162">
        <f ca="1">IF(AX17="","",MAX(0,MIN(MIN(AX1385-AX1588,SUM(AX1574,AX1573)),AX1569-SUM($E$1575:AW1575))))</f>
        <v>0</v>
      </c>
      <c r="AY1575" s="162">
        <f ca="1">IF(AY17="","",MAX(0,MIN(MIN(AY1385-AY1588,SUM(AY1574,AY1573)),AY1569-SUM($E$1575:AX1575))))</f>
        <v>0</v>
      </c>
      <c r="AZ1575" s="162">
        <f ca="1">IF(AZ17="","",MAX(0,MIN(MIN(AZ1385-AZ1588,SUM(AZ1574,AZ1573)),AZ1569-SUM($E$1575:AY1575))))</f>
        <v>0</v>
      </c>
      <c r="BA1575" s="162">
        <f ca="1">IF(BA17="","",MAX(0,MIN(MIN(BA1385-BA1588,SUM(BA1574,BA1573)),BA1569-SUM($E$1575:AZ1575))))</f>
        <v>0</v>
      </c>
      <c r="BB1575" s="162">
        <f ca="1">IF(BB17="","",MAX(0,MIN(MIN(BB1385-BB1588,SUM(BB1574,BB1573)),BB1569-SUM($E$1575:BA1575))))</f>
        <v>0</v>
      </c>
      <c r="BC1575" s="162">
        <f ca="1">IF(BC17="","",MAX(0,MIN(MIN(BC1385-BC1588,SUM(BC1574,BC1573)),BC1569-SUM($E$1575:BB1575))))</f>
        <v>0</v>
      </c>
      <c r="BD1575" s="162">
        <f ca="1">IF(BD17="","",MAX(0,MIN(MIN(BD1385-BD1588,SUM(BD1574,BD1573)),BD1569-SUM($E$1575:BC1575))))</f>
        <v>0</v>
      </c>
      <c r="BE1575" s="162">
        <f ca="1">IF(BE17="","",MAX(0,MIN(MIN(BE1385-BE1588,SUM(BE1574,BE1573)),BE1569-SUM($E$1575:BD1575))))</f>
        <v>0</v>
      </c>
      <c r="BF1575" s="162">
        <f ca="1">IF(BF17="","",MAX(0,MIN(MIN(BF1385-BF1588,SUM(BF1574,BF1573)),BF1569-SUM($E$1575:BE1575))))</f>
        <v>0</v>
      </c>
      <c r="BG1575" s="162">
        <f ca="1">IF(BG17="","",MAX(0,MIN(MIN(BG1385-BG1588,SUM(BG1574,BG1573)),BG1569-SUM($E$1575:BF1575))))</f>
        <v>0</v>
      </c>
      <c r="BH1575" s="162">
        <f ca="1">IF(BH17="","",MAX(0,MIN(MIN(BH1385-BH1588,SUM(BH1574,BH1573)),BH1569-SUM($E$1575:BG1575))))</f>
        <v>0</v>
      </c>
      <c r="BI1575" s="162">
        <f ca="1">IF(BI17="","",MAX(0,MIN(MIN(BI1385-BI1588,SUM(BI1574,BI1573)),BI1569-SUM($E$1575:BH1575))))</f>
        <v>0</v>
      </c>
      <c r="BJ1575" s="162">
        <f ca="1">IF(BJ17="","",MAX(0,MIN(MIN(BJ1385-BJ1588,SUM(BJ1574,BJ1573)),BJ1569-SUM($E$1575:BI1575))))</f>
        <v>0</v>
      </c>
      <c r="BK1575" s="162">
        <f ca="1">IF(BK17="","",MAX(0,MIN(MIN(BK1385-BK1588,SUM(BK1574,BK1573)),BK1569-SUM($E$1575:BJ1575))))</f>
        <v>0</v>
      </c>
      <c r="BL1575" s="162">
        <f ca="1">IF(BL17="","",MAX(0,MIN(MIN(BL1385-BL1588,SUM(BL1574,BL1573)),BL1569-SUM($E$1575:BK1575))))</f>
        <v>0</v>
      </c>
      <c r="BM1575" s="162">
        <f ca="1">IF(BM17="","",MAX(0,MIN(MIN(BM1385-BM1588,SUM(BM1574,BM1573)),BM1569-SUM($E$1575:BL1575))))</f>
        <v>0</v>
      </c>
      <c r="BN1575" s="162">
        <f ca="1">IF(BN17="","",MAX(0,MIN(MIN(BN1385-BN1588,SUM(BN1574,BN1573)),BN1569-SUM($E$1575:BM1575))))</f>
        <v>0</v>
      </c>
      <c r="BO1575" s="162" t="str">
        <f>IF(BO17="","",MAX(0,MIN(MIN(BO1385-BO1588,SUM(BO1574,BO1573)),BO1569-SUM($E$1575:BN1575))))</f>
        <v/>
      </c>
      <c r="BP1575" s="162" t="str">
        <f>IF(BP17="","",MAX(0,MIN(MIN(BP1385-BP1588,SUM(BP1574,BP1573)),BP1569-SUM($E$1575:BO1575))))</f>
        <v/>
      </c>
      <c r="BQ1575" s="162" t="str">
        <f>IF(BQ17="","",MAX(0,MIN(MIN(BQ1385-BQ1588,SUM(BQ1574,BQ1573)),BQ1569-SUM($E$1575:BP1575))))</f>
        <v/>
      </c>
      <c r="BR1575" s="162" t="str">
        <f>IF(BR17="","",MAX(0,MIN(MIN(BR1385-BR1588,SUM(BR1574,BR1573)),BR1569-SUM($E$1575:BQ1575))))</f>
        <v/>
      </c>
      <c r="BS1575" s="162" t="str">
        <f>IF(BS17="","",MAX(0,MIN(MIN(BS1385-BS1588,SUM(BS1574,BS1573)),BS1569-SUM($E$1575:BR1575))))</f>
        <v/>
      </c>
      <c r="BT1575" s="162" t="str">
        <f>IF(BT17="","",MAX(0,MIN(MIN(BT1385-BT1588,SUM(BT1574,BT1573)),BT1569-SUM($E$1575:BS1575))))</f>
        <v/>
      </c>
      <c r="BU1575" s="162" t="str">
        <f>IF(BU17="","",MAX(0,MIN(MIN(BU1385-BU1588,SUM(BU1574,BU1573)),BU1569-SUM($E$1575:BT1575))))</f>
        <v/>
      </c>
      <c r="BV1575" s="162" t="str">
        <f>IF(BV17="","",MAX(0,MIN(MIN(BV1385-BV1588,SUM(BV1574,BV1573)),BV1569-SUM($E$1575:BU1575))))</f>
        <v/>
      </c>
      <c r="BW1575" s="162" t="str">
        <f>IF(BW17="","",MAX(0,MIN(MIN(BW1385-BW1588,SUM(BW1574,BW1573)),BW1569-SUM($E$1575:BV1575))))</f>
        <v/>
      </c>
      <c r="BX1575" s="162" t="str">
        <f>IF(BX17="","",MAX(0,MIN(MIN(BX1385-BX1588,SUM(BX1574,BX1573)),BX1569-SUM($E$1575:BW1575))))</f>
        <v/>
      </c>
      <c r="BY1575" s="162" t="str">
        <f>IF(BY17="","",MAX(0,MIN(MIN(BY1385-BY1588,SUM(BY1574,BY1573)),BY1569-SUM($E$1575:BX1575))))</f>
        <v/>
      </c>
      <c r="BZ1575" s="162" t="str">
        <f>IF(BZ17="","",MAX(0,MIN(MIN(BZ1385-BZ1588,SUM(BZ1574,BZ1573)),BZ1569-SUM($E$1575:BY1575))))</f>
        <v/>
      </c>
      <c r="CA1575" s="162" t="str">
        <f>IF(CA17="","",MAX(0,MIN(MIN(CA1385-CA1588,SUM(CA1574,CA1573)),CA1569-SUM($E$1575:BZ1575))))</f>
        <v/>
      </c>
      <c r="CB1575" s="162" t="str">
        <f>IF(CB17="","",MAX(0,MIN(MIN(CB1385-CB1588,SUM(CB1574,CB1573)),CB1569-SUM($E$1575:CA1575))))</f>
        <v/>
      </c>
      <c r="CC1575" s="162" t="str">
        <f>IF(CC17="","",MAX(0,MIN(MIN(CC1385-CC1588,SUM(CC1574,CC1573)),CC1569-SUM($E$1575:CB1575))))</f>
        <v/>
      </c>
      <c r="CD1575" s="162" t="str">
        <f>IF(CD17="","",MAX(0,MIN(MIN(CD1385-CD1588,SUM(CD1574,CD1573)),CD1569-SUM($E$1575:CC1575))))</f>
        <v/>
      </c>
      <c r="CE1575" s="162" t="str">
        <f>IF(CE17="","",MAX(0,MIN(MIN(CE1385-CE1588,SUM(CE1574,CE1573)),CE1569-SUM($E$1575:CD1575))))</f>
        <v/>
      </c>
      <c r="CF1575" s="162" t="str">
        <f>IF(CF17="","",MAX(0,MIN(MIN(CF1385-CF1588,SUM(CF1574,CF1573)),CF1569-SUM($E$1575:CE1575))))</f>
        <v/>
      </c>
      <c r="CG1575" s="162" t="str">
        <f>IF(CG17="","",MAX(0,MIN(MIN(CG1385-CG1588,SUM(CG1574,CG1573)),CG1569-SUM($E$1575:CF1575))))</f>
        <v/>
      </c>
      <c r="CH1575" s="162" t="str">
        <f>IF(CH17="","",MAX(0,MIN(MIN(CH1385-CH1588,SUM(CH1574,CH1573)),CH1569-SUM($E$1575:CG1575))))</f>
        <v/>
      </c>
      <c r="CI1575" s="162" t="str">
        <f>IF(CI17="","",MAX(0,MIN(MIN(CI1385-CI1588,SUM(CI1574,CI1573)),CI1569-SUM($E$1575:CH1575))))</f>
        <v/>
      </c>
      <c r="CJ1575" s="162" t="str">
        <f>IF(CJ17="","",MAX(0,MIN(MIN(CJ1385-CJ1588,SUM(CJ1574,CJ1573)),CJ1569-SUM($E$1575:CI1575))))</f>
        <v/>
      </c>
      <c r="CK1575" s="162" t="str">
        <f>IF(CK17="","",MAX(0,MIN(MIN(CK1385-CK1588,SUM(CK1574,CK1573)),CK1569-SUM($E$1575:CJ1575))))</f>
        <v/>
      </c>
      <c r="CL1575" s="162" t="str">
        <f>IF(CL17="","",MAX(0,MIN(MIN(CL1385-CL1588,SUM(CL1574,CL1573)),CL1569-SUM($E$1575:CK1575))))</f>
        <v/>
      </c>
      <c r="CM1575" s="162" t="str">
        <f>IF(CM17="","",MAX(0,MIN(MIN(CM1385-CM1588,SUM(CM1574,CM1573)),CM1569-SUM($E$1575:CL1575))))</f>
        <v/>
      </c>
      <c r="CN1575" s="162" t="str">
        <f>IF(CN17="","",MAX(0,MIN(MIN(CN1385-CN1588,SUM(CN1574,CN1573)),CN1569-SUM($E$1575:CM1575))))</f>
        <v/>
      </c>
      <c r="CO1575" s="162" t="str">
        <f>IF(CO17="","",MAX(0,MIN(MIN(CO1385-CO1588,SUM(CO1574,CO1573)),CO1569-SUM($E$1575:CN1575))))</f>
        <v/>
      </c>
      <c r="CP1575" s="162" t="str">
        <f>IF(CP17="","",MAX(0,MIN(MIN(CP1385-CP1588,SUM(CP1574,CP1573)),CP1569-SUM($E$1575:CO1575))))</f>
        <v/>
      </c>
      <c r="CQ1575" s="162" t="str">
        <f>IF(CQ17="","",MAX(0,MIN(MIN(CQ1385-CQ1588,SUM(CQ1574,CQ1573)),CQ1569-SUM($E$1575:CP1575))))</f>
        <v/>
      </c>
      <c r="CR1575" s="162" t="str">
        <f>IF(CR17="","",MAX(0,MIN(MIN(CR1385-CR1588,SUM(CR1574,CR1573)),CR1569-SUM($E$1575:CQ1575))))</f>
        <v/>
      </c>
      <c r="CS1575" s="162" t="str">
        <f>IF(CS17="","",MAX(0,MIN(MIN(CS1385-CS1588,SUM(CS1574,CS1573)),CS1569-SUM($E$1575:CR1575))))</f>
        <v/>
      </c>
      <c r="CT1575" s="162" t="str">
        <f>IF(CT17="","",MAX(0,MIN(MIN(CT1385-CT1588,SUM(CT1574,CT1573)),CT1569-SUM($E$1575:CS1575))))</f>
        <v/>
      </c>
      <c r="CU1575" s="162" t="str">
        <f>IF(CU17="","",MAX(0,MIN(MIN(CU1385-CU1588,SUM(CU1574,CU1573)),CU1569-SUM($E$1575:CT1575))))</f>
        <v/>
      </c>
      <c r="CV1575" s="162" t="str">
        <f>IF(CV17="","",MAX(0,MIN(MIN(CV1385-CV1588,SUM(CV1574,CV1573)),CV1569-SUM($E$1575:CU1575))))</f>
        <v/>
      </c>
      <c r="CW1575" s="162" t="str">
        <f>IF(CW17="","",MAX(0,MIN(MIN(CW1385-CW1588,SUM(CW1574,CW1573)),CW1569-SUM($E$1575:CV1575))))</f>
        <v/>
      </c>
      <c r="CX1575" s="162" t="str">
        <f>IF(CX17="","",MAX(0,MIN(MIN(CX1385-CX1588,SUM(CX1574,CX1573)),CX1569-SUM($E$1575:CW1575))))</f>
        <v/>
      </c>
      <c r="CY1575" s="162" t="str">
        <f>IF(CY17="","",MAX(0,MIN(MIN(CY1385-CY1588,SUM(CY1574,CY1573)),CY1569-SUM($E$1575:CX1575))))</f>
        <v/>
      </c>
      <c r="CZ1575" s="162" t="str">
        <f>IF(CZ17="","",MAX(0,MIN(MIN(CZ1385-CZ1588,SUM(CZ1574,CZ1573)),CZ1569-SUM($E$1575:CY1575))))</f>
        <v/>
      </c>
      <c r="DA1575" s="162" t="str">
        <f>IF(DA17="","",MAX(0,MIN(MIN(DA1385-DA1588,SUM(DA1574,DA1573)),DA1569-SUM($E$1575:CZ1575))))</f>
        <v/>
      </c>
      <c r="DB1575" s="162" t="str">
        <f>IF(DB17="","",MAX(0,MIN(MIN(DB1385-DB1588,SUM(DB1574,DB1573)),DB1569-SUM($E$1575:DA1575))))</f>
        <v/>
      </c>
      <c r="DC1575" s="162" t="str">
        <f>IF(DC17="","",MAX(0,MIN(MIN(DC1385-DC1588,SUM(DC1574,DC1573)),DC1569-SUM($E$1575:DB1575))))</f>
        <v/>
      </c>
      <c r="DD1575" s="162" t="str">
        <f>IF(DD17="","",MAX(0,MIN(MIN(DD1385-DD1588,SUM(DD1574,DD1573)),DD1569-SUM($E$1575:DC1575))))</f>
        <v/>
      </c>
      <c r="DE1575" s="162" t="str">
        <f>IF(DE17="","",MAX(0,MIN(MIN(DE1385-DE1588,SUM(DE1574,DE1573)),DE1569-SUM($E$1575:DD1575))))</f>
        <v/>
      </c>
      <c r="DF1575" s="162" t="str">
        <f>IF(DF17="","",MAX(0,MIN(MIN(DF1385-DF1588,SUM(DF1574,DF1573)),DF1569-SUM($E$1575:DE1575))))</f>
        <v/>
      </c>
      <c r="DG1575" s="162" t="str">
        <f>IF(DG17="","",MAX(0,MIN(MIN(DG1385-DG1588,SUM(DG1574,DG1573)),DG1569-SUM($E$1575:DF1575))))</f>
        <v/>
      </c>
      <c r="DH1575" s="162" t="str">
        <f>IF(DH17="","",MAX(0,MIN(MIN(DH1385-DH1588,SUM(DH1574,DH1573)),DH1569-SUM($E$1575:DG1575))))</f>
        <v/>
      </c>
      <c r="DI1575" s="162" t="str">
        <f>IF(DI17="","",MAX(0,MIN(MIN(DI1385-DI1588,SUM(DI1574,DI1573)),DI1569-SUM($E$1575:DH1575))))</f>
        <v/>
      </c>
      <c r="DJ1575" s="162" t="str">
        <f>IF(DJ17="","",MAX(0,MIN(MIN(DJ1385-DJ1588,SUM(DJ1574,DJ1573)),DJ1569-SUM($E$1575:DI1575))))</f>
        <v/>
      </c>
      <c r="DK1575" s="162" t="str">
        <f>IF(DK17="","",MAX(0,MIN(MIN(DK1385-DK1588,SUM(DK1574,DK1573)),DK1569-SUM($E$1575:DJ1575))))</f>
        <v/>
      </c>
      <c r="DL1575" s="162" t="str">
        <f>IF(DL17="","",MAX(0,MIN(MIN(DL1385-DL1588,SUM(DL1574,DL1573)),DL1569-SUM($E$1575:DK1575))))</f>
        <v/>
      </c>
      <c r="DM1575" s="162" t="str">
        <f>IF(DM17="","",MAX(0,MIN(MIN(DM1385-DM1588,SUM(DM1574,DM1573)),DM1569-SUM($E$1575:DL1575))))</f>
        <v/>
      </c>
      <c r="DN1575" s="162" t="str">
        <f>IF(DN17="","",MAX(0,MIN(MIN(DN1385-DN1588,SUM(DN1574,DN1573)),DN1569-SUM($E$1575:DM1575))))</f>
        <v/>
      </c>
      <c r="DO1575" s="55">
        <f ca="1">SUM(F1575:DN1575)</f>
        <v>32264419.180177949</v>
      </c>
      <c r="DP1575" s="50" t="s">
        <v>172</v>
      </c>
    </row>
    <row r="1576" spans="3:120" s="29" customFormat="1" ht="15" customHeight="1">
      <c r="C1576" s="163" t="s">
        <v>229</v>
      </c>
      <c r="D1576" s="57"/>
      <c r="E1576" s="151"/>
      <c r="F1576" s="162">
        <f t="shared" ref="F1576:AK1576" ca="1" si="2723">IF(F17="","",F1523)</f>
        <v>0</v>
      </c>
      <c r="G1576" s="162">
        <f t="shared" ca="1" si="2723"/>
        <v>0</v>
      </c>
      <c r="H1576" s="162">
        <f t="shared" ca="1" si="2723"/>
        <v>0</v>
      </c>
      <c r="I1576" s="162">
        <f t="shared" ca="1" si="2723"/>
        <v>0</v>
      </c>
      <c r="J1576" s="162">
        <f t="shared" ca="1" si="2723"/>
        <v>0</v>
      </c>
      <c r="K1576" s="162">
        <f t="shared" ca="1" si="2723"/>
        <v>0</v>
      </c>
      <c r="L1576" s="162">
        <f t="shared" ca="1" si="2723"/>
        <v>0</v>
      </c>
      <c r="M1576" s="162">
        <f t="shared" ca="1" si="2723"/>
        <v>0</v>
      </c>
      <c r="N1576" s="162">
        <f t="shared" ca="1" si="2723"/>
        <v>0</v>
      </c>
      <c r="O1576" s="162">
        <f t="shared" ca="1" si="2723"/>
        <v>0</v>
      </c>
      <c r="P1576" s="162">
        <f t="shared" ca="1" si="2723"/>
        <v>0</v>
      </c>
      <c r="Q1576" s="162">
        <f t="shared" ca="1" si="2723"/>
        <v>0</v>
      </c>
      <c r="R1576" s="162">
        <f t="shared" ca="1" si="2723"/>
        <v>0</v>
      </c>
      <c r="S1576" s="162">
        <f t="shared" ca="1" si="2723"/>
        <v>0</v>
      </c>
      <c r="T1576" s="162">
        <f t="shared" ca="1" si="2723"/>
        <v>0</v>
      </c>
      <c r="U1576" s="162">
        <f t="shared" ca="1" si="2723"/>
        <v>0</v>
      </c>
      <c r="V1576" s="162">
        <f t="shared" ca="1" si="2723"/>
        <v>0</v>
      </c>
      <c r="W1576" s="162">
        <f t="shared" ca="1" si="2723"/>
        <v>0</v>
      </c>
      <c r="X1576" s="162">
        <f t="shared" ca="1" si="2723"/>
        <v>0</v>
      </c>
      <c r="Y1576" s="162">
        <f t="shared" ca="1" si="2723"/>
        <v>0</v>
      </c>
      <c r="Z1576" s="162">
        <f t="shared" ca="1" si="2723"/>
        <v>0</v>
      </c>
      <c r="AA1576" s="162">
        <f t="shared" ca="1" si="2723"/>
        <v>0</v>
      </c>
      <c r="AB1576" s="162">
        <f t="shared" ca="1" si="2723"/>
        <v>0</v>
      </c>
      <c r="AC1576" s="162">
        <f t="shared" ca="1" si="2723"/>
        <v>0</v>
      </c>
      <c r="AD1576" s="162">
        <f t="shared" ca="1" si="2723"/>
        <v>37082222.317129105</v>
      </c>
      <c r="AE1576" s="162">
        <f t="shared" ca="1" si="2723"/>
        <v>0</v>
      </c>
      <c r="AF1576" s="162">
        <f t="shared" ca="1" si="2723"/>
        <v>0</v>
      </c>
      <c r="AG1576" s="162">
        <f t="shared" ca="1" si="2723"/>
        <v>0</v>
      </c>
      <c r="AH1576" s="162">
        <f t="shared" ca="1" si="2723"/>
        <v>0</v>
      </c>
      <c r="AI1576" s="162">
        <f t="shared" ca="1" si="2723"/>
        <v>0</v>
      </c>
      <c r="AJ1576" s="162">
        <f t="shared" ca="1" si="2723"/>
        <v>0</v>
      </c>
      <c r="AK1576" s="162">
        <f t="shared" ca="1" si="2723"/>
        <v>0</v>
      </c>
      <c r="AL1576" s="162">
        <f t="shared" ref="AL1576:BQ1576" ca="1" si="2724">IF(AL17="","",AL1523)</f>
        <v>0</v>
      </c>
      <c r="AM1576" s="162">
        <f t="shared" ca="1" si="2724"/>
        <v>0</v>
      </c>
      <c r="AN1576" s="162">
        <f t="shared" ca="1" si="2724"/>
        <v>0</v>
      </c>
      <c r="AO1576" s="162">
        <f t="shared" ca="1" si="2724"/>
        <v>0</v>
      </c>
      <c r="AP1576" s="162">
        <f t="shared" ca="1" si="2724"/>
        <v>0</v>
      </c>
      <c r="AQ1576" s="162">
        <f t="shared" ca="1" si="2724"/>
        <v>0</v>
      </c>
      <c r="AR1576" s="162">
        <f t="shared" ca="1" si="2724"/>
        <v>0</v>
      </c>
      <c r="AS1576" s="162">
        <f t="shared" ca="1" si="2724"/>
        <v>0</v>
      </c>
      <c r="AT1576" s="162">
        <f t="shared" ca="1" si="2724"/>
        <v>0</v>
      </c>
      <c r="AU1576" s="162">
        <f t="shared" ca="1" si="2724"/>
        <v>0</v>
      </c>
      <c r="AV1576" s="162">
        <f t="shared" ca="1" si="2724"/>
        <v>0</v>
      </c>
      <c r="AW1576" s="162">
        <f t="shared" ca="1" si="2724"/>
        <v>0</v>
      </c>
      <c r="AX1576" s="162">
        <f t="shared" ca="1" si="2724"/>
        <v>0</v>
      </c>
      <c r="AY1576" s="162">
        <f t="shared" ca="1" si="2724"/>
        <v>0</v>
      </c>
      <c r="AZ1576" s="162">
        <f t="shared" ca="1" si="2724"/>
        <v>0</v>
      </c>
      <c r="BA1576" s="162">
        <f t="shared" ca="1" si="2724"/>
        <v>0</v>
      </c>
      <c r="BB1576" s="162">
        <f t="shared" ca="1" si="2724"/>
        <v>0</v>
      </c>
      <c r="BC1576" s="162">
        <f t="shared" ca="1" si="2724"/>
        <v>0</v>
      </c>
      <c r="BD1576" s="162">
        <f t="shared" ca="1" si="2724"/>
        <v>0</v>
      </c>
      <c r="BE1576" s="162">
        <f t="shared" ca="1" si="2724"/>
        <v>0</v>
      </c>
      <c r="BF1576" s="162">
        <f t="shared" ca="1" si="2724"/>
        <v>0</v>
      </c>
      <c r="BG1576" s="162">
        <f t="shared" ca="1" si="2724"/>
        <v>0</v>
      </c>
      <c r="BH1576" s="162">
        <f t="shared" ca="1" si="2724"/>
        <v>0</v>
      </c>
      <c r="BI1576" s="162">
        <f t="shared" ca="1" si="2724"/>
        <v>0</v>
      </c>
      <c r="BJ1576" s="162">
        <f t="shared" ca="1" si="2724"/>
        <v>0</v>
      </c>
      <c r="BK1576" s="162">
        <f t="shared" ca="1" si="2724"/>
        <v>0</v>
      </c>
      <c r="BL1576" s="162">
        <f t="shared" ca="1" si="2724"/>
        <v>0</v>
      </c>
      <c r="BM1576" s="162">
        <f t="shared" ca="1" si="2724"/>
        <v>0</v>
      </c>
      <c r="BN1576" s="162">
        <f t="shared" ca="1" si="2724"/>
        <v>0</v>
      </c>
      <c r="BO1576" s="162" t="str">
        <f t="shared" si="2724"/>
        <v/>
      </c>
      <c r="BP1576" s="162" t="str">
        <f t="shared" si="2724"/>
        <v/>
      </c>
      <c r="BQ1576" s="162" t="str">
        <f t="shared" si="2724"/>
        <v/>
      </c>
      <c r="BR1576" s="162" t="str">
        <f t="shared" ref="BR1576:CA1576" si="2725">IF(BR17="","",BR1523)</f>
        <v/>
      </c>
      <c r="BS1576" s="162" t="str">
        <f t="shared" si="2725"/>
        <v/>
      </c>
      <c r="BT1576" s="162" t="str">
        <f t="shared" si="2725"/>
        <v/>
      </c>
      <c r="BU1576" s="162" t="str">
        <f t="shared" si="2725"/>
        <v/>
      </c>
      <c r="BV1576" s="162" t="str">
        <f t="shared" si="2725"/>
        <v/>
      </c>
      <c r="BW1576" s="162" t="str">
        <f t="shared" si="2725"/>
        <v/>
      </c>
      <c r="BX1576" s="162" t="str">
        <f t="shared" si="2725"/>
        <v/>
      </c>
      <c r="BY1576" s="162" t="str">
        <f t="shared" si="2725"/>
        <v/>
      </c>
      <c r="BZ1576" s="162" t="str">
        <f t="shared" si="2725"/>
        <v/>
      </c>
      <c r="CA1576" s="162" t="str">
        <f t="shared" si="2725"/>
        <v/>
      </c>
      <c r="CB1576" s="162" t="str">
        <f t="shared" ref="CB1576:DN1576" si="2726">IF(CB17="","",CB1523)</f>
        <v/>
      </c>
      <c r="CC1576" s="162" t="str">
        <f t="shared" si="2726"/>
        <v/>
      </c>
      <c r="CD1576" s="162" t="str">
        <f t="shared" si="2726"/>
        <v/>
      </c>
      <c r="CE1576" s="162" t="str">
        <f t="shared" si="2726"/>
        <v/>
      </c>
      <c r="CF1576" s="162" t="str">
        <f t="shared" si="2726"/>
        <v/>
      </c>
      <c r="CG1576" s="162" t="str">
        <f t="shared" si="2726"/>
        <v/>
      </c>
      <c r="CH1576" s="162" t="str">
        <f t="shared" si="2726"/>
        <v/>
      </c>
      <c r="CI1576" s="162" t="str">
        <f t="shared" si="2726"/>
        <v/>
      </c>
      <c r="CJ1576" s="162" t="str">
        <f t="shared" si="2726"/>
        <v/>
      </c>
      <c r="CK1576" s="162" t="str">
        <f t="shared" si="2726"/>
        <v/>
      </c>
      <c r="CL1576" s="162" t="str">
        <f t="shared" si="2726"/>
        <v/>
      </c>
      <c r="CM1576" s="162" t="str">
        <f t="shared" si="2726"/>
        <v/>
      </c>
      <c r="CN1576" s="162" t="str">
        <f t="shared" si="2726"/>
        <v/>
      </c>
      <c r="CO1576" s="162" t="str">
        <f t="shared" si="2726"/>
        <v/>
      </c>
      <c r="CP1576" s="162" t="str">
        <f t="shared" si="2726"/>
        <v/>
      </c>
      <c r="CQ1576" s="162" t="str">
        <f t="shared" si="2726"/>
        <v/>
      </c>
      <c r="CR1576" s="162" t="str">
        <f t="shared" si="2726"/>
        <v/>
      </c>
      <c r="CS1576" s="162" t="str">
        <f t="shared" si="2726"/>
        <v/>
      </c>
      <c r="CT1576" s="162" t="str">
        <f t="shared" si="2726"/>
        <v/>
      </c>
      <c r="CU1576" s="162" t="str">
        <f t="shared" si="2726"/>
        <v/>
      </c>
      <c r="CV1576" s="162" t="str">
        <f t="shared" si="2726"/>
        <v/>
      </c>
      <c r="CW1576" s="162" t="str">
        <f t="shared" si="2726"/>
        <v/>
      </c>
      <c r="CX1576" s="162" t="str">
        <f t="shared" si="2726"/>
        <v/>
      </c>
      <c r="CY1576" s="162" t="str">
        <f t="shared" si="2726"/>
        <v/>
      </c>
      <c r="CZ1576" s="162" t="str">
        <f t="shared" si="2726"/>
        <v/>
      </c>
      <c r="DA1576" s="162" t="str">
        <f t="shared" si="2726"/>
        <v/>
      </c>
      <c r="DB1576" s="162" t="str">
        <f t="shared" si="2726"/>
        <v/>
      </c>
      <c r="DC1576" s="162" t="str">
        <f t="shared" si="2726"/>
        <v/>
      </c>
      <c r="DD1576" s="162" t="str">
        <f t="shared" si="2726"/>
        <v/>
      </c>
      <c r="DE1576" s="162" t="str">
        <f t="shared" si="2726"/>
        <v/>
      </c>
      <c r="DF1576" s="162" t="str">
        <f t="shared" si="2726"/>
        <v/>
      </c>
      <c r="DG1576" s="162" t="str">
        <f t="shared" si="2726"/>
        <v/>
      </c>
      <c r="DH1576" s="162" t="str">
        <f t="shared" si="2726"/>
        <v/>
      </c>
      <c r="DI1576" s="162" t="str">
        <f t="shared" si="2726"/>
        <v/>
      </c>
      <c r="DJ1576" s="162" t="str">
        <f t="shared" si="2726"/>
        <v/>
      </c>
      <c r="DK1576" s="162" t="str">
        <f t="shared" si="2726"/>
        <v/>
      </c>
      <c r="DL1576" s="162" t="str">
        <f t="shared" si="2726"/>
        <v/>
      </c>
      <c r="DM1576" s="162" t="str">
        <f t="shared" si="2726"/>
        <v/>
      </c>
      <c r="DN1576" s="162" t="str">
        <f t="shared" si="2726"/>
        <v/>
      </c>
      <c r="DO1576" s="153"/>
      <c r="DP1576" s="50" t="s">
        <v>172</v>
      </c>
    </row>
    <row r="1577" spans="3:120" s="29" customFormat="1" ht="15" customHeight="1">
      <c r="C1577" s="166" t="s">
        <v>228</v>
      </c>
      <c r="D1577" s="165"/>
      <c r="E1577" s="159"/>
      <c r="F1577" s="164">
        <f t="shared" ref="F1577:AK1577" ca="1" si="2727">IF(F17="","",IF(F1524=0,MAX(0,F1574-F1575-F1576),0))</f>
        <v>0</v>
      </c>
      <c r="G1577" s="164">
        <f t="shared" ca="1" si="2727"/>
        <v>0</v>
      </c>
      <c r="H1577" s="164">
        <f t="shared" ca="1" si="2727"/>
        <v>0</v>
      </c>
      <c r="I1577" s="164">
        <f t="shared" ca="1" si="2727"/>
        <v>0</v>
      </c>
      <c r="J1577" s="164">
        <f t="shared" ca="1" si="2727"/>
        <v>0</v>
      </c>
      <c r="K1577" s="164">
        <f t="shared" ca="1" si="2727"/>
        <v>0</v>
      </c>
      <c r="L1577" s="164">
        <f t="shared" ca="1" si="2727"/>
        <v>0</v>
      </c>
      <c r="M1577" s="164">
        <f t="shared" ca="1" si="2727"/>
        <v>0</v>
      </c>
      <c r="N1577" s="164">
        <f t="shared" ca="1" si="2727"/>
        <v>0</v>
      </c>
      <c r="O1577" s="164">
        <f t="shared" ca="1" si="2727"/>
        <v>0</v>
      </c>
      <c r="P1577" s="164">
        <f t="shared" ca="1" si="2727"/>
        <v>0</v>
      </c>
      <c r="Q1577" s="164">
        <f t="shared" ca="1" si="2727"/>
        <v>0</v>
      </c>
      <c r="R1577" s="164">
        <f t="shared" ca="1" si="2727"/>
        <v>0</v>
      </c>
      <c r="S1577" s="164">
        <f t="shared" ca="1" si="2727"/>
        <v>0</v>
      </c>
      <c r="T1577" s="164">
        <f t="shared" ca="1" si="2727"/>
        <v>0</v>
      </c>
      <c r="U1577" s="164">
        <f t="shared" ca="1" si="2727"/>
        <v>0</v>
      </c>
      <c r="V1577" s="164">
        <f t="shared" ca="1" si="2727"/>
        <v>0</v>
      </c>
      <c r="W1577" s="164">
        <f t="shared" ca="1" si="2727"/>
        <v>0</v>
      </c>
      <c r="X1577" s="164">
        <f t="shared" ca="1" si="2727"/>
        <v>0</v>
      </c>
      <c r="Y1577" s="164">
        <f t="shared" ca="1" si="2727"/>
        <v>0</v>
      </c>
      <c r="Z1577" s="164">
        <f t="shared" ca="1" si="2727"/>
        <v>0</v>
      </c>
      <c r="AA1577" s="164">
        <f t="shared" ca="1" si="2727"/>
        <v>0</v>
      </c>
      <c r="AB1577" s="164">
        <f t="shared" ca="1" si="2727"/>
        <v>0</v>
      </c>
      <c r="AC1577" s="164">
        <f t="shared" ca="1" si="2727"/>
        <v>0</v>
      </c>
      <c r="AD1577" s="164">
        <f t="shared" ca="1" si="2727"/>
        <v>10994750.202692948</v>
      </c>
      <c r="AE1577" s="164">
        <f t="shared" ca="1" si="2727"/>
        <v>0</v>
      </c>
      <c r="AF1577" s="164">
        <f t="shared" ca="1" si="2727"/>
        <v>0</v>
      </c>
      <c r="AG1577" s="164">
        <f t="shared" ca="1" si="2727"/>
        <v>0</v>
      </c>
      <c r="AH1577" s="164">
        <f t="shared" ca="1" si="2727"/>
        <v>0</v>
      </c>
      <c r="AI1577" s="164">
        <f t="shared" ca="1" si="2727"/>
        <v>0</v>
      </c>
      <c r="AJ1577" s="164">
        <f t="shared" ca="1" si="2727"/>
        <v>0</v>
      </c>
      <c r="AK1577" s="164">
        <f t="shared" ca="1" si="2727"/>
        <v>0</v>
      </c>
      <c r="AL1577" s="164">
        <f t="shared" ref="AL1577:BQ1577" ca="1" si="2728">IF(AL17="","",IF(AL1524=0,MAX(0,AL1574-AL1575-AL1576),0))</f>
        <v>0</v>
      </c>
      <c r="AM1577" s="164">
        <f t="shared" ca="1" si="2728"/>
        <v>0</v>
      </c>
      <c r="AN1577" s="164">
        <f t="shared" ca="1" si="2728"/>
        <v>0</v>
      </c>
      <c r="AO1577" s="164">
        <f t="shared" ca="1" si="2728"/>
        <v>0</v>
      </c>
      <c r="AP1577" s="164">
        <f t="shared" ca="1" si="2728"/>
        <v>0</v>
      </c>
      <c r="AQ1577" s="164">
        <f t="shared" ca="1" si="2728"/>
        <v>0</v>
      </c>
      <c r="AR1577" s="164">
        <f t="shared" ca="1" si="2728"/>
        <v>0</v>
      </c>
      <c r="AS1577" s="164">
        <f t="shared" ca="1" si="2728"/>
        <v>0</v>
      </c>
      <c r="AT1577" s="164">
        <f t="shared" ca="1" si="2728"/>
        <v>0</v>
      </c>
      <c r="AU1577" s="164">
        <f t="shared" ca="1" si="2728"/>
        <v>0</v>
      </c>
      <c r="AV1577" s="164">
        <f t="shared" ca="1" si="2728"/>
        <v>0</v>
      </c>
      <c r="AW1577" s="164">
        <f t="shared" ca="1" si="2728"/>
        <v>0</v>
      </c>
      <c r="AX1577" s="164">
        <f t="shared" ca="1" si="2728"/>
        <v>0</v>
      </c>
      <c r="AY1577" s="164">
        <f t="shared" ca="1" si="2728"/>
        <v>0</v>
      </c>
      <c r="AZ1577" s="164">
        <f t="shared" ca="1" si="2728"/>
        <v>0</v>
      </c>
      <c r="BA1577" s="164">
        <f t="shared" ca="1" si="2728"/>
        <v>0</v>
      </c>
      <c r="BB1577" s="164">
        <f t="shared" ca="1" si="2728"/>
        <v>0</v>
      </c>
      <c r="BC1577" s="164">
        <f t="shared" ca="1" si="2728"/>
        <v>0</v>
      </c>
      <c r="BD1577" s="164">
        <f t="shared" ca="1" si="2728"/>
        <v>0</v>
      </c>
      <c r="BE1577" s="164">
        <f t="shared" ca="1" si="2728"/>
        <v>0</v>
      </c>
      <c r="BF1577" s="164">
        <f t="shared" ca="1" si="2728"/>
        <v>0</v>
      </c>
      <c r="BG1577" s="164">
        <f t="shared" ca="1" si="2728"/>
        <v>0</v>
      </c>
      <c r="BH1577" s="164">
        <f t="shared" ca="1" si="2728"/>
        <v>0</v>
      </c>
      <c r="BI1577" s="164">
        <f t="shared" ca="1" si="2728"/>
        <v>0</v>
      </c>
      <c r="BJ1577" s="164">
        <f t="shared" ca="1" si="2728"/>
        <v>0</v>
      </c>
      <c r="BK1577" s="164">
        <f t="shared" ca="1" si="2728"/>
        <v>0</v>
      </c>
      <c r="BL1577" s="164">
        <f t="shared" ca="1" si="2728"/>
        <v>0</v>
      </c>
      <c r="BM1577" s="164">
        <f t="shared" ca="1" si="2728"/>
        <v>0</v>
      </c>
      <c r="BN1577" s="164">
        <f t="shared" ca="1" si="2728"/>
        <v>32885434.23492917</v>
      </c>
      <c r="BO1577" s="164" t="str">
        <f t="shared" si="2728"/>
        <v/>
      </c>
      <c r="BP1577" s="164" t="str">
        <f t="shared" si="2728"/>
        <v/>
      </c>
      <c r="BQ1577" s="164" t="str">
        <f t="shared" si="2728"/>
        <v/>
      </c>
      <c r="BR1577" s="164" t="str">
        <f t="shared" ref="BR1577:CA1577" si="2729">IF(BR17="","",IF(BR1524=0,MAX(0,BR1574-BR1575-BR1576),0))</f>
        <v/>
      </c>
      <c r="BS1577" s="164" t="str">
        <f t="shared" si="2729"/>
        <v/>
      </c>
      <c r="BT1577" s="164" t="str">
        <f t="shared" si="2729"/>
        <v/>
      </c>
      <c r="BU1577" s="164" t="str">
        <f t="shared" si="2729"/>
        <v/>
      </c>
      <c r="BV1577" s="164" t="str">
        <f t="shared" si="2729"/>
        <v/>
      </c>
      <c r="BW1577" s="164" t="str">
        <f t="shared" si="2729"/>
        <v/>
      </c>
      <c r="BX1577" s="164" t="str">
        <f t="shared" si="2729"/>
        <v/>
      </c>
      <c r="BY1577" s="164" t="str">
        <f t="shared" si="2729"/>
        <v/>
      </c>
      <c r="BZ1577" s="164" t="str">
        <f t="shared" si="2729"/>
        <v/>
      </c>
      <c r="CA1577" s="164" t="str">
        <f t="shared" si="2729"/>
        <v/>
      </c>
      <c r="CB1577" s="164" t="str">
        <f t="shared" ref="CB1577:DN1577" si="2730">IF(CB17="","",IF(CB1524=0,MAX(0,CB1574-CB1575-CB1576),0))</f>
        <v/>
      </c>
      <c r="CC1577" s="164" t="str">
        <f t="shared" si="2730"/>
        <v/>
      </c>
      <c r="CD1577" s="164" t="str">
        <f t="shared" si="2730"/>
        <v/>
      </c>
      <c r="CE1577" s="164" t="str">
        <f t="shared" si="2730"/>
        <v/>
      </c>
      <c r="CF1577" s="164" t="str">
        <f t="shared" si="2730"/>
        <v/>
      </c>
      <c r="CG1577" s="164" t="str">
        <f t="shared" si="2730"/>
        <v/>
      </c>
      <c r="CH1577" s="164" t="str">
        <f t="shared" si="2730"/>
        <v/>
      </c>
      <c r="CI1577" s="164" t="str">
        <f t="shared" si="2730"/>
        <v/>
      </c>
      <c r="CJ1577" s="164" t="str">
        <f t="shared" si="2730"/>
        <v/>
      </c>
      <c r="CK1577" s="164" t="str">
        <f t="shared" si="2730"/>
        <v/>
      </c>
      <c r="CL1577" s="164" t="str">
        <f t="shared" si="2730"/>
        <v/>
      </c>
      <c r="CM1577" s="164" t="str">
        <f t="shared" si="2730"/>
        <v/>
      </c>
      <c r="CN1577" s="164" t="str">
        <f t="shared" si="2730"/>
        <v/>
      </c>
      <c r="CO1577" s="164" t="str">
        <f t="shared" si="2730"/>
        <v/>
      </c>
      <c r="CP1577" s="164" t="str">
        <f t="shared" si="2730"/>
        <v/>
      </c>
      <c r="CQ1577" s="164" t="str">
        <f t="shared" si="2730"/>
        <v/>
      </c>
      <c r="CR1577" s="164" t="str">
        <f t="shared" si="2730"/>
        <v/>
      </c>
      <c r="CS1577" s="164" t="str">
        <f t="shared" si="2730"/>
        <v/>
      </c>
      <c r="CT1577" s="164" t="str">
        <f t="shared" si="2730"/>
        <v/>
      </c>
      <c r="CU1577" s="164" t="str">
        <f t="shared" si="2730"/>
        <v/>
      </c>
      <c r="CV1577" s="164" t="str">
        <f t="shared" si="2730"/>
        <v/>
      </c>
      <c r="CW1577" s="164" t="str">
        <f t="shared" si="2730"/>
        <v/>
      </c>
      <c r="CX1577" s="164" t="str">
        <f t="shared" si="2730"/>
        <v/>
      </c>
      <c r="CY1577" s="164" t="str">
        <f t="shared" si="2730"/>
        <v/>
      </c>
      <c r="CZ1577" s="164" t="str">
        <f t="shared" si="2730"/>
        <v/>
      </c>
      <c r="DA1577" s="164" t="str">
        <f t="shared" si="2730"/>
        <v/>
      </c>
      <c r="DB1577" s="164" t="str">
        <f t="shared" si="2730"/>
        <v/>
      </c>
      <c r="DC1577" s="164" t="str">
        <f t="shared" si="2730"/>
        <v/>
      </c>
      <c r="DD1577" s="164" t="str">
        <f t="shared" si="2730"/>
        <v/>
      </c>
      <c r="DE1577" s="164" t="str">
        <f t="shared" si="2730"/>
        <v/>
      </c>
      <c r="DF1577" s="164" t="str">
        <f t="shared" si="2730"/>
        <v/>
      </c>
      <c r="DG1577" s="164" t="str">
        <f t="shared" si="2730"/>
        <v/>
      </c>
      <c r="DH1577" s="164" t="str">
        <f t="shared" si="2730"/>
        <v/>
      </c>
      <c r="DI1577" s="164" t="str">
        <f t="shared" si="2730"/>
        <v/>
      </c>
      <c r="DJ1577" s="164" t="str">
        <f t="shared" si="2730"/>
        <v/>
      </c>
      <c r="DK1577" s="164" t="str">
        <f t="shared" si="2730"/>
        <v/>
      </c>
      <c r="DL1577" s="164" t="str">
        <f t="shared" si="2730"/>
        <v/>
      </c>
      <c r="DM1577" s="164" t="str">
        <f t="shared" si="2730"/>
        <v/>
      </c>
      <c r="DN1577" s="164" t="str">
        <f t="shared" si="2730"/>
        <v/>
      </c>
      <c r="DO1577" s="65"/>
      <c r="DP1577" s="50" t="s">
        <v>172</v>
      </c>
    </row>
    <row r="1578" spans="3:120" s="29" customFormat="1" ht="15" customHeight="1">
      <c r="C1578" s="163" t="s">
        <v>223</v>
      </c>
      <c r="D1578" s="57"/>
      <c r="E1578" s="151"/>
      <c r="F1578" s="162">
        <f t="shared" ref="F1578:AK1578" ca="1" si="2731">IF(F17="","",F1573+F1574-F1575-F1576-F1577)</f>
        <v>0</v>
      </c>
      <c r="G1578" s="162">
        <f t="shared" ca="1" si="2731"/>
        <v>0</v>
      </c>
      <c r="H1578" s="162">
        <f t="shared" ca="1" si="2731"/>
        <v>0</v>
      </c>
      <c r="I1578" s="162">
        <f t="shared" ca="1" si="2731"/>
        <v>4226291.9592187507</v>
      </c>
      <c r="J1578" s="162">
        <f t="shared" ca="1" si="2731"/>
        <v>2588460.8019965291</v>
      </c>
      <c r="K1578" s="162">
        <f t="shared" ca="1" si="2731"/>
        <v>950629.6447743068</v>
      </c>
      <c r="L1578" s="162">
        <f t="shared" ca="1" si="2731"/>
        <v>10443428.79598959</v>
      </c>
      <c r="M1578" s="162">
        <f t="shared" ca="1" si="2731"/>
        <v>9698279.768767368</v>
      </c>
      <c r="N1578" s="162">
        <f t="shared" ca="1" si="2731"/>
        <v>8953130.7415451445</v>
      </c>
      <c r="O1578" s="162">
        <f t="shared" ca="1" si="2731"/>
        <v>8207981.7143229228</v>
      </c>
      <c r="P1578" s="162">
        <f t="shared" ca="1" si="2731"/>
        <v>7462832.687100701</v>
      </c>
      <c r="Q1578" s="162">
        <f t="shared" ca="1" si="2731"/>
        <v>6717683.6598784793</v>
      </c>
      <c r="R1578" s="162">
        <f t="shared" ca="1" si="2731"/>
        <v>5344867.5100000007</v>
      </c>
      <c r="S1578" s="162">
        <f t="shared" ca="1" si="2731"/>
        <v>3260695.2877777768</v>
      </c>
      <c r="T1578" s="162">
        <f t="shared" ca="1" si="2731"/>
        <v>9210662.2355555538</v>
      </c>
      <c r="U1578" s="162">
        <f t="shared" ca="1" si="2731"/>
        <v>7126490.0133333299</v>
      </c>
      <c r="V1578" s="162">
        <f t="shared" ca="1" si="2731"/>
        <v>5042317.7911111061</v>
      </c>
      <c r="W1578" s="162">
        <f t="shared" ca="1" si="2731"/>
        <v>2958145.5688888822</v>
      </c>
      <c r="X1578" s="162">
        <f t="shared" ca="1" si="2731"/>
        <v>873973.3466666583</v>
      </c>
      <c r="Y1578" s="162">
        <f t="shared" ca="1" si="2731"/>
        <v>0</v>
      </c>
      <c r="Z1578" s="162">
        <f t="shared" ca="1" si="2731"/>
        <v>0</v>
      </c>
      <c r="AA1578" s="162">
        <f t="shared" ca="1" si="2731"/>
        <v>0</v>
      </c>
      <c r="AB1578" s="162">
        <f t="shared" ca="1" si="2731"/>
        <v>0</v>
      </c>
      <c r="AC1578" s="162">
        <f t="shared" ca="1" si="2731"/>
        <v>0</v>
      </c>
      <c r="AD1578" s="162">
        <f t="shared" ca="1" si="2731"/>
        <v>0</v>
      </c>
      <c r="AE1578" s="162">
        <f t="shared" ca="1" si="2731"/>
        <v>0</v>
      </c>
      <c r="AF1578" s="162">
        <f t="shared" ca="1" si="2731"/>
        <v>0</v>
      </c>
      <c r="AG1578" s="162">
        <f t="shared" ca="1" si="2731"/>
        <v>0</v>
      </c>
      <c r="AH1578" s="162">
        <f t="shared" ca="1" si="2731"/>
        <v>0</v>
      </c>
      <c r="AI1578" s="162">
        <f t="shared" ca="1" si="2731"/>
        <v>0</v>
      </c>
      <c r="AJ1578" s="162">
        <f t="shared" ca="1" si="2731"/>
        <v>0</v>
      </c>
      <c r="AK1578" s="162">
        <f t="shared" ca="1" si="2731"/>
        <v>0</v>
      </c>
      <c r="AL1578" s="162">
        <f t="shared" ref="AL1578:BQ1578" ca="1" si="2732">IF(AL17="","",AL1573+AL1574-AL1575-AL1576-AL1577)</f>
        <v>0</v>
      </c>
      <c r="AM1578" s="162">
        <f t="shared" ca="1" si="2732"/>
        <v>0</v>
      </c>
      <c r="AN1578" s="162">
        <f t="shared" ca="1" si="2732"/>
        <v>0</v>
      </c>
      <c r="AO1578" s="162">
        <f t="shared" ca="1" si="2732"/>
        <v>0</v>
      </c>
      <c r="AP1578" s="162">
        <f t="shared" ca="1" si="2732"/>
        <v>0</v>
      </c>
      <c r="AQ1578" s="162">
        <f t="shared" ca="1" si="2732"/>
        <v>0</v>
      </c>
      <c r="AR1578" s="162">
        <f t="shared" ca="1" si="2732"/>
        <v>0</v>
      </c>
      <c r="AS1578" s="162">
        <f t="shared" ca="1" si="2732"/>
        <v>0</v>
      </c>
      <c r="AT1578" s="162">
        <f t="shared" ca="1" si="2732"/>
        <v>0</v>
      </c>
      <c r="AU1578" s="162">
        <f t="shared" ca="1" si="2732"/>
        <v>0</v>
      </c>
      <c r="AV1578" s="162">
        <f t="shared" ca="1" si="2732"/>
        <v>0</v>
      </c>
      <c r="AW1578" s="162">
        <f t="shared" ca="1" si="2732"/>
        <v>0</v>
      </c>
      <c r="AX1578" s="162">
        <f t="shared" ca="1" si="2732"/>
        <v>0</v>
      </c>
      <c r="AY1578" s="162">
        <f t="shared" ca="1" si="2732"/>
        <v>0</v>
      </c>
      <c r="AZ1578" s="162">
        <f t="shared" ca="1" si="2732"/>
        <v>0</v>
      </c>
      <c r="BA1578" s="162">
        <f t="shared" ca="1" si="2732"/>
        <v>0</v>
      </c>
      <c r="BB1578" s="162">
        <f t="shared" ca="1" si="2732"/>
        <v>0</v>
      </c>
      <c r="BC1578" s="162">
        <f t="shared" ca="1" si="2732"/>
        <v>0</v>
      </c>
      <c r="BD1578" s="162">
        <f t="shared" ca="1" si="2732"/>
        <v>0</v>
      </c>
      <c r="BE1578" s="162">
        <f t="shared" ca="1" si="2732"/>
        <v>0</v>
      </c>
      <c r="BF1578" s="162">
        <f t="shared" ca="1" si="2732"/>
        <v>0</v>
      </c>
      <c r="BG1578" s="162">
        <f t="shared" ca="1" si="2732"/>
        <v>0</v>
      </c>
      <c r="BH1578" s="162">
        <f t="shared" ca="1" si="2732"/>
        <v>0</v>
      </c>
      <c r="BI1578" s="162">
        <f t="shared" ca="1" si="2732"/>
        <v>0</v>
      </c>
      <c r="BJ1578" s="162">
        <f t="shared" ca="1" si="2732"/>
        <v>0</v>
      </c>
      <c r="BK1578" s="162">
        <f t="shared" ca="1" si="2732"/>
        <v>0</v>
      </c>
      <c r="BL1578" s="162">
        <f t="shared" ca="1" si="2732"/>
        <v>0</v>
      </c>
      <c r="BM1578" s="162">
        <f t="shared" ca="1" si="2732"/>
        <v>0</v>
      </c>
      <c r="BN1578" s="162">
        <f t="shared" ca="1" si="2732"/>
        <v>0</v>
      </c>
      <c r="BO1578" s="162" t="str">
        <f t="shared" si="2732"/>
        <v/>
      </c>
      <c r="BP1578" s="162" t="str">
        <f t="shared" si="2732"/>
        <v/>
      </c>
      <c r="BQ1578" s="162" t="str">
        <f t="shared" si="2732"/>
        <v/>
      </c>
      <c r="BR1578" s="162" t="str">
        <f t="shared" ref="BR1578:CA1578" si="2733">IF(BR17="","",BR1573+BR1574-BR1575-BR1576-BR1577)</f>
        <v/>
      </c>
      <c r="BS1578" s="162" t="str">
        <f t="shared" si="2733"/>
        <v/>
      </c>
      <c r="BT1578" s="162" t="str">
        <f t="shared" si="2733"/>
        <v/>
      </c>
      <c r="BU1578" s="162" t="str">
        <f t="shared" si="2733"/>
        <v/>
      </c>
      <c r="BV1578" s="162" t="str">
        <f t="shared" si="2733"/>
        <v/>
      </c>
      <c r="BW1578" s="162" t="str">
        <f t="shared" si="2733"/>
        <v/>
      </c>
      <c r="BX1578" s="162" t="str">
        <f t="shared" si="2733"/>
        <v/>
      </c>
      <c r="BY1578" s="162" t="str">
        <f t="shared" si="2733"/>
        <v/>
      </c>
      <c r="BZ1578" s="162" t="str">
        <f t="shared" si="2733"/>
        <v/>
      </c>
      <c r="CA1578" s="162" t="str">
        <f t="shared" si="2733"/>
        <v/>
      </c>
      <c r="CB1578" s="162" t="str">
        <f t="shared" ref="CB1578:DN1578" si="2734">IF(CB17="","",CB1573+CB1574-CB1575-CB1576-CB1577)</f>
        <v/>
      </c>
      <c r="CC1578" s="162" t="str">
        <f t="shared" si="2734"/>
        <v/>
      </c>
      <c r="CD1578" s="162" t="str">
        <f t="shared" si="2734"/>
        <v/>
      </c>
      <c r="CE1578" s="162" t="str">
        <f t="shared" si="2734"/>
        <v/>
      </c>
      <c r="CF1578" s="162" t="str">
        <f t="shared" si="2734"/>
        <v/>
      </c>
      <c r="CG1578" s="162" t="str">
        <f t="shared" si="2734"/>
        <v/>
      </c>
      <c r="CH1578" s="162" t="str">
        <f t="shared" si="2734"/>
        <v/>
      </c>
      <c r="CI1578" s="162" t="str">
        <f t="shared" si="2734"/>
        <v/>
      </c>
      <c r="CJ1578" s="162" t="str">
        <f t="shared" si="2734"/>
        <v/>
      </c>
      <c r="CK1578" s="162" t="str">
        <f t="shared" si="2734"/>
        <v/>
      </c>
      <c r="CL1578" s="162" t="str">
        <f t="shared" si="2734"/>
        <v/>
      </c>
      <c r="CM1578" s="162" t="str">
        <f t="shared" si="2734"/>
        <v/>
      </c>
      <c r="CN1578" s="162" t="str">
        <f t="shared" si="2734"/>
        <v/>
      </c>
      <c r="CO1578" s="162" t="str">
        <f t="shared" si="2734"/>
        <v/>
      </c>
      <c r="CP1578" s="162" t="str">
        <f t="shared" si="2734"/>
        <v/>
      </c>
      <c r="CQ1578" s="162" t="str">
        <f t="shared" si="2734"/>
        <v/>
      </c>
      <c r="CR1578" s="162" t="str">
        <f t="shared" si="2734"/>
        <v/>
      </c>
      <c r="CS1578" s="162" t="str">
        <f t="shared" si="2734"/>
        <v/>
      </c>
      <c r="CT1578" s="162" t="str">
        <f t="shared" si="2734"/>
        <v/>
      </c>
      <c r="CU1578" s="162" t="str">
        <f t="shared" si="2734"/>
        <v/>
      </c>
      <c r="CV1578" s="162" t="str">
        <f t="shared" si="2734"/>
        <v/>
      </c>
      <c r="CW1578" s="162" t="str">
        <f t="shared" si="2734"/>
        <v/>
      </c>
      <c r="CX1578" s="162" t="str">
        <f t="shared" si="2734"/>
        <v/>
      </c>
      <c r="CY1578" s="162" t="str">
        <f t="shared" si="2734"/>
        <v/>
      </c>
      <c r="CZ1578" s="162" t="str">
        <f t="shared" si="2734"/>
        <v/>
      </c>
      <c r="DA1578" s="162" t="str">
        <f t="shared" si="2734"/>
        <v/>
      </c>
      <c r="DB1578" s="162" t="str">
        <f t="shared" si="2734"/>
        <v/>
      </c>
      <c r="DC1578" s="162" t="str">
        <f t="shared" si="2734"/>
        <v/>
      </c>
      <c r="DD1578" s="162" t="str">
        <f t="shared" si="2734"/>
        <v/>
      </c>
      <c r="DE1578" s="162" t="str">
        <f t="shared" si="2734"/>
        <v/>
      </c>
      <c r="DF1578" s="162" t="str">
        <f t="shared" si="2734"/>
        <v/>
      </c>
      <c r="DG1578" s="162" t="str">
        <f t="shared" si="2734"/>
        <v/>
      </c>
      <c r="DH1578" s="162" t="str">
        <f t="shared" si="2734"/>
        <v/>
      </c>
      <c r="DI1578" s="162" t="str">
        <f t="shared" si="2734"/>
        <v/>
      </c>
      <c r="DJ1578" s="162" t="str">
        <f t="shared" si="2734"/>
        <v/>
      </c>
      <c r="DK1578" s="162" t="str">
        <f t="shared" si="2734"/>
        <v/>
      </c>
      <c r="DL1578" s="162" t="str">
        <f t="shared" si="2734"/>
        <v/>
      </c>
      <c r="DM1578" s="162" t="str">
        <f t="shared" si="2734"/>
        <v/>
      </c>
      <c r="DN1578" s="162" t="str">
        <f t="shared" si="2734"/>
        <v/>
      </c>
      <c r="DO1578" s="55">
        <f ca="1">SUM(F1578:DN1578)</f>
        <v>93065871.526927128</v>
      </c>
      <c r="DP1578" s="50" t="s">
        <v>172</v>
      </c>
    </row>
    <row r="1579" spans="3:120" s="29" customFormat="1" ht="15" customHeight="1">
      <c r="D1579" s="57"/>
      <c r="E1579" s="151"/>
      <c r="F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67"/>
      <c r="DP1579" s="50" t="s">
        <v>172</v>
      </c>
    </row>
    <row r="1580" spans="3:120" s="29" customFormat="1" ht="15" customHeight="1">
      <c r="C1580" s="152"/>
      <c r="D1580" s="151"/>
      <c r="E1580" s="151"/>
      <c r="F1580" s="150"/>
      <c r="G1580" s="150"/>
      <c r="H1580" s="150"/>
      <c r="I1580" s="150"/>
      <c r="J1580" s="150"/>
      <c r="K1580" s="150"/>
      <c r="L1580" s="150"/>
      <c r="M1580" s="150"/>
      <c r="N1580" s="150"/>
      <c r="O1580" s="150"/>
      <c r="P1580" s="150"/>
      <c r="Q1580" s="150"/>
      <c r="R1580" s="150"/>
      <c r="S1580" s="150"/>
      <c r="T1580" s="150"/>
      <c r="U1580" s="150"/>
      <c r="V1580" s="150"/>
      <c r="W1580" s="150"/>
      <c r="X1580" s="150"/>
      <c r="Y1580" s="150"/>
      <c r="Z1580" s="150"/>
      <c r="AA1580" s="150"/>
      <c r="AB1580" s="150"/>
      <c r="AC1580" s="150"/>
      <c r="AD1580" s="150"/>
      <c r="AE1580" s="150"/>
      <c r="AF1580" s="150"/>
      <c r="AG1580" s="150"/>
      <c r="AH1580" s="150"/>
      <c r="AI1580" s="150"/>
      <c r="AJ1580" s="150"/>
      <c r="AK1580" s="150"/>
      <c r="AL1580" s="150"/>
      <c r="AM1580" s="150"/>
      <c r="AN1580" s="150"/>
      <c r="AO1580" s="150"/>
      <c r="AP1580" s="150"/>
      <c r="AQ1580" s="150"/>
      <c r="AR1580" s="150"/>
      <c r="AS1580" s="150"/>
      <c r="AT1580" s="150"/>
      <c r="AU1580" s="150"/>
      <c r="AV1580" s="150"/>
      <c r="AW1580" s="150"/>
      <c r="AX1580" s="150"/>
      <c r="AY1580" s="150"/>
      <c r="AZ1580" s="150"/>
      <c r="BA1580" s="150"/>
      <c r="BB1580" s="150"/>
      <c r="BC1580" s="150"/>
      <c r="BD1580" s="150"/>
      <c r="BE1580" s="150"/>
      <c r="BF1580" s="150"/>
      <c r="BG1580" s="150"/>
      <c r="BH1580" s="150"/>
      <c r="BI1580" s="150"/>
      <c r="BJ1580" s="150"/>
      <c r="BK1580" s="150"/>
      <c r="BL1580" s="150"/>
      <c r="BM1580" s="150"/>
      <c r="BN1580" s="150"/>
      <c r="BO1580" s="150"/>
      <c r="BP1580" s="150"/>
      <c r="BQ1580" s="150"/>
      <c r="BR1580" s="150"/>
      <c r="BS1580" s="150"/>
      <c r="BT1580" s="150"/>
      <c r="BU1580" s="150"/>
      <c r="BV1580" s="150"/>
      <c r="BW1580" s="150"/>
      <c r="BX1580" s="150"/>
      <c r="BY1580" s="150"/>
      <c r="BZ1580" s="150"/>
      <c r="CA1580" s="150"/>
      <c r="CB1580" s="150"/>
      <c r="CC1580" s="150"/>
      <c r="CD1580" s="150"/>
      <c r="CE1580" s="150"/>
      <c r="CF1580" s="150"/>
      <c r="CG1580" s="150"/>
      <c r="CH1580" s="150"/>
      <c r="CI1580" s="150"/>
      <c r="CJ1580" s="150"/>
      <c r="CK1580" s="150"/>
      <c r="CL1580" s="150"/>
      <c r="CM1580" s="150"/>
      <c r="CN1580" s="150"/>
      <c r="CO1580" s="150"/>
      <c r="CP1580" s="150"/>
      <c r="CQ1580" s="150"/>
      <c r="CR1580" s="150"/>
      <c r="CS1580" s="150"/>
      <c r="CT1580" s="150"/>
      <c r="CU1580" s="150"/>
      <c r="CV1580" s="150"/>
      <c r="CW1580" s="150"/>
      <c r="CX1580" s="150"/>
      <c r="CY1580" s="150"/>
      <c r="CZ1580" s="150"/>
      <c r="DA1580" s="150"/>
      <c r="DB1580" s="150"/>
      <c r="DC1580" s="150"/>
      <c r="DD1580" s="150"/>
      <c r="DE1580" s="150"/>
      <c r="DF1580" s="150"/>
      <c r="DG1580" s="150"/>
      <c r="DH1580" s="150"/>
      <c r="DI1580" s="150"/>
      <c r="DJ1580" s="150"/>
      <c r="DK1580" s="150"/>
      <c r="DL1580" s="150"/>
      <c r="DM1580" s="150"/>
      <c r="DN1580" s="150"/>
      <c r="DO1580" s="67"/>
      <c r="DP1580" s="50" t="s">
        <v>172</v>
      </c>
    </row>
    <row r="1581" spans="3:120" s="29" customFormat="1" ht="15" customHeight="1">
      <c r="C1581" s="103" t="s">
        <v>227</v>
      </c>
      <c r="D1581" s="101"/>
      <c r="E1581" s="103"/>
      <c r="F1581" s="101"/>
      <c r="G1581" s="103"/>
      <c r="H1581" s="101"/>
      <c r="I1581" s="103"/>
      <c r="J1581" s="101"/>
      <c r="K1581" s="103"/>
      <c r="L1581" s="101"/>
      <c r="M1581" s="103"/>
      <c r="N1581" s="101"/>
      <c r="O1581" s="103"/>
      <c r="P1581" s="101"/>
      <c r="Q1581" s="103"/>
      <c r="R1581" s="101"/>
      <c r="S1581" s="103"/>
      <c r="T1581" s="101"/>
      <c r="U1581" s="103"/>
      <c r="V1581" s="101"/>
      <c r="W1581" s="103"/>
      <c r="X1581" s="101"/>
      <c r="Y1581" s="103"/>
      <c r="Z1581" s="101"/>
      <c r="AA1581" s="103"/>
      <c r="AB1581" s="101"/>
      <c r="AC1581" s="103"/>
      <c r="AD1581" s="101"/>
      <c r="AE1581" s="103"/>
      <c r="AF1581" s="101"/>
      <c r="AG1581" s="103"/>
      <c r="AH1581" s="101"/>
      <c r="AI1581" s="103"/>
      <c r="AJ1581" s="101"/>
      <c r="AK1581" s="103"/>
      <c r="AL1581" s="101"/>
      <c r="AM1581" s="103"/>
      <c r="AN1581" s="101"/>
      <c r="AO1581" s="103"/>
      <c r="AP1581" s="101"/>
      <c r="AQ1581" s="103"/>
      <c r="AR1581" s="101"/>
      <c r="AS1581" s="103"/>
      <c r="AT1581" s="101"/>
      <c r="AU1581" s="103"/>
      <c r="AV1581" s="101"/>
      <c r="AW1581" s="103"/>
      <c r="AX1581" s="101"/>
      <c r="AY1581" s="103"/>
      <c r="AZ1581" s="101"/>
      <c r="BA1581" s="103"/>
      <c r="BB1581" s="101"/>
      <c r="BC1581" s="103"/>
      <c r="BD1581" s="101"/>
      <c r="BE1581" s="103"/>
      <c r="BF1581" s="101"/>
      <c r="BG1581" s="103"/>
      <c r="BH1581" s="101"/>
      <c r="BI1581" s="103"/>
      <c r="BJ1581" s="101"/>
      <c r="BK1581" s="103"/>
      <c r="BL1581" s="101"/>
      <c r="BM1581" s="103"/>
      <c r="BN1581" s="101"/>
      <c r="BO1581" s="103"/>
      <c r="BP1581" s="101"/>
      <c r="BQ1581" s="103"/>
      <c r="BR1581" s="101"/>
      <c r="BS1581" s="103"/>
      <c r="BT1581" s="101"/>
      <c r="BU1581" s="103"/>
      <c r="BV1581" s="101"/>
      <c r="BW1581" s="103"/>
      <c r="BX1581" s="101"/>
      <c r="BY1581" s="103"/>
      <c r="BZ1581" s="101"/>
      <c r="CA1581" s="103"/>
      <c r="CB1581" s="103"/>
      <c r="CC1581" s="103"/>
      <c r="CD1581" s="103"/>
      <c r="CE1581" s="103"/>
      <c r="CF1581" s="103"/>
      <c r="CG1581" s="103"/>
      <c r="CH1581" s="103"/>
      <c r="CI1581" s="103"/>
      <c r="CJ1581" s="103"/>
      <c r="CK1581" s="103"/>
      <c r="CL1581" s="103"/>
      <c r="CM1581" s="103"/>
      <c r="CN1581" s="103"/>
      <c r="CO1581" s="103"/>
      <c r="CP1581" s="103"/>
      <c r="CQ1581" s="103"/>
      <c r="CR1581" s="103"/>
      <c r="CS1581" s="103"/>
      <c r="CT1581" s="103"/>
      <c r="CU1581" s="103"/>
      <c r="CV1581" s="103"/>
      <c r="CW1581" s="103"/>
      <c r="CX1581" s="103"/>
      <c r="CY1581" s="103"/>
      <c r="CZ1581" s="103"/>
      <c r="DA1581" s="103"/>
      <c r="DB1581" s="103"/>
      <c r="DC1581" s="103"/>
      <c r="DD1581" s="103"/>
      <c r="DE1581" s="103"/>
      <c r="DF1581" s="103"/>
      <c r="DG1581" s="103"/>
      <c r="DH1581" s="103"/>
      <c r="DI1581" s="103"/>
      <c r="DJ1581" s="103"/>
      <c r="DK1581" s="103"/>
      <c r="DL1581" s="103"/>
      <c r="DM1581" s="103"/>
      <c r="DN1581" s="103"/>
      <c r="DO1581" s="101"/>
      <c r="DP1581" s="50" t="s">
        <v>172</v>
      </c>
    </row>
    <row r="1582" spans="3:120" s="29" customFormat="1" ht="15" customHeight="1">
      <c r="C1582" s="152"/>
      <c r="D1582" s="151"/>
      <c r="E1582" s="151"/>
      <c r="F1582" s="150"/>
      <c r="G1582" s="150"/>
      <c r="H1582" s="150"/>
      <c r="I1582" s="150"/>
      <c r="J1582" s="150"/>
      <c r="K1582" s="150"/>
      <c r="L1582" s="150"/>
      <c r="M1582" s="150"/>
      <c r="N1582" s="150"/>
      <c r="O1582" s="150"/>
      <c r="P1582" s="150"/>
      <c r="Q1582" s="150"/>
      <c r="R1582" s="150"/>
      <c r="S1582" s="150"/>
      <c r="T1582" s="150"/>
      <c r="U1582" s="150"/>
      <c r="V1582" s="150"/>
      <c r="W1582" s="150"/>
      <c r="X1582" s="150"/>
      <c r="Y1582" s="150"/>
      <c r="Z1582" s="150"/>
      <c r="AA1582" s="150"/>
      <c r="AB1582" s="150"/>
      <c r="AC1582" s="150"/>
      <c r="AD1582" s="150"/>
      <c r="AE1582" s="150"/>
      <c r="AF1582" s="150"/>
      <c r="AG1582" s="150"/>
      <c r="AH1582" s="150"/>
      <c r="AI1582" s="150"/>
      <c r="AJ1582" s="150"/>
      <c r="AK1582" s="150"/>
      <c r="AL1582" s="150"/>
      <c r="AM1582" s="150"/>
      <c r="AN1582" s="150"/>
      <c r="AO1582" s="150"/>
      <c r="AP1582" s="150"/>
      <c r="AQ1582" s="150"/>
      <c r="AR1582" s="150"/>
      <c r="AS1582" s="150"/>
      <c r="AT1582" s="150"/>
      <c r="AU1582" s="150"/>
      <c r="AV1582" s="150"/>
      <c r="AW1582" s="150"/>
      <c r="AX1582" s="150"/>
      <c r="AY1582" s="150"/>
      <c r="AZ1582" s="150"/>
      <c r="BA1582" s="150"/>
      <c r="BB1582" s="150"/>
      <c r="BC1582" s="150"/>
      <c r="BD1582" s="150"/>
      <c r="BE1582" s="150"/>
      <c r="BF1582" s="150"/>
      <c r="BG1582" s="150"/>
      <c r="BH1582" s="150"/>
      <c r="BI1582" s="150"/>
      <c r="BJ1582" s="150"/>
      <c r="BK1582" s="150"/>
      <c r="BL1582" s="150"/>
      <c r="BM1582" s="150"/>
      <c r="BN1582" s="150"/>
      <c r="BO1582" s="150"/>
      <c r="BP1582" s="150"/>
      <c r="BQ1582" s="150"/>
      <c r="BR1582" s="150"/>
      <c r="BS1582" s="150"/>
      <c r="BT1582" s="150"/>
      <c r="BU1582" s="150"/>
      <c r="BV1582" s="150"/>
      <c r="BW1582" s="150"/>
      <c r="BX1582" s="150"/>
      <c r="BY1582" s="150"/>
      <c r="BZ1582" s="150"/>
      <c r="CA1582" s="150"/>
      <c r="CB1582" s="150"/>
      <c r="CC1582" s="150"/>
      <c r="CD1582" s="150"/>
      <c r="CE1582" s="150"/>
      <c r="CF1582" s="150"/>
      <c r="CG1582" s="150"/>
      <c r="CH1582" s="150"/>
      <c r="CI1582" s="150"/>
      <c r="CJ1582" s="150"/>
      <c r="CK1582" s="150"/>
      <c r="CL1582" s="150"/>
      <c r="CM1582" s="150"/>
      <c r="CN1582" s="150"/>
      <c r="CO1582" s="150"/>
      <c r="CP1582" s="150"/>
      <c r="CQ1582" s="150"/>
      <c r="CR1582" s="150"/>
      <c r="CS1582" s="150"/>
      <c r="CT1582" s="150"/>
      <c r="CU1582" s="150"/>
      <c r="CV1582" s="150"/>
      <c r="CW1582" s="150"/>
      <c r="CX1582" s="150"/>
      <c r="CY1582" s="150"/>
      <c r="CZ1582" s="150"/>
      <c r="DA1582" s="150"/>
      <c r="DB1582" s="150"/>
      <c r="DC1582" s="150"/>
      <c r="DD1582" s="150"/>
      <c r="DE1582" s="150"/>
      <c r="DF1582" s="150"/>
      <c r="DG1582" s="150"/>
      <c r="DH1582" s="150"/>
      <c r="DI1582" s="150"/>
      <c r="DJ1582" s="150"/>
      <c r="DK1582" s="150"/>
      <c r="DL1582" s="150"/>
      <c r="DM1582" s="150"/>
      <c r="DN1582" s="150"/>
      <c r="DO1582" s="67"/>
      <c r="DP1582" s="50" t="s">
        <v>172</v>
      </c>
    </row>
    <row r="1583" spans="3:120" s="29" customFormat="1" ht="15" customHeight="1">
      <c r="C1583" s="160" t="s">
        <v>226</v>
      </c>
      <c r="D1583" s="159"/>
      <c r="E1583" s="151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  <c r="AB1583" s="150"/>
      <c r="AC1583" s="150"/>
      <c r="AD1583" s="150"/>
      <c r="AE1583" s="150"/>
      <c r="AF1583" s="150"/>
      <c r="AG1583" s="150"/>
      <c r="AH1583" s="150"/>
      <c r="AI1583" s="150"/>
      <c r="AJ1583" s="150"/>
      <c r="AK1583" s="150"/>
      <c r="AL1583" s="150"/>
      <c r="AM1583" s="150"/>
      <c r="AN1583" s="150"/>
      <c r="AO1583" s="150"/>
      <c r="AP1583" s="150"/>
      <c r="AQ1583" s="150"/>
      <c r="AR1583" s="150"/>
      <c r="AS1583" s="150"/>
      <c r="AT1583" s="150"/>
      <c r="AU1583" s="150"/>
      <c r="AV1583" s="150"/>
      <c r="AW1583" s="150"/>
      <c r="AX1583" s="150"/>
      <c r="AY1583" s="150"/>
      <c r="AZ1583" s="150"/>
      <c r="BA1583" s="150"/>
      <c r="BB1583" s="150"/>
      <c r="BC1583" s="150"/>
      <c r="BD1583" s="150"/>
      <c r="BE1583" s="150"/>
      <c r="BF1583" s="150"/>
      <c r="BG1583" s="150"/>
      <c r="BH1583" s="150"/>
      <c r="BI1583" s="150"/>
      <c r="BJ1583" s="150"/>
      <c r="BK1583" s="150"/>
      <c r="BL1583" s="150"/>
      <c r="BM1583" s="150"/>
      <c r="BN1583" s="150"/>
      <c r="BO1583" s="150"/>
      <c r="BP1583" s="150"/>
      <c r="BQ1583" s="150"/>
      <c r="BR1583" s="150"/>
      <c r="BS1583" s="150"/>
      <c r="BT1583" s="150"/>
      <c r="BU1583" s="150"/>
      <c r="BV1583" s="150"/>
      <c r="BW1583" s="150"/>
      <c r="BX1583" s="150"/>
      <c r="BY1583" s="150"/>
      <c r="BZ1583" s="150"/>
      <c r="CA1583" s="150"/>
      <c r="CB1583" s="150"/>
      <c r="CC1583" s="150"/>
      <c r="CD1583" s="150"/>
      <c r="CE1583" s="150"/>
      <c r="CF1583" s="150"/>
      <c r="CG1583" s="150"/>
      <c r="CH1583" s="150"/>
      <c r="CI1583" s="150"/>
      <c r="CJ1583" s="150"/>
      <c r="CK1583" s="150"/>
      <c r="CL1583" s="150"/>
      <c r="CM1583" s="150"/>
      <c r="CN1583" s="150"/>
      <c r="CO1583" s="150"/>
      <c r="CP1583" s="150"/>
      <c r="CQ1583" s="150"/>
      <c r="CR1583" s="150"/>
      <c r="CS1583" s="150"/>
      <c r="CT1583" s="150"/>
      <c r="CU1583" s="150"/>
      <c r="CV1583" s="150"/>
      <c r="CW1583" s="150"/>
      <c r="CX1583" s="150"/>
      <c r="CY1583" s="150"/>
      <c r="CZ1583" s="150"/>
      <c r="DA1583" s="150"/>
      <c r="DB1583" s="150"/>
      <c r="DC1583" s="150"/>
      <c r="DD1583" s="150"/>
      <c r="DE1583" s="150"/>
      <c r="DF1583" s="150"/>
      <c r="DG1583" s="150"/>
      <c r="DH1583" s="150"/>
      <c r="DI1583" s="150"/>
      <c r="DJ1583" s="150"/>
      <c r="DK1583" s="150"/>
      <c r="DL1583" s="150"/>
      <c r="DM1583" s="150"/>
      <c r="DN1583" s="150"/>
      <c r="DO1583" s="67"/>
      <c r="DP1583" s="50" t="s">
        <v>172</v>
      </c>
    </row>
    <row r="1584" spans="3:120" s="29" customFormat="1" ht="15" customHeight="1">
      <c r="F1584" s="150"/>
      <c r="G1584" s="150"/>
      <c r="H1584" s="150"/>
      <c r="I1584" s="150"/>
      <c r="J1584" s="150"/>
      <c r="K1584" s="150"/>
      <c r="L1584" s="150"/>
      <c r="M1584" s="150"/>
      <c r="N1584" s="150"/>
      <c r="O1584" s="150"/>
      <c r="P1584" s="150"/>
      <c r="Q1584" s="150"/>
      <c r="R1584" s="150"/>
      <c r="S1584" s="150"/>
      <c r="T1584" s="150"/>
      <c r="U1584" s="150"/>
      <c r="V1584" s="150"/>
      <c r="W1584" s="150"/>
      <c r="X1584" s="150"/>
      <c r="Y1584" s="150"/>
      <c r="Z1584" s="150"/>
      <c r="AA1584" s="150"/>
      <c r="AB1584" s="150"/>
      <c r="AC1584" s="150"/>
      <c r="AD1584" s="150"/>
      <c r="AE1584" s="150"/>
      <c r="AF1584" s="150"/>
      <c r="AG1584" s="150"/>
      <c r="AH1584" s="150"/>
      <c r="AI1584" s="150"/>
      <c r="AJ1584" s="150"/>
      <c r="AK1584" s="150"/>
      <c r="AL1584" s="150"/>
      <c r="AM1584" s="150"/>
      <c r="AN1584" s="150"/>
      <c r="AO1584" s="150"/>
      <c r="AP1584" s="150"/>
      <c r="AQ1584" s="150"/>
      <c r="AR1584" s="150"/>
      <c r="AS1584" s="150"/>
      <c r="AT1584" s="150"/>
      <c r="AU1584" s="150"/>
      <c r="AV1584" s="150"/>
      <c r="AW1584" s="150"/>
      <c r="AX1584" s="150"/>
      <c r="AY1584" s="150"/>
      <c r="AZ1584" s="150"/>
      <c r="BA1584" s="150"/>
      <c r="BB1584" s="150"/>
      <c r="BC1584" s="150"/>
      <c r="BD1584" s="150"/>
      <c r="BE1584" s="150"/>
      <c r="BF1584" s="150"/>
      <c r="BG1584" s="150"/>
      <c r="BH1584" s="150"/>
      <c r="BI1584" s="150"/>
      <c r="BJ1584" s="150"/>
      <c r="BK1584" s="150"/>
      <c r="BL1584" s="150"/>
      <c r="BM1584" s="150"/>
      <c r="BN1584" s="150"/>
      <c r="BO1584" s="150"/>
      <c r="BP1584" s="150"/>
      <c r="BQ1584" s="150"/>
      <c r="BR1584" s="150"/>
      <c r="BS1584" s="150"/>
      <c r="BT1584" s="150"/>
      <c r="BU1584" s="150"/>
      <c r="BV1584" s="150"/>
      <c r="BW1584" s="150"/>
      <c r="BX1584" s="150"/>
      <c r="BY1584" s="150"/>
      <c r="BZ1584" s="150"/>
      <c r="CA1584" s="150"/>
      <c r="CB1584" s="150"/>
      <c r="CC1584" s="150"/>
      <c r="CD1584" s="150"/>
      <c r="CE1584" s="150"/>
      <c r="CF1584" s="150"/>
      <c r="CG1584" s="150"/>
      <c r="CH1584" s="150"/>
      <c r="CI1584" s="150"/>
      <c r="CJ1584" s="150"/>
      <c r="CK1584" s="150"/>
      <c r="CL1584" s="150"/>
      <c r="CM1584" s="150"/>
      <c r="CN1584" s="150"/>
      <c r="CO1584" s="150"/>
      <c r="CP1584" s="150"/>
      <c r="CQ1584" s="150"/>
      <c r="CR1584" s="150"/>
      <c r="CS1584" s="150"/>
      <c r="CT1584" s="150"/>
      <c r="CU1584" s="150"/>
      <c r="CV1584" s="150"/>
      <c r="CW1584" s="150"/>
      <c r="CX1584" s="150"/>
      <c r="CY1584" s="150"/>
      <c r="CZ1584" s="150"/>
      <c r="DA1584" s="150"/>
      <c r="DB1584" s="150"/>
      <c r="DC1584" s="150"/>
      <c r="DD1584" s="150"/>
      <c r="DE1584" s="150"/>
      <c r="DF1584" s="150"/>
      <c r="DG1584" s="150"/>
      <c r="DH1584" s="150"/>
      <c r="DI1584" s="150"/>
      <c r="DJ1584" s="150"/>
      <c r="DK1584" s="150"/>
      <c r="DL1584" s="150"/>
      <c r="DM1584" s="150"/>
      <c r="DN1584" s="150"/>
      <c r="DO1584" s="67"/>
      <c r="DP1584" s="50" t="s">
        <v>172</v>
      </c>
    </row>
    <row r="1585" spans="3:120" s="29" customFormat="1" ht="15" customHeight="1">
      <c r="C1585" s="29" t="s">
        <v>225</v>
      </c>
      <c r="D1585" s="150">
        <f>D1710</f>
        <v>13500000</v>
      </c>
      <c r="F1585" s="150"/>
      <c r="G1585" s="150"/>
      <c r="H1585" s="150"/>
      <c r="I1585" s="150"/>
      <c r="J1585" s="150"/>
      <c r="K1585" s="150"/>
      <c r="L1585" s="150"/>
      <c r="M1585" s="150"/>
      <c r="N1585" s="150"/>
      <c r="O1585" s="150"/>
      <c r="P1585" s="150"/>
      <c r="Q1585" s="150"/>
      <c r="R1585" s="150"/>
      <c r="S1585" s="150"/>
      <c r="T1585" s="150"/>
      <c r="U1585" s="150"/>
      <c r="V1585" s="150"/>
      <c r="W1585" s="150"/>
      <c r="X1585" s="150"/>
      <c r="Y1585" s="150"/>
      <c r="Z1585" s="150"/>
      <c r="AA1585" s="150"/>
      <c r="AB1585" s="150"/>
      <c r="AC1585" s="150"/>
      <c r="AD1585" s="150"/>
      <c r="AE1585" s="150"/>
      <c r="AF1585" s="150"/>
      <c r="AG1585" s="150"/>
      <c r="AH1585" s="150"/>
      <c r="AI1585" s="150"/>
      <c r="AJ1585" s="150"/>
      <c r="AK1585" s="150"/>
      <c r="AL1585" s="150"/>
      <c r="AM1585" s="150"/>
      <c r="AN1585" s="150"/>
      <c r="AO1585" s="150"/>
      <c r="AP1585" s="150"/>
      <c r="AQ1585" s="150"/>
      <c r="AR1585" s="150"/>
      <c r="AS1585" s="150"/>
      <c r="AT1585" s="150"/>
      <c r="AU1585" s="150"/>
      <c r="AV1585" s="150"/>
      <c r="AW1585" s="150"/>
      <c r="AX1585" s="150"/>
      <c r="AY1585" s="150"/>
      <c r="AZ1585" s="150"/>
      <c r="BA1585" s="150"/>
      <c r="BB1585" s="150"/>
      <c r="BC1585" s="150"/>
      <c r="BD1585" s="150"/>
      <c r="BE1585" s="150"/>
      <c r="BF1585" s="150"/>
      <c r="BG1585" s="150"/>
      <c r="BH1585" s="150"/>
      <c r="BI1585" s="150"/>
      <c r="BJ1585" s="150"/>
      <c r="BK1585" s="150"/>
      <c r="BL1585" s="150"/>
      <c r="BM1585" s="150"/>
      <c r="BN1585" s="150"/>
      <c r="BO1585" s="150"/>
      <c r="BP1585" s="150"/>
      <c r="BQ1585" s="150"/>
      <c r="BR1585" s="150"/>
      <c r="BS1585" s="150"/>
      <c r="BT1585" s="150"/>
      <c r="BU1585" s="150"/>
      <c r="BV1585" s="150"/>
      <c r="BW1585" s="150"/>
      <c r="BX1585" s="150"/>
      <c r="BY1585" s="150"/>
      <c r="BZ1585" s="150"/>
      <c r="CA1585" s="150"/>
      <c r="CB1585" s="150"/>
      <c r="CC1585" s="150"/>
      <c r="CD1585" s="150"/>
      <c r="CE1585" s="150"/>
      <c r="CF1585" s="150"/>
      <c r="CG1585" s="150"/>
      <c r="CH1585" s="150"/>
      <c r="CI1585" s="150"/>
      <c r="CJ1585" s="150"/>
      <c r="CK1585" s="150"/>
      <c r="CL1585" s="150"/>
      <c r="CM1585" s="150"/>
      <c r="CN1585" s="150"/>
      <c r="CO1585" s="150"/>
      <c r="CP1585" s="150"/>
      <c r="CQ1585" s="150"/>
      <c r="CR1585" s="150"/>
      <c r="CS1585" s="150"/>
      <c r="CT1585" s="150"/>
      <c r="CU1585" s="150"/>
      <c r="CV1585" s="150"/>
      <c r="CW1585" s="150"/>
      <c r="CX1585" s="150"/>
      <c r="CY1585" s="150"/>
      <c r="CZ1585" s="150"/>
      <c r="DA1585" s="150"/>
      <c r="DB1585" s="150"/>
      <c r="DC1585" s="150"/>
      <c r="DD1585" s="150"/>
      <c r="DE1585" s="150"/>
      <c r="DF1585" s="150"/>
      <c r="DG1585" s="150"/>
      <c r="DH1585" s="150"/>
      <c r="DI1585" s="150"/>
      <c r="DJ1585" s="150"/>
      <c r="DK1585" s="150"/>
      <c r="DL1585" s="150"/>
      <c r="DM1585" s="150"/>
      <c r="DN1585" s="150"/>
      <c r="DO1585" s="67"/>
      <c r="DP1585" s="50" t="s">
        <v>172</v>
      </c>
    </row>
    <row r="1586" spans="3:120" s="29" customFormat="1" ht="15" customHeight="1">
      <c r="D1586" s="93"/>
      <c r="H1586" s="150"/>
      <c r="I1586" s="150"/>
      <c r="J1586" s="150"/>
      <c r="K1586" s="150"/>
      <c r="L1586" s="150"/>
      <c r="M1586" s="150"/>
      <c r="N1586" s="150"/>
      <c r="O1586" s="150"/>
      <c r="P1586" s="150"/>
      <c r="Q1586" s="150"/>
      <c r="R1586" s="150"/>
      <c r="S1586" s="150"/>
      <c r="T1586" s="150"/>
      <c r="U1586" s="150"/>
      <c r="V1586" s="150"/>
      <c r="W1586" s="150"/>
      <c r="X1586" s="150"/>
      <c r="Y1586" s="150"/>
      <c r="Z1586" s="150"/>
      <c r="AA1586" s="150"/>
      <c r="AB1586" s="150"/>
      <c r="AC1586" s="150"/>
      <c r="AD1586" s="150"/>
      <c r="AE1586" s="150"/>
      <c r="AF1586" s="150"/>
      <c r="AG1586" s="150"/>
      <c r="AH1586" s="150"/>
      <c r="AI1586" s="150"/>
      <c r="AJ1586" s="150"/>
      <c r="AK1586" s="150"/>
      <c r="AL1586" s="150"/>
      <c r="AM1586" s="150"/>
      <c r="AN1586" s="150"/>
      <c r="AO1586" s="150"/>
      <c r="AP1586" s="150"/>
      <c r="AQ1586" s="150"/>
      <c r="AR1586" s="150"/>
      <c r="AS1586" s="150"/>
      <c r="AT1586" s="150"/>
      <c r="AU1586" s="150"/>
      <c r="AV1586" s="150"/>
      <c r="AW1586" s="150"/>
      <c r="AX1586" s="150"/>
      <c r="AY1586" s="150"/>
      <c r="AZ1586" s="150"/>
      <c r="BA1586" s="150"/>
      <c r="BB1586" s="150"/>
      <c r="BC1586" s="150"/>
      <c r="BD1586" s="150"/>
      <c r="BE1586" s="150"/>
      <c r="BF1586" s="150"/>
      <c r="BG1586" s="150"/>
      <c r="BH1586" s="150"/>
      <c r="BI1586" s="150"/>
      <c r="BJ1586" s="150"/>
      <c r="BK1586" s="150"/>
      <c r="BL1586" s="150"/>
      <c r="BM1586" s="150"/>
      <c r="BN1586" s="150"/>
      <c r="BO1586" s="150"/>
      <c r="BP1586" s="150"/>
      <c r="BQ1586" s="150"/>
      <c r="BR1586" s="150"/>
      <c r="BS1586" s="150"/>
      <c r="BT1586" s="150"/>
      <c r="BU1586" s="150"/>
      <c r="BV1586" s="150"/>
      <c r="BW1586" s="150"/>
      <c r="BX1586" s="150"/>
      <c r="BY1586" s="150"/>
      <c r="BZ1586" s="150"/>
      <c r="CA1586" s="150"/>
      <c r="CB1586" s="150"/>
      <c r="CC1586" s="150"/>
      <c r="CD1586" s="150"/>
      <c r="CE1586" s="150"/>
      <c r="CF1586" s="150"/>
      <c r="CG1586" s="150"/>
      <c r="CH1586" s="150"/>
      <c r="CI1586" s="150"/>
      <c r="CJ1586" s="150"/>
      <c r="CK1586" s="150"/>
      <c r="CL1586" s="150"/>
      <c r="CM1586" s="150"/>
      <c r="CN1586" s="150"/>
      <c r="CO1586" s="150"/>
      <c r="CP1586" s="150"/>
      <c r="CQ1586" s="150"/>
      <c r="CR1586" s="150"/>
      <c r="CS1586" s="150"/>
      <c r="CT1586" s="150"/>
      <c r="CU1586" s="150"/>
      <c r="CV1586" s="150"/>
      <c r="CW1586" s="150"/>
      <c r="CX1586" s="150"/>
      <c r="CY1586" s="150"/>
      <c r="CZ1586" s="150"/>
      <c r="DA1586" s="150"/>
      <c r="DB1586" s="150"/>
      <c r="DC1586" s="150"/>
      <c r="DD1586" s="150"/>
      <c r="DE1586" s="150"/>
      <c r="DF1586" s="150"/>
      <c r="DG1586" s="150"/>
      <c r="DH1586" s="150"/>
      <c r="DI1586" s="150"/>
      <c r="DJ1586" s="150"/>
      <c r="DK1586" s="150"/>
      <c r="DL1586" s="150"/>
      <c r="DM1586" s="150"/>
      <c r="DN1586" s="150"/>
      <c r="DO1586" s="67"/>
      <c r="DP1586" s="50" t="s">
        <v>172</v>
      </c>
    </row>
    <row r="1587" spans="3:120" s="29" customFormat="1" ht="15" customHeight="1">
      <c r="C1587" s="110" t="s">
        <v>224</v>
      </c>
      <c r="D1587" s="18"/>
      <c r="E1587" s="18"/>
      <c r="F1587" s="157">
        <v>0</v>
      </c>
      <c r="G1587" s="154">
        <f t="shared" ref="G1587:AL1587" ca="1" si="2735">IF(F17="","",IF(F1590&lt;0,0,F1590))</f>
        <v>13500000</v>
      </c>
      <c r="H1587" s="154">
        <f t="shared" ca="1" si="2735"/>
        <v>13500000</v>
      </c>
      <c r="I1587" s="154">
        <f t="shared" ca="1" si="2735"/>
        <v>13500000</v>
      </c>
      <c r="J1587" s="154">
        <f t="shared" ca="1" si="2735"/>
        <v>13500000</v>
      </c>
      <c r="K1587" s="154">
        <f t="shared" ca="1" si="2735"/>
        <v>13500000</v>
      </c>
      <c r="L1587" s="154">
        <f t="shared" ca="1" si="2735"/>
        <v>13500000</v>
      </c>
      <c r="M1587" s="154">
        <f t="shared" ca="1" si="2735"/>
        <v>13500000</v>
      </c>
      <c r="N1587" s="154">
        <f t="shared" ca="1" si="2735"/>
        <v>13500000</v>
      </c>
      <c r="O1587" s="154">
        <f t="shared" ca="1" si="2735"/>
        <v>13500000</v>
      </c>
      <c r="P1587" s="154">
        <f t="shared" ca="1" si="2735"/>
        <v>13500000</v>
      </c>
      <c r="Q1587" s="154">
        <f t="shared" ca="1" si="2735"/>
        <v>13500000</v>
      </c>
      <c r="R1587" s="154">
        <f t="shared" ca="1" si="2735"/>
        <v>13500000</v>
      </c>
      <c r="S1587" s="154">
        <f t="shared" ca="1" si="2735"/>
        <v>13500000</v>
      </c>
      <c r="T1587" s="154">
        <f t="shared" ca="1" si="2735"/>
        <v>13500000</v>
      </c>
      <c r="U1587" s="154">
        <f t="shared" ca="1" si="2735"/>
        <v>13500000</v>
      </c>
      <c r="V1587" s="154">
        <f t="shared" ca="1" si="2735"/>
        <v>13500000</v>
      </c>
      <c r="W1587" s="154">
        <f t="shared" ca="1" si="2735"/>
        <v>13500000</v>
      </c>
      <c r="X1587" s="154">
        <f t="shared" ca="1" si="2735"/>
        <v>13500000</v>
      </c>
      <c r="Y1587" s="154">
        <f t="shared" ca="1" si="2735"/>
        <v>13500000</v>
      </c>
      <c r="Z1587" s="154">
        <f t="shared" ca="1" si="2735"/>
        <v>13500000</v>
      </c>
      <c r="AA1587" s="154">
        <f t="shared" ca="1" si="2735"/>
        <v>13500000</v>
      </c>
      <c r="AB1587" s="154">
        <f t="shared" ca="1" si="2735"/>
        <v>13500000</v>
      </c>
      <c r="AC1587" s="154">
        <f t="shared" ca="1" si="2735"/>
        <v>13500000</v>
      </c>
      <c r="AD1587" s="154">
        <f t="shared" ca="1" si="2735"/>
        <v>13500000</v>
      </c>
      <c r="AE1587" s="154">
        <f t="shared" ca="1" si="2735"/>
        <v>2505249.7973070368</v>
      </c>
      <c r="AF1587" s="154">
        <f t="shared" ca="1" si="2735"/>
        <v>2505249.7973070219</v>
      </c>
      <c r="AG1587" s="154">
        <f t="shared" ca="1" si="2735"/>
        <v>2505249.7973069921</v>
      </c>
      <c r="AH1587" s="154">
        <f t="shared" ca="1" si="2735"/>
        <v>2505249.7973069474</v>
      </c>
      <c r="AI1587" s="154">
        <f t="shared" ca="1" si="2735"/>
        <v>2505249.7973068953</v>
      </c>
      <c r="AJ1587" s="154">
        <f t="shared" ca="1" si="2735"/>
        <v>2505249.7973068133</v>
      </c>
      <c r="AK1587" s="154">
        <f t="shared" ca="1" si="2735"/>
        <v>2505249.7973067164</v>
      </c>
      <c r="AL1587" s="154">
        <f t="shared" ca="1" si="2735"/>
        <v>2505249.7973065823</v>
      </c>
      <c r="AM1587" s="154">
        <f t="shared" ref="AM1587:BR1587" ca="1" si="2736">IF(AL17="","",IF(AL1590&lt;0,0,AL1590))</f>
        <v>2505249.7973064259</v>
      </c>
      <c r="AN1587" s="154">
        <f t="shared" ca="1" si="2736"/>
        <v>2505249.7973062173</v>
      </c>
      <c r="AO1587" s="154">
        <f t="shared" ca="1" si="2736"/>
        <v>2505249.7973059937</v>
      </c>
      <c r="AP1587" s="154">
        <f t="shared" ca="1" si="2736"/>
        <v>2505249.7973057106</v>
      </c>
      <c r="AQ1587" s="154">
        <f t="shared" ca="1" si="2736"/>
        <v>2505249.7973053902</v>
      </c>
      <c r="AR1587" s="154">
        <f t="shared" ca="1" si="2736"/>
        <v>2505249.7973050103</v>
      </c>
      <c r="AS1587" s="154">
        <f t="shared" ca="1" si="2736"/>
        <v>2505249.7973045856</v>
      </c>
      <c r="AT1587" s="154">
        <f t="shared" ca="1" si="2736"/>
        <v>2505249.7973041609</v>
      </c>
      <c r="AU1587" s="154">
        <f t="shared" ca="1" si="2736"/>
        <v>2505249.7973036468</v>
      </c>
      <c r="AV1587" s="154">
        <f t="shared" ca="1" si="2736"/>
        <v>2505249.797303021</v>
      </c>
      <c r="AW1587" s="154">
        <f t="shared" ca="1" si="2736"/>
        <v>2505249.7973021492</v>
      </c>
      <c r="AX1587" s="154">
        <f t="shared" ca="1" si="2736"/>
        <v>2505249.7973005399</v>
      </c>
      <c r="AY1587" s="154">
        <f t="shared" ca="1" si="2736"/>
        <v>2505249.7973059043</v>
      </c>
      <c r="AZ1587" s="154">
        <f t="shared" ca="1" si="2736"/>
        <v>2505249.7973095775</v>
      </c>
      <c r="BA1587" s="154">
        <f t="shared" ca="1" si="2736"/>
        <v>2505249.7973173261</v>
      </c>
      <c r="BB1587" s="154">
        <f t="shared" ca="1" si="2736"/>
        <v>2505249.7973158285</v>
      </c>
      <c r="BC1587" s="154">
        <f t="shared" ca="1" si="2736"/>
        <v>2505249.7972771227</v>
      </c>
      <c r="BD1587" s="154">
        <f t="shared" ca="1" si="2736"/>
        <v>2505249.7971887365</v>
      </c>
      <c r="BE1587" s="154">
        <f t="shared" ca="1" si="2736"/>
        <v>2505249.797044754</v>
      </c>
      <c r="BF1587" s="154">
        <f t="shared" ca="1" si="2736"/>
        <v>2505249.7968383282</v>
      </c>
      <c r="BG1587" s="154">
        <f t="shared" ca="1" si="2736"/>
        <v>2505249.7965638191</v>
      </c>
      <c r="BH1587" s="154">
        <f t="shared" ca="1" si="2736"/>
        <v>2505249.7962354422</v>
      </c>
      <c r="BI1587" s="154">
        <f t="shared" ca="1" si="2736"/>
        <v>2505249.7958389372</v>
      </c>
      <c r="BJ1587" s="154">
        <f t="shared" ca="1" si="2736"/>
        <v>2505249.7953551039</v>
      </c>
      <c r="BK1587" s="154">
        <f t="shared" ca="1" si="2736"/>
        <v>2505249.7947807312</v>
      </c>
      <c r="BL1587" s="154">
        <f t="shared" ca="1" si="2736"/>
        <v>2505249.7941173688</v>
      </c>
      <c r="BM1587" s="154">
        <f t="shared" ca="1" si="2736"/>
        <v>2505249.7933667004</v>
      </c>
      <c r="BN1587" s="154">
        <f t="shared" ca="1" si="2736"/>
        <v>2505249.7925300747</v>
      </c>
      <c r="BO1587" s="154">
        <f t="shared" ca="1" si="2736"/>
        <v>0</v>
      </c>
      <c r="BP1587" s="154" t="str">
        <f t="shared" si="2736"/>
        <v/>
      </c>
      <c r="BQ1587" s="154" t="str">
        <f t="shared" si="2736"/>
        <v/>
      </c>
      <c r="BR1587" s="154" t="str">
        <f t="shared" si="2736"/>
        <v/>
      </c>
      <c r="BS1587" s="154" t="str">
        <f t="shared" ref="BS1587:CA1587" si="2737">IF(BR17="","",IF(BR1590&lt;0,0,BR1590))</f>
        <v/>
      </c>
      <c r="BT1587" s="154" t="str">
        <f t="shared" si="2737"/>
        <v/>
      </c>
      <c r="BU1587" s="154" t="str">
        <f t="shared" si="2737"/>
        <v/>
      </c>
      <c r="BV1587" s="154" t="str">
        <f t="shared" si="2737"/>
        <v/>
      </c>
      <c r="BW1587" s="154" t="str">
        <f t="shared" si="2737"/>
        <v/>
      </c>
      <c r="BX1587" s="154" t="str">
        <f t="shared" si="2737"/>
        <v/>
      </c>
      <c r="BY1587" s="154" t="str">
        <f t="shared" si="2737"/>
        <v/>
      </c>
      <c r="BZ1587" s="154" t="str">
        <f t="shared" si="2737"/>
        <v/>
      </c>
      <c r="CA1587" s="154" t="str">
        <f t="shared" si="2737"/>
        <v/>
      </c>
      <c r="CB1587" s="154" t="str">
        <f t="shared" ref="CB1587" si="2738">IF(CA17="","",IF(CA1590&lt;0,0,CA1590))</f>
        <v/>
      </c>
      <c r="CC1587" s="154" t="str">
        <f t="shared" ref="CC1587" si="2739">IF(CB17="","",IF(CB1590&lt;0,0,CB1590))</f>
        <v/>
      </c>
      <c r="CD1587" s="154" t="str">
        <f t="shared" ref="CD1587" si="2740">IF(CC17="","",IF(CC1590&lt;0,0,CC1590))</f>
        <v/>
      </c>
      <c r="CE1587" s="154" t="str">
        <f t="shared" ref="CE1587" si="2741">IF(CD17="","",IF(CD1590&lt;0,0,CD1590))</f>
        <v/>
      </c>
      <c r="CF1587" s="154" t="str">
        <f t="shared" ref="CF1587" si="2742">IF(CE17="","",IF(CE1590&lt;0,0,CE1590))</f>
        <v/>
      </c>
      <c r="CG1587" s="154" t="str">
        <f t="shared" ref="CG1587" si="2743">IF(CF17="","",IF(CF1590&lt;0,0,CF1590))</f>
        <v/>
      </c>
      <c r="CH1587" s="154" t="str">
        <f t="shared" ref="CH1587" si="2744">IF(CG17="","",IF(CG1590&lt;0,0,CG1590))</f>
        <v/>
      </c>
      <c r="CI1587" s="154" t="str">
        <f t="shared" ref="CI1587" si="2745">IF(CH17="","",IF(CH1590&lt;0,0,CH1590))</f>
        <v/>
      </c>
      <c r="CJ1587" s="154" t="str">
        <f t="shared" ref="CJ1587" si="2746">IF(CI17="","",IF(CI1590&lt;0,0,CI1590))</f>
        <v/>
      </c>
      <c r="CK1587" s="154" t="str">
        <f t="shared" ref="CK1587" si="2747">IF(CJ17="","",IF(CJ1590&lt;0,0,CJ1590))</f>
        <v/>
      </c>
      <c r="CL1587" s="154" t="str">
        <f t="shared" ref="CL1587" si="2748">IF(CK17="","",IF(CK1590&lt;0,0,CK1590))</f>
        <v/>
      </c>
      <c r="CM1587" s="154" t="str">
        <f t="shared" ref="CM1587" si="2749">IF(CL17="","",IF(CL1590&lt;0,0,CL1590))</f>
        <v/>
      </c>
      <c r="CN1587" s="154" t="str">
        <f t="shared" ref="CN1587" si="2750">IF(CM17="","",IF(CM1590&lt;0,0,CM1590))</f>
        <v/>
      </c>
      <c r="CO1587" s="154" t="str">
        <f t="shared" ref="CO1587" si="2751">IF(CN17="","",IF(CN1590&lt;0,0,CN1590))</f>
        <v/>
      </c>
      <c r="CP1587" s="154" t="str">
        <f t="shared" ref="CP1587" si="2752">IF(CO17="","",IF(CO1590&lt;0,0,CO1590))</f>
        <v/>
      </c>
      <c r="CQ1587" s="154" t="str">
        <f t="shared" ref="CQ1587" si="2753">IF(CP17="","",IF(CP1590&lt;0,0,CP1590))</f>
        <v/>
      </c>
      <c r="CR1587" s="154" t="str">
        <f t="shared" ref="CR1587" si="2754">IF(CQ17="","",IF(CQ1590&lt;0,0,CQ1590))</f>
        <v/>
      </c>
      <c r="CS1587" s="154" t="str">
        <f t="shared" ref="CS1587" si="2755">IF(CR17="","",IF(CR1590&lt;0,0,CR1590))</f>
        <v/>
      </c>
      <c r="CT1587" s="154" t="str">
        <f t="shared" ref="CT1587" si="2756">IF(CS17="","",IF(CS1590&lt;0,0,CS1590))</f>
        <v/>
      </c>
      <c r="CU1587" s="154" t="str">
        <f t="shared" ref="CU1587" si="2757">IF(CT17="","",IF(CT1590&lt;0,0,CT1590))</f>
        <v/>
      </c>
      <c r="CV1587" s="154" t="str">
        <f t="shared" ref="CV1587" si="2758">IF(CU17="","",IF(CU1590&lt;0,0,CU1590))</f>
        <v/>
      </c>
      <c r="CW1587" s="154" t="str">
        <f t="shared" ref="CW1587" si="2759">IF(CV17="","",IF(CV1590&lt;0,0,CV1590))</f>
        <v/>
      </c>
      <c r="CX1587" s="154" t="str">
        <f t="shared" ref="CX1587" si="2760">IF(CW17="","",IF(CW1590&lt;0,0,CW1590))</f>
        <v/>
      </c>
      <c r="CY1587" s="154" t="str">
        <f t="shared" ref="CY1587" si="2761">IF(CX17="","",IF(CX1590&lt;0,0,CX1590))</f>
        <v/>
      </c>
      <c r="CZ1587" s="154" t="str">
        <f t="shared" ref="CZ1587" si="2762">IF(CY17="","",IF(CY1590&lt;0,0,CY1590))</f>
        <v/>
      </c>
      <c r="DA1587" s="154" t="str">
        <f t="shared" ref="DA1587" si="2763">IF(CZ17="","",IF(CZ1590&lt;0,0,CZ1590))</f>
        <v/>
      </c>
      <c r="DB1587" s="154" t="str">
        <f t="shared" ref="DB1587" si="2764">IF(DA17="","",IF(DA1590&lt;0,0,DA1590))</f>
        <v/>
      </c>
      <c r="DC1587" s="154" t="str">
        <f t="shared" ref="DC1587" si="2765">IF(DB17="","",IF(DB1590&lt;0,0,DB1590))</f>
        <v/>
      </c>
      <c r="DD1587" s="154" t="str">
        <f t="shared" ref="DD1587" si="2766">IF(DC17="","",IF(DC1590&lt;0,0,DC1590))</f>
        <v/>
      </c>
      <c r="DE1587" s="154" t="str">
        <f t="shared" ref="DE1587" si="2767">IF(DD17="","",IF(DD1590&lt;0,0,DD1590))</f>
        <v/>
      </c>
      <c r="DF1587" s="154" t="str">
        <f t="shared" ref="DF1587" si="2768">IF(DE17="","",IF(DE1590&lt;0,0,DE1590))</f>
        <v/>
      </c>
      <c r="DG1587" s="154" t="str">
        <f t="shared" ref="DG1587" si="2769">IF(DF17="","",IF(DF1590&lt;0,0,DF1590))</f>
        <v/>
      </c>
      <c r="DH1587" s="154" t="str">
        <f t="shared" ref="DH1587" si="2770">IF(DG17="","",IF(DG1590&lt;0,0,DG1590))</f>
        <v/>
      </c>
      <c r="DI1587" s="154" t="str">
        <f t="shared" ref="DI1587" si="2771">IF(DH17="","",IF(DH1590&lt;0,0,DH1590))</f>
        <v/>
      </c>
      <c r="DJ1587" s="154" t="str">
        <f t="shared" ref="DJ1587" si="2772">IF(DI17="","",IF(DI1590&lt;0,0,DI1590))</f>
        <v/>
      </c>
      <c r="DK1587" s="154" t="str">
        <f t="shared" ref="DK1587" si="2773">IF(DJ17="","",IF(DJ1590&lt;0,0,DJ1590))</f>
        <v/>
      </c>
      <c r="DL1587" s="154" t="str">
        <f t="shared" ref="DL1587" si="2774">IF(DK17="","",IF(DK1590&lt;0,0,DK1590))</f>
        <v/>
      </c>
      <c r="DM1587" s="154" t="str">
        <f t="shared" ref="DM1587" si="2775">IF(DL17="","",IF(DL1590&lt;0,0,DL1590))</f>
        <v/>
      </c>
      <c r="DN1587" s="154" t="str">
        <f t="shared" ref="DN1587" si="2776">IF(DM17="","",IF(DM1590&lt;0,0,DM1590))</f>
        <v/>
      </c>
      <c r="DO1587" s="153"/>
      <c r="DP1587" s="50" t="s">
        <v>172</v>
      </c>
    </row>
    <row r="1588" spans="3:120" s="29" customFormat="1" ht="15" customHeight="1">
      <c r="C1588" s="67" t="s">
        <v>541</v>
      </c>
      <c r="D1588" s="67"/>
      <c r="E1588" s="67"/>
      <c r="F1588" s="154">
        <f t="shared" ref="F1588:AK1588" ca="1" si="2777">IF(F17="","",MIN($D$1585-F1587,F1385))</f>
        <v>13500000</v>
      </c>
      <c r="G1588" s="154">
        <f t="shared" ca="1" si="2777"/>
        <v>0</v>
      </c>
      <c r="H1588" s="154">
        <f t="shared" ca="1" si="2777"/>
        <v>0</v>
      </c>
      <c r="I1588" s="154">
        <f t="shared" ca="1" si="2777"/>
        <v>0</v>
      </c>
      <c r="J1588" s="154">
        <f t="shared" ca="1" si="2777"/>
        <v>0</v>
      </c>
      <c r="K1588" s="154">
        <f t="shared" ca="1" si="2777"/>
        <v>0</v>
      </c>
      <c r="L1588" s="154">
        <f t="shared" ca="1" si="2777"/>
        <v>0</v>
      </c>
      <c r="M1588" s="154">
        <f t="shared" ca="1" si="2777"/>
        <v>0</v>
      </c>
      <c r="N1588" s="154">
        <f t="shared" ca="1" si="2777"/>
        <v>0</v>
      </c>
      <c r="O1588" s="154">
        <f t="shared" ca="1" si="2777"/>
        <v>0</v>
      </c>
      <c r="P1588" s="154">
        <f t="shared" ca="1" si="2777"/>
        <v>0</v>
      </c>
      <c r="Q1588" s="154">
        <f t="shared" ca="1" si="2777"/>
        <v>0</v>
      </c>
      <c r="R1588" s="154">
        <f t="shared" ca="1" si="2777"/>
        <v>0</v>
      </c>
      <c r="S1588" s="154">
        <f t="shared" ca="1" si="2777"/>
        <v>0</v>
      </c>
      <c r="T1588" s="154">
        <f t="shared" ca="1" si="2777"/>
        <v>0</v>
      </c>
      <c r="U1588" s="154">
        <f t="shared" ca="1" si="2777"/>
        <v>0</v>
      </c>
      <c r="V1588" s="154">
        <f t="shared" ca="1" si="2777"/>
        <v>0</v>
      </c>
      <c r="W1588" s="154">
        <f t="shared" ca="1" si="2777"/>
        <v>0</v>
      </c>
      <c r="X1588" s="154">
        <f t="shared" ca="1" si="2777"/>
        <v>0</v>
      </c>
      <c r="Y1588" s="154">
        <f t="shared" ca="1" si="2777"/>
        <v>0</v>
      </c>
      <c r="Z1588" s="154">
        <f t="shared" ca="1" si="2777"/>
        <v>0</v>
      </c>
      <c r="AA1588" s="154">
        <f t="shared" ca="1" si="2777"/>
        <v>0</v>
      </c>
      <c r="AB1588" s="154">
        <f t="shared" ca="1" si="2777"/>
        <v>0</v>
      </c>
      <c r="AC1588" s="154">
        <f t="shared" ca="1" si="2777"/>
        <v>0</v>
      </c>
      <c r="AD1588" s="154">
        <f t="shared" ca="1" si="2777"/>
        <v>0</v>
      </c>
      <c r="AE1588" s="154">
        <f t="shared" ca="1" si="2777"/>
        <v>0</v>
      </c>
      <c r="AF1588" s="154">
        <f t="shared" ca="1" si="2777"/>
        <v>0</v>
      </c>
      <c r="AG1588" s="154">
        <f t="shared" ca="1" si="2777"/>
        <v>0</v>
      </c>
      <c r="AH1588" s="154">
        <f t="shared" ca="1" si="2777"/>
        <v>0</v>
      </c>
      <c r="AI1588" s="154">
        <f t="shared" ca="1" si="2777"/>
        <v>0</v>
      </c>
      <c r="AJ1588" s="154">
        <f t="shared" ca="1" si="2777"/>
        <v>0</v>
      </c>
      <c r="AK1588" s="154">
        <f t="shared" ca="1" si="2777"/>
        <v>0</v>
      </c>
      <c r="AL1588" s="154">
        <f t="shared" ref="AL1588:BQ1588" ca="1" si="2778">IF(AL17="","",MIN($D$1585-AL1587,AL1385))</f>
        <v>0</v>
      </c>
      <c r="AM1588" s="154">
        <f t="shared" ca="1" si="2778"/>
        <v>0</v>
      </c>
      <c r="AN1588" s="154">
        <f t="shared" ca="1" si="2778"/>
        <v>0</v>
      </c>
      <c r="AO1588" s="154">
        <f t="shared" ca="1" si="2778"/>
        <v>0</v>
      </c>
      <c r="AP1588" s="154">
        <f t="shared" ca="1" si="2778"/>
        <v>0</v>
      </c>
      <c r="AQ1588" s="154">
        <f t="shared" ca="1" si="2778"/>
        <v>0</v>
      </c>
      <c r="AR1588" s="154">
        <f t="shared" ca="1" si="2778"/>
        <v>0</v>
      </c>
      <c r="AS1588" s="154">
        <f t="shared" ca="1" si="2778"/>
        <v>0</v>
      </c>
      <c r="AT1588" s="154">
        <f t="shared" ca="1" si="2778"/>
        <v>0</v>
      </c>
      <c r="AU1588" s="154">
        <f t="shared" ca="1" si="2778"/>
        <v>0</v>
      </c>
      <c r="AV1588" s="154">
        <f t="shared" ca="1" si="2778"/>
        <v>0</v>
      </c>
      <c r="AW1588" s="154">
        <f t="shared" ca="1" si="2778"/>
        <v>0</v>
      </c>
      <c r="AX1588" s="154">
        <f t="shared" ca="1" si="2778"/>
        <v>0</v>
      </c>
      <c r="AY1588" s="154">
        <f t="shared" ca="1" si="2778"/>
        <v>0</v>
      </c>
      <c r="AZ1588" s="154">
        <f t="shared" ca="1" si="2778"/>
        <v>0</v>
      </c>
      <c r="BA1588" s="154">
        <f t="shared" ca="1" si="2778"/>
        <v>0</v>
      </c>
      <c r="BB1588" s="154">
        <f t="shared" ca="1" si="2778"/>
        <v>0</v>
      </c>
      <c r="BC1588" s="154">
        <f t="shared" ca="1" si="2778"/>
        <v>0</v>
      </c>
      <c r="BD1588" s="154">
        <f t="shared" ca="1" si="2778"/>
        <v>0</v>
      </c>
      <c r="BE1588" s="154">
        <f t="shared" ca="1" si="2778"/>
        <v>0</v>
      </c>
      <c r="BF1588" s="154">
        <f t="shared" ca="1" si="2778"/>
        <v>0</v>
      </c>
      <c r="BG1588" s="154">
        <f t="shared" ca="1" si="2778"/>
        <v>0</v>
      </c>
      <c r="BH1588" s="154">
        <f t="shared" ca="1" si="2778"/>
        <v>0</v>
      </c>
      <c r="BI1588" s="154">
        <f t="shared" ca="1" si="2778"/>
        <v>0</v>
      </c>
      <c r="BJ1588" s="154">
        <f t="shared" ca="1" si="2778"/>
        <v>0</v>
      </c>
      <c r="BK1588" s="154">
        <f t="shared" ca="1" si="2778"/>
        <v>0</v>
      </c>
      <c r="BL1588" s="154">
        <f t="shared" ca="1" si="2778"/>
        <v>0</v>
      </c>
      <c r="BM1588" s="154">
        <f t="shared" ca="1" si="2778"/>
        <v>0</v>
      </c>
      <c r="BN1588" s="154">
        <f t="shared" ca="1" si="2778"/>
        <v>0</v>
      </c>
      <c r="BO1588" s="154" t="str">
        <f t="shared" si="2778"/>
        <v/>
      </c>
      <c r="BP1588" s="154" t="str">
        <f t="shared" si="2778"/>
        <v/>
      </c>
      <c r="BQ1588" s="154" t="str">
        <f t="shared" si="2778"/>
        <v/>
      </c>
      <c r="BR1588" s="154" t="str">
        <f t="shared" ref="BR1588:CA1588" si="2779">IF(BR17="","",MIN($D$1585-BR1587,BR1385))</f>
        <v/>
      </c>
      <c r="BS1588" s="154" t="str">
        <f t="shared" si="2779"/>
        <v/>
      </c>
      <c r="BT1588" s="154" t="str">
        <f t="shared" si="2779"/>
        <v/>
      </c>
      <c r="BU1588" s="154" t="str">
        <f t="shared" si="2779"/>
        <v/>
      </c>
      <c r="BV1588" s="154" t="str">
        <f t="shared" si="2779"/>
        <v/>
      </c>
      <c r="BW1588" s="154" t="str">
        <f t="shared" si="2779"/>
        <v/>
      </c>
      <c r="BX1588" s="154" t="str">
        <f t="shared" si="2779"/>
        <v/>
      </c>
      <c r="BY1588" s="154" t="str">
        <f t="shared" si="2779"/>
        <v/>
      </c>
      <c r="BZ1588" s="154" t="str">
        <f t="shared" si="2779"/>
        <v/>
      </c>
      <c r="CA1588" s="154" t="str">
        <f t="shared" si="2779"/>
        <v/>
      </c>
      <c r="CB1588" s="154" t="str">
        <f t="shared" ref="CB1588:DN1588" si="2780">IF(CB17="","",MIN($D$1585-CB1587,CB1385))</f>
        <v/>
      </c>
      <c r="CC1588" s="154" t="str">
        <f t="shared" si="2780"/>
        <v/>
      </c>
      <c r="CD1588" s="154" t="str">
        <f t="shared" si="2780"/>
        <v/>
      </c>
      <c r="CE1588" s="154" t="str">
        <f t="shared" si="2780"/>
        <v/>
      </c>
      <c r="CF1588" s="154" t="str">
        <f t="shared" si="2780"/>
        <v/>
      </c>
      <c r="CG1588" s="154" t="str">
        <f t="shared" si="2780"/>
        <v/>
      </c>
      <c r="CH1588" s="154" t="str">
        <f t="shared" si="2780"/>
        <v/>
      </c>
      <c r="CI1588" s="154" t="str">
        <f t="shared" si="2780"/>
        <v/>
      </c>
      <c r="CJ1588" s="154" t="str">
        <f t="shared" si="2780"/>
        <v/>
      </c>
      <c r="CK1588" s="154" t="str">
        <f t="shared" si="2780"/>
        <v/>
      </c>
      <c r="CL1588" s="154" t="str">
        <f t="shared" si="2780"/>
        <v/>
      </c>
      <c r="CM1588" s="154" t="str">
        <f t="shared" si="2780"/>
        <v/>
      </c>
      <c r="CN1588" s="154" t="str">
        <f t="shared" si="2780"/>
        <v/>
      </c>
      <c r="CO1588" s="154" t="str">
        <f t="shared" si="2780"/>
        <v/>
      </c>
      <c r="CP1588" s="154" t="str">
        <f t="shared" si="2780"/>
        <v/>
      </c>
      <c r="CQ1588" s="154" t="str">
        <f t="shared" si="2780"/>
        <v/>
      </c>
      <c r="CR1588" s="154" t="str">
        <f t="shared" si="2780"/>
        <v/>
      </c>
      <c r="CS1588" s="154" t="str">
        <f t="shared" si="2780"/>
        <v/>
      </c>
      <c r="CT1588" s="154" t="str">
        <f t="shared" si="2780"/>
        <v/>
      </c>
      <c r="CU1588" s="154" t="str">
        <f t="shared" si="2780"/>
        <v/>
      </c>
      <c r="CV1588" s="154" t="str">
        <f t="shared" si="2780"/>
        <v/>
      </c>
      <c r="CW1588" s="154" t="str">
        <f t="shared" si="2780"/>
        <v/>
      </c>
      <c r="CX1588" s="154" t="str">
        <f t="shared" si="2780"/>
        <v/>
      </c>
      <c r="CY1588" s="154" t="str">
        <f t="shared" si="2780"/>
        <v/>
      </c>
      <c r="CZ1588" s="154" t="str">
        <f t="shared" si="2780"/>
        <v/>
      </c>
      <c r="DA1588" s="154" t="str">
        <f t="shared" si="2780"/>
        <v/>
      </c>
      <c r="DB1588" s="154" t="str">
        <f t="shared" si="2780"/>
        <v/>
      </c>
      <c r="DC1588" s="154" t="str">
        <f t="shared" si="2780"/>
        <v/>
      </c>
      <c r="DD1588" s="154" t="str">
        <f t="shared" si="2780"/>
        <v/>
      </c>
      <c r="DE1588" s="154" t="str">
        <f t="shared" si="2780"/>
        <v/>
      </c>
      <c r="DF1588" s="154" t="str">
        <f t="shared" si="2780"/>
        <v/>
      </c>
      <c r="DG1588" s="154" t="str">
        <f t="shared" si="2780"/>
        <v/>
      </c>
      <c r="DH1588" s="154" t="str">
        <f t="shared" si="2780"/>
        <v/>
      </c>
      <c r="DI1588" s="154" t="str">
        <f t="shared" si="2780"/>
        <v/>
      </c>
      <c r="DJ1588" s="154" t="str">
        <f t="shared" si="2780"/>
        <v/>
      </c>
      <c r="DK1588" s="154" t="str">
        <f t="shared" si="2780"/>
        <v/>
      </c>
      <c r="DL1588" s="154" t="str">
        <f t="shared" si="2780"/>
        <v/>
      </c>
      <c r="DM1588" s="154" t="str">
        <f t="shared" si="2780"/>
        <v/>
      </c>
      <c r="DN1588" s="154" t="str">
        <f t="shared" si="2780"/>
        <v/>
      </c>
      <c r="DO1588" s="55">
        <f ca="1">SUM(F1588:DN1588)</f>
        <v>13500000</v>
      </c>
      <c r="DP1588" s="50" t="s">
        <v>172</v>
      </c>
    </row>
    <row r="1589" spans="3:120" s="29" customFormat="1" ht="15" customHeight="1">
      <c r="C1589" s="61" t="s">
        <v>542</v>
      </c>
      <c r="D1589" s="61"/>
      <c r="E1589" s="61"/>
      <c r="F1589" s="156">
        <f t="shared" ref="F1589:AK1589" ca="1" si="2781">IF(F17="","",F1577)</f>
        <v>0</v>
      </c>
      <c r="G1589" s="156">
        <f t="shared" ca="1" si="2781"/>
        <v>0</v>
      </c>
      <c r="H1589" s="156">
        <f t="shared" ca="1" si="2781"/>
        <v>0</v>
      </c>
      <c r="I1589" s="156">
        <f t="shared" ca="1" si="2781"/>
        <v>0</v>
      </c>
      <c r="J1589" s="156">
        <f t="shared" ca="1" si="2781"/>
        <v>0</v>
      </c>
      <c r="K1589" s="156">
        <f t="shared" ca="1" si="2781"/>
        <v>0</v>
      </c>
      <c r="L1589" s="156">
        <f t="shared" ca="1" si="2781"/>
        <v>0</v>
      </c>
      <c r="M1589" s="156">
        <f t="shared" ca="1" si="2781"/>
        <v>0</v>
      </c>
      <c r="N1589" s="156">
        <f t="shared" ca="1" si="2781"/>
        <v>0</v>
      </c>
      <c r="O1589" s="156">
        <f t="shared" ca="1" si="2781"/>
        <v>0</v>
      </c>
      <c r="P1589" s="156">
        <f t="shared" ca="1" si="2781"/>
        <v>0</v>
      </c>
      <c r="Q1589" s="156">
        <f t="shared" ca="1" si="2781"/>
        <v>0</v>
      </c>
      <c r="R1589" s="156">
        <f t="shared" ca="1" si="2781"/>
        <v>0</v>
      </c>
      <c r="S1589" s="156">
        <f t="shared" ca="1" si="2781"/>
        <v>0</v>
      </c>
      <c r="T1589" s="156">
        <f t="shared" ca="1" si="2781"/>
        <v>0</v>
      </c>
      <c r="U1589" s="156">
        <f t="shared" ca="1" si="2781"/>
        <v>0</v>
      </c>
      <c r="V1589" s="156">
        <f t="shared" ca="1" si="2781"/>
        <v>0</v>
      </c>
      <c r="W1589" s="156">
        <f t="shared" ca="1" si="2781"/>
        <v>0</v>
      </c>
      <c r="X1589" s="156">
        <f t="shared" ca="1" si="2781"/>
        <v>0</v>
      </c>
      <c r="Y1589" s="156">
        <f t="shared" ca="1" si="2781"/>
        <v>0</v>
      </c>
      <c r="Z1589" s="156">
        <f t="shared" ca="1" si="2781"/>
        <v>0</v>
      </c>
      <c r="AA1589" s="156">
        <f t="shared" ca="1" si="2781"/>
        <v>0</v>
      </c>
      <c r="AB1589" s="156">
        <f t="shared" ca="1" si="2781"/>
        <v>0</v>
      </c>
      <c r="AC1589" s="156">
        <f t="shared" ca="1" si="2781"/>
        <v>0</v>
      </c>
      <c r="AD1589" s="156">
        <f t="shared" ca="1" si="2781"/>
        <v>10994750.202692948</v>
      </c>
      <c r="AE1589" s="156">
        <f t="shared" ca="1" si="2781"/>
        <v>0</v>
      </c>
      <c r="AF1589" s="156">
        <f t="shared" ca="1" si="2781"/>
        <v>0</v>
      </c>
      <c r="AG1589" s="156">
        <f t="shared" ca="1" si="2781"/>
        <v>0</v>
      </c>
      <c r="AH1589" s="156">
        <f t="shared" ca="1" si="2781"/>
        <v>0</v>
      </c>
      <c r="AI1589" s="156">
        <f t="shared" ca="1" si="2781"/>
        <v>0</v>
      </c>
      <c r="AJ1589" s="156">
        <f t="shared" ca="1" si="2781"/>
        <v>0</v>
      </c>
      <c r="AK1589" s="156">
        <f t="shared" ca="1" si="2781"/>
        <v>0</v>
      </c>
      <c r="AL1589" s="156">
        <f t="shared" ref="AL1589:BQ1589" ca="1" si="2782">IF(AL17="","",AL1577)</f>
        <v>0</v>
      </c>
      <c r="AM1589" s="156">
        <f t="shared" ca="1" si="2782"/>
        <v>0</v>
      </c>
      <c r="AN1589" s="156">
        <f t="shared" ca="1" si="2782"/>
        <v>0</v>
      </c>
      <c r="AO1589" s="156">
        <f t="shared" ca="1" si="2782"/>
        <v>0</v>
      </c>
      <c r="AP1589" s="156">
        <f t="shared" ca="1" si="2782"/>
        <v>0</v>
      </c>
      <c r="AQ1589" s="156">
        <f t="shared" ca="1" si="2782"/>
        <v>0</v>
      </c>
      <c r="AR1589" s="156">
        <f t="shared" ca="1" si="2782"/>
        <v>0</v>
      </c>
      <c r="AS1589" s="156">
        <f t="shared" ca="1" si="2782"/>
        <v>0</v>
      </c>
      <c r="AT1589" s="156">
        <f t="shared" ca="1" si="2782"/>
        <v>0</v>
      </c>
      <c r="AU1589" s="156">
        <f t="shared" ca="1" si="2782"/>
        <v>0</v>
      </c>
      <c r="AV1589" s="156">
        <f t="shared" ca="1" si="2782"/>
        <v>0</v>
      </c>
      <c r="AW1589" s="156">
        <f t="shared" ca="1" si="2782"/>
        <v>0</v>
      </c>
      <c r="AX1589" s="156">
        <f t="shared" ca="1" si="2782"/>
        <v>0</v>
      </c>
      <c r="AY1589" s="156">
        <f t="shared" ca="1" si="2782"/>
        <v>0</v>
      </c>
      <c r="AZ1589" s="156">
        <f t="shared" ca="1" si="2782"/>
        <v>0</v>
      </c>
      <c r="BA1589" s="156">
        <f t="shared" ca="1" si="2782"/>
        <v>0</v>
      </c>
      <c r="BB1589" s="156">
        <f t="shared" ca="1" si="2782"/>
        <v>0</v>
      </c>
      <c r="BC1589" s="156">
        <f t="shared" ca="1" si="2782"/>
        <v>0</v>
      </c>
      <c r="BD1589" s="156">
        <f t="shared" ca="1" si="2782"/>
        <v>0</v>
      </c>
      <c r="BE1589" s="156">
        <f t="shared" ca="1" si="2782"/>
        <v>0</v>
      </c>
      <c r="BF1589" s="156">
        <f t="shared" ca="1" si="2782"/>
        <v>0</v>
      </c>
      <c r="BG1589" s="156">
        <f t="shared" ca="1" si="2782"/>
        <v>0</v>
      </c>
      <c r="BH1589" s="156">
        <f t="shared" ca="1" si="2782"/>
        <v>0</v>
      </c>
      <c r="BI1589" s="156">
        <f t="shared" ca="1" si="2782"/>
        <v>0</v>
      </c>
      <c r="BJ1589" s="156">
        <f t="shared" ca="1" si="2782"/>
        <v>0</v>
      </c>
      <c r="BK1589" s="156">
        <f t="shared" ca="1" si="2782"/>
        <v>0</v>
      </c>
      <c r="BL1589" s="156">
        <f t="shared" ca="1" si="2782"/>
        <v>0</v>
      </c>
      <c r="BM1589" s="156">
        <f t="shared" ca="1" si="2782"/>
        <v>0</v>
      </c>
      <c r="BN1589" s="156">
        <f t="shared" ca="1" si="2782"/>
        <v>32885434.23492917</v>
      </c>
      <c r="BO1589" s="156" t="str">
        <f t="shared" si="2782"/>
        <v/>
      </c>
      <c r="BP1589" s="156" t="str">
        <f t="shared" si="2782"/>
        <v/>
      </c>
      <c r="BQ1589" s="156" t="str">
        <f t="shared" si="2782"/>
        <v/>
      </c>
      <c r="BR1589" s="156" t="str">
        <f t="shared" ref="BR1589:CA1589" si="2783">IF(BR17="","",BR1577)</f>
        <v/>
      </c>
      <c r="BS1589" s="156" t="str">
        <f t="shared" si="2783"/>
        <v/>
      </c>
      <c r="BT1589" s="156" t="str">
        <f t="shared" si="2783"/>
        <v/>
      </c>
      <c r="BU1589" s="156" t="str">
        <f t="shared" si="2783"/>
        <v/>
      </c>
      <c r="BV1589" s="156" t="str">
        <f t="shared" si="2783"/>
        <v/>
      </c>
      <c r="BW1589" s="156" t="str">
        <f t="shared" si="2783"/>
        <v/>
      </c>
      <c r="BX1589" s="156" t="str">
        <f t="shared" si="2783"/>
        <v/>
      </c>
      <c r="BY1589" s="156" t="str">
        <f t="shared" si="2783"/>
        <v/>
      </c>
      <c r="BZ1589" s="156" t="str">
        <f t="shared" si="2783"/>
        <v/>
      </c>
      <c r="CA1589" s="156" t="str">
        <f t="shared" si="2783"/>
        <v/>
      </c>
      <c r="CB1589" s="156" t="str">
        <f t="shared" ref="CB1589:DN1589" si="2784">IF(CB17="","",CB1577)</f>
        <v/>
      </c>
      <c r="CC1589" s="156" t="str">
        <f t="shared" si="2784"/>
        <v/>
      </c>
      <c r="CD1589" s="156" t="str">
        <f t="shared" si="2784"/>
        <v/>
      </c>
      <c r="CE1589" s="156" t="str">
        <f t="shared" si="2784"/>
        <v/>
      </c>
      <c r="CF1589" s="156" t="str">
        <f t="shared" si="2784"/>
        <v/>
      </c>
      <c r="CG1589" s="156" t="str">
        <f t="shared" si="2784"/>
        <v/>
      </c>
      <c r="CH1589" s="156" t="str">
        <f t="shared" si="2784"/>
        <v/>
      </c>
      <c r="CI1589" s="156" t="str">
        <f t="shared" si="2784"/>
        <v/>
      </c>
      <c r="CJ1589" s="156" t="str">
        <f t="shared" si="2784"/>
        <v/>
      </c>
      <c r="CK1589" s="156" t="str">
        <f t="shared" si="2784"/>
        <v/>
      </c>
      <c r="CL1589" s="156" t="str">
        <f t="shared" si="2784"/>
        <v/>
      </c>
      <c r="CM1589" s="156" t="str">
        <f t="shared" si="2784"/>
        <v/>
      </c>
      <c r="CN1589" s="156" t="str">
        <f t="shared" si="2784"/>
        <v/>
      </c>
      <c r="CO1589" s="156" t="str">
        <f t="shared" si="2784"/>
        <v/>
      </c>
      <c r="CP1589" s="156" t="str">
        <f t="shared" si="2784"/>
        <v/>
      </c>
      <c r="CQ1589" s="156" t="str">
        <f t="shared" si="2784"/>
        <v/>
      </c>
      <c r="CR1589" s="156" t="str">
        <f t="shared" si="2784"/>
        <v/>
      </c>
      <c r="CS1589" s="156" t="str">
        <f t="shared" si="2784"/>
        <v/>
      </c>
      <c r="CT1589" s="156" t="str">
        <f t="shared" si="2784"/>
        <v/>
      </c>
      <c r="CU1589" s="156" t="str">
        <f t="shared" si="2784"/>
        <v/>
      </c>
      <c r="CV1589" s="156" t="str">
        <f t="shared" si="2784"/>
        <v/>
      </c>
      <c r="CW1589" s="156" t="str">
        <f t="shared" si="2784"/>
        <v/>
      </c>
      <c r="CX1589" s="156" t="str">
        <f t="shared" si="2784"/>
        <v/>
      </c>
      <c r="CY1589" s="156" t="str">
        <f t="shared" si="2784"/>
        <v/>
      </c>
      <c r="CZ1589" s="156" t="str">
        <f t="shared" si="2784"/>
        <v/>
      </c>
      <c r="DA1589" s="156" t="str">
        <f t="shared" si="2784"/>
        <v/>
      </c>
      <c r="DB1589" s="156" t="str">
        <f t="shared" si="2784"/>
        <v/>
      </c>
      <c r="DC1589" s="156" t="str">
        <f t="shared" si="2784"/>
        <v/>
      </c>
      <c r="DD1589" s="156" t="str">
        <f t="shared" si="2784"/>
        <v/>
      </c>
      <c r="DE1589" s="156" t="str">
        <f t="shared" si="2784"/>
        <v/>
      </c>
      <c r="DF1589" s="156" t="str">
        <f t="shared" si="2784"/>
        <v/>
      </c>
      <c r="DG1589" s="156" t="str">
        <f t="shared" si="2784"/>
        <v/>
      </c>
      <c r="DH1589" s="156" t="str">
        <f t="shared" si="2784"/>
        <v/>
      </c>
      <c r="DI1589" s="156" t="str">
        <f t="shared" si="2784"/>
        <v/>
      </c>
      <c r="DJ1589" s="156" t="str">
        <f t="shared" si="2784"/>
        <v/>
      </c>
      <c r="DK1589" s="156" t="str">
        <f t="shared" si="2784"/>
        <v/>
      </c>
      <c r="DL1589" s="156" t="str">
        <f t="shared" si="2784"/>
        <v/>
      </c>
      <c r="DM1589" s="156" t="str">
        <f t="shared" si="2784"/>
        <v/>
      </c>
      <c r="DN1589" s="156" t="str">
        <f t="shared" si="2784"/>
        <v/>
      </c>
      <c r="DO1589" s="60">
        <f ca="1">SUM(F1589:DN1589)</f>
        <v>43880184.437622115</v>
      </c>
      <c r="DP1589" s="50" t="s">
        <v>172</v>
      </c>
    </row>
    <row r="1590" spans="3:120" s="29" customFormat="1" ht="15" customHeight="1">
      <c r="C1590" s="29" t="s">
        <v>223</v>
      </c>
      <c r="D1590" s="155"/>
      <c r="E1590" s="155"/>
      <c r="F1590" s="154">
        <f t="shared" ref="F1590:AK1590" ca="1" si="2785">IF(F17="","",SUM(F1587:F1588)-F1589)</f>
        <v>13500000</v>
      </c>
      <c r="G1590" s="154">
        <f t="shared" ca="1" si="2785"/>
        <v>13500000</v>
      </c>
      <c r="H1590" s="154">
        <f t="shared" ca="1" si="2785"/>
        <v>13500000</v>
      </c>
      <c r="I1590" s="154">
        <f t="shared" ca="1" si="2785"/>
        <v>13500000</v>
      </c>
      <c r="J1590" s="154">
        <f t="shared" ca="1" si="2785"/>
        <v>13500000</v>
      </c>
      <c r="K1590" s="154">
        <f t="shared" ca="1" si="2785"/>
        <v>13500000</v>
      </c>
      <c r="L1590" s="154">
        <f t="shared" ca="1" si="2785"/>
        <v>13500000</v>
      </c>
      <c r="M1590" s="154">
        <f t="shared" ca="1" si="2785"/>
        <v>13500000</v>
      </c>
      <c r="N1590" s="154">
        <f t="shared" ca="1" si="2785"/>
        <v>13500000</v>
      </c>
      <c r="O1590" s="154">
        <f t="shared" ca="1" si="2785"/>
        <v>13500000</v>
      </c>
      <c r="P1590" s="154">
        <f t="shared" ca="1" si="2785"/>
        <v>13500000</v>
      </c>
      <c r="Q1590" s="154">
        <f t="shared" ca="1" si="2785"/>
        <v>13500000</v>
      </c>
      <c r="R1590" s="154">
        <f t="shared" ca="1" si="2785"/>
        <v>13500000</v>
      </c>
      <c r="S1590" s="154">
        <f t="shared" ca="1" si="2785"/>
        <v>13500000</v>
      </c>
      <c r="T1590" s="154">
        <f t="shared" ca="1" si="2785"/>
        <v>13500000</v>
      </c>
      <c r="U1590" s="154">
        <f t="shared" ca="1" si="2785"/>
        <v>13500000</v>
      </c>
      <c r="V1590" s="154">
        <f t="shared" ca="1" si="2785"/>
        <v>13500000</v>
      </c>
      <c r="W1590" s="154">
        <f t="shared" ca="1" si="2785"/>
        <v>13500000</v>
      </c>
      <c r="X1590" s="154">
        <f t="shared" ca="1" si="2785"/>
        <v>13500000</v>
      </c>
      <c r="Y1590" s="154">
        <f t="shared" ca="1" si="2785"/>
        <v>13500000</v>
      </c>
      <c r="Z1590" s="154">
        <f t="shared" ca="1" si="2785"/>
        <v>13500000</v>
      </c>
      <c r="AA1590" s="154">
        <f t="shared" ca="1" si="2785"/>
        <v>13500000</v>
      </c>
      <c r="AB1590" s="154">
        <f t="shared" ca="1" si="2785"/>
        <v>13500000</v>
      </c>
      <c r="AC1590" s="154">
        <f t="shared" ca="1" si="2785"/>
        <v>13500000</v>
      </c>
      <c r="AD1590" s="154">
        <f t="shared" ca="1" si="2785"/>
        <v>2505249.7973070517</v>
      </c>
      <c r="AE1590" s="154">
        <f t="shared" ca="1" si="2785"/>
        <v>2505249.7973070368</v>
      </c>
      <c r="AF1590" s="154">
        <f t="shared" ca="1" si="2785"/>
        <v>2505249.7973070219</v>
      </c>
      <c r="AG1590" s="154">
        <f t="shared" ca="1" si="2785"/>
        <v>2505249.7973069921</v>
      </c>
      <c r="AH1590" s="154">
        <f t="shared" ca="1" si="2785"/>
        <v>2505249.7973069474</v>
      </c>
      <c r="AI1590" s="154">
        <f t="shared" ca="1" si="2785"/>
        <v>2505249.7973068953</v>
      </c>
      <c r="AJ1590" s="154">
        <f t="shared" ca="1" si="2785"/>
        <v>2505249.7973068133</v>
      </c>
      <c r="AK1590" s="154">
        <f t="shared" ca="1" si="2785"/>
        <v>2505249.7973067164</v>
      </c>
      <c r="AL1590" s="154">
        <f t="shared" ref="AL1590:BQ1590" ca="1" si="2786">IF(AL17="","",SUM(AL1587:AL1588)-AL1589)</f>
        <v>2505249.7973065823</v>
      </c>
      <c r="AM1590" s="154">
        <f t="shared" ca="1" si="2786"/>
        <v>2505249.7973064259</v>
      </c>
      <c r="AN1590" s="154">
        <f t="shared" ca="1" si="2786"/>
        <v>2505249.7973062173</v>
      </c>
      <c r="AO1590" s="154">
        <f t="shared" ca="1" si="2786"/>
        <v>2505249.7973059937</v>
      </c>
      <c r="AP1590" s="154">
        <f t="shared" ca="1" si="2786"/>
        <v>2505249.7973057106</v>
      </c>
      <c r="AQ1590" s="154">
        <f t="shared" ca="1" si="2786"/>
        <v>2505249.7973053902</v>
      </c>
      <c r="AR1590" s="154">
        <f t="shared" ca="1" si="2786"/>
        <v>2505249.7973050103</v>
      </c>
      <c r="AS1590" s="154">
        <f t="shared" ca="1" si="2786"/>
        <v>2505249.7973045856</v>
      </c>
      <c r="AT1590" s="154">
        <f t="shared" ca="1" si="2786"/>
        <v>2505249.7973041609</v>
      </c>
      <c r="AU1590" s="154">
        <f t="shared" ca="1" si="2786"/>
        <v>2505249.7973036468</v>
      </c>
      <c r="AV1590" s="154">
        <f t="shared" ca="1" si="2786"/>
        <v>2505249.797303021</v>
      </c>
      <c r="AW1590" s="154">
        <f t="shared" ca="1" si="2786"/>
        <v>2505249.7973021492</v>
      </c>
      <c r="AX1590" s="154">
        <f t="shared" ca="1" si="2786"/>
        <v>2505249.7973005399</v>
      </c>
      <c r="AY1590" s="154">
        <f t="shared" ca="1" si="2786"/>
        <v>2505249.7973059043</v>
      </c>
      <c r="AZ1590" s="154">
        <f t="shared" ca="1" si="2786"/>
        <v>2505249.7973095775</v>
      </c>
      <c r="BA1590" s="154">
        <f t="shared" ca="1" si="2786"/>
        <v>2505249.7973173261</v>
      </c>
      <c r="BB1590" s="154">
        <f t="shared" ca="1" si="2786"/>
        <v>2505249.7973158285</v>
      </c>
      <c r="BC1590" s="154">
        <f t="shared" ca="1" si="2786"/>
        <v>2505249.7972771227</v>
      </c>
      <c r="BD1590" s="154">
        <f t="shared" ca="1" si="2786"/>
        <v>2505249.7971887365</v>
      </c>
      <c r="BE1590" s="154">
        <f t="shared" ca="1" si="2786"/>
        <v>2505249.797044754</v>
      </c>
      <c r="BF1590" s="154">
        <f t="shared" ca="1" si="2786"/>
        <v>2505249.7968383282</v>
      </c>
      <c r="BG1590" s="154">
        <f t="shared" ca="1" si="2786"/>
        <v>2505249.7965638191</v>
      </c>
      <c r="BH1590" s="154">
        <f t="shared" ca="1" si="2786"/>
        <v>2505249.7962354422</v>
      </c>
      <c r="BI1590" s="154">
        <f t="shared" ca="1" si="2786"/>
        <v>2505249.7958389372</v>
      </c>
      <c r="BJ1590" s="154">
        <f t="shared" ca="1" si="2786"/>
        <v>2505249.7953551039</v>
      </c>
      <c r="BK1590" s="154">
        <f t="shared" ca="1" si="2786"/>
        <v>2505249.7947807312</v>
      </c>
      <c r="BL1590" s="154">
        <f t="shared" ca="1" si="2786"/>
        <v>2505249.7941173688</v>
      </c>
      <c r="BM1590" s="154">
        <f t="shared" ca="1" si="2786"/>
        <v>2505249.7933667004</v>
      </c>
      <c r="BN1590" s="154">
        <f t="shared" ca="1" si="2786"/>
        <v>-30380184.442399096</v>
      </c>
      <c r="BO1590" s="154" t="str">
        <f t="shared" si="2786"/>
        <v/>
      </c>
      <c r="BP1590" s="154" t="str">
        <f t="shared" si="2786"/>
        <v/>
      </c>
      <c r="BQ1590" s="154" t="str">
        <f t="shared" si="2786"/>
        <v/>
      </c>
      <c r="BR1590" s="154" t="str">
        <f t="shared" ref="BR1590:CA1590" si="2787">IF(BR17="","",SUM(BR1587:BR1588)-BR1589)</f>
        <v/>
      </c>
      <c r="BS1590" s="154" t="str">
        <f t="shared" si="2787"/>
        <v/>
      </c>
      <c r="BT1590" s="154" t="str">
        <f t="shared" si="2787"/>
        <v/>
      </c>
      <c r="BU1590" s="154" t="str">
        <f t="shared" si="2787"/>
        <v/>
      </c>
      <c r="BV1590" s="154" t="str">
        <f t="shared" si="2787"/>
        <v/>
      </c>
      <c r="BW1590" s="154" t="str">
        <f t="shared" si="2787"/>
        <v/>
      </c>
      <c r="BX1590" s="154" t="str">
        <f t="shared" si="2787"/>
        <v/>
      </c>
      <c r="BY1590" s="154" t="str">
        <f t="shared" si="2787"/>
        <v/>
      </c>
      <c r="BZ1590" s="154" t="str">
        <f t="shared" si="2787"/>
        <v/>
      </c>
      <c r="CA1590" s="154" t="str">
        <f t="shared" si="2787"/>
        <v/>
      </c>
      <c r="CB1590" s="154" t="str">
        <f t="shared" ref="CB1590:DN1590" si="2788">IF(CB17="","",SUM(CB1587:CB1588)-CB1589)</f>
        <v/>
      </c>
      <c r="CC1590" s="154" t="str">
        <f t="shared" si="2788"/>
        <v/>
      </c>
      <c r="CD1590" s="154" t="str">
        <f t="shared" si="2788"/>
        <v/>
      </c>
      <c r="CE1590" s="154" t="str">
        <f t="shared" si="2788"/>
        <v/>
      </c>
      <c r="CF1590" s="154" t="str">
        <f t="shared" si="2788"/>
        <v/>
      </c>
      <c r="CG1590" s="154" t="str">
        <f t="shared" si="2788"/>
        <v/>
      </c>
      <c r="CH1590" s="154" t="str">
        <f t="shared" si="2788"/>
        <v/>
      </c>
      <c r="CI1590" s="154" t="str">
        <f t="shared" si="2788"/>
        <v/>
      </c>
      <c r="CJ1590" s="154" t="str">
        <f t="shared" si="2788"/>
        <v/>
      </c>
      <c r="CK1590" s="154" t="str">
        <f t="shared" si="2788"/>
        <v/>
      </c>
      <c r="CL1590" s="154" t="str">
        <f t="shared" si="2788"/>
        <v/>
      </c>
      <c r="CM1590" s="154" t="str">
        <f t="shared" si="2788"/>
        <v/>
      </c>
      <c r="CN1590" s="154" t="str">
        <f t="shared" si="2788"/>
        <v/>
      </c>
      <c r="CO1590" s="154" t="str">
        <f t="shared" si="2788"/>
        <v/>
      </c>
      <c r="CP1590" s="154" t="str">
        <f t="shared" si="2788"/>
        <v/>
      </c>
      <c r="CQ1590" s="154" t="str">
        <f t="shared" si="2788"/>
        <v/>
      </c>
      <c r="CR1590" s="154" t="str">
        <f t="shared" si="2788"/>
        <v/>
      </c>
      <c r="CS1590" s="154" t="str">
        <f t="shared" si="2788"/>
        <v/>
      </c>
      <c r="CT1590" s="154" t="str">
        <f t="shared" si="2788"/>
        <v/>
      </c>
      <c r="CU1590" s="154" t="str">
        <f t="shared" si="2788"/>
        <v/>
      </c>
      <c r="CV1590" s="154" t="str">
        <f t="shared" si="2788"/>
        <v/>
      </c>
      <c r="CW1590" s="154" t="str">
        <f t="shared" si="2788"/>
        <v/>
      </c>
      <c r="CX1590" s="154" t="str">
        <f t="shared" si="2788"/>
        <v/>
      </c>
      <c r="CY1590" s="154" t="str">
        <f t="shared" si="2788"/>
        <v/>
      </c>
      <c r="CZ1590" s="154" t="str">
        <f t="shared" si="2788"/>
        <v/>
      </c>
      <c r="DA1590" s="154" t="str">
        <f t="shared" si="2788"/>
        <v/>
      </c>
      <c r="DB1590" s="154" t="str">
        <f t="shared" si="2788"/>
        <v/>
      </c>
      <c r="DC1590" s="154" t="str">
        <f t="shared" si="2788"/>
        <v/>
      </c>
      <c r="DD1590" s="154" t="str">
        <f t="shared" si="2788"/>
        <v/>
      </c>
      <c r="DE1590" s="154" t="str">
        <f t="shared" si="2788"/>
        <v/>
      </c>
      <c r="DF1590" s="154" t="str">
        <f t="shared" si="2788"/>
        <v/>
      </c>
      <c r="DG1590" s="154" t="str">
        <f t="shared" si="2788"/>
        <v/>
      </c>
      <c r="DH1590" s="154" t="str">
        <f t="shared" si="2788"/>
        <v/>
      </c>
      <c r="DI1590" s="154" t="str">
        <f t="shared" si="2788"/>
        <v/>
      </c>
      <c r="DJ1590" s="154" t="str">
        <f t="shared" si="2788"/>
        <v/>
      </c>
      <c r="DK1590" s="154" t="str">
        <f t="shared" si="2788"/>
        <v/>
      </c>
      <c r="DL1590" s="154" t="str">
        <f t="shared" si="2788"/>
        <v/>
      </c>
      <c r="DM1590" s="154" t="str">
        <f t="shared" si="2788"/>
        <v/>
      </c>
      <c r="DN1590" s="154" t="str">
        <f t="shared" si="2788"/>
        <v/>
      </c>
      <c r="DO1590" s="153"/>
      <c r="DP1590" s="50" t="s">
        <v>172</v>
      </c>
    </row>
    <row r="1591" spans="3:120" s="29" customFormat="1" ht="15" customHeight="1">
      <c r="C1591" s="152"/>
      <c r="D1591" s="151"/>
      <c r="E1591" s="151"/>
      <c r="F1591" s="150"/>
      <c r="G1591" s="150"/>
      <c r="H1591" s="150"/>
      <c r="I1591" s="150"/>
      <c r="J1591" s="150"/>
      <c r="K1591" s="150"/>
      <c r="L1591" s="150"/>
      <c r="M1591" s="150"/>
      <c r="N1591" s="150"/>
      <c r="O1591" s="150"/>
      <c r="P1591" s="150"/>
      <c r="Q1591" s="150"/>
      <c r="R1591" s="150"/>
      <c r="S1591" s="150"/>
      <c r="T1591" s="150"/>
      <c r="U1591" s="150"/>
      <c r="V1591" s="150"/>
      <c r="W1591" s="150"/>
      <c r="X1591" s="150"/>
      <c r="Y1591" s="150"/>
      <c r="Z1591" s="150"/>
      <c r="AA1591" s="150"/>
      <c r="AB1591" s="150"/>
      <c r="AC1591" s="150"/>
      <c r="AD1591" s="150"/>
      <c r="AE1591" s="150"/>
      <c r="AF1591" s="150"/>
      <c r="AG1591" s="150"/>
      <c r="AH1591" s="150"/>
      <c r="AI1591" s="150"/>
      <c r="AJ1591" s="150"/>
      <c r="AK1591" s="150"/>
      <c r="AL1591" s="150"/>
      <c r="AM1591" s="150"/>
      <c r="AN1591" s="150"/>
      <c r="AO1591" s="150"/>
      <c r="AP1591" s="150"/>
      <c r="AQ1591" s="150"/>
      <c r="AR1591" s="150"/>
      <c r="AS1591" s="150"/>
      <c r="AT1591" s="150"/>
      <c r="AU1591" s="150"/>
      <c r="AV1591" s="150"/>
      <c r="AW1591" s="150"/>
      <c r="AX1591" s="150"/>
      <c r="AY1591" s="150"/>
      <c r="AZ1591" s="150"/>
      <c r="BA1591" s="150"/>
      <c r="BB1591" s="150"/>
      <c r="BC1591" s="150"/>
      <c r="BD1591" s="150"/>
      <c r="BE1591" s="150"/>
      <c r="BF1591" s="150"/>
      <c r="BG1591" s="150"/>
      <c r="BH1591" s="150"/>
      <c r="BI1591" s="150"/>
      <c r="BJ1591" s="150"/>
      <c r="BK1591" s="150"/>
      <c r="BL1591" s="150"/>
      <c r="BM1591" s="150"/>
      <c r="BN1591" s="150"/>
      <c r="BO1591" s="150"/>
      <c r="BP1591" s="150"/>
      <c r="BQ1591" s="150"/>
      <c r="BR1591" s="150"/>
      <c r="BS1591" s="150"/>
      <c r="BT1591" s="150"/>
      <c r="BU1591" s="150"/>
      <c r="BV1591" s="150"/>
      <c r="BW1591" s="150"/>
      <c r="BX1591" s="150"/>
      <c r="BY1591" s="150"/>
      <c r="BZ1591" s="150"/>
      <c r="CA1591" s="150"/>
      <c r="CB1591" s="150"/>
      <c r="CC1591" s="150"/>
      <c r="CD1591" s="150"/>
      <c r="CE1591" s="150"/>
      <c r="CF1591" s="150"/>
      <c r="CG1591" s="150"/>
      <c r="CH1591" s="150"/>
      <c r="CI1591" s="150"/>
      <c r="CJ1591" s="150"/>
      <c r="CK1591" s="150"/>
      <c r="CL1591" s="150"/>
      <c r="CM1591" s="150"/>
      <c r="CN1591" s="150"/>
      <c r="CO1591" s="150"/>
      <c r="CP1591" s="150"/>
      <c r="CQ1591" s="150"/>
      <c r="CR1591" s="150"/>
      <c r="CS1591" s="150"/>
      <c r="CT1591" s="150"/>
      <c r="CU1591" s="150"/>
      <c r="CV1591" s="150"/>
      <c r="CW1591" s="150"/>
      <c r="CX1591" s="150"/>
      <c r="CY1591" s="150"/>
      <c r="CZ1591" s="150"/>
      <c r="DA1591" s="150"/>
      <c r="DB1591" s="150"/>
      <c r="DC1591" s="150"/>
      <c r="DD1591" s="150"/>
      <c r="DE1591" s="150"/>
      <c r="DF1591" s="150"/>
      <c r="DG1591" s="150"/>
      <c r="DH1591" s="150"/>
      <c r="DI1591" s="150"/>
      <c r="DJ1591" s="150"/>
      <c r="DK1591" s="150"/>
      <c r="DL1591" s="150"/>
      <c r="DM1591" s="150"/>
      <c r="DN1591" s="150"/>
      <c r="DO1591" s="67"/>
      <c r="DP1591" s="50" t="s">
        <v>172</v>
      </c>
    </row>
    <row r="1592" spans="3:120" s="29" customFormat="1" ht="15" customHeight="1">
      <c r="C1592" s="120"/>
      <c r="D1592" s="119"/>
      <c r="E1592" s="119"/>
      <c r="F1592" s="118"/>
      <c r="G1592" s="118"/>
      <c r="H1592" s="117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  <c r="AO1592" s="18"/>
      <c r="AP1592" s="18"/>
      <c r="AQ1592" s="18"/>
      <c r="AR1592" s="18"/>
      <c r="AS1592" s="18"/>
      <c r="AT1592" s="18"/>
      <c r="AU1592" s="18"/>
      <c r="AV1592" s="18"/>
      <c r="AW1592" s="18"/>
      <c r="AX1592" s="18"/>
      <c r="AY1592" s="18"/>
      <c r="AZ1592" s="18"/>
      <c r="BA1592" s="18"/>
      <c r="BB1592" s="18"/>
      <c r="BC1592" s="18"/>
      <c r="BD1592" s="18"/>
      <c r="BE1592" s="18"/>
      <c r="BF1592" s="18"/>
      <c r="BG1592" s="18"/>
      <c r="BH1592" s="18"/>
      <c r="BI1592" s="18"/>
      <c r="BJ1592" s="18"/>
      <c r="BK1592" s="18"/>
      <c r="BL1592" s="18"/>
      <c r="BM1592" s="18"/>
      <c r="BN1592" s="18"/>
      <c r="BO1592" s="18"/>
      <c r="BP1592" s="18"/>
      <c r="BQ1592" s="18"/>
      <c r="BR1592" s="18"/>
      <c r="BS1592" s="18"/>
      <c r="BT1592" s="18"/>
      <c r="BU1592" s="18"/>
      <c r="BV1592" s="18"/>
      <c r="BW1592" s="18"/>
      <c r="BX1592" s="18"/>
      <c r="BY1592" s="18"/>
      <c r="BZ1592" s="18"/>
      <c r="CA1592" s="18"/>
      <c r="CB1592" s="18"/>
      <c r="CC1592" s="18"/>
      <c r="CD1592" s="18"/>
      <c r="CE1592" s="18"/>
      <c r="CF1592" s="18"/>
      <c r="CG1592" s="18"/>
      <c r="CH1592" s="18"/>
      <c r="CI1592" s="18"/>
      <c r="CJ1592" s="18"/>
      <c r="CK1592" s="18"/>
      <c r="CL1592" s="18"/>
      <c r="CM1592" s="18"/>
      <c r="CN1592" s="18"/>
      <c r="CO1592" s="18"/>
      <c r="CP1592" s="18"/>
      <c r="CQ1592" s="18"/>
      <c r="CR1592" s="18"/>
      <c r="CS1592" s="18"/>
      <c r="CT1592" s="18"/>
      <c r="CU1592" s="18"/>
      <c r="CV1592" s="18"/>
      <c r="CW1592" s="18"/>
      <c r="CX1592" s="18"/>
      <c r="CY1592" s="18"/>
      <c r="CZ1592" s="18"/>
      <c r="DA1592" s="18"/>
      <c r="DB1592" s="18"/>
      <c r="DC1592" s="18"/>
      <c r="DD1592" s="18"/>
      <c r="DE1592" s="18"/>
      <c r="DF1592" s="18"/>
      <c r="DG1592" s="18"/>
      <c r="DH1592" s="18"/>
      <c r="DI1592" s="18"/>
      <c r="DJ1592" s="18"/>
      <c r="DK1592" s="18"/>
      <c r="DL1592" s="18"/>
      <c r="DM1592" s="18"/>
      <c r="DN1592" s="18"/>
      <c r="DO1592" s="18"/>
      <c r="DP1592" s="50" t="s">
        <v>172</v>
      </c>
    </row>
    <row r="1593" spans="3:120" s="29" customFormat="1" ht="15" customHeight="1">
      <c r="C1593" s="479" t="s">
        <v>222</v>
      </c>
      <c r="D1593" s="448"/>
      <c r="E1593" s="509"/>
      <c r="F1593" s="448"/>
      <c r="G1593" s="509"/>
      <c r="H1593" s="448"/>
      <c r="I1593" s="509"/>
      <c r="J1593" s="448"/>
      <c r="K1593" s="509"/>
      <c r="L1593" s="448"/>
      <c r="M1593" s="509"/>
      <c r="N1593" s="448"/>
      <c r="O1593" s="509"/>
      <c r="P1593" s="448"/>
      <c r="Q1593" s="509"/>
      <c r="R1593" s="448"/>
      <c r="S1593" s="509"/>
      <c r="T1593" s="448"/>
      <c r="U1593" s="509"/>
      <c r="V1593" s="448"/>
      <c r="W1593" s="509"/>
      <c r="X1593" s="448"/>
      <c r="Y1593" s="509"/>
      <c r="Z1593" s="448"/>
      <c r="AA1593" s="509"/>
      <c r="AB1593" s="448"/>
      <c r="AC1593" s="509"/>
      <c r="AD1593" s="448"/>
      <c r="AE1593" s="509"/>
      <c r="AF1593" s="448"/>
      <c r="AG1593" s="509"/>
      <c r="AH1593" s="448"/>
      <c r="AI1593" s="509"/>
      <c r="AJ1593" s="448"/>
      <c r="AK1593" s="509"/>
      <c r="AL1593" s="448"/>
      <c r="AM1593" s="509"/>
      <c r="AN1593" s="448"/>
      <c r="AO1593" s="509"/>
      <c r="AP1593" s="448"/>
      <c r="AQ1593" s="509"/>
      <c r="AR1593" s="448"/>
      <c r="AS1593" s="509"/>
      <c r="AT1593" s="448"/>
      <c r="AU1593" s="509"/>
      <c r="AV1593" s="448"/>
      <c r="AW1593" s="509"/>
      <c r="AX1593" s="448"/>
      <c r="AY1593" s="509"/>
      <c r="AZ1593" s="448"/>
      <c r="BA1593" s="509"/>
      <c r="BB1593" s="448"/>
      <c r="BC1593" s="509"/>
      <c r="BD1593" s="448"/>
      <c r="BE1593" s="509"/>
      <c r="BF1593" s="448"/>
      <c r="BG1593" s="509"/>
      <c r="BH1593" s="448"/>
      <c r="BI1593" s="509"/>
      <c r="BJ1593" s="448"/>
      <c r="BK1593" s="509"/>
      <c r="BL1593" s="448"/>
      <c r="BM1593" s="509"/>
      <c r="BN1593" s="448"/>
      <c r="BO1593" s="509"/>
      <c r="BP1593" s="448"/>
      <c r="BQ1593" s="509"/>
      <c r="BR1593" s="448"/>
      <c r="BS1593" s="509"/>
      <c r="BT1593" s="448"/>
      <c r="BU1593" s="509"/>
      <c r="BV1593" s="448"/>
      <c r="BW1593" s="509"/>
      <c r="BX1593" s="448"/>
      <c r="BY1593" s="509"/>
      <c r="BZ1593" s="448"/>
      <c r="CA1593" s="509"/>
      <c r="CB1593" s="509"/>
      <c r="CC1593" s="509"/>
      <c r="CD1593" s="509"/>
      <c r="CE1593" s="509"/>
      <c r="CF1593" s="509"/>
      <c r="CG1593" s="509"/>
      <c r="CH1593" s="509"/>
      <c r="CI1593" s="509"/>
      <c r="CJ1593" s="509"/>
      <c r="CK1593" s="509"/>
      <c r="CL1593" s="509"/>
      <c r="CM1593" s="509"/>
      <c r="CN1593" s="509"/>
      <c r="CO1593" s="509"/>
      <c r="CP1593" s="509"/>
      <c r="CQ1593" s="509"/>
      <c r="CR1593" s="509"/>
      <c r="CS1593" s="509"/>
      <c r="CT1593" s="509"/>
      <c r="CU1593" s="509"/>
      <c r="CV1593" s="509"/>
      <c r="CW1593" s="509"/>
      <c r="CX1593" s="509"/>
      <c r="CY1593" s="509"/>
      <c r="CZ1593" s="509"/>
      <c r="DA1593" s="509"/>
      <c r="DB1593" s="509"/>
      <c r="DC1593" s="509"/>
      <c r="DD1593" s="509"/>
      <c r="DE1593" s="509"/>
      <c r="DF1593" s="509"/>
      <c r="DG1593" s="509"/>
      <c r="DH1593" s="509"/>
      <c r="DI1593" s="509"/>
      <c r="DJ1593" s="509"/>
      <c r="DK1593" s="509"/>
      <c r="DL1593" s="509"/>
      <c r="DM1593" s="509"/>
      <c r="DN1593" s="509"/>
      <c r="DO1593" s="448"/>
      <c r="DP1593" s="50" t="s">
        <v>172</v>
      </c>
    </row>
    <row r="1594" spans="3:120" s="29" customFormat="1" ht="15" customHeight="1">
      <c r="D1594" s="119"/>
      <c r="E1594" s="119"/>
      <c r="F1594" s="118"/>
      <c r="G1594" s="118"/>
      <c r="H1594" s="117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/>
      <c r="BD1594" s="18"/>
      <c r="BE1594" s="18"/>
      <c r="BF1594" s="18"/>
      <c r="BG1594" s="18"/>
      <c r="BH1594" s="18"/>
      <c r="BI1594" s="18"/>
      <c r="BJ1594" s="18"/>
      <c r="BK1594" s="18"/>
      <c r="BL1594" s="18"/>
      <c r="BM1594" s="18"/>
      <c r="BN1594" s="18"/>
      <c r="BO1594" s="18"/>
      <c r="BP1594" s="18"/>
      <c r="BQ1594" s="18"/>
      <c r="BR1594" s="18"/>
      <c r="BS1594" s="18"/>
      <c r="BT1594" s="18"/>
      <c r="BU1594" s="18"/>
      <c r="BV1594" s="18"/>
      <c r="BW1594" s="18"/>
      <c r="BX1594" s="18"/>
      <c r="BY1594" s="18"/>
      <c r="BZ1594" s="18"/>
      <c r="CA1594" s="18"/>
      <c r="CB1594" s="18"/>
      <c r="CC1594" s="18"/>
      <c r="CD1594" s="18"/>
      <c r="CE1594" s="18"/>
      <c r="CF1594" s="18"/>
      <c r="CG1594" s="18"/>
      <c r="CH1594" s="18"/>
      <c r="CI1594" s="18"/>
      <c r="CJ1594" s="18"/>
      <c r="CK1594" s="18"/>
      <c r="CL1594" s="18"/>
      <c r="CM1594" s="18"/>
      <c r="CN1594" s="18"/>
      <c r="CO1594" s="18"/>
      <c r="CP1594" s="18"/>
      <c r="CQ1594" s="18"/>
      <c r="CR1594" s="18"/>
      <c r="CS1594" s="18"/>
      <c r="CT1594" s="18"/>
      <c r="CU1594" s="18"/>
      <c r="CV1594" s="18"/>
      <c r="CW1594" s="18"/>
      <c r="CX1594" s="18"/>
      <c r="CY1594" s="18"/>
      <c r="CZ1594" s="18"/>
      <c r="DA1594" s="18"/>
      <c r="DB1594" s="18"/>
      <c r="DC1594" s="18"/>
      <c r="DD1594" s="18"/>
      <c r="DE1594" s="18"/>
      <c r="DF1594" s="18"/>
      <c r="DG1594" s="18"/>
      <c r="DH1594" s="18"/>
      <c r="DI1594" s="18"/>
      <c r="DJ1594" s="18"/>
      <c r="DK1594" s="18"/>
      <c r="DL1594" s="18"/>
      <c r="DM1594" s="18"/>
      <c r="DN1594" s="18"/>
      <c r="DO1594" s="18"/>
      <c r="DP1594" s="50" t="s">
        <v>172</v>
      </c>
    </row>
    <row r="1595" spans="3:120" s="29" customFormat="1" ht="15" customHeight="1">
      <c r="C1595" s="120"/>
      <c r="D1595" s="18" t="s">
        <v>16</v>
      </c>
      <c r="E1595" s="149">
        <v>5</v>
      </c>
      <c r="F1595" s="118"/>
      <c r="G1595" s="118"/>
      <c r="H1595" s="117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/>
      <c r="BD1595" s="18"/>
      <c r="BE1595" s="18"/>
      <c r="BF1595" s="18"/>
      <c r="BG1595" s="18"/>
      <c r="BH1595" s="18"/>
      <c r="BI1595" s="18"/>
      <c r="BJ1595" s="18"/>
      <c r="BK1595" s="18"/>
      <c r="BL1595" s="18"/>
      <c r="BM1595" s="18"/>
      <c r="BN1595" s="18"/>
      <c r="BO1595" s="18"/>
      <c r="BP1595" s="18"/>
      <c r="BQ1595" s="18"/>
      <c r="BR1595" s="18"/>
      <c r="BS1595" s="18"/>
      <c r="BT1595" s="18"/>
      <c r="BU1595" s="18"/>
      <c r="BV1595" s="18"/>
      <c r="BW1595" s="18"/>
      <c r="BX1595" s="18"/>
      <c r="BY1595" s="18"/>
      <c r="BZ1595" s="18"/>
      <c r="CA1595" s="18"/>
      <c r="CB1595" s="18"/>
      <c r="CC1595" s="18"/>
      <c r="CD1595" s="18"/>
      <c r="CE1595" s="18"/>
      <c r="CF1595" s="18"/>
      <c r="CG1595" s="18"/>
      <c r="CH1595" s="18"/>
      <c r="CI1595" s="18"/>
      <c r="CJ1595" s="18"/>
      <c r="CK1595" s="18"/>
      <c r="CL1595" s="18"/>
      <c r="CM1595" s="18"/>
      <c r="CN1595" s="18"/>
      <c r="CO1595" s="18"/>
      <c r="CP1595" s="18"/>
      <c r="CQ1595" s="18"/>
      <c r="CR1595" s="18"/>
      <c r="CS1595" s="18"/>
      <c r="CT1595" s="18"/>
      <c r="CU1595" s="18"/>
      <c r="CV1595" s="18"/>
      <c r="CW1595" s="18"/>
      <c r="CX1595" s="18"/>
      <c r="CY1595" s="18"/>
      <c r="CZ1595" s="18"/>
      <c r="DA1595" s="18"/>
      <c r="DB1595" s="18"/>
      <c r="DC1595" s="18"/>
      <c r="DD1595" s="18"/>
      <c r="DE1595" s="18"/>
      <c r="DF1595" s="18"/>
      <c r="DG1595" s="18"/>
      <c r="DH1595" s="18"/>
      <c r="DI1595" s="18"/>
      <c r="DJ1595" s="18"/>
      <c r="DK1595" s="18"/>
      <c r="DL1595" s="18"/>
      <c r="DM1595" s="18"/>
      <c r="DN1595" s="18"/>
      <c r="DO1595" s="18"/>
      <c r="DP1595" s="50" t="s">
        <v>172</v>
      </c>
    </row>
    <row r="1596" spans="3:120" s="29" customFormat="1" ht="15" customHeight="1">
      <c r="C1596" s="511"/>
      <c r="D1596" s="512" t="s">
        <v>221</v>
      </c>
      <c r="E1596" s="512"/>
      <c r="F1596" s="513">
        <f t="shared" ref="F1596:AK1596" si="2789">IF(F16="","",F16)</f>
        <v>42094</v>
      </c>
      <c r="G1596" s="513">
        <f t="shared" si="2789"/>
        <v>42124</v>
      </c>
      <c r="H1596" s="513">
        <f t="shared" si="2789"/>
        <v>42155</v>
      </c>
      <c r="I1596" s="513">
        <f t="shared" si="2789"/>
        <v>42185</v>
      </c>
      <c r="J1596" s="513">
        <f t="shared" si="2789"/>
        <v>42216</v>
      </c>
      <c r="K1596" s="513">
        <f t="shared" si="2789"/>
        <v>42247</v>
      </c>
      <c r="L1596" s="513">
        <f t="shared" si="2789"/>
        <v>42277</v>
      </c>
      <c r="M1596" s="513">
        <f t="shared" si="2789"/>
        <v>42308</v>
      </c>
      <c r="N1596" s="513">
        <f t="shared" si="2789"/>
        <v>42338</v>
      </c>
      <c r="O1596" s="513">
        <f t="shared" si="2789"/>
        <v>42369</v>
      </c>
      <c r="P1596" s="513">
        <f t="shared" si="2789"/>
        <v>42400</v>
      </c>
      <c r="Q1596" s="513">
        <f t="shared" si="2789"/>
        <v>42429</v>
      </c>
      <c r="R1596" s="513">
        <f t="shared" si="2789"/>
        <v>42460</v>
      </c>
      <c r="S1596" s="513">
        <f t="shared" si="2789"/>
        <v>42490</v>
      </c>
      <c r="T1596" s="513">
        <f t="shared" si="2789"/>
        <v>42521</v>
      </c>
      <c r="U1596" s="513">
        <f t="shared" si="2789"/>
        <v>42551</v>
      </c>
      <c r="V1596" s="513">
        <f t="shared" si="2789"/>
        <v>42582</v>
      </c>
      <c r="W1596" s="513">
        <f t="shared" si="2789"/>
        <v>42613</v>
      </c>
      <c r="X1596" s="513">
        <f t="shared" si="2789"/>
        <v>42643</v>
      </c>
      <c r="Y1596" s="513">
        <f t="shared" si="2789"/>
        <v>42674</v>
      </c>
      <c r="Z1596" s="513">
        <f t="shared" si="2789"/>
        <v>42704</v>
      </c>
      <c r="AA1596" s="513">
        <f t="shared" si="2789"/>
        <v>42735</v>
      </c>
      <c r="AB1596" s="513">
        <f t="shared" si="2789"/>
        <v>42766</v>
      </c>
      <c r="AC1596" s="513">
        <f t="shared" si="2789"/>
        <v>42794</v>
      </c>
      <c r="AD1596" s="513">
        <f t="shared" si="2789"/>
        <v>42825</v>
      </c>
      <c r="AE1596" s="513">
        <f t="shared" si="2789"/>
        <v>42855</v>
      </c>
      <c r="AF1596" s="513">
        <f t="shared" si="2789"/>
        <v>42886</v>
      </c>
      <c r="AG1596" s="513">
        <f t="shared" si="2789"/>
        <v>42916</v>
      </c>
      <c r="AH1596" s="513">
        <f t="shared" si="2789"/>
        <v>42947</v>
      </c>
      <c r="AI1596" s="513">
        <f t="shared" si="2789"/>
        <v>42978</v>
      </c>
      <c r="AJ1596" s="513">
        <f t="shared" si="2789"/>
        <v>43008</v>
      </c>
      <c r="AK1596" s="513">
        <f t="shared" si="2789"/>
        <v>43039</v>
      </c>
      <c r="AL1596" s="513">
        <f t="shared" ref="AL1596:BQ1596" si="2790">IF(AL16="","",AL16)</f>
        <v>43069</v>
      </c>
      <c r="AM1596" s="513">
        <f t="shared" si="2790"/>
        <v>43100</v>
      </c>
      <c r="AN1596" s="513">
        <f t="shared" si="2790"/>
        <v>43131</v>
      </c>
      <c r="AO1596" s="513">
        <f t="shared" si="2790"/>
        <v>43159</v>
      </c>
      <c r="AP1596" s="513">
        <f t="shared" si="2790"/>
        <v>43190</v>
      </c>
      <c r="AQ1596" s="513">
        <f t="shared" si="2790"/>
        <v>43220</v>
      </c>
      <c r="AR1596" s="513">
        <f t="shared" si="2790"/>
        <v>43251</v>
      </c>
      <c r="AS1596" s="513">
        <f t="shared" si="2790"/>
        <v>43281</v>
      </c>
      <c r="AT1596" s="513">
        <f t="shared" si="2790"/>
        <v>43312</v>
      </c>
      <c r="AU1596" s="513">
        <f t="shared" si="2790"/>
        <v>43343</v>
      </c>
      <c r="AV1596" s="513">
        <f t="shared" si="2790"/>
        <v>43373</v>
      </c>
      <c r="AW1596" s="513">
        <f t="shared" si="2790"/>
        <v>43404</v>
      </c>
      <c r="AX1596" s="513">
        <f t="shared" si="2790"/>
        <v>43434</v>
      </c>
      <c r="AY1596" s="513">
        <f t="shared" si="2790"/>
        <v>43465</v>
      </c>
      <c r="AZ1596" s="513">
        <f t="shared" si="2790"/>
        <v>43496</v>
      </c>
      <c r="BA1596" s="513">
        <f t="shared" si="2790"/>
        <v>43524</v>
      </c>
      <c r="BB1596" s="513">
        <f t="shared" si="2790"/>
        <v>43555</v>
      </c>
      <c r="BC1596" s="513">
        <f t="shared" si="2790"/>
        <v>43585</v>
      </c>
      <c r="BD1596" s="513">
        <f t="shared" si="2790"/>
        <v>43616</v>
      </c>
      <c r="BE1596" s="513">
        <f t="shared" si="2790"/>
        <v>43646</v>
      </c>
      <c r="BF1596" s="513">
        <f t="shared" si="2790"/>
        <v>43677</v>
      </c>
      <c r="BG1596" s="513">
        <f t="shared" si="2790"/>
        <v>43708</v>
      </c>
      <c r="BH1596" s="513">
        <f t="shared" si="2790"/>
        <v>43738</v>
      </c>
      <c r="BI1596" s="513">
        <f t="shared" si="2790"/>
        <v>43769</v>
      </c>
      <c r="BJ1596" s="513">
        <f t="shared" si="2790"/>
        <v>43799</v>
      </c>
      <c r="BK1596" s="513">
        <f t="shared" si="2790"/>
        <v>43830</v>
      </c>
      <c r="BL1596" s="513">
        <f t="shared" si="2790"/>
        <v>43861</v>
      </c>
      <c r="BM1596" s="513">
        <f t="shared" si="2790"/>
        <v>43890</v>
      </c>
      <c r="BN1596" s="513">
        <f t="shared" si="2790"/>
        <v>43921</v>
      </c>
      <c r="BO1596" s="513" t="str">
        <f t="shared" si="2790"/>
        <v/>
      </c>
      <c r="BP1596" s="513" t="str">
        <f t="shared" si="2790"/>
        <v/>
      </c>
      <c r="BQ1596" s="513" t="str">
        <f t="shared" si="2790"/>
        <v/>
      </c>
      <c r="BR1596" s="513" t="str">
        <f t="shared" ref="BR1596:CA1596" si="2791">IF(BR16="","",BR16)</f>
        <v/>
      </c>
      <c r="BS1596" s="513" t="str">
        <f t="shared" si="2791"/>
        <v/>
      </c>
      <c r="BT1596" s="513" t="str">
        <f t="shared" si="2791"/>
        <v/>
      </c>
      <c r="BU1596" s="513" t="str">
        <f t="shared" si="2791"/>
        <v/>
      </c>
      <c r="BV1596" s="513" t="str">
        <f t="shared" si="2791"/>
        <v/>
      </c>
      <c r="BW1596" s="513" t="str">
        <f t="shared" si="2791"/>
        <v/>
      </c>
      <c r="BX1596" s="513" t="str">
        <f t="shared" si="2791"/>
        <v/>
      </c>
      <c r="BY1596" s="513" t="str">
        <f t="shared" si="2791"/>
        <v/>
      </c>
      <c r="BZ1596" s="513" t="str">
        <f t="shared" si="2791"/>
        <v/>
      </c>
      <c r="CA1596" s="513" t="str">
        <f t="shared" si="2791"/>
        <v/>
      </c>
      <c r="CB1596" s="513" t="str">
        <f t="shared" ref="CB1596:DN1596" si="2792">IF(CB16="","",CB16)</f>
        <v/>
      </c>
      <c r="CC1596" s="513" t="str">
        <f t="shared" si="2792"/>
        <v/>
      </c>
      <c r="CD1596" s="513" t="str">
        <f t="shared" si="2792"/>
        <v/>
      </c>
      <c r="CE1596" s="513" t="str">
        <f t="shared" si="2792"/>
        <v/>
      </c>
      <c r="CF1596" s="513" t="str">
        <f t="shared" si="2792"/>
        <v/>
      </c>
      <c r="CG1596" s="513" t="str">
        <f t="shared" si="2792"/>
        <v/>
      </c>
      <c r="CH1596" s="513" t="str">
        <f t="shared" si="2792"/>
        <v/>
      </c>
      <c r="CI1596" s="513" t="str">
        <f t="shared" si="2792"/>
        <v/>
      </c>
      <c r="CJ1596" s="513" t="str">
        <f t="shared" si="2792"/>
        <v/>
      </c>
      <c r="CK1596" s="513" t="str">
        <f t="shared" si="2792"/>
        <v/>
      </c>
      <c r="CL1596" s="513" t="str">
        <f t="shared" si="2792"/>
        <v/>
      </c>
      <c r="CM1596" s="513" t="str">
        <f t="shared" si="2792"/>
        <v/>
      </c>
      <c r="CN1596" s="513" t="str">
        <f t="shared" si="2792"/>
        <v/>
      </c>
      <c r="CO1596" s="513" t="str">
        <f t="shared" si="2792"/>
        <v/>
      </c>
      <c r="CP1596" s="513" t="str">
        <f t="shared" si="2792"/>
        <v/>
      </c>
      <c r="CQ1596" s="513" t="str">
        <f t="shared" si="2792"/>
        <v/>
      </c>
      <c r="CR1596" s="513" t="str">
        <f t="shared" si="2792"/>
        <v/>
      </c>
      <c r="CS1596" s="513" t="str">
        <f t="shared" si="2792"/>
        <v/>
      </c>
      <c r="CT1596" s="513" t="str">
        <f t="shared" si="2792"/>
        <v/>
      </c>
      <c r="CU1596" s="513" t="str">
        <f t="shared" si="2792"/>
        <v/>
      </c>
      <c r="CV1596" s="513" t="str">
        <f t="shared" si="2792"/>
        <v/>
      </c>
      <c r="CW1596" s="513" t="str">
        <f t="shared" si="2792"/>
        <v/>
      </c>
      <c r="CX1596" s="513" t="str">
        <f t="shared" si="2792"/>
        <v/>
      </c>
      <c r="CY1596" s="513" t="str">
        <f t="shared" si="2792"/>
        <v/>
      </c>
      <c r="CZ1596" s="513" t="str">
        <f t="shared" si="2792"/>
        <v/>
      </c>
      <c r="DA1596" s="513" t="str">
        <f t="shared" si="2792"/>
        <v/>
      </c>
      <c r="DB1596" s="513" t="str">
        <f t="shared" si="2792"/>
        <v/>
      </c>
      <c r="DC1596" s="513" t="str">
        <f t="shared" si="2792"/>
        <v/>
      </c>
      <c r="DD1596" s="513" t="str">
        <f t="shared" si="2792"/>
        <v/>
      </c>
      <c r="DE1596" s="513" t="str">
        <f t="shared" si="2792"/>
        <v/>
      </c>
      <c r="DF1596" s="513" t="str">
        <f t="shared" si="2792"/>
        <v/>
      </c>
      <c r="DG1596" s="513" t="str">
        <f t="shared" si="2792"/>
        <v/>
      </c>
      <c r="DH1596" s="513" t="str">
        <f t="shared" si="2792"/>
        <v/>
      </c>
      <c r="DI1596" s="513" t="str">
        <f t="shared" si="2792"/>
        <v/>
      </c>
      <c r="DJ1596" s="513" t="str">
        <f t="shared" si="2792"/>
        <v/>
      </c>
      <c r="DK1596" s="513" t="str">
        <f t="shared" si="2792"/>
        <v/>
      </c>
      <c r="DL1596" s="513" t="str">
        <f t="shared" si="2792"/>
        <v/>
      </c>
      <c r="DM1596" s="513" t="str">
        <f t="shared" si="2792"/>
        <v/>
      </c>
      <c r="DN1596" s="513" t="str">
        <f t="shared" si="2792"/>
        <v/>
      </c>
      <c r="DO1596" s="514"/>
      <c r="DP1596" s="50" t="s">
        <v>172</v>
      </c>
    </row>
    <row r="1597" spans="3:120" s="29" customFormat="1" ht="15" customHeight="1">
      <c r="C1597" s="515"/>
      <c r="D1597" s="516" t="s">
        <v>220</v>
      </c>
      <c r="E1597" s="517"/>
      <c r="F1597" s="518">
        <f t="shared" ref="F1597:AK1597" si="2793">IF(F17="","",F17)</f>
        <v>0</v>
      </c>
      <c r="G1597" s="518">
        <f t="shared" si="2793"/>
        <v>1</v>
      </c>
      <c r="H1597" s="518">
        <f t="shared" si="2793"/>
        <v>2</v>
      </c>
      <c r="I1597" s="518">
        <f t="shared" si="2793"/>
        <v>3</v>
      </c>
      <c r="J1597" s="518">
        <f t="shared" si="2793"/>
        <v>4</v>
      </c>
      <c r="K1597" s="518">
        <f t="shared" si="2793"/>
        <v>5</v>
      </c>
      <c r="L1597" s="518">
        <f t="shared" si="2793"/>
        <v>6</v>
      </c>
      <c r="M1597" s="518">
        <f t="shared" si="2793"/>
        <v>7</v>
      </c>
      <c r="N1597" s="518">
        <f t="shared" si="2793"/>
        <v>8</v>
      </c>
      <c r="O1597" s="518">
        <f t="shared" si="2793"/>
        <v>9</v>
      </c>
      <c r="P1597" s="518">
        <f t="shared" si="2793"/>
        <v>10</v>
      </c>
      <c r="Q1597" s="518">
        <f t="shared" si="2793"/>
        <v>11</v>
      </c>
      <c r="R1597" s="518">
        <f t="shared" si="2793"/>
        <v>12</v>
      </c>
      <c r="S1597" s="518">
        <f t="shared" si="2793"/>
        <v>13</v>
      </c>
      <c r="T1597" s="518">
        <f t="shared" si="2793"/>
        <v>14</v>
      </c>
      <c r="U1597" s="518">
        <f t="shared" si="2793"/>
        <v>15</v>
      </c>
      <c r="V1597" s="518">
        <f t="shared" si="2793"/>
        <v>16</v>
      </c>
      <c r="W1597" s="518">
        <f t="shared" si="2793"/>
        <v>17</v>
      </c>
      <c r="X1597" s="518">
        <f t="shared" si="2793"/>
        <v>18</v>
      </c>
      <c r="Y1597" s="518">
        <f t="shared" si="2793"/>
        <v>19</v>
      </c>
      <c r="Z1597" s="518">
        <f t="shared" si="2793"/>
        <v>20</v>
      </c>
      <c r="AA1597" s="518">
        <f t="shared" si="2793"/>
        <v>21</v>
      </c>
      <c r="AB1597" s="518">
        <f t="shared" si="2793"/>
        <v>22</v>
      </c>
      <c r="AC1597" s="518">
        <f t="shared" si="2793"/>
        <v>23</v>
      </c>
      <c r="AD1597" s="518">
        <f t="shared" si="2793"/>
        <v>24</v>
      </c>
      <c r="AE1597" s="518">
        <f t="shared" si="2793"/>
        <v>25</v>
      </c>
      <c r="AF1597" s="518">
        <f t="shared" si="2793"/>
        <v>26</v>
      </c>
      <c r="AG1597" s="518">
        <f t="shared" si="2793"/>
        <v>27</v>
      </c>
      <c r="AH1597" s="518">
        <f t="shared" si="2793"/>
        <v>28</v>
      </c>
      <c r="AI1597" s="518">
        <f t="shared" si="2793"/>
        <v>29</v>
      </c>
      <c r="AJ1597" s="518">
        <f t="shared" si="2793"/>
        <v>30</v>
      </c>
      <c r="AK1597" s="518">
        <f t="shared" si="2793"/>
        <v>31</v>
      </c>
      <c r="AL1597" s="518">
        <f t="shared" ref="AL1597:BQ1597" si="2794">IF(AL17="","",AL17)</f>
        <v>32</v>
      </c>
      <c r="AM1597" s="518">
        <f t="shared" si="2794"/>
        <v>33</v>
      </c>
      <c r="AN1597" s="518">
        <f t="shared" si="2794"/>
        <v>34</v>
      </c>
      <c r="AO1597" s="518">
        <f t="shared" si="2794"/>
        <v>35</v>
      </c>
      <c r="AP1597" s="518">
        <f t="shared" si="2794"/>
        <v>36</v>
      </c>
      <c r="AQ1597" s="518">
        <f t="shared" si="2794"/>
        <v>37</v>
      </c>
      <c r="AR1597" s="518">
        <f t="shared" si="2794"/>
        <v>38</v>
      </c>
      <c r="AS1597" s="518">
        <f t="shared" si="2794"/>
        <v>39</v>
      </c>
      <c r="AT1597" s="518">
        <f t="shared" si="2794"/>
        <v>40</v>
      </c>
      <c r="AU1597" s="518">
        <f t="shared" si="2794"/>
        <v>41</v>
      </c>
      <c r="AV1597" s="518">
        <f t="shared" si="2794"/>
        <v>42</v>
      </c>
      <c r="AW1597" s="518">
        <f t="shared" si="2794"/>
        <v>43</v>
      </c>
      <c r="AX1597" s="518">
        <f t="shared" si="2794"/>
        <v>44</v>
      </c>
      <c r="AY1597" s="518">
        <f t="shared" si="2794"/>
        <v>45</v>
      </c>
      <c r="AZ1597" s="518">
        <f t="shared" si="2794"/>
        <v>46</v>
      </c>
      <c r="BA1597" s="518">
        <f t="shared" si="2794"/>
        <v>47</v>
      </c>
      <c r="BB1597" s="518">
        <f t="shared" si="2794"/>
        <v>48</v>
      </c>
      <c r="BC1597" s="518">
        <f t="shared" si="2794"/>
        <v>49</v>
      </c>
      <c r="BD1597" s="518">
        <f t="shared" si="2794"/>
        <v>50</v>
      </c>
      <c r="BE1597" s="518">
        <f t="shared" si="2794"/>
        <v>51</v>
      </c>
      <c r="BF1597" s="518">
        <f t="shared" si="2794"/>
        <v>52</v>
      </c>
      <c r="BG1597" s="518">
        <f t="shared" si="2794"/>
        <v>53</v>
      </c>
      <c r="BH1597" s="518">
        <f t="shared" si="2794"/>
        <v>54</v>
      </c>
      <c r="BI1597" s="518">
        <f t="shared" si="2794"/>
        <v>55</v>
      </c>
      <c r="BJ1597" s="518">
        <f t="shared" si="2794"/>
        <v>56</v>
      </c>
      <c r="BK1597" s="518">
        <f t="shared" si="2794"/>
        <v>57</v>
      </c>
      <c r="BL1597" s="518">
        <f t="shared" si="2794"/>
        <v>58</v>
      </c>
      <c r="BM1597" s="518">
        <f t="shared" si="2794"/>
        <v>59</v>
      </c>
      <c r="BN1597" s="518">
        <f t="shared" si="2794"/>
        <v>60</v>
      </c>
      <c r="BO1597" s="518" t="str">
        <f t="shared" si="2794"/>
        <v/>
      </c>
      <c r="BP1597" s="518" t="str">
        <f t="shared" si="2794"/>
        <v/>
      </c>
      <c r="BQ1597" s="518" t="str">
        <f t="shared" si="2794"/>
        <v/>
      </c>
      <c r="BR1597" s="518" t="str">
        <f t="shared" ref="BR1597:CA1597" si="2795">IF(BR17="","",BR17)</f>
        <v/>
      </c>
      <c r="BS1597" s="518" t="str">
        <f t="shared" si="2795"/>
        <v/>
      </c>
      <c r="BT1597" s="518" t="str">
        <f t="shared" si="2795"/>
        <v/>
      </c>
      <c r="BU1597" s="518" t="str">
        <f t="shared" si="2795"/>
        <v/>
      </c>
      <c r="BV1597" s="518" t="str">
        <f t="shared" si="2795"/>
        <v/>
      </c>
      <c r="BW1597" s="518" t="str">
        <f t="shared" si="2795"/>
        <v/>
      </c>
      <c r="BX1597" s="518" t="str">
        <f t="shared" si="2795"/>
        <v/>
      </c>
      <c r="BY1597" s="518" t="str">
        <f t="shared" si="2795"/>
        <v/>
      </c>
      <c r="BZ1597" s="518" t="str">
        <f t="shared" si="2795"/>
        <v/>
      </c>
      <c r="CA1597" s="518" t="str">
        <f t="shared" si="2795"/>
        <v/>
      </c>
      <c r="CB1597" s="518" t="str">
        <f t="shared" ref="CB1597:DN1597" si="2796">IF(CB17="","",CB17)</f>
        <v/>
      </c>
      <c r="CC1597" s="518" t="str">
        <f t="shared" si="2796"/>
        <v/>
      </c>
      <c r="CD1597" s="518" t="str">
        <f t="shared" si="2796"/>
        <v/>
      </c>
      <c r="CE1597" s="518" t="str">
        <f t="shared" si="2796"/>
        <v/>
      </c>
      <c r="CF1597" s="518" t="str">
        <f t="shared" si="2796"/>
        <v/>
      </c>
      <c r="CG1597" s="518" t="str">
        <f t="shared" si="2796"/>
        <v/>
      </c>
      <c r="CH1597" s="518" t="str">
        <f t="shared" si="2796"/>
        <v/>
      </c>
      <c r="CI1597" s="518" t="str">
        <f t="shared" si="2796"/>
        <v/>
      </c>
      <c r="CJ1597" s="518" t="str">
        <f t="shared" si="2796"/>
        <v/>
      </c>
      <c r="CK1597" s="518" t="str">
        <f t="shared" si="2796"/>
        <v/>
      </c>
      <c r="CL1597" s="518" t="str">
        <f t="shared" si="2796"/>
        <v/>
      </c>
      <c r="CM1597" s="518" t="str">
        <f t="shared" si="2796"/>
        <v/>
      </c>
      <c r="CN1597" s="518" t="str">
        <f t="shared" si="2796"/>
        <v/>
      </c>
      <c r="CO1597" s="518" t="str">
        <f t="shared" si="2796"/>
        <v/>
      </c>
      <c r="CP1597" s="518" t="str">
        <f t="shared" si="2796"/>
        <v/>
      </c>
      <c r="CQ1597" s="518" t="str">
        <f t="shared" si="2796"/>
        <v/>
      </c>
      <c r="CR1597" s="518" t="str">
        <f t="shared" si="2796"/>
        <v/>
      </c>
      <c r="CS1597" s="518" t="str">
        <f t="shared" si="2796"/>
        <v/>
      </c>
      <c r="CT1597" s="518" t="str">
        <f t="shared" si="2796"/>
        <v/>
      </c>
      <c r="CU1597" s="518" t="str">
        <f t="shared" si="2796"/>
        <v/>
      </c>
      <c r="CV1597" s="518" t="str">
        <f t="shared" si="2796"/>
        <v/>
      </c>
      <c r="CW1597" s="518" t="str">
        <f t="shared" si="2796"/>
        <v/>
      </c>
      <c r="CX1597" s="518" t="str">
        <f t="shared" si="2796"/>
        <v/>
      </c>
      <c r="CY1597" s="518" t="str">
        <f t="shared" si="2796"/>
        <v/>
      </c>
      <c r="CZ1597" s="518" t="str">
        <f t="shared" si="2796"/>
        <v/>
      </c>
      <c r="DA1597" s="518" t="str">
        <f t="shared" si="2796"/>
        <v/>
      </c>
      <c r="DB1597" s="518" t="str">
        <f t="shared" si="2796"/>
        <v/>
      </c>
      <c r="DC1597" s="518" t="str">
        <f t="shared" si="2796"/>
        <v/>
      </c>
      <c r="DD1597" s="518" t="str">
        <f t="shared" si="2796"/>
        <v/>
      </c>
      <c r="DE1597" s="518" t="str">
        <f t="shared" si="2796"/>
        <v/>
      </c>
      <c r="DF1597" s="518" t="str">
        <f t="shared" si="2796"/>
        <v/>
      </c>
      <c r="DG1597" s="518" t="str">
        <f t="shared" si="2796"/>
        <v/>
      </c>
      <c r="DH1597" s="518" t="str">
        <f t="shared" si="2796"/>
        <v/>
      </c>
      <c r="DI1597" s="518" t="str">
        <f t="shared" si="2796"/>
        <v/>
      </c>
      <c r="DJ1597" s="518" t="str">
        <f t="shared" si="2796"/>
        <v/>
      </c>
      <c r="DK1597" s="518" t="str">
        <f t="shared" si="2796"/>
        <v/>
      </c>
      <c r="DL1597" s="518" t="str">
        <f t="shared" si="2796"/>
        <v/>
      </c>
      <c r="DM1597" s="518" t="str">
        <f t="shared" si="2796"/>
        <v/>
      </c>
      <c r="DN1597" s="518" t="str">
        <f t="shared" si="2796"/>
        <v/>
      </c>
      <c r="DO1597" s="519" t="s">
        <v>60</v>
      </c>
      <c r="DP1597" s="50" t="s">
        <v>172</v>
      </c>
    </row>
    <row r="1598" spans="3:120" s="29" customFormat="1" ht="15" customHeight="1">
      <c r="C1598" s="120"/>
      <c r="D1598" s="119"/>
      <c r="E1598" s="119"/>
      <c r="F1598" s="118"/>
      <c r="G1598" s="118"/>
      <c r="H1598" s="117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/>
      <c r="BD1598" s="18"/>
      <c r="BE1598" s="18"/>
      <c r="BF1598" s="18"/>
      <c r="BG1598" s="18"/>
      <c r="BH1598" s="18"/>
      <c r="BI1598" s="18"/>
      <c r="BJ1598" s="18"/>
      <c r="BK1598" s="18"/>
      <c r="BL1598" s="18"/>
      <c r="BM1598" s="18"/>
      <c r="BN1598" s="18"/>
      <c r="BO1598" s="18"/>
      <c r="BP1598" s="18"/>
      <c r="BQ1598" s="18"/>
      <c r="BR1598" s="18"/>
      <c r="BS1598" s="18"/>
      <c r="BT1598" s="18"/>
      <c r="BU1598" s="18"/>
      <c r="BV1598" s="18"/>
      <c r="BW1598" s="18"/>
      <c r="BX1598" s="18"/>
      <c r="BY1598" s="18"/>
      <c r="BZ1598" s="18"/>
      <c r="CA1598" s="18"/>
      <c r="CB1598" s="18"/>
      <c r="CC1598" s="18"/>
      <c r="CD1598" s="18"/>
      <c r="CE1598" s="18"/>
      <c r="CF1598" s="18"/>
      <c r="CG1598" s="18"/>
      <c r="CH1598" s="18"/>
      <c r="CI1598" s="18"/>
      <c r="CJ1598" s="18"/>
      <c r="CK1598" s="18"/>
      <c r="CL1598" s="18"/>
      <c r="CM1598" s="18"/>
      <c r="CN1598" s="18"/>
      <c r="CO1598" s="18"/>
      <c r="CP1598" s="18"/>
      <c r="CQ1598" s="18"/>
      <c r="CR1598" s="18"/>
      <c r="CS1598" s="18"/>
      <c r="CT1598" s="18"/>
      <c r="CU1598" s="18"/>
      <c r="CV1598" s="18"/>
      <c r="CW1598" s="18"/>
      <c r="CX1598" s="18"/>
      <c r="CY1598" s="18"/>
      <c r="CZ1598" s="18"/>
      <c r="DA1598" s="18"/>
      <c r="DB1598" s="18"/>
      <c r="DC1598" s="18"/>
      <c r="DD1598" s="18"/>
      <c r="DE1598" s="18"/>
      <c r="DF1598" s="18"/>
      <c r="DG1598" s="18"/>
      <c r="DH1598" s="18"/>
      <c r="DI1598" s="18"/>
      <c r="DJ1598" s="18"/>
      <c r="DK1598" s="18"/>
      <c r="DL1598" s="18"/>
      <c r="DM1598" s="18"/>
      <c r="DN1598" s="18"/>
      <c r="DO1598" s="18"/>
      <c r="DP1598" s="50" t="s">
        <v>172</v>
      </c>
    </row>
    <row r="1599" spans="3:120" s="29" customFormat="1" ht="15" customHeight="1">
      <c r="C1599" s="126" t="s">
        <v>219</v>
      </c>
      <c r="D1599" s="119"/>
      <c r="E1599" s="119"/>
      <c r="F1599" s="118"/>
      <c r="G1599" s="118"/>
      <c r="H1599" s="117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/>
      <c r="AS1599" s="18"/>
      <c r="AT1599" s="18"/>
      <c r="AU1599" s="18"/>
      <c r="AV1599" s="18"/>
      <c r="AW1599" s="18"/>
      <c r="AX1599" s="18"/>
      <c r="AY1599" s="18"/>
      <c r="AZ1599" s="18"/>
      <c r="BA1599" s="18"/>
      <c r="BB1599" s="18"/>
      <c r="BC1599" s="18"/>
      <c r="BD1599" s="18"/>
      <c r="BE1599" s="18"/>
      <c r="BF1599" s="18"/>
      <c r="BG1599" s="18"/>
      <c r="BH1599" s="18"/>
      <c r="BI1599" s="18"/>
      <c r="BJ1599" s="18"/>
      <c r="BK1599" s="18"/>
      <c r="BL1599" s="18"/>
      <c r="BM1599" s="18"/>
      <c r="BN1599" s="18"/>
      <c r="BO1599" s="18"/>
      <c r="BP1599" s="18"/>
      <c r="BQ1599" s="18"/>
      <c r="BR1599" s="18"/>
      <c r="BS1599" s="18"/>
      <c r="BT1599" s="18"/>
      <c r="BU1599" s="18"/>
      <c r="BV1599" s="18"/>
      <c r="BW1599" s="18"/>
      <c r="BX1599" s="18"/>
      <c r="BY1599" s="18"/>
      <c r="BZ1599" s="18"/>
      <c r="CA1599" s="18"/>
      <c r="CB1599" s="18"/>
      <c r="CC1599" s="18"/>
      <c r="CD1599" s="18"/>
      <c r="CE1599" s="18"/>
      <c r="CF1599" s="18"/>
      <c r="CG1599" s="18"/>
      <c r="CH1599" s="18"/>
      <c r="CI1599" s="18"/>
      <c r="CJ1599" s="18"/>
      <c r="CK1599" s="18"/>
      <c r="CL1599" s="18"/>
      <c r="CM1599" s="18"/>
      <c r="CN1599" s="18"/>
      <c r="CO1599" s="18"/>
      <c r="CP1599" s="18"/>
      <c r="CQ1599" s="18"/>
      <c r="CR1599" s="18"/>
      <c r="CS1599" s="18"/>
      <c r="CT1599" s="18"/>
      <c r="CU1599" s="18"/>
      <c r="CV1599" s="18"/>
      <c r="CW1599" s="18"/>
      <c r="CX1599" s="18"/>
      <c r="CY1599" s="18"/>
      <c r="CZ1599" s="18"/>
      <c r="DA1599" s="18"/>
      <c r="DB1599" s="18"/>
      <c r="DC1599" s="18"/>
      <c r="DD1599" s="18"/>
      <c r="DE1599" s="18"/>
      <c r="DF1599" s="18"/>
      <c r="DG1599" s="18"/>
      <c r="DH1599" s="18"/>
      <c r="DI1599" s="18"/>
      <c r="DJ1599" s="18"/>
      <c r="DK1599" s="18"/>
      <c r="DL1599" s="18"/>
      <c r="DM1599" s="18"/>
      <c r="DN1599" s="18"/>
      <c r="DO1599" s="18"/>
      <c r="DP1599" s="50" t="s">
        <v>172</v>
      </c>
    </row>
    <row r="1600" spans="3:120" s="29" customFormat="1" ht="15" customHeight="1">
      <c r="C1600" s="120" t="str">
        <f ca="1">"(+) "&amp;MID((OFFSET($A$1,$D1600-1,$E$1595-3)),7,40)</f>
        <v>(+) Deposit</v>
      </c>
      <c r="D1600" s="127">
        <f>ROW(A439)</f>
        <v>439</v>
      </c>
      <c r="E1600" s="75"/>
      <c r="F1600" s="121">
        <f t="shared" ref="F1600:O1604" ca="1" si="2797">IF(F$17="","",OFFSET($A$1,$D1600-1,$E$1595+F$1597))</f>
        <v>0</v>
      </c>
      <c r="G1600" s="121">
        <f t="shared" ca="1" si="2797"/>
        <v>0</v>
      </c>
      <c r="H1600" s="121">
        <f t="shared" ca="1" si="2797"/>
        <v>0</v>
      </c>
      <c r="I1600" s="121">
        <f t="shared" ca="1" si="2797"/>
        <v>0</v>
      </c>
      <c r="J1600" s="121">
        <f t="shared" ca="1" si="2797"/>
        <v>0</v>
      </c>
      <c r="K1600" s="121">
        <f t="shared" ca="1" si="2797"/>
        <v>0</v>
      </c>
      <c r="L1600" s="121">
        <f t="shared" ca="1" si="2797"/>
        <v>0</v>
      </c>
      <c r="M1600" s="121">
        <f t="shared" ca="1" si="2797"/>
        <v>0</v>
      </c>
      <c r="N1600" s="121">
        <f t="shared" ca="1" si="2797"/>
        <v>0</v>
      </c>
      <c r="O1600" s="121">
        <f t="shared" ca="1" si="2797"/>
        <v>0</v>
      </c>
      <c r="P1600" s="121">
        <f t="shared" ref="P1600:Y1604" ca="1" si="2798">IF(P$17="","",OFFSET($A$1,$D1600-1,$E$1595+P$1597))</f>
        <v>0</v>
      </c>
      <c r="Q1600" s="121">
        <f t="shared" ca="1" si="2798"/>
        <v>0</v>
      </c>
      <c r="R1600" s="121">
        <f t="shared" ca="1" si="2798"/>
        <v>0</v>
      </c>
      <c r="S1600" s="121">
        <f t="shared" ca="1" si="2798"/>
        <v>0</v>
      </c>
      <c r="T1600" s="121">
        <f t="shared" ca="1" si="2798"/>
        <v>0</v>
      </c>
      <c r="U1600" s="121">
        <f t="shared" ca="1" si="2798"/>
        <v>0</v>
      </c>
      <c r="V1600" s="121">
        <f t="shared" ca="1" si="2798"/>
        <v>0</v>
      </c>
      <c r="W1600" s="121">
        <f t="shared" ca="1" si="2798"/>
        <v>0</v>
      </c>
      <c r="X1600" s="121">
        <f t="shared" ca="1" si="2798"/>
        <v>0</v>
      </c>
      <c r="Y1600" s="121">
        <f t="shared" ca="1" si="2798"/>
        <v>0</v>
      </c>
      <c r="Z1600" s="121">
        <f t="shared" ref="Z1600:AI1604" ca="1" si="2799">IF(Z$17="","",OFFSET($A$1,$D1600-1,$E$1595+Z$1597))</f>
        <v>0</v>
      </c>
      <c r="AA1600" s="121">
        <f t="shared" ca="1" si="2799"/>
        <v>0</v>
      </c>
      <c r="AB1600" s="121">
        <f t="shared" ca="1" si="2799"/>
        <v>0</v>
      </c>
      <c r="AC1600" s="121">
        <f t="shared" ca="1" si="2799"/>
        <v>0</v>
      </c>
      <c r="AD1600" s="121">
        <f t="shared" ca="1" si="2799"/>
        <v>0</v>
      </c>
      <c r="AE1600" s="121">
        <f t="shared" ca="1" si="2799"/>
        <v>0</v>
      </c>
      <c r="AF1600" s="121">
        <f t="shared" ca="1" si="2799"/>
        <v>0</v>
      </c>
      <c r="AG1600" s="121">
        <f t="shared" ca="1" si="2799"/>
        <v>0</v>
      </c>
      <c r="AH1600" s="121">
        <f t="shared" ca="1" si="2799"/>
        <v>0</v>
      </c>
      <c r="AI1600" s="121">
        <f t="shared" ca="1" si="2799"/>
        <v>0</v>
      </c>
      <c r="AJ1600" s="121">
        <f t="shared" ref="AJ1600:AS1604" ca="1" si="2800">IF(AJ$17="","",OFFSET($A$1,$D1600-1,$E$1595+AJ$1597))</f>
        <v>0</v>
      </c>
      <c r="AK1600" s="121">
        <f t="shared" ca="1" si="2800"/>
        <v>0</v>
      </c>
      <c r="AL1600" s="121">
        <f t="shared" ca="1" si="2800"/>
        <v>0</v>
      </c>
      <c r="AM1600" s="121">
        <f t="shared" ca="1" si="2800"/>
        <v>0</v>
      </c>
      <c r="AN1600" s="121">
        <f t="shared" ca="1" si="2800"/>
        <v>0</v>
      </c>
      <c r="AO1600" s="121">
        <f t="shared" ca="1" si="2800"/>
        <v>0</v>
      </c>
      <c r="AP1600" s="121">
        <f t="shared" ca="1" si="2800"/>
        <v>0</v>
      </c>
      <c r="AQ1600" s="121">
        <f t="shared" ca="1" si="2800"/>
        <v>0</v>
      </c>
      <c r="AR1600" s="121">
        <f t="shared" ca="1" si="2800"/>
        <v>0</v>
      </c>
      <c r="AS1600" s="121">
        <f t="shared" ca="1" si="2800"/>
        <v>0</v>
      </c>
      <c r="AT1600" s="121">
        <f t="shared" ref="AT1600:BC1604" ca="1" si="2801">IF(AT$17="","",OFFSET($A$1,$D1600-1,$E$1595+AT$1597))</f>
        <v>0</v>
      </c>
      <c r="AU1600" s="121">
        <f t="shared" ca="1" si="2801"/>
        <v>0</v>
      </c>
      <c r="AV1600" s="121">
        <f t="shared" ca="1" si="2801"/>
        <v>0</v>
      </c>
      <c r="AW1600" s="121">
        <f t="shared" ca="1" si="2801"/>
        <v>0</v>
      </c>
      <c r="AX1600" s="121">
        <f t="shared" ca="1" si="2801"/>
        <v>0</v>
      </c>
      <c r="AY1600" s="121">
        <f t="shared" ca="1" si="2801"/>
        <v>0</v>
      </c>
      <c r="AZ1600" s="121">
        <f t="shared" ca="1" si="2801"/>
        <v>0</v>
      </c>
      <c r="BA1600" s="121">
        <f t="shared" ca="1" si="2801"/>
        <v>0</v>
      </c>
      <c r="BB1600" s="121">
        <f t="shared" ca="1" si="2801"/>
        <v>0</v>
      </c>
      <c r="BC1600" s="121">
        <f t="shared" ca="1" si="2801"/>
        <v>0</v>
      </c>
      <c r="BD1600" s="121">
        <f t="shared" ref="BD1600:BM1604" ca="1" si="2802">IF(BD$17="","",OFFSET($A$1,$D1600-1,$E$1595+BD$1597))</f>
        <v>0</v>
      </c>
      <c r="BE1600" s="121">
        <f t="shared" ca="1" si="2802"/>
        <v>0</v>
      </c>
      <c r="BF1600" s="121">
        <f t="shared" ca="1" si="2802"/>
        <v>0</v>
      </c>
      <c r="BG1600" s="121">
        <f t="shared" ca="1" si="2802"/>
        <v>0</v>
      </c>
      <c r="BH1600" s="121">
        <f t="shared" ca="1" si="2802"/>
        <v>0</v>
      </c>
      <c r="BI1600" s="121">
        <f t="shared" ca="1" si="2802"/>
        <v>0</v>
      </c>
      <c r="BJ1600" s="121">
        <f t="shared" ca="1" si="2802"/>
        <v>0</v>
      </c>
      <c r="BK1600" s="121">
        <f t="shared" ca="1" si="2802"/>
        <v>0</v>
      </c>
      <c r="BL1600" s="121">
        <f t="shared" ca="1" si="2802"/>
        <v>0</v>
      </c>
      <c r="BM1600" s="121">
        <f t="shared" ca="1" si="2802"/>
        <v>0</v>
      </c>
      <c r="BN1600" s="121">
        <f t="shared" ref="BN1600:BW1604" ca="1" si="2803">IF(BN$17="","",OFFSET($A$1,$D1600-1,$E$1595+BN$1597))</f>
        <v>0</v>
      </c>
      <c r="BO1600" s="121" t="str">
        <f t="shared" ca="1" si="2803"/>
        <v/>
      </c>
      <c r="BP1600" s="121" t="str">
        <f t="shared" ca="1" si="2803"/>
        <v/>
      </c>
      <c r="BQ1600" s="121" t="str">
        <f t="shared" ca="1" si="2803"/>
        <v/>
      </c>
      <c r="BR1600" s="121" t="str">
        <f t="shared" ca="1" si="2803"/>
        <v/>
      </c>
      <c r="BS1600" s="121" t="str">
        <f t="shared" ca="1" si="2803"/>
        <v/>
      </c>
      <c r="BT1600" s="121" t="str">
        <f t="shared" ca="1" si="2803"/>
        <v/>
      </c>
      <c r="BU1600" s="121" t="str">
        <f t="shared" ca="1" si="2803"/>
        <v/>
      </c>
      <c r="BV1600" s="121" t="str">
        <f t="shared" ca="1" si="2803"/>
        <v/>
      </c>
      <c r="BW1600" s="121" t="str">
        <f t="shared" ca="1" si="2803"/>
        <v/>
      </c>
      <c r="BX1600" s="121" t="str">
        <f t="shared" ref="BX1600:DN1604" ca="1" si="2804">IF(BX$17="","",OFFSET($A$1,$D1600-1,$E$1595+BX$1597))</f>
        <v/>
      </c>
      <c r="BY1600" s="121" t="str">
        <f t="shared" ca="1" si="2804"/>
        <v/>
      </c>
      <c r="BZ1600" s="121" t="str">
        <f t="shared" ca="1" si="2804"/>
        <v/>
      </c>
      <c r="CA1600" s="121" t="str">
        <f t="shared" ca="1" si="2804"/>
        <v/>
      </c>
      <c r="CB1600" s="121" t="str">
        <f t="shared" ca="1" si="2804"/>
        <v/>
      </c>
      <c r="CC1600" s="121" t="str">
        <f t="shared" ca="1" si="2804"/>
        <v/>
      </c>
      <c r="CD1600" s="121" t="str">
        <f t="shared" ca="1" si="2804"/>
        <v/>
      </c>
      <c r="CE1600" s="121" t="str">
        <f t="shared" ca="1" si="2804"/>
        <v/>
      </c>
      <c r="CF1600" s="121" t="str">
        <f t="shared" ca="1" si="2804"/>
        <v/>
      </c>
      <c r="CG1600" s="121" t="str">
        <f t="shared" ca="1" si="2804"/>
        <v/>
      </c>
      <c r="CH1600" s="121" t="str">
        <f t="shared" ca="1" si="2804"/>
        <v/>
      </c>
      <c r="CI1600" s="121" t="str">
        <f t="shared" ca="1" si="2804"/>
        <v/>
      </c>
      <c r="CJ1600" s="121" t="str">
        <f t="shared" ca="1" si="2804"/>
        <v/>
      </c>
      <c r="CK1600" s="121" t="str">
        <f t="shared" ca="1" si="2804"/>
        <v/>
      </c>
      <c r="CL1600" s="121" t="str">
        <f t="shared" ca="1" si="2804"/>
        <v/>
      </c>
      <c r="CM1600" s="121" t="str">
        <f t="shared" ca="1" si="2804"/>
        <v/>
      </c>
      <c r="CN1600" s="121" t="str">
        <f t="shared" ca="1" si="2804"/>
        <v/>
      </c>
      <c r="CO1600" s="121" t="str">
        <f t="shared" ca="1" si="2804"/>
        <v/>
      </c>
      <c r="CP1600" s="121" t="str">
        <f t="shared" ca="1" si="2804"/>
        <v/>
      </c>
      <c r="CQ1600" s="121" t="str">
        <f t="shared" ca="1" si="2804"/>
        <v/>
      </c>
      <c r="CR1600" s="121" t="str">
        <f t="shared" ca="1" si="2804"/>
        <v/>
      </c>
      <c r="CS1600" s="121" t="str">
        <f t="shared" ca="1" si="2804"/>
        <v/>
      </c>
      <c r="CT1600" s="121" t="str">
        <f t="shared" ca="1" si="2804"/>
        <v/>
      </c>
      <c r="CU1600" s="121" t="str">
        <f t="shared" ca="1" si="2804"/>
        <v/>
      </c>
      <c r="CV1600" s="121" t="str">
        <f t="shared" ca="1" si="2804"/>
        <v/>
      </c>
      <c r="CW1600" s="121" t="str">
        <f t="shared" ca="1" si="2804"/>
        <v/>
      </c>
      <c r="CX1600" s="121" t="str">
        <f t="shared" ca="1" si="2804"/>
        <v/>
      </c>
      <c r="CY1600" s="121" t="str">
        <f t="shared" ca="1" si="2804"/>
        <v/>
      </c>
      <c r="CZ1600" s="121" t="str">
        <f t="shared" ca="1" si="2804"/>
        <v/>
      </c>
      <c r="DA1600" s="121" t="str">
        <f t="shared" ca="1" si="2804"/>
        <v/>
      </c>
      <c r="DB1600" s="121" t="str">
        <f t="shared" ca="1" si="2804"/>
        <v/>
      </c>
      <c r="DC1600" s="121" t="str">
        <f t="shared" ca="1" si="2804"/>
        <v/>
      </c>
      <c r="DD1600" s="121" t="str">
        <f t="shared" ca="1" si="2804"/>
        <v/>
      </c>
      <c r="DE1600" s="121" t="str">
        <f t="shared" ca="1" si="2804"/>
        <v/>
      </c>
      <c r="DF1600" s="121" t="str">
        <f t="shared" ca="1" si="2804"/>
        <v/>
      </c>
      <c r="DG1600" s="121" t="str">
        <f t="shared" ca="1" si="2804"/>
        <v/>
      </c>
      <c r="DH1600" s="121" t="str">
        <f t="shared" ca="1" si="2804"/>
        <v/>
      </c>
      <c r="DI1600" s="121" t="str">
        <f t="shared" ca="1" si="2804"/>
        <v/>
      </c>
      <c r="DJ1600" s="121" t="str">
        <f t="shared" ca="1" si="2804"/>
        <v/>
      </c>
      <c r="DK1600" s="121" t="str">
        <f t="shared" ca="1" si="2804"/>
        <v/>
      </c>
      <c r="DL1600" s="121" t="str">
        <f t="shared" ca="1" si="2804"/>
        <v/>
      </c>
      <c r="DM1600" s="121" t="str">
        <f t="shared" ca="1" si="2804"/>
        <v/>
      </c>
      <c r="DN1600" s="121" t="str">
        <f t="shared" ca="1" si="2804"/>
        <v/>
      </c>
      <c r="DO1600" s="130">
        <f t="shared" ref="DO1600:DO1605" ca="1" si="2805">SUM(F1600:DN1600)</f>
        <v>0</v>
      </c>
      <c r="DP1600" s="50" t="s">
        <v>172</v>
      </c>
    </row>
    <row r="1601" spans="3:120" s="29" customFormat="1" ht="15" customHeight="1">
      <c r="C1601" s="120" t="str">
        <f ca="1">"(+) "&amp;MID((OFFSET($A$1,$D1601-1,$E$1595-3)),7,40)</f>
        <v>(+) Land Cost</v>
      </c>
      <c r="D1601" s="127">
        <f>ROW(A457)</f>
        <v>457</v>
      </c>
      <c r="E1601" s="75"/>
      <c r="F1601" s="121">
        <f t="shared" ca="1" si="2797"/>
        <v>11085250</v>
      </c>
      <c r="G1601" s="121">
        <f t="shared" ca="1" si="2797"/>
        <v>0</v>
      </c>
      <c r="H1601" s="121">
        <f t="shared" ca="1" si="2797"/>
        <v>0</v>
      </c>
      <c r="I1601" s="121">
        <f t="shared" ca="1" si="2797"/>
        <v>0</v>
      </c>
      <c r="J1601" s="121">
        <f t="shared" ca="1" si="2797"/>
        <v>0</v>
      </c>
      <c r="K1601" s="121">
        <f t="shared" ca="1" si="2797"/>
        <v>0</v>
      </c>
      <c r="L1601" s="121">
        <f t="shared" ca="1" si="2797"/>
        <v>0</v>
      </c>
      <c r="M1601" s="121">
        <f t="shared" ca="1" si="2797"/>
        <v>0</v>
      </c>
      <c r="N1601" s="121">
        <f t="shared" ca="1" si="2797"/>
        <v>0</v>
      </c>
      <c r="O1601" s="121">
        <f t="shared" ca="1" si="2797"/>
        <v>0</v>
      </c>
      <c r="P1601" s="121">
        <f t="shared" ca="1" si="2798"/>
        <v>0</v>
      </c>
      <c r="Q1601" s="121">
        <f t="shared" ca="1" si="2798"/>
        <v>0</v>
      </c>
      <c r="R1601" s="121">
        <f t="shared" ca="1" si="2798"/>
        <v>0</v>
      </c>
      <c r="S1601" s="121">
        <f t="shared" ca="1" si="2798"/>
        <v>0</v>
      </c>
      <c r="T1601" s="121">
        <f t="shared" ca="1" si="2798"/>
        <v>0</v>
      </c>
      <c r="U1601" s="121">
        <f t="shared" ca="1" si="2798"/>
        <v>0</v>
      </c>
      <c r="V1601" s="121">
        <f t="shared" ca="1" si="2798"/>
        <v>0</v>
      </c>
      <c r="W1601" s="121">
        <f t="shared" ca="1" si="2798"/>
        <v>0</v>
      </c>
      <c r="X1601" s="121">
        <f t="shared" ca="1" si="2798"/>
        <v>0</v>
      </c>
      <c r="Y1601" s="121">
        <f t="shared" ca="1" si="2798"/>
        <v>0</v>
      </c>
      <c r="Z1601" s="121">
        <f t="shared" ca="1" si="2799"/>
        <v>0</v>
      </c>
      <c r="AA1601" s="121">
        <f t="shared" ca="1" si="2799"/>
        <v>0</v>
      </c>
      <c r="AB1601" s="121">
        <f t="shared" ca="1" si="2799"/>
        <v>0</v>
      </c>
      <c r="AC1601" s="121">
        <f t="shared" ca="1" si="2799"/>
        <v>0</v>
      </c>
      <c r="AD1601" s="121">
        <f t="shared" ca="1" si="2799"/>
        <v>0</v>
      </c>
      <c r="AE1601" s="121">
        <f t="shared" ca="1" si="2799"/>
        <v>0</v>
      </c>
      <c r="AF1601" s="121">
        <f t="shared" ca="1" si="2799"/>
        <v>0</v>
      </c>
      <c r="AG1601" s="121">
        <f t="shared" ca="1" si="2799"/>
        <v>0</v>
      </c>
      <c r="AH1601" s="121">
        <f t="shared" ca="1" si="2799"/>
        <v>0</v>
      </c>
      <c r="AI1601" s="121">
        <f t="shared" ca="1" si="2799"/>
        <v>0</v>
      </c>
      <c r="AJ1601" s="121">
        <f t="shared" ca="1" si="2800"/>
        <v>0</v>
      </c>
      <c r="AK1601" s="121">
        <f t="shared" ca="1" si="2800"/>
        <v>0</v>
      </c>
      <c r="AL1601" s="121">
        <f t="shared" ca="1" si="2800"/>
        <v>0</v>
      </c>
      <c r="AM1601" s="121">
        <f t="shared" ca="1" si="2800"/>
        <v>0</v>
      </c>
      <c r="AN1601" s="121">
        <f t="shared" ca="1" si="2800"/>
        <v>0</v>
      </c>
      <c r="AO1601" s="121">
        <f t="shared" ca="1" si="2800"/>
        <v>0</v>
      </c>
      <c r="AP1601" s="121">
        <f t="shared" ca="1" si="2800"/>
        <v>0</v>
      </c>
      <c r="AQ1601" s="121">
        <f t="shared" ca="1" si="2800"/>
        <v>0</v>
      </c>
      <c r="AR1601" s="121">
        <f t="shared" ca="1" si="2800"/>
        <v>0</v>
      </c>
      <c r="AS1601" s="121">
        <f t="shared" ca="1" si="2800"/>
        <v>0</v>
      </c>
      <c r="AT1601" s="121">
        <f t="shared" ca="1" si="2801"/>
        <v>0</v>
      </c>
      <c r="AU1601" s="121">
        <f t="shared" ca="1" si="2801"/>
        <v>0</v>
      </c>
      <c r="AV1601" s="121">
        <f t="shared" ca="1" si="2801"/>
        <v>0</v>
      </c>
      <c r="AW1601" s="121">
        <f t="shared" ca="1" si="2801"/>
        <v>0</v>
      </c>
      <c r="AX1601" s="121">
        <f t="shared" ca="1" si="2801"/>
        <v>0</v>
      </c>
      <c r="AY1601" s="121">
        <f t="shared" ca="1" si="2801"/>
        <v>0</v>
      </c>
      <c r="AZ1601" s="121">
        <f t="shared" ca="1" si="2801"/>
        <v>0</v>
      </c>
      <c r="BA1601" s="121">
        <f t="shared" ca="1" si="2801"/>
        <v>0</v>
      </c>
      <c r="BB1601" s="121">
        <f t="shared" ca="1" si="2801"/>
        <v>0</v>
      </c>
      <c r="BC1601" s="121">
        <f t="shared" ca="1" si="2801"/>
        <v>0</v>
      </c>
      <c r="BD1601" s="121">
        <f t="shared" ca="1" si="2802"/>
        <v>0</v>
      </c>
      <c r="BE1601" s="121">
        <f t="shared" ca="1" si="2802"/>
        <v>0</v>
      </c>
      <c r="BF1601" s="121">
        <f t="shared" ca="1" si="2802"/>
        <v>0</v>
      </c>
      <c r="BG1601" s="121">
        <f t="shared" ca="1" si="2802"/>
        <v>0</v>
      </c>
      <c r="BH1601" s="121">
        <f t="shared" ca="1" si="2802"/>
        <v>0</v>
      </c>
      <c r="BI1601" s="121">
        <f t="shared" ca="1" si="2802"/>
        <v>0</v>
      </c>
      <c r="BJ1601" s="121">
        <f t="shared" ca="1" si="2802"/>
        <v>0</v>
      </c>
      <c r="BK1601" s="121">
        <f t="shared" ca="1" si="2802"/>
        <v>0</v>
      </c>
      <c r="BL1601" s="121">
        <f t="shared" ca="1" si="2802"/>
        <v>0</v>
      </c>
      <c r="BM1601" s="121">
        <f t="shared" ca="1" si="2802"/>
        <v>0</v>
      </c>
      <c r="BN1601" s="121">
        <f t="shared" ca="1" si="2803"/>
        <v>0</v>
      </c>
      <c r="BO1601" s="121" t="str">
        <f t="shared" ca="1" si="2803"/>
        <v/>
      </c>
      <c r="BP1601" s="121" t="str">
        <f t="shared" ca="1" si="2803"/>
        <v/>
      </c>
      <c r="BQ1601" s="121" t="str">
        <f t="shared" ca="1" si="2803"/>
        <v/>
      </c>
      <c r="BR1601" s="121" t="str">
        <f t="shared" ca="1" si="2803"/>
        <v/>
      </c>
      <c r="BS1601" s="121" t="str">
        <f t="shared" ca="1" si="2803"/>
        <v/>
      </c>
      <c r="BT1601" s="121" t="str">
        <f t="shared" ca="1" si="2803"/>
        <v/>
      </c>
      <c r="BU1601" s="121" t="str">
        <f t="shared" ca="1" si="2803"/>
        <v/>
      </c>
      <c r="BV1601" s="121" t="str">
        <f t="shared" ca="1" si="2803"/>
        <v/>
      </c>
      <c r="BW1601" s="121" t="str">
        <f t="shared" ca="1" si="2803"/>
        <v/>
      </c>
      <c r="BX1601" s="121" t="str">
        <f t="shared" ca="1" si="2804"/>
        <v/>
      </c>
      <c r="BY1601" s="121" t="str">
        <f t="shared" ca="1" si="2804"/>
        <v/>
      </c>
      <c r="BZ1601" s="121" t="str">
        <f t="shared" ca="1" si="2804"/>
        <v/>
      </c>
      <c r="CA1601" s="121" t="str">
        <f t="shared" ca="1" si="2804"/>
        <v/>
      </c>
      <c r="CB1601" s="121" t="str">
        <f t="shared" ca="1" si="2804"/>
        <v/>
      </c>
      <c r="CC1601" s="121" t="str">
        <f t="shared" ca="1" si="2804"/>
        <v/>
      </c>
      <c r="CD1601" s="121" t="str">
        <f t="shared" ca="1" si="2804"/>
        <v/>
      </c>
      <c r="CE1601" s="121" t="str">
        <f t="shared" ca="1" si="2804"/>
        <v/>
      </c>
      <c r="CF1601" s="121" t="str">
        <f t="shared" ca="1" si="2804"/>
        <v/>
      </c>
      <c r="CG1601" s="121" t="str">
        <f t="shared" ca="1" si="2804"/>
        <v/>
      </c>
      <c r="CH1601" s="121" t="str">
        <f t="shared" ca="1" si="2804"/>
        <v/>
      </c>
      <c r="CI1601" s="121" t="str">
        <f t="shared" ca="1" si="2804"/>
        <v/>
      </c>
      <c r="CJ1601" s="121" t="str">
        <f t="shared" ca="1" si="2804"/>
        <v/>
      </c>
      <c r="CK1601" s="121" t="str">
        <f t="shared" ca="1" si="2804"/>
        <v/>
      </c>
      <c r="CL1601" s="121" t="str">
        <f t="shared" ca="1" si="2804"/>
        <v/>
      </c>
      <c r="CM1601" s="121" t="str">
        <f t="shared" ca="1" si="2804"/>
        <v/>
      </c>
      <c r="CN1601" s="121" t="str">
        <f t="shared" ca="1" si="2804"/>
        <v/>
      </c>
      <c r="CO1601" s="121" t="str">
        <f t="shared" ca="1" si="2804"/>
        <v/>
      </c>
      <c r="CP1601" s="121" t="str">
        <f t="shared" ca="1" si="2804"/>
        <v/>
      </c>
      <c r="CQ1601" s="121" t="str">
        <f t="shared" ca="1" si="2804"/>
        <v/>
      </c>
      <c r="CR1601" s="121" t="str">
        <f t="shared" ca="1" si="2804"/>
        <v/>
      </c>
      <c r="CS1601" s="121" t="str">
        <f t="shared" ca="1" si="2804"/>
        <v/>
      </c>
      <c r="CT1601" s="121" t="str">
        <f t="shared" ca="1" si="2804"/>
        <v/>
      </c>
      <c r="CU1601" s="121" t="str">
        <f t="shared" ca="1" si="2804"/>
        <v/>
      </c>
      <c r="CV1601" s="121" t="str">
        <f t="shared" ca="1" si="2804"/>
        <v/>
      </c>
      <c r="CW1601" s="121" t="str">
        <f t="shared" ca="1" si="2804"/>
        <v/>
      </c>
      <c r="CX1601" s="121" t="str">
        <f t="shared" ca="1" si="2804"/>
        <v/>
      </c>
      <c r="CY1601" s="121" t="str">
        <f t="shared" ca="1" si="2804"/>
        <v/>
      </c>
      <c r="CZ1601" s="121" t="str">
        <f t="shared" ca="1" si="2804"/>
        <v/>
      </c>
      <c r="DA1601" s="121" t="str">
        <f t="shared" ca="1" si="2804"/>
        <v/>
      </c>
      <c r="DB1601" s="121" t="str">
        <f t="shared" ca="1" si="2804"/>
        <v/>
      </c>
      <c r="DC1601" s="121" t="str">
        <f t="shared" ca="1" si="2804"/>
        <v/>
      </c>
      <c r="DD1601" s="121" t="str">
        <f t="shared" ca="1" si="2804"/>
        <v/>
      </c>
      <c r="DE1601" s="121" t="str">
        <f t="shared" ca="1" si="2804"/>
        <v/>
      </c>
      <c r="DF1601" s="121" t="str">
        <f t="shared" ca="1" si="2804"/>
        <v/>
      </c>
      <c r="DG1601" s="121" t="str">
        <f t="shared" ca="1" si="2804"/>
        <v/>
      </c>
      <c r="DH1601" s="121" t="str">
        <f t="shared" ca="1" si="2804"/>
        <v/>
      </c>
      <c r="DI1601" s="121" t="str">
        <f t="shared" ca="1" si="2804"/>
        <v/>
      </c>
      <c r="DJ1601" s="121" t="str">
        <f t="shared" ca="1" si="2804"/>
        <v/>
      </c>
      <c r="DK1601" s="121" t="str">
        <f t="shared" ca="1" si="2804"/>
        <v/>
      </c>
      <c r="DL1601" s="121" t="str">
        <f t="shared" ca="1" si="2804"/>
        <v/>
      </c>
      <c r="DM1601" s="121" t="str">
        <f t="shared" ca="1" si="2804"/>
        <v/>
      </c>
      <c r="DN1601" s="121" t="str">
        <f t="shared" ca="1" si="2804"/>
        <v/>
      </c>
      <c r="DO1601" s="130">
        <f t="shared" ca="1" si="2805"/>
        <v>11085250</v>
      </c>
      <c r="DP1601" s="50" t="s">
        <v>172</v>
      </c>
    </row>
    <row r="1602" spans="3:120" s="29" customFormat="1" ht="15" customHeight="1">
      <c r="C1602" s="120" t="str">
        <f ca="1">"(+) "&amp;MID((OFFSET($A$1,$D1602-1,$E$1595-3)),7,40)</f>
        <v>(+) Hotel Acquisition</v>
      </c>
      <c r="D1602" s="143">
        <f>ROW(A472)</f>
        <v>472</v>
      </c>
      <c r="E1602" s="75"/>
      <c r="F1602" s="121">
        <f t="shared" ca="1" si="2797"/>
        <v>2000000</v>
      </c>
      <c r="G1602" s="121">
        <f t="shared" ca="1" si="2797"/>
        <v>0</v>
      </c>
      <c r="H1602" s="121">
        <f t="shared" ca="1" si="2797"/>
        <v>0</v>
      </c>
      <c r="I1602" s="121">
        <f t="shared" ca="1" si="2797"/>
        <v>0</v>
      </c>
      <c r="J1602" s="121">
        <f t="shared" ca="1" si="2797"/>
        <v>0</v>
      </c>
      <c r="K1602" s="121">
        <f t="shared" ca="1" si="2797"/>
        <v>0</v>
      </c>
      <c r="L1602" s="121">
        <f t="shared" ca="1" si="2797"/>
        <v>0</v>
      </c>
      <c r="M1602" s="121">
        <f t="shared" ca="1" si="2797"/>
        <v>0</v>
      </c>
      <c r="N1602" s="121">
        <f t="shared" ca="1" si="2797"/>
        <v>0</v>
      </c>
      <c r="O1602" s="121">
        <f t="shared" ca="1" si="2797"/>
        <v>0</v>
      </c>
      <c r="P1602" s="121">
        <f t="shared" ca="1" si="2798"/>
        <v>0</v>
      </c>
      <c r="Q1602" s="121">
        <f t="shared" ca="1" si="2798"/>
        <v>0</v>
      </c>
      <c r="R1602" s="121">
        <f t="shared" ca="1" si="2798"/>
        <v>0</v>
      </c>
      <c r="S1602" s="121">
        <f t="shared" ca="1" si="2798"/>
        <v>0</v>
      </c>
      <c r="T1602" s="121">
        <f t="shared" ca="1" si="2798"/>
        <v>0</v>
      </c>
      <c r="U1602" s="121">
        <f t="shared" ca="1" si="2798"/>
        <v>0</v>
      </c>
      <c r="V1602" s="121">
        <f t="shared" ca="1" si="2798"/>
        <v>0</v>
      </c>
      <c r="W1602" s="121">
        <f t="shared" ca="1" si="2798"/>
        <v>0</v>
      </c>
      <c r="X1602" s="121">
        <f t="shared" ca="1" si="2798"/>
        <v>0</v>
      </c>
      <c r="Y1602" s="121">
        <f t="shared" ca="1" si="2798"/>
        <v>0</v>
      </c>
      <c r="Z1602" s="121">
        <f t="shared" ca="1" si="2799"/>
        <v>0</v>
      </c>
      <c r="AA1602" s="121">
        <f t="shared" ca="1" si="2799"/>
        <v>0</v>
      </c>
      <c r="AB1602" s="121">
        <f t="shared" ca="1" si="2799"/>
        <v>0</v>
      </c>
      <c r="AC1602" s="121">
        <f t="shared" ca="1" si="2799"/>
        <v>0</v>
      </c>
      <c r="AD1602" s="121">
        <f t="shared" ca="1" si="2799"/>
        <v>0</v>
      </c>
      <c r="AE1602" s="121">
        <f t="shared" ca="1" si="2799"/>
        <v>0</v>
      </c>
      <c r="AF1602" s="121">
        <f t="shared" ca="1" si="2799"/>
        <v>0</v>
      </c>
      <c r="AG1602" s="121">
        <f t="shared" ca="1" si="2799"/>
        <v>0</v>
      </c>
      <c r="AH1602" s="121">
        <f t="shared" ca="1" si="2799"/>
        <v>0</v>
      </c>
      <c r="AI1602" s="121">
        <f t="shared" ca="1" si="2799"/>
        <v>0</v>
      </c>
      <c r="AJ1602" s="121">
        <f t="shared" ca="1" si="2800"/>
        <v>0</v>
      </c>
      <c r="AK1602" s="121">
        <f t="shared" ca="1" si="2800"/>
        <v>0</v>
      </c>
      <c r="AL1602" s="121">
        <f t="shared" ca="1" si="2800"/>
        <v>0</v>
      </c>
      <c r="AM1602" s="121">
        <f t="shared" ca="1" si="2800"/>
        <v>0</v>
      </c>
      <c r="AN1602" s="121">
        <f t="shared" ca="1" si="2800"/>
        <v>0</v>
      </c>
      <c r="AO1602" s="121">
        <f t="shared" ca="1" si="2800"/>
        <v>0</v>
      </c>
      <c r="AP1602" s="121">
        <f t="shared" ca="1" si="2800"/>
        <v>0</v>
      </c>
      <c r="AQ1602" s="121">
        <f t="shared" ca="1" si="2800"/>
        <v>0</v>
      </c>
      <c r="AR1602" s="121">
        <f t="shared" ca="1" si="2800"/>
        <v>0</v>
      </c>
      <c r="AS1602" s="121">
        <f t="shared" ca="1" si="2800"/>
        <v>0</v>
      </c>
      <c r="AT1602" s="121">
        <f t="shared" ca="1" si="2801"/>
        <v>0</v>
      </c>
      <c r="AU1602" s="121">
        <f t="shared" ca="1" si="2801"/>
        <v>0</v>
      </c>
      <c r="AV1602" s="121">
        <f t="shared" ca="1" si="2801"/>
        <v>0</v>
      </c>
      <c r="AW1602" s="121">
        <f t="shared" ca="1" si="2801"/>
        <v>0</v>
      </c>
      <c r="AX1602" s="121">
        <f t="shared" ca="1" si="2801"/>
        <v>0</v>
      </c>
      <c r="AY1602" s="121">
        <f t="shared" ca="1" si="2801"/>
        <v>0</v>
      </c>
      <c r="AZ1602" s="121">
        <f t="shared" ca="1" si="2801"/>
        <v>0</v>
      </c>
      <c r="BA1602" s="121">
        <f t="shared" ca="1" si="2801"/>
        <v>0</v>
      </c>
      <c r="BB1602" s="121">
        <f t="shared" ca="1" si="2801"/>
        <v>0</v>
      </c>
      <c r="BC1602" s="121">
        <f t="shared" ca="1" si="2801"/>
        <v>0</v>
      </c>
      <c r="BD1602" s="121">
        <f t="shared" ca="1" si="2802"/>
        <v>0</v>
      </c>
      <c r="BE1602" s="121">
        <f t="shared" ca="1" si="2802"/>
        <v>0</v>
      </c>
      <c r="BF1602" s="121">
        <f t="shared" ca="1" si="2802"/>
        <v>0</v>
      </c>
      <c r="BG1602" s="121">
        <f t="shared" ca="1" si="2802"/>
        <v>0</v>
      </c>
      <c r="BH1602" s="121">
        <f t="shared" ca="1" si="2802"/>
        <v>0</v>
      </c>
      <c r="BI1602" s="121">
        <f t="shared" ca="1" si="2802"/>
        <v>0</v>
      </c>
      <c r="BJ1602" s="121">
        <f t="shared" ca="1" si="2802"/>
        <v>0</v>
      </c>
      <c r="BK1602" s="121">
        <f t="shared" ca="1" si="2802"/>
        <v>0</v>
      </c>
      <c r="BL1602" s="121">
        <f t="shared" ca="1" si="2802"/>
        <v>0</v>
      </c>
      <c r="BM1602" s="121">
        <f t="shared" ca="1" si="2802"/>
        <v>0</v>
      </c>
      <c r="BN1602" s="121">
        <f t="shared" ca="1" si="2803"/>
        <v>0</v>
      </c>
      <c r="BO1602" s="121" t="str">
        <f t="shared" ca="1" si="2803"/>
        <v/>
      </c>
      <c r="BP1602" s="121" t="str">
        <f t="shared" ca="1" si="2803"/>
        <v/>
      </c>
      <c r="BQ1602" s="121" t="str">
        <f t="shared" ca="1" si="2803"/>
        <v/>
      </c>
      <c r="BR1602" s="121" t="str">
        <f t="shared" ca="1" si="2803"/>
        <v/>
      </c>
      <c r="BS1602" s="121" t="str">
        <f t="shared" ca="1" si="2803"/>
        <v/>
      </c>
      <c r="BT1602" s="121" t="str">
        <f t="shared" ca="1" si="2803"/>
        <v/>
      </c>
      <c r="BU1602" s="121" t="str">
        <f t="shared" ca="1" si="2803"/>
        <v/>
      </c>
      <c r="BV1602" s="121" t="str">
        <f t="shared" ca="1" si="2803"/>
        <v/>
      </c>
      <c r="BW1602" s="121" t="str">
        <f t="shared" ca="1" si="2803"/>
        <v/>
      </c>
      <c r="BX1602" s="121" t="str">
        <f t="shared" ca="1" si="2804"/>
        <v/>
      </c>
      <c r="BY1602" s="121" t="str">
        <f t="shared" ca="1" si="2804"/>
        <v/>
      </c>
      <c r="BZ1602" s="121" t="str">
        <f t="shared" ca="1" si="2804"/>
        <v/>
      </c>
      <c r="CA1602" s="121" t="str">
        <f t="shared" ca="1" si="2804"/>
        <v/>
      </c>
      <c r="CB1602" s="121" t="str">
        <f t="shared" ca="1" si="2804"/>
        <v/>
      </c>
      <c r="CC1602" s="121" t="str">
        <f t="shared" ca="1" si="2804"/>
        <v/>
      </c>
      <c r="CD1602" s="121" t="str">
        <f t="shared" ca="1" si="2804"/>
        <v/>
      </c>
      <c r="CE1602" s="121" t="str">
        <f t="shared" ca="1" si="2804"/>
        <v/>
      </c>
      <c r="CF1602" s="121" t="str">
        <f t="shared" ca="1" si="2804"/>
        <v/>
      </c>
      <c r="CG1602" s="121" t="str">
        <f t="shared" ca="1" si="2804"/>
        <v/>
      </c>
      <c r="CH1602" s="121" t="str">
        <f t="shared" ca="1" si="2804"/>
        <v/>
      </c>
      <c r="CI1602" s="121" t="str">
        <f t="shared" ca="1" si="2804"/>
        <v/>
      </c>
      <c r="CJ1602" s="121" t="str">
        <f t="shared" ca="1" si="2804"/>
        <v/>
      </c>
      <c r="CK1602" s="121" t="str">
        <f t="shared" ca="1" si="2804"/>
        <v/>
      </c>
      <c r="CL1602" s="121" t="str">
        <f t="shared" ca="1" si="2804"/>
        <v/>
      </c>
      <c r="CM1602" s="121" t="str">
        <f t="shared" ca="1" si="2804"/>
        <v/>
      </c>
      <c r="CN1602" s="121" t="str">
        <f t="shared" ca="1" si="2804"/>
        <v/>
      </c>
      <c r="CO1602" s="121" t="str">
        <f t="shared" ca="1" si="2804"/>
        <v/>
      </c>
      <c r="CP1602" s="121" t="str">
        <f t="shared" ca="1" si="2804"/>
        <v/>
      </c>
      <c r="CQ1602" s="121" t="str">
        <f t="shared" ca="1" si="2804"/>
        <v/>
      </c>
      <c r="CR1602" s="121" t="str">
        <f t="shared" ca="1" si="2804"/>
        <v/>
      </c>
      <c r="CS1602" s="121" t="str">
        <f t="shared" ca="1" si="2804"/>
        <v/>
      </c>
      <c r="CT1602" s="121" t="str">
        <f t="shared" ca="1" si="2804"/>
        <v/>
      </c>
      <c r="CU1602" s="121" t="str">
        <f t="shared" ca="1" si="2804"/>
        <v/>
      </c>
      <c r="CV1602" s="121" t="str">
        <f t="shared" ca="1" si="2804"/>
        <v/>
      </c>
      <c r="CW1602" s="121" t="str">
        <f t="shared" ca="1" si="2804"/>
        <v/>
      </c>
      <c r="CX1602" s="121" t="str">
        <f t="shared" ca="1" si="2804"/>
        <v/>
      </c>
      <c r="CY1602" s="121" t="str">
        <f t="shared" ca="1" si="2804"/>
        <v/>
      </c>
      <c r="CZ1602" s="121" t="str">
        <f t="shared" ca="1" si="2804"/>
        <v/>
      </c>
      <c r="DA1602" s="121" t="str">
        <f t="shared" ca="1" si="2804"/>
        <v/>
      </c>
      <c r="DB1602" s="121" t="str">
        <f t="shared" ca="1" si="2804"/>
        <v/>
      </c>
      <c r="DC1602" s="121" t="str">
        <f t="shared" ca="1" si="2804"/>
        <v/>
      </c>
      <c r="DD1602" s="121" t="str">
        <f t="shared" ca="1" si="2804"/>
        <v/>
      </c>
      <c r="DE1602" s="121" t="str">
        <f t="shared" ca="1" si="2804"/>
        <v/>
      </c>
      <c r="DF1602" s="121" t="str">
        <f t="shared" ca="1" si="2804"/>
        <v/>
      </c>
      <c r="DG1602" s="121" t="str">
        <f t="shared" ca="1" si="2804"/>
        <v/>
      </c>
      <c r="DH1602" s="121" t="str">
        <f t="shared" ca="1" si="2804"/>
        <v/>
      </c>
      <c r="DI1602" s="121" t="str">
        <f t="shared" ca="1" si="2804"/>
        <v/>
      </c>
      <c r="DJ1602" s="121" t="str">
        <f t="shared" ca="1" si="2804"/>
        <v/>
      </c>
      <c r="DK1602" s="121" t="str">
        <f t="shared" ca="1" si="2804"/>
        <v/>
      </c>
      <c r="DL1602" s="121" t="str">
        <f t="shared" ca="1" si="2804"/>
        <v/>
      </c>
      <c r="DM1602" s="121" t="str">
        <f t="shared" ca="1" si="2804"/>
        <v/>
      </c>
      <c r="DN1602" s="121" t="str">
        <f t="shared" ca="1" si="2804"/>
        <v/>
      </c>
      <c r="DO1602" s="130">
        <f t="shared" ca="1" si="2805"/>
        <v>2000000</v>
      </c>
      <c r="DP1602" s="50" t="s">
        <v>172</v>
      </c>
    </row>
    <row r="1603" spans="3:120" s="29" customFormat="1" ht="15" customHeight="1">
      <c r="C1603" s="120" t="str">
        <f ca="1">"(+) "&amp;MID((OFFSET($A$1,$D1603-1,$E$1595-3)),7,40)</f>
        <v>(+) Loan Costs, Title, Taxes &amp; Insurance</v>
      </c>
      <c r="D1603" s="143">
        <f>ROW(A487)</f>
        <v>487</v>
      </c>
      <c r="E1603" s="75"/>
      <c r="F1603" s="121">
        <f t="shared" ca="1" si="2797"/>
        <v>1900000</v>
      </c>
      <c r="G1603" s="121">
        <f t="shared" ca="1" si="2797"/>
        <v>0</v>
      </c>
      <c r="H1603" s="121">
        <f t="shared" ca="1" si="2797"/>
        <v>0</v>
      </c>
      <c r="I1603" s="121">
        <f t="shared" ca="1" si="2797"/>
        <v>0</v>
      </c>
      <c r="J1603" s="121">
        <f t="shared" ca="1" si="2797"/>
        <v>0</v>
      </c>
      <c r="K1603" s="121">
        <f t="shared" ca="1" si="2797"/>
        <v>0</v>
      </c>
      <c r="L1603" s="121">
        <f t="shared" ca="1" si="2797"/>
        <v>0</v>
      </c>
      <c r="M1603" s="121">
        <f t="shared" ca="1" si="2797"/>
        <v>0</v>
      </c>
      <c r="N1603" s="121">
        <f t="shared" ca="1" si="2797"/>
        <v>0</v>
      </c>
      <c r="O1603" s="121">
        <f t="shared" ca="1" si="2797"/>
        <v>0</v>
      </c>
      <c r="P1603" s="121">
        <f t="shared" ca="1" si="2798"/>
        <v>0</v>
      </c>
      <c r="Q1603" s="121">
        <f t="shared" ca="1" si="2798"/>
        <v>0</v>
      </c>
      <c r="R1603" s="121">
        <f t="shared" ca="1" si="2798"/>
        <v>0</v>
      </c>
      <c r="S1603" s="121">
        <f t="shared" ca="1" si="2798"/>
        <v>0</v>
      </c>
      <c r="T1603" s="121">
        <f t="shared" ca="1" si="2798"/>
        <v>0</v>
      </c>
      <c r="U1603" s="121">
        <f t="shared" ca="1" si="2798"/>
        <v>0</v>
      </c>
      <c r="V1603" s="121">
        <f t="shared" ca="1" si="2798"/>
        <v>0</v>
      </c>
      <c r="W1603" s="121">
        <f t="shared" ca="1" si="2798"/>
        <v>0</v>
      </c>
      <c r="X1603" s="121">
        <f t="shared" ca="1" si="2798"/>
        <v>0</v>
      </c>
      <c r="Y1603" s="121">
        <f t="shared" ca="1" si="2798"/>
        <v>0</v>
      </c>
      <c r="Z1603" s="121">
        <f t="shared" ca="1" si="2799"/>
        <v>0</v>
      </c>
      <c r="AA1603" s="121">
        <f t="shared" ca="1" si="2799"/>
        <v>0</v>
      </c>
      <c r="AB1603" s="121">
        <f t="shared" ca="1" si="2799"/>
        <v>0</v>
      </c>
      <c r="AC1603" s="121">
        <f t="shared" ca="1" si="2799"/>
        <v>0</v>
      </c>
      <c r="AD1603" s="121">
        <f t="shared" ca="1" si="2799"/>
        <v>0</v>
      </c>
      <c r="AE1603" s="121">
        <f t="shared" ca="1" si="2799"/>
        <v>0</v>
      </c>
      <c r="AF1603" s="121">
        <f t="shared" ca="1" si="2799"/>
        <v>0</v>
      </c>
      <c r="AG1603" s="121">
        <f t="shared" ca="1" si="2799"/>
        <v>0</v>
      </c>
      <c r="AH1603" s="121">
        <f t="shared" ca="1" si="2799"/>
        <v>0</v>
      </c>
      <c r="AI1603" s="121">
        <f t="shared" ca="1" si="2799"/>
        <v>0</v>
      </c>
      <c r="AJ1603" s="121">
        <f t="shared" ca="1" si="2800"/>
        <v>0</v>
      </c>
      <c r="AK1603" s="121">
        <f t="shared" ca="1" si="2800"/>
        <v>0</v>
      </c>
      <c r="AL1603" s="121">
        <f t="shared" ca="1" si="2800"/>
        <v>0</v>
      </c>
      <c r="AM1603" s="121">
        <f t="shared" ca="1" si="2800"/>
        <v>0</v>
      </c>
      <c r="AN1603" s="121">
        <f t="shared" ca="1" si="2800"/>
        <v>0</v>
      </c>
      <c r="AO1603" s="121">
        <f t="shared" ca="1" si="2800"/>
        <v>0</v>
      </c>
      <c r="AP1603" s="121">
        <f t="shared" ca="1" si="2800"/>
        <v>0</v>
      </c>
      <c r="AQ1603" s="121">
        <f t="shared" ca="1" si="2800"/>
        <v>0</v>
      </c>
      <c r="AR1603" s="121">
        <f t="shared" ca="1" si="2800"/>
        <v>0</v>
      </c>
      <c r="AS1603" s="121">
        <f t="shared" ca="1" si="2800"/>
        <v>0</v>
      </c>
      <c r="AT1603" s="121">
        <f t="shared" ca="1" si="2801"/>
        <v>0</v>
      </c>
      <c r="AU1603" s="121">
        <f t="shared" ca="1" si="2801"/>
        <v>0</v>
      </c>
      <c r="AV1603" s="121">
        <f t="shared" ca="1" si="2801"/>
        <v>0</v>
      </c>
      <c r="AW1603" s="121">
        <f t="shared" ca="1" si="2801"/>
        <v>0</v>
      </c>
      <c r="AX1603" s="121">
        <f t="shared" ca="1" si="2801"/>
        <v>0</v>
      </c>
      <c r="AY1603" s="121">
        <f t="shared" ca="1" si="2801"/>
        <v>0</v>
      </c>
      <c r="AZ1603" s="121">
        <f t="shared" ca="1" si="2801"/>
        <v>0</v>
      </c>
      <c r="BA1603" s="121">
        <f t="shared" ca="1" si="2801"/>
        <v>0</v>
      </c>
      <c r="BB1603" s="121">
        <f t="shared" ca="1" si="2801"/>
        <v>0</v>
      </c>
      <c r="BC1603" s="121">
        <f t="shared" ca="1" si="2801"/>
        <v>0</v>
      </c>
      <c r="BD1603" s="121">
        <f t="shared" ca="1" si="2802"/>
        <v>0</v>
      </c>
      <c r="BE1603" s="121">
        <f t="shared" ca="1" si="2802"/>
        <v>0</v>
      </c>
      <c r="BF1603" s="121">
        <f t="shared" ca="1" si="2802"/>
        <v>0</v>
      </c>
      <c r="BG1603" s="121">
        <f t="shared" ca="1" si="2802"/>
        <v>0</v>
      </c>
      <c r="BH1603" s="121">
        <f t="shared" ca="1" si="2802"/>
        <v>0</v>
      </c>
      <c r="BI1603" s="121">
        <f t="shared" ca="1" si="2802"/>
        <v>0</v>
      </c>
      <c r="BJ1603" s="121">
        <f t="shared" ca="1" si="2802"/>
        <v>0</v>
      </c>
      <c r="BK1603" s="121">
        <f t="shared" ca="1" si="2802"/>
        <v>0</v>
      </c>
      <c r="BL1603" s="121">
        <f t="shared" ca="1" si="2802"/>
        <v>0</v>
      </c>
      <c r="BM1603" s="121">
        <f t="shared" ca="1" si="2802"/>
        <v>0</v>
      </c>
      <c r="BN1603" s="121">
        <f t="shared" ca="1" si="2803"/>
        <v>0</v>
      </c>
      <c r="BO1603" s="121" t="str">
        <f t="shared" ca="1" si="2803"/>
        <v/>
      </c>
      <c r="BP1603" s="121" t="str">
        <f t="shared" ca="1" si="2803"/>
        <v/>
      </c>
      <c r="BQ1603" s="121" t="str">
        <f t="shared" ca="1" si="2803"/>
        <v/>
      </c>
      <c r="BR1603" s="121" t="str">
        <f t="shared" ca="1" si="2803"/>
        <v/>
      </c>
      <c r="BS1603" s="121" t="str">
        <f t="shared" ca="1" si="2803"/>
        <v/>
      </c>
      <c r="BT1603" s="121" t="str">
        <f t="shared" ca="1" si="2803"/>
        <v/>
      </c>
      <c r="BU1603" s="121" t="str">
        <f t="shared" ca="1" si="2803"/>
        <v/>
      </c>
      <c r="BV1603" s="121" t="str">
        <f t="shared" ca="1" si="2803"/>
        <v/>
      </c>
      <c r="BW1603" s="121" t="str">
        <f t="shared" ca="1" si="2803"/>
        <v/>
      </c>
      <c r="BX1603" s="121" t="str">
        <f t="shared" ca="1" si="2804"/>
        <v/>
      </c>
      <c r="BY1603" s="121" t="str">
        <f t="shared" ca="1" si="2804"/>
        <v/>
      </c>
      <c r="BZ1603" s="121" t="str">
        <f t="shared" ca="1" si="2804"/>
        <v/>
      </c>
      <c r="CA1603" s="121" t="str">
        <f t="shared" ca="1" si="2804"/>
        <v/>
      </c>
      <c r="CB1603" s="121" t="str">
        <f t="shared" ca="1" si="2804"/>
        <v/>
      </c>
      <c r="CC1603" s="121" t="str">
        <f t="shared" ca="1" si="2804"/>
        <v/>
      </c>
      <c r="CD1603" s="121" t="str">
        <f t="shared" ca="1" si="2804"/>
        <v/>
      </c>
      <c r="CE1603" s="121" t="str">
        <f t="shared" ca="1" si="2804"/>
        <v/>
      </c>
      <c r="CF1603" s="121" t="str">
        <f t="shared" ca="1" si="2804"/>
        <v/>
      </c>
      <c r="CG1603" s="121" t="str">
        <f t="shared" ca="1" si="2804"/>
        <v/>
      </c>
      <c r="CH1603" s="121" t="str">
        <f t="shared" ca="1" si="2804"/>
        <v/>
      </c>
      <c r="CI1603" s="121" t="str">
        <f t="shared" ca="1" si="2804"/>
        <v/>
      </c>
      <c r="CJ1603" s="121" t="str">
        <f t="shared" ca="1" si="2804"/>
        <v/>
      </c>
      <c r="CK1603" s="121" t="str">
        <f t="shared" ca="1" si="2804"/>
        <v/>
      </c>
      <c r="CL1603" s="121" t="str">
        <f t="shared" ca="1" si="2804"/>
        <v/>
      </c>
      <c r="CM1603" s="121" t="str">
        <f t="shared" ca="1" si="2804"/>
        <v/>
      </c>
      <c r="CN1603" s="121" t="str">
        <f t="shared" ca="1" si="2804"/>
        <v/>
      </c>
      <c r="CO1603" s="121" t="str">
        <f t="shared" ca="1" si="2804"/>
        <v/>
      </c>
      <c r="CP1603" s="121" t="str">
        <f t="shared" ca="1" si="2804"/>
        <v/>
      </c>
      <c r="CQ1603" s="121" t="str">
        <f t="shared" ca="1" si="2804"/>
        <v/>
      </c>
      <c r="CR1603" s="121" t="str">
        <f t="shared" ca="1" si="2804"/>
        <v/>
      </c>
      <c r="CS1603" s="121" t="str">
        <f t="shared" ca="1" si="2804"/>
        <v/>
      </c>
      <c r="CT1603" s="121" t="str">
        <f t="shared" ca="1" si="2804"/>
        <v/>
      </c>
      <c r="CU1603" s="121" t="str">
        <f t="shared" ca="1" si="2804"/>
        <v/>
      </c>
      <c r="CV1603" s="121" t="str">
        <f t="shared" ca="1" si="2804"/>
        <v/>
      </c>
      <c r="CW1603" s="121" t="str">
        <f t="shared" ca="1" si="2804"/>
        <v/>
      </c>
      <c r="CX1603" s="121" t="str">
        <f t="shared" ca="1" si="2804"/>
        <v/>
      </c>
      <c r="CY1603" s="121" t="str">
        <f t="shared" ca="1" si="2804"/>
        <v/>
      </c>
      <c r="CZ1603" s="121" t="str">
        <f t="shared" ca="1" si="2804"/>
        <v/>
      </c>
      <c r="DA1603" s="121" t="str">
        <f t="shared" ca="1" si="2804"/>
        <v/>
      </c>
      <c r="DB1603" s="121" t="str">
        <f t="shared" ca="1" si="2804"/>
        <v/>
      </c>
      <c r="DC1603" s="121" t="str">
        <f t="shared" ca="1" si="2804"/>
        <v/>
      </c>
      <c r="DD1603" s="121" t="str">
        <f t="shared" ca="1" si="2804"/>
        <v/>
      </c>
      <c r="DE1603" s="121" t="str">
        <f t="shared" ca="1" si="2804"/>
        <v/>
      </c>
      <c r="DF1603" s="121" t="str">
        <f t="shared" ca="1" si="2804"/>
        <v/>
      </c>
      <c r="DG1603" s="121" t="str">
        <f t="shared" ca="1" si="2804"/>
        <v/>
      </c>
      <c r="DH1603" s="121" t="str">
        <f t="shared" ca="1" si="2804"/>
        <v/>
      </c>
      <c r="DI1603" s="121" t="str">
        <f t="shared" ca="1" si="2804"/>
        <v/>
      </c>
      <c r="DJ1603" s="121" t="str">
        <f t="shared" ca="1" si="2804"/>
        <v/>
      </c>
      <c r="DK1603" s="121" t="str">
        <f t="shared" ca="1" si="2804"/>
        <v/>
      </c>
      <c r="DL1603" s="121" t="str">
        <f t="shared" ca="1" si="2804"/>
        <v/>
      </c>
      <c r="DM1603" s="121" t="str">
        <f t="shared" ca="1" si="2804"/>
        <v/>
      </c>
      <c r="DN1603" s="121" t="str">
        <f t="shared" ca="1" si="2804"/>
        <v/>
      </c>
      <c r="DO1603" s="130">
        <f t="shared" ca="1" si="2805"/>
        <v>1900000</v>
      </c>
      <c r="DP1603" s="50" t="s">
        <v>172</v>
      </c>
    </row>
    <row r="1604" spans="3:120" s="29" customFormat="1" ht="15" customHeight="1">
      <c r="C1604" s="120" t="str">
        <f ca="1">"(+) "&amp;MID((OFFSET($A$1,$D1604-1,$E$1595-3)),7,40)</f>
        <v>(+) Development Charges</v>
      </c>
      <c r="D1604" s="143">
        <f>ROW(A525)</f>
        <v>525</v>
      </c>
      <c r="E1604" s="75"/>
      <c r="F1604" s="122">
        <f t="shared" ca="1" si="2797"/>
        <v>0</v>
      </c>
      <c r="G1604" s="122">
        <f t="shared" ca="1" si="2797"/>
        <v>0</v>
      </c>
      <c r="H1604" s="122">
        <f t="shared" ca="1" si="2797"/>
        <v>0</v>
      </c>
      <c r="I1604" s="122">
        <f t="shared" ca="1" si="2797"/>
        <v>0</v>
      </c>
      <c r="J1604" s="122">
        <f t="shared" ca="1" si="2797"/>
        <v>0</v>
      </c>
      <c r="K1604" s="122">
        <f t="shared" ca="1" si="2797"/>
        <v>0</v>
      </c>
      <c r="L1604" s="122">
        <f t="shared" ca="1" si="2797"/>
        <v>0</v>
      </c>
      <c r="M1604" s="122">
        <f t="shared" ca="1" si="2797"/>
        <v>0</v>
      </c>
      <c r="N1604" s="122">
        <f t="shared" ca="1" si="2797"/>
        <v>0</v>
      </c>
      <c r="O1604" s="122">
        <f t="shared" ca="1" si="2797"/>
        <v>0</v>
      </c>
      <c r="P1604" s="122">
        <f t="shared" ca="1" si="2798"/>
        <v>0</v>
      </c>
      <c r="Q1604" s="122">
        <f t="shared" ca="1" si="2798"/>
        <v>0</v>
      </c>
      <c r="R1604" s="122">
        <f t="shared" ca="1" si="2798"/>
        <v>0</v>
      </c>
      <c r="S1604" s="122">
        <f t="shared" ca="1" si="2798"/>
        <v>0</v>
      </c>
      <c r="T1604" s="122">
        <f t="shared" ca="1" si="2798"/>
        <v>0</v>
      </c>
      <c r="U1604" s="122">
        <f t="shared" ca="1" si="2798"/>
        <v>0</v>
      </c>
      <c r="V1604" s="122">
        <f t="shared" ca="1" si="2798"/>
        <v>0</v>
      </c>
      <c r="W1604" s="122">
        <f t="shared" ca="1" si="2798"/>
        <v>0</v>
      </c>
      <c r="X1604" s="122">
        <f t="shared" ca="1" si="2798"/>
        <v>0</v>
      </c>
      <c r="Y1604" s="122">
        <f t="shared" ca="1" si="2798"/>
        <v>0</v>
      </c>
      <c r="Z1604" s="122">
        <f t="shared" ca="1" si="2799"/>
        <v>0</v>
      </c>
      <c r="AA1604" s="122">
        <f t="shared" ca="1" si="2799"/>
        <v>0</v>
      </c>
      <c r="AB1604" s="122">
        <f t="shared" ca="1" si="2799"/>
        <v>0</v>
      </c>
      <c r="AC1604" s="122">
        <f t="shared" ca="1" si="2799"/>
        <v>0</v>
      </c>
      <c r="AD1604" s="122">
        <f t="shared" ca="1" si="2799"/>
        <v>0</v>
      </c>
      <c r="AE1604" s="122">
        <f t="shared" ca="1" si="2799"/>
        <v>0</v>
      </c>
      <c r="AF1604" s="122">
        <f t="shared" ca="1" si="2799"/>
        <v>0</v>
      </c>
      <c r="AG1604" s="122">
        <f t="shared" ca="1" si="2799"/>
        <v>0</v>
      </c>
      <c r="AH1604" s="122">
        <f t="shared" ca="1" si="2799"/>
        <v>0</v>
      </c>
      <c r="AI1604" s="122">
        <f t="shared" ca="1" si="2799"/>
        <v>0</v>
      </c>
      <c r="AJ1604" s="122">
        <f t="shared" ca="1" si="2800"/>
        <v>0</v>
      </c>
      <c r="AK1604" s="122">
        <f t="shared" ca="1" si="2800"/>
        <v>0</v>
      </c>
      <c r="AL1604" s="122">
        <f t="shared" ca="1" si="2800"/>
        <v>0</v>
      </c>
      <c r="AM1604" s="122">
        <f t="shared" ca="1" si="2800"/>
        <v>0</v>
      </c>
      <c r="AN1604" s="122">
        <f t="shared" ca="1" si="2800"/>
        <v>0</v>
      </c>
      <c r="AO1604" s="122">
        <f t="shared" ca="1" si="2800"/>
        <v>0</v>
      </c>
      <c r="AP1604" s="122">
        <f t="shared" ca="1" si="2800"/>
        <v>0</v>
      </c>
      <c r="AQ1604" s="122">
        <f t="shared" ca="1" si="2800"/>
        <v>0</v>
      </c>
      <c r="AR1604" s="122">
        <f t="shared" ca="1" si="2800"/>
        <v>0</v>
      </c>
      <c r="AS1604" s="122">
        <f t="shared" ca="1" si="2800"/>
        <v>0</v>
      </c>
      <c r="AT1604" s="122">
        <f t="shared" ca="1" si="2801"/>
        <v>0</v>
      </c>
      <c r="AU1604" s="122">
        <f t="shared" ca="1" si="2801"/>
        <v>0</v>
      </c>
      <c r="AV1604" s="122">
        <f t="shared" ca="1" si="2801"/>
        <v>0</v>
      </c>
      <c r="AW1604" s="122">
        <f t="shared" ca="1" si="2801"/>
        <v>0</v>
      </c>
      <c r="AX1604" s="122">
        <f t="shared" ca="1" si="2801"/>
        <v>0</v>
      </c>
      <c r="AY1604" s="122">
        <f t="shared" ca="1" si="2801"/>
        <v>0</v>
      </c>
      <c r="AZ1604" s="122">
        <f t="shared" ca="1" si="2801"/>
        <v>0</v>
      </c>
      <c r="BA1604" s="122">
        <f t="shared" ca="1" si="2801"/>
        <v>0</v>
      </c>
      <c r="BB1604" s="122">
        <f t="shared" ca="1" si="2801"/>
        <v>0</v>
      </c>
      <c r="BC1604" s="122">
        <f t="shared" ca="1" si="2801"/>
        <v>0</v>
      </c>
      <c r="BD1604" s="122">
        <f t="shared" ca="1" si="2802"/>
        <v>0</v>
      </c>
      <c r="BE1604" s="122">
        <f t="shared" ca="1" si="2802"/>
        <v>0</v>
      </c>
      <c r="BF1604" s="122">
        <f t="shared" ca="1" si="2802"/>
        <v>0</v>
      </c>
      <c r="BG1604" s="122">
        <f t="shared" ca="1" si="2802"/>
        <v>0</v>
      </c>
      <c r="BH1604" s="122">
        <f t="shared" ca="1" si="2802"/>
        <v>0</v>
      </c>
      <c r="BI1604" s="122">
        <f t="shared" ca="1" si="2802"/>
        <v>0</v>
      </c>
      <c r="BJ1604" s="122">
        <f t="shared" ca="1" si="2802"/>
        <v>0</v>
      </c>
      <c r="BK1604" s="122">
        <f t="shared" ca="1" si="2802"/>
        <v>0</v>
      </c>
      <c r="BL1604" s="122">
        <f t="shared" ca="1" si="2802"/>
        <v>0</v>
      </c>
      <c r="BM1604" s="122">
        <f t="shared" ca="1" si="2802"/>
        <v>0</v>
      </c>
      <c r="BN1604" s="122">
        <f t="shared" ca="1" si="2803"/>
        <v>0</v>
      </c>
      <c r="BO1604" s="122" t="str">
        <f t="shared" ca="1" si="2803"/>
        <v/>
      </c>
      <c r="BP1604" s="122" t="str">
        <f t="shared" ca="1" si="2803"/>
        <v/>
      </c>
      <c r="BQ1604" s="122" t="str">
        <f t="shared" ca="1" si="2803"/>
        <v/>
      </c>
      <c r="BR1604" s="122" t="str">
        <f t="shared" ca="1" si="2803"/>
        <v/>
      </c>
      <c r="BS1604" s="122" t="str">
        <f t="shared" ca="1" si="2803"/>
        <v/>
      </c>
      <c r="BT1604" s="122" t="str">
        <f t="shared" ca="1" si="2803"/>
        <v/>
      </c>
      <c r="BU1604" s="122" t="str">
        <f t="shared" ca="1" si="2803"/>
        <v/>
      </c>
      <c r="BV1604" s="122" t="str">
        <f t="shared" ca="1" si="2803"/>
        <v/>
      </c>
      <c r="BW1604" s="122" t="str">
        <f t="shared" ca="1" si="2803"/>
        <v/>
      </c>
      <c r="BX1604" s="122" t="str">
        <f t="shared" ca="1" si="2804"/>
        <v/>
      </c>
      <c r="BY1604" s="122" t="str">
        <f t="shared" ca="1" si="2804"/>
        <v/>
      </c>
      <c r="BZ1604" s="122" t="str">
        <f t="shared" ca="1" si="2804"/>
        <v/>
      </c>
      <c r="CA1604" s="122" t="str">
        <f t="shared" ca="1" si="2804"/>
        <v/>
      </c>
      <c r="CB1604" s="122" t="str">
        <f t="shared" ca="1" si="2804"/>
        <v/>
      </c>
      <c r="CC1604" s="122" t="str">
        <f t="shared" ca="1" si="2804"/>
        <v/>
      </c>
      <c r="CD1604" s="122" t="str">
        <f t="shared" ca="1" si="2804"/>
        <v/>
      </c>
      <c r="CE1604" s="122" t="str">
        <f t="shared" ca="1" si="2804"/>
        <v/>
      </c>
      <c r="CF1604" s="122" t="str">
        <f t="shared" ca="1" si="2804"/>
        <v/>
      </c>
      <c r="CG1604" s="122" t="str">
        <f t="shared" ca="1" si="2804"/>
        <v/>
      </c>
      <c r="CH1604" s="122" t="str">
        <f t="shared" ca="1" si="2804"/>
        <v/>
      </c>
      <c r="CI1604" s="122" t="str">
        <f t="shared" ca="1" si="2804"/>
        <v/>
      </c>
      <c r="CJ1604" s="122" t="str">
        <f t="shared" ca="1" si="2804"/>
        <v/>
      </c>
      <c r="CK1604" s="122" t="str">
        <f t="shared" ca="1" si="2804"/>
        <v/>
      </c>
      <c r="CL1604" s="122" t="str">
        <f t="shared" ca="1" si="2804"/>
        <v/>
      </c>
      <c r="CM1604" s="122" t="str">
        <f t="shared" ca="1" si="2804"/>
        <v/>
      </c>
      <c r="CN1604" s="122" t="str">
        <f t="shared" ca="1" si="2804"/>
        <v/>
      </c>
      <c r="CO1604" s="122" t="str">
        <f t="shared" ca="1" si="2804"/>
        <v/>
      </c>
      <c r="CP1604" s="122" t="str">
        <f t="shared" ca="1" si="2804"/>
        <v/>
      </c>
      <c r="CQ1604" s="122" t="str">
        <f t="shared" ca="1" si="2804"/>
        <v/>
      </c>
      <c r="CR1604" s="122" t="str">
        <f t="shared" ca="1" si="2804"/>
        <v/>
      </c>
      <c r="CS1604" s="122" t="str">
        <f t="shared" ca="1" si="2804"/>
        <v/>
      </c>
      <c r="CT1604" s="122" t="str">
        <f t="shared" ca="1" si="2804"/>
        <v/>
      </c>
      <c r="CU1604" s="122" t="str">
        <f t="shared" ca="1" si="2804"/>
        <v/>
      </c>
      <c r="CV1604" s="122" t="str">
        <f t="shared" ca="1" si="2804"/>
        <v/>
      </c>
      <c r="CW1604" s="122" t="str">
        <f t="shared" ca="1" si="2804"/>
        <v/>
      </c>
      <c r="CX1604" s="122" t="str">
        <f t="shared" ca="1" si="2804"/>
        <v/>
      </c>
      <c r="CY1604" s="122" t="str">
        <f t="shared" ca="1" si="2804"/>
        <v/>
      </c>
      <c r="CZ1604" s="122" t="str">
        <f t="shared" ca="1" si="2804"/>
        <v/>
      </c>
      <c r="DA1604" s="122" t="str">
        <f t="shared" ca="1" si="2804"/>
        <v/>
      </c>
      <c r="DB1604" s="122" t="str">
        <f t="shared" ca="1" si="2804"/>
        <v/>
      </c>
      <c r="DC1604" s="122" t="str">
        <f t="shared" ca="1" si="2804"/>
        <v/>
      </c>
      <c r="DD1604" s="122" t="str">
        <f t="shared" ca="1" si="2804"/>
        <v/>
      </c>
      <c r="DE1604" s="122" t="str">
        <f t="shared" ca="1" si="2804"/>
        <v/>
      </c>
      <c r="DF1604" s="122" t="str">
        <f t="shared" ca="1" si="2804"/>
        <v/>
      </c>
      <c r="DG1604" s="122" t="str">
        <f t="shared" ca="1" si="2804"/>
        <v/>
      </c>
      <c r="DH1604" s="122" t="str">
        <f t="shared" ca="1" si="2804"/>
        <v/>
      </c>
      <c r="DI1604" s="122" t="str">
        <f t="shared" ca="1" si="2804"/>
        <v/>
      </c>
      <c r="DJ1604" s="122" t="str">
        <f t="shared" ca="1" si="2804"/>
        <v/>
      </c>
      <c r="DK1604" s="122" t="str">
        <f t="shared" ca="1" si="2804"/>
        <v/>
      </c>
      <c r="DL1604" s="122" t="str">
        <f t="shared" ca="1" si="2804"/>
        <v/>
      </c>
      <c r="DM1604" s="122" t="str">
        <f t="shared" ca="1" si="2804"/>
        <v/>
      </c>
      <c r="DN1604" s="122" t="str">
        <f t="shared" ca="1" si="2804"/>
        <v/>
      </c>
      <c r="DO1604" s="138">
        <f t="shared" ca="1" si="2805"/>
        <v>0</v>
      </c>
      <c r="DP1604" s="50" t="s">
        <v>172</v>
      </c>
    </row>
    <row r="1605" spans="3:120" s="29" customFormat="1" ht="15" customHeight="1">
      <c r="C1605" s="137" t="s">
        <v>6</v>
      </c>
      <c r="D1605" s="136"/>
      <c r="E1605" s="144"/>
      <c r="F1605" s="121">
        <f t="shared" ref="F1605:AK1605" ca="1" si="2806">IF(F$17="","",SUM(F1600:F1604))</f>
        <v>14985250</v>
      </c>
      <c r="G1605" s="121">
        <f t="shared" ca="1" si="2806"/>
        <v>0</v>
      </c>
      <c r="H1605" s="121">
        <f t="shared" ca="1" si="2806"/>
        <v>0</v>
      </c>
      <c r="I1605" s="121">
        <f t="shared" ca="1" si="2806"/>
        <v>0</v>
      </c>
      <c r="J1605" s="121">
        <f t="shared" ca="1" si="2806"/>
        <v>0</v>
      </c>
      <c r="K1605" s="121">
        <f t="shared" ca="1" si="2806"/>
        <v>0</v>
      </c>
      <c r="L1605" s="121">
        <f t="shared" ca="1" si="2806"/>
        <v>0</v>
      </c>
      <c r="M1605" s="121">
        <f t="shared" ca="1" si="2806"/>
        <v>0</v>
      </c>
      <c r="N1605" s="121">
        <f t="shared" ca="1" si="2806"/>
        <v>0</v>
      </c>
      <c r="O1605" s="121">
        <f t="shared" ca="1" si="2806"/>
        <v>0</v>
      </c>
      <c r="P1605" s="121">
        <f t="shared" ca="1" si="2806"/>
        <v>0</v>
      </c>
      <c r="Q1605" s="121">
        <f t="shared" ca="1" si="2806"/>
        <v>0</v>
      </c>
      <c r="R1605" s="121">
        <f t="shared" ca="1" si="2806"/>
        <v>0</v>
      </c>
      <c r="S1605" s="121">
        <f t="shared" ca="1" si="2806"/>
        <v>0</v>
      </c>
      <c r="T1605" s="121">
        <f t="shared" ca="1" si="2806"/>
        <v>0</v>
      </c>
      <c r="U1605" s="121">
        <f t="shared" ca="1" si="2806"/>
        <v>0</v>
      </c>
      <c r="V1605" s="121">
        <f t="shared" ca="1" si="2806"/>
        <v>0</v>
      </c>
      <c r="W1605" s="121">
        <f t="shared" ca="1" si="2806"/>
        <v>0</v>
      </c>
      <c r="X1605" s="121">
        <f t="shared" ca="1" si="2806"/>
        <v>0</v>
      </c>
      <c r="Y1605" s="121">
        <f t="shared" ca="1" si="2806"/>
        <v>0</v>
      </c>
      <c r="Z1605" s="121">
        <f t="shared" ca="1" si="2806"/>
        <v>0</v>
      </c>
      <c r="AA1605" s="121">
        <f t="shared" ca="1" si="2806"/>
        <v>0</v>
      </c>
      <c r="AB1605" s="121">
        <f t="shared" ca="1" si="2806"/>
        <v>0</v>
      </c>
      <c r="AC1605" s="121">
        <f t="shared" ca="1" si="2806"/>
        <v>0</v>
      </c>
      <c r="AD1605" s="121">
        <f t="shared" ca="1" si="2806"/>
        <v>0</v>
      </c>
      <c r="AE1605" s="121">
        <f t="shared" ca="1" si="2806"/>
        <v>0</v>
      </c>
      <c r="AF1605" s="121">
        <f t="shared" ca="1" si="2806"/>
        <v>0</v>
      </c>
      <c r="AG1605" s="121">
        <f t="shared" ca="1" si="2806"/>
        <v>0</v>
      </c>
      <c r="AH1605" s="121">
        <f t="shared" ca="1" si="2806"/>
        <v>0</v>
      </c>
      <c r="AI1605" s="121">
        <f t="shared" ca="1" si="2806"/>
        <v>0</v>
      </c>
      <c r="AJ1605" s="121">
        <f t="shared" ca="1" si="2806"/>
        <v>0</v>
      </c>
      <c r="AK1605" s="121">
        <f t="shared" ca="1" si="2806"/>
        <v>0</v>
      </c>
      <c r="AL1605" s="121">
        <f t="shared" ref="AL1605:BQ1605" ca="1" si="2807">IF(AL$17="","",SUM(AL1600:AL1604))</f>
        <v>0</v>
      </c>
      <c r="AM1605" s="121">
        <f t="shared" ca="1" si="2807"/>
        <v>0</v>
      </c>
      <c r="AN1605" s="121">
        <f t="shared" ca="1" si="2807"/>
        <v>0</v>
      </c>
      <c r="AO1605" s="121">
        <f t="shared" ca="1" si="2807"/>
        <v>0</v>
      </c>
      <c r="AP1605" s="121">
        <f t="shared" ca="1" si="2807"/>
        <v>0</v>
      </c>
      <c r="AQ1605" s="121">
        <f t="shared" ca="1" si="2807"/>
        <v>0</v>
      </c>
      <c r="AR1605" s="121">
        <f t="shared" ca="1" si="2807"/>
        <v>0</v>
      </c>
      <c r="AS1605" s="121">
        <f t="shared" ca="1" si="2807"/>
        <v>0</v>
      </c>
      <c r="AT1605" s="121">
        <f t="shared" ca="1" si="2807"/>
        <v>0</v>
      </c>
      <c r="AU1605" s="121">
        <f t="shared" ca="1" si="2807"/>
        <v>0</v>
      </c>
      <c r="AV1605" s="121">
        <f t="shared" ca="1" si="2807"/>
        <v>0</v>
      </c>
      <c r="AW1605" s="121">
        <f t="shared" ca="1" si="2807"/>
        <v>0</v>
      </c>
      <c r="AX1605" s="121">
        <f t="shared" ca="1" si="2807"/>
        <v>0</v>
      </c>
      <c r="AY1605" s="121">
        <f t="shared" ca="1" si="2807"/>
        <v>0</v>
      </c>
      <c r="AZ1605" s="121">
        <f t="shared" ca="1" si="2807"/>
        <v>0</v>
      </c>
      <c r="BA1605" s="121">
        <f t="shared" ca="1" si="2807"/>
        <v>0</v>
      </c>
      <c r="BB1605" s="121">
        <f t="shared" ca="1" si="2807"/>
        <v>0</v>
      </c>
      <c r="BC1605" s="121">
        <f t="shared" ca="1" si="2807"/>
        <v>0</v>
      </c>
      <c r="BD1605" s="121">
        <f t="shared" ca="1" si="2807"/>
        <v>0</v>
      </c>
      <c r="BE1605" s="121">
        <f t="shared" ca="1" si="2807"/>
        <v>0</v>
      </c>
      <c r="BF1605" s="121">
        <f t="shared" ca="1" si="2807"/>
        <v>0</v>
      </c>
      <c r="BG1605" s="121">
        <f t="shared" ca="1" si="2807"/>
        <v>0</v>
      </c>
      <c r="BH1605" s="121">
        <f t="shared" ca="1" si="2807"/>
        <v>0</v>
      </c>
      <c r="BI1605" s="121">
        <f t="shared" ca="1" si="2807"/>
        <v>0</v>
      </c>
      <c r="BJ1605" s="121">
        <f t="shared" ca="1" si="2807"/>
        <v>0</v>
      </c>
      <c r="BK1605" s="121">
        <f t="shared" ca="1" si="2807"/>
        <v>0</v>
      </c>
      <c r="BL1605" s="121">
        <f t="shared" ca="1" si="2807"/>
        <v>0</v>
      </c>
      <c r="BM1605" s="121">
        <f t="shared" ca="1" si="2807"/>
        <v>0</v>
      </c>
      <c r="BN1605" s="121">
        <f t="shared" ca="1" si="2807"/>
        <v>0</v>
      </c>
      <c r="BO1605" s="121" t="str">
        <f t="shared" si="2807"/>
        <v/>
      </c>
      <c r="BP1605" s="121" t="str">
        <f t="shared" si="2807"/>
        <v/>
      </c>
      <c r="BQ1605" s="121" t="str">
        <f t="shared" si="2807"/>
        <v/>
      </c>
      <c r="BR1605" s="121" t="str">
        <f t="shared" ref="BR1605:CA1605" si="2808">IF(BR$17="","",SUM(BR1600:BR1604))</f>
        <v/>
      </c>
      <c r="BS1605" s="121" t="str">
        <f t="shared" si="2808"/>
        <v/>
      </c>
      <c r="BT1605" s="121" t="str">
        <f t="shared" si="2808"/>
        <v/>
      </c>
      <c r="BU1605" s="121" t="str">
        <f t="shared" si="2808"/>
        <v/>
      </c>
      <c r="BV1605" s="121" t="str">
        <f t="shared" si="2808"/>
        <v/>
      </c>
      <c r="BW1605" s="121" t="str">
        <f t="shared" si="2808"/>
        <v/>
      </c>
      <c r="BX1605" s="121" t="str">
        <f t="shared" si="2808"/>
        <v/>
      </c>
      <c r="BY1605" s="121" t="str">
        <f t="shared" si="2808"/>
        <v/>
      </c>
      <c r="BZ1605" s="121" t="str">
        <f t="shared" si="2808"/>
        <v/>
      </c>
      <c r="CA1605" s="121" t="str">
        <f t="shared" si="2808"/>
        <v/>
      </c>
      <c r="CB1605" s="121" t="str">
        <f t="shared" ref="CB1605:DN1605" si="2809">IF(CB$17="","",SUM(CB1600:CB1604))</f>
        <v/>
      </c>
      <c r="CC1605" s="121" t="str">
        <f t="shared" si="2809"/>
        <v/>
      </c>
      <c r="CD1605" s="121" t="str">
        <f t="shared" si="2809"/>
        <v/>
      </c>
      <c r="CE1605" s="121" t="str">
        <f t="shared" si="2809"/>
        <v/>
      </c>
      <c r="CF1605" s="121" t="str">
        <f t="shared" si="2809"/>
        <v/>
      </c>
      <c r="CG1605" s="121" t="str">
        <f t="shared" si="2809"/>
        <v/>
      </c>
      <c r="CH1605" s="121" t="str">
        <f t="shared" si="2809"/>
        <v/>
      </c>
      <c r="CI1605" s="121" t="str">
        <f t="shared" si="2809"/>
        <v/>
      </c>
      <c r="CJ1605" s="121" t="str">
        <f t="shared" si="2809"/>
        <v/>
      </c>
      <c r="CK1605" s="121" t="str">
        <f t="shared" si="2809"/>
        <v/>
      </c>
      <c r="CL1605" s="121" t="str">
        <f t="shared" si="2809"/>
        <v/>
      </c>
      <c r="CM1605" s="121" t="str">
        <f t="shared" si="2809"/>
        <v/>
      </c>
      <c r="CN1605" s="121" t="str">
        <f t="shared" si="2809"/>
        <v/>
      </c>
      <c r="CO1605" s="121" t="str">
        <f t="shared" si="2809"/>
        <v/>
      </c>
      <c r="CP1605" s="121" t="str">
        <f t="shared" si="2809"/>
        <v/>
      </c>
      <c r="CQ1605" s="121" t="str">
        <f t="shared" si="2809"/>
        <v/>
      </c>
      <c r="CR1605" s="121" t="str">
        <f t="shared" si="2809"/>
        <v/>
      </c>
      <c r="CS1605" s="121" t="str">
        <f t="shared" si="2809"/>
        <v/>
      </c>
      <c r="CT1605" s="121" t="str">
        <f t="shared" si="2809"/>
        <v/>
      </c>
      <c r="CU1605" s="121" t="str">
        <f t="shared" si="2809"/>
        <v/>
      </c>
      <c r="CV1605" s="121" t="str">
        <f t="shared" si="2809"/>
        <v/>
      </c>
      <c r="CW1605" s="121" t="str">
        <f t="shared" si="2809"/>
        <v/>
      </c>
      <c r="CX1605" s="121" t="str">
        <f t="shared" si="2809"/>
        <v/>
      </c>
      <c r="CY1605" s="121" t="str">
        <f t="shared" si="2809"/>
        <v/>
      </c>
      <c r="CZ1605" s="121" t="str">
        <f t="shared" si="2809"/>
        <v/>
      </c>
      <c r="DA1605" s="121" t="str">
        <f t="shared" si="2809"/>
        <v/>
      </c>
      <c r="DB1605" s="121" t="str">
        <f t="shared" si="2809"/>
        <v/>
      </c>
      <c r="DC1605" s="121" t="str">
        <f t="shared" si="2809"/>
        <v/>
      </c>
      <c r="DD1605" s="121" t="str">
        <f t="shared" si="2809"/>
        <v/>
      </c>
      <c r="DE1605" s="121" t="str">
        <f t="shared" si="2809"/>
        <v/>
      </c>
      <c r="DF1605" s="121" t="str">
        <f t="shared" si="2809"/>
        <v/>
      </c>
      <c r="DG1605" s="121" t="str">
        <f t="shared" si="2809"/>
        <v/>
      </c>
      <c r="DH1605" s="121" t="str">
        <f t="shared" si="2809"/>
        <v/>
      </c>
      <c r="DI1605" s="121" t="str">
        <f t="shared" si="2809"/>
        <v/>
      </c>
      <c r="DJ1605" s="121" t="str">
        <f t="shared" si="2809"/>
        <v/>
      </c>
      <c r="DK1605" s="121" t="str">
        <f t="shared" si="2809"/>
        <v/>
      </c>
      <c r="DL1605" s="121" t="str">
        <f t="shared" si="2809"/>
        <v/>
      </c>
      <c r="DM1605" s="121" t="str">
        <f t="shared" si="2809"/>
        <v/>
      </c>
      <c r="DN1605" s="121" t="str">
        <f t="shared" si="2809"/>
        <v/>
      </c>
      <c r="DO1605" s="130">
        <f t="shared" ca="1" si="2805"/>
        <v>14985250</v>
      </c>
      <c r="DP1605" s="50" t="s">
        <v>172</v>
      </c>
    </row>
    <row r="1606" spans="3:120" s="29" customFormat="1" ht="15" customHeight="1">
      <c r="C1606" s="142"/>
      <c r="D1606" s="17"/>
      <c r="E1606" s="135"/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U1606" s="121"/>
      <c r="V1606" s="121"/>
      <c r="W1606" s="121"/>
      <c r="X1606" s="121"/>
      <c r="Y1606" s="121"/>
      <c r="Z1606" s="121"/>
      <c r="AA1606" s="121"/>
      <c r="AB1606" s="121"/>
      <c r="AC1606" s="121"/>
      <c r="AD1606" s="121"/>
      <c r="AE1606" s="121"/>
      <c r="AF1606" s="121"/>
      <c r="AG1606" s="121"/>
      <c r="AH1606" s="121"/>
      <c r="AI1606" s="121"/>
      <c r="AJ1606" s="121"/>
      <c r="AK1606" s="121"/>
      <c r="AL1606" s="121"/>
      <c r="AM1606" s="121"/>
      <c r="AN1606" s="121"/>
      <c r="AO1606" s="121"/>
      <c r="AP1606" s="121"/>
      <c r="AQ1606" s="121"/>
      <c r="AR1606" s="121"/>
      <c r="AS1606" s="121"/>
      <c r="AT1606" s="121"/>
      <c r="AU1606" s="121"/>
      <c r="AV1606" s="121"/>
      <c r="AW1606" s="121"/>
      <c r="AX1606" s="121"/>
      <c r="AY1606" s="121"/>
      <c r="AZ1606" s="121"/>
      <c r="BA1606" s="121"/>
      <c r="BB1606" s="121"/>
      <c r="BC1606" s="121"/>
      <c r="BD1606" s="121"/>
      <c r="BE1606" s="121"/>
      <c r="BF1606" s="121"/>
      <c r="BG1606" s="121"/>
      <c r="BH1606" s="121"/>
      <c r="BI1606" s="121"/>
      <c r="BJ1606" s="121"/>
      <c r="BK1606" s="121"/>
      <c r="BL1606" s="121"/>
      <c r="BM1606" s="121"/>
      <c r="BN1606" s="121"/>
      <c r="BO1606" s="121"/>
      <c r="BP1606" s="121"/>
      <c r="BQ1606" s="121"/>
      <c r="BR1606" s="121"/>
      <c r="BS1606" s="121"/>
      <c r="BT1606" s="121"/>
      <c r="BU1606" s="121"/>
      <c r="BV1606" s="121"/>
      <c r="BW1606" s="121"/>
      <c r="BX1606" s="121"/>
      <c r="BY1606" s="121"/>
      <c r="BZ1606" s="121"/>
      <c r="CA1606" s="121"/>
      <c r="CB1606" s="121"/>
      <c r="CC1606" s="121"/>
      <c r="CD1606" s="121"/>
      <c r="CE1606" s="121"/>
      <c r="CF1606" s="121"/>
      <c r="CG1606" s="121"/>
      <c r="CH1606" s="121"/>
      <c r="CI1606" s="121"/>
      <c r="CJ1606" s="121"/>
      <c r="CK1606" s="121"/>
      <c r="CL1606" s="121"/>
      <c r="CM1606" s="121"/>
      <c r="CN1606" s="121"/>
      <c r="CO1606" s="121"/>
      <c r="CP1606" s="121"/>
      <c r="CQ1606" s="121"/>
      <c r="CR1606" s="121"/>
      <c r="CS1606" s="121"/>
      <c r="CT1606" s="121"/>
      <c r="CU1606" s="121"/>
      <c r="CV1606" s="121"/>
      <c r="CW1606" s="121"/>
      <c r="CX1606" s="121"/>
      <c r="CY1606" s="121"/>
      <c r="CZ1606" s="121"/>
      <c r="DA1606" s="121"/>
      <c r="DB1606" s="121"/>
      <c r="DC1606" s="121"/>
      <c r="DD1606" s="121"/>
      <c r="DE1606" s="121"/>
      <c r="DF1606" s="121"/>
      <c r="DG1606" s="121"/>
      <c r="DH1606" s="121"/>
      <c r="DI1606" s="121"/>
      <c r="DJ1606" s="121"/>
      <c r="DK1606" s="121"/>
      <c r="DL1606" s="121"/>
      <c r="DM1606" s="121"/>
      <c r="DN1606" s="121"/>
      <c r="DO1606" s="130"/>
      <c r="DP1606" s="50" t="s">
        <v>172</v>
      </c>
    </row>
    <row r="1607" spans="3:120" s="29" customFormat="1" ht="15" customHeight="1">
      <c r="C1607" s="142" t="str">
        <f ca="1">"(+) "&amp;MID((OFFSET($A$1,$D1607-1,$E$1595-3)),7,40)</f>
        <v>(+) Mortgage Origination Fee</v>
      </c>
      <c r="D1607" s="127">
        <f>ROW(A549)</f>
        <v>549</v>
      </c>
      <c r="E1607" s="75"/>
      <c r="F1607" s="121">
        <f t="shared" ref="F1607:O1610" ca="1" si="2810">IF(F$17="","",OFFSET($A$1,$D1607-1,$E$1595+F$1597))</f>
        <v>370822.22317129106</v>
      </c>
      <c r="G1607" s="121">
        <f t="shared" ca="1" si="2810"/>
        <v>0</v>
      </c>
      <c r="H1607" s="121">
        <f t="shared" ca="1" si="2810"/>
        <v>0</v>
      </c>
      <c r="I1607" s="121">
        <f t="shared" ca="1" si="2810"/>
        <v>0</v>
      </c>
      <c r="J1607" s="121">
        <f t="shared" ca="1" si="2810"/>
        <v>0</v>
      </c>
      <c r="K1607" s="121">
        <f t="shared" ca="1" si="2810"/>
        <v>0</v>
      </c>
      <c r="L1607" s="121">
        <f t="shared" ca="1" si="2810"/>
        <v>0</v>
      </c>
      <c r="M1607" s="121">
        <f t="shared" ca="1" si="2810"/>
        <v>0</v>
      </c>
      <c r="N1607" s="121">
        <f t="shared" ca="1" si="2810"/>
        <v>0</v>
      </c>
      <c r="O1607" s="121">
        <f t="shared" ca="1" si="2810"/>
        <v>0</v>
      </c>
      <c r="P1607" s="121">
        <f t="shared" ref="P1607:Y1610" ca="1" si="2811">IF(P$17="","",OFFSET($A$1,$D1607-1,$E$1595+P$1597))</f>
        <v>0</v>
      </c>
      <c r="Q1607" s="121">
        <f t="shared" ca="1" si="2811"/>
        <v>0</v>
      </c>
      <c r="R1607" s="121">
        <f t="shared" ca="1" si="2811"/>
        <v>0</v>
      </c>
      <c r="S1607" s="121">
        <f t="shared" ca="1" si="2811"/>
        <v>0</v>
      </c>
      <c r="T1607" s="121">
        <f t="shared" ca="1" si="2811"/>
        <v>0</v>
      </c>
      <c r="U1607" s="121">
        <f t="shared" ca="1" si="2811"/>
        <v>0</v>
      </c>
      <c r="V1607" s="121">
        <f t="shared" ca="1" si="2811"/>
        <v>0</v>
      </c>
      <c r="W1607" s="121">
        <f t="shared" ca="1" si="2811"/>
        <v>0</v>
      </c>
      <c r="X1607" s="121">
        <f t="shared" ca="1" si="2811"/>
        <v>0</v>
      </c>
      <c r="Y1607" s="121">
        <f t="shared" ca="1" si="2811"/>
        <v>0</v>
      </c>
      <c r="Z1607" s="121">
        <f t="shared" ref="Z1607:AI1610" ca="1" si="2812">IF(Z$17="","",OFFSET($A$1,$D1607-1,$E$1595+Z$1597))</f>
        <v>0</v>
      </c>
      <c r="AA1607" s="121">
        <f t="shared" ca="1" si="2812"/>
        <v>0</v>
      </c>
      <c r="AB1607" s="121">
        <f t="shared" ca="1" si="2812"/>
        <v>0</v>
      </c>
      <c r="AC1607" s="121">
        <f t="shared" ca="1" si="2812"/>
        <v>0</v>
      </c>
      <c r="AD1607" s="121">
        <f t="shared" ca="1" si="2812"/>
        <v>0</v>
      </c>
      <c r="AE1607" s="121">
        <f t="shared" ca="1" si="2812"/>
        <v>0</v>
      </c>
      <c r="AF1607" s="121">
        <f t="shared" ca="1" si="2812"/>
        <v>0</v>
      </c>
      <c r="AG1607" s="121">
        <f t="shared" ca="1" si="2812"/>
        <v>0</v>
      </c>
      <c r="AH1607" s="121">
        <f t="shared" ca="1" si="2812"/>
        <v>0</v>
      </c>
      <c r="AI1607" s="121">
        <f t="shared" ca="1" si="2812"/>
        <v>0</v>
      </c>
      <c r="AJ1607" s="121">
        <f t="shared" ref="AJ1607:AS1610" ca="1" si="2813">IF(AJ$17="","",OFFSET($A$1,$D1607-1,$E$1595+AJ$1597))</f>
        <v>0</v>
      </c>
      <c r="AK1607" s="121">
        <f t="shared" ca="1" si="2813"/>
        <v>0</v>
      </c>
      <c r="AL1607" s="121">
        <f t="shared" ca="1" si="2813"/>
        <v>0</v>
      </c>
      <c r="AM1607" s="121">
        <f t="shared" ca="1" si="2813"/>
        <v>0</v>
      </c>
      <c r="AN1607" s="121">
        <f t="shared" ca="1" si="2813"/>
        <v>0</v>
      </c>
      <c r="AO1607" s="121">
        <f t="shared" ca="1" si="2813"/>
        <v>0</v>
      </c>
      <c r="AP1607" s="121">
        <f t="shared" ca="1" si="2813"/>
        <v>0</v>
      </c>
      <c r="AQ1607" s="121">
        <f t="shared" ca="1" si="2813"/>
        <v>0</v>
      </c>
      <c r="AR1607" s="121">
        <f t="shared" ca="1" si="2813"/>
        <v>0</v>
      </c>
      <c r="AS1607" s="121">
        <f t="shared" ca="1" si="2813"/>
        <v>0</v>
      </c>
      <c r="AT1607" s="121">
        <f t="shared" ref="AT1607:BC1610" ca="1" si="2814">IF(AT$17="","",OFFSET($A$1,$D1607-1,$E$1595+AT$1597))</f>
        <v>0</v>
      </c>
      <c r="AU1607" s="121">
        <f t="shared" ca="1" si="2814"/>
        <v>0</v>
      </c>
      <c r="AV1607" s="121">
        <f t="shared" ca="1" si="2814"/>
        <v>0</v>
      </c>
      <c r="AW1607" s="121">
        <f t="shared" ca="1" si="2814"/>
        <v>0</v>
      </c>
      <c r="AX1607" s="121">
        <f t="shared" ca="1" si="2814"/>
        <v>0</v>
      </c>
      <c r="AY1607" s="121">
        <f t="shared" ca="1" si="2814"/>
        <v>0</v>
      </c>
      <c r="AZ1607" s="121">
        <f t="shared" ca="1" si="2814"/>
        <v>0</v>
      </c>
      <c r="BA1607" s="121">
        <f t="shared" ca="1" si="2814"/>
        <v>0</v>
      </c>
      <c r="BB1607" s="121">
        <f t="shared" ca="1" si="2814"/>
        <v>0</v>
      </c>
      <c r="BC1607" s="121">
        <f t="shared" ca="1" si="2814"/>
        <v>0</v>
      </c>
      <c r="BD1607" s="121">
        <f t="shared" ref="BD1607:BM1610" ca="1" si="2815">IF(BD$17="","",OFFSET($A$1,$D1607-1,$E$1595+BD$1597))</f>
        <v>0</v>
      </c>
      <c r="BE1607" s="121">
        <f t="shared" ca="1" si="2815"/>
        <v>0</v>
      </c>
      <c r="BF1607" s="121">
        <f t="shared" ca="1" si="2815"/>
        <v>0</v>
      </c>
      <c r="BG1607" s="121">
        <f t="shared" ca="1" si="2815"/>
        <v>0</v>
      </c>
      <c r="BH1607" s="121">
        <f t="shared" ca="1" si="2815"/>
        <v>0</v>
      </c>
      <c r="BI1607" s="121">
        <f t="shared" ca="1" si="2815"/>
        <v>0</v>
      </c>
      <c r="BJ1607" s="121">
        <f t="shared" ca="1" si="2815"/>
        <v>0</v>
      </c>
      <c r="BK1607" s="121">
        <f t="shared" ca="1" si="2815"/>
        <v>0</v>
      </c>
      <c r="BL1607" s="121">
        <f t="shared" ca="1" si="2815"/>
        <v>0</v>
      </c>
      <c r="BM1607" s="121">
        <f t="shared" ca="1" si="2815"/>
        <v>0</v>
      </c>
      <c r="BN1607" s="121">
        <f t="shared" ref="BN1607:BW1610" ca="1" si="2816">IF(BN$17="","",OFFSET($A$1,$D1607-1,$E$1595+BN$1597))</f>
        <v>0</v>
      </c>
      <c r="BO1607" s="121" t="str">
        <f t="shared" ca="1" si="2816"/>
        <v/>
      </c>
      <c r="BP1607" s="121" t="str">
        <f t="shared" ca="1" si="2816"/>
        <v/>
      </c>
      <c r="BQ1607" s="121" t="str">
        <f t="shared" ca="1" si="2816"/>
        <v/>
      </c>
      <c r="BR1607" s="121" t="str">
        <f t="shared" ca="1" si="2816"/>
        <v/>
      </c>
      <c r="BS1607" s="121" t="str">
        <f t="shared" ca="1" si="2816"/>
        <v/>
      </c>
      <c r="BT1607" s="121" t="str">
        <f t="shared" ca="1" si="2816"/>
        <v/>
      </c>
      <c r="BU1607" s="121" t="str">
        <f t="shared" ca="1" si="2816"/>
        <v/>
      </c>
      <c r="BV1607" s="121" t="str">
        <f t="shared" ca="1" si="2816"/>
        <v/>
      </c>
      <c r="BW1607" s="121" t="str">
        <f t="shared" ca="1" si="2816"/>
        <v/>
      </c>
      <c r="BX1607" s="121" t="str">
        <f t="shared" ref="BX1607:DN1610" ca="1" si="2817">IF(BX$17="","",OFFSET($A$1,$D1607-1,$E$1595+BX$1597))</f>
        <v/>
      </c>
      <c r="BY1607" s="121" t="str">
        <f t="shared" ca="1" si="2817"/>
        <v/>
      </c>
      <c r="BZ1607" s="121" t="str">
        <f t="shared" ca="1" si="2817"/>
        <v/>
      </c>
      <c r="CA1607" s="121" t="str">
        <f t="shared" ca="1" si="2817"/>
        <v/>
      </c>
      <c r="CB1607" s="121" t="str">
        <f t="shared" ca="1" si="2817"/>
        <v/>
      </c>
      <c r="CC1607" s="121" t="str">
        <f t="shared" ca="1" si="2817"/>
        <v/>
      </c>
      <c r="CD1607" s="121" t="str">
        <f t="shared" ca="1" si="2817"/>
        <v/>
      </c>
      <c r="CE1607" s="121" t="str">
        <f t="shared" ca="1" si="2817"/>
        <v/>
      </c>
      <c r="CF1607" s="121" t="str">
        <f t="shared" ca="1" si="2817"/>
        <v/>
      </c>
      <c r="CG1607" s="121" t="str">
        <f t="shared" ca="1" si="2817"/>
        <v/>
      </c>
      <c r="CH1607" s="121" t="str">
        <f t="shared" ca="1" si="2817"/>
        <v/>
      </c>
      <c r="CI1607" s="121" t="str">
        <f t="shared" ca="1" si="2817"/>
        <v/>
      </c>
      <c r="CJ1607" s="121" t="str">
        <f t="shared" ca="1" si="2817"/>
        <v/>
      </c>
      <c r="CK1607" s="121" t="str">
        <f t="shared" ca="1" si="2817"/>
        <v/>
      </c>
      <c r="CL1607" s="121" t="str">
        <f t="shared" ca="1" si="2817"/>
        <v/>
      </c>
      <c r="CM1607" s="121" t="str">
        <f t="shared" ca="1" si="2817"/>
        <v/>
      </c>
      <c r="CN1607" s="121" t="str">
        <f t="shared" ca="1" si="2817"/>
        <v/>
      </c>
      <c r="CO1607" s="121" t="str">
        <f t="shared" ca="1" si="2817"/>
        <v/>
      </c>
      <c r="CP1607" s="121" t="str">
        <f t="shared" ca="1" si="2817"/>
        <v/>
      </c>
      <c r="CQ1607" s="121" t="str">
        <f t="shared" ca="1" si="2817"/>
        <v/>
      </c>
      <c r="CR1607" s="121" t="str">
        <f t="shared" ca="1" si="2817"/>
        <v/>
      </c>
      <c r="CS1607" s="121" t="str">
        <f t="shared" ca="1" si="2817"/>
        <v/>
      </c>
      <c r="CT1607" s="121" t="str">
        <f t="shared" ca="1" si="2817"/>
        <v/>
      </c>
      <c r="CU1607" s="121" t="str">
        <f t="shared" ca="1" si="2817"/>
        <v/>
      </c>
      <c r="CV1607" s="121" t="str">
        <f t="shared" ca="1" si="2817"/>
        <v/>
      </c>
      <c r="CW1607" s="121" t="str">
        <f t="shared" ca="1" si="2817"/>
        <v/>
      </c>
      <c r="CX1607" s="121" t="str">
        <f t="shared" ca="1" si="2817"/>
        <v/>
      </c>
      <c r="CY1607" s="121" t="str">
        <f t="shared" ca="1" si="2817"/>
        <v/>
      </c>
      <c r="CZ1607" s="121" t="str">
        <f t="shared" ca="1" si="2817"/>
        <v/>
      </c>
      <c r="DA1607" s="121" t="str">
        <f t="shared" ca="1" si="2817"/>
        <v/>
      </c>
      <c r="DB1607" s="121" t="str">
        <f t="shared" ca="1" si="2817"/>
        <v/>
      </c>
      <c r="DC1607" s="121" t="str">
        <f t="shared" ca="1" si="2817"/>
        <v/>
      </c>
      <c r="DD1607" s="121" t="str">
        <f t="shared" ca="1" si="2817"/>
        <v/>
      </c>
      <c r="DE1607" s="121" t="str">
        <f t="shared" ca="1" si="2817"/>
        <v/>
      </c>
      <c r="DF1607" s="121" t="str">
        <f t="shared" ca="1" si="2817"/>
        <v/>
      </c>
      <c r="DG1607" s="121" t="str">
        <f t="shared" ca="1" si="2817"/>
        <v/>
      </c>
      <c r="DH1607" s="121" t="str">
        <f t="shared" ca="1" si="2817"/>
        <v/>
      </c>
      <c r="DI1607" s="121" t="str">
        <f t="shared" ca="1" si="2817"/>
        <v/>
      </c>
      <c r="DJ1607" s="121" t="str">
        <f t="shared" ca="1" si="2817"/>
        <v/>
      </c>
      <c r="DK1607" s="121" t="str">
        <f t="shared" ca="1" si="2817"/>
        <v/>
      </c>
      <c r="DL1607" s="121" t="str">
        <f t="shared" ca="1" si="2817"/>
        <v/>
      </c>
      <c r="DM1607" s="121" t="str">
        <f t="shared" ca="1" si="2817"/>
        <v/>
      </c>
      <c r="DN1607" s="121" t="str">
        <f t="shared" ca="1" si="2817"/>
        <v/>
      </c>
      <c r="DO1607" s="130">
        <f ca="1">SUM(F1607:DN1607)</f>
        <v>370822.22317129106</v>
      </c>
      <c r="DP1607" s="50" t="s">
        <v>172</v>
      </c>
    </row>
    <row r="1608" spans="3:120" s="29" customFormat="1" ht="15" customHeight="1">
      <c r="C1608" s="142" t="str">
        <f ca="1">"(+) "&amp;MID((OFFSET($A$1,$D1608-1,$E$1595-3)),7,40)</f>
        <v>(+) Arrangement Fee</v>
      </c>
      <c r="D1608" s="127">
        <f>ROW(A564)</f>
        <v>564</v>
      </c>
      <c r="E1608" s="75"/>
      <c r="F1608" s="121">
        <f t="shared" ca="1" si="2810"/>
        <v>475822.22317129106</v>
      </c>
      <c r="G1608" s="121">
        <f t="shared" ca="1" si="2810"/>
        <v>0</v>
      </c>
      <c r="H1608" s="121">
        <f t="shared" ca="1" si="2810"/>
        <v>0</v>
      </c>
      <c r="I1608" s="121">
        <f t="shared" ca="1" si="2810"/>
        <v>0</v>
      </c>
      <c r="J1608" s="121">
        <f t="shared" ca="1" si="2810"/>
        <v>0</v>
      </c>
      <c r="K1608" s="121">
        <f t="shared" ca="1" si="2810"/>
        <v>0</v>
      </c>
      <c r="L1608" s="121">
        <f t="shared" ca="1" si="2810"/>
        <v>0</v>
      </c>
      <c r="M1608" s="121">
        <f t="shared" ca="1" si="2810"/>
        <v>0</v>
      </c>
      <c r="N1608" s="121">
        <f t="shared" ca="1" si="2810"/>
        <v>0</v>
      </c>
      <c r="O1608" s="121">
        <f t="shared" ca="1" si="2810"/>
        <v>0</v>
      </c>
      <c r="P1608" s="121">
        <f t="shared" ca="1" si="2811"/>
        <v>0</v>
      </c>
      <c r="Q1608" s="121">
        <f t="shared" ca="1" si="2811"/>
        <v>0</v>
      </c>
      <c r="R1608" s="121">
        <f t="shared" ca="1" si="2811"/>
        <v>0</v>
      </c>
      <c r="S1608" s="121">
        <f t="shared" ca="1" si="2811"/>
        <v>0</v>
      </c>
      <c r="T1608" s="121">
        <f t="shared" ca="1" si="2811"/>
        <v>0</v>
      </c>
      <c r="U1608" s="121">
        <f t="shared" ca="1" si="2811"/>
        <v>0</v>
      </c>
      <c r="V1608" s="121">
        <f t="shared" ca="1" si="2811"/>
        <v>0</v>
      </c>
      <c r="W1608" s="121">
        <f t="shared" ca="1" si="2811"/>
        <v>0</v>
      </c>
      <c r="X1608" s="121">
        <f t="shared" ca="1" si="2811"/>
        <v>0</v>
      </c>
      <c r="Y1608" s="121">
        <f t="shared" ca="1" si="2811"/>
        <v>0</v>
      </c>
      <c r="Z1608" s="121">
        <f t="shared" ca="1" si="2812"/>
        <v>0</v>
      </c>
      <c r="AA1608" s="121">
        <f t="shared" ca="1" si="2812"/>
        <v>0</v>
      </c>
      <c r="AB1608" s="121">
        <f t="shared" ca="1" si="2812"/>
        <v>0</v>
      </c>
      <c r="AC1608" s="121">
        <f t="shared" ca="1" si="2812"/>
        <v>0</v>
      </c>
      <c r="AD1608" s="121">
        <f t="shared" ca="1" si="2812"/>
        <v>0</v>
      </c>
      <c r="AE1608" s="121">
        <f t="shared" ca="1" si="2812"/>
        <v>0</v>
      </c>
      <c r="AF1608" s="121">
        <f t="shared" ca="1" si="2812"/>
        <v>0</v>
      </c>
      <c r="AG1608" s="121">
        <f t="shared" ca="1" si="2812"/>
        <v>0</v>
      </c>
      <c r="AH1608" s="121">
        <f t="shared" ca="1" si="2812"/>
        <v>0</v>
      </c>
      <c r="AI1608" s="121">
        <f t="shared" ca="1" si="2812"/>
        <v>0</v>
      </c>
      <c r="AJ1608" s="121">
        <f t="shared" ca="1" si="2813"/>
        <v>0</v>
      </c>
      <c r="AK1608" s="121">
        <f t="shared" ca="1" si="2813"/>
        <v>0</v>
      </c>
      <c r="AL1608" s="121">
        <f t="shared" ca="1" si="2813"/>
        <v>0</v>
      </c>
      <c r="AM1608" s="121">
        <f t="shared" ca="1" si="2813"/>
        <v>0</v>
      </c>
      <c r="AN1608" s="121">
        <f t="shared" ca="1" si="2813"/>
        <v>0</v>
      </c>
      <c r="AO1608" s="121">
        <f t="shared" ca="1" si="2813"/>
        <v>0</v>
      </c>
      <c r="AP1608" s="121">
        <f t="shared" ca="1" si="2813"/>
        <v>0</v>
      </c>
      <c r="AQ1608" s="121">
        <f t="shared" ca="1" si="2813"/>
        <v>0</v>
      </c>
      <c r="AR1608" s="121">
        <f t="shared" ca="1" si="2813"/>
        <v>0</v>
      </c>
      <c r="AS1608" s="121">
        <f t="shared" ca="1" si="2813"/>
        <v>0</v>
      </c>
      <c r="AT1608" s="121">
        <f t="shared" ca="1" si="2814"/>
        <v>0</v>
      </c>
      <c r="AU1608" s="121">
        <f t="shared" ca="1" si="2814"/>
        <v>0</v>
      </c>
      <c r="AV1608" s="121">
        <f t="shared" ca="1" si="2814"/>
        <v>0</v>
      </c>
      <c r="AW1608" s="121">
        <f t="shared" ca="1" si="2814"/>
        <v>0</v>
      </c>
      <c r="AX1608" s="121">
        <f t="shared" ca="1" si="2814"/>
        <v>0</v>
      </c>
      <c r="AY1608" s="121">
        <f t="shared" ca="1" si="2814"/>
        <v>0</v>
      </c>
      <c r="AZ1608" s="121">
        <f t="shared" ca="1" si="2814"/>
        <v>0</v>
      </c>
      <c r="BA1608" s="121">
        <f t="shared" ca="1" si="2814"/>
        <v>0</v>
      </c>
      <c r="BB1608" s="121">
        <f t="shared" ca="1" si="2814"/>
        <v>0</v>
      </c>
      <c r="BC1608" s="121">
        <f t="shared" ca="1" si="2814"/>
        <v>0</v>
      </c>
      <c r="BD1608" s="121">
        <f t="shared" ca="1" si="2815"/>
        <v>0</v>
      </c>
      <c r="BE1608" s="121">
        <f t="shared" ca="1" si="2815"/>
        <v>0</v>
      </c>
      <c r="BF1608" s="121">
        <f t="shared" ca="1" si="2815"/>
        <v>0</v>
      </c>
      <c r="BG1608" s="121">
        <f t="shared" ca="1" si="2815"/>
        <v>0</v>
      </c>
      <c r="BH1608" s="121">
        <f t="shared" ca="1" si="2815"/>
        <v>0</v>
      </c>
      <c r="BI1608" s="121">
        <f t="shared" ca="1" si="2815"/>
        <v>0</v>
      </c>
      <c r="BJ1608" s="121">
        <f t="shared" ca="1" si="2815"/>
        <v>0</v>
      </c>
      <c r="BK1608" s="121">
        <f t="shared" ca="1" si="2815"/>
        <v>0</v>
      </c>
      <c r="BL1608" s="121">
        <f t="shared" ca="1" si="2815"/>
        <v>0</v>
      </c>
      <c r="BM1608" s="121">
        <f t="shared" ca="1" si="2815"/>
        <v>0</v>
      </c>
      <c r="BN1608" s="121">
        <f t="shared" ca="1" si="2816"/>
        <v>0</v>
      </c>
      <c r="BO1608" s="121" t="str">
        <f t="shared" ca="1" si="2816"/>
        <v/>
      </c>
      <c r="BP1608" s="121" t="str">
        <f t="shared" ca="1" si="2816"/>
        <v/>
      </c>
      <c r="BQ1608" s="121" t="str">
        <f t="shared" ca="1" si="2816"/>
        <v/>
      </c>
      <c r="BR1608" s="121" t="str">
        <f t="shared" ca="1" si="2816"/>
        <v/>
      </c>
      <c r="BS1608" s="121" t="str">
        <f t="shared" ca="1" si="2816"/>
        <v/>
      </c>
      <c r="BT1608" s="121" t="str">
        <f t="shared" ca="1" si="2816"/>
        <v/>
      </c>
      <c r="BU1608" s="121" t="str">
        <f t="shared" ca="1" si="2816"/>
        <v/>
      </c>
      <c r="BV1608" s="121" t="str">
        <f t="shared" ca="1" si="2816"/>
        <v/>
      </c>
      <c r="BW1608" s="121" t="str">
        <f t="shared" ca="1" si="2816"/>
        <v/>
      </c>
      <c r="BX1608" s="121" t="str">
        <f t="shared" ca="1" si="2817"/>
        <v/>
      </c>
      <c r="BY1608" s="121" t="str">
        <f t="shared" ca="1" si="2817"/>
        <v/>
      </c>
      <c r="BZ1608" s="121" t="str">
        <f t="shared" ca="1" si="2817"/>
        <v/>
      </c>
      <c r="CA1608" s="121" t="str">
        <f t="shared" ca="1" si="2817"/>
        <v/>
      </c>
      <c r="CB1608" s="121" t="str">
        <f t="shared" ca="1" si="2817"/>
        <v/>
      </c>
      <c r="CC1608" s="121" t="str">
        <f t="shared" ca="1" si="2817"/>
        <v/>
      </c>
      <c r="CD1608" s="121" t="str">
        <f t="shared" ca="1" si="2817"/>
        <v/>
      </c>
      <c r="CE1608" s="121" t="str">
        <f t="shared" ca="1" si="2817"/>
        <v/>
      </c>
      <c r="CF1608" s="121" t="str">
        <f t="shared" ca="1" si="2817"/>
        <v/>
      </c>
      <c r="CG1608" s="121" t="str">
        <f t="shared" ca="1" si="2817"/>
        <v/>
      </c>
      <c r="CH1608" s="121" t="str">
        <f t="shared" ca="1" si="2817"/>
        <v/>
      </c>
      <c r="CI1608" s="121" t="str">
        <f t="shared" ca="1" si="2817"/>
        <v/>
      </c>
      <c r="CJ1608" s="121" t="str">
        <f t="shared" ca="1" si="2817"/>
        <v/>
      </c>
      <c r="CK1608" s="121" t="str">
        <f t="shared" ca="1" si="2817"/>
        <v/>
      </c>
      <c r="CL1608" s="121" t="str">
        <f t="shared" ca="1" si="2817"/>
        <v/>
      </c>
      <c r="CM1608" s="121" t="str">
        <f t="shared" ca="1" si="2817"/>
        <v/>
      </c>
      <c r="CN1608" s="121" t="str">
        <f t="shared" ca="1" si="2817"/>
        <v/>
      </c>
      <c r="CO1608" s="121" t="str">
        <f t="shared" ca="1" si="2817"/>
        <v/>
      </c>
      <c r="CP1608" s="121" t="str">
        <f t="shared" ca="1" si="2817"/>
        <v/>
      </c>
      <c r="CQ1608" s="121" t="str">
        <f t="shared" ca="1" si="2817"/>
        <v/>
      </c>
      <c r="CR1608" s="121" t="str">
        <f t="shared" ca="1" si="2817"/>
        <v/>
      </c>
      <c r="CS1608" s="121" t="str">
        <f t="shared" ca="1" si="2817"/>
        <v/>
      </c>
      <c r="CT1608" s="121" t="str">
        <f t="shared" ca="1" si="2817"/>
        <v/>
      </c>
      <c r="CU1608" s="121" t="str">
        <f t="shared" ca="1" si="2817"/>
        <v/>
      </c>
      <c r="CV1608" s="121" t="str">
        <f t="shared" ca="1" si="2817"/>
        <v/>
      </c>
      <c r="CW1608" s="121" t="str">
        <f t="shared" ca="1" si="2817"/>
        <v/>
      </c>
      <c r="CX1608" s="121" t="str">
        <f t="shared" ca="1" si="2817"/>
        <v/>
      </c>
      <c r="CY1608" s="121" t="str">
        <f t="shared" ca="1" si="2817"/>
        <v/>
      </c>
      <c r="CZ1608" s="121" t="str">
        <f t="shared" ca="1" si="2817"/>
        <v/>
      </c>
      <c r="DA1608" s="121" t="str">
        <f t="shared" ca="1" si="2817"/>
        <v/>
      </c>
      <c r="DB1608" s="121" t="str">
        <f t="shared" ca="1" si="2817"/>
        <v/>
      </c>
      <c r="DC1608" s="121" t="str">
        <f t="shared" ca="1" si="2817"/>
        <v/>
      </c>
      <c r="DD1608" s="121" t="str">
        <f t="shared" ca="1" si="2817"/>
        <v/>
      </c>
      <c r="DE1608" s="121" t="str">
        <f t="shared" ca="1" si="2817"/>
        <v/>
      </c>
      <c r="DF1608" s="121" t="str">
        <f t="shared" ca="1" si="2817"/>
        <v/>
      </c>
      <c r="DG1608" s="121" t="str">
        <f t="shared" ca="1" si="2817"/>
        <v/>
      </c>
      <c r="DH1608" s="121" t="str">
        <f t="shared" ca="1" si="2817"/>
        <v/>
      </c>
      <c r="DI1608" s="121" t="str">
        <f t="shared" ca="1" si="2817"/>
        <v/>
      </c>
      <c r="DJ1608" s="121" t="str">
        <f t="shared" ca="1" si="2817"/>
        <v/>
      </c>
      <c r="DK1608" s="121" t="str">
        <f t="shared" ca="1" si="2817"/>
        <v/>
      </c>
      <c r="DL1608" s="121" t="str">
        <f t="shared" ca="1" si="2817"/>
        <v/>
      </c>
      <c r="DM1608" s="121" t="str">
        <f t="shared" ca="1" si="2817"/>
        <v/>
      </c>
      <c r="DN1608" s="121" t="str">
        <f t="shared" ca="1" si="2817"/>
        <v/>
      </c>
      <c r="DO1608" s="130">
        <f ca="1">SUM(F1608:DN1608)</f>
        <v>475822.22317129106</v>
      </c>
      <c r="DP1608" s="50" t="s">
        <v>172</v>
      </c>
    </row>
    <row r="1609" spans="3:120" s="29" customFormat="1" ht="15" customHeight="1">
      <c r="C1609" s="142" t="str">
        <f ca="1">"(+) "&amp;MID((OFFSET($A$1,$D1609-1,$E$1595-3)),7,40)</f>
        <v>(+) Construction Loan Interest Reserve</v>
      </c>
      <c r="D1609" s="143">
        <f>ROW(A579)</f>
        <v>579</v>
      </c>
      <c r="E1609" s="75"/>
      <c r="F1609" s="121">
        <f t="shared" ca="1" si="2810"/>
        <v>10391.78668693034</v>
      </c>
      <c r="G1609" s="121">
        <f t="shared" ca="1" si="2810"/>
        <v>21708.652096541693</v>
      </c>
      <c r="H1609" s="121">
        <f t="shared" ca="1" si="2810"/>
        <v>23562.285103792325</v>
      </c>
      <c r="I1609" s="121">
        <f t="shared" ca="1" si="2810"/>
        <v>25422.88229266067</v>
      </c>
      <c r="J1609" s="121">
        <f t="shared" ca="1" si="2810"/>
        <v>27937.516373493039</v>
      </c>
      <c r="K1609" s="121">
        <f t="shared" ca="1" si="2810"/>
        <v>31108.644591969947</v>
      </c>
      <c r="L1609" s="121">
        <f t="shared" ca="1" si="2810"/>
        <v>34291.68688014683</v>
      </c>
      <c r="M1609" s="121">
        <f t="shared" ca="1" si="2810"/>
        <v>37486.687999713242</v>
      </c>
      <c r="N1609" s="121">
        <f t="shared" ca="1" si="2810"/>
        <v>40693.692880530354</v>
      </c>
      <c r="O1609" s="121">
        <f t="shared" ca="1" si="2810"/>
        <v>43912.746621262886</v>
      </c>
      <c r="P1609" s="121">
        <f t="shared" ca="1" si="2811"/>
        <v>46615.821018921561</v>
      </c>
      <c r="Q1609" s="121">
        <f t="shared" ca="1" si="2811"/>
        <v>48800.977516174862</v>
      </c>
      <c r="R1609" s="121">
        <f t="shared" ca="1" si="2811"/>
        <v>51910.123330261929</v>
      </c>
      <c r="S1609" s="121">
        <f t="shared" ca="1" si="2811"/>
        <v>55946.729930125155</v>
      </c>
      <c r="T1609" s="121">
        <f t="shared" ca="1" si="2811"/>
        <v>59998.50224044497</v>
      </c>
      <c r="U1609" s="121">
        <f t="shared" ca="1" si="2811"/>
        <v>64065.497239469791</v>
      </c>
      <c r="V1609" s="121">
        <f t="shared" ca="1" si="2811"/>
        <v>68147.772119517875</v>
      </c>
      <c r="W1609" s="121">
        <f t="shared" ca="1" si="2811"/>
        <v>72245.384287781562</v>
      </c>
      <c r="X1609" s="121">
        <f t="shared" ca="1" si="2811"/>
        <v>78941.35943225662</v>
      </c>
      <c r="Y1609" s="121">
        <f t="shared" ca="1" si="2811"/>
        <v>89594.194821482408</v>
      </c>
      <c r="Z1609" s="121">
        <f t="shared" ca="1" si="2812"/>
        <v>103277.56684961572</v>
      </c>
      <c r="AA1609" s="121">
        <f t="shared" ca="1" si="2812"/>
        <v>118654.12627422292</v>
      </c>
      <c r="AB1609" s="121">
        <f t="shared" ca="1" si="2812"/>
        <v>129526.24572171527</v>
      </c>
      <c r="AC1609" s="121">
        <f t="shared" ca="1" si="2812"/>
        <v>135877.00181083885</v>
      </c>
      <c r="AD1609" s="121">
        <f t="shared" ca="1" si="2812"/>
        <v>69529.166844617037</v>
      </c>
      <c r="AE1609" s="121">
        <f t="shared" ca="1" si="2812"/>
        <v>0</v>
      </c>
      <c r="AF1609" s="121">
        <f t="shared" ca="1" si="2812"/>
        <v>0</v>
      </c>
      <c r="AG1609" s="121">
        <f t="shared" ca="1" si="2812"/>
        <v>0</v>
      </c>
      <c r="AH1609" s="121">
        <f t="shared" ca="1" si="2812"/>
        <v>0</v>
      </c>
      <c r="AI1609" s="121">
        <f t="shared" ca="1" si="2812"/>
        <v>0</v>
      </c>
      <c r="AJ1609" s="121">
        <f t="shared" ca="1" si="2813"/>
        <v>0</v>
      </c>
      <c r="AK1609" s="121">
        <f t="shared" ca="1" si="2813"/>
        <v>0</v>
      </c>
      <c r="AL1609" s="121">
        <f t="shared" ca="1" si="2813"/>
        <v>0</v>
      </c>
      <c r="AM1609" s="121">
        <f t="shared" ca="1" si="2813"/>
        <v>0</v>
      </c>
      <c r="AN1609" s="121">
        <f t="shared" ca="1" si="2813"/>
        <v>0</v>
      </c>
      <c r="AO1609" s="121">
        <f t="shared" ca="1" si="2813"/>
        <v>0</v>
      </c>
      <c r="AP1609" s="121">
        <f t="shared" ca="1" si="2813"/>
        <v>0</v>
      </c>
      <c r="AQ1609" s="121">
        <f t="shared" ca="1" si="2813"/>
        <v>0</v>
      </c>
      <c r="AR1609" s="121">
        <f t="shared" ca="1" si="2813"/>
        <v>0</v>
      </c>
      <c r="AS1609" s="121">
        <f t="shared" ca="1" si="2813"/>
        <v>0</v>
      </c>
      <c r="AT1609" s="121">
        <f t="shared" ca="1" si="2814"/>
        <v>0</v>
      </c>
      <c r="AU1609" s="121">
        <f t="shared" ca="1" si="2814"/>
        <v>0</v>
      </c>
      <c r="AV1609" s="121">
        <f t="shared" ca="1" si="2814"/>
        <v>0</v>
      </c>
      <c r="AW1609" s="121">
        <f t="shared" ca="1" si="2814"/>
        <v>0</v>
      </c>
      <c r="AX1609" s="121">
        <f t="shared" ca="1" si="2814"/>
        <v>0</v>
      </c>
      <c r="AY1609" s="121">
        <f t="shared" ca="1" si="2814"/>
        <v>0</v>
      </c>
      <c r="AZ1609" s="121">
        <f t="shared" ca="1" si="2814"/>
        <v>0</v>
      </c>
      <c r="BA1609" s="121">
        <f t="shared" ca="1" si="2814"/>
        <v>0</v>
      </c>
      <c r="BB1609" s="121">
        <f t="shared" ca="1" si="2814"/>
        <v>0</v>
      </c>
      <c r="BC1609" s="121">
        <f t="shared" ca="1" si="2814"/>
        <v>0</v>
      </c>
      <c r="BD1609" s="121">
        <f t="shared" ca="1" si="2815"/>
        <v>0</v>
      </c>
      <c r="BE1609" s="121">
        <f t="shared" ca="1" si="2815"/>
        <v>0</v>
      </c>
      <c r="BF1609" s="121">
        <f t="shared" ca="1" si="2815"/>
        <v>0</v>
      </c>
      <c r="BG1609" s="121">
        <f t="shared" ca="1" si="2815"/>
        <v>0</v>
      </c>
      <c r="BH1609" s="121">
        <f t="shared" ca="1" si="2815"/>
        <v>0</v>
      </c>
      <c r="BI1609" s="121">
        <f t="shared" ca="1" si="2815"/>
        <v>0</v>
      </c>
      <c r="BJ1609" s="121">
        <f t="shared" ca="1" si="2815"/>
        <v>0</v>
      </c>
      <c r="BK1609" s="121">
        <f t="shared" ca="1" si="2815"/>
        <v>0</v>
      </c>
      <c r="BL1609" s="121">
        <f t="shared" ca="1" si="2815"/>
        <v>0</v>
      </c>
      <c r="BM1609" s="121">
        <f t="shared" ca="1" si="2815"/>
        <v>0</v>
      </c>
      <c r="BN1609" s="121">
        <f t="shared" ca="1" si="2816"/>
        <v>0</v>
      </c>
      <c r="BO1609" s="121" t="str">
        <f t="shared" ca="1" si="2816"/>
        <v/>
      </c>
      <c r="BP1609" s="121" t="str">
        <f t="shared" ca="1" si="2816"/>
        <v/>
      </c>
      <c r="BQ1609" s="121" t="str">
        <f t="shared" ca="1" si="2816"/>
        <v/>
      </c>
      <c r="BR1609" s="121" t="str">
        <f t="shared" ca="1" si="2816"/>
        <v/>
      </c>
      <c r="BS1609" s="121" t="str">
        <f t="shared" ca="1" si="2816"/>
        <v/>
      </c>
      <c r="BT1609" s="121" t="str">
        <f t="shared" ca="1" si="2816"/>
        <v/>
      </c>
      <c r="BU1609" s="121" t="str">
        <f t="shared" ca="1" si="2816"/>
        <v/>
      </c>
      <c r="BV1609" s="121" t="str">
        <f t="shared" ca="1" si="2816"/>
        <v/>
      </c>
      <c r="BW1609" s="121" t="str">
        <f t="shared" ca="1" si="2816"/>
        <v/>
      </c>
      <c r="BX1609" s="121" t="str">
        <f t="shared" ca="1" si="2817"/>
        <v/>
      </c>
      <c r="BY1609" s="121" t="str">
        <f t="shared" ca="1" si="2817"/>
        <v/>
      </c>
      <c r="BZ1609" s="121" t="str">
        <f t="shared" ca="1" si="2817"/>
        <v/>
      </c>
      <c r="CA1609" s="121" t="str">
        <f t="shared" ca="1" si="2817"/>
        <v/>
      </c>
      <c r="CB1609" s="121" t="str">
        <f t="shared" ca="1" si="2817"/>
        <v/>
      </c>
      <c r="CC1609" s="121" t="str">
        <f t="shared" ca="1" si="2817"/>
        <v/>
      </c>
      <c r="CD1609" s="121" t="str">
        <f t="shared" ca="1" si="2817"/>
        <v/>
      </c>
      <c r="CE1609" s="121" t="str">
        <f t="shared" ca="1" si="2817"/>
        <v/>
      </c>
      <c r="CF1609" s="121" t="str">
        <f t="shared" ca="1" si="2817"/>
        <v/>
      </c>
      <c r="CG1609" s="121" t="str">
        <f t="shared" ca="1" si="2817"/>
        <v/>
      </c>
      <c r="CH1609" s="121" t="str">
        <f t="shared" ca="1" si="2817"/>
        <v/>
      </c>
      <c r="CI1609" s="121" t="str">
        <f t="shared" ca="1" si="2817"/>
        <v/>
      </c>
      <c r="CJ1609" s="121" t="str">
        <f t="shared" ca="1" si="2817"/>
        <v/>
      </c>
      <c r="CK1609" s="121" t="str">
        <f t="shared" ca="1" si="2817"/>
        <v/>
      </c>
      <c r="CL1609" s="121" t="str">
        <f t="shared" ca="1" si="2817"/>
        <v/>
      </c>
      <c r="CM1609" s="121" t="str">
        <f t="shared" ca="1" si="2817"/>
        <v/>
      </c>
      <c r="CN1609" s="121" t="str">
        <f t="shared" ca="1" si="2817"/>
        <v/>
      </c>
      <c r="CO1609" s="121" t="str">
        <f t="shared" ca="1" si="2817"/>
        <v/>
      </c>
      <c r="CP1609" s="121" t="str">
        <f t="shared" ca="1" si="2817"/>
        <v/>
      </c>
      <c r="CQ1609" s="121" t="str">
        <f t="shared" ca="1" si="2817"/>
        <v/>
      </c>
      <c r="CR1609" s="121" t="str">
        <f t="shared" ca="1" si="2817"/>
        <v/>
      </c>
      <c r="CS1609" s="121" t="str">
        <f t="shared" ca="1" si="2817"/>
        <v/>
      </c>
      <c r="CT1609" s="121" t="str">
        <f t="shared" ca="1" si="2817"/>
        <v/>
      </c>
      <c r="CU1609" s="121" t="str">
        <f t="shared" ca="1" si="2817"/>
        <v/>
      </c>
      <c r="CV1609" s="121" t="str">
        <f t="shared" ca="1" si="2817"/>
        <v/>
      </c>
      <c r="CW1609" s="121" t="str">
        <f t="shared" ca="1" si="2817"/>
        <v/>
      </c>
      <c r="CX1609" s="121" t="str">
        <f t="shared" ca="1" si="2817"/>
        <v/>
      </c>
      <c r="CY1609" s="121" t="str">
        <f t="shared" ca="1" si="2817"/>
        <v/>
      </c>
      <c r="CZ1609" s="121" t="str">
        <f t="shared" ca="1" si="2817"/>
        <v/>
      </c>
      <c r="DA1609" s="121" t="str">
        <f t="shared" ca="1" si="2817"/>
        <v/>
      </c>
      <c r="DB1609" s="121" t="str">
        <f t="shared" ca="1" si="2817"/>
        <v/>
      </c>
      <c r="DC1609" s="121" t="str">
        <f t="shared" ca="1" si="2817"/>
        <v/>
      </c>
      <c r="DD1609" s="121" t="str">
        <f t="shared" ca="1" si="2817"/>
        <v/>
      </c>
      <c r="DE1609" s="121" t="str">
        <f t="shared" ca="1" si="2817"/>
        <v/>
      </c>
      <c r="DF1609" s="121" t="str">
        <f t="shared" ca="1" si="2817"/>
        <v/>
      </c>
      <c r="DG1609" s="121" t="str">
        <f t="shared" ca="1" si="2817"/>
        <v/>
      </c>
      <c r="DH1609" s="121" t="str">
        <f t="shared" ca="1" si="2817"/>
        <v/>
      </c>
      <c r="DI1609" s="121" t="str">
        <f t="shared" ca="1" si="2817"/>
        <v/>
      </c>
      <c r="DJ1609" s="121" t="str">
        <f t="shared" ca="1" si="2817"/>
        <v/>
      </c>
      <c r="DK1609" s="121" t="str">
        <f t="shared" ca="1" si="2817"/>
        <v/>
      </c>
      <c r="DL1609" s="121" t="str">
        <f t="shared" ca="1" si="2817"/>
        <v/>
      </c>
      <c r="DM1609" s="121" t="str">
        <f t="shared" ca="1" si="2817"/>
        <v/>
      </c>
      <c r="DN1609" s="121" t="str">
        <f t="shared" ca="1" si="2817"/>
        <v/>
      </c>
      <c r="DO1609" s="130">
        <f ca="1">SUM(F1609:DN1609)</f>
        <v>1489647.0509644879</v>
      </c>
      <c r="DP1609" s="50" t="s">
        <v>172</v>
      </c>
    </row>
    <row r="1610" spans="3:120" s="29" customFormat="1" ht="15" customHeight="1">
      <c r="C1610" s="497" t="str">
        <f ca="1">"(+) "&amp;MID((OFFSET($A$1,$D1610-1,$E$1595-3)),7,40)</f>
        <v>(+) Closing Contingency</v>
      </c>
      <c r="D1610" s="128">
        <f>ROW(A595)</f>
        <v>595</v>
      </c>
      <c r="E1610" s="123"/>
      <c r="F1610" s="122">
        <f t="shared" ca="1" si="2810"/>
        <v>0</v>
      </c>
      <c r="G1610" s="122">
        <f t="shared" ca="1" si="2810"/>
        <v>0</v>
      </c>
      <c r="H1610" s="122">
        <f t="shared" ca="1" si="2810"/>
        <v>0</v>
      </c>
      <c r="I1610" s="122">
        <f t="shared" ca="1" si="2810"/>
        <v>0</v>
      </c>
      <c r="J1610" s="122">
        <f t="shared" ca="1" si="2810"/>
        <v>0</v>
      </c>
      <c r="K1610" s="122">
        <f t="shared" ca="1" si="2810"/>
        <v>0</v>
      </c>
      <c r="L1610" s="122">
        <f t="shared" ca="1" si="2810"/>
        <v>0</v>
      </c>
      <c r="M1610" s="122">
        <f t="shared" ca="1" si="2810"/>
        <v>0</v>
      </c>
      <c r="N1610" s="122">
        <f t="shared" ca="1" si="2810"/>
        <v>0</v>
      </c>
      <c r="O1610" s="122">
        <f t="shared" ca="1" si="2810"/>
        <v>0</v>
      </c>
      <c r="P1610" s="122">
        <f t="shared" ca="1" si="2811"/>
        <v>0</v>
      </c>
      <c r="Q1610" s="122">
        <f t="shared" ca="1" si="2811"/>
        <v>0</v>
      </c>
      <c r="R1610" s="122">
        <f t="shared" ca="1" si="2811"/>
        <v>0</v>
      </c>
      <c r="S1610" s="122">
        <f t="shared" ca="1" si="2811"/>
        <v>0</v>
      </c>
      <c r="T1610" s="122">
        <f t="shared" ca="1" si="2811"/>
        <v>0</v>
      </c>
      <c r="U1610" s="122">
        <f t="shared" ca="1" si="2811"/>
        <v>0</v>
      </c>
      <c r="V1610" s="122">
        <f t="shared" ca="1" si="2811"/>
        <v>0</v>
      </c>
      <c r="W1610" s="122">
        <f t="shared" ca="1" si="2811"/>
        <v>0</v>
      </c>
      <c r="X1610" s="122">
        <f t="shared" ca="1" si="2811"/>
        <v>0</v>
      </c>
      <c r="Y1610" s="122">
        <f t="shared" ca="1" si="2811"/>
        <v>0</v>
      </c>
      <c r="Z1610" s="122">
        <f t="shared" ca="1" si="2812"/>
        <v>0</v>
      </c>
      <c r="AA1610" s="122">
        <f t="shared" ca="1" si="2812"/>
        <v>0</v>
      </c>
      <c r="AB1610" s="122">
        <f t="shared" ca="1" si="2812"/>
        <v>0</v>
      </c>
      <c r="AC1610" s="122">
        <f t="shared" ca="1" si="2812"/>
        <v>0</v>
      </c>
      <c r="AD1610" s="122">
        <f t="shared" ca="1" si="2812"/>
        <v>0</v>
      </c>
      <c r="AE1610" s="122">
        <f t="shared" ca="1" si="2812"/>
        <v>0</v>
      </c>
      <c r="AF1610" s="122">
        <f t="shared" ca="1" si="2812"/>
        <v>0</v>
      </c>
      <c r="AG1610" s="122">
        <f t="shared" ca="1" si="2812"/>
        <v>0</v>
      </c>
      <c r="AH1610" s="122">
        <f t="shared" ca="1" si="2812"/>
        <v>0</v>
      </c>
      <c r="AI1610" s="122">
        <f t="shared" ca="1" si="2812"/>
        <v>0</v>
      </c>
      <c r="AJ1610" s="122">
        <f t="shared" ca="1" si="2813"/>
        <v>0</v>
      </c>
      <c r="AK1610" s="122">
        <f t="shared" ca="1" si="2813"/>
        <v>0</v>
      </c>
      <c r="AL1610" s="122">
        <f t="shared" ca="1" si="2813"/>
        <v>0</v>
      </c>
      <c r="AM1610" s="122">
        <f t="shared" ca="1" si="2813"/>
        <v>0</v>
      </c>
      <c r="AN1610" s="122">
        <f t="shared" ca="1" si="2813"/>
        <v>0</v>
      </c>
      <c r="AO1610" s="122">
        <f t="shared" ca="1" si="2813"/>
        <v>0</v>
      </c>
      <c r="AP1610" s="122">
        <f t="shared" ca="1" si="2813"/>
        <v>0</v>
      </c>
      <c r="AQ1610" s="122">
        <f t="shared" ca="1" si="2813"/>
        <v>0</v>
      </c>
      <c r="AR1610" s="122">
        <f t="shared" ca="1" si="2813"/>
        <v>0</v>
      </c>
      <c r="AS1610" s="122">
        <f t="shared" ca="1" si="2813"/>
        <v>0</v>
      </c>
      <c r="AT1610" s="122">
        <f t="shared" ca="1" si="2814"/>
        <v>0</v>
      </c>
      <c r="AU1610" s="122">
        <f t="shared" ca="1" si="2814"/>
        <v>0</v>
      </c>
      <c r="AV1610" s="122">
        <f t="shared" ca="1" si="2814"/>
        <v>0</v>
      </c>
      <c r="AW1610" s="122">
        <f t="shared" ca="1" si="2814"/>
        <v>0</v>
      </c>
      <c r="AX1610" s="122">
        <f t="shared" ca="1" si="2814"/>
        <v>0</v>
      </c>
      <c r="AY1610" s="122">
        <f t="shared" ca="1" si="2814"/>
        <v>0</v>
      </c>
      <c r="AZ1610" s="122">
        <f t="shared" ca="1" si="2814"/>
        <v>0</v>
      </c>
      <c r="BA1610" s="122">
        <f t="shared" ca="1" si="2814"/>
        <v>0</v>
      </c>
      <c r="BB1610" s="122">
        <f t="shared" ca="1" si="2814"/>
        <v>0</v>
      </c>
      <c r="BC1610" s="122">
        <f t="shared" ca="1" si="2814"/>
        <v>0</v>
      </c>
      <c r="BD1610" s="122">
        <f t="shared" ca="1" si="2815"/>
        <v>0</v>
      </c>
      <c r="BE1610" s="122">
        <f t="shared" ca="1" si="2815"/>
        <v>0</v>
      </c>
      <c r="BF1610" s="122">
        <f t="shared" ca="1" si="2815"/>
        <v>0</v>
      </c>
      <c r="BG1610" s="122">
        <f t="shared" ca="1" si="2815"/>
        <v>0</v>
      </c>
      <c r="BH1610" s="122">
        <f t="shared" ca="1" si="2815"/>
        <v>0</v>
      </c>
      <c r="BI1610" s="122">
        <f t="shared" ca="1" si="2815"/>
        <v>0</v>
      </c>
      <c r="BJ1610" s="122">
        <f t="shared" ca="1" si="2815"/>
        <v>0</v>
      </c>
      <c r="BK1610" s="122">
        <f t="shared" ca="1" si="2815"/>
        <v>0</v>
      </c>
      <c r="BL1610" s="122">
        <f t="shared" ca="1" si="2815"/>
        <v>0</v>
      </c>
      <c r="BM1610" s="122">
        <f t="shared" ca="1" si="2815"/>
        <v>0</v>
      </c>
      <c r="BN1610" s="122">
        <f t="shared" ca="1" si="2816"/>
        <v>0</v>
      </c>
      <c r="BO1610" s="122" t="str">
        <f t="shared" ca="1" si="2816"/>
        <v/>
      </c>
      <c r="BP1610" s="122" t="str">
        <f t="shared" ca="1" si="2816"/>
        <v/>
      </c>
      <c r="BQ1610" s="122" t="str">
        <f t="shared" ca="1" si="2816"/>
        <v/>
      </c>
      <c r="BR1610" s="122" t="str">
        <f t="shared" ca="1" si="2816"/>
        <v/>
      </c>
      <c r="BS1610" s="122" t="str">
        <f t="shared" ca="1" si="2816"/>
        <v/>
      </c>
      <c r="BT1610" s="122" t="str">
        <f t="shared" ca="1" si="2816"/>
        <v/>
      </c>
      <c r="BU1610" s="122" t="str">
        <f t="shared" ca="1" si="2816"/>
        <v/>
      </c>
      <c r="BV1610" s="122" t="str">
        <f t="shared" ca="1" si="2816"/>
        <v/>
      </c>
      <c r="BW1610" s="122" t="str">
        <f t="shared" ca="1" si="2816"/>
        <v/>
      </c>
      <c r="BX1610" s="122" t="str">
        <f t="shared" ca="1" si="2817"/>
        <v/>
      </c>
      <c r="BY1610" s="122" t="str">
        <f t="shared" ca="1" si="2817"/>
        <v/>
      </c>
      <c r="BZ1610" s="122" t="str">
        <f t="shared" ca="1" si="2817"/>
        <v/>
      </c>
      <c r="CA1610" s="122" t="str">
        <f t="shared" ca="1" si="2817"/>
        <v/>
      </c>
      <c r="CB1610" s="122" t="str">
        <f t="shared" ca="1" si="2817"/>
        <v/>
      </c>
      <c r="CC1610" s="122" t="str">
        <f t="shared" ca="1" si="2817"/>
        <v/>
      </c>
      <c r="CD1610" s="122" t="str">
        <f t="shared" ca="1" si="2817"/>
        <v/>
      </c>
      <c r="CE1610" s="122" t="str">
        <f t="shared" ca="1" si="2817"/>
        <v/>
      </c>
      <c r="CF1610" s="122" t="str">
        <f t="shared" ca="1" si="2817"/>
        <v/>
      </c>
      <c r="CG1610" s="122" t="str">
        <f t="shared" ca="1" si="2817"/>
        <v/>
      </c>
      <c r="CH1610" s="122" t="str">
        <f t="shared" ca="1" si="2817"/>
        <v/>
      </c>
      <c r="CI1610" s="122" t="str">
        <f t="shared" ca="1" si="2817"/>
        <v/>
      </c>
      <c r="CJ1610" s="122" t="str">
        <f t="shared" ca="1" si="2817"/>
        <v/>
      </c>
      <c r="CK1610" s="122" t="str">
        <f t="shared" ca="1" si="2817"/>
        <v/>
      </c>
      <c r="CL1610" s="122" t="str">
        <f t="shared" ca="1" si="2817"/>
        <v/>
      </c>
      <c r="CM1610" s="122" t="str">
        <f t="shared" ca="1" si="2817"/>
        <v/>
      </c>
      <c r="CN1610" s="122" t="str">
        <f t="shared" ca="1" si="2817"/>
        <v/>
      </c>
      <c r="CO1610" s="122" t="str">
        <f t="shared" ca="1" si="2817"/>
        <v/>
      </c>
      <c r="CP1610" s="122" t="str">
        <f t="shared" ca="1" si="2817"/>
        <v/>
      </c>
      <c r="CQ1610" s="122" t="str">
        <f t="shared" ca="1" si="2817"/>
        <v/>
      </c>
      <c r="CR1610" s="122" t="str">
        <f t="shared" ca="1" si="2817"/>
        <v/>
      </c>
      <c r="CS1610" s="122" t="str">
        <f t="shared" ca="1" si="2817"/>
        <v/>
      </c>
      <c r="CT1610" s="122" t="str">
        <f t="shared" ca="1" si="2817"/>
        <v/>
      </c>
      <c r="CU1610" s="122" t="str">
        <f t="shared" ca="1" si="2817"/>
        <v/>
      </c>
      <c r="CV1610" s="122" t="str">
        <f t="shared" ca="1" si="2817"/>
        <v/>
      </c>
      <c r="CW1610" s="122" t="str">
        <f t="shared" ca="1" si="2817"/>
        <v/>
      </c>
      <c r="CX1610" s="122" t="str">
        <f t="shared" ca="1" si="2817"/>
        <v/>
      </c>
      <c r="CY1610" s="122" t="str">
        <f t="shared" ca="1" si="2817"/>
        <v/>
      </c>
      <c r="CZ1610" s="122" t="str">
        <f t="shared" ca="1" si="2817"/>
        <v/>
      </c>
      <c r="DA1610" s="122" t="str">
        <f t="shared" ca="1" si="2817"/>
        <v/>
      </c>
      <c r="DB1610" s="122" t="str">
        <f t="shared" ca="1" si="2817"/>
        <v/>
      </c>
      <c r="DC1610" s="122" t="str">
        <f t="shared" ca="1" si="2817"/>
        <v/>
      </c>
      <c r="DD1610" s="122" t="str">
        <f t="shared" ca="1" si="2817"/>
        <v/>
      </c>
      <c r="DE1610" s="122" t="str">
        <f t="shared" ca="1" si="2817"/>
        <v/>
      </c>
      <c r="DF1610" s="122" t="str">
        <f t="shared" ca="1" si="2817"/>
        <v/>
      </c>
      <c r="DG1610" s="122" t="str">
        <f t="shared" ca="1" si="2817"/>
        <v/>
      </c>
      <c r="DH1610" s="122" t="str">
        <f t="shared" ca="1" si="2817"/>
        <v/>
      </c>
      <c r="DI1610" s="122" t="str">
        <f t="shared" ca="1" si="2817"/>
        <v/>
      </c>
      <c r="DJ1610" s="122" t="str">
        <f t="shared" ca="1" si="2817"/>
        <v/>
      </c>
      <c r="DK1610" s="122" t="str">
        <f t="shared" ca="1" si="2817"/>
        <v/>
      </c>
      <c r="DL1610" s="122" t="str">
        <f t="shared" ca="1" si="2817"/>
        <v/>
      </c>
      <c r="DM1610" s="122" t="str">
        <f t="shared" ca="1" si="2817"/>
        <v/>
      </c>
      <c r="DN1610" s="122" t="str">
        <f t="shared" ca="1" si="2817"/>
        <v/>
      </c>
      <c r="DO1610" s="138">
        <f ca="1">SUM(F1610:DN1610)</f>
        <v>0</v>
      </c>
      <c r="DP1610" s="50" t="s">
        <v>172</v>
      </c>
    </row>
    <row r="1611" spans="3:120" s="29" customFormat="1" ht="15" customHeight="1">
      <c r="C1611" s="142" t="s">
        <v>218</v>
      </c>
      <c r="D1611" s="17"/>
      <c r="E1611" s="135"/>
      <c r="F1611" s="121">
        <f t="shared" ref="F1611:AK1611" ca="1" si="2818">SUM(F1607:F1610)</f>
        <v>857036.23302951246</v>
      </c>
      <c r="G1611" s="121">
        <f t="shared" ca="1" si="2818"/>
        <v>21708.652096541693</v>
      </c>
      <c r="H1611" s="121">
        <f t="shared" ca="1" si="2818"/>
        <v>23562.285103792325</v>
      </c>
      <c r="I1611" s="121">
        <f t="shared" ca="1" si="2818"/>
        <v>25422.88229266067</v>
      </c>
      <c r="J1611" s="121">
        <f t="shared" ca="1" si="2818"/>
        <v>27937.516373493039</v>
      </c>
      <c r="K1611" s="121">
        <f t="shared" ca="1" si="2818"/>
        <v>31108.644591969947</v>
      </c>
      <c r="L1611" s="121">
        <f t="shared" ca="1" si="2818"/>
        <v>34291.68688014683</v>
      </c>
      <c r="M1611" s="121">
        <f t="shared" ca="1" si="2818"/>
        <v>37486.687999713242</v>
      </c>
      <c r="N1611" s="121">
        <f t="shared" ca="1" si="2818"/>
        <v>40693.692880530354</v>
      </c>
      <c r="O1611" s="121">
        <f t="shared" ca="1" si="2818"/>
        <v>43912.746621262886</v>
      </c>
      <c r="P1611" s="121">
        <f t="shared" ca="1" si="2818"/>
        <v>46615.821018921561</v>
      </c>
      <c r="Q1611" s="121">
        <f t="shared" ca="1" si="2818"/>
        <v>48800.977516174862</v>
      </c>
      <c r="R1611" s="121">
        <f t="shared" ca="1" si="2818"/>
        <v>51910.123330261929</v>
      </c>
      <c r="S1611" s="121">
        <f t="shared" ca="1" si="2818"/>
        <v>55946.729930125155</v>
      </c>
      <c r="T1611" s="121">
        <f t="shared" ca="1" si="2818"/>
        <v>59998.50224044497</v>
      </c>
      <c r="U1611" s="121">
        <f t="shared" ca="1" si="2818"/>
        <v>64065.497239469791</v>
      </c>
      <c r="V1611" s="121">
        <f t="shared" ca="1" si="2818"/>
        <v>68147.772119517875</v>
      </c>
      <c r="W1611" s="121">
        <f t="shared" ca="1" si="2818"/>
        <v>72245.384287781562</v>
      </c>
      <c r="X1611" s="121">
        <f t="shared" ca="1" si="2818"/>
        <v>78941.35943225662</v>
      </c>
      <c r="Y1611" s="121">
        <f t="shared" ca="1" si="2818"/>
        <v>89594.194821482408</v>
      </c>
      <c r="Z1611" s="121">
        <f t="shared" ca="1" si="2818"/>
        <v>103277.56684961572</v>
      </c>
      <c r="AA1611" s="121">
        <f t="shared" ca="1" si="2818"/>
        <v>118654.12627422292</v>
      </c>
      <c r="AB1611" s="121">
        <f t="shared" ca="1" si="2818"/>
        <v>129526.24572171527</v>
      </c>
      <c r="AC1611" s="121">
        <f t="shared" ca="1" si="2818"/>
        <v>135877.00181083885</v>
      </c>
      <c r="AD1611" s="121">
        <f t="shared" ca="1" si="2818"/>
        <v>69529.166844617037</v>
      </c>
      <c r="AE1611" s="121">
        <f t="shared" ca="1" si="2818"/>
        <v>0</v>
      </c>
      <c r="AF1611" s="121">
        <f t="shared" ca="1" si="2818"/>
        <v>0</v>
      </c>
      <c r="AG1611" s="121">
        <f t="shared" ca="1" si="2818"/>
        <v>0</v>
      </c>
      <c r="AH1611" s="121">
        <f t="shared" ca="1" si="2818"/>
        <v>0</v>
      </c>
      <c r="AI1611" s="121">
        <f t="shared" ca="1" si="2818"/>
        <v>0</v>
      </c>
      <c r="AJ1611" s="121">
        <f t="shared" ca="1" si="2818"/>
        <v>0</v>
      </c>
      <c r="AK1611" s="121">
        <f t="shared" ca="1" si="2818"/>
        <v>0</v>
      </c>
      <c r="AL1611" s="121">
        <f t="shared" ref="AL1611:BQ1611" ca="1" si="2819">SUM(AL1607:AL1610)</f>
        <v>0</v>
      </c>
      <c r="AM1611" s="121">
        <f t="shared" ca="1" si="2819"/>
        <v>0</v>
      </c>
      <c r="AN1611" s="121">
        <f t="shared" ca="1" si="2819"/>
        <v>0</v>
      </c>
      <c r="AO1611" s="121">
        <f t="shared" ca="1" si="2819"/>
        <v>0</v>
      </c>
      <c r="AP1611" s="121">
        <f t="shared" ca="1" si="2819"/>
        <v>0</v>
      </c>
      <c r="AQ1611" s="121">
        <f t="shared" ca="1" si="2819"/>
        <v>0</v>
      </c>
      <c r="AR1611" s="121">
        <f t="shared" ca="1" si="2819"/>
        <v>0</v>
      </c>
      <c r="AS1611" s="121">
        <f t="shared" ca="1" si="2819"/>
        <v>0</v>
      </c>
      <c r="AT1611" s="121">
        <f t="shared" ca="1" si="2819"/>
        <v>0</v>
      </c>
      <c r="AU1611" s="121">
        <f t="shared" ca="1" si="2819"/>
        <v>0</v>
      </c>
      <c r="AV1611" s="121">
        <f t="shared" ca="1" si="2819"/>
        <v>0</v>
      </c>
      <c r="AW1611" s="121">
        <f t="shared" ca="1" si="2819"/>
        <v>0</v>
      </c>
      <c r="AX1611" s="121">
        <f t="shared" ca="1" si="2819"/>
        <v>0</v>
      </c>
      <c r="AY1611" s="121">
        <f t="shared" ca="1" si="2819"/>
        <v>0</v>
      </c>
      <c r="AZ1611" s="121">
        <f t="shared" ca="1" si="2819"/>
        <v>0</v>
      </c>
      <c r="BA1611" s="121">
        <f t="shared" ca="1" si="2819"/>
        <v>0</v>
      </c>
      <c r="BB1611" s="121">
        <f t="shared" ca="1" si="2819"/>
        <v>0</v>
      </c>
      <c r="BC1611" s="121">
        <f t="shared" ca="1" si="2819"/>
        <v>0</v>
      </c>
      <c r="BD1611" s="121">
        <f t="shared" ca="1" si="2819"/>
        <v>0</v>
      </c>
      <c r="BE1611" s="121">
        <f t="shared" ca="1" si="2819"/>
        <v>0</v>
      </c>
      <c r="BF1611" s="121">
        <f t="shared" ca="1" si="2819"/>
        <v>0</v>
      </c>
      <c r="BG1611" s="121">
        <f t="shared" ca="1" si="2819"/>
        <v>0</v>
      </c>
      <c r="BH1611" s="121">
        <f t="shared" ca="1" si="2819"/>
        <v>0</v>
      </c>
      <c r="BI1611" s="121">
        <f t="shared" ca="1" si="2819"/>
        <v>0</v>
      </c>
      <c r="BJ1611" s="121">
        <f t="shared" ca="1" si="2819"/>
        <v>0</v>
      </c>
      <c r="BK1611" s="121">
        <f t="shared" ca="1" si="2819"/>
        <v>0</v>
      </c>
      <c r="BL1611" s="121">
        <f t="shared" ca="1" si="2819"/>
        <v>0</v>
      </c>
      <c r="BM1611" s="121">
        <f t="shared" ca="1" si="2819"/>
        <v>0</v>
      </c>
      <c r="BN1611" s="121">
        <f t="shared" ca="1" si="2819"/>
        <v>0</v>
      </c>
      <c r="BO1611" s="121">
        <f t="shared" ca="1" si="2819"/>
        <v>0</v>
      </c>
      <c r="BP1611" s="121">
        <f t="shared" ca="1" si="2819"/>
        <v>0</v>
      </c>
      <c r="BQ1611" s="121">
        <f t="shared" ca="1" si="2819"/>
        <v>0</v>
      </c>
      <c r="BR1611" s="121">
        <f t="shared" ref="BR1611:CA1611" ca="1" si="2820">SUM(BR1607:BR1610)</f>
        <v>0</v>
      </c>
      <c r="BS1611" s="121">
        <f t="shared" ca="1" si="2820"/>
        <v>0</v>
      </c>
      <c r="BT1611" s="121">
        <f t="shared" ca="1" si="2820"/>
        <v>0</v>
      </c>
      <c r="BU1611" s="121">
        <f t="shared" ca="1" si="2820"/>
        <v>0</v>
      </c>
      <c r="BV1611" s="121">
        <f t="shared" ca="1" si="2820"/>
        <v>0</v>
      </c>
      <c r="BW1611" s="121">
        <f t="shared" ca="1" si="2820"/>
        <v>0</v>
      </c>
      <c r="BX1611" s="121">
        <f t="shared" ca="1" si="2820"/>
        <v>0</v>
      </c>
      <c r="BY1611" s="121">
        <f t="shared" ca="1" si="2820"/>
        <v>0</v>
      </c>
      <c r="BZ1611" s="121">
        <f t="shared" ca="1" si="2820"/>
        <v>0</v>
      </c>
      <c r="CA1611" s="121">
        <f t="shared" ca="1" si="2820"/>
        <v>0</v>
      </c>
      <c r="CB1611" s="121">
        <f t="shared" ref="CB1611:DN1611" ca="1" si="2821">SUM(CB1607:CB1610)</f>
        <v>0</v>
      </c>
      <c r="CC1611" s="121">
        <f t="shared" ca="1" si="2821"/>
        <v>0</v>
      </c>
      <c r="CD1611" s="121">
        <f t="shared" ca="1" si="2821"/>
        <v>0</v>
      </c>
      <c r="CE1611" s="121">
        <f t="shared" ca="1" si="2821"/>
        <v>0</v>
      </c>
      <c r="CF1611" s="121">
        <f t="shared" ca="1" si="2821"/>
        <v>0</v>
      </c>
      <c r="CG1611" s="121">
        <f t="shared" ca="1" si="2821"/>
        <v>0</v>
      </c>
      <c r="CH1611" s="121">
        <f t="shared" ca="1" si="2821"/>
        <v>0</v>
      </c>
      <c r="CI1611" s="121">
        <f t="shared" ca="1" si="2821"/>
        <v>0</v>
      </c>
      <c r="CJ1611" s="121">
        <f t="shared" ca="1" si="2821"/>
        <v>0</v>
      </c>
      <c r="CK1611" s="121">
        <f t="shared" ca="1" si="2821"/>
        <v>0</v>
      </c>
      <c r="CL1611" s="121">
        <f t="shared" ca="1" si="2821"/>
        <v>0</v>
      </c>
      <c r="CM1611" s="121">
        <f t="shared" ca="1" si="2821"/>
        <v>0</v>
      </c>
      <c r="CN1611" s="121">
        <f t="shared" ca="1" si="2821"/>
        <v>0</v>
      </c>
      <c r="CO1611" s="121">
        <f t="shared" ca="1" si="2821"/>
        <v>0</v>
      </c>
      <c r="CP1611" s="121">
        <f t="shared" ca="1" si="2821"/>
        <v>0</v>
      </c>
      <c r="CQ1611" s="121">
        <f t="shared" ca="1" si="2821"/>
        <v>0</v>
      </c>
      <c r="CR1611" s="121">
        <f t="shared" ca="1" si="2821"/>
        <v>0</v>
      </c>
      <c r="CS1611" s="121">
        <f t="shared" ca="1" si="2821"/>
        <v>0</v>
      </c>
      <c r="CT1611" s="121">
        <f t="shared" ca="1" si="2821"/>
        <v>0</v>
      </c>
      <c r="CU1611" s="121">
        <f t="shared" ca="1" si="2821"/>
        <v>0</v>
      </c>
      <c r="CV1611" s="121">
        <f t="shared" ca="1" si="2821"/>
        <v>0</v>
      </c>
      <c r="CW1611" s="121">
        <f t="shared" ca="1" si="2821"/>
        <v>0</v>
      </c>
      <c r="CX1611" s="121">
        <f t="shared" ca="1" si="2821"/>
        <v>0</v>
      </c>
      <c r="CY1611" s="121">
        <f t="shared" ca="1" si="2821"/>
        <v>0</v>
      </c>
      <c r="CZ1611" s="121">
        <f t="shared" ca="1" si="2821"/>
        <v>0</v>
      </c>
      <c r="DA1611" s="121">
        <f t="shared" ca="1" si="2821"/>
        <v>0</v>
      </c>
      <c r="DB1611" s="121">
        <f t="shared" ca="1" si="2821"/>
        <v>0</v>
      </c>
      <c r="DC1611" s="121">
        <f t="shared" ca="1" si="2821"/>
        <v>0</v>
      </c>
      <c r="DD1611" s="121">
        <f t="shared" ca="1" si="2821"/>
        <v>0</v>
      </c>
      <c r="DE1611" s="121">
        <f t="shared" ca="1" si="2821"/>
        <v>0</v>
      </c>
      <c r="DF1611" s="121">
        <f t="shared" ca="1" si="2821"/>
        <v>0</v>
      </c>
      <c r="DG1611" s="121">
        <f t="shared" ca="1" si="2821"/>
        <v>0</v>
      </c>
      <c r="DH1611" s="121">
        <f t="shared" ca="1" si="2821"/>
        <v>0</v>
      </c>
      <c r="DI1611" s="121">
        <f t="shared" ca="1" si="2821"/>
        <v>0</v>
      </c>
      <c r="DJ1611" s="121">
        <f t="shared" ca="1" si="2821"/>
        <v>0</v>
      </c>
      <c r="DK1611" s="121">
        <f t="shared" ca="1" si="2821"/>
        <v>0</v>
      </c>
      <c r="DL1611" s="121">
        <f t="shared" ca="1" si="2821"/>
        <v>0</v>
      </c>
      <c r="DM1611" s="121">
        <f t="shared" ca="1" si="2821"/>
        <v>0</v>
      </c>
      <c r="DN1611" s="121">
        <f t="shared" ca="1" si="2821"/>
        <v>0</v>
      </c>
      <c r="DO1611" s="130">
        <f ca="1">SUM(F1611:DN1611)</f>
        <v>2336291.4973070705</v>
      </c>
      <c r="DP1611" s="50" t="s">
        <v>172</v>
      </c>
    </row>
    <row r="1612" spans="3:120" s="29" customFormat="1" ht="15" customHeight="1">
      <c r="C1612" s="120"/>
      <c r="D1612" s="119"/>
      <c r="E1612" s="119"/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U1612" s="121"/>
      <c r="V1612" s="121"/>
      <c r="W1612" s="121"/>
      <c r="X1612" s="121"/>
      <c r="Y1612" s="121"/>
      <c r="Z1612" s="121"/>
      <c r="AA1612" s="121"/>
      <c r="AB1612" s="121"/>
      <c r="AC1612" s="121"/>
      <c r="AD1612" s="121"/>
      <c r="AE1612" s="121"/>
      <c r="AF1612" s="121"/>
      <c r="AG1612" s="121"/>
      <c r="AH1612" s="121"/>
      <c r="AI1612" s="121"/>
      <c r="AJ1612" s="121"/>
      <c r="AK1612" s="121"/>
      <c r="AL1612" s="121"/>
      <c r="AM1612" s="121"/>
      <c r="AN1612" s="121"/>
      <c r="AO1612" s="121"/>
      <c r="AP1612" s="121"/>
      <c r="AQ1612" s="121"/>
      <c r="AR1612" s="121"/>
      <c r="AS1612" s="121"/>
      <c r="AT1612" s="121"/>
      <c r="AU1612" s="121"/>
      <c r="AV1612" s="121"/>
      <c r="AW1612" s="121"/>
      <c r="AX1612" s="121"/>
      <c r="AY1612" s="121"/>
      <c r="AZ1612" s="121"/>
      <c r="BA1612" s="121"/>
      <c r="BB1612" s="121"/>
      <c r="BC1612" s="121"/>
      <c r="BD1612" s="121"/>
      <c r="BE1612" s="121"/>
      <c r="BF1612" s="121"/>
      <c r="BG1612" s="121"/>
      <c r="BH1612" s="121"/>
      <c r="BI1612" s="121"/>
      <c r="BJ1612" s="121"/>
      <c r="BK1612" s="121"/>
      <c r="BL1612" s="121"/>
      <c r="BM1612" s="121"/>
      <c r="BN1612" s="121"/>
      <c r="BO1612" s="121"/>
      <c r="BP1612" s="121"/>
      <c r="BQ1612" s="121"/>
      <c r="BR1612" s="121"/>
      <c r="BS1612" s="121"/>
      <c r="BT1612" s="121"/>
      <c r="BU1612" s="121"/>
      <c r="BV1612" s="121"/>
      <c r="BW1612" s="121"/>
      <c r="BX1612" s="121"/>
      <c r="BY1612" s="121"/>
      <c r="BZ1612" s="121"/>
      <c r="CA1612" s="121"/>
      <c r="CB1612" s="121"/>
      <c r="CC1612" s="121"/>
      <c r="CD1612" s="121"/>
      <c r="CE1612" s="121"/>
      <c r="CF1612" s="121"/>
      <c r="CG1612" s="121"/>
      <c r="CH1612" s="121"/>
      <c r="CI1612" s="121"/>
      <c r="CJ1612" s="121"/>
      <c r="CK1612" s="121"/>
      <c r="CL1612" s="121"/>
      <c r="CM1612" s="121"/>
      <c r="CN1612" s="121"/>
      <c r="CO1612" s="121"/>
      <c r="CP1612" s="121"/>
      <c r="CQ1612" s="121"/>
      <c r="CR1612" s="121"/>
      <c r="CS1612" s="121"/>
      <c r="CT1612" s="121"/>
      <c r="CU1612" s="121"/>
      <c r="CV1612" s="121"/>
      <c r="CW1612" s="121"/>
      <c r="CX1612" s="121"/>
      <c r="CY1612" s="121"/>
      <c r="CZ1612" s="121"/>
      <c r="DA1612" s="121"/>
      <c r="DB1612" s="121"/>
      <c r="DC1612" s="121"/>
      <c r="DD1612" s="121"/>
      <c r="DE1612" s="121"/>
      <c r="DF1612" s="121"/>
      <c r="DG1612" s="121"/>
      <c r="DH1612" s="121"/>
      <c r="DI1612" s="121"/>
      <c r="DJ1612" s="121"/>
      <c r="DK1612" s="121"/>
      <c r="DL1612" s="121"/>
      <c r="DM1612" s="121"/>
      <c r="DN1612" s="121"/>
      <c r="DO1612" s="1"/>
      <c r="DP1612" s="50" t="s">
        <v>172</v>
      </c>
    </row>
    <row r="1613" spans="3:120" s="29" customFormat="1" ht="15" customHeight="1">
      <c r="C1613" s="126" t="s">
        <v>217</v>
      </c>
      <c r="D1613" s="119"/>
      <c r="E1613" s="119"/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U1613" s="121"/>
      <c r="V1613" s="121"/>
      <c r="W1613" s="121"/>
      <c r="X1613" s="121"/>
      <c r="Y1613" s="121"/>
      <c r="Z1613" s="121"/>
      <c r="AA1613" s="121"/>
      <c r="AB1613" s="121"/>
      <c r="AC1613" s="121"/>
      <c r="AD1613" s="121"/>
      <c r="AE1613" s="121"/>
      <c r="AF1613" s="121"/>
      <c r="AG1613" s="121"/>
      <c r="AH1613" s="121"/>
      <c r="AI1613" s="121"/>
      <c r="AJ1613" s="121"/>
      <c r="AK1613" s="121"/>
      <c r="AL1613" s="121"/>
      <c r="AM1613" s="121"/>
      <c r="AN1613" s="121"/>
      <c r="AO1613" s="121"/>
      <c r="AP1613" s="121"/>
      <c r="AQ1613" s="121"/>
      <c r="AR1613" s="121"/>
      <c r="AS1613" s="121"/>
      <c r="AT1613" s="121"/>
      <c r="AU1613" s="121"/>
      <c r="AV1613" s="121"/>
      <c r="AW1613" s="121"/>
      <c r="AX1613" s="121"/>
      <c r="AY1613" s="121"/>
      <c r="AZ1613" s="121"/>
      <c r="BA1613" s="121"/>
      <c r="BB1613" s="121"/>
      <c r="BC1613" s="121"/>
      <c r="BD1613" s="121"/>
      <c r="BE1613" s="121"/>
      <c r="BF1613" s="121"/>
      <c r="BG1613" s="121"/>
      <c r="BH1613" s="121"/>
      <c r="BI1613" s="121"/>
      <c r="BJ1613" s="121"/>
      <c r="BK1613" s="121"/>
      <c r="BL1613" s="121"/>
      <c r="BM1613" s="121"/>
      <c r="BN1613" s="121"/>
      <c r="BO1613" s="121"/>
      <c r="BP1613" s="121"/>
      <c r="BQ1613" s="121"/>
      <c r="BR1613" s="121"/>
      <c r="BS1613" s="121"/>
      <c r="BT1613" s="121"/>
      <c r="BU1613" s="121"/>
      <c r="BV1613" s="121"/>
      <c r="BW1613" s="121"/>
      <c r="BX1613" s="121"/>
      <c r="BY1613" s="121"/>
      <c r="BZ1613" s="121"/>
      <c r="CA1613" s="121"/>
      <c r="CB1613" s="121"/>
      <c r="CC1613" s="121"/>
      <c r="CD1613" s="121"/>
      <c r="CE1613" s="121"/>
      <c r="CF1613" s="121"/>
      <c r="CG1613" s="121"/>
      <c r="CH1613" s="121"/>
      <c r="CI1613" s="121"/>
      <c r="CJ1613" s="121"/>
      <c r="CK1613" s="121"/>
      <c r="CL1613" s="121"/>
      <c r="CM1613" s="121"/>
      <c r="CN1613" s="121"/>
      <c r="CO1613" s="121"/>
      <c r="CP1613" s="121"/>
      <c r="CQ1613" s="121"/>
      <c r="CR1613" s="121"/>
      <c r="CS1613" s="121"/>
      <c r="CT1613" s="121"/>
      <c r="CU1613" s="121"/>
      <c r="CV1613" s="121"/>
      <c r="CW1613" s="121"/>
      <c r="CX1613" s="121"/>
      <c r="CY1613" s="121"/>
      <c r="CZ1613" s="121"/>
      <c r="DA1613" s="121"/>
      <c r="DB1613" s="121"/>
      <c r="DC1613" s="121"/>
      <c r="DD1613" s="121"/>
      <c r="DE1613" s="121"/>
      <c r="DF1613" s="121"/>
      <c r="DG1613" s="121"/>
      <c r="DH1613" s="121"/>
      <c r="DI1613" s="121"/>
      <c r="DJ1613" s="121"/>
      <c r="DK1613" s="121"/>
      <c r="DL1613" s="121"/>
      <c r="DM1613" s="121"/>
      <c r="DN1613" s="121"/>
      <c r="DO1613" s="1"/>
      <c r="DP1613" s="50" t="s">
        <v>172</v>
      </c>
    </row>
    <row r="1614" spans="3:120" s="29" customFormat="1" ht="15" customHeight="1">
      <c r="C1614" s="120" t="str">
        <f t="shared" ref="C1614:C1624" ca="1" si="2822">"(+) "&amp;MID((OFFSET($A$1,$D1614-1,$E$1595-3)),7,40)</f>
        <v>(+) Predevelopment</v>
      </c>
      <c r="D1614" s="127">
        <f>ROW(A619)</f>
        <v>619</v>
      </c>
      <c r="E1614" s="75"/>
      <c r="F1614" s="121">
        <f t="shared" ref="F1614:O1624" ca="1" si="2823">IF(F$17="","",OFFSET($A$1,$D1614-1,$E$1595+F$1597))</f>
        <v>0</v>
      </c>
      <c r="G1614" s="121">
        <f t="shared" ca="1" si="2823"/>
        <v>0</v>
      </c>
      <c r="H1614" s="121">
        <f t="shared" ca="1" si="2823"/>
        <v>0</v>
      </c>
      <c r="I1614" s="121">
        <f t="shared" ca="1" si="2823"/>
        <v>0</v>
      </c>
      <c r="J1614" s="121">
        <f t="shared" ca="1" si="2823"/>
        <v>0</v>
      </c>
      <c r="K1614" s="121">
        <f t="shared" ca="1" si="2823"/>
        <v>0</v>
      </c>
      <c r="L1614" s="121">
        <f t="shared" ca="1" si="2823"/>
        <v>0</v>
      </c>
      <c r="M1614" s="121">
        <f t="shared" ca="1" si="2823"/>
        <v>0</v>
      </c>
      <c r="N1614" s="121">
        <f t="shared" ca="1" si="2823"/>
        <v>0</v>
      </c>
      <c r="O1614" s="121">
        <f t="shared" ca="1" si="2823"/>
        <v>0</v>
      </c>
      <c r="P1614" s="121">
        <f t="shared" ref="P1614:Y1624" ca="1" si="2824">IF(P$17="","",OFFSET($A$1,$D1614-1,$E$1595+P$1597))</f>
        <v>0</v>
      </c>
      <c r="Q1614" s="121">
        <f t="shared" ca="1" si="2824"/>
        <v>0</v>
      </c>
      <c r="R1614" s="121">
        <f t="shared" ca="1" si="2824"/>
        <v>0</v>
      </c>
      <c r="S1614" s="121">
        <f t="shared" ca="1" si="2824"/>
        <v>0</v>
      </c>
      <c r="T1614" s="121">
        <f t="shared" ca="1" si="2824"/>
        <v>0</v>
      </c>
      <c r="U1614" s="121">
        <f t="shared" ca="1" si="2824"/>
        <v>0</v>
      </c>
      <c r="V1614" s="121">
        <f t="shared" ca="1" si="2824"/>
        <v>0</v>
      </c>
      <c r="W1614" s="121">
        <f t="shared" ca="1" si="2824"/>
        <v>0</v>
      </c>
      <c r="X1614" s="121">
        <f t="shared" ca="1" si="2824"/>
        <v>0</v>
      </c>
      <c r="Y1614" s="121">
        <f t="shared" ca="1" si="2824"/>
        <v>0</v>
      </c>
      <c r="Z1614" s="121">
        <f t="shared" ref="Z1614:AI1624" ca="1" si="2825">IF(Z$17="","",OFFSET($A$1,$D1614-1,$E$1595+Z$1597))</f>
        <v>0</v>
      </c>
      <c r="AA1614" s="121">
        <f t="shared" ca="1" si="2825"/>
        <v>0</v>
      </c>
      <c r="AB1614" s="121">
        <f t="shared" ca="1" si="2825"/>
        <v>0</v>
      </c>
      <c r="AC1614" s="121">
        <f t="shared" ca="1" si="2825"/>
        <v>0</v>
      </c>
      <c r="AD1614" s="121">
        <f t="shared" ca="1" si="2825"/>
        <v>0</v>
      </c>
      <c r="AE1614" s="121">
        <f t="shared" ca="1" si="2825"/>
        <v>0</v>
      </c>
      <c r="AF1614" s="121">
        <f t="shared" ca="1" si="2825"/>
        <v>0</v>
      </c>
      <c r="AG1614" s="121">
        <f t="shared" ca="1" si="2825"/>
        <v>0</v>
      </c>
      <c r="AH1614" s="121">
        <f t="shared" ca="1" si="2825"/>
        <v>0</v>
      </c>
      <c r="AI1614" s="121">
        <f t="shared" ca="1" si="2825"/>
        <v>0</v>
      </c>
      <c r="AJ1614" s="121">
        <f t="shared" ref="AJ1614:AS1624" ca="1" si="2826">IF(AJ$17="","",OFFSET($A$1,$D1614-1,$E$1595+AJ$1597))</f>
        <v>0</v>
      </c>
      <c r="AK1614" s="121">
        <f t="shared" ca="1" si="2826"/>
        <v>0</v>
      </c>
      <c r="AL1614" s="121">
        <f t="shared" ca="1" si="2826"/>
        <v>0</v>
      </c>
      <c r="AM1614" s="121">
        <f t="shared" ca="1" si="2826"/>
        <v>0</v>
      </c>
      <c r="AN1614" s="121">
        <f t="shared" ca="1" si="2826"/>
        <v>0</v>
      </c>
      <c r="AO1614" s="121">
        <f t="shared" ca="1" si="2826"/>
        <v>0</v>
      </c>
      <c r="AP1614" s="121">
        <f t="shared" ca="1" si="2826"/>
        <v>0</v>
      </c>
      <c r="AQ1614" s="121">
        <f t="shared" ca="1" si="2826"/>
        <v>0</v>
      </c>
      <c r="AR1614" s="121">
        <f t="shared" ca="1" si="2826"/>
        <v>0</v>
      </c>
      <c r="AS1614" s="121">
        <f t="shared" ca="1" si="2826"/>
        <v>0</v>
      </c>
      <c r="AT1614" s="121">
        <f t="shared" ref="AT1614:BC1624" ca="1" si="2827">IF(AT$17="","",OFFSET($A$1,$D1614-1,$E$1595+AT$1597))</f>
        <v>0</v>
      </c>
      <c r="AU1614" s="121">
        <f t="shared" ca="1" si="2827"/>
        <v>0</v>
      </c>
      <c r="AV1614" s="121">
        <f t="shared" ca="1" si="2827"/>
        <v>0</v>
      </c>
      <c r="AW1614" s="121">
        <f t="shared" ca="1" si="2827"/>
        <v>0</v>
      </c>
      <c r="AX1614" s="121">
        <f t="shared" ca="1" si="2827"/>
        <v>0</v>
      </c>
      <c r="AY1614" s="121">
        <f t="shared" ca="1" si="2827"/>
        <v>0</v>
      </c>
      <c r="AZ1614" s="121">
        <f t="shared" ca="1" si="2827"/>
        <v>0</v>
      </c>
      <c r="BA1614" s="121">
        <f t="shared" ca="1" si="2827"/>
        <v>0</v>
      </c>
      <c r="BB1614" s="121">
        <f t="shared" ca="1" si="2827"/>
        <v>0</v>
      </c>
      <c r="BC1614" s="121">
        <f t="shared" ca="1" si="2827"/>
        <v>0</v>
      </c>
      <c r="BD1614" s="121">
        <f t="shared" ref="BD1614:BM1624" ca="1" si="2828">IF(BD$17="","",OFFSET($A$1,$D1614-1,$E$1595+BD$1597))</f>
        <v>0</v>
      </c>
      <c r="BE1614" s="121">
        <f t="shared" ca="1" si="2828"/>
        <v>0</v>
      </c>
      <c r="BF1614" s="121">
        <f t="shared" ca="1" si="2828"/>
        <v>0</v>
      </c>
      <c r="BG1614" s="121">
        <f t="shared" ca="1" si="2828"/>
        <v>0</v>
      </c>
      <c r="BH1614" s="121">
        <f t="shared" ca="1" si="2828"/>
        <v>0</v>
      </c>
      <c r="BI1614" s="121">
        <f t="shared" ca="1" si="2828"/>
        <v>0</v>
      </c>
      <c r="BJ1614" s="121">
        <f t="shared" ca="1" si="2828"/>
        <v>0</v>
      </c>
      <c r="BK1614" s="121">
        <f t="shared" ca="1" si="2828"/>
        <v>0</v>
      </c>
      <c r="BL1614" s="121">
        <f t="shared" ca="1" si="2828"/>
        <v>0</v>
      </c>
      <c r="BM1614" s="121">
        <f t="shared" ca="1" si="2828"/>
        <v>0</v>
      </c>
      <c r="BN1614" s="121">
        <f t="shared" ref="BN1614:BW1624" ca="1" si="2829">IF(BN$17="","",OFFSET($A$1,$D1614-1,$E$1595+BN$1597))</f>
        <v>0</v>
      </c>
      <c r="BO1614" s="121" t="str">
        <f t="shared" ca="1" si="2829"/>
        <v/>
      </c>
      <c r="BP1614" s="121" t="str">
        <f t="shared" ca="1" si="2829"/>
        <v/>
      </c>
      <c r="BQ1614" s="121" t="str">
        <f t="shared" ca="1" si="2829"/>
        <v/>
      </c>
      <c r="BR1614" s="121" t="str">
        <f t="shared" ca="1" si="2829"/>
        <v/>
      </c>
      <c r="BS1614" s="121" t="str">
        <f t="shared" ca="1" si="2829"/>
        <v/>
      </c>
      <c r="BT1614" s="121" t="str">
        <f t="shared" ca="1" si="2829"/>
        <v/>
      </c>
      <c r="BU1614" s="121" t="str">
        <f t="shared" ca="1" si="2829"/>
        <v/>
      </c>
      <c r="BV1614" s="121" t="str">
        <f t="shared" ca="1" si="2829"/>
        <v/>
      </c>
      <c r="BW1614" s="121" t="str">
        <f t="shared" ca="1" si="2829"/>
        <v/>
      </c>
      <c r="BX1614" s="121" t="str">
        <f t="shared" ref="BX1614:DN1624" ca="1" si="2830">IF(BX$17="","",OFFSET($A$1,$D1614-1,$E$1595+BX$1597))</f>
        <v/>
      </c>
      <c r="BY1614" s="121" t="str">
        <f t="shared" ca="1" si="2830"/>
        <v/>
      </c>
      <c r="BZ1614" s="121" t="str">
        <f t="shared" ca="1" si="2830"/>
        <v/>
      </c>
      <c r="CA1614" s="121" t="str">
        <f t="shared" ca="1" si="2830"/>
        <v/>
      </c>
      <c r="CB1614" s="121" t="str">
        <f t="shared" ca="1" si="2830"/>
        <v/>
      </c>
      <c r="CC1614" s="121" t="str">
        <f t="shared" ca="1" si="2830"/>
        <v/>
      </c>
      <c r="CD1614" s="121" t="str">
        <f t="shared" ca="1" si="2830"/>
        <v/>
      </c>
      <c r="CE1614" s="121" t="str">
        <f t="shared" ca="1" si="2830"/>
        <v/>
      </c>
      <c r="CF1614" s="121" t="str">
        <f t="shared" ca="1" si="2830"/>
        <v/>
      </c>
      <c r="CG1614" s="121" t="str">
        <f t="shared" ca="1" si="2830"/>
        <v/>
      </c>
      <c r="CH1614" s="121" t="str">
        <f t="shared" ca="1" si="2830"/>
        <v/>
      </c>
      <c r="CI1614" s="121" t="str">
        <f t="shared" ca="1" si="2830"/>
        <v/>
      </c>
      <c r="CJ1614" s="121" t="str">
        <f t="shared" ca="1" si="2830"/>
        <v/>
      </c>
      <c r="CK1614" s="121" t="str">
        <f t="shared" ca="1" si="2830"/>
        <v/>
      </c>
      <c r="CL1614" s="121" t="str">
        <f t="shared" ca="1" si="2830"/>
        <v/>
      </c>
      <c r="CM1614" s="121" t="str">
        <f t="shared" ca="1" si="2830"/>
        <v/>
      </c>
      <c r="CN1614" s="121" t="str">
        <f t="shared" ca="1" si="2830"/>
        <v/>
      </c>
      <c r="CO1614" s="121" t="str">
        <f t="shared" ca="1" si="2830"/>
        <v/>
      </c>
      <c r="CP1614" s="121" t="str">
        <f t="shared" ca="1" si="2830"/>
        <v/>
      </c>
      <c r="CQ1614" s="121" t="str">
        <f t="shared" ca="1" si="2830"/>
        <v/>
      </c>
      <c r="CR1614" s="121" t="str">
        <f t="shared" ca="1" si="2830"/>
        <v/>
      </c>
      <c r="CS1614" s="121" t="str">
        <f t="shared" ca="1" si="2830"/>
        <v/>
      </c>
      <c r="CT1614" s="121" t="str">
        <f t="shared" ca="1" si="2830"/>
        <v/>
      </c>
      <c r="CU1614" s="121" t="str">
        <f t="shared" ca="1" si="2830"/>
        <v/>
      </c>
      <c r="CV1614" s="121" t="str">
        <f t="shared" ca="1" si="2830"/>
        <v/>
      </c>
      <c r="CW1614" s="121" t="str">
        <f t="shared" ca="1" si="2830"/>
        <v/>
      </c>
      <c r="CX1614" s="121" t="str">
        <f t="shared" ca="1" si="2830"/>
        <v/>
      </c>
      <c r="CY1614" s="121" t="str">
        <f t="shared" ca="1" si="2830"/>
        <v/>
      </c>
      <c r="CZ1614" s="121" t="str">
        <f t="shared" ca="1" si="2830"/>
        <v/>
      </c>
      <c r="DA1614" s="121" t="str">
        <f t="shared" ca="1" si="2830"/>
        <v/>
      </c>
      <c r="DB1614" s="121" t="str">
        <f t="shared" ca="1" si="2830"/>
        <v/>
      </c>
      <c r="DC1614" s="121" t="str">
        <f t="shared" ca="1" si="2830"/>
        <v/>
      </c>
      <c r="DD1614" s="121" t="str">
        <f t="shared" ca="1" si="2830"/>
        <v/>
      </c>
      <c r="DE1614" s="121" t="str">
        <f t="shared" ca="1" si="2830"/>
        <v/>
      </c>
      <c r="DF1614" s="121" t="str">
        <f t="shared" ca="1" si="2830"/>
        <v/>
      </c>
      <c r="DG1614" s="121" t="str">
        <f t="shared" ca="1" si="2830"/>
        <v/>
      </c>
      <c r="DH1614" s="121" t="str">
        <f t="shared" ca="1" si="2830"/>
        <v/>
      </c>
      <c r="DI1614" s="121" t="str">
        <f t="shared" ca="1" si="2830"/>
        <v/>
      </c>
      <c r="DJ1614" s="121" t="str">
        <f t="shared" ca="1" si="2830"/>
        <v/>
      </c>
      <c r="DK1614" s="121" t="str">
        <f t="shared" ca="1" si="2830"/>
        <v/>
      </c>
      <c r="DL1614" s="121" t="str">
        <f t="shared" ca="1" si="2830"/>
        <v/>
      </c>
      <c r="DM1614" s="121" t="str">
        <f t="shared" ca="1" si="2830"/>
        <v/>
      </c>
      <c r="DN1614" s="121" t="str">
        <f t="shared" ca="1" si="2830"/>
        <v/>
      </c>
      <c r="DO1614" s="130">
        <f t="shared" ref="DO1614:DO1625" ca="1" si="2831">SUM(F1614:DN1614)</f>
        <v>0</v>
      </c>
      <c r="DP1614" s="50" t="s">
        <v>172</v>
      </c>
    </row>
    <row r="1615" spans="3:120" s="29" customFormat="1" ht="15" customHeight="1">
      <c r="C1615" s="120" t="str">
        <f t="shared" ca="1" si="2822"/>
        <v>(+) Permits, Design and Fees</v>
      </c>
      <c r="D1615" s="127">
        <f>ROW(A638)</f>
        <v>638</v>
      </c>
      <c r="E1615" s="75"/>
      <c r="F1615" s="121">
        <f t="shared" ca="1" si="2823"/>
        <v>0</v>
      </c>
      <c r="G1615" s="121">
        <f t="shared" ca="1" si="2823"/>
        <v>0</v>
      </c>
      <c r="H1615" s="121">
        <f t="shared" ca="1" si="2823"/>
        <v>0</v>
      </c>
      <c r="I1615" s="121">
        <f t="shared" ca="1" si="2823"/>
        <v>0</v>
      </c>
      <c r="J1615" s="121">
        <f t="shared" ca="1" si="2823"/>
        <v>0</v>
      </c>
      <c r="K1615" s="121">
        <f t="shared" ca="1" si="2823"/>
        <v>0</v>
      </c>
      <c r="L1615" s="121">
        <f t="shared" ca="1" si="2823"/>
        <v>0</v>
      </c>
      <c r="M1615" s="121">
        <f t="shared" ca="1" si="2823"/>
        <v>0</v>
      </c>
      <c r="N1615" s="121">
        <f t="shared" ca="1" si="2823"/>
        <v>0</v>
      </c>
      <c r="O1615" s="121">
        <f t="shared" ca="1" si="2823"/>
        <v>0</v>
      </c>
      <c r="P1615" s="121">
        <f t="shared" ca="1" si="2824"/>
        <v>0</v>
      </c>
      <c r="Q1615" s="121">
        <f t="shared" ca="1" si="2824"/>
        <v>0</v>
      </c>
      <c r="R1615" s="121">
        <f t="shared" ca="1" si="2824"/>
        <v>0</v>
      </c>
      <c r="S1615" s="121">
        <f t="shared" ca="1" si="2824"/>
        <v>0</v>
      </c>
      <c r="T1615" s="121">
        <f t="shared" ca="1" si="2824"/>
        <v>0</v>
      </c>
      <c r="U1615" s="121">
        <f t="shared" ca="1" si="2824"/>
        <v>0</v>
      </c>
      <c r="V1615" s="121">
        <f t="shared" ca="1" si="2824"/>
        <v>0</v>
      </c>
      <c r="W1615" s="121">
        <f t="shared" ca="1" si="2824"/>
        <v>0</v>
      </c>
      <c r="X1615" s="121">
        <f t="shared" ca="1" si="2824"/>
        <v>0</v>
      </c>
      <c r="Y1615" s="121">
        <f t="shared" ca="1" si="2824"/>
        <v>0</v>
      </c>
      <c r="Z1615" s="121">
        <f t="shared" ca="1" si="2825"/>
        <v>0</v>
      </c>
      <c r="AA1615" s="121">
        <f t="shared" ca="1" si="2825"/>
        <v>0</v>
      </c>
      <c r="AB1615" s="121">
        <f t="shared" ca="1" si="2825"/>
        <v>0</v>
      </c>
      <c r="AC1615" s="121">
        <f t="shared" ca="1" si="2825"/>
        <v>0</v>
      </c>
      <c r="AD1615" s="121">
        <f t="shared" ca="1" si="2825"/>
        <v>0</v>
      </c>
      <c r="AE1615" s="121">
        <f t="shared" ca="1" si="2825"/>
        <v>0</v>
      </c>
      <c r="AF1615" s="121">
        <f t="shared" ca="1" si="2825"/>
        <v>0</v>
      </c>
      <c r="AG1615" s="121">
        <f t="shared" ca="1" si="2825"/>
        <v>0</v>
      </c>
      <c r="AH1615" s="121">
        <f t="shared" ca="1" si="2825"/>
        <v>0</v>
      </c>
      <c r="AI1615" s="121">
        <f t="shared" ca="1" si="2825"/>
        <v>0</v>
      </c>
      <c r="AJ1615" s="121">
        <f t="shared" ca="1" si="2826"/>
        <v>0</v>
      </c>
      <c r="AK1615" s="121">
        <f t="shared" ca="1" si="2826"/>
        <v>0</v>
      </c>
      <c r="AL1615" s="121">
        <f t="shared" ca="1" si="2826"/>
        <v>0</v>
      </c>
      <c r="AM1615" s="121">
        <f t="shared" ca="1" si="2826"/>
        <v>0</v>
      </c>
      <c r="AN1615" s="121">
        <f t="shared" ca="1" si="2826"/>
        <v>0</v>
      </c>
      <c r="AO1615" s="121">
        <f t="shared" ca="1" si="2826"/>
        <v>0</v>
      </c>
      <c r="AP1615" s="121">
        <f t="shared" ca="1" si="2826"/>
        <v>0</v>
      </c>
      <c r="AQ1615" s="121">
        <f t="shared" ca="1" si="2826"/>
        <v>0</v>
      </c>
      <c r="AR1615" s="121">
        <f t="shared" ca="1" si="2826"/>
        <v>0</v>
      </c>
      <c r="AS1615" s="121">
        <f t="shared" ca="1" si="2826"/>
        <v>0</v>
      </c>
      <c r="AT1615" s="121">
        <f t="shared" ca="1" si="2827"/>
        <v>0</v>
      </c>
      <c r="AU1615" s="121">
        <f t="shared" ca="1" si="2827"/>
        <v>0</v>
      </c>
      <c r="AV1615" s="121">
        <f t="shared" ca="1" si="2827"/>
        <v>0</v>
      </c>
      <c r="AW1615" s="121">
        <f t="shared" ca="1" si="2827"/>
        <v>0</v>
      </c>
      <c r="AX1615" s="121">
        <f t="shared" ca="1" si="2827"/>
        <v>0</v>
      </c>
      <c r="AY1615" s="121">
        <f t="shared" ca="1" si="2827"/>
        <v>0</v>
      </c>
      <c r="AZ1615" s="121">
        <f t="shared" ca="1" si="2827"/>
        <v>0</v>
      </c>
      <c r="BA1615" s="121">
        <f t="shared" ca="1" si="2827"/>
        <v>0</v>
      </c>
      <c r="BB1615" s="121">
        <f t="shared" ca="1" si="2827"/>
        <v>0</v>
      </c>
      <c r="BC1615" s="121">
        <f t="shared" ca="1" si="2827"/>
        <v>0</v>
      </c>
      <c r="BD1615" s="121">
        <f t="shared" ca="1" si="2828"/>
        <v>0</v>
      </c>
      <c r="BE1615" s="121">
        <f t="shared" ca="1" si="2828"/>
        <v>0</v>
      </c>
      <c r="BF1615" s="121">
        <f t="shared" ca="1" si="2828"/>
        <v>0</v>
      </c>
      <c r="BG1615" s="121">
        <f t="shared" ca="1" si="2828"/>
        <v>0</v>
      </c>
      <c r="BH1615" s="121">
        <f t="shared" ca="1" si="2828"/>
        <v>0</v>
      </c>
      <c r="BI1615" s="121">
        <f t="shared" ca="1" si="2828"/>
        <v>0</v>
      </c>
      <c r="BJ1615" s="121">
        <f t="shared" ca="1" si="2828"/>
        <v>0</v>
      </c>
      <c r="BK1615" s="121">
        <f t="shared" ca="1" si="2828"/>
        <v>0</v>
      </c>
      <c r="BL1615" s="121">
        <f t="shared" ca="1" si="2828"/>
        <v>0</v>
      </c>
      <c r="BM1615" s="121">
        <f t="shared" ca="1" si="2828"/>
        <v>0</v>
      </c>
      <c r="BN1615" s="121">
        <f t="shared" ca="1" si="2829"/>
        <v>0</v>
      </c>
      <c r="BO1615" s="121" t="str">
        <f t="shared" ca="1" si="2829"/>
        <v/>
      </c>
      <c r="BP1615" s="121" t="str">
        <f t="shared" ca="1" si="2829"/>
        <v/>
      </c>
      <c r="BQ1615" s="121" t="str">
        <f t="shared" ca="1" si="2829"/>
        <v/>
      </c>
      <c r="BR1615" s="121" t="str">
        <f t="shared" ca="1" si="2829"/>
        <v/>
      </c>
      <c r="BS1615" s="121" t="str">
        <f t="shared" ca="1" si="2829"/>
        <v/>
      </c>
      <c r="BT1615" s="121" t="str">
        <f t="shared" ca="1" si="2829"/>
        <v/>
      </c>
      <c r="BU1615" s="121" t="str">
        <f t="shared" ca="1" si="2829"/>
        <v/>
      </c>
      <c r="BV1615" s="121" t="str">
        <f t="shared" ca="1" si="2829"/>
        <v/>
      </c>
      <c r="BW1615" s="121" t="str">
        <f t="shared" ca="1" si="2829"/>
        <v/>
      </c>
      <c r="BX1615" s="121" t="str">
        <f t="shared" ca="1" si="2830"/>
        <v/>
      </c>
      <c r="BY1615" s="121" t="str">
        <f t="shared" ca="1" si="2830"/>
        <v/>
      </c>
      <c r="BZ1615" s="121" t="str">
        <f t="shared" ca="1" si="2830"/>
        <v/>
      </c>
      <c r="CA1615" s="121" t="str">
        <f t="shared" ca="1" si="2830"/>
        <v/>
      </c>
      <c r="CB1615" s="121" t="str">
        <f t="shared" ca="1" si="2830"/>
        <v/>
      </c>
      <c r="CC1615" s="121" t="str">
        <f t="shared" ca="1" si="2830"/>
        <v/>
      </c>
      <c r="CD1615" s="121" t="str">
        <f t="shared" ca="1" si="2830"/>
        <v/>
      </c>
      <c r="CE1615" s="121" t="str">
        <f t="shared" ca="1" si="2830"/>
        <v/>
      </c>
      <c r="CF1615" s="121" t="str">
        <f t="shared" ca="1" si="2830"/>
        <v/>
      </c>
      <c r="CG1615" s="121" t="str">
        <f t="shared" ca="1" si="2830"/>
        <v/>
      </c>
      <c r="CH1615" s="121" t="str">
        <f t="shared" ca="1" si="2830"/>
        <v/>
      </c>
      <c r="CI1615" s="121" t="str">
        <f t="shared" ca="1" si="2830"/>
        <v/>
      </c>
      <c r="CJ1615" s="121" t="str">
        <f t="shared" ca="1" si="2830"/>
        <v/>
      </c>
      <c r="CK1615" s="121" t="str">
        <f t="shared" ca="1" si="2830"/>
        <v/>
      </c>
      <c r="CL1615" s="121" t="str">
        <f t="shared" ca="1" si="2830"/>
        <v/>
      </c>
      <c r="CM1615" s="121" t="str">
        <f t="shared" ca="1" si="2830"/>
        <v/>
      </c>
      <c r="CN1615" s="121" t="str">
        <f t="shared" ca="1" si="2830"/>
        <v/>
      </c>
      <c r="CO1615" s="121" t="str">
        <f t="shared" ca="1" si="2830"/>
        <v/>
      </c>
      <c r="CP1615" s="121" t="str">
        <f t="shared" ca="1" si="2830"/>
        <v/>
      </c>
      <c r="CQ1615" s="121" t="str">
        <f t="shared" ca="1" si="2830"/>
        <v/>
      </c>
      <c r="CR1615" s="121" t="str">
        <f t="shared" ca="1" si="2830"/>
        <v/>
      </c>
      <c r="CS1615" s="121" t="str">
        <f t="shared" ca="1" si="2830"/>
        <v/>
      </c>
      <c r="CT1615" s="121" t="str">
        <f t="shared" ca="1" si="2830"/>
        <v/>
      </c>
      <c r="CU1615" s="121" t="str">
        <f t="shared" ca="1" si="2830"/>
        <v/>
      </c>
      <c r="CV1615" s="121" t="str">
        <f t="shared" ca="1" si="2830"/>
        <v/>
      </c>
      <c r="CW1615" s="121" t="str">
        <f t="shared" ca="1" si="2830"/>
        <v/>
      </c>
      <c r="CX1615" s="121" t="str">
        <f t="shared" ca="1" si="2830"/>
        <v/>
      </c>
      <c r="CY1615" s="121" t="str">
        <f t="shared" ca="1" si="2830"/>
        <v/>
      </c>
      <c r="CZ1615" s="121" t="str">
        <f t="shared" ca="1" si="2830"/>
        <v/>
      </c>
      <c r="DA1615" s="121" t="str">
        <f t="shared" ca="1" si="2830"/>
        <v/>
      </c>
      <c r="DB1615" s="121" t="str">
        <f t="shared" ca="1" si="2830"/>
        <v/>
      </c>
      <c r="DC1615" s="121" t="str">
        <f t="shared" ca="1" si="2830"/>
        <v/>
      </c>
      <c r="DD1615" s="121" t="str">
        <f t="shared" ca="1" si="2830"/>
        <v/>
      </c>
      <c r="DE1615" s="121" t="str">
        <f t="shared" ca="1" si="2830"/>
        <v/>
      </c>
      <c r="DF1615" s="121" t="str">
        <f t="shared" ca="1" si="2830"/>
        <v/>
      </c>
      <c r="DG1615" s="121" t="str">
        <f t="shared" ca="1" si="2830"/>
        <v/>
      </c>
      <c r="DH1615" s="121" t="str">
        <f t="shared" ca="1" si="2830"/>
        <v/>
      </c>
      <c r="DI1615" s="121" t="str">
        <f t="shared" ca="1" si="2830"/>
        <v/>
      </c>
      <c r="DJ1615" s="121" t="str">
        <f t="shared" ca="1" si="2830"/>
        <v/>
      </c>
      <c r="DK1615" s="121" t="str">
        <f t="shared" ca="1" si="2830"/>
        <v/>
      </c>
      <c r="DL1615" s="121" t="str">
        <f t="shared" ca="1" si="2830"/>
        <v/>
      </c>
      <c r="DM1615" s="121" t="str">
        <f t="shared" ca="1" si="2830"/>
        <v/>
      </c>
      <c r="DN1615" s="121" t="str">
        <f t="shared" ca="1" si="2830"/>
        <v/>
      </c>
      <c r="DO1615" s="130">
        <f t="shared" ca="1" si="2831"/>
        <v>0</v>
      </c>
      <c r="DP1615" s="50" t="s">
        <v>172</v>
      </c>
    </row>
    <row r="1616" spans="3:120" s="29" customFormat="1" ht="15" customHeight="1">
      <c r="C1616" s="120" t="str">
        <f t="shared" ca="1" si="2822"/>
        <v>(+) Heritage Restoration</v>
      </c>
      <c r="D1616" s="127">
        <f>ROW(A657)</f>
        <v>657</v>
      </c>
      <c r="E1616" s="75"/>
      <c r="F1616" s="121">
        <f t="shared" ca="1" si="2823"/>
        <v>0</v>
      </c>
      <c r="G1616" s="121">
        <f t="shared" ca="1" si="2823"/>
        <v>0</v>
      </c>
      <c r="H1616" s="121">
        <f t="shared" ca="1" si="2823"/>
        <v>0</v>
      </c>
      <c r="I1616" s="121">
        <f t="shared" ca="1" si="2823"/>
        <v>0</v>
      </c>
      <c r="J1616" s="121">
        <f t="shared" ca="1" si="2823"/>
        <v>0</v>
      </c>
      <c r="K1616" s="121">
        <f t="shared" ca="1" si="2823"/>
        <v>0</v>
      </c>
      <c r="L1616" s="121">
        <f t="shared" ca="1" si="2823"/>
        <v>0</v>
      </c>
      <c r="M1616" s="121">
        <f t="shared" ca="1" si="2823"/>
        <v>0</v>
      </c>
      <c r="N1616" s="121">
        <f t="shared" ca="1" si="2823"/>
        <v>0</v>
      </c>
      <c r="O1616" s="121">
        <f t="shared" ca="1" si="2823"/>
        <v>0</v>
      </c>
      <c r="P1616" s="121">
        <f t="shared" ca="1" si="2824"/>
        <v>0</v>
      </c>
      <c r="Q1616" s="121">
        <f t="shared" ca="1" si="2824"/>
        <v>0</v>
      </c>
      <c r="R1616" s="121">
        <f t="shared" ca="1" si="2824"/>
        <v>0</v>
      </c>
      <c r="S1616" s="121">
        <f t="shared" ca="1" si="2824"/>
        <v>0</v>
      </c>
      <c r="T1616" s="121">
        <f t="shared" ca="1" si="2824"/>
        <v>0</v>
      </c>
      <c r="U1616" s="121">
        <f t="shared" ca="1" si="2824"/>
        <v>0</v>
      </c>
      <c r="V1616" s="121">
        <f t="shared" ca="1" si="2824"/>
        <v>0</v>
      </c>
      <c r="W1616" s="121">
        <f t="shared" ca="1" si="2824"/>
        <v>0</v>
      </c>
      <c r="X1616" s="121">
        <f t="shared" ca="1" si="2824"/>
        <v>0</v>
      </c>
      <c r="Y1616" s="121">
        <f t="shared" ca="1" si="2824"/>
        <v>0</v>
      </c>
      <c r="Z1616" s="121">
        <f t="shared" ca="1" si="2825"/>
        <v>0</v>
      </c>
      <c r="AA1616" s="121">
        <f t="shared" ca="1" si="2825"/>
        <v>0</v>
      </c>
      <c r="AB1616" s="121">
        <f t="shared" ca="1" si="2825"/>
        <v>0</v>
      </c>
      <c r="AC1616" s="121">
        <f t="shared" ca="1" si="2825"/>
        <v>0</v>
      </c>
      <c r="AD1616" s="121">
        <f t="shared" ca="1" si="2825"/>
        <v>0</v>
      </c>
      <c r="AE1616" s="121">
        <f t="shared" ca="1" si="2825"/>
        <v>0</v>
      </c>
      <c r="AF1616" s="121">
        <f t="shared" ca="1" si="2825"/>
        <v>0</v>
      </c>
      <c r="AG1616" s="121">
        <f t="shared" ca="1" si="2825"/>
        <v>0</v>
      </c>
      <c r="AH1616" s="121">
        <f t="shared" ca="1" si="2825"/>
        <v>0</v>
      </c>
      <c r="AI1616" s="121">
        <f t="shared" ca="1" si="2825"/>
        <v>0</v>
      </c>
      <c r="AJ1616" s="121">
        <f t="shared" ca="1" si="2826"/>
        <v>0</v>
      </c>
      <c r="AK1616" s="121">
        <f t="shared" ca="1" si="2826"/>
        <v>0</v>
      </c>
      <c r="AL1616" s="121">
        <f t="shared" ca="1" si="2826"/>
        <v>0</v>
      </c>
      <c r="AM1616" s="121">
        <f t="shared" ca="1" si="2826"/>
        <v>0</v>
      </c>
      <c r="AN1616" s="121">
        <f t="shared" ca="1" si="2826"/>
        <v>0</v>
      </c>
      <c r="AO1616" s="121">
        <f t="shared" ca="1" si="2826"/>
        <v>0</v>
      </c>
      <c r="AP1616" s="121">
        <f t="shared" ca="1" si="2826"/>
        <v>0</v>
      </c>
      <c r="AQ1616" s="121">
        <f t="shared" ca="1" si="2826"/>
        <v>0</v>
      </c>
      <c r="AR1616" s="121">
        <f t="shared" ca="1" si="2826"/>
        <v>0</v>
      </c>
      <c r="AS1616" s="121">
        <f t="shared" ca="1" si="2826"/>
        <v>0</v>
      </c>
      <c r="AT1616" s="121">
        <f t="shared" ca="1" si="2827"/>
        <v>0</v>
      </c>
      <c r="AU1616" s="121">
        <f t="shared" ca="1" si="2827"/>
        <v>0</v>
      </c>
      <c r="AV1616" s="121">
        <f t="shared" ca="1" si="2827"/>
        <v>0</v>
      </c>
      <c r="AW1616" s="121">
        <f t="shared" ca="1" si="2827"/>
        <v>0</v>
      </c>
      <c r="AX1616" s="121">
        <f t="shared" ca="1" si="2827"/>
        <v>0</v>
      </c>
      <c r="AY1616" s="121">
        <f t="shared" ca="1" si="2827"/>
        <v>0</v>
      </c>
      <c r="AZ1616" s="121">
        <f t="shared" ca="1" si="2827"/>
        <v>0</v>
      </c>
      <c r="BA1616" s="121">
        <f t="shared" ca="1" si="2827"/>
        <v>0</v>
      </c>
      <c r="BB1616" s="121">
        <f t="shared" ca="1" si="2827"/>
        <v>0</v>
      </c>
      <c r="BC1616" s="121">
        <f t="shared" ca="1" si="2827"/>
        <v>0</v>
      </c>
      <c r="BD1616" s="121">
        <f t="shared" ca="1" si="2828"/>
        <v>0</v>
      </c>
      <c r="BE1616" s="121">
        <f t="shared" ca="1" si="2828"/>
        <v>0</v>
      </c>
      <c r="BF1616" s="121">
        <f t="shared" ca="1" si="2828"/>
        <v>0</v>
      </c>
      <c r="BG1616" s="121">
        <f t="shared" ca="1" si="2828"/>
        <v>0</v>
      </c>
      <c r="BH1616" s="121">
        <f t="shared" ca="1" si="2828"/>
        <v>0</v>
      </c>
      <c r="BI1616" s="121">
        <f t="shared" ca="1" si="2828"/>
        <v>0</v>
      </c>
      <c r="BJ1616" s="121">
        <f t="shared" ca="1" si="2828"/>
        <v>0</v>
      </c>
      <c r="BK1616" s="121">
        <f t="shared" ca="1" si="2828"/>
        <v>0</v>
      </c>
      <c r="BL1616" s="121">
        <f t="shared" ca="1" si="2828"/>
        <v>0</v>
      </c>
      <c r="BM1616" s="121">
        <f t="shared" ca="1" si="2828"/>
        <v>0</v>
      </c>
      <c r="BN1616" s="121">
        <f t="shared" ca="1" si="2829"/>
        <v>0</v>
      </c>
      <c r="BO1616" s="121" t="str">
        <f t="shared" ca="1" si="2829"/>
        <v/>
      </c>
      <c r="BP1616" s="121" t="str">
        <f t="shared" ca="1" si="2829"/>
        <v/>
      </c>
      <c r="BQ1616" s="121" t="str">
        <f t="shared" ca="1" si="2829"/>
        <v/>
      </c>
      <c r="BR1616" s="121" t="str">
        <f t="shared" ca="1" si="2829"/>
        <v/>
      </c>
      <c r="BS1616" s="121" t="str">
        <f t="shared" ca="1" si="2829"/>
        <v/>
      </c>
      <c r="BT1616" s="121" t="str">
        <f t="shared" ca="1" si="2829"/>
        <v/>
      </c>
      <c r="BU1616" s="121" t="str">
        <f t="shared" ca="1" si="2829"/>
        <v/>
      </c>
      <c r="BV1616" s="121" t="str">
        <f t="shared" ca="1" si="2829"/>
        <v/>
      </c>
      <c r="BW1616" s="121" t="str">
        <f t="shared" ca="1" si="2829"/>
        <v/>
      </c>
      <c r="BX1616" s="121" t="str">
        <f t="shared" ca="1" si="2830"/>
        <v/>
      </c>
      <c r="BY1616" s="121" t="str">
        <f t="shared" ca="1" si="2830"/>
        <v/>
      </c>
      <c r="BZ1616" s="121" t="str">
        <f t="shared" ca="1" si="2830"/>
        <v/>
      </c>
      <c r="CA1616" s="121" t="str">
        <f t="shared" ca="1" si="2830"/>
        <v/>
      </c>
      <c r="CB1616" s="121" t="str">
        <f t="shared" ca="1" si="2830"/>
        <v/>
      </c>
      <c r="CC1616" s="121" t="str">
        <f t="shared" ca="1" si="2830"/>
        <v/>
      </c>
      <c r="CD1616" s="121" t="str">
        <f t="shared" ca="1" si="2830"/>
        <v/>
      </c>
      <c r="CE1616" s="121" t="str">
        <f t="shared" ca="1" si="2830"/>
        <v/>
      </c>
      <c r="CF1616" s="121" t="str">
        <f t="shared" ca="1" si="2830"/>
        <v/>
      </c>
      <c r="CG1616" s="121" t="str">
        <f t="shared" ca="1" si="2830"/>
        <v/>
      </c>
      <c r="CH1616" s="121" t="str">
        <f t="shared" ca="1" si="2830"/>
        <v/>
      </c>
      <c r="CI1616" s="121" t="str">
        <f t="shared" ca="1" si="2830"/>
        <v/>
      </c>
      <c r="CJ1616" s="121" t="str">
        <f t="shared" ca="1" si="2830"/>
        <v/>
      </c>
      <c r="CK1616" s="121" t="str">
        <f t="shared" ca="1" si="2830"/>
        <v/>
      </c>
      <c r="CL1616" s="121" t="str">
        <f t="shared" ca="1" si="2830"/>
        <v/>
      </c>
      <c r="CM1616" s="121" t="str">
        <f t="shared" ca="1" si="2830"/>
        <v/>
      </c>
      <c r="CN1616" s="121" t="str">
        <f t="shared" ca="1" si="2830"/>
        <v/>
      </c>
      <c r="CO1616" s="121" t="str">
        <f t="shared" ca="1" si="2830"/>
        <v/>
      </c>
      <c r="CP1616" s="121" t="str">
        <f t="shared" ca="1" si="2830"/>
        <v/>
      </c>
      <c r="CQ1616" s="121" t="str">
        <f t="shared" ca="1" si="2830"/>
        <v/>
      </c>
      <c r="CR1616" s="121" t="str">
        <f t="shared" ca="1" si="2830"/>
        <v/>
      </c>
      <c r="CS1616" s="121" t="str">
        <f t="shared" ca="1" si="2830"/>
        <v/>
      </c>
      <c r="CT1616" s="121" t="str">
        <f t="shared" ca="1" si="2830"/>
        <v/>
      </c>
      <c r="CU1616" s="121" t="str">
        <f t="shared" ca="1" si="2830"/>
        <v/>
      </c>
      <c r="CV1616" s="121" t="str">
        <f t="shared" ca="1" si="2830"/>
        <v/>
      </c>
      <c r="CW1616" s="121" t="str">
        <f t="shared" ca="1" si="2830"/>
        <v/>
      </c>
      <c r="CX1616" s="121" t="str">
        <f t="shared" ca="1" si="2830"/>
        <v/>
      </c>
      <c r="CY1616" s="121" t="str">
        <f t="shared" ca="1" si="2830"/>
        <v/>
      </c>
      <c r="CZ1616" s="121" t="str">
        <f t="shared" ca="1" si="2830"/>
        <v/>
      </c>
      <c r="DA1616" s="121" t="str">
        <f t="shared" ca="1" si="2830"/>
        <v/>
      </c>
      <c r="DB1616" s="121" t="str">
        <f t="shared" ca="1" si="2830"/>
        <v/>
      </c>
      <c r="DC1616" s="121" t="str">
        <f t="shared" ca="1" si="2830"/>
        <v/>
      </c>
      <c r="DD1616" s="121" t="str">
        <f t="shared" ca="1" si="2830"/>
        <v/>
      </c>
      <c r="DE1616" s="121" t="str">
        <f t="shared" ca="1" si="2830"/>
        <v/>
      </c>
      <c r="DF1616" s="121" t="str">
        <f t="shared" ca="1" si="2830"/>
        <v/>
      </c>
      <c r="DG1616" s="121" t="str">
        <f t="shared" ca="1" si="2830"/>
        <v/>
      </c>
      <c r="DH1616" s="121" t="str">
        <f t="shared" ca="1" si="2830"/>
        <v/>
      </c>
      <c r="DI1616" s="121" t="str">
        <f t="shared" ca="1" si="2830"/>
        <v/>
      </c>
      <c r="DJ1616" s="121" t="str">
        <f t="shared" ca="1" si="2830"/>
        <v/>
      </c>
      <c r="DK1616" s="121" t="str">
        <f t="shared" ca="1" si="2830"/>
        <v/>
      </c>
      <c r="DL1616" s="121" t="str">
        <f t="shared" ca="1" si="2830"/>
        <v/>
      </c>
      <c r="DM1616" s="121" t="str">
        <f t="shared" ca="1" si="2830"/>
        <v/>
      </c>
      <c r="DN1616" s="121" t="str">
        <f t="shared" ca="1" si="2830"/>
        <v/>
      </c>
      <c r="DO1616" s="130">
        <f t="shared" ca="1" si="2831"/>
        <v>0</v>
      </c>
      <c r="DP1616" s="50" t="s">
        <v>172</v>
      </c>
    </row>
    <row r="1617" spans="3:120" s="29" customFormat="1" ht="15" customHeight="1">
      <c r="C1617" s="120" t="str">
        <f t="shared" ca="1" si="2822"/>
        <v>(+) Below Grade</v>
      </c>
      <c r="D1617" s="127">
        <f>ROW(A676)</f>
        <v>676</v>
      </c>
      <c r="E1617" s="75"/>
      <c r="F1617" s="121">
        <f t="shared" ca="1" si="2823"/>
        <v>0</v>
      </c>
      <c r="G1617" s="121">
        <f t="shared" ca="1" si="2823"/>
        <v>0</v>
      </c>
      <c r="H1617" s="121">
        <f t="shared" ca="1" si="2823"/>
        <v>0</v>
      </c>
      <c r="I1617" s="121">
        <f t="shared" ca="1" si="2823"/>
        <v>0</v>
      </c>
      <c r="J1617" s="121">
        <f t="shared" ca="1" si="2823"/>
        <v>0</v>
      </c>
      <c r="K1617" s="121">
        <f t="shared" ca="1" si="2823"/>
        <v>0</v>
      </c>
      <c r="L1617" s="121">
        <f t="shared" ca="1" si="2823"/>
        <v>0</v>
      </c>
      <c r="M1617" s="121">
        <f t="shared" ca="1" si="2823"/>
        <v>0</v>
      </c>
      <c r="N1617" s="121">
        <f t="shared" ca="1" si="2823"/>
        <v>0</v>
      </c>
      <c r="O1617" s="121">
        <f t="shared" ca="1" si="2823"/>
        <v>0</v>
      </c>
      <c r="P1617" s="121">
        <f t="shared" ca="1" si="2824"/>
        <v>0</v>
      </c>
      <c r="Q1617" s="121">
        <f t="shared" ca="1" si="2824"/>
        <v>0</v>
      </c>
      <c r="R1617" s="121">
        <f t="shared" ca="1" si="2824"/>
        <v>0</v>
      </c>
      <c r="S1617" s="121">
        <f t="shared" ca="1" si="2824"/>
        <v>0</v>
      </c>
      <c r="T1617" s="121">
        <f t="shared" ca="1" si="2824"/>
        <v>0</v>
      </c>
      <c r="U1617" s="121">
        <f t="shared" ca="1" si="2824"/>
        <v>0</v>
      </c>
      <c r="V1617" s="121">
        <f t="shared" ca="1" si="2824"/>
        <v>0</v>
      </c>
      <c r="W1617" s="121">
        <f t="shared" ca="1" si="2824"/>
        <v>0</v>
      </c>
      <c r="X1617" s="121">
        <f t="shared" ca="1" si="2824"/>
        <v>0</v>
      </c>
      <c r="Y1617" s="121">
        <f t="shared" ca="1" si="2824"/>
        <v>0</v>
      </c>
      <c r="Z1617" s="121">
        <f t="shared" ca="1" si="2825"/>
        <v>0</v>
      </c>
      <c r="AA1617" s="121">
        <f t="shared" ca="1" si="2825"/>
        <v>0</v>
      </c>
      <c r="AB1617" s="121">
        <f t="shared" ca="1" si="2825"/>
        <v>0</v>
      </c>
      <c r="AC1617" s="121">
        <f t="shared" ca="1" si="2825"/>
        <v>0</v>
      </c>
      <c r="AD1617" s="121">
        <f t="shared" ca="1" si="2825"/>
        <v>0</v>
      </c>
      <c r="AE1617" s="121">
        <f t="shared" ca="1" si="2825"/>
        <v>0</v>
      </c>
      <c r="AF1617" s="121">
        <f t="shared" ca="1" si="2825"/>
        <v>0</v>
      </c>
      <c r="AG1617" s="121">
        <f t="shared" ca="1" si="2825"/>
        <v>0</v>
      </c>
      <c r="AH1617" s="121">
        <f t="shared" ca="1" si="2825"/>
        <v>0</v>
      </c>
      <c r="AI1617" s="121">
        <f t="shared" ca="1" si="2825"/>
        <v>0</v>
      </c>
      <c r="AJ1617" s="121">
        <f t="shared" ca="1" si="2826"/>
        <v>0</v>
      </c>
      <c r="AK1617" s="121">
        <f t="shared" ca="1" si="2826"/>
        <v>0</v>
      </c>
      <c r="AL1617" s="121">
        <f t="shared" ca="1" si="2826"/>
        <v>0</v>
      </c>
      <c r="AM1617" s="121">
        <f t="shared" ca="1" si="2826"/>
        <v>0</v>
      </c>
      <c r="AN1617" s="121">
        <f t="shared" ca="1" si="2826"/>
        <v>0</v>
      </c>
      <c r="AO1617" s="121">
        <f t="shared" ca="1" si="2826"/>
        <v>0</v>
      </c>
      <c r="AP1617" s="121">
        <f t="shared" ca="1" si="2826"/>
        <v>0</v>
      </c>
      <c r="AQ1617" s="121">
        <f t="shared" ca="1" si="2826"/>
        <v>0</v>
      </c>
      <c r="AR1617" s="121">
        <f t="shared" ca="1" si="2826"/>
        <v>0</v>
      </c>
      <c r="AS1617" s="121">
        <f t="shared" ca="1" si="2826"/>
        <v>0</v>
      </c>
      <c r="AT1617" s="121">
        <f t="shared" ca="1" si="2827"/>
        <v>0</v>
      </c>
      <c r="AU1617" s="121">
        <f t="shared" ca="1" si="2827"/>
        <v>0</v>
      </c>
      <c r="AV1617" s="121">
        <f t="shared" ca="1" si="2827"/>
        <v>0</v>
      </c>
      <c r="AW1617" s="121">
        <f t="shared" ca="1" si="2827"/>
        <v>0</v>
      </c>
      <c r="AX1617" s="121">
        <f t="shared" ca="1" si="2827"/>
        <v>0</v>
      </c>
      <c r="AY1617" s="121">
        <f t="shared" ca="1" si="2827"/>
        <v>0</v>
      </c>
      <c r="AZ1617" s="121">
        <f t="shared" ca="1" si="2827"/>
        <v>0</v>
      </c>
      <c r="BA1617" s="121">
        <f t="shared" ca="1" si="2827"/>
        <v>0</v>
      </c>
      <c r="BB1617" s="121">
        <f t="shared" ca="1" si="2827"/>
        <v>0</v>
      </c>
      <c r="BC1617" s="121">
        <f t="shared" ca="1" si="2827"/>
        <v>0</v>
      </c>
      <c r="BD1617" s="121">
        <f t="shared" ca="1" si="2828"/>
        <v>0</v>
      </c>
      <c r="BE1617" s="121">
        <f t="shared" ca="1" si="2828"/>
        <v>0</v>
      </c>
      <c r="BF1617" s="121">
        <f t="shared" ca="1" si="2828"/>
        <v>0</v>
      </c>
      <c r="BG1617" s="121">
        <f t="shared" ca="1" si="2828"/>
        <v>0</v>
      </c>
      <c r="BH1617" s="121">
        <f t="shared" ca="1" si="2828"/>
        <v>0</v>
      </c>
      <c r="BI1617" s="121">
        <f t="shared" ca="1" si="2828"/>
        <v>0</v>
      </c>
      <c r="BJ1617" s="121">
        <f t="shared" ca="1" si="2828"/>
        <v>0</v>
      </c>
      <c r="BK1617" s="121">
        <f t="shared" ca="1" si="2828"/>
        <v>0</v>
      </c>
      <c r="BL1617" s="121">
        <f t="shared" ca="1" si="2828"/>
        <v>0</v>
      </c>
      <c r="BM1617" s="121">
        <f t="shared" ca="1" si="2828"/>
        <v>0</v>
      </c>
      <c r="BN1617" s="121">
        <f t="shared" ca="1" si="2829"/>
        <v>0</v>
      </c>
      <c r="BO1617" s="121" t="str">
        <f t="shared" ca="1" si="2829"/>
        <v/>
      </c>
      <c r="BP1617" s="121" t="str">
        <f t="shared" ca="1" si="2829"/>
        <v/>
      </c>
      <c r="BQ1617" s="121" t="str">
        <f t="shared" ca="1" si="2829"/>
        <v/>
      </c>
      <c r="BR1617" s="121" t="str">
        <f t="shared" ca="1" si="2829"/>
        <v/>
      </c>
      <c r="BS1617" s="121" t="str">
        <f t="shared" ca="1" si="2829"/>
        <v/>
      </c>
      <c r="BT1617" s="121" t="str">
        <f t="shared" ca="1" si="2829"/>
        <v/>
      </c>
      <c r="BU1617" s="121" t="str">
        <f t="shared" ca="1" si="2829"/>
        <v/>
      </c>
      <c r="BV1617" s="121" t="str">
        <f t="shared" ca="1" si="2829"/>
        <v/>
      </c>
      <c r="BW1617" s="121" t="str">
        <f t="shared" ca="1" si="2829"/>
        <v/>
      </c>
      <c r="BX1617" s="121" t="str">
        <f t="shared" ca="1" si="2830"/>
        <v/>
      </c>
      <c r="BY1617" s="121" t="str">
        <f t="shared" ca="1" si="2830"/>
        <v/>
      </c>
      <c r="BZ1617" s="121" t="str">
        <f t="shared" ca="1" si="2830"/>
        <v/>
      </c>
      <c r="CA1617" s="121" t="str">
        <f t="shared" ca="1" si="2830"/>
        <v/>
      </c>
      <c r="CB1617" s="121" t="str">
        <f t="shared" ca="1" si="2830"/>
        <v/>
      </c>
      <c r="CC1617" s="121" t="str">
        <f t="shared" ca="1" si="2830"/>
        <v/>
      </c>
      <c r="CD1617" s="121" t="str">
        <f t="shared" ca="1" si="2830"/>
        <v/>
      </c>
      <c r="CE1617" s="121" t="str">
        <f t="shared" ca="1" si="2830"/>
        <v/>
      </c>
      <c r="CF1617" s="121" t="str">
        <f t="shared" ca="1" si="2830"/>
        <v/>
      </c>
      <c r="CG1617" s="121" t="str">
        <f t="shared" ca="1" si="2830"/>
        <v/>
      </c>
      <c r="CH1617" s="121" t="str">
        <f t="shared" ref="CB1617:DN1623" ca="1" si="2832">IF(CH$17="","",OFFSET($A$1,$D1617-1,$E$1595+CH$1597))</f>
        <v/>
      </c>
      <c r="CI1617" s="121" t="str">
        <f t="shared" ca="1" si="2832"/>
        <v/>
      </c>
      <c r="CJ1617" s="121" t="str">
        <f t="shared" ca="1" si="2832"/>
        <v/>
      </c>
      <c r="CK1617" s="121" t="str">
        <f t="shared" ca="1" si="2832"/>
        <v/>
      </c>
      <c r="CL1617" s="121" t="str">
        <f t="shared" ca="1" si="2832"/>
        <v/>
      </c>
      <c r="CM1617" s="121" t="str">
        <f t="shared" ca="1" si="2832"/>
        <v/>
      </c>
      <c r="CN1617" s="121" t="str">
        <f t="shared" ca="1" si="2832"/>
        <v/>
      </c>
      <c r="CO1617" s="121" t="str">
        <f t="shared" ca="1" si="2832"/>
        <v/>
      </c>
      <c r="CP1617" s="121" t="str">
        <f t="shared" ca="1" si="2832"/>
        <v/>
      </c>
      <c r="CQ1617" s="121" t="str">
        <f t="shared" ca="1" si="2832"/>
        <v/>
      </c>
      <c r="CR1617" s="121" t="str">
        <f t="shared" ca="1" si="2832"/>
        <v/>
      </c>
      <c r="CS1617" s="121" t="str">
        <f t="shared" ca="1" si="2832"/>
        <v/>
      </c>
      <c r="CT1617" s="121" t="str">
        <f t="shared" ca="1" si="2832"/>
        <v/>
      </c>
      <c r="CU1617" s="121" t="str">
        <f t="shared" ca="1" si="2832"/>
        <v/>
      </c>
      <c r="CV1617" s="121" t="str">
        <f t="shared" ca="1" si="2832"/>
        <v/>
      </c>
      <c r="CW1617" s="121" t="str">
        <f t="shared" ca="1" si="2832"/>
        <v/>
      </c>
      <c r="CX1617" s="121" t="str">
        <f t="shared" ca="1" si="2832"/>
        <v/>
      </c>
      <c r="CY1617" s="121" t="str">
        <f t="shared" ca="1" si="2832"/>
        <v/>
      </c>
      <c r="CZ1617" s="121" t="str">
        <f t="shared" ca="1" si="2832"/>
        <v/>
      </c>
      <c r="DA1617" s="121" t="str">
        <f t="shared" ca="1" si="2832"/>
        <v/>
      </c>
      <c r="DB1617" s="121" t="str">
        <f t="shared" ca="1" si="2832"/>
        <v/>
      </c>
      <c r="DC1617" s="121" t="str">
        <f t="shared" ca="1" si="2832"/>
        <v/>
      </c>
      <c r="DD1617" s="121" t="str">
        <f t="shared" ca="1" si="2832"/>
        <v/>
      </c>
      <c r="DE1617" s="121" t="str">
        <f t="shared" ca="1" si="2832"/>
        <v/>
      </c>
      <c r="DF1617" s="121" t="str">
        <f t="shared" ca="1" si="2832"/>
        <v/>
      </c>
      <c r="DG1617" s="121" t="str">
        <f t="shared" ca="1" si="2832"/>
        <v/>
      </c>
      <c r="DH1617" s="121" t="str">
        <f t="shared" ca="1" si="2832"/>
        <v/>
      </c>
      <c r="DI1617" s="121" t="str">
        <f t="shared" ca="1" si="2832"/>
        <v/>
      </c>
      <c r="DJ1617" s="121" t="str">
        <f t="shared" ca="1" si="2832"/>
        <v/>
      </c>
      <c r="DK1617" s="121" t="str">
        <f t="shared" ca="1" si="2832"/>
        <v/>
      </c>
      <c r="DL1617" s="121" t="str">
        <f t="shared" ca="1" si="2832"/>
        <v/>
      </c>
      <c r="DM1617" s="121" t="str">
        <f t="shared" ca="1" si="2832"/>
        <v/>
      </c>
      <c r="DN1617" s="121" t="str">
        <f t="shared" ca="1" si="2832"/>
        <v/>
      </c>
      <c r="DO1617" s="130">
        <f t="shared" ca="1" si="2831"/>
        <v>0</v>
      </c>
      <c r="DP1617" s="50" t="s">
        <v>172</v>
      </c>
    </row>
    <row r="1618" spans="3:120" s="29" customFormat="1" ht="15" customHeight="1">
      <c r="C1618" s="120" t="str">
        <f t="shared" ca="1" si="2822"/>
        <v>(+) Above Grade Approved</v>
      </c>
      <c r="D1618" s="127">
        <f>ROW(A696)</f>
        <v>696</v>
      </c>
      <c r="E1618" s="75"/>
      <c r="F1618" s="121">
        <f t="shared" ca="1" si="2823"/>
        <v>0</v>
      </c>
      <c r="G1618" s="121">
        <f t="shared" ca="1" si="2823"/>
        <v>0</v>
      </c>
      <c r="H1618" s="121">
        <f t="shared" ca="1" si="2823"/>
        <v>0</v>
      </c>
      <c r="I1618" s="121">
        <f t="shared" ca="1" si="2823"/>
        <v>0</v>
      </c>
      <c r="J1618" s="121">
        <f t="shared" ca="1" si="2823"/>
        <v>2005555.5555555555</v>
      </c>
      <c r="K1618" s="121">
        <f t="shared" ca="1" si="2823"/>
        <v>2005555.5555555555</v>
      </c>
      <c r="L1618" s="121">
        <f t="shared" ca="1" si="2823"/>
        <v>2005555.5555555555</v>
      </c>
      <c r="M1618" s="121">
        <f t="shared" ca="1" si="2823"/>
        <v>2005555.5555555555</v>
      </c>
      <c r="N1618" s="121">
        <f t="shared" ca="1" si="2823"/>
        <v>2005555.5555555555</v>
      </c>
      <c r="O1618" s="121">
        <f t="shared" ca="1" si="2823"/>
        <v>2005555.5555555555</v>
      </c>
      <c r="P1618" s="121">
        <f t="shared" ca="1" si="2824"/>
        <v>2005555.5555555555</v>
      </c>
      <c r="Q1618" s="121">
        <f t="shared" ca="1" si="2824"/>
        <v>2005555.5555555555</v>
      </c>
      <c r="R1618" s="121">
        <f t="shared" ca="1" si="2824"/>
        <v>2005555.5555555555</v>
      </c>
      <c r="S1618" s="121">
        <f t="shared" ca="1" si="2824"/>
        <v>2005555.5555555555</v>
      </c>
      <c r="T1618" s="121">
        <f t="shared" ca="1" si="2824"/>
        <v>2005555.5555555555</v>
      </c>
      <c r="U1618" s="121">
        <f t="shared" ca="1" si="2824"/>
        <v>2005555.5555555555</v>
      </c>
      <c r="V1618" s="121">
        <f t="shared" ca="1" si="2824"/>
        <v>2005555.5555555555</v>
      </c>
      <c r="W1618" s="121">
        <f t="shared" ca="1" si="2824"/>
        <v>2005555.5555555555</v>
      </c>
      <c r="X1618" s="121">
        <f t="shared" ca="1" si="2824"/>
        <v>2005555.5555555555</v>
      </c>
      <c r="Y1618" s="121">
        <f t="shared" ca="1" si="2824"/>
        <v>2005555.5555555555</v>
      </c>
      <c r="Z1618" s="121">
        <f t="shared" ca="1" si="2825"/>
        <v>2005555.5555555555</v>
      </c>
      <c r="AA1618" s="121">
        <f t="shared" ca="1" si="2825"/>
        <v>2005555.5555555555</v>
      </c>
      <c r="AB1618" s="121">
        <f t="shared" ca="1" si="2825"/>
        <v>0</v>
      </c>
      <c r="AC1618" s="121">
        <f t="shared" ca="1" si="2825"/>
        <v>0</v>
      </c>
      <c r="AD1618" s="121">
        <f t="shared" ca="1" si="2825"/>
        <v>0</v>
      </c>
      <c r="AE1618" s="121">
        <f t="shared" ca="1" si="2825"/>
        <v>0</v>
      </c>
      <c r="AF1618" s="121">
        <f t="shared" ca="1" si="2825"/>
        <v>0</v>
      </c>
      <c r="AG1618" s="121">
        <f t="shared" ca="1" si="2825"/>
        <v>0</v>
      </c>
      <c r="AH1618" s="121">
        <f t="shared" ca="1" si="2825"/>
        <v>0</v>
      </c>
      <c r="AI1618" s="121">
        <f t="shared" ca="1" si="2825"/>
        <v>0</v>
      </c>
      <c r="AJ1618" s="121">
        <f t="shared" ca="1" si="2826"/>
        <v>0</v>
      </c>
      <c r="AK1618" s="121">
        <f t="shared" ca="1" si="2826"/>
        <v>0</v>
      </c>
      <c r="AL1618" s="121">
        <f t="shared" ca="1" si="2826"/>
        <v>0</v>
      </c>
      <c r="AM1618" s="121">
        <f t="shared" ca="1" si="2826"/>
        <v>0</v>
      </c>
      <c r="AN1618" s="121">
        <f t="shared" ca="1" si="2826"/>
        <v>0</v>
      </c>
      <c r="AO1618" s="121">
        <f t="shared" ca="1" si="2826"/>
        <v>0</v>
      </c>
      <c r="AP1618" s="121">
        <f t="shared" ca="1" si="2826"/>
        <v>0</v>
      </c>
      <c r="AQ1618" s="121">
        <f t="shared" ca="1" si="2826"/>
        <v>0</v>
      </c>
      <c r="AR1618" s="121">
        <f t="shared" ca="1" si="2826"/>
        <v>0</v>
      </c>
      <c r="AS1618" s="121">
        <f t="shared" ca="1" si="2826"/>
        <v>0</v>
      </c>
      <c r="AT1618" s="121">
        <f t="shared" ca="1" si="2827"/>
        <v>0</v>
      </c>
      <c r="AU1618" s="121">
        <f t="shared" ca="1" si="2827"/>
        <v>0</v>
      </c>
      <c r="AV1618" s="121">
        <f t="shared" ca="1" si="2827"/>
        <v>0</v>
      </c>
      <c r="AW1618" s="121">
        <f t="shared" ca="1" si="2827"/>
        <v>0</v>
      </c>
      <c r="AX1618" s="121">
        <f t="shared" ca="1" si="2827"/>
        <v>0</v>
      </c>
      <c r="AY1618" s="121">
        <f t="shared" ca="1" si="2827"/>
        <v>0</v>
      </c>
      <c r="AZ1618" s="121">
        <f t="shared" ca="1" si="2827"/>
        <v>0</v>
      </c>
      <c r="BA1618" s="121">
        <f t="shared" ca="1" si="2827"/>
        <v>0</v>
      </c>
      <c r="BB1618" s="121">
        <f t="shared" ca="1" si="2827"/>
        <v>0</v>
      </c>
      <c r="BC1618" s="121">
        <f t="shared" ca="1" si="2827"/>
        <v>0</v>
      </c>
      <c r="BD1618" s="121">
        <f t="shared" ca="1" si="2828"/>
        <v>0</v>
      </c>
      <c r="BE1618" s="121">
        <f t="shared" ca="1" si="2828"/>
        <v>0</v>
      </c>
      <c r="BF1618" s="121">
        <f t="shared" ca="1" si="2828"/>
        <v>0</v>
      </c>
      <c r="BG1618" s="121">
        <f t="shared" ca="1" si="2828"/>
        <v>0</v>
      </c>
      <c r="BH1618" s="121">
        <f t="shared" ca="1" si="2828"/>
        <v>0</v>
      </c>
      <c r="BI1618" s="121">
        <f t="shared" ca="1" si="2828"/>
        <v>0</v>
      </c>
      <c r="BJ1618" s="121">
        <f t="shared" ca="1" si="2828"/>
        <v>0</v>
      </c>
      <c r="BK1618" s="121">
        <f t="shared" ca="1" si="2828"/>
        <v>0</v>
      </c>
      <c r="BL1618" s="121">
        <f t="shared" ca="1" si="2828"/>
        <v>0</v>
      </c>
      <c r="BM1618" s="121">
        <f t="shared" ca="1" si="2828"/>
        <v>0</v>
      </c>
      <c r="BN1618" s="121">
        <f t="shared" ca="1" si="2829"/>
        <v>0</v>
      </c>
      <c r="BO1618" s="121" t="str">
        <f t="shared" ca="1" si="2829"/>
        <v/>
      </c>
      <c r="BP1618" s="121" t="str">
        <f t="shared" ca="1" si="2829"/>
        <v/>
      </c>
      <c r="BQ1618" s="121" t="str">
        <f t="shared" ca="1" si="2829"/>
        <v/>
      </c>
      <c r="BR1618" s="121" t="str">
        <f t="shared" ca="1" si="2829"/>
        <v/>
      </c>
      <c r="BS1618" s="121" t="str">
        <f t="shared" ca="1" si="2829"/>
        <v/>
      </c>
      <c r="BT1618" s="121" t="str">
        <f t="shared" ca="1" si="2829"/>
        <v/>
      </c>
      <c r="BU1618" s="121" t="str">
        <f t="shared" ca="1" si="2829"/>
        <v/>
      </c>
      <c r="BV1618" s="121" t="str">
        <f t="shared" ca="1" si="2829"/>
        <v/>
      </c>
      <c r="BW1618" s="121" t="str">
        <f t="shared" ca="1" si="2829"/>
        <v/>
      </c>
      <c r="BX1618" s="121" t="str">
        <f t="shared" ca="1" si="2830"/>
        <v/>
      </c>
      <c r="BY1618" s="121" t="str">
        <f t="shared" ca="1" si="2830"/>
        <v/>
      </c>
      <c r="BZ1618" s="121" t="str">
        <f t="shared" ca="1" si="2830"/>
        <v/>
      </c>
      <c r="CA1618" s="121" t="str">
        <f t="shared" ca="1" si="2830"/>
        <v/>
      </c>
      <c r="CB1618" s="121" t="str">
        <f t="shared" ca="1" si="2832"/>
        <v/>
      </c>
      <c r="CC1618" s="121" t="str">
        <f t="shared" ca="1" si="2832"/>
        <v/>
      </c>
      <c r="CD1618" s="121" t="str">
        <f t="shared" ca="1" si="2832"/>
        <v/>
      </c>
      <c r="CE1618" s="121" t="str">
        <f t="shared" ca="1" si="2832"/>
        <v/>
      </c>
      <c r="CF1618" s="121" t="str">
        <f t="shared" ca="1" si="2832"/>
        <v/>
      </c>
      <c r="CG1618" s="121" t="str">
        <f t="shared" ca="1" si="2832"/>
        <v/>
      </c>
      <c r="CH1618" s="121" t="str">
        <f t="shared" ca="1" si="2832"/>
        <v/>
      </c>
      <c r="CI1618" s="121" t="str">
        <f t="shared" ca="1" si="2832"/>
        <v/>
      </c>
      <c r="CJ1618" s="121" t="str">
        <f t="shared" ca="1" si="2832"/>
        <v/>
      </c>
      <c r="CK1618" s="121" t="str">
        <f t="shared" ca="1" si="2832"/>
        <v/>
      </c>
      <c r="CL1618" s="121" t="str">
        <f t="shared" ca="1" si="2832"/>
        <v/>
      </c>
      <c r="CM1618" s="121" t="str">
        <f t="shared" ca="1" si="2832"/>
        <v/>
      </c>
      <c r="CN1618" s="121" t="str">
        <f t="shared" ca="1" si="2832"/>
        <v/>
      </c>
      <c r="CO1618" s="121" t="str">
        <f t="shared" ca="1" si="2832"/>
        <v/>
      </c>
      <c r="CP1618" s="121" t="str">
        <f t="shared" ca="1" si="2832"/>
        <v/>
      </c>
      <c r="CQ1618" s="121" t="str">
        <f t="shared" ca="1" si="2832"/>
        <v/>
      </c>
      <c r="CR1618" s="121" t="str">
        <f t="shared" ca="1" si="2832"/>
        <v/>
      </c>
      <c r="CS1618" s="121" t="str">
        <f t="shared" ca="1" si="2832"/>
        <v/>
      </c>
      <c r="CT1618" s="121" t="str">
        <f t="shared" ca="1" si="2832"/>
        <v/>
      </c>
      <c r="CU1618" s="121" t="str">
        <f t="shared" ca="1" si="2832"/>
        <v/>
      </c>
      <c r="CV1618" s="121" t="str">
        <f t="shared" ca="1" si="2832"/>
        <v/>
      </c>
      <c r="CW1618" s="121" t="str">
        <f t="shared" ca="1" si="2832"/>
        <v/>
      </c>
      <c r="CX1618" s="121" t="str">
        <f t="shared" ca="1" si="2832"/>
        <v/>
      </c>
      <c r="CY1618" s="121" t="str">
        <f t="shared" ca="1" si="2832"/>
        <v/>
      </c>
      <c r="CZ1618" s="121" t="str">
        <f t="shared" ca="1" si="2832"/>
        <v/>
      </c>
      <c r="DA1618" s="121" t="str">
        <f t="shared" ca="1" si="2832"/>
        <v/>
      </c>
      <c r="DB1618" s="121" t="str">
        <f t="shared" ca="1" si="2832"/>
        <v/>
      </c>
      <c r="DC1618" s="121" t="str">
        <f t="shared" ca="1" si="2832"/>
        <v/>
      </c>
      <c r="DD1618" s="121" t="str">
        <f t="shared" ca="1" si="2832"/>
        <v/>
      </c>
      <c r="DE1618" s="121" t="str">
        <f t="shared" ca="1" si="2832"/>
        <v/>
      </c>
      <c r="DF1618" s="121" t="str">
        <f t="shared" ca="1" si="2832"/>
        <v/>
      </c>
      <c r="DG1618" s="121" t="str">
        <f t="shared" ca="1" si="2832"/>
        <v/>
      </c>
      <c r="DH1618" s="121" t="str">
        <f t="shared" ca="1" si="2832"/>
        <v/>
      </c>
      <c r="DI1618" s="121" t="str">
        <f t="shared" ca="1" si="2832"/>
        <v/>
      </c>
      <c r="DJ1618" s="121" t="str">
        <f t="shared" ca="1" si="2832"/>
        <v/>
      </c>
      <c r="DK1618" s="121" t="str">
        <f t="shared" ca="1" si="2832"/>
        <v/>
      </c>
      <c r="DL1618" s="121" t="str">
        <f t="shared" ca="1" si="2832"/>
        <v/>
      </c>
      <c r="DM1618" s="121" t="str">
        <f t="shared" ca="1" si="2832"/>
        <v/>
      </c>
      <c r="DN1618" s="121" t="str">
        <f t="shared" ca="1" si="2832"/>
        <v/>
      </c>
      <c r="DO1618" s="130">
        <f t="shared" ca="1" si="2831"/>
        <v>36100000</v>
      </c>
      <c r="DP1618" s="50" t="s">
        <v>172</v>
      </c>
    </row>
    <row r="1619" spans="3:120" s="29" customFormat="1" ht="15" customHeight="1">
      <c r="C1619" s="120" t="str">
        <f t="shared" ca="1" si="2822"/>
        <v>(+) Above Grade Additional Density</v>
      </c>
      <c r="D1619" s="127">
        <f>ROW(A715)</f>
        <v>715</v>
      </c>
      <c r="E1619" s="75"/>
      <c r="F1619" s="121">
        <f t="shared" ca="1" si="2823"/>
        <v>0</v>
      </c>
      <c r="G1619" s="121">
        <f t="shared" ca="1" si="2823"/>
        <v>0</v>
      </c>
      <c r="H1619" s="121">
        <f t="shared" ca="1" si="2823"/>
        <v>0</v>
      </c>
      <c r="I1619" s="121">
        <f t="shared" ca="1" si="2823"/>
        <v>0</v>
      </c>
      <c r="J1619" s="121">
        <f t="shared" ca="1" si="2823"/>
        <v>0</v>
      </c>
      <c r="K1619" s="121">
        <f t="shared" ca="1" si="2823"/>
        <v>0</v>
      </c>
      <c r="L1619" s="121">
        <f t="shared" ca="1" si="2823"/>
        <v>0</v>
      </c>
      <c r="M1619" s="121">
        <f t="shared" ca="1" si="2823"/>
        <v>0</v>
      </c>
      <c r="N1619" s="121">
        <f t="shared" ca="1" si="2823"/>
        <v>0</v>
      </c>
      <c r="O1619" s="121">
        <f t="shared" ca="1" si="2823"/>
        <v>0</v>
      </c>
      <c r="P1619" s="121">
        <f t="shared" ca="1" si="2824"/>
        <v>0</v>
      </c>
      <c r="Q1619" s="121">
        <f t="shared" ca="1" si="2824"/>
        <v>0</v>
      </c>
      <c r="R1619" s="121">
        <f t="shared" ca="1" si="2824"/>
        <v>0</v>
      </c>
      <c r="S1619" s="121">
        <f t="shared" ca="1" si="2824"/>
        <v>0</v>
      </c>
      <c r="T1619" s="121">
        <f t="shared" ca="1" si="2824"/>
        <v>0</v>
      </c>
      <c r="U1619" s="121">
        <f t="shared" ca="1" si="2824"/>
        <v>0</v>
      </c>
      <c r="V1619" s="121">
        <f t="shared" ca="1" si="2824"/>
        <v>0</v>
      </c>
      <c r="W1619" s="121">
        <f t="shared" ca="1" si="2824"/>
        <v>0</v>
      </c>
      <c r="X1619" s="121">
        <f t="shared" ca="1" si="2824"/>
        <v>0</v>
      </c>
      <c r="Y1619" s="121">
        <f t="shared" ca="1" si="2824"/>
        <v>0</v>
      </c>
      <c r="Z1619" s="121">
        <f t="shared" ca="1" si="2825"/>
        <v>0</v>
      </c>
      <c r="AA1619" s="121">
        <f t="shared" ca="1" si="2825"/>
        <v>0</v>
      </c>
      <c r="AB1619" s="121">
        <f t="shared" ca="1" si="2825"/>
        <v>0</v>
      </c>
      <c r="AC1619" s="121">
        <f t="shared" ca="1" si="2825"/>
        <v>0</v>
      </c>
      <c r="AD1619" s="121">
        <f t="shared" ca="1" si="2825"/>
        <v>0</v>
      </c>
      <c r="AE1619" s="121">
        <f t="shared" ca="1" si="2825"/>
        <v>0</v>
      </c>
      <c r="AF1619" s="121">
        <f t="shared" ca="1" si="2825"/>
        <v>0</v>
      </c>
      <c r="AG1619" s="121">
        <f t="shared" ca="1" si="2825"/>
        <v>0</v>
      </c>
      <c r="AH1619" s="121">
        <f t="shared" ca="1" si="2825"/>
        <v>0</v>
      </c>
      <c r="AI1619" s="121">
        <f t="shared" ca="1" si="2825"/>
        <v>0</v>
      </c>
      <c r="AJ1619" s="121">
        <f t="shared" ca="1" si="2826"/>
        <v>0</v>
      </c>
      <c r="AK1619" s="121">
        <f t="shared" ca="1" si="2826"/>
        <v>0</v>
      </c>
      <c r="AL1619" s="121">
        <f t="shared" ca="1" si="2826"/>
        <v>0</v>
      </c>
      <c r="AM1619" s="121">
        <f t="shared" ca="1" si="2826"/>
        <v>0</v>
      </c>
      <c r="AN1619" s="121">
        <f t="shared" ca="1" si="2826"/>
        <v>0</v>
      </c>
      <c r="AO1619" s="121">
        <f t="shared" ca="1" si="2826"/>
        <v>0</v>
      </c>
      <c r="AP1619" s="121">
        <f t="shared" ca="1" si="2826"/>
        <v>0</v>
      </c>
      <c r="AQ1619" s="121">
        <f t="shared" ca="1" si="2826"/>
        <v>0</v>
      </c>
      <c r="AR1619" s="121">
        <f t="shared" ca="1" si="2826"/>
        <v>0</v>
      </c>
      <c r="AS1619" s="121">
        <f t="shared" ca="1" si="2826"/>
        <v>0</v>
      </c>
      <c r="AT1619" s="121">
        <f t="shared" ca="1" si="2827"/>
        <v>0</v>
      </c>
      <c r="AU1619" s="121">
        <f t="shared" ca="1" si="2827"/>
        <v>0</v>
      </c>
      <c r="AV1619" s="121">
        <f t="shared" ca="1" si="2827"/>
        <v>0</v>
      </c>
      <c r="AW1619" s="121">
        <f t="shared" ca="1" si="2827"/>
        <v>0</v>
      </c>
      <c r="AX1619" s="121">
        <f t="shared" ca="1" si="2827"/>
        <v>0</v>
      </c>
      <c r="AY1619" s="121">
        <f t="shared" ca="1" si="2827"/>
        <v>0</v>
      </c>
      <c r="AZ1619" s="121">
        <f t="shared" ca="1" si="2827"/>
        <v>0</v>
      </c>
      <c r="BA1619" s="121">
        <f t="shared" ca="1" si="2827"/>
        <v>0</v>
      </c>
      <c r="BB1619" s="121">
        <f t="shared" ca="1" si="2827"/>
        <v>0</v>
      </c>
      <c r="BC1619" s="121">
        <f t="shared" ca="1" si="2827"/>
        <v>0</v>
      </c>
      <c r="BD1619" s="121">
        <f t="shared" ca="1" si="2828"/>
        <v>0</v>
      </c>
      <c r="BE1619" s="121">
        <f t="shared" ca="1" si="2828"/>
        <v>0</v>
      </c>
      <c r="BF1619" s="121">
        <f t="shared" ca="1" si="2828"/>
        <v>0</v>
      </c>
      <c r="BG1619" s="121">
        <f t="shared" ca="1" si="2828"/>
        <v>0</v>
      </c>
      <c r="BH1619" s="121">
        <f t="shared" ca="1" si="2828"/>
        <v>0</v>
      </c>
      <c r="BI1619" s="121">
        <f t="shared" ca="1" si="2828"/>
        <v>0</v>
      </c>
      <c r="BJ1619" s="121">
        <f t="shared" ca="1" si="2828"/>
        <v>0</v>
      </c>
      <c r="BK1619" s="121">
        <f t="shared" ca="1" si="2828"/>
        <v>0</v>
      </c>
      <c r="BL1619" s="121">
        <f t="shared" ca="1" si="2828"/>
        <v>0</v>
      </c>
      <c r="BM1619" s="121">
        <f t="shared" ca="1" si="2828"/>
        <v>0</v>
      </c>
      <c r="BN1619" s="121">
        <f t="shared" ca="1" si="2829"/>
        <v>0</v>
      </c>
      <c r="BO1619" s="121" t="str">
        <f t="shared" ca="1" si="2829"/>
        <v/>
      </c>
      <c r="BP1619" s="121" t="str">
        <f t="shared" ca="1" si="2829"/>
        <v/>
      </c>
      <c r="BQ1619" s="121" t="str">
        <f t="shared" ca="1" si="2829"/>
        <v/>
      </c>
      <c r="BR1619" s="121" t="str">
        <f t="shared" ca="1" si="2829"/>
        <v/>
      </c>
      <c r="BS1619" s="121" t="str">
        <f t="shared" ca="1" si="2829"/>
        <v/>
      </c>
      <c r="BT1619" s="121" t="str">
        <f t="shared" ca="1" si="2829"/>
        <v/>
      </c>
      <c r="BU1619" s="121" t="str">
        <f t="shared" ca="1" si="2829"/>
        <v/>
      </c>
      <c r="BV1619" s="121" t="str">
        <f t="shared" ca="1" si="2829"/>
        <v/>
      </c>
      <c r="BW1619" s="121" t="str">
        <f t="shared" ca="1" si="2829"/>
        <v/>
      </c>
      <c r="BX1619" s="121" t="str">
        <f t="shared" ca="1" si="2830"/>
        <v/>
      </c>
      <c r="BY1619" s="121" t="str">
        <f t="shared" ca="1" si="2830"/>
        <v/>
      </c>
      <c r="BZ1619" s="121" t="str">
        <f t="shared" ca="1" si="2830"/>
        <v/>
      </c>
      <c r="CA1619" s="121" t="str">
        <f t="shared" ca="1" si="2830"/>
        <v/>
      </c>
      <c r="CB1619" s="121" t="str">
        <f t="shared" ca="1" si="2832"/>
        <v/>
      </c>
      <c r="CC1619" s="121" t="str">
        <f t="shared" ca="1" si="2832"/>
        <v/>
      </c>
      <c r="CD1619" s="121" t="str">
        <f t="shared" ca="1" si="2832"/>
        <v/>
      </c>
      <c r="CE1619" s="121" t="str">
        <f t="shared" ca="1" si="2832"/>
        <v/>
      </c>
      <c r="CF1619" s="121" t="str">
        <f t="shared" ca="1" si="2832"/>
        <v/>
      </c>
      <c r="CG1619" s="121" t="str">
        <f t="shared" ca="1" si="2832"/>
        <v/>
      </c>
      <c r="CH1619" s="121" t="str">
        <f t="shared" ca="1" si="2832"/>
        <v/>
      </c>
      <c r="CI1619" s="121" t="str">
        <f t="shared" ca="1" si="2832"/>
        <v/>
      </c>
      <c r="CJ1619" s="121" t="str">
        <f t="shared" ca="1" si="2832"/>
        <v/>
      </c>
      <c r="CK1619" s="121" t="str">
        <f t="shared" ca="1" si="2832"/>
        <v/>
      </c>
      <c r="CL1619" s="121" t="str">
        <f t="shared" ca="1" si="2832"/>
        <v/>
      </c>
      <c r="CM1619" s="121" t="str">
        <f t="shared" ca="1" si="2832"/>
        <v/>
      </c>
      <c r="CN1619" s="121" t="str">
        <f t="shared" ca="1" si="2832"/>
        <v/>
      </c>
      <c r="CO1619" s="121" t="str">
        <f t="shared" ca="1" si="2832"/>
        <v/>
      </c>
      <c r="CP1619" s="121" t="str">
        <f t="shared" ca="1" si="2832"/>
        <v/>
      </c>
      <c r="CQ1619" s="121" t="str">
        <f t="shared" ca="1" si="2832"/>
        <v/>
      </c>
      <c r="CR1619" s="121" t="str">
        <f t="shared" ca="1" si="2832"/>
        <v/>
      </c>
      <c r="CS1619" s="121" t="str">
        <f t="shared" ca="1" si="2832"/>
        <v/>
      </c>
      <c r="CT1619" s="121" t="str">
        <f t="shared" ca="1" si="2832"/>
        <v/>
      </c>
      <c r="CU1619" s="121" t="str">
        <f t="shared" ca="1" si="2832"/>
        <v/>
      </c>
      <c r="CV1619" s="121" t="str">
        <f t="shared" ca="1" si="2832"/>
        <v/>
      </c>
      <c r="CW1619" s="121" t="str">
        <f t="shared" ca="1" si="2832"/>
        <v/>
      </c>
      <c r="CX1619" s="121" t="str">
        <f t="shared" ca="1" si="2832"/>
        <v/>
      </c>
      <c r="CY1619" s="121" t="str">
        <f t="shared" ca="1" si="2832"/>
        <v/>
      </c>
      <c r="CZ1619" s="121" t="str">
        <f t="shared" ca="1" si="2832"/>
        <v/>
      </c>
      <c r="DA1619" s="121" t="str">
        <f t="shared" ca="1" si="2832"/>
        <v/>
      </c>
      <c r="DB1619" s="121" t="str">
        <f t="shared" ca="1" si="2832"/>
        <v/>
      </c>
      <c r="DC1619" s="121" t="str">
        <f t="shared" ca="1" si="2832"/>
        <v/>
      </c>
      <c r="DD1619" s="121" t="str">
        <f t="shared" ca="1" si="2832"/>
        <v/>
      </c>
      <c r="DE1619" s="121" t="str">
        <f t="shared" ca="1" si="2832"/>
        <v/>
      </c>
      <c r="DF1619" s="121" t="str">
        <f t="shared" ca="1" si="2832"/>
        <v/>
      </c>
      <c r="DG1619" s="121" t="str">
        <f t="shared" ca="1" si="2832"/>
        <v/>
      </c>
      <c r="DH1619" s="121" t="str">
        <f t="shared" ca="1" si="2832"/>
        <v/>
      </c>
      <c r="DI1619" s="121" t="str">
        <f t="shared" ca="1" si="2832"/>
        <v/>
      </c>
      <c r="DJ1619" s="121" t="str">
        <f t="shared" ca="1" si="2832"/>
        <v/>
      </c>
      <c r="DK1619" s="121" t="str">
        <f t="shared" ca="1" si="2832"/>
        <v/>
      </c>
      <c r="DL1619" s="121" t="str">
        <f t="shared" ca="1" si="2832"/>
        <v/>
      </c>
      <c r="DM1619" s="121" t="str">
        <f t="shared" ca="1" si="2832"/>
        <v/>
      </c>
      <c r="DN1619" s="121" t="str">
        <f t="shared" ca="1" si="2832"/>
        <v/>
      </c>
      <c r="DO1619" s="141">
        <f t="shared" ca="1" si="2831"/>
        <v>0</v>
      </c>
      <c r="DP1619" s="50" t="s">
        <v>172</v>
      </c>
    </row>
    <row r="1620" spans="3:120" s="29" customFormat="1" ht="15" customHeight="1">
      <c r="C1620" s="120" t="str">
        <f t="shared" ca="1" si="2822"/>
        <v>(+) Hotel Cost</v>
      </c>
      <c r="D1620" s="127">
        <f>ROW(A733)</f>
        <v>733</v>
      </c>
      <c r="E1620" s="75"/>
      <c r="F1620" s="121">
        <f t="shared" ca="1" si="2823"/>
        <v>0</v>
      </c>
      <c r="G1620" s="121">
        <f t="shared" ca="1" si="2823"/>
        <v>0</v>
      </c>
      <c r="H1620" s="121">
        <f t="shared" ca="1" si="2823"/>
        <v>0</v>
      </c>
      <c r="I1620" s="121">
        <f t="shared" ca="1" si="2823"/>
        <v>0</v>
      </c>
      <c r="J1620" s="121">
        <f t="shared" ca="1" si="2823"/>
        <v>344444.44444444444</v>
      </c>
      <c r="K1620" s="121">
        <f t="shared" ca="1" si="2823"/>
        <v>344444.44444444444</v>
      </c>
      <c r="L1620" s="121">
        <f t="shared" ca="1" si="2823"/>
        <v>344444.44444444444</v>
      </c>
      <c r="M1620" s="121">
        <f t="shared" ca="1" si="2823"/>
        <v>344444.44444444444</v>
      </c>
      <c r="N1620" s="121">
        <f t="shared" ca="1" si="2823"/>
        <v>344444.44444444444</v>
      </c>
      <c r="O1620" s="121">
        <f t="shared" ca="1" si="2823"/>
        <v>344444.44444444444</v>
      </c>
      <c r="P1620" s="121">
        <f t="shared" ca="1" si="2824"/>
        <v>344444.44444444444</v>
      </c>
      <c r="Q1620" s="121">
        <f t="shared" ca="1" si="2824"/>
        <v>344444.44444444444</v>
      </c>
      <c r="R1620" s="121">
        <f t="shared" ca="1" si="2824"/>
        <v>344444.44444444444</v>
      </c>
      <c r="S1620" s="121">
        <f t="shared" ca="1" si="2824"/>
        <v>344444.44444444444</v>
      </c>
      <c r="T1620" s="121">
        <f t="shared" ca="1" si="2824"/>
        <v>344444.44444444444</v>
      </c>
      <c r="U1620" s="121">
        <f t="shared" ca="1" si="2824"/>
        <v>344444.44444444444</v>
      </c>
      <c r="V1620" s="121">
        <f t="shared" ca="1" si="2824"/>
        <v>344444.44444444444</v>
      </c>
      <c r="W1620" s="121">
        <f t="shared" ca="1" si="2824"/>
        <v>344444.44444444444</v>
      </c>
      <c r="X1620" s="121">
        <f t="shared" ca="1" si="2824"/>
        <v>344444.44444444444</v>
      </c>
      <c r="Y1620" s="121">
        <f t="shared" ca="1" si="2824"/>
        <v>344444.44444444444</v>
      </c>
      <c r="Z1620" s="121">
        <f t="shared" ca="1" si="2825"/>
        <v>344444.44444444444</v>
      </c>
      <c r="AA1620" s="121">
        <f t="shared" ca="1" si="2825"/>
        <v>344444.44444444444</v>
      </c>
      <c r="AB1620" s="121">
        <f t="shared" ca="1" si="2825"/>
        <v>0</v>
      </c>
      <c r="AC1620" s="121">
        <f t="shared" ca="1" si="2825"/>
        <v>0</v>
      </c>
      <c r="AD1620" s="121">
        <f t="shared" ca="1" si="2825"/>
        <v>0</v>
      </c>
      <c r="AE1620" s="121">
        <f t="shared" ca="1" si="2825"/>
        <v>0</v>
      </c>
      <c r="AF1620" s="121">
        <f t="shared" ca="1" si="2825"/>
        <v>0</v>
      </c>
      <c r="AG1620" s="121">
        <f t="shared" ca="1" si="2825"/>
        <v>0</v>
      </c>
      <c r="AH1620" s="121">
        <f t="shared" ca="1" si="2825"/>
        <v>0</v>
      </c>
      <c r="AI1620" s="121">
        <f t="shared" ca="1" si="2825"/>
        <v>0</v>
      </c>
      <c r="AJ1620" s="121">
        <f t="shared" ca="1" si="2826"/>
        <v>0</v>
      </c>
      <c r="AK1620" s="121">
        <f t="shared" ca="1" si="2826"/>
        <v>0</v>
      </c>
      <c r="AL1620" s="121">
        <f t="shared" ca="1" si="2826"/>
        <v>0</v>
      </c>
      <c r="AM1620" s="121">
        <f t="shared" ca="1" si="2826"/>
        <v>0</v>
      </c>
      <c r="AN1620" s="121">
        <f t="shared" ca="1" si="2826"/>
        <v>0</v>
      </c>
      <c r="AO1620" s="121">
        <f t="shared" ca="1" si="2826"/>
        <v>0</v>
      </c>
      <c r="AP1620" s="121">
        <f t="shared" ca="1" si="2826"/>
        <v>0</v>
      </c>
      <c r="AQ1620" s="121">
        <f t="shared" ca="1" si="2826"/>
        <v>0</v>
      </c>
      <c r="AR1620" s="121">
        <f t="shared" ca="1" si="2826"/>
        <v>0</v>
      </c>
      <c r="AS1620" s="121">
        <f t="shared" ca="1" si="2826"/>
        <v>0</v>
      </c>
      <c r="AT1620" s="121">
        <f t="shared" ca="1" si="2827"/>
        <v>0</v>
      </c>
      <c r="AU1620" s="121">
        <f t="shared" ca="1" si="2827"/>
        <v>0</v>
      </c>
      <c r="AV1620" s="121">
        <f t="shared" ca="1" si="2827"/>
        <v>0</v>
      </c>
      <c r="AW1620" s="121">
        <f t="shared" ca="1" si="2827"/>
        <v>0</v>
      </c>
      <c r="AX1620" s="121">
        <f t="shared" ca="1" si="2827"/>
        <v>0</v>
      </c>
      <c r="AY1620" s="121">
        <f t="shared" ca="1" si="2827"/>
        <v>0</v>
      </c>
      <c r="AZ1620" s="121">
        <f t="shared" ca="1" si="2827"/>
        <v>0</v>
      </c>
      <c r="BA1620" s="121">
        <f t="shared" ca="1" si="2827"/>
        <v>0</v>
      </c>
      <c r="BB1620" s="121">
        <f t="shared" ca="1" si="2827"/>
        <v>0</v>
      </c>
      <c r="BC1620" s="121">
        <f t="shared" ca="1" si="2827"/>
        <v>0</v>
      </c>
      <c r="BD1620" s="121">
        <f t="shared" ca="1" si="2828"/>
        <v>0</v>
      </c>
      <c r="BE1620" s="121">
        <f t="shared" ca="1" si="2828"/>
        <v>0</v>
      </c>
      <c r="BF1620" s="121">
        <f t="shared" ca="1" si="2828"/>
        <v>0</v>
      </c>
      <c r="BG1620" s="121">
        <f t="shared" ca="1" si="2828"/>
        <v>0</v>
      </c>
      <c r="BH1620" s="121">
        <f t="shared" ca="1" si="2828"/>
        <v>0</v>
      </c>
      <c r="BI1620" s="121">
        <f t="shared" ca="1" si="2828"/>
        <v>0</v>
      </c>
      <c r="BJ1620" s="121">
        <f t="shared" ca="1" si="2828"/>
        <v>0</v>
      </c>
      <c r="BK1620" s="121">
        <f t="shared" ca="1" si="2828"/>
        <v>0</v>
      </c>
      <c r="BL1620" s="121">
        <f t="shared" ca="1" si="2828"/>
        <v>0</v>
      </c>
      <c r="BM1620" s="121">
        <f t="shared" ca="1" si="2828"/>
        <v>0</v>
      </c>
      <c r="BN1620" s="121">
        <f t="shared" ca="1" si="2829"/>
        <v>0</v>
      </c>
      <c r="BO1620" s="121" t="str">
        <f t="shared" ca="1" si="2829"/>
        <v/>
      </c>
      <c r="BP1620" s="121" t="str">
        <f t="shared" ca="1" si="2829"/>
        <v/>
      </c>
      <c r="BQ1620" s="121" t="str">
        <f t="shared" ca="1" si="2829"/>
        <v/>
      </c>
      <c r="BR1620" s="121" t="str">
        <f t="shared" ca="1" si="2829"/>
        <v/>
      </c>
      <c r="BS1620" s="121" t="str">
        <f t="shared" ca="1" si="2829"/>
        <v/>
      </c>
      <c r="BT1620" s="121" t="str">
        <f t="shared" ca="1" si="2829"/>
        <v/>
      </c>
      <c r="BU1620" s="121" t="str">
        <f t="shared" ca="1" si="2829"/>
        <v/>
      </c>
      <c r="BV1620" s="121" t="str">
        <f t="shared" ca="1" si="2829"/>
        <v/>
      </c>
      <c r="BW1620" s="121" t="str">
        <f t="shared" ca="1" si="2829"/>
        <v/>
      </c>
      <c r="BX1620" s="121" t="str">
        <f t="shared" ca="1" si="2830"/>
        <v/>
      </c>
      <c r="BY1620" s="121" t="str">
        <f t="shared" ca="1" si="2830"/>
        <v/>
      </c>
      <c r="BZ1620" s="121" t="str">
        <f t="shared" ca="1" si="2830"/>
        <v/>
      </c>
      <c r="CA1620" s="121" t="str">
        <f t="shared" ca="1" si="2830"/>
        <v/>
      </c>
      <c r="CB1620" s="121" t="str">
        <f t="shared" ca="1" si="2832"/>
        <v/>
      </c>
      <c r="CC1620" s="121" t="str">
        <f t="shared" ca="1" si="2832"/>
        <v/>
      </c>
      <c r="CD1620" s="121" t="str">
        <f t="shared" ca="1" si="2832"/>
        <v/>
      </c>
      <c r="CE1620" s="121" t="str">
        <f t="shared" ca="1" si="2832"/>
        <v/>
      </c>
      <c r="CF1620" s="121" t="str">
        <f t="shared" ca="1" si="2832"/>
        <v/>
      </c>
      <c r="CG1620" s="121" t="str">
        <f t="shared" ca="1" si="2832"/>
        <v/>
      </c>
      <c r="CH1620" s="121" t="str">
        <f t="shared" ca="1" si="2832"/>
        <v/>
      </c>
      <c r="CI1620" s="121" t="str">
        <f t="shared" ca="1" si="2832"/>
        <v/>
      </c>
      <c r="CJ1620" s="121" t="str">
        <f t="shared" ca="1" si="2832"/>
        <v/>
      </c>
      <c r="CK1620" s="121" t="str">
        <f t="shared" ca="1" si="2832"/>
        <v/>
      </c>
      <c r="CL1620" s="121" t="str">
        <f t="shared" ca="1" si="2832"/>
        <v/>
      </c>
      <c r="CM1620" s="121" t="str">
        <f t="shared" ca="1" si="2832"/>
        <v/>
      </c>
      <c r="CN1620" s="121" t="str">
        <f t="shared" ca="1" si="2832"/>
        <v/>
      </c>
      <c r="CO1620" s="121" t="str">
        <f t="shared" ca="1" si="2832"/>
        <v/>
      </c>
      <c r="CP1620" s="121" t="str">
        <f t="shared" ca="1" si="2832"/>
        <v/>
      </c>
      <c r="CQ1620" s="121" t="str">
        <f t="shared" ca="1" si="2832"/>
        <v/>
      </c>
      <c r="CR1620" s="121" t="str">
        <f t="shared" ca="1" si="2832"/>
        <v/>
      </c>
      <c r="CS1620" s="121" t="str">
        <f t="shared" ca="1" si="2832"/>
        <v/>
      </c>
      <c r="CT1620" s="121" t="str">
        <f t="shared" ca="1" si="2832"/>
        <v/>
      </c>
      <c r="CU1620" s="121" t="str">
        <f t="shared" ca="1" si="2832"/>
        <v/>
      </c>
      <c r="CV1620" s="121" t="str">
        <f t="shared" ca="1" si="2832"/>
        <v/>
      </c>
      <c r="CW1620" s="121" t="str">
        <f t="shared" ca="1" si="2832"/>
        <v/>
      </c>
      <c r="CX1620" s="121" t="str">
        <f t="shared" ca="1" si="2832"/>
        <v/>
      </c>
      <c r="CY1620" s="121" t="str">
        <f t="shared" ca="1" si="2832"/>
        <v/>
      </c>
      <c r="CZ1620" s="121" t="str">
        <f t="shared" ca="1" si="2832"/>
        <v/>
      </c>
      <c r="DA1620" s="121" t="str">
        <f t="shared" ca="1" si="2832"/>
        <v/>
      </c>
      <c r="DB1620" s="121" t="str">
        <f t="shared" ca="1" si="2832"/>
        <v/>
      </c>
      <c r="DC1620" s="121" t="str">
        <f t="shared" ca="1" si="2832"/>
        <v/>
      </c>
      <c r="DD1620" s="121" t="str">
        <f t="shared" ca="1" si="2832"/>
        <v/>
      </c>
      <c r="DE1620" s="121" t="str">
        <f t="shared" ca="1" si="2832"/>
        <v/>
      </c>
      <c r="DF1620" s="121" t="str">
        <f t="shared" ca="1" si="2832"/>
        <v/>
      </c>
      <c r="DG1620" s="121" t="str">
        <f t="shared" ca="1" si="2832"/>
        <v/>
      </c>
      <c r="DH1620" s="121" t="str">
        <f t="shared" ca="1" si="2832"/>
        <v/>
      </c>
      <c r="DI1620" s="121" t="str">
        <f t="shared" ca="1" si="2832"/>
        <v/>
      </c>
      <c r="DJ1620" s="121" t="str">
        <f t="shared" ca="1" si="2832"/>
        <v/>
      </c>
      <c r="DK1620" s="121" t="str">
        <f t="shared" ca="1" si="2832"/>
        <v/>
      </c>
      <c r="DL1620" s="121" t="str">
        <f t="shared" ca="1" si="2832"/>
        <v/>
      </c>
      <c r="DM1620" s="121" t="str">
        <f t="shared" ca="1" si="2832"/>
        <v/>
      </c>
      <c r="DN1620" s="121" t="str">
        <f t="shared" ca="1" si="2832"/>
        <v/>
      </c>
      <c r="DO1620" s="141">
        <f t="shared" ca="1" si="2831"/>
        <v>6199999.9999999981</v>
      </c>
      <c r="DP1620" s="50" t="s">
        <v>172</v>
      </c>
    </row>
    <row r="1621" spans="3:120" s="29" customFormat="1" ht="15" customHeight="1">
      <c r="C1621" s="120" t="str">
        <f t="shared" ca="1" si="2822"/>
        <v>(+) Hotel FF&amp;E</v>
      </c>
      <c r="D1621" s="127">
        <f>ROW(A751)</f>
        <v>751</v>
      </c>
      <c r="E1621" s="75"/>
      <c r="F1621" s="121">
        <f t="shared" ca="1" si="2823"/>
        <v>0</v>
      </c>
      <c r="G1621" s="121">
        <f t="shared" ca="1" si="2823"/>
        <v>0</v>
      </c>
      <c r="H1621" s="121">
        <f t="shared" ca="1" si="2823"/>
        <v>0</v>
      </c>
      <c r="I1621" s="121">
        <f t="shared" ca="1" si="2823"/>
        <v>0</v>
      </c>
      <c r="J1621" s="121">
        <f t="shared" ca="1" si="2823"/>
        <v>0</v>
      </c>
      <c r="K1621" s="121">
        <f t="shared" ca="1" si="2823"/>
        <v>0</v>
      </c>
      <c r="L1621" s="121">
        <f t="shared" ca="1" si="2823"/>
        <v>0</v>
      </c>
      <c r="M1621" s="121">
        <f t="shared" ca="1" si="2823"/>
        <v>0</v>
      </c>
      <c r="N1621" s="121">
        <f t="shared" ca="1" si="2823"/>
        <v>0</v>
      </c>
      <c r="O1621" s="121">
        <f t="shared" ca="1" si="2823"/>
        <v>0</v>
      </c>
      <c r="P1621" s="121">
        <f t="shared" ca="1" si="2824"/>
        <v>0</v>
      </c>
      <c r="Q1621" s="121">
        <f t="shared" ca="1" si="2824"/>
        <v>0</v>
      </c>
      <c r="R1621" s="121">
        <f t="shared" ca="1" si="2824"/>
        <v>0</v>
      </c>
      <c r="S1621" s="121">
        <f t="shared" ca="1" si="2824"/>
        <v>0</v>
      </c>
      <c r="T1621" s="121">
        <f t="shared" ca="1" si="2824"/>
        <v>0</v>
      </c>
      <c r="U1621" s="121">
        <f t="shared" ca="1" si="2824"/>
        <v>0</v>
      </c>
      <c r="V1621" s="121">
        <f t="shared" ca="1" si="2824"/>
        <v>0</v>
      </c>
      <c r="W1621" s="121">
        <f t="shared" ca="1" si="2824"/>
        <v>0</v>
      </c>
      <c r="X1621" s="121">
        <f t="shared" ca="1" si="2824"/>
        <v>458333.33333333331</v>
      </c>
      <c r="Y1621" s="121">
        <f t="shared" ca="1" si="2824"/>
        <v>458333.33333333331</v>
      </c>
      <c r="Z1621" s="121">
        <f t="shared" ca="1" si="2825"/>
        <v>458333.33333333331</v>
      </c>
      <c r="AA1621" s="121">
        <f t="shared" ca="1" si="2825"/>
        <v>458333.33333333331</v>
      </c>
      <c r="AB1621" s="121">
        <f t="shared" ca="1" si="2825"/>
        <v>458333.33333333331</v>
      </c>
      <c r="AC1621" s="121">
        <f t="shared" ca="1" si="2825"/>
        <v>458333.33333333331</v>
      </c>
      <c r="AD1621" s="121">
        <f t="shared" ca="1" si="2825"/>
        <v>0</v>
      </c>
      <c r="AE1621" s="121">
        <f t="shared" ca="1" si="2825"/>
        <v>0</v>
      </c>
      <c r="AF1621" s="121">
        <f t="shared" ca="1" si="2825"/>
        <v>0</v>
      </c>
      <c r="AG1621" s="121">
        <f t="shared" ca="1" si="2825"/>
        <v>0</v>
      </c>
      <c r="AH1621" s="121">
        <f t="shared" ca="1" si="2825"/>
        <v>0</v>
      </c>
      <c r="AI1621" s="121">
        <f t="shared" ca="1" si="2825"/>
        <v>0</v>
      </c>
      <c r="AJ1621" s="121">
        <f t="shared" ca="1" si="2826"/>
        <v>0</v>
      </c>
      <c r="AK1621" s="121">
        <f t="shared" ca="1" si="2826"/>
        <v>0</v>
      </c>
      <c r="AL1621" s="121">
        <f t="shared" ca="1" si="2826"/>
        <v>0</v>
      </c>
      <c r="AM1621" s="121">
        <f t="shared" ca="1" si="2826"/>
        <v>0</v>
      </c>
      <c r="AN1621" s="121">
        <f t="shared" ca="1" si="2826"/>
        <v>0</v>
      </c>
      <c r="AO1621" s="121">
        <f t="shared" ca="1" si="2826"/>
        <v>0</v>
      </c>
      <c r="AP1621" s="121">
        <f t="shared" ca="1" si="2826"/>
        <v>0</v>
      </c>
      <c r="AQ1621" s="121">
        <f t="shared" ca="1" si="2826"/>
        <v>0</v>
      </c>
      <c r="AR1621" s="121">
        <f t="shared" ca="1" si="2826"/>
        <v>0</v>
      </c>
      <c r="AS1621" s="121">
        <f t="shared" ca="1" si="2826"/>
        <v>0</v>
      </c>
      <c r="AT1621" s="121">
        <f t="shared" ca="1" si="2827"/>
        <v>0</v>
      </c>
      <c r="AU1621" s="121">
        <f t="shared" ca="1" si="2827"/>
        <v>0</v>
      </c>
      <c r="AV1621" s="121">
        <f t="shared" ca="1" si="2827"/>
        <v>0</v>
      </c>
      <c r="AW1621" s="121">
        <f t="shared" ca="1" si="2827"/>
        <v>0</v>
      </c>
      <c r="AX1621" s="121">
        <f t="shared" ca="1" si="2827"/>
        <v>0</v>
      </c>
      <c r="AY1621" s="121">
        <f t="shared" ca="1" si="2827"/>
        <v>0</v>
      </c>
      <c r="AZ1621" s="121">
        <f t="shared" ca="1" si="2827"/>
        <v>0</v>
      </c>
      <c r="BA1621" s="121">
        <f t="shared" ca="1" si="2827"/>
        <v>0</v>
      </c>
      <c r="BB1621" s="121">
        <f t="shared" ca="1" si="2827"/>
        <v>0</v>
      </c>
      <c r="BC1621" s="121">
        <f t="shared" ca="1" si="2827"/>
        <v>0</v>
      </c>
      <c r="BD1621" s="121">
        <f t="shared" ca="1" si="2828"/>
        <v>0</v>
      </c>
      <c r="BE1621" s="121">
        <f t="shared" ca="1" si="2828"/>
        <v>0</v>
      </c>
      <c r="BF1621" s="121">
        <f t="shared" ca="1" si="2828"/>
        <v>0</v>
      </c>
      <c r="BG1621" s="121">
        <f t="shared" ca="1" si="2828"/>
        <v>0</v>
      </c>
      <c r="BH1621" s="121">
        <f t="shared" ca="1" si="2828"/>
        <v>0</v>
      </c>
      <c r="BI1621" s="121">
        <f t="shared" ca="1" si="2828"/>
        <v>0</v>
      </c>
      <c r="BJ1621" s="121">
        <f t="shared" ca="1" si="2828"/>
        <v>0</v>
      </c>
      <c r="BK1621" s="121">
        <f t="shared" ca="1" si="2828"/>
        <v>0</v>
      </c>
      <c r="BL1621" s="121">
        <f t="shared" ca="1" si="2828"/>
        <v>0</v>
      </c>
      <c r="BM1621" s="121">
        <f t="shared" ca="1" si="2828"/>
        <v>0</v>
      </c>
      <c r="BN1621" s="121">
        <f t="shared" ca="1" si="2829"/>
        <v>0</v>
      </c>
      <c r="BO1621" s="121" t="str">
        <f t="shared" ca="1" si="2829"/>
        <v/>
      </c>
      <c r="BP1621" s="121" t="str">
        <f t="shared" ca="1" si="2829"/>
        <v/>
      </c>
      <c r="BQ1621" s="121" t="str">
        <f t="shared" ca="1" si="2829"/>
        <v/>
      </c>
      <c r="BR1621" s="121" t="str">
        <f t="shared" ca="1" si="2829"/>
        <v/>
      </c>
      <c r="BS1621" s="121" t="str">
        <f t="shared" ca="1" si="2829"/>
        <v/>
      </c>
      <c r="BT1621" s="121" t="str">
        <f t="shared" ca="1" si="2829"/>
        <v/>
      </c>
      <c r="BU1621" s="121" t="str">
        <f t="shared" ca="1" si="2829"/>
        <v/>
      </c>
      <c r="BV1621" s="121" t="str">
        <f t="shared" ca="1" si="2829"/>
        <v/>
      </c>
      <c r="BW1621" s="121" t="str">
        <f t="shared" ca="1" si="2829"/>
        <v/>
      </c>
      <c r="BX1621" s="121" t="str">
        <f t="shared" ca="1" si="2830"/>
        <v/>
      </c>
      <c r="BY1621" s="121" t="str">
        <f t="shared" ca="1" si="2830"/>
        <v/>
      </c>
      <c r="BZ1621" s="121" t="str">
        <f t="shared" ca="1" si="2830"/>
        <v/>
      </c>
      <c r="CA1621" s="121" t="str">
        <f t="shared" ca="1" si="2830"/>
        <v/>
      </c>
      <c r="CB1621" s="121" t="str">
        <f t="shared" ca="1" si="2832"/>
        <v/>
      </c>
      <c r="CC1621" s="121" t="str">
        <f t="shared" ca="1" si="2832"/>
        <v/>
      </c>
      <c r="CD1621" s="121" t="str">
        <f t="shared" ca="1" si="2832"/>
        <v/>
      </c>
      <c r="CE1621" s="121" t="str">
        <f t="shared" ca="1" si="2832"/>
        <v/>
      </c>
      <c r="CF1621" s="121" t="str">
        <f t="shared" ca="1" si="2832"/>
        <v/>
      </c>
      <c r="CG1621" s="121" t="str">
        <f t="shared" ca="1" si="2832"/>
        <v/>
      </c>
      <c r="CH1621" s="121" t="str">
        <f t="shared" ca="1" si="2832"/>
        <v/>
      </c>
      <c r="CI1621" s="121" t="str">
        <f t="shared" ca="1" si="2832"/>
        <v/>
      </c>
      <c r="CJ1621" s="121" t="str">
        <f t="shared" ca="1" si="2832"/>
        <v/>
      </c>
      <c r="CK1621" s="121" t="str">
        <f t="shared" ca="1" si="2832"/>
        <v/>
      </c>
      <c r="CL1621" s="121" t="str">
        <f t="shared" ca="1" si="2832"/>
        <v/>
      </c>
      <c r="CM1621" s="121" t="str">
        <f t="shared" ca="1" si="2832"/>
        <v/>
      </c>
      <c r="CN1621" s="121" t="str">
        <f t="shared" ca="1" si="2832"/>
        <v/>
      </c>
      <c r="CO1621" s="121" t="str">
        <f t="shared" ca="1" si="2832"/>
        <v/>
      </c>
      <c r="CP1621" s="121" t="str">
        <f t="shared" ca="1" si="2832"/>
        <v/>
      </c>
      <c r="CQ1621" s="121" t="str">
        <f t="shared" ca="1" si="2832"/>
        <v/>
      </c>
      <c r="CR1621" s="121" t="str">
        <f t="shared" ca="1" si="2832"/>
        <v/>
      </c>
      <c r="CS1621" s="121" t="str">
        <f t="shared" ca="1" si="2832"/>
        <v/>
      </c>
      <c r="CT1621" s="121" t="str">
        <f t="shared" ca="1" si="2832"/>
        <v/>
      </c>
      <c r="CU1621" s="121" t="str">
        <f t="shared" ca="1" si="2832"/>
        <v/>
      </c>
      <c r="CV1621" s="121" t="str">
        <f t="shared" ca="1" si="2832"/>
        <v/>
      </c>
      <c r="CW1621" s="121" t="str">
        <f t="shared" ca="1" si="2832"/>
        <v/>
      </c>
      <c r="CX1621" s="121" t="str">
        <f t="shared" ca="1" si="2832"/>
        <v/>
      </c>
      <c r="CY1621" s="121" t="str">
        <f t="shared" ca="1" si="2832"/>
        <v/>
      </c>
      <c r="CZ1621" s="121" t="str">
        <f t="shared" ca="1" si="2832"/>
        <v/>
      </c>
      <c r="DA1621" s="121" t="str">
        <f t="shared" ca="1" si="2832"/>
        <v/>
      </c>
      <c r="DB1621" s="121" t="str">
        <f t="shared" ca="1" si="2832"/>
        <v/>
      </c>
      <c r="DC1621" s="121" t="str">
        <f t="shared" ca="1" si="2832"/>
        <v/>
      </c>
      <c r="DD1621" s="121" t="str">
        <f t="shared" ca="1" si="2832"/>
        <v/>
      </c>
      <c r="DE1621" s="121" t="str">
        <f t="shared" ca="1" si="2832"/>
        <v/>
      </c>
      <c r="DF1621" s="121" t="str">
        <f t="shared" ca="1" si="2832"/>
        <v/>
      </c>
      <c r="DG1621" s="121" t="str">
        <f t="shared" ca="1" si="2832"/>
        <v/>
      </c>
      <c r="DH1621" s="121" t="str">
        <f t="shared" ca="1" si="2832"/>
        <v/>
      </c>
      <c r="DI1621" s="121" t="str">
        <f t="shared" ca="1" si="2832"/>
        <v/>
      </c>
      <c r="DJ1621" s="121" t="str">
        <f t="shared" ca="1" si="2832"/>
        <v/>
      </c>
      <c r="DK1621" s="121" t="str">
        <f t="shared" ca="1" si="2832"/>
        <v/>
      </c>
      <c r="DL1621" s="121" t="str">
        <f t="shared" ca="1" si="2832"/>
        <v/>
      </c>
      <c r="DM1621" s="121" t="str">
        <f t="shared" ca="1" si="2832"/>
        <v/>
      </c>
      <c r="DN1621" s="121" t="str">
        <f t="shared" ca="1" si="2832"/>
        <v/>
      </c>
      <c r="DO1621" s="141">
        <f t="shared" ca="1" si="2831"/>
        <v>2750000</v>
      </c>
      <c r="DP1621" s="50" t="s">
        <v>172</v>
      </c>
    </row>
    <row r="1622" spans="3:120" s="29" customFormat="1" ht="15" customHeight="1">
      <c r="C1622" s="120" t="str">
        <f t="shared" ca="1" si="2822"/>
        <v>(+) Hotel Appliances</v>
      </c>
      <c r="D1622" s="127">
        <f>ROW(A769)</f>
        <v>769</v>
      </c>
      <c r="E1622" s="75"/>
      <c r="F1622" s="121">
        <f t="shared" ca="1" si="2823"/>
        <v>0</v>
      </c>
      <c r="G1622" s="121">
        <f t="shared" ca="1" si="2823"/>
        <v>0</v>
      </c>
      <c r="H1622" s="121">
        <f t="shared" ca="1" si="2823"/>
        <v>0</v>
      </c>
      <c r="I1622" s="121">
        <f t="shared" ca="1" si="2823"/>
        <v>0</v>
      </c>
      <c r="J1622" s="121">
        <f t="shared" ca="1" si="2823"/>
        <v>0</v>
      </c>
      <c r="K1622" s="121">
        <f t="shared" ca="1" si="2823"/>
        <v>0</v>
      </c>
      <c r="L1622" s="121">
        <f t="shared" ca="1" si="2823"/>
        <v>0</v>
      </c>
      <c r="M1622" s="121">
        <f t="shared" ca="1" si="2823"/>
        <v>0</v>
      </c>
      <c r="N1622" s="121">
        <f t="shared" ca="1" si="2823"/>
        <v>0</v>
      </c>
      <c r="O1622" s="121">
        <f t="shared" ca="1" si="2823"/>
        <v>0</v>
      </c>
      <c r="P1622" s="121">
        <f t="shared" ca="1" si="2824"/>
        <v>0</v>
      </c>
      <c r="Q1622" s="121">
        <f t="shared" ca="1" si="2824"/>
        <v>0</v>
      </c>
      <c r="R1622" s="121">
        <f t="shared" ca="1" si="2824"/>
        <v>0</v>
      </c>
      <c r="S1622" s="121">
        <f t="shared" ca="1" si="2824"/>
        <v>0</v>
      </c>
      <c r="T1622" s="121">
        <f t="shared" ca="1" si="2824"/>
        <v>0</v>
      </c>
      <c r="U1622" s="121">
        <f t="shared" ca="1" si="2824"/>
        <v>0</v>
      </c>
      <c r="V1622" s="121">
        <f t="shared" ca="1" si="2824"/>
        <v>0</v>
      </c>
      <c r="W1622" s="121">
        <f t="shared" ca="1" si="2824"/>
        <v>0</v>
      </c>
      <c r="X1622" s="121">
        <f t="shared" ca="1" si="2824"/>
        <v>0</v>
      </c>
      <c r="Y1622" s="121">
        <f t="shared" ca="1" si="2824"/>
        <v>0</v>
      </c>
      <c r="Z1622" s="121">
        <f t="shared" ca="1" si="2825"/>
        <v>0</v>
      </c>
      <c r="AA1622" s="121">
        <f t="shared" ca="1" si="2825"/>
        <v>0</v>
      </c>
      <c r="AB1622" s="121">
        <f t="shared" ca="1" si="2825"/>
        <v>0</v>
      </c>
      <c r="AC1622" s="121">
        <f t="shared" ca="1" si="2825"/>
        <v>0</v>
      </c>
      <c r="AD1622" s="121">
        <f t="shared" ca="1" si="2825"/>
        <v>0</v>
      </c>
      <c r="AE1622" s="121">
        <f t="shared" ca="1" si="2825"/>
        <v>0</v>
      </c>
      <c r="AF1622" s="121">
        <f t="shared" ca="1" si="2825"/>
        <v>0</v>
      </c>
      <c r="AG1622" s="121">
        <f t="shared" ca="1" si="2825"/>
        <v>0</v>
      </c>
      <c r="AH1622" s="121">
        <f t="shared" ca="1" si="2825"/>
        <v>0</v>
      </c>
      <c r="AI1622" s="121">
        <f t="shared" ca="1" si="2825"/>
        <v>0</v>
      </c>
      <c r="AJ1622" s="121">
        <f t="shared" ca="1" si="2826"/>
        <v>0</v>
      </c>
      <c r="AK1622" s="121">
        <f t="shared" ca="1" si="2826"/>
        <v>0</v>
      </c>
      <c r="AL1622" s="121">
        <f t="shared" ca="1" si="2826"/>
        <v>0</v>
      </c>
      <c r="AM1622" s="121">
        <f t="shared" ca="1" si="2826"/>
        <v>0</v>
      </c>
      <c r="AN1622" s="121">
        <f t="shared" ca="1" si="2826"/>
        <v>0</v>
      </c>
      <c r="AO1622" s="121">
        <f t="shared" ca="1" si="2826"/>
        <v>0</v>
      </c>
      <c r="AP1622" s="121">
        <f t="shared" ca="1" si="2826"/>
        <v>0</v>
      </c>
      <c r="AQ1622" s="121">
        <f t="shared" ca="1" si="2826"/>
        <v>0</v>
      </c>
      <c r="AR1622" s="121">
        <f t="shared" ca="1" si="2826"/>
        <v>0</v>
      </c>
      <c r="AS1622" s="121">
        <f t="shared" ca="1" si="2826"/>
        <v>0</v>
      </c>
      <c r="AT1622" s="121">
        <f t="shared" ca="1" si="2827"/>
        <v>0</v>
      </c>
      <c r="AU1622" s="121">
        <f t="shared" ca="1" si="2827"/>
        <v>0</v>
      </c>
      <c r="AV1622" s="121">
        <f t="shared" ca="1" si="2827"/>
        <v>0</v>
      </c>
      <c r="AW1622" s="121">
        <f t="shared" ca="1" si="2827"/>
        <v>0</v>
      </c>
      <c r="AX1622" s="121">
        <f t="shared" ca="1" si="2827"/>
        <v>0</v>
      </c>
      <c r="AY1622" s="121">
        <f t="shared" ca="1" si="2827"/>
        <v>0</v>
      </c>
      <c r="AZ1622" s="121">
        <f t="shared" ca="1" si="2827"/>
        <v>0</v>
      </c>
      <c r="BA1622" s="121">
        <f t="shared" ca="1" si="2827"/>
        <v>0</v>
      </c>
      <c r="BB1622" s="121">
        <f t="shared" ca="1" si="2827"/>
        <v>0</v>
      </c>
      <c r="BC1622" s="121">
        <f t="shared" ca="1" si="2827"/>
        <v>0</v>
      </c>
      <c r="BD1622" s="121">
        <f t="shared" ca="1" si="2828"/>
        <v>0</v>
      </c>
      <c r="BE1622" s="121">
        <f t="shared" ca="1" si="2828"/>
        <v>0</v>
      </c>
      <c r="BF1622" s="121">
        <f t="shared" ca="1" si="2828"/>
        <v>0</v>
      </c>
      <c r="BG1622" s="121">
        <f t="shared" ca="1" si="2828"/>
        <v>0</v>
      </c>
      <c r="BH1622" s="121">
        <f t="shared" ca="1" si="2828"/>
        <v>0</v>
      </c>
      <c r="BI1622" s="121">
        <f t="shared" ca="1" si="2828"/>
        <v>0</v>
      </c>
      <c r="BJ1622" s="121">
        <f t="shared" ca="1" si="2828"/>
        <v>0</v>
      </c>
      <c r="BK1622" s="121">
        <f t="shared" ca="1" si="2828"/>
        <v>0</v>
      </c>
      <c r="BL1622" s="121">
        <f t="shared" ca="1" si="2828"/>
        <v>0</v>
      </c>
      <c r="BM1622" s="121">
        <f t="shared" ca="1" si="2828"/>
        <v>0</v>
      </c>
      <c r="BN1622" s="121">
        <f t="shared" ca="1" si="2829"/>
        <v>0</v>
      </c>
      <c r="BO1622" s="121" t="str">
        <f t="shared" ca="1" si="2829"/>
        <v/>
      </c>
      <c r="BP1622" s="121" t="str">
        <f t="shared" ca="1" si="2829"/>
        <v/>
      </c>
      <c r="BQ1622" s="121" t="str">
        <f t="shared" ca="1" si="2829"/>
        <v/>
      </c>
      <c r="BR1622" s="121" t="str">
        <f t="shared" ca="1" si="2829"/>
        <v/>
      </c>
      <c r="BS1622" s="121" t="str">
        <f t="shared" ca="1" si="2829"/>
        <v/>
      </c>
      <c r="BT1622" s="121" t="str">
        <f t="shared" ca="1" si="2829"/>
        <v/>
      </c>
      <c r="BU1622" s="121" t="str">
        <f t="shared" ca="1" si="2829"/>
        <v/>
      </c>
      <c r="BV1622" s="121" t="str">
        <f t="shared" ca="1" si="2829"/>
        <v/>
      </c>
      <c r="BW1622" s="121" t="str">
        <f t="shared" ca="1" si="2829"/>
        <v/>
      </c>
      <c r="BX1622" s="121" t="str">
        <f t="shared" ca="1" si="2830"/>
        <v/>
      </c>
      <c r="BY1622" s="121" t="str">
        <f t="shared" ca="1" si="2830"/>
        <v/>
      </c>
      <c r="BZ1622" s="121" t="str">
        <f t="shared" ca="1" si="2830"/>
        <v/>
      </c>
      <c r="CA1622" s="121" t="str">
        <f t="shared" ca="1" si="2830"/>
        <v/>
      </c>
      <c r="CB1622" s="121" t="str">
        <f t="shared" ca="1" si="2832"/>
        <v/>
      </c>
      <c r="CC1622" s="121" t="str">
        <f t="shared" ca="1" si="2832"/>
        <v/>
      </c>
      <c r="CD1622" s="121" t="str">
        <f t="shared" ca="1" si="2832"/>
        <v/>
      </c>
      <c r="CE1622" s="121" t="str">
        <f t="shared" ca="1" si="2832"/>
        <v/>
      </c>
      <c r="CF1622" s="121" t="str">
        <f t="shared" ca="1" si="2832"/>
        <v/>
      </c>
      <c r="CG1622" s="121" t="str">
        <f t="shared" ca="1" si="2832"/>
        <v/>
      </c>
      <c r="CH1622" s="121" t="str">
        <f t="shared" ca="1" si="2832"/>
        <v/>
      </c>
      <c r="CI1622" s="121" t="str">
        <f t="shared" ca="1" si="2832"/>
        <v/>
      </c>
      <c r="CJ1622" s="121" t="str">
        <f t="shared" ca="1" si="2832"/>
        <v/>
      </c>
      <c r="CK1622" s="121" t="str">
        <f t="shared" ca="1" si="2832"/>
        <v/>
      </c>
      <c r="CL1622" s="121" t="str">
        <f t="shared" ca="1" si="2832"/>
        <v/>
      </c>
      <c r="CM1622" s="121" t="str">
        <f t="shared" ca="1" si="2832"/>
        <v/>
      </c>
      <c r="CN1622" s="121" t="str">
        <f t="shared" ca="1" si="2832"/>
        <v/>
      </c>
      <c r="CO1622" s="121" t="str">
        <f t="shared" ca="1" si="2832"/>
        <v/>
      </c>
      <c r="CP1622" s="121" t="str">
        <f t="shared" ca="1" si="2832"/>
        <v/>
      </c>
      <c r="CQ1622" s="121" t="str">
        <f t="shared" ca="1" si="2832"/>
        <v/>
      </c>
      <c r="CR1622" s="121" t="str">
        <f t="shared" ca="1" si="2832"/>
        <v/>
      </c>
      <c r="CS1622" s="121" t="str">
        <f t="shared" ca="1" si="2832"/>
        <v/>
      </c>
      <c r="CT1622" s="121" t="str">
        <f t="shared" ca="1" si="2832"/>
        <v/>
      </c>
      <c r="CU1622" s="121" t="str">
        <f t="shared" ca="1" si="2832"/>
        <v/>
      </c>
      <c r="CV1622" s="121" t="str">
        <f t="shared" ca="1" si="2832"/>
        <v/>
      </c>
      <c r="CW1622" s="121" t="str">
        <f t="shared" ca="1" si="2832"/>
        <v/>
      </c>
      <c r="CX1622" s="121" t="str">
        <f t="shared" ca="1" si="2832"/>
        <v/>
      </c>
      <c r="CY1622" s="121" t="str">
        <f t="shared" ca="1" si="2832"/>
        <v/>
      </c>
      <c r="CZ1622" s="121" t="str">
        <f t="shared" ca="1" si="2832"/>
        <v/>
      </c>
      <c r="DA1622" s="121" t="str">
        <f t="shared" ca="1" si="2832"/>
        <v/>
      </c>
      <c r="DB1622" s="121" t="str">
        <f t="shared" ca="1" si="2832"/>
        <v/>
      </c>
      <c r="DC1622" s="121" t="str">
        <f t="shared" ca="1" si="2832"/>
        <v/>
      </c>
      <c r="DD1622" s="121" t="str">
        <f t="shared" ca="1" si="2832"/>
        <v/>
      </c>
      <c r="DE1622" s="121" t="str">
        <f t="shared" ca="1" si="2832"/>
        <v/>
      </c>
      <c r="DF1622" s="121" t="str">
        <f t="shared" ca="1" si="2832"/>
        <v/>
      </c>
      <c r="DG1622" s="121" t="str">
        <f t="shared" ca="1" si="2832"/>
        <v/>
      </c>
      <c r="DH1622" s="121" t="str">
        <f t="shared" ca="1" si="2832"/>
        <v/>
      </c>
      <c r="DI1622" s="121" t="str">
        <f t="shared" ca="1" si="2832"/>
        <v/>
      </c>
      <c r="DJ1622" s="121" t="str">
        <f t="shared" ca="1" si="2832"/>
        <v/>
      </c>
      <c r="DK1622" s="121" t="str">
        <f t="shared" ca="1" si="2832"/>
        <v/>
      </c>
      <c r="DL1622" s="121" t="str">
        <f t="shared" ca="1" si="2832"/>
        <v/>
      </c>
      <c r="DM1622" s="121" t="str">
        <f t="shared" ca="1" si="2832"/>
        <v/>
      </c>
      <c r="DN1622" s="121" t="str">
        <f t="shared" ca="1" si="2832"/>
        <v/>
      </c>
      <c r="DO1622" s="141">
        <f t="shared" ca="1" si="2831"/>
        <v>0</v>
      </c>
      <c r="DP1622" s="50" t="s">
        <v>172</v>
      </c>
    </row>
    <row r="1623" spans="3:120" s="29" customFormat="1" ht="15" customHeight="1">
      <c r="C1623" s="120" t="str">
        <f t="shared" ca="1" si="2822"/>
        <v>(+) Hotel Equipment</v>
      </c>
      <c r="D1623" s="127">
        <f>ROW(A787)</f>
        <v>787</v>
      </c>
      <c r="E1623" s="75"/>
      <c r="F1623" s="121">
        <f t="shared" ca="1" si="2823"/>
        <v>0</v>
      </c>
      <c r="G1623" s="121">
        <f t="shared" ca="1" si="2823"/>
        <v>0</v>
      </c>
      <c r="H1623" s="121">
        <f t="shared" ca="1" si="2823"/>
        <v>0</v>
      </c>
      <c r="I1623" s="121">
        <f t="shared" ca="1" si="2823"/>
        <v>0</v>
      </c>
      <c r="J1623" s="121">
        <f t="shared" ca="1" si="2823"/>
        <v>0</v>
      </c>
      <c r="K1623" s="121">
        <f t="shared" ca="1" si="2823"/>
        <v>0</v>
      </c>
      <c r="L1623" s="121">
        <f t="shared" ca="1" si="2823"/>
        <v>0</v>
      </c>
      <c r="M1623" s="121">
        <f t="shared" ca="1" si="2823"/>
        <v>0</v>
      </c>
      <c r="N1623" s="121">
        <f t="shared" ca="1" si="2823"/>
        <v>0</v>
      </c>
      <c r="O1623" s="121">
        <f t="shared" ca="1" si="2823"/>
        <v>0</v>
      </c>
      <c r="P1623" s="121">
        <f t="shared" ca="1" si="2824"/>
        <v>0</v>
      </c>
      <c r="Q1623" s="121">
        <f t="shared" ca="1" si="2824"/>
        <v>0</v>
      </c>
      <c r="R1623" s="121">
        <f t="shared" ca="1" si="2824"/>
        <v>0</v>
      </c>
      <c r="S1623" s="121">
        <f t="shared" ca="1" si="2824"/>
        <v>0</v>
      </c>
      <c r="T1623" s="121">
        <f t="shared" ca="1" si="2824"/>
        <v>0</v>
      </c>
      <c r="U1623" s="121">
        <f t="shared" ca="1" si="2824"/>
        <v>0</v>
      </c>
      <c r="V1623" s="121">
        <f t="shared" ca="1" si="2824"/>
        <v>0</v>
      </c>
      <c r="W1623" s="121">
        <f t="shared" ca="1" si="2824"/>
        <v>0</v>
      </c>
      <c r="X1623" s="121">
        <f t="shared" ca="1" si="2824"/>
        <v>353333.33333333331</v>
      </c>
      <c r="Y1623" s="121">
        <f t="shared" ca="1" si="2824"/>
        <v>353333.33333333331</v>
      </c>
      <c r="Z1623" s="121">
        <f t="shared" ca="1" si="2825"/>
        <v>353333.33333333331</v>
      </c>
      <c r="AA1623" s="121">
        <f t="shared" ca="1" si="2825"/>
        <v>353333.33333333331</v>
      </c>
      <c r="AB1623" s="121">
        <f t="shared" ca="1" si="2825"/>
        <v>353333.33333333331</v>
      </c>
      <c r="AC1623" s="121">
        <f t="shared" ca="1" si="2825"/>
        <v>353333.33333333331</v>
      </c>
      <c r="AD1623" s="121">
        <f t="shared" ca="1" si="2825"/>
        <v>0</v>
      </c>
      <c r="AE1623" s="121">
        <f t="shared" ca="1" si="2825"/>
        <v>0</v>
      </c>
      <c r="AF1623" s="121">
        <f t="shared" ca="1" si="2825"/>
        <v>0</v>
      </c>
      <c r="AG1623" s="121">
        <f t="shared" ca="1" si="2825"/>
        <v>0</v>
      </c>
      <c r="AH1623" s="121">
        <f t="shared" ca="1" si="2825"/>
        <v>0</v>
      </c>
      <c r="AI1623" s="121">
        <f t="shared" ca="1" si="2825"/>
        <v>0</v>
      </c>
      <c r="AJ1623" s="121">
        <f t="shared" ca="1" si="2826"/>
        <v>0</v>
      </c>
      <c r="AK1623" s="121">
        <f t="shared" ca="1" si="2826"/>
        <v>0</v>
      </c>
      <c r="AL1623" s="121">
        <f t="shared" ca="1" si="2826"/>
        <v>0</v>
      </c>
      <c r="AM1623" s="121">
        <f t="shared" ca="1" si="2826"/>
        <v>0</v>
      </c>
      <c r="AN1623" s="121">
        <f t="shared" ca="1" si="2826"/>
        <v>0</v>
      </c>
      <c r="AO1623" s="121">
        <f t="shared" ca="1" si="2826"/>
        <v>0</v>
      </c>
      <c r="AP1623" s="121">
        <f t="shared" ca="1" si="2826"/>
        <v>0</v>
      </c>
      <c r="AQ1623" s="121">
        <f t="shared" ca="1" si="2826"/>
        <v>0</v>
      </c>
      <c r="AR1623" s="121">
        <f t="shared" ca="1" si="2826"/>
        <v>0</v>
      </c>
      <c r="AS1623" s="121">
        <f t="shared" ca="1" si="2826"/>
        <v>0</v>
      </c>
      <c r="AT1623" s="121">
        <f t="shared" ca="1" si="2827"/>
        <v>0</v>
      </c>
      <c r="AU1623" s="121">
        <f t="shared" ca="1" si="2827"/>
        <v>0</v>
      </c>
      <c r="AV1623" s="121">
        <f t="shared" ca="1" si="2827"/>
        <v>0</v>
      </c>
      <c r="AW1623" s="121">
        <f t="shared" ca="1" si="2827"/>
        <v>0</v>
      </c>
      <c r="AX1623" s="121">
        <f t="shared" ca="1" si="2827"/>
        <v>0</v>
      </c>
      <c r="AY1623" s="121">
        <f t="shared" ca="1" si="2827"/>
        <v>0</v>
      </c>
      <c r="AZ1623" s="121">
        <f t="shared" ca="1" si="2827"/>
        <v>0</v>
      </c>
      <c r="BA1623" s="121">
        <f t="shared" ca="1" si="2827"/>
        <v>0</v>
      </c>
      <c r="BB1623" s="121">
        <f t="shared" ca="1" si="2827"/>
        <v>0</v>
      </c>
      <c r="BC1623" s="121">
        <f t="shared" ca="1" si="2827"/>
        <v>0</v>
      </c>
      <c r="BD1623" s="121">
        <f t="shared" ca="1" si="2828"/>
        <v>0</v>
      </c>
      <c r="BE1623" s="121">
        <f t="shared" ca="1" si="2828"/>
        <v>0</v>
      </c>
      <c r="BF1623" s="121">
        <f t="shared" ca="1" si="2828"/>
        <v>0</v>
      </c>
      <c r="BG1623" s="121">
        <f t="shared" ca="1" si="2828"/>
        <v>0</v>
      </c>
      <c r="BH1623" s="121">
        <f t="shared" ca="1" si="2828"/>
        <v>0</v>
      </c>
      <c r="BI1623" s="121">
        <f t="shared" ca="1" si="2828"/>
        <v>0</v>
      </c>
      <c r="BJ1623" s="121">
        <f t="shared" ca="1" si="2828"/>
        <v>0</v>
      </c>
      <c r="BK1623" s="121">
        <f t="shared" ca="1" si="2828"/>
        <v>0</v>
      </c>
      <c r="BL1623" s="121">
        <f t="shared" ca="1" si="2828"/>
        <v>0</v>
      </c>
      <c r="BM1623" s="121">
        <f t="shared" ca="1" si="2828"/>
        <v>0</v>
      </c>
      <c r="BN1623" s="121">
        <f t="shared" ca="1" si="2829"/>
        <v>0</v>
      </c>
      <c r="BO1623" s="121" t="str">
        <f t="shared" ca="1" si="2829"/>
        <v/>
      </c>
      <c r="BP1623" s="121" t="str">
        <f t="shared" ca="1" si="2829"/>
        <v/>
      </c>
      <c r="BQ1623" s="121" t="str">
        <f t="shared" ca="1" si="2829"/>
        <v/>
      </c>
      <c r="BR1623" s="121" t="str">
        <f t="shared" ca="1" si="2829"/>
        <v/>
      </c>
      <c r="BS1623" s="121" t="str">
        <f t="shared" ca="1" si="2829"/>
        <v/>
      </c>
      <c r="BT1623" s="121" t="str">
        <f t="shared" ca="1" si="2829"/>
        <v/>
      </c>
      <c r="BU1623" s="121" t="str">
        <f t="shared" ca="1" si="2829"/>
        <v/>
      </c>
      <c r="BV1623" s="121" t="str">
        <f t="shared" ca="1" si="2829"/>
        <v/>
      </c>
      <c r="BW1623" s="121" t="str">
        <f t="shared" ca="1" si="2829"/>
        <v/>
      </c>
      <c r="BX1623" s="121" t="str">
        <f t="shared" ca="1" si="2830"/>
        <v/>
      </c>
      <c r="BY1623" s="121" t="str">
        <f t="shared" ca="1" si="2830"/>
        <v/>
      </c>
      <c r="BZ1623" s="121" t="str">
        <f t="shared" ca="1" si="2830"/>
        <v/>
      </c>
      <c r="CA1623" s="121" t="str">
        <f t="shared" ca="1" si="2830"/>
        <v/>
      </c>
      <c r="CB1623" s="121" t="str">
        <f t="shared" ca="1" si="2832"/>
        <v/>
      </c>
      <c r="CC1623" s="121" t="str">
        <f t="shared" ca="1" si="2832"/>
        <v/>
      </c>
      <c r="CD1623" s="121" t="str">
        <f t="shared" ca="1" si="2832"/>
        <v/>
      </c>
      <c r="CE1623" s="121" t="str">
        <f t="shared" ca="1" si="2832"/>
        <v/>
      </c>
      <c r="CF1623" s="121" t="str">
        <f t="shared" ca="1" si="2832"/>
        <v/>
      </c>
      <c r="CG1623" s="121" t="str">
        <f t="shared" ca="1" si="2832"/>
        <v/>
      </c>
      <c r="CH1623" s="121" t="str">
        <f t="shared" ca="1" si="2832"/>
        <v/>
      </c>
      <c r="CI1623" s="121" t="str">
        <f t="shared" ca="1" si="2832"/>
        <v/>
      </c>
      <c r="CJ1623" s="121" t="str">
        <f t="shared" ca="1" si="2832"/>
        <v/>
      </c>
      <c r="CK1623" s="121" t="str">
        <f t="shared" ca="1" si="2832"/>
        <v/>
      </c>
      <c r="CL1623" s="121" t="str">
        <f t="shared" ca="1" si="2832"/>
        <v/>
      </c>
      <c r="CM1623" s="121" t="str">
        <f t="shared" ca="1" si="2832"/>
        <v/>
      </c>
      <c r="CN1623" s="121" t="str">
        <f t="shared" ca="1" si="2832"/>
        <v/>
      </c>
      <c r="CO1623" s="121" t="str">
        <f t="shared" ca="1" si="2832"/>
        <v/>
      </c>
      <c r="CP1623" s="121" t="str">
        <f t="shared" ca="1" si="2832"/>
        <v/>
      </c>
      <c r="CQ1623" s="121" t="str">
        <f t="shared" ca="1" si="2832"/>
        <v/>
      </c>
      <c r="CR1623" s="121" t="str">
        <f t="shared" ca="1" si="2832"/>
        <v/>
      </c>
      <c r="CS1623" s="121" t="str">
        <f t="shared" ca="1" si="2832"/>
        <v/>
      </c>
      <c r="CT1623" s="121" t="str">
        <f t="shared" ca="1" si="2832"/>
        <v/>
      </c>
      <c r="CU1623" s="121" t="str">
        <f t="shared" ca="1" si="2832"/>
        <v/>
      </c>
      <c r="CV1623" s="121" t="str">
        <f t="shared" ca="1" si="2832"/>
        <v/>
      </c>
      <c r="CW1623" s="121" t="str">
        <f t="shared" ca="1" si="2832"/>
        <v/>
      </c>
      <c r="CX1623" s="121" t="str">
        <f t="shared" ca="1" si="2832"/>
        <v/>
      </c>
      <c r="CY1623" s="121" t="str">
        <f t="shared" ca="1" si="2832"/>
        <v/>
      </c>
      <c r="CZ1623" s="121" t="str">
        <f t="shared" ca="1" si="2832"/>
        <v/>
      </c>
      <c r="DA1623" s="121" t="str">
        <f t="shared" ca="1" si="2832"/>
        <v/>
      </c>
      <c r="DB1623" s="121" t="str">
        <f t="shared" ca="1" si="2832"/>
        <v/>
      </c>
      <c r="DC1623" s="121" t="str">
        <f t="shared" ref="CB1623:DN1624" ca="1" si="2833">IF(DC$17="","",OFFSET($A$1,$D1623-1,$E$1595+DC$1597))</f>
        <v/>
      </c>
      <c r="DD1623" s="121" t="str">
        <f t="shared" ca="1" si="2833"/>
        <v/>
      </c>
      <c r="DE1623" s="121" t="str">
        <f t="shared" ca="1" si="2833"/>
        <v/>
      </c>
      <c r="DF1623" s="121" t="str">
        <f t="shared" ca="1" si="2833"/>
        <v/>
      </c>
      <c r="DG1623" s="121" t="str">
        <f t="shared" ca="1" si="2833"/>
        <v/>
      </c>
      <c r="DH1623" s="121" t="str">
        <f t="shared" ca="1" si="2833"/>
        <v/>
      </c>
      <c r="DI1623" s="121" t="str">
        <f t="shared" ca="1" si="2833"/>
        <v/>
      </c>
      <c r="DJ1623" s="121" t="str">
        <f t="shared" ca="1" si="2833"/>
        <v/>
      </c>
      <c r="DK1623" s="121" t="str">
        <f t="shared" ca="1" si="2833"/>
        <v/>
      </c>
      <c r="DL1623" s="121" t="str">
        <f t="shared" ca="1" si="2833"/>
        <v/>
      </c>
      <c r="DM1623" s="121" t="str">
        <f t="shared" ca="1" si="2833"/>
        <v/>
      </c>
      <c r="DN1623" s="121" t="str">
        <f t="shared" ca="1" si="2833"/>
        <v/>
      </c>
      <c r="DO1623" s="141">
        <f t="shared" ca="1" si="2831"/>
        <v>2120000</v>
      </c>
      <c r="DP1623" s="50" t="s">
        <v>172</v>
      </c>
    </row>
    <row r="1624" spans="3:120" s="29" customFormat="1" ht="15" customHeight="1">
      <c r="C1624" s="120" t="str">
        <f t="shared" ca="1" si="2822"/>
        <v>(+) Contingency</v>
      </c>
      <c r="D1624" s="127">
        <f>ROW(A806)</f>
        <v>806</v>
      </c>
      <c r="E1624" s="134"/>
      <c r="F1624" s="122">
        <f t="shared" ca="1" si="2823"/>
        <v>0</v>
      </c>
      <c r="G1624" s="122">
        <f t="shared" ca="1" si="2823"/>
        <v>0</v>
      </c>
      <c r="H1624" s="122">
        <f t="shared" ca="1" si="2823"/>
        <v>0</v>
      </c>
      <c r="I1624" s="122">
        <f t="shared" ca="1" si="2823"/>
        <v>0</v>
      </c>
      <c r="J1624" s="122">
        <f t="shared" ca="1" si="2823"/>
        <v>78616.666666666672</v>
      </c>
      <c r="K1624" s="122">
        <f t="shared" ca="1" si="2823"/>
        <v>78616.666666666672</v>
      </c>
      <c r="L1624" s="122">
        <f t="shared" ca="1" si="2823"/>
        <v>78616.666666666672</v>
      </c>
      <c r="M1624" s="122">
        <f t="shared" ca="1" si="2823"/>
        <v>78616.666666666672</v>
      </c>
      <c r="N1624" s="122">
        <f t="shared" ca="1" si="2823"/>
        <v>78616.666666666672</v>
      </c>
      <c r="O1624" s="122">
        <f t="shared" ca="1" si="2823"/>
        <v>78616.666666666672</v>
      </c>
      <c r="P1624" s="122">
        <f t="shared" ca="1" si="2824"/>
        <v>78616.666666666672</v>
      </c>
      <c r="Q1624" s="122">
        <f t="shared" ca="1" si="2824"/>
        <v>78616.666666666672</v>
      </c>
      <c r="R1624" s="122">
        <f t="shared" ca="1" si="2824"/>
        <v>78616.666666666672</v>
      </c>
      <c r="S1624" s="122">
        <f t="shared" ca="1" si="2824"/>
        <v>78616.666666666672</v>
      </c>
      <c r="T1624" s="122">
        <f t="shared" ca="1" si="2824"/>
        <v>78616.666666666672</v>
      </c>
      <c r="U1624" s="122">
        <f t="shared" ca="1" si="2824"/>
        <v>78616.666666666672</v>
      </c>
      <c r="V1624" s="122">
        <f t="shared" ca="1" si="2824"/>
        <v>78616.666666666672</v>
      </c>
      <c r="W1624" s="122">
        <f t="shared" ca="1" si="2824"/>
        <v>78616.666666666672</v>
      </c>
      <c r="X1624" s="122">
        <f t="shared" ca="1" si="2824"/>
        <v>78616.666666666672</v>
      </c>
      <c r="Y1624" s="122">
        <f t="shared" ca="1" si="2824"/>
        <v>78616.666666666672</v>
      </c>
      <c r="Z1624" s="122">
        <f t="shared" ca="1" si="2825"/>
        <v>78616.666666666672</v>
      </c>
      <c r="AA1624" s="122">
        <f t="shared" ca="1" si="2825"/>
        <v>78616.666666666672</v>
      </c>
      <c r="AB1624" s="122">
        <f t="shared" ca="1" si="2825"/>
        <v>0</v>
      </c>
      <c r="AC1624" s="122">
        <f t="shared" ca="1" si="2825"/>
        <v>0</v>
      </c>
      <c r="AD1624" s="122">
        <f t="shared" ca="1" si="2825"/>
        <v>0</v>
      </c>
      <c r="AE1624" s="122">
        <f t="shared" ca="1" si="2825"/>
        <v>0</v>
      </c>
      <c r="AF1624" s="122">
        <f t="shared" ca="1" si="2825"/>
        <v>0</v>
      </c>
      <c r="AG1624" s="122">
        <f t="shared" ca="1" si="2825"/>
        <v>0</v>
      </c>
      <c r="AH1624" s="122">
        <f t="shared" ca="1" si="2825"/>
        <v>0</v>
      </c>
      <c r="AI1624" s="122">
        <f t="shared" ca="1" si="2825"/>
        <v>0</v>
      </c>
      <c r="AJ1624" s="122">
        <f t="shared" ca="1" si="2826"/>
        <v>0</v>
      </c>
      <c r="AK1624" s="122">
        <f t="shared" ca="1" si="2826"/>
        <v>0</v>
      </c>
      <c r="AL1624" s="122">
        <f t="shared" ca="1" si="2826"/>
        <v>0</v>
      </c>
      <c r="AM1624" s="122">
        <f t="shared" ca="1" si="2826"/>
        <v>0</v>
      </c>
      <c r="AN1624" s="122">
        <f t="shared" ca="1" si="2826"/>
        <v>0</v>
      </c>
      <c r="AO1624" s="122">
        <f t="shared" ca="1" si="2826"/>
        <v>0</v>
      </c>
      <c r="AP1624" s="122">
        <f t="shared" ca="1" si="2826"/>
        <v>0</v>
      </c>
      <c r="AQ1624" s="122">
        <f t="shared" ca="1" si="2826"/>
        <v>0</v>
      </c>
      <c r="AR1624" s="122">
        <f t="shared" ca="1" si="2826"/>
        <v>0</v>
      </c>
      <c r="AS1624" s="122">
        <f t="shared" ca="1" si="2826"/>
        <v>0</v>
      </c>
      <c r="AT1624" s="122">
        <f t="shared" ca="1" si="2827"/>
        <v>0</v>
      </c>
      <c r="AU1624" s="122">
        <f t="shared" ca="1" si="2827"/>
        <v>0</v>
      </c>
      <c r="AV1624" s="122">
        <f t="shared" ca="1" si="2827"/>
        <v>0</v>
      </c>
      <c r="AW1624" s="122">
        <f t="shared" ca="1" si="2827"/>
        <v>0</v>
      </c>
      <c r="AX1624" s="122">
        <f t="shared" ca="1" si="2827"/>
        <v>0</v>
      </c>
      <c r="AY1624" s="122">
        <f t="shared" ca="1" si="2827"/>
        <v>0</v>
      </c>
      <c r="AZ1624" s="122">
        <f t="shared" ca="1" si="2827"/>
        <v>0</v>
      </c>
      <c r="BA1624" s="122">
        <f t="shared" ca="1" si="2827"/>
        <v>0</v>
      </c>
      <c r="BB1624" s="122">
        <f t="shared" ca="1" si="2827"/>
        <v>0</v>
      </c>
      <c r="BC1624" s="122">
        <f t="shared" ca="1" si="2827"/>
        <v>0</v>
      </c>
      <c r="BD1624" s="122">
        <f t="shared" ca="1" si="2828"/>
        <v>0</v>
      </c>
      <c r="BE1624" s="122">
        <f t="shared" ca="1" si="2828"/>
        <v>0</v>
      </c>
      <c r="BF1624" s="122">
        <f t="shared" ca="1" si="2828"/>
        <v>0</v>
      </c>
      <c r="BG1624" s="122">
        <f t="shared" ca="1" si="2828"/>
        <v>0</v>
      </c>
      <c r="BH1624" s="122">
        <f t="shared" ca="1" si="2828"/>
        <v>0</v>
      </c>
      <c r="BI1624" s="122">
        <f t="shared" ca="1" si="2828"/>
        <v>0</v>
      </c>
      <c r="BJ1624" s="122">
        <f t="shared" ca="1" si="2828"/>
        <v>0</v>
      </c>
      <c r="BK1624" s="122">
        <f t="shared" ca="1" si="2828"/>
        <v>0</v>
      </c>
      <c r="BL1624" s="122">
        <f t="shared" ca="1" si="2828"/>
        <v>0</v>
      </c>
      <c r="BM1624" s="122">
        <f t="shared" ca="1" si="2828"/>
        <v>0</v>
      </c>
      <c r="BN1624" s="122">
        <f t="shared" ca="1" si="2829"/>
        <v>0</v>
      </c>
      <c r="BO1624" s="122" t="str">
        <f t="shared" ca="1" si="2829"/>
        <v/>
      </c>
      <c r="BP1624" s="122" t="str">
        <f t="shared" ca="1" si="2829"/>
        <v/>
      </c>
      <c r="BQ1624" s="122" t="str">
        <f t="shared" ca="1" si="2829"/>
        <v/>
      </c>
      <c r="BR1624" s="122" t="str">
        <f t="shared" ca="1" si="2829"/>
        <v/>
      </c>
      <c r="BS1624" s="122" t="str">
        <f t="shared" ca="1" si="2829"/>
        <v/>
      </c>
      <c r="BT1624" s="122" t="str">
        <f t="shared" ca="1" si="2829"/>
        <v/>
      </c>
      <c r="BU1624" s="122" t="str">
        <f t="shared" ca="1" si="2829"/>
        <v/>
      </c>
      <c r="BV1624" s="122" t="str">
        <f t="shared" ca="1" si="2829"/>
        <v/>
      </c>
      <c r="BW1624" s="122" t="str">
        <f t="shared" ca="1" si="2829"/>
        <v/>
      </c>
      <c r="BX1624" s="122" t="str">
        <f t="shared" ca="1" si="2830"/>
        <v/>
      </c>
      <c r="BY1624" s="122" t="str">
        <f t="shared" ca="1" si="2830"/>
        <v/>
      </c>
      <c r="BZ1624" s="122" t="str">
        <f t="shared" ca="1" si="2830"/>
        <v/>
      </c>
      <c r="CA1624" s="122" t="str">
        <f t="shared" ca="1" si="2830"/>
        <v/>
      </c>
      <c r="CB1624" s="122" t="str">
        <f t="shared" ca="1" si="2833"/>
        <v/>
      </c>
      <c r="CC1624" s="122" t="str">
        <f t="shared" ca="1" si="2833"/>
        <v/>
      </c>
      <c r="CD1624" s="122" t="str">
        <f t="shared" ca="1" si="2833"/>
        <v/>
      </c>
      <c r="CE1624" s="122" t="str">
        <f t="shared" ca="1" si="2833"/>
        <v/>
      </c>
      <c r="CF1624" s="122" t="str">
        <f t="shared" ca="1" si="2833"/>
        <v/>
      </c>
      <c r="CG1624" s="122" t="str">
        <f t="shared" ca="1" si="2833"/>
        <v/>
      </c>
      <c r="CH1624" s="122" t="str">
        <f t="shared" ca="1" si="2833"/>
        <v/>
      </c>
      <c r="CI1624" s="122" t="str">
        <f t="shared" ca="1" si="2833"/>
        <v/>
      </c>
      <c r="CJ1624" s="122" t="str">
        <f t="shared" ca="1" si="2833"/>
        <v/>
      </c>
      <c r="CK1624" s="122" t="str">
        <f t="shared" ca="1" si="2833"/>
        <v/>
      </c>
      <c r="CL1624" s="122" t="str">
        <f t="shared" ca="1" si="2833"/>
        <v/>
      </c>
      <c r="CM1624" s="122" t="str">
        <f t="shared" ca="1" si="2833"/>
        <v/>
      </c>
      <c r="CN1624" s="122" t="str">
        <f t="shared" ca="1" si="2833"/>
        <v/>
      </c>
      <c r="CO1624" s="122" t="str">
        <f t="shared" ca="1" si="2833"/>
        <v/>
      </c>
      <c r="CP1624" s="122" t="str">
        <f t="shared" ca="1" si="2833"/>
        <v/>
      </c>
      <c r="CQ1624" s="122" t="str">
        <f t="shared" ca="1" si="2833"/>
        <v/>
      </c>
      <c r="CR1624" s="122" t="str">
        <f t="shared" ca="1" si="2833"/>
        <v/>
      </c>
      <c r="CS1624" s="122" t="str">
        <f t="shared" ca="1" si="2833"/>
        <v/>
      </c>
      <c r="CT1624" s="122" t="str">
        <f t="shared" ca="1" si="2833"/>
        <v/>
      </c>
      <c r="CU1624" s="122" t="str">
        <f t="shared" ca="1" si="2833"/>
        <v/>
      </c>
      <c r="CV1624" s="122" t="str">
        <f t="shared" ca="1" si="2833"/>
        <v/>
      </c>
      <c r="CW1624" s="122" t="str">
        <f t="shared" ca="1" si="2833"/>
        <v/>
      </c>
      <c r="CX1624" s="122" t="str">
        <f t="shared" ca="1" si="2833"/>
        <v/>
      </c>
      <c r="CY1624" s="122" t="str">
        <f t="shared" ca="1" si="2833"/>
        <v/>
      </c>
      <c r="CZ1624" s="122" t="str">
        <f t="shared" ca="1" si="2833"/>
        <v/>
      </c>
      <c r="DA1624" s="122" t="str">
        <f t="shared" ca="1" si="2833"/>
        <v/>
      </c>
      <c r="DB1624" s="122" t="str">
        <f t="shared" ca="1" si="2833"/>
        <v/>
      </c>
      <c r="DC1624" s="122" t="str">
        <f t="shared" ca="1" si="2833"/>
        <v/>
      </c>
      <c r="DD1624" s="122" t="str">
        <f t="shared" ca="1" si="2833"/>
        <v/>
      </c>
      <c r="DE1624" s="122" t="str">
        <f t="shared" ca="1" si="2833"/>
        <v/>
      </c>
      <c r="DF1624" s="122" t="str">
        <f t="shared" ca="1" si="2833"/>
        <v/>
      </c>
      <c r="DG1624" s="122" t="str">
        <f t="shared" ca="1" si="2833"/>
        <v/>
      </c>
      <c r="DH1624" s="122" t="str">
        <f t="shared" ca="1" si="2833"/>
        <v/>
      </c>
      <c r="DI1624" s="122" t="str">
        <f t="shared" ca="1" si="2833"/>
        <v/>
      </c>
      <c r="DJ1624" s="122" t="str">
        <f t="shared" ca="1" si="2833"/>
        <v/>
      </c>
      <c r="DK1624" s="122" t="str">
        <f t="shared" ca="1" si="2833"/>
        <v/>
      </c>
      <c r="DL1624" s="122" t="str">
        <f t="shared" ca="1" si="2833"/>
        <v/>
      </c>
      <c r="DM1624" s="122" t="str">
        <f t="shared" ca="1" si="2833"/>
        <v/>
      </c>
      <c r="DN1624" s="122" t="str">
        <f t="shared" ca="1" si="2833"/>
        <v/>
      </c>
      <c r="DO1624" s="138">
        <f t="shared" ca="1" si="2831"/>
        <v>1415100.0000000002</v>
      </c>
      <c r="DP1624" s="50" t="s">
        <v>172</v>
      </c>
    </row>
    <row r="1625" spans="3:120" s="29" customFormat="1" ht="15" customHeight="1">
      <c r="C1625" s="140" t="s">
        <v>4</v>
      </c>
      <c r="D1625" s="139"/>
      <c r="E1625" s="80"/>
      <c r="F1625" s="121">
        <f t="shared" ref="F1625:AK1625" ca="1" si="2834">IF(F$17="","",SUM(F1614:F1624))</f>
        <v>0</v>
      </c>
      <c r="G1625" s="121">
        <f t="shared" ca="1" si="2834"/>
        <v>0</v>
      </c>
      <c r="H1625" s="121">
        <f t="shared" ca="1" si="2834"/>
        <v>0</v>
      </c>
      <c r="I1625" s="121">
        <f t="shared" ca="1" si="2834"/>
        <v>0</v>
      </c>
      <c r="J1625" s="121">
        <f t="shared" ca="1" si="2834"/>
        <v>2428616.6666666665</v>
      </c>
      <c r="K1625" s="121">
        <f t="shared" ca="1" si="2834"/>
        <v>2428616.6666666665</v>
      </c>
      <c r="L1625" s="121">
        <f t="shared" ca="1" si="2834"/>
        <v>2428616.6666666665</v>
      </c>
      <c r="M1625" s="121">
        <f t="shared" ca="1" si="2834"/>
        <v>2428616.6666666665</v>
      </c>
      <c r="N1625" s="121">
        <f t="shared" ca="1" si="2834"/>
        <v>2428616.6666666665</v>
      </c>
      <c r="O1625" s="121">
        <f t="shared" ca="1" si="2834"/>
        <v>2428616.6666666665</v>
      </c>
      <c r="P1625" s="121">
        <f t="shared" ca="1" si="2834"/>
        <v>2428616.6666666665</v>
      </c>
      <c r="Q1625" s="121">
        <f t="shared" ca="1" si="2834"/>
        <v>2428616.6666666665</v>
      </c>
      <c r="R1625" s="121">
        <f t="shared" ca="1" si="2834"/>
        <v>2428616.6666666665</v>
      </c>
      <c r="S1625" s="121">
        <f t="shared" ca="1" si="2834"/>
        <v>2428616.6666666665</v>
      </c>
      <c r="T1625" s="121">
        <f t="shared" ca="1" si="2834"/>
        <v>2428616.6666666665</v>
      </c>
      <c r="U1625" s="121">
        <f t="shared" ca="1" si="2834"/>
        <v>2428616.6666666665</v>
      </c>
      <c r="V1625" s="121">
        <f t="shared" ca="1" si="2834"/>
        <v>2428616.6666666665</v>
      </c>
      <c r="W1625" s="121">
        <f t="shared" ca="1" si="2834"/>
        <v>2428616.6666666665</v>
      </c>
      <c r="X1625" s="121">
        <f t="shared" ca="1" si="2834"/>
        <v>3240283.3333333335</v>
      </c>
      <c r="Y1625" s="121">
        <f t="shared" ca="1" si="2834"/>
        <v>3240283.3333333335</v>
      </c>
      <c r="Z1625" s="121">
        <f t="shared" ca="1" si="2834"/>
        <v>3240283.3333333335</v>
      </c>
      <c r="AA1625" s="121">
        <f t="shared" ca="1" si="2834"/>
        <v>3240283.3333333335</v>
      </c>
      <c r="AB1625" s="121">
        <f t="shared" ca="1" si="2834"/>
        <v>811666.66666666663</v>
      </c>
      <c r="AC1625" s="121">
        <f t="shared" ca="1" si="2834"/>
        <v>811666.66666666663</v>
      </c>
      <c r="AD1625" s="121">
        <f t="shared" ca="1" si="2834"/>
        <v>0</v>
      </c>
      <c r="AE1625" s="121">
        <f t="shared" ca="1" si="2834"/>
        <v>0</v>
      </c>
      <c r="AF1625" s="121">
        <f t="shared" ca="1" si="2834"/>
        <v>0</v>
      </c>
      <c r="AG1625" s="121">
        <f t="shared" ca="1" si="2834"/>
        <v>0</v>
      </c>
      <c r="AH1625" s="121">
        <f t="shared" ca="1" si="2834"/>
        <v>0</v>
      </c>
      <c r="AI1625" s="121">
        <f t="shared" ca="1" si="2834"/>
        <v>0</v>
      </c>
      <c r="AJ1625" s="121">
        <f t="shared" ca="1" si="2834"/>
        <v>0</v>
      </c>
      <c r="AK1625" s="121">
        <f t="shared" ca="1" si="2834"/>
        <v>0</v>
      </c>
      <c r="AL1625" s="121">
        <f t="shared" ref="AL1625:BQ1625" ca="1" si="2835">IF(AL$17="","",SUM(AL1614:AL1624))</f>
        <v>0</v>
      </c>
      <c r="AM1625" s="121">
        <f t="shared" ca="1" si="2835"/>
        <v>0</v>
      </c>
      <c r="AN1625" s="121">
        <f t="shared" ca="1" si="2835"/>
        <v>0</v>
      </c>
      <c r="AO1625" s="121">
        <f t="shared" ca="1" si="2835"/>
        <v>0</v>
      </c>
      <c r="AP1625" s="121">
        <f t="shared" ca="1" si="2835"/>
        <v>0</v>
      </c>
      <c r="AQ1625" s="121">
        <f t="shared" ca="1" si="2835"/>
        <v>0</v>
      </c>
      <c r="AR1625" s="121">
        <f t="shared" ca="1" si="2835"/>
        <v>0</v>
      </c>
      <c r="AS1625" s="121">
        <f t="shared" ca="1" si="2835"/>
        <v>0</v>
      </c>
      <c r="AT1625" s="121">
        <f t="shared" ca="1" si="2835"/>
        <v>0</v>
      </c>
      <c r="AU1625" s="121">
        <f t="shared" ca="1" si="2835"/>
        <v>0</v>
      </c>
      <c r="AV1625" s="121">
        <f t="shared" ca="1" si="2835"/>
        <v>0</v>
      </c>
      <c r="AW1625" s="121">
        <f t="shared" ca="1" si="2835"/>
        <v>0</v>
      </c>
      <c r="AX1625" s="121">
        <f t="shared" ca="1" si="2835"/>
        <v>0</v>
      </c>
      <c r="AY1625" s="121">
        <f t="shared" ca="1" si="2835"/>
        <v>0</v>
      </c>
      <c r="AZ1625" s="121">
        <f t="shared" ca="1" si="2835"/>
        <v>0</v>
      </c>
      <c r="BA1625" s="121">
        <f t="shared" ca="1" si="2835"/>
        <v>0</v>
      </c>
      <c r="BB1625" s="121">
        <f t="shared" ca="1" si="2835"/>
        <v>0</v>
      </c>
      <c r="BC1625" s="121">
        <f t="shared" ca="1" si="2835"/>
        <v>0</v>
      </c>
      <c r="BD1625" s="121">
        <f t="shared" ca="1" si="2835"/>
        <v>0</v>
      </c>
      <c r="BE1625" s="121">
        <f t="shared" ca="1" si="2835"/>
        <v>0</v>
      </c>
      <c r="BF1625" s="121">
        <f t="shared" ca="1" si="2835"/>
        <v>0</v>
      </c>
      <c r="BG1625" s="121">
        <f t="shared" ca="1" si="2835"/>
        <v>0</v>
      </c>
      <c r="BH1625" s="121">
        <f t="shared" ca="1" si="2835"/>
        <v>0</v>
      </c>
      <c r="BI1625" s="121">
        <f t="shared" ca="1" si="2835"/>
        <v>0</v>
      </c>
      <c r="BJ1625" s="121">
        <f t="shared" ca="1" si="2835"/>
        <v>0</v>
      </c>
      <c r="BK1625" s="121">
        <f t="shared" ca="1" si="2835"/>
        <v>0</v>
      </c>
      <c r="BL1625" s="121">
        <f t="shared" ca="1" si="2835"/>
        <v>0</v>
      </c>
      <c r="BM1625" s="121">
        <f t="shared" ca="1" si="2835"/>
        <v>0</v>
      </c>
      <c r="BN1625" s="121">
        <f t="shared" ca="1" si="2835"/>
        <v>0</v>
      </c>
      <c r="BO1625" s="121" t="str">
        <f t="shared" si="2835"/>
        <v/>
      </c>
      <c r="BP1625" s="121" t="str">
        <f t="shared" si="2835"/>
        <v/>
      </c>
      <c r="BQ1625" s="121" t="str">
        <f t="shared" si="2835"/>
        <v/>
      </c>
      <c r="BR1625" s="121" t="str">
        <f t="shared" ref="BR1625:CA1625" si="2836">IF(BR$17="","",SUM(BR1614:BR1624))</f>
        <v/>
      </c>
      <c r="BS1625" s="121" t="str">
        <f t="shared" si="2836"/>
        <v/>
      </c>
      <c r="BT1625" s="121" t="str">
        <f t="shared" si="2836"/>
        <v/>
      </c>
      <c r="BU1625" s="121" t="str">
        <f t="shared" si="2836"/>
        <v/>
      </c>
      <c r="BV1625" s="121" t="str">
        <f t="shared" si="2836"/>
        <v/>
      </c>
      <c r="BW1625" s="121" t="str">
        <f t="shared" si="2836"/>
        <v/>
      </c>
      <c r="BX1625" s="121" t="str">
        <f t="shared" si="2836"/>
        <v/>
      </c>
      <c r="BY1625" s="121" t="str">
        <f t="shared" si="2836"/>
        <v/>
      </c>
      <c r="BZ1625" s="121" t="str">
        <f t="shared" si="2836"/>
        <v/>
      </c>
      <c r="CA1625" s="121" t="str">
        <f t="shared" si="2836"/>
        <v/>
      </c>
      <c r="CB1625" s="121" t="str">
        <f t="shared" ref="CB1625:DN1625" si="2837">IF(CB$17="","",SUM(CB1614:CB1624))</f>
        <v/>
      </c>
      <c r="CC1625" s="121" t="str">
        <f t="shared" si="2837"/>
        <v/>
      </c>
      <c r="CD1625" s="121" t="str">
        <f t="shared" si="2837"/>
        <v/>
      </c>
      <c r="CE1625" s="121" t="str">
        <f t="shared" si="2837"/>
        <v/>
      </c>
      <c r="CF1625" s="121" t="str">
        <f t="shared" si="2837"/>
        <v/>
      </c>
      <c r="CG1625" s="121" t="str">
        <f t="shared" si="2837"/>
        <v/>
      </c>
      <c r="CH1625" s="121" t="str">
        <f t="shared" si="2837"/>
        <v/>
      </c>
      <c r="CI1625" s="121" t="str">
        <f t="shared" si="2837"/>
        <v/>
      </c>
      <c r="CJ1625" s="121" t="str">
        <f t="shared" si="2837"/>
        <v/>
      </c>
      <c r="CK1625" s="121" t="str">
        <f t="shared" si="2837"/>
        <v/>
      </c>
      <c r="CL1625" s="121" t="str">
        <f t="shared" si="2837"/>
        <v/>
      </c>
      <c r="CM1625" s="121" t="str">
        <f t="shared" si="2837"/>
        <v/>
      </c>
      <c r="CN1625" s="121" t="str">
        <f t="shared" si="2837"/>
        <v/>
      </c>
      <c r="CO1625" s="121" t="str">
        <f t="shared" si="2837"/>
        <v/>
      </c>
      <c r="CP1625" s="121" t="str">
        <f t="shared" si="2837"/>
        <v/>
      </c>
      <c r="CQ1625" s="121" t="str">
        <f t="shared" si="2837"/>
        <v/>
      </c>
      <c r="CR1625" s="121" t="str">
        <f t="shared" si="2837"/>
        <v/>
      </c>
      <c r="CS1625" s="121" t="str">
        <f t="shared" si="2837"/>
        <v/>
      </c>
      <c r="CT1625" s="121" t="str">
        <f t="shared" si="2837"/>
        <v/>
      </c>
      <c r="CU1625" s="121" t="str">
        <f t="shared" si="2837"/>
        <v/>
      </c>
      <c r="CV1625" s="121" t="str">
        <f t="shared" si="2837"/>
        <v/>
      </c>
      <c r="CW1625" s="121" t="str">
        <f t="shared" si="2837"/>
        <v/>
      </c>
      <c r="CX1625" s="121" t="str">
        <f t="shared" si="2837"/>
        <v/>
      </c>
      <c r="CY1625" s="121" t="str">
        <f t="shared" si="2837"/>
        <v/>
      </c>
      <c r="CZ1625" s="121" t="str">
        <f t="shared" si="2837"/>
        <v/>
      </c>
      <c r="DA1625" s="121" t="str">
        <f t="shared" si="2837"/>
        <v/>
      </c>
      <c r="DB1625" s="121" t="str">
        <f t="shared" si="2837"/>
        <v/>
      </c>
      <c r="DC1625" s="121" t="str">
        <f t="shared" si="2837"/>
        <v/>
      </c>
      <c r="DD1625" s="121" t="str">
        <f t="shared" si="2837"/>
        <v/>
      </c>
      <c r="DE1625" s="121" t="str">
        <f t="shared" si="2837"/>
        <v/>
      </c>
      <c r="DF1625" s="121" t="str">
        <f t="shared" si="2837"/>
        <v/>
      </c>
      <c r="DG1625" s="121" t="str">
        <f t="shared" si="2837"/>
        <v/>
      </c>
      <c r="DH1625" s="121" t="str">
        <f t="shared" si="2837"/>
        <v/>
      </c>
      <c r="DI1625" s="121" t="str">
        <f t="shared" si="2837"/>
        <v/>
      </c>
      <c r="DJ1625" s="121" t="str">
        <f t="shared" si="2837"/>
        <v/>
      </c>
      <c r="DK1625" s="121" t="str">
        <f t="shared" si="2837"/>
        <v/>
      </c>
      <c r="DL1625" s="121" t="str">
        <f t="shared" si="2837"/>
        <v/>
      </c>
      <c r="DM1625" s="121" t="str">
        <f t="shared" si="2837"/>
        <v/>
      </c>
      <c r="DN1625" s="121" t="str">
        <f t="shared" si="2837"/>
        <v/>
      </c>
      <c r="DO1625" s="130">
        <f t="shared" ca="1" si="2831"/>
        <v>48585100.000000007</v>
      </c>
      <c r="DP1625" s="50" t="s">
        <v>172</v>
      </c>
    </row>
    <row r="1626" spans="3:120" s="29" customFormat="1" ht="15" customHeight="1">
      <c r="C1626" s="120"/>
      <c r="D1626" s="119"/>
      <c r="E1626" s="119"/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U1626" s="121"/>
      <c r="V1626" s="121"/>
      <c r="W1626" s="121"/>
      <c r="X1626" s="121"/>
      <c r="Y1626" s="121"/>
      <c r="Z1626" s="121"/>
      <c r="AA1626" s="121"/>
      <c r="AB1626" s="121"/>
      <c r="AC1626" s="121"/>
      <c r="AD1626" s="121"/>
      <c r="AE1626" s="121"/>
      <c r="AF1626" s="121"/>
      <c r="AG1626" s="121"/>
      <c r="AH1626" s="121"/>
      <c r="AI1626" s="121"/>
      <c r="AJ1626" s="121"/>
      <c r="AK1626" s="121"/>
      <c r="AL1626" s="121"/>
      <c r="AM1626" s="121"/>
      <c r="AN1626" s="121"/>
      <c r="AO1626" s="121"/>
      <c r="AP1626" s="121"/>
      <c r="AQ1626" s="121"/>
      <c r="AR1626" s="121"/>
      <c r="AS1626" s="121"/>
      <c r="AT1626" s="121"/>
      <c r="AU1626" s="121"/>
      <c r="AV1626" s="121"/>
      <c r="AW1626" s="121"/>
      <c r="AX1626" s="121"/>
      <c r="AY1626" s="121"/>
      <c r="AZ1626" s="121"/>
      <c r="BA1626" s="121"/>
      <c r="BB1626" s="121"/>
      <c r="BC1626" s="121"/>
      <c r="BD1626" s="121"/>
      <c r="BE1626" s="121"/>
      <c r="BF1626" s="121"/>
      <c r="BG1626" s="121"/>
      <c r="BH1626" s="121"/>
      <c r="BI1626" s="121"/>
      <c r="BJ1626" s="121"/>
      <c r="BK1626" s="121"/>
      <c r="BL1626" s="121"/>
      <c r="BM1626" s="121"/>
      <c r="BN1626" s="121"/>
      <c r="BO1626" s="121"/>
      <c r="BP1626" s="121"/>
      <c r="BQ1626" s="121"/>
      <c r="BR1626" s="121"/>
      <c r="BS1626" s="121"/>
      <c r="BT1626" s="121"/>
      <c r="BU1626" s="121"/>
      <c r="BV1626" s="121"/>
      <c r="BW1626" s="121"/>
      <c r="BX1626" s="121"/>
      <c r="BY1626" s="121"/>
      <c r="BZ1626" s="121"/>
      <c r="CA1626" s="121"/>
      <c r="CB1626" s="121"/>
      <c r="CC1626" s="121"/>
      <c r="CD1626" s="121"/>
      <c r="CE1626" s="121"/>
      <c r="CF1626" s="121"/>
      <c r="CG1626" s="121"/>
      <c r="CH1626" s="121"/>
      <c r="CI1626" s="121"/>
      <c r="CJ1626" s="121"/>
      <c r="CK1626" s="121"/>
      <c r="CL1626" s="121"/>
      <c r="CM1626" s="121"/>
      <c r="CN1626" s="121"/>
      <c r="CO1626" s="121"/>
      <c r="CP1626" s="121"/>
      <c r="CQ1626" s="121"/>
      <c r="CR1626" s="121"/>
      <c r="CS1626" s="121"/>
      <c r="CT1626" s="121"/>
      <c r="CU1626" s="121"/>
      <c r="CV1626" s="121"/>
      <c r="CW1626" s="121"/>
      <c r="CX1626" s="121"/>
      <c r="CY1626" s="121"/>
      <c r="CZ1626" s="121"/>
      <c r="DA1626" s="121"/>
      <c r="DB1626" s="121"/>
      <c r="DC1626" s="121"/>
      <c r="DD1626" s="121"/>
      <c r="DE1626" s="121"/>
      <c r="DF1626" s="121"/>
      <c r="DG1626" s="121"/>
      <c r="DH1626" s="121"/>
      <c r="DI1626" s="121"/>
      <c r="DJ1626" s="121"/>
      <c r="DK1626" s="121"/>
      <c r="DL1626" s="121"/>
      <c r="DM1626" s="121"/>
      <c r="DN1626" s="121"/>
      <c r="DO1626" s="130"/>
      <c r="DP1626" s="50" t="s">
        <v>172</v>
      </c>
    </row>
    <row r="1627" spans="3:120" s="29" customFormat="1" ht="15" customHeight="1">
      <c r="C1627" s="120" t="str">
        <f t="shared" ref="C1627:C1646" ca="1" si="2838">"(+) "&amp;MID((OFFSET($A$1,$D1627-1,$E$1595-3)),7,40)</f>
        <v>(+) Marketing/Advertising</v>
      </c>
      <c r="D1627" s="127">
        <f>ROW(A842)</f>
        <v>842</v>
      </c>
      <c r="E1627" s="75"/>
      <c r="F1627" s="121">
        <f t="shared" ref="F1627:O1636" ca="1" si="2839">IF(F$17="","",OFFSET($A$1,$D1627-1,$E$1595+F$1597))</f>
        <v>700000</v>
      </c>
      <c r="G1627" s="121">
        <f t="shared" ca="1" si="2839"/>
        <v>16666.666666666668</v>
      </c>
      <c r="H1627" s="121">
        <f t="shared" ca="1" si="2839"/>
        <v>16666.666666666668</v>
      </c>
      <c r="I1627" s="121">
        <f t="shared" ca="1" si="2839"/>
        <v>16666.666666666668</v>
      </c>
      <c r="J1627" s="121">
        <f t="shared" ca="1" si="2839"/>
        <v>16666.666666666668</v>
      </c>
      <c r="K1627" s="121">
        <f t="shared" ca="1" si="2839"/>
        <v>16666.666666666668</v>
      </c>
      <c r="L1627" s="121">
        <f t="shared" ca="1" si="2839"/>
        <v>16666.666666666668</v>
      </c>
      <c r="M1627" s="121">
        <f t="shared" ca="1" si="2839"/>
        <v>16666.666666666668</v>
      </c>
      <c r="N1627" s="121">
        <f t="shared" ca="1" si="2839"/>
        <v>16666.666666666668</v>
      </c>
      <c r="O1627" s="121">
        <f t="shared" ca="1" si="2839"/>
        <v>16666.666666666668</v>
      </c>
      <c r="P1627" s="121">
        <f t="shared" ref="P1627:Y1636" ca="1" si="2840">IF(P$17="","",OFFSET($A$1,$D1627-1,$E$1595+P$1597))</f>
        <v>16666.666666666668</v>
      </c>
      <c r="Q1627" s="121">
        <f t="shared" ca="1" si="2840"/>
        <v>16666.666666666668</v>
      </c>
      <c r="R1627" s="121">
        <f t="shared" ca="1" si="2840"/>
        <v>16666.666666666668</v>
      </c>
      <c r="S1627" s="121">
        <f t="shared" ca="1" si="2840"/>
        <v>16666.666666666668</v>
      </c>
      <c r="T1627" s="121">
        <f t="shared" ca="1" si="2840"/>
        <v>16666.666666666668</v>
      </c>
      <c r="U1627" s="121">
        <f t="shared" ca="1" si="2840"/>
        <v>16666.666666666668</v>
      </c>
      <c r="V1627" s="121">
        <f t="shared" ca="1" si="2840"/>
        <v>16666.666666666668</v>
      </c>
      <c r="W1627" s="121">
        <f t="shared" ca="1" si="2840"/>
        <v>16666.666666666668</v>
      </c>
      <c r="X1627" s="121">
        <f t="shared" ca="1" si="2840"/>
        <v>16666.666666666668</v>
      </c>
      <c r="Y1627" s="121">
        <f t="shared" ca="1" si="2840"/>
        <v>0</v>
      </c>
      <c r="Z1627" s="121">
        <f t="shared" ref="Z1627:AI1636" ca="1" si="2841">IF(Z$17="","",OFFSET($A$1,$D1627-1,$E$1595+Z$1597))</f>
        <v>0</v>
      </c>
      <c r="AA1627" s="121">
        <f t="shared" ca="1" si="2841"/>
        <v>0</v>
      </c>
      <c r="AB1627" s="121">
        <f t="shared" ca="1" si="2841"/>
        <v>0</v>
      </c>
      <c r="AC1627" s="121">
        <f t="shared" ca="1" si="2841"/>
        <v>0</v>
      </c>
      <c r="AD1627" s="121">
        <f t="shared" ca="1" si="2841"/>
        <v>0</v>
      </c>
      <c r="AE1627" s="121">
        <f t="shared" ca="1" si="2841"/>
        <v>0</v>
      </c>
      <c r="AF1627" s="121">
        <f t="shared" ca="1" si="2841"/>
        <v>0</v>
      </c>
      <c r="AG1627" s="121">
        <f t="shared" ca="1" si="2841"/>
        <v>0</v>
      </c>
      <c r="AH1627" s="121">
        <f t="shared" ca="1" si="2841"/>
        <v>0</v>
      </c>
      <c r="AI1627" s="121">
        <f t="shared" ca="1" si="2841"/>
        <v>0</v>
      </c>
      <c r="AJ1627" s="121">
        <f t="shared" ref="AJ1627:AS1636" ca="1" si="2842">IF(AJ$17="","",OFFSET($A$1,$D1627-1,$E$1595+AJ$1597))</f>
        <v>0</v>
      </c>
      <c r="AK1627" s="121">
        <f t="shared" ca="1" si="2842"/>
        <v>0</v>
      </c>
      <c r="AL1627" s="121">
        <f t="shared" ca="1" si="2842"/>
        <v>0</v>
      </c>
      <c r="AM1627" s="121">
        <f t="shared" ca="1" si="2842"/>
        <v>0</v>
      </c>
      <c r="AN1627" s="121">
        <f t="shared" ca="1" si="2842"/>
        <v>0</v>
      </c>
      <c r="AO1627" s="121">
        <f t="shared" ca="1" si="2842"/>
        <v>0</v>
      </c>
      <c r="AP1627" s="121">
        <f t="shared" ca="1" si="2842"/>
        <v>0</v>
      </c>
      <c r="AQ1627" s="121">
        <f t="shared" ca="1" si="2842"/>
        <v>0</v>
      </c>
      <c r="AR1627" s="121">
        <f t="shared" ca="1" si="2842"/>
        <v>0</v>
      </c>
      <c r="AS1627" s="121">
        <f t="shared" ca="1" si="2842"/>
        <v>0</v>
      </c>
      <c r="AT1627" s="121">
        <f t="shared" ref="AT1627:BC1636" ca="1" si="2843">IF(AT$17="","",OFFSET($A$1,$D1627-1,$E$1595+AT$1597))</f>
        <v>0</v>
      </c>
      <c r="AU1627" s="121">
        <f t="shared" ca="1" si="2843"/>
        <v>0</v>
      </c>
      <c r="AV1627" s="121">
        <f t="shared" ca="1" si="2843"/>
        <v>0</v>
      </c>
      <c r="AW1627" s="121">
        <f t="shared" ca="1" si="2843"/>
        <v>0</v>
      </c>
      <c r="AX1627" s="121">
        <f t="shared" ca="1" si="2843"/>
        <v>0</v>
      </c>
      <c r="AY1627" s="121">
        <f t="shared" ca="1" si="2843"/>
        <v>0</v>
      </c>
      <c r="AZ1627" s="121">
        <f t="shared" ca="1" si="2843"/>
        <v>0</v>
      </c>
      <c r="BA1627" s="121">
        <f t="shared" ca="1" si="2843"/>
        <v>0</v>
      </c>
      <c r="BB1627" s="121">
        <f t="shared" ca="1" si="2843"/>
        <v>0</v>
      </c>
      <c r="BC1627" s="121">
        <f t="shared" ca="1" si="2843"/>
        <v>0</v>
      </c>
      <c r="BD1627" s="121">
        <f t="shared" ref="BD1627:BM1636" ca="1" si="2844">IF(BD$17="","",OFFSET($A$1,$D1627-1,$E$1595+BD$1597))</f>
        <v>0</v>
      </c>
      <c r="BE1627" s="121">
        <f t="shared" ca="1" si="2844"/>
        <v>0</v>
      </c>
      <c r="BF1627" s="121">
        <f t="shared" ca="1" si="2844"/>
        <v>0</v>
      </c>
      <c r="BG1627" s="121">
        <f t="shared" ca="1" si="2844"/>
        <v>0</v>
      </c>
      <c r="BH1627" s="121">
        <f t="shared" ca="1" si="2844"/>
        <v>0</v>
      </c>
      <c r="BI1627" s="121">
        <f t="shared" ca="1" si="2844"/>
        <v>0</v>
      </c>
      <c r="BJ1627" s="121">
        <f t="shared" ca="1" si="2844"/>
        <v>0</v>
      </c>
      <c r="BK1627" s="121">
        <f t="shared" ca="1" si="2844"/>
        <v>0</v>
      </c>
      <c r="BL1627" s="121">
        <f t="shared" ca="1" si="2844"/>
        <v>0</v>
      </c>
      <c r="BM1627" s="121">
        <f t="shared" ca="1" si="2844"/>
        <v>0</v>
      </c>
      <c r="BN1627" s="121">
        <f t="shared" ref="BN1627:BW1636" ca="1" si="2845">IF(BN$17="","",OFFSET($A$1,$D1627-1,$E$1595+BN$1597))</f>
        <v>0</v>
      </c>
      <c r="BO1627" s="121" t="str">
        <f t="shared" ca="1" si="2845"/>
        <v/>
      </c>
      <c r="BP1627" s="121" t="str">
        <f t="shared" ca="1" si="2845"/>
        <v/>
      </c>
      <c r="BQ1627" s="121" t="str">
        <f t="shared" ca="1" si="2845"/>
        <v/>
      </c>
      <c r="BR1627" s="121" t="str">
        <f t="shared" ca="1" si="2845"/>
        <v/>
      </c>
      <c r="BS1627" s="121" t="str">
        <f t="shared" ca="1" si="2845"/>
        <v/>
      </c>
      <c r="BT1627" s="121" t="str">
        <f t="shared" ca="1" si="2845"/>
        <v/>
      </c>
      <c r="BU1627" s="121" t="str">
        <f t="shared" ca="1" si="2845"/>
        <v/>
      </c>
      <c r="BV1627" s="121" t="str">
        <f t="shared" ca="1" si="2845"/>
        <v/>
      </c>
      <c r="BW1627" s="121" t="str">
        <f t="shared" ca="1" si="2845"/>
        <v/>
      </c>
      <c r="BX1627" s="121" t="str">
        <f t="shared" ref="BX1627:DN1636" ca="1" si="2846">IF(BX$17="","",OFFSET($A$1,$D1627-1,$E$1595+BX$1597))</f>
        <v/>
      </c>
      <c r="BY1627" s="121" t="str">
        <f t="shared" ca="1" si="2846"/>
        <v/>
      </c>
      <c r="BZ1627" s="121" t="str">
        <f t="shared" ca="1" si="2846"/>
        <v/>
      </c>
      <c r="CA1627" s="121" t="str">
        <f t="shared" ca="1" si="2846"/>
        <v/>
      </c>
      <c r="CB1627" s="121" t="str">
        <f t="shared" ca="1" si="2846"/>
        <v/>
      </c>
      <c r="CC1627" s="121" t="str">
        <f t="shared" ca="1" si="2846"/>
        <v/>
      </c>
      <c r="CD1627" s="121" t="str">
        <f t="shared" ca="1" si="2846"/>
        <v/>
      </c>
      <c r="CE1627" s="121" t="str">
        <f t="shared" ca="1" si="2846"/>
        <v/>
      </c>
      <c r="CF1627" s="121" t="str">
        <f t="shared" ca="1" si="2846"/>
        <v/>
      </c>
      <c r="CG1627" s="121" t="str">
        <f t="shared" ca="1" si="2846"/>
        <v/>
      </c>
      <c r="CH1627" s="121" t="str">
        <f t="shared" ca="1" si="2846"/>
        <v/>
      </c>
      <c r="CI1627" s="121" t="str">
        <f t="shared" ca="1" si="2846"/>
        <v/>
      </c>
      <c r="CJ1627" s="121" t="str">
        <f t="shared" ca="1" si="2846"/>
        <v/>
      </c>
      <c r="CK1627" s="121" t="str">
        <f t="shared" ca="1" si="2846"/>
        <v/>
      </c>
      <c r="CL1627" s="121" t="str">
        <f t="shared" ca="1" si="2846"/>
        <v/>
      </c>
      <c r="CM1627" s="121" t="str">
        <f t="shared" ca="1" si="2846"/>
        <v/>
      </c>
      <c r="CN1627" s="121" t="str">
        <f t="shared" ca="1" si="2846"/>
        <v/>
      </c>
      <c r="CO1627" s="121" t="str">
        <f t="shared" ca="1" si="2846"/>
        <v/>
      </c>
      <c r="CP1627" s="121" t="str">
        <f t="shared" ca="1" si="2846"/>
        <v/>
      </c>
      <c r="CQ1627" s="121" t="str">
        <f t="shared" ca="1" si="2846"/>
        <v/>
      </c>
      <c r="CR1627" s="121" t="str">
        <f t="shared" ca="1" si="2846"/>
        <v/>
      </c>
      <c r="CS1627" s="121" t="str">
        <f t="shared" ca="1" si="2846"/>
        <v/>
      </c>
      <c r="CT1627" s="121" t="str">
        <f t="shared" ca="1" si="2846"/>
        <v/>
      </c>
      <c r="CU1627" s="121" t="str">
        <f t="shared" ca="1" si="2846"/>
        <v/>
      </c>
      <c r="CV1627" s="121" t="str">
        <f t="shared" ca="1" si="2846"/>
        <v/>
      </c>
      <c r="CW1627" s="121" t="str">
        <f t="shared" ca="1" si="2846"/>
        <v/>
      </c>
      <c r="CX1627" s="121" t="str">
        <f t="shared" ca="1" si="2846"/>
        <v/>
      </c>
      <c r="CY1627" s="121" t="str">
        <f t="shared" ca="1" si="2846"/>
        <v/>
      </c>
      <c r="CZ1627" s="121" t="str">
        <f t="shared" ca="1" si="2846"/>
        <v/>
      </c>
      <c r="DA1627" s="121" t="str">
        <f t="shared" ca="1" si="2846"/>
        <v/>
      </c>
      <c r="DB1627" s="121" t="str">
        <f t="shared" ca="1" si="2846"/>
        <v/>
      </c>
      <c r="DC1627" s="121" t="str">
        <f t="shared" ca="1" si="2846"/>
        <v/>
      </c>
      <c r="DD1627" s="121" t="str">
        <f t="shared" ca="1" si="2846"/>
        <v/>
      </c>
      <c r="DE1627" s="121" t="str">
        <f t="shared" ca="1" si="2846"/>
        <v/>
      </c>
      <c r="DF1627" s="121" t="str">
        <f t="shared" ca="1" si="2846"/>
        <v/>
      </c>
      <c r="DG1627" s="121" t="str">
        <f t="shared" ca="1" si="2846"/>
        <v/>
      </c>
      <c r="DH1627" s="121" t="str">
        <f t="shared" ca="1" si="2846"/>
        <v/>
      </c>
      <c r="DI1627" s="121" t="str">
        <f t="shared" ca="1" si="2846"/>
        <v/>
      </c>
      <c r="DJ1627" s="121" t="str">
        <f t="shared" ca="1" si="2846"/>
        <v/>
      </c>
      <c r="DK1627" s="121" t="str">
        <f t="shared" ca="1" si="2846"/>
        <v/>
      </c>
      <c r="DL1627" s="121" t="str">
        <f t="shared" ca="1" si="2846"/>
        <v/>
      </c>
      <c r="DM1627" s="121" t="str">
        <f t="shared" ca="1" si="2846"/>
        <v/>
      </c>
      <c r="DN1627" s="121" t="str">
        <f t="shared" ca="1" si="2846"/>
        <v/>
      </c>
      <c r="DO1627" s="130">
        <f t="shared" ref="DO1627:DO1647" ca="1" si="2847">SUM(F1627:DN1627)</f>
        <v>999999.9999999993</v>
      </c>
      <c r="DP1627" s="50" t="s">
        <v>172</v>
      </c>
    </row>
    <row r="1628" spans="3:120" s="29" customFormat="1" ht="15" customHeight="1">
      <c r="C1628" s="120" t="str">
        <f t="shared" ca="1" si="2838"/>
        <v>(+) Sales Centre</v>
      </c>
      <c r="D1628" s="127">
        <f>ROW(A862)</f>
        <v>862</v>
      </c>
      <c r="E1628" s="75"/>
      <c r="F1628" s="121">
        <f t="shared" ca="1" si="2839"/>
        <v>400000</v>
      </c>
      <c r="G1628" s="121">
        <f t="shared" ca="1" si="2839"/>
        <v>0</v>
      </c>
      <c r="H1628" s="121">
        <f t="shared" ca="1" si="2839"/>
        <v>0</v>
      </c>
      <c r="I1628" s="121">
        <f t="shared" ca="1" si="2839"/>
        <v>0</v>
      </c>
      <c r="J1628" s="121">
        <f t="shared" ca="1" si="2839"/>
        <v>0</v>
      </c>
      <c r="K1628" s="121">
        <f t="shared" ca="1" si="2839"/>
        <v>0</v>
      </c>
      <c r="L1628" s="121">
        <f t="shared" ca="1" si="2839"/>
        <v>0</v>
      </c>
      <c r="M1628" s="121">
        <f t="shared" ca="1" si="2839"/>
        <v>0</v>
      </c>
      <c r="N1628" s="121">
        <f t="shared" ca="1" si="2839"/>
        <v>0</v>
      </c>
      <c r="O1628" s="121">
        <f t="shared" ca="1" si="2839"/>
        <v>0</v>
      </c>
      <c r="P1628" s="121">
        <f t="shared" ca="1" si="2840"/>
        <v>0</v>
      </c>
      <c r="Q1628" s="121">
        <f t="shared" ca="1" si="2840"/>
        <v>0</v>
      </c>
      <c r="R1628" s="121">
        <f t="shared" ca="1" si="2840"/>
        <v>0</v>
      </c>
      <c r="S1628" s="121">
        <f t="shared" ca="1" si="2840"/>
        <v>0</v>
      </c>
      <c r="T1628" s="121">
        <f t="shared" ca="1" si="2840"/>
        <v>0</v>
      </c>
      <c r="U1628" s="121">
        <f t="shared" ca="1" si="2840"/>
        <v>0</v>
      </c>
      <c r="V1628" s="121">
        <f t="shared" ca="1" si="2840"/>
        <v>0</v>
      </c>
      <c r="W1628" s="121">
        <f t="shared" ca="1" si="2840"/>
        <v>0</v>
      </c>
      <c r="X1628" s="121">
        <f t="shared" ca="1" si="2840"/>
        <v>0</v>
      </c>
      <c r="Y1628" s="121">
        <f t="shared" ca="1" si="2840"/>
        <v>0</v>
      </c>
      <c r="Z1628" s="121">
        <f t="shared" ca="1" si="2841"/>
        <v>0</v>
      </c>
      <c r="AA1628" s="121">
        <f t="shared" ca="1" si="2841"/>
        <v>0</v>
      </c>
      <c r="AB1628" s="121">
        <f t="shared" ca="1" si="2841"/>
        <v>0</v>
      </c>
      <c r="AC1628" s="121">
        <f t="shared" ca="1" si="2841"/>
        <v>0</v>
      </c>
      <c r="AD1628" s="121">
        <f t="shared" ca="1" si="2841"/>
        <v>0</v>
      </c>
      <c r="AE1628" s="121">
        <f t="shared" ca="1" si="2841"/>
        <v>0</v>
      </c>
      <c r="AF1628" s="121">
        <f t="shared" ca="1" si="2841"/>
        <v>0</v>
      </c>
      <c r="AG1628" s="121">
        <f t="shared" ca="1" si="2841"/>
        <v>0</v>
      </c>
      <c r="AH1628" s="121">
        <f t="shared" ca="1" si="2841"/>
        <v>0</v>
      </c>
      <c r="AI1628" s="121">
        <f t="shared" ca="1" si="2841"/>
        <v>0</v>
      </c>
      <c r="AJ1628" s="121">
        <f t="shared" ca="1" si="2842"/>
        <v>0</v>
      </c>
      <c r="AK1628" s="121">
        <f t="shared" ca="1" si="2842"/>
        <v>0</v>
      </c>
      <c r="AL1628" s="121">
        <f t="shared" ca="1" si="2842"/>
        <v>0</v>
      </c>
      <c r="AM1628" s="121">
        <f t="shared" ca="1" si="2842"/>
        <v>0</v>
      </c>
      <c r="AN1628" s="121">
        <f t="shared" ca="1" si="2842"/>
        <v>0</v>
      </c>
      <c r="AO1628" s="121">
        <f t="shared" ca="1" si="2842"/>
        <v>0</v>
      </c>
      <c r="AP1628" s="121">
        <f t="shared" ca="1" si="2842"/>
        <v>0</v>
      </c>
      <c r="AQ1628" s="121">
        <f t="shared" ca="1" si="2842"/>
        <v>0</v>
      </c>
      <c r="AR1628" s="121">
        <f t="shared" ca="1" si="2842"/>
        <v>0</v>
      </c>
      <c r="AS1628" s="121">
        <f t="shared" ca="1" si="2842"/>
        <v>0</v>
      </c>
      <c r="AT1628" s="121">
        <f t="shared" ca="1" si="2843"/>
        <v>0</v>
      </c>
      <c r="AU1628" s="121">
        <f t="shared" ca="1" si="2843"/>
        <v>0</v>
      </c>
      <c r="AV1628" s="121">
        <f t="shared" ca="1" si="2843"/>
        <v>0</v>
      </c>
      <c r="AW1628" s="121">
        <f t="shared" ca="1" si="2843"/>
        <v>0</v>
      </c>
      <c r="AX1628" s="121">
        <f t="shared" ca="1" si="2843"/>
        <v>0</v>
      </c>
      <c r="AY1628" s="121">
        <f t="shared" ca="1" si="2843"/>
        <v>0</v>
      </c>
      <c r="AZ1628" s="121">
        <f t="shared" ca="1" si="2843"/>
        <v>0</v>
      </c>
      <c r="BA1628" s="121">
        <f t="shared" ca="1" si="2843"/>
        <v>0</v>
      </c>
      <c r="BB1628" s="121">
        <f t="shared" ca="1" si="2843"/>
        <v>0</v>
      </c>
      <c r="BC1628" s="121">
        <f t="shared" ca="1" si="2843"/>
        <v>0</v>
      </c>
      <c r="BD1628" s="121">
        <f t="shared" ca="1" si="2844"/>
        <v>0</v>
      </c>
      <c r="BE1628" s="121">
        <f t="shared" ca="1" si="2844"/>
        <v>0</v>
      </c>
      <c r="BF1628" s="121">
        <f t="shared" ca="1" si="2844"/>
        <v>0</v>
      </c>
      <c r="BG1628" s="121">
        <f t="shared" ca="1" si="2844"/>
        <v>0</v>
      </c>
      <c r="BH1628" s="121">
        <f t="shared" ca="1" si="2844"/>
        <v>0</v>
      </c>
      <c r="BI1628" s="121">
        <f t="shared" ca="1" si="2844"/>
        <v>0</v>
      </c>
      <c r="BJ1628" s="121">
        <f t="shared" ca="1" si="2844"/>
        <v>0</v>
      </c>
      <c r="BK1628" s="121">
        <f t="shared" ca="1" si="2844"/>
        <v>0</v>
      </c>
      <c r="BL1628" s="121">
        <f t="shared" ca="1" si="2844"/>
        <v>0</v>
      </c>
      <c r="BM1628" s="121">
        <f t="shared" ca="1" si="2844"/>
        <v>0</v>
      </c>
      <c r="BN1628" s="121">
        <f t="shared" ca="1" si="2845"/>
        <v>0</v>
      </c>
      <c r="BO1628" s="121" t="str">
        <f t="shared" ca="1" si="2845"/>
        <v/>
      </c>
      <c r="BP1628" s="121" t="str">
        <f t="shared" ca="1" si="2845"/>
        <v/>
      </c>
      <c r="BQ1628" s="121" t="str">
        <f t="shared" ca="1" si="2845"/>
        <v/>
      </c>
      <c r="BR1628" s="121" t="str">
        <f t="shared" ca="1" si="2845"/>
        <v/>
      </c>
      <c r="BS1628" s="121" t="str">
        <f t="shared" ca="1" si="2845"/>
        <v/>
      </c>
      <c r="BT1628" s="121" t="str">
        <f t="shared" ca="1" si="2845"/>
        <v/>
      </c>
      <c r="BU1628" s="121" t="str">
        <f t="shared" ca="1" si="2845"/>
        <v/>
      </c>
      <c r="BV1628" s="121" t="str">
        <f t="shared" ca="1" si="2845"/>
        <v/>
      </c>
      <c r="BW1628" s="121" t="str">
        <f t="shared" ca="1" si="2845"/>
        <v/>
      </c>
      <c r="BX1628" s="121" t="str">
        <f t="shared" ca="1" si="2846"/>
        <v/>
      </c>
      <c r="BY1628" s="121" t="str">
        <f t="shared" ca="1" si="2846"/>
        <v/>
      </c>
      <c r="BZ1628" s="121" t="str">
        <f t="shared" ca="1" si="2846"/>
        <v/>
      </c>
      <c r="CA1628" s="121" t="str">
        <f t="shared" ca="1" si="2846"/>
        <v/>
      </c>
      <c r="CB1628" s="121" t="str">
        <f t="shared" ca="1" si="2846"/>
        <v/>
      </c>
      <c r="CC1628" s="121" t="str">
        <f t="shared" ca="1" si="2846"/>
        <v/>
      </c>
      <c r="CD1628" s="121" t="str">
        <f t="shared" ca="1" si="2846"/>
        <v/>
      </c>
      <c r="CE1628" s="121" t="str">
        <f t="shared" ca="1" si="2846"/>
        <v/>
      </c>
      <c r="CF1628" s="121" t="str">
        <f t="shared" ca="1" si="2846"/>
        <v/>
      </c>
      <c r="CG1628" s="121" t="str">
        <f t="shared" ca="1" si="2846"/>
        <v/>
      </c>
      <c r="CH1628" s="121" t="str">
        <f t="shared" ca="1" si="2846"/>
        <v/>
      </c>
      <c r="CI1628" s="121" t="str">
        <f t="shared" ca="1" si="2846"/>
        <v/>
      </c>
      <c r="CJ1628" s="121" t="str">
        <f t="shared" ca="1" si="2846"/>
        <v/>
      </c>
      <c r="CK1628" s="121" t="str">
        <f t="shared" ca="1" si="2846"/>
        <v/>
      </c>
      <c r="CL1628" s="121" t="str">
        <f t="shared" ca="1" si="2846"/>
        <v/>
      </c>
      <c r="CM1628" s="121" t="str">
        <f t="shared" ca="1" si="2846"/>
        <v/>
      </c>
      <c r="CN1628" s="121" t="str">
        <f t="shared" ca="1" si="2846"/>
        <v/>
      </c>
      <c r="CO1628" s="121" t="str">
        <f t="shared" ca="1" si="2846"/>
        <v/>
      </c>
      <c r="CP1628" s="121" t="str">
        <f t="shared" ca="1" si="2846"/>
        <v/>
      </c>
      <c r="CQ1628" s="121" t="str">
        <f t="shared" ca="1" si="2846"/>
        <v/>
      </c>
      <c r="CR1628" s="121" t="str">
        <f t="shared" ca="1" si="2846"/>
        <v/>
      </c>
      <c r="CS1628" s="121" t="str">
        <f t="shared" ca="1" si="2846"/>
        <v/>
      </c>
      <c r="CT1628" s="121" t="str">
        <f t="shared" ca="1" si="2846"/>
        <v/>
      </c>
      <c r="CU1628" s="121" t="str">
        <f t="shared" ca="1" si="2846"/>
        <v/>
      </c>
      <c r="CV1628" s="121" t="str">
        <f t="shared" ca="1" si="2846"/>
        <v/>
      </c>
      <c r="CW1628" s="121" t="str">
        <f t="shared" ca="1" si="2846"/>
        <v/>
      </c>
      <c r="CX1628" s="121" t="str">
        <f t="shared" ca="1" si="2846"/>
        <v/>
      </c>
      <c r="CY1628" s="121" t="str">
        <f t="shared" ca="1" si="2846"/>
        <v/>
      </c>
      <c r="CZ1628" s="121" t="str">
        <f t="shared" ca="1" si="2846"/>
        <v/>
      </c>
      <c r="DA1628" s="121" t="str">
        <f t="shared" ca="1" si="2846"/>
        <v/>
      </c>
      <c r="DB1628" s="121" t="str">
        <f t="shared" ca="1" si="2846"/>
        <v/>
      </c>
      <c r="DC1628" s="121" t="str">
        <f t="shared" ca="1" si="2846"/>
        <v/>
      </c>
      <c r="DD1628" s="121" t="str">
        <f t="shared" ca="1" si="2846"/>
        <v/>
      </c>
      <c r="DE1628" s="121" t="str">
        <f t="shared" ca="1" si="2846"/>
        <v/>
      </c>
      <c r="DF1628" s="121" t="str">
        <f t="shared" ca="1" si="2846"/>
        <v/>
      </c>
      <c r="DG1628" s="121" t="str">
        <f t="shared" ca="1" si="2846"/>
        <v/>
      </c>
      <c r="DH1628" s="121" t="str">
        <f t="shared" ca="1" si="2846"/>
        <v/>
      </c>
      <c r="DI1628" s="121" t="str">
        <f t="shared" ca="1" si="2846"/>
        <v/>
      </c>
      <c r="DJ1628" s="121" t="str">
        <f t="shared" ca="1" si="2846"/>
        <v/>
      </c>
      <c r="DK1628" s="121" t="str">
        <f t="shared" ca="1" si="2846"/>
        <v/>
      </c>
      <c r="DL1628" s="121" t="str">
        <f t="shared" ca="1" si="2846"/>
        <v/>
      </c>
      <c r="DM1628" s="121" t="str">
        <f t="shared" ca="1" si="2846"/>
        <v/>
      </c>
      <c r="DN1628" s="121" t="str">
        <f t="shared" ca="1" si="2846"/>
        <v/>
      </c>
      <c r="DO1628" s="130">
        <f t="shared" ca="1" si="2847"/>
        <v>400000</v>
      </c>
      <c r="DP1628" s="50" t="s">
        <v>172</v>
      </c>
    </row>
    <row r="1629" spans="3:120" s="29" customFormat="1" ht="15" customHeight="1">
      <c r="C1629" s="120" t="str">
        <f t="shared" ca="1" si="2838"/>
        <v>(+) Sales Administration</v>
      </c>
      <c r="D1629" s="127">
        <f>ROW(A882)</f>
        <v>882</v>
      </c>
      <c r="E1629" s="75"/>
      <c r="F1629" s="121">
        <f t="shared" ca="1" si="2839"/>
        <v>150000</v>
      </c>
      <c r="G1629" s="121">
        <f t="shared" ca="1" si="2839"/>
        <v>13888.888888888889</v>
      </c>
      <c r="H1629" s="121">
        <f t="shared" ca="1" si="2839"/>
        <v>13888.888888888889</v>
      </c>
      <c r="I1629" s="121">
        <f t="shared" ca="1" si="2839"/>
        <v>13888.888888888889</v>
      </c>
      <c r="J1629" s="121">
        <f t="shared" ca="1" si="2839"/>
        <v>13888.888888888889</v>
      </c>
      <c r="K1629" s="121">
        <f t="shared" ca="1" si="2839"/>
        <v>13888.888888888889</v>
      </c>
      <c r="L1629" s="121">
        <f t="shared" ca="1" si="2839"/>
        <v>13888.888888888889</v>
      </c>
      <c r="M1629" s="121">
        <f t="shared" ca="1" si="2839"/>
        <v>13888.888888888889</v>
      </c>
      <c r="N1629" s="121">
        <f t="shared" ca="1" si="2839"/>
        <v>13888.888888888889</v>
      </c>
      <c r="O1629" s="121">
        <f t="shared" ca="1" si="2839"/>
        <v>13888.888888888889</v>
      </c>
      <c r="P1629" s="121">
        <f t="shared" ca="1" si="2840"/>
        <v>13888.888888888889</v>
      </c>
      <c r="Q1629" s="121">
        <f t="shared" ca="1" si="2840"/>
        <v>13888.888888888889</v>
      </c>
      <c r="R1629" s="121">
        <f t="shared" ca="1" si="2840"/>
        <v>13888.888888888889</v>
      </c>
      <c r="S1629" s="121">
        <f t="shared" ca="1" si="2840"/>
        <v>13888.888888888889</v>
      </c>
      <c r="T1629" s="121">
        <f t="shared" ca="1" si="2840"/>
        <v>13888.888888888889</v>
      </c>
      <c r="U1629" s="121">
        <f t="shared" ca="1" si="2840"/>
        <v>13888.888888888889</v>
      </c>
      <c r="V1629" s="121">
        <f t="shared" ca="1" si="2840"/>
        <v>13888.888888888889</v>
      </c>
      <c r="W1629" s="121">
        <f t="shared" ca="1" si="2840"/>
        <v>13888.888888888889</v>
      </c>
      <c r="X1629" s="121">
        <f t="shared" ca="1" si="2840"/>
        <v>13888.888888888889</v>
      </c>
      <c r="Y1629" s="121">
        <f t="shared" ca="1" si="2840"/>
        <v>0</v>
      </c>
      <c r="Z1629" s="121">
        <f t="shared" ca="1" si="2841"/>
        <v>0</v>
      </c>
      <c r="AA1629" s="121">
        <f t="shared" ca="1" si="2841"/>
        <v>0</v>
      </c>
      <c r="AB1629" s="121">
        <f t="shared" ca="1" si="2841"/>
        <v>0</v>
      </c>
      <c r="AC1629" s="121">
        <f t="shared" ca="1" si="2841"/>
        <v>0</v>
      </c>
      <c r="AD1629" s="121">
        <f t="shared" ca="1" si="2841"/>
        <v>0</v>
      </c>
      <c r="AE1629" s="121">
        <f t="shared" ca="1" si="2841"/>
        <v>0</v>
      </c>
      <c r="AF1629" s="121">
        <f t="shared" ca="1" si="2841"/>
        <v>0</v>
      </c>
      <c r="AG1629" s="121">
        <f t="shared" ca="1" si="2841"/>
        <v>0</v>
      </c>
      <c r="AH1629" s="121">
        <f t="shared" ca="1" si="2841"/>
        <v>0</v>
      </c>
      <c r="AI1629" s="121">
        <f t="shared" ca="1" si="2841"/>
        <v>0</v>
      </c>
      <c r="AJ1629" s="121">
        <f t="shared" ca="1" si="2842"/>
        <v>0</v>
      </c>
      <c r="AK1629" s="121">
        <f t="shared" ca="1" si="2842"/>
        <v>0</v>
      </c>
      <c r="AL1629" s="121">
        <f t="shared" ca="1" si="2842"/>
        <v>0</v>
      </c>
      <c r="AM1629" s="121">
        <f t="shared" ca="1" si="2842"/>
        <v>0</v>
      </c>
      <c r="AN1629" s="121">
        <f t="shared" ca="1" si="2842"/>
        <v>0</v>
      </c>
      <c r="AO1629" s="121">
        <f t="shared" ca="1" si="2842"/>
        <v>0</v>
      </c>
      <c r="AP1629" s="121">
        <f t="shared" ca="1" si="2842"/>
        <v>0</v>
      </c>
      <c r="AQ1629" s="121">
        <f t="shared" ca="1" si="2842"/>
        <v>0</v>
      </c>
      <c r="AR1629" s="121">
        <f t="shared" ca="1" si="2842"/>
        <v>0</v>
      </c>
      <c r="AS1629" s="121">
        <f t="shared" ca="1" si="2842"/>
        <v>0</v>
      </c>
      <c r="AT1629" s="121">
        <f t="shared" ca="1" si="2843"/>
        <v>0</v>
      </c>
      <c r="AU1629" s="121">
        <f t="shared" ca="1" si="2843"/>
        <v>0</v>
      </c>
      <c r="AV1629" s="121">
        <f t="shared" ca="1" si="2843"/>
        <v>0</v>
      </c>
      <c r="AW1629" s="121">
        <f t="shared" ca="1" si="2843"/>
        <v>0</v>
      </c>
      <c r="AX1629" s="121">
        <f t="shared" ca="1" si="2843"/>
        <v>0</v>
      </c>
      <c r="AY1629" s="121">
        <f t="shared" ca="1" si="2843"/>
        <v>0</v>
      </c>
      <c r="AZ1629" s="121">
        <f t="shared" ca="1" si="2843"/>
        <v>0</v>
      </c>
      <c r="BA1629" s="121">
        <f t="shared" ca="1" si="2843"/>
        <v>0</v>
      </c>
      <c r="BB1629" s="121">
        <f t="shared" ca="1" si="2843"/>
        <v>0</v>
      </c>
      <c r="BC1629" s="121">
        <f t="shared" ca="1" si="2843"/>
        <v>0</v>
      </c>
      <c r="BD1629" s="121">
        <f t="shared" ca="1" si="2844"/>
        <v>0</v>
      </c>
      <c r="BE1629" s="121">
        <f t="shared" ca="1" si="2844"/>
        <v>0</v>
      </c>
      <c r="BF1629" s="121">
        <f t="shared" ca="1" si="2844"/>
        <v>0</v>
      </c>
      <c r="BG1629" s="121">
        <f t="shared" ca="1" si="2844"/>
        <v>0</v>
      </c>
      <c r="BH1629" s="121">
        <f t="shared" ca="1" si="2844"/>
        <v>0</v>
      </c>
      <c r="BI1629" s="121">
        <f t="shared" ca="1" si="2844"/>
        <v>0</v>
      </c>
      <c r="BJ1629" s="121">
        <f t="shared" ca="1" si="2844"/>
        <v>0</v>
      </c>
      <c r="BK1629" s="121">
        <f t="shared" ca="1" si="2844"/>
        <v>0</v>
      </c>
      <c r="BL1629" s="121">
        <f t="shared" ca="1" si="2844"/>
        <v>0</v>
      </c>
      <c r="BM1629" s="121">
        <f t="shared" ca="1" si="2844"/>
        <v>0</v>
      </c>
      <c r="BN1629" s="121">
        <f t="shared" ca="1" si="2845"/>
        <v>0</v>
      </c>
      <c r="BO1629" s="121" t="str">
        <f t="shared" ca="1" si="2845"/>
        <v/>
      </c>
      <c r="BP1629" s="121" t="str">
        <f t="shared" ca="1" si="2845"/>
        <v/>
      </c>
      <c r="BQ1629" s="121" t="str">
        <f t="shared" ca="1" si="2845"/>
        <v/>
      </c>
      <c r="BR1629" s="121" t="str">
        <f t="shared" ca="1" si="2845"/>
        <v/>
      </c>
      <c r="BS1629" s="121" t="str">
        <f t="shared" ca="1" si="2845"/>
        <v/>
      </c>
      <c r="BT1629" s="121" t="str">
        <f t="shared" ca="1" si="2845"/>
        <v/>
      </c>
      <c r="BU1629" s="121" t="str">
        <f t="shared" ca="1" si="2845"/>
        <v/>
      </c>
      <c r="BV1629" s="121" t="str">
        <f t="shared" ca="1" si="2845"/>
        <v/>
      </c>
      <c r="BW1629" s="121" t="str">
        <f t="shared" ca="1" si="2845"/>
        <v/>
      </c>
      <c r="BX1629" s="121" t="str">
        <f t="shared" ca="1" si="2846"/>
        <v/>
      </c>
      <c r="BY1629" s="121" t="str">
        <f t="shared" ca="1" si="2846"/>
        <v/>
      </c>
      <c r="BZ1629" s="121" t="str">
        <f t="shared" ca="1" si="2846"/>
        <v/>
      </c>
      <c r="CA1629" s="121" t="str">
        <f t="shared" ca="1" si="2846"/>
        <v/>
      </c>
      <c r="CB1629" s="121" t="str">
        <f t="shared" ca="1" si="2846"/>
        <v/>
      </c>
      <c r="CC1629" s="121" t="str">
        <f t="shared" ca="1" si="2846"/>
        <v/>
      </c>
      <c r="CD1629" s="121" t="str">
        <f t="shared" ca="1" si="2846"/>
        <v/>
      </c>
      <c r="CE1629" s="121" t="str">
        <f t="shared" ca="1" si="2846"/>
        <v/>
      </c>
      <c r="CF1629" s="121" t="str">
        <f t="shared" ca="1" si="2846"/>
        <v/>
      </c>
      <c r="CG1629" s="121" t="str">
        <f t="shared" ca="1" si="2846"/>
        <v/>
      </c>
      <c r="CH1629" s="121" t="str">
        <f t="shared" ca="1" si="2846"/>
        <v/>
      </c>
      <c r="CI1629" s="121" t="str">
        <f t="shared" ca="1" si="2846"/>
        <v/>
      </c>
      <c r="CJ1629" s="121" t="str">
        <f t="shared" ca="1" si="2846"/>
        <v/>
      </c>
      <c r="CK1629" s="121" t="str">
        <f t="shared" ca="1" si="2846"/>
        <v/>
      </c>
      <c r="CL1629" s="121" t="str">
        <f t="shared" ca="1" si="2846"/>
        <v/>
      </c>
      <c r="CM1629" s="121" t="str">
        <f t="shared" ca="1" si="2846"/>
        <v/>
      </c>
      <c r="CN1629" s="121" t="str">
        <f t="shared" ca="1" si="2846"/>
        <v/>
      </c>
      <c r="CO1629" s="121" t="str">
        <f t="shared" ca="1" si="2846"/>
        <v/>
      </c>
      <c r="CP1629" s="121" t="str">
        <f t="shared" ca="1" si="2846"/>
        <v/>
      </c>
      <c r="CQ1629" s="121" t="str">
        <f t="shared" ca="1" si="2846"/>
        <v/>
      </c>
      <c r="CR1629" s="121" t="str">
        <f t="shared" ca="1" si="2846"/>
        <v/>
      </c>
      <c r="CS1629" s="121" t="str">
        <f t="shared" ca="1" si="2846"/>
        <v/>
      </c>
      <c r="CT1629" s="121" t="str">
        <f t="shared" ca="1" si="2846"/>
        <v/>
      </c>
      <c r="CU1629" s="121" t="str">
        <f t="shared" ca="1" si="2846"/>
        <v/>
      </c>
      <c r="CV1629" s="121" t="str">
        <f t="shared" ca="1" si="2846"/>
        <v/>
      </c>
      <c r="CW1629" s="121" t="str">
        <f t="shared" ca="1" si="2846"/>
        <v/>
      </c>
      <c r="CX1629" s="121" t="str">
        <f t="shared" ca="1" si="2846"/>
        <v/>
      </c>
      <c r="CY1629" s="121" t="str">
        <f t="shared" ca="1" si="2846"/>
        <v/>
      </c>
      <c r="CZ1629" s="121" t="str">
        <f t="shared" ca="1" si="2846"/>
        <v/>
      </c>
      <c r="DA1629" s="121" t="str">
        <f t="shared" ca="1" si="2846"/>
        <v/>
      </c>
      <c r="DB1629" s="121" t="str">
        <f t="shared" ca="1" si="2846"/>
        <v/>
      </c>
      <c r="DC1629" s="121" t="str">
        <f t="shared" ca="1" si="2846"/>
        <v/>
      </c>
      <c r="DD1629" s="121" t="str">
        <f t="shared" ca="1" si="2846"/>
        <v/>
      </c>
      <c r="DE1629" s="121" t="str">
        <f t="shared" ca="1" si="2846"/>
        <v/>
      </c>
      <c r="DF1629" s="121" t="str">
        <f t="shared" ca="1" si="2846"/>
        <v/>
      </c>
      <c r="DG1629" s="121" t="str">
        <f t="shared" ca="1" si="2846"/>
        <v/>
      </c>
      <c r="DH1629" s="121" t="str">
        <f t="shared" ca="1" si="2846"/>
        <v/>
      </c>
      <c r="DI1629" s="121" t="str">
        <f t="shared" ca="1" si="2846"/>
        <v/>
      </c>
      <c r="DJ1629" s="121" t="str">
        <f t="shared" ca="1" si="2846"/>
        <v/>
      </c>
      <c r="DK1629" s="121" t="str">
        <f t="shared" ca="1" si="2846"/>
        <v/>
      </c>
      <c r="DL1629" s="121" t="str">
        <f t="shared" ca="1" si="2846"/>
        <v/>
      </c>
      <c r="DM1629" s="121" t="str">
        <f t="shared" ca="1" si="2846"/>
        <v/>
      </c>
      <c r="DN1629" s="121" t="str">
        <f t="shared" ca="1" si="2846"/>
        <v/>
      </c>
      <c r="DO1629" s="130">
        <f t="shared" ca="1" si="2847"/>
        <v>399999.99999999977</v>
      </c>
      <c r="DP1629" s="50" t="s">
        <v>172</v>
      </c>
    </row>
    <row r="1630" spans="3:120" s="29" customFormat="1" ht="15" customHeight="1">
      <c r="C1630" s="120" t="str">
        <f t="shared" ca="1" si="2838"/>
        <v>(+) Sales Commissions</v>
      </c>
      <c r="D1630" s="127">
        <f>ROW(A903)</f>
        <v>903</v>
      </c>
      <c r="E1630" s="75"/>
      <c r="F1630" s="121">
        <f t="shared" ca="1" si="2839"/>
        <v>150000</v>
      </c>
      <c r="G1630" s="121">
        <f t="shared" ca="1" si="2839"/>
        <v>0</v>
      </c>
      <c r="H1630" s="121">
        <f t="shared" ca="1" si="2839"/>
        <v>0</v>
      </c>
      <c r="I1630" s="121">
        <f t="shared" ca="1" si="2839"/>
        <v>0</v>
      </c>
      <c r="J1630" s="121">
        <f t="shared" ca="1" si="2839"/>
        <v>0</v>
      </c>
      <c r="K1630" s="121">
        <f t="shared" ca="1" si="2839"/>
        <v>0</v>
      </c>
      <c r="L1630" s="121">
        <f t="shared" ca="1" si="2839"/>
        <v>0</v>
      </c>
      <c r="M1630" s="121">
        <f t="shared" ca="1" si="2839"/>
        <v>0</v>
      </c>
      <c r="N1630" s="121">
        <f t="shared" ca="1" si="2839"/>
        <v>0</v>
      </c>
      <c r="O1630" s="121">
        <f t="shared" ca="1" si="2839"/>
        <v>0</v>
      </c>
      <c r="P1630" s="121">
        <f t="shared" ca="1" si="2840"/>
        <v>0</v>
      </c>
      <c r="Q1630" s="121">
        <f t="shared" ca="1" si="2840"/>
        <v>0</v>
      </c>
      <c r="R1630" s="121">
        <f t="shared" ca="1" si="2840"/>
        <v>487500</v>
      </c>
      <c r="S1630" s="121">
        <f t="shared" ca="1" si="2840"/>
        <v>487500</v>
      </c>
      <c r="T1630" s="121">
        <f t="shared" ca="1" si="2840"/>
        <v>487500</v>
      </c>
      <c r="U1630" s="121">
        <f t="shared" ca="1" si="2840"/>
        <v>487500</v>
      </c>
      <c r="V1630" s="121">
        <f t="shared" ca="1" si="2840"/>
        <v>487500</v>
      </c>
      <c r="W1630" s="121">
        <f t="shared" ca="1" si="2840"/>
        <v>487500</v>
      </c>
      <c r="X1630" s="121">
        <f t="shared" ca="1" si="2840"/>
        <v>487500</v>
      </c>
      <c r="Y1630" s="121">
        <f t="shared" ca="1" si="2840"/>
        <v>487500</v>
      </c>
      <c r="Z1630" s="121">
        <f t="shared" ca="1" si="2841"/>
        <v>487500</v>
      </c>
      <c r="AA1630" s="121">
        <f t="shared" ca="1" si="2841"/>
        <v>487500</v>
      </c>
      <c r="AB1630" s="121">
        <f t="shared" ca="1" si="2841"/>
        <v>487500</v>
      </c>
      <c r="AC1630" s="121">
        <f t="shared" ca="1" si="2841"/>
        <v>487500</v>
      </c>
      <c r="AD1630" s="121">
        <f t="shared" ca="1" si="2841"/>
        <v>0</v>
      </c>
      <c r="AE1630" s="121">
        <f t="shared" ca="1" si="2841"/>
        <v>0</v>
      </c>
      <c r="AF1630" s="121">
        <f t="shared" ca="1" si="2841"/>
        <v>0</v>
      </c>
      <c r="AG1630" s="121">
        <f t="shared" ca="1" si="2841"/>
        <v>0</v>
      </c>
      <c r="AH1630" s="121">
        <f t="shared" ca="1" si="2841"/>
        <v>0</v>
      </c>
      <c r="AI1630" s="121">
        <f t="shared" ca="1" si="2841"/>
        <v>0</v>
      </c>
      <c r="AJ1630" s="121">
        <f t="shared" ca="1" si="2842"/>
        <v>0</v>
      </c>
      <c r="AK1630" s="121">
        <f t="shared" ca="1" si="2842"/>
        <v>0</v>
      </c>
      <c r="AL1630" s="121">
        <f t="shared" ca="1" si="2842"/>
        <v>0</v>
      </c>
      <c r="AM1630" s="121">
        <f t="shared" ca="1" si="2842"/>
        <v>0</v>
      </c>
      <c r="AN1630" s="121">
        <f t="shared" ca="1" si="2842"/>
        <v>0</v>
      </c>
      <c r="AO1630" s="121">
        <f t="shared" ca="1" si="2842"/>
        <v>0</v>
      </c>
      <c r="AP1630" s="121">
        <f t="shared" ca="1" si="2842"/>
        <v>0</v>
      </c>
      <c r="AQ1630" s="121">
        <f t="shared" ca="1" si="2842"/>
        <v>0</v>
      </c>
      <c r="AR1630" s="121">
        <f t="shared" ca="1" si="2842"/>
        <v>0</v>
      </c>
      <c r="AS1630" s="121">
        <f t="shared" ca="1" si="2842"/>
        <v>0</v>
      </c>
      <c r="AT1630" s="121">
        <f t="shared" ca="1" si="2843"/>
        <v>0</v>
      </c>
      <c r="AU1630" s="121">
        <f t="shared" ca="1" si="2843"/>
        <v>0</v>
      </c>
      <c r="AV1630" s="121">
        <f t="shared" ca="1" si="2843"/>
        <v>0</v>
      </c>
      <c r="AW1630" s="121">
        <f t="shared" ca="1" si="2843"/>
        <v>0</v>
      </c>
      <c r="AX1630" s="121">
        <f t="shared" ca="1" si="2843"/>
        <v>0</v>
      </c>
      <c r="AY1630" s="121">
        <f t="shared" ca="1" si="2843"/>
        <v>0</v>
      </c>
      <c r="AZ1630" s="121">
        <f t="shared" ca="1" si="2843"/>
        <v>0</v>
      </c>
      <c r="BA1630" s="121">
        <f t="shared" ca="1" si="2843"/>
        <v>0</v>
      </c>
      <c r="BB1630" s="121">
        <f t="shared" ca="1" si="2843"/>
        <v>0</v>
      </c>
      <c r="BC1630" s="121">
        <f t="shared" ca="1" si="2843"/>
        <v>0</v>
      </c>
      <c r="BD1630" s="121">
        <f t="shared" ca="1" si="2844"/>
        <v>0</v>
      </c>
      <c r="BE1630" s="121">
        <f t="shared" ca="1" si="2844"/>
        <v>0</v>
      </c>
      <c r="BF1630" s="121">
        <f t="shared" ca="1" si="2844"/>
        <v>0</v>
      </c>
      <c r="BG1630" s="121">
        <f t="shared" ca="1" si="2844"/>
        <v>0</v>
      </c>
      <c r="BH1630" s="121">
        <f t="shared" ca="1" si="2844"/>
        <v>0</v>
      </c>
      <c r="BI1630" s="121">
        <f t="shared" ca="1" si="2844"/>
        <v>0</v>
      </c>
      <c r="BJ1630" s="121">
        <f t="shared" ca="1" si="2844"/>
        <v>0</v>
      </c>
      <c r="BK1630" s="121">
        <f t="shared" ca="1" si="2844"/>
        <v>0</v>
      </c>
      <c r="BL1630" s="121">
        <f t="shared" ca="1" si="2844"/>
        <v>0</v>
      </c>
      <c r="BM1630" s="121">
        <f t="shared" ca="1" si="2844"/>
        <v>0</v>
      </c>
      <c r="BN1630" s="121">
        <f t="shared" ca="1" si="2845"/>
        <v>0</v>
      </c>
      <c r="BO1630" s="121" t="str">
        <f t="shared" ca="1" si="2845"/>
        <v/>
      </c>
      <c r="BP1630" s="121" t="str">
        <f t="shared" ca="1" si="2845"/>
        <v/>
      </c>
      <c r="BQ1630" s="121" t="str">
        <f t="shared" ca="1" si="2845"/>
        <v/>
      </c>
      <c r="BR1630" s="121" t="str">
        <f t="shared" ca="1" si="2845"/>
        <v/>
      </c>
      <c r="BS1630" s="121" t="str">
        <f t="shared" ca="1" si="2845"/>
        <v/>
      </c>
      <c r="BT1630" s="121" t="str">
        <f t="shared" ca="1" si="2845"/>
        <v/>
      </c>
      <c r="BU1630" s="121" t="str">
        <f t="shared" ca="1" si="2845"/>
        <v/>
      </c>
      <c r="BV1630" s="121" t="str">
        <f t="shared" ca="1" si="2845"/>
        <v/>
      </c>
      <c r="BW1630" s="121" t="str">
        <f t="shared" ca="1" si="2845"/>
        <v/>
      </c>
      <c r="BX1630" s="121" t="str">
        <f t="shared" ca="1" si="2846"/>
        <v/>
      </c>
      <c r="BY1630" s="121" t="str">
        <f t="shared" ca="1" si="2846"/>
        <v/>
      </c>
      <c r="BZ1630" s="121" t="str">
        <f t="shared" ca="1" si="2846"/>
        <v/>
      </c>
      <c r="CA1630" s="121" t="str">
        <f t="shared" ca="1" si="2846"/>
        <v/>
      </c>
      <c r="CB1630" s="121" t="str">
        <f t="shared" ca="1" si="2846"/>
        <v/>
      </c>
      <c r="CC1630" s="121" t="str">
        <f t="shared" ca="1" si="2846"/>
        <v/>
      </c>
      <c r="CD1630" s="121" t="str">
        <f t="shared" ca="1" si="2846"/>
        <v/>
      </c>
      <c r="CE1630" s="121" t="str">
        <f t="shared" ca="1" si="2846"/>
        <v/>
      </c>
      <c r="CF1630" s="121" t="str">
        <f t="shared" ca="1" si="2846"/>
        <v/>
      </c>
      <c r="CG1630" s="121" t="str">
        <f t="shared" ca="1" si="2846"/>
        <v/>
      </c>
      <c r="CH1630" s="121" t="str">
        <f t="shared" ca="1" si="2846"/>
        <v/>
      </c>
      <c r="CI1630" s="121" t="str">
        <f t="shared" ca="1" si="2846"/>
        <v/>
      </c>
      <c r="CJ1630" s="121" t="str">
        <f t="shared" ca="1" si="2846"/>
        <v/>
      </c>
      <c r="CK1630" s="121" t="str">
        <f t="shared" ca="1" si="2846"/>
        <v/>
      </c>
      <c r="CL1630" s="121" t="str">
        <f t="shared" ca="1" si="2846"/>
        <v/>
      </c>
      <c r="CM1630" s="121" t="str">
        <f t="shared" ca="1" si="2846"/>
        <v/>
      </c>
      <c r="CN1630" s="121" t="str">
        <f t="shared" ca="1" si="2846"/>
        <v/>
      </c>
      <c r="CO1630" s="121" t="str">
        <f t="shared" ca="1" si="2846"/>
        <v/>
      </c>
      <c r="CP1630" s="121" t="str">
        <f t="shared" ca="1" si="2846"/>
        <v/>
      </c>
      <c r="CQ1630" s="121" t="str">
        <f t="shared" ca="1" si="2846"/>
        <v/>
      </c>
      <c r="CR1630" s="121" t="str">
        <f t="shared" ca="1" si="2846"/>
        <v/>
      </c>
      <c r="CS1630" s="121" t="str">
        <f t="shared" ca="1" si="2846"/>
        <v/>
      </c>
      <c r="CT1630" s="121" t="str">
        <f t="shared" ref="CB1630:DN1636" ca="1" si="2848">IF(CT$17="","",OFFSET($A$1,$D1630-1,$E$1595+CT$1597))</f>
        <v/>
      </c>
      <c r="CU1630" s="121" t="str">
        <f t="shared" ca="1" si="2848"/>
        <v/>
      </c>
      <c r="CV1630" s="121" t="str">
        <f t="shared" ca="1" si="2848"/>
        <v/>
      </c>
      <c r="CW1630" s="121" t="str">
        <f t="shared" ca="1" si="2848"/>
        <v/>
      </c>
      <c r="CX1630" s="121" t="str">
        <f t="shared" ca="1" si="2848"/>
        <v/>
      </c>
      <c r="CY1630" s="121" t="str">
        <f t="shared" ca="1" si="2848"/>
        <v/>
      </c>
      <c r="CZ1630" s="121" t="str">
        <f t="shared" ca="1" si="2848"/>
        <v/>
      </c>
      <c r="DA1630" s="121" t="str">
        <f t="shared" ca="1" si="2848"/>
        <v/>
      </c>
      <c r="DB1630" s="121" t="str">
        <f t="shared" ca="1" si="2848"/>
        <v/>
      </c>
      <c r="DC1630" s="121" t="str">
        <f t="shared" ca="1" si="2848"/>
        <v/>
      </c>
      <c r="DD1630" s="121" t="str">
        <f t="shared" ca="1" si="2848"/>
        <v/>
      </c>
      <c r="DE1630" s="121" t="str">
        <f t="shared" ca="1" si="2848"/>
        <v/>
      </c>
      <c r="DF1630" s="121" t="str">
        <f t="shared" ca="1" si="2848"/>
        <v/>
      </c>
      <c r="DG1630" s="121" t="str">
        <f t="shared" ca="1" si="2848"/>
        <v/>
      </c>
      <c r="DH1630" s="121" t="str">
        <f t="shared" ca="1" si="2848"/>
        <v/>
      </c>
      <c r="DI1630" s="121" t="str">
        <f t="shared" ca="1" si="2848"/>
        <v/>
      </c>
      <c r="DJ1630" s="121" t="str">
        <f t="shared" ca="1" si="2848"/>
        <v/>
      </c>
      <c r="DK1630" s="121" t="str">
        <f t="shared" ca="1" si="2848"/>
        <v/>
      </c>
      <c r="DL1630" s="121" t="str">
        <f t="shared" ca="1" si="2848"/>
        <v/>
      </c>
      <c r="DM1630" s="121" t="str">
        <f t="shared" ca="1" si="2848"/>
        <v/>
      </c>
      <c r="DN1630" s="121" t="str">
        <f t="shared" ca="1" si="2848"/>
        <v/>
      </c>
      <c r="DO1630" s="130">
        <f t="shared" ca="1" si="2847"/>
        <v>6000000</v>
      </c>
      <c r="DP1630" s="50" t="s">
        <v>172</v>
      </c>
    </row>
    <row r="1631" spans="3:120" s="29" customFormat="1" ht="15" customHeight="1">
      <c r="C1631" s="120" t="str">
        <f t="shared" ca="1" si="2838"/>
        <v>(+) Architect &amp; Design Fees</v>
      </c>
      <c r="D1631" s="127">
        <f>ROW(A1000)</f>
        <v>1000</v>
      </c>
      <c r="E1631" s="75"/>
      <c r="F1631" s="121">
        <f t="shared" ca="1" si="2839"/>
        <v>755000</v>
      </c>
      <c r="G1631" s="121">
        <f t="shared" ca="1" si="2839"/>
        <v>49444.444444444445</v>
      </c>
      <c r="H1631" s="121">
        <f t="shared" ca="1" si="2839"/>
        <v>49444.444444444445</v>
      </c>
      <c r="I1631" s="121">
        <f t="shared" ca="1" si="2839"/>
        <v>49444.444444444445</v>
      </c>
      <c r="J1631" s="121">
        <f t="shared" ca="1" si="2839"/>
        <v>49444.444444444445</v>
      </c>
      <c r="K1631" s="121">
        <f t="shared" ca="1" si="2839"/>
        <v>49444.444444444445</v>
      </c>
      <c r="L1631" s="121">
        <f t="shared" ca="1" si="2839"/>
        <v>49444.444444444445</v>
      </c>
      <c r="M1631" s="121">
        <f t="shared" ca="1" si="2839"/>
        <v>49444.444444444445</v>
      </c>
      <c r="N1631" s="121">
        <f t="shared" ca="1" si="2839"/>
        <v>49444.444444444445</v>
      </c>
      <c r="O1631" s="121">
        <f t="shared" ca="1" si="2839"/>
        <v>49444.444444444445</v>
      </c>
      <c r="P1631" s="121">
        <f t="shared" ca="1" si="2840"/>
        <v>0</v>
      </c>
      <c r="Q1631" s="121">
        <f t="shared" ca="1" si="2840"/>
        <v>0</v>
      </c>
      <c r="R1631" s="121">
        <f t="shared" ca="1" si="2840"/>
        <v>0</v>
      </c>
      <c r="S1631" s="121">
        <f t="shared" ca="1" si="2840"/>
        <v>0</v>
      </c>
      <c r="T1631" s="121">
        <f t="shared" ca="1" si="2840"/>
        <v>0</v>
      </c>
      <c r="U1631" s="121">
        <f t="shared" ca="1" si="2840"/>
        <v>0</v>
      </c>
      <c r="V1631" s="121">
        <f t="shared" ca="1" si="2840"/>
        <v>0</v>
      </c>
      <c r="W1631" s="121">
        <f t="shared" ca="1" si="2840"/>
        <v>0</v>
      </c>
      <c r="X1631" s="121">
        <f t="shared" ca="1" si="2840"/>
        <v>0</v>
      </c>
      <c r="Y1631" s="121">
        <f t="shared" ca="1" si="2840"/>
        <v>0</v>
      </c>
      <c r="Z1631" s="121">
        <f t="shared" ca="1" si="2841"/>
        <v>0</v>
      </c>
      <c r="AA1631" s="121">
        <f t="shared" ca="1" si="2841"/>
        <v>0</v>
      </c>
      <c r="AB1631" s="121">
        <f t="shared" ca="1" si="2841"/>
        <v>0</v>
      </c>
      <c r="AC1631" s="121">
        <f t="shared" ca="1" si="2841"/>
        <v>0</v>
      </c>
      <c r="AD1631" s="121">
        <f t="shared" ca="1" si="2841"/>
        <v>0</v>
      </c>
      <c r="AE1631" s="121">
        <f t="shared" ca="1" si="2841"/>
        <v>0</v>
      </c>
      <c r="AF1631" s="121">
        <f t="shared" ca="1" si="2841"/>
        <v>0</v>
      </c>
      <c r="AG1631" s="121">
        <f t="shared" ca="1" si="2841"/>
        <v>0</v>
      </c>
      <c r="AH1631" s="121">
        <f t="shared" ca="1" si="2841"/>
        <v>0</v>
      </c>
      <c r="AI1631" s="121">
        <f t="shared" ca="1" si="2841"/>
        <v>0</v>
      </c>
      <c r="AJ1631" s="121">
        <f t="shared" ca="1" si="2842"/>
        <v>0</v>
      </c>
      <c r="AK1631" s="121">
        <f t="shared" ca="1" si="2842"/>
        <v>0</v>
      </c>
      <c r="AL1631" s="121">
        <f t="shared" ca="1" si="2842"/>
        <v>0</v>
      </c>
      <c r="AM1631" s="121">
        <f t="shared" ca="1" si="2842"/>
        <v>0</v>
      </c>
      <c r="AN1631" s="121">
        <f t="shared" ca="1" si="2842"/>
        <v>0</v>
      </c>
      <c r="AO1631" s="121">
        <f t="shared" ca="1" si="2842"/>
        <v>0</v>
      </c>
      <c r="AP1631" s="121">
        <f t="shared" ca="1" si="2842"/>
        <v>0</v>
      </c>
      <c r="AQ1631" s="121">
        <f t="shared" ca="1" si="2842"/>
        <v>0</v>
      </c>
      <c r="AR1631" s="121">
        <f t="shared" ca="1" si="2842"/>
        <v>0</v>
      </c>
      <c r="AS1631" s="121">
        <f t="shared" ca="1" si="2842"/>
        <v>0</v>
      </c>
      <c r="AT1631" s="121">
        <f t="shared" ca="1" si="2843"/>
        <v>0</v>
      </c>
      <c r="AU1631" s="121">
        <f t="shared" ca="1" si="2843"/>
        <v>0</v>
      </c>
      <c r="AV1631" s="121">
        <f t="shared" ca="1" si="2843"/>
        <v>0</v>
      </c>
      <c r="AW1631" s="121">
        <f t="shared" ca="1" si="2843"/>
        <v>0</v>
      </c>
      <c r="AX1631" s="121">
        <f t="shared" ca="1" si="2843"/>
        <v>0</v>
      </c>
      <c r="AY1631" s="121">
        <f t="shared" ca="1" si="2843"/>
        <v>0</v>
      </c>
      <c r="AZ1631" s="121">
        <f t="shared" ca="1" si="2843"/>
        <v>0</v>
      </c>
      <c r="BA1631" s="121">
        <f t="shared" ca="1" si="2843"/>
        <v>0</v>
      </c>
      <c r="BB1631" s="121">
        <f t="shared" ca="1" si="2843"/>
        <v>0</v>
      </c>
      <c r="BC1631" s="121">
        <f t="shared" ca="1" si="2843"/>
        <v>0</v>
      </c>
      <c r="BD1631" s="121">
        <f t="shared" ca="1" si="2844"/>
        <v>0</v>
      </c>
      <c r="BE1631" s="121">
        <f t="shared" ca="1" si="2844"/>
        <v>0</v>
      </c>
      <c r="BF1631" s="121">
        <f t="shared" ca="1" si="2844"/>
        <v>0</v>
      </c>
      <c r="BG1631" s="121">
        <f t="shared" ca="1" si="2844"/>
        <v>0</v>
      </c>
      <c r="BH1631" s="121">
        <f t="shared" ca="1" si="2844"/>
        <v>0</v>
      </c>
      <c r="BI1631" s="121">
        <f t="shared" ca="1" si="2844"/>
        <v>0</v>
      </c>
      <c r="BJ1631" s="121">
        <f t="shared" ca="1" si="2844"/>
        <v>0</v>
      </c>
      <c r="BK1631" s="121">
        <f t="shared" ca="1" si="2844"/>
        <v>0</v>
      </c>
      <c r="BL1631" s="121">
        <f t="shared" ca="1" si="2844"/>
        <v>0</v>
      </c>
      <c r="BM1631" s="121">
        <f t="shared" ca="1" si="2844"/>
        <v>0</v>
      </c>
      <c r="BN1631" s="121">
        <f t="shared" ca="1" si="2845"/>
        <v>0</v>
      </c>
      <c r="BO1631" s="121" t="str">
        <f t="shared" ca="1" si="2845"/>
        <v/>
      </c>
      <c r="BP1631" s="121" t="str">
        <f t="shared" ca="1" si="2845"/>
        <v/>
      </c>
      <c r="BQ1631" s="121" t="str">
        <f t="shared" ca="1" si="2845"/>
        <v/>
      </c>
      <c r="BR1631" s="121" t="str">
        <f t="shared" ca="1" si="2845"/>
        <v/>
      </c>
      <c r="BS1631" s="121" t="str">
        <f t="shared" ca="1" si="2845"/>
        <v/>
      </c>
      <c r="BT1631" s="121" t="str">
        <f t="shared" ca="1" si="2845"/>
        <v/>
      </c>
      <c r="BU1631" s="121" t="str">
        <f t="shared" ca="1" si="2845"/>
        <v/>
      </c>
      <c r="BV1631" s="121" t="str">
        <f t="shared" ca="1" si="2845"/>
        <v/>
      </c>
      <c r="BW1631" s="121" t="str">
        <f t="shared" ca="1" si="2845"/>
        <v/>
      </c>
      <c r="BX1631" s="121" t="str">
        <f t="shared" ca="1" si="2846"/>
        <v/>
      </c>
      <c r="BY1631" s="121" t="str">
        <f t="shared" ca="1" si="2846"/>
        <v/>
      </c>
      <c r="BZ1631" s="121" t="str">
        <f t="shared" ca="1" si="2846"/>
        <v/>
      </c>
      <c r="CA1631" s="121" t="str">
        <f t="shared" ca="1" si="2846"/>
        <v/>
      </c>
      <c r="CB1631" s="121" t="str">
        <f t="shared" ca="1" si="2848"/>
        <v/>
      </c>
      <c r="CC1631" s="121" t="str">
        <f t="shared" ca="1" si="2848"/>
        <v/>
      </c>
      <c r="CD1631" s="121" t="str">
        <f t="shared" ca="1" si="2848"/>
        <v/>
      </c>
      <c r="CE1631" s="121" t="str">
        <f t="shared" ca="1" si="2848"/>
        <v/>
      </c>
      <c r="CF1631" s="121" t="str">
        <f t="shared" ca="1" si="2848"/>
        <v/>
      </c>
      <c r="CG1631" s="121" t="str">
        <f t="shared" ca="1" si="2848"/>
        <v/>
      </c>
      <c r="CH1631" s="121" t="str">
        <f t="shared" ca="1" si="2848"/>
        <v/>
      </c>
      <c r="CI1631" s="121" t="str">
        <f t="shared" ca="1" si="2848"/>
        <v/>
      </c>
      <c r="CJ1631" s="121" t="str">
        <f t="shared" ca="1" si="2848"/>
        <v/>
      </c>
      <c r="CK1631" s="121" t="str">
        <f t="shared" ca="1" si="2848"/>
        <v/>
      </c>
      <c r="CL1631" s="121" t="str">
        <f t="shared" ca="1" si="2848"/>
        <v/>
      </c>
      <c r="CM1631" s="121" t="str">
        <f t="shared" ca="1" si="2848"/>
        <v/>
      </c>
      <c r="CN1631" s="121" t="str">
        <f t="shared" ca="1" si="2848"/>
        <v/>
      </c>
      <c r="CO1631" s="121" t="str">
        <f t="shared" ca="1" si="2848"/>
        <v/>
      </c>
      <c r="CP1631" s="121" t="str">
        <f t="shared" ca="1" si="2848"/>
        <v/>
      </c>
      <c r="CQ1631" s="121" t="str">
        <f t="shared" ca="1" si="2848"/>
        <v/>
      </c>
      <c r="CR1631" s="121" t="str">
        <f t="shared" ca="1" si="2848"/>
        <v/>
      </c>
      <c r="CS1631" s="121" t="str">
        <f t="shared" ca="1" si="2848"/>
        <v/>
      </c>
      <c r="CT1631" s="121" t="str">
        <f t="shared" ca="1" si="2848"/>
        <v/>
      </c>
      <c r="CU1631" s="121" t="str">
        <f t="shared" ca="1" si="2848"/>
        <v/>
      </c>
      <c r="CV1631" s="121" t="str">
        <f t="shared" ca="1" si="2848"/>
        <v/>
      </c>
      <c r="CW1631" s="121" t="str">
        <f t="shared" ca="1" si="2848"/>
        <v/>
      </c>
      <c r="CX1631" s="121" t="str">
        <f t="shared" ca="1" si="2848"/>
        <v/>
      </c>
      <c r="CY1631" s="121" t="str">
        <f t="shared" ca="1" si="2848"/>
        <v/>
      </c>
      <c r="CZ1631" s="121" t="str">
        <f t="shared" ca="1" si="2848"/>
        <v/>
      </c>
      <c r="DA1631" s="121" t="str">
        <f t="shared" ca="1" si="2848"/>
        <v/>
      </c>
      <c r="DB1631" s="121" t="str">
        <f t="shared" ca="1" si="2848"/>
        <v/>
      </c>
      <c r="DC1631" s="121" t="str">
        <f t="shared" ca="1" si="2848"/>
        <v/>
      </c>
      <c r="DD1631" s="121" t="str">
        <f t="shared" ca="1" si="2848"/>
        <v/>
      </c>
      <c r="DE1631" s="121" t="str">
        <f t="shared" ca="1" si="2848"/>
        <v/>
      </c>
      <c r="DF1631" s="121" t="str">
        <f t="shared" ca="1" si="2848"/>
        <v/>
      </c>
      <c r="DG1631" s="121" t="str">
        <f t="shared" ca="1" si="2848"/>
        <v/>
      </c>
      <c r="DH1631" s="121" t="str">
        <f t="shared" ca="1" si="2848"/>
        <v/>
      </c>
      <c r="DI1631" s="121" t="str">
        <f t="shared" ca="1" si="2848"/>
        <v/>
      </c>
      <c r="DJ1631" s="121" t="str">
        <f t="shared" ca="1" si="2848"/>
        <v/>
      </c>
      <c r="DK1631" s="121" t="str">
        <f t="shared" ca="1" si="2848"/>
        <v/>
      </c>
      <c r="DL1631" s="121" t="str">
        <f t="shared" ca="1" si="2848"/>
        <v/>
      </c>
      <c r="DM1631" s="121" t="str">
        <f t="shared" ca="1" si="2848"/>
        <v/>
      </c>
      <c r="DN1631" s="121" t="str">
        <f t="shared" ca="1" si="2848"/>
        <v/>
      </c>
      <c r="DO1631" s="130">
        <f t="shared" ca="1" si="2847"/>
        <v>1200000.0000000005</v>
      </c>
      <c r="DP1631" s="50" t="s">
        <v>172</v>
      </c>
    </row>
    <row r="1632" spans="3:120" s="29" customFormat="1" ht="15" customHeight="1">
      <c r="C1632" s="120" t="str">
        <f t="shared" ca="1" si="2838"/>
        <v>(+) Engineering Fees</v>
      </c>
      <c r="D1632" s="127">
        <f>ROW(A1020)</f>
        <v>1020</v>
      </c>
      <c r="E1632" s="75"/>
      <c r="F1632" s="121">
        <f t="shared" ca="1" si="2839"/>
        <v>215000</v>
      </c>
      <c r="G1632" s="121">
        <f t="shared" ca="1" si="2839"/>
        <v>31666.666666666668</v>
      </c>
      <c r="H1632" s="121">
        <f t="shared" ca="1" si="2839"/>
        <v>31666.666666666668</v>
      </c>
      <c r="I1632" s="121">
        <f t="shared" ca="1" si="2839"/>
        <v>31666.666666666668</v>
      </c>
      <c r="J1632" s="121">
        <f t="shared" ca="1" si="2839"/>
        <v>31666.666666666668</v>
      </c>
      <c r="K1632" s="121">
        <f t="shared" ca="1" si="2839"/>
        <v>31666.666666666668</v>
      </c>
      <c r="L1632" s="121">
        <f t="shared" ca="1" si="2839"/>
        <v>31666.666666666668</v>
      </c>
      <c r="M1632" s="121">
        <f t="shared" ca="1" si="2839"/>
        <v>31666.666666666668</v>
      </c>
      <c r="N1632" s="121">
        <f t="shared" ca="1" si="2839"/>
        <v>31666.666666666668</v>
      </c>
      <c r="O1632" s="121">
        <f t="shared" ca="1" si="2839"/>
        <v>31666.666666666668</v>
      </c>
      <c r="P1632" s="121">
        <f t="shared" ca="1" si="2840"/>
        <v>0</v>
      </c>
      <c r="Q1632" s="121">
        <f t="shared" ca="1" si="2840"/>
        <v>0</v>
      </c>
      <c r="R1632" s="121">
        <f t="shared" ca="1" si="2840"/>
        <v>0</v>
      </c>
      <c r="S1632" s="121">
        <f t="shared" ca="1" si="2840"/>
        <v>0</v>
      </c>
      <c r="T1632" s="121">
        <f t="shared" ca="1" si="2840"/>
        <v>0</v>
      </c>
      <c r="U1632" s="121">
        <f t="shared" ca="1" si="2840"/>
        <v>0</v>
      </c>
      <c r="V1632" s="121">
        <f t="shared" ca="1" si="2840"/>
        <v>0</v>
      </c>
      <c r="W1632" s="121">
        <f t="shared" ca="1" si="2840"/>
        <v>0</v>
      </c>
      <c r="X1632" s="121">
        <f t="shared" ca="1" si="2840"/>
        <v>0</v>
      </c>
      <c r="Y1632" s="121">
        <f t="shared" ca="1" si="2840"/>
        <v>0</v>
      </c>
      <c r="Z1632" s="121">
        <f t="shared" ca="1" si="2841"/>
        <v>0</v>
      </c>
      <c r="AA1632" s="121">
        <f t="shared" ca="1" si="2841"/>
        <v>0</v>
      </c>
      <c r="AB1632" s="121">
        <f t="shared" ca="1" si="2841"/>
        <v>0</v>
      </c>
      <c r="AC1632" s="121">
        <f t="shared" ca="1" si="2841"/>
        <v>0</v>
      </c>
      <c r="AD1632" s="121">
        <f t="shared" ca="1" si="2841"/>
        <v>0</v>
      </c>
      <c r="AE1632" s="121">
        <f t="shared" ca="1" si="2841"/>
        <v>0</v>
      </c>
      <c r="AF1632" s="121">
        <f t="shared" ca="1" si="2841"/>
        <v>0</v>
      </c>
      <c r="AG1632" s="121">
        <f t="shared" ca="1" si="2841"/>
        <v>0</v>
      </c>
      <c r="AH1632" s="121">
        <f t="shared" ca="1" si="2841"/>
        <v>0</v>
      </c>
      <c r="AI1632" s="121">
        <f t="shared" ca="1" si="2841"/>
        <v>0</v>
      </c>
      <c r="AJ1632" s="121">
        <f t="shared" ca="1" si="2842"/>
        <v>0</v>
      </c>
      <c r="AK1632" s="121">
        <f t="shared" ca="1" si="2842"/>
        <v>0</v>
      </c>
      <c r="AL1632" s="121">
        <f t="shared" ca="1" si="2842"/>
        <v>0</v>
      </c>
      <c r="AM1632" s="121">
        <f t="shared" ca="1" si="2842"/>
        <v>0</v>
      </c>
      <c r="AN1632" s="121">
        <f t="shared" ca="1" si="2842"/>
        <v>0</v>
      </c>
      <c r="AO1632" s="121">
        <f t="shared" ca="1" si="2842"/>
        <v>0</v>
      </c>
      <c r="AP1632" s="121">
        <f t="shared" ca="1" si="2842"/>
        <v>0</v>
      </c>
      <c r="AQ1632" s="121">
        <f t="shared" ca="1" si="2842"/>
        <v>0</v>
      </c>
      <c r="AR1632" s="121">
        <f t="shared" ca="1" si="2842"/>
        <v>0</v>
      </c>
      <c r="AS1632" s="121">
        <f t="shared" ca="1" si="2842"/>
        <v>0</v>
      </c>
      <c r="AT1632" s="121">
        <f t="shared" ca="1" si="2843"/>
        <v>0</v>
      </c>
      <c r="AU1632" s="121">
        <f t="shared" ca="1" si="2843"/>
        <v>0</v>
      </c>
      <c r="AV1632" s="121">
        <f t="shared" ca="1" si="2843"/>
        <v>0</v>
      </c>
      <c r="AW1632" s="121">
        <f t="shared" ca="1" si="2843"/>
        <v>0</v>
      </c>
      <c r="AX1632" s="121">
        <f t="shared" ca="1" si="2843"/>
        <v>0</v>
      </c>
      <c r="AY1632" s="121">
        <f t="shared" ca="1" si="2843"/>
        <v>0</v>
      </c>
      <c r="AZ1632" s="121">
        <f t="shared" ca="1" si="2843"/>
        <v>0</v>
      </c>
      <c r="BA1632" s="121">
        <f t="shared" ca="1" si="2843"/>
        <v>0</v>
      </c>
      <c r="BB1632" s="121">
        <f t="shared" ca="1" si="2843"/>
        <v>0</v>
      </c>
      <c r="BC1632" s="121">
        <f t="shared" ca="1" si="2843"/>
        <v>0</v>
      </c>
      <c r="BD1632" s="121">
        <f t="shared" ca="1" si="2844"/>
        <v>0</v>
      </c>
      <c r="BE1632" s="121">
        <f t="shared" ca="1" si="2844"/>
        <v>0</v>
      </c>
      <c r="BF1632" s="121">
        <f t="shared" ca="1" si="2844"/>
        <v>0</v>
      </c>
      <c r="BG1632" s="121">
        <f t="shared" ca="1" si="2844"/>
        <v>0</v>
      </c>
      <c r="BH1632" s="121">
        <f t="shared" ca="1" si="2844"/>
        <v>0</v>
      </c>
      <c r="BI1632" s="121">
        <f t="shared" ca="1" si="2844"/>
        <v>0</v>
      </c>
      <c r="BJ1632" s="121">
        <f t="shared" ca="1" si="2844"/>
        <v>0</v>
      </c>
      <c r="BK1632" s="121">
        <f t="shared" ca="1" si="2844"/>
        <v>0</v>
      </c>
      <c r="BL1632" s="121">
        <f t="shared" ca="1" si="2844"/>
        <v>0</v>
      </c>
      <c r="BM1632" s="121">
        <f t="shared" ca="1" si="2844"/>
        <v>0</v>
      </c>
      <c r="BN1632" s="121">
        <f t="shared" ca="1" si="2845"/>
        <v>0</v>
      </c>
      <c r="BO1632" s="121" t="str">
        <f t="shared" ca="1" si="2845"/>
        <v/>
      </c>
      <c r="BP1632" s="121" t="str">
        <f t="shared" ca="1" si="2845"/>
        <v/>
      </c>
      <c r="BQ1632" s="121" t="str">
        <f t="shared" ca="1" si="2845"/>
        <v/>
      </c>
      <c r="BR1632" s="121" t="str">
        <f t="shared" ca="1" si="2845"/>
        <v/>
      </c>
      <c r="BS1632" s="121" t="str">
        <f t="shared" ca="1" si="2845"/>
        <v/>
      </c>
      <c r="BT1632" s="121" t="str">
        <f t="shared" ca="1" si="2845"/>
        <v/>
      </c>
      <c r="BU1632" s="121" t="str">
        <f t="shared" ca="1" si="2845"/>
        <v/>
      </c>
      <c r="BV1632" s="121" t="str">
        <f t="shared" ca="1" si="2845"/>
        <v/>
      </c>
      <c r="BW1632" s="121" t="str">
        <f t="shared" ca="1" si="2845"/>
        <v/>
      </c>
      <c r="BX1632" s="121" t="str">
        <f t="shared" ca="1" si="2846"/>
        <v/>
      </c>
      <c r="BY1632" s="121" t="str">
        <f t="shared" ca="1" si="2846"/>
        <v/>
      </c>
      <c r="BZ1632" s="121" t="str">
        <f t="shared" ca="1" si="2846"/>
        <v/>
      </c>
      <c r="CA1632" s="121" t="str">
        <f t="shared" ca="1" si="2846"/>
        <v/>
      </c>
      <c r="CB1632" s="121" t="str">
        <f t="shared" ca="1" si="2848"/>
        <v/>
      </c>
      <c r="CC1632" s="121" t="str">
        <f t="shared" ca="1" si="2848"/>
        <v/>
      </c>
      <c r="CD1632" s="121" t="str">
        <f t="shared" ca="1" si="2848"/>
        <v/>
      </c>
      <c r="CE1632" s="121" t="str">
        <f t="shared" ca="1" si="2848"/>
        <v/>
      </c>
      <c r="CF1632" s="121" t="str">
        <f t="shared" ca="1" si="2848"/>
        <v/>
      </c>
      <c r="CG1632" s="121" t="str">
        <f t="shared" ca="1" si="2848"/>
        <v/>
      </c>
      <c r="CH1632" s="121" t="str">
        <f t="shared" ca="1" si="2848"/>
        <v/>
      </c>
      <c r="CI1632" s="121" t="str">
        <f t="shared" ca="1" si="2848"/>
        <v/>
      </c>
      <c r="CJ1632" s="121" t="str">
        <f t="shared" ca="1" si="2848"/>
        <v/>
      </c>
      <c r="CK1632" s="121" t="str">
        <f t="shared" ca="1" si="2848"/>
        <v/>
      </c>
      <c r="CL1632" s="121" t="str">
        <f t="shared" ca="1" si="2848"/>
        <v/>
      </c>
      <c r="CM1632" s="121" t="str">
        <f t="shared" ca="1" si="2848"/>
        <v/>
      </c>
      <c r="CN1632" s="121" t="str">
        <f t="shared" ca="1" si="2848"/>
        <v/>
      </c>
      <c r="CO1632" s="121" t="str">
        <f t="shared" ca="1" si="2848"/>
        <v/>
      </c>
      <c r="CP1632" s="121" t="str">
        <f t="shared" ca="1" si="2848"/>
        <v/>
      </c>
      <c r="CQ1632" s="121" t="str">
        <f t="shared" ca="1" si="2848"/>
        <v/>
      </c>
      <c r="CR1632" s="121" t="str">
        <f t="shared" ca="1" si="2848"/>
        <v/>
      </c>
      <c r="CS1632" s="121" t="str">
        <f t="shared" ca="1" si="2848"/>
        <v/>
      </c>
      <c r="CT1632" s="121" t="str">
        <f t="shared" ca="1" si="2848"/>
        <v/>
      </c>
      <c r="CU1632" s="121" t="str">
        <f t="shared" ca="1" si="2848"/>
        <v/>
      </c>
      <c r="CV1632" s="121" t="str">
        <f t="shared" ca="1" si="2848"/>
        <v/>
      </c>
      <c r="CW1632" s="121" t="str">
        <f t="shared" ca="1" si="2848"/>
        <v/>
      </c>
      <c r="CX1632" s="121" t="str">
        <f t="shared" ca="1" si="2848"/>
        <v/>
      </c>
      <c r="CY1632" s="121" t="str">
        <f t="shared" ca="1" si="2848"/>
        <v/>
      </c>
      <c r="CZ1632" s="121" t="str">
        <f t="shared" ca="1" si="2848"/>
        <v/>
      </c>
      <c r="DA1632" s="121" t="str">
        <f t="shared" ca="1" si="2848"/>
        <v/>
      </c>
      <c r="DB1632" s="121" t="str">
        <f t="shared" ca="1" si="2848"/>
        <v/>
      </c>
      <c r="DC1632" s="121" t="str">
        <f t="shared" ca="1" si="2848"/>
        <v/>
      </c>
      <c r="DD1632" s="121" t="str">
        <f t="shared" ca="1" si="2848"/>
        <v/>
      </c>
      <c r="DE1632" s="121" t="str">
        <f t="shared" ca="1" si="2848"/>
        <v/>
      </c>
      <c r="DF1632" s="121" t="str">
        <f t="shared" ca="1" si="2848"/>
        <v/>
      </c>
      <c r="DG1632" s="121" t="str">
        <f t="shared" ca="1" si="2848"/>
        <v/>
      </c>
      <c r="DH1632" s="121" t="str">
        <f t="shared" ca="1" si="2848"/>
        <v/>
      </c>
      <c r="DI1632" s="121" t="str">
        <f t="shared" ca="1" si="2848"/>
        <v/>
      </c>
      <c r="DJ1632" s="121" t="str">
        <f t="shared" ca="1" si="2848"/>
        <v/>
      </c>
      <c r="DK1632" s="121" t="str">
        <f t="shared" ca="1" si="2848"/>
        <v/>
      </c>
      <c r="DL1632" s="121" t="str">
        <f t="shared" ca="1" si="2848"/>
        <v/>
      </c>
      <c r="DM1632" s="121" t="str">
        <f t="shared" ca="1" si="2848"/>
        <v/>
      </c>
      <c r="DN1632" s="121" t="str">
        <f t="shared" ca="1" si="2848"/>
        <v/>
      </c>
      <c r="DO1632" s="130">
        <f t="shared" ca="1" si="2847"/>
        <v>500000.00000000012</v>
      </c>
      <c r="DP1632" s="50" t="s">
        <v>172</v>
      </c>
    </row>
    <row r="1633" spans="3:120" s="29" customFormat="1" ht="15" customHeight="1">
      <c r="C1633" s="120" t="str">
        <f t="shared" ca="1" si="2838"/>
        <v>(+) Municipal Building Permits &amp; Impact</v>
      </c>
      <c r="D1633" s="127">
        <f>ROW(A1040)</f>
        <v>1040</v>
      </c>
      <c r="E1633" s="75"/>
      <c r="F1633" s="121">
        <f t="shared" ca="1" si="2839"/>
        <v>0</v>
      </c>
      <c r="G1633" s="121">
        <f t="shared" ca="1" si="2839"/>
        <v>188888.88888888888</v>
      </c>
      <c r="H1633" s="121">
        <f t="shared" ca="1" si="2839"/>
        <v>188888.88888888888</v>
      </c>
      <c r="I1633" s="121">
        <f t="shared" ca="1" si="2839"/>
        <v>188888.88888888888</v>
      </c>
      <c r="J1633" s="121">
        <f t="shared" ca="1" si="2839"/>
        <v>188888.88888888888</v>
      </c>
      <c r="K1633" s="121">
        <f t="shared" ca="1" si="2839"/>
        <v>188888.88888888888</v>
      </c>
      <c r="L1633" s="121">
        <f t="shared" ca="1" si="2839"/>
        <v>188888.88888888888</v>
      </c>
      <c r="M1633" s="121">
        <f t="shared" ca="1" si="2839"/>
        <v>188888.88888888888</v>
      </c>
      <c r="N1633" s="121">
        <f t="shared" ca="1" si="2839"/>
        <v>188888.88888888888</v>
      </c>
      <c r="O1633" s="121">
        <f t="shared" ca="1" si="2839"/>
        <v>188888.88888888888</v>
      </c>
      <c r="P1633" s="121">
        <f t="shared" ca="1" si="2840"/>
        <v>0</v>
      </c>
      <c r="Q1633" s="121">
        <f t="shared" ca="1" si="2840"/>
        <v>0</v>
      </c>
      <c r="R1633" s="121">
        <f t="shared" ca="1" si="2840"/>
        <v>0</v>
      </c>
      <c r="S1633" s="121">
        <f t="shared" ca="1" si="2840"/>
        <v>0</v>
      </c>
      <c r="T1633" s="121">
        <f t="shared" ca="1" si="2840"/>
        <v>0</v>
      </c>
      <c r="U1633" s="121">
        <f t="shared" ca="1" si="2840"/>
        <v>0</v>
      </c>
      <c r="V1633" s="121">
        <f t="shared" ca="1" si="2840"/>
        <v>0</v>
      </c>
      <c r="W1633" s="121">
        <f t="shared" ca="1" si="2840"/>
        <v>0</v>
      </c>
      <c r="X1633" s="121">
        <f t="shared" ca="1" si="2840"/>
        <v>0</v>
      </c>
      <c r="Y1633" s="121">
        <f t="shared" ca="1" si="2840"/>
        <v>0</v>
      </c>
      <c r="Z1633" s="121">
        <f t="shared" ca="1" si="2841"/>
        <v>0</v>
      </c>
      <c r="AA1633" s="121">
        <f t="shared" ca="1" si="2841"/>
        <v>0</v>
      </c>
      <c r="AB1633" s="121">
        <f t="shared" ca="1" si="2841"/>
        <v>0</v>
      </c>
      <c r="AC1633" s="121">
        <f t="shared" ca="1" si="2841"/>
        <v>0</v>
      </c>
      <c r="AD1633" s="121">
        <f t="shared" ca="1" si="2841"/>
        <v>0</v>
      </c>
      <c r="AE1633" s="121">
        <f t="shared" ca="1" si="2841"/>
        <v>0</v>
      </c>
      <c r="AF1633" s="121">
        <f t="shared" ca="1" si="2841"/>
        <v>0</v>
      </c>
      <c r="AG1633" s="121">
        <f t="shared" ca="1" si="2841"/>
        <v>0</v>
      </c>
      <c r="AH1633" s="121">
        <f t="shared" ca="1" si="2841"/>
        <v>0</v>
      </c>
      <c r="AI1633" s="121">
        <f t="shared" ca="1" si="2841"/>
        <v>0</v>
      </c>
      <c r="AJ1633" s="121">
        <f t="shared" ca="1" si="2842"/>
        <v>0</v>
      </c>
      <c r="AK1633" s="121">
        <f t="shared" ca="1" si="2842"/>
        <v>0</v>
      </c>
      <c r="AL1633" s="121">
        <f t="shared" ca="1" si="2842"/>
        <v>0</v>
      </c>
      <c r="AM1633" s="121">
        <f t="shared" ca="1" si="2842"/>
        <v>0</v>
      </c>
      <c r="AN1633" s="121">
        <f t="shared" ca="1" si="2842"/>
        <v>0</v>
      </c>
      <c r="AO1633" s="121">
        <f t="shared" ca="1" si="2842"/>
        <v>0</v>
      </c>
      <c r="AP1633" s="121">
        <f t="shared" ca="1" si="2842"/>
        <v>0</v>
      </c>
      <c r="AQ1633" s="121">
        <f t="shared" ca="1" si="2842"/>
        <v>0</v>
      </c>
      <c r="AR1633" s="121">
        <f t="shared" ca="1" si="2842"/>
        <v>0</v>
      </c>
      <c r="AS1633" s="121">
        <f t="shared" ca="1" si="2842"/>
        <v>0</v>
      </c>
      <c r="AT1633" s="121">
        <f t="shared" ca="1" si="2843"/>
        <v>0</v>
      </c>
      <c r="AU1633" s="121">
        <f t="shared" ca="1" si="2843"/>
        <v>0</v>
      </c>
      <c r="AV1633" s="121">
        <f t="shared" ca="1" si="2843"/>
        <v>0</v>
      </c>
      <c r="AW1633" s="121">
        <f t="shared" ca="1" si="2843"/>
        <v>0</v>
      </c>
      <c r="AX1633" s="121">
        <f t="shared" ca="1" si="2843"/>
        <v>0</v>
      </c>
      <c r="AY1633" s="121">
        <f t="shared" ca="1" si="2843"/>
        <v>0</v>
      </c>
      <c r="AZ1633" s="121">
        <f t="shared" ca="1" si="2843"/>
        <v>0</v>
      </c>
      <c r="BA1633" s="121">
        <f t="shared" ca="1" si="2843"/>
        <v>0</v>
      </c>
      <c r="BB1633" s="121">
        <f t="shared" ca="1" si="2843"/>
        <v>0</v>
      </c>
      <c r="BC1633" s="121">
        <f t="shared" ca="1" si="2843"/>
        <v>0</v>
      </c>
      <c r="BD1633" s="121">
        <f t="shared" ca="1" si="2844"/>
        <v>0</v>
      </c>
      <c r="BE1633" s="121">
        <f t="shared" ca="1" si="2844"/>
        <v>0</v>
      </c>
      <c r="BF1633" s="121">
        <f t="shared" ca="1" si="2844"/>
        <v>0</v>
      </c>
      <c r="BG1633" s="121">
        <f t="shared" ca="1" si="2844"/>
        <v>0</v>
      </c>
      <c r="BH1633" s="121">
        <f t="shared" ca="1" si="2844"/>
        <v>0</v>
      </c>
      <c r="BI1633" s="121">
        <f t="shared" ca="1" si="2844"/>
        <v>0</v>
      </c>
      <c r="BJ1633" s="121">
        <f t="shared" ca="1" si="2844"/>
        <v>0</v>
      </c>
      <c r="BK1633" s="121">
        <f t="shared" ca="1" si="2844"/>
        <v>0</v>
      </c>
      <c r="BL1633" s="121">
        <f t="shared" ca="1" si="2844"/>
        <v>0</v>
      </c>
      <c r="BM1633" s="121">
        <f t="shared" ca="1" si="2844"/>
        <v>0</v>
      </c>
      <c r="BN1633" s="121">
        <f t="shared" ca="1" si="2845"/>
        <v>0</v>
      </c>
      <c r="BO1633" s="121" t="str">
        <f t="shared" ca="1" si="2845"/>
        <v/>
      </c>
      <c r="BP1633" s="121" t="str">
        <f t="shared" ca="1" si="2845"/>
        <v/>
      </c>
      <c r="BQ1633" s="121" t="str">
        <f t="shared" ca="1" si="2845"/>
        <v/>
      </c>
      <c r="BR1633" s="121" t="str">
        <f t="shared" ca="1" si="2845"/>
        <v/>
      </c>
      <c r="BS1633" s="121" t="str">
        <f t="shared" ca="1" si="2845"/>
        <v/>
      </c>
      <c r="BT1633" s="121" t="str">
        <f t="shared" ca="1" si="2845"/>
        <v/>
      </c>
      <c r="BU1633" s="121" t="str">
        <f t="shared" ca="1" si="2845"/>
        <v/>
      </c>
      <c r="BV1633" s="121" t="str">
        <f t="shared" ca="1" si="2845"/>
        <v/>
      </c>
      <c r="BW1633" s="121" t="str">
        <f t="shared" ca="1" si="2845"/>
        <v/>
      </c>
      <c r="BX1633" s="121" t="str">
        <f t="shared" ca="1" si="2846"/>
        <v/>
      </c>
      <c r="BY1633" s="121" t="str">
        <f t="shared" ca="1" si="2846"/>
        <v/>
      </c>
      <c r="BZ1633" s="121" t="str">
        <f t="shared" ca="1" si="2846"/>
        <v/>
      </c>
      <c r="CA1633" s="121" t="str">
        <f t="shared" ca="1" si="2846"/>
        <v/>
      </c>
      <c r="CB1633" s="121" t="str">
        <f t="shared" ca="1" si="2848"/>
        <v/>
      </c>
      <c r="CC1633" s="121" t="str">
        <f t="shared" ca="1" si="2848"/>
        <v/>
      </c>
      <c r="CD1633" s="121" t="str">
        <f t="shared" ca="1" si="2848"/>
        <v/>
      </c>
      <c r="CE1633" s="121" t="str">
        <f t="shared" ca="1" si="2848"/>
        <v/>
      </c>
      <c r="CF1633" s="121" t="str">
        <f t="shared" ca="1" si="2848"/>
        <v/>
      </c>
      <c r="CG1633" s="121" t="str">
        <f t="shared" ca="1" si="2848"/>
        <v/>
      </c>
      <c r="CH1633" s="121" t="str">
        <f t="shared" ca="1" si="2848"/>
        <v/>
      </c>
      <c r="CI1633" s="121" t="str">
        <f t="shared" ca="1" si="2848"/>
        <v/>
      </c>
      <c r="CJ1633" s="121" t="str">
        <f t="shared" ca="1" si="2848"/>
        <v/>
      </c>
      <c r="CK1633" s="121" t="str">
        <f t="shared" ca="1" si="2848"/>
        <v/>
      </c>
      <c r="CL1633" s="121" t="str">
        <f t="shared" ca="1" si="2848"/>
        <v/>
      </c>
      <c r="CM1633" s="121" t="str">
        <f t="shared" ca="1" si="2848"/>
        <v/>
      </c>
      <c r="CN1633" s="121" t="str">
        <f t="shared" ca="1" si="2848"/>
        <v/>
      </c>
      <c r="CO1633" s="121" t="str">
        <f t="shared" ca="1" si="2848"/>
        <v/>
      </c>
      <c r="CP1633" s="121" t="str">
        <f t="shared" ca="1" si="2848"/>
        <v/>
      </c>
      <c r="CQ1633" s="121" t="str">
        <f t="shared" ca="1" si="2848"/>
        <v/>
      </c>
      <c r="CR1633" s="121" t="str">
        <f t="shared" ca="1" si="2848"/>
        <v/>
      </c>
      <c r="CS1633" s="121" t="str">
        <f t="shared" ca="1" si="2848"/>
        <v/>
      </c>
      <c r="CT1633" s="121" t="str">
        <f t="shared" ca="1" si="2848"/>
        <v/>
      </c>
      <c r="CU1633" s="121" t="str">
        <f t="shared" ca="1" si="2848"/>
        <v/>
      </c>
      <c r="CV1633" s="121" t="str">
        <f t="shared" ca="1" si="2848"/>
        <v/>
      </c>
      <c r="CW1633" s="121" t="str">
        <f t="shared" ca="1" si="2848"/>
        <v/>
      </c>
      <c r="CX1633" s="121" t="str">
        <f t="shared" ca="1" si="2848"/>
        <v/>
      </c>
      <c r="CY1633" s="121" t="str">
        <f t="shared" ca="1" si="2848"/>
        <v/>
      </c>
      <c r="CZ1633" s="121" t="str">
        <f t="shared" ca="1" si="2848"/>
        <v/>
      </c>
      <c r="DA1633" s="121" t="str">
        <f t="shared" ca="1" si="2848"/>
        <v/>
      </c>
      <c r="DB1633" s="121" t="str">
        <f t="shared" ca="1" si="2848"/>
        <v/>
      </c>
      <c r="DC1633" s="121" t="str">
        <f t="shared" ca="1" si="2848"/>
        <v/>
      </c>
      <c r="DD1633" s="121" t="str">
        <f t="shared" ca="1" si="2848"/>
        <v/>
      </c>
      <c r="DE1633" s="121" t="str">
        <f t="shared" ca="1" si="2848"/>
        <v/>
      </c>
      <c r="DF1633" s="121" t="str">
        <f t="shared" ca="1" si="2848"/>
        <v/>
      </c>
      <c r="DG1633" s="121" t="str">
        <f t="shared" ca="1" si="2848"/>
        <v/>
      </c>
      <c r="DH1633" s="121" t="str">
        <f t="shared" ca="1" si="2848"/>
        <v/>
      </c>
      <c r="DI1633" s="121" t="str">
        <f t="shared" ca="1" si="2848"/>
        <v/>
      </c>
      <c r="DJ1633" s="121" t="str">
        <f t="shared" ca="1" si="2848"/>
        <v/>
      </c>
      <c r="DK1633" s="121" t="str">
        <f t="shared" ca="1" si="2848"/>
        <v/>
      </c>
      <c r="DL1633" s="121" t="str">
        <f t="shared" ca="1" si="2848"/>
        <v/>
      </c>
      <c r="DM1633" s="121" t="str">
        <f t="shared" ca="1" si="2848"/>
        <v/>
      </c>
      <c r="DN1633" s="121" t="str">
        <f t="shared" ca="1" si="2848"/>
        <v/>
      </c>
      <c r="DO1633" s="130">
        <f t="shared" ca="1" si="2847"/>
        <v>1700000</v>
      </c>
      <c r="DP1633" s="50" t="s">
        <v>172</v>
      </c>
    </row>
    <row r="1634" spans="3:120" s="29" customFormat="1" ht="15" customHeight="1">
      <c r="C1634" s="120" t="str">
        <f t="shared" ca="1" si="2838"/>
        <v>(+) Turnover/Settlement</v>
      </c>
      <c r="D1634" s="127">
        <f>ROW(A1060)</f>
        <v>1060</v>
      </c>
      <c r="E1634" s="75"/>
      <c r="F1634" s="121">
        <f t="shared" ca="1" si="2839"/>
        <v>0</v>
      </c>
      <c r="G1634" s="121">
        <f t="shared" ca="1" si="2839"/>
        <v>10416.666666666666</v>
      </c>
      <c r="H1634" s="121">
        <f t="shared" ca="1" si="2839"/>
        <v>10416.666666666666</v>
      </c>
      <c r="I1634" s="121">
        <f t="shared" ca="1" si="2839"/>
        <v>10416.666666666666</v>
      </c>
      <c r="J1634" s="121">
        <f t="shared" ca="1" si="2839"/>
        <v>10416.666666666666</v>
      </c>
      <c r="K1634" s="121">
        <f t="shared" ca="1" si="2839"/>
        <v>10416.666666666666</v>
      </c>
      <c r="L1634" s="121">
        <f t="shared" ca="1" si="2839"/>
        <v>10416.666666666666</v>
      </c>
      <c r="M1634" s="121">
        <f t="shared" ca="1" si="2839"/>
        <v>10416.666666666666</v>
      </c>
      <c r="N1634" s="121">
        <f t="shared" ca="1" si="2839"/>
        <v>10416.666666666666</v>
      </c>
      <c r="O1634" s="121">
        <f t="shared" ca="1" si="2839"/>
        <v>10416.666666666666</v>
      </c>
      <c r="P1634" s="121">
        <f t="shared" ca="1" si="2840"/>
        <v>10416.666666666666</v>
      </c>
      <c r="Q1634" s="121">
        <f t="shared" ca="1" si="2840"/>
        <v>10416.666666666666</v>
      </c>
      <c r="R1634" s="121">
        <f t="shared" ca="1" si="2840"/>
        <v>10416.666666666666</v>
      </c>
      <c r="S1634" s="121">
        <f t="shared" ca="1" si="2840"/>
        <v>10416.666666666666</v>
      </c>
      <c r="T1634" s="121">
        <f t="shared" ca="1" si="2840"/>
        <v>10416.666666666666</v>
      </c>
      <c r="U1634" s="121">
        <f t="shared" ca="1" si="2840"/>
        <v>10416.666666666666</v>
      </c>
      <c r="V1634" s="121">
        <f t="shared" ca="1" si="2840"/>
        <v>10416.666666666666</v>
      </c>
      <c r="W1634" s="121">
        <f t="shared" ca="1" si="2840"/>
        <v>10416.666666666666</v>
      </c>
      <c r="X1634" s="121">
        <f t="shared" ca="1" si="2840"/>
        <v>10416.666666666666</v>
      </c>
      <c r="Y1634" s="121">
        <f t="shared" ca="1" si="2840"/>
        <v>10416.666666666666</v>
      </c>
      <c r="Z1634" s="121">
        <f t="shared" ca="1" si="2841"/>
        <v>10416.666666666666</v>
      </c>
      <c r="AA1634" s="121">
        <f t="shared" ca="1" si="2841"/>
        <v>10416.666666666666</v>
      </c>
      <c r="AB1634" s="121">
        <f t="shared" ca="1" si="2841"/>
        <v>10416.666666666666</v>
      </c>
      <c r="AC1634" s="121">
        <f t="shared" ca="1" si="2841"/>
        <v>10416.666666666666</v>
      </c>
      <c r="AD1634" s="121">
        <f t="shared" ca="1" si="2841"/>
        <v>10416.666666666666</v>
      </c>
      <c r="AE1634" s="121">
        <f t="shared" ca="1" si="2841"/>
        <v>0</v>
      </c>
      <c r="AF1634" s="121">
        <f t="shared" ca="1" si="2841"/>
        <v>0</v>
      </c>
      <c r="AG1634" s="121">
        <f t="shared" ca="1" si="2841"/>
        <v>0</v>
      </c>
      <c r="AH1634" s="121">
        <f t="shared" ca="1" si="2841"/>
        <v>0</v>
      </c>
      <c r="AI1634" s="121">
        <f t="shared" ca="1" si="2841"/>
        <v>0</v>
      </c>
      <c r="AJ1634" s="121">
        <f t="shared" ca="1" si="2842"/>
        <v>0</v>
      </c>
      <c r="AK1634" s="121">
        <f t="shared" ca="1" si="2842"/>
        <v>0</v>
      </c>
      <c r="AL1634" s="121">
        <f t="shared" ca="1" si="2842"/>
        <v>0</v>
      </c>
      <c r="AM1634" s="121">
        <f t="shared" ca="1" si="2842"/>
        <v>0</v>
      </c>
      <c r="AN1634" s="121">
        <f t="shared" ca="1" si="2842"/>
        <v>0</v>
      </c>
      <c r="AO1634" s="121">
        <f t="shared" ca="1" si="2842"/>
        <v>0</v>
      </c>
      <c r="AP1634" s="121">
        <f t="shared" ca="1" si="2842"/>
        <v>0</v>
      </c>
      <c r="AQ1634" s="121">
        <f t="shared" ca="1" si="2842"/>
        <v>0</v>
      </c>
      <c r="AR1634" s="121">
        <f t="shared" ca="1" si="2842"/>
        <v>0</v>
      </c>
      <c r="AS1634" s="121">
        <f t="shared" ca="1" si="2842"/>
        <v>0</v>
      </c>
      <c r="AT1634" s="121">
        <f t="shared" ca="1" si="2843"/>
        <v>0</v>
      </c>
      <c r="AU1634" s="121">
        <f t="shared" ca="1" si="2843"/>
        <v>0</v>
      </c>
      <c r="AV1634" s="121">
        <f t="shared" ca="1" si="2843"/>
        <v>0</v>
      </c>
      <c r="AW1634" s="121">
        <f t="shared" ca="1" si="2843"/>
        <v>0</v>
      </c>
      <c r="AX1634" s="121">
        <f t="shared" ca="1" si="2843"/>
        <v>0</v>
      </c>
      <c r="AY1634" s="121">
        <f t="shared" ca="1" si="2843"/>
        <v>0</v>
      </c>
      <c r="AZ1634" s="121">
        <f t="shared" ca="1" si="2843"/>
        <v>0</v>
      </c>
      <c r="BA1634" s="121">
        <f t="shared" ca="1" si="2843"/>
        <v>0</v>
      </c>
      <c r="BB1634" s="121">
        <f t="shared" ca="1" si="2843"/>
        <v>0</v>
      </c>
      <c r="BC1634" s="121">
        <f t="shared" ca="1" si="2843"/>
        <v>0</v>
      </c>
      <c r="BD1634" s="121">
        <f t="shared" ca="1" si="2844"/>
        <v>0</v>
      </c>
      <c r="BE1634" s="121">
        <f t="shared" ca="1" si="2844"/>
        <v>0</v>
      </c>
      <c r="BF1634" s="121">
        <f t="shared" ca="1" si="2844"/>
        <v>0</v>
      </c>
      <c r="BG1634" s="121">
        <f t="shared" ca="1" si="2844"/>
        <v>0</v>
      </c>
      <c r="BH1634" s="121">
        <f t="shared" ca="1" si="2844"/>
        <v>0</v>
      </c>
      <c r="BI1634" s="121">
        <f t="shared" ca="1" si="2844"/>
        <v>0</v>
      </c>
      <c r="BJ1634" s="121">
        <f t="shared" ca="1" si="2844"/>
        <v>0</v>
      </c>
      <c r="BK1634" s="121">
        <f t="shared" ca="1" si="2844"/>
        <v>0</v>
      </c>
      <c r="BL1634" s="121">
        <f t="shared" ca="1" si="2844"/>
        <v>0</v>
      </c>
      <c r="BM1634" s="121">
        <f t="shared" ca="1" si="2844"/>
        <v>0</v>
      </c>
      <c r="BN1634" s="121">
        <f t="shared" ca="1" si="2845"/>
        <v>0</v>
      </c>
      <c r="BO1634" s="121" t="str">
        <f t="shared" ca="1" si="2845"/>
        <v/>
      </c>
      <c r="BP1634" s="121" t="str">
        <f t="shared" ca="1" si="2845"/>
        <v/>
      </c>
      <c r="BQ1634" s="121" t="str">
        <f t="shared" ca="1" si="2845"/>
        <v/>
      </c>
      <c r="BR1634" s="121" t="str">
        <f t="shared" ca="1" si="2845"/>
        <v/>
      </c>
      <c r="BS1634" s="121" t="str">
        <f t="shared" ca="1" si="2845"/>
        <v/>
      </c>
      <c r="BT1634" s="121" t="str">
        <f t="shared" ca="1" si="2845"/>
        <v/>
      </c>
      <c r="BU1634" s="121" t="str">
        <f t="shared" ca="1" si="2845"/>
        <v/>
      </c>
      <c r="BV1634" s="121" t="str">
        <f t="shared" ca="1" si="2845"/>
        <v/>
      </c>
      <c r="BW1634" s="121" t="str">
        <f t="shared" ca="1" si="2845"/>
        <v/>
      </c>
      <c r="BX1634" s="121" t="str">
        <f t="shared" ca="1" si="2846"/>
        <v/>
      </c>
      <c r="BY1634" s="121" t="str">
        <f t="shared" ca="1" si="2846"/>
        <v/>
      </c>
      <c r="BZ1634" s="121" t="str">
        <f t="shared" ca="1" si="2846"/>
        <v/>
      </c>
      <c r="CA1634" s="121" t="str">
        <f t="shared" ca="1" si="2846"/>
        <v/>
      </c>
      <c r="CB1634" s="121" t="str">
        <f t="shared" ca="1" si="2848"/>
        <v/>
      </c>
      <c r="CC1634" s="121" t="str">
        <f t="shared" ca="1" si="2848"/>
        <v/>
      </c>
      <c r="CD1634" s="121" t="str">
        <f t="shared" ca="1" si="2848"/>
        <v/>
      </c>
      <c r="CE1634" s="121" t="str">
        <f t="shared" ca="1" si="2848"/>
        <v/>
      </c>
      <c r="CF1634" s="121" t="str">
        <f t="shared" ca="1" si="2848"/>
        <v/>
      </c>
      <c r="CG1634" s="121" t="str">
        <f t="shared" ca="1" si="2848"/>
        <v/>
      </c>
      <c r="CH1634" s="121" t="str">
        <f t="shared" ca="1" si="2848"/>
        <v/>
      </c>
      <c r="CI1634" s="121" t="str">
        <f t="shared" ca="1" si="2848"/>
        <v/>
      </c>
      <c r="CJ1634" s="121" t="str">
        <f t="shared" ca="1" si="2848"/>
        <v/>
      </c>
      <c r="CK1634" s="121" t="str">
        <f t="shared" ca="1" si="2848"/>
        <v/>
      </c>
      <c r="CL1634" s="121" t="str">
        <f t="shared" ca="1" si="2848"/>
        <v/>
      </c>
      <c r="CM1634" s="121" t="str">
        <f t="shared" ca="1" si="2848"/>
        <v/>
      </c>
      <c r="CN1634" s="121" t="str">
        <f t="shared" ca="1" si="2848"/>
        <v/>
      </c>
      <c r="CO1634" s="121" t="str">
        <f t="shared" ca="1" si="2848"/>
        <v/>
      </c>
      <c r="CP1634" s="121" t="str">
        <f t="shared" ca="1" si="2848"/>
        <v/>
      </c>
      <c r="CQ1634" s="121" t="str">
        <f t="shared" ca="1" si="2848"/>
        <v/>
      </c>
      <c r="CR1634" s="121" t="str">
        <f t="shared" ca="1" si="2848"/>
        <v/>
      </c>
      <c r="CS1634" s="121" t="str">
        <f t="shared" ca="1" si="2848"/>
        <v/>
      </c>
      <c r="CT1634" s="121" t="str">
        <f t="shared" ca="1" si="2848"/>
        <v/>
      </c>
      <c r="CU1634" s="121" t="str">
        <f t="shared" ca="1" si="2848"/>
        <v/>
      </c>
      <c r="CV1634" s="121" t="str">
        <f t="shared" ca="1" si="2848"/>
        <v/>
      </c>
      <c r="CW1634" s="121" t="str">
        <f t="shared" ca="1" si="2848"/>
        <v/>
      </c>
      <c r="CX1634" s="121" t="str">
        <f t="shared" ca="1" si="2848"/>
        <v/>
      </c>
      <c r="CY1634" s="121" t="str">
        <f t="shared" ca="1" si="2848"/>
        <v/>
      </c>
      <c r="CZ1634" s="121" t="str">
        <f t="shared" ca="1" si="2848"/>
        <v/>
      </c>
      <c r="DA1634" s="121" t="str">
        <f t="shared" ca="1" si="2848"/>
        <v/>
      </c>
      <c r="DB1634" s="121" t="str">
        <f t="shared" ca="1" si="2848"/>
        <v/>
      </c>
      <c r="DC1634" s="121" t="str">
        <f t="shared" ca="1" si="2848"/>
        <v/>
      </c>
      <c r="DD1634" s="121" t="str">
        <f t="shared" ca="1" si="2848"/>
        <v/>
      </c>
      <c r="DE1634" s="121" t="str">
        <f t="shared" ca="1" si="2848"/>
        <v/>
      </c>
      <c r="DF1634" s="121" t="str">
        <f t="shared" ca="1" si="2848"/>
        <v/>
      </c>
      <c r="DG1634" s="121" t="str">
        <f t="shared" ca="1" si="2848"/>
        <v/>
      </c>
      <c r="DH1634" s="121" t="str">
        <f t="shared" ca="1" si="2848"/>
        <v/>
      </c>
      <c r="DI1634" s="121" t="str">
        <f t="shared" ca="1" si="2848"/>
        <v/>
      </c>
      <c r="DJ1634" s="121" t="str">
        <f t="shared" ca="1" si="2848"/>
        <v/>
      </c>
      <c r="DK1634" s="121" t="str">
        <f t="shared" ca="1" si="2848"/>
        <v/>
      </c>
      <c r="DL1634" s="121" t="str">
        <f t="shared" ca="1" si="2848"/>
        <v/>
      </c>
      <c r="DM1634" s="121" t="str">
        <f t="shared" ca="1" si="2848"/>
        <v/>
      </c>
      <c r="DN1634" s="121" t="str">
        <f t="shared" ca="1" si="2848"/>
        <v/>
      </c>
      <c r="DO1634" s="130">
        <f t="shared" ca="1" si="2847"/>
        <v>249999.99999999991</v>
      </c>
      <c r="DP1634" s="50" t="s">
        <v>172</v>
      </c>
    </row>
    <row r="1635" spans="3:120" s="29" customFormat="1" ht="15" customHeight="1">
      <c r="C1635" s="120" t="str">
        <f t="shared" ca="1" si="2838"/>
        <v>(+) Association and Other Fees</v>
      </c>
      <c r="D1635" s="127">
        <f>ROW(A1080)</f>
        <v>1080</v>
      </c>
      <c r="E1635" s="75"/>
      <c r="F1635" s="121">
        <f t="shared" ca="1" si="2839"/>
        <v>0</v>
      </c>
      <c r="G1635" s="121">
        <f t="shared" ca="1" si="2839"/>
        <v>0</v>
      </c>
      <c r="H1635" s="121">
        <f t="shared" ca="1" si="2839"/>
        <v>0</v>
      </c>
      <c r="I1635" s="121">
        <f t="shared" ca="1" si="2839"/>
        <v>0</v>
      </c>
      <c r="J1635" s="121">
        <f t="shared" ca="1" si="2839"/>
        <v>0</v>
      </c>
      <c r="K1635" s="121">
        <f t="shared" ca="1" si="2839"/>
        <v>0</v>
      </c>
      <c r="L1635" s="121">
        <f t="shared" ca="1" si="2839"/>
        <v>0</v>
      </c>
      <c r="M1635" s="121">
        <f t="shared" ca="1" si="2839"/>
        <v>0</v>
      </c>
      <c r="N1635" s="121">
        <f t="shared" ca="1" si="2839"/>
        <v>0</v>
      </c>
      <c r="O1635" s="121">
        <f t="shared" ca="1" si="2839"/>
        <v>0</v>
      </c>
      <c r="P1635" s="121">
        <f t="shared" ca="1" si="2840"/>
        <v>0</v>
      </c>
      <c r="Q1635" s="121">
        <f t="shared" ca="1" si="2840"/>
        <v>0</v>
      </c>
      <c r="R1635" s="121">
        <f t="shared" ca="1" si="2840"/>
        <v>0</v>
      </c>
      <c r="S1635" s="121">
        <f t="shared" ca="1" si="2840"/>
        <v>0</v>
      </c>
      <c r="T1635" s="121">
        <f t="shared" ca="1" si="2840"/>
        <v>0</v>
      </c>
      <c r="U1635" s="121">
        <f t="shared" ca="1" si="2840"/>
        <v>0</v>
      </c>
      <c r="V1635" s="121">
        <f t="shared" ca="1" si="2840"/>
        <v>0</v>
      </c>
      <c r="W1635" s="121">
        <f t="shared" ca="1" si="2840"/>
        <v>0</v>
      </c>
      <c r="X1635" s="121">
        <f t="shared" ca="1" si="2840"/>
        <v>360000</v>
      </c>
      <c r="Y1635" s="121">
        <f t="shared" ca="1" si="2840"/>
        <v>0</v>
      </c>
      <c r="Z1635" s="121">
        <f t="shared" ca="1" si="2841"/>
        <v>0</v>
      </c>
      <c r="AA1635" s="121">
        <f t="shared" ca="1" si="2841"/>
        <v>0</v>
      </c>
      <c r="AB1635" s="121">
        <f t="shared" ca="1" si="2841"/>
        <v>0</v>
      </c>
      <c r="AC1635" s="121">
        <f t="shared" ca="1" si="2841"/>
        <v>0</v>
      </c>
      <c r="AD1635" s="121">
        <f t="shared" ca="1" si="2841"/>
        <v>0</v>
      </c>
      <c r="AE1635" s="121">
        <f t="shared" ca="1" si="2841"/>
        <v>0</v>
      </c>
      <c r="AF1635" s="121">
        <f t="shared" ca="1" si="2841"/>
        <v>0</v>
      </c>
      <c r="AG1635" s="121">
        <f t="shared" ca="1" si="2841"/>
        <v>0</v>
      </c>
      <c r="AH1635" s="121">
        <f t="shared" ca="1" si="2841"/>
        <v>0</v>
      </c>
      <c r="AI1635" s="121">
        <f t="shared" ca="1" si="2841"/>
        <v>0</v>
      </c>
      <c r="AJ1635" s="121">
        <f t="shared" ca="1" si="2842"/>
        <v>0</v>
      </c>
      <c r="AK1635" s="121">
        <f t="shared" ca="1" si="2842"/>
        <v>0</v>
      </c>
      <c r="AL1635" s="121">
        <f t="shared" ca="1" si="2842"/>
        <v>0</v>
      </c>
      <c r="AM1635" s="121">
        <f t="shared" ca="1" si="2842"/>
        <v>0</v>
      </c>
      <c r="AN1635" s="121">
        <f t="shared" ca="1" si="2842"/>
        <v>0</v>
      </c>
      <c r="AO1635" s="121">
        <f t="shared" ca="1" si="2842"/>
        <v>0</v>
      </c>
      <c r="AP1635" s="121">
        <f t="shared" ca="1" si="2842"/>
        <v>0</v>
      </c>
      <c r="AQ1635" s="121">
        <f t="shared" ca="1" si="2842"/>
        <v>0</v>
      </c>
      <c r="AR1635" s="121">
        <f t="shared" ca="1" si="2842"/>
        <v>0</v>
      </c>
      <c r="AS1635" s="121">
        <f t="shared" ca="1" si="2842"/>
        <v>0</v>
      </c>
      <c r="AT1635" s="121">
        <f t="shared" ca="1" si="2843"/>
        <v>0</v>
      </c>
      <c r="AU1635" s="121">
        <f t="shared" ca="1" si="2843"/>
        <v>0</v>
      </c>
      <c r="AV1635" s="121">
        <f t="shared" ca="1" si="2843"/>
        <v>0</v>
      </c>
      <c r="AW1635" s="121">
        <f t="shared" ca="1" si="2843"/>
        <v>0</v>
      </c>
      <c r="AX1635" s="121">
        <f t="shared" ca="1" si="2843"/>
        <v>0</v>
      </c>
      <c r="AY1635" s="121">
        <f t="shared" ca="1" si="2843"/>
        <v>0</v>
      </c>
      <c r="AZ1635" s="121">
        <f t="shared" ca="1" si="2843"/>
        <v>0</v>
      </c>
      <c r="BA1635" s="121">
        <f t="shared" ca="1" si="2843"/>
        <v>0</v>
      </c>
      <c r="BB1635" s="121">
        <f t="shared" ca="1" si="2843"/>
        <v>0</v>
      </c>
      <c r="BC1635" s="121">
        <f t="shared" ca="1" si="2843"/>
        <v>0</v>
      </c>
      <c r="BD1635" s="121">
        <f t="shared" ca="1" si="2844"/>
        <v>0</v>
      </c>
      <c r="BE1635" s="121">
        <f t="shared" ca="1" si="2844"/>
        <v>0</v>
      </c>
      <c r="BF1635" s="121">
        <f t="shared" ca="1" si="2844"/>
        <v>0</v>
      </c>
      <c r="BG1635" s="121">
        <f t="shared" ca="1" si="2844"/>
        <v>0</v>
      </c>
      <c r="BH1635" s="121">
        <f t="shared" ca="1" si="2844"/>
        <v>0</v>
      </c>
      <c r="BI1635" s="121">
        <f t="shared" ca="1" si="2844"/>
        <v>0</v>
      </c>
      <c r="BJ1635" s="121">
        <f t="shared" ca="1" si="2844"/>
        <v>0</v>
      </c>
      <c r="BK1635" s="121">
        <f t="shared" ca="1" si="2844"/>
        <v>0</v>
      </c>
      <c r="BL1635" s="121">
        <f t="shared" ca="1" si="2844"/>
        <v>0</v>
      </c>
      <c r="BM1635" s="121">
        <f t="shared" ca="1" si="2844"/>
        <v>0</v>
      </c>
      <c r="BN1635" s="121">
        <f t="shared" ca="1" si="2845"/>
        <v>0</v>
      </c>
      <c r="BO1635" s="121" t="str">
        <f t="shared" ca="1" si="2845"/>
        <v/>
      </c>
      <c r="BP1635" s="121" t="str">
        <f t="shared" ca="1" si="2845"/>
        <v/>
      </c>
      <c r="BQ1635" s="121" t="str">
        <f t="shared" ca="1" si="2845"/>
        <v/>
      </c>
      <c r="BR1635" s="121" t="str">
        <f t="shared" ca="1" si="2845"/>
        <v/>
      </c>
      <c r="BS1635" s="121" t="str">
        <f t="shared" ca="1" si="2845"/>
        <v/>
      </c>
      <c r="BT1635" s="121" t="str">
        <f t="shared" ca="1" si="2845"/>
        <v/>
      </c>
      <c r="BU1635" s="121" t="str">
        <f t="shared" ca="1" si="2845"/>
        <v/>
      </c>
      <c r="BV1635" s="121" t="str">
        <f t="shared" ca="1" si="2845"/>
        <v/>
      </c>
      <c r="BW1635" s="121" t="str">
        <f t="shared" ca="1" si="2845"/>
        <v/>
      </c>
      <c r="BX1635" s="121" t="str">
        <f t="shared" ca="1" si="2846"/>
        <v/>
      </c>
      <c r="BY1635" s="121" t="str">
        <f t="shared" ca="1" si="2846"/>
        <v/>
      </c>
      <c r="BZ1635" s="121" t="str">
        <f t="shared" ca="1" si="2846"/>
        <v/>
      </c>
      <c r="CA1635" s="121" t="str">
        <f t="shared" ca="1" si="2846"/>
        <v/>
      </c>
      <c r="CB1635" s="121" t="str">
        <f t="shared" ca="1" si="2848"/>
        <v/>
      </c>
      <c r="CC1635" s="121" t="str">
        <f t="shared" ca="1" si="2848"/>
        <v/>
      </c>
      <c r="CD1635" s="121" t="str">
        <f t="shared" ca="1" si="2848"/>
        <v/>
      </c>
      <c r="CE1635" s="121" t="str">
        <f t="shared" ca="1" si="2848"/>
        <v/>
      </c>
      <c r="CF1635" s="121" t="str">
        <f t="shared" ca="1" si="2848"/>
        <v/>
      </c>
      <c r="CG1635" s="121" t="str">
        <f t="shared" ca="1" si="2848"/>
        <v/>
      </c>
      <c r="CH1635" s="121" t="str">
        <f t="shared" ca="1" si="2848"/>
        <v/>
      </c>
      <c r="CI1635" s="121" t="str">
        <f t="shared" ca="1" si="2848"/>
        <v/>
      </c>
      <c r="CJ1635" s="121" t="str">
        <f t="shared" ca="1" si="2848"/>
        <v/>
      </c>
      <c r="CK1635" s="121" t="str">
        <f t="shared" ca="1" si="2848"/>
        <v/>
      </c>
      <c r="CL1635" s="121" t="str">
        <f t="shared" ca="1" si="2848"/>
        <v/>
      </c>
      <c r="CM1635" s="121" t="str">
        <f t="shared" ca="1" si="2848"/>
        <v/>
      </c>
      <c r="CN1635" s="121" t="str">
        <f t="shared" ca="1" si="2848"/>
        <v/>
      </c>
      <c r="CO1635" s="121" t="str">
        <f t="shared" ca="1" si="2848"/>
        <v/>
      </c>
      <c r="CP1635" s="121" t="str">
        <f t="shared" ca="1" si="2848"/>
        <v/>
      </c>
      <c r="CQ1635" s="121" t="str">
        <f t="shared" ca="1" si="2848"/>
        <v/>
      </c>
      <c r="CR1635" s="121" t="str">
        <f t="shared" ca="1" si="2848"/>
        <v/>
      </c>
      <c r="CS1635" s="121" t="str">
        <f t="shared" ca="1" si="2848"/>
        <v/>
      </c>
      <c r="CT1635" s="121" t="str">
        <f t="shared" ca="1" si="2848"/>
        <v/>
      </c>
      <c r="CU1635" s="121" t="str">
        <f t="shared" ca="1" si="2848"/>
        <v/>
      </c>
      <c r="CV1635" s="121" t="str">
        <f t="shared" ca="1" si="2848"/>
        <v/>
      </c>
      <c r="CW1635" s="121" t="str">
        <f t="shared" ca="1" si="2848"/>
        <v/>
      </c>
      <c r="CX1635" s="121" t="str">
        <f t="shared" ca="1" si="2848"/>
        <v/>
      </c>
      <c r="CY1635" s="121" t="str">
        <f t="shared" ca="1" si="2848"/>
        <v/>
      </c>
      <c r="CZ1635" s="121" t="str">
        <f t="shared" ca="1" si="2848"/>
        <v/>
      </c>
      <c r="DA1635" s="121" t="str">
        <f t="shared" ca="1" si="2848"/>
        <v/>
      </c>
      <c r="DB1635" s="121" t="str">
        <f t="shared" ca="1" si="2848"/>
        <v/>
      </c>
      <c r="DC1635" s="121" t="str">
        <f t="shared" ca="1" si="2848"/>
        <v/>
      </c>
      <c r="DD1635" s="121" t="str">
        <f t="shared" ca="1" si="2848"/>
        <v/>
      </c>
      <c r="DE1635" s="121" t="str">
        <f t="shared" ca="1" si="2848"/>
        <v/>
      </c>
      <c r="DF1635" s="121" t="str">
        <f t="shared" ca="1" si="2848"/>
        <v/>
      </c>
      <c r="DG1635" s="121" t="str">
        <f t="shared" ca="1" si="2848"/>
        <v/>
      </c>
      <c r="DH1635" s="121" t="str">
        <f t="shared" ca="1" si="2848"/>
        <v/>
      </c>
      <c r="DI1635" s="121" t="str">
        <f t="shared" ca="1" si="2848"/>
        <v/>
      </c>
      <c r="DJ1635" s="121" t="str">
        <f t="shared" ca="1" si="2848"/>
        <v/>
      </c>
      <c r="DK1635" s="121" t="str">
        <f t="shared" ca="1" si="2848"/>
        <v/>
      </c>
      <c r="DL1635" s="121" t="str">
        <f t="shared" ca="1" si="2848"/>
        <v/>
      </c>
      <c r="DM1635" s="121" t="str">
        <f t="shared" ca="1" si="2848"/>
        <v/>
      </c>
      <c r="DN1635" s="121" t="str">
        <f t="shared" ca="1" si="2848"/>
        <v/>
      </c>
      <c r="DO1635" s="130">
        <f t="shared" ca="1" si="2847"/>
        <v>360000</v>
      </c>
      <c r="DP1635" s="50" t="s">
        <v>172</v>
      </c>
    </row>
    <row r="1636" spans="3:120" s="29" customFormat="1" ht="15" customHeight="1">
      <c r="C1636" s="120" t="str">
        <f t="shared" ca="1" si="2838"/>
        <v>(+) G&amp;A</v>
      </c>
      <c r="D1636" s="127">
        <f>ROW(A1100)</f>
        <v>1100</v>
      </c>
      <c r="E1636" s="75"/>
      <c r="F1636" s="121">
        <f t="shared" ca="1" si="2839"/>
        <v>250000</v>
      </c>
      <c r="G1636" s="121">
        <f t="shared" ca="1" si="2839"/>
        <v>47916.666666666664</v>
      </c>
      <c r="H1636" s="121">
        <f t="shared" ca="1" si="2839"/>
        <v>47916.666666666664</v>
      </c>
      <c r="I1636" s="121">
        <f t="shared" ca="1" si="2839"/>
        <v>47916.666666666664</v>
      </c>
      <c r="J1636" s="121">
        <f t="shared" ca="1" si="2839"/>
        <v>47916.666666666664</v>
      </c>
      <c r="K1636" s="121">
        <f t="shared" ca="1" si="2839"/>
        <v>47916.666666666664</v>
      </c>
      <c r="L1636" s="121">
        <f t="shared" ca="1" si="2839"/>
        <v>47916.666666666664</v>
      </c>
      <c r="M1636" s="121">
        <f t="shared" ca="1" si="2839"/>
        <v>47916.666666666664</v>
      </c>
      <c r="N1636" s="121">
        <f t="shared" ca="1" si="2839"/>
        <v>47916.666666666664</v>
      </c>
      <c r="O1636" s="121">
        <f t="shared" ca="1" si="2839"/>
        <v>47916.666666666664</v>
      </c>
      <c r="P1636" s="121">
        <f t="shared" ca="1" si="2840"/>
        <v>47916.666666666664</v>
      </c>
      <c r="Q1636" s="121">
        <f t="shared" ca="1" si="2840"/>
        <v>47916.666666666664</v>
      </c>
      <c r="R1636" s="121">
        <f t="shared" ca="1" si="2840"/>
        <v>47916.666666666664</v>
      </c>
      <c r="S1636" s="121">
        <f t="shared" ca="1" si="2840"/>
        <v>47916.666666666664</v>
      </c>
      <c r="T1636" s="121">
        <f t="shared" ca="1" si="2840"/>
        <v>47916.666666666664</v>
      </c>
      <c r="U1636" s="121">
        <f t="shared" ca="1" si="2840"/>
        <v>47916.666666666664</v>
      </c>
      <c r="V1636" s="121">
        <f t="shared" ca="1" si="2840"/>
        <v>47916.666666666664</v>
      </c>
      <c r="W1636" s="121">
        <f t="shared" ca="1" si="2840"/>
        <v>47916.666666666664</v>
      </c>
      <c r="X1636" s="121">
        <f t="shared" ca="1" si="2840"/>
        <v>47916.666666666664</v>
      </c>
      <c r="Y1636" s="121">
        <f t="shared" ca="1" si="2840"/>
        <v>47916.666666666664</v>
      </c>
      <c r="Z1636" s="121">
        <f t="shared" ca="1" si="2841"/>
        <v>47916.666666666664</v>
      </c>
      <c r="AA1636" s="121">
        <f t="shared" ca="1" si="2841"/>
        <v>47916.666666666664</v>
      </c>
      <c r="AB1636" s="121">
        <f t="shared" ca="1" si="2841"/>
        <v>47916.666666666664</v>
      </c>
      <c r="AC1636" s="121">
        <f t="shared" ca="1" si="2841"/>
        <v>47916.666666666664</v>
      </c>
      <c r="AD1636" s="121">
        <f t="shared" ca="1" si="2841"/>
        <v>47916.666666666664</v>
      </c>
      <c r="AE1636" s="121">
        <f t="shared" ca="1" si="2841"/>
        <v>0</v>
      </c>
      <c r="AF1636" s="121">
        <f t="shared" ca="1" si="2841"/>
        <v>0</v>
      </c>
      <c r="AG1636" s="121">
        <f t="shared" ca="1" si="2841"/>
        <v>0</v>
      </c>
      <c r="AH1636" s="121">
        <f t="shared" ca="1" si="2841"/>
        <v>0</v>
      </c>
      <c r="AI1636" s="121">
        <f t="shared" ca="1" si="2841"/>
        <v>0</v>
      </c>
      <c r="AJ1636" s="121">
        <f t="shared" ca="1" si="2842"/>
        <v>0</v>
      </c>
      <c r="AK1636" s="121">
        <f t="shared" ca="1" si="2842"/>
        <v>0</v>
      </c>
      <c r="AL1636" s="121">
        <f t="shared" ca="1" si="2842"/>
        <v>0</v>
      </c>
      <c r="AM1636" s="121">
        <f t="shared" ca="1" si="2842"/>
        <v>0</v>
      </c>
      <c r="AN1636" s="121">
        <f t="shared" ca="1" si="2842"/>
        <v>0</v>
      </c>
      <c r="AO1636" s="121">
        <f t="shared" ca="1" si="2842"/>
        <v>0</v>
      </c>
      <c r="AP1636" s="121">
        <f t="shared" ca="1" si="2842"/>
        <v>0</v>
      </c>
      <c r="AQ1636" s="121">
        <f t="shared" ca="1" si="2842"/>
        <v>0</v>
      </c>
      <c r="AR1636" s="121">
        <f t="shared" ca="1" si="2842"/>
        <v>0</v>
      </c>
      <c r="AS1636" s="121">
        <f t="shared" ca="1" si="2842"/>
        <v>0</v>
      </c>
      <c r="AT1636" s="121">
        <f t="shared" ca="1" si="2843"/>
        <v>0</v>
      </c>
      <c r="AU1636" s="121">
        <f t="shared" ca="1" si="2843"/>
        <v>0</v>
      </c>
      <c r="AV1636" s="121">
        <f t="shared" ca="1" si="2843"/>
        <v>0</v>
      </c>
      <c r="AW1636" s="121">
        <f t="shared" ca="1" si="2843"/>
        <v>0</v>
      </c>
      <c r="AX1636" s="121">
        <f t="shared" ca="1" si="2843"/>
        <v>0</v>
      </c>
      <c r="AY1636" s="121">
        <f t="shared" ca="1" si="2843"/>
        <v>0</v>
      </c>
      <c r="AZ1636" s="121">
        <f t="shared" ca="1" si="2843"/>
        <v>0</v>
      </c>
      <c r="BA1636" s="121">
        <f t="shared" ca="1" si="2843"/>
        <v>0</v>
      </c>
      <c r="BB1636" s="121">
        <f t="shared" ca="1" si="2843"/>
        <v>0</v>
      </c>
      <c r="BC1636" s="121">
        <f t="shared" ca="1" si="2843"/>
        <v>0</v>
      </c>
      <c r="BD1636" s="121">
        <f t="shared" ca="1" si="2844"/>
        <v>0</v>
      </c>
      <c r="BE1636" s="121">
        <f t="shared" ca="1" si="2844"/>
        <v>0</v>
      </c>
      <c r="BF1636" s="121">
        <f t="shared" ca="1" si="2844"/>
        <v>0</v>
      </c>
      <c r="BG1636" s="121">
        <f t="shared" ca="1" si="2844"/>
        <v>0</v>
      </c>
      <c r="BH1636" s="121">
        <f t="shared" ca="1" si="2844"/>
        <v>0</v>
      </c>
      <c r="BI1636" s="121">
        <f t="shared" ca="1" si="2844"/>
        <v>0</v>
      </c>
      <c r="BJ1636" s="121">
        <f t="shared" ca="1" si="2844"/>
        <v>0</v>
      </c>
      <c r="BK1636" s="121">
        <f t="shared" ca="1" si="2844"/>
        <v>0</v>
      </c>
      <c r="BL1636" s="121">
        <f t="shared" ca="1" si="2844"/>
        <v>0</v>
      </c>
      <c r="BM1636" s="121">
        <f t="shared" ca="1" si="2844"/>
        <v>0</v>
      </c>
      <c r="BN1636" s="121">
        <f t="shared" ca="1" si="2845"/>
        <v>0</v>
      </c>
      <c r="BO1636" s="121" t="str">
        <f t="shared" ca="1" si="2845"/>
        <v/>
      </c>
      <c r="BP1636" s="121" t="str">
        <f t="shared" ca="1" si="2845"/>
        <v/>
      </c>
      <c r="BQ1636" s="121" t="str">
        <f t="shared" ca="1" si="2845"/>
        <v/>
      </c>
      <c r="BR1636" s="121" t="str">
        <f t="shared" ca="1" si="2845"/>
        <v/>
      </c>
      <c r="BS1636" s="121" t="str">
        <f t="shared" ca="1" si="2845"/>
        <v/>
      </c>
      <c r="BT1636" s="121" t="str">
        <f t="shared" ca="1" si="2845"/>
        <v/>
      </c>
      <c r="BU1636" s="121" t="str">
        <f t="shared" ca="1" si="2845"/>
        <v/>
      </c>
      <c r="BV1636" s="121" t="str">
        <f t="shared" ca="1" si="2845"/>
        <v/>
      </c>
      <c r="BW1636" s="121" t="str">
        <f t="shared" ca="1" si="2845"/>
        <v/>
      </c>
      <c r="BX1636" s="121" t="str">
        <f t="shared" ca="1" si="2846"/>
        <v/>
      </c>
      <c r="BY1636" s="121" t="str">
        <f t="shared" ca="1" si="2846"/>
        <v/>
      </c>
      <c r="BZ1636" s="121" t="str">
        <f t="shared" ca="1" si="2846"/>
        <v/>
      </c>
      <c r="CA1636" s="121" t="str">
        <f t="shared" ca="1" si="2846"/>
        <v/>
      </c>
      <c r="CB1636" s="121" t="str">
        <f t="shared" ca="1" si="2848"/>
        <v/>
      </c>
      <c r="CC1636" s="121" t="str">
        <f t="shared" ca="1" si="2848"/>
        <v/>
      </c>
      <c r="CD1636" s="121" t="str">
        <f t="shared" ca="1" si="2848"/>
        <v/>
      </c>
      <c r="CE1636" s="121" t="str">
        <f t="shared" ca="1" si="2848"/>
        <v/>
      </c>
      <c r="CF1636" s="121" t="str">
        <f t="shared" ca="1" si="2848"/>
        <v/>
      </c>
      <c r="CG1636" s="121" t="str">
        <f t="shared" ca="1" si="2848"/>
        <v/>
      </c>
      <c r="CH1636" s="121" t="str">
        <f t="shared" ca="1" si="2848"/>
        <v/>
      </c>
      <c r="CI1636" s="121" t="str">
        <f t="shared" ca="1" si="2848"/>
        <v/>
      </c>
      <c r="CJ1636" s="121" t="str">
        <f t="shared" ca="1" si="2848"/>
        <v/>
      </c>
      <c r="CK1636" s="121" t="str">
        <f t="shared" ca="1" si="2848"/>
        <v/>
      </c>
      <c r="CL1636" s="121" t="str">
        <f t="shared" ca="1" si="2848"/>
        <v/>
      </c>
      <c r="CM1636" s="121" t="str">
        <f t="shared" ca="1" si="2848"/>
        <v/>
      </c>
      <c r="CN1636" s="121" t="str">
        <f t="shared" ca="1" si="2848"/>
        <v/>
      </c>
      <c r="CO1636" s="121" t="str">
        <f t="shared" ca="1" si="2848"/>
        <v/>
      </c>
      <c r="CP1636" s="121" t="str">
        <f t="shared" ca="1" si="2848"/>
        <v/>
      </c>
      <c r="CQ1636" s="121" t="str">
        <f t="shared" ca="1" si="2848"/>
        <v/>
      </c>
      <c r="CR1636" s="121" t="str">
        <f t="shared" ca="1" si="2848"/>
        <v/>
      </c>
      <c r="CS1636" s="121" t="str">
        <f t="shared" ca="1" si="2848"/>
        <v/>
      </c>
      <c r="CT1636" s="121" t="str">
        <f t="shared" ca="1" si="2848"/>
        <v/>
      </c>
      <c r="CU1636" s="121" t="str">
        <f t="shared" ca="1" si="2848"/>
        <v/>
      </c>
      <c r="CV1636" s="121" t="str">
        <f t="shared" ca="1" si="2848"/>
        <v/>
      </c>
      <c r="CW1636" s="121" t="str">
        <f t="shared" ca="1" si="2848"/>
        <v/>
      </c>
      <c r="CX1636" s="121" t="str">
        <f t="shared" ca="1" si="2848"/>
        <v/>
      </c>
      <c r="CY1636" s="121" t="str">
        <f t="shared" ca="1" si="2848"/>
        <v/>
      </c>
      <c r="CZ1636" s="121" t="str">
        <f t="shared" ca="1" si="2848"/>
        <v/>
      </c>
      <c r="DA1636" s="121" t="str">
        <f t="shared" ca="1" si="2848"/>
        <v/>
      </c>
      <c r="DB1636" s="121" t="str">
        <f t="shared" ca="1" si="2848"/>
        <v/>
      </c>
      <c r="DC1636" s="121" t="str">
        <f t="shared" ca="1" si="2848"/>
        <v/>
      </c>
      <c r="DD1636" s="121" t="str">
        <f t="shared" ca="1" si="2848"/>
        <v/>
      </c>
      <c r="DE1636" s="121" t="str">
        <f t="shared" ca="1" si="2848"/>
        <v/>
      </c>
      <c r="DF1636" s="121" t="str">
        <f t="shared" ca="1" si="2848"/>
        <v/>
      </c>
      <c r="DG1636" s="121" t="str">
        <f t="shared" ca="1" si="2848"/>
        <v/>
      </c>
      <c r="DH1636" s="121" t="str">
        <f t="shared" ca="1" si="2848"/>
        <v/>
      </c>
      <c r="DI1636" s="121" t="str">
        <f t="shared" ca="1" si="2848"/>
        <v/>
      </c>
      <c r="DJ1636" s="121" t="str">
        <f t="shared" ca="1" si="2848"/>
        <v/>
      </c>
      <c r="DK1636" s="121" t="str">
        <f t="shared" ca="1" si="2848"/>
        <v/>
      </c>
      <c r="DL1636" s="121" t="str">
        <f t="shared" ca="1" si="2848"/>
        <v/>
      </c>
      <c r="DM1636" s="121" t="str">
        <f t="shared" ca="1" si="2848"/>
        <v/>
      </c>
      <c r="DN1636" s="121" t="str">
        <f t="shared" ca="1" si="2848"/>
        <v/>
      </c>
      <c r="DO1636" s="130">
        <f t="shared" ca="1" si="2847"/>
        <v>1400000.0000000002</v>
      </c>
      <c r="DP1636" s="50" t="s">
        <v>172</v>
      </c>
    </row>
    <row r="1637" spans="3:120" s="29" customFormat="1" ht="15" customHeight="1">
      <c r="C1637" s="120" t="str">
        <f t="shared" ca="1" si="2838"/>
        <v>(+) Hotel Pre-Opening</v>
      </c>
      <c r="D1637" s="127">
        <f>ROW(A1120)</f>
        <v>1120</v>
      </c>
      <c r="E1637" s="75"/>
      <c r="F1637" s="121">
        <f t="shared" ref="F1637:O1646" ca="1" si="2849">IF(F$17="","",OFFSET($A$1,$D1637-1,$E$1595+F$1597))</f>
        <v>0</v>
      </c>
      <c r="G1637" s="121">
        <f t="shared" ca="1" si="2849"/>
        <v>0</v>
      </c>
      <c r="H1637" s="121">
        <f t="shared" ca="1" si="2849"/>
        <v>0</v>
      </c>
      <c r="I1637" s="121">
        <f t="shared" ca="1" si="2849"/>
        <v>0</v>
      </c>
      <c r="J1637" s="121">
        <f t="shared" ca="1" si="2849"/>
        <v>0</v>
      </c>
      <c r="K1637" s="121">
        <f t="shared" ca="1" si="2849"/>
        <v>0</v>
      </c>
      <c r="L1637" s="121">
        <f t="shared" ca="1" si="2849"/>
        <v>0</v>
      </c>
      <c r="M1637" s="121">
        <f t="shared" ca="1" si="2849"/>
        <v>0</v>
      </c>
      <c r="N1637" s="121">
        <f t="shared" ca="1" si="2849"/>
        <v>0</v>
      </c>
      <c r="O1637" s="121">
        <f t="shared" ca="1" si="2849"/>
        <v>0</v>
      </c>
      <c r="P1637" s="121">
        <f t="shared" ref="P1637:Y1646" ca="1" si="2850">IF(P$17="","",OFFSET($A$1,$D1637-1,$E$1595+P$1597))</f>
        <v>0</v>
      </c>
      <c r="Q1637" s="121">
        <f t="shared" ca="1" si="2850"/>
        <v>0</v>
      </c>
      <c r="R1637" s="121">
        <f t="shared" ca="1" si="2850"/>
        <v>0</v>
      </c>
      <c r="S1637" s="121">
        <f t="shared" ca="1" si="2850"/>
        <v>0</v>
      </c>
      <c r="T1637" s="121">
        <f t="shared" ca="1" si="2850"/>
        <v>0</v>
      </c>
      <c r="U1637" s="121">
        <f t="shared" ca="1" si="2850"/>
        <v>0</v>
      </c>
      <c r="V1637" s="121">
        <f t="shared" ca="1" si="2850"/>
        <v>0</v>
      </c>
      <c r="W1637" s="121">
        <f t="shared" ca="1" si="2850"/>
        <v>0</v>
      </c>
      <c r="X1637" s="121">
        <f t="shared" ca="1" si="2850"/>
        <v>203333.33333333334</v>
      </c>
      <c r="Y1637" s="121">
        <f t="shared" ca="1" si="2850"/>
        <v>203333.33333333334</v>
      </c>
      <c r="Z1637" s="121">
        <f t="shared" ref="Z1637:AI1646" ca="1" si="2851">IF(Z$17="","",OFFSET($A$1,$D1637-1,$E$1595+Z$1597))</f>
        <v>203333.33333333334</v>
      </c>
      <c r="AA1637" s="121">
        <f t="shared" ca="1" si="2851"/>
        <v>203333.33333333334</v>
      </c>
      <c r="AB1637" s="121">
        <f t="shared" ca="1" si="2851"/>
        <v>203333.33333333334</v>
      </c>
      <c r="AC1637" s="121">
        <f t="shared" ca="1" si="2851"/>
        <v>203333.33333333334</v>
      </c>
      <c r="AD1637" s="121">
        <f t="shared" ca="1" si="2851"/>
        <v>0</v>
      </c>
      <c r="AE1637" s="121">
        <f t="shared" ca="1" si="2851"/>
        <v>0</v>
      </c>
      <c r="AF1637" s="121">
        <f t="shared" ca="1" si="2851"/>
        <v>0</v>
      </c>
      <c r="AG1637" s="121">
        <f t="shared" ca="1" si="2851"/>
        <v>0</v>
      </c>
      <c r="AH1637" s="121">
        <f t="shared" ca="1" si="2851"/>
        <v>0</v>
      </c>
      <c r="AI1637" s="121">
        <f t="shared" ca="1" si="2851"/>
        <v>0</v>
      </c>
      <c r="AJ1637" s="121">
        <f t="shared" ref="AJ1637:AS1646" ca="1" si="2852">IF(AJ$17="","",OFFSET($A$1,$D1637-1,$E$1595+AJ$1597))</f>
        <v>0</v>
      </c>
      <c r="AK1637" s="121">
        <f t="shared" ca="1" si="2852"/>
        <v>0</v>
      </c>
      <c r="AL1637" s="121">
        <f t="shared" ca="1" si="2852"/>
        <v>0</v>
      </c>
      <c r="AM1637" s="121">
        <f t="shared" ca="1" si="2852"/>
        <v>0</v>
      </c>
      <c r="AN1637" s="121">
        <f t="shared" ca="1" si="2852"/>
        <v>0</v>
      </c>
      <c r="AO1637" s="121">
        <f t="shared" ca="1" si="2852"/>
        <v>0</v>
      </c>
      <c r="AP1637" s="121">
        <f t="shared" ca="1" si="2852"/>
        <v>0</v>
      </c>
      <c r="AQ1637" s="121">
        <f t="shared" ca="1" si="2852"/>
        <v>0</v>
      </c>
      <c r="AR1637" s="121">
        <f t="shared" ca="1" si="2852"/>
        <v>0</v>
      </c>
      <c r="AS1637" s="121">
        <f t="shared" ca="1" si="2852"/>
        <v>0</v>
      </c>
      <c r="AT1637" s="121">
        <f t="shared" ref="AT1637:BC1646" ca="1" si="2853">IF(AT$17="","",OFFSET($A$1,$D1637-1,$E$1595+AT$1597))</f>
        <v>0</v>
      </c>
      <c r="AU1637" s="121">
        <f t="shared" ca="1" si="2853"/>
        <v>0</v>
      </c>
      <c r="AV1637" s="121">
        <f t="shared" ca="1" si="2853"/>
        <v>0</v>
      </c>
      <c r="AW1637" s="121">
        <f t="shared" ca="1" si="2853"/>
        <v>0</v>
      </c>
      <c r="AX1637" s="121">
        <f t="shared" ca="1" si="2853"/>
        <v>0</v>
      </c>
      <c r="AY1637" s="121">
        <f t="shared" ca="1" si="2853"/>
        <v>0</v>
      </c>
      <c r="AZ1637" s="121">
        <f t="shared" ca="1" si="2853"/>
        <v>0</v>
      </c>
      <c r="BA1637" s="121">
        <f t="shared" ca="1" si="2853"/>
        <v>0</v>
      </c>
      <c r="BB1637" s="121">
        <f t="shared" ca="1" si="2853"/>
        <v>0</v>
      </c>
      <c r="BC1637" s="121">
        <f t="shared" ca="1" si="2853"/>
        <v>0</v>
      </c>
      <c r="BD1637" s="121">
        <f t="shared" ref="BD1637:BM1646" ca="1" si="2854">IF(BD$17="","",OFFSET($A$1,$D1637-1,$E$1595+BD$1597))</f>
        <v>0</v>
      </c>
      <c r="BE1637" s="121">
        <f t="shared" ca="1" si="2854"/>
        <v>0</v>
      </c>
      <c r="BF1637" s="121">
        <f t="shared" ca="1" si="2854"/>
        <v>0</v>
      </c>
      <c r="BG1637" s="121">
        <f t="shared" ca="1" si="2854"/>
        <v>0</v>
      </c>
      <c r="BH1637" s="121">
        <f t="shared" ca="1" si="2854"/>
        <v>0</v>
      </c>
      <c r="BI1637" s="121">
        <f t="shared" ca="1" si="2854"/>
        <v>0</v>
      </c>
      <c r="BJ1637" s="121">
        <f t="shared" ca="1" si="2854"/>
        <v>0</v>
      </c>
      <c r="BK1637" s="121">
        <f t="shared" ca="1" si="2854"/>
        <v>0</v>
      </c>
      <c r="BL1637" s="121">
        <f t="shared" ca="1" si="2854"/>
        <v>0</v>
      </c>
      <c r="BM1637" s="121">
        <f t="shared" ca="1" si="2854"/>
        <v>0</v>
      </c>
      <c r="BN1637" s="121">
        <f t="shared" ref="BN1637:BW1646" ca="1" si="2855">IF(BN$17="","",OFFSET($A$1,$D1637-1,$E$1595+BN$1597))</f>
        <v>0</v>
      </c>
      <c r="BO1637" s="121" t="str">
        <f t="shared" ca="1" si="2855"/>
        <v/>
      </c>
      <c r="BP1637" s="121" t="str">
        <f t="shared" ca="1" si="2855"/>
        <v/>
      </c>
      <c r="BQ1637" s="121" t="str">
        <f t="shared" ca="1" si="2855"/>
        <v/>
      </c>
      <c r="BR1637" s="121" t="str">
        <f t="shared" ca="1" si="2855"/>
        <v/>
      </c>
      <c r="BS1637" s="121" t="str">
        <f t="shared" ca="1" si="2855"/>
        <v/>
      </c>
      <c r="BT1637" s="121" t="str">
        <f t="shared" ca="1" si="2855"/>
        <v/>
      </c>
      <c r="BU1637" s="121" t="str">
        <f t="shared" ca="1" si="2855"/>
        <v/>
      </c>
      <c r="BV1637" s="121" t="str">
        <f t="shared" ca="1" si="2855"/>
        <v/>
      </c>
      <c r="BW1637" s="121" t="str">
        <f t="shared" ca="1" si="2855"/>
        <v/>
      </c>
      <c r="BX1637" s="121" t="str">
        <f t="shared" ref="BX1637:DN1646" ca="1" si="2856">IF(BX$17="","",OFFSET($A$1,$D1637-1,$E$1595+BX$1597))</f>
        <v/>
      </c>
      <c r="BY1637" s="121" t="str">
        <f t="shared" ca="1" si="2856"/>
        <v/>
      </c>
      <c r="BZ1637" s="121" t="str">
        <f t="shared" ca="1" si="2856"/>
        <v/>
      </c>
      <c r="CA1637" s="121" t="str">
        <f t="shared" ca="1" si="2856"/>
        <v/>
      </c>
      <c r="CB1637" s="121" t="str">
        <f t="shared" ca="1" si="2856"/>
        <v/>
      </c>
      <c r="CC1637" s="121" t="str">
        <f t="shared" ca="1" si="2856"/>
        <v/>
      </c>
      <c r="CD1637" s="121" t="str">
        <f t="shared" ca="1" si="2856"/>
        <v/>
      </c>
      <c r="CE1637" s="121" t="str">
        <f t="shared" ca="1" si="2856"/>
        <v/>
      </c>
      <c r="CF1637" s="121" t="str">
        <f t="shared" ca="1" si="2856"/>
        <v/>
      </c>
      <c r="CG1637" s="121" t="str">
        <f t="shared" ca="1" si="2856"/>
        <v/>
      </c>
      <c r="CH1637" s="121" t="str">
        <f t="shared" ca="1" si="2856"/>
        <v/>
      </c>
      <c r="CI1637" s="121" t="str">
        <f t="shared" ca="1" si="2856"/>
        <v/>
      </c>
      <c r="CJ1637" s="121" t="str">
        <f t="shared" ca="1" si="2856"/>
        <v/>
      </c>
      <c r="CK1637" s="121" t="str">
        <f t="shared" ca="1" si="2856"/>
        <v/>
      </c>
      <c r="CL1637" s="121" t="str">
        <f t="shared" ca="1" si="2856"/>
        <v/>
      </c>
      <c r="CM1637" s="121" t="str">
        <f t="shared" ca="1" si="2856"/>
        <v/>
      </c>
      <c r="CN1637" s="121" t="str">
        <f t="shared" ca="1" si="2856"/>
        <v/>
      </c>
      <c r="CO1637" s="121" t="str">
        <f t="shared" ca="1" si="2856"/>
        <v/>
      </c>
      <c r="CP1637" s="121" t="str">
        <f t="shared" ca="1" si="2856"/>
        <v/>
      </c>
      <c r="CQ1637" s="121" t="str">
        <f t="shared" ca="1" si="2856"/>
        <v/>
      </c>
      <c r="CR1637" s="121" t="str">
        <f t="shared" ca="1" si="2856"/>
        <v/>
      </c>
      <c r="CS1637" s="121" t="str">
        <f t="shared" ca="1" si="2856"/>
        <v/>
      </c>
      <c r="CT1637" s="121" t="str">
        <f t="shared" ca="1" si="2856"/>
        <v/>
      </c>
      <c r="CU1637" s="121" t="str">
        <f t="shared" ca="1" si="2856"/>
        <v/>
      </c>
      <c r="CV1637" s="121" t="str">
        <f t="shared" ca="1" si="2856"/>
        <v/>
      </c>
      <c r="CW1637" s="121" t="str">
        <f t="shared" ca="1" si="2856"/>
        <v/>
      </c>
      <c r="CX1637" s="121" t="str">
        <f t="shared" ca="1" si="2856"/>
        <v/>
      </c>
      <c r="CY1637" s="121" t="str">
        <f t="shared" ca="1" si="2856"/>
        <v/>
      </c>
      <c r="CZ1637" s="121" t="str">
        <f t="shared" ca="1" si="2856"/>
        <v/>
      </c>
      <c r="DA1637" s="121" t="str">
        <f t="shared" ca="1" si="2856"/>
        <v/>
      </c>
      <c r="DB1637" s="121" t="str">
        <f t="shared" ca="1" si="2856"/>
        <v/>
      </c>
      <c r="DC1637" s="121" t="str">
        <f t="shared" ca="1" si="2856"/>
        <v/>
      </c>
      <c r="DD1637" s="121" t="str">
        <f t="shared" ca="1" si="2856"/>
        <v/>
      </c>
      <c r="DE1637" s="121" t="str">
        <f t="shared" ca="1" si="2856"/>
        <v/>
      </c>
      <c r="DF1637" s="121" t="str">
        <f t="shared" ca="1" si="2856"/>
        <v/>
      </c>
      <c r="DG1637" s="121" t="str">
        <f t="shared" ca="1" si="2856"/>
        <v/>
      </c>
      <c r="DH1637" s="121" t="str">
        <f t="shared" ca="1" si="2856"/>
        <v/>
      </c>
      <c r="DI1637" s="121" t="str">
        <f t="shared" ca="1" si="2856"/>
        <v/>
      </c>
      <c r="DJ1637" s="121" t="str">
        <f t="shared" ca="1" si="2856"/>
        <v/>
      </c>
      <c r="DK1637" s="121" t="str">
        <f t="shared" ca="1" si="2856"/>
        <v/>
      </c>
      <c r="DL1637" s="121" t="str">
        <f t="shared" ca="1" si="2856"/>
        <v/>
      </c>
      <c r="DM1637" s="121" t="str">
        <f t="shared" ca="1" si="2856"/>
        <v/>
      </c>
      <c r="DN1637" s="121" t="str">
        <f t="shared" ca="1" si="2856"/>
        <v/>
      </c>
      <c r="DO1637" s="130">
        <f t="shared" ca="1" si="2847"/>
        <v>1220000</v>
      </c>
      <c r="DP1637" s="50" t="s">
        <v>172</v>
      </c>
    </row>
    <row r="1638" spans="3:120" s="29" customFormat="1" ht="15" customHeight="1">
      <c r="C1638" s="120" t="str">
        <f t="shared" ca="1" si="2838"/>
        <v>(+) Soft Cost Contingency</v>
      </c>
      <c r="D1638" s="127">
        <f>ROW(A1220)</f>
        <v>1220</v>
      </c>
      <c r="E1638" s="75"/>
      <c r="F1638" s="121">
        <f t="shared" ca="1" si="2849"/>
        <v>180000</v>
      </c>
      <c r="G1638" s="121">
        <f t="shared" ca="1" si="2849"/>
        <v>4444.4444444444443</v>
      </c>
      <c r="H1638" s="121">
        <f t="shared" ca="1" si="2849"/>
        <v>4444.4444444444443</v>
      </c>
      <c r="I1638" s="121">
        <f t="shared" ca="1" si="2849"/>
        <v>4444.4444444444443</v>
      </c>
      <c r="J1638" s="121">
        <f t="shared" ca="1" si="2849"/>
        <v>4444.4444444444443</v>
      </c>
      <c r="K1638" s="121">
        <f t="shared" ca="1" si="2849"/>
        <v>4444.4444444444443</v>
      </c>
      <c r="L1638" s="121">
        <f t="shared" ca="1" si="2849"/>
        <v>4444.4444444444443</v>
      </c>
      <c r="M1638" s="121">
        <f t="shared" ca="1" si="2849"/>
        <v>4444.4444444444443</v>
      </c>
      <c r="N1638" s="121">
        <f t="shared" ca="1" si="2849"/>
        <v>4444.4444444444443</v>
      </c>
      <c r="O1638" s="121">
        <f t="shared" ca="1" si="2849"/>
        <v>4444.4444444444443</v>
      </c>
      <c r="P1638" s="121">
        <f t="shared" ca="1" si="2850"/>
        <v>4444.4444444444443</v>
      </c>
      <c r="Q1638" s="121">
        <f t="shared" ca="1" si="2850"/>
        <v>4444.4444444444443</v>
      </c>
      <c r="R1638" s="121">
        <f t="shared" ca="1" si="2850"/>
        <v>4444.4444444444443</v>
      </c>
      <c r="S1638" s="121">
        <f t="shared" ca="1" si="2850"/>
        <v>4444.4444444444443</v>
      </c>
      <c r="T1638" s="121">
        <f t="shared" ca="1" si="2850"/>
        <v>4444.4444444444443</v>
      </c>
      <c r="U1638" s="121">
        <f t="shared" ca="1" si="2850"/>
        <v>4444.4444444444443</v>
      </c>
      <c r="V1638" s="121">
        <f t="shared" ca="1" si="2850"/>
        <v>4444.4444444444443</v>
      </c>
      <c r="W1638" s="121">
        <f t="shared" ca="1" si="2850"/>
        <v>4444.4444444444443</v>
      </c>
      <c r="X1638" s="121">
        <f t="shared" ca="1" si="2850"/>
        <v>4444.4444444444443</v>
      </c>
      <c r="Y1638" s="121">
        <f t="shared" ca="1" si="2850"/>
        <v>0</v>
      </c>
      <c r="Z1638" s="121">
        <f t="shared" ca="1" si="2851"/>
        <v>0</v>
      </c>
      <c r="AA1638" s="121">
        <f t="shared" ca="1" si="2851"/>
        <v>0</v>
      </c>
      <c r="AB1638" s="121">
        <f t="shared" ca="1" si="2851"/>
        <v>0</v>
      </c>
      <c r="AC1638" s="121">
        <f t="shared" ca="1" si="2851"/>
        <v>0</v>
      </c>
      <c r="AD1638" s="121">
        <f t="shared" ca="1" si="2851"/>
        <v>0</v>
      </c>
      <c r="AE1638" s="121">
        <f t="shared" ca="1" si="2851"/>
        <v>0</v>
      </c>
      <c r="AF1638" s="121">
        <f t="shared" ca="1" si="2851"/>
        <v>0</v>
      </c>
      <c r="AG1638" s="121">
        <f t="shared" ca="1" si="2851"/>
        <v>0</v>
      </c>
      <c r="AH1638" s="121">
        <f t="shared" ca="1" si="2851"/>
        <v>0</v>
      </c>
      <c r="AI1638" s="121">
        <f t="shared" ca="1" si="2851"/>
        <v>0</v>
      </c>
      <c r="AJ1638" s="121">
        <f t="shared" ca="1" si="2852"/>
        <v>0</v>
      </c>
      <c r="AK1638" s="121">
        <f t="shared" ca="1" si="2852"/>
        <v>0</v>
      </c>
      <c r="AL1638" s="121">
        <f t="shared" ca="1" si="2852"/>
        <v>0</v>
      </c>
      <c r="AM1638" s="121">
        <f t="shared" ca="1" si="2852"/>
        <v>0</v>
      </c>
      <c r="AN1638" s="121">
        <f t="shared" ca="1" si="2852"/>
        <v>0</v>
      </c>
      <c r="AO1638" s="121">
        <f t="shared" ca="1" si="2852"/>
        <v>0</v>
      </c>
      <c r="AP1638" s="121">
        <f t="shared" ca="1" si="2852"/>
        <v>0</v>
      </c>
      <c r="AQ1638" s="121">
        <f t="shared" ca="1" si="2852"/>
        <v>0</v>
      </c>
      <c r="AR1638" s="121">
        <f t="shared" ca="1" si="2852"/>
        <v>0</v>
      </c>
      <c r="AS1638" s="121">
        <f t="shared" ca="1" si="2852"/>
        <v>0</v>
      </c>
      <c r="AT1638" s="121">
        <f t="shared" ca="1" si="2853"/>
        <v>0</v>
      </c>
      <c r="AU1638" s="121">
        <f t="shared" ca="1" si="2853"/>
        <v>0</v>
      </c>
      <c r="AV1638" s="121">
        <f t="shared" ca="1" si="2853"/>
        <v>0</v>
      </c>
      <c r="AW1638" s="121">
        <f t="shared" ca="1" si="2853"/>
        <v>0</v>
      </c>
      <c r="AX1638" s="121">
        <f t="shared" ca="1" si="2853"/>
        <v>0</v>
      </c>
      <c r="AY1638" s="121">
        <f t="shared" ca="1" si="2853"/>
        <v>0</v>
      </c>
      <c r="AZ1638" s="121">
        <f t="shared" ca="1" si="2853"/>
        <v>0</v>
      </c>
      <c r="BA1638" s="121">
        <f t="shared" ca="1" si="2853"/>
        <v>0</v>
      </c>
      <c r="BB1638" s="121">
        <f t="shared" ca="1" si="2853"/>
        <v>0</v>
      </c>
      <c r="BC1638" s="121">
        <f t="shared" ca="1" si="2853"/>
        <v>0</v>
      </c>
      <c r="BD1638" s="121">
        <f t="shared" ca="1" si="2854"/>
        <v>0</v>
      </c>
      <c r="BE1638" s="121">
        <f t="shared" ca="1" si="2854"/>
        <v>0</v>
      </c>
      <c r="BF1638" s="121">
        <f t="shared" ca="1" si="2854"/>
        <v>0</v>
      </c>
      <c r="BG1638" s="121">
        <f t="shared" ca="1" si="2854"/>
        <v>0</v>
      </c>
      <c r="BH1638" s="121">
        <f t="shared" ca="1" si="2854"/>
        <v>0</v>
      </c>
      <c r="BI1638" s="121">
        <f t="shared" ca="1" si="2854"/>
        <v>0</v>
      </c>
      <c r="BJ1638" s="121">
        <f t="shared" ca="1" si="2854"/>
        <v>0</v>
      </c>
      <c r="BK1638" s="121">
        <f t="shared" ca="1" si="2854"/>
        <v>0</v>
      </c>
      <c r="BL1638" s="121">
        <f t="shared" ca="1" si="2854"/>
        <v>0</v>
      </c>
      <c r="BM1638" s="121">
        <f t="shared" ca="1" si="2854"/>
        <v>0</v>
      </c>
      <c r="BN1638" s="121">
        <f t="shared" ca="1" si="2855"/>
        <v>0</v>
      </c>
      <c r="BO1638" s="121" t="str">
        <f t="shared" ca="1" si="2855"/>
        <v/>
      </c>
      <c r="BP1638" s="121" t="str">
        <f t="shared" ca="1" si="2855"/>
        <v/>
      </c>
      <c r="BQ1638" s="121" t="str">
        <f t="shared" ca="1" si="2855"/>
        <v/>
      </c>
      <c r="BR1638" s="121" t="str">
        <f t="shared" ca="1" si="2855"/>
        <v/>
      </c>
      <c r="BS1638" s="121" t="str">
        <f t="shared" ca="1" si="2855"/>
        <v/>
      </c>
      <c r="BT1638" s="121" t="str">
        <f t="shared" ca="1" si="2855"/>
        <v/>
      </c>
      <c r="BU1638" s="121" t="str">
        <f t="shared" ca="1" si="2855"/>
        <v/>
      </c>
      <c r="BV1638" s="121" t="str">
        <f t="shared" ca="1" si="2855"/>
        <v/>
      </c>
      <c r="BW1638" s="121" t="str">
        <f t="shared" ca="1" si="2855"/>
        <v/>
      </c>
      <c r="BX1638" s="121" t="str">
        <f t="shared" ca="1" si="2856"/>
        <v/>
      </c>
      <c r="BY1638" s="121" t="str">
        <f t="shared" ca="1" si="2856"/>
        <v/>
      </c>
      <c r="BZ1638" s="121" t="str">
        <f t="shared" ca="1" si="2856"/>
        <v/>
      </c>
      <c r="CA1638" s="121" t="str">
        <f t="shared" ca="1" si="2856"/>
        <v/>
      </c>
      <c r="CB1638" s="121" t="str">
        <f t="shared" ca="1" si="2856"/>
        <v/>
      </c>
      <c r="CC1638" s="121" t="str">
        <f t="shared" ca="1" si="2856"/>
        <v/>
      </c>
      <c r="CD1638" s="121" t="str">
        <f t="shared" ca="1" si="2856"/>
        <v/>
      </c>
      <c r="CE1638" s="121" t="str">
        <f t="shared" ca="1" si="2856"/>
        <v/>
      </c>
      <c r="CF1638" s="121" t="str">
        <f t="shared" ca="1" si="2856"/>
        <v/>
      </c>
      <c r="CG1638" s="121" t="str">
        <f t="shared" ca="1" si="2856"/>
        <v/>
      </c>
      <c r="CH1638" s="121" t="str">
        <f t="shared" ca="1" si="2856"/>
        <v/>
      </c>
      <c r="CI1638" s="121" t="str">
        <f t="shared" ca="1" si="2856"/>
        <v/>
      </c>
      <c r="CJ1638" s="121" t="str">
        <f t="shared" ca="1" si="2856"/>
        <v/>
      </c>
      <c r="CK1638" s="121" t="str">
        <f t="shared" ca="1" si="2856"/>
        <v/>
      </c>
      <c r="CL1638" s="121" t="str">
        <f t="shared" ca="1" si="2856"/>
        <v/>
      </c>
      <c r="CM1638" s="121" t="str">
        <f t="shared" ca="1" si="2856"/>
        <v/>
      </c>
      <c r="CN1638" s="121" t="str">
        <f t="shared" ca="1" si="2856"/>
        <v/>
      </c>
      <c r="CO1638" s="121" t="str">
        <f t="shared" ca="1" si="2856"/>
        <v/>
      </c>
      <c r="CP1638" s="121" t="str">
        <f t="shared" ca="1" si="2856"/>
        <v/>
      </c>
      <c r="CQ1638" s="121" t="str">
        <f t="shared" ca="1" si="2856"/>
        <v/>
      </c>
      <c r="CR1638" s="121" t="str">
        <f t="shared" ca="1" si="2856"/>
        <v/>
      </c>
      <c r="CS1638" s="121" t="str">
        <f t="shared" ca="1" si="2856"/>
        <v/>
      </c>
      <c r="CT1638" s="121" t="str">
        <f t="shared" ca="1" si="2856"/>
        <v/>
      </c>
      <c r="CU1638" s="121" t="str">
        <f t="shared" ca="1" si="2856"/>
        <v/>
      </c>
      <c r="CV1638" s="121" t="str">
        <f t="shared" ca="1" si="2856"/>
        <v/>
      </c>
      <c r="CW1638" s="121" t="str">
        <f t="shared" ca="1" si="2856"/>
        <v/>
      </c>
      <c r="CX1638" s="121" t="str">
        <f t="shared" ca="1" si="2856"/>
        <v/>
      </c>
      <c r="CY1638" s="121" t="str">
        <f t="shared" ca="1" si="2856"/>
        <v/>
      </c>
      <c r="CZ1638" s="121" t="str">
        <f t="shared" ca="1" si="2856"/>
        <v/>
      </c>
      <c r="DA1638" s="121" t="str">
        <f t="shared" ca="1" si="2856"/>
        <v/>
      </c>
      <c r="DB1638" s="121" t="str">
        <f t="shared" ca="1" si="2856"/>
        <v/>
      </c>
      <c r="DC1638" s="121" t="str">
        <f t="shared" ca="1" si="2856"/>
        <v/>
      </c>
      <c r="DD1638" s="121" t="str">
        <f t="shared" ca="1" si="2856"/>
        <v/>
      </c>
      <c r="DE1638" s="121" t="str">
        <f t="shared" ca="1" si="2856"/>
        <v/>
      </c>
      <c r="DF1638" s="121" t="str">
        <f t="shared" ca="1" si="2856"/>
        <v/>
      </c>
      <c r="DG1638" s="121" t="str">
        <f t="shared" ca="1" si="2856"/>
        <v/>
      </c>
      <c r="DH1638" s="121" t="str">
        <f t="shared" ca="1" si="2856"/>
        <v/>
      </c>
      <c r="DI1638" s="121" t="str">
        <f t="shared" ca="1" si="2856"/>
        <v/>
      </c>
      <c r="DJ1638" s="121" t="str">
        <f t="shared" ca="1" si="2856"/>
        <v/>
      </c>
      <c r="DK1638" s="121" t="str">
        <f t="shared" ca="1" si="2856"/>
        <v/>
      </c>
      <c r="DL1638" s="121" t="str">
        <f t="shared" ca="1" si="2856"/>
        <v/>
      </c>
      <c r="DM1638" s="121" t="str">
        <f t="shared" ca="1" si="2856"/>
        <v/>
      </c>
      <c r="DN1638" s="121" t="str">
        <f t="shared" ca="1" si="2856"/>
        <v/>
      </c>
      <c r="DO1638" s="130">
        <f t="shared" ca="1" si="2847"/>
        <v>259999.99999999988</v>
      </c>
      <c r="DP1638" s="50" t="s">
        <v>172</v>
      </c>
    </row>
    <row r="1639" spans="3:120" s="29" customFormat="1" ht="15" customHeight="1">
      <c r="C1639" s="120" t="str">
        <f t="shared" ca="1" si="2838"/>
        <v>(+) Developer Overhead</v>
      </c>
      <c r="D1639" s="127">
        <f>ROW(A1317)</f>
        <v>1317</v>
      </c>
      <c r="E1639" s="75"/>
      <c r="F1639" s="121">
        <f t="shared" ca="1" si="2849"/>
        <v>250000</v>
      </c>
      <c r="G1639" s="121">
        <f t="shared" ca="1" si="2849"/>
        <v>97222.222222222219</v>
      </c>
      <c r="H1639" s="121">
        <f t="shared" ca="1" si="2849"/>
        <v>97222.222222222219</v>
      </c>
      <c r="I1639" s="121">
        <f t="shared" ca="1" si="2849"/>
        <v>97222.222222222219</v>
      </c>
      <c r="J1639" s="121">
        <f t="shared" ca="1" si="2849"/>
        <v>97222.222222222219</v>
      </c>
      <c r="K1639" s="121">
        <f t="shared" ca="1" si="2849"/>
        <v>97222.222222222219</v>
      </c>
      <c r="L1639" s="121">
        <f t="shared" ca="1" si="2849"/>
        <v>97222.222222222219</v>
      </c>
      <c r="M1639" s="121">
        <f t="shared" ca="1" si="2849"/>
        <v>97222.222222222219</v>
      </c>
      <c r="N1639" s="121">
        <f t="shared" ca="1" si="2849"/>
        <v>97222.222222222219</v>
      </c>
      <c r="O1639" s="121">
        <f t="shared" ca="1" si="2849"/>
        <v>97222.222222222219</v>
      </c>
      <c r="P1639" s="121">
        <f t="shared" ca="1" si="2850"/>
        <v>97222.222222222219</v>
      </c>
      <c r="Q1639" s="121">
        <f t="shared" ca="1" si="2850"/>
        <v>97222.222222222219</v>
      </c>
      <c r="R1639" s="121">
        <f t="shared" ca="1" si="2850"/>
        <v>97222.222222222219</v>
      </c>
      <c r="S1639" s="121">
        <f t="shared" ca="1" si="2850"/>
        <v>97222.222222222219</v>
      </c>
      <c r="T1639" s="121">
        <f t="shared" ca="1" si="2850"/>
        <v>97222.222222222219</v>
      </c>
      <c r="U1639" s="121">
        <f t="shared" ca="1" si="2850"/>
        <v>97222.222222222219</v>
      </c>
      <c r="V1639" s="121">
        <f t="shared" ca="1" si="2850"/>
        <v>97222.222222222219</v>
      </c>
      <c r="W1639" s="121">
        <f t="shared" ca="1" si="2850"/>
        <v>97222.222222222219</v>
      </c>
      <c r="X1639" s="121">
        <f t="shared" ca="1" si="2850"/>
        <v>97222.222222222219</v>
      </c>
      <c r="Y1639" s="121">
        <f t="shared" ca="1" si="2850"/>
        <v>0</v>
      </c>
      <c r="Z1639" s="121">
        <f t="shared" ca="1" si="2851"/>
        <v>0</v>
      </c>
      <c r="AA1639" s="121">
        <f t="shared" ca="1" si="2851"/>
        <v>0</v>
      </c>
      <c r="AB1639" s="121">
        <f t="shared" ca="1" si="2851"/>
        <v>0</v>
      </c>
      <c r="AC1639" s="121">
        <f t="shared" ca="1" si="2851"/>
        <v>0</v>
      </c>
      <c r="AD1639" s="121">
        <f t="shared" ca="1" si="2851"/>
        <v>0</v>
      </c>
      <c r="AE1639" s="121">
        <f t="shared" ca="1" si="2851"/>
        <v>0</v>
      </c>
      <c r="AF1639" s="121">
        <f t="shared" ca="1" si="2851"/>
        <v>0</v>
      </c>
      <c r="AG1639" s="121">
        <f t="shared" ca="1" si="2851"/>
        <v>0</v>
      </c>
      <c r="AH1639" s="121">
        <f t="shared" ca="1" si="2851"/>
        <v>0</v>
      </c>
      <c r="AI1639" s="121">
        <f t="shared" ca="1" si="2851"/>
        <v>0</v>
      </c>
      <c r="AJ1639" s="121">
        <f t="shared" ca="1" si="2852"/>
        <v>0</v>
      </c>
      <c r="AK1639" s="121">
        <f t="shared" ca="1" si="2852"/>
        <v>0</v>
      </c>
      <c r="AL1639" s="121">
        <f t="shared" ca="1" si="2852"/>
        <v>0</v>
      </c>
      <c r="AM1639" s="121">
        <f t="shared" ca="1" si="2852"/>
        <v>0</v>
      </c>
      <c r="AN1639" s="121">
        <f t="shared" ca="1" si="2852"/>
        <v>0</v>
      </c>
      <c r="AO1639" s="121">
        <f t="shared" ca="1" si="2852"/>
        <v>0</v>
      </c>
      <c r="AP1639" s="121">
        <f t="shared" ca="1" si="2852"/>
        <v>0</v>
      </c>
      <c r="AQ1639" s="121">
        <f t="shared" ca="1" si="2852"/>
        <v>0</v>
      </c>
      <c r="AR1639" s="121">
        <f t="shared" ca="1" si="2852"/>
        <v>0</v>
      </c>
      <c r="AS1639" s="121">
        <f t="shared" ca="1" si="2852"/>
        <v>0</v>
      </c>
      <c r="AT1639" s="121">
        <f t="shared" ca="1" si="2853"/>
        <v>0</v>
      </c>
      <c r="AU1639" s="121">
        <f t="shared" ca="1" si="2853"/>
        <v>0</v>
      </c>
      <c r="AV1639" s="121">
        <f t="shared" ca="1" si="2853"/>
        <v>0</v>
      </c>
      <c r="AW1639" s="121">
        <f t="shared" ca="1" si="2853"/>
        <v>0</v>
      </c>
      <c r="AX1639" s="121">
        <f t="shared" ca="1" si="2853"/>
        <v>0</v>
      </c>
      <c r="AY1639" s="121">
        <f t="shared" ca="1" si="2853"/>
        <v>0</v>
      </c>
      <c r="AZ1639" s="121">
        <f t="shared" ca="1" si="2853"/>
        <v>0</v>
      </c>
      <c r="BA1639" s="121">
        <f t="shared" ca="1" si="2853"/>
        <v>0</v>
      </c>
      <c r="BB1639" s="121">
        <f t="shared" ca="1" si="2853"/>
        <v>0</v>
      </c>
      <c r="BC1639" s="121">
        <f t="shared" ca="1" si="2853"/>
        <v>0</v>
      </c>
      <c r="BD1639" s="121">
        <f t="shared" ca="1" si="2854"/>
        <v>0</v>
      </c>
      <c r="BE1639" s="121">
        <f t="shared" ca="1" si="2854"/>
        <v>0</v>
      </c>
      <c r="BF1639" s="121">
        <f t="shared" ca="1" si="2854"/>
        <v>0</v>
      </c>
      <c r="BG1639" s="121">
        <f t="shared" ca="1" si="2854"/>
        <v>0</v>
      </c>
      <c r="BH1639" s="121">
        <f t="shared" ca="1" si="2854"/>
        <v>0</v>
      </c>
      <c r="BI1639" s="121">
        <f t="shared" ca="1" si="2854"/>
        <v>0</v>
      </c>
      <c r="BJ1639" s="121">
        <f t="shared" ca="1" si="2854"/>
        <v>0</v>
      </c>
      <c r="BK1639" s="121">
        <f t="shared" ca="1" si="2854"/>
        <v>0</v>
      </c>
      <c r="BL1639" s="121">
        <f t="shared" ca="1" si="2854"/>
        <v>0</v>
      </c>
      <c r="BM1639" s="121">
        <f t="shared" ca="1" si="2854"/>
        <v>0</v>
      </c>
      <c r="BN1639" s="121">
        <f t="shared" ca="1" si="2855"/>
        <v>0</v>
      </c>
      <c r="BO1639" s="121" t="str">
        <f t="shared" ca="1" si="2855"/>
        <v/>
      </c>
      <c r="BP1639" s="121" t="str">
        <f t="shared" ca="1" si="2855"/>
        <v/>
      </c>
      <c r="BQ1639" s="121" t="str">
        <f t="shared" ca="1" si="2855"/>
        <v/>
      </c>
      <c r="BR1639" s="121" t="str">
        <f t="shared" ca="1" si="2855"/>
        <v/>
      </c>
      <c r="BS1639" s="121" t="str">
        <f t="shared" ca="1" si="2855"/>
        <v/>
      </c>
      <c r="BT1639" s="121" t="str">
        <f t="shared" ca="1" si="2855"/>
        <v/>
      </c>
      <c r="BU1639" s="121" t="str">
        <f t="shared" ca="1" si="2855"/>
        <v/>
      </c>
      <c r="BV1639" s="121" t="str">
        <f t="shared" ca="1" si="2855"/>
        <v/>
      </c>
      <c r="BW1639" s="121" t="str">
        <f t="shared" ca="1" si="2855"/>
        <v/>
      </c>
      <c r="BX1639" s="121" t="str">
        <f t="shared" ca="1" si="2856"/>
        <v/>
      </c>
      <c r="BY1639" s="121" t="str">
        <f t="shared" ca="1" si="2856"/>
        <v/>
      </c>
      <c r="BZ1639" s="121" t="str">
        <f t="shared" ca="1" si="2856"/>
        <v/>
      </c>
      <c r="CA1639" s="121" t="str">
        <f t="shared" ca="1" si="2856"/>
        <v/>
      </c>
      <c r="CB1639" s="121" t="str">
        <f t="shared" ca="1" si="2856"/>
        <v/>
      </c>
      <c r="CC1639" s="121" t="str">
        <f t="shared" ca="1" si="2856"/>
        <v/>
      </c>
      <c r="CD1639" s="121" t="str">
        <f t="shared" ca="1" si="2856"/>
        <v/>
      </c>
      <c r="CE1639" s="121" t="str">
        <f t="shared" ca="1" si="2856"/>
        <v/>
      </c>
      <c r="CF1639" s="121" t="str">
        <f t="shared" ca="1" si="2856"/>
        <v/>
      </c>
      <c r="CG1639" s="121" t="str">
        <f t="shared" ca="1" si="2856"/>
        <v/>
      </c>
      <c r="CH1639" s="121" t="str">
        <f t="shared" ca="1" si="2856"/>
        <v/>
      </c>
      <c r="CI1639" s="121" t="str">
        <f t="shared" ca="1" si="2856"/>
        <v/>
      </c>
      <c r="CJ1639" s="121" t="str">
        <f t="shared" ca="1" si="2856"/>
        <v/>
      </c>
      <c r="CK1639" s="121" t="str">
        <f t="shared" ca="1" si="2856"/>
        <v/>
      </c>
      <c r="CL1639" s="121" t="str">
        <f t="shared" ca="1" si="2856"/>
        <v/>
      </c>
      <c r="CM1639" s="121" t="str">
        <f t="shared" ca="1" si="2856"/>
        <v/>
      </c>
      <c r="CN1639" s="121" t="str">
        <f t="shared" ca="1" si="2856"/>
        <v/>
      </c>
      <c r="CO1639" s="121" t="str">
        <f t="shared" ca="1" si="2856"/>
        <v/>
      </c>
      <c r="CP1639" s="121" t="str">
        <f t="shared" ca="1" si="2856"/>
        <v/>
      </c>
      <c r="CQ1639" s="121" t="str">
        <f t="shared" ca="1" si="2856"/>
        <v/>
      </c>
      <c r="CR1639" s="121" t="str">
        <f t="shared" ca="1" si="2856"/>
        <v/>
      </c>
      <c r="CS1639" s="121" t="str">
        <f t="shared" ca="1" si="2856"/>
        <v/>
      </c>
      <c r="CT1639" s="121" t="str">
        <f t="shared" ca="1" si="2856"/>
        <v/>
      </c>
      <c r="CU1639" s="121" t="str">
        <f t="shared" ca="1" si="2856"/>
        <v/>
      </c>
      <c r="CV1639" s="121" t="str">
        <f t="shared" ca="1" si="2856"/>
        <v/>
      </c>
      <c r="CW1639" s="121" t="str">
        <f t="shared" ca="1" si="2856"/>
        <v/>
      </c>
      <c r="CX1639" s="121" t="str">
        <f t="shared" ca="1" si="2856"/>
        <v/>
      </c>
      <c r="CY1639" s="121" t="str">
        <f t="shared" ca="1" si="2856"/>
        <v/>
      </c>
      <c r="CZ1639" s="121" t="str">
        <f t="shared" ca="1" si="2856"/>
        <v/>
      </c>
      <c r="DA1639" s="121" t="str">
        <f t="shared" ca="1" si="2856"/>
        <v/>
      </c>
      <c r="DB1639" s="121" t="str">
        <f t="shared" ca="1" si="2856"/>
        <v/>
      </c>
      <c r="DC1639" s="121" t="str">
        <f t="shared" ca="1" si="2856"/>
        <v/>
      </c>
      <c r="DD1639" s="121" t="str">
        <f t="shared" ca="1" si="2856"/>
        <v/>
      </c>
      <c r="DE1639" s="121" t="str">
        <f t="shared" ca="1" si="2856"/>
        <v/>
      </c>
      <c r="DF1639" s="121" t="str">
        <f t="shared" ca="1" si="2856"/>
        <v/>
      </c>
      <c r="DG1639" s="121" t="str">
        <f t="shared" ca="1" si="2856"/>
        <v/>
      </c>
      <c r="DH1639" s="121" t="str">
        <f t="shared" ca="1" si="2856"/>
        <v/>
      </c>
      <c r="DI1639" s="121" t="str">
        <f t="shared" ca="1" si="2856"/>
        <v/>
      </c>
      <c r="DJ1639" s="121" t="str">
        <f t="shared" ca="1" si="2856"/>
        <v/>
      </c>
      <c r="DK1639" s="121" t="str">
        <f t="shared" ca="1" si="2856"/>
        <v/>
      </c>
      <c r="DL1639" s="121" t="str">
        <f t="shared" ca="1" si="2856"/>
        <v/>
      </c>
      <c r="DM1639" s="121" t="str">
        <f t="shared" ca="1" si="2856"/>
        <v/>
      </c>
      <c r="DN1639" s="121" t="str">
        <f t="shared" ca="1" si="2856"/>
        <v/>
      </c>
      <c r="DO1639" s="130">
        <f t="shared" ca="1" si="2847"/>
        <v>2000000.0000000005</v>
      </c>
      <c r="DP1639" s="50" t="s">
        <v>172</v>
      </c>
    </row>
    <row r="1640" spans="3:120" s="29" customFormat="1" ht="15" customHeight="1">
      <c r="C1640" s="120" t="str">
        <f t="shared" ca="1" si="2838"/>
        <v>(+) Legal Fees</v>
      </c>
      <c r="D1640" s="127">
        <f>ROW(A980)</f>
        <v>980</v>
      </c>
      <c r="E1640" s="75"/>
      <c r="F1640" s="121">
        <f t="shared" ca="1" si="2849"/>
        <v>150000</v>
      </c>
      <c r="G1640" s="121">
        <f t="shared" ca="1" si="2849"/>
        <v>11111.111111111111</v>
      </c>
      <c r="H1640" s="121">
        <f t="shared" ca="1" si="2849"/>
        <v>11111.111111111111</v>
      </c>
      <c r="I1640" s="121">
        <f t="shared" ca="1" si="2849"/>
        <v>11111.111111111111</v>
      </c>
      <c r="J1640" s="121">
        <f t="shared" ca="1" si="2849"/>
        <v>11111.111111111111</v>
      </c>
      <c r="K1640" s="121">
        <f t="shared" ca="1" si="2849"/>
        <v>11111.111111111111</v>
      </c>
      <c r="L1640" s="121">
        <f t="shared" ca="1" si="2849"/>
        <v>11111.111111111111</v>
      </c>
      <c r="M1640" s="121">
        <f t="shared" ca="1" si="2849"/>
        <v>11111.111111111111</v>
      </c>
      <c r="N1640" s="121">
        <f t="shared" ca="1" si="2849"/>
        <v>11111.111111111111</v>
      </c>
      <c r="O1640" s="121">
        <f t="shared" ca="1" si="2849"/>
        <v>11111.111111111111</v>
      </c>
      <c r="P1640" s="121">
        <f t="shared" ca="1" si="2850"/>
        <v>0</v>
      </c>
      <c r="Q1640" s="121">
        <f t="shared" ca="1" si="2850"/>
        <v>0</v>
      </c>
      <c r="R1640" s="121">
        <f t="shared" ca="1" si="2850"/>
        <v>0</v>
      </c>
      <c r="S1640" s="121">
        <f t="shared" ca="1" si="2850"/>
        <v>0</v>
      </c>
      <c r="T1640" s="121">
        <f t="shared" ca="1" si="2850"/>
        <v>0</v>
      </c>
      <c r="U1640" s="121">
        <f t="shared" ca="1" si="2850"/>
        <v>0</v>
      </c>
      <c r="V1640" s="121">
        <f t="shared" ca="1" si="2850"/>
        <v>0</v>
      </c>
      <c r="W1640" s="121">
        <f t="shared" ca="1" si="2850"/>
        <v>0</v>
      </c>
      <c r="X1640" s="121">
        <f t="shared" ca="1" si="2850"/>
        <v>0</v>
      </c>
      <c r="Y1640" s="121">
        <f t="shared" ca="1" si="2850"/>
        <v>0</v>
      </c>
      <c r="Z1640" s="121">
        <f t="shared" ca="1" si="2851"/>
        <v>0</v>
      </c>
      <c r="AA1640" s="121">
        <f t="shared" ca="1" si="2851"/>
        <v>0</v>
      </c>
      <c r="AB1640" s="121">
        <f t="shared" ca="1" si="2851"/>
        <v>0</v>
      </c>
      <c r="AC1640" s="121">
        <f t="shared" ca="1" si="2851"/>
        <v>0</v>
      </c>
      <c r="AD1640" s="121">
        <f t="shared" ca="1" si="2851"/>
        <v>0</v>
      </c>
      <c r="AE1640" s="121">
        <f t="shared" ca="1" si="2851"/>
        <v>0</v>
      </c>
      <c r="AF1640" s="121">
        <f t="shared" ca="1" si="2851"/>
        <v>0</v>
      </c>
      <c r="AG1640" s="121">
        <f t="shared" ca="1" si="2851"/>
        <v>0</v>
      </c>
      <c r="AH1640" s="121">
        <f t="shared" ca="1" si="2851"/>
        <v>0</v>
      </c>
      <c r="AI1640" s="121">
        <f t="shared" ca="1" si="2851"/>
        <v>0</v>
      </c>
      <c r="AJ1640" s="121">
        <f t="shared" ca="1" si="2852"/>
        <v>0</v>
      </c>
      <c r="AK1640" s="121">
        <f t="shared" ca="1" si="2852"/>
        <v>0</v>
      </c>
      <c r="AL1640" s="121">
        <f t="shared" ca="1" si="2852"/>
        <v>0</v>
      </c>
      <c r="AM1640" s="121">
        <f t="shared" ca="1" si="2852"/>
        <v>0</v>
      </c>
      <c r="AN1640" s="121">
        <f t="shared" ca="1" si="2852"/>
        <v>0</v>
      </c>
      <c r="AO1640" s="121">
        <f t="shared" ca="1" si="2852"/>
        <v>0</v>
      </c>
      <c r="AP1640" s="121">
        <f t="shared" ca="1" si="2852"/>
        <v>0</v>
      </c>
      <c r="AQ1640" s="121">
        <f t="shared" ca="1" si="2852"/>
        <v>0</v>
      </c>
      <c r="AR1640" s="121">
        <f t="shared" ca="1" si="2852"/>
        <v>0</v>
      </c>
      <c r="AS1640" s="121">
        <f t="shared" ca="1" si="2852"/>
        <v>0</v>
      </c>
      <c r="AT1640" s="121">
        <f t="shared" ca="1" si="2853"/>
        <v>0</v>
      </c>
      <c r="AU1640" s="121">
        <f t="shared" ca="1" si="2853"/>
        <v>0</v>
      </c>
      <c r="AV1640" s="121">
        <f t="shared" ca="1" si="2853"/>
        <v>0</v>
      </c>
      <c r="AW1640" s="121">
        <f t="shared" ca="1" si="2853"/>
        <v>0</v>
      </c>
      <c r="AX1640" s="121">
        <f t="shared" ca="1" si="2853"/>
        <v>0</v>
      </c>
      <c r="AY1640" s="121">
        <f t="shared" ca="1" si="2853"/>
        <v>0</v>
      </c>
      <c r="AZ1640" s="121">
        <f t="shared" ca="1" si="2853"/>
        <v>0</v>
      </c>
      <c r="BA1640" s="121">
        <f t="shared" ca="1" si="2853"/>
        <v>0</v>
      </c>
      <c r="BB1640" s="121">
        <f t="shared" ca="1" si="2853"/>
        <v>0</v>
      </c>
      <c r="BC1640" s="121">
        <f t="shared" ca="1" si="2853"/>
        <v>0</v>
      </c>
      <c r="BD1640" s="121">
        <f t="shared" ca="1" si="2854"/>
        <v>0</v>
      </c>
      <c r="BE1640" s="121">
        <f t="shared" ca="1" si="2854"/>
        <v>0</v>
      </c>
      <c r="BF1640" s="121">
        <f t="shared" ca="1" si="2854"/>
        <v>0</v>
      </c>
      <c r="BG1640" s="121">
        <f t="shared" ca="1" si="2854"/>
        <v>0</v>
      </c>
      <c r="BH1640" s="121">
        <f t="shared" ca="1" si="2854"/>
        <v>0</v>
      </c>
      <c r="BI1640" s="121">
        <f t="shared" ca="1" si="2854"/>
        <v>0</v>
      </c>
      <c r="BJ1640" s="121">
        <f t="shared" ca="1" si="2854"/>
        <v>0</v>
      </c>
      <c r="BK1640" s="121">
        <f t="shared" ca="1" si="2854"/>
        <v>0</v>
      </c>
      <c r="BL1640" s="121">
        <f t="shared" ca="1" si="2854"/>
        <v>0</v>
      </c>
      <c r="BM1640" s="121">
        <f t="shared" ca="1" si="2854"/>
        <v>0</v>
      </c>
      <c r="BN1640" s="121">
        <f t="shared" ca="1" si="2855"/>
        <v>0</v>
      </c>
      <c r="BO1640" s="121" t="str">
        <f t="shared" ca="1" si="2855"/>
        <v/>
      </c>
      <c r="BP1640" s="121" t="str">
        <f t="shared" ca="1" si="2855"/>
        <v/>
      </c>
      <c r="BQ1640" s="121" t="str">
        <f t="shared" ca="1" si="2855"/>
        <v/>
      </c>
      <c r="BR1640" s="121" t="str">
        <f t="shared" ca="1" si="2855"/>
        <v/>
      </c>
      <c r="BS1640" s="121" t="str">
        <f t="shared" ca="1" si="2855"/>
        <v/>
      </c>
      <c r="BT1640" s="121" t="str">
        <f t="shared" ca="1" si="2855"/>
        <v/>
      </c>
      <c r="BU1640" s="121" t="str">
        <f t="shared" ca="1" si="2855"/>
        <v/>
      </c>
      <c r="BV1640" s="121" t="str">
        <f t="shared" ca="1" si="2855"/>
        <v/>
      </c>
      <c r="BW1640" s="121" t="str">
        <f t="shared" ca="1" si="2855"/>
        <v/>
      </c>
      <c r="BX1640" s="121" t="str">
        <f t="shared" ca="1" si="2856"/>
        <v/>
      </c>
      <c r="BY1640" s="121" t="str">
        <f t="shared" ca="1" si="2856"/>
        <v/>
      </c>
      <c r="BZ1640" s="121" t="str">
        <f t="shared" ca="1" si="2856"/>
        <v/>
      </c>
      <c r="CA1640" s="121" t="str">
        <f t="shared" ca="1" si="2856"/>
        <v/>
      </c>
      <c r="CB1640" s="121" t="str">
        <f t="shared" ca="1" si="2856"/>
        <v/>
      </c>
      <c r="CC1640" s="121" t="str">
        <f t="shared" ca="1" si="2856"/>
        <v/>
      </c>
      <c r="CD1640" s="121" t="str">
        <f t="shared" ca="1" si="2856"/>
        <v/>
      </c>
      <c r="CE1640" s="121" t="str">
        <f t="shared" ca="1" si="2856"/>
        <v/>
      </c>
      <c r="CF1640" s="121" t="str">
        <f t="shared" ca="1" si="2856"/>
        <v/>
      </c>
      <c r="CG1640" s="121" t="str">
        <f t="shared" ca="1" si="2856"/>
        <v/>
      </c>
      <c r="CH1640" s="121" t="str">
        <f t="shared" ca="1" si="2856"/>
        <v/>
      </c>
      <c r="CI1640" s="121" t="str">
        <f t="shared" ca="1" si="2856"/>
        <v/>
      </c>
      <c r="CJ1640" s="121" t="str">
        <f t="shared" ca="1" si="2856"/>
        <v/>
      </c>
      <c r="CK1640" s="121" t="str">
        <f t="shared" ca="1" si="2856"/>
        <v/>
      </c>
      <c r="CL1640" s="121" t="str">
        <f t="shared" ca="1" si="2856"/>
        <v/>
      </c>
      <c r="CM1640" s="121" t="str">
        <f t="shared" ca="1" si="2856"/>
        <v/>
      </c>
      <c r="CN1640" s="121" t="str">
        <f t="shared" ca="1" si="2856"/>
        <v/>
      </c>
      <c r="CO1640" s="121" t="str">
        <f t="shared" ca="1" si="2856"/>
        <v/>
      </c>
      <c r="CP1640" s="121" t="str">
        <f t="shared" ca="1" si="2856"/>
        <v/>
      </c>
      <c r="CQ1640" s="121" t="str">
        <f t="shared" ca="1" si="2856"/>
        <v/>
      </c>
      <c r="CR1640" s="121" t="str">
        <f t="shared" ca="1" si="2856"/>
        <v/>
      </c>
      <c r="CS1640" s="121" t="str">
        <f t="shared" ca="1" si="2856"/>
        <v/>
      </c>
      <c r="CT1640" s="121" t="str">
        <f t="shared" ref="CB1640:DN1646" ca="1" si="2857">IF(CT$17="","",OFFSET($A$1,$D1640-1,$E$1595+CT$1597))</f>
        <v/>
      </c>
      <c r="CU1640" s="121" t="str">
        <f t="shared" ca="1" si="2857"/>
        <v/>
      </c>
      <c r="CV1640" s="121" t="str">
        <f t="shared" ca="1" si="2857"/>
        <v/>
      </c>
      <c r="CW1640" s="121" t="str">
        <f t="shared" ca="1" si="2857"/>
        <v/>
      </c>
      <c r="CX1640" s="121" t="str">
        <f t="shared" ca="1" si="2857"/>
        <v/>
      </c>
      <c r="CY1640" s="121" t="str">
        <f t="shared" ca="1" si="2857"/>
        <v/>
      </c>
      <c r="CZ1640" s="121" t="str">
        <f t="shared" ca="1" si="2857"/>
        <v/>
      </c>
      <c r="DA1640" s="121" t="str">
        <f t="shared" ca="1" si="2857"/>
        <v/>
      </c>
      <c r="DB1640" s="121" t="str">
        <f t="shared" ca="1" si="2857"/>
        <v/>
      </c>
      <c r="DC1640" s="121" t="str">
        <f t="shared" ca="1" si="2857"/>
        <v/>
      </c>
      <c r="DD1640" s="121" t="str">
        <f t="shared" ca="1" si="2857"/>
        <v/>
      </c>
      <c r="DE1640" s="121" t="str">
        <f t="shared" ca="1" si="2857"/>
        <v/>
      </c>
      <c r="DF1640" s="121" t="str">
        <f t="shared" ca="1" si="2857"/>
        <v/>
      </c>
      <c r="DG1640" s="121" t="str">
        <f t="shared" ca="1" si="2857"/>
        <v/>
      </c>
      <c r="DH1640" s="121" t="str">
        <f t="shared" ca="1" si="2857"/>
        <v/>
      </c>
      <c r="DI1640" s="121" t="str">
        <f t="shared" ca="1" si="2857"/>
        <v/>
      </c>
      <c r="DJ1640" s="121" t="str">
        <f t="shared" ca="1" si="2857"/>
        <v/>
      </c>
      <c r="DK1640" s="121" t="str">
        <f t="shared" ca="1" si="2857"/>
        <v/>
      </c>
      <c r="DL1640" s="121" t="str">
        <f t="shared" ca="1" si="2857"/>
        <v/>
      </c>
      <c r="DM1640" s="121" t="str">
        <f t="shared" ca="1" si="2857"/>
        <v/>
      </c>
      <c r="DN1640" s="121" t="str">
        <f t="shared" ca="1" si="2857"/>
        <v/>
      </c>
      <c r="DO1640" s="130">
        <f t="shared" ca="1" si="2847"/>
        <v>250000.00000000012</v>
      </c>
      <c r="DP1640" s="50" t="s">
        <v>172</v>
      </c>
    </row>
    <row r="1641" spans="3:120" s="29" customFormat="1" ht="15" customHeight="1">
      <c r="C1641" s="120" t="str">
        <f t="shared" ca="1" si="2838"/>
        <v>(+) Interest on Purchasers' Deposits</v>
      </c>
      <c r="D1641" s="127">
        <f>ROW(A1137)</f>
        <v>1137</v>
      </c>
      <c r="E1641" s="75"/>
      <c r="F1641" s="121">
        <f t="shared" ca="1" si="2849"/>
        <v>0</v>
      </c>
      <c r="G1641" s="121">
        <f t="shared" ca="1" si="2849"/>
        <v>0</v>
      </c>
      <c r="H1641" s="121">
        <f t="shared" ca="1" si="2849"/>
        <v>0</v>
      </c>
      <c r="I1641" s="121">
        <f t="shared" ca="1" si="2849"/>
        <v>0</v>
      </c>
      <c r="J1641" s="121">
        <f t="shared" ca="1" si="2849"/>
        <v>0</v>
      </c>
      <c r="K1641" s="121">
        <f t="shared" ca="1" si="2849"/>
        <v>0</v>
      </c>
      <c r="L1641" s="121">
        <f t="shared" ca="1" si="2849"/>
        <v>0</v>
      </c>
      <c r="M1641" s="121">
        <f t="shared" ca="1" si="2849"/>
        <v>0</v>
      </c>
      <c r="N1641" s="121">
        <f t="shared" ca="1" si="2849"/>
        <v>0</v>
      </c>
      <c r="O1641" s="121">
        <f t="shared" ca="1" si="2849"/>
        <v>0</v>
      </c>
      <c r="P1641" s="121">
        <f t="shared" ca="1" si="2850"/>
        <v>0</v>
      </c>
      <c r="Q1641" s="121">
        <f t="shared" ca="1" si="2850"/>
        <v>0</v>
      </c>
      <c r="R1641" s="121">
        <f t="shared" ca="1" si="2850"/>
        <v>0</v>
      </c>
      <c r="S1641" s="121">
        <f t="shared" ca="1" si="2850"/>
        <v>0</v>
      </c>
      <c r="T1641" s="121">
        <f t="shared" ca="1" si="2850"/>
        <v>0</v>
      </c>
      <c r="U1641" s="121">
        <f t="shared" ca="1" si="2850"/>
        <v>0</v>
      </c>
      <c r="V1641" s="121">
        <f t="shared" ca="1" si="2850"/>
        <v>0</v>
      </c>
      <c r="W1641" s="121">
        <f t="shared" ca="1" si="2850"/>
        <v>0</v>
      </c>
      <c r="X1641" s="121">
        <f t="shared" ca="1" si="2850"/>
        <v>0</v>
      </c>
      <c r="Y1641" s="121">
        <f t="shared" ca="1" si="2850"/>
        <v>0</v>
      </c>
      <c r="Z1641" s="121">
        <f t="shared" ca="1" si="2851"/>
        <v>0</v>
      </c>
      <c r="AA1641" s="121">
        <f t="shared" ca="1" si="2851"/>
        <v>0</v>
      </c>
      <c r="AB1641" s="121">
        <f t="shared" ca="1" si="2851"/>
        <v>0</v>
      </c>
      <c r="AC1641" s="121">
        <f t="shared" ca="1" si="2851"/>
        <v>0</v>
      </c>
      <c r="AD1641" s="121">
        <f t="shared" ca="1" si="2851"/>
        <v>0</v>
      </c>
      <c r="AE1641" s="121">
        <f t="shared" ca="1" si="2851"/>
        <v>0</v>
      </c>
      <c r="AF1641" s="121">
        <f t="shared" ca="1" si="2851"/>
        <v>0</v>
      </c>
      <c r="AG1641" s="121">
        <f t="shared" ca="1" si="2851"/>
        <v>0</v>
      </c>
      <c r="AH1641" s="121">
        <f t="shared" ca="1" si="2851"/>
        <v>0</v>
      </c>
      <c r="AI1641" s="121">
        <f t="shared" ca="1" si="2851"/>
        <v>0</v>
      </c>
      <c r="AJ1641" s="121">
        <f t="shared" ca="1" si="2852"/>
        <v>0</v>
      </c>
      <c r="AK1641" s="121">
        <f t="shared" ca="1" si="2852"/>
        <v>0</v>
      </c>
      <c r="AL1641" s="121">
        <f t="shared" ca="1" si="2852"/>
        <v>0</v>
      </c>
      <c r="AM1641" s="121">
        <f t="shared" ca="1" si="2852"/>
        <v>0</v>
      </c>
      <c r="AN1641" s="121">
        <f t="shared" ca="1" si="2852"/>
        <v>0</v>
      </c>
      <c r="AO1641" s="121">
        <f t="shared" ca="1" si="2852"/>
        <v>0</v>
      </c>
      <c r="AP1641" s="121">
        <f t="shared" ca="1" si="2852"/>
        <v>0</v>
      </c>
      <c r="AQ1641" s="121">
        <f t="shared" ca="1" si="2852"/>
        <v>0</v>
      </c>
      <c r="AR1641" s="121">
        <f t="shared" ca="1" si="2852"/>
        <v>0</v>
      </c>
      <c r="AS1641" s="121">
        <f t="shared" ca="1" si="2852"/>
        <v>0</v>
      </c>
      <c r="AT1641" s="121">
        <f t="shared" ca="1" si="2853"/>
        <v>0</v>
      </c>
      <c r="AU1641" s="121">
        <f t="shared" ca="1" si="2853"/>
        <v>0</v>
      </c>
      <c r="AV1641" s="121">
        <f t="shared" ca="1" si="2853"/>
        <v>0</v>
      </c>
      <c r="AW1641" s="121">
        <f t="shared" ca="1" si="2853"/>
        <v>0</v>
      </c>
      <c r="AX1641" s="121">
        <f t="shared" ca="1" si="2853"/>
        <v>0</v>
      </c>
      <c r="AY1641" s="121">
        <f t="shared" ca="1" si="2853"/>
        <v>0</v>
      </c>
      <c r="AZ1641" s="121">
        <f t="shared" ca="1" si="2853"/>
        <v>0</v>
      </c>
      <c r="BA1641" s="121">
        <f t="shared" ca="1" si="2853"/>
        <v>0</v>
      </c>
      <c r="BB1641" s="121">
        <f t="shared" ca="1" si="2853"/>
        <v>0</v>
      </c>
      <c r="BC1641" s="121">
        <f t="shared" ca="1" si="2853"/>
        <v>0</v>
      </c>
      <c r="BD1641" s="121">
        <f t="shared" ca="1" si="2854"/>
        <v>0</v>
      </c>
      <c r="BE1641" s="121">
        <f t="shared" ca="1" si="2854"/>
        <v>0</v>
      </c>
      <c r="BF1641" s="121">
        <f t="shared" ca="1" si="2854"/>
        <v>0</v>
      </c>
      <c r="BG1641" s="121">
        <f t="shared" ca="1" si="2854"/>
        <v>0</v>
      </c>
      <c r="BH1641" s="121">
        <f t="shared" ca="1" si="2854"/>
        <v>0</v>
      </c>
      <c r="BI1641" s="121">
        <f t="shared" ca="1" si="2854"/>
        <v>0</v>
      </c>
      <c r="BJ1641" s="121">
        <f t="shared" ca="1" si="2854"/>
        <v>0</v>
      </c>
      <c r="BK1641" s="121">
        <f t="shared" ca="1" si="2854"/>
        <v>0</v>
      </c>
      <c r="BL1641" s="121">
        <f t="shared" ca="1" si="2854"/>
        <v>0</v>
      </c>
      <c r="BM1641" s="121">
        <f t="shared" ca="1" si="2854"/>
        <v>0</v>
      </c>
      <c r="BN1641" s="121">
        <f t="shared" ca="1" si="2855"/>
        <v>0</v>
      </c>
      <c r="BO1641" s="121" t="str">
        <f t="shared" ca="1" si="2855"/>
        <v/>
      </c>
      <c r="BP1641" s="121" t="str">
        <f t="shared" ca="1" si="2855"/>
        <v/>
      </c>
      <c r="BQ1641" s="121" t="str">
        <f t="shared" ca="1" si="2855"/>
        <v/>
      </c>
      <c r="BR1641" s="121" t="str">
        <f t="shared" ca="1" si="2855"/>
        <v/>
      </c>
      <c r="BS1641" s="121" t="str">
        <f t="shared" ca="1" si="2855"/>
        <v/>
      </c>
      <c r="BT1641" s="121" t="str">
        <f t="shared" ca="1" si="2855"/>
        <v/>
      </c>
      <c r="BU1641" s="121" t="str">
        <f t="shared" ca="1" si="2855"/>
        <v/>
      </c>
      <c r="BV1641" s="121" t="str">
        <f t="shared" ca="1" si="2855"/>
        <v/>
      </c>
      <c r="BW1641" s="121" t="str">
        <f t="shared" ca="1" si="2855"/>
        <v/>
      </c>
      <c r="BX1641" s="121" t="str">
        <f t="shared" ca="1" si="2856"/>
        <v/>
      </c>
      <c r="BY1641" s="121" t="str">
        <f t="shared" ca="1" si="2856"/>
        <v/>
      </c>
      <c r="BZ1641" s="121" t="str">
        <f t="shared" ca="1" si="2856"/>
        <v/>
      </c>
      <c r="CA1641" s="121" t="str">
        <f t="shared" ca="1" si="2856"/>
        <v/>
      </c>
      <c r="CB1641" s="121" t="str">
        <f t="shared" ca="1" si="2857"/>
        <v/>
      </c>
      <c r="CC1641" s="121" t="str">
        <f t="shared" ca="1" si="2857"/>
        <v/>
      </c>
      <c r="CD1641" s="121" t="str">
        <f t="shared" ca="1" si="2857"/>
        <v/>
      </c>
      <c r="CE1641" s="121" t="str">
        <f t="shared" ca="1" si="2857"/>
        <v/>
      </c>
      <c r="CF1641" s="121" t="str">
        <f t="shared" ca="1" si="2857"/>
        <v/>
      </c>
      <c r="CG1641" s="121" t="str">
        <f t="shared" ca="1" si="2857"/>
        <v/>
      </c>
      <c r="CH1641" s="121" t="str">
        <f t="shared" ca="1" si="2857"/>
        <v/>
      </c>
      <c r="CI1641" s="121" t="str">
        <f t="shared" ca="1" si="2857"/>
        <v/>
      </c>
      <c r="CJ1641" s="121" t="str">
        <f t="shared" ca="1" si="2857"/>
        <v/>
      </c>
      <c r="CK1641" s="121" t="str">
        <f t="shared" ca="1" si="2857"/>
        <v/>
      </c>
      <c r="CL1641" s="121" t="str">
        <f t="shared" ca="1" si="2857"/>
        <v/>
      </c>
      <c r="CM1641" s="121" t="str">
        <f t="shared" ca="1" si="2857"/>
        <v/>
      </c>
      <c r="CN1641" s="121" t="str">
        <f t="shared" ca="1" si="2857"/>
        <v/>
      </c>
      <c r="CO1641" s="121" t="str">
        <f t="shared" ca="1" si="2857"/>
        <v/>
      </c>
      <c r="CP1641" s="121" t="str">
        <f t="shared" ca="1" si="2857"/>
        <v/>
      </c>
      <c r="CQ1641" s="121" t="str">
        <f t="shared" ca="1" si="2857"/>
        <v/>
      </c>
      <c r="CR1641" s="121" t="str">
        <f t="shared" ca="1" si="2857"/>
        <v/>
      </c>
      <c r="CS1641" s="121" t="str">
        <f t="shared" ca="1" si="2857"/>
        <v/>
      </c>
      <c r="CT1641" s="121" t="str">
        <f t="shared" ca="1" si="2857"/>
        <v/>
      </c>
      <c r="CU1641" s="121" t="str">
        <f t="shared" ca="1" si="2857"/>
        <v/>
      </c>
      <c r="CV1641" s="121" t="str">
        <f t="shared" ca="1" si="2857"/>
        <v/>
      </c>
      <c r="CW1641" s="121" t="str">
        <f t="shared" ca="1" si="2857"/>
        <v/>
      </c>
      <c r="CX1641" s="121" t="str">
        <f t="shared" ca="1" si="2857"/>
        <v/>
      </c>
      <c r="CY1641" s="121" t="str">
        <f t="shared" ca="1" si="2857"/>
        <v/>
      </c>
      <c r="CZ1641" s="121" t="str">
        <f t="shared" ca="1" si="2857"/>
        <v/>
      </c>
      <c r="DA1641" s="121" t="str">
        <f t="shared" ca="1" si="2857"/>
        <v/>
      </c>
      <c r="DB1641" s="121" t="str">
        <f t="shared" ca="1" si="2857"/>
        <v/>
      </c>
      <c r="DC1641" s="121" t="str">
        <f t="shared" ca="1" si="2857"/>
        <v/>
      </c>
      <c r="DD1641" s="121" t="str">
        <f t="shared" ca="1" si="2857"/>
        <v/>
      </c>
      <c r="DE1641" s="121" t="str">
        <f t="shared" ca="1" si="2857"/>
        <v/>
      </c>
      <c r="DF1641" s="121" t="str">
        <f t="shared" ca="1" si="2857"/>
        <v/>
      </c>
      <c r="DG1641" s="121" t="str">
        <f t="shared" ca="1" si="2857"/>
        <v/>
      </c>
      <c r="DH1641" s="121" t="str">
        <f t="shared" ca="1" si="2857"/>
        <v/>
      </c>
      <c r="DI1641" s="121" t="str">
        <f t="shared" ca="1" si="2857"/>
        <v/>
      </c>
      <c r="DJ1641" s="121" t="str">
        <f t="shared" ca="1" si="2857"/>
        <v/>
      </c>
      <c r="DK1641" s="121" t="str">
        <f t="shared" ca="1" si="2857"/>
        <v/>
      </c>
      <c r="DL1641" s="121" t="str">
        <f t="shared" ca="1" si="2857"/>
        <v/>
      </c>
      <c r="DM1641" s="121" t="str">
        <f t="shared" ca="1" si="2857"/>
        <v/>
      </c>
      <c r="DN1641" s="121" t="str">
        <f t="shared" ca="1" si="2857"/>
        <v/>
      </c>
      <c r="DO1641" s="130">
        <f t="shared" ca="1" si="2847"/>
        <v>0</v>
      </c>
      <c r="DP1641" s="50" t="s">
        <v>172</v>
      </c>
    </row>
    <row r="1642" spans="3:120" s="29" customFormat="1" ht="15" customHeight="1">
      <c r="C1642" s="120" t="str">
        <f t="shared" ca="1" si="2838"/>
        <v>(+) Condo Maintenance Fees</v>
      </c>
      <c r="D1642" s="127">
        <f>ROW(A1154)</f>
        <v>1154</v>
      </c>
      <c r="E1642" s="75"/>
      <c r="F1642" s="121">
        <f t="shared" ca="1" si="2849"/>
        <v>0</v>
      </c>
      <c r="G1642" s="121">
        <f t="shared" ca="1" si="2849"/>
        <v>0</v>
      </c>
      <c r="H1642" s="121">
        <f t="shared" ca="1" si="2849"/>
        <v>0</v>
      </c>
      <c r="I1642" s="121">
        <f t="shared" ca="1" si="2849"/>
        <v>0</v>
      </c>
      <c r="J1642" s="121">
        <f t="shared" ca="1" si="2849"/>
        <v>0</v>
      </c>
      <c r="K1642" s="121">
        <f t="shared" ca="1" si="2849"/>
        <v>0</v>
      </c>
      <c r="L1642" s="121">
        <f t="shared" ca="1" si="2849"/>
        <v>0</v>
      </c>
      <c r="M1642" s="121">
        <f t="shared" ca="1" si="2849"/>
        <v>0</v>
      </c>
      <c r="N1642" s="121">
        <f t="shared" ca="1" si="2849"/>
        <v>0</v>
      </c>
      <c r="O1642" s="121">
        <f t="shared" ca="1" si="2849"/>
        <v>0</v>
      </c>
      <c r="P1642" s="121">
        <f t="shared" ca="1" si="2850"/>
        <v>0</v>
      </c>
      <c r="Q1642" s="121">
        <f t="shared" ca="1" si="2850"/>
        <v>0</v>
      </c>
      <c r="R1642" s="121">
        <f t="shared" ca="1" si="2850"/>
        <v>0</v>
      </c>
      <c r="S1642" s="121">
        <f t="shared" ca="1" si="2850"/>
        <v>0</v>
      </c>
      <c r="T1642" s="121">
        <f t="shared" ca="1" si="2850"/>
        <v>0</v>
      </c>
      <c r="U1642" s="121">
        <f t="shared" ca="1" si="2850"/>
        <v>0</v>
      </c>
      <c r="V1642" s="121">
        <f t="shared" ca="1" si="2850"/>
        <v>0</v>
      </c>
      <c r="W1642" s="121">
        <f t="shared" ca="1" si="2850"/>
        <v>0</v>
      </c>
      <c r="X1642" s="121">
        <f t="shared" ca="1" si="2850"/>
        <v>0</v>
      </c>
      <c r="Y1642" s="121">
        <f t="shared" ca="1" si="2850"/>
        <v>0</v>
      </c>
      <c r="Z1642" s="121">
        <f t="shared" ca="1" si="2851"/>
        <v>0</v>
      </c>
      <c r="AA1642" s="121">
        <f t="shared" ca="1" si="2851"/>
        <v>0</v>
      </c>
      <c r="AB1642" s="121">
        <f t="shared" ca="1" si="2851"/>
        <v>0</v>
      </c>
      <c r="AC1642" s="121">
        <f t="shared" ca="1" si="2851"/>
        <v>0</v>
      </c>
      <c r="AD1642" s="121">
        <f t="shared" ca="1" si="2851"/>
        <v>0</v>
      </c>
      <c r="AE1642" s="121">
        <f t="shared" ca="1" si="2851"/>
        <v>0</v>
      </c>
      <c r="AF1642" s="121">
        <f t="shared" ca="1" si="2851"/>
        <v>0</v>
      </c>
      <c r="AG1642" s="121">
        <f t="shared" ca="1" si="2851"/>
        <v>0</v>
      </c>
      <c r="AH1642" s="121">
        <f t="shared" ca="1" si="2851"/>
        <v>0</v>
      </c>
      <c r="AI1642" s="121">
        <f t="shared" ca="1" si="2851"/>
        <v>0</v>
      </c>
      <c r="AJ1642" s="121">
        <f t="shared" ca="1" si="2852"/>
        <v>0</v>
      </c>
      <c r="AK1642" s="121">
        <f t="shared" ca="1" si="2852"/>
        <v>0</v>
      </c>
      <c r="AL1642" s="121">
        <f t="shared" ca="1" si="2852"/>
        <v>0</v>
      </c>
      <c r="AM1642" s="121">
        <f t="shared" ca="1" si="2852"/>
        <v>0</v>
      </c>
      <c r="AN1642" s="121">
        <f t="shared" ca="1" si="2852"/>
        <v>0</v>
      </c>
      <c r="AO1642" s="121">
        <f t="shared" ca="1" si="2852"/>
        <v>0</v>
      </c>
      <c r="AP1642" s="121">
        <f t="shared" ca="1" si="2852"/>
        <v>0</v>
      </c>
      <c r="AQ1642" s="121">
        <f t="shared" ca="1" si="2852"/>
        <v>0</v>
      </c>
      <c r="AR1642" s="121">
        <f t="shared" ca="1" si="2852"/>
        <v>0</v>
      </c>
      <c r="AS1642" s="121">
        <f t="shared" ca="1" si="2852"/>
        <v>0</v>
      </c>
      <c r="AT1642" s="121">
        <f t="shared" ca="1" si="2853"/>
        <v>0</v>
      </c>
      <c r="AU1642" s="121">
        <f t="shared" ca="1" si="2853"/>
        <v>0</v>
      </c>
      <c r="AV1642" s="121">
        <f t="shared" ca="1" si="2853"/>
        <v>0</v>
      </c>
      <c r="AW1642" s="121">
        <f t="shared" ca="1" si="2853"/>
        <v>0</v>
      </c>
      <c r="AX1642" s="121">
        <f t="shared" ca="1" si="2853"/>
        <v>0</v>
      </c>
      <c r="AY1642" s="121">
        <f t="shared" ca="1" si="2853"/>
        <v>0</v>
      </c>
      <c r="AZ1642" s="121">
        <f t="shared" ca="1" si="2853"/>
        <v>0</v>
      </c>
      <c r="BA1642" s="121">
        <f t="shared" ca="1" si="2853"/>
        <v>0</v>
      </c>
      <c r="BB1642" s="121">
        <f t="shared" ca="1" si="2853"/>
        <v>0</v>
      </c>
      <c r="BC1642" s="121">
        <f t="shared" ca="1" si="2853"/>
        <v>0</v>
      </c>
      <c r="BD1642" s="121">
        <f t="shared" ca="1" si="2854"/>
        <v>0</v>
      </c>
      <c r="BE1642" s="121">
        <f t="shared" ca="1" si="2854"/>
        <v>0</v>
      </c>
      <c r="BF1642" s="121">
        <f t="shared" ca="1" si="2854"/>
        <v>0</v>
      </c>
      <c r="BG1642" s="121">
        <f t="shared" ca="1" si="2854"/>
        <v>0</v>
      </c>
      <c r="BH1642" s="121">
        <f t="shared" ca="1" si="2854"/>
        <v>0</v>
      </c>
      <c r="BI1642" s="121">
        <f t="shared" ca="1" si="2854"/>
        <v>0</v>
      </c>
      <c r="BJ1642" s="121">
        <f t="shared" ca="1" si="2854"/>
        <v>0</v>
      </c>
      <c r="BK1642" s="121">
        <f t="shared" ca="1" si="2854"/>
        <v>0</v>
      </c>
      <c r="BL1642" s="121">
        <f t="shared" ca="1" si="2854"/>
        <v>0</v>
      </c>
      <c r="BM1642" s="121">
        <f t="shared" ca="1" si="2854"/>
        <v>0</v>
      </c>
      <c r="BN1642" s="121">
        <f t="shared" ca="1" si="2855"/>
        <v>0</v>
      </c>
      <c r="BO1642" s="121" t="str">
        <f t="shared" ca="1" si="2855"/>
        <v/>
      </c>
      <c r="BP1642" s="121" t="str">
        <f t="shared" ca="1" si="2855"/>
        <v/>
      </c>
      <c r="BQ1642" s="121" t="str">
        <f t="shared" ca="1" si="2855"/>
        <v/>
      </c>
      <c r="BR1642" s="121" t="str">
        <f t="shared" ca="1" si="2855"/>
        <v/>
      </c>
      <c r="BS1642" s="121" t="str">
        <f t="shared" ca="1" si="2855"/>
        <v/>
      </c>
      <c r="BT1642" s="121" t="str">
        <f t="shared" ca="1" si="2855"/>
        <v/>
      </c>
      <c r="BU1642" s="121" t="str">
        <f t="shared" ca="1" si="2855"/>
        <v/>
      </c>
      <c r="BV1642" s="121" t="str">
        <f t="shared" ca="1" si="2855"/>
        <v/>
      </c>
      <c r="BW1642" s="121" t="str">
        <f t="shared" ca="1" si="2855"/>
        <v/>
      </c>
      <c r="BX1642" s="121" t="str">
        <f t="shared" ca="1" si="2856"/>
        <v/>
      </c>
      <c r="BY1642" s="121" t="str">
        <f t="shared" ca="1" si="2856"/>
        <v/>
      </c>
      <c r="BZ1642" s="121" t="str">
        <f t="shared" ca="1" si="2856"/>
        <v/>
      </c>
      <c r="CA1642" s="121" t="str">
        <f t="shared" ca="1" si="2856"/>
        <v/>
      </c>
      <c r="CB1642" s="121" t="str">
        <f t="shared" ca="1" si="2857"/>
        <v/>
      </c>
      <c r="CC1642" s="121" t="str">
        <f t="shared" ca="1" si="2857"/>
        <v/>
      </c>
      <c r="CD1642" s="121" t="str">
        <f t="shared" ca="1" si="2857"/>
        <v/>
      </c>
      <c r="CE1642" s="121" t="str">
        <f t="shared" ca="1" si="2857"/>
        <v/>
      </c>
      <c r="CF1642" s="121" t="str">
        <f t="shared" ca="1" si="2857"/>
        <v/>
      </c>
      <c r="CG1642" s="121" t="str">
        <f t="shared" ca="1" si="2857"/>
        <v/>
      </c>
      <c r="CH1642" s="121" t="str">
        <f t="shared" ca="1" si="2857"/>
        <v/>
      </c>
      <c r="CI1642" s="121" t="str">
        <f t="shared" ca="1" si="2857"/>
        <v/>
      </c>
      <c r="CJ1642" s="121" t="str">
        <f t="shared" ca="1" si="2857"/>
        <v/>
      </c>
      <c r="CK1642" s="121" t="str">
        <f t="shared" ca="1" si="2857"/>
        <v/>
      </c>
      <c r="CL1642" s="121" t="str">
        <f t="shared" ca="1" si="2857"/>
        <v/>
      </c>
      <c r="CM1642" s="121" t="str">
        <f t="shared" ca="1" si="2857"/>
        <v/>
      </c>
      <c r="CN1642" s="121" t="str">
        <f t="shared" ca="1" si="2857"/>
        <v/>
      </c>
      <c r="CO1642" s="121" t="str">
        <f t="shared" ca="1" si="2857"/>
        <v/>
      </c>
      <c r="CP1642" s="121" t="str">
        <f t="shared" ca="1" si="2857"/>
        <v/>
      </c>
      <c r="CQ1642" s="121" t="str">
        <f t="shared" ca="1" si="2857"/>
        <v/>
      </c>
      <c r="CR1642" s="121" t="str">
        <f t="shared" ca="1" si="2857"/>
        <v/>
      </c>
      <c r="CS1642" s="121" t="str">
        <f t="shared" ca="1" si="2857"/>
        <v/>
      </c>
      <c r="CT1642" s="121" t="str">
        <f t="shared" ca="1" si="2857"/>
        <v/>
      </c>
      <c r="CU1642" s="121" t="str">
        <f t="shared" ca="1" si="2857"/>
        <v/>
      </c>
      <c r="CV1642" s="121" t="str">
        <f t="shared" ca="1" si="2857"/>
        <v/>
      </c>
      <c r="CW1642" s="121" t="str">
        <f t="shared" ca="1" si="2857"/>
        <v/>
      </c>
      <c r="CX1642" s="121" t="str">
        <f t="shared" ca="1" si="2857"/>
        <v/>
      </c>
      <c r="CY1642" s="121" t="str">
        <f t="shared" ca="1" si="2857"/>
        <v/>
      </c>
      <c r="CZ1642" s="121" t="str">
        <f t="shared" ca="1" si="2857"/>
        <v/>
      </c>
      <c r="DA1642" s="121" t="str">
        <f t="shared" ca="1" si="2857"/>
        <v/>
      </c>
      <c r="DB1642" s="121" t="str">
        <f t="shared" ca="1" si="2857"/>
        <v/>
      </c>
      <c r="DC1642" s="121" t="str">
        <f t="shared" ca="1" si="2857"/>
        <v/>
      </c>
      <c r="DD1642" s="121" t="str">
        <f t="shared" ca="1" si="2857"/>
        <v/>
      </c>
      <c r="DE1642" s="121" t="str">
        <f t="shared" ca="1" si="2857"/>
        <v/>
      </c>
      <c r="DF1642" s="121" t="str">
        <f t="shared" ca="1" si="2857"/>
        <v/>
      </c>
      <c r="DG1642" s="121" t="str">
        <f t="shared" ca="1" si="2857"/>
        <v/>
      </c>
      <c r="DH1642" s="121" t="str">
        <f t="shared" ca="1" si="2857"/>
        <v/>
      </c>
      <c r="DI1642" s="121" t="str">
        <f t="shared" ca="1" si="2857"/>
        <v/>
      </c>
      <c r="DJ1642" s="121" t="str">
        <f t="shared" ca="1" si="2857"/>
        <v/>
      </c>
      <c r="DK1642" s="121" t="str">
        <f t="shared" ca="1" si="2857"/>
        <v/>
      </c>
      <c r="DL1642" s="121" t="str">
        <f t="shared" ca="1" si="2857"/>
        <v/>
      </c>
      <c r="DM1642" s="121" t="str">
        <f t="shared" ca="1" si="2857"/>
        <v/>
      </c>
      <c r="DN1642" s="121" t="str">
        <f t="shared" ca="1" si="2857"/>
        <v/>
      </c>
      <c r="DO1642" s="130">
        <f t="shared" ca="1" si="2847"/>
        <v>0</v>
      </c>
      <c r="DP1642" s="50" t="s">
        <v>172</v>
      </c>
    </row>
    <row r="1643" spans="3:120" s="29" customFormat="1" ht="15" customHeight="1">
      <c r="C1643" s="120" t="str">
        <f t="shared" ca="1" si="2838"/>
        <v>(+) Realty Taxes</v>
      </c>
      <c r="D1643" s="127">
        <f>ROW(A1176)</f>
        <v>1176</v>
      </c>
      <c r="E1643" s="75"/>
      <c r="F1643" s="121">
        <f t="shared" ca="1" si="2849"/>
        <v>0</v>
      </c>
      <c r="G1643" s="121">
        <f t="shared" ca="1" si="2849"/>
        <v>0</v>
      </c>
      <c r="H1643" s="121">
        <f t="shared" ca="1" si="2849"/>
        <v>0</v>
      </c>
      <c r="I1643" s="121">
        <f t="shared" ca="1" si="2849"/>
        <v>0</v>
      </c>
      <c r="J1643" s="121">
        <f t="shared" ca="1" si="2849"/>
        <v>0</v>
      </c>
      <c r="K1643" s="121">
        <f t="shared" ca="1" si="2849"/>
        <v>0</v>
      </c>
      <c r="L1643" s="121">
        <f t="shared" ca="1" si="2849"/>
        <v>0</v>
      </c>
      <c r="M1643" s="121">
        <f t="shared" ca="1" si="2849"/>
        <v>0</v>
      </c>
      <c r="N1643" s="121">
        <f t="shared" ca="1" si="2849"/>
        <v>0</v>
      </c>
      <c r="O1643" s="121">
        <f t="shared" ca="1" si="2849"/>
        <v>0</v>
      </c>
      <c r="P1643" s="121">
        <f t="shared" ca="1" si="2850"/>
        <v>0</v>
      </c>
      <c r="Q1643" s="121">
        <f t="shared" ca="1" si="2850"/>
        <v>0</v>
      </c>
      <c r="R1643" s="121">
        <f t="shared" ca="1" si="2850"/>
        <v>0</v>
      </c>
      <c r="S1643" s="121">
        <f t="shared" ca="1" si="2850"/>
        <v>0</v>
      </c>
      <c r="T1643" s="121">
        <f t="shared" ca="1" si="2850"/>
        <v>0</v>
      </c>
      <c r="U1643" s="121">
        <f t="shared" ca="1" si="2850"/>
        <v>0</v>
      </c>
      <c r="V1643" s="121">
        <f t="shared" ca="1" si="2850"/>
        <v>0</v>
      </c>
      <c r="W1643" s="121">
        <f t="shared" ca="1" si="2850"/>
        <v>0</v>
      </c>
      <c r="X1643" s="121">
        <f t="shared" ca="1" si="2850"/>
        <v>0</v>
      </c>
      <c r="Y1643" s="121">
        <f t="shared" ca="1" si="2850"/>
        <v>0</v>
      </c>
      <c r="Z1643" s="121">
        <f t="shared" ca="1" si="2851"/>
        <v>0</v>
      </c>
      <c r="AA1643" s="121">
        <f t="shared" ca="1" si="2851"/>
        <v>0</v>
      </c>
      <c r="AB1643" s="121">
        <f t="shared" ca="1" si="2851"/>
        <v>0</v>
      </c>
      <c r="AC1643" s="121">
        <f t="shared" ca="1" si="2851"/>
        <v>0</v>
      </c>
      <c r="AD1643" s="121">
        <f t="shared" ca="1" si="2851"/>
        <v>0</v>
      </c>
      <c r="AE1643" s="121">
        <f t="shared" ca="1" si="2851"/>
        <v>0</v>
      </c>
      <c r="AF1643" s="121">
        <f t="shared" ca="1" si="2851"/>
        <v>0</v>
      </c>
      <c r="AG1643" s="121">
        <f t="shared" ca="1" si="2851"/>
        <v>0</v>
      </c>
      <c r="AH1643" s="121">
        <f t="shared" ca="1" si="2851"/>
        <v>0</v>
      </c>
      <c r="AI1643" s="121">
        <f t="shared" ca="1" si="2851"/>
        <v>0</v>
      </c>
      <c r="AJ1643" s="121">
        <f t="shared" ca="1" si="2852"/>
        <v>0</v>
      </c>
      <c r="AK1643" s="121">
        <f t="shared" ca="1" si="2852"/>
        <v>0</v>
      </c>
      <c r="AL1643" s="121">
        <f t="shared" ca="1" si="2852"/>
        <v>0</v>
      </c>
      <c r="AM1643" s="121">
        <f t="shared" ca="1" si="2852"/>
        <v>0</v>
      </c>
      <c r="AN1643" s="121">
        <f t="shared" ca="1" si="2852"/>
        <v>0</v>
      </c>
      <c r="AO1643" s="121">
        <f t="shared" ca="1" si="2852"/>
        <v>0</v>
      </c>
      <c r="AP1643" s="121">
        <f t="shared" ca="1" si="2852"/>
        <v>0</v>
      </c>
      <c r="AQ1643" s="121">
        <f t="shared" ca="1" si="2852"/>
        <v>0</v>
      </c>
      <c r="AR1643" s="121">
        <f t="shared" ca="1" si="2852"/>
        <v>0</v>
      </c>
      <c r="AS1643" s="121">
        <f t="shared" ca="1" si="2852"/>
        <v>0</v>
      </c>
      <c r="AT1643" s="121">
        <f t="shared" ca="1" si="2853"/>
        <v>0</v>
      </c>
      <c r="AU1643" s="121">
        <f t="shared" ca="1" si="2853"/>
        <v>0</v>
      </c>
      <c r="AV1643" s="121">
        <f t="shared" ca="1" si="2853"/>
        <v>0</v>
      </c>
      <c r="AW1643" s="121">
        <f t="shared" ca="1" si="2853"/>
        <v>0</v>
      </c>
      <c r="AX1643" s="121">
        <f t="shared" ca="1" si="2853"/>
        <v>0</v>
      </c>
      <c r="AY1643" s="121">
        <f t="shared" ca="1" si="2853"/>
        <v>0</v>
      </c>
      <c r="AZ1643" s="121">
        <f t="shared" ca="1" si="2853"/>
        <v>0</v>
      </c>
      <c r="BA1643" s="121">
        <f t="shared" ca="1" si="2853"/>
        <v>0</v>
      </c>
      <c r="BB1643" s="121">
        <f t="shared" ca="1" si="2853"/>
        <v>0</v>
      </c>
      <c r="BC1643" s="121">
        <f t="shared" ca="1" si="2853"/>
        <v>0</v>
      </c>
      <c r="BD1643" s="121">
        <f t="shared" ca="1" si="2854"/>
        <v>0</v>
      </c>
      <c r="BE1643" s="121">
        <f t="shared" ca="1" si="2854"/>
        <v>0</v>
      </c>
      <c r="BF1643" s="121">
        <f t="shared" ca="1" si="2854"/>
        <v>0</v>
      </c>
      <c r="BG1643" s="121">
        <f t="shared" ca="1" si="2854"/>
        <v>0</v>
      </c>
      <c r="BH1643" s="121">
        <f t="shared" ca="1" si="2854"/>
        <v>0</v>
      </c>
      <c r="BI1643" s="121">
        <f t="shared" ca="1" si="2854"/>
        <v>0</v>
      </c>
      <c r="BJ1643" s="121">
        <f t="shared" ca="1" si="2854"/>
        <v>0</v>
      </c>
      <c r="BK1643" s="121">
        <f t="shared" ca="1" si="2854"/>
        <v>0</v>
      </c>
      <c r="BL1643" s="121">
        <f t="shared" ca="1" si="2854"/>
        <v>0</v>
      </c>
      <c r="BM1643" s="121">
        <f t="shared" ca="1" si="2854"/>
        <v>0</v>
      </c>
      <c r="BN1643" s="121">
        <f t="shared" ca="1" si="2855"/>
        <v>0</v>
      </c>
      <c r="BO1643" s="121" t="str">
        <f t="shared" ca="1" si="2855"/>
        <v/>
      </c>
      <c r="BP1643" s="121" t="str">
        <f t="shared" ca="1" si="2855"/>
        <v/>
      </c>
      <c r="BQ1643" s="121" t="str">
        <f t="shared" ca="1" si="2855"/>
        <v/>
      </c>
      <c r="BR1643" s="121" t="str">
        <f t="shared" ca="1" si="2855"/>
        <v/>
      </c>
      <c r="BS1643" s="121" t="str">
        <f t="shared" ca="1" si="2855"/>
        <v/>
      </c>
      <c r="BT1643" s="121" t="str">
        <f t="shared" ca="1" si="2855"/>
        <v/>
      </c>
      <c r="BU1643" s="121" t="str">
        <f t="shared" ca="1" si="2855"/>
        <v/>
      </c>
      <c r="BV1643" s="121" t="str">
        <f t="shared" ca="1" si="2855"/>
        <v/>
      </c>
      <c r="BW1643" s="121" t="str">
        <f t="shared" ca="1" si="2855"/>
        <v/>
      </c>
      <c r="BX1643" s="121" t="str">
        <f t="shared" ca="1" si="2856"/>
        <v/>
      </c>
      <c r="BY1643" s="121" t="str">
        <f t="shared" ca="1" si="2856"/>
        <v/>
      </c>
      <c r="BZ1643" s="121" t="str">
        <f t="shared" ca="1" si="2856"/>
        <v/>
      </c>
      <c r="CA1643" s="121" t="str">
        <f t="shared" ca="1" si="2856"/>
        <v/>
      </c>
      <c r="CB1643" s="121" t="str">
        <f t="shared" ca="1" si="2857"/>
        <v/>
      </c>
      <c r="CC1643" s="121" t="str">
        <f t="shared" ca="1" si="2857"/>
        <v/>
      </c>
      <c r="CD1643" s="121" t="str">
        <f t="shared" ca="1" si="2857"/>
        <v/>
      </c>
      <c r="CE1643" s="121" t="str">
        <f t="shared" ca="1" si="2857"/>
        <v/>
      </c>
      <c r="CF1643" s="121" t="str">
        <f t="shared" ca="1" si="2857"/>
        <v/>
      </c>
      <c r="CG1643" s="121" t="str">
        <f t="shared" ca="1" si="2857"/>
        <v/>
      </c>
      <c r="CH1643" s="121" t="str">
        <f t="shared" ca="1" si="2857"/>
        <v/>
      </c>
      <c r="CI1643" s="121" t="str">
        <f t="shared" ca="1" si="2857"/>
        <v/>
      </c>
      <c r="CJ1643" s="121" t="str">
        <f t="shared" ca="1" si="2857"/>
        <v/>
      </c>
      <c r="CK1643" s="121" t="str">
        <f t="shared" ca="1" si="2857"/>
        <v/>
      </c>
      <c r="CL1643" s="121" t="str">
        <f t="shared" ca="1" si="2857"/>
        <v/>
      </c>
      <c r="CM1643" s="121" t="str">
        <f t="shared" ca="1" si="2857"/>
        <v/>
      </c>
      <c r="CN1643" s="121" t="str">
        <f t="shared" ca="1" si="2857"/>
        <v/>
      </c>
      <c r="CO1643" s="121" t="str">
        <f t="shared" ca="1" si="2857"/>
        <v/>
      </c>
      <c r="CP1643" s="121" t="str">
        <f t="shared" ca="1" si="2857"/>
        <v/>
      </c>
      <c r="CQ1643" s="121" t="str">
        <f t="shared" ca="1" si="2857"/>
        <v/>
      </c>
      <c r="CR1643" s="121" t="str">
        <f t="shared" ca="1" si="2857"/>
        <v/>
      </c>
      <c r="CS1643" s="121" t="str">
        <f t="shared" ca="1" si="2857"/>
        <v/>
      </c>
      <c r="CT1643" s="121" t="str">
        <f t="shared" ca="1" si="2857"/>
        <v/>
      </c>
      <c r="CU1643" s="121" t="str">
        <f t="shared" ca="1" si="2857"/>
        <v/>
      </c>
      <c r="CV1643" s="121" t="str">
        <f t="shared" ca="1" si="2857"/>
        <v/>
      </c>
      <c r="CW1643" s="121" t="str">
        <f t="shared" ca="1" si="2857"/>
        <v/>
      </c>
      <c r="CX1643" s="121" t="str">
        <f t="shared" ca="1" si="2857"/>
        <v/>
      </c>
      <c r="CY1643" s="121" t="str">
        <f t="shared" ca="1" si="2857"/>
        <v/>
      </c>
      <c r="CZ1643" s="121" t="str">
        <f t="shared" ca="1" si="2857"/>
        <v/>
      </c>
      <c r="DA1643" s="121" t="str">
        <f t="shared" ca="1" si="2857"/>
        <v/>
      </c>
      <c r="DB1643" s="121" t="str">
        <f t="shared" ca="1" si="2857"/>
        <v/>
      </c>
      <c r="DC1643" s="121" t="str">
        <f t="shared" ca="1" si="2857"/>
        <v/>
      </c>
      <c r="DD1643" s="121" t="str">
        <f t="shared" ca="1" si="2857"/>
        <v/>
      </c>
      <c r="DE1643" s="121" t="str">
        <f t="shared" ca="1" si="2857"/>
        <v/>
      </c>
      <c r="DF1643" s="121" t="str">
        <f t="shared" ca="1" si="2857"/>
        <v/>
      </c>
      <c r="DG1643" s="121" t="str">
        <f t="shared" ca="1" si="2857"/>
        <v/>
      </c>
      <c r="DH1643" s="121" t="str">
        <f t="shared" ca="1" si="2857"/>
        <v/>
      </c>
      <c r="DI1643" s="121" t="str">
        <f t="shared" ca="1" si="2857"/>
        <v/>
      </c>
      <c r="DJ1643" s="121" t="str">
        <f t="shared" ca="1" si="2857"/>
        <v/>
      </c>
      <c r="DK1643" s="121" t="str">
        <f t="shared" ca="1" si="2857"/>
        <v/>
      </c>
      <c r="DL1643" s="121" t="str">
        <f t="shared" ca="1" si="2857"/>
        <v/>
      </c>
      <c r="DM1643" s="121" t="str">
        <f t="shared" ca="1" si="2857"/>
        <v/>
      </c>
      <c r="DN1643" s="121" t="str">
        <f t="shared" ca="1" si="2857"/>
        <v/>
      </c>
      <c r="DO1643" s="130">
        <f t="shared" ca="1" si="2847"/>
        <v>0</v>
      </c>
      <c r="DP1643" s="50" t="s">
        <v>172</v>
      </c>
    </row>
    <row r="1644" spans="3:120" s="29" customFormat="1" ht="15" customHeight="1">
      <c r="C1644" s="120" t="str">
        <f t="shared" ca="1" si="2838"/>
        <v xml:space="preserve">(+) Insurance </v>
      </c>
      <c r="D1644" s="127">
        <f>ROW(A1200)</f>
        <v>1200</v>
      </c>
      <c r="E1644" s="75"/>
      <c r="F1644" s="121">
        <f t="shared" ca="1" si="2849"/>
        <v>0</v>
      </c>
      <c r="G1644" s="121">
        <f t="shared" ca="1" si="2849"/>
        <v>0</v>
      </c>
      <c r="H1644" s="121">
        <f t="shared" ca="1" si="2849"/>
        <v>0</v>
      </c>
      <c r="I1644" s="121">
        <f t="shared" ca="1" si="2849"/>
        <v>0</v>
      </c>
      <c r="J1644" s="121">
        <f t="shared" ca="1" si="2849"/>
        <v>0</v>
      </c>
      <c r="K1644" s="121">
        <f t="shared" ca="1" si="2849"/>
        <v>0</v>
      </c>
      <c r="L1644" s="121">
        <f t="shared" ca="1" si="2849"/>
        <v>0</v>
      </c>
      <c r="M1644" s="121">
        <f t="shared" ca="1" si="2849"/>
        <v>0</v>
      </c>
      <c r="N1644" s="121">
        <f t="shared" ca="1" si="2849"/>
        <v>0</v>
      </c>
      <c r="O1644" s="121">
        <f t="shared" ca="1" si="2849"/>
        <v>0</v>
      </c>
      <c r="P1644" s="121">
        <f t="shared" ca="1" si="2850"/>
        <v>0</v>
      </c>
      <c r="Q1644" s="121">
        <f t="shared" ca="1" si="2850"/>
        <v>0</v>
      </c>
      <c r="R1644" s="121">
        <f t="shared" ca="1" si="2850"/>
        <v>0</v>
      </c>
      <c r="S1644" s="121">
        <f t="shared" ca="1" si="2850"/>
        <v>0</v>
      </c>
      <c r="T1644" s="121">
        <f t="shared" ca="1" si="2850"/>
        <v>0</v>
      </c>
      <c r="U1644" s="121">
        <f t="shared" ca="1" si="2850"/>
        <v>0</v>
      </c>
      <c r="V1644" s="121">
        <f t="shared" ca="1" si="2850"/>
        <v>0</v>
      </c>
      <c r="W1644" s="121">
        <f t="shared" ca="1" si="2850"/>
        <v>0</v>
      </c>
      <c r="X1644" s="121">
        <f t="shared" ca="1" si="2850"/>
        <v>0</v>
      </c>
      <c r="Y1644" s="121">
        <f t="shared" ca="1" si="2850"/>
        <v>0</v>
      </c>
      <c r="Z1644" s="121">
        <f t="shared" ca="1" si="2851"/>
        <v>0</v>
      </c>
      <c r="AA1644" s="121">
        <f t="shared" ca="1" si="2851"/>
        <v>0</v>
      </c>
      <c r="AB1644" s="121">
        <f t="shared" ca="1" si="2851"/>
        <v>0</v>
      </c>
      <c r="AC1644" s="121">
        <f t="shared" ca="1" si="2851"/>
        <v>0</v>
      </c>
      <c r="AD1644" s="121">
        <f t="shared" ca="1" si="2851"/>
        <v>0</v>
      </c>
      <c r="AE1644" s="121">
        <f t="shared" ca="1" si="2851"/>
        <v>0</v>
      </c>
      <c r="AF1644" s="121">
        <f t="shared" ca="1" si="2851"/>
        <v>0</v>
      </c>
      <c r="AG1644" s="121">
        <f t="shared" ca="1" si="2851"/>
        <v>0</v>
      </c>
      <c r="AH1644" s="121">
        <f t="shared" ca="1" si="2851"/>
        <v>0</v>
      </c>
      <c r="AI1644" s="121">
        <f t="shared" ca="1" si="2851"/>
        <v>0</v>
      </c>
      <c r="AJ1644" s="121">
        <f t="shared" ca="1" si="2852"/>
        <v>0</v>
      </c>
      <c r="AK1644" s="121">
        <f t="shared" ca="1" si="2852"/>
        <v>0</v>
      </c>
      <c r="AL1644" s="121">
        <f t="shared" ca="1" si="2852"/>
        <v>0</v>
      </c>
      <c r="AM1644" s="121">
        <f t="shared" ca="1" si="2852"/>
        <v>0</v>
      </c>
      <c r="AN1644" s="121">
        <f t="shared" ca="1" si="2852"/>
        <v>0</v>
      </c>
      <c r="AO1644" s="121">
        <f t="shared" ca="1" si="2852"/>
        <v>0</v>
      </c>
      <c r="AP1644" s="121">
        <f t="shared" ca="1" si="2852"/>
        <v>0</v>
      </c>
      <c r="AQ1644" s="121">
        <f t="shared" ca="1" si="2852"/>
        <v>0</v>
      </c>
      <c r="AR1644" s="121">
        <f t="shared" ca="1" si="2852"/>
        <v>0</v>
      </c>
      <c r="AS1644" s="121">
        <f t="shared" ca="1" si="2852"/>
        <v>0</v>
      </c>
      <c r="AT1644" s="121">
        <f t="shared" ca="1" si="2853"/>
        <v>0</v>
      </c>
      <c r="AU1644" s="121">
        <f t="shared" ca="1" si="2853"/>
        <v>0</v>
      </c>
      <c r="AV1644" s="121">
        <f t="shared" ca="1" si="2853"/>
        <v>0</v>
      </c>
      <c r="AW1644" s="121">
        <f t="shared" ca="1" si="2853"/>
        <v>0</v>
      </c>
      <c r="AX1644" s="121">
        <f t="shared" ca="1" si="2853"/>
        <v>0</v>
      </c>
      <c r="AY1644" s="121">
        <f t="shared" ca="1" si="2853"/>
        <v>0</v>
      </c>
      <c r="AZ1644" s="121">
        <f t="shared" ca="1" si="2853"/>
        <v>0</v>
      </c>
      <c r="BA1644" s="121">
        <f t="shared" ca="1" si="2853"/>
        <v>0</v>
      </c>
      <c r="BB1644" s="121">
        <f t="shared" ca="1" si="2853"/>
        <v>0</v>
      </c>
      <c r="BC1644" s="121">
        <f t="shared" ca="1" si="2853"/>
        <v>0</v>
      </c>
      <c r="BD1644" s="121">
        <f t="shared" ca="1" si="2854"/>
        <v>0</v>
      </c>
      <c r="BE1644" s="121">
        <f t="shared" ca="1" si="2854"/>
        <v>0</v>
      </c>
      <c r="BF1644" s="121">
        <f t="shared" ca="1" si="2854"/>
        <v>0</v>
      </c>
      <c r="BG1644" s="121">
        <f t="shared" ca="1" si="2854"/>
        <v>0</v>
      </c>
      <c r="BH1644" s="121">
        <f t="shared" ca="1" si="2854"/>
        <v>0</v>
      </c>
      <c r="BI1644" s="121">
        <f t="shared" ca="1" si="2854"/>
        <v>0</v>
      </c>
      <c r="BJ1644" s="121">
        <f t="shared" ca="1" si="2854"/>
        <v>0</v>
      </c>
      <c r="BK1644" s="121">
        <f t="shared" ca="1" si="2854"/>
        <v>0</v>
      </c>
      <c r="BL1644" s="121">
        <f t="shared" ca="1" si="2854"/>
        <v>0</v>
      </c>
      <c r="BM1644" s="121">
        <f t="shared" ca="1" si="2854"/>
        <v>0</v>
      </c>
      <c r="BN1644" s="121">
        <f t="shared" ca="1" si="2855"/>
        <v>0</v>
      </c>
      <c r="BO1644" s="121" t="str">
        <f t="shared" ca="1" si="2855"/>
        <v/>
      </c>
      <c r="BP1644" s="121" t="str">
        <f t="shared" ca="1" si="2855"/>
        <v/>
      </c>
      <c r="BQ1644" s="121" t="str">
        <f t="shared" ca="1" si="2855"/>
        <v/>
      </c>
      <c r="BR1644" s="121" t="str">
        <f t="shared" ca="1" si="2855"/>
        <v/>
      </c>
      <c r="BS1644" s="121" t="str">
        <f t="shared" ca="1" si="2855"/>
        <v/>
      </c>
      <c r="BT1644" s="121" t="str">
        <f t="shared" ca="1" si="2855"/>
        <v/>
      </c>
      <c r="BU1644" s="121" t="str">
        <f t="shared" ca="1" si="2855"/>
        <v/>
      </c>
      <c r="BV1644" s="121" t="str">
        <f t="shared" ca="1" si="2855"/>
        <v/>
      </c>
      <c r="BW1644" s="121" t="str">
        <f t="shared" ca="1" si="2855"/>
        <v/>
      </c>
      <c r="BX1644" s="121" t="str">
        <f t="shared" ca="1" si="2856"/>
        <v/>
      </c>
      <c r="BY1644" s="121" t="str">
        <f t="shared" ca="1" si="2856"/>
        <v/>
      </c>
      <c r="BZ1644" s="121" t="str">
        <f t="shared" ca="1" si="2856"/>
        <v/>
      </c>
      <c r="CA1644" s="121" t="str">
        <f t="shared" ca="1" si="2856"/>
        <v/>
      </c>
      <c r="CB1644" s="121" t="str">
        <f t="shared" ca="1" si="2857"/>
        <v/>
      </c>
      <c r="CC1644" s="121" t="str">
        <f t="shared" ca="1" si="2857"/>
        <v/>
      </c>
      <c r="CD1644" s="121" t="str">
        <f t="shared" ca="1" si="2857"/>
        <v/>
      </c>
      <c r="CE1644" s="121" t="str">
        <f t="shared" ca="1" si="2857"/>
        <v/>
      </c>
      <c r="CF1644" s="121" t="str">
        <f t="shared" ca="1" si="2857"/>
        <v/>
      </c>
      <c r="CG1644" s="121" t="str">
        <f t="shared" ca="1" si="2857"/>
        <v/>
      </c>
      <c r="CH1644" s="121" t="str">
        <f t="shared" ca="1" si="2857"/>
        <v/>
      </c>
      <c r="CI1644" s="121" t="str">
        <f t="shared" ca="1" si="2857"/>
        <v/>
      </c>
      <c r="CJ1644" s="121" t="str">
        <f t="shared" ca="1" si="2857"/>
        <v/>
      </c>
      <c r="CK1644" s="121" t="str">
        <f t="shared" ca="1" si="2857"/>
        <v/>
      </c>
      <c r="CL1644" s="121" t="str">
        <f t="shared" ca="1" si="2857"/>
        <v/>
      </c>
      <c r="CM1644" s="121" t="str">
        <f t="shared" ca="1" si="2857"/>
        <v/>
      </c>
      <c r="CN1644" s="121" t="str">
        <f t="shared" ca="1" si="2857"/>
        <v/>
      </c>
      <c r="CO1644" s="121" t="str">
        <f t="shared" ca="1" si="2857"/>
        <v/>
      </c>
      <c r="CP1644" s="121" t="str">
        <f t="shared" ca="1" si="2857"/>
        <v/>
      </c>
      <c r="CQ1644" s="121" t="str">
        <f t="shared" ca="1" si="2857"/>
        <v/>
      </c>
      <c r="CR1644" s="121" t="str">
        <f t="shared" ca="1" si="2857"/>
        <v/>
      </c>
      <c r="CS1644" s="121" t="str">
        <f t="shared" ca="1" si="2857"/>
        <v/>
      </c>
      <c r="CT1644" s="121" t="str">
        <f t="shared" ca="1" si="2857"/>
        <v/>
      </c>
      <c r="CU1644" s="121" t="str">
        <f t="shared" ca="1" si="2857"/>
        <v/>
      </c>
      <c r="CV1644" s="121" t="str">
        <f t="shared" ca="1" si="2857"/>
        <v/>
      </c>
      <c r="CW1644" s="121" t="str">
        <f t="shared" ca="1" si="2857"/>
        <v/>
      </c>
      <c r="CX1644" s="121" t="str">
        <f t="shared" ca="1" si="2857"/>
        <v/>
      </c>
      <c r="CY1644" s="121" t="str">
        <f t="shared" ca="1" si="2857"/>
        <v/>
      </c>
      <c r="CZ1644" s="121" t="str">
        <f t="shared" ca="1" si="2857"/>
        <v/>
      </c>
      <c r="DA1644" s="121" t="str">
        <f t="shared" ca="1" si="2857"/>
        <v/>
      </c>
      <c r="DB1644" s="121" t="str">
        <f t="shared" ca="1" si="2857"/>
        <v/>
      </c>
      <c r="DC1644" s="121" t="str">
        <f t="shared" ca="1" si="2857"/>
        <v/>
      </c>
      <c r="DD1644" s="121" t="str">
        <f t="shared" ca="1" si="2857"/>
        <v/>
      </c>
      <c r="DE1644" s="121" t="str">
        <f t="shared" ca="1" si="2857"/>
        <v/>
      </c>
      <c r="DF1644" s="121" t="str">
        <f t="shared" ca="1" si="2857"/>
        <v/>
      </c>
      <c r="DG1644" s="121" t="str">
        <f t="shared" ca="1" si="2857"/>
        <v/>
      </c>
      <c r="DH1644" s="121" t="str">
        <f t="shared" ca="1" si="2857"/>
        <v/>
      </c>
      <c r="DI1644" s="121" t="str">
        <f t="shared" ca="1" si="2857"/>
        <v/>
      </c>
      <c r="DJ1644" s="121" t="str">
        <f t="shared" ca="1" si="2857"/>
        <v/>
      </c>
      <c r="DK1644" s="121" t="str">
        <f t="shared" ca="1" si="2857"/>
        <v/>
      </c>
      <c r="DL1644" s="121" t="str">
        <f t="shared" ca="1" si="2857"/>
        <v/>
      </c>
      <c r="DM1644" s="121" t="str">
        <f t="shared" ca="1" si="2857"/>
        <v/>
      </c>
      <c r="DN1644" s="121" t="str">
        <f t="shared" ca="1" si="2857"/>
        <v/>
      </c>
      <c r="DO1644" s="130">
        <f t="shared" ca="1" si="2847"/>
        <v>0</v>
      </c>
      <c r="DP1644" s="50" t="s">
        <v>172</v>
      </c>
    </row>
    <row r="1645" spans="3:120" s="29" customFormat="1" ht="15" customHeight="1">
      <c r="C1645" s="120" t="str">
        <f t="shared" ca="1" si="2838"/>
        <v>(+) Other Expenses</v>
      </c>
      <c r="D1645" s="127">
        <f>ROW(A1297)</f>
        <v>1297</v>
      </c>
      <c r="E1645" s="75"/>
      <c r="F1645" s="121">
        <f t="shared" ca="1" si="2849"/>
        <v>0</v>
      </c>
      <c r="G1645" s="121">
        <f t="shared" ca="1" si="2849"/>
        <v>0</v>
      </c>
      <c r="H1645" s="121">
        <f t="shared" ca="1" si="2849"/>
        <v>0</v>
      </c>
      <c r="I1645" s="121">
        <f t="shared" ca="1" si="2849"/>
        <v>0</v>
      </c>
      <c r="J1645" s="121">
        <f t="shared" ca="1" si="2849"/>
        <v>0</v>
      </c>
      <c r="K1645" s="121">
        <f t="shared" ca="1" si="2849"/>
        <v>0</v>
      </c>
      <c r="L1645" s="121">
        <f t="shared" ca="1" si="2849"/>
        <v>0</v>
      </c>
      <c r="M1645" s="121">
        <f t="shared" ca="1" si="2849"/>
        <v>0</v>
      </c>
      <c r="N1645" s="121">
        <f t="shared" ca="1" si="2849"/>
        <v>0</v>
      </c>
      <c r="O1645" s="121">
        <f t="shared" ca="1" si="2849"/>
        <v>0</v>
      </c>
      <c r="P1645" s="121">
        <f t="shared" ca="1" si="2850"/>
        <v>0</v>
      </c>
      <c r="Q1645" s="121">
        <f t="shared" ca="1" si="2850"/>
        <v>0</v>
      </c>
      <c r="R1645" s="121">
        <f t="shared" ca="1" si="2850"/>
        <v>0</v>
      </c>
      <c r="S1645" s="121">
        <f t="shared" ca="1" si="2850"/>
        <v>0</v>
      </c>
      <c r="T1645" s="121">
        <f t="shared" ca="1" si="2850"/>
        <v>0</v>
      </c>
      <c r="U1645" s="121">
        <f t="shared" ca="1" si="2850"/>
        <v>0</v>
      </c>
      <c r="V1645" s="121">
        <f t="shared" ca="1" si="2850"/>
        <v>0</v>
      </c>
      <c r="W1645" s="121">
        <f t="shared" ca="1" si="2850"/>
        <v>0</v>
      </c>
      <c r="X1645" s="121">
        <f t="shared" ca="1" si="2850"/>
        <v>0</v>
      </c>
      <c r="Y1645" s="121">
        <f t="shared" ca="1" si="2850"/>
        <v>0</v>
      </c>
      <c r="Z1645" s="121">
        <f t="shared" ca="1" si="2851"/>
        <v>0</v>
      </c>
      <c r="AA1645" s="121">
        <f t="shared" ca="1" si="2851"/>
        <v>0</v>
      </c>
      <c r="AB1645" s="121">
        <f t="shared" ca="1" si="2851"/>
        <v>0</v>
      </c>
      <c r="AC1645" s="121">
        <f t="shared" ca="1" si="2851"/>
        <v>0</v>
      </c>
      <c r="AD1645" s="121">
        <f t="shared" ca="1" si="2851"/>
        <v>0</v>
      </c>
      <c r="AE1645" s="121">
        <f t="shared" ca="1" si="2851"/>
        <v>0</v>
      </c>
      <c r="AF1645" s="121">
        <f t="shared" ca="1" si="2851"/>
        <v>0</v>
      </c>
      <c r="AG1645" s="121">
        <f t="shared" ca="1" si="2851"/>
        <v>0</v>
      </c>
      <c r="AH1645" s="121">
        <f t="shared" ca="1" si="2851"/>
        <v>0</v>
      </c>
      <c r="AI1645" s="121">
        <f t="shared" ca="1" si="2851"/>
        <v>0</v>
      </c>
      <c r="AJ1645" s="121">
        <f t="shared" ca="1" si="2852"/>
        <v>0</v>
      </c>
      <c r="AK1645" s="121">
        <f t="shared" ca="1" si="2852"/>
        <v>0</v>
      </c>
      <c r="AL1645" s="121">
        <f t="shared" ca="1" si="2852"/>
        <v>0</v>
      </c>
      <c r="AM1645" s="121">
        <f t="shared" ca="1" si="2852"/>
        <v>0</v>
      </c>
      <c r="AN1645" s="121">
        <f t="shared" ca="1" si="2852"/>
        <v>0</v>
      </c>
      <c r="AO1645" s="121">
        <f t="shared" ca="1" si="2852"/>
        <v>0</v>
      </c>
      <c r="AP1645" s="121">
        <f t="shared" ca="1" si="2852"/>
        <v>0</v>
      </c>
      <c r="AQ1645" s="121">
        <f t="shared" ca="1" si="2852"/>
        <v>0</v>
      </c>
      <c r="AR1645" s="121">
        <f t="shared" ca="1" si="2852"/>
        <v>0</v>
      </c>
      <c r="AS1645" s="121">
        <f t="shared" ca="1" si="2852"/>
        <v>0</v>
      </c>
      <c r="AT1645" s="121">
        <f t="shared" ca="1" si="2853"/>
        <v>0</v>
      </c>
      <c r="AU1645" s="121">
        <f t="shared" ca="1" si="2853"/>
        <v>0</v>
      </c>
      <c r="AV1645" s="121">
        <f t="shared" ca="1" si="2853"/>
        <v>0</v>
      </c>
      <c r="AW1645" s="121">
        <f t="shared" ca="1" si="2853"/>
        <v>0</v>
      </c>
      <c r="AX1645" s="121">
        <f t="shared" ca="1" si="2853"/>
        <v>0</v>
      </c>
      <c r="AY1645" s="121">
        <f t="shared" ca="1" si="2853"/>
        <v>0</v>
      </c>
      <c r="AZ1645" s="121">
        <f t="shared" ca="1" si="2853"/>
        <v>0</v>
      </c>
      <c r="BA1645" s="121">
        <f t="shared" ca="1" si="2853"/>
        <v>0</v>
      </c>
      <c r="BB1645" s="121">
        <f t="shared" ca="1" si="2853"/>
        <v>0</v>
      </c>
      <c r="BC1645" s="121">
        <f t="shared" ca="1" si="2853"/>
        <v>0</v>
      </c>
      <c r="BD1645" s="121">
        <f t="shared" ca="1" si="2854"/>
        <v>0</v>
      </c>
      <c r="BE1645" s="121">
        <f t="shared" ca="1" si="2854"/>
        <v>0</v>
      </c>
      <c r="BF1645" s="121">
        <f t="shared" ca="1" si="2854"/>
        <v>0</v>
      </c>
      <c r="BG1645" s="121">
        <f t="shared" ca="1" si="2854"/>
        <v>0</v>
      </c>
      <c r="BH1645" s="121">
        <f t="shared" ca="1" si="2854"/>
        <v>0</v>
      </c>
      <c r="BI1645" s="121">
        <f t="shared" ca="1" si="2854"/>
        <v>0</v>
      </c>
      <c r="BJ1645" s="121">
        <f t="shared" ca="1" si="2854"/>
        <v>0</v>
      </c>
      <c r="BK1645" s="121">
        <f t="shared" ca="1" si="2854"/>
        <v>0</v>
      </c>
      <c r="BL1645" s="121">
        <f t="shared" ca="1" si="2854"/>
        <v>0</v>
      </c>
      <c r="BM1645" s="121">
        <f t="shared" ca="1" si="2854"/>
        <v>0</v>
      </c>
      <c r="BN1645" s="121">
        <f t="shared" ca="1" si="2855"/>
        <v>0</v>
      </c>
      <c r="BO1645" s="121" t="str">
        <f t="shared" ca="1" si="2855"/>
        <v/>
      </c>
      <c r="BP1645" s="121" t="str">
        <f t="shared" ca="1" si="2855"/>
        <v/>
      </c>
      <c r="BQ1645" s="121" t="str">
        <f t="shared" ca="1" si="2855"/>
        <v/>
      </c>
      <c r="BR1645" s="121" t="str">
        <f t="shared" ca="1" si="2855"/>
        <v/>
      </c>
      <c r="BS1645" s="121" t="str">
        <f t="shared" ca="1" si="2855"/>
        <v/>
      </c>
      <c r="BT1645" s="121" t="str">
        <f t="shared" ca="1" si="2855"/>
        <v/>
      </c>
      <c r="BU1645" s="121" t="str">
        <f t="shared" ca="1" si="2855"/>
        <v/>
      </c>
      <c r="BV1645" s="121" t="str">
        <f t="shared" ca="1" si="2855"/>
        <v/>
      </c>
      <c r="BW1645" s="121" t="str">
        <f t="shared" ca="1" si="2855"/>
        <v/>
      </c>
      <c r="BX1645" s="121" t="str">
        <f t="shared" ca="1" si="2856"/>
        <v/>
      </c>
      <c r="BY1645" s="121" t="str">
        <f t="shared" ca="1" si="2856"/>
        <v/>
      </c>
      <c r="BZ1645" s="121" t="str">
        <f t="shared" ca="1" si="2856"/>
        <v/>
      </c>
      <c r="CA1645" s="121" t="str">
        <f t="shared" ca="1" si="2856"/>
        <v/>
      </c>
      <c r="CB1645" s="121" t="str">
        <f t="shared" ca="1" si="2857"/>
        <v/>
      </c>
      <c r="CC1645" s="121" t="str">
        <f t="shared" ca="1" si="2857"/>
        <v/>
      </c>
      <c r="CD1645" s="121" t="str">
        <f t="shared" ca="1" si="2857"/>
        <v/>
      </c>
      <c r="CE1645" s="121" t="str">
        <f t="shared" ca="1" si="2857"/>
        <v/>
      </c>
      <c r="CF1645" s="121" t="str">
        <f t="shared" ca="1" si="2857"/>
        <v/>
      </c>
      <c r="CG1645" s="121" t="str">
        <f t="shared" ca="1" si="2857"/>
        <v/>
      </c>
      <c r="CH1645" s="121" t="str">
        <f t="shared" ca="1" si="2857"/>
        <v/>
      </c>
      <c r="CI1645" s="121" t="str">
        <f t="shared" ca="1" si="2857"/>
        <v/>
      </c>
      <c r="CJ1645" s="121" t="str">
        <f t="shared" ca="1" si="2857"/>
        <v/>
      </c>
      <c r="CK1645" s="121" t="str">
        <f t="shared" ca="1" si="2857"/>
        <v/>
      </c>
      <c r="CL1645" s="121" t="str">
        <f t="shared" ca="1" si="2857"/>
        <v/>
      </c>
      <c r="CM1645" s="121" t="str">
        <f t="shared" ca="1" si="2857"/>
        <v/>
      </c>
      <c r="CN1645" s="121" t="str">
        <f t="shared" ca="1" si="2857"/>
        <v/>
      </c>
      <c r="CO1645" s="121" t="str">
        <f t="shared" ca="1" si="2857"/>
        <v/>
      </c>
      <c r="CP1645" s="121" t="str">
        <f t="shared" ca="1" si="2857"/>
        <v/>
      </c>
      <c r="CQ1645" s="121" t="str">
        <f t="shared" ca="1" si="2857"/>
        <v/>
      </c>
      <c r="CR1645" s="121" t="str">
        <f t="shared" ca="1" si="2857"/>
        <v/>
      </c>
      <c r="CS1645" s="121" t="str">
        <f t="shared" ca="1" si="2857"/>
        <v/>
      </c>
      <c r="CT1645" s="121" t="str">
        <f t="shared" ca="1" si="2857"/>
        <v/>
      </c>
      <c r="CU1645" s="121" t="str">
        <f t="shared" ca="1" si="2857"/>
        <v/>
      </c>
      <c r="CV1645" s="121" t="str">
        <f t="shared" ca="1" si="2857"/>
        <v/>
      </c>
      <c r="CW1645" s="121" t="str">
        <f t="shared" ca="1" si="2857"/>
        <v/>
      </c>
      <c r="CX1645" s="121" t="str">
        <f t="shared" ca="1" si="2857"/>
        <v/>
      </c>
      <c r="CY1645" s="121" t="str">
        <f t="shared" ca="1" si="2857"/>
        <v/>
      </c>
      <c r="CZ1645" s="121" t="str">
        <f t="shared" ca="1" si="2857"/>
        <v/>
      </c>
      <c r="DA1645" s="121" t="str">
        <f t="shared" ca="1" si="2857"/>
        <v/>
      </c>
      <c r="DB1645" s="121" t="str">
        <f t="shared" ca="1" si="2857"/>
        <v/>
      </c>
      <c r="DC1645" s="121" t="str">
        <f t="shared" ca="1" si="2857"/>
        <v/>
      </c>
      <c r="DD1645" s="121" t="str">
        <f t="shared" ca="1" si="2857"/>
        <v/>
      </c>
      <c r="DE1645" s="121" t="str">
        <f t="shared" ca="1" si="2857"/>
        <v/>
      </c>
      <c r="DF1645" s="121" t="str">
        <f t="shared" ca="1" si="2857"/>
        <v/>
      </c>
      <c r="DG1645" s="121" t="str">
        <f t="shared" ca="1" si="2857"/>
        <v/>
      </c>
      <c r="DH1645" s="121" t="str">
        <f t="shared" ca="1" si="2857"/>
        <v/>
      </c>
      <c r="DI1645" s="121" t="str">
        <f t="shared" ca="1" si="2857"/>
        <v/>
      </c>
      <c r="DJ1645" s="121" t="str">
        <f t="shared" ca="1" si="2857"/>
        <v/>
      </c>
      <c r="DK1645" s="121" t="str">
        <f t="shared" ca="1" si="2857"/>
        <v/>
      </c>
      <c r="DL1645" s="121" t="str">
        <f t="shared" ca="1" si="2857"/>
        <v/>
      </c>
      <c r="DM1645" s="121" t="str">
        <f t="shared" ca="1" si="2857"/>
        <v/>
      </c>
      <c r="DN1645" s="121" t="str">
        <f t="shared" ca="1" si="2857"/>
        <v/>
      </c>
      <c r="DO1645" s="130">
        <f t="shared" ca="1" si="2847"/>
        <v>0</v>
      </c>
      <c r="DP1645" s="50" t="s">
        <v>172</v>
      </c>
    </row>
    <row r="1646" spans="3:120" s="29" customFormat="1" ht="15" customHeight="1">
      <c r="C1646" s="120" t="str">
        <f t="shared" ca="1" si="2838"/>
        <v>(+) Overhead Fees</v>
      </c>
      <c r="D1646" s="127">
        <f>ROW(A1361)</f>
        <v>1361</v>
      </c>
      <c r="E1646" s="134"/>
      <c r="F1646" s="122">
        <f t="shared" ca="1" si="2849"/>
        <v>0</v>
      </c>
      <c r="G1646" s="122">
        <f t="shared" ca="1" si="2849"/>
        <v>0</v>
      </c>
      <c r="H1646" s="122">
        <f t="shared" ca="1" si="2849"/>
        <v>0</v>
      </c>
      <c r="I1646" s="122">
        <f t="shared" ca="1" si="2849"/>
        <v>0</v>
      </c>
      <c r="J1646" s="122">
        <f t="shared" ca="1" si="2849"/>
        <v>0</v>
      </c>
      <c r="K1646" s="122">
        <f t="shared" ca="1" si="2849"/>
        <v>0</v>
      </c>
      <c r="L1646" s="122">
        <f t="shared" ca="1" si="2849"/>
        <v>0</v>
      </c>
      <c r="M1646" s="122">
        <f t="shared" ca="1" si="2849"/>
        <v>0</v>
      </c>
      <c r="N1646" s="122">
        <f t="shared" ca="1" si="2849"/>
        <v>0</v>
      </c>
      <c r="O1646" s="122">
        <f t="shared" ca="1" si="2849"/>
        <v>0</v>
      </c>
      <c r="P1646" s="122">
        <f t="shared" ca="1" si="2850"/>
        <v>0</v>
      </c>
      <c r="Q1646" s="122">
        <f t="shared" ca="1" si="2850"/>
        <v>0</v>
      </c>
      <c r="R1646" s="122">
        <f t="shared" ca="1" si="2850"/>
        <v>0</v>
      </c>
      <c r="S1646" s="122">
        <f t="shared" ca="1" si="2850"/>
        <v>0</v>
      </c>
      <c r="T1646" s="122">
        <f t="shared" ca="1" si="2850"/>
        <v>0</v>
      </c>
      <c r="U1646" s="122">
        <f t="shared" ca="1" si="2850"/>
        <v>0</v>
      </c>
      <c r="V1646" s="122">
        <f t="shared" ca="1" si="2850"/>
        <v>0</v>
      </c>
      <c r="W1646" s="122">
        <f t="shared" ca="1" si="2850"/>
        <v>0</v>
      </c>
      <c r="X1646" s="122">
        <f t="shared" ca="1" si="2850"/>
        <v>0</v>
      </c>
      <c r="Y1646" s="122">
        <f t="shared" ca="1" si="2850"/>
        <v>0</v>
      </c>
      <c r="Z1646" s="122">
        <f t="shared" ca="1" si="2851"/>
        <v>0</v>
      </c>
      <c r="AA1646" s="122">
        <f t="shared" ca="1" si="2851"/>
        <v>0</v>
      </c>
      <c r="AB1646" s="122">
        <f t="shared" ca="1" si="2851"/>
        <v>0</v>
      </c>
      <c r="AC1646" s="122">
        <f t="shared" ca="1" si="2851"/>
        <v>0</v>
      </c>
      <c r="AD1646" s="122">
        <f t="shared" ca="1" si="2851"/>
        <v>0</v>
      </c>
      <c r="AE1646" s="122">
        <f t="shared" ca="1" si="2851"/>
        <v>0</v>
      </c>
      <c r="AF1646" s="122">
        <f t="shared" ca="1" si="2851"/>
        <v>0</v>
      </c>
      <c r="AG1646" s="122">
        <f t="shared" ca="1" si="2851"/>
        <v>0</v>
      </c>
      <c r="AH1646" s="122">
        <f t="shared" ca="1" si="2851"/>
        <v>0</v>
      </c>
      <c r="AI1646" s="122">
        <f t="shared" ca="1" si="2851"/>
        <v>0</v>
      </c>
      <c r="AJ1646" s="122">
        <f t="shared" ca="1" si="2852"/>
        <v>0</v>
      </c>
      <c r="AK1646" s="122">
        <f t="shared" ca="1" si="2852"/>
        <v>0</v>
      </c>
      <c r="AL1646" s="122">
        <f t="shared" ca="1" si="2852"/>
        <v>0</v>
      </c>
      <c r="AM1646" s="122">
        <f t="shared" ca="1" si="2852"/>
        <v>0</v>
      </c>
      <c r="AN1646" s="122">
        <f t="shared" ca="1" si="2852"/>
        <v>0</v>
      </c>
      <c r="AO1646" s="122">
        <f t="shared" ca="1" si="2852"/>
        <v>0</v>
      </c>
      <c r="AP1646" s="122">
        <f t="shared" ca="1" si="2852"/>
        <v>0</v>
      </c>
      <c r="AQ1646" s="122">
        <f t="shared" ca="1" si="2852"/>
        <v>0</v>
      </c>
      <c r="AR1646" s="122">
        <f t="shared" ca="1" si="2852"/>
        <v>0</v>
      </c>
      <c r="AS1646" s="122">
        <f t="shared" ca="1" si="2852"/>
        <v>0</v>
      </c>
      <c r="AT1646" s="122">
        <f t="shared" ca="1" si="2853"/>
        <v>0</v>
      </c>
      <c r="AU1646" s="122">
        <f t="shared" ca="1" si="2853"/>
        <v>0</v>
      </c>
      <c r="AV1646" s="122">
        <f t="shared" ca="1" si="2853"/>
        <v>0</v>
      </c>
      <c r="AW1646" s="122">
        <f t="shared" ca="1" si="2853"/>
        <v>0</v>
      </c>
      <c r="AX1646" s="122">
        <f t="shared" ca="1" si="2853"/>
        <v>0</v>
      </c>
      <c r="AY1646" s="122">
        <f t="shared" ca="1" si="2853"/>
        <v>0</v>
      </c>
      <c r="AZ1646" s="122">
        <f t="shared" ca="1" si="2853"/>
        <v>0</v>
      </c>
      <c r="BA1646" s="122">
        <f t="shared" ca="1" si="2853"/>
        <v>0</v>
      </c>
      <c r="BB1646" s="122">
        <f t="shared" ca="1" si="2853"/>
        <v>0</v>
      </c>
      <c r="BC1646" s="122">
        <f t="shared" ca="1" si="2853"/>
        <v>0</v>
      </c>
      <c r="BD1646" s="122">
        <f t="shared" ca="1" si="2854"/>
        <v>0</v>
      </c>
      <c r="BE1646" s="122">
        <f t="shared" ca="1" si="2854"/>
        <v>0</v>
      </c>
      <c r="BF1646" s="122">
        <f t="shared" ca="1" si="2854"/>
        <v>0</v>
      </c>
      <c r="BG1646" s="122">
        <f t="shared" ca="1" si="2854"/>
        <v>0</v>
      </c>
      <c r="BH1646" s="122">
        <f t="shared" ca="1" si="2854"/>
        <v>0</v>
      </c>
      <c r="BI1646" s="122">
        <f t="shared" ca="1" si="2854"/>
        <v>0</v>
      </c>
      <c r="BJ1646" s="122">
        <f t="shared" ca="1" si="2854"/>
        <v>0</v>
      </c>
      <c r="BK1646" s="122">
        <f t="shared" ca="1" si="2854"/>
        <v>0</v>
      </c>
      <c r="BL1646" s="122">
        <f t="shared" ca="1" si="2854"/>
        <v>0</v>
      </c>
      <c r="BM1646" s="122">
        <f t="shared" ca="1" si="2854"/>
        <v>0</v>
      </c>
      <c r="BN1646" s="122">
        <f t="shared" ca="1" si="2855"/>
        <v>0</v>
      </c>
      <c r="BO1646" s="122" t="str">
        <f t="shared" ca="1" si="2855"/>
        <v/>
      </c>
      <c r="BP1646" s="122" t="str">
        <f t="shared" ca="1" si="2855"/>
        <v/>
      </c>
      <c r="BQ1646" s="122" t="str">
        <f t="shared" ca="1" si="2855"/>
        <v/>
      </c>
      <c r="BR1646" s="122" t="str">
        <f t="shared" ca="1" si="2855"/>
        <v/>
      </c>
      <c r="BS1646" s="122" t="str">
        <f t="shared" ca="1" si="2855"/>
        <v/>
      </c>
      <c r="BT1646" s="122" t="str">
        <f t="shared" ca="1" si="2855"/>
        <v/>
      </c>
      <c r="BU1646" s="122" t="str">
        <f t="shared" ca="1" si="2855"/>
        <v/>
      </c>
      <c r="BV1646" s="122" t="str">
        <f t="shared" ca="1" si="2855"/>
        <v/>
      </c>
      <c r="BW1646" s="122" t="str">
        <f t="shared" ca="1" si="2855"/>
        <v/>
      </c>
      <c r="BX1646" s="122" t="str">
        <f t="shared" ca="1" si="2856"/>
        <v/>
      </c>
      <c r="BY1646" s="122" t="str">
        <f t="shared" ca="1" si="2856"/>
        <v/>
      </c>
      <c r="BZ1646" s="122" t="str">
        <f t="shared" ca="1" si="2856"/>
        <v/>
      </c>
      <c r="CA1646" s="122" t="str">
        <f t="shared" ca="1" si="2856"/>
        <v/>
      </c>
      <c r="CB1646" s="122" t="str">
        <f t="shared" ca="1" si="2857"/>
        <v/>
      </c>
      <c r="CC1646" s="122" t="str">
        <f t="shared" ca="1" si="2857"/>
        <v/>
      </c>
      <c r="CD1646" s="122" t="str">
        <f t="shared" ca="1" si="2857"/>
        <v/>
      </c>
      <c r="CE1646" s="122" t="str">
        <f t="shared" ca="1" si="2857"/>
        <v/>
      </c>
      <c r="CF1646" s="122" t="str">
        <f t="shared" ca="1" si="2857"/>
        <v/>
      </c>
      <c r="CG1646" s="122" t="str">
        <f t="shared" ca="1" si="2857"/>
        <v/>
      </c>
      <c r="CH1646" s="122" t="str">
        <f t="shared" ca="1" si="2857"/>
        <v/>
      </c>
      <c r="CI1646" s="122" t="str">
        <f t="shared" ca="1" si="2857"/>
        <v/>
      </c>
      <c r="CJ1646" s="122" t="str">
        <f t="shared" ca="1" si="2857"/>
        <v/>
      </c>
      <c r="CK1646" s="122" t="str">
        <f t="shared" ca="1" si="2857"/>
        <v/>
      </c>
      <c r="CL1646" s="122" t="str">
        <f t="shared" ca="1" si="2857"/>
        <v/>
      </c>
      <c r="CM1646" s="122" t="str">
        <f t="shared" ca="1" si="2857"/>
        <v/>
      </c>
      <c r="CN1646" s="122" t="str">
        <f t="shared" ca="1" si="2857"/>
        <v/>
      </c>
      <c r="CO1646" s="122" t="str">
        <f t="shared" ca="1" si="2857"/>
        <v/>
      </c>
      <c r="CP1646" s="122" t="str">
        <f t="shared" ca="1" si="2857"/>
        <v/>
      </c>
      <c r="CQ1646" s="122" t="str">
        <f t="shared" ca="1" si="2857"/>
        <v/>
      </c>
      <c r="CR1646" s="122" t="str">
        <f t="shared" ca="1" si="2857"/>
        <v/>
      </c>
      <c r="CS1646" s="122" t="str">
        <f t="shared" ca="1" si="2857"/>
        <v/>
      </c>
      <c r="CT1646" s="122" t="str">
        <f t="shared" ca="1" si="2857"/>
        <v/>
      </c>
      <c r="CU1646" s="122" t="str">
        <f t="shared" ca="1" si="2857"/>
        <v/>
      </c>
      <c r="CV1646" s="122" t="str">
        <f t="shared" ca="1" si="2857"/>
        <v/>
      </c>
      <c r="CW1646" s="122" t="str">
        <f t="shared" ca="1" si="2857"/>
        <v/>
      </c>
      <c r="CX1646" s="122" t="str">
        <f t="shared" ca="1" si="2857"/>
        <v/>
      </c>
      <c r="CY1646" s="122" t="str">
        <f t="shared" ca="1" si="2857"/>
        <v/>
      </c>
      <c r="CZ1646" s="122" t="str">
        <f t="shared" ca="1" si="2857"/>
        <v/>
      </c>
      <c r="DA1646" s="122" t="str">
        <f t="shared" ca="1" si="2857"/>
        <v/>
      </c>
      <c r="DB1646" s="122" t="str">
        <f t="shared" ca="1" si="2857"/>
        <v/>
      </c>
      <c r="DC1646" s="122" t="str">
        <f t="shared" ca="1" si="2857"/>
        <v/>
      </c>
      <c r="DD1646" s="122" t="str">
        <f t="shared" ca="1" si="2857"/>
        <v/>
      </c>
      <c r="DE1646" s="122" t="str">
        <f t="shared" ca="1" si="2857"/>
        <v/>
      </c>
      <c r="DF1646" s="122" t="str">
        <f t="shared" ca="1" si="2857"/>
        <v/>
      </c>
      <c r="DG1646" s="122" t="str">
        <f t="shared" ca="1" si="2857"/>
        <v/>
      </c>
      <c r="DH1646" s="122" t="str">
        <f t="shared" ca="1" si="2857"/>
        <v/>
      </c>
      <c r="DI1646" s="122" t="str">
        <f t="shared" ca="1" si="2857"/>
        <v/>
      </c>
      <c r="DJ1646" s="122" t="str">
        <f t="shared" ca="1" si="2857"/>
        <v/>
      </c>
      <c r="DK1646" s="122" t="str">
        <f t="shared" ca="1" si="2857"/>
        <v/>
      </c>
      <c r="DL1646" s="122" t="str">
        <f t="shared" ca="1" si="2857"/>
        <v/>
      </c>
      <c r="DM1646" s="122" t="str">
        <f t="shared" ca="1" si="2857"/>
        <v/>
      </c>
      <c r="DN1646" s="122" t="str">
        <f t="shared" ca="1" si="2857"/>
        <v/>
      </c>
      <c r="DO1646" s="138">
        <f t="shared" ca="1" si="2847"/>
        <v>0</v>
      </c>
      <c r="DP1646" s="50" t="s">
        <v>172</v>
      </c>
    </row>
    <row r="1647" spans="3:120" s="29" customFormat="1" ht="15" customHeight="1">
      <c r="C1647" s="137" t="s">
        <v>3</v>
      </c>
      <c r="D1647" s="136"/>
      <c r="E1647" s="135"/>
      <c r="F1647" s="121">
        <f t="shared" ref="F1647:AK1647" ca="1" si="2858">IF(F$17="","",SUM(F1627:F1646))</f>
        <v>3200000</v>
      </c>
      <c r="G1647" s="121">
        <f t="shared" ca="1" si="2858"/>
        <v>471666.66666666674</v>
      </c>
      <c r="H1647" s="121">
        <f t="shared" ca="1" si="2858"/>
        <v>471666.66666666674</v>
      </c>
      <c r="I1647" s="121">
        <f t="shared" ca="1" si="2858"/>
        <v>471666.66666666674</v>
      </c>
      <c r="J1647" s="121">
        <f t="shared" ca="1" si="2858"/>
        <v>471666.66666666674</v>
      </c>
      <c r="K1647" s="121">
        <f t="shared" ca="1" si="2858"/>
        <v>471666.66666666674</v>
      </c>
      <c r="L1647" s="121">
        <f t="shared" ca="1" si="2858"/>
        <v>471666.66666666674</v>
      </c>
      <c r="M1647" s="121">
        <f t="shared" ca="1" si="2858"/>
        <v>471666.66666666674</v>
      </c>
      <c r="N1647" s="121">
        <f t="shared" ca="1" si="2858"/>
        <v>471666.66666666674</v>
      </c>
      <c r="O1647" s="121">
        <f t="shared" ca="1" si="2858"/>
        <v>471666.66666666674</v>
      </c>
      <c r="P1647" s="121">
        <f t="shared" ca="1" si="2858"/>
        <v>190555.55555555553</v>
      </c>
      <c r="Q1647" s="121">
        <f t="shared" ca="1" si="2858"/>
        <v>190555.55555555553</v>
      </c>
      <c r="R1647" s="121">
        <f t="shared" ca="1" si="2858"/>
        <v>678055.55555555562</v>
      </c>
      <c r="S1647" s="121">
        <f t="shared" ca="1" si="2858"/>
        <v>678055.55555555562</v>
      </c>
      <c r="T1647" s="121">
        <f t="shared" ca="1" si="2858"/>
        <v>678055.55555555562</v>
      </c>
      <c r="U1647" s="121">
        <f t="shared" ca="1" si="2858"/>
        <v>678055.55555555562</v>
      </c>
      <c r="V1647" s="121">
        <f t="shared" ca="1" si="2858"/>
        <v>678055.55555555562</v>
      </c>
      <c r="W1647" s="121">
        <f t="shared" ca="1" si="2858"/>
        <v>678055.55555555562</v>
      </c>
      <c r="X1647" s="121">
        <f t="shared" ca="1" si="2858"/>
        <v>1241388.888888889</v>
      </c>
      <c r="Y1647" s="121">
        <f t="shared" ca="1" si="2858"/>
        <v>749166.66666666674</v>
      </c>
      <c r="Z1647" s="121">
        <f t="shared" ca="1" si="2858"/>
        <v>749166.66666666674</v>
      </c>
      <c r="AA1647" s="121">
        <f t="shared" ca="1" si="2858"/>
        <v>749166.66666666674</v>
      </c>
      <c r="AB1647" s="121">
        <f t="shared" ca="1" si="2858"/>
        <v>749166.66666666674</v>
      </c>
      <c r="AC1647" s="121">
        <f t="shared" ca="1" si="2858"/>
        <v>749166.66666666674</v>
      </c>
      <c r="AD1647" s="121">
        <f t="shared" ca="1" si="2858"/>
        <v>58333.333333333328</v>
      </c>
      <c r="AE1647" s="121">
        <f t="shared" ca="1" si="2858"/>
        <v>0</v>
      </c>
      <c r="AF1647" s="121">
        <f t="shared" ca="1" si="2858"/>
        <v>0</v>
      </c>
      <c r="AG1647" s="121">
        <f t="shared" ca="1" si="2858"/>
        <v>0</v>
      </c>
      <c r="AH1647" s="121">
        <f t="shared" ca="1" si="2858"/>
        <v>0</v>
      </c>
      <c r="AI1647" s="121">
        <f t="shared" ca="1" si="2858"/>
        <v>0</v>
      </c>
      <c r="AJ1647" s="121">
        <f t="shared" ca="1" si="2858"/>
        <v>0</v>
      </c>
      <c r="AK1647" s="121">
        <f t="shared" ca="1" si="2858"/>
        <v>0</v>
      </c>
      <c r="AL1647" s="121">
        <f t="shared" ref="AL1647:BQ1647" ca="1" si="2859">IF(AL$17="","",SUM(AL1627:AL1646))</f>
        <v>0</v>
      </c>
      <c r="AM1647" s="121">
        <f t="shared" ca="1" si="2859"/>
        <v>0</v>
      </c>
      <c r="AN1647" s="121">
        <f t="shared" ca="1" si="2859"/>
        <v>0</v>
      </c>
      <c r="AO1647" s="121">
        <f t="shared" ca="1" si="2859"/>
        <v>0</v>
      </c>
      <c r="AP1647" s="121">
        <f t="shared" ca="1" si="2859"/>
        <v>0</v>
      </c>
      <c r="AQ1647" s="121">
        <f t="shared" ca="1" si="2859"/>
        <v>0</v>
      </c>
      <c r="AR1647" s="121">
        <f t="shared" ca="1" si="2859"/>
        <v>0</v>
      </c>
      <c r="AS1647" s="121">
        <f t="shared" ca="1" si="2859"/>
        <v>0</v>
      </c>
      <c r="AT1647" s="121">
        <f t="shared" ca="1" si="2859"/>
        <v>0</v>
      </c>
      <c r="AU1647" s="121">
        <f t="shared" ca="1" si="2859"/>
        <v>0</v>
      </c>
      <c r="AV1647" s="121">
        <f t="shared" ca="1" si="2859"/>
        <v>0</v>
      </c>
      <c r="AW1647" s="121">
        <f t="shared" ca="1" si="2859"/>
        <v>0</v>
      </c>
      <c r="AX1647" s="121">
        <f t="shared" ca="1" si="2859"/>
        <v>0</v>
      </c>
      <c r="AY1647" s="121">
        <f t="shared" ca="1" si="2859"/>
        <v>0</v>
      </c>
      <c r="AZ1647" s="121">
        <f t="shared" ca="1" si="2859"/>
        <v>0</v>
      </c>
      <c r="BA1647" s="121">
        <f t="shared" ca="1" si="2859"/>
        <v>0</v>
      </c>
      <c r="BB1647" s="121">
        <f t="shared" ca="1" si="2859"/>
        <v>0</v>
      </c>
      <c r="BC1647" s="121">
        <f t="shared" ca="1" si="2859"/>
        <v>0</v>
      </c>
      <c r="BD1647" s="121">
        <f t="shared" ca="1" si="2859"/>
        <v>0</v>
      </c>
      <c r="BE1647" s="121">
        <f t="shared" ca="1" si="2859"/>
        <v>0</v>
      </c>
      <c r="BF1647" s="121">
        <f t="shared" ca="1" si="2859"/>
        <v>0</v>
      </c>
      <c r="BG1647" s="121">
        <f t="shared" ca="1" si="2859"/>
        <v>0</v>
      </c>
      <c r="BH1647" s="121">
        <f t="shared" ca="1" si="2859"/>
        <v>0</v>
      </c>
      <c r="BI1647" s="121">
        <f t="shared" ca="1" si="2859"/>
        <v>0</v>
      </c>
      <c r="BJ1647" s="121">
        <f t="shared" ca="1" si="2859"/>
        <v>0</v>
      </c>
      <c r="BK1647" s="121">
        <f t="shared" ca="1" si="2859"/>
        <v>0</v>
      </c>
      <c r="BL1647" s="121">
        <f t="shared" ca="1" si="2859"/>
        <v>0</v>
      </c>
      <c r="BM1647" s="121">
        <f t="shared" ca="1" si="2859"/>
        <v>0</v>
      </c>
      <c r="BN1647" s="121">
        <f t="shared" ca="1" si="2859"/>
        <v>0</v>
      </c>
      <c r="BO1647" s="121" t="str">
        <f t="shared" si="2859"/>
        <v/>
      </c>
      <c r="BP1647" s="121" t="str">
        <f t="shared" si="2859"/>
        <v/>
      </c>
      <c r="BQ1647" s="121" t="str">
        <f t="shared" si="2859"/>
        <v/>
      </c>
      <c r="BR1647" s="121" t="str">
        <f t="shared" ref="BR1647:CA1647" si="2860">IF(BR$17="","",SUM(BR1627:BR1646))</f>
        <v/>
      </c>
      <c r="BS1647" s="121" t="str">
        <f t="shared" si="2860"/>
        <v/>
      </c>
      <c r="BT1647" s="121" t="str">
        <f t="shared" si="2860"/>
        <v/>
      </c>
      <c r="BU1647" s="121" t="str">
        <f t="shared" si="2860"/>
        <v/>
      </c>
      <c r="BV1647" s="121" t="str">
        <f t="shared" si="2860"/>
        <v/>
      </c>
      <c r="BW1647" s="121" t="str">
        <f t="shared" si="2860"/>
        <v/>
      </c>
      <c r="BX1647" s="121" t="str">
        <f t="shared" si="2860"/>
        <v/>
      </c>
      <c r="BY1647" s="121" t="str">
        <f t="shared" si="2860"/>
        <v/>
      </c>
      <c r="BZ1647" s="121" t="str">
        <f t="shared" si="2860"/>
        <v/>
      </c>
      <c r="CA1647" s="121" t="str">
        <f t="shared" si="2860"/>
        <v/>
      </c>
      <c r="CB1647" s="121" t="str">
        <f t="shared" ref="CB1647:DN1647" si="2861">IF(CB$17="","",SUM(CB1627:CB1646))</f>
        <v/>
      </c>
      <c r="CC1647" s="121" t="str">
        <f t="shared" si="2861"/>
        <v/>
      </c>
      <c r="CD1647" s="121" t="str">
        <f t="shared" si="2861"/>
        <v/>
      </c>
      <c r="CE1647" s="121" t="str">
        <f t="shared" si="2861"/>
        <v/>
      </c>
      <c r="CF1647" s="121" t="str">
        <f t="shared" si="2861"/>
        <v/>
      </c>
      <c r="CG1647" s="121" t="str">
        <f t="shared" si="2861"/>
        <v/>
      </c>
      <c r="CH1647" s="121" t="str">
        <f t="shared" si="2861"/>
        <v/>
      </c>
      <c r="CI1647" s="121" t="str">
        <f t="shared" si="2861"/>
        <v/>
      </c>
      <c r="CJ1647" s="121" t="str">
        <f t="shared" si="2861"/>
        <v/>
      </c>
      <c r="CK1647" s="121" t="str">
        <f t="shared" si="2861"/>
        <v/>
      </c>
      <c r="CL1647" s="121" t="str">
        <f t="shared" si="2861"/>
        <v/>
      </c>
      <c r="CM1647" s="121" t="str">
        <f t="shared" si="2861"/>
        <v/>
      </c>
      <c r="CN1647" s="121" t="str">
        <f t="shared" si="2861"/>
        <v/>
      </c>
      <c r="CO1647" s="121" t="str">
        <f t="shared" si="2861"/>
        <v/>
      </c>
      <c r="CP1647" s="121" t="str">
        <f t="shared" si="2861"/>
        <v/>
      </c>
      <c r="CQ1647" s="121" t="str">
        <f t="shared" si="2861"/>
        <v/>
      </c>
      <c r="CR1647" s="121" t="str">
        <f t="shared" si="2861"/>
        <v/>
      </c>
      <c r="CS1647" s="121" t="str">
        <f t="shared" si="2861"/>
        <v/>
      </c>
      <c r="CT1647" s="121" t="str">
        <f t="shared" si="2861"/>
        <v/>
      </c>
      <c r="CU1647" s="121" t="str">
        <f t="shared" si="2861"/>
        <v/>
      </c>
      <c r="CV1647" s="121" t="str">
        <f t="shared" si="2861"/>
        <v/>
      </c>
      <c r="CW1647" s="121" t="str">
        <f t="shared" si="2861"/>
        <v/>
      </c>
      <c r="CX1647" s="121" t="str">
        <f t="shared" si="2861"/>
        <v/>
      </c>
      <c r="CY1647" s="121" t="str">
        <f t="shared" si="2861"/>
        <v/>
      </c>
      <c r="CZ1647" s="121" t="str">
        <f t="shared" si="2861"/>
        <v/>
      </c>
      <c r="DA1647" s="121" t="str">
        <f t="shared" si="2861"/>
        <v/>
      </c>
      <c r="DB1647" s="121" t="str">
        <f t="shared" si="2861"/>
        <v/>
      </c>
      <c r="DC1647" s="121" t="str">
        <f t="shared" si="2861"/>
        <v/>
      </c>
      <c r="DD1647" s="121" t="str">
        <f t="shared" si="2861"/>
        <v/>
      </c>
      <c r="DE1647" s="121" t="str">
        <f t="shared" si="2861"/>
        <v/>
      </c>
      <c r="DF1647" s="121" t="str">
        <f t="shared" si="2861"/>
        <v/>
      </c>
      <c r="DG1647" s="121" t="str">
        <f t="shared" si="2861"/>
        <v/>
      </c>
      <c r="DH1647" s="121" t="str">
        <f t="shared" si="2861"/>
        <v/>
      </c>
      <c r="DI1647" s="121" t="str">
        <f t="shared" si="2861"/>
        <v/>
      </c>
      <c r="DJ1647" s="121" t="str">
        <f t="shared" si="2861"/>
        <v/>
      </c>
      <c r="DK1647" s="121" t="str">
        <f t="shared" si="2861"/>
        <v/>
      </c>
      <c r="DL1647" s="121" t="str">
        <f t="shared" si="2861"/>
        <v/>
      </c>
      <c r="DM1647" s="121" t="str">
        <f t="shared" si="2861"/>
        <v/>
      </c>
      <c r="DN1647" s="121" t="str">
        <f t="shared" si="2861"/>
        <v/>
      </c>
      <c r="DO1647" s="130">
        <f t="shared" ca="1" si="2847"/>
        <v>16940000.000000004</v>
      </c>
      <c r="DP1647" s="50" t="s">
        <v>172</v>
      </c>
    </row>
    <row r="1648" spans="3:120" s="29" customFormat="1" ht="15" customHeight="1">
      <c r="C1648" s="120"/>
      <c r="D1648" s="119"/>
      <c r="E1648" s="119"/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U1648" s="121"/>
      <c r="V1648" s="121"/>
      <c r="W1648" s="121"/>
      <c r="X1648" s="121"/>
      <c r="Y1648" s="121"/>
      <c r="Z1648" s="121"/>
      <c r="AA1648" s="121"/>
      <c r="AB1648" s="121"/>
      <c r="AC1648" s="121"/>
      <c r="AD1648" s="121"/>
      <c r="AE1648" s="121"/>
      <c r="AF1648" s="121"/>
      <c r="AG1648" s="121"/>
      <c r="AH1648" s="121"/>
      <c r="AI1648" s="121"/>
      <c r="AJ1648" s="121"/>
      <c r="AK1648" s="121"/>
      <c r="AL1648" s="121"/>
      <c r="AM1648" s="121"/>
      <c r="AN1648" s="121"/>
      <c r="AO1648" s="121"/>
      <c r="AP1648" s="121"/>
      <c r="AQ1648" s="121"/>
      <c r="AR1648" s="121"/>
      <c r="AS1648" s="121"/>
      <c r="AT1648" s="121"/>
      <c r="AU1648" s="121"/>
      <c r="AV1648" s="121"/>
      <c r="AW1648" s="121"/>
      <c r="AX1648" s="121"/>
      <c r="AY1648" s="121"/>
      <c r="AZ1648" s="121"/>
      <c r="BA1648" s="121"/>
      <c r="BB1648" s="121"/>
      <c r="BC1648" s="121"/>
      <c r="BD1648" s="121"/>
      <c r="BE1648" s="121"/>
      <c r="BF1648" s="121"/>
      <c r="BG1648" s="121"/>
      <c r="BH1648" s="121"/>
      <c r="BI1648" s="121"/>
      <c r="BJ1648" s="121"/>
      <c r="BK1648" s="121"/>
      <c r="BL1648" s="121"/>
      <c r="BM1648" s="121"/>
      <c r="BN1648" s="121"/>
      <c r="BO1648" s="121"/>
      <c r="BP1648" s="121"/>
      <c r="BQ1648" s="121"/>
      <c r="BR1648" s="121"/>
      <c r="BS1648" s="121"/>
      <c r="BT1648" s="121"/>
      <c r="BU1648" s="121"/>
      <c r="BV1648" s="121"/>
      <c r="BW1648" s="121"/>
      <c r="BX1648" s="121"/>
      <c r="BY1648" s="121"/>
      <c r="BZ1648" s="121"/>
      <c r="CA1648" s="121"/>
      <c r="CB1648" s="121"/>
      <c r="CC1648" s="121"/>
      <c r="CD1648" s="121"/>
      <c r="CE1648" s="121"/>
      <c r="CF1648" s="121"/>
      <c r="CG1648" s="121"/>
      <c r="CH1648" s="121"/>
      <c r="CI1648" s="121"/>
      <c r="CJ1648" s="121"/>
      <c r="CK1648" s="121"/>
      <c r="CL1648" s="121"/>
      <c r="CM1648" s="121"/>
      <c r="CN1648" s="121"/>
      <c r="CO1648" s="121"/>
      <c r="CP1648" s="121"/>
      <c r="CQ1648" s="121"/>
      <c r="CR1648" s="121"/>
      <c r="CS1648" s="121"/>
      <c r="CT1648" s="121"/>
      <c r="CU1648" s="121"/>
      <c r="CV1648" s="121"/>
      <c r="CW1648" s="121"/>
      <c r="CX1648" s="121"/>
      <c r="CY1648" s="121"/>
      <c r="CZ1648" s="121"/>
      <c r="DA1648" s="121"/>
      <c r="DB1648" s="121"/>
      <c r="DC1648" s="121"/>
      <c r="DD1648" s="121"/>
      <c r="DE1648" s="121"/>
      <c r="DF1648" s="121"/>
      <c r="DG1648" s="121"/>
      <c r="DH1648" s="121"/>
      <c r="DI1648" s="121"/>
      <c r="DJ1648" s="121"/>
      <c r="DK1648" s="121"/>
      <c r="DL1648" s="121"/>
      <c r="DM1648" s="121"/>
      <c r="DN1648" s="121"/>
      <c r="DO1648" s="130"/>
      <c r="DP1648" s="50" t="s">
        <v>172</v>
      </c>
    </row>
    <row r="1649" spans="3:120" s="29" customFormat="1" ht="15" customHeight="1">
      <c r="C1649" s="120" t="s">
        <v>216</v>
      </c>
      <c r="D1649" s="119"/>
      <c r="E1649" s="119"/>
      <c r="F1649" s="121">
        <f t="shared" ref="F1649:AK1649" ca="1" si="2862">IF(F17="","",F1611+F1605+F1647+F1625)</f>
        <v>19042286.233029515</v>
      </c>
      <c r="G1649" s="121">
        <f t="shared" ca="1" si="2862"/>
        <v>493375.31876320846</v>
      </c>
      <c r="H1649" s="121">
        <f t="shared" ca="1" si="2862"/>
        <v>495228.95177045907</v>
      </c>
      <c r="I1649" s="121">
        <f t="shared" ca="1" si="2862"/>
        <v>497089.5489593274</v>
      </c>
      <c r="J1649" s="121">
        <f t="shared" ca="1" si="2862"/>
        <v>2928220.8497068263</v>
      </c>
      <c r="K1649" s="121">
        <f t="shared" ca="1" si="2862"/>
        <v>2931391.9779253034</v>
      </c>
      <c r="L1649" s="121">
        <f t="shared" ca="1" si="2862"/>
        <v>2934575.0202134801</v>
      </c>
      <c r="M1649" s="121">
        <f t="shared" ca="1" si="2862"/>
        <v>2937770.0213330463</v>
      </c>
      <c r="N1649" s="121">
        <f t="shared" ca="1" si="2862"/>
        <v>2940977.0262138639</v>
      </c>
      <c r="O1649" s="121">
        <f t="shared" ca="1" si="2862"/>
        <v>2944196.0799545962</v>
      </c>
      <c r="P1649" s="121">
        <f t="shared" ca="1" si="2862"/>
        <v>2665788.0432411437</v>
      </c>
      <c r="Q1649" s="121">
        <f t="shared" ca="1" si="2862"/>
        <v>2667973.1997383968</v>
      </c>
      <c r="R1649" s="121">
        <f t="shared" ca="1" si="2862"/>
        <v>3158582.345552484</v>
      </c>
      <c r="S1649" s="121">
        <f t="shared" ca="1" si="2862"/>
        <v>3162618.9521523472</v>
      </c>
      <c r="T1649" s="121">
        <f t="shared" ca="1" si="2862"/>
        <v>3166670.724462667</v>
      </c>
      <c r="U1649" s="121">
        <f t="shared" ca="1" si="2862"/>
        <v>3170737.719461692</v>
      </c>
      <c r="V1649" s="121">
        <f t="shared" ca="1" si="2862"/>
        <v>3174819.9943417399</v>
      </c>
      <c r="W1649" s="121">
        <f t="shared" ca="1" si="2862"/>
        <v>3178917.6065100036</v>
      </c>
      <c r="X1649" s="121">
        <f t="shared" ca="1" si="2862"/>
        <v>4560613.5816544788</v>
      </c>
      <c r="Y1649" s="121">
        <f t="shared" ca="1" si="2862"/>
        <v>4079044.1948214825</v>
      </c>
      <c r="Z1649" s="121">
        <f t="shared" ca="1" si="2862"/>
        <v>4092727.5668496159</v>
      </c>
      <c r="AA1649" s="121">
        <f t="shared" ca="1" si="2862"/>
        <v>4108104.1262742234</v>
      </c>
      <c r="AB1649" s="121">
        <f t="shared" ca="1" si="2862"/>
        <v>1690359.5790550485</v>
      </c>
      <c r="AC1649" s="121">
        <f t="shared" ca="1" si="2862"/>
        <v>1696710.3351441722</v>
      </c>
      <c r="AD1649" s="121">
        <f t="shared" ca="1" si="2862"/>
        <v>127862.50017795037</v>
      </c>
      <c r="AE1649" s="121">
        <f t="shared" ca="1" si="2862"/>
        <v>0</v>
      </c>
      <c r="AF1649" s="121">
        <f t="shared" ca="1" si="2862"/>
        <v>0</v>
      </c>
      <c r="AG1649" s="121">
        <f t="shared" ca="1" si="2862"/>
        <v>0</v>
      </c>
      <c r="AH1649" s="121">
        <f t="shared" ca="1" si="2862"/>
        <v>0</v>
      </c>
      <c r="AI1649" s="121">
        <f t="shared" ca="1" si="2862"/>
        <v>0</v>
      </c>
      <c r="AJ1649" s="121">
        <f t="shared" ca="1" si="2862"/>
        <v>0</v>
      </c>
      <c r="AK1649" s="121">
        <f t="shared" ca="1" si="2862"/>
        <v>0</v>
      </c>
      <c r="AL1649" s="121">
        <f t="shared" ref="AL1649:BQ1649" ca="1" si="2863">IF(AL17="","",AL1611+AL1605+AL1647+AL1625)</f>
        <v>0</v>
      </c>
      <c r="AM1649" s="121">
        <f t="shared" ca="1" si="2863"/>
        <v>0</v>
      </c>
      <c r="AN1649" s="121">
        <f t="shared" ca="1" si="2863"/>
        <v>0</v>
      </c>
      <c r="AO1649" s="121">
        <f t="shared" ca="1" si="2863"/>
        <v>0</v>
      </c>
      <c r="AP1649" s="121">
        <f t="shared" ca="1" si="2863"/>
        <v>0</v>
      </c>
      <c r="AQ1649" s="121">
        <f t="shared" ca="1" si="2863"/>
        <v>0</v>
      </c>
      <c r="AR1649" s="121">
        <f t="shared" ca="1" si="2863"/>
        <v>0</v>
      </c>
      <c r="AS1649" s="121">
        <f t="shared" ca="1" si="2863"/>
        <v>0</v>
      </c>
      <c r="AT1649" s="121">
        <f t="shared" ca="1" si="2863"/>
        <v>0</v>
      </c>
      <c r="AU1649" s="121">
        <f t="shared" ca="1" si="2863"/>
        <v>0</v>
      </c>
      <c r="AV1649" s="121">
        <f t="shared" ca="1" si="2863"/>
        <v>0</v>
      </c>
      <c r="AW1649" s="121">
        <f t="shared" ca="1" si="2863"/>
        <v>0</v>
      </c>
      <c r="AX1649" s="121">
        <f t="shared" ca="1" si="2863"/>
        <v>0</v>
      </c>
      <c r="AY1649" s="121">
        <f t="shared" ca="1" si="2863"/>
        <v>0</v>
      </c>
      <c r="AZ1649" s="121">
        <f t="shared" ca="1" si="2863"/>
        <v>0</v>
      </c>
      <c r="BA1649" s="121">
        <f t="shared" ca="1" si="2863"/>
        <v>0</v>
      </c>
      <c r="BB1649" s="121">
        <f t="shared" ca="1" si="2863"/>
        <v>0</v>
      </c>
      <c r="BC1649" s="121">
        <f t="shared" ca="1" si="2863"/>
        <v>0</v>
      </c>
      <c r="BD1649" s="121">
        <f t="shared" ca="1" si="2863"/>
        <v>0</v>
      </c>
      <c r="BE1649" s="121">
        <f t="shared" ca="1" si="2863"/>
        <v>0</v>
      </c>
      <c r="BF1649" s="121">
        <f t="shared" ca="1" si="2863"/>
        <v>0</v>
      </c>
      <c r="BG1649" s="121">
        <f t="shared" ca="1" si="2863"/>
        <v>0</v>
      </c>
      <c r="BH1649" s="121">
        <f t="shared" ca="1" si="2863"/>
        <v>0</v>
      </c>
      <c r="BI1649" s="121">
        <f t="shared" ca="1" si="2863"/>
        <v>0</v>
      </c>
      <c r="BJ1649" s="121">
        <f t="shared" ca="1" si="2863"/>
        <v>0</v>
      </c>
      <c r="BK1649" s="121">
        <f t="shared" ca="1" si="2863"/>
        <v>0</v>
      </c>
      <c r="BL1649" s="121">
        <f t="shared" ca="1" si="2863"/>
        <v>0</v>
      </c>
      <c r="BM1649" s="121">
        <f t="shared" ca="1" si="2863"/>
        <v>0</v>
      </c>
      <c r="BN1649" s="121">
        <f t="shared" ca="1" si="2863"/>
        <v>0</v>
      </c>
      <c r="BO1649" s="121" t="str">
        <f t="shared" si="2863"/>
        <v/>
      </c>
      <c r="BP1649" s="121" t="str">
        <f t="shared" si="2863"/>
        <v/>
      </c>
      <c r="BQ1649" s="121" t="str">
        <f t="shared" si="2863"/>
        <v/>
      </c>
      <c r="BR1649" s="121" t="str">
        <f t="shared" ref="BR1649:CA1649" si="2864">IF(BR17="","",BR1611+BR1605+BR1647+BR1625)</f>
        <v/>
      </c>
      <c r="BS1649" s="121" t="str">
        <f t="shared" si="2864"/>
        <v/>
      </c>
      <c r="BT1649" s="121" t="str">
        <f t="shared" si="2864"/>
        <v/>
      </c>
      <c r="BU1649" s="121" t="str">
        <f t="shared" si="2864"/>
        <v/>
      </c>
      <c r="BV1649" s="121" t="str">
        <f t="shared" si="2864"/>
        <v/>
      </c>
      <c r="BW1649" s="121" t="str">
        <f t="shared" si="2864"/>
        <v/>
      </c>
      <c r="BX1649" s="121" t="str">
        <f t="shared" si="2864"/>
        <v/>
      </c>
      <c r="BY1649" s="121" t="str">
        <f t="shared" si="2864"/>
        <v/>
      </c>
      <c r="BZ1649" s="121" t="str">
        <f t="shared" si="2864"/>
        <v/>
      </c>
      <c r="CA1649" s="121" t="str">
        <f t="shared" si="2864"/>
        <v/>
      </c>
      <c r="CB1649" s="121" t="str">
        <f t="shared" ref="CB1649:DN1649" si="2865">IF(CB17="","",CB1611+CB1605+CB1647+CB1625)</f>
        <v/>
      </c>
      <c r="CC1649" s="121" t="str">
        <f t="shared" si="2865"/>
        <v/>
      </c>
      <c r="CD1649" s="121" t="str">
        <f t="shared" si="2865"/>
        <v/>
      </c>
      <c r="CE1649" s="121" t="str">
        <f t="shared" si="2865"/>
        <v/>
      </c>
      <c r="CF1649" s="121" t="str">
        <f t="shared" si="2865"/>
        <v/>
      </c>
      <c r="CG1649" s="121" t="str">
        <f t="shared" si="2865"/>
        <v/>
      </c>
      <c r="CH1649" s="121" t="str">
        <f t="shared" si="2865"/>
        <v/>
      </c>
      <c r="CI1649" s="121" t="str">
        <f t="shared" si="2865"/>
        <v/>
      </c>
      <c r="CJ1649" s="121" t="str">
        <f t="shared" si="2865"/>
        <v/>
      </c>
      <c r="CK1649" s="121" t="str">
        <f t="shared" si="2865"/>
        <v/>
      </c>
      <c r="CL1649" s="121" t="str">
        <f t="shared" si="2865"/>
        <v/>
      </c>
      <c r="CM1649" s="121" t="str">
        <f t="shared" si="2865"/>
        <v/>
      </c>
      <c r="CN1649" s="121" t="str">
        <f t="shared" si="2865"/>
        <v/>
      </c>
      <c r="CO1649" s="121" t="str">
        <f t="shared" si="2865"/>
        <v/>
      </c>
      <c r="CP1649" s="121" t="str">
        <f t="shared" si="2865"/>
        <v/>
      </c>
      <c r="CQ1649" s="121" t="str">
        <f t="shared" si="2865"/>
        <v/>
      </c>
      <c r="CR1649" s="121" t="str">
        <f t="shared" si="2865"/>
        <v/>
      </c>
      <c r="CS1649" s="121" t="str">
        <f t="shared" si="2865"/>
        <v/>
      </c>
      <c r="CT1649" s="121" t="str">
        <f t="shared" si="2865"/>
        <v/>
      </c>
      <c r="CU1649" s="121" t="str">
        <f t="shared" si="2865"/>
        <v/>
      </c>
      <c r="CV1649" s="121" t="str">
        <f t="shared" si="2865"/>
        <v/>
      </c>
      <c r="CW1649" s="121" t="str">
        <f t="shared" si="2865"/>
        <v/>
      </c>
      <c r="CX1649" s="121" t="str">
        <f t="shared" si="2865"/>
        <v/>
      </c>
      <c r="CY1649" s="121" t="str">
        <f t="shared" si="2865"/>
        <v/>
      </c>
      <c r="CZ1649" s="121" t="str">
        <f t="shared" si="2865"/>
        <v/>
      </c>
      <c r="DA1649" s="121" t="str">
        <f t="shared" si="2865"/>
        <v/>
      </c>
      <c r="DB1649" s="121" t="str">
        <f t="shared" si="2865"/>
        <v/>
      </c>
      <c r="DC1649" s="121" t="str">
        <f t="shared" si="2865"/>
        <v/>
      </c>
      <c r="DD1649" s="121" t="str">
        <f t="shared" si="2865"/>
        <v/>
      </c>
      <c r="DE1649" s="121" t="str">
        <f t="shared" si="2865"/>
        <v/>
      </c>
      <c r="DF1649" s="121" t="str">
        <f t="shared" si="2865"/>
        <v/>
      </c>
      <c r="DG1649" s="121" t="str">
        <f t="shared" si="2865"/>
        <v/>
      </c>
      <c r="DH1649" s="121" t="str">
        <f t="shared" si="2865"/>
        <v/>
      </c>
      <c r="DI1649" s="121" t="str">
        <f t="shared" si="2865"/>
        <v/>
      </c>
      <c r="DJ1649" s="121" t="str">
        <f t="shared" si="2865"/>
        <v/>
      </c>
      <c r="DK1649" s="121" t="str">
        <f t="shared" si="2865"/>
        <v/>
      </c>
      <c r="DL1649" s="121" t="str">
        <f t="shared" si="2865"/>
        <v/>
      </c>
      <c r="DM1649" s="121" t="str">
        <f t="shared" si="2865"/>
        <v/>
      </c>
      <c r="DN1649" s="121" t="str">
        <f t="shared" si="2865"/>
        <v/>
      </c>
      <c r="DO1649" s="2">
        <f ca="1">SUM(F1649:DN1649)</f>
        <v>82846641.497307077</v>
      </c>
      <c r="DP1649" s="50" t="s">
        <v>172</v>
      </c>
    </row>
    <row r="1650" spans="3:120" s="29" customFormat="1" ht="15" customHeight="1">
      <c r="C1650" s="120"/>
      <c r="E1650" s="119"/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U1650" s="121"/>
      <c r="V1650" s="121"/>
      <c r="W1650" s="121"/>
      <c r="X1650" s="121"/>
      <c r="Y1650" s="121"/>
      <c r="Z1650" s="121"/>
      <c r="AA1650" s="121"/>
      <c r="AB1650" s="121"/>
      <c r="AC1650" s="121"/>
      <c r="AD1650" s="121"/>
      <c r="AE1650" s="121"/>
      <c r="AF1650" s="121"/>
      <c r="AG1650" s="121"/>
      <c r="AH1650" s="121"/>
      <c r="AI1650" s="121"/>
      <c r="AJ1650" s="121"/>
      <c r="AK1650" s="121"/>
      <c r="AL1650" s="121"/>
      <c r="AM1650" s="121"/>
      <c r="AN1650" s="121"/>
      <c r="AO1650" s="121"/>
      <c r="AP1650" s="121"/>
      <c r="AQ1650" s="121"/>
      <c r="AR1650" s="121"/>
      <c r="AS1650" s="121"/>
      <c r="AT1650" s="121"/>
      <c r="AU1650" s="121"/>
      <c r="AV1650" s="121"/>
      <c r="AW1650" s="121"/>
      <c r="AX1650" s="121"/>
      <c r="AY1650" s="121"/>
      <c r="AZ1650" s="121"/>
      <c r="BA1650" s="121"/>
      <c r="BB1650" s="121"/>
      <c r="BC1650" s="121"/>
      <c r="BD1650" s="121"/>
      <c r="BE1650" s="121"/>
      <c r="BF1650" s="121"/>
      <c r="BG1650" s="121"/>
      <c r="BH1650" s="121"/>
      <c r="BI1650" s="121"/>
      <c r="BJ1650" s="121"/>
      <c r="BK1650" s="121"/>
      <c r="BL1650" s="121"/>
      <c r="BM1650" s="121"/>
      <c r="BN1650" s="121"/>
      <c r="BO1650" s="121"/>
      <c r="BP1650" s="121"/>
      <c r="BQ1650" s="121"/>
      <c r="BR1650" s="121"/>
      <c r="BS1650" s="121"/>
      <c r="BT1650" s="121"/>
      <c r="BU1650" s="121"/>
      <c r="BV1650" s="121"/>
      <c r="BW1650" s="121"/>
      <c r="BX1650" s="121"/>
      <c r="BY1650" s="121"/>
      <c r="BZ1650" s="121"/>
      <c r="CA1650" s="121"/>
      <c r="CB1650" s="121"/>
      <c r="CC1650" s="121"/>
      <c r="CD1650" s="121"/>
      <c r="CE1650" s="121"/>
      <c r="CF1650" s="121"/>
      <c r="CG1650" s="121"/>
      <c r="CH1650" s="121"/>
      <c r="CI1650" s="121"/>
      <c r="CJ1650" s="121"/>
      <c r="CK1650" s="121"/>
      <c r="CL1650" s="121"/>
      <c r="CM1650" s="121"/>
      <c r="CN1650" s="121"/>
      <c r="CO1650" s="121"/>
      <c r="CP1650" s="121"/>
      <c r="CQ1650" s="121"/>
      <c r="CR1650" s="121"/>
      <c r="CS1650" s="121"/>
      <c r="CT1650" s="121"/>
      <c r="CU1650" s="121"/>
      <c r="CV1650" s="121"/>
      <c r="CW1650" s="121"/>
      <c r="CX1650" s="121"/>
      <c r="CY1650" s="121"/>
      <c r="CZ1650" s="121"/>
      <c r="DA1650" s="121"/>
      <c r="DB1650" s="121"/>
      <c r="DC1650" s="121"/>
      <c r="DD1650" s="121"/>
      <c r="DE1650" s="121"/>
      <c r="DF1650" s="121"/>
      <c r="DG1650" s="121"/>
      <c r="DH1650" s="121"/>
      <c r="DI1650" s="121"/>
      <c r="DJ1650" s="121"/>
      <c r="DK1650" s="121"/>
      <c r="DL1650" s="121"/>
      <c r="DM1650" s="121"/>
      <c r="DN1650" s="121"/>
      <c r="DO1650" s="1"/>
      <c r="DP1650" s="50" t="s">
        <v>172</v>
      </c>
    </row>
    <row r="1651" spans="3:120" s="29" customFormat="1" ht="15" customHeight="1">
      <c r="C1651" s="120" t="str">
        <f t="shared" ref="C1651:C1658" ca="1" si="2866">"(+) "&amp;MID((OFFSET($A$1,$D1651-1,$E$1595-3)),7,40)</f>
        <v>(+) Administrative Costs</v>
      </c>
      <c r="D1651" s="127">
        <f>ROW(A371)</f>
        <v>371</v>
      </c>
      <c r="E1651" s="75"/>
      <c r="F1651" s="121">
        <f t="shared" ref="F1651:O1658" ca="1" si="2867">IF(F$17="","",OFFSET($A$1,$D1651-1,$E$1595+F$1597))</f>
        <v>0</v>
      </c>
      <c r="G1651" s="121">
        <f t="shared" ca="1" si="2867"/>
        <v>0</v>
      </c>
      <c r="H1651" s="121">
        <f t="shared" ca="1" si="2867"/>
        <v>0</v>
      </c>
      <c r="I1651" s="121">
        <f t="shared" ca="1" si="2867"/>
        <v>0</v>
      </c>
      <c r="J1651" s="121">
        <f t="shared" ca="1" si="2867"/>
        <v>0</v>
      </c>
      <c r="K1651" s="121">
        <f t="shared" ca="1" si="2867"/>
        <v>0</v>
      </c>
      <c r="L1651" s="121">
        <f t="shared" ca="1" si="2867"/>
        <v>0</v>
      </c>
      <c r="M1651" s="121">
        <f t="shared" ca="1" si="2867"/>
        <v>0</v>
      </c>
      <c r="N1651" s="121">
        <f t="shared" ca="1" si="2867"/>
        <v>0</v>
      </c>
      <c r="O1651" s="121">
        <f t="shared" ca="1" si="2867"/>
        <v>0</v>
      </c>
      <c r="P1651" s="121">
        <f t="shared" ref="P1651:Y1658" ca="1" si="2868">IF(P$17="","",OFFSET($A$1,$D1651-1,$E$1595+P$1597))</f>
        <v>0</v>
      </c>
      <c r="Q1651" s="121">
        <f t="shared" ca="1" si="2868"/>
        <v>0</v>
      </c>
      <c r="R1651" s="121">
        <f t="shared" ca="1" si="2868"/>
        <v>0</v>
      </c>
      <c r="S1651" s="121">
        <f t="shared" ca="1" si="2868"/>
        <v>0</v>
      </c>
      <c r="T1651" s="121">
        <f t="shared" ca="1" si="2868"/>
        <v>0</v>
      </c>
      <c r="U1651" s="121">
        <f t="shared" ca="1" si="2868"/>
        <v>0</v>
      </c>
      <c r="V1651" s="121">
        <f t="shared" ca="1" si="2868"/>
        <v>0</v>
      </c>
      <c r="W1651" s="121">
        <f t="shared" ca="1" si="2868"/>
        <v>0</v>
      </c>
      <c r="X1651" s="121">
        <f t="shared" ca="1" si="2868"/>
        <v>0</v>
      </c>
      <c r="Y1651" s="121">
        <f t="shared" ca="1" si="2868"/>
        <v>0</v>
      </c>
      <c r="Z1651" s="121">
        <f t="shared" ref="Z1651:AI1658" ca="1" si="2869">IF(Z$17="","",OFFSET($A$1,$D1651-1,$E$1595+Z$1597))</f>
        <v>0</v>
      </c>
      <c r="AA1651" s="121">
        <f t="shared" ca="1" si="2869"/>
        <v>0</v>
      </c>
      <c r="AB1651" s="121">
        <f t="shared" ca="1" si="2869"/>
        <v>0</v>
      </c>
      <c r="AC1651" s="121">
        <f t="shared" ca="1" si="2869"/>
        <v>0</v>
      </c>
      <c r="AD1651" s="121">
        <f t="shared" ca="1" si="2869"/>
        <v>69642.983932115094</v>
      </c>
      <c r="AE1651" s="121">
        <f t="shared" ca="1" si="2869"/>
        <v>67645.382807104834</v>
      </c>
      <c r="AF1651" s="121">
        <f t="shared" ca="1" si="2869"/>
        <v>70149.266860011354</v>
      </c>
      <c r="AG1651" s="121">
        <f t="shared" ca="1" si="2869"/>
        <v>68127.269615742407</v>
      </c>
      <c r="AH1651" s="121">
        <f t="shared" ca="1" si="2869"/>
        <v>70614.156484976294</v>
      </c>
      <c r="AI1651" s="121">
        <f t="shared" ca="1" si="2869"/>
        <v>70872.949152276487</v>
      </c>
      <c r="AJ1651" s="121">
        <f t="shared" ref="AJ1651:AS1658" ca="1" si="2870">IF(AJ$17="","",OFFSET($A$1,$D1651-1,$E$1595+AJ$1597))</f>
        <v>68818.379173472858</v>
      </c>
      <c r="AK1651" s="121">
        <f t="shared" ca="1" si="2870"/>
        <v>71346.655508034572</v>
      </c>
      <c r="AL1651" s="121">
        <f t="shared" ca="1" si="2870"/>
        <v>69268.499392212718</v>
      </c>
      <c r="AM1651" s="121">
        <f t="shared" ca="1" si="2870"/>
        <v>71773.395540337544</v>
      </c>
      <c r="AN1651" s="121">
        <f t="shared" ca="1" si="2870"/>
        <v>72015.214281677137</v>
      </c>
      <c r="AO1651" s="121">
        <f t="shared" ca="1" si="2870"/>
        <v>65226.111753163415</v>
      </c>
      <c r="AP1651" s="121">
        <f t="shared" ca="1" si="2870"/>
        <v>72701.213793071438</v>
      </c>
      <c r="AQ1651" s="121">
        <f t="shared" ca="1" si="2870"/>
        <v>70796.482470301038</v>
      </c>
      <c r="AR1651" s="121">
        <f t="shared" ca="1" si="2870"/>
        <v>73582.022539023572</v>
      </c>
      <c r="AS1651" s="121">
        <f t="shared" ca="1" si="2870"/>
        <v>71671.426327252906</v>
      </c>
      <c r="AT1651" s="121">
        <f t="shared" ref="AT1651:BC1658" ca="1" si="2871">IF(AT$17="","",OFFSET($A$1,$D1651-1,$E$1595+AT$1597))</f>
        <v>74490.667163720733</v>
      </c>
      <c r="AU1651" s="121">
        <f t="shared" ca="1" si="2871"/>
        <v>74959.512547695937</v>
      </c>
      <c r="AV1651" s="121">
        <f t="shared" ca="1" si="2871"/>
        <v>72978.567720697247</v>
      </c>
      <c r="AW1651" s="121">
        <f t="shared" ca="1" si="2871"/>
        <v>75830.858060732629</v>
      </c>
      <c r="AX1651" s="121">
        <f t="shared" ca="1" si="2871"/>
        <v>73838.690268616469</v>
      </c>
      <c r="AY1651" s="121">
        <f t="shared" ca="1" si="2871"/>
        <v>76723.636874682401</v>
      </c>
      <c r="AZ1651" s="121">
        <f t="shared" ca="1" si="2871"/>
        <v>77184.149333713765</v>
      </c>
      <c r="BA1651" s="121">
        <f t="shared" ca="1" si="2871"/>
        <v>70107.029192725051</v>
      </c>
      <c r="BB1651" s="121">
        <f t="shared" ca="1" si="2871"/>
        <v>77908.460647916581</v>
      </c>
      <c r="BC1651" s="121">
        <f t="shared" ca="1" si="2871"/>
        <v>75732.725181121161</v>
      </c>
      <c r="BD1651" s="121">
        <f t="shared" ref="BD1651:BM1658" ca="1" si="2872">IF(BD$17="","",OFFSET($A$1,$D1651-1,$E$1595+BD$1597))</f>
        <v>78559.050397424362</v>
      </c>
      <c r="BE1651" s="121">
        <f t="shared" ca="1" si="2872"/>
        <v>76365.146028553776</v>
      </c>
      <c r="BF1651" s="121">
        <f t="shared" ca="1" si="2872"/>
        <v>79215.073023138975</v>
      </c>
      <c r="BG1651" s="121">
        <f t="shared" ca="1" si="2872"/>
        <v>79545.13582740206</v>
      </c>
      <c r="BH1651" s="121">
        <f t="shared" ca="1" si="2872"/>
        <v>77323.693229365454</v>
      </c>
      <c r="BI1651" s="121">
        <f t="shared" ca="1" si="2872"/>
        <v>80209.392951238522</v>
      </c>
      <c r="BJ1651" s="121">
        <f t="shared" ca="1" si="2872"/>
        <v>77969.399764839836</v>
      </c>
      <c r="BK1651" s="121">
        <f t="shared" ca="1" si="2872"/>
        <v>80879.197083348685</v>
      </c>
      <c r="BL1651" s="121">
        <f t="shared" ca="1" si="2872"/>
        <v>81216.193737862632</v>
      </c>
      <c r="BM1651" s="121">
        <f t="shared" ca="1" si="2872"/>
        <v>76306.46404515671</v>
      </c>
      <c r="BN1651" s="121">
        <f t="shared" ref="BN1651:BW1658" ca="1" si="2873">IF(BN$17="","",OFFSET($A$1,$D1651-1,$E$1595+BN$1597))</f>
        <v>81758.481031466479</v>
      </c>
      <c r="BO1651" s="121" t="str">
        <f t="shared" ca="1" si="2873"/>
        <v/>
      </c>
      <c r="BP1651" s="121" t="str">
        <f t="shared" ca="1" si="2873"/>
        <v/>
      </c>
      <c r="BQ1651" s="121" t="str">
        <f t="shared" ca="1" si="2873"/>
        <v/>
      </c>
      <c r="BR1651" s="121" t="str">
        <f t="shared" ca="1" si="2873"/>
        <v/>
      </c>
      <c r="BS1651" s="121" t="str">
        <f t="shared" ca="1" si="2873"/>
        <v/>
      </c>
      <c r="BT1651" s="121" t="str">
        <f t="shared" ca="1" si="2873"/>
        <v/>
      </c>
      <c r="BU1651" s="121" t="str">
        <f t="shared" ca="1" si="2873"/>
        <v/>
      </c>
      <c r="BV1651" s="121" t="str">
        <f t="shared" ca="1" si="2873"/>
        <v/>
      </c>
      <c r="BW1651" s="121" t="str">
        <f t="shared" ca="1" si="2873"/>
        <v/>
      </c>
      <c r="BX1651" s="121" t="str">
        <f t="shared" ref="BX1651:DN1658" ca="1" si="2874">IF(BX$17="","",OFFSET($A$1,$D1651-1,$E$1595+BX$1597))</f>
        <v/>
      </c>
      <c r="BY1651" s="121" t="str">
        <f t="shared" ca="1" si="2874"/>
        <v/>
      </c>
      <c r="BZ1651" s="121" t="str">
        <f t="shared" ca="1" si="2874"/>
        <v/>
      </c>
      <c r="CA1651" s="121" t="str">
        <f t="shared" ca="1" si="2874"/>
        <v/>
      </c>
      <c r="CB1651" s="121" t="str">
        <f t="shared" ca="1" si="2874"/>
        <v/>
      </c>
      <c r="CC1651" s="121" t="str">
        <f t="shared" ca="1" si="2874"/>
        <v/>
      </c>
      <c r="CD1651" s="121" t="str">
        <f t="shared" ca="1" si="2874"/>
        <v/>
      </c>
      <c r="CE1651" s="121" t="str">
        <f t="shared" ca="1" si="2874"/>
        <v/>
      </c>
      <c r="CF1651" s="121" t="str">
        <f t="shared" ca="1" si="2874"/>
        <v/>
      </c>
      <c r="CG1651" s="121" t="str">
        <f t="shared" ca="1" si="2874"/>
        <v/>
      </c>
      <c r="CH1651" s="121" t="str">
        <f t="shared" ca="1" si="2874"/>
        <v/>
      </c>
      <c r="CI1651" s="121" t="str">
        <f t="shared" ca="1" si="2874"/>
        <v/>
      </c>
      <c r="CJ1651" s="121" t="str">
        <f t="shared" ca="1" si="2874"/>
        <v/>
      </c>
      <c r="CK1651" s="121" t="str">
        <f t="shared" ca="1" si="2874"/>
        <v/>
      </c>
      <c r="CL1651" s="121" t="str">
        <f t="shared" ca="1" si="2874"/>
        <v/>
      </c>
      <c r="CM1651" s="121" t="str">
        <f t="shared" ca="1" si="2874"/>
        <v/>
      </c>
      <c r="CN1651" s="121" t="str">
        <f t="shared" ca="1" si="2874"/>
        <v/>
      </c>
      <c r="CO1651" s="121" t="str">
        <f t="shared" ca="1" si="2874"/>
        <v/>
      </c>
      <c r="CP1651" s="121" t="str">
        <f t="shared" ca="1" si="2874"/>
        <v/>
      </c>
      <c r="CQ1651" s="121" t="str">
        <f t="shared" ca="1" si="2874"/>
        <v/>
      </c>
      <c r="CR1651" s="121" t="str">
        <f t="shared" ca="1" si="2874"/>
        <v/>
      </c>
      <c r="CS1651" s="121" t="str">
        <f t="shared" ca="1" si="2874"/>
        <v/>
      </c>
      <c r="CT1651" s="121" t="str">
        <f t="shared" ca="1" si="2874"/>
        <v/>
      </c>
      <c r="CU1651" s="121" t="str">
        <f t="shared" ca="1" si="2874"/>
        <v/>
      </c>
      <c r="CV1651" s="121" t="str">
        <f t="shared" ca="1" si="2874"/>
        <v/>
      </c>
      <c r="CW1651" s="121" t="str">
        <f t="shared" ca="1" si="2874"/>
        <v/>
      </c>
      <c r="CX1651" s="121" t="str">
        <f t="shared" ca="1" si="2874"/>
        <v/>
      </c>
      <c r="CY1651" s="121" t="str">
        <f t="shared" ca="1" si="2874"/>
        <v/>
      </c>
      <c r="CZ1651" s="121" t="str">
        <f t="shared" ca="1" si="2874"/>
        <v/>
      </c>
      <c r="DA1651" s="121" t="str">
        <f t="shared" ca="1" si="2874"/>
        <v/>
      </c>
      <c r="DB1651" s="121" t="str">
        <f t="shared" ca="1" si="2874"/>
        <v/>
      </c>
      <c r="DC1651" s="121" t="str">
        <f t="shared" ca="1" si="2874"/>
        <v/>
      </c>
      <c r="DD1651" s="121" t="str">
        <f t="shared" ca="1" si="2874"/>
        <v/>
      </c>
      <c r="DE1651" s="121" t="str">
        <f t="shared" ca="1" si="2874"/>
        <v/>
      </c>
      <c r="DF1651" s="121" t="str">
        <f t="shared" ca="1" si="2874"/>
        <v/>
      </c>
      <c r="DG1651" s="121" t="str">
        <f t="shared" ca="1" si="2874"/>
        <v/>
      </c>
      <c r="DH1651" s="121" t="str">
        <f t="shared" ca="1" si="2874"/>
        <v/>
      </c>
      <c r="DI1651" s="121" t="str">
        <f t="shared" ca="1" si="2874"/>
        <v/>
      </c>
      <c r="DJ1651" s="121" t="str">
        <f t="shared" ca="1" si="2874"/>
        <v/>
      </c>
      <c r="DK1651" s="121" t="str">
        <f t="shared" ca="1" si="2874"/>
        <v/>
      </c>
      <c r="DL1651" s="121" t="str">
        <f t="shared" ca="1" si="2874"/>
        <v/>
      </c>
      <c r="DM1651" s="121" t="str">
        <f t="shared" ca="1" si="2874"/>
        <v/>
      </c>
      <c r="DN1651" s="121" t="str">
        <f t="shared" ca="1" si="2874"/>
        <v/>
      </c>
      <c r="DO1651" s="2">
        <f t="shared" ref="DO1651:DO1659" ca="1" si="2875">SUM(F1651:DN1651)</f>
        <v>2743352.933742194</v>
      </c>
      <c r="DP1651" s="50" t="s">
        <v>172</v>
      </c>
    </row>
    <row r="1652" spans="3:120" s="29" customFormat="1" ht="15" customHeight="1">
      <c r="C1652" s="120" t="str">
        <f t="shared" ca="1" si="2866"/>
        <v>(+) Credit Card Commissions</v>
      </c>
      <c r="D1652" s="127">
        <f>ROW(A379)</f>
        <v>379</v>
      </c>
      <c r="E1652" s="75"/>
      <c r="F1652" s="121">
        <f t="shared" ca="1" si="2867"/>
        <v>0</v>
      </c>
      <c r="G1652" s="121">
        <f t="shared" ca="1" si="2867"/>
        <v>0</v>
      </c>
      <c r="H1652" s="121">
        <f t="shared" ca="1" si="2867"/>
        <v>0</v>
      </c>
      <c r="I1652" s="121">
        <f t="shared" ca="1" si="2867"/>
        <v>0</v>
      </c>
      <c r="J1652" s="121">
        <f t="shared" ca="1" si="2867"/>
        <v>0</v>
      </c>
      <c r="K1652" s="121">
        <f t="shared" ca="1" si="2867"/>
        <v>0</v>
      </c>
      <c r="L1652" s="121">
        <f t="shared" ca="1" si="2867"/>
        <v>0</v>
      </c>
      <c r="M1652" s="121">
        <f t="shared" ca="1" si="2867"/>
        <v>0</v>
      </c>
      <c r="N1652" s="121">
        <f t="shared" ca="1" si="2867"/>
        <v>0</v>
      </c>
      <c r="O1652" s="121">
        <f t="shared" ca="1" si="2867"/>
        <v>0</v>
      </c>
      <c r="P1652" s="121">
        <f t="shared" ca="1" si="2868"/>
        <v>0</v>
      </c>
      <c r="Q1652" s="121">
        <f t="shared" ca="1" si="2868"/>
        <v>0</v>
      </c>
      <c r="R1652" s="121">
        <f t="shared" ca="1" si="2868"/>
        <v>0</v>
      </c>
      <c r="S1652" s="121">
        <f t="shared" ca="1" si="2868"/>
        <v>0</v>
      </c>
      <c r="T1652" s="121">
        <f t="shared" ca="1" si="2868"/>
        <v>0</v>
      </c>
      <c r="U1652" s="121">
        <f t="shared" ca="1" si="2868"/>
        <v>0</v>
      </c>
      <c r="V1652" s="121">
        <f t="shared" ca="1" si="2868"/>
        <v>0</v>
      </c>
      <c r="W1652" s="121">
        <f t="shared" ca="1" si="2868"/>
        <v>0</v>
      </c>
      <c r="X1652" s="121">
        <f t="shared" ca="1" si="2868"/>
        <v>0</v>
      </c>
      <c r="Y1652" s="121">
        <f t="shared" ca="1" si="2868"/>
        <v>0</v>
      </c>
      <c r="Z1652" s="121">
        <f t="shared" ca="1" si="2869"/>
        <v>0</v>
      </c>
      <c r="AA1652" s="121">
        <f t="shared" ca="1" si="2869"/>
        <v>0</v>
      </c>
      <c r="AB1652" s="121">
        <f t="shared" ca="1" si="2869"/>
        <v>0</v>
      </c>
      <c r="AC1652" s="121">
        <f t="shared" ca="1" si="2869"/>
        <v>0</v>
      </c>
      <c r="AD1652" s="121">
        <f t="shared" ca="1" si="2869"/>
        <v>9642.8746982928569</v>
      </c>
      <c r="AE1652" s="121">
        <f t="shared" ca="1" si="2869"/>
        <v>9411.5315209884957</v>
      </c>
      <c r="AF1652" s="121">
        <f t="shared" ca="1" si="2869"/>
        <v>9807.2761435355642</v>
      </c>
      <c r="AG1652" s="121">
        <f t="shared" ca="1" si="2869"/>
        <v>9571.0505606506376</v>
      </c>
      <c r="AH1652" s="121">
        <f t="shared" ca="1" si="2869"/>
        <v>9969.0573861142948</v>
      </c>
      <c r="AI1652" s="121">
        <f t="shared" ca="1" si="2869"/>
        <v>10054.88145608651</v>
      </c>
      <c r="AJ1652" s="121">
        <f t="shared" ca="1" si="2870"/>
        <v>9811.7293079010724</v>
      </c>
      <c r="AK1652" s="121">
        <f t="shared" ca="1" si="2870"/>
        <v>10222.804371300468</v>
      </c>
      <c r="AL1652" s="121">
        <f t="shared" ca="1" si="2870"/>
        <v>9974.6639124786216</v>
      </c>
      <c r="AM1652" s="121">
        <f t="shared" ca="1" si="2870"/>
        <v>10387.305485234769</v>
      </c>
      <c r="AN1652" s="121">
        <f t="shared" ca="1" si="2870"/>
        <v>10474.940259153029</v>
      </c>
      <c r="AO1652" s="121">
        <f t="shared" ca="1" si="2870"/>
        <v>9535.5940024929168</v>
      </c>
      <c r="AP1652" s="121">
        <f t="shared" ca="1" si="2870"/>
        <v>10682.627332859465</v>
      </c>
      <c r="AQ1652" s="121">
        <f t="shared" ca="1" si="2870"/>
        <v>10456.095872536758</v>
      </c>
      <c r="AR1652" s="121">
        <f t="shared" ca="1" si="2870"/>
        <v>10923.51674806122</v>
      </c>
      <c r="AS1652" s="121">
        <f t="shared" ca="1" si="2870"/>
        <v>10695.010768004568</v>
      </c>
      <c r="AT1652" s="121">
        <f t="shared" ca="1" si="2871"/>
        <v>11173.6000745581</v>
      </c>
      <c r="AU1652" s="121">
        <f t="shared" ca="1" si="2871"/>
        <v>11302.795609286079</v>
      </c>
      <c r="AV1652" s="121">
        <f t="shared" ca="1" si="2871"/>
        <v>11062.01447555831</v>
      </c>
      <c r="AW1652" s="121">
        <f t="shared" ca="1" si="2871"/>
        <v>11555.178371159247</v>
      </c>
      <c r="AX1652" s="121">
        <f t="shared" ca="1" si="2871"/>
        <v>11311.458934766766</v>
      </c>
      <c r="AY1652" s="121">
        <f t="shared" ca="1" si="2871"/>
        <v>11816.260652357492</v>
      </c>
      <c r="AZ1652" s="121">
        <f t="shared" ca="1" si="2871"/>
        <v>11951.094090381475</v>
      </c>
      <c r="BA1652" s="121">
        <f t="shared" ca="1" si="2871"/>
        <v>10913.95913919178</v>
      </c>
      <c r="BB1652" s="121">
        <f t="shared" ca="1" si="2871"/>
        <v>12194.367753586943</v>
      </c>
      <c r="BC1652" s="121">
        <f t="shared" ca="1" si="2871"/>
        <v>11853.817854436353</v>
      </c>
      <c r="BD1652" s="121">
        <f t="shared" ca="1" si="2872"/>
        <v>12296.199192640333</v>
      </c>
      <c r="BE1652" s="121">
        <f t="shared" ca="1" si="2872"/>
        <v>11952.805465338852</v>
      </c>
      <c r="BF1652" s="121">
        <f t="shared" ca="1" si="2872"/>
        <v>12398.880994926098</v>
      </c>
      <c r="BG1652" s="121">
        <f t="shared" ca="1" si="2872"/>
        <v>12450.542999071624</v>
      </c>
      <c r="BH1652" s="121">
        <f t="shared" ca="1" si="2872"/>
        <v>12102.838940248505</v>
      </c>
      <c r="BI1652" s="121">
        <f t="shared" ca="1" si="2872"/>
        <v>12554.513679324289</v>
      </c>
      <c r="BJ1652" s="121">
        <f t="shared" ca="1" si="2872"/>
        <v>12203.906050148844</v>
      </c>
      <c r="BK1652" s="121">
        <f t="shared" ca="1" si="2872"/>
        <v>12659.352586958923</v>
      </c>
      <c r="BL1652" s="121">
        <f t="shared" ca="1" si="2872"/>
        <v>12712.099889404586</v>
      </c>
      <c r="BM1652" s="121">
        <f t="shared" ca="1" si="2872"/>
        <v>11943.620459241918</v>
      </c>
      <c r="BN1652" s="121">
        <f t="shared" ca="1" si="2873"/>
        <v>12796.979639707795</v>
      </c>
      <c r="BO1652" s="121" t="str">
        <f t="shared" ca="1" si="2873"/>
        <v/>
      </c>
      <c r="BP1652" s="121" t="str">
        <f t="shared" ca="1" si="2873"/>
        <v/>
      </c>
      <c r="BQ1652" s="121" t="str">
        <f t="shared" ca="1" si="2873"/>
        <v/>
      </c>
      <c r="BR1652" s="121" t="str">
        <f t="shared" ca="1" si="2873"/>
        <v/>
      </c>
      <c r="BS1652" s="121" t="str">
        <f t="shared" ca="1" si="2873"/>
        <v/>
      </c>
      <c r="BT1652" s="121" t="str">
        <f t="shared" ca="1" si="2873"/>
        <v/>
      </c>
      <c r="BU1652" s="121" t="str">
        <f t="shared" ca="1" si="2873"/>
        <v/>
      </c>
      <c r="BV1652" s="121" t="str">
        <f t="shared" ca="1" si="2873"/>
        <v/>
      </c>
      <c r="BW1652" s="121" t="str">
        <f t="shared" ca="1" si="2873"/>
        <v/>
      </c>
      <c r="BX1652" s="121" t="str">
        <f t="shared" ca="1" si="2874"/>
        <v/>
      </c>
      <c r="BY1652" s="121" t="str">
        <f t="shared" ca="1" si="2874"/>
        <v/>
      </c>
      <c r="BZ1652" s="121" t="str">
        <f t="shared" ca="1" si="2874"/>
        <v/>
      </c>
      <c r="CA1652" s="121" t="str">
        <f t="shared" ca="1" si="2874"/>
        <v/>
      </c>
      <c r="CB1652" s="121" t="str">
        <f t="shared" ca="1" si="2874"/>
        <v/>
      </c>
      <c r="CC1652" s="121" t="str">
        <f t="shared" ca="1" si="2874"/>
        <v/>
      </c>
      <c r="CD1652" s="121" t="str">
        <f t="shared" ca="1" si="2874"/>
        <v/>
      </c>
      <c r="CE1652" s="121" t="str">
        <f t="shared" ca="1" si="2874"/>
        <v/>
      </c>
      <c r="CF1652" s="121" t="str">
        <f t="shared" ca="1" si="2874"/>
        <v/>
      </c>
      <c r="CG1652" s="121" t="str">
        <f t="shared" ca="1" si="2874"/>
        <v/>
      </c>
      <c r="CH1652" s="121" t="str">
        <f t="shared" ca="1" si="2874"/>
        <v/>
      </c>
      <c r="CI1652" s="121" t="str">
        <f t="shared" ca="1" si="2874"/>
        <v/>
      </c>
      <c r="CJ1652" s="121" t="str">
        <f t="shared" ca="1" si="2874"/>
        <v/>
      </c>
      <c r="CK1652" s="121" t="str">
        <f t="shared" ca="1" si="2874"/>
        <v/>
      </c>
      <c r="CL1652" s="121" t="str">
        <f t="shared" ca="1" si="2874"/>
        <v/>
      </c>
      <c r="CM1652" s="121" t="str">
        <f t="shared" ca="1" si="2874"/>
        <v/>
      </c>
      <c r="CN1652" s="121" t="str">
        <f t="shared" ca="1" si="2874"/>
        <v/>
      </c>
      <c r="CO1652" s="121" t="str">
        <f t="shared" ca="1" si="2874"/>
        <v/>
      </c>
      <c r="CP1652" s="121" t="str">
        <f t="shared" ca="1" si="2874"/>
        <v/>
      </c>
      <c r="CQ1652" s="121" t="str">
        <f t="shared" ca="1" si="2874"/>
        <v/>
      </c>
      <c r="CR1652" s="121" t="str">
        <f t="shared" ca="1" si="2874"/>
        <v/>
      </c>
      <c r="CS1652" s="121" t="str">
        <f t="shared" ca="1" si="2874"/>
        <v/>
      </c>
      <c r="CT1652" s="121" t="str">
        <f t="shared" ca="1" si="2874"/>
        <v/>
      </c>
      <c r="CU1652" s="121" t="str">
        <f t="shared" ca="1" si="2874"/>
        <v/>
      </c>
      <c r="CV1652" s="121" t="str">
        <f t="shared" ca="1" si="2874"/>
        <v/>
      </c>
      <c r="CW1652" s="121" t="str">
        <f t="shared" ca="1" si="2874"/>
        <v/>
      </c>
      <c r="CX1652" s="121" t="str">
        <f t="shared" ca="1" si="2874"/>
        <v/>
      </c>
      <c r="CY1652" s="121" t="str">
        <f t="shared" ca="1" si="2874"/>
        <v/>
      </c>
      <c r="CZ1652" s="121" t="str">
        <f t="shared" ca="1" si="2874"/>
        <v/>
      </c>
      <c r="DA1652" s="121" t="str">
        <f t="shared" ca="1" si="2874"/>
        <v/>
      </c>
      <c r="DB1652" s="121" t="str">
        <f t="shared" ca="1" si="2874"/>
        <v/>
      </c>
      <c r="DC1652" s="121" t="str">
        <f t="shared" ca="1" si="2874"/>
        <v/>
      </c>
      <c r="DD1652" s="121" t="str">
        <f t="shared" ca="1" si="2874"/>
        <v/>
      </c>
      <c r="DE1652" s="121" t="str">
        <f t="shared" ca="1" si="2874"/>
        <v/>
      </c>
      <c r="DF1652" s="121" t="str">
        <f t="shared" ca="1" si="2874"/>
        <v/>
      </c>
      <c r="DG1652" s="121" t="str">
        <f t="shared" ca="1" si="2874"/>
        <v/>
      </c>
      <c r="DH1652" s="121" t="str">
        <f t="shared" ca="1" si="2874"/>
        <v/>
      </c>
      <c r="DI1652" s="121" t="str">
        <f t="shared" ca="1" si="2874"/>
        <v/>
      </c>
      <c r="DJ1652" s="121" t="str">
        <f t="shared" ca="1" si="2874"/>
        <v/>
      </c>
      <c r="DK1652" s="121" t="str">
        <f t="shared" ca="1" si="2874"/>
        <v/>
      </c>
      <c r="DL1652" s="121" t="str">
        <f t="shared" ca="1" si="2874"/>
        <v/>
      </c>
      <c r="DM1652" s="121" t="str">
        <f t="shared" ca="1" si="2874"/>
        <v/>
      </c>
      <c r="DN1652" s="121" t="str">
        <f t="shared" ca="1" si="2874"/>
        <v/>
      </c>
      <c r="DO1652" s="2">
        <f t="shared" ca="1" si="2875"/>
        <v>412827.24667798553</v>
      </c>
      <c r="DP1652" s="50" t="s">
        <v>172</v>
      </c>
    </row>
    <row r="1653" spans="3:120" s="29" customFormat="1" ht="15" customHeight="1">
      <c r="C1653" s="120" t="str">
        <f t="shared" ca="1" si="2866"/>
        <v>(+) Utilities</v>
      </c>
      <c r="D1653" s="127">
        <f>ROW(A387)</f>
        <v>387</v>
      </c>
      <c r="E1653" s="75"/>
      <c r="F1653" s="121">
        <f t="shared" ca="1" si="2867"/>
        <v>0</v>
      </c>
      <c r="G1653" s="121">
        <f t="shared" ca="1" si="2867"/>
        <v>0</v>
      </c>
      <c r="H1653" s="121">
        <f t="shared" ca="1" si="2867"/>
        <v>0</v>
      </c>
      <c r="I1653" s="121">
        <f t="shared" ca="1" si="2867"/>
        <v>0</v>
      </c>
      <c r="J1653" s="121">
        <f t="shared" ca="1" si="2867"/>
        <v>0</v>
      </c>
      <c r="K1653" s="121">
        <f t="shared" ca="1" si="2867"/>
        <v>0</v>
      </c>
      <c r="L1653" s="121">
        <f t="shared" ca="1" si="2867"/>
        <v>0</v>
      </c>
      <c r="M1653" s="121">
        <f t="shared" ca="1" si="2867"/>
        <v>0</v>
      </c>
      <c r="N1653" s="121">
        <f t="shared" ca="1" si="2867"/>
        <v>0</v>
      </c>
      <c r="O1653" s="121">
        <f t="shared" ca="1" si="2867"/>
        <v>0</v>
      </c>
      <c r="P1653" s="121">
        <f t="shared" ca="1" si="2868"/>
        <v>0</v>
      </c>
      <c r="Q1653" s="121">
        <f t="shared" ca="1" si="2868"/>
        <v>0</v>
      </c>
      <c r="R1653" s="121">
        <f t="shared" ca="1" si="2868"/>
        <v>0</v>
      </c>
      <c r="S1653" s="121">
        <f t="shared" ca="1" si="2868"/>
        <v>0</v>
      </c>
      <c r="T1653" s="121">
        <f t="shared" ca="1" si="2868"/>
        <v>0</v>
      </c>
      <c r="U1653" s="121">
        <f t="shared" ca="1" si="2868"/>
        <v>0</v>
      </c>
      <c r="V1653" s="121">
        <f t="shared" ca="1" si="2868"/>
        <v>0</v>
      </c>
      <c r="W1653" s="121">
        <f t="shared" ca="1" si="2868"/>
        <v>0</v>
      </c>
      <c r="X1653" s="121">
        <f t="shared" ca="1" si="2868"/>
        <v>0</v>
      </c>
      <c r="Y1653" s="121">
        <f t="shared" ca="1" si="2868"/>
        <v>0</v>
      </c>
      <c r="Z1653" s="121">
        <f t="shared" ca="1" si="2869"/>
        <v>0</v>
      </c>
      <c r="AA1653" s="121">
        <f t="shared" ca="1" si="2869"/>
        <v>0</v>
      </c>
      <c r="AB1653" s="121">
        <f t="shared" ca="1" si="2869"/>
        <v>0</v>
      </c>
      <c r="AC1653" s="121">
        <f t="shared" ca="1" si="2869"/>
        <v>0</v>
      </c>
      <c r="AD1653" s="121">
        <f t="shared" ca="1" si="2869"/>
        <v>27857.193572846034</v>
      </c>
      <c r="AE1653" s="121">
        <f t="shared" ca="1" si="2869"/>
        <v>26992.795265057284</v>
      </c>
      <c r="AF1653" s="121">
        <f t="shared" ca="1" si="2869"/>
        <v>27923.494575344313</v>
      </c>
      <c r="AG1653" s="121">
        <f t="shared" ca="1" si="2869"/>
        <v>27051.510959616731</v>
      </c>
      <c r="AH1653" s="121">
        <f t="shared" ca="1" si="2869"/>
        <v>27968.744333265106</v>
      </c>
      <c r="AI1653" s="121">
        <f t="shared" ca="1" si="2869"/>
        <v>28000.051832574241</v>
      </c>
      <c r="AJ1653" s="121">
        <f t="shared" ca="1" si="2870"/>
        <v>27118.529614893243</v>
      </c>
      <c r="AK1653" s="121">
        <f t="shared" ca="1" si="2870"/>
        <v>28041.720324053367</v>
      </c>
      <c r="AL1653" s="121">
        <f t="shared" ca="1" si="2870"/>
        <v>27153.25176174736</v>
      </c>
      <c r="AM1653" s="121">
        <f t="shared" ca="1" si="2870"/>
        <v>28060.151623307815</v>
      </c>
      <c r="AN1653" s="121">
        <f t="shared" ca="1" si="2870"/>
        <v>28078.659305785201</v>
      </c>
      <c r="AO1653" s="121">
        <f t="shared" ca="1" si="2870"/>
        <v>25362.03127051935</v>
      </c>
      <c r="AP1653" s="121">
        <f t="shared" ca="1" si="2870"/>
        <v>28190.266572823588</v>
      </c>
      <c r="AQ1653" s="121">
        <f t="shared" ca="1" si="2870"/>
        <v>27374.639888516373</v>
      </c>
      <c r="AR1653" s="121">
        <f t="shared" ca="1" si="2870"/>
        <v>28370.800442881224</v>
      </c>
      <c r="AS1653" s="121">
        <f t="shared" ca="1" si="2870"/>
        <v>27554.506909233987</v>
      </c>
      <c r="AT1653" s="121">
        <f t="shared" ca="1" si="2871"/>
        <v>28554.75574609292</v>
      </c>
      <c r="AU1653" s="121">
        <f t="shared" ca="1" si="2871"/>
        <v>28649.44720409318</v>
      </c>
      <c r="AV1653" s="121">
        <f t="shared" ca="1" si="2871"/>
        <v>27808.675278834078</v>
      </c>
      <c r="AW1653" s="121">
        <f t="shared" ca="1" si="2871"/>
        <v>28807.701633653953</v>
      </c>
      <c r="AX1653" s="121">
        <f t="shared" ca="1" si="2871"/>
        <v>27964.440144284505</v>
      </c>
      <c r="AY1653" s="121">
        <f t="shared" ca="1" si="2871"/>
        <v>28966.250071404127</v>
      </c>
      <c r="AZ1653" s="121">
        <f t="shared" ca="1" si="2871"/>
        <v>29047.798136343859</v>
      </c>
      <c r="BA1653" s="121">
        <f t="shared" ca="1" si="2871"/>
        <v>26299.609870135744</v>
      </c>
      <c r="BB1653" s="121">
        <f t="shared" ca="1" si="2871"/>
        <v>29130.989633568806</v>
      </c>
      <c r="BC1653" s="121">
        <f t="shared" ca="1" si="2871"/>
        <v>28317.453763375732</v>
      </c>
      <c r="BD1653" s="121">
        <f t="shared" ca="1" si="2872"/>
        <v>29374.253626863021</v>
      </c>
      <c r="BE1653" s="121">
        <f t="shared" ca="1" si="2872"/>
        <v>28553.924167198365</v>
      </c>
      <c r="BF1653" s="121">
        <f t="shared" ca="1" si="2872"/>
        <v>29619.549043434567</v>
      </c>
      <c r="BG1653" s="121">
        <f t="shared" ca="1" si="2872"/>
        <v>29742.963831115547</v>
      </c>
      <c r="BH1653" s="121">
        <f t="shared" ca="1" si="2872"/>
        <v>28912.337468371428</v>
      </c>
      <c r="BI1653" s="121">
        <f t="shared" ca="1" si="2872"/>
        <v>29991.338233941355</v>
      </c>
      <c r="BJ1653" s="121">
        <f t="shared" ca="1" si="2872"/>
        <v>29153.775564244461</v>
      </c>
      <c r="BK1653" s="121">
        <f t="shared" ca="1" si="2872"/>
        <v>30241.786735512982</v>
      </c>
      <c r="BL1653" s="121">
        <f t="shared" ca="1" si="2872"/>
        <v>30367.794180244287</v>
      </c>
      <c r="BM1653" s="121">
        <f t="shared" ca="1" si="2872"/>
        <v>28531.982208189027</v>
      </c>
      <c r="BN1653" s="121">
        <f t="shared" ca="1" si="2873"/>
        <v>30570.562472635291</v>
      </c>
      <c r="BO1653" s="121" t="str">
        <f t="shared" ca="1" si="2873"/>
        <v/>
      </c>
      <c r="BP1653" s="121" t="str">
        <f t="shared" ca="1" si="2873"/>
        <v/>
      </c>
      <c r="BQ1653" s="121" t="str">
        <f t="shared" ca="1" si="2873"/>
        <v/>
      </c>
      <c r="BR1653" s="121" t="str">
        <f t="shared" ca="1" si="2873"/>
        <v/>
      </c>
      <c r="BS1653" s="121" t="str">
        <f t="shared" ca="1" si="2873"/>
        <v/>
      </c>
      <c r="BT1653" s="121" t="str">
        <f t="shared" ca="1" si="2873"/>
        <v/>
      </c>
      <c r="BU1653" s="121" t="str">
        <f t="shared" ca="1" si="2873"/>
        <v/>
      </c>
      <c r="BV1653" s="121" t="str">
        <f t="shared" ca="1" si="2873"/>
        <v/>
      </c>
      <c r="BW1653" s="121" t="str">
        <f t="shared" ca="1" si="2873"/>
        <v/>
      </c>
      <c r="BX1653" s="121" t="str">
        <f t="shared" ca="1" si="2874"/>
        <v/>
      </c>
      <c r="BY1653" s="121" t="str">
        <f t="shared" ca="1" si="2874"/>
        <v/>
      </c>
      <c r="BZ1653" s="121" t="str">
        <f t="shared" ca="1" si="2874"/>
        <v/>
      </c>
      <c r="CA1653" s="121" t="str">
        <f t="shared" ca="1" si="2874"/>
        <v/>
      </c>
      <c r="CB1653" s="121" t="str">
        <f t="shared" ca="1" si="2874"/>
        <v/>
      </c>
      <c r="CC1653" s="121" t="str">
        <f t="shared" ca="1" si="2874"/>
        <v/>
      </c>
      <c r="CD1653" s="121" t="str">
        <f t="shared" ca="1" si="2874"/>
        <v/>
      </c>
      <c r="CE1653" s="121" t="str">
        <f t="shared" ca="1" si="2874"/>
        <v/>
      </c>
      <c r="CF1653" s="121" t="str">
        <f t="shared" ca="1" si="2874"/>
        <v/>
      </c>
      <c r="CG1653" s="121" t="str">
        <f t="shared" ca="1" si="2874"/>
        <v/>
      </c>
      <c r="CH1653" s="121" t="str">
        <f t="shared" ca="1" si="2874"/>
        <v/>
      </c>
      <c r="CI1653" s="121" t="str">
        <f t="shared" ca="1" si="2874"/>
        <v/>
      </c>
      <c r="CJ1653" s="121" t="str">
        <f t="shared" ca="1" si="2874"/>
        <v/>
      </c>
      <c r="CK1653" s="121" t="str">
        <f t="shared" ca="1" si="2874"/>
        <v/>
      </c>
      <c r="CL1653" s="121" t="str">
        <f t="shared" ca="1" si="2874"/>
        <v/>
      </c>
      <c r="CM1653" s="121" t="str">
        <f t="shared" ca="1" si="2874"/>
        <v/>
      </c>
      <c r="CN1653" s="121" t="str">
        <f t="shared" ca="1" si="2874"/>
        <v/>
      </c>
      <c r="CO1653" s="121" t="str">
        <f t="shared" ca="1" si="2874"/>
        <v/>
      </c>
      <c r="CP1653" s="121" t="str">
        <f t="shared" ca="1" si="2874"/>
        <v/>
      </c>
      <c r="CQ1653" s="121" t="str">
        <f t="shared" ca="1" si="2874"/>
        <v/>
      </c>
      <c r="CR1653" s="121" t="str">
        <f t="shared" ca="1" si="2874"/>
        <v/>
      </c>
      <c r="CS1653" s="121" t="str">
        <f t="shared" ca="1" si="2874"/>
        <v/>
      </c>
      <c r="CT1653" s="121" t="str">
        <f t="shared" ca="1" si="2874"/>
        <v/>
      </c>
      <c r="CU1653" s="121" t="str">
        <f t="shared" ca="1" si="2874"/>
        <v/>
      </c>
      <c r="CV1653" s="121" t="str">
        <f t="shared" ca="1" si="2874"/>
        <v/>
      </c>
      <c r="CW1653" s="121" t="str">
        <f t="shared" ca="1" si="2874"/>
        <v/>
      </c>
      <c r="CX1653" s="121" t="str">
        <f t="shared" ca="1" si="2874"/>
        <v/>
      </c>
      <c r="CY1653" s="121" t="str">
        <f t="shared" ca="1" si="2874"/>
        <v/>
      </c>
      <c r="CZ1653" s="121" t="str">
        <f t="shared" ca="1" si="2874"/>
        <v/>
      </c>
      <c r="DA1653" s="121" t="str">
        <f t="shared" ca="1" si="2874"/>
        <v/>
      </c>
      <c r="DB1653" s="121" t="str">
        <f t="shared" ca="1" si="2874"/>
        <v/>
      </c>
      <c r="DC1653" s="121" t="str">
        <f t="shared" ca="1" si="2874"/>
        <v/>
      </c>
      <c r="DD1653" s="121" t="str">
        <f t="shared" ca="1" si="2874"/>
        <v/>
      </c>
      <c r="DE1653" s="121" t="str">
        <f t="shared" ca="1" si="2874"/>
        <v/>
      </c>
      <c r="DF1653" s="121" t="str">
        <f t="shared" ca="1" si="2874"/>
        <v/>
      </c>
      <c r="DG1653" s="121" t="str">
        <f t="shared" ca="1" si="2874"/>
        <v/>
      </c>
      <c r="DH1653" s="121" t="str">
        <f t="shared" ca="1" si="2874"/>
        <v/>
      </c>
      <c r="DI1653" s="121" t="str">
        <f t="shared" ca="1" si="2874"/>
        <v/>
      </c>
      <c r="DJ1653" s="121" t="str">
        <f t="shared" ca="1" si="2874"/>
        <v/>
      </c>
      <c r="DK1653" s="121" t="str">
        <f t="shared" ca="1" si="2874"/>
        <v/>
      </c>
      <c r="DL1653" s="121" t="str">
        <f t="shared" ca="1" si="2874"/>
        <v/>
      </c>
      <c r="DM1653" s="121" t="str">
        <f t="shared" ca="1" si="2874"/>
        <v/>
      </c>
      <c r="DN1653" s="121" t="str">
        <f t="shared" ca="1" si="2874"/>
        <v/>
      </c>
      <c r="DO1653" s="2">
        <f t="shared" ca="1" si="2875"/>
        <v>1049705.7372660025</v>
      </c>
      <c r="DP1653" s="50" t="s">
        <v>172</v>
      </c>
    </row>
    <row r="1654" spans="3:120" s="29" customFormat="1" ht="15" customHeight="1">
      <c r="C1654" s="120" t="str">
        <f t="shared" ca="1" si="2866"/>
        <v>(+) Repairs &amp; Maintenance</v>
      </c>
      <c r="D1654" s="127">
        <f>ROW(A395)</f>
        <v>395</v>
      </c>
      <c r="E1654" s="75"/>
      <c r="F1654" s="121">
        <f t="shared" ca="1" si="2867"/>
        <v>0</v>
      </c>
      <c r="G1654" s="121">
        <f t="shared" ca="1" si="2867"/>
        <v>0</v>
      </c>
      <c r="H1654" s="121">
        <f t="shared" ca="1" si="2867"/>
        <v>0</v>
      </c>
      <c r="I1654" s="121">
        <f t="shared" ca="1" si="2867"/>
        <v>0</v>
      </c>
      <c r="J1654" s="121">
        <f t="shared" ca="1" si="2867"/>
        <v>0</v>
      </c>
      <c r="K1654" s="121">
        <f t="shared" ca="1" si="2867"/>
        <v>0</v>
      </c>
      <c r="L1654" s="121">
        <f t="shared" ca="1" si="2867"/>
        <v>0</v>
      </c>
      <c r="M1654" s="121">
        <f t="shared" ca="1" si="2867"/>
        <v>0</v>
      </c>
      <c r="N1654" s="121">
        <f t="shared" ca="1" si="2867"/>
        <v>0</v>
      </c>
      <c r="O1654" s="121">
        <f t="shared" ca="1" si="2867"/>
        <v>0</v>
      </c>
      <c r="P1654" s="121">
        <f t="shared" ca="1" si="2868"/>
        <v>0</v>
      </c>
      <c r="Q1654" s="121">
        <f t="shared" ca="1" si="2868"/>
        <v>0</v>
      </c>
      <c r="R1654" s="121">
        <f t="shared" ca="1" si="2868"/>
        <v>0</v>
      </c>
      <c r="S1654" s="121">
        <f t="shared" ca="1" si="2868"/>
        <v>0</v>
      </c>
      <c r="T1654" s="121">
        <f t="shared" ca="1" si="2868"/>
        <v>0</v>
      </c>
      <c r="U1654" s="121">
        <f t="shared" ca="1" si="2868"/>
        <v>0</v>
      </c>
      <c r="V1654" s="121">
        <f t="shared" ca="1" si="2868"/>
        <v>0</v>
      </c>
      <c r="W1654" s="121">
        <f t="shared" ca="1" si="2868"/>
        <v>0</v>
      </c>
      <c r="X1654" s="121">
        <f t="shared" ca="1" si="2868"/>
        <v>0</v>
      </c>
      <c r="Y1654" s="121">
        <f t="shared" ca="1" si="2868"/>
        <v>0</v>
      </c>
      <c r="Z1654" s="121">
        <f t="shared" ca="1" si="2869"/>
        <v>0</v>
      </c>
      <c r="AA1654" s="121">
        <f t="shared" ca="1" si="2869"/>
        <v>0</v>
      </c>
      <c r="AB1654" s="121">
        <f t="shared" ca="1" si="2869"/>
        <v>0</v>
      </c>
      <c r="AC1654" s="121">
        <f t="shared" ca="1" si="2869"/>
        <v>0</v>
      </c>
      <c r="AD1654" s="121">
        <f t="shared" ca="1" si="2869"/>
        <v>26785.763050813497</v>
      </c>
      <c r="AE1654" s="121">
        <f t="shared" ca="1" si="2869"/>
        <v>26317.43073461598</v>
      </c>
      <c r="AF1654" s="121">
        <f t="shared" ca="1" si="2869"/>
        <v>27605.666181803812</v>
      </c>
      <c r="AG1654" s="121">
        <f t="shared" ca="1" si="2869"/>
        <v>27117.976588510141</v>
      </c>
      <c r="AH1654" s="121">
        <f t="shared" ca="1" si="2869"/>
        <v>28430.27476780743</v>
      </c>
      <c r="AI1654" s="121">
        <f t="shared" ca="1" si="2869"/>
        <v>28861.233809137204</v>
      </c>
      <c r="AJ1654" s="121">
        <f t="shared" ca="1" si="2870"/>
        <v>28344.995778380875</v>
      </c>
      <c r="AK1654" s="121">
        <f t="shared" ca="1" si="2870"/>
        <v>29721.8571535958</v>
      </c>
      <c r="AL1654" s="121">
        <f t="shared" ca="1" si="2870"/>
        <v>29185.127743918925</v>
      </c>
      <c r="AM1654" s="121">
        <f t="shared" ca="1" si="2870"/>
        <v>30584.843928746814</v>
      </c>
      <c r="AN1654" s="121">
        <f t="shared" ca="1" si="2870"/>
        <v>31036.860027120078</v>
      </c>
      <c r="AO1654" s="121">
        <f t="shared" ca="1" si="2870"/>
        <v>28430.1969333585</v>
      </c>
      <c r="AP1654" s="121">
        <f t="shared" ca="1" si="2870"/>
        <v>32047.881998578388</v>
      </c>
      <c r="AQ1654" s="121">
        <f t="shared" ca="1" si="2870"/>
        <v>31561.919022657243</v>
      </c>
      <c r="AR1654" s="121">
        <f t="shared" ca="1" si="2870"/>
        <v>33175.124938556284</v>
      </c>
      <c r="AS1654" s="121">
        <f t="shared" ca="1" si="2870"/>
        <v>32679.199568902834</v>
      </c>
      <c r="AT1654" s="121">
        <f t="shared" ca="1" si="2871"/>
        <v>34348.474303271178</v>
      </c>
      <c r="AU1654" s="121">
        <f t="shared" ca="1" si="2871"/>
        <v>34954.94197686619</v>
      </c>
      <c r="AV1654" s="121">
        <f t="shared" ca="1" si="2871"/>
        <v>34415.156146181391</v>
      </c>
      <c r="AW1654" s="121">
        <f t="shared" ca="1" si="2871"/>
        <v>36163.428606035399</v>
      </c>
      <c r="AX1654" s="121">
        <f t="shared" ca="1" si="2871"/>
        <v>35610.148498339797</v>
      </c>
      <c r="AY1654" s="121">
        <f t="shared" ca="1" si="2871"/>
        <v>37418.158732465366</v>
      </c>
      <c r="AZ1654" s="121">
        <f t="shared" ca="1" si="2871"/>
        <v>38066.447843437265</v>
      </c>
      <c r="BA1654" s="121">
        <f t="shared" ca="1" si="2871"/>
        <v>34965.091316299571</v>
      </c>
      <c r="BB1654" s="121">
        <f t="shared" ca="1" si="2871"/>
        <v>39292.96276155793</v>
      </c>
      <c r="BC1654" s="121">
        <f t="shared" ca="1" si="2871"/>
        <v>38195.635308739365</v>
      </c>
      <c r="BD1654" s="121">
        <f t="shared" ca="1" si="2872"/>
        <v>39621.08628739664</v>
      </c>
      <c r="BE1654" s="121">
        <f t="shared" ca="1" si="2872"/>
        <v>38514.595388314083</v>
      </c>
      <c r="BF1654" s="121">
        <f t="shared" ca="1" si="2872"/>
        <v>39951.949872539655</v>
      </c>
      <c r="BG1654" s="121">
        <f t="shared" ca="1" si="2872"/>
        <v>40118.416330341905</v>
      </c>
      <c r="BH1654" s="121">
        <f t="shared" ca="1" si="2872"/>
        <v>38998.036585245187</v>
      </c>
      <c r="BI1654" s="121">
        <f t="shared" ca="1" si="2872"/>
        <v>40453.432966711604</v>
      </c>
      <c r="BJ1654" s="121">
        <f t="shared" ca="1" si="2872"/>
        <v>39323.697272701836</v>
      </c>
      <c r="BK1654" s="121">
        <f t="shared" ca="1" si="2872"/>
        <v>40791.247224645427</v>
      </c>
      <c r="BL1654" s="121">
        <f t="shared" ca="1" si="2872"/>
        <v>40961.210754748114</v>
      </c>
      <c r="BM1654" s="121">
        <f t="shared" ca="1" si="2872"/>
        <v>38484.999257557298</v>
      </c>
      <c r="BN1654" s="121">
        <f t="shared" ca="1" si="2873"/>
        <v>41234.712172391788</v>
      </c>
      <c r="BO1654" s="121" t="str">
        <f t="shared" ca="1" si="2873"/>
        <v/>
      </c>
      <c r="BP1654" s="121" t="str">
        <f t="shared" ca="1" si="2873"/>
        <v/>
      </c>
      <c r="BQ1654" s="121" t="str">
        <f t="shared" ca="1" si="2873"/>
        <v/>
      </c>
      <c r="BR1654" s="121" t="str">
        <f t="shared" ca="1" si="2873"/>
        <v/>
      </c>
      <c r="BS1654" s="121" t="str">
        <f t="shared" ca="1" si="2873"/>
        <v/>
      </c>
      <c r="BT1654" s="121" t="str">
        <f t="shared" ca="1" si="2873"/>
        <v/>
      </c>
      <c r="BU1654" s="121" t="str">
        <f t="shared" ca="1" si="2873"/>
        <v/>
      </c>
      <c r="BV1654" s="121" t="str">
        <f t="shared" ca="1" si="2873"/>
        <v/>
      </c>
      <c r="BW1654" s="121" t="str">
        <f t="shared" ca="1" si="2873"/>
        <v/>
      </c>
      <c r="BX1654" s="121" t="str">
        <f t="shared" ca="1" si="2874"/>
        <v/>
      </c>
      <c r="BY1654" s="121" t="str">
        <f t="shared" ca="1" si="2874"/>
        <v/>
      </c>
      <c r="BZ1654" s="121" t="str">
        <f t="shared" ca="1" si="2874"/>
        <v/>
      </c>
      <c r="CA1654" s="121" t="str">
        <f t="shared" ca="1" si="2874"/>
        <v/>
      </c>
      <c r="CB1654" s="121" t="str">
        <f t="shared" ca="1" si="2874"/>
        <v/>
      </c>
      <c r="CC1654" s="121" t="str">
        <f t="shared" ca="1" si="2874"/>
        <v/>
      </c>
      <c r="CD1654" s="121" t="str">
        <f t="shared" ca="1" si="2874"/>
        <v/>
      </c>
      <c r="CE1654" s="121" t="str">
        <f t="shared" ca="1" si="2874"/>
        <v/>
      </c>
      <c r="CF1654" s="121" t="str">
        <f t="shared" ca="1" si="2874"/>
        <v/>
      </c>
      <c r="CG1654" s="121" t="str">
        <f t="shared" ca="1" si="2874"/>
        <v/>
      </c>
      <c r="CH1654" s="121" t="str">
        <f t="shared" ca="1" si="2874"/>
        <v/>
      </c>
      <c r="CI1654" s="121" t="str">
        <f t="shared" ca="1" si="2874"/>
        <v/>
      </c>
      <c r="CJ1654" s="121" t="str">
        <f t="shared" ca="1" si="2874"/>
        <v/>
      </c>
      <c r="CK1654" s="121" t="str">
        <f t="shared" ca="1" si="2874"/>
        <v/>
      </c>
      <c r="CL1654" s="121" t="str">
        <f t="shared" ca="1" si="2874"/>
        <v/>
      </c>
      <c r="CM1654" s="121" t="str">
        <f t="shared" ca="1" si="2874"/>
        <v/>
      </c>
      <c r="CN1654" s="121" t="str">
        <f t="shared" ca="1" si="2874"/>
        <v/>
      </c>
      <c r="CO1654" s="121" t="str">
        <f t="shared" ca="1" si="2874"/>
        <v/>
      </c>
      <c r="CP1654" s="121" t="str">
        <f t="shared" ca="1" si="2874"/>
        <v/>
      </c>
      <c r="CQ1654" s="121" t="str">
        <f t="shared" ca="1" si="2874"/>
        <v/>
      </c>
      <c r="CR1654" s="121" t="str">
        <f t="shared" ca="1" si="2874"/>
        <v/>
      </c>
      <c r="CS1654" s="121" t="str">
        <f t="shared" ca="1" si="2874"/>
        <v/>
      </c>
      <c r="CT1654" s="121" t="str">
        <f t="shared" ca="1" si="2874"/>
        <v/>
      </c>
      <c r="CU1654" s="121" t="str">
        <f t="shared" ca="1" si="2874"/>
        <v/>
      </c>
      <c r="CV1654" s="121" t="str">
        <f t="shared" ca="1" si="2874"/>
        <v/>
      </c>
      <c r="CW1654" s="121" t="str">
        <f t="shared" ca="1" si="2874"/>
        <v/>
      </c>
      <c r="CX1654" s="121" t="str">
        <f t="shared" ca="1" si="2874"/>
        <v/>
      </c>
      <c r="CY1654" s="121" t="str">
        <f t="shared" ca="1" si="2874"/>
        <v/>
      </c>
      <c r="CZ1654" s="121" t="str">
        <f t="shared" ca="1" si="2874"/>
        <v/>
      </c>
      <c r="DA1654" s="121" t="str">
        <f t="shared" ca="1" si="2874"/>
        <v/>
      </c>
      <c r="DB1654" s="121" t="str">
        <f t="shared" ca="1" si="2874"/>
        <v/>
      </c>
      <c r="DC1654" s="121" t="str">
        <f t="shared" ca="1" si="2874"/>
        <v/>
      </c>
      <c r="DD1654" s="121" t="str">
        <f t="shared" ca="1" si="2874"/>
        <v/>
      </c>
      <c r="DE1654" s="121" t="str">
        <f t="shared" ca="1" si="2874"/>
        <v/>
      </c>
      <c r="DF1654" s="121" t="str">
        <f t="shared" ca="1" si="2874"/>
        <v/>
      </c>
      <c r="DG1654" s="121" t="str">
        <f t="shared" ca="1" si="2874"/>
        <v/>
      </c>
      <c r="DH1654" s="121" t="str">
        <f t="shared" ca="1" si="2874"/>
        <v/>
      </c>
      <c r="DI1654" s="121" t="str">
        <f t="shared" ca="1" si="2874"/>
        <v/>
      </c>
      <c r="DJ1654" s="121" t="str">
        <f t="shared" ca="1" si="2874"/>
        <v/>
      </c>
      <c r="DK1654" s="121" t="str">
        <f t="shared" ca="1" si="2874"/>
        <v/>
      </c>
      <c r="DL1654" s="121" t="str">
        <f t="shared" ca="1" si="2874"/>
        <v/>
      </c>
      <c r="DM1654" s="121" t="str">
        <f t="shared" ca="1" si="2874"/>
        <v/>
      </c>
      <c r="DN1654" s="121" t="str">
        <f t="shared" ca="1" si="2874"/>
        <v/>
      </c>
      <c r="DO1654" s="2">
        <f t="shared" ca="1" si="2875"/>
        <v>1273770.1818322912</v>
      </c>
      <c r="DP1654" s="50" t="s">
        <v>172</v>
      </c>
    </row>
    <row r="1655" spans="3:120" s="29" customFormat="1" ht="15" customHeight="1">
      <c r="C1655" s="120" t="str">
        <f t="shared" ca="1" si="2866"/>
        <v>(+) Sales &amp; Marketing</v>
      </c>
      <c r="D1655" s="127">
        <f>ROW(A403)</f>
        <v>403</v>
      </c>
      <c r="E1655" s="75"/>
      <c r="F1655" s="121">
        <f t="shared" ca="1" si="2867"/>
        <v>0</v>
      </c>
      <c r="G1655" s="121">
        <f t="shared" ca="1" si="2867"/>
        <v>0</v>
      </c>
      <c r="H1655" s="121">
        <f t="shared" ca="1" si="2867"/>
        <v>0</v>
      </c>
      <c r="I1655" s="121">
        <f t="shared" ca="1" si="2867"/>
        <v>0</v>
      </c>
      <c r="J1655" s="121">
        <f t="shared" ca="1" si="2867"/>
        <v>0</v>
      </c>
      <c r="K1655" s="121">
        <f t="shared" ca="1" si="2867"/>
        <v>0</v>
      </c>
      <c r="L1655" s="121">
        <f t="shared" ca="1" si="2867"/>
        <v>0</v>
      </c>
      <c r="M1655" s="121">
        <f t="shared" ca="1" si="2867"/>
        <v>0</v>
      </c>
      <c r="N1655" s="121">
        <f t="shared" ca="1" si="2867"/>
        <v>0</v>
      </c>
      <c r="O1655" s="121">
        <f t="shared" ca="1" si="2867"/>
        <v>0</v>
      </c>
      <c r="P1655" s="121">
        <f t="shared" ca="1" si="2868"/>
        <v>0</v>
      </c>
      <c r="Q1655" s="121">
        <f t="shared" ca="1" si="2868"/>
        <v>0</v>
      </c>
      <c r="R1655" s="121">
        <f t="shared" ca="1" si="2868"/>
        <v>0</v>
      </c>
      <c r="S1655" s="121">
        <f t="shared" ca="1" si="2868"/>
        <v>0</v>
      </c>
      <c r="T1655" s="121">
        <f t="shared" ca="1" si="2868"/>
        <v>0</v>
      </c>
      <c r="U1655" s="121">
        <f t="shared" ca="1" si="2868"/>
        <v>0</v>
      </c>
      <c r="V1655" s="121">
        <f t="shared" ca="1" si="2868"/>
        <v>0</v>
      </c>
      <c r="W1655" s="121">
        <f t="shared" ca="1" si="2868"/>
        <v>0</v>
      </c>
      <c r="X1655" s="121">
        <f t="shared" ca="1" si="2868"/>
        <v>0</v>
      </c>
      <c r="Y1655" s="121">
        <f t="shared" ca="1" si="2868"/>
        <v>0</v>
      </c>
      <c r="Z1655" s="121">
        <f t="shared" ca="1" si="2869"/>
        <v>0</v>
      </c>
      <c r="AA1655" s="121">
        <f t="shared" ca="1" si="2869"/>
        <v>0</v>
      </c>
      <c r="AB1655" s="121">
        <f t="shared" ca="1" si="2869"/>
        <v>0</v>
      </c>
      <c r="AC1655" s="121">
        <f t="shared" ca="1" si="2869"/>
        <v>0</v>
      </c>
      <c r="AD1655" s="121">
        <f t="shared" ca="1" si="2869"/>
        <v>45535.797186382944</v>
      </c>
      <c r="AE1655" s="121">
        <f t="shared" ca="1" si="2869"/>
        <v>44116.554004633581</v>
      </c>
      <c r="AF1655" s="121">
        <f t="shared" ca="1" si="2869"/>
        <v>45631.076501172422</v>
      </c>
      <c r="AG1655" s="121">
        <f t="shared" ca="1" si="2869"/>
        <v>44199.643214115793</v>
      </c>
      <c r="AH1655" s="121">
        <f t="shared" ca="1" si="2869"/>
        <v>45691.513019690523</v>
      </c>
      <c r="AI1655" s="121">
        <f t="shared" ca="1" si="2869"/>
        <v>45735.745512060173</v>
      </c>
      <c r="AJ1655" s="121">
        <f t="shared" ca="1" si="2870"/>
        <v>44289.055903720124</v>
      </c>
      <c r="AK1655" s="121">
        <f t="shared" ca="1" si="2870"/>
        <v>45789.644579783351</v>
      </c>
      <c r="AL1655" s="121">
        <f t="shared" ca="1" si="2870"/>
        <v>44331.839611016105</v>
      </c>
      <c r="AM1655" s="121">
        <f t="shared" ca="1" si="2870"/>
        <v>45805.131827250552</v>
      </c>
      <c r="AN1655" s="121">
        <f t="shared" ca="1" si="2870"/>
        <v>45827.863633794506</v>
      </c>
      <c r="AO1655" s="121">
        <f t="shared" ca="1" si="2870"/>
        <v>41387.126746931062</v>
      </c>
      <c r="AP1655" s="121">
        <f t="shared" ca="1" si="2870"/>
        <v>45994.6454609227</v>
      </c>
      <c r="AQ1655" s="121">
        <f t="shared" ca="1" si="2870"/>
        <v>44656.242788959076</v>
      </c>
      <c r="AR1655" s="121">
        <f t="shared" ca="1" si="2870"/>
        <v>46273.230668870448</v>
      </c>
      <c r="AS1655" s="121">
        <f t="shared" ca="1" si="2870"/>
        <v>44933.899407241413</v>
      </c>
      <c r="AT1655" s="121">
        <f t="shared" ca="1" si="2871"/>
        <v>46556.666977325418</v>
      </c>
      <c r="AU1655" s="121">
        <f t="shared" ca="1" si="2871"/>
        <v>46702.523524480668</v>
      </c>
      <c r="AV1655" s="121">
        <f t="shared" ca="1" si="2871"/>
        <v>45323.531531801404</v>
      </c>
      <c r="AW1655" s="121">
        <f t="shared" ca="1" si="2871"/>
        <v>46942.912132834441</v>
      </c>
      <c r="AX1655" s="121">
        <f t="shared" ca="1" si="2871"/>
        <v>45560.042931699478</v>
      </c>
      <c r="AY1655" s="121">
        <f t="shared" ca="1" si="2871"/>
        <v>47182.985243788593</v>
      </c>
      <c r="AZ1655" s="121">
        <f t="shared" ca="1" si="2871"/>
        <v>47306.414107760007</v>
      </c>
      <c r="BA1655" s="121">
        <f t="shared" ca="1" si="2871"/>
        <v>42822.131344745525</v>
      </c>
      <c r="BB1655" s="121">
        <f t="shared" ca="1" si="2871"/>
        <v>47422.541263949228</v>
      </c>
      <c r="BC1655" s="121">
        <f t="shared" ca="1" si="2871"/>
        <v>46098.180545030271</v>
      </c>
      <c r="BD1655" s="121">
        <f t="shared" ca="1" si="2872"/>
        <v>47818.552415823528</v>
      </c>
      <c r="BE1655" s="121">
        <f t="shared" ca="1" si="2872"/>
        <v>46483.132365206649</v>
      </c>
      <c r="BF1655" s="121">
        <f t="shared" ca="1" si="2872"/>
        <v>48217.87053582372</v>
      </c>
      <c r="BG1655" s="121">
        <f t="shared" ca="1" si="2872"/>
        <v>48418.778329722991</v>
      </c>
      <c r="BH1655" s="121">
        <f t="shared" ca="1" si="2872"/>
        <v>47066.595878744192</v>
      </c>
      <c r="BI1655" s="121">
        <f t="shared" ca="1" si="2872"/>
        <v>48823.108752927794</v>
      </c>
      <c r="BJ1655" s="121">
        <f t="shared" ca="1" si="2872"/>
        <v>47459.634639467731</v>
      </c>
      <c r="BK1655" s="121">
        <f t="shared" ca="1" si="2872"/>
        <v>49230.815615951375</v>
      </c>
      <c r="BL1655" s="121">
        <f t="shared" ca="1" si="2872"/>
        <v>49435.944014351175</v>
      </c>
      <c r="BM1655" s="121">
        <f t="shared" ca="1" si="2872"/>
        <v>46447.412897051916</v>
      </c>
      <c r="BN1655" s="121">
        <f t="shared" ca="1" si="2873"/>
        <v>49766.031932196995</v>
      </c>
      <c r="BO1655" s="121" t="str">
        <f t="shared" ca="1" si="2873"/>
        <v/>
      </c>
      <c r="BP1655" s="121" t="str">
        <f t="shared" ca="1" si="2873"/>
        <v/>
      </c>
      <c r="BQ1655" s="121" t="str">
        <f t="shared" ca="1" si="2873"/>
        <v/>
      </c>
      <c r="BR1655" s="121" t="str">
        <f t="shared" ca="1" si="2873"/>
        <v/>
      </c>
      <c r="BS1655" s="121" t="str">
        <f t="shared" ca="1" si="2873"/>
        <v/>
      </c>
      <c r="BT1655" s="121" t="str">
        <f t="shared" ca="1" si="2873"/>
        <v/>
      </c>
      <c r="BU1655" s="121" t="str">
        <f t="shared" ca="1" si="2873"/>
        <v/>
      </c>
      <c r="BV1655" s="121" t="str">
        <f t="shared" ca="1" si="2873"/>
        <v/>
      </c>
      <c r="BW1655" s="121" t="str">
        <f t="shared" ca="1" si="2873"/>
        <v/>
      </c>
      <c r="BX1655" s="121" t="str">
        <f t="shared" ca="1" si="2874"/>
        <v/>
      </c>
      <c r="BY1655" s="121" t="str">
        <f t="shared" ca="1" si="2874"/>
        <v/>
      </c>
      <c r="BZ1655" s="121" t="str">
        <f t="shared" ca="1" si="2874"/>
        <v/>
      </c>
      <c r="CA1655" s="121" t="str">
        <f t="shared" ca="1" si="2874"/>
        <v/>
      </c>
      <c r="CB1655" s="121" t="str">
        <f t="shared" ca="1" si="2874"/>
        <v/>
      </c>
      <c r="CC1655" s="121" t="str">
        <f t="shared" ca="1" si="2874"/>
        <v/>
      </c>
      <c r="CD1655" s="121" t="str">
        <f t="shared" ca="1" si="2874"/>
        <v/>
      </c>
      <c r="CE1655" s="121" t="str">
        <f t="shared" ref="CB1655:DN1658" ca="1" si="2876">IF(CE$17="","",OFFSET($A$1,$D1655-1,$E$1595+CE$1597))</f>
        <v/>
      </c>
      <c r="CF1655" s="121" t="str">
        <f t="shared" ca="1" si="2876"/>
        <v/>
      </c>
      <c r="CG1655" s="121" t="str">
        <f t="shared" ca="1" si="2876"/>
        <v/>
      </c>
      <c r="CH1655" s="121" t="str">
        <f t="shared" ca="1" si="2876"/>
        <v/>
      </c>
      <c r="CI1655" s="121" t="str">
        <f t="shared" ca="1" si="2876"/>
        <v/>
      </c>
      <c r="CJ1655" s="121" t="str">
        <f t="shared" ca="1" si="2876"/>
        <v/>
      </c>
      <c r="CK1655" s="121" t="str">
        <f t="shared" ca="1" si="2876"/>
        <v/>
      </c>
      <c r="CL1655" s="121" t="str">
        <f t="shared" ca="1" si="2876"/>
        <v/>
      </c>
      <c r="CM1655" s="121" t="str">
        <f t="shared" ca="1" si="2876"/>
        <v/>
      </c>
      <c r="CN1655" s="121" t="str">
        <f t="shared" ca="1" si="2876"/>
        <v/>
      </c>
      <c r="CO1655" s="121" t="str">
        <f t="shared" ca="1" si="2876"/>
        <v/>
      </c>
      <c r="CP1655" s="121" t="str">
        <f t="shared" ca="1" si="2876"/>
        <v/>
      </c>
      <c r="CQ1655" s="121" t="str">
        <f t="shared" ca="1" si="2876"/>
        <v/>
      </c>
      <c r="CR1655" s="121" t="str">
        <f t="shared" ca="1" si="2876"/>
        <v/>
      </c>
      <c r="CS1655" s="121" t="str">
        <f t="shared" ca="1" si="2876"/>
        <v/>
      </c>
      <c r="CT1655" s="121" t="str">
        <f t="shared" ca="1" si="2876"/>
        <v/>
      </c>
      <c r="CU1655" s="121" t="str">
        <f t="shared" ca="1" si="2876"/>
        <v/>
      </c>
      <c r="CV1655" s="121" t="str">
        <f t="shared" ca="1" si="2876"/>
        <v/>
      </c>
      <c r="CW1655" s="121" t="str">
        <f t="shared" ca="1" si="2876"/>
        <v/>
      </c>
      <c r="CX1655" s="121" t="str">
        <f t="shared" ca="1" si="2876"/>
        <v/>
      </c>
      <c r="CY1655" s="121" t="str">
        <f t="shared" ca="1" si="2876"/>
        <v/>
      </c>
      <c r="CZ1655" s="121" t="str">
        <f t="shared" ca="1" si="2876"/>
        <v/>
      </c>
      <c r="DA1655" s="121" t="str">
        <f t="shared" ca="1" si="2876"/>
        <v/>
      </c>
      <c r="DB1655" s="121" t="str">
        <f t="shared" ca="1" si="2876"/>
        <v/>
      </c>
      <c r="DC1655" s="121" t="str">
        <f t="shared" ca="1" si="2876"/>
        <v/>
      </c>
      <c r="DD1655" s="121" t="str">
        <f t="shared" ca="1" si="2876"/>
        <v/>
      </c>
      <c r="DE1655" s="121" t="str">
        <f t="shared" ca="1" si="2876"/>
        <v/>
      </c>
      <c r="DF1655" s="121" t="str">
        <f t="shared" ca="1" si="2876"/>
        <v/>
      </c>
      <c r="DG1655" s="121" t="str">
        <f t="shared" ca="1" si="2876"/>
        <v/>
      </c>
      <c r="DH1655" s="121" t="str">
        <f t="shared" ca="1" si="2876"/>
        <v/>
      </c>
      <c r="DI1655" s="121" t="str">
        <f t="shared" ca="1" si="2876"/>
        <v/>
      </c>
      <c r="DJ1655" s="121" t="str">
        <f t="shared" ca="1" si="2876"/>
        <v/>
      </c>
      <c r="DK1655" s="121" t="str">
        <f t="shared" ca="1" si="2876"/>
        <v/>
      </c>
      <c r="DL1655" s="121" t="str">
        <f t="shared" ca="1" si="2876"/>
        <v/>
      </c>
      <c r="DM1655" s="121" t="str">
        <f t="shared" ca="1" si="2876"/>
        <v/>
      </c>
      <c r="DN1655" s="121" t="str">
        <f t="shared" ca="1" si="2876"/>
        <v/>
      </c>
      <c r="DO1655" s="2">
        <f t="shared" ca="1" si="2875"/>
        <v>1711284.8170472281</v>
      </c>
      <c r="DP1655" s="50" t="s">
        <v>172</v>
      </c>
    </row>
    <row r="1656" spans="3:120" s="29" customFormat="1" ht="15" customHeight="1">
      <c r="C1656" s="120" t="str">
        <f t="shared" ca="1" si="2866"/>
        <v>(+) Base Management Fee</v>
      </c>
      <c r="D1656" s="127">
        <f>ROW(A411)</f>
        <v>411</v>
      </c>
      <c r="E1656" s="75"/>
      <c r="F1656" s="121">
        <f t="shared" ca="1" si="2867"/>
        <v>0</v>
      </c>
      <c r="G1656" s="121">
        <f t="shared" ca="1" si="2867"/>
        <v>0</v>
      </c>
      <c r="H1656" s="121">
        <f t="shared" ca="1" si="2867"/>
        <v>0</v>
      </c>
      <c r="I1656" s="121">
        <f t="shared" ca="1" si="2867"/>
        <v>0</v>
      </c>
      <c r="J1656" s="121">
        <f t="shared" ca="1" si="2867"/>
        <v>0</v>
      </c>
      <c r="K1656" s="121">
        <f t="shared" ca="1" si="2867"/>
        <v>0</v>
      </c>
      <c r="L1656" s="121">
        <f t="shared" ca="1" si="2867"/>
        <v>0</v>
      </c>
      <c r="M1656" s="121">
        <f t="shared" ca="1" si="2867"/>
        <v>0</v>
      </c>
      <c r="N1656" s="121">
        <f t="shared" ca="1" si="2867"/>
        <v>0</v>
      </c>
      <c r="O1656" s="121">
        <f t="shared" ca="1" si="2867"/>
        <v>0</v>
      </c>
      <c r="P1656" s="121">
        <f t="shared" ca="1" si="2868"/>
        <v>0</v>
      </c>
      <c r="Q1656" s="121">
        <f t="shared" ca="1" si="2868"/>
        <v>0</v>
      </c>
      <c r="R1656" s="121">
        <f t="shared" ca="1" si="2868"/>
        <v>0</v>
      </c>
      <c r="S1656" s="121">
        <f t="shared" ca="1" si="2868"/>
        <v>0</v>
      </c>
      <c r="T1656" s="121">
        <f t="shared" ca="1" si="2868"/>
        <v>0</v>
      </c>
      <c r="U1656" s="121">
        <f t="shared" ca="1" si="2868"/>
        <v>0</v>
      </c>
      <c r="V1656" s="121">
        <f t="shared" ca="1" si="2868"/>
        <v>0</v>
      </c>
      <c r="W1656" s="121">
        <f t="shared" ca="1" si="2868"/>
        <v>0</v>
      </c>
      <c r="X1656" s="121">
        <f t="shared" ca="1" si="2868"/>
        <v>0</v>
      </c>
      <c r="Y1656" s="121">
        <f t="shared" ca="1" si="2868"/>
        <v>0</v>
      </c>
      <c r="Z1656" s="121">
        <f t="shared" ca="1" si="2869"/>
        <v>0</v>
      </c>
      <c r="AA1656" s="121">
        <f t="shared" ca="1" si="2869"/>
        <v>0</v>
      </c>
      <c r="AB1656" s="121">
        <f t="shared" ca="1" si="2869"/>
        <v>0</v>
      </c>
      <c r="AC1656" s="121">
        <f t="shared" ca="1" si="2869"/>
        <v>0</v>
      </c>
      <c r="AD1656" s="121">
        <f t="shared" ca="1" si="2869"/>
        <v>16071.457830488096</v>
      </c>
      <c r="AE1656" s="121">
        <f t="shared" ca="1" si="2869"/>
        <v>15685.885868314161</v>
      </c>
      <c r="AF1656" s="121">
        <f t="shared" ca="1" si="2869"/>
        <v>16345.46023922594</v>
      </c>
      <c r="AG1656" s="121">
        <f t="shared" ca="1" si="2869"/>
        <v>15951.750934417729</v>
      </c>
      <c r="AH1656" s="121">
        <f t="shared" ca="1" si="2869"/>
        <v>16615.095643523826</v>
      </c>
      <c r="AI1656" s="121">
        <f t="shared" ca="1" si="2869"/>
        <v>16758.135760144185</v>
      </c>
      <c r="AJ1656" s="121">
        <f t="shared" ca="1" si="2870"/>
        <v>16352.882179835122</v>
      </c>
      <c r="AK1656" s="121">
        <f t="shared" ca="1" si="2870"/>
        <v>17038.007285500782</v>
      </c>
      <c r="AL1656" s="121">
        <f t="shared" ca="1" si="2870"/>
        <v>16624.439854131037</v>
      </c>
      <c r="AM1656" s="121">
        <f t="shared" ca="1" si="2870"/>
        <v>17312.175808724616</v>
      </c>
      <c r="AN1656" s="121">
        <f t="shared" ca="1" si="2870"/>
        <v>17458.233765255049</v>
      </c>
      <c r="AO1656" s="121">
        <f t="shared" ca="1" si="2870"/>
        <v>15892.656670821527</v>
      </c>
      <c r="AP1656" s="121">
        <f t="shared" ca="1" si="2870"/>
        <v>17804.378888099109</v>
      </c>
      <c r="AQ1656" s="121">
        <f t="shared" ca="1" si="2870"/>
        <v>17426.826454227932</v>
      </c>
      <c r="AR1656" s="121">
        <f t="shared" ca="1" si="2870"/>
        <v>18205.861246768702</v>
      </c>
      <c r="AS1656" s="121">
        <f t="shared" ca="1" si="2870"/>
        <v>17825.017946674281</v>
      </c>
      <c r="AT1656" s="121">
        <f t="shared" ca="1" si="2871"/>
        <v>18622.666790930169</v>
      </c>
      <c r="AU1656" s="121">
        <f t="shared" ca="1" si="2871"/>
        <v>18837.992682143464</v>
      </c>
      <c r="AV1656" s="121">
        <f t="shared" ca="1" si="2871"/>
        <v>18436.690792597183</v>
      </c>
      <c r="AW1656" s="121">
        <f t="shared" ca="1" si="2871"/>
        <v>19258.630618598745</v>
      </c>
      <c r="AX1656" s="121">
        <f t="shared" ca="1" si="2871"/>
        <v>18852.431557944612</v>
      </c>
      <c r="AY1656" s="121">
        <f t="shared" ca="1" si="2871"/>
        <v>19693.767753929154</v>
      </c>
      <c r="AZ1656" s="121">
        <f t="shared" ca="1" si="2871"/>
        <v>19918.490150635793</v>
      </c>
      <c r="BA1656" s="121">
        <f t="shared" ca="1" si="2871"/>
        <v>18189.931898652969</v>
      </c>
      <c r="BB1656" s="121">
        <f t="shared" ca="1" si="2871"/>
        <v>20323.946255978237</v>
      </c>
      <c r="BC1656" s="121">
        <f t="shared" ca="1" si="2871"/>
        <v>19756.363090727256</v>
      </c>
      <c r="BD1656" s="121">
        <f t="shared" ca="1" si="2872"/>
        <v>20493.665321067223</v>
      </c>
      <c r="BE1656" s="121">
        <f t="shared" ca="1" si="2872"/>
        <v>19921.34244223142</v>
      </c>
      <c r="BF1656" s="121">
        <f t="shared" ca="1" si="2872"/>
        <v>20664.801658210166</v>
      </c>
      <c r="BG1656" s="121">
        <f t="shared" ca="1" si="2872"/>
        <v>20750.904998452708</v>
      </c>
      <c r="BH1656" s="121">
        <f t="shared" ca="1" si="2872"/>
        <v>20171.39823374751</v>
      </c>
      <c r="BI1656" s="121">
        <f t="shared" ca="1" si="2872"/>
        <v>20924.189465540483</v>
      </c>
      <c r="BJ1656" s="121">
        <f t="shared" ca="1" si="2872"/>
        <v>20339.84341691474</v>
      </c>
      <c r="BK1656" s="121">
        <f t="shared" ca="1" si="2872"/>
        <v>21098.920978264872</v>
      </c>
      <c r="BL1656" s="121">
        <f t="shared" ca="1" si="2872"/>
        <v>21186.833149007642</v>
      </c>
      <c r="BM1656" s="121">
        <f t="shared" ca="1" si="2872"/>
        <v>19906.034098736531</v>
      </c>
      <c r="BN1656" s="121">
        <f t="shared" ca="1" si="2873"/>
        <v>21328.299399512995</v>
      </c>
      <c r="BO1656" s="121" t="str">
        <f t="shared" ca="1" si="2873"/>
        <v/>
      </c>
      <c r="BP1656" s="121" t="str">
        <f t="shared" ca="1" si="2873"/>
        <v/>
      </c>
      <c r="BQ1656" s="121" t="str">
        <f t="shared" ca="1" si="2873"/>
        <v/>
      </c>
      <c r="BR1656" s="121" t="str">
        <f t="shared" ca="1" si="2873"/>
        <v/>
      </c>
      <c r="BS1656" s="121" t="str">
        <f t="shared" ca="1" si="2873"/>
        <v/>
      </c>
      <c r="BT1656" s="121" t="str">
        <f t="shared" ca="1" si="2873"/>
        <v/>
      </c>
      <c r="BU1656" s="121" t="str">
        <f t="shared" ca="1" si="2873"/>
        <v/>
      </c>
      <c r="BV1656" s="121" t="str">
        <f t="shared" ca="1" si="2873"/>
        <v/>
      </c>
      <c r="BW1656" s="121" t="str">
        <f t="shared" ca="1" si="2873"/>
        <v/>
      </c>
      <c r="BX1656" s="121" t="str">
        <f t="shared" ca="1" si="2874"/>
        <v/>
      </c>
      <c r="BY1656" s="121" t="str">
        <f t="shared" ca="1" si="2874"/>
        <v/>
      </c>
      <c r="BZ1656" s="121" t="str">
        <f t="shared" ca="1" si="2874"/>
        <v/>
      </c>
      <c r="CA1656" s="121" t="str">
        <f t="shared" ca="1" si="2874"/>
        <v/>
      </c>
      <c r="CB1656" s="121" t="str">
        <f t="shared" ca="1" si="2876"/>
        <v/>
      </c>
      <c r="CC1656" s="121" t="str">
        <f t="shared" ca="1" si="2876"/>
        <v/>
      </c>
      <c r="CD1656" s="121" t="str">
        <f t="shared" ca="1" si="2876"/>
        <v/>
      </c>
      <c r="CE1656" s="121" t="str">
        <f t="shared" ca="1" si="2876"/>
        <v/>
      </c>
      <c r="CF1656" s="121" t="str">
        <f t="shared" ca="1" si="2876"/>
        <v/>
      </c>
      <c r="CG1656" s="121" t="str">
        <f t="shared" ca="1" si="2876"/>
        <v/>
      </c>
      <c r="CH1656" s="121" t="str">
        <f t="shared" ca="1" si="2876"/>
        <v/>
      </c>
      <c r="CI1656" s="121" t="str">
        <f t="shared" ca="1" si="2876"/>
        <v/>
      </c>
      <c r="CJ1656" s="121" t="str">
        <f t="shared" ca="1" si="2876"/>
        <v/>
      </c>
      <c r="CK1656" s="121" t="str">
        <f t="shared" ca="1" si="2876"/>
        <v/>
      </c>
      <c r="CL1656" s="121" t="str">
        <f t="shared" ca="1" si="2876"/>
        <v/>
      </c>
      <c r="CM1656" s="121" t="str">
        <f t="shared" ca="1" si="2876"/>
        <v/>
      </c>
      <c r="CN1656" s="121" t="str">
        <f t="shared" ca="1" si="2876"/>
        <v/>
      </c>
      <c r="CO1656" s="121" t="str">
        <f t="shared" ca="1" si="2876"/>
        <v/>
      </c>
      <c r="CP1656" s="121" t="str">
        <f t="shared" ca="1" si="2876"/>
        <v/>
      </c>
      <c r="CQ1656" s="121" t="str">
        <f t="shared" ca="1" si="2876"/>
        <v/>
      </c>
      <c r="CR1656" s="121" t="str">
        <f t="shared" ca="1" si="2876"/>
        <v/>
      </c>
      <c r="CS1656" s="121" t="str">
        <f t="shared" ca="1" si="2876"/>
        <v/>
      </c>
      <c r="CT1656" s="121" t="str">
        <f t="shared" ca="1" si="2876"/>
        <v/>
      </c>
      <c r="CU1656" s="121" t="str">
        <f t="shared" ca="1" si="2876"/>
        <v/>
      </c>
      <c r="CV1656" s="121" t="str">
        <f t="shared" ca="1" si="2876"/>
        <v/>
      </c>
      <c r="CW1656" s="121" t="str">
        <f t="shared" ca="1" si="2876"/>
        <v/>
      </c>
      <c r="CX1656" s="121" t="str">
        <f t="shared" ca="1" si="2876"/>
        <v/>
      </c>
      <c r="CY1656" s="121" t="str">
        <f t="shared" ca="1" si="2876"/>
        <v/>
      </c>
      <c r="CZ1656" s="121" t="str">
        <f t="shared" ca="1" si="2876"/>
        <v/>
      </c>
      <c r="DA1656" s="121" t="str">
        <f t="shared" ca="1" si="2876"/>
        <v/>
      </c>
      <c r="DB1656" s="121" t="str">
        <f t="shared" ca="1" si="2876"/>
        <v/>
      </c>
      <c r="DC1656" s="121" t="str">
        <f t="shared" ca="1" si="2876"/>
        <v/>
      </c>
      <c r="DD1656" s="121" t="str">
        <f t="shared" ca="1" si="2876"/>
        <v/>
      </c>
      <c r="DE1656" s="121" t="str">
        <f t="shared" ca="1" si="2876"/>
        <v/>
      </c>
      <c r="DF1656" s="121" t="str">
        <f t="shared" ca="1" si="2876"/>
        <v/>
      </c>
      <c r="DG1656" s="121" t="str">
        <f t="shared" ca="1" si="2876"/>
        <v/>
      </c>
      <c r="DH1656" s="121" t="str">
        <f t="shared" ca="1" si="2876"/>
        <v/>
      </c>
      <c r="DI1656" s="121" t="str">
        <f t="shared" ca="1" si="2876"/>
        <v/>
      </c>
      <c r="DJ1656" s="121" t="str">
        <f t="shared" ca="1" si="2876"/>
        <v/>
      </c>
      <c r="DK1656" s="121" t="str">
        <f t="shared" ca="1" si="2876"/>
        <v/>
      </c>
      <c r="DL1656" s="121" t="str">
        <f t="shared" ca="1" si="2876"/>
        <v/>
      </c>
      <c r="DM1656" s="121" t="str">
        <f t="shared" ca="1" si="2876"/>
        <v/>
      </c>
      <c r="DN1656" s="121" t="str">
        <f t="shared" ca="1" si="2876"/>
        <v/>
      </c>
      <c r="DO1656" s="2">
        <f t="shared" ca="1" si="2875"/>
        <v>688045.41112997569</v>
      </c>
      <c r="DP1656" s="50" t="s">
        <v>172</v>
      </c>
    </row>
    <row r="1657" spans="3:120" s="29" customFormat="1" ht="15" customHeight="1">
      <c r="C1657" s="120" t="str">
        <f t="shared" ca="1" si="2866"/>
        <v>(+) FF&amp;E Escrow</v>
      </c>
      <c r="D1657" s="127">
        <f>ROW(A419)</f>
        <v>419</v>
      </c>
      <c r="E1657" s="75"/>
      <c r="F1657" s="121">
        <f t="shared" ca="1" si="2867"/>
        <v>0</v>
      </c>
      <c r="G1657" s="121">
        <f t="shared" ca="1" si="2867"/>
        <v>0</v>
      </c>
      <c r="H1657" s="121">
        <f t="shared" ca="1" si="2867"/>
        <v>0</v>
      </c>
      <c r="I1657" s="121">
        <f t="shared" ca="1" si="2867"/>
        <v>0</v>
      </c>
      <c r="J1657" s="121">
        <f t="shared" ca="1" si="2867"/>
        <v>0</v>
      </c>
      <c r="K1657" s="121">
        <f t="shared" ca="1" si="2867"/>
        <v>0</v>
      </c>
      <c r="L1657" s="121">
        <f t="shared" ca="1" si="2867"/>
        <v>0</v>
      </c>
      <c r="M1657" s="121">
        <f t="shared" ca="1" si="2867"/>
        <v>0</v>
      </c>
      <c r="N1657" s="121">
        <f t="shared" ca="1" si="2867"/>
        <v>0</v>
      </c>
      <c r="O1657" s="121">
        <f t="shared" ca="1" si="2867"/>
        <v>0</v>
      </c>
      <c r="P1657" s="121">
        <f t="shared" ca="1" si="2868"/>
        <v>0</v>
      </c>
      <c r="Q1657" s="121">
        <f t="shared" ca="1" si="2868"/>
        <v>0</v>
      </c>
      <c r="R1657" s="121">
        <f t="shared" ca="1" si="2868"/>
        <v>0</v>
      </c>
      <c r="S1657" s="121">
        <f t="shared" ca="1" si="2868"/>
        <v>0</v>
      </c>
      <c r="T1657" s="121">
        <f t="shared" ca="1" si="2868"/>
        <v>0</v>
      </c>
      <c r="U1657" s="121">
        <f t="shared" ca="1" si="2868"/>
        <v>0</v>
      </c>
      <c r="V1657" s="121">
        <f t="shared" ca="1" si="2868"/>
        <v>0</v>
      </c>
      <c r="W1657" s="121">
        <f t="shared" ca="1" si="2868"/>
        <v>0</v>
      </c>
      <c r="X1657" s="121">
        <f t="shared" ca="1" si="2868"/>
        <v>0</v>
      </c>
      <c r="Y1657" s="121">
        <f t="shared" ca="1" si="2868"/>
        <v>0</v>
      </c>
      <c r="Z1657" s="121">
        <f t="shared" ca="1" si="2869"/>
        <v>0</v>
      </c>
      <c r="AA1657" s="121">
        <f t="shared" ca="1" si="2869"/>
        <v>0</v>
      </c>
      <c r="AB1657" s="121">
        <f t="shared" ca="1" si="2869"/>
        <v>0</v>
      </c>
      <c r="AC1657" s="121">
        <f t="shared" ca="1" si="2869"/>
        <v>0</v>
      </c>
      <c r="AD1657" s="121">
        <f t="shared" ca="1" si="2869"/>
        <v>21428.610440650798</v>
      </c>
      <c r="AE1657" s="121">
        <f t="shared" ca="1" si="2869"/>
        <v>20914.514491085549</v>
      </c>
      <c r="AF1657" s="121">
        <f t="shared" ca="1" si="2869"/>
        <v>21793.94698563459</v>
      </c>
      <c r="AG1657" s="121">
        <f t="shared" ca="1" si="2869"/>
        <v>21269.001245890307</v>
      </c>
      <c r="AH1657" s="121">
        <f t="shared" ca="1" si="2869"/>
        <v>22153.460858031769</v>
      </c>
      <c r="AI1657" s="121">
        <f t="shared" ca="1" si="2869"/>
        <v>22344.18101352558</v>
      </c>
      <c r="AJ1657" s="121">
        <f t="shared" ca="1" si="2870"/>
        <v>21803.842906446829</v>
      </c>
      <c r="AK1657" s="121">
        <f t="shared" ca="1" si="2870"/>
        <v>22717.343047334376</v>
      </c>
      <c r="AL1657" s="121">
        <f t="shared" ca="1" si="2870"/>
        <v>22165.919805508052</v>
      </c>
      <c r="AM1657" s="121">
        <f t="shared" ca="1" si="2870"/>
        <v>23082.901078299488</v>
      </c>
      <c r="AN1657" s="121">
        <f t="shared" ca="1" si="2870"/>
        <v>23277.645020340067</v>
      </c>
      <c r="AO1657" s="121">
        <f t="shared" ca="1" si="2870"/>
        <v>21190.208894428706</v>
      </c>
      <c r="AP1657" s="121">
        <f t="shared" ca="1" si="2870"/>
        <v>23739.171850798815</v>
      </c>
      <c r="AQ1657" s="121">
        <f t="shared" ca="1" si="2870"/>
        <v>23235.768605637244</v>
      </c>
      <c r="AR1657" s="121">
        <f t="shared" ca="1" si="2870"/>
        <v>24274.48166235827</v>
      </c>
      <c r="AS1657" s="121">
        <f t="shared" ca="1" si="2870"/>
        <v>23766.690595565709</v>
      </c>
      <c r="AT1657" s="121">
        <f t="shared" ca="1" si="2871"/>
        <v>24830.222387906892</v>
      </c>
      <c r="AU1657" s="121">
        <f t="shared" ca="1" si="2871"/>
        <v>25117.323576191287</v>
      </c>
      <c r="AV1657" s="121">
        <f t="shared" ca="1" si="2871"/>
        <v>24582.254390129579</v>
      </c>
      <c r="AW1657" s="121">
        <f t="shared" ca="1" si="2871"/>
        <v>25678.174158131664</v>
      </c>
      <c r="AX1657" s="121">
        <f t="shared" ca="1" si="2871"/>
        <v>25136.575410592817</v>
      </c>
      <c r="AY1657" s="121">
        <f t="shared" ca="1" si="2871"/>
        <v>26258.357005238875</v>
      </c>
      <c r="AZ1657" s="121">
        <f t="shared" ca="1" si="2871"/>
        <v>26557.986867514392</v>
      </c>
      <c r="BA1657" s="121">
        <f t="shared" ca="1" si="2871"/>
        <v>24253.242531537293</v>
      </c>
      <c r="BB1657" s="121">
        <f t="shared" ca="1" si="2871"/>
        <v>27098.595007970987</v>
      </c>
      <c r="BC1657" s="121">
        <f t="shared" ca="1" si="2871"/>
        <v>26341.817454303011</v>
      </c>
      <c r="BD1657" s="121">
        <f t="shared" ca="1" si="2872"/>
        <v>27324.887094756301</v>
      </c>
      <c r="BE1657" s="121">
        <f t="shared" ca="1" si="2872"/>
        <v>26561.789922975229</v>
      </c>
      <c r="BF1657" s="121">
        <f t="shared" ca="1" si="2872"/>
        <v>27553.068877613554</v>
      </c>
      <c r="BG1657" s="121">
        <f t="shared" ca="1" si="2872"/>
        <v>27667.873331270279</v>
      </c>
      <c r="BH1657" s="121">
        <f t="shared" ca="1" si="2872"/>
        <v>26895.197644996682</v>
      </c>
      <c r="BI1657" s="121">
        <f t="shared" ca="1" si="2872"/>
        <v>27898.919287387311</v>
      </c>
      <c r="BJ1657" s="121">
        <f t="shared" ca="1" si="2872"/>
        <v>27119.791222552987</v>
      </c>
      <c r="BK1657" s="121">
        <f t="shared" ca="1" si="2872"/>
        <v>28131.894637686499</v>
      </c>
      <c r="BL1657" s="121">
        <f t="shared" ca="1" si="2872"/>
        <v>28249.110865343526</v>
      </c>
      <c r="BM1657" s="121">
        <f t="shared" ca="1" si="2872"/>
        <v>26541.378798315378</v>
      </c>
      <c r="BN1657" s="121">
        <f t="shared" ca="1" si="2873"/>
        <v>28437.732532683993</v>
      </c>
      <c r="BO1657" s="121" t="str">
        <f t="shared" ca="1" si="2873"/>
        <v/>
      </c>
      <c r="BP1657" s="121" t="str">
        <f t="shared" ca="1" si="2873"/>
        <v/>
      </c>
      <c r="BQ1657" s="121" t="str">
        <f t="shared" ca="1" si="2873"/>
        <v/>
      </c>
      <c r="BR1657" s="121" t="str">
        <f t="shared" ca="1" si="2873"/>
        <v/>
      </c>
      <c r="BS1657" s="121" t="str">
        <f t="shared" ca="1" si="2873"/>
        <v/>
      </c>
      <c r="BT1657" s="121" t="str">
        <f t="shared" ca="1" si="2873"/>
        <v/>
      </c>
      <c r="BU1657" s="121" t="str">
        <f t="shared" ca="1" si="2873"/>
        <v/>
      </c>
      <c r="BV1657" s="121" t="str">
        <f t="shared" ca="1" si="2873"/>
        <v/>
      </c>
      <c r="BW1657" s="121" t="str">
        <f t="shared" ca="1" si="2873"/>
        <v/>
      </c>
      <c r="BX1657" s="121" t="str">
        <f t="shared" ca="1" si="2874"/>
        <v/>
      </c>
      <c r="BY1657" s="121" t="str">
        <f t="shared" ca="1" si="2874"/>
        <v/>
      </c>
      <c r="BZ1657" s="121" t="str">
        <f t="shared" ca="1" si="2874"/>
        <v/>
      </c>
      <c r="CA1657" s="121" t="str">
        <f t="shared" ca="1" si="2874"/>
        <v/>
      </c>
      <c r="CB1657" s="121" t="str">
        <f t="shared" ca="1" si="2876"/>
        <v/>
      </c>
      <c r="CC1657" s="121" t="str">
        <f t="shared" ca="1" si="2876"/>
        <v/>
      </c>
      <c r="CD1657" s="121" t="str">
        <f t="shared" ca="1" si="2876"/>
        <v/>
      </c>
      <c r="CE1657" s="121" t="str">
        <f t="shared" ca="1" si="2876"/>
        <v/>
      </c>
      <c r="CF1657" s="121" t="str">
        <f t="shared" ca="1" si="2876"/>
        <v/>
      </c>
      <c r="CG1657" s="121" t="str">
        <f t="shared" ca="1" si="2876"/>
        <v/>
      </c>
      <c r="CH1657" s="121" t="str">
        <f t="shared" ca="1" si="2876"/>
        <v/>
      </c>
      <c r="CI1657" s="121" t="str">
        <f t="shared" ca="1" si="2876"/>
        <v/>
      </c>
      <c r="CJ1657" s="121" t="str">
        <f t="shared" ca="1" si="2876"/>
        <v/>
      </c>
      <c r="CK1657" s="121" t="str">
        <f t="shared" ca="1" si="2876"/>
        <v/>
      </c>
      <c r="CL1657" s="121" t="str">
        <f t="shared" ca="1" si="2876"/>
        <v/>
      </c>
      <c r="CM1657" s="121" t="str">
        <f t="shared" ca="1" si="2876"/>
        <v/>
      </c>
      <c r="CN1657" s="121" t="str">
        <f t="shared" ca="1" si="2876"/>
        <v/>
      </c>
      <c r="CO1657" s="121" t="str">
        <f t="shared" ca="1" si="2876"/>
        <v/>
      </c>
      <c r="CP1657" s="121" t="str">
        <f t="shared" ca="1" si="2876"/>
        <v/>
      </c>
      <c r="CQ1657" s="121" t="str">
        <f t="shared" ca="1" si="2876"/>
        <v/>
      </c>
      <c r="CR1657" s="121" t="str">
        <f t="shared" ca="1" si="2876"/>
        <v/>
      </c>
      <c r="CS1657" s="121" t="str">
        <f t="shared" ca="1" si="2876"/>
        <v/>
      </c>
      <c r="CT1657" s="121" t="str">
        <f t="shared" ca="1" si="2876"/>
        <v/>
      </c>
      <c r="CU1657" s="121" t="str">
        <f t="shared" ca="1" si="2876"/>
        <v/>
      </c>
      <c r="CV1657" s="121" t="str">
        <f t="shared" ca="1" si="2876"/>
        <v/>
      </c>
      <c r="CW1657" s="121" t="str">
        <f t="shared" ca="1" si="2876"/>
        <v/>
      </c>
      <c r="CX1657" s="121" t="str">
        <f t="shared" ca="1" si="2876"/>
        <v/>
      </c>
      <c r="CY1657" s="121" t="str">
        <f t="shared" ca="1" si="2876"/>
        <v/>
      </c>
      <c r="CZ1657" s="121" t="str">
        <f t="shared" ca="1" si="2876"/>
        <v/>
      </c>
      <c r="DA1657" s="121" t="str">
        <f t="shared" ca="1" si="2876"/>
        <v/>
      </c>
      <c r="DB1657" s="121" t="str">
        <f t="shared" ca="1" si="2876"/>
        <v/>
      </c>
      <c r="DC1657" s="121" t="str">
        <f t="shared" ca="1" si="2876"/>
        <v/>
      </c>
      <c r="DD1657" s="121" t="str">
        <f t="shared" ca="1" si="2876"/>
        <v/>
      </c>
      <c r="DE1657" s="121" t="str">
        <f t="shared" ca="1" si="2876"/>
        <v/>
      </c>
      <c r="DF1657" s="121" t="str">
        <f t="shared" ca="1" si="2876"/>
        <v/>
      </c>
      <c r="DG1657" s="121" t="str">
        <f t="shared" ca="1" si="2876"/>
        <v/>
      </c>
      <c r="DH1657" s="121" t="str">
        <f t="shared" ca="1" si="2876"/>
        <v/>
      </c>
      <c r="DI1657" s="121" t="str">
        <f t="shared" ca="1" si="2876"/>
        <v/>
      </c>
      <c r="DJ1657" s="121" t="str">
        <f t="shared" ca="1" si="2876"/>
        <v/>
      </c>
      <c r="DK1657" s="121" t="str">
        <f t="shared" ca="1" si="2876"/>
        <v/>
      </c>
      <c r="DL1657" s="121" t="str">
        <f t="shared" ca="1" si="2876"/>
        <v/>
      </c>
      <c r="DM1657" s="121" t="str">
        <f t="shared" ca="1" si="2876"/>
        <v/>
      </c>
      <c r="DN1657" s="121" t="str">
        <f t="shared" ca="1" si="2876"/>
        <v/>
      </c>
      <c r="DO1657" s="2">
        <f t="shared" ca="1" si="2875"/>
        <v>917393.88150663488</v>
      </c>
      <c r="DP1657" s="50" t="s">
        <v>172</v>
      </c>
    </row>
    <row r="1658" spans="3:120" s="29" customFormat="1" ht="15" customHeight="1">
      <c r="C1658" s="498" t="str">
        <f t="shared" ca="1" si="2866"/>
        <v xml:space="preserve">(+) Facilities Insurance </v>
      </c>
      <c r="D1658" s="128">
        <f>ROW(A420)</f>
        <v>420</v>
      </c>
      <c r="E1658" s="134"/>
      <c r="F1658" s="122">
        <f t="shared" ca="1" si="2867"/>
        <v>0</v>
      </c>
      <c r="G1658" s="122">
        <f t="shared" ca="1" si="2867"/>
        <v>0</v>
      </c>
      <c r="H1658" s="122">
        <f t="shared" ca="1" si="2867"/>
        <v>0</v>
      </c>
      <c r="I1658" s="122">
        <f t="shared" ca="1" si="2867"/>
        <v>0</v>
      </c>
      <c r="J1658" s="122">
        <f t="shared" ca="1" si="2867"/>
        <v>0</v>
      </c>
      <c r="K1658" s="122">
        <f t="shared" ca="1" si="2867"/>
        <v>0</v>
      </c>
      <c r="L1658" s="122">
        <f t="shared" ca="1" si="2867"/>
        <v>0</v>
      </c>
      <c r="M1658" s="122">
        <f t="shared" ca="1" si="2867"/>
        <v>0</v>
      </c>
      <c r="N1658" s="122">
        <f t="shared" ca="1" si="2867"/>
        <v>0</v>
      </c>
      <c r="O1658" s="122">
        <f t="shared" ca="1" si="2867"/>
        <v>0</v>
      </c>
      <c r="P1658" s="122">
        <f t="shared" ca="1" si="2868"/>
        <v>0</v>
      </c>
      <c r="Q1658" s="122">
        <f t="shared" ca="1" si="2868"/>
        <v>0</v>
      </c>
      <c r="R1658" s="122">
        <f t="shared" ca="1" si="2868"/>
        <v>0</v>
      </c>
      <c r="S1658" s="122">
        <f t="shared" ca="1" si="2868"/>
        <v>0</v>
      </c>
      <c r="T1658" s="122">
        <f t="shared" ca="1" si="2868"/>
        <v>0</v>
      </c>
      <c r="U1658" s="122">
        <f t="shared" ca="1" si="2868"/>
        <v>0</v>
      </c>
      <c r="V1658" s="122">
        <f t="shared" ca="1" si="2868"/>
        <v>0</v>
      </c>
      <c r="W1658" s="122">
        <f t="shared" ca="1" si="2868"/>
        <v>0</v>
      </c>
      <c r="X1658" s="122">
        <f t="shared" ca="1" si="2868"/>
        <v>0</v>
      </c>
      <c r="Y1658" s="122">
        <f t="shared" ca="1" si="2868"/>
        <v>0</v>
      </c>
      <c r="Z1658" s="122">
        <f t="shared" ca="1" si="2869"/>
        <v>0</v>
      </c>
      <c r="AA1658" s="122">
        <f t="shared" ca="1" si="2869"/>
        <v>0</v>
      </c>
      <c r="AB1658" s="122">
        <f t="shared" ca="1" si="2869"/>
        <v>0</v>
      </c>
      <c r="AC1658" s="122">
        <f t="shared" ca="1" si="2869"/>
        <v>0</v>
      </c>
      <c r="AD1658" s="122">
        <f t="shared" ca="1" si="2869"/>
        <v>100</v>
      </c>
      <c r="AE1658" s="122">
        <f t="shared" ca="1" si="2869"/>
        <v>100.41666666666667</v>
      </c>
      <c r="AF1658" s="122">
        <f t="shared" ca="1" si="2869"/>
        <v>100.83506944444444</v>
      </c>
      <c r="AG1658" s="122">
        <f t="shared" ca="1" si="2869"/>
        <v>101.25521556712962</v>
      </c>
      <c r="AH1658" s="122">
        <f t="shared" ca="1" si="2869"/>
        <v>101.67711229865932</v>
      </c>
      <c r="AI1658" s="122">
        <f t="shared" ca="1" si="2869"/>
        <v>102.10076693323707</v>
      </c>
      <c r="AJ1658" s="122">
        <f t="shared" ca="1" si="2870"/>
        <v>102.52618679545888</v>
      </c>
      <c r="AK1658" s="122">
        <f t="shared" ca="1" si="2870"/>
        <v>102.95337924043996</v>
      </c>
      <c r="AL1658" s="122">
        <f t="shared" ca="1" si="2870"/>
        <v>103.38235165394178</v>
      </c>
      <c r="AM1658" s="122">
        <f t="shared" ca="1" si="2870"/>
        <v>103.81311145249987</v>
      </c>
      <c r="AN1658" s="122">
        <f t="shared" ca="1" si="2870"/>
        <v>104.24566608355195</v>
      </c>
      <c r="AO1658" s="122">
        <f t="shared" ca="1" si="2870"/>
        <v>104.68002302556675</v>
      </c>
      <c r="AP1658" s="122">
        <f t="shared" ca="1" si="2870"/>
        <v>105.11618978817329</v>
      </c>
      <c r="AQ1658" s="122">
        <f t="shared" ca="1" si="2870"/>
        <v>105.55417391229068</v>
      </c>
      <c r="AR1658" s="122">
        <f t="shared" ca="1" si="2870"/>
        <v>105.99398297025856</v>
      </c>
      <c r="AS1658" s="122">
        <f t="shared" ca="1" si="2870"/>
        <v>106.43562456596797</v>
      </c>
      <c r="AT1658" s="122">
        <f t="shared" ca="1" si="2871"/>
        <v>106.87910633499284</v>
      </c>
      <c r="AU1658" s="122">
        <f t="shared" ca="1" si="2871"/>
        <v>107.32443594472197</v>
      </c>
      <c r="AV1658" s="122">
        <f t="shared" ca="1" si="2871"/>
        <v>107.77162109449165</v>
      </c>
      <c r="AW1658" s="122">
        <f t="shared" ca="1" si="2871"/>
        <v>108.2206695157187</v>
      </c>
      <c r="AX1658" s="122">
        <f t="shared" ca="1" si="2871"/>
        <v>108.67158897203419</v>
      </c>
      <c r="AY1658" s="122">
        <f t="shared" ca="1" si="2871"/>
        <v>109.12438725941766</v>
      </c>
      <c r="AZ1658" s="122">
        <f t="shared" ca="1" si="2871"/>
        <v>109.5790722063319</v>
      </c>
      <c r="BA1658" s="122">
        <f t="shared" ca="1" si="2871"/>
        <v>110.03565167385828</v>
      </c>
      <c r="BB1658" s="122">
        <f t="shared" ca="1" si="2871"/>
        <v>110.49413355583269</v>
      </c>
      <c r="BC1658" s="122">
        <f t="shared" ca="1" si="2871"/>
        <v>110.95452577898199</v>
      </c>
      <c r="BD1658" s="122">
        <f t="shared" ca="1" si="2872"/>
        <v>111.41683630306107</v>
      </c>
      <c r="BE1658" s="122">
        <f t="shared" ca="1" si="2872"/>
        <v>111.88107312099049</v>
      </c>
      <c r="BF1658" s="122">
        <f t="shared" ca="1" si="2872"/>
        <v>112.34724425899462</v>
      </c>
      <c r="BG1658" s="122">
        <f t="shared" ca="1" si="2872"/>
        <v>112.81535777674043</v>
      </c>
      <c r="BH1658" s="122">
        <f t="shared" ca="1" si="2872"/>
        <v>113.28542176747685</v>
      </c>
      <c r="BI1658" s="122">
        <f t="shared" ca="1" si="2872"/>
        <v>113.75744435817467</v>
      </c>
      <c r="BJ1658" s="122">
        <f t="shared" ca="1" si="2872"/>
        <v>114.23143370966706</v>
      </c>
      <c r="BK1658" s="122">
        <f t="shared" ca="1" si="2872"/>
        <v>114.70739801679066</v>
      </c>
      <c r="BL1658" s="122">
        <f t="shared" ca="1" si="2872"/>
        <v>115.18534550852729</v>
      </c>
      <c r="BM1658" s="122">
        <f t="shared" ca="1" si="2872"/>
        <v>115.66528444814615</v>
      </c>
      <c r="BN1658" s="122">
        <f t="shared" ca="1" si="2873"/>
        <v>116.14722313334676</v>
      </c>
      <c r="BO1658" s="122" t="str">
        <f t="shared" ca="1" si="2873"/>
        <v/>
      </c>
      <c r="BP1658" s="122" t="str">
        <f t="shared" ca="1" si="2873"/>
        <v/>
      </c>
      <c r="BQ1658" s="122" t="str">
        <f t="shared" ca="1" si="2873"/>
        <v/>
      </c>
      <c r="BR1658" s="122" t="str">
        <f t="shared" ca="1" si="2873"/>
        <v/>
      </c>
      <c r="BS1658" s="122" t="str">
        <f t="shared" ca="1" si="2873"/>
        <v/>
      </c>
      <c r="BT1658" s="122" t="str">
        <f t="shared" ca="1" si="2873"/>
        <v/>
      </c>
      <c r="BU1658" s="122" t="str">
        <f t="shared" ca="1" si="2873"/>
        <v/>
      </c>
      <c r="BV1658" s="122" t="str">
        <f t="shared" ca="1" si="2873"/>
        <v/>
      </c>
      <c r="BW1658" s="122" t="str">
        <f t="shared" ca="1" si="2873"/>
        <v/>
      </c>
      <c r="BX1658" s="122" t="str">
        <f t="shared" ca="1" si="2874"/>
        <v/>
      </c>
      <c r="BY1658" s="122" t="str">
        <f t="shared" ca="1" si="2874"/>
        <v/>
      </c>
      <c r="BZ1658" s="122" t="str">
        <f t="shared" ca="1" si="2874"/>
        <v/>
      </c>
      <c r="CA1658" s="122" t="str">
        <f t="shared" ca="1" si="2874"/>
        <v/>
      </c>
      <c r="CB1658" s="122" t="str">
        <f t="shared" ca="1" si="2876"/>
        <v/>
      </c>
      <c r="CC1658" s="122" t="str">
        <f t="shared" ca="1" si="2876"/>
        <v/>
      </c>
      <c r="CD1658" s="122" t="str">
        <f t="shared" ca="1" si="2876"/>
        <v/>
      </c>
      <c r="CE1658" s="122" t="str">
        <f t="shared" ca="1" si="2876"/>
        <v/>
      </c>
      <c r="CF1658" s="122" t="str">
        <f t="shared" ca="1" si="2876"/>
        <v/>
      </c>
      <c r="CG1658" s="122" t="str">
        <f t="shared" ca="1" si="2876"/>
        <v/>
      </c>
      <c r="CH1658" s="122" t="str">
        <f t="shared" ca="1" si="2876"/>
        <v/>
      </c>
      <c r="CI1658" s="122" t="str">
        <f t="shared" ca="1" si="2876"/>
        <v/>
      </c>
      <c r="CJ1658" s="122" t="str">
        <f t="shared" ca="1" si="2876"/>
        <v/>
      </c>
      <c r="CK1658" s="122" t="str">
        <f t="shared" ca="1" si="2876"/>
        <v/>
      </c>
      <c r="CL1658" s="122" t="str">
        <f t="shared" ca="1" si="2876"/>
        <v/>
      </c>
      <c r="CM1658" s="122" t="str">
        <f t="shared" ca="1" si="2876"/>
        <v/>
      </c>
      <c r="CN1658" s="122" t="str">
        <f t="shared" ca="1" si="2876"/>
        <v/>
      </c>
      <c r="CO1658" s="122" t="str">
        <f t="shared" ca="1" si="2876"/>
        <v/>
      </c>
      <c r="CP1658" s="122" t="str">
        <f t="shared" ca="1" si="2876"/>
        <v/>
      </c>
      <c r="CQ1658" s="122" t="str">
        <f t="shared" ca="1" si="2876"/>
        <v/>
      </c>
      <c r="CR1658" s="122" t="str">
        <f t="shared" ca="1" si="2876"/>
        <v/>
      </c>
      <c r="CS1658" s="122" t="str">
        <f t="shared" ca="1" si="2876"/>
        <v/>
      </c>
      <c r="CT1658" s="122" t="str">
        <f t="shared" ca="1" si="2876"/>
        <v/>
      </c>
      <c r="CU1658" s="122" t="str">
        <f t="shared" ca="1" si="2876"/>
        <v/>
      </c>
      <c r="CV1658" s="122" t="str">
        <f t="shared" ca="1" si="2876"/>
        <v/>
      </c>
      <c r="CW1658" s="122" t="str">
        <f t="shared" ca="1" si="2876"/>
        <v/>
      </c>
      <c r="CX1658" s="122" t="str">
        <f t="shared" ca="1" si="2876"/>
        <v/>
      </c>
      <c r="CY1658" s="122" t="str">
        <f t="shared" ca="1" si="2876"/>
        <v/>
      </c>
      <c r="CZ1658" s="122" t="str">
        <f t="shared" ca="1" si="2876"/>
        <v/>
      </c>
      <c r="DA1658" s="122" t="str">
        <f t="shared" ca="1" si="2876"/>
        <v/>
      </c>
      <c r="DB1658" s="122" t="str">
        <f t="shared" ca="1" si="2876"/>
        <v/>
      </c>
      <c r="DC1658" s="122" t="str">
        <f t="shared" ca="1" si="2876"/>
        <v/>
      </c>
      <c r="DD1658" s="122" t="str">
        <f t="shared" ca="1" si="2876"/>
        <v/>
      </c>
      <c r="DE1658" s="122" t="str">
        <f t="shared" ca="1" si="2876"/>
        <v/>
      </c>
      <c r="DF1658" s="122" t="str">
        <f t="shared" ca="1" si="2876"/>
        <v/>
      </c>
      <c r="DG1658" s="122" t="str">
        <f t="shared" ca="1" si="2876"/>
        <v/>
      </c>
      <c r="DH1658" s="122" t="str">
        <f t="shared" ca="1" si="2876"/>
        <v/>
      </c>
      <c r="DI1658" s="122" t="str">
        <f t="shared" ca="1" si="2876"/>
        <v/>
      </c>
      <c r="DJ1658" s="122" t="str">
        <f t="shared" ca="1" si="2876"/>
        <v/>
      </c>
      <c r="DK1658" s="122" t="str">
        <f t="shared" ca="1" si="2876"/>
        <v/>
      </c>
      <c r="DL1658" s="122" t="str">
        <f t="shared" ca="1" si="2876"/>
        <v/>
      </c>
      <c r="DM1658" s="122" t="str">
        <f t="shared" ca="1" si="2876"/>
        <v/>
      </c>
      <c r="DN1658" s="122" t="str">
        <f t="shared" ca="1" si="2876"/>
        <v/>
      </c>
      <c r="DO1658" s="59">
        <f t="shared" ca="1" si="2875"/>
        <v>3991.4807751365847</v>
      </c>
      <c r="DP1658" s="50" t="s">
        <v>172</v>
      </c>
    </row>
    <row r="1659" spans="3:120" s="29" customFormat="1" ht="15" customHeight="1">
      <c r="C1659" s="120" t="s">
        <v>2</v>
      </c>
      <c r="D1659" s="17"/>
      <c r="E1659" s="119"/>
      <c r="F1659" s="121">
        <f t="shared" ref="F1659:AK1659" ca="1" si="2877">SUM(F1651:F1658)</f>
        <v>0</v>
      </c>
      <c r="G1659" s="121">
        <f t="shared" ca="1" si="2877"/>
        <v>0</v>
      </c>
      <c r="H1659" s="121">
        <f t="shared" ca="1" si="2877"/>
        <v>0</v>
      </c>
      <c r="I1659" s="121">
        <f t="shared" ca="1" si="2877"/>
        <v>0</v>
      </c>
      <c r="J1659" s="121">
        <f t="shared" ca="1" si="2877"/>
        <v>0</v>
      </c>
      <c r="K1659" s="121">
        <f t="shared" ca="1" si="2877"/>
        <v>0</v>
      </c>
      <c r="L1659" s="121">
        <f t="shared" ca="1" si="2877"/>
        <v>0</v>
      </c>
      <c r="M1659" s="121">
        <f t="shared" ca="1" si="2877"/>
        <v>0</v>
      </c>
      <c r="N1659" s="121">
        <f t="shared" ca="1" si="2877"/>
        <v>0</v>
      </c>
      <c r="O1659" s="121">
        <f t="shared" ca="1" si="2877"/>
        <v>0</v>
      </c>
      <c r="P1659" s="121">
        <f t="shared" ca="1" si="2877"/>
        <v>0</v>
      </c>
      <c r="Q1659" s="121">
        <f t="shared" ca="1" si="2877"/>
        <v>0</v>
      </c>
      <c r="R1659" s="121">
        <f t="shared" ca="1" si="2877"/>
        <v>0</v>
      </c>
      <c r="S1659" s="121">
        <f t="shared" ca="1" si="2877"/>
        <v>0</v>
      </c>
      <c r="T1659" s="121">
        <f t="shared" ca="1" si="2877"/>
        <v>0</v>
      </c>
      <c r="U1659" s="121">
        <f t="shared" ca="1" si="2877"/>
        <v>0</v>
      </c>
      <c r="V1659" s="121">
        <f t="shared" ca="1" si="2877"/>
        <v>0</v>
      </c>
      <c r="W1659" s="121">
        <f t="shared" ca="1" si="2877"/>
        <v>0</v>
      </c>
      <c r="X1659" s="121">
        <f t="shared" ca="1" si="2877"/>
        <v>0</v>
      </c>
      <c r="Y1659" s="121">
        <f t="shared" ca="1" si="2877"/>
        <v>0</v>
      </c>
      <c r="Z1659" s="121">
        <f t="shared" ca="1" si="2877"/>
        <v>0</v>
      </c>
      <c r="AA1659" s="121">
        <f t="shared" ca="1" si="2877"/>
        <v>0</v>
      </c>
      <c r="AB1659" s="121">
        <f t="shared" ca="1" si="2877"/>
        <v>0</v>
      </c>
      <c r="AC1659" s="121">
        <f t="shared" ca="1" si="2877"/>
        <v>0</v>
      </c>
      <c r="AD1659" s="121">
        <f t="shared" ca="1" si="2877"/>
        <v>217064.68071158932</v>
      </c>
      <c r="AE1659" s="121">
        <f t="shared" ca="1" si="2877"/>
        <v>211184.51135846652</v>
      </c>
      <c r="AF1659" s="121">
        <f t="shared" ca="1" si="2877"/>
        <v>219357.02255617245</v>
      </c>
      <c r="AG1659" s="121">
        <f t="shared" ca="1" si="2877"/>
        <v>213389.45833451088</v>
      </c>
      <c r="AH1659" s="121">
        <f t="shared" ca="1" si="2877"/>
        <v>221543.97960570789</v>
      </c>
      <c r="AI1659" s="121">
        <f t="shared" ca="1" si="2877"/>
        <v>222729.27930273762</v>
      </c>
      <c r="AJ1659" s="121">
        <f t="shared" ca="1" si="2877"/>
        <v>216641.94105144558</v>
      </c>
      <c r="AK1659" s="121">
        <f t="shared" ca="1" si="2877"/>
        <v>224980.98564884317</v>
      </c>
      <c r="AL1659" s="121">
        <f t="shared" ref="AL1659:BQ1659" ca="1" si="2878">SUM(AL1651:AL1658)</f>
        <v>218807.12443266675</v>
      </c>
      <c r="AM1659" s="121">
        <f t="shared" ca="1" si="2878"/>
        <v>227109.71840335411</v>
      </c>
      <c r="AN1659" s="121">
        <f t="shared" ca="1" si="2878"/>
        <v>228273.66195920864</v>
      </c>
      <c r="AO1659" s="121">
        <f t="shared" ca="1" si="2878"/>
        <v>207128.60629474107</v>
      </c>
      <c r="AP1659" s="121">
        <f t="shared" ca="1" si="2878"/>
        <v>231265.30208694169</v>
      </c>
      <c r="AQ1659" s="121">
        <f t="shared" ca="1" si="2878"/>
        <v>225613.52927674796</v>
      </c>
      <c r="AR1659" s="121">
        <f t="shared" ca="1" si="2878"/>
        <v>234911.03222948997</v>
      </c>
      <c r="AS1659" s="121">
        <f t="shared" ca="1" si="2878"/>
        <v>229232.18714744164</v>
      </c>
      <c r="AT1659" s="121">
        <f t="shared" ca="1" si="2878"/>
        <v>238683.93255014042</v>
      </c>
      <c r="AU1659" s="121">
        <f t="shared" ca="1" si="2878"/>
        <v>240631.86155670154</v>
      </c>
      <c r="AV1659" s="121">
        <f t="shared" ca="1" si="2878"/>
        <v>234714.66195689369</v>
      </c>
      <c r="AW1659" s="121">
        <f t="shared" ca="1" si="2878"/>
        <v>244345.1042506618</v>
      </c>
      <c r="AX1659" s="121">
        <f t="shared" ca="1" si="2878"/>
        <v>238382.45933521647</v>
      </c>
      <c r="AY1659" s="121">
        <f t="shared" ca="1" si="2878"/>
        <v>248168.54072112544</v>
      </c>
      <c r="AZ1659" s="121">
        <f t="shared" ca="1" si="2878"/>
        <v>250141.95960199289</v>
      </c>
      <c r="BA1659" s="121">
        <f t="shared" ca="1" si="2878"/>
        <v>227661.03094496179</v>
      </c>
      <c r="BB1659" s="121">
        <f t="shared" ca="1" si="2878"/>
        <v>253482.35745808453</v>
      </c>
      <c r="BC1659" s="121">
        <f t="shared" ca="1" si="2878"/>
        <v>246406.9477235121</v>
      </c>
      <c r="BD1659" s="121">
        <f t="shared" ca="1" si="2878"/>
        <v>255599.11117227448</v>
      </c>
      <c r="BE1659" s="121">
        <f t="shared" ca="1" si="2878"/>
        <v>248464.61685293936</v>
      </c>
      <c r="BF1659" s="121">
        <f t="shared" ca="1" si="2878"/>
        <v>257733.54124994573</v>
      </c>
      <c r="BG1659" s="121">
        <f t="shared" ca="1" si="2878"/>
        <v>258807.43100515381</v>
      </c>
      <c r="BH1659" s="121">
        <f t="shared" ca="1" si="2878"/>
        <v>251583.38340248648</v>
      </c>
      <c r="BI1659" s="121">
        <f t="shared" ca="1" si="2878"/>
        <v>260968.65278142953</v>
      </c>
      <c r="BJ1659" s="121">
        <f t="shared" ca="1" si="2878"/>
        <v>253684.27936458011</v>
      </c>
      <c r="BK1659" s="121">
        <f t="shared" ca="1" si="2878"/>
        <v>263147.92226038553</v>
      </c>
      <c r="BL1659" s="121">
        <f t="shared" ca="1" si="2878"/>
        <v>264244.37193647044</v>
      </c>
      <c r="BM1659" s="121">
        <f t="shared" ca="1" si="2878"/>
        <v>248277.55704869697</v>
      </c>
      <c r="BN1659" s="121">
        <f t="shared" ca="1" si="2878"/>
        <v>266008.94640372868</v>
      </c>
      <c r="BO1659" s="121">
        <f t="shared" ca="1" si="2878"/>
        <v>0</v>
      </c>
      <c r="BP1659" s="121">
        <f t="shared" ca="1" si="2878"/>
        <v>0</v>
      </c>
      <c r="BQ1659" s="121">
        <f t="shared" ca="1" si="2878"/>
        <v>0</v>
      </c>
      <c r="BR1659" s="121">
        <f t="shared" ref="BR1659:CA1659" ca="1" si="2879">SUM(BR1651:BR1658)</f>
        <v>0</v>
      </c>
      <c r="BS1659" s="121">
        <f t="shared" ca="1" si="2879"/>
        <v>0</v>
      </c>
      <c r="BT1659" s="121">
        <f t="shared" ca="1" si="2879"/>
        <v>0</v>
      </c>
      <c r="BU1659" s="121">
        <f t="shared" ca="1" si="2879"/>
        <v>0</v>
      </c>
      <c r="BV1659" s="121">
        <f t="shared" ca="1" si="2879"/>
        <v>0</v>
      </c>
      <c r="BW1659" s="121">
        <f t="shared" ca="1" si="2879"/>
        <v>0</v>
      </c>
      <c r="BX1659" s="121">
        <f t="shared" ca="1" si="2879"/>
        <v>0</v>
      </c>
      <c r="BY1659" s="121">
        <f t="shared" ca="1" si="2879"/>
        <v>0</v>
      </c>
      <c r="BZ1659" s="121">
        <f t="shared" ca="1" si="2879"/>
        <v>0</v>
      </c>
      <c r="CA1659" s="121">
        <f t="shared" ca="1" si="2879"/>
        <v>0</v>
      </c>
      <c r="CB1659" s="121">
        <f t="shared" ref="CB1659:DN1659" ca="1" si="2880">SUM(CB1651:CB1658)</f>
        <v>0</v>
      </c>
      <c r="CC1659" s="121">
        <f t="shared" ca="1" si="2880"/>
        <v>0</v>
      </c>
      <c r="CD1659" s="121">
        <f t="shared" ca="1" si="2880"/>
        <v>0</v>
      </c>
      <c r="CE1659" s="121">
        <f t="shared" ca="1" si="2880"/>
        <v>0</v>
      </c>
      <c r="CF1659" s="121">
        <f t="shared" ca="1" si="2880"/>
        <v>0</v>
      </c>
      <c r="CG1659" s="121">
        <f t="shared" ca="1" si="2880"/>
        <v>0</v>
      </c>
      <c r="CH1659" s="121">
        <f t="shared" ca="1" si="2880"/>
        <v>0</v>
      </c>
      <c r="CI1659" s="121">
        <f t="shared" ca="1" si="2880"/>
        <v>0</v>
      </c>
      <c r="CJ1659" s="121">
        <f t="shared" ca="1" si="2880"/>
        <v>0</v>
      </c>
      <c r="CK1659" s="121">
        <f t="shared" ca="1" si="2880"/>
        <v>0</v>
      </c>
      <c r="CL1659" s="121">
        <f t="shared" ca="1" si="2880"/>
        <v>0</v>
      </c>
      <c r="CM1659" s="121">
        <f t="shared" ca="1" si="2880"/>
        <v>0</v>
      </c>
      <c r="CN1659" s="121">
        <f t="shared" ca="1" si="2880"/>
        <v>0</v>
      </c>
      <c r="CO1659" s="121">
        <f t="shared" ca="1" si="2880"/>
        <v>0</v>
      </c>
      <c r="CP1659" s="121">
        <f t="shared" ca="1" si="2880"/>
        <v>0</v>
      </c>
      <c r="CQ1659" s="121">
        <f t="shared" ca="1" si="2880"/>
        <v>0</v>
      </c>
      <c r="CR1659" s="121">
        <f t="shared" ca="1" si="2880"/>
        <v>0</v>
      </c>
      <c r="CS1659" s="121">
        <f t="shared" ca="1" si="2880"/>
        <v>0</v>
      </c>
      <c r="CT1659" s="121">
        <f t="shared" ca="1" si="2880"/>
        <v>0</v>
      </c>
      <c r="CU1659" s="121">
        <f t="shared" ca="1" si="2880"/>
        <v>0</v>
      </c>
      <c r="CV1659" s="121">
        <f t="shared" ca="1" si="2880"/>
        <v>0</v>
      </c>
      <c r="CW1659" s="121">
        <f t="shared" ca="1" si="2880"/>
        <v>0</v>
      </c>
      <c r="CX1659" s="121">
        <f t="shared" ca="1" si="2880"/>
        <v>0</v>
      </c>
      <c r="CY1659" s="121">
        <f t="shared" ca="1" si="2880"/>
        <v>0</v>
      </c>
      <c r="CZ1659" s="121">
        <f t="shared" ca="1" si="2880"/>
        <v>0</v>
      </c>
      <c r="DA1659" s="121">
        <f t="shared" ca="1" si="2880"/>
        <v>0</v>
      </c>
      <c r="DB1659" s="121">
        <f t="shared" ca="1" si="2880"/>
        <v>0</v>
      </c>
      <c r="DC1659" s="121">
        <f t="shared" ca="1" si="2880"/>
        <v>0</v>
      </c>
      <c r="DD1659" s="121">
        <f t="shared" ca="1" si="2880"/>
        <v>0</v>
      </c>
      <c r="DE1659" s="121">
        <f t="shared" ca="1" si="2880"/>
        <v>0</v>
      </c>
      <c r="DF1659" s="121">
        <f t="shared" ca="1" si="2880"/>
        <v>0</v>
      </c>
      <c r="DG1659" s="121">
        <f t="shared" ca="1" si="2880"/>
        <v>0</v>
      </c>
      <c r="DH1659" s="121">
        <f t="shared" ca="1" si="2880"/>
        <v>0</v>
      </c>
      <c r="DI1659" s="121">
        <f t="shared" ca="1" si="2880"/>
        <v>0</v>
      </c>
      <c r="DJ1659" s="121">
        <f t="shared" ca="1" si="2880"/>
        <v>0</v>
      </c>
      <c r="DK1659" s="121">
        <f t="shared" ca="1" si="2880"/>
        <v>0</v>
      </c>
      <c r="DL1659" s="121">
        <f t="shared" ca="1" si="2880"/>
        <v>0</v>
      </c>
      <c r="DM1659" s="121">
        <f t="shared" ca="1" si="2880"/>
        <v>0</v>
      </c>
      <c r="DN1659" s="121">
        <f t="shared" ca="1" si="2880"/>
        <v>0</v>
      </c>
      <c r="DO1659" s="2">
        <f t="shared" ca="1" si="2875"/>
        <v>8800371.6899774484</v>
      </c>
      <c r="DP1659" s="50" t="s">
        <v>172</v>
      </c>
    </row>
    <row r="1660" spans="3:120" s="29" customFormat="1" ht="15" customHeight="1">
      <c r="C1660" s="120"/>
      <c r="D1660" s="17"/>
      <c r="E1660" s="119"/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U1660" s="121"/>
      <c r="V1660" s="121"/>
      <c r="W1660" s="121"/>
      <c r="X1660" s="121"/>
      <c r="Y1660" s="121"/>
      <c r="Z1660" s="121"/>
      <c r="AA1660" s="121"/>
      <c r="AB1660" s="121"/>
      <c r="AC1660" s="121"/>
      <c r="AD1660" s="121"/>
      <c r="AE1660" s="121"/>
      <c r="AF1660" s="121"/>
      <c r="AG1660" s="121"/>
      <c r="AH1660" s="121"/>
      <c r="AI1660" s="121"/>
      <c r="AJ1660" s="121"/>
      <c r="AK1660" s="121"/>
      <c r="AL1660" s="121"/>
      <c r="AM1660" s="121"/>
      <c r="AN1660" s="121"/>
      <c r="AO1660" s="121"/>
      <c r="AP1660" s="121"/>
      <c r="AQ1660" s="121"/>
      <c r="AR1660" s="121"/>
      <c r="AS1660" s="121"/>
      <c r="AT1660" s="121"/>
      <c r="AU1660" s="121"/>
      <c r="AV1660" s="121"/>
      <c r="AW1660" s="121"/>
      <c r="AX1660" s="121"/>
      <c r="AY1660" s="121"/>
      <c r="AZ1660" s="121"/>
      <c r="BA1660" s="121"/>
      <c r="BB1660" s="121"/>
      <c r="BC1660" s="121"/>
      <c r="BD1660" s="121"/>
      <c r="BE1660" s="121"/>
      <c r="BF1660" s="121"/>
      <c r="BG1660" s="121"/>
      <c r="BH1660" s="121"/>
      <c r="BI1660" s="121"/>
      <c r="BJ1660" s="121"/>
      <c r="BK1660" s="121"/>
      <c r="BL1660" s="121"/>
      <c r="BM1660" s="121"/>
      <c r="BN1660" s="121"/>
      <c r="BO1660" s="121"/>
      <c r="BP1660" s="121"/>
      <c r="BQ1660" s="121"/>
      <c r="BR1660" s="121"/>
      <c r="BS1660" s="121"/>
      <c r="BT1660" s="121"/>
      <c r="BU1660" s="121"/>
      <c r="BV1660" s="121"/>
      <c r="BW1660" s="121"/>
      <c r="BX1660" s="121"/>
      <c r="BY1660" s="121"/>
      <c r="BZ1660" s="121"/>
      <c r="CA1660" s="121"/>
      <c r="CB1660" s="121"/>
      <c r="CC1660" s="121"/>
      <c r="CD1660" s="121"/>
      <c r="CE1660" s="121"/>
      <c r="CF1660" s="121"/>
      <c r="CG1660" s="121"/>
      <c r="CH1660" s="121"/>
      <c r="CI1660" s="121"/>
      <c r="CJ1660" s="121"/>
      <c r="CK1660" s="121"/>
      <c r="CL1660" s="121"/>
      <c r="CM1660" s="121"/>
      <c r="CN1660" s="121"/>
      <c r="CO1660" s="121"/>
      <c r="CP1660" s="121"/>
      <c r="CQ1660" s="121"/>
      <c r="CR1660" s="121"/>
      <c r="CS1660" s="121"/>
      <c r="CT1660" s="121"/>
      <c r="CU1660" s="121"/>
      <c r="CV1660" s="121"/>
      <c r="CW1660" s="121"/>
      <c r="CX1660" s="121"/>
      <c r="CY1660" s="121"/>
      <c r="CZ1660" s="121"/>
      <c r="DA1660" s="121"/>
      <c r="DB1660" s="121"/>
      <c r="DC1660" s="121"/>
      <c r="DD1660" s="121"/>
      <c r="DE1660" s="121"/>
      <c r="DF1660" s="121"/>
      <c r="DG1660" s="121"/>
      <c r="DH1660" s="121"/>
      <c r="DI1660" s="121"/>
      <c r="DJ1660" s="121"/>
      <c r="DK1660" s="121"/>
      <c r="DL1660" s="121"/>
      <c r="DM1660" s="121"/>
      <c r="DN1660" s="121"/>
      <c r="DO1660" s="1"/>
      <c r="DP1660" s="50" t="s">
        <v>172</v>
      </c>
    </row>
    <row r="1661" spans="3:120" s="29" customFormat="1" ht="15" customHeight="1">
      <c r="C1661" s="133" t="s">
        <v>215</v>
      </c>
      <c r="D1661" s="132"/>
      <c r="E1661" s="80"/>
      <c r="F1661" s="121">
        <f t="shared" ref="F1661:AK1661" ca="1" si="2881">IF(F$17="","",F1605+F1647+F1625+F1611+F1659)</f>
        <v>19042286.233029511</v>
      </c>
      <c r="G1661" s="121">
        <f t="shared" ca="1" si="2881"/>
        <v>493375.31876320846</v>
      </c>
      <c r="H1661" s="121">
        <f t="shared" ca="1" si="2881"/>
        <v>495228.95177045907</v>
      </c>
      <c r="I1661" s="121">
        <f t="shared" ca="1" si="2881"/>
        <v>497089.5489593274</v>
      </c>
      <c r="J1661" s="121">
        <f t="shared" ca="1" si="2881"/>
        <v>2928220.8497068263</v>
      </c>
      <c r="K1661" s="121">
        <f t="shared" ca="1" si="2881"/>
        <v>2931391.9779253029</v>
      </c>
      <c r="L1661" s="121">
        <f t="shared" ca="1" si="2881"/>
        <v>2934575.0202134796</v>
      </c>
      <c r="M1661" s="121">
        <f t="shared" ca="1" si="2881"/>
        <v>2937770.0213330463</v>
      </c>
      <c r="N1661" s="121">
        <f t="shared" ca="1" si="2881"/>
        <v>2940977.0262138634</v>
      </c>
      <c r="O1661" s="121">
        <f t="shared" ca="1" si="2881"/>
        <v>2944196.0799545958</v>
      </c>
      <c r="P1661" s="121">
        <f t="shared" ca="1" si="2881"/>
        <v>2665788.0432411437</v>
      </c>
      <c r="Q1661" s="121">
        <f t="shared" ca="1" si="2881"/>
        <v>2667973.1997383968</v>
      </c>
      <c r="R1661" s="121">
        <f t="shared" ca="1" si="2881"/>
        <v>3158582.345552484</v>
      </c>
      <c r="S1661" s="121">
        <f t="shared" ca="1" si="2881"/>
        <v>3162618.9521523472</v>
      </c>
      <c r="T1661" s="121">
        <f t="shared" ca="1" si="2881"/>
        <v>3166670.724462667</v>
      </c>
      <c r="U1661" s="121">
        <f t="shared" ca="1" si="2881"/>
        <v>3170737.719461692</v>
      </c>
      <c r="V1661" s="121">
        <f t="shared" ca="1" si="2881"/>
        <v>3174819.9943417399</v>
      </c>
      <c r="W1661" s="121">
        <f t="shared" ca="1" si="2881"/>
        <v>3178917.6065100036</v>
      </c>
      <c r="X1661" s="121">
        <f t="shared" ca="1" si="2881"/>
        <v>4560613.5816544788</v>
      </c>
      <c r="Y1661" s="121">
        <f t="shared" ca="1" si="2881"/>
        <v>4079044.1948214825</v>
      </c>
      <c r="Z1661" s="121">
        <f t="shared" ca="1" si="2881"/>
        <v>4092727.5668496159</v>
      </c>
      <c r="AA1661" s="121">
        <f t="shared" ca="1" si="2881"/>
        <v>4108104.126274223</v>
      </c>
      <c r="AB1661" s="121">
        <f t="shared" ca="1" si="2881"/>
        <v>1690359.5790550488</v>
      </c>
      <c r="AC1661" s="121">
        <f t="shared" ca="1" si="2881"/>
        <v>1696710.3351441724</v>
      </c>
      <c r="AD1661" s="121">
        <f t="shared" ca="1" si="2881"/>
        <v>344927.18088953965</v>
      </c>
      <c r="AE1661" s="121">
        <f t="shared" ca="1" si="2881"/>
        <v>211184.51135846652</v>
      </c>
      <c r="AF1661" s="121">
        <f t="shared" ca="1" si="2881"/>
        <v>219357.02255617245</v>
      </c>
      <c r="AG1661" s="121">
        <f t="shared" ca="1" si="2881"/>
        <v>213389.45833451088</v>
      </c>
      <c r="AH1661" s="121">
        <f t="shared" ca="1" si="2881"/>
        <v>221543.97960570789</v>
      </c>
      <c r="AI1661" s="121">
        <f t="shared" ca="1" si="2881"/>
        <v>222729.27930273762</v>
      </c>
      <c r="AJ1661" s="121">
        <f t="shared" ca="1" si="2881"/>
        <v>216641.94105144558</v>
      </c>
      <c r="AK1661" s="121">
        <f t="shared" ca="1" si="2881"/>
        <v>224980.98564884317</v>
      </c>
      <c r="AL1661" s="121">
        <f t="shared" ref="AL1661:BQ1661" ca="1" si="2882">IF(AL$17="","",AL1605+AL1647+AL1625+AL1611+AL1659)</f>
        <v>218807.12443266675</v>
      </c>
      <c r="AM1661" s="121">
        <f t="shared" ca="1" si="2882"/>
        <v>227109.71840335411</v>
      </c>
      <c r="AN1661" s="121">
        <f t="shared" ca="1" si="2882"/>
        <v>228273.66195920864</v>
      </c>
      <c r="AO1661" s="121">
        <f t="shared" ca="1" si="2882"/>
        <v>207128.60629474107</v>
      </c>
      <c r="AP1661" s="121">
        <f t="shared" ca="1" si="2882"/>
        <v>231265.30208694169</v>
      </c>
      <c r="AQ1661" s="121">
        <f t="shared" ca="1" si="2882"/>
        <v>225613.52927674796</v>
      </c>
      <c r="AR1661" s="121">
        <f t="shared" ca="1" si="2882"/>
        <v>234911.03222948997</v>
      </c>
      <c r="AS1661" s="121">
        <f t="shared" ca="1" si="2882"/>
        <v>229232.18714744164</v>
      </c>
      <c r="AT1661" s="121">
        <f t="shared" ca="1" si="2882"/>
        <v>238683.93255014042</v>
      </c>
      <c r="AU1661" s="121">
        <f t="shared" ca="1" si="2882"/>
        <v>240631.86155670154</v>
      </c>
      <c r="AV1661" s="121">
        <f t="shared" ca="1" si="2882"/>
        <v>234714.66195689369</v>
      </c>
      <c r="AW1661" s="121">
        <f t="shared" ca="1" si="2882"/>
        <v>244345.1042506618</v>
      </c>
      <c r="AX1661" s="121">
        <f t="shared" ca="1" si="2882"/>
        <v>238382.45933521647</v>
      </c>
      <c r="AY1661" s="121">
        <f t="shared" ca="1" si="2882"/>
        <v>248168.54072112544</v>
      </c>
      <c r="AZ1661" s="121">
        <f t="shared" ca="1" si="2882"/>
        <v>250141.95960199289</v>
      </c>
      <c r="BA1661" s="121">
        <f t="shared" ca="1" si="2882"/>
        <v>227661.03094496179</v>
      </c>
      <c r="BB1661" s="121">
        <f t="shared" ca="1" si="2882"/>
        <v>253482.35745808453</v>
      </c>
      <c r="BC1661" s="121">
        <f t="shared" ca="1" si="2882"/>
        <v>246406.9477235121</v>
      </c>
      <c r="BD1661" s="121">
        <f t="shared" ca="1" si="2882"/>
        <v>255599.11117227448</v>
      </c>
      <c r="BE1661" s="121">
        <f t="shared" ca="1" si="2882"/>
        <v>248464.61685293936</v>
      </c>
      <c r="BF1661" s="121">
        <f t="shared" ca="1" si="2882"/>
        <v>257733.54124994573</v>
      </c>
      <c r="BG1661" s="121">
        <f t="shared" ca="1" si="2882"/>
        <v>258807.43100515381</v>
      </c>
      <c r="BH1661" s="121">
        <f t="shared" ca="1" si="2882"/>
        <v>251583.38340248648</v>
      </c>
      <c r="BI1661" s="121">
        <f t="shared" ca="1" si="2882"/>
        <v>260968.65278142953</v>
      </c>
      <c r="BJ1661" s="121">
        <f t="shared" ca="1" si="2882"/>
        <v>253684.27936458011</v>
      </c>
      <c r="BK1661" s="121">
        <f t="shared" ca="1" si="2882"/>
        <v>263147.92226038553</v>
      </c>
      <c r="BL1661" s="121">
        <f t="shared" ca="1" si="2882"/>
        <v>264244.37193647044</v>
      </c>
      <c r="BM1661" s="121">
        <f t="shared" ca="1" si="2882"/>
        <v>248277.55704869697</v>
      </c>
      <c r="BN1661" s="121">
        <f t="shared" ca="1" si="2882"/>
        <v>266008.94640372868</v>
      </c>
      <c r="BO1661" s="121" t="str">
        <f t="shared" si="2882"/>
        <v/>
      </c>
      <c r="BP1661" s="121" t="str">
        <f t="shared" si="2882"/>
        <v/>
      </c>
      <c r="BQ1661" s="121" t="str">
        <f t="shared" si="2882"/>
        <v/>
      </c>
      <c r="BR1661" s="121" t="str">
        <f t="shared" ref="BR1661:CA1661" si="2883">IF(BR$17="","",BR1605+BR1647+BR1625+BR1611+BR1659)</f>
        <v/>
      </c>
      <c r="BS1661" s="121" t="str">
        <f t="shared" si="2883"/>
        <v/>
      </c>
      <c r="BT1661" s="121" t="str">
        <f t="shared" si="2883"/>
        <v/>
      </c>
      <c r="BU1661" s="121" t="str">
        <f t="shared" si="2883"/>
        <v/>
      </c>
      <c r="BV1661" s="121" t="str">
        <f t="shared" si="2883"/>
        <v/>
      </c>
      <c r="BW1661" s="121" t="str">
        <f t="shared" si="2883"/>
        <v/>
      </c>
      <c r="BX1661" s="121" t="str">
        <f t="shared" si="2883"/>
        <v/>
      </c>
      <c r="BY1661" s="121" t="str">
        <f t="shared" si="2883"/>
        <v/>
      </c>
      <c r="BZ1661" s="121" t="str">
        <f t="shared" si="2883"/>
        <v/>
      </c>
      <c r="CA1661" s="121" t="str">
        <f t="shared" si="2883"/>
        <v/>
      </c>
      <c r="CB1661" s="121" t="str">
        <f t="shared" ref="CB1661:DN1661" si="2884">IF(CB$17="","",CB1605+CB1647+CB1625+CB1611+CB1659)</f>
        <v/>
      </c>
      <c r="CC1661" s="121" t="str">
        <f t="shared" si="2884"/>
        <v/>
      </c>
      <c r="CD1661" s="121" t="str">
        <f t="shared" si="2884"/>
        <v/>
      </c>
      <c r="CE1661" s="121" t="str">
        <f t="shared" si="2884"/>
        <v/>
      </c>
      <c r="CF1661" s="121" t="str">
        <f t="shared" si="2884"/>
        <v/>
      </c>
      <c r="CG1661" s="121" t="str">
        <f t="shared" si="2884"/>
        <v/>
      </c>
      <c r="CH1661" s="121" t="str">
        <f t="shared" si="2884"/>
        <v/>
      </c>
      <c r="CI1661" s="121" t="str">
        <f t="shared" si="2884"/>
        <v/>
      </c>
      <c r="CJ1661" s="121" t="str">
        <f t="shared" si="2884"/>
        <v/>
      </c>
      <c r="CK1661" s="121" t="str">
        <f t="shared" si="2884"/>
        <v/>
      </c>
      <c r="CL1661" s="121" t="str">
        <f t="shared" si="2884"/>
        <v/>
      </c>
      <c r="CM1661" s="121" t="str">
        <f t="shared" si="2884"/>
        <v/>
      </c>
      <c r="CN1661" s="121" t="str">
        <f t="shared" si="2884"/>
        <v/>
      </c>
      <c r="CO1661" s="121" t="str">
        <f t="shared" si="2884"/>
        <v/>
      </c>
      <c r="CP1661" s="121" t="str">
        <f t="shared" si="2884"/>
        <v/>
      </c>
      <c r="CQ1661" s="121" t="str">
        <f t="shared" si="2884"/>
        <v/>
      </c>
      <c r="CR1661" s="121" t="str">
        <f t="shared" si="2884"/>
        <v/>
      </c>
      <c r="CS1661" s="121" t="str">
        <f t="shared" si="2884"/>
        <v/>
      </c>
      <c r="CT1661" s="121" t="str">
        <f t="shared" si="2884"/>
        <v/>
      </c>
      <c r="CU1661" s="121" t="str">
        <f t="shared" si="2884"/>
        <v/>
      </c>
      <c r="CV1661" s="121" t="str">
        <f t="shared" si="2884"/>
        <v/>
      </c>
      <c r="CW1661" s="121" t="str">
        <f t="shared" si="2884"/>
        <v/>
      </c>
      <c r="CX1661" s="121" t="str">
        <f t="shared" si="2884"/>
        <v/>
      </c>
      <c r="CY1661" s="121" t="str">
        <f t="shared" si="2884"/>
        <v/>
      </c>
      <c r="CZ1661" s="121" t="str">
        <f t="shared" si="2884"/>
        <v/>
      </c>
      <c r="DA1661" s="121" t="str">
        <f t="shared" si="2884"/>
        <v/>
      </c>
      <c r="DB1661" s="121" t="str">
        <f t="shared" si="2884"/>
        <v/>
      </c>
      <c r="DC1661" s="121" t="str">
        <f t="shared" si="2884"/>
        <v/>
      </c>
      <c r="DD1661" s="121" t="str">
        <f t="shared" si="2884"/>
        <v/>
      </c>
      <c r="DE1661" s="121" t="str">
        <f t="shared" si="2884"/>
        <v/>
      </c>
      <c r="DF1661" s="121" t="str">
        <f t="shared" si="2884"/>
        <v/>
      </c>
      <c r="DG1661" s="121" t="str">
        <f t="shared" si="2884"/>
        <v/>
      </c>
      <c r="DH1661" s="121" t="str">
        <f t="shared" si="2884"/>
        <v/>
      </c>
      <c r="DI1661" s="121" t="str">
        <f t="shared" si="2884"/>
        <v/>
      </c>
      <c r="DJ1661" s="121" t="str">
        <f t="shared" si="2884"/>
        <v/>
      </c>
      <c r="DK1661" s="121" t="str">
        <f t="shared" si="2884"/>
        <v/>
      </c>
      <c r="DL1661" s="121" t="str">
        <f t="shared" si="2884"/>
        <v/>
      </c>
      <c r="DM1661" s="121" t="str">
        <f t="shared" si="2884"/>
        <v/>
      </c>
      <c r="DN1661" s="121" t="str">
        <f t="shared" si="2884"/>
        <v/>
      </c>
      <c r="DO1661" s="131">
        <f ca="1">SUM(F1661:DN1661)</f>
        <v>91647013.187284499</v>
      </c>
      <c r="DP1661" s="50" t="s">
        <v>172</v>
      </c>
    </row>
    <row r="1662" spans="3:120" s="29" customFormat="1" ht="15" customHeight="1">
      <c r="C1662" s="120"/>
      <c r="D1662" s="119"/>
      <c r="E1662" s="119"/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U1662" s="121"/>
      <c r="V1662" s="121"/>
      <c r="W1662" s="121"/>
      <c r="X1662" s="121"/>
      <c r="Y1662" s="121"/>
      <c r="Z1662" s="121"/>
      <c r="AA1662" s="121"/>
      <c r="AB1662" s="121"/>
      <c r="AC1662" s="121"/>
      <c r="AD1662" s="121"/>
      <c r="AE1662" s="121"/>
      <c r="AF1662" s="121"/>
      <c r="AG1662" s="121"/>
      <c r="AH1662" s="121"/>
      <c r="AI1662" s="121"/>
      <c r="AJ1662" s="121"/>
      <c r="AK1662" s="121"/>
      <c r="AL1662" s="121"/>
      <c r="AM1662" s="121"/>
      <c r="AN1662" s="121"/>
      <c r="AO1662" s="121"/>
      <c r="AP1662" s="121"/>
      <c r="AQ1662" s="121"/>
      <c r="AR1662" s="121"/>
      <c r="AS1662" s="121"/>
      <c r="AT1662" s="121"/>
      <c r="AU1662" s="121"/>
      <c r="AV1662" s="121"/>
      <c r="AW1662" s="121"/>
      <c r="AX1662" s="121"/>
      <c r="AY1662" s="121"/>
      <c r="AZ1662" s="121"/>
      <c r="BA1662" s="121"/>
      <c r="BB1662" s="121"/>
      <c r="BC1662" s="121"/>
      <c r="BD1662" s="121"/>
      <c r="BE1662" s="121"/>
      <c r="BF1662" s="121"/>
      <c r="BG1662" s="121"/>
      <c r="BH1662" s="121"/>
      <c r="BI1662" s="121"/>
      <c r="BJ1662" s="121"/>
      <c r="BK1662" s="121"/>
      <c r="BL1662" s="121"/>
      <c r="BM1662" s="121"/>
      <c r="BN1662" s="121"/>
      <c r="BO1662" s="121"/>
      <c r="BP1662" s="121"/>
      <c r="BQ1662" s="121"/>
      <c r="BR1662" s="121"/>
      <c r="BS1662" s="121"/>
      <c r="BT1662" s="121"/>
      <c r="BU1662" s="121"/>
      <c r="BV1662" s="121"/>
      <c r="BW1662" s="121"/>
      <c r="BX1662" s="121"/>
      <c r="BY1662" s="121"/>
      <c r="BZ1662" s="121"/>
      <c r="CA1662" s="121"/>
      <c r="CB1662" s="121"/>
      <c r="CC1662" s="121"/>
      <c r="CD1662" s="121"/>
      <c r="CE1662" s="121"/>
      <c r="CF1662" s="121"/>
      <c r="CG1662" s="121"/>
      <c r="CH1662" s="121"/>
      <c r="CI1662" s="121"/>
      <c r="CJ1662" s="121"/>
      <c r="CK1662" s="121"/>
      <c r="CL1662" s="121"/>
      <c r="CM1662" s="121"/>
      <c r="CN1662" s="121"/>
      <c r="CO1662" s="121"/>
      <c r="CP1662" s="121"/>
      <c r="CQ1662" s="121"/>
      <c r="CR1662" s="121"/>
      <c r="CS1662" s="121"/>
      <c r="CT1662" s="121"/>
      <c r="CU1662" s="121"/>
      <c r="CV1662" s="121"/>
      <c r="CW1662" s="121"/>
      <c r="CX1662" s="121"/>
      <c r="CY1662" s="121"/>
      <c r="CZ1662" s="121"/>
      <c r="DA1662" s="121"/>
      <c r="DB1662" s="121"/>
      <c r="DC1662" s="121"/>
      <c r="DD1662" s="121"/>
      <c r="DE1662" s="121"/>
      <c r="DF1662" s="121"/>
      <c r="DG1662" s="121"/>
      <c r="DH1662" s="121"/>
      <c r="DI1662" s="121"/>
      <c r="DJ1662" s="121"/>
      <c r="DK1662" s="121"/>
      <c r="DL1662" s="121"/>
      <c r="DM1662" s="121"/>
      <c r="DN1662" s="121"/>
      <c r="DO1662" s="1"/>
      <c r="DP1662" s="50" t="s">
        <v>172</v>
      </c>
    </row>
    <row r="1663" spans="3:120" s="29" customFormat="1" ht="15" customHeight="1">
      <c r="C1663" s="126" t="s">
        <v>12</v>
      </c>
      <c r="D1663" s="119"/>
      <c r="E1663" s="119"/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U1663" s="121"/>
      <c r="V1663" s="121"/>
      <c r="W1663" s="121"/>
      <c r="X1663" s="121"/>
      <c r="Y1663" s="121"/>
      <c r="Z1663" s="121"/>
      <c r="AA1663" s="121"/>
      <c r="AB1663" s="121"/>
      <c r="AC1663" s="121"/>
      <c r="AD1663" s="121"/>
      <c r="AE1663" s="121"/>
      <c r="AF1663" s="121"/>
      <c r="AG1663" s="121"/>
      <c r="AH1663" s="121"/>
      <c r="AI1663" s="121"/>
      <c r="AJ1663" s="121"/>
      <c r="AK1663" s="121"/>
      <c r="AL1663" s="121"/>
      <c r="AM1663" s="121"/>
      <c r="AN1663" s="121"/>
      <c r="AO1663" s="121"/>
      <c r="AP1663" s="121"/>
      <c r="AQ1663" s="121"/>
      <c r="AR1663" s="121"/>
      <c r="AS1663" s="121"/>
      <c r="AT1663" s="121"/>
      <c r="AU1663" s="121"/>
      <c r="AV1663" s="121"/>
      <c r="AW1663" s="121"/>
      <c r="AX1663" s="121"/>
      <c r="AY1663" s="121"/>
      <c r="AZ1663" s="121"/>
      <c r="BA1663" s="121"/>
      <c r="BB1663" s="121"/>
      <c r="BC1663" s="121"/>
      <c r="BD1663" s="121"/>
      <c r="BE1663" s="121"/>
      <c r="BF1663" s="121"/>
      <c r="BG1663" s="121"/>
      <c r="BH1663" s="121"/>
      <c r="BI1663" s="121"/>
      <c r="BJ1663" s="121"/>
      <c r="BK1663" s="121"/>
      <c r="BL1663" s="121"/>
      <c r="BM1663" s="121"/>
      <c r="BN1663" s="121"/>
      <c r="BO1663" s="121"/>
      <c r="BP1663" s="121"/>
      <c r="BQ1663" s="121"/>
      <c r="BR1663" s="121"/>
      <c r="BS1663" s="121"/>
      <c r="BT1663" s="121"/>
      <c r="BU1663" s="121"/>
      <c r="BV1663" s="121"/>
      <c r="BW1663" s="121"/>
      <c r="BX1663" s="121"/>
      <c r="BY1663" s="121"/>
      <c r="BZ1663" s="121"/>
      <c r="CA1663" s="121"/>
      <c r="CB1663" s="121"/>
      <c r="CC1663" s="121"/>
      <c r="CD1663" s="121"/>
      <c r="CE1663" s="121"/>
      <c r="CF1663" s="121"/>
      <c r="CG1663" s="121"/>
      <c r="CH1663" s="121"/>
      <c r="CI1663" s="121"/>
      <c r="CJ1663" s="121"/>
      <c r="CK1663" s="121"/>
      <c r="CL1663" s="121"/>
      <c r="CM1663" s="121"/>
      <c r="CN1663" s="121"/>
      <c r="CO1663" s="121"/>
      <c r="CP1663" s="121"/>
      <c r="CQ1663" s="121"/>
      <c r="CR1663" s="121"/>
      <c r="CS1663" s="121"/>
      <c r="CT1663" s="121"/>
      <c r="CU1663" s="121"/>
      <c r="CV1663" s="121"/>
      <c r="CW1663" s="121"/>
      <c r="CX1663" s="121"/>
      <c r="CY1663" s="121"/>
      <c r="CZ1663" s="121"/>
      <c r="DA1663" s="121"/>
      <c r="DB1663" s="121"/>
      <c r="DC1663" s="121"/>
      <c r="DD1663" s="121"/>
      <c r="DE1663" s="121"/>
      <c r="DF1663" s="121"/>
      <c r="DG1663" s="121"/>
      <c r="DH1663" s="121"/>
      <c r="DI1663" s="121"/>
      <c r="DJ1663" s="121"/>
      <c r="DK1663" s="121"/>
      <c r="DL1663" s="121"/>
      <c r="DM1663" s="121"/>
      <c r="DN1663" s="121"/>
      <c r="DO1663" s="1"/>
      <c r="DP1663" s="50" t="s">
        <v>172</v>
      </c>
    </row>
    <row r="1664" spans="3:120" s="29" customFormat="1" ht="15" customHeight="1">
      <c r="C1664" s="120" t="s">
        <v>214</v>
      </c>
      <c r="D1664" s="119"/>
      <c r="E1664" s="119"/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U1664" s="121"/>
      <c r="V1664" s="121"/>
      <c r="W1664" s="121"/>
      <c r="X1664" s="121"/>
      <c r="Y1664" s="121"/>
      <c r="Z1664" s="121"/>
      <c r="AA1664" s="121"/>
      <c r="AB1664" s="121"/>
      <c r="AC1664" s="121"/>
      <c r="AD1664" s="121"/>
      <c r="AE1664" s="121"/>
      <c r="AF1664" s="121"/>
      <c r="AG1664" s="121"/>
      <c r="AH1664" s="121"/>
      <c r="AI1664" s="121"/>
      <c r="AJ1664" s="121"/>
      <c r="AK1664" s="121"/>
      <c r="AL1664" s="121"/>
      <c r="AM1664" s="121"/>
      <c r="AN1664" s="121"/>
      <c r="AO1664" s="121"/>
      <c r="AP1664" s="121"/>
      <c r="AQ1664" s="121"/>
      <c r="AR1664" s="121"/>
      <c r="AS1664" s="121"/>
      <c r="AT1664" s="121"/>
      <c r="AU1664" s="121"/>
      <c r="AV1664" s="121"/>
      <c r="AW1664" s="121"/>
      <c r="AX1664" s="121"/>
      <c r="AY1664" s="121"/>
      <c r="AZ1664" s="121"/>
      <c r="BA1664" s="121"/>
      <c r="BB1664" s="121"/>
      <c r="BC1664" s="121"/>
      <c r="BD1664" s="121"/>
      <c r="BE1664" s="121"/>
      <c r="BF1664" s="121"/>
      <c r="BG1664" s="121"/>
      <c r="BH1664" s="121"/>
      <c r="BI1664" s="121"/>
      <c r="BJ1664" s="121"/>
      <c r="BK1664" s="121"/>
      <c r="BL1664" s="121"/>
      <c r="BM1664" s="121"/>
      <c r="BN1664" s="121"/>
      <c r="BO1664" s="121"/>
      <c r="BP1664" s="121"/>
      <c r="BQ1664" s="121"/>
      <c r="BR1664" s="121"/>
      <c r="BS1664" s="121"/>
      <c r="BT1664" s="121"/>
      <c r="BU1664" s="121"/>
      <c r="BV1664" s="121"/>
      <c r="BW1664" s="121"/>
      <c r="BX1664" s="121"/>
      <c r="BY1664" s="121"/>
      <c r="BZ1664" s="121"/>
      <c r="CA1664" s="121"/>
      <c r="CB1664" s="121"/>
      <c r="CC1664" s="121"/>
      <c r="CD1664" s="121"/>
      <c r="CE1664" s="121"/>
      <c r="CF1664" s="121"/>
      <c r="CG1664" s="121"/>
      <c r="CH1664" s="121"/>
      <c r="CI1664" s="121"/>
      <c r="CJ1664" s="121"/>
      <c r="CK1664" s="121"/>
      <c r="CL1664" s="121"/>
      <c r="CM1664" s="121"/>
      <c r="CN1664" s="121"/>
      <c r="CO1664" s="121"/>
      <c r="CP1664" s="121"/>
      <c r="CQ1664" s="121"/>
      <c r="CR1664" s="121"/>
      <c r="CS1664" s="121"/>
      <c r="CT1664" s="121"/>
      <c r="CU1664" s="121"/>
      <c r="CV1664" s="121"/>
      <c r="CW1664" s="121"/>
      <c r="CX1664" s="121"/>
      <c r="CY1664" s="121"/>
      <c r="CZ1664" s="121"/>
      <c r="DA1664" s="121"/>
      <c r="DB1664" s="121"/>
      <c r="DC1664" s="121"/>
      <c r="DD1664" s="121"/>
      <c r="DE1664" s="121"/>
      <c r="DF1664" s="121"/>
      <c r="DG1664" s="121"/>
      <c r="DH1664" s="121"/>
      <c r="DI1664" s="121"/>
      <c r="DJ1664" s="121"/>
      <c r="DK1664" s="121"/>
      <c r="DL1664" s="121"/>
      <c r="DM1664" s="121"/>
      <c r="DN1664" s="121"/>
      <c r="DO1664" s="1"/>
      <c r="DP1664" s="50" t="s">
        <v>172</v>
      </c>
    </row>
    <row r="1665" spans="3:120" s="29" customFormat="1" ht="15" customHeight="1">
      <c r="C1665" s="120" t="str">
        <f ca="1">"(+) "&amp;MID((OFFSET($A$1,$D1665-1,$E$1595-3)),7,40)</f>
        <v>(+) Sale Proceeds - Market Sales</v>
      </c>
      <c r="D1665" s="127">
        <f>ROW(A1550)</f>
        <v>1550</v>
      </c>
      <c r="E1665" s="75"/>
      <c r="F1665" s="121">
        <f t="shared" ref="F1665:O1666" ca="1" si="2885">IF(F$17="","",OFFSET($A$1,$D1665-1,$E$1595+F$1597))</f>
        <v>2887268.7642187504</v>
      </c>
      <c r="G1665" s="121">
        <f t="shared" ca="1" si="2885"/>
        <v>446341.065</v>
      </c>
      <c r="H1665" s="121">
        <f t="shared" ca="1" si="2885"/>
        <v>446341.065</v>
      </c>
      <c r="I1665" s="121">
        <f t="shared" ca="1" si="2885"/>
        <v>4672633.0242187511</v>
      </c>
      <c r="J1665" s="121">
        <f t="shared" ca="1" si="2885"/>
        <v>892682.13</v>
      </c>
      <c r="K1665" s="121">
        <f t="shared" ca="1" si="2885"/>
        <v>892682.13</v>
      </c>
      <c r="L1665" s="121">
        <f t="shared" ca="1" si="2885"/>
        <v>12023312.438437505</v>
      </c>
      <c r="M1665" s="121">
        <f t="shared" ca="1" si="2885"/>
        <v>1785364.26</v>
      </c>
      <c r="N1665" s="121">
        <f t="shared" ca="1" si="2885"/>
        <v>1785364.26</v>
      </c>
      <c r="O1665" s="121">
        <f t="shared" ca="1" si="2885"/>
        <v>1785364.26</v>
      </c>
      <c r="P1665" s="121">
        <f t="shared" ref="P1665:Y1666" ca="1" si="2886">IF(P$17="","",OFFSET($A$1,$D1665-1,$E$1595+P$1597))</f>
        <v>1785364.26</v>
      </c>
      <c r="Q1665" s="121">
        <f t="shared" ca="1" si="2886"/>
        <v>1785364.26</v>
      </c>
      <c r="R1665" s="121">
        <f t="shared" ca="1" si="2886"/>
        <v>948474.76312499132</v>
      </c>
      <c r="S1665" s="121">
        <f t="shared" ca="1" si="2886"/>
        <v>0</v>
      </c>
      <c r="T1665" s="121">
        <f t="shared" ca="1" si="2886"/>
        <v>8034139.1700000009</v>
      </c>
      <c r="U1665" s="121">
        <f t="shared" ca="1" si="2886"/>
        <v>0</v>
      </c>
      <c r="V1665" s="121">
        <f t="shared" ca="1" si="2886"/>
        <v>0</v>
      </c>
      <c r="W1665" s="121">
        <f t="shared" ca="1" si="2886"/>
        <v>0</v>
      </c>
      <c r="X1665" s="121">
        <f t="shared" ca="1" si="2886"/>
        <v>0</v>
      </c>
      <c r="Y1665" s="121">
        <f t="shared" ca="1" si="2886"/>
        <v>0</v>
      </c>
      <c r="Z1665" s="121">
        <f t="shared" ref="Z1665:AI1666" ca="1" si="2887">IF(Z$17="","",OFFSET($A$1,$D1665-1,$E$1595+Z$1597))</f>
        <v>0</v>
      </c>
      <c r="AA1665" s="121">
        <f t="shared" ca="1" si="2887"/>
        <v>0</v>
      </c>
      <c r="AB1665" s="121">
        <f t="shared" ca="1" si="2887"/>
        <v>0</v>
      </c>
      <c r="AC1665" s="121">
        <f t="shared" ca="1" si="2887"/>
        <v>0</v>
      </c>
      <c r="AD1665" s="121">
        <f t="shared" ca="1" si="2887"/>
        <v>40170695.850000001</v>
      </c>
      <c r="AE1665" s="121">
        <f t="shared" ca="1" si="2887"/>
        <v>0</v>
      </c>
      <c r="AF1665" s="121">
        <f t="shared" ca="1" si="2887"/>
        <v>0</v>
      </c>
      <c r="AG1665" s="121">
        <f t="shared" ca="1" si="2887"/>
        <v>0</v>
      </c>
      <c r="AH1665" s="121">
        <f t="shared" ca="1" si="2887"/>
        <v>0</v>
      </c>
      <c r="AI1665" s="121">
        <f t="shared" ca="1" si="2887"/>
        <v>0</v>
      </c>
      <c r="AJ1665" s="121">
        <f t="shared" ref="AJ1665:AS1666" ca="1" si="2888">IF(AJ$17="","",OFFSET($A$1,$D1665-1,$E$1595+AJ$1597))</f>
        <v>0</v>
      </c>
      <c r="AK1665" s="121">
        <f t="shared" ca="1" si="2888"/>
        <v>0</v>
      </c>
      <c r="AL1665" s="121">
        <f t="shared" ca="1" si="2888"/>
        <v>0</v>
      </c>
      <c r="AM1665" s="121">
        <f t="shared" ca="1" si="2888"/>
        <v>0</v>
      </c>
      <c r="AN1665" s="121">
        <f t="shared" ca="1" si="2888"/>
        <v>0</v>
      </c>
      <c r="AO1665" s="121">
        <f t="shared" ca="1" si="2888"/>
        <v>0</v>
      </c>
      <c r="AP1665" s="121">
        <f t="shared" ca="1" si="2888"/>
        <v>0</v>
      </c>
      <c r="AQ1665" s="121">
        <f t="shared" ca="1" si="2888"/>
        <v>0</v>
      </c>
      <c r="AR1665" s="121">
        <f t="shared" ca="1" si="2888"/>
        <v>0</v>
      </c>
      <c r="AS1665" s="121">
        <f t="shared" ca="1" si="2888"/>
        <v>0</v>
      </c>
      <c r="AT1665" s="121">
        <f t="shared" ref="AT1665:BC1666" ca="1" si="2889">IF(AT$17="","",OFFSET($A$1,$D1665-1,$E$1595+AT$1597))</f>
        <v>0</v>
      </c>
      <c r="AU1665" s="121">
        <f t="shared" ca="1" si="2889"/>
        <v>0</v>
      </c>
      <c r="AV1665" s="121">
        <f t="shared" ca="1" si="2889"/>
        <v>0</v>
      </c>
      <c r="AW1665" s="121">
        <f t="shared" ca="1" si="2889"/>
        <v>0</v>
      </c>
      <c r="AX1665" s="121">
        <f t="shared" ca="1" si="2889"/>
        <v>0</v>
      </c>
      <c r="AY1665" s="121">
        <f t="shared" ca="1" si="2889"/>
        <v>0</v>
      </c>
      <c r="AZ1665" s="121">
        <f t="shared" ca="1" si="2889"/>
        <v>0</v>
      </c>
      <c r="BA1665" s="121">
        <f t="shared" ca="1" si="2889"/>
        <v>0</v>
      </c>
      <c r="BB1665" s="121">
        <f t="shared" ca="1" si="2889"/>
        <v>0</v>
      </c>
      <c r="BC1665" s="121">
        <f t="shared" ca="1" si="2889"/>
        <v>0</v>
      </c>
      <c r="BD1665" s="121">
        <f t="shared" ref="BD1665:BM1666" ca="1" si="2890">IF(BD$17="","",OFFSET($A$1,$D1665-1,$E$1595+BD$1597))</f>
        <v>0</v>
      </c>
      <c r="BE1665" s="121">
        <f t="shared" ca="1" si="2890"/>
        <v>0</v>
      </c>
      <c r="BF1665" s="121">
        <f t="shared" ca="1" si="2890"/>
        <v>0</v>
      </c>
      <c r="BG1665" s="121">
        <f t="shared" ca="1" si="2890"/>
        <v>0</v>
      </c>
      <c r="BH1665" s="121">
        <f t="shared" ca="1" si="2890"/>
        <v>0</v>
      </c>
      <c r="BI1665" s="121">
        <f t="shared" ca="1" si="2890"/>
        <v>0</v>
      </c>
      <c r="BJ1665" s="121">
        <f t="shared" ca="1" si="2890"/>
        <v>0</v>
      </c>
      <c r="BK1665" s="121">
        <f t="shared" ca="1" si="2890"/>
        <v>0</v>
      </c>
      <c r="BL1665" s="121">
        <f t="shared" ca="1" si="2890"/>
        <v>0</v>
      </c>
      <c r="BM1665" s="121">
        <f t="shared" ca="1" si="2890"/>
        <v>0</v>
      </c>
      <c r="BN1665" s="121">
        <f t="shared" ref="BN1665:BW1666" ca="1" si="2891">IF(BN$17="","",OFFSET($A$1,$D1665-1,$E$1595+BN$1597))</f>
        <v>0</v>
      </c>
      <c r="BO1665" s="121" t="str">
        <f t="shared" ca="1" si="2891"/>
        <v/>
      </c>
      <c r="BP1665" s="121" t="str">
        <f t="shared" ca="1" si="2891"/>
        <v/>
      </c>
      <c r="BQ1665" s="121" t="str">
        <f t="shared" ca="1" si="2891"/>
        <v/>
      </c>
      <c r="BR1665" s="121" t="str">
        <f t="shared" ca="1" si="2891"/>
        <v/>
      </c>
      <c r="BS1665" s="121" t="str">
        <f t="shared" ca="1" si="2891"/>
        <v/>
      </c>
      <c r="BT1665" s="121" t="str">
        <f t="shared" ca="1" si="2891"/>
        <v/>
      </c>
      <c r="BU1665" s="121" t="str">
        <f t="shared" ca="1" si="2891"/>
        <v/>
      </c>
      <c r="BV1665" s="121" t="str">
        <f t="shared" ca="1" si="2891"/>
        <v/>
      </c>
      <c r="BW1665" s="121" t="str">
        <f t="shared" ca="1" si="2891"/>
        <v/>
      </c>
      <c r="BX1665" s="121" t="str">
        <f t="shared" ref="BX1665:DN1666" ca="1" si="2892">IF(BX$17="","",OFFSET($A$1,$D1665-1,$E$1595+BX$1597))</f>
        <v/>
      </c>
      <c r="BY1665" s="121" t="str">
        <f t="shared" ca="1" si="2892"/>
        <v/>
      </c>
      <c r="BZ1665" s="121" t="str">
        <f t="shared" ca="1" si="2892"/>
        <v/>
      </c>
      <c r="CA1665" s="121" t="str">
        <f t="shared" ca="1" si="2892"/>
        <v/>
      </c>
      <c r="CB1665" s="121" t="str">
        <f t="shared" ca="1" si="2892"/>
        <v/>
      </c>
      <c r="CC1665" s="121" t="str">
        <f t="shared" ca="1" si="2892"/>
        <v/>
      </c>
      <c r="CD1665" s="121" t="str">
        <f t="shared" ca="1" si="2892"/>
        <v/>
      </c>
      <c r="CE1665" s="121" t="str">
        <f t="shared" ca="1" si="2892"/>
        <v/>
      </c>
      <c r="CF1665" s="121" t="str">
        <f t="shared" ca="1" si="2892"/>
        <v/>
      </c>
      <c r="CG1665" s="121" t="str">
        <f t="shared" ca="1" si="2892"/>
        <v/>
      </c>
      <c r="CH1665" s="121" t="str">
        <f t="shared" ca="1" si="2892"/>
        <v/>
      </c>
      <c r="CI1665" s="121" t="str">
        <f t="shared" ca="1" si="2892"/>
        <v/>
      </c>
      <c r="CJ1665" s="121" t="str">
        <f t="shared" ca="1" si="2892"/>
        <v/>
      </c>
      <c r="CK1665" s="121" t="str">
        <f t="shared" ca="1" si="2892"/>
        <v/>
      </c>
      <c r="CL1665" s="121" t="str">
        <f t="shared" ca="1" si="2892"/>
        <v/>
      </c>
      <c r="CM1665" s="121" t="str">
        <f t="shared" ca="1" si="2892"/>
        <v/>
      </c>
      <c r="CN1665" s="121" t="str">
        <f t="shared" ca="1" si="2892"/>
        <v/>
      </c>
      <c r="CO1665" s="121" t="str">
        <f t="shared" ca="1" si="2892"/>
        <v/>
      </c>
      <c r="CP1665" s="121" t="str">
        <f t="shared" ca="1" si="2892"/>
        <v/>
      </c>
      <c r="CQ1665" s="121" t="str">
        <f t="shared" ca="1" si="2892"/>
        <v/>
      </c>
      <c r="CR1665" s="121" t="str">
        <f t="shared" ca="1" si="2892"/>
        <v/>
      </c>
      <c r="CS1665" s="121" t="str">
        <f t="shared" ca="1" si="2892"/>
        <v/>
      </c>
      <c r="CT1665" s="121" t="str">
        <f t="shared" ca="1" si="2892"/>
        <v/>
      </c>
      <c r="CU1665" s="121" t="str">
        <f t="shared" ca="1" si="2892"/>
        <v/>
      </c>
      <c r="CV1665" s="121" t="str">
        <f t="shared" ca="1" si="2892"/>
        <v/>
      </c>
      <c r="CW1665" s="121" t="str">
        <f t="shared" ca="1" si="2892"/>
        <v/>
      </c>
      <c r="CX1665" s="121" t="str">
        <f t="shared" ca="1" si="2892"/>
        <v/>
      </c>
      <c r="CY1665" s="121" t="str">
        <f t="shared" ca="1" si="2892"/>
        <v/>
      </c>
      <c r="CZ1665" s="121" t="str">
        <f t="shared" ca="1" si="2892"/>
        <v/>
      </c>
      <c r="DA1665" s="121" t="str">
        <f t="shared" ca="1" si="2892"/>
        <v/>
      </c>
      <c r="DB1665" s="121" t="str">
        <f t="shared" ca="1" si="2892"/>
        <v/>
      </c>
      <c r="DC1665" s="121" t="str">
        <f t="shared" ca="1" si="2892"/>
        <v/>
      </c>
      <c r="DD1665" s="121" t="str">
        <f t="shared" ca="1" si="2892"/>
        <v/>
      </c>
      <c r="DE1665" s="121" t="str">
        <f t="shared" ca="1" si="2892"/>
        <v/>
      </c>
      <c r="DF1665" s="121" t="str">
        <f t="shared" ca="1" si="2892"/>
        <v/>
      </c>
      <c r="DG1665" s="121" t="str">
        <f t="shared" ca="1" si="2892"/>
        <v/>
      </c>
      <c r="DH1665" s="121" t="str">
        <f t="shared" ca="1" si="2892"/>
        <v/>
      </c>
      <c r="DI1665" s="121" t="str">
        <f t="shared" ca="1" si="2892"/>
        <v/>
      </c>
      <c r="DJ1665" s="121" t="str">
        <f t="shared" ca="1" si="2892"/>
        <v/>
      </c>
      <c r="DK1665" s="121" t="str">
        <f t="shared" ca="1" si="2892"/>
        <v/>
      </c>
      <c r="DL1665" s="121" t="str">
        <f t="shared" ca="1" si="2892"/>
        <v/>
      </c>
      <c r="DM1665" s="121" t="str">
        <f t="shared" ca="1" si="2892"/>
        <v/>
      </c>
      <c r="DN1665" s="121" t="str">
        <f t="shared" ca="1" si="2892"/>
        <v/>
      </c>
      <c r="DO1665" s="2">
        <f ca="1">SUM(F1665:DN1665)</f>
        <v>80341391.700000018</v>
      </c>
      <c r="DP1665" s="50" t="s">
        <v>172</v>
      </c>
    </row>
    <row r="1666" spans="3:120" s="29" customFormat="1" ht="15" customHeight="1">
      <c r="C1666" s="120" t="str">
        <f ca="1">"(+) "&amp;MID((OFFSET($A$1,$D1666-1,$E$1595-3)),7,40)</f>
        <v>(+) Other Revenue</v>
      </c>
      <c r="D1666" s="127">
        <f>ROW(A274)</f>
        <v>274</v>
      </c>
      <c r="E1666" s="75"/>
      <c r="F1666" s="121">
        <f t="shared" ca="1" si="2885"/>
        <v>0</v>
      </c>
      <c r="G1666" s="121">
        <f t="shared" ca="1" si="2885"/>
        <v>0</v>
      </c>
      <c r="H1666" s="121">
        <f t="shared" ca="1" si="2885"/>
        <v>0</v>
      </c>
      <c r="I1666" s="121">
        <f t="shared" ca="1" si="2885"/>
        <v>0</v>
      </c>
      <c r="J1666" s="121">
        <f t="shared" ca="1" si="2885"/>
        <v>0</v>
      </c>
      <c r="K1666" s="121">
        <f t="shared" ca="1" si="2885"/>
        <v>0</v>
      </c>
      <c r="L1666" s="121">
        <f t="shared" ca="1" si="2885"/>
        <v>0</v>
      </c>
      <c r="M1666" s="121">
        <f t="shared" ca="1" si="2885"/>
        <v>0</v>
      </c>
      <c r="N1666" s="121">
        <f t="shared" ca="1" si="2885"/>
        <v>0</v>
      </c>
      <c r="O1666" s="121">
        <f t="shared" ca="1" si="2885"/>
        <v>0</v>
      </c>
      <c r="P1666" s="121">
        <f t="shared" ca="1" si="2886"/>
        <v>0</v>
      </c>
      <c r="Q1666" s="121">
        <f t="shared" ca="1" si="2886"/>
        <v>0</v>
      </c>
      <c r="R1666" s="121">
        <f t="shared" ca="1" si="2886"/>
        <v>0</v>
      </c>
      <c r="S1666" s="121">
        <f t="shared" ca="1" si="2886"/>
        <v>0</v>
      </c>
      <c r="T1666" s="121">
        <f t="shared" ca="1" si="2886"/>
        <v>0</v>
      </c>
      <c r="U1666" s="121">
        <f t="shared" ca="1" si="2886"/>
        <v>0</v>
      </c>
      <c r="V1666" s="121">
        <f t="shared" ca="1" si="2886"/>
        <v>0</v>
      </c>
      <c r="W1666" s="121">
        <f t="shared" ca="1" si="2886"/>
        <v>0</v>
      </c>
      <c r="X1666" s="121">
        <f t="shared" ca="1" si="2886"/>
        <v>0</v>
      </c>
      <c r="Y1666" s="121">
        <f t="shared" ca="1" si="2886"/>
        <v>0</v>
      </c>
      <c r="Z1666" s="121">
        <f t="shared" ca="1" si="2887"/>
        <v>0</v>
      </c>
      <c r="AA1666" s="121">
        <f t="shared" ca="1" si="2887"/>
        <v>0</v>
      </c>
      <c r="AB1666" s="121">
        <f t="shared" ca="1" si="2887"/>
        <v>0</v>
      </c>
      <c r="AC1666" s="121">
        <f t="shared" ca="1" si="2887"/>
        <v>0</v>
      </c>
      <c r="AD1666" s="121">
        <f t="shared" ca="1" si="2887"/>
        <v>0</v>
      </c>
      <c r="AE1666" s="121">
        <f t="shared" ca="1" si="2887"/>
        <v>0</v>
      </c>
      <c r="AF1666" s="121">
        <f t="shared" ca="1" si="2887"/>
        <v>0</v>
      </c>
      <c r="AG1666" s="121">
        <f t="shared" ca="1" si="2887"/>
        <v>0</v>
      </c>
      <c r="AH1666" s="121">
        <f t="shared" ca="1" si="2887"/>
        <v>0</v>
      </c>
      <c r="AI1666" s="121">
        <f t="shared" ca="1" si="2887"/>
        <v>0</v>
      </c>
      <c r="AJ1666" s="121">
        <f t="shared" ca="1" si="2888"/>
        <v>0</v>
      </c>
      <c r="AK1666" s="121">
        <f t="shared" ca="1" si="2888"/>
        <v>0</v>
      </c>
      <c r="AL1666" s="121">
        <f t="shared" ca="1" si="2888"/>
        <v>0</v>
      </c>
      <c r="AM1666" s="121">
        <f t="shared" ca="1" si="2888"/>
        <v>0</v>
      </c>
      <c r="AN1666" s="121">
        <f t="shared" ca="1" si="2888"/>
        <v>0</v>
      </c>
      <c r="AO1666" s="121">
        <f t="shared" ca="1" si="2888"/>
        <v>0</v>
      </c>
      <c r="AP1666" s="121">
        <f t="shared" ca="1" si="2888"/>
        <v>0</v>
      </c>
      <c r="AQ1666" s="121">
        <f t="shared" ca="1" si="2888"/>
        <v>0</v>
      </c>
      <c r="AR1666" s="121">
        <f t="shared" ca="1" si="2888"/>
        <v>0</v>
      </c>
      <c r="AS1666" s="121">
        <f t="shared" ca="1" si="2888"/>
        <v>0</v>
      </c>
      <c r="AT1666" s="121">
        <f t="shared" ca="1" si="2889"/>
        <v>0</v>
      </c>
      <c r="AU1666" s="121">
        <f t="shared" ca="1" si="2889"/>
        <v>0</v>
      </c>
      <c r="AV1666" s="121">
        <f t="shared" ca="1" si="2889"/>
        <v>0</v>
      </c>
      <c r="AW1666" s="121">
        <f t="shared" ca="1" si="2889"/>
        <v>0</v>
      </c>
      <c r="AX1666" s="121">
        <f t="shared" ca="1" si="2889"/>
        <v>0</v>
      </c>
      <c r="AY1666" s="121">
        <f t="shared" ca="1" si="2889"/>
        <v>0</v>
      </c>
      <c r="AZ1666" s="121">
        <f t="shared" ca="1" si="2889"/>
        <v>0</v>
      </c>
      <c r="BA1666" s="121">
        <f t="shared" ca="1" si="2889"/>
        <v>0</v>
      </c>
      <c r="BB1666" s="121">
        <f t="shared" ca="1" si="2889"/>
        <v>0</v>
      </c>
      <c r="BC1666" s="121">
        <f t="shared" ca="1" si="2889"/>
        <v>0</v>
      </c>
      <c r="BD1666" s="121">
        <f t="shared" ca="1" si="2890"/>
        <v>0</v>
      </c>
      <c r="BE1666" s="121">
        <f t="shared" ca="1" si="2890"/>
        <v>0</v>
      </c>
      <c r="BF1666" s="121">
        <f t="shared" ca="1" si="2890"/>
        <v>0</v>
      </c>
      <c r="BG1666" s="121">
        <f t="shared" ca="1" si="2890"/>
        <v>0</v>
      </c>
      <c r="BH1666" s="121">
        <f t="shared" ca="1" si="2890"/>
        <v>0</v>
      </c>
      <c r="BI1666" s="121">
        <f t="shared" ca="1" si="2890"/>
        <v>0</v>
      </c>
      <c r="BJ1666" s="121">
        <f t="shared" ca="1" si="2890"/>
        <v>0</v>
      </c>
      <c r="BK1666" s="121">
        <f t="shared" ca="1" si="2890"/>
        <v>0</v>
      </c>
      <c r="BL1666" s="121">
        <f t="shared" ca="1" si="2890"/>
        <v>0</v>
      </c>
      <c r="BM1666" s="121">
        <f t="shared" ca="1" si="2890"/>
        <v>0</v>
      </c>
      <c r="BN1666" s="121">
        <f t="shared" ca="1" si="2891"/>
        <v>0</v>
      </c>
      <c r="BO1666" s="121" t="str">
        <f t="shared" ca="1" si="2891"/>
        <v/>
      </c>
      <c r="BP1666" s="121" t="str">
        <f t="shared" ca="1" si="2891"/>
        <v/>
      </c>
      <c r="BQ1666" s="121" t="str">
        <f t="shared" ca="1" si="2891"/>
        <v/>
      </c>
      <c r="BR1666" s="121" t="str">
        <f t="shared" ca="1" si="2891"/>
        <v/>
      </c>
      <c r="BS1666" s="121" t="str">
        <f t="shared" ca="1" si="2891"/>
        <v/>
      </c>
      <c r="BT1666" s="121" t="str">
        <f t="shared" ca="1" si="2891"/>
        <v/>
      </c>
      <c r="BU1666" s="121" t="str">
        <f t="shared" ca="1" si="2891"/>
        <v/>
      </c>
      <c r="BV1666" s="121" t="str">
        <f t="shared" ca="1" si="2891"/>
        <v/>
      </c>
      <c r="BW1666" s="121" t="str">
        <f t="shared" ca="1" si="2891"/>
        <v/>
      </c>
      <c r="BX1666" s="121" t="str">
        <f t="shared" ca="1" si="2892"/>
        <v/>
      </c>
      <c r="BY1666" s="121" t="str">
        <f t="shared" ca="1" si="2892"/>
        <v/>
      </c>
      <c r="BZ1666" s="121" t="str">
        <f t="shared" ca="1" si="2892"/>
        <v/>
      </c>
      <c r="CA1666" s="121" t="str">
        <f t="shared" ca="1" si="2892"/>
        <v/>
      </c>
      <c r="CB1666" s="121" t="str">
        <f t="shared" ca="1" si="2892"/>
        <v/>
      </c>
      <c r="CC1666" s="121" t="str">
        <f t="shared" ca="1" si="2892"/>
        <v/>
      </c>
      <c r="CD1666" s="121" t="str">
        <f t="shared" ca="1" si="2892"/>
        <v/>
      </c>
      <c r="CE1666" s="121" t="str">
        <f t="shared" ca="1" si="2892"/>
        <v/>
      </c>
      <c r="CF1666" s="121" t="str">
        <f t="shared" ca="1" si="2892"/>
        <v/>
      </c>
      <c r="CG1666" s="121" t="str">
        <f t="shared" ca="1" si="2892"/>
        <v/>
      </c>
      <c r="CH1666" s="121" t="str">
        <f t="shared" ca="1" si="2892"/>
        <v/>
      </c>
      <c r="CI1666" s="121" t="str">
        <f t="shared" ca="1" si="2892"/>
        <v/>
      </c>
      <c r="CJ1666" s="121" t="str">
        <f t="shared" ca="1" si="2892"/>
        <v/>
      </c>
      <c r="CK1666" s="121" t="str">
        <f t="shared" ca="1" si="2892"/>
        <v/>
      </c>
      <c r="CL1666" s="121" t="str">
        <f t="shared" ca="1" si="2892"/>
        <v/>
      </c>
      <c r="CM1666" s="121" t="str">
        <f t="shared" ca="1" si="2892"/>
        <v/>
      </c>
      <c r="CN1666" s="121" t="str">
        <f t="shared" ca="1" si="2892"/>
        <v/>
      </c>
      <c r="CO1666" s="121" t="str">
        <f t="shared" ca="1" si="2892"/>
        <v/>
      </c>
      <c r="CP1666" s="121" t="str">
        <f t="shared" ca="1" si="2892"/>
        <v/>
      </c>
      <c r="CQ1666" s="121" t="str">
        <f t="shared" ca="1" si="2892"/>
        <v/>
      </c>
      <c r="CR1666" s="121" t="str">
        <f t="shared" ca="1" si="2892"/>
        <v/>
      </c>
      <c r="CS1666" s="121" t="str">
        <f t="shared" ca="1" si="2892"/>
        <v/>
      </c>
      <c r="CT1666" s="121" t="str">
        <f t="shared" ca="1" si="2892"/>
        <v/>
      </c>
      <c r="CU1666" s="121" t="str">
        <f t="shared" ca="1" si="2892"/>
        <v/>
      </c>
      <c r="CV1666" s="121" t="str">
        <f t="shared" ca="1" si="2892"/>
        <v/>
      </c>
      <c r="CW1666" s="121" t="str">
        <f t="shared" ca="1" si="2892"/>
        <v/>
      </c>
      <c r="CX1666" s="121" t="str">
        <f t="shared" ca="1" si="2892"/>
        <v/>
      </c>
      <c r="CY1666" s="121" t="str">
        <f t="shared" ca="1" si="2892"/>
        <v/>
      </c>
      <c r="CZ1666" s="121" t="str">
        <f t="shared" ca="1" si="2892"/>
        <v/>
      </c>
      <c r="DA1666" s="121" t="str">
        <f t="shared" ca="1" si="2892"/>
        <v/>
      </c>
      <c r="DB1666" s="121" t="str">
        <f t="shared" ca="1" si="2892"/>
        <v/>
      </c>
      <c r="DC1666" s="121" t="str">
        <f t="shared" ca="1" si="2892"/>
        <v/>
      </c>
      <c r="DD1666" s="121" t="str">
        <f t="shared" ca="1" si="2892"/>
        <v/>
      </c>
      <c r="DE1666" s="121" t="str">
        <f t="shared" ca="1" si="2892"/>
        <v/>
      </c>
      <c r="DF1666" s="121" t="str">
        <f t="shared" ca="1" si="2892"/>
        <v/>
      </c>
      <c r="DG1666" s="121" t="str">
        <f t="shared" ca="1" si="2892"/>
        <v/>
      </c>
      <c r="DH1666" s="121" t="str">
        <f t="shared" ca="1" si="2892"/>
        <v/>
      </c>
      <c r="DI1666" s="121" t="str">
        <f t="shared" ca="1" si="2892"/>
        <v/>
      </c>
      <c r="DJ1666" s="121" t="str">
        <f t="shared" ca="1" si="2892"/>
        <v/>
      </c>
      <c r="DK1666" s="121" t="str">
        <f t="shared" ca="1" si="2892"/>
        <v/>
      </c>
      <c r="DL1666" s="121" t="str">
        <f t="shared" ca="1" si="2892"/>
        <v/>
      </c>
      <c r="DM1666" s="121" t="str">
        <f t="shared" ca="1" si="2892"/>
        <v/>
      </c>
      <c r="DN1666" s="121" t="str">
        <f t="shared" ca="1" si="2892"/>
        <v/>
      </c>
      <c r="DO1666" s="130">
        <f ca="1">SUM(F1666:DN1666)</f>
        <v>0</v>
      </c>
      <c r="DP1666" s="50" t="s">
        <v>172</v>
      </c>
    </row>
    <row r="1667" spans="3:120" s="29" customFormat="1" ht="15" customHeight="1">
      <c r="C1667" s="120"/>
      <c r="D1667" s="17"/>
      <c r="E1667" s="75"/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U1667" s="121"/>
      <c r="V1667" s="121"/>
      <c r="W1667" s="121"/>
      <c r="X1667" s="121"/>
      <c r="Y1667" s="121"/>
      <c r="Z1667" s="121"/>
      <c r="AA1667" s="121"/>
      <c r="AB1667" s="121"/>
      <c r="AC1667" s="121"/>
      <c r="AD1667" s="121"/>
      <c r="AE1667" s="121"/>
      <c r="AF1667" s="121"/>
      <c r="AG1667" s="121"/>
      <c r="AH1667" s="121"/>
      <c r="AI1667" s="121"/>
      <c r="AJ1667" s="121"/>
      <c r="AK1667" s="121"/>
      <c r="AL1667" s="121"/>
      <c r="AM1667" s="121"/>
      <c r="AN1667" s="121"/>
      <c r="AO1667" s="121"/>
      <c r="AP1667" s="121"/>
      <c r="AQ1667" s="121"/>
      <c r="AR1667" s="121"/>
      <c r="AS1667" s="121"/>
      <c r="AT1667" s="121"/>
      <c r="AU1667" s="121"/>
      <c r="AV1667" s="121"/>
      <c r="AW1667" s="121"/>
      <c r="AX1667" s="121"/>
      <c r="AY1667" s="121"/>
      <c r="AZ1667" s="121"/>
      <c r="BA1667" s="121"/>
      <c r="BB1667" s="121"/>
      <c r="BC1667" s="121"/>
      <c r="BD1667" s="121"/>
      <c r="BE1667" s="121"/>
      <c r="BF1667" s="121"/>
      <c r="BG1667" s="121"/>
      <c r="BH1667" s="121"/>
      <c r="BI1667" s="121"/>
      <c r="BJ1667" s="121"/>
      <c r="BK1667" s="121"/>
      <c r="BL1667" s="121"/>
      <c r="BM1667" s="121"/>
      <c r="BN1667" s="121"/>
      <c r="BO1667" s="121"/>
      <c r="BP1667" s="121"/>
      <c r="BQ1667" s="121"/>
      <c r="BR1667" s="121"/>
      <c r="BS1667" s="121"/>
      <c r="BT1667" s="121"/>
      <c r="BU1667" s="121"/>
      <c r="BV1667" s="121"/>
      <c r="BW1667" s="121"/>
      <c r="BX1667" s="121"/>
      <c r="BY1667" s="121"/>
      <c r="BZ1667" s="121"/>
      <c r="CA1667" s="121"/>
      <c r="CB1667" s="121"/>
      <c r="CC1667" s="121"/>
      <c r="CD1667" s="121"/>
      <c r="CE1667" s="121"/>
      <c r="CF1667" s="121"/>
      <c r="CG1667" s="121"/>
      <c r="CH1667" s="121"/>
      <c r="CI1667" s="121"/>
      <c r="CJ1667" s="121"/>
      <c r="CK1667" s="121"/>
      <c r="CL1667" s="121"/>
      <c r="CM1667" s="121"/>
      <c r="CN1667" s="121"/>
      <c r="CO1667" s="121"/>
      <c r="CP1667" s="121"/>
      <c r="CQ1667" s="121"/>
      <c r="CR1667" s="121"/>
      <c r="CS1667" s="121"/>
      <c r="CT1667" s="121"/>
      <c r="CU1667" s="121"/>
      <c r="CV1667" s="121"/>
      <c r="CW1667" s="121"/>
      <c r="CX1667" s="121"/>
      <c r="CY1667" s="121"/>
      <c r="CZ1667" s="121"/>
      <c r="DA1667" s="121"/>
      <c r="DB1667" s="121"/>
      <c r="DC1667" s="121"/>
      <c r="DD1667" s="121"/>
      <c r="DE1667" s="121"/>
      <c r="DF1667" s="121"/>
      <c r="DG1667" s="121"/>
      <c r="DH1667" s="121"/>
      <c r="DI1667" s="121"/>
      <c r="DJ1667" s="121"/>
      <c r="DK1667" s="121"/>
      <c r="DL1667" s="121"/>
      <c r="DM1667" s="121"/>
      <c r="DN1667" s="121"/>
      <c r="DO1667" s="1"/>
      <c r="DP1667" s="50" t="s">
        <v>172</v>
      </c>
    </row>
    <row r="1668" spans="3:120" s="29" customFormat="1" ht="15" customHeight="1">
      <c r="C1668" s="120" t="s">
        <v>7</v>
      </c>
      <c r="D1668" s="120"/>
      <c r="E1668" s="119"/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U1668" s="121"/>
      <c r="V1668" s="121"/>
      <c r="W1668" s="121"/>
      <c r="X1668" s="121"/>
      <c r="Y1668" s="121"/>
      <c r="Z1668" s="121"/>
      <c r="AA1668" s="121"/>
      <c r="AB1668" s="121"/>
      <c r="AC1668" s="121"/>
      <c r="AD1668" s="121"/>
      <c r="AE1668" s="121"/>
      <c r="AF1668" s="121"/>
      <c r="AG1668" s="121"/>
      <c r="AH1668" s="121"/>
      <c r="AI1668" s="121"/>
      <c r="AJ1668" s="121"/>
      <c r="AK1668" s="121"/>
      <c r="AL1668" s="121"/>
      <c r="AM1668" s="121"/>
      <c r="AN1668" s="121"/>
      <c r="AO1668" s="121"/>
      <c r="AP1668" s="121"/>
      <c r="AQ1668" s="121"/>
      <c r="AR1668" s="121"/>
      <c r="AS1668" s="121"/>
      <c r="AT1668" s="121"/>
      <c r="AU1668" s="121"/>
      <c r="AV1668" s="121"/>
      <c r="AW1668" s="121"/>
      <c r="AX1668" s="121"/>
      <c r="AY1668" s="121"/>
      <c r="AZ1668" s="121"/>
      <c r="BA1668" s="121"/>
      <c r="BB1668" s="121"/>
      <c r="BC1668" s="121"/>
      <c r="BD1668" s="121"/>
      <c r="BE1668" s="121"/>
      <c r="BF1668" s="121"/>
      <c r="BG1668" s="121"/>
      <c r="BH1668" s="121"/>
      <c r="BI1668" s="121"/>
      <c r="BJ1668" s="121"/>
      <c r="BK1668" s="121"/>
      <c r="BL1668" s="121"/>
      <c r="BM1668" s="121"/>
      <c r="BN1668" s="121"/>
      <c r="BO1668" s="121"/>
      <c r="BP1668" s="121"/>
      <c r="BQ1668" s="121"/>
      <c r="BR1668" s="121"/>
      <c r="BS1668" s="121"/>
      <c r="BT1668" s="121"/>
      <c r="BU1668" s="121"/>
      <c r="BV1668" s="121"/>
      <c r="BW1668" s="121"/>
      <c r="BX1668" s="121"/>
      <c r="BY1668" s="121"/>
      <c r="BZ1668" s="121"/>
      <c r="CA1668" s="121"/>
      <c r="CB1668" s="121"/>
      <c r="CC1668" s="121"/>
      <c r="CD1668" s="121"/>
      <c r="CE1668" s="121"/>
      <c r="CF1668" s="121"/>
      <c r="CG1668" s="121"/>
      <c r="CH1668" s="121"/>
      <c r="CI1668" s="121"/>
      <c r="CJ1668" s="121"/>
      <c r="CK1668" s="121"/>
      <c r="CL1668" s="121"/>
      <c r="CM1668" s="121"/>
      <c r="CN1668" s="121"/>
      <c r="CO1668" s="121"/>
      <c r="CP1668" s="121"/>
      <c r="CQ1668" s="121"/>
      <c r="CR1668" s="121"/>
      <c r="CS1668" s="121"/>
      <c r="CT1668" s="121"/>
      <c r="CU1668" s="121"/>
      <c r="CV1668" s="121"/>
      <c r="CW1668" s="121"/>
      <c r="CX1668" s="121"/>
      <c r="CY1668" s="121"/>
      <c r="CZ1668" s="121"/>
      <c r="DA1668" s="121"/>
      <c r="DB1668" s="121"/>
      <c r="DC1668" s="121"/>
      <c r="DD1668" s="121"/>
      <c r="DE1668" s="121"/>
      <c r="DF1668" s="121"/>
      <c r="DG1668" s="121"/>
      <c r="DH1668" s="121"/>
      <c r="DI1668" s="121"/>
      <c r="DJ1668" s="121"/>
      <c r="DK1668" s="121"/>
      <c r="DL1668" s="121"/>
      <c r="DM1668" s="121"/>
      <c r="DN1668" s="121"/>
      <c r="DO1668" s="1"/>
      <c r="DP1668" s="50" t="s">
        <v>172</v>
      </c>
    </row>
    <row r="1669" spans="3:120" s="29" customFormat="1" ht="15" customHeight="1">
      <c r="C1669" s="29" t="str">
        <f ca="1">"(+) "&amp;MID((OFFSET($A$1,$D1669-1,$E$1595-3)),7,40)</f>
        <v>(+) Room Revenue Gross Profit</v>
      </c>
      <c r="D1669" s="127">
        <f>ROW(A328)</f>
        <v>328</v>
      </c>
      <c r="E1669" s="75"/>
      <c r="F1669" s="121">
        <f t="shared" ref="F1669:O1671" ca="1" si="2893">IF(F$17="","",OFFSET($A$1,$D1669-1,$E$1595+F$1597))</f>
        <v>0</v>
      </c>
      <c r="G1669" s="121">
        <f t="shared" ca="1" si="2893"/>
        <v>0</v>
      </c>
      <c r="H1669" s="121">
        <f t="shared" ca="1" si="2893"/>
        <v>0</v>
      </c>
      <c r="I1669" s="121">
        <f t="shared" ca="1" si="2893"/>
        <v>0</v>
      </c>
      <c r="J1669" s="121">
        <f t="shared" ca="1" si="2893"/>
        <v>0</v>
      </c>
      <c r="K1669" s="121">
        <f t="shared" ca="1" si="2893"/>
        <v>0</v>
      </c>
      <c r="L1669" s="121">
        <f t="shared" ca="1" si="2893"/>
        <v>0</v>
      </c>
      <c r="M1669" s="121">
        <f t="shared" ca="1" si="2893"/>
        <v>0</v>
      </c>
      <c r="N1669" s="121">
        <f t="shared" ca="1" si="2893"/>
        <v>0</v>
      </c>
      <c r="O1669" s="121">
        <f t="shared" ca="1" si="2893"/>
        <v>0</v>
      </c>
      <c r="P1669" s="121">
        <f t="shared" ref="P1669:Y1671" ca="1" si="2894">IF(P$17="","",OFFSET($A$1,$D1669-1,$E$1595+P$1597))</f>
        <v>0</v>
      </c>
      <c r="Q1669" s="121">
        <f t="shared" ca="1" si="2894"/>
        <v>0</v>
      </c>
      <c r="R1669" s="121">
        <f t="shared" ca="1" si="2894"/>
        <v>0</v>
      </c>
      <c r="S1669" s="121">
        <f t="shared" ca="1" si="2894"/>
        <v>0</v>
      </c>
      <c r="T1669" s="121">
        <f t="shared" ca="1" si="2894"/>
        <v>0</v>
      </c>
      <c r="U1669" s="121">
        <f t="shared" ca="1" si="2894"/>
        <v>0</v>
      </c>
      <c r="V1669" s="121">
        <f t="shared" ca="1" si="2894"/>
        <v>0</v>
      </c>
      <c r="W1669" s="121">
        <f t="shared" ca="1" si="2894"/>
        <v>0</v>
      </c>
      <c r="X1669" s="121">
        <f t="shared" ca="1" si="2894"/>
        <v>0</v>
      </c>
      <c r="Y1669" s="121">
        <f t="shared" ca="1" si="2894"/>
        <v>0</v>
      </c>
      <c r="Z1669" s="121">
        <f t="shared" ref="Z1669:AI1671" ca="1" si="2895">IF(Z$17="","",OFFSET($A$1,$D1669-1,$E$1595+Z$1597))</f>
        <v>0</v>
      </c>
      <c r="AA1669" s="121">
        <f t="shared" ca="1" si="2895"/>
        <v>0</v>
      </c>
      <c r="AB1669" s="121">
        <f t="shared" ca="1" si="2895"/>
        <v>0</v>
      </c>
      <c r="AC1669" s="121">
        <f t="shared" ca="1" si="2895"/>
        <v>0</v>
      </c>
      <c r="AD1669" s="121">
        <f t="shared" ca="1" si="2895"/>
        <v>281777.82500000001</v>
      </c>
      <c r="AE1669" s="121">
        <f t="shared" ca="1" si="2895"/>
        <v>275646.17193750001</v>
      </c>
      <c r="AF1669" s="121">
        <f t="shared" ca="1" si="2895"/>
        <v>287884.8945678125</v>
      </c>
      <c r="AG1669" s="121">
        <f t="shared" ca="1" si="2895"/>
        <v>281570.84123374335</v>
      </c>
      <c r="AH1669" s="121">
        <f t="shared" ca="1" si="2895"/>
        <v>293939.11137499288</v>
      </c>
      <c r="AI1669" s="121">
        <f t="shared" ca="1" si="2895"/>
        <v>297135.91032482835</v>
      </c>
      <c r="AJ1669" s="121">
        <f t="shared" ref="AJ1669:AS1671" ca="1" si="2896">IF(AJ$17="","",OFFSET($A$1,$D1669-1,$E$1595+AJ$1597))</f>
        <v>290612.19290569762</v>
      </c>
      <c r="AK1669" s="121">
        <f t="shared" ca="1" si="2896"/>
        <v>303456.46659469715</v>
      </c>
      <c r="AL1669" s="121">
        <f t="shared" ca="1" si="2896"/>
        <v>296743.86247275461</v>
      </c>
      <c r="AM1669" s="121">
        <f t="shared" ca="1" si="2896"/>
        <v>309723.01325532672</v>
      </c>
      <c r="AN1669" s="121">
        <f t="shared" ca="1" si="2896"/>
        <v>313030.07771247765</v>
      </c>
      <c r="AO1669" s="121">
        <f t="shared" ca="1" si="2896"/>
        <v>285578.96018150565</v>
      </c>
      <c r="AP1669" s="121">
        <f t="shared" ca="1" si="2896"/>
        <v>320632.07059294288</v>
      </c>
      <c r="AQ1669" s="121">
        <f t="shared" ca="1" si="2896"/>
        <v>314524.70175665774</v>
      </c>
      <c r="AR1669" s="121">
        <f t="shared" ca="1" si="2896"/>
        <v>329316.96333937638</v>
      </c>
      <c r="AS1669" s="121">
        <f t="shared" ca="1" si="2896"/>
        <v>323135.98150446499</v>
      </c>
      <c r="AT1669" s="121">
        <f t="shared" ref="AT1669:BC1671" ca="1" si="2897">IF(AT$17="","",OFFSET($A$1,$D1669-1,$E$1595+AT$1597))</f>
        <v>338340.63846729859</v>
      </c>
      <c r="AU1669" s="121">
        <f t="shared" ca="1" si="2897"/>
        <v>343001.57559652958</v>
      </c>
      <c r="AV1669" s="121">
        <f t="shared" ca="1" si="2897"/>
        <v>336409.80863470491</v>
      </c>
      <c r="AW1669" s="121">
        <f t="shared" ca="1" si="2897"/>
        <v>352174.24690222286</v>
      </c>
      <c r="AX1669" s="121">
        <f t="shared" ca="1" si="2897"/>
        <v>345502.27822344768</v>
      </c>
      <c r="AY1669" s="121">
        <f t="shared" ca="1" si="2897"/>
        <v>361701.01600199851</v>
      </c>
      <c r="AZ1669" s="121">
        <f t="shared" ca="1" si="2897"/>
        <v>366620.13899096317</v>
      </c>
      <c r="BA1669" s="121">
        <f t="shared" ca="1" si="2897"/>
        <v>335516.11781557056</v>
      </c>
      <c r="BB1669" s="121">
        <f t="shared" ca="1" si="2897"/>
        <v>375680.71186030662</v>
      </c>
      <c r="BC1669" s="121">
        <f t="shared" ca="1" si="2897"/>
        <v>365199.5356974813</v>
      </c>
      <c r="BD1669" s="121">
        <f t="shared" ref="BD1669:BM1671" ca="1" si="2898">IF(BD$17="","",OFFSET($A$1,$D1669-1,$E$1595+BD$1597))</f>
        <v>378817.90669372346</v>
      </c>
      <c r="BE1669" s="121">
        <f t="shared" ca="1" si="2898"/>
        <v>368249.20543134393</v>
      </c>
      <c r="BF1669" s="121">
        <f t="shared" ca="1" si="2898"/>
        <v>381981.29928260681</v>
      </c>
      <c r="BG1669" s="121">
        <f t="shared" ca="1" si="2898"/>
        <v>383572.88802961766</v>
      </c>
      <c r="BH1669" s="121">
        <f t="shared" ca="1" si="2898"/>
        <v>372871.52678374934</v>
      </c>
      <c r="BI1669" s="121">
        <f t="shared" ca="1" si="2898"/>
        <v>386775.98801472614</v>
      </c>
      <c r="BJ1669" s="121">
        <f t="shared" ca="1" si="2898"/>
        <v>375985.26297095389</v>
      </c>
      <c r="BK1669" s="121">
        <f t="shared" ca="1" si="2898"/>
        <v>390005.83610908518</v>
      </c>
      <c r="BL1669" s="121">
        <f t="shared" ca="1" si="2898"/>
        <v>391630.86042620637</v>
      </c>
      <c r="BM1669" s="121">
        <f t="shared" ca="1" si="2898"/>
        <v>367981.48495582625</v>
      </c>
      <c r="BN1669" s="121">
        <f t="shared" ref="BN1669:BW1671" ca="1" si="2899">IF(BN$17="","",OFFSET($A$1,$D1669-1,$E$1595+BN$1597))</f>
        <v>394245.81231717713</v>
      </c>
      <c r="BO1669" s="121" t="str">
        <f t="shared" ca="1" si="2899"/>
        <v/>
      </c>
      <c r="BP1669" s="121" t="str">
        <f t="shared" ca="1" si="2899"/>
        <v/>
      </c>
      <c r="BQ1669" s="121" t="str">
        <f t="shared" ca="1" si="2899"/>
        <v/>
      </c>
      <c r="BR1669" s="121" t="str">
        <f t="shared" ca="1" si="2899"/>
        <v/>
      </c>
      <c r="BS1669" s="121" t="str">
        <f t="shared" ca="1" si="2899"/>
        <v/>
      </c>
      <c r="BT1669" s="121" t="str">
        <f t="shared" ca="1" si="2899"/>
        <v/>
      </c>
      <c r="BU1669" s="121" t="str">
        <f t="shared" ca="1" si="2899"/>
        <v/>
      </c>
      <c r="BV1669" s="121" t="str">
        <f t="shared" ca="1" si="2899"/>
        <v/>
      </c>
      <c r="BW1669" s="121" t="str">
        <f t="shared" ca="1" si="2899"/>
        <v/>
      </c>
      <c r="BX1669" s="121" t="str">
        <f t="shared" ref="BX1669:DN1671" ca="1" si="2900">IF(BX$17="","",OFFSET($A$1,$D1669-1,$E$1595+BX$1597))</f>
        <v/>
      </c>
      <c r="BY1669" s="121" t="str">
        <f t="shared" ca="1" si="2900"/>
        <v/>
      </c>
      <c r="BZ1669" s="121" t="str">
        <f t="shared" ca="1" si="2900"/>
        <v/>
      </c>
      <c r="CA1669" s="121" t="str">
        <f t="shared" ca="1" si="2900"/>
        <v/>
      </c>
      <c r="CB1669" s="121" t="str">
        <f t="shared" ca="1" si="2900"/>
        <v/>
      </c>
      <c r="CC1669" s="121" t="str">
        <f t="shared" ca="1" si="2900"/>
        <v/>
      </c>
      <c r="CD1669" s="121" t="str">
        <f t="shared" ca="1" si="2900"/>
        <v/>
      </c>
      <c r="CE1669" s="121" t="str">
        <f t="shared" ca="1" si="2900"/>
        <v/>
      </c>
      <c r="CF1669" s="121" t="str">
        <f t="shared" ca="1" si="2900"/>
        <v/>
      </c>
      <c r="CG1669" s="121" t="str">
        <f t="shared" ca="1" si="2900"/>
        <v/>
      </c>
      <c r="CH1669" s="121" t="str">
        <f t="shared" ca="1" si="2900"/>
        <v/>
      </c>
      <c r="CI1669" s="121" t="str">
        <f t="shared" ca="1" si="2900"/>
        <v/>
      </c>
      <c r="CJ1669" s="121" t="str">
        <f t="shared" ca="1" si="2900"/>
        <v/>
      </c>
      <c r="CK1669" s="121" t="str">
        <f t="shared" ca="1" si="2900"/>
        <v/>
      </c>
      <c r="CL1669" s="121" t="str">
        <f t="shared" ca="1" si="2900"/>
        <v/>
      </c>
      <c r="CM1669" s="121" t="str">
        <f t="shared" ca="1" si="2900"/>
        <v/>
      </c>
      <c r="CN1669" s="121" t="str">
        <f t="shared" ca="1" si="2900"/>
        <v/>
      </c>
      <c r="CO1669" s="121" t="str">
        <f t="shared" ca="1" si="2900"/>
        <v/>
      </c>
      <c r="CP1669" s="121" t="str">
        <f t="shared" ca="1" si="2900"/>
        <v/>
      </c>
      <c r="CQ1669" s="121" t="str">
        <f t="shared" ca="1" si="2900"/>
        <v/>
      </c>
      <c r="CR1669" s="121" t="str">
        <f t="shared" ca="1" si="2900"/>
        <v/>
      </c>
      <c r="CS1669" s="121" t="str">
        <f t="shared" ca="1" si="2900"/>
        <v/>
      </c>
      <c r="CT1669" s="121" t="str">
        <f t="shared" ca="1" si="2900"/>
        <v/>
      </c>
      <c r="CU1669" s="121" t="str">
        <f t="shared" ca="1" si="2900"/>
        <v/>
      </c>
      <c r="CV1669" s="121" t="str">
        <f t="shared" ca="1" si="2900"/>
        <v/>
      </c>
      <c r="CW1669" s="121" t="str">
        <f t="shared" ca="1" si="2900"/>
        <v/>
      </c>
      <c r="CX1669" s="121" t="str">
        <f t="shared" ca="1" si="2900"/>
        <v/>
      </c>
      <c r="CY1669" s="121" t="str">
        <f t="shared" ca="1" si="2900"/>
        <v/>
      </c>
      <c r="CZ1669" s="121" t="str">
        <f t="shared" ca="1" si="2900"/>
        <v/>
      </c>
      <c r="DA1669" s="121" t="str">
        <f t="shared" ca="1" si="2900"/>
        <v/>
      </c>
      <c r="DB1669" s="121" t="str">
        <f t="shared" ca="1" si="2900"/>
        <v/>
      </c>
      <c r="DC1669" s="121" t="str">
        <f t="shared" ca="1" si="2900"/>
        <v/>
      </c>
      <c r="DD1669" s="121" t="str">
        <f t="shared" ca="1" si="2900"/>
        <v/>
      </c>
      <c r="DE1669" s="121" t="str">
        <f t="shared" ca="1" si="2900"/>
        <v/>
      </c>
      <c r="DF1669" s="121" t="str">
        <f t="shared" ca="1" si="2900"/>
        <v/>
      </c>
      <c r="DG1669" s="121" t="str">
        <f t="shared" ca="1" si="2900"/>
        <v/>
      </c>
      <c r="DH1669" s="121" t="str">
        <f t="shared" ca="1" si="2900"/>
        <v/>
      </c>
      <c r="DI1669" s="121" t="str">
        <f t="shared" ca="1" si="2900"/>
        <v/>
      </c>
      <c r="DJ1669" s="121" t="str">
        <f t="shared" ca="1" si="2900"/>
        <v/>
      </c>
      <c r="DK1669" s="121" t="str">
        <f t="shared" ca="1" si="2900"/>
        <v/>
      </c>
      <c r="DL1669" s="121" t="str">
        <f t="shared" ca="1" si="2900"/>
        <v/>
      </c>
      <c r="DM1669" s="121" t="str">
        <f t="shared" ca="1" si="2900"/>
        <v/>
      </c>
      <c r="DN1669" s="121" t="str">
        <f t="shared" ca="1" si="2900"/>
        <v/>
      </c>
      <c r="DO1669" s="2">
        <f ca="1">SUM(F1669:DN1669)</f>
        <v>12516973.183960319</v>
      </c>
      <c r="DP1669" s="50" t="s">
        <v>172</v>
      </c>
    </row>
    <row r="1670" spans="3:120" s="29" customFormat="1" ht="15" customHeight="1">
      <c r="C1670" s="29" t="str">
        <f ca="1">"(+) "&amp;MID((OFFSET($A$1,$D1670-1,$E$1595-3)),7,40)</f>
        <v>(+) Phone Revenue Gross Profit</v>
      </c>
      <c r="D1670" s="127">
        <f>ROW(A340)</f>
        <v>340</v>
      </c>
      <c r="E1670" s="75"/>
      <c r="F1670" s="121">
        <f t="shared" ca="1" si="2893"/>
        <v>0</v>
      </c>
      <c r="G1670" s="121">
        <f t="shared" ca="1" si="2893"/>
        <v>0</v>
      </c>
      <c r="H1670" s="121">
        <f t="shared" ca="1" si="2893"/>
        <v>0</v>
      </c>
      <c r="I1670" s="121">
        <f t="shared" ca="1" si="2893"/>
        <v>0</v>
      </c>
      <c r="J1670" s="121">
        <f t="shared" ca="1" si="2893"/>
        <v>0</v>
      </c>
      <c r="K1670" s="121">
        <f t="shared" ca="1" si="2893"/>
        <v>0</v>
      </c>
      <c r="L1670" s="121">
        <f t="shared" ca="1" si="2893"/>
        <v>0</v>
      </c>
      <c r="M1670" s="121">
        <f t="shared" ca="1" si="2893"/>
        <v>0</v>
      </c>
      <c r="N1670" s="121">
        <f t="shared" ca="1" si="2893"/>
        <v>0</v>
      </c>
      <c r="O1670" s="121">
        <f t="shared" ca="1" si="2893"/>
        <v>0</v>
      </c>
      <c r="P1670" s="121">
        <f t="shared" ca="1" si="2894"/>
        <v>0</v>
      </c>
      <c r="Q1670" s="121">
        <f t="shared" ca="1" si="2894"/>
        <v>0</v>
      </c>
      <c r="R1670" s="121">
        <f t="shared" ca="1" si="2894"/>
        <v>0</v>
      </c>
      <c r="S1670" s="121">
        <f t="shared" ca="1" si="2894"/>
        <v>0</v>
      </c>
      <c r="T1670" s="121">
        <f t="shared" ca="1" si="2894"/>
        <v>0</v>
      </c>
      <c r="U1670" s="121">
        <f t="shared" ca="1" si="2894"/>
        <v>0</v>
      </c>
      <c r="V1670" s="121">
        <f t="shared" ca="1" si="2894"/>
        <v>0</v>
      </c>
      <c r="W1670" s="121">
        <f t="shared" ca="1" si="2894"/>
        <v>0</v>
      </c>
      <c r="X1670" s="121">
        <f t="shared" ca="1" si="2894"/>
        <v>0</v>
      </c>
      <c r="Y1670" s="121">
        <f t="shared" ca="1" si="2894"/>
        <v>0</v>
      </c>
      <c r="Z1670" s="121">
        <f t="shared" ca="1" si="2895"/>
        <v>0</v>
      </c>
      <c r="AA1670" s="121">
        <f t="shared" ca="1" si="2895"/>
        <v>0</v>
      </c>
      <c r="AB1670" s="121">
        <f t="shared" ca="1" si="2895"/>
        <v>0</v>
      </c>
      <c r="AC1670" s="121">
        <f t="shared" ca="1" si="2895"/>
        <v>0</v>
      </c>
      <c r="AD1670" s="121">
        <f t="shared" ca="1" si="2895"/>
        <v>1317.0264953225212</v>
      </c>
      <c r="AE1670" s="121">
        <f t="shared" ca="1" si="2895"/>
        <v>1285.4570604154383</v>
      </c>
      <c r="AF1670" s="121">
        <f t="shared" ca="1" si="2895"/>
        <v>1339.505839282117</v>
      </c>
      <c r="AG1670" s="121">
        <f t="shared" ca="1" si="2895"/>
        <v>1307.1810470409964</v>
      </c>
      <c r="AH1670" s="121">
        <f t="shared" ca="1" si="2895"/>
        <v>1361.5386292749185</v>
      </c>
      <c r="AI1670" s="121">
        <f t="shared" ca="1" si="2895"/>
        <v>1373.2652958227893</v>
      </c>
      <c r="AJ1670" s="121">
        <f t="shared" ca="1" si="2896"/>
        <v>1340.1148636467035</v>
      </c>
      <c r="AK1670" s="121">
        <f t="shared" ca="1" si="2896"/>
        <v>1396.2257553872748</v>
      </c>
      <c r="AL1670" s="121">
        <f t="shared" ca="1" si="2896"/>
        <v>1362.304547173442</v>
      </c>
      <c r="AM1670" s="121">
        <f t="shared" ca="1" si="2896"/>
        <v>1418.7350458995159</v>
      </c>
      <c r="AN1670" s="121">
        <f t="shared" ca="1" si="2896"/>
        <v>1430.7092602169471</v>
      </c>
      <c r="AO1670" s="121">
        <f t="shared" ca="1" si="2896"/>
        <v>1302.3603130350923</v>
      </c>
      <c r="AP1670" s="121">
        <f t="shared" ca="1" si="2896"/>
        <v>1458.9944860129956</v>
      </c>
      <c r="AQ1670" s="121">
        <f t="shared" ca="1" si="2896"/>
        <v>1428.0562203216896</v>
      </c>
      <c r="AR1670" s="121">
        <f t="shared" ca="1" si="2896"/>
        <v>1491.9374092565217</v>
      </c>
      <c r="AS1670" s="121">
        <f t="shared" ca="1" si="2896"/>
        <v>1460.7297291400255</v>
      </c>
      <c r="AT1670" s="121">
        <f t="shared" ca="1" si="2897"/>
        <v>1526.1205548676598</v>
      </c>
      <c r="AU1670" s="121">
        <f t="shared" ca="1" si="2897"/>
        <v>1543.7714114093815</v>
      </c>
      <c r="AV1670" s="121">
        <f t="shared" ca="1" si="2897"/>
        <v>1510.8098055982082</v>
      </c>
      <c r="AW1670" s="121">
        <f t="shared" ca="1" si="2897"/>
        <v>1578.1746397691206</v>
      </c>
      <c r="AX1670" s="121">
        <f t="shared" ca="1" si="2897"/>
        <v>1544.9226771261854</v>
      </c>
      <c r="AY1670" s="121">
        <f t="shared" ca="1" si="2897"/>
        <v>1613.8604003529588</v>
      </c>
      <c r="AZ1670" s="121">
        <f t="shared" ca="1" si="2897"/>
        <v>1632.2812311852701</v>
      </c>
      <c r="BA1670" s="121">
        <f t="shared" ca="1" si="2897"/>
        <v>1490.584186149154</v>
      </c>
      <c r="BB1670" s="121">
        <f t="shared" ca="1" si="2897"/>
        <v>1665.4380502793981</v>
      </c>
      <c r="BC1670" s="121">
        <f t="shared" ca="1" si="2897"/>
        <v>1618.9737282043764</v>
      </c>
      <c r="BD1670" s="121">
        <f t="shared" ca="1" si="2898"/>
        <v>1679.3456145534328</v>
      </c>
      <c r="BE1670" s="121">
        <f t="shared" ca="1" si="2898"/>
        <v>1632.493283122194</v>
      </c>
      <c r="BF1670" s="121">
        <f t="shared" ca="1" si="2898"/>
        <v>1693.3693166471865</v>
      </c>
      <c r="BG1670" s="121">
        <f t="shared" ca="1" si="2898"/>
        <v>1700.4250221332163</v>
      </c>
      <c r="BH1670" s="121">
        <f t="shared" ca="1" si="2898"/>
        <v>1652.9845929442897</v>
      </c>
      <c r="BI1670" s="121">
        <f t="shared" ca="1" si="2898"/>
        <v>1714.6247519187382</v>
      </c>
      <c r="BJ1670" s="121">
        <f t="shared" ca="1" si="2898"/>
        <v>1666.7881622013417</v>
      </c>
      <c r="BK1670" s="121">
        <f t="shared" ca="1" si="2898"/>
        <v>1728.943059308893</v>
      </c>
      <c r="BL1670" s="121">
        <f t="shared" ca="1" si="2898"/>
        <v>1736.1469887226801</v>
      </c>
      <c r="BM1670" s="121">
        <f t="shared" ca="1" si="2898"/>
        <v>1631.3064458620158</v>
      </c>
      <c r="BN1670" s="121">
        <f t="shared" ca="1" si="2899"/>
        <v>1747.7393868452973</v>
      </c>
      <c r="BO1670" s="121" t="str">
        <f t="shared" ca="1" si="2899"/>
        <v/>
      </c>
      <c r="BP1670" s="121" t="str">
        <f t="shared" ca="1" si="2899"/>
        <v/>
      </c>
      <c r="BQ1670" s="121" t="str">
        <f t="shared" ca="1" si="2899"/>
        <v/>
      </c>
      <c r="BR1670" s="121" t="str">
        <f t="shared" ca="1" si="2899"/>
        <v/>
      </c>
      <c r="BS1670" s="121" t="str">
        <f t="shared" ca="1" si="2899"/>
        <v/>
      </c>
      <c r="BT1670" s="121" t="str">
        <f t="shared" ca="1" si="2899"/>
        <v/>
      </c>
      <c r="BU1670" s="121" t="str">
        <f t="shared" ca="1" si="2899"/>
        <v/>
      </c>
      <c r="BV1670" s="121" t="str">
        <f t="shared" ca="1" si="2899"/>
        <v/>
      </c>
      <c r="BW1670" s="121" t="str">
        <f t="shared" ca="1" si="2899"/>
        <v/>
      </c>
      <c r="BX1670" s="121" t="str">
        <f t="shared" ca="1" si="2900"/>
        <v/>
      </c>
      <c r="BY1670" s="121" t="str">
        <f t="shared" ca="1" si="2900"/>
        <v/>
      </c>
      <c r="BZ1670" s="121" t="str">
        <f t="shared" ca="1" si="2900"/>
        <v/>
      </c>
      <c r="CA1670" s="121" t="str">
        <f t="shared" ca="1" si="2900"/>
        <v/>
      </c>
      <c r="CB1670" s="121" t="str">
        <f t="shared" ca="1" si="2900"/>
        <v/>
      </c>
      <c r="CC1670" s="121" t="str">
        <f t="shared" ca="1" si="2900"/>
        <v/>
      </c>
      <c r="CD1670" s="121" t="str">
        <f t="shared" ca="1" si="2900"/>
        <v/>
      </c>
      <c r="CE1670" s="121" t="str">
        <f t="shared" ca="1" si="2900"/>
        <v/>
      </c>
      <c r="CF1670" s="121" t="str">
        <f t="shared" ca="1" si="2900"/>
        <v/>
      </c>
      <c r="CG1670" s="121" t="str">
        <f t="shared" ca="1" si="2900"/>
        <v/>
      </c>
      <c r="CH1670" s="121" t="str">
        <f t="shared" ca="1" si="2900"/>
        <v/>
      </c>
      <c r="CI1670" s="121" t="str">
        <f t="shared" ca="1" si="2900"/>
        <v/>
      </c>
      <c r="CJ1670" s="121" t="str">
        <f t="shared" ca="1" si="2900"/>
        <v/>
      </c>
      <c r="CK1670" s="121" t="str">
        <f t="shared" ca="1" si="2900"/>
        <v/>
      </c>
      <c r="CL1670" s="121" t="str">
        <f t="shared" ca="1" si="2900"/>
        <v/>
      </c>
      <c r="CM1670" s="121" t="str">
        <f t="shared" ca="1" si="2900"/>
        <v/>
      </c>
      <c r="CN1670" s="121" t="str">
        <f t="shared" ca="1" si="2900"/>
        <v/>
      </c>
      <c r="CO1670" s="121" t="str">
        <f t="shared" ca="1" si="2900"/>
        <v/>
      </c>
      <c r="CP1670" s="121" t="str">
        <f t="shared" ca="1" si="2900"/>
        <v/>
      </c>
      <c r="CQ1670" s="121" t="str">
        <f t="shared" ca="1" si="2900"/>
        <v/>
      </c>
      <c r="CR1670" s="121" t="str">
        <f t="shared" ca="1" si="2900"/>
        <v/>
      </c>
      <c r="CS1670" s="121" t="str">
        <f t="shared" ca="1" si="2900"/>
        <v/>
      </c>
      <c r="CT1670" s="121" t="str">
        <f t="shared" ca="1" si="2900"/>
        <v/>
      </c>
      <c r="CU1670" s="121" t="str">
        <f t="shared" ca="1" si="2900"/>
        <v/>
      </c>
      <c r="CV1670" s="121" t="str">
        <f t="shared" ca="1" si="2900"/>
        <v/>
      </c>
      <c r="CW1670" s="121" t="str">
        <f t="shared" ca="1" si="2900"/>
        <v/>
      </c>
      <c r="CX1670" s="121" t="str">
        <f t="shared" ca="1" si="2900"/>
        <v/>
      </c>
      <c r="CY1670" s="121" t="str">
        <f t="shared" ca="1" si="2900"/>
        <v/>
      </c>
      <c r="CZ1670" s="121" t="str">
        <f t="shared" ca="1" si="2900"/>
        <v/>
      </c>
      <c r="DA1670" s="121" t="str">
        <f t="shared" ca="1" si="2900"/>
        <v/>
      </c>
      <c r="DB1670" s="121" t="str">
        <f t="shared" ca="1" si="2900"/>
        <v/>
      </c>
      <c r="DC1670" s="121" t="str">
        <f t="shared" ca="1" si="2900"/>
        <v/>
      </c>
      <c r="DD1670" s="121" t="str">
        <f t="shared" ca="1" si="2900"/>
        <v/>
      </c>
      <c r="DE1670" s="121" t="str">
        <f t="shared" ca="1" si="2900"/>
        <v/>
      </c>
      <c r="DF1670" s="121" t="str">
        <f t="shared" ca="1" si="2900"/>
        <v/>
      </c>
      <c r="DG1670" s="121" t="str">
        <f t="shared" ca="1" si="2900"/>
        <v/>
      </c>
      <c r="DH1670" s="121" t="str">
        <f t="shared" ca="1" si="2900"/>
        <v/>
      </c>
      <c r="DI1670" s="121" t="str">
        <f t="shared" ca="1" si="2900"/>
        <v/>
      </c>
      <c r="DJ1670" s="121" t="str">
        <f t="shared" ca="1" si="2900"/>
        <v/>
      </c>
      <c r="DK1670" s="121" t="str">
        <f t="shared" ca="1" si="2900"/>
        <v/>
      </c>
      <c r="DL1670" s="121" t="str">
        <f t="shared" ca="1" si="2900"/>
        <v/>
      </c>
      <c r="DM1670" s="121" t="str">
        <f t="shared" ca="1" si="2900"/>
        <v/>
      </c>
      <c r="DN1670" s="121" t="str">
        <f t="shared" ca="1" si="2900"/>
        <v/>
      </c>
      <c r="DO1670" s="2">
        <f ca="1">SUM(F1670:DN1670)</f>
        <v>56383.245306449993</v>
      </c>
      <c r="DP1670" s="50" t="s">
        <v>172</v>
      </c>
    </row>
    <row r="1671" spans="3:120" s="29" customFormat="1" ht="15" customHeight="1">
      <c r="C1671" s="499" t="str">
        <f ca="1">"(+) "&amp;MID((OFFSET($A$1,$D1671-1,$E$1595-3)),7,40)</f>
        <v>(+) F&amp;B Revenue Gross Profit</v>
      </c>
      <c r="D1671" s="128">
        <f>ROW(A352)</f>
        <v>352</v>
      </c>
      <c r="E1671" s="123"/>
      <c r="F1671" s="122">
        <f t="shared" ca="1" si="2893"/>
        <v>0</v>
      </c>
      <c r="G1671" s="122">
        <f t="shared" ca="1" si="2893"/>
        <v>0</v>
      </c>
      <c r="H1671" s="122">
        <f t="shared" ca="1" si="2893"/>
        <v>0</v>
      </c>
      <c r="I1671" s="122">
        <f t="shared" ca="1" si="2893"/>
        <v>0</v>
      </c>
      <c r="J1671" s="122">
        <f t="shared" ca="1" si="2893"/>
        <v>0</v>
      </c>
      <c r="K1671" s="122">
        <f t="shared" ca="1" si="2893"/>
        <v>0</v>
      </c>
      <c r="L1671" s="122">
        <f t="shared" ca="1" si="2893"/>
        <v>0</v>
      </c>
      <c r="M1671" s="122">
        <f t="shared" ca="1" si="2893"/>
        <v>0</v>
      </c>
      <c r="N1671" s="122">
        <f t="shared" ca="1" si="2893"/>
        <v>0</v>
      </c>
      <c r="O1671" s="122">
        <f t="shared" ca="1" si="2893"/>
        <v>0</v>
      </c>
      <c r="P1671" s="122">
        <f t="shared" ca="1" si="2894"/>
        <v>0</v>
      </c>
      <c r="Q1671" s="122">
        <f t="shared" ca="1" si="2894"/>
        <v>0</v>
      </c>
      <c r="R1671" s="122">
        <f t="shared" ca="1" si="2894"/>
        <v>0</v>
      </c>
      <c r="S1671" s="122">
        <f t="shared" ca="1" si="2894"/>
        <v>0</v>
      </c>
      <c r="T1671" s="122">
        <f t="shared" ca="1" si="2894"/>
        <v>0</v>
      </c>
      <c r="U1671" s="122">
        <f t="shared" ca="1" si="2894"/>
        <v>0</v>
      </c>
      <c r="V1671" s="122">
        <f t="shared" ca="1" si="2894"/>
        <v>0</v>
      </c>
      <c r="W1671" s="122">
        <f t="shared" ca="1" si="2894"/>
        <v>0</v>
      </c>
      <c r="X1671" s="122">
        <f t="shared" ca="1" si="2894"/>
        <v>0</v>
      </c>
      <c r="Y1671" s="122">
        <f t="shared" ca="1" si="2894"/>
        <v>0</v>
      </c>
      <c r="Z1671" s="122">
        <f t="shared" ca="1" si="2895"/>
        <v>0</v>
      </c>
      <c r="AA1671" s="122">
        <f t="shared" ca="1" si="2895"/>
        <v>0</v>
      </c>
      <c r="AB1671" s="122">
        <f t="shared" ca="1" si="2895"/>
        <v>0</v>
      </c>
      <c r="AC1671" s="122">
        <f t="shared" ca="1" si="2895"/>
        <v>0</v>
      </c>
      <c r="AD1671" s="122">
        <f t="shared" ca="1" si="2895"/>
        <v>29233.815188541561</v>
      </c>
      <c r="AE1671" s="122">
        <f t="shared" ca="1" si="2895"/>
        <v>29092.436794719273</v>
      </c>
      <c r="AF1671" s="122">
        <f t="shared" ca="1" si="2895"/>
        <v>30900.896545502277</v>
      </c>
      <c r="AG1671" s="122">
        <f t="shared" ca="1" si="2895"/>
        <v>30730.751962376638</v>
      </c>
      <c r="AH1671" s="122">
        <f t="shared" ca="1" si="2895"/>
        <v>32603.414802205669</v>
      </c>
      <c r="AI1671" s="122">
        <f t="shared" ca="1" si="2895"/>
        <v>33483.629515926965</v>
      </c>
      <c r="AJ1671" s="122">
        <f t="shared" ca="1" si="2896"/>
        <v>33255.878837323369</v>
      </c>
      <c r="AK1671" s="122">
        <f t="shared" ca="1" si="2896"/>
        <v>35260.973688097816</v>
      </c>
      <c r="AL1671" s="122">
        <f t="shared" ca="1" si="2896"/>
        <v>35001.866752200629</v>
      </c>
      <c r="AM1671" s="122">
        <f t="shared" ca="1" si="2896"/>
        <v>37065.099717263365</v>
      </c>
      <c r="AN1671" s="122">
        <f t="shared" ca="1" si="2896"/>
        <v>38002.318865557616</v>
      </c>
      <c r="AO1671" s="122">
        <f t="shared" ca="1" si="2896"/>
        <v>35166.264790714136</v>
      </c>
      <c r="AP1671" s="122">
        <f t="shared" ca="1" si="2896"/>
        <v>40035.301128624662</v>
      </c>
      <c r="AQ1671" s="122">
        <f t="shared" ca="1" si="2896"/>
        <v>39810.044084938447</v>
      </c>
      <c r="AR1671" s="122">
        <f t="shared" ca="1" si="2896"/>
        <v>42238.549050235575</v>
      </c>
      <c r="AS1671" s="122">
        <f t="shared" ca="1" si="2896"/>
        <v>41992.820119782366</v>
      </c>
      <c r="AT1671" s="122">
        <f t="shared" ca="1" si="2897"/>
        <v>44536.790500273026</v>
      </c>
      <c r="AU1671" s="122">
        <f t="shared" ca="1" si="2897"/>
        <v>45725.601083123445</v>
      </c>
      <c r="AV1671" s="122">
        <f t="shared" ca="1" si="2897"/>
        <v>45416.519900926854</v>
      </c>
      <c r="AW1671" s="122">
        <f t="shared" ca="1" si="2897"/>
        <v>48129.863263809159</v>
      </c>
      <c r="AX1671" s="122">
        <f t="shared" ca="1" si="2897"/>
        <v>47787.028709267091</v>
      </c>
      <c r="AY1671" s="122">
        <f t="shared" ca="1" si="2897"/>
        <v>50625.083348943583</v>
      </c>
      <c r="AZ1671" s="122">
        <f t="shared" ca="1" si="2897"/>
        <v>51915.264971324337</v>
      </c>
      <c r="BA1671" s="122">
        <f t="shared" ca="1" si="2897"/>
        <v>48064.342364443481</v>
      </c>
      <c r="BB1671" s="122">
        <f t="shared" ca="1" si="2897"/>
        <v>54432.06694329832</v>
      </c>
      <c r="BC1671" s="122">
        <f t="shared" ca="1" si="2897"/>
        <v>52908.492414521657</v>
      </c>
      <c r="BD1671" s="122">
        <f t="shared" ca="1" si="2898"/>
        <v>54886.612502321346</v>
      </c>
      <c r="BE1671" s="122">
        <f t="shared" ca="1" si="2898"/>
        <v>53350.315068191529</v>
      </c>
      <c r="BF1671" s="122">
        <f t="shared" ca="1" si="2898"/>
        <v>55344.953832418862</v>
      </c>
      <c r="BG1671" s="122">
        <f t="shared" ca="1" si="2898"/>
        <v>55575.557806720601</v>
      </c>
      <c r="BH1671" s="122">
        <f t="shared" ca="1" si="2898"/>
        <v>54019.97652804017</v>
      </c>
      <c r="BI1671" s="122">
        <f t="shared" ca="1" si="2898"/>
        <v>56039.652308544079</v>
      </c>
      <c r="BJ1671" s="122">
        <f t="shared" ca="1" si="2898"/>
        <v>54471.080845921897</v>
      </c>
      <c r="BK1671" s="122">
        <f t="shared" ca="1" si="2898"/>
        <v>56507.622321745635</v>
      </c>
      <c r="BL1671" s="122">
        <f t="shared" ca="1" si="2898"/>
        <v>56743.070748086247</v>
      </c>
      <c r="BM1671" s="122">
        <f t="shared" ca="1" si="2898"/>
        <v>53304.238329112253</v>
      </c>
      <c r="BN1671" s="122">
        <f t="shared" ca="1" si="2899"/>
        <v>57121.948960060443</v>
      </c>
      <c r="BO1671" s="122" t="str">
        <f t="shared" ca="1" si="2899"/>
        <v/>
      </c>
      <c r="BP1671" s="122" t="str">
        <f t="shared" ca="1" si="2899"/>
        <v/>
      </c>
      <c r="BQ1671" s="122" t="str">
        <f t="shared" ca="1" si="2899"/>
        <v/>
      </c>
      <c r="BR1671" s="122" t="str">
        <f t="shared" ca="1" si="2899"/>
        <v/>
      </c>
      <c r="BS1671" s="122" t="str">
        <f t="shared" ca="1" si="2899"/>
        <v/>
      </c>
      <c r="BT1671" s="122" t="str">
        <f t="shared" ca="1" si="2899"/>
        <v/>
      </c>
      <c r="BU1671" s="122" t="str">
        <f t="shared" ca="1" si="2899"/>
        <v/>
      </c>
      <c r="BV1671" s="122" t="str">
        <f t="shared" ca="1" si="2899"/>
        <v/>
      </c>
      <c r="BW1671" s="122" t="str">
        <f t="shared" ca="1" si="2899"/>
        <v/>
      </c>
      <c r="BX1671" s="122" t="str">
        <f t="shared" ca="1" si="2900"/>
        <v/>
      </c>
      <c r="BY1671" s="122" t="str">
        <f t="shared" ca="1" si="2900"/>
        <v/>
      </c>
      <c r="BZ1671" s="122" t="str">
        <f t="shared" ca="1" si="2900"/>
        <v/>
      </c>
      <c r="CA1671" s="122" t="str">
        <f t="shared" ca="1" si="2900"/>
        <v/>
      </c>
      <c r="CB1671" s="122" t="str">
        <f t="shared" ca="1" si="2900"/>
        <v/>
      </c>
      <c r="CC1671" s="122" t="str">
        <f t="shared" ca="1" si="2900"/>
        <v/>
      </c>
      <c r="CD1671" s="122" t="str">
        <f t="shared" ca="1" si="2900"/>
        <v/>
      </c>
      <c r="CE1671" s="122" t="str">
        <f t="shared" ca="1" si="2900"/>
        <v/>
      </c>
      <c r="CF1671" s="122" t="str">
        <f t="shared" ca="1" si="2900"/>
        <v/>
      </c>
      <c r="CG1671" s="122" t="str">
        <f t="shared" ca="1" si="2900"/>
        <v/>
      </c>
      <c r="CH1671" s="122" t="str">
        <f t="shared" ca="1" si="2900"/>
        <v/>
      </c>
      <c r="CI1671" s="122" t="str">
        <f t="shared" ca="1" si="2900"/>
        <v/>
      </c>
      <c r="CJ1671" s="122" t="str">
        <f t="shared" ca="1" si="2900"/>
        <v/>
      </c>
      <c r="CK1671" s="122" t="str">
        <f t="shared" ca="1" si="2900"/>
        <v/>
      </c>
      <c r="CL1671" s="122" t="str">
        <f t="shared" ca="1" si="2900"/>
        <v/>
      </c>
      <c r="CM1671" s="122" t="str">
        <f t="shared" ca="1" si="2900"/>
        <v/>
      </c>
      <c r="CN1671" s="122" t="str">
        <f t="shared" ca="1" si="2900"/>
        <v/>
      </c>
      <c r="CO1671" s="122" t="str">
        <f t="shared" ca="1" si="2900"/>
        <v/>
      </c>
      <c r="CP1671" s="122" t="str">
        <f t="shared" ca="1" si="2900"/>
        <v/>
      </c>
      <c r="CQ1671" s="122" t="str">
        <f t="shared" ca="1" si="2900"/>
        <v/>
      </c>
      <c r="CR1671" s="122" t="str">
        <f t="shared" ca="1" si="2900"/>
        <v/>
      </c>
      <c r="CS1671" s="122" t="str">
        <f t="shared" ca="1" si="2900"/>
        <v/>
      </c>
      <c r="CT1671" s="122" t="str">
        <f t="shared" ca="1" si="2900"/>
        <v/>
      </c>
      <c r="CU1671" s="122" t="str">
        <f t="shared" ca="1" si="2900"/>
        <v/>
      </c>
      <c r="CV1671" s="122" t="str">
        <f t="shared" ca="1" si="2900"/>
        <v/>
      </c>
      <c r="CW1671" s="122" t="str">
        <f t="shared" ca="1" si="2900"/>
        <v/>
      </c>
      <c r="CX1671" s="122" t="str">
        <f t="shared" ca="1" si="2900"/>
        <v/>
      </c>
      <c r="CY1671" s="122" t="str">
        <f t="shared" ca="1" si="2900"/>
        <v/>
      </c>
      <c r="CZ1671" s="122" t="str">
        <f t="shared" ca="1" si="2900"/>
        <v/>
      </c>
      <c r="DA1671" s="122" t="str">
        <f t="shared" ca="1" si="2900"/>
        <v/>
      </c>
      <c r="DB1671" s="122" t="str">
        <f t="shared" ca="1" si="2900"/>
        <v/>
      </c>
      <c r="DC1671" s="122" t="str">
        <f t="shared" ca="1" si="2900"/>
        <v/>
      </c>
      <c r="DD1671" s="122" t="str">
        <f t="shared" ca="1" si="2900"/>
        <v/>
      </c>
      <c r="DE1671" s="122" t="str">
        <f t="shared" ca="1" si="2900"/>
        <v/>
      </c>
      <c r="DF1671" s="122" t="str">
        <f t="shared" ca="1" si="2900"/>
        <v/>
      </c>
      <c r="DG1671" s="122" t="str">
        <f t="shared" ca="1" si="2900"/>
        <v/>
      </c>
      <c r="DH1671" s="122" t="str">
        <f t="shared" ca="1" si="2900"/>
        <v/>
      </c>
      <c r="DI1671" s="122" t="str">
        <f t="shared" ca="1" si="2900"/>
        <v/>
      </c>
      <c r="DJ1671" s="122" t="str">
        <f t="shared" ca="1" si="2900"/>
        <v/>
      </c>
      <c r="DK1671" s="122" t="str">
        <f t="shared" ca="1" si="2900"/>
        <v/>
      </c>
      <c r="DL1671" s="122" t="str">
        <f t="shared" ca="1" si="2900"/>
        <v/>
      </c>
      <c r="DM1671" s="122" t="str">
        <f t="shared" ca="1" si="2900"/>
        <v/>
      </c>
      <c r="DN1671" s="122" t="str">
        <f t="shared" ca="1" si="2900"/>
        <v/>
      </c>
      <c r="DO1671" s="59">
        <f ca="1">SUM(F1671:DN1671)</f>
        <v>1660780.1445951047</v>
      </c>
      <c r="DP1671" s="50" t="s">
        <v>172</v>
      </c>
    </row>
    <row r="1672" spans="3:120" s="29" customFormat="1" ht="15" customHeight="1">
      <c r="C1672" s="29" t="s">
        <v>67</v>
      </c>
      <c r="D1672" s="17"/>
      <c r="E1672" s="75"/>
      <c r="F1672" s="121">
        <f t="shared" ref="F1672:AK1672" ca="1" si="2901">IF(F17="","",SUM(F1669:F1671))</f>
        <v>0</v>
      </c>
      <c r="G1672" s="121">
        <f t="shared" ca="1" si="2901"/>
        <v>0</v>
      </c>
      <c r="H1672" s="121">
        <f t="shared" ca="1" si="2901"/>
        <v>0</v>
      </c>
      <c r="I1672" s="121">
        <f t="shared" ca="1" si="2901"/>
        <v>0</v>
      </c>
      <c r="J1672" s="121">
        <f t="shared" ca="1" si="2901"/>
        <v>0</v>
      </c>
      <c r="K1672" s="121">
        <f t="shared" ca="1" si="2901"/>
        <v>0</v>
      </c>
      <c r="L1672" s="121">
        <f t="shared" ca="1" si="2901"/>
        <v>0</v>
      </c>
      <c r="M1672" s="121">
        <f t="shared" ca="1" si="2901"/>
        <v>0</v>
      </c>
      <c r="N1672" s="121">
        <f t="shared" ca="1" si="2901"/>
        <v>0</v>
      </c>
      <c r="O1672" s="121">
        <f t="shared" ca="1" si="2901"/>
        <v>0</v>
      </c>
      <c r="P1672" s="121">
        <f t="shared" ca="1" si="2901"/>
        <v>0</v>
      </c>
      <c r="Q1672" s="121">
        <f t="shared" ca="1" si="2901"/>
        <v>0</v>
      </c>
      <c r="R1672" s="121">
        <f t="shared" ca="1" si="2901"/>
        <v>0</v>
      </c>
      <c r="S1672" s="121">
        <f t="shared" ca="1" si="2901"/>
        <v>0</v>
      </c>
      <c r="T1672" s="121">
        <f t="shared" ca="1" si="2901"/>
        <v>0</v>
      </c>
      <c r="U1672" s="121">
        <f t="shared" ca="1" si="2901"/>
        <v>0</v>
      </c>
      <c r="V1672" s="121">
        <f t="shared" ca="1" si="2901"/>
        <v>0</v>
      </c>
      <c r="W1672" s="121">
        <f t="shared" ca="1" si="2901"/>
        <v>0</v>
      </c>
      <c r="X1672" s="121">
        <f t="shared" ca="1" si="2901"/>
        <v>0</v>
      </c>
      <c r="Y1672" s="121">
        <f t="shared" ca="1" si="2901"/>
        <v>0</v>
      </c>
      <c r="Z1672" s="121">
        <f t="shared" ca="1" si="2901"/>
        <v>0</v>
      </c>
      <c r="AA1672" s="121">
        <f t="shared" ca="1" si="2901"/>
        <v>0</v>
      </c>
      <c r="AB1672" s="121">
        <f t="shared" ca="1" si="2901"/>
        <v>0</v>
      </c>
      <c r="AC1672" s="121">
        <f t="shared" ca="1" si="2901"/>
        <v>0</v>
      </c>
      <c r="AD1672" s="121">
        <f t="shared" ca="1" si="2901"/>
        <v>312328.66668386408</v>
      </c>
      <c r="AE1672" s="121">
        <f t="shared" ca="1" si="2901"/>
        <v>306024.06579263468</v>
      </c>
      <c r="AF1672" s="121">
        <f t="shared" ca="1" si="2901"/>
        <v>320125.29695259692</v>
      </c>
      <c r="AG1672" s="121">
        <f t="shared" ca="1" si="2901"/>
        <v>313608.77424316097</v>
      </c>
      <c r="AH1672" s="121">
        <f t="shared" ca="1" si="2901"/>
        <v>327904.0648064735</v>
      </c>
      <c r="AI1672" s="121">
        <f t="shared" ca="1" si="2901"/>
        <v>331992.80513657816</v>
      </c>
      <c r="AJ1672" s="121">
        <f t="shared" ca="1" si="2901"/>
        <v>325208.1866066677</v>
      </c>
      <c r="AK1672" s="121">
        <f t="shared" ca="1" si="2901"/>
        <v>340113.66603818221</v>
      </c>
      <c r="AL1672" s="121">
        <f t="shared" ref="AL1672:BQ1672" ca="1" si="2902">IF(AL17="","",SUM(AL1669:AL1671))</f>
        <v>333108.03377212869</v>
      </c>
      <c r="AM1672" s="121">
        <f t="shared" ca="1" si="2902"/>
        <v>348206.8480184896</v>
      </c>
      <c r="AN1672" s="121">
        <f t="shared" ca="1" si="2902"/>
        <v>352463.10583825223</v>
      </c>
      <c r="AO1672" s="121">
        <f t="shared" ca="1" si="2902"/>
        <v>322047.58528525487</v>
      </c>
      <c r="AP1672" s="121">
        <f t="shared" ca="1" si="2902"/>
        <v>362126.36620758055</v>
      </c>
      <c r="AQ1672" s="121">
        <f t="shared" ca="1" si="2902"/>
        <v>355762.80206191784</v>
      </c>
      <c r="AR1672" s="121">
        <f t="shared" ca="1" si="2902"/>
        <v>373047.4497988685</v>
      </c>
      <c r="AS1672" s="121">
        <f t="shared" ca="1" si="2902"/>
        <v>366589.53135338734</v>
      </c>
      <c r="AT1672" s="121">
        <f t="shared" ca="1" si="2902"/>
        <v>384403.54952243925</v>
      </c>
      <c r="AU1672" s="121">
        <f t="shared" ca="1" si="2902"/>
        <v>390270.94809106237</v>
      </c>
      <c r="AV1672" s="121">
        <f t="shared" ca="1" si="2902"/>
        <v>383337.13834122999</v>
      </c>
      <c r="AW1672" s="121">
        <f t="shared" ca="1" si="2902"/>
        <v>401882.28480580117</v>
      </c>
      <c r="AX1672" s="121">
        <f t="shared" ca="1" si="2902"/>
        <v>394834.22960984096</v>
      </c>
      <c r="AY1672" s="121">
        <f t="shared" ca="1" si="2902"/>
        <v>413939.95975129504</v>
      </c>
      <c r="AZ1672" s="121">
        <f t="shared" ca="1" si="2902"/>
        <v>420167.68519347277</v>
      </c>
      <c r="BA1672" s="121">
        <f t="shared" ca="1" si="2902"/>
        <v>385071.0443661632</v>
      </c>
      <c r="BB1672" s="121">
        <f t="shared" ca="1" si="2902"/>
        <v>431778.21685388434</v>
      </c>
      <c r="BC1672" s="121">
        <f t="shared" ca="1" si="2902"/>
        <v>419727.00184020732</v>
      </c>
      <c r="BD1672" s="121">
        <f t="shared" ca="1" si="2902"/>
        <v>435383.86481059826</v>
      </c>
      <c r="BE1672" s="121">
        <f t="shared" ca="1" si="2902"/>
        <v>423232.01378265768</v>
      </c>
      <c r="BF1672" s="121">
        <f t="shared" ca="1" si="2902"/>
        <v>439019.62243167288</v>
      </c>
      <c r="BG1672" s="121">
        <f t="shared" ca="1" si="2902"/>
        <v>440848.87085847149</v>
      </c>
      <c r="BH1672" s="121">
        <f t="shared" ca="1" si="2902"/>
        <v>428544.4879047338</v>
      </c>
      <c r="BI1672" s="121">
        <f t="shared" ca="1" si="2902"/>
        <v>444530.26507518895</v>
      </c>
      <c r="BJ1672" s="121">
        <f t="shared" ca="1" si="2902"/>
        <v>432123.13197907712</v>
      </c>
      <c r="BK1672" s="121">
        <f t="shared" ca="1" si="2902"/>
        <v>448242.40149013972</v>
      </c>
      <c r="BL1672" s="121">
        <f t="shared" ca="1" si="2902"/>
        <v>450110.07816301531</v>
      </c>
      <c r="BM1672" s="121">
        <f t="shared" ca="1" si="2902"/>
        <v>422917.02973080048</v>
      </c>
      <c r="BN1672" s="121">
        <f t="shared" ca="1" si="2902"/>
        <v>453115.50066408288</v>
      </c>
      <c r="BO1672" s="121" t="str">
        <f t="shared" si="2902"/>
        <v/>
      </c>
      <c r="BP1672" s="121" t="str">
        <f t="shared" si="2902"/>
        <v/>
      </c>
      <c r="BQ1672" s="121" t="str">
        <f t="shared" si="2902"/>
        <v/>
      </c>
      <c r="BR1672" s="121" t="str">
        <f t="shared" ref="BR1672:CA1672" si="2903">IF(BR17="","",SUM(BR1669:BR1671))</f>
        <v/>
      </c>
      <c r="BS1672" s="121" t="str">
        <f t="shared" si="2903"/>
        <v/>
      </c>
      <c r="BT1672" s="121" t="str">
        <f t="shared" si="2903"/>
        <v/>
      </c>
      <c r="BU1672" s="121" t="str">
        <f t="shared" si="2903"/>
        <v/>
      </c>
      <c r="BV1672" s="121" t="str">
        <f t="shared" si="2903"/>
        <v/>
      </c>
      <c r="BW1672" s="121" t="str">
        <f t="shared" si="2903"/>
        <v/>
      </c>
      <c r="BX1672" s="121" t="str">
        <f t="shared" si="2903"/>
        <v/>
      </c>
      <c r="BY1672" s="121" t="str">
        <f t="shared" si="2903"/>
        <v/>
      </c>
      <c r="BZ1672" s="121" t="str">
        <f t="shared" si="2903"/>
        <v/>
      </c>
      <c r="CA1672" s="121" t="str">
        <f t="shared" si="2903"/>
        <v/>
      </c>
      <c r="CB1672" s="121" t="str">
        <f t="shared" ref="CB1672:DN1672" si="2904">IF(CB17="","",SUM(CB1669:CB1671))</f>
        <v/>
      </c>
      <c r="CC1672" s="121" t="str">
        <f t="shared" si="2904"/>
        <v/>
      </c>
      <c r="CD1672" s="121" t="str">
        <f t="shared" si="2904"/>
        <v/>
      </c>
      <c r="CE1672" s="121" t="str">
        <f t="shared" si="2904"/>
        <v/>
      </c>
      <c r="CF1672" s="121" t="str">
        <f t="shared" si="2904"/>
        <v/>
      </c>
      <c r="CG1672" s="121" t="str">
        <f t="shared" si="2904"/>
        <v/>
      </c>
      <c r="CH1672" s="121" t="str">
        <f t="shared" si="2904"/>
        <v/>
      </c>
      <c r="CI1672" s="121" t="str">
        <f t="shared" si="2904"/>
        <v/>
      </c>
      <c r="CJ1672" s="121" t="str">
        <f t="shared" si="2904"/>
        <v/>
      </c>
      <c r="CK1672" s="121" t="str">
        <f t="shared" si="2904"/>
        <v/>
      </c>
      <c r="CL1672" s="121" t="str">
        <f t="shared" si="2904"/>
        <v/>
      </c>
      <c r="CM1672" s="121" t="str">
        <f t="shared" si="2904"/>
        <v/>
      </c>
      <c r="CN1672" s="121" t="str">
        <f t="shared" si="2904"/>
        <v/>
      </c>
      <c r="CO1672" s="121" t="str">
        <f t="shared" si="2904"/>
        <v/>
      </c>
      <c r="CP1672" s="121" t="str">
        <f t="shared" si="2904"/>
        <v/>
      </c>
      <c r="CQ1672" s="121" t="str">
        <f t="shared" si="2904"/>
        <v/>
      </c>
      <c r="CR1672" s="121" t="str">
        <f t="shared" si="2904"/>
        <v/>
      </c>
      <c r="CS1672" s="121" t="str">
        <f t="shared" si="2904"/>
        <v/>
      </c>
      <c r="CT1672" s="121" t="str">
        <f t="shared" si="2904"/>
        <v/>
      </c>
      <c r="CU1672" s="121" t="str">
        <f t="shared" si="2904"/>
        <v/>
      </c>
      <c r="CV1672" s="121" t="str">
        <f t="shared" si="2904"/>
        <v/>
      </c>
      <c r="CW1672" s="121" t="str">
        <f t="shared" si="2904"/>
        <v/>
      </c>
      <c r="CX1672" s="121" t="str">
        <f t="shared" si="2904"/>
        <v/>
      </c>
      <c r="CY1672" s="121" t="str">
        <f t="shared" si="2904"/>
        <v/>
      </c>
      <c r="CZ1672" s="121" t="str">
        <f t="shared" si="2904"/>
        <v/>
      </c>
      <c r="DA1672" s="121" t="str">
        <f t="shared" si="2904"/>
        <v/>
      </c>
      <c r="DB1672" s="121" t="str">
        <f t="shared" si="2904"/>
        <v/>
      </c>
      <c r="DC1672" s="121" t="str">
        <f t="shared" si="2904"/>
        <v/>
      </c>
      <c r="DD1672" s="121" t="str">
        <f t="shared" si="2904"/>
        <v/>
      </c>
      <c r="DE1672" s="121" t="str">
        <f t="shared" si="2904"/>
        <v/>
      </c>
      <c r="DF1672" s="121" t="str">
        <f t="shared" si="2904"/>
        <v/>
      </c>
      <c r="DG1672" s="121" t="str">
        <f t="shared" si="2904"/>
        <v/>
      </c>
      <c r="DH1672" s="121" t="str">
        <f t="shared" si="2904"/>
        <v/>
      </c>
      <c r="DI1672" s="121" t="str">
        <f t="shared" si="2904"/>
        <v/>
      </c>
      <c r="DJ1672" s="121" t="str">
        <f t="shared" si="2904"/>
        <v/>
      </c>
      <c r="DK1672" s="121" t="str">
        <f t="shared" si="2904"/>
        <v/>
      </c>
      <c r="DL1672" s="121" t="str">
        <f t="shared" si="2904"/>
        <v/>
      </c>
      <c r="DM1672" s="121" t="str">
        <f t="shared" si="2904"/>
        <v/>
      </c>
      <c r="DN1672" s="121" t="str">
        <f t="shared" si="2904"/>
        <v/>
      </c>
      <c r="DO1672" s="2">
        <f ca="1">SUM(F1672:DN1672)</f>
        <v>14234136.573861873</v>
      </c>
      <c r="DP1672" s="50" t="s">
        <v>172</v>
      </c>
    </row>
    <row r="1673" spans="3:120" s="29" customFormat="1" ht="15" customHeight="1">
      <c r="D1673" s="17"/>
      <c r="E1673" s="75"/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U1673" s="121"/>
      <c r="V1673" s="121"/>
      <c r="W1673" s="121"/>
      <c r="X1673" s="121"/>
      <c r="Y1673" s="121"/>
      <c r="Z1673" s="121"/>
      <c r="AA1673" s="121"/>
      <c r="AB1673" s="121"/>
      <c r="AC1673" s="121"/>
      <c r="AD1673" s="121"/>
      <c r="AE1673" s="121"/>
      <c r="AF1673" s="121"/>
      <c r="AG1673" s="121"/>
      <c r="AH1673" s="121"/>
      <c r="AI1673" s="121"/>
      <c r="AJ1673" s="121"/>
      <c r="AK1673" s="121"/>
      <c r="AL1673" s="121"/>
      <c r="AM1673" s="121"/>
      <c r="AN1673" s="121"/>
      <c r="AO1673" s="121"/>
      <c r="AP1673" s="121"/>
      <c r="AQ1673" s="121"/>
      <c r="AR1673" s="121"/>
      <c r="AS1673" s="121"/>
      <c r="AT1673" s="121"/>
      <c r="AU1673" s="121"/>
      <c r="AV1673" s="121"/>
      <c r="AW1673" s="121"/>
      <c r="AX1673" s="121"/>
      <c r="AY1673" s="121"/>
      <c r="AZ1673" s="121"/>
      <c r="BA1673" s="121"/>
      <c r="BB1673" s="121"/>
      <c r="BC1673" s="121"/>
      <c r="BD1673" s="121"/>
      <c r="BE1673" s="121"/>
      <c r="BF1673" s="121"/>
      <c r="BG1673" s="121"/>
      <c r="BH1673" s="121"/>
      <c r="BI1673" s="121"/>
      <c r="BJ1673" s="121"/>
      <c r="BK1673" s="121"/>
      <c r="BL1673" s="121"/>
      <c r="BM1673" s="121"/>
      <c r="BN1673" s="121"/>
      <c r="BO1673" s="121"/>
      <c r="BP1673" s="121"/>
      <c r="BQ1673" s="121"/>
      <c r="BR1673" s="121"/>
      <c r="BS1673" s="121"/>
      <c r="BT1673" s="121"/>
      <c r="BU1673" s="121"/>
      <c r="BV1673" s="121"/>
      <c r="BW1673" s="121"/>
      <c r="BX1673" s="121"/>
      <c r="BY1673" s="121"/>
      <c r="BZ1673" s="121"/>
      <c r="CA1673" s="121"/>
      <c r="CB1673" s="121"/>
      <c r="CC1673" s="121"/>
      <c r="CD1673" s="121"/>
      <c r="CE1673" s="121"/>
      <c r="CF1673" s="121"/>
      <c r="CG1673" s="121"/>
      <c r="CH1673" s="121"/>
      <c r="CI1673" s="121"/>
      <c r="CJ1673" s="121"/>
      <c r="CK1673" s="121"/>
      <c r="CL1673" s="121"/>
      <c r="CM1673" s="121"/>
      <c r="CN1673" s="121"/>
      <c r="CO1673" s="121"/>
      <c r="CP1673" s="121"/>
      <c r="CQ1673" s="121"/>
      <c r="CR1673" s="121"/>
      <c r="CS1673" s="121"/>
      <c r="CT1673" s="121"/>
      <c r="CU1673" s="121"/>
      <c r="CV1673" s="121"/>
      <c r="CW1673" s="121"/>
      <c r="CX1673" s="121"/>
      <c r="CY1673" s="121"/>
      <c r="CZ1673" s="121"/>
      <c r="DA1673" s="121"/>
      <c r="DB1673" s="121"/>
      <c r="DC1673" s="121"/>
      <c r="DD1673" s="121"/>
      <c r="DE1673" s="121"/>
      <c r="DF1673" s="121"/>
      <c r="DG1673" s="121"/>
      <c r="DH1673" s="121"/>
      <c r="DI1673" s="121"/>
      <c r="DJ1673" s="121"/>
      <c r="DK1673" s="121"/>
      <c r="DL1673" s="121"/>
      <c r="DM1673" s="121"/>
      <c r="DN1673" s="121"/>
      <c r="DO1673" s="2"/>
      <c r="DP1673" s="50" t="s">
        <v>172</v>
      </c>
    </row>
    <row r="1674" spans="3:120" s="29" customFormat="1" ht="15" customHeight="1">
      <c r="C1674" s="29" t="str">
        <f ca="1">"(+) "&amp;MID((OFFSET($A$1,$D1674-1,$E$1595-3)),1,40)</f>
        <v>(+) Hotel Sales Proceeds</v>
      </c>
      <c r="D1674" s="127">
        <f>ROW(A360)</f>
        <v>360</v>
      </c>
      <c r="E1674" s="75"/>
      <c r="F1674" s="121">
        <f t="shared" ref="F1674:BQ1674" ca="1" si="2905">IF(F$17="","",OFFSET($A$1,$D1674-1,$E$1595+F$1597))</f>
        <v>0</v>
      </c>
      <c r="G1674" s="121">
        <f t="shared" ca="1" si="2905"/>
        <v>0</v>
      </c>
      <c r="H1674" s="121">
        <f t="shared" ca="1" si="2905"/>
        <v>0</v>
      </c>
      <c r="I1674" s="121">
        <f t="shared" ca="1" si="2905"/>
        <v>0</v>
      </c>
      <c r="J1674" s="121">
        <f t="shared" ca="1" si="2905"/>
        <v>0</v>
      </c>
      <c r="K1674" s="121">
        <f t="shared" ca="1" si="2905"/>
        <v>0</v>
      </c>
      <c r="L1674" s="121">
        <f t="shared" ca="1" si="2905"/>
        <v>0</v>
      </c>
      <c r="M1674" s="121">
        <f t="shared" ca="1" si="2905"/>
        <v>0</v>
      </c>
      <c r="N1674" s="121">
        <f t="shared" ca="1" si="2905"/>
        <v>0</v>
      </c>
      <c r="O1674" s="121">
        <f t="shared" ca="1" si="2905"/>
        <v>0</v>
      </c>
      <c r="P1674" s="121">
        <f t="shared" ca="1" si="2905"/>
        <v>0</v>
      </c>
      <c r="Q1674" s="121">
        <f t="shared" ca="1" si="2905"/>
        <v>0</v>
      </c>
      <c r="R1674" s="121">
        <f t="shared" ca="1" si="2905"/>
        <v>0</v>
      </c>
      <c r="S1674" s="121">
        <f t="shared" ca="1" si="2905"/>
        <v>0</v>
      </c>
      <c r="T1674" s="121">
        <f t="shared" ca="1" si="2905"/>
        <v>0</v>
      </c>
      <c r="U1674" s="121">
        <f t="shared" ca="1" si="2905"/>
        <v>0</v>
      </c>
      <c r="V1674" s="121">
        <f t="shared" ca="1" si="2905"/>
        <v>0</v>
      </c>
      <c r="W1674" s="121">
        <f t="shared" ca="1" si="2905"/>
        <v>0</v>
      </c>
      <c r="X1674" s="121">
        <f t="shared" ca="1" si="2905"/>
        <v>0</v>
      </c>
      <c r="Y1674" s="121">
        <f t="shared" ca="1" si="2905"/>
        <v>0</v>
      </c>
      <c r="Z1674" s="121">
        <f t="shared" ca="1" si="2905"/>
        <v>0</v>
      </c>
      <c r="AA1674" s="121">
        <f t="shared" ca="1" si="2905"/>
        <v>0</v>
      </c>
      <c r="AB1674" s="121">
        <f t="shared" ca="1" si="2905"/>
        <v>0</v>
      </c>
      <c r="AC1674" s="121">
        <f t="shared" ca="1" si="2905"/>
        <v>0</v>
      </c>
      <c r="AD1674" s="121">
        <f t="shared" ca="1" si="2905"/>
        <v>0</v>
      </c>
      <c r="AE1674" s="121">
        <f t="shared" ca="1" si="2905"/>
        <v>0</v>
      </c>
      <c r="AF1674" s="121">
        <f t="shared" ca="1" si="2905"/>
        <v>0</v>
      </c>
      <c r="AG1674" s="121">
        <f t="shared" ca="1" si="2905"/>
        <v>0</v>
      </c>
      <c r="AH1674" s="121">
        <f t="shared" ca="1" si="2905"/>
        <v>0</v>
      </c>
      <c r="AI1674" s="121">
        <f t="shared" ca="1" si="2905"/>
        <v>0</v>
      </c>
      <c r="AJ1674" s="121">
        <f t="shared" ca="1" si="2905"/>
        <v>0</v>
      </c>
      <c r="AK1674" s="121">
        <f t="shared" ca="1" si="2905"/>
        <v>0</v>
      </c>
      <c r="AL1674" s="121">
        <f t="shared" ca="1" si="2905"/>
        <v>0</v>
      </c>
      <c r="AM1674" s="121">
        <f t="shared" ca="1" si="2905"/>
        <v>0</v>
      </c>
      <c r="AN1674" s="121">
        <f t="shared" ca="1" si="2905"/>
        <v>0</v>
      </c>
      <c r="AO1674" s="121">
        <f t="shared" ca="1" si="2905"/>
        <v>0</v>
      </c>
      <c r="AP1674" s="121">
        <f t="shared" ca="1" si="2905"/>
        <v>0</v>
      </c>
      <c r="AQ1674" s="121">
        <f t="shared" ca="1" si="2905"/>
        <v>0</v>
      </c>
      <c r="AR1674" s="121">
        <f t="shared" ca="1" si="2905"/>
        <v>0</v>
      </c>
      <c r="AS1674" s="121">
        <f t="shared" ca="1" si="2905"/>
        <v>0</v>
      </c>
      <c r="AT1674" s="121">
        <f t="shared" ca="1" si="2905"/>
        <v>0</v>
      </c>
      <c r="AU1674" s="121">
        <f t="shared" ca="1" si="2905"/>
        <v>0</v>
      </c>
      <c r="AV1674" s="121">
        <f t="shared" ca="1" si="2905"/>
        <v>0</v>
      </c>
      <c r="AW1674" s="121">
        <f t="shared" ca="1" si="2905"/>
        <v>0</v>
      </c>
      <c r="AX1674" s="121">
        <f t="shared" ca="1" si="2905"/>
        <v>0</v>
      </c>
      <c r="AY1674" s="121">
        <f t="shared" ca="1" si="2905"/>
        <v>0</v>
      </c>
      <c r="AZ1674" s="121">
        <f t="shared" ca="1" si="2905"/>
        <v>0</v>
      </c>
      <c r="BA1674" s="121">
        <f t="shared" ca="1" si="2905"/>
        <v>0</v>
      </c>
      <c r="BB1674" s="121">
        <f t="shared" ca="1" si="2905"/>
        <v>0</v>
      </c>
      <c r="BC1674" s="121">
        <f t="shared" ca="1" si="2905"/>
        <v>0</v>
      </c>
      <c r="BD1674" s="121">
        <f t="shared" ca="1" si="2905"/>
        <v>0</v>
      </c>
      <c r="BE1674" s="121">
        <f t="shared" ca="1" si="2905"/>
        <v>0</v>
      </c>
      <c r="BF1674" s="121">
        <f t="shared" ca="1" si="2905"/>
        <v>0</v>
      </c>
      <c r="BG1674" s="121">
        <f t="shared" ca="1" si="2905"/>
        <v>0</v>
      </c>
      <c r="BH1674" s="121">
        <f t="shared" ca="1" si="2905"/>
        <v>0</v>
      </c>
      <c r="BI1674" s="121">
        <f t="shared" ca="1" si="2905"/>
        <v>0</v>
      </c>
      <c r="BJ1674" s="121">
        <f t="shared" ca="1" si="2905"/>
        <v>0</v>
      </c>
      <c r="BK1674" s="121">
        <f t="shared" ca="1" si="2905"/>
        <v>0</v>
      </c>
      <c r="BL1674" s="121">
        <f t="shared" ca="1" si="2905"/>
        <v>0</v>
      </c>
      <c r="BM1674" s="121">
        <f t="shared" ca="1" si="2905"/>
        <v>0</v>
      </c>
      <c r="BN1674" s="121">
        <f t="shared" ca="1" si="2905"/>
        <v>30898107.250414886</v>
      </c>
      <c r="BO1674" s="121" t="str">
        <f t="shared" ca="1" si="2905"/>
        <v/>
      </c>
      <c r="BP1674" s="121" t="str">
        <f t="shared" ca="1" si="2905"/>
        <v/>
      </c>
      <c r="BQ1674" s="121" t="str">
        <f t="shared" ca="1" si="2905"/>
        <v/>
      </c>
      <c r="BR1674" s="121" t="str">
        <f t="shared" ref="BR1674:DN1674" ca="1" si="2906">IF(BR$17="","",OFFSET($A$1,$D1674-1,$E$1595+BR$1597))</f>
        <v/>
      </c>
      <c r="BS1674" s="121" t="str">
        <f t="shared" ca="1" si="2906"/>
        <v/>
      </c>
      <c r="BT1674" s="121" t="str">
        <f t="shared" ca="1" si="2906"/>
        <v/>
      </c>
      <c r="BU1674" s="121" t="str">
        <f t="shared" ca="1" si="2906"/>
        <v/>
      </c>
      <c r="BV1674" s="121" t="str">
        <f t="shared" ca="1" si="2906"/>
        <v/>
      </c>
      <c r="BW1674" s="121" t="str">
        <f t="shared" ca="1" si="2906"/>
        <v/>
      </c>
      <c r="BX1674" s="121" t="str">
        <f t="shared" ca="1" si="2906"/>
        <v/>
      </c>
      <c r="BY1674" s="121" t="str">
        <f t="shared" ca="1" si="2906"/>
        <v/>
      </c>
      <c r="BZ1674" s="121" t="str">
        <f t="shared" ca="1" si="2906"/>
        <v/>
      </c>
      <c r="CA1674" s="121" t="str">
        <f t="shared" ca="1" si="2906"/>
        <v/>
      </c>
      <c r="CB1674" s="121" t="str">
        <f t="shared" ca="1" si="2906"/>
        <v/>
      </c>
      <c r="CC1674" s="121" t="str">
        <f t="shared" ca="1" si="2906"/>
        <v/>
      </c>
      <c r="CD1674" s="121" t="str">
        <f t="shared" ca="1" si="2906"/>
        <v/>
      </c>
      <c r="CE1674" s="121" t="str">
        <f t="shared" ca="1" si="2906"/>
        <v/>
      </c>
      <c r="CF1674" s="121" t="str">
        <f t="shared" ca="1" si="2906"/>
        <v/>
      </c>
      <c r="CG1674" s="121" t="str">
        <f t="shared" ca="1" si="2906"/>
        <v/>
      </c>
      <c r="CH1674" s="121" t="str">
        <f t="shared" ca="1" si="2906"/>
        <v/>
      </c>
      <c r="CI1674" s="121" t="str">
        <f t="shared" ca="1" si="2906"/>
        <v/>
      </c>
      <c r="CJ1674" s="121" t="str">
        <f t="shared" ca="1" si="2906"/>
        <v/>
      </c>
      <c r="CK1674" s="121" t="str">
        <f t="shared" ca="1" si="2906"/>
        <v/>
      </c>
      <c r="CL1674" s="121" t="str">
        <f t="shared" ca="1" si="2906"/>
        <v/>
      </c>
      <c r="CM1674" s="121" t="str">
        <f t="shared" ca="1" si="2906"/>
        <v/>
      </c>
      <c r="CN1674" s="121" t="str">
        <f t="shared" ca="1" si="2906"/>
        <v/>
      </c>
      <c r="CO1674" s="121" t="str">
        <f t="shared" ca="1" si="2906"/>
        <v/>
      </c>
      <c r="CP1674" s="121" t="str">
        <f t="shared" ca="1" si="2906"/>
        <v/>
      </c>
      <c r="CQ1674" s="121" t="str">
        <f t="shared" ca="1" si="2906"/>
        <v/>
      </c>
      <c r="CR1674" s="121" t="str">
        <f t="shared" ca="1" si="2906"/>
        <v/>
      </c>
      <c r="CS1674" s="121" t="str">
        <f t="shared" ca="1" si="2906"/>
        <v/>
      </c>
      <c r="CT1674" s="121" t="str">
        <f t="shared" ca="1" si="2906"/>
        <v/>
      </c>
      <c r="CU1674" s="121" t="str">
        <f t="shared" ca="1" si="2906"/>
        <v/>
      </c>
      <c r="CV1674" s="121" t="str">
        <f t="shared" ca="1" si="2906"/>
        <v/>
      </c>
      <c r="CW1674" s="121" t="str">
        <f t="shared" ca="1" si="2906"/>
        <v/>
      </c>
      <c r="CX1674" s="121" t="str">
        <f t="shared" ca="1" si="2906"/>
        <v/>
      </c>
      <c r="CY1674" s="121" t="str">
        <f t="shared" ca="1" si="2906"/>
        <v/>
      </c>
      <c r="CZ1674" s="121" t="str">
        <f t="shared" ca="1" si="2906"/>
        <v/>
      </c>
      <c r="DA1674" s="121" t="str">
        <f t="shared" ca="1" si="2906"/>
        <v/>
      </c>
      <c r="DB1674" s="121" t="str">
        <f t="shared" ca="1" si="2906"/>
        <v/>
      </c>
      <c r="DC1674" s="121" t="str">
        <f t="shared" ca="1" si="2906"/>
        <v/>
      </c>
      <c r="DD1674" s="121" t="str">
        <f t="shared" ca="1" si="2906"/>
        <v/>
      </c>
      <c r="DE1674" s="121" t="str">
        <f t="shared" ca="1" si="2906"/>
        <v/>
      </c>
      <c r="DF1674" s="121" t="str">
        <f t="shared" ca="1" si="2906"/>
        <v/>
      </c>
      <c r="DG1674" s="121" t="str">
        <f t="shared" ca="1" si="2906"/>
        <v/>
      </c>
      <c r="DH1674" s="121" t="str">
        <f t="shared" ca="1" si="2906"/>
        <v/>
      </c>
      <c r="DI1674" s="121" t="str">
        <f t="shared" ca="1" si="2906"/>
        <v/>
      </c>
      <c r="DJ1674" s="121" t="str">
        <f t="shared" ca="1" si="2906"/>
        <v/>
      </c>
      <c r="DK1674" s="121" t="str">
        <f t="shared" ca="1" si="2906"/>
        <v/>
      </c>
      <c r="DL1674" s="121" t="str">
        <f t="shared" ca="1" si="2906"/>
        <v/>
      </c>
      <c r="DM1674" s="121" t="str">
        <f t="shared" ca="1" si="2906"/>
        <v/>
      </c>
      <c r="DN1674" s="121" t="str">
        <f t="shared" ca="1" si="2906"/>
        <v/>
      </c>
      <c r="DO1674" s="2"/>
      <c r="DP1674" s="50" t="s">
        <v>172</v>
      </c>
    </row>
    <row r="1675" spans="3:120" s="29" customFormat="1" ht="15" customHeight="1">
      <c r="D1675" s="17"/>
      <c r="E1675" s="75"/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U1675" s="121"/>
      <c r="V1675" s="121"/>
      <c r="W1675" s="121"/>
      <c r="X1675" s="121"/>
      <c r="Y1675" s="121"/>
      <c r="Z1675" s="121"/>
      <c r="AA1675" s="121"/>
      <c r="AB1675" s="121"/>
      <c r="AC1675" s="121"/>
      <c r="AD1675" s="121"/>
      <c r="AE1675" s="121"/>
      <c r="AF1675" s="121"/>
      <c r="AG1675" s="121"/>
      <c r="AH1675" s="121"/>
      <c r="AI1675" s="121"/>
      <c r="AJ1675" s="121"/>
      <c r="AK1675" s="121"/>
      <c r="AL1675" s="121"/>
      <c r="AM1675" s="121"/>
      <c r="AN1675" s="121"/>
      <c r="AO1675" s="121"/>
      <c r="AP1675" s="121"/>
      <c r="AQ1675" s="121"/>
      <c r="AR1675" s="121"/>
      <c r="AS1675" s="121"/>
      <c r="AT1675" s="121"/>
      <c r="AU1675" s="121"/>
      <c r="AV1675" s="121"/>
      <c r="AW1675" s="121"/>
      <c r="AX1675" s="121"/>
      <c r="AY1675" s="121"/>
      <c r="AZ1675" s="121"/>
      <c r="BA1675" s="121"/>
      <c r="BB1675" s="121"/>
      <c r="BC1675" s="121"/>
      <c r="BD1675" s="121"/>
      <c r="BE1675" s="121"/>
      <c r="BF1675" s="121"/>
      <c r="BG1675" s="121"/>
      <c r="BH1675" s="121"/>
      <c r="BI1675" s="121"/>
      <c r="BJ1675" s="121"/>
      <c r="BK1675" s="121"/>
      <c r="BL1675" s="121"/>
      <c r="BM1675" s="121"/>
      <c r="BN1675" s="121"/>
      <c r="BO1675" s="121"/>
      <c r="BP1675" s="121"/>
      <c r="BQ1675" s="121"/>
      <c r="BR1675" s="121"/>
      <c r="BS1675" s="121"/>
      <c r="BT1675" s="121"/>
      <c r="BU1675" s="121"/>
      <c r="BV1675" s="121"/>
      <c r="BW1675" s="121"/>
      <c r="BX1675" s="121"/>
      <c r="BY1675" s="121"/>
      <c r="BZ1675" s="121"/>
      <c r="CA1675" s="121"/>
      <c r="CB1675" s="121"/>
      <c r="CC1675" s="121"/>
      <c r="CD1675" s="121"/>
      <c r="CE1675" s="121"/>
      <c r="CF1675" s="121"/>
      <c r="CG1675" s="121"/>
      <c r="CH1675" s="121"/>
      <c r="CI1675" s="121"/>
      <c r="CJ1675" s="121"/>
      <c r="CK1675" s="121"/>
      <c r="CL1675" s="121"/>
      <c r="CM1675" s="121"/>
      <c r="CN1675" s="121"/>
      <c r="CO1675" s="121"/>
      <c r="CP1675" s="121"/>
      <c r="CQ1675" s="121"/>
      <c r="CR1675" s="121"/>
      <c r="CS1675" s="121"/>
      <c r="CT1675" s="121"/>
      <c r="CU1675" s="121"/>
      <c r="CV1675" s="121"/>
      <c r="CW1675" s="121"/>
      <c r="CX1675" s="121"/>
      <c r="CY1675" s="121"/>
      <c r="CZ1675" s="121"/>
      <c r="DA1675" s="121"/>
      <c r="DB1675" s="121"/>
      <c r="DC1675" s="121"/>
      <c r="DD1675" s="121"/>
      <c r="DE1675" s="121"/>
      <c r="DF1675" s="121"/>
      <c r="DG1675" s="121"/>
      <c r="DH1675" s="121"/>
      <c r="DI1675" s="121"/>
      <c r="DJ1675" s="121"/>
      <c r="DK1675" s="121"/>
      <c r="DL1675" s="121"/>
      <c r="DM1675" s="121"/>
      <c r="DN1675" s="121"/>
      <c r="DO1675" s="2"/>
      <c r="DP1675" s="50" t="s">
        <v>172</v>
      </c>
    </row>
    <row r="1676" spans="3:120" s="29" customFormat="1" ht="15" customHeight="1">
      <c r="C1676" s="120" t="s">
        <v>8</v>
      </c>
      <c r="D1676" s="119"/>
      <c r="E1676" s="119"/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U1676" s="121"/>
      <c r="V1676" s="121"/>
      <c r="W1676" s="121"/>
      <c r="X1676" s="121"/>
      <c r="Y1676" s="121"/>
      <c r="Z1676" s="121"/>
      <c r="AA1676" s="121"/>
      <c r="AB1676" s="121"/>
      <c r="AC1676" s="121"/>
      <c r="AD1676" s="121"/>
      <c r="AE1676" s="121"/>
      <c r="AF1676" s="121"/>
      <c r="AG1676" s="121"/>
      <c r="AH1676" s="121"/>
      <c r="AI1676" s="121"/>
      <c r="AJ1676" s="121"/>
      <c r="AK1676" s="121"/>
      <c r="AL1676" s="121"/>
      <c r="AM1676" s="121"/>
      <c r="AN1676" s="121"/>
      <c r="AO1676" s="121"/>
      <c r="AP1676" s="121"/>
      <c r="AQ1676" s="121"/>
      <c r="AR1676" s="121"/>
      <c r="AS1676" s="121"/>
      <c r="AT1676" s="121"/>
      <c r="AU1676" s="121"/>
      <c r="AV1676" s="121"/>
      <c r="AW1676" s="121"/>
      <c r="AX1676" s="121"/>
      <c r="AY1676" s="121"/>
      <c r="AZ1676" s="121"/>
      <c r="BA1676" s="121"/>
      <c r="BB1676" s="121"/>
      <c r="BC1676" s="121"/>
      <c r="BD1676" s="121"/>
      <c r="BE1676" s="121"/>
      <c r="BF1676" s="121"/>
      <c r="BG1676" s="121"/>
      <c r="BH1676" s="121"/>
      <c r="BI1676" s="121"/>
      <c r="BJ1676" s="121"/>
      <c r="BK1676" s="121"/>
      <c r="BL1676" s="121"/>
      <c r="BM1676" s="121"/>
      <c r="BN1676" s="121"/>
      <c r="BO1676" s="121"/>
      <c r="BP1676" s="121"/>
      <c r="BQ1676" s="121"/>
      <c r="BR1676" s="121"/>
      <c r="BS1676" s="121"/>
      <c r="BT1676" s="121"/>
      <c r="BU1676" s="121"/>
      <c r="BV1676" s="121"/>
      <c r="BW1676" s="121"/>
      <c r="BX1676" s="121"/>
      <c r="BY1676" s="121"/>
      <c r="BZ1676" s="121"/>
      <c r="CA1676" s="121"/>
      <c r="CB1676" s="121"/>
      <c r="CC1676" s="121"/>
      <c r="CD1676" s="121"/>
      <c r="CE1676" s="121"/>
      <c r="CF1676" s="121"/>
      <c r="CG1676" s="121"/>
      <c r="CH1676" s="121"/>
      <c r="CI1676" s="121"/>
      <c r="CJ1676" s="121"/>
      <c r="CK1676" s="121"/>
      <c r="CL1676" s="121"/>
      <c r="CM1676" s="121"/>
      <c r="CN1676" s="121"/>
      <c r="CO1676" s="121"/>
      <c r="CP1676" s="121"/>
      <c r="CQ1676" s="121"/>
      <c r="CR1676" s="121"/>
      <c r="CS1676" s="121"/>
      <c r="CT1676" s="121"/>
      <c r="CU1676" s="121"/>
      <c r="CV1676" s="121"/>
      <c r="CW1676" s="121"/>
      <c r="CX1676" s="121"/>
      <c r="CY1676" s="121"/>
      <c r="CZ1676" s="121"/>
      <c r="DA1676" s="121"/>
      <c r="DB1676" s="121"/>
      <c r="DC1676" s="121"/>
      <c r="DD1676" s="121"/>
      <c r="DE1676" s="121"/>
      <c r="DF1676" s="121"/>
      <c r="DG1676" s="121"/>
      <c r="DH1676" s="121"/>
      <c r="DI1676" s="121"/>
      <c r="DJ1676" s="121"/>
      <c r="DK1676" s="121"/>
      <c r="DL1676" s="121"/>
      <c r="DM1676" s="121"/>
      <c r="DN1676" s="121"/>
      <c r="DO1676" s="2"/>
      <c r="DP1676" s="50" t="s">
        <v>172</v>
      </c>
    </row>
    <row r="1677" spans="3:120" s="29" customFormat="1" ht="15" customHeight="1">
      <c r="C1677" s="29" t="str">
        <f ca="1">"(+) "&amp;MID((OFFSET($A$1,$D1677-1,$E$1595-3)),7,40)</f>
        <v>(+) Rental Income</v>
      </c>
      <c r="D1677" s="127">
        <f>ROW(A282)</f>
        <v>282</v>
      </c>
      <c r="E1677" s="75"/>
      <c r="F1677" s="121">
        <f t="shared" ref="F1677:AK1678" ca="1" si="2907">IF(F$17="","",OFFSET($A$1,$D1677-1,$E$1595+F$1597))</f>
        <v>0</v>
      </c>
      <c r="G1677" s="121">
        <f t="shared" ca="1" si="2907"/>
        <v>0</v>
      </c>
      <c r="H1677" s="121">
        <f t="shared" ca="1" si="2907"/>
        <v>0</v>
      </c>
      <c r="I1677" s="121">
        <f t="shared" ca="1" si="2907"/>
        <v>0</v>
      </c>
      <c r="J1677" s="121">
        <f t="shared" ca="1" si="2907"/>
        <v>0</v>
      </c>
      <c r="K1677" s="121">
        <f t="shared" ca="1" si="2907"/>
        <v>0</v>
      </c>
      <c r="L1677" s="121">
        <f t="shared" ca="1" si="2907"/>
        <v>0</v>
      </c>
      <c r="M1677" s="121">
        <f t="shared" ca="1" si="2907"/>
        <v>0</v>
      </c>
      <c r="N1677" s="121">
        <f t="shared" ca="1" si="2907"/>
        <v>0</v>
      </c>
      <c r="O1677" s="121">
        <f t="shared" ca="1" si="2907"/>
        <v>0</v>
      </c>
      <c r="P1677" s="121">
        <f t="shared" ca="1" si="2907"/>
        <v>0</v>
      </c>
      <c r="Q1677" s="121">
        <f t="shared" ca="1" si="2907"/>
        <v>0</v>
      </c>
      <c r="R1677" s="121">
        <f t="shared" ca="1" si="2907"/>
        <v>0</v>
      </c>
      <c r="S1677" s="121">
        <f t="shared" ca="1" si="2907"/>
        <v>0</v>
      </c>
      <c r="T1677" s="121">
        <f t="shared" ca="1" si="2907"/>
        <v>0</v>
      </c>
      <c r="U1677" s="121">
        <f t="shared" ca="1" si="2907"/>
        <v>0</v>
      </c>
      <c r="V1677" s="121">
        <f t="shared" ca="1" si="2907"/>
        <v>0</v>
      </c>
      <c r="W1677" s="121">
        <f t="shared" ca="1" si="2907"/>
        <v>0</v>
      </c>
      <c r="X1677" s="121">
        <f t="shared" ca="1" si="2907"/>
        <v>0</v>
      </c>
      <c r="Y1677" s="121">
        <f t="shared" ca="1" si="2907"/>
        <v>0</v>
      </c>
      <c r="Z1677" s="121">
        <f t="shared" ca="1" si="2907"/>
        <v>0</v>
      </c>
      <c r="AA1677" s="121">
        <f t="shared" ca="1" si="2907"/>
        <v>0</v>
      </c>
      <c r="AB1677" s="121">
        <f t="shared" ca="1" si="2907"/>
        <v>0</v>
      </c>
      <c r="AC1677" s="121">
        <f t="shared" ca="1" si="2907"/>
        <v>0</v>
      </c>
      <c r="AD1677" s="121">
        <f t="shared" ca="1" si="2907"/>
        <v>10609.429289086343</v>
      </c>
      <c r="AE1677" s="121">
        <f t="shared" ca="1" si="2907"/>
        <v>10635.218448540703</v>
      </c>
      <c r="AF1677" s="121">
        <f t="shared" ca="1" si="2907"/>
        <v>10661.933105335171</v>
      </c>
      <c r="AG1677" s="121">
        <f t="shared" ca="1" si="2907"/>
        <v>10687.849889872117</v>
      </c>
      <c r="AH1677" s="121">
        <f t="shared" ca="1" si="2907"/>
        <v>10714.69675183929</v>
      </c>
      <c r="AI1677" s="121">
        <f t="shared" ca="1" si="2907"/>
        <v>10741.611050569229</v>
      </c>
      <c r="AJ1677" s="121">
        <f t="shared" ca="1" si="2907"/>
        <v>10767.721514443549</v>
      </c>
      <c r="AK1677" s="121">
        <f t="shared" ca="1" si="2907"/>
        <v>10794.769006331808</v>
      </c>
      <c r="AL1677" s="121">
        <f t="shared" ref="AL1677:BQ1678" ca="1" si="2908">IF(AL$17="","",OFFSET($A$1,$D1677-1,$E$1595+AL$1597))</f>
        <v>10821.008685356168</v>
      </c>
      <c r="AM1677" s="121">
        <f t="shared" ca="1" si="2908"/>
        <v>10848.190029547448</v>
      </c>
      <c r="AN1677" s="121">
        <f t="shared" ca="1" si="2908"/>
        <v>10875.439650689013</v>
      </c>
      <c r="AO1677" s="121">
        <f t="shared" ca="1" si="2908"/>
        <v>10900.111039863834</v>
      </c>
      <c r="AP1677" s="121">
        <f t="shared" ca="1" si="2908"/>
        <v>10927.491081642995</v>
      </c>
      <c r="AQ1677" s="121">
        <f t="shared" ca="1" si="2908"/>
        <v>10954.053378469882</v>
      </c>
      <c r="AR1677" s="121">
        <f t="shared" ca="1" si="2908"/>
        <v>10981.568918270972</v>
      </c>
      <c r="AS1677" s="121">
        <f t="shared" ca="1" si="2908"/>
        <v>11008.262666273387</v>
      </c>
      <c r="AT1677" s="121">
        <f t="shared" ca="1" si="2908"/>
        <v>11035.914374647389</v>
      </c>
      <c r="AU1677" s="121">
        <f t="shared" ca="1" si="2908"/>
        <v>11063.635541481746</v>
      </c>
      <c r="AV1677" s="121">
        <f t="shared" ca="1" si="2908"/>
        <v>11090.528775165645</v>
      </c>
      <c r="AW1677" s="121">
        <f t="shared" ca="1" si="2908"/>
        <v>11118.387128177506</v>
      </c>
      <c r="AX1677" s="121">
        <f t="shared" ca="1" si="2908"/>
        <v>11145.413450773278</v>
      </c>
      <c r="AY1677" s="121">
        <f t="shared" ca="1" si="2908"/>
        <v>11173.409668867953</v>
      </c>
      <c r="AZ1677" s="121">
        <f t="shared" ca="1" si="2908"/>
        <v>11201.476210798623</v>
      </c>
      <c r="BA1677" s="121">
        <f t="shared" ca="1" si="2908"/>
        <v>11226.887227530398</v>
      </c>
      <c r="BB1677" s="121">
        <f t="shared" ca="1" si="2908"/>
        <v>11255.088099999999</v>
      </c>
      <c r="BC1677" s="121">
        <f t="shared" ca="1" si="2908"/>
        <v>11282.446712209457</v>
      </c>
      <c r="BD1677" s="121">
        <f t="shared" ca="1" si="2908"/>
        <v>11310.787144818052</v>
      </c>
      <c r="BE1677" s="121">
        <f t="shared" ca="1" si="2908"/>
        <v>11338.281148999042</v>
      </c>
      <c r="BF1677" s="121">
        <f t="shared" ca="1" si="2908"/>
        <v>11366.761832400165</v>
      </c>
      <c r="BG1677" s="121">
        <f t="shared" ca="1" si="2908"/>
        <v>11395.314056568037</v>
      </c>
      <c r="BH1677" s="121">
        <f t="shared" ca="1" si="2908"/>
        <v>11423.013526843939</v>
      </c>
      <c r="BI1677" s="121">
        <f t="shared" ca="1" si="2908"/>
        <v>11451.707049915867</v>
      </c>
      <c r="BJ1677" s="121">
        <f t="shared" ca="1" si="2908"/>
        <v>11479.543598997609</v>
      </c>
      <c r="BK1677" s="121">
        <f t="shared" ca="1" si="2908"/>
        <v>11508.379120231912</v>
      </c>
      <c r="BL1677" s="121">
        <f t="shared" ca="1" si="2908"/>
        <v>11537.287073551834</v>
      </c>
      <c r="BM1677" s="121">
        <f t="shared" ca="1" si="2908"/>
        <v>11564.395732062476</v>
      </c>
      <c r="BN1677" s="121">
        <f t="shared" ca="1" si="2908"/>
        <v>11593.444393781298</v>
      </c>
      <c r="BO1677" s="121" t="str">
        <f t="shared" ca="1" si="2908"/>
        <v/>
      </c>
      <c r="BP1677" s="121" t="str">
        <f t="shared" ca="1" si="2908"/>
        <v/>
      </c>
      <c r="BQ1677" s="121" t="str">
        <f t="shared" ca="1" si="2908"/>
        <v/>
      </c>
      <c r="BR1677" s="121" t="str">
        <f t="shared" ref="BR1677:DN1678" ca="1" si="2909">IF(BR$17="","",OFFSET($A$1,$D1677-1,$E$1595+BR$1597))</f>
        <v/>
      </c>
      <c r="BS1677" s="121" t="str">
        <f t="shared" ca="1" si="2909"/>
        <v/>
      </c>
      <c r="BT1677" s="121" t="str">
        <f t="shared" ca="1" si="2909"/>
        <v/>
      </c>
      <c r="BU1677" s="121" t="str">
        <f t="shared" ca="1" si="2909"/>
        <v/>
      </c>
      <c r="BV1677" s="121" t="str">
        <f t="shared" ca="1" si="2909"/>
        <v/>
      </c>
      <c r="BW1677" s="121" t="str">
        <f t="shared" ca="1" si="2909"/>
        <v/>
      </c>
      <c r="BX1677" s="121" t="str">
        <f t="shared" ca="1" si="2909"/>
        <v/>
      </c>
      <c r="BY1677" s="121" t="str">
        <f t="shared" ca="1" si="2909"/>
        <v/>
      </c>
      <c r="BZ1677" s="121" t="str">
        <f t="shared" ca="1" si="2909"/>
        <v/>
      </c>
      <c r="CA1677" s="121" t="str">
        <f t="shared" ca="1" si="2909"/>
        <v/>
      </c>
      <c r="CB1677" s="121" t="str">
        <f t="shared" ca="1" si="2909"/>
        <v/>
      </c>
      <c r="CC1677" s="121" t="str">
        <f t="shared" ca="1" si="2909"/>
        <v/>
      </c>
      <c r="CD1677" s="121" t="str">
        <f t="shared" ca="1" si="2909"/>
        <v/>
      </c>
      <c r="CE1677" s="121" t="str">
        <f t="shared" ca="1" si="2909"/>
        <v/>
      </c>
      <c r="CF1677" s="121" t="str">
        <f t="shared" ca="1" si="2909"/>
        <v/>
      </c>
      <c r="CG1677" s="121" t="str">
        <f t="shared" ca="1" si="2909"/>
        <v/>
      </c>
      <c r="CH1677" s="121" t="str">
        <f t="shared" ca="1" si="2909"/>
        <v/>
      </c>
      <c r="CI1677" s="121" t="str">
        <f t="shared" ca="1" si="2909"/>
        <v/>
      </c>
      <c r="CJ1677" s="121" t="str">
        <f t="shared" ca="1" si="2909"/>
        <v/>
      </c>
      <c r="CK1677" s="121" t="str">
        <f t="shared" ca="1" si="2909"/>
        <v/>
      </c>
      <c r="CL1677" s="121" t="str">
        <f t="shared" ca="1" si="2909"/>
        <v/>
      </c>
      <c r="CM1677" s="121" t="str">
        <f t="shared" ca="1" si="2909"/>
        <v/>
      </c>
      <c r="CN1677" s="121" t="str">
        <f t="shared" ca="1" si="2909"/>
        <v/>
      </c>
      <c r="CO1677" s="121" t="str">
        <f t="shared" ca="1" si="2909"/>
        <v/>
      </c>
      <c r="CP1677" s="121" t="str">
        <f t="shared" ca="1" si="2909"/>
        <v/>
      </c>
      <c r="CQ1677" s="121" t="str">
        <f t="shared" ca="1" si="2909"/>
        <v/>
      </c>
      <c r="CR1677" s="121" t="str">
        <f t="shared" ca="1" si="2909"/>
        <v/>
      </c>
      <c r="CS1677" s="121" t="str">
        <f t="shared" ca="1" si="2909"/>
        <v/>
      </c>
      <c r="CT1677" s="121" t="str">
        <f t="shared" ca="1" si="2909"/>
        <v/>
      </c>
      <c r="CU1677" s="121" t="str">
        <f t="shared" ca="1" si="2909"/>
        <v/>
      </c>
      <c r="CV1677" s="121" t="str">
        <f t="shared" ca="1" si="2909"/>
        <v/>
      </c>
      <c r="CW1677" s="121" t="str">
        <f t="shared" ca="1" si="2909"/>
        <v/>
      </c>
      <c r="CX1677" s="121" t="str">
        <f t="shared" ca="1" si="2909"/>
        <v/>
      </c>
      <c r="CY1677" s="121" t="str">
        <f t="shared" ca="1" si="2909"/>
        <v/>
      </c>
      <c r="CZ1677" s="121" t="str">
        <f t="shared" ca="1" si="2909"/>
        <v/>
      </c>
      <c r="DA1677" s="121" t="str">
        <f t="shared" ca="1" si="2909"/>
        <v/>
      </c>
      <c r="DB1677" s="121" t="str">
        <f t="shared" ca="1" si="2909"/>
        <v/>
      </c>
      <c r="DC1677" s="121" t="str">
        <f t="shared" ca="1" si="2909"/>
        <v/>
      </c>
      <c r="DD1677" s="121" t="str">
        <f t="shared" ca="1" si="2909"/>
        <v/>
      </c>
      <c r="DE1677" s="121" t="str">
        <f t="shared" ca="1" si="2909"/>
        <v/>
      </c>
      <c r="DF1677" s="121" t="str">
        <f t="shared" ca="1" si="2909"/>
        <v/>
      </c>
      <c r="DG1677" s="121" t="str">
        <f t="shared" ca="1" si="2909"/>
        <v/>
      </c>
      <c r="DH1677" s="121" t="str">
        <f t="shared" ca="1" si="2909"/>
        <v/>
      </c>
      <c r="DI1677" s="121" t="str">
        <f t="shared" ca="1" si="2909"/>
        <v/>
      </c>
      <c r="DJ1677" s="121" t="str">
        <f t="shared" ca="1" si="2909"/>
        <v/>
      </c>
      <c r="DK1677" s="121" t="str">
        <f t="shared" ca="1" si="2909"/>
        <v/>
      </c>
      <c r="DL1677" s="121" t="str">
        <f t="shared" ca="1" si="2909"/>
        <v/>
      </c>
      <c r="DM1677" s="121" t="str">
        <f t="shared" ca="1" si="2909"/>
        <v/>
      </c>
      <c r="DN1677" s="121" t="str">
        <f t="shared" ca="1" si="2909"/>
        <v/>
      </c>
      <c r="DO1677" s="2">
        <f ca="1">SUM(F1677:DN1677)</f>
        <v>410491.45637395408</v>
      </c>
      <c r="DP1677" s="50" t="s">
        <v>172</v>
      </c>
    </row>
    <row r="1678" spans="3:120" s="29" customFormat="1" ht="15" customHeight="1">
      <c r="C1678" s="29" t="str">
        <f ca="1">"(+) "&amp;MID((OFFSET($A$1,$D1678-1,$E$1595-3)),1,40)</f>
        <v>(+) Retail Sales Proceeds</v>
      </c>
      <c r="D1678" s="127">
        <f>ROW(A287)</f>
        <v>287</v>
      </c>
      <c r="E1678" s="75"/>
      <c r="F1678" s="121">
        <f t="shared" ca="1" si="2907"/>
        <v>0</v>
      </c>
      <c r="G1678" s="121">
        <f t="shared" ca="1" si="2907"/>
        <v>0</v>
      </c>
      <c r="H1678" s="121">
        <f t="shared" ca="1" si="2907"/>
        <v>0</v>
      </c>
      <c r="I1678" s="121">
        <f t="shared" ca="1" si="2907"/>
        <v>0</v>
      </c>
      <c r="J1678" s="121">
        <f t="shared" ca="1" si="2907"/>
        <v>0</v>
      </c>
      <c r="K1678" s="121">
        <f t="shared" ca="1" si="2907"/>
        <v>0</v>
      </c>
      <c r="L1678" s="121">
        <f t="shared" ca="1" si="2907"/>
        <v>0</v>
      </c>
      <c r="M1678" s="121">
        <f t="shared" ca="1" si="2907"/>
        <v>0</v>
      </c>
      <c r="N1678" s="121">
        <f t="shared" ca="1" si="2907"/>
        <v>0</v>
      </c>
      <c r="O1678" s="121">
        <f t="shared" ca="1" si="2907"/>
        <v>0</v>
      </c>
      <c r="P1678" s="121">
        <f t="shared" ca="1" si="2907"/>
        <v>0</v>
      </c>
      <c r="Q1678" s="121">
        <f t="shared" ca="1" si="2907"/>
        <v>0</v>
      </c>
      <c r="R1678" s="121">
        <f t="shared" ca="1" si="2907"/>
        <v>0</v>
      </c>
      <c r="S1678" s="121">
        <f t="shared" ca="1" si="2907"/>
        <v>0</v>
      </c>
      <c r="T1678" s="121">
        <f t="shared" ca="1" si="2907"/>
        <v>0</v>
      </c>
      <c r="U1678" s="121">
        <f t="shared" ca="1" si="2907"/>
        <v>0</v>
      </c>
      <c r="V1678" s="121">
        <f t="shared" ca="1" si="2907"/>
        <v>0</v>
      </c>
      <c r="W1678" s="121">
        <f t="shared" ca="1" si="2907"/>
        <v>0</v>
      </c>
      <c r="X1678" s="121">
        <f t="shared" ca="1" si="2907"/>
        <v>0</v>
      </c>
      <c r="Y1678" s="121">
        <f t="shared" ca="1" si="2907"/>
        <v>0</v>
      </c>
      <c r="Z1678" s="121">
        <f t="shared" ca="1" si="2907"/>
        <v>0</v>
      </c>
      <c r="AA1678" s="121">
        <f t="shared" ca="1" si="2907"/>
        <v>0</v>
      </c>
      <c r="AB1678" s="121">
        <f t="shared" ca="1" si="2907"/>
        <v>0</v>
      </c>
      <c r="AC1678" s="121">
        <f t="shared" ca="1" si="2907"/>
        <v>0</v>
      </c>
      <c r="AD1678" s="121">
        <f t="shared" ca="1" si="2907"/>
        <v>0</v>
      </c>
      <c r="AE1678" s="121">
        <f t="shared" ca="1" si="2907"/>
        <v>0</v>
      </c>
      <c r="AF1678" s="121">
        <f t="shared" ca="1" si="2907"/>
        <v>0</v>
      </c>
      <c r="AG1678" s="121">
        <f t="shared" ca="1" si="2907"/>
        <v>0</v>
      </c>
      <c r="AH1678" s="121">
        <f t="shared" ca="1" si="2907"/>
        <v>0</v>
      </c>
      <c r="AI1678" s="121">
        <f t="shared" ca="1" si="2907"/>
        <v>0</v>
      </c>
      <c r="AJ1678" s="121">
        <f t="shared" ca="1" si="2907"/>
        <v>0</v>
      </c>
      <c r="AK1678" s="121">
        <f t="shared" ca="1" si="2907"/>
        <v>0</v>
      </c>
      <c r="AL1678" s="121">
        <f t="shared" ca="1" si="2908"/>
        <v>0</v>
      </c>
      <c r="AM1678" s="121">
        <f t="shared" ca="1" si="2908"/>
        <v>0</v>
      </c>
      <c r="AN1678" s="121">
        <f t="shared" ca="1" si="2908"/>
        <v>0</v>
      </c>
      <c r="AO1678" s="121">
        <f t="shared" ca="1" si="2908"/>
        <v>0</v>
      </c>
      <c r="AP1678" s="121">
        <f t="shared" ca="1" si="2908"/>
        <v>0</v>
      </c>
      <c r="AQ1678" s="121">
        <f t="shared" ca="1" si="2908"/>
        <v>0</v>
      </c>
      <c r="AR1678" s="121">
        <f t="shared" ca="1" si="2908"/>
        <v>0</v>
      </c>
      <c r="AS1678" s="121">
        <f t="shared" ca="1" si="2908"/>
        <v>0</v>
      </c>
      <c r="AT1678" s="121">
        <f t="shared" ca="1" si="2908"/>
        <v>0</v>
      </c>
      <c r="AU1678" s="121">
        <f t="shared" ca="1" si="2908"/>
        <v>0</v>
      </c>
      <c r="AV1678" s="121">
        <f t="shared" ca="1" si="2908"/>
        <v>0</v>
      </c>
      <c r="AW1678" s="121">
        <f t="shared" ca="1" si="2908"/>
        <v>0</v>
      </c>
      <c r="AX1678" s="121">
        <f t="shared" ca="1" si="2908"/>
        <v>0</v>
      </c>
      <c r="AY1678" s="121">
        <f t="shared" ca="1" si="2908"/>
        <v>0</v>
      </c>
      <c r="AZ1678" s="121">
        <f t="shared" ca="1" si="2908"/>
        <v>0</v>
      </c>
      <c r="BA1678" s="121">
        <f t="shared" ca="1" si="2908"/>
        <v>0</v>
      </c>
      <c r="BB1678" s="121">
        <f t="shared" ca="1" si="2908"/>
        <v>0</v>
      </c>
      <c r="BC1678" s="121">
        <f t="shared" ca="1" si="2908"/>
        <v>0</v>
      </c>
      <c r="BD1678" s="121">
        <f t="shared" ca="1" si="2908"/>
        <v>0</v>
      </c>
      <c r="BE1678" s="121">
        <f t="shared" ca="1" si="2908"/>
        <v>0</v>
      </c>
      <c r="BF1678" s="121">
        <f t="shared" ca="1" si="2908"/>
        <v>0</v>
      </c>
      <c r="BG1678" s="121">
        <f t="shared" ca="1" si="2908"/>
        <v>0</v>
      </c>
      <c r="BH1678" s="121">
        <f t="shared" ca="1" si="2908"/>
        <v>0</v>
      </c>
      <c r="BI1678" s="121">
        <f t="shared" ca="1" si="2908"/>
        <v>0</v>
      </c>
      <c r="BJ1678" s="121">
        <f t="shared" ca="1" si="2908"/>
        <v>0</v>
      </c>
      <c r="BK1678" s="121">
        <f t="shared" ca="1" si="2908"/>
        <v>0</v>
      </c>
      <c r="BL1678" s="121">
        <f t="shared" ca="1" si="2908"/>
        <v>0</v>
      </c>
      <c r="BM1678" s="121">
        <f t="shared" ca="1" si="2908"/>
        <v>0</v>
      </c>
      <c r="BN1678" s="121">
        <f t="shared" ca="1" si="2908"/>
        <v>1987326.9845142851</v>
      </c>
      <c r="BO1678" s="121" t="str">
        <f t="shared" ca="1" si="2908"/>
        <v/>
      </c>
      <c r="BP1678" s="121" t="str">
        <f t="shared" ca="1" si="2908"/>
        <v/>
      </c>
      <c r="BQ1678" s="121" t="str">
        <f t="shared" ca="1" si="2908"/>
        <v/>
      </c>
      <c r="BR1678" s="121" t="str">
        <f t="shared" ca="1" si="2909"/>
        <v/>
      </c>
      <c r="BS1678" s="121" t="str">
        <f t="shared" ca="1" si="2909"/>
        <v/>
      </c>
      <c r="BT1678" s="121" t="str">
        <f t="shared" ca="1" si="2909"/>
        <v/>
      </c>
      <c r="BU1678" s="121" t="str">
        <f t="shared" ca="1" si="2909"/>
        <v/>
      </c>
      <c r="BV1678" s="121" t="str">
        <f t="shared" ca="1" si="2909"/>
        <v/>
      </c>
      <c r="BW1678" s="121" t="str">
        <f t="shared" ca="1" si="2909"/>
        <v/>
      </c>
      <c r="BX1678" s="121" t="str">
        <f t="shared" ca="1" si="2909"/>
        <v/>
      </c>
      <c r="BY1678" s="121" t="str">
        <f t="shared" ca="1" si="2909"/>
        <v/>
      </c>
      <c r="BZ1678" s="121" t="str">
        <f t="shared" ca="1" si="2909"/>
        <v/>
      </c>
      <c r="CA1678" s="121" t="str">
        <f t="shared" ca="1" si="2909"/>
        <v/>
      </c>
      <c r="CB1678" s="121" t="str">
        <f t="shared" ca="1" si="2909"/>
        <v/>
      </c>
      <c r="CC1678" s="121" t="str">
        <f t="shared" ca="1" si="2909"/>
        <v/>
      </c>
      <c r="CD1678" s="121" t="str">
        <f t="shared" ca="1" si="2909"/>
        <v/>
      </c>
      <c r="CE1678" s="121" t="str">
        <f t="shared" ca="1" si="2909"/>
        <v/>
      </c>
      <c r="CF1678" s="121" t="str">
        <f t="shared" ca="1" si="2909"/>
        <v/>
      </c>
      <c r="CG1678" s="121" t="str">
        <f t="shared" ca="1" si="2909"/>
        <v/>
      </c>
      <c r="CH1678" s="121" t="str">
        <f t="shared" ca="1" si="2909"/>
        <v/>
      </c>
      <c r="CI1678" s="121" t="str">
        <f t="shared" ca="1" si="2909"/>
        <v/>
      </c>
      <c r="CJ1678" s="121" t="str">
        <f t="shared" ca="1" si="2909"/>
        <v/>
      </c>
      <c r="CK1678" s="121" t="str">
        <f t="shared" ca="1" si="2909"/>
        <v/>
      </c>
      <c r="CL1678" s="121" t="str">
        <f t="shared" ca="1" si="2909"/>
        <v/>
      </c>
      <c r="CM1678" s="121" t="str">
        <f t="shared" ca="1" si="2909"/>
        <v/>
      </c>
      <c r="CN1678" s="121" t="str">
        <f t="shared" ca="1" si="2909"/>
        <v/>
      </c>
      <c r="CO1678" s="121" t="str">
        <f t="shared" ca="1" si="2909"/>
        <v/>
      </c>
      <c r="CP1678" s="121" t="str">
        <f t="shared" ca="1" si="2909"/>
        <v/>
      </c>
      <c r="CQ1678" s="121" t="str">
        <f t="shared" ca="1" si="2909"/>
        <v/>
      </c>
      <c r="CR1678" s="121" t="str">
        <f t="shared" ca="1" si="2909"/>
        <v/>
      </c>
      <c r="CS1678" s="121" t="str">
        <f t="shared" ca="1" si="2909"/>
        <v/>
      </c>
      <c r="CT1678" s="121" t="str">
        <f t="shared" ca="1" si="2909"/>
        <v/>
      </c>
      <c r="CU1678" s="121" t="str">
        <f t="shared" ca="1" si="2909"/>
        <v/>
      </c>
      <c r="CV1678" s="121" t="str">
        <f t="shared" ca="1" si="2909"/>
        <v/>
      </c>
      <c r="CW1678" s="121" t="str">
        <f t="shared" ca="1" si="2909"/>
        <v/>
      </c>
      <c r="CX1678" s="121" t="str">
        <f t="shared" ca="1" si="2909"/>
        <v/>
      </c>
      <c r="CY1678" s="121" t="str">
        <f t="shared" ca="1" si="2909"/>
        <v/>
      </c>
      <c r="CZ1678" s="121" t="str">
        <f t="shared" ca="1" si="2909"/>
        <v/>
      </c>
      <c r="DA1678" s="121" t="str">
        <f t="shared" ca="1" si="2909"/>
        <v/>
      </c>
      <c r="DB1678" s="121" t="str">
        <f t="shared" ca="1" si="2909"/>
        <v/>
      </c>
      <c r="DC1678" s="121" t="str">
        <f t="shared" ca="1" si="2909"/>
        <v/>
      </c>
      <c r="DD1678" s="121" t="str">
        <f t="shared" ca="1" si="2909"/>
        <v/>
      </c>
      <c r="DE1678" s="121" t="str">
        <f t="shared" ca="1" si="2909"/>
        <v/>
      </c>
      <c r="DF1678" s="121" t="str">
        <f t="shared" ca="1" si="2909"/>
        <v/>
      </c>
      <c r="DG1678" s="121" t="str">
        <f t="shared" ca="1" si="2909"/>
        <v/>
      </c>
      <c r="DH1678" s="121" t="str">
        <f t="shared" ca="1" si="2909"/>
        <v/>
      </c>
      <c r="DI1678" s="121" t="str">
        <f t="shared" ca="1" si="2909"/>
        <v/>
      </c>
      <c r="DJ1678" s="121" t="str">
        <f t="shared" ca="1" si="2909"/>
        <v/>
      </c>
      <c r="DK1678" s="121" t="str">
        <f t="shared" ca="1" si="2909"/>
        <v/>
      </c>
      <c r="DL1678" s="121" t="str">
        <f t="shared" ca="1" si="2909"/>
        <v/>
      </c>
      <c r="DM1678" s="121" t="str">
        <f t="shared" ca="1" si="2909"/>
        <v/>
      </c>
      <c r="DN1678" s="121" t="str">
        <f t="shared" ca="1" si="2909"/>
        <v/>
      </c>
      <c r="DO1678" s="2"/>
      <c r="DP1678" s="50" t="s">
        <v>172</v>
      </c>
    </row>
    <row r="1679" spans="3:120" s="29" customFormat="1" ht="15" customHeight="1">
      <c r="D1679" s="17"/>
      <c r="E1679" s="75"/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U1679" s="121"/>
      <c r="V1679" s="121"/>
      <c r="W1679" s="121"/>
      <c r="X1679" s="121"/>
      <c r="Y1679" s="121"/>
      <c r="Z1679" s="121"/>
      <c r="AA1679" s="121"/>
      <c r="AB1679" s="121"/>
      <c r="AC1679" s="121"/>
      <c r="AD1679" s="121"/>
      <c r="AE1679" s="121"/>
      <c r="AF1679" s="121"/>
      <c r="AG1679" s="121"/>
      <c r="AH1679" s="121"/>
      <c r="AI1679" s="121"/>
      <c r="AJ1679" s="121"/>
      <c r="AK1679" s="121"/>
      <c r="AL1679" s="121"/>
      <c r="AM1679" s="121"/>
      <c r="AN1679" s="121"/>
      <c r="AO1679" s="121"/>
      <c r="AP1679" s="121"/>
      <c r="AQ1679" s="121"/>
      <c r="AR1679" s="121"/>
      <c r="AS1679" s="121"/>
      <c r="AT1679" s="121"/>
      <c r="AU1679" s="121"/>
      <c r="AV1679" s="121"/>
      <c r="AW1679" s="121"/>
      <c r="AX1679" s="121"/>
      <c r="AY1679" s="121"/>
      <c r="AZ1679" s="121"/>
      <c r="BA1679" s="121"/>
      <c r="BB1679" s="121"/>
      <c r="BC1679" s="121"/>
      <c r="BD1679" s="121"/>
      <c r="BE1679" s="121"/>
      <c r="BF1679" s="121"/>
      <c r="BG1679" s="121"/>
      <c r="BH1679" s="121"/>
      <c r="BI1679" s="121"/>
      <c r="BJ1679" s="121"/>
      <c r="BK1679" s="121"/>
      <c r="BL1679" s="121"/>
      <c r="BM1679" s="121"/>
      <c r="BN1679" s="121"/>
      <c r="BO1679" s="121"/>
      <c r="BP1679" s="121"/>
      <c r="BQ1679" s="121"/>
      <c r="BR1679" s="121"/>
      <c r="BS1679" s="121"/>
      <c r="BT1679" s="121"/>
      <c r="BU1679" s="121"/>
      <c r="BV1679" s="121"/>
      <c r="BW1679" s="121"/>
      <c r="BX1679" s="121"/>
      <c r="BY1679" s="121"/>
      <c r="BZ1679" s="121"/>
      <c r="CA1679" s="121"/>
      <c r="CB1679" s="121"/>
      <c r="CC1679" s="121"/>
      <c r="CD1679" s="121"/>
      <c r="CE1679" s="121"/>
      <c r="CF1679" s="121"/>
      <c r="CG1679" s="121"/>
      <c r="CH1679" s="121"/>
      <c r="CI1679" s="121"/>
      <c r="CJ1679" s="121"/>
      <c r="CK1679" s="121"/>
      <c r="CL1679" s="121"/>
      <c r="CM1679" s="121"/>
      <c r="CN1679" s="121"/>
      <c r="CO1679" s="121"/>
      <c r="CP1679" s="121"/>
      <c r="CQ1679" s="121"/>
      <c r="CR1679" s="121"/>
      <c r="CS1679" s="121"/>
      <c r="CT1679" s="121"/>
      <c r="CU1679" s="121"/>
      <c r="CV1679" s="121"/>
      <c r="CW1679" s="121"/>
      <c r="CX1679" s="121"/>
      <c r="CY1679" s="121"/>
      <c r="CZ1679" s="121"/>
      <c r="DA1679" s="121"/>
      <c r="DB1679" s="121"/>
      <c r="DC1679" s="121"/>
      <c r="DD1679" s="121"/>
      <c r="DE1679" s="121"/>
      <c r="DF1679" s="121"/>
      <c r="DG1679" s="121"/>
      <c r="DH1679" s="121"/>
      <c r="DI1679" s="121"/>
      <c r="DJ1679" s="121"/>
      <c r="DK1679" s="121"/>
      <c r="DL1679" s="121"/>
      <c r="DM1679" s="121"/>
      <c r="DN1679" s="121"/>
      <c r="DO1679" s="2"/>
      <c r="DP1679" s="50" t="s">
        <v>172</v>
      </c>
    </row>
    <row r="1680" spans="3:120" s="29" customFormat="1" ht="15" customHeight="1">
      <c r="C1680" s="29" t="s">
        <v>213</v>
      </c>
      <c r="D1680" s="17"/>
      <c r="E1680" s="75"/>
      <c r="F1680" s="121">
        <f t="shared" ref="F1680:AK1680" ca="1" si="2910">IF(F17="","",F1672-F1659+F1677)</f>
        <v>0</v>
      </c>
      <c r="G1680" s="121">
        <f t="shared" ca="1" si="2910"/>
        <v>0</v>
      </c>
      <c r="H1680" s="121">
        <f t="shared" ca="1" si="2910"/>
        <v>0</v>
      </c>
      <c r="I1680" s="121">
        <f t="shared" ca="1" si="2910"/>
        <v>0</v>
      </c>
      <c r="J1680" s="121">
        <f t="shared" ca="1" si="2910"/>
        <v>0</v>
      </c>
      <c r="K1680" s="121">
        <f t="shared" ca="1" si="2910"/>
        <v>0</v>
      </c>
      <c r="L1680" s="121">
        <f t="shared" ca="1" si="2910"/>
        <v>0</v>
      </c>
      <c r="M1680" s="121">
        <f t="shared" ca="1" si="2910"/>
        <v>0</v>
      </c>
      <c r="N1680" s="121">
        <f t="shared" ca="1" si="2910"/>
        <v>0</v>
      </c>
      <c r="O1680" s="121">
        <f t="shared" ca="1" si="2910"/>
        <v>0</v>
      </c>
      <c r="P1680" s="121">
        <f t="shared" ca="1" si="2910"/>
        <v>0</v>
      </c>
      <c r="Q1680" s="121">
        <f t="shared" ca="1" si="2910"/>
        <v>0</v>
      </c>
      <c r="R1680" s="121">
        <f t="shared" ca="1" si="2910"/>
        <v>0</v>
      </c>
      <c r="S1680" s="121">
        <f t="shared" ca="1" si="2910"/>
        <v>0</v>
      </c>
      <c r="T1680" s="121">
        <f t="shared" ca="1" si="2910"/>
        <v>0</v>
      </c>
      <c r="U1680" s="121">
        <f t="shared" ca="1" si="2910"/>
        <v>0</v>
      </c>
      <c r="V1680" s="121">
        <f t="shared" ca="1" si="2910"/>
        <v>0</v>
      </c>
      <c r="W1680" s="121">
        <f t="shared" ca="1" si="2910"/>
        <v>0</v>
      </c>
      <c r="X1680" s="121">
        <f t="shared" ca="1" si="2910"/>
        <v>0</v>
      </c>
      <c r="Y1680" s="121">
        <f t="shared" ca="1" si="2910"/>
        <v>0</v>
      </c>
      <c r="Z1680" s="121">
        <f t="shared" ca="1" si="2910"/>
        <v>0</v>
      </c>
      <c r="AA1680" s="121">
        <f t="shared" ca="1" si="2910"/>
        <v>0</v>
      </c>
      <c r="AB1680" s="121">
        <f t="shared" ca="1" si="2910"/>
        <v>0</v>
      </c>
      <c r="AC1680" s="121">
        <f t="shared" ca="1" si="2910"/>
        <v>0</v>
      </c>
      <c r="AD1680" s="121">
        <f t="shared" ca="1" si="2910"/>
        <v>105873.41526136111</v>
      </c>
      <c r="AE1680" s="121">
        <f t="shared" ca="1" si="2910"/>
        <v>105474.77288270886</v>
      </c>
      <c r="AF1680" s="121">
        <f t="shared" ca="1" si="2910"/>
        <v>111430.20750175964</v>
      </c>
      <c r="AG1680" s="121">
        <f t="shared" ca="1" si="2910"/>
        <v>110907.1657985222</v>
      </c>
      <c r="AH1680" s="121">
        <f t="shared" ca="1" si="2910"/>
        <v>117074.7819526049</v>
      </c>
      <c r="AI1680" s="121">
        <f t="shared" ca="1" si="2910"/>
        <v>120005.13688440977</v>
      </c>
      <c r="AJ1680" s="121">
        <f t="shared" ca="1" si="2910"/>
        <v>119333.96706966567</v>
      </c>
      <c r="AK1680" s="121">
        <f t="shared" ca="1" si="2910"/>
        <v>125927.44939567085</v>
      </c>
      <c r="AL1680" s="121">
        <f t="shared" ref="AL1680:BQ1680" ca="1" si="2911">IF(AL17="","",AL1672-AL1659+AL1677)</f>
        <v>125121.91802481811</v>
      </c>
      <c r="AM1680" s="121">
        <f t="shared" ca="1" si="2911"/>
        <v>131945.31964468292</v>
      </c>
      <c r="AN1680" s="121">
        <f t="shared" ca="1" si="2911"/>
        <v>135064.88352973261</v>
      </c>
      <c r="AO1680" s="121">
        <f t="shared" ca="1" si="2911"/>
        <v>125819.09003037764</v>
      </c>
      <c r="AP1680" s="121">
        <f t="shared" ca="1" si="2911"/>
        <v>141788.55520228186</v>
      </c>
      <c r="AQ1680" s="121">
        <f t="shared" ca="1" si="2911"/>
        <v>141103.32616363978</v>
      </c>
      <c r="AR1680" s="121">
        <f t="shared" ca="1" si="2911"/>
        <v>149117.9864876495</v>
      </c>
      <c r="AS1680" s="121">
        <f t="shared" ca="1" si="2911"/>
        <v>148365.6068722191</v>
      </c>
      <c r="AT1680" s="121">
        <f t="shared" ca="1" si="2911"/>
        <v>156755.53134694623</v>
      </c>
      <c r="AU1680" s="121">
        <f t="shared" ca="1" si="2911"/>
        <v>160702.72207584258</v>
      </c>
      <c r="AV1680" s="121">
        <f t="shared" ca="1" si="2911"/>
        <v>159713.00515950195</v>
      </c>
      <c r="AW1680" s="121">
        <f t="shared" ca="1" si="2911"/>
        <v>168655.56768331688</v>
      </c>
      <c r="AX1680" s="121">
        <f t="shared" ca="1" si="2911"/>
        <v>167597.18372539777</v>
      </c>
      <c r="AY1680" s="121">
        <f t="shared" ca="1" si="2911"/>
        <v>176944.82869903755</v>
      </c>
      <c r="AZ1680" s="121">
        <f t="shared" ca="1" si="2911"/>
        <v>181227.20180227852</v>
      </c>
      <c r="BA1680" s="121">
        <f t="shared" ca="1" si="2911"/>
        <v>168636.9006487318</v>
      </c>
      <c r="BB1680" s="121">
        <f t="shared" ca="1" si="2911"/>
        <v>189550.9474957998</v>
      </c>
      <c r="BC1680" s="121">
        <f t="shared" ca="1" si="2911"/>
        <v>184602.50082890468</v>
      </c>
      <c r="BD1680" s="121">
        <f t="shared" ca="1" si="2911"/>
        <v>191095.54078314183</v>
      </c>
      <c r="BE1680" s="121">
        <f t="shared" ca="1" si="2911"/>
        <v>186105.67807871738</v>
      </c>
      <c r="BF1680" s="121">
        <f t="shared" ca="1" si="2911"/>
        <v>192652.84301412731</v>
      </c>
      <c r="BG1680" s="121">
        <f t="shared" ca="1" si="2911"/>
        <v>193436.75390988571</v>
      </c>
      <c r="BH1680" s="121">
        <f t="shared" ca="1" si="2911"/>
        <v>188384.11802909127</v>
      </c>
      <c r="BI1680" s="121">
        <f t="shared" ca="1" si="2911"/>
        <v>195013.31934367528</v>
      </c>
      <c r="BJ1680" s="121">
        <f t="shared" ca="1" si="2911"/>
        <v>189918.39621349462</v>
      </c>
      <c r="BK1680" s="121">
        <f t="shared" ca="1" si="2911"/>
        <v>196602.85834998608</v>
      </c>
      <c r="BL1680" s="121">
        <f t="shared" ca="1" si="2911"/>
        <v>197402.99330009668</v>
      </c>
      <c r="BM1680" s="121">
        <f t="shared" ca="1" si="2911"/>
        <v>186203.86841416598</v>
      </c>
      <c r="BN1680" s="121">
        <f t="shared" ca="1" si="2911"/>
        <v>198699.9986541355</v>
      </c>
      <c r="BO1680" s="121" t="str">
        <f t="shared" si="2911"/>
        <v/>
      </c>
      <c r="BP1680" s="121" t="str">
        <f t="shared" si="2911"/>
        <v/>
      </c>
      <c r="BQ1680" s="121" t="str">
        <f t="shared" si="2911"/>
        <v/>
      </c>
      <c r="BR1680" s="121" t="str">
        <f t="shared" ref="BR1680:CA1680" si="2912">IF(BR17="","",BR1672-BR1659+BR1677)</f>
        <v/>
      </c>
      <c r="BS1680" s="121" t="str">
        <f t="shared" si="2912"/>
        <v/>
      </c>
      <c r="BT1680" s="121" t="str">
        <f t="shared" si="2912"/>
        <v/>
      </c>
      <c r="BU1680" s="121" t="str">
        <f t="shared" si="2912"/>
        <v/>
      </c>
      <c r="BV1680" s="121" t="str">
        <f t="shared" si="2912"/>
        <v/>
      </c>
      <c r="BW1680" s="121" t="str">
        <f t="shared" si="2912"/>
        <v/>
      </c>
      <c r="BX1680" s="121" t="str">
        <f t="shared" si="2912"/>
        <v/>
      </c>
      <c r="BY1680" s="121" t="str">
        <f t="shared" si="2912"/>
        <v/>
      </c>
      <c r="BZ1680" s="121" t="str">
        <f t="shared" si="2912"/>
        <v/>
      </c>
      <c r="CA1680" s="121" t="str">
        <f t="shared" si="2912"/>
        <v/>
      </c>
      <c r="CB1680" s="121" t="str">
        <f t="shared" ref="CB1680:DN1680" si="2913">IF(CB17="","",CB1672-CB1659+CB1677)</f>
        <v/>
      </c>
      <c r="CC1680" s="121" t="str">
        <f t="shared" si="2913"/>
        <v/>
      </c>
      <c r="CD1680" s="121" t="str">
        <f t="shared" si="2913"/>
        <v/>
      </c>
      <c r="CE1680" s="121" t="str">
        <f t="shared" si="2913"/>
        <v/>
      </c>
      <c r="CF1680" s="121" t="str">
        <f t="shared" si="2913"/>
        <v/>
      </c>
      <c r="CG1680" s="121" t="str">
        <f t="shared" si="2913"/>
        <v/>
      </c>
      <c r="CH1680" s="121" t="str">
        <f t="shared" si="2913"/>
        <v/>
      </c>
      <c r="CI1680" s="121" t="str">
        <f t="shared" si="2913"/>
        <v/>
      </c>
      <c r="CJ1680" s="121" t="str">
        <f t="shared" si="2913"/>
        <v/>
      </c>
      <c r="CK1680" s="121" t="str">
        <f t="shared" si="2913"/>
        <v/>
      </c>
      <c r="CL1680" s="121" t="str">
        <f t="shared" si="2913"/>
        <v/>
      </c>
      <c r="CM1680" s="121" t="str">
        <f t="shared" si="2913"/>
        <v/>
      </c>
      <c r="CN1680" s="121" t="str">
        <f t="shared" si="2913"/>
        <v/>
      </c>
      <c r="CO1680" s="121" t="str">
        <f t="shared" si="2913"/>
        <v/>
      </c>
      <c r="CP1680" s="121" t="str">
        <f t="shared" si="2913"/>
        <v/>
      </c>
      <c r="CQ1680" s="121" t="str">
        <f t="shared" si="2913"/>
        <v/>
      </c>
      <c r="CR1680" s="121" t="str">
        <f t="shared" si="2913"/>
        <v/>
      </c>
      <c r="CS1680" s="121" t="str">
        <f t="shared" si="2913"/>
        <v/>
      </c>
      <c r="CT1680" s="121" t="str">
        <f t="shared" si="2913"/>
        <v/>
      </c>
      <c r="CU1680" s="121" t="str">
        <f t="shared" si="2913"/>
        <v/>
      </c>
      <c r="CV1680" s="121" t="str">
        <f t="shared" si="2913"/>
        <v/>
      </c>
      <c r="CW1680" s="121" t="str">
        <f t="shared" si="2913"/>
        <v/>
      </c>
      <c r="CX1680" s="121" t="str">
        <f t="shared" si="2913"/>
        <v/>
      </c>
      <c r="CY1680" s="121" t="str">
        <f t="shared" si="2913"/>
        <v/>
      </c>
      <c r="CZ1680" s="121" t="str">
        <f t="shared" si="2913"/>
        <v/>
      </c>
      <c r="DA1680" s="121" t="str">
        <f t="shared" si="2913"/>
        <v/>
      </c>
      <c r="DB1680" s="121" t="str">
        <f t="shared" si="2913"/>
        <v/>
      </c>
      <c r="DC1680" s="121" t="str">
        <f t="shared" si="2913"/>
        <v/>
      </c>
      <c r="DD1680" s="121" t="str">
        <f t="shared" si="2913"/>
        <v/>
      </c>
      <c r="DE1680" s="121" t="str">
        <f t="shared" si="2913"/>
        <v/>
      </c>
      <c r="DF1680" s="121" t="str">
        <f t="shared" si="2913"/>
        <v/>
      </c>
      <c r="DG1680" s="121" t="str">
        <f t="shared" si="2913"/>
        <v/>
      </c>
      <c r="DH1680" s="121" t="str">
        <f t="shared" si="2913"/>
        <v/>
      </c>
      <c r="DI1680" s="121" t="str">
        <f t="shared" si="2913"/>
        <v/>
      </c>
      <c r="DJ1680" s="121" t="str">
        <f t="shared" si="2913"/>
        <v/>
      </c>
      <c r="DK1680" s="121" t="str">
        <f t="shared" si="2913"/>
        <v/>
      </c>
      <c r="DL1680" s="121" t="str">
        <f t="shared" si="2913"/>
        <v/>
      </c>
      <c r="DM1680" s="121" t="str">
        <f t="shared" si="2913"/>
        <v/>
      </c>
      <c r="DN1680" s="121" t="str">
        <f t="shared" si="2913"/>
        <v/>
      </c>
      <c r="DO1680" s="2">
        <f ca="1">SUM(F1680:DN1680)</f>
        <v>5844256.3402583804</v>
      </c>
      <c r="DP1680" s="50" t="s">
        <v>172</v>
      </c>
    </row>
    <row r="1681" spans="1:122" s="29" customFormat="1" ht="15" customHeight="1">
      <c r="C1681" s="29" t="s">
        <v>567</v>
      </c>
      <c r="D1681" s="17"/>
      <c r="E1681" s="75"/>
      <c r="F1681" s="121">
        <f ca="1">IF(F17="","",F1674+F1678)</f>
        <v>0</v>
      </c>
      <c r="G1681" s="121">
        <f t="shared" ref="G1681:BR1681" ca="1" si="2914">IF(G17="","",G1674+G1678)</f>
        <v>0</v>
      </c>
      <c r="H1681" s="121">
        <f t="shared" ca="1" si="2914"/>
        <v>0</v>
      </c>
      <c r="I1681" s="121">
        <f t="shared" ca="1" si="2914"/>
        <v>0</v>
      </c>
      <c r="J1681" s="121">
        <f t="shared" ca="1" si="2914"/>
        <v>0</v>
      </c>
      <c r="K1681" s="121">
        <f t="shared" ca="1" si="2914"/>
        <v>0</v>
      </c>
      <c r="L1681" s="121">
        <f t="shared" ca="1" si="2914"/>
        <v>0</v>
      </c>
      <c r="M1681" s="121">
        <f t="shared" ca="1" si="2914"/>
        <v>0</v>
      </c>
      <c r="N1681" s="121">
        <f t="shared" ca="1" si="2914"/>
        <v>0</v>
      </c>
      <c r="O1681" s="121">
        <f t="shared" ca="1" si="2914"/>
        <v>0</v>
      </c>
      <c r="P1681" s="121">
        <f t="shared" ca="1" si="2914"/>
        <v>0</v>
      </c>
      <c r="Q1681" s="121">
        <f t="shared" ca="1" si="2914"/>
        <v>0</v>
      </c>
      <c r="R1681" s="121">
        <f t="shared" ca="1" si="2914"/>
        <v>0</v>
      </c>
      <c r="S1681" s="121">
        <f t="shared" ca="1" si="2914"/>
        <v>0</v>
      </c>
      <c r="T1681" s="121">
        <f t="shared" ca="1" si="2914"/>
        <v>0</v>
      </c>
      <c r="U1681" s="121">
        <f t="shared" ca="1" si="2914"/>
        <v>0</v>
      </c>
      <c r="V1681" s="121">
        <f t="shared" ca="1" si="2914"/>
        <v>0</v>
      </c>
      <c r="W1681" s="121">
        <f t="shared" ca="1" si="2914"/>
        <v>0</v>
      </c>
      <c r="X1681" s="121">
        <f t="shared" ca="1" si="2914"/>
        <v>0</v>
      </c>
      <c r="Y1681" s="121">
        <f t="shared" ca="1" si="2914"/>
        <v>0</v>
      </c>
      <c r="Z1681" s="121">
        <f t="shared" ca="1" si="2914"/>
        <v>0</v>
      </c>
      <c r="AA1681" s="121">
        <f t="shared" ca="1" si="2914"/>
        <v>0</v>
      </c>
      <c r="AB1681" s="121">
        <f t="shared" ca="1" si="2914"/>
        <v>0</v>
      </c>
      <c r="AC1681" s="121">
        <f t="shared" ca="1" si="2914"/>
        <v>0</v>
      </c>
      <c r="AD1681" s="121">
        <f t="shared" ca="1" si="2914"/>
        <v>0</v>
      </c>
      <c r="AE1681" s="121">
        <f t="shared" ca="1" si="2914"/>
        <v>0</v>
      </c>
      <c r="AF1681" s="121">
        <f t="shared" ca="1" si="2914"/>
        <v>0</v>
      </c>
      <c r="AG1681" s="121">
        <f t="shared" ca="1" si="2914"/>
        <v>0</v>
      </c>
      <c r="AH1681" s="121">
        <f t="shared" ca="1" si="2914"/>
        <v>0</v>
      </c>
      <c r="AI1681" s="121">
        <f t="shared" ca="1" si="2914"/>
        <v>0</v>
      </c>
      <c r="AJ1681" s="121">
        <f t="shared" ca="1" si="2914"/>
        <v>0</v>
      </c>
      <c r="AK1681" s="121">
        <f t="shared" ca="1" si="2914"/>
        <v>0</v>
      </c>
      <c r="AL1681" s="121">
        <f t="shared" ca="1" si="2914"/>
        <v>0</v>
      </c>
      <c r="AM1681" s="121">
        <f t="shared" ca="1" si="2914"/>
        <v>0</v>
      </c>
      <c r="AN1681" s="121">
        <f t="shared" ca="1" si="2914"/>
        <v>0</v>
      </c>
      <c r="AO1681" s="121">
        <f t="shared" ca="1" si="2914"/>
        <v>0</v>
      </c>
      <c r="AP1681" s="121">
        <f t="shared" ca="1" si="2914"/>
        <v>0</v>
      </c>
      <c r="AQ1681" s="121">
        <f t="shared" ca="1" si="2914"/>
        <v>0</v>
      </c>
      <c r="AR1681" s="121">
        <f t="shared" ca="1" si="2914"/>
        <v>0</v>
      </c>
      <c r="AS1681" s="121">
        <f t="shared" ca="1" si="2914"/>
        <v>0</v>
      </c>
      <c r="AT1681" s="121">
        <f t="shared" ca="1" si="2914"/>
        <v>0</v>
      </c>
      <c r="AU1681" s="121">
        <f t="shared" ca="1" si="2914"/>
        <v>0</v>
      </c>
      <c r="AV1681" s="121">
        <f t="shared" ca="1" si="2914"/>
        <v>0</v>
      </c>
      <c r="AW1681" s="121">
        <f t="shared" ca="1" si="2914"/>
        <v>0</v>
      </c>
      <c r="AX1681" s="121">
        <f t="shared" ca="1" si="2914"/>
        <v>0</v>
      </c>
      <c r="AY1681" s="121">
        <f t="shared" ca="1" si="2914"/>
        <v>0</v>
      </c>
      <c r="AZ1681" s="121">
        <f t="shared" ca="1" si="2914"/>
        <v>0</v>
      </c>
      <c r="BA1681" s="121">
        <f t="shared" ca="1" si="2914"/>
        <v>0</v>
      </c>
      <c r="BB1681" s="121">
        <f t="shared" ca="1" si="2914"/>
        <v>0</v>
      </c>
      <c r="BC1681" s="121">
        <f t="shared" ca="1" si="2914"/>
        <v>0</v>
      </c>
      <c r="BD1681" s="121">
        <f t="shared" ca="1" si="2914"/>
        <v>0</v>
      </c>
      <c r="BE1681" s="121">
        <f t="shared" ca="1" si="2914"/>
        <v>0</v>
      </c>
      <c r="BF1681" s="121">
        <f t="shared" ca="1" si="2914"/>
        <v>0</v>
      </c>
      <c r="BG1681" s="121">
        <f t="shared" ca="1" si="2914"/>
        <v>0</v>
      </c>
      <c r="BH1681" s="121">
        <f t="shared" ca="1" si="2914"/>
        <v>0</v>
      </c>
      <c r="BI1681" s="121">
        <f t="shared" ca="1" si="2914"/>
        <v>0</v>
      </c>
      <c r="BJ1681" s="121">
        <f t="shared" ca="1" si="2914"/>
        <v>0</v>
      </c>
      <c r="BK1681" s="121">
        <f t="shared" ca="1" si="2914"/>
        <v>0</v>
      </c>
      <c r="BL1681" s="121">
        <f t="shared" ca="1" si="2914"/>
        <v>0</v>
      </c>
      <c r="BM1681" s="121">
        <f t="shared" ca="1" si="2914"/>
        <v>0</v>
      </c>
      <c r="BN1681" s="121">
        <f t="shared" ca="1" si="2914"/>
        <v>32885434.23492917</v>
      </c>
      <c r="BO1681" s="121" t="str">
        <f t="shared" si="2914"/>
        <v/>
      </c>
      <c r="BP1681" s="121" t="str">
        <f t="shared" si="2914"/>
        <v/>
      </c>
      <c r="BQ1681" s="121" t="str">
        <f t="shared" si="2914"/>
        <v/>
      </c>
      <c r="BR1681" s="121" t="str">
        <f t="shared" si="2914"/>
        <v/>
      </c>
      <c r="BS1681" s="121" t="str">
        <f t="shared" ref="BS1681:CA1681" si="2915">IF(BS17="","",BS1674+BS1678)</f>
        <v/>
      </c>
      <c r="BT1681" s="121" t="str">
        <f t="shared" si="2915"/>
        <v/>
      </c>
      <c r="BU1681" s="121" t="str">
        <f t="shared" si="2915"/>
        <v/>
      </c>
      <c r="BV1681" s="121" t="str">
        <f t="shared" si="2915"/>
        <v/>
      </c>
      <c r="BW1681" s="121" t="str">
        <f t="shared" si="2915"/>
        <v/>
      </c>
      <c r="BX1681" s="121" t="str">
        <f t="shared" si="2915"/>
        <v/>
      </c>
      <c r="BY1681" s="121" t="str">
        <f t="shared" si="2915"/>
        <v/>
      </c>
      <c r="BZ1681" s="121" t="str">
        <f t="shared" si="2915"/>
        <v/>
      </c>
      <c r="CA1681" s="121" t="str">
        <f t="shared" si="2915"/>
        <v/>
      </c>
      <c r="CB1681" s="121" t="str">
        <f t="shared" ref="CB1681:DN1681" si="2916">IF(CB17="","",CB1674+CB1678)</f>
        <v/>
      </c>
      <c r="CC1681" s="121" t="str">
        <f t="shared" si="2916"/>
        <v/>
      </c>
      <c r="CD1681" s="121" t="str">
        <f t="shared" si="2916"/>
        <v/>
      </c>
      <c r="CE1681" s="121" t="str">
        <f t="shared" si="2916"/>
        <v/>
      </c>
      <c r="CF1681" s="121" t="str">
        <f t="shared" si="2916"/>
        <v/>
      </c>
      <c r="CG1681" s="121" t="str">
        <f t="shared" si="2916"/>
        <v/>
      </c>
      <c r="CH1681" s="121" t="str">
        <f t="shared" si="2916"/>
        <v/>
      </c>
      <c r="CI1681" s="121" t="str">
        <f t="shared" si="2916"/>
        <v/>
      </c>
      <c r="CJ1681" s="121" t="str">
        <f t="shared" si="2916"/>
        <v/>
      </c>
      <c r="CK1681" s="121" t="str">
        <f t="shared" si="2916"/>
        <v/>
      </c>
      <c r="CL1681" s="121" t="str">
        <f t="shared" si="2916"/>
        <v/>
      </c>
      <c r="CM1681" s="121" t="str">
        <f t="shared" si="2916"/>
        <v/>
      </c>
      <c r="CN1681" s="121" t="str">
        <f t="shared" si="2916"/>
        <v/>
      </c>
      <c r="CO1681" s="121" t="str">
        <f t="shared" si="2916"/>
        <v/>
      </c>
      <c r="CP1681" s="121" t="str">
        <f t="shared" si="2916"/>
        <v/>
      </c>
      <c r="CQ1681" s="121" t="str">
        <f t="shared" si="2916"/>
        <v/>
      </c>
      <c r="CR1681" s="121" t="str">
        <f t="shared" si="2916"/>
        <v/>
      </c>
      <c r="CS1681" s="121" t="str">
        <f t="shared" si="2916"/>
        <v/>
      </c>
      <c r="CT1681" s="121" t="str">
        <f t="shared" si="2916"/>
        <v/>
      </c>
      <c r="CU1681" s="121" t="str">
        <f t="shared" si="2916"/>
        <v/>
      </c>
      <c r="CV1681" s="121" t="str">
        <f t="shared" si="2916"/>
        <v/>
      </c>
      <c r="CW1681" s="121" t="str">
        <f t="shared" si="2916"/>
        <v/>
      </c>
      <c r="CX1681" s="121" t="str">
        <f t="shared" si="2916"/>
        <v/>
      </c>
      <c r="CY1681" s="121" t="str">
        <f t="shared" si="2916"/>
        <v/>
      </c>
      <c r="CZ1681" s="121" t="str">
        <f t="shared" si="2916"/>
        <v/>
      </c>
      <c r="DA1681" s="121" t="str">
        <f t="shared" si="2916"/>
        <v/>
      </c>
      <c r="DB1681" s="121" t="str">
        <f t="shared" si="2916"/>
        <v/>
      </c>
      <c r="DC1681" s="121" t="str">
        <f t="shared" si="2916"/>
        <v/>
      </c>
      <c r="DD1681" s="121" t="str">
        <f t="shared" si="2916"/>
        <v/>
      </c>
      <c r="DE1681" s="121" t="str">
        <f t="shared" si="2916"/>
        <v/>
      </c>
      <c r="DF1681" s="121" t="str">
        <f t="shared" si="2916"/>
        <v/>
      </c>
      <c r="DG1681" s="121" t="str">
        <f t="shared" si="2916"/>
        <v/>
      </c>
      <c r="DH1681" s="121" t="str">
        <f t="shared" si="2916"/>
        <v/>
      </c>
      <c r="DI1681" s="121" t="str">
        <f t="shared" si="2916"/>
        <v/>
      </c>
      <c r="DJ1681" s="121" t="str">
        <f t="shared" si="2916"/>
        <v/>
      </c>
      <c r="DK1681" s="121" t="str">
        <f t="shared" si="2916"/>
        <v/>
      </c>
      <c r="DL1681" s="121" t="str">
        <f t="shared" si="2916"/>
        <v/>
      </c>
      <c r="DM1681" s="121" t="str">
        <f t="shared" si="2916"/>
        <v/>
      </c>
      <c r="DN1681" s="121" t="str">
        <f t="shared" si="2916"/>
        <v/>
      </c>
      <c r="DO1681" s="2">
        <f ca="1">SUM(F1681:DN1681)</f>
        <v>32885434.23492917</v>
      </c>
      <c r="DP1681" s="50" t="s">
        <v>172</v>
      </c>
    </row>
    <row r="1682" spans="1:122" s="29" customFormat="1" ht="15" customHeight="1">
      <c r="C1682" s="125"/>
      <c r="D1682" s="124"/>
      <c r="E1682" s="124"/>
      <c r="F1682" s="122"/>
      <c r="G1682" s="122"/>
      <c r="H1682" s="122"/>
      <c r="I1682" s="122"/>
      <c r="J1682" s="122"/>
      <c r="K1682" s="122"/>
      <c r="L1682" s="122"/>
      <c r="M1682" s="122"/>
      <c r="N1682" s="122"/>
      <c r="O1682" s="122"/>
      <c r="P1682" s="122"/>
      <c r="Q1682" s="122"/>
      <c r="R1682" s="122"/>
      <c r="S1682" s="122"/>
      <c r="T1682" s="122"/>
      <c r="U1682" s="122"/>
      <c r="V1682" s="122"/>
      <c r="W1682" s="122"/>
      <c r="X1682" s="122"/>
      <c r="Y1682" s="122"/>
      <c r="Z1682" s="122"/>
      <c r="AA1682" s="122"/>
      <c r="AB1682" s="122"/>
      <c r="AC1682" s="122"/>
      <c r="AD1682" s="122"/>
      <c r="AE1682" s="122"/>
      <c r="AF1682" s="122"/>
      <c r="AG1682" s="122"/>
      <c r="AH1682" s="122"/>
      <c r="AI1682" s="122"/>
      <c r="AJ1682" s="122"/>
      <c r="AK1682" s="122"/>
      <c r="AL1682" s="122"/>
      <c r="AM1682" s="122"/>
      <c r="AN1682" s="122"/>
      <c r="AO1682" s="122"/>
      <c r="AP1682" s="122"/>
      <c r="AQ1682" s="122"/>
      <c r="AR1682" s="122"/>
      <c r="AS1682" s="122"/>
      <c r="AT1682" s="122"/>
      <c r="AU1682" s="122"/>
      <c r="AV1682" s="122"/>
      <c r="AW1682" s="122"/>
      <c r="AX1682" s="122"/>
      <c r="AY1682" s="122"/>
      <c r="AZ1682" s="122"/>
      <c r="BA1682" s="122"/>
      <c r="BB1682" s="122"/>
      <c r="BC1682" s="122"/>
      <c r="BD1682" s="122"/>
      <c r="BE1682" s="122"/>
      <c r="BF1682" s="122"/>
      <c r="BG1682" s="122"/>
      <c r="BH1682" s="122"/>
      <c r="BI1682" s="122"/>
      <c r="BJ1682" s="122"/>
      <c r="BK1682" s="122"/>
      <c r="BL1682" s="122"/>
      <c r="BM1682" s="122"/>
      <c r="BN1682" s="122"/>
      <c r="BO1682" s="122"/>
      <c r="BP1682" s="122"/>
      <c r="BQ1682" s="122"/>
      <c r="BR1682" s="122"/>
      <c r="BS1682" s="122"/>
      <c r="BT1682" s="122"/>
      <c r="BU1682" s="122"/>
      <c r="BV1682" s="122"/>
      <c r="BW1682" s="122"/>
      <c r="BX1682" s="122"/>
      <c r="BY1682" s="122"/>
      <c r="BZ1682" s="122"/>
      <c r="CA1682" s="122"/>
      <c r="CB1682" s="122"/>
      <c r="CC1682" s="122"/>
      <c r="CD1682" s="122"/>
      <c r="CE1682" s="122"/>
      <c r="CF1682" s="122"/>
      <c r="CG1682" s="122"/>
      <c r="CH1682" s="122"/>
      <c r="CI1682" s="122"/>
      <c r="CJ1682" s="122"/>
      <c r="CK1682" s="122"/>
      <c r="CL1682" s="122"/>
      <c r="CM1682" s="122"/>
      <c r="CN1682" s="122"/>
      <c r="CO1682" s="122"/>
      <c r="CP1682" s="122"/>
      <c r="CQ1682" s="122"/>
      <c r="CR1682" s="122"/>
      <c r="CS1682" s="122"/>
      <c r="CT1682" s="122"/>
      <c r="CU1682" s="122"/>
      <c r="CV1682" s="122"/>
      <c r="CW1682" s="122"/>
      <c r="CX1682" s="122"/>
      <c r="CY1682" s="122"/>
      <c r="CZ1682" s="122"/>
      <c r="DA1682" s="122"/>
      <c r="DB1682" s="122"/>
      <c r="DC1682" s="122"/>
      <c r="DD1682" s="122"/>
      <c r="DE1682" s="122"/>
      <c r="DF1682" s="122"/>
      <c r="DG1682" s="122"/>
      <c r="DH1682" s="122"/>
      <c r="DI1682" s="122"/>
      <c r="DJ1682" s="122"/>
      <c r="DK1682" s="122"/>
      <c r="DL1682" s="122"/>
      <c r="DM1682" s="122"/>
      <c r="DN1682" s="122"/>
      <c r="DO1682" s="27"/>
      <c r="DP1682" s="50" t="s">
        <v>172</v>
      </c>
    </row>
    <row r="1683" spans="1:122" s="29" customFormat="1" ht="15" customHeight="1">
      <c r="C1683" s="120" t="s">
        <v>212</v>
      </c>
      <c r="D1683" s="119"/>
      <c r="E1683" s="119"/>
      <c r="F1683" s="121">
        <f ca="1">IF(F17="","",SUM(F1665:F1666,F1669:F1671,F1677)+F1681)</f>
        <v>2887268.7642187504</v>
      </c>
      <c r="G1683" s="121">
        <f t="shared" ref="G1683:BR1683" ca="1" si="2917">IF(G17="","",SUM(G1665:G1666,G1669:G1671,G1677)+G1681)</f>
        <v>446341.065</v>
      </c>
      <c r="H1683" s="121">
        <f t="shared" ca="1" si="2917"/>
        <v>446341.065</v>
      </c>
      <c r="I1683" s="121">
        <f t="shared" ca="1" si="2917"/>
        <v>4672633.0242187511</v>
      </c>
      <c r="J1683" s="121">
        <f t="shared" ca="1" si="2917"/>
        <v>892682.13</v>
      </c>
      <c r="K1683" s="121">
        <f t="shared" ca="1" si="2917"/>
        <v>892682.13</v>
      </c>
      <c r="L1683" s="121">
        <f t="shared" ca="1" si="2917"/>
        <v>12023312.438437505</v>
      </c>
      <c r="M1683" s="121">
        <f t="shared" ca="1" si="2917"/>
        <v>1785364.26</v>
      </c>
      <c r="N1683" s="121">
        <f t="shared" ca="1" si="2917"/>
        <v>1785364.26</v>
      </c>
      <c r="O1683" s="121">
        <f t="shared" ca="1" si="2917"/>
        <v>1785364.26</v>
      </c>
      <c r="P1683" s="121">
        <f t="shared" ca="1" si="2917"/>
        <v>1785364.26</v>
      </c>
      <c r="Q1683" s="121">
        <f t="shared" ca="1" si="2917"/>
        <v>1785364.26</v>
      </c>
      <c r="R1683" s="121">
        <f t="shared" ca="1" si="2917"/>
        <v>948474.76312499132</v>
      </c>
      <c r="S1683" s="121">
        <f t="shared" ca="1" si="2917"/>
        <v>0</v>
      </c>
      <c r="T1683" s="121">
        <f t="shared" ca="1" si="2917"/>
        <v>8034139.1700000009</v>
      </c>
      <c r="U1683" s="121">
        <f t="shared" ca="1" si="2917"/>
        <v>0</v>
      </c>
      <c r="V1683" s="121">
        <f t="shared" ca="1" si="2917"/>
        <v>0</v>
      </c>
      <c r="W1683" s="121">
        <f t="shared" ca="1" si="2917"/>
        <v>0</v>
      </c>
      <c r="X1683" s="121">
        <f t="shared" ca="1" si="2917"/>
        <v>0</v>
      </c>
      <c r="Y1683" s="121">
        <f t="shared" ca="1" si="2917"/>
        <v>0</v>
      </c>
      <c r="Z1683" s="121">
        <f t="shared" ca="1" si="2917"/>
        <v>0</v>
      </c>
      <c r="AA1683" s="121">
        <f t="shared" ca="1" si="2917"/>
        <v>0</v>
      </c>
      <c r="AB1683" s="121">
        <f t="shared" ca="1" si="2917"/>
        <v>0</v>
      </c>
      <c r="AC1683" s="121">
        <f t="shared" ca="1" si="2917"/>
        <v>0</v>
      </c>
      <c r="AD1683" s="121">
        <f t="shared" ca="1" si="2917"/>
        <v>40493633.945972957</v>
      </c>
      <c r="AE1683" s="121">
        <f t="shared" ca="1" si="2917"/>
        <v>316659.2842411754</v>
      </c>
      <c r="AF1683" s="121">
        <f t="shared" ca="1" si="2917"/>
        <v>330787.23005793209</v>
      </c>
      <c r="AG1683" s="121">
        <f t="shared" ca="1" si="2917"/>
        <v>324296.6241330331</v>
      </c>
      <c r="AH1683" s="121">
        <f t="shared" ca="1" si="2917"/>
        <v>338618.76155831281</v>
      </c>
      <c r="AI1683" s="121">
        <f t="shared" ca="1" si="2917"/>
        <v>342734.41618714738</v>
      </c>
      <c r="AJ1683" s="121">
        <f t="shared" ca="1" si="2917"/>
        <v>335975.90812111128</v>
      </c>
      <c r="AK1683" s="121">
        <f t="shared" ca="1" si="2917"/>
        <v>350908.43504451402</v>
      </c>
      <c r="AL1683" s="121">
        <f t="shared" ca="1" si="2917"/>
        <v>343929.04245748487</v>
      </c>
      <c r="AM1683" s="121">
        <f t="shared" ca="1" si="2917"/>
        <v>359055.03804803704</v>
      </c>
      <c r="AN1683" s="121">
        <f t="shared" ca="1" si="2917"/>
        <v>363338.54548894125</v>
      </c>
      <c r="AO1683" s="121">
        <f t="shared" ca="1" si="2917"/>
        <v>332947.69632511871</v>
      </c>
      <c r="AP1683" s="121">
        <f t="shared" ca="1" si="2917"/>
        <v>373053.85728922352</v>
      </c>
      <c r="AQ1683" s="121">
        <f t="shared" ca="1" si="2917"/>
        <v>366716.85544038774</v>
      </c>
      <c r="AR1683" s="121">
        <f t="shared" ca="1" si="2917"/>
        <v>384029.01871713949</v>
      </c>
      <c r="AS1683" s="121">
        <f t="shared" ca="1" si="2917"/>
        <v>377597.79401966074</v>
      </c>
      <c r="AT1683" s="121">
        <f t="shared" ca="1" si="2917"/>
        <v>395439.46389708662</v>
      </c>
      <c r="AU1683" s="121">
        <f t="shared" ca="1" si="2917"/>
        <v>401334.58363254409</v>
      </c>
      <c r="AV1683" s="121">
        <f t="shared" ca="1" si="2917"/>
        <v>394427.66711639566</v>
      </c>
      <c r="AW1683" s="121">
        <f t="shared" ca="1" si="2917"/>
        <v>413000.67193397868</v>
      </c>
      <c r="AX1683" s="121">
        <f t="shared" ca="1" si="2917"/>
        <v>405979.64306061424</v>
      </c>
      <c r="AY1683" s="121">
        <f t="shared" ca="1" si="2917"/>
        <v>425113.36942016298</v>
      </c>
      <c r="AZ1683" s="121">
        <f t="shared" ca="1" si="2917"/>
        <v>431369.16140427138</v>
      </c>
      <c r="BA1683" s="121">
        <f t="shared" ca="1" si="2917"/>
        <v>396297.93159369362</v>
      </c>
      <c r="BB1683" s="121">
        <f t="shared" ca="1" si="2917"/>
        <v>443033.30495388433</v>
      </c>
      <c r="BC1683" s="121">
        <f t="shared" ca="1" si="2917"/>
        <v>431009.44855241675</v>
      </c>
      <c r="BD1683" s="121">
        <f t="shared" ca="1" si="2917"/>
        <v>446694.65195541631</v>
      </c>
      <c r="BE1683" s="121">
        <f t="shared" ca="1" si="2917"/>
        <v>434570.29493165674</v>
      </c>
      <c r="BF1683" s="121">
        <f t="shared" ca="1" si="2917"/>
        <v>450386.38426407304</v>
      </c>
      <c r="BG1683" s="121">
        <f t="shared" ca="1" si="2917"/>
        <v>452244.18491503951</v>
      </c>
      <c r="BH1683" s="121">
        <f t="shared" ca="1" si="2917"/>
        <v>439967.50143157772</v>
      </c>
      <c r="BI1683" s="121">
        <f t="shared" ca="1" si="2917"/>
        <v>455981.9721251048</v>
      </c>
      <c r="BJ1683" s="121">
        <f t="shared" ca="1" si="2917"/>
        <v>443602.6755780747</v>
      </c>
      <c r="BK1683" s="121">
        <f t="shared" ca="1" si="2917"/>
        <v>459750.78061037161</v>
      </c>
      <c r="BL1683" s="121">
        <f t="shared" ca="1" si="2917"/>
        <v>461647.36523656716</v>
      </c>
      <c r="BM1683" s="121">
        <f t="shared" ca="1" si="2917"/>
        <v>434481.42546286294</v>
      </c>
      <c r="BN1683" s="121">
        <f t="shared" ca="1" si="2917"/>
        <v>33350143.179987036</v>
      </c>
      <c r="BO1683" s="121" t="str">
        <f t="shared" si="2917"/>
        <v/>
      </c>
      <c r="BP1683" s="121" t="str">
        <f t="shared" si="2917"/>
        <v/>
      </c>
      <c r="BQ1683" s="121" t="str">
        <f t="shared" si="2917"/>
        <v/>
      </c>
      <c r="BR1683" s="121" t="str">
        <f t="shared" si="2917"/>
        <v/>
      </c>
      <c r="BS1683" s="121" t="str">
        <f t="shared" ref="BS1683:CA1683" si="2918">IF(BS17="","",SUM(BS1665:BS1666,BS1669:BS1671,BS1677)+BS1681)</f>
        <v/>
      </c>
      <c r="BT1683" s="121" t="str">
        <f t="shared" si="2918"/>
        <v/>
      </c>
      <c r="BU1683" s="121" t="str">
        <f t="shared" si="2918"/>
        <v/>
      </c>
      <c r="BV1683" s="121" t="str">
        <f t="shared" si="2918"/>
        <v/>
      </c>
      <c r="BW1683" s="121" t="str">
        <f t="shared" si="2918"/>
        <v/>
      </c>
      <c r="BX1683" s="121" t="str">
        <f t="shared" si="2918"/>
        <v/>
      </c>
      <c r="BY1683" s="121" t="str">
        <f t="shared" si="2918"/>
        <v/>
      </c>
      <c r="BZ1683" s="121" t="str">
        <f t="shared" si="2918"/>
        <v/>
      </c>
      <c r="CA1683" s="121" t="str">
        <f t="shared" si="2918"/>
        <v/>
      </c>
      <c r="CB1683" s="121" t="str">
        <f t="shared" ref="CB1683:DN1683" si="2919">IF(CB17="","",SUM(CB1665:CB1666,CB1669:CB1671,CB1677)+CB1681)</f>
        <v/>
      </c>
      <c r="CC1683" s="121" t="str">
        <f t="shared" si="2919"/>
        <v/>
      </c>
      <c r="CD1683" s="121" t="str">
        <f t="shared" si="2919"/>
        <v/>
      </c>
      <c r="CE1683" s="121" t="str">
        <f t="shared" si="2919"/>
        <v/>
      </c>
      <c r="CF1683" s="121" t="str">
        <f t="shared" si="2919"/>
        <v/>
      </c>
      <c r="CG1683" s="121" t="str">
        <f t="shared" si="2919"/>
        <v/>
      </c>
      <c r="CH1683" s="121" t="str">
        <f t="shared" si="2919"/>
        <v/>
      </c>
      <c r="CI1683" s="121" t="str">
        <f t="shared" si="2919"/>
        <v/>
      </c>
      <c r="CJ1683" s="121" t="str">
        <f t="shared" si="2919"/>
        <v/>
      </c>
      <c r="CK1683" s="121" t="str">
        <f t="shared" si="2919"/>
        <v/>
      </c>
      <c r="CL1683" s="121" t="str">
        <f t="shared" si="2919"/>
        <v/>
      </c>
      <c r="CM1683" s="121" t="str">
        <f t="shared" si="2919"/>
        <v/>
      </c>
      <c r="CN1683" s="121" t="str">
        <f t="shared" si="2919"/>
        <v/>
      </c>
      <c r="CO1683" s="121" t="str">
        <f t="shared" si="2919"/>
        <v/>
      </c>
      <c r="CP1683" s="121" t="str">
        <f t="shared" si="2919"/>
        <v/>
      </c>
      <c r="CQ1683" s="121" t="str">
        <f t="shared" si="2919"/>
        <v/>
      </c>
      <c r="CR1683" s="121" t="str">
        <f t="shared" si="2919"/>
        <v/>
      </c>
      <c r="CS1683" s="121" t="str">
        <f t="shared" si="2919"/>
        <v/>
      </c>
      <c r="CT1683" s="121" t="str">
        <f t="shared" si="2919"/>
        <v/>
      </c>
      <c r="CU1683" s="121" t="str">
        <f t="shared" si="2919"/>
        <v/>
      </c>
      <c r="CV1683" s="121" t="str">
        <f t="shared" si="2919"/>
        <v/>
      </c>
      <c r="CW1683" s="121" t="str">
        <f t="shared" si="2919"/>
        <v/>
      </c>
      <c r="CX1683" s="121" t="str">
        <f t="shared" si="2919"/>
        <v/>
      </c>
      <c r="CY1683" s="121" t="str">
        <f t="shared" si="2919"/>
        <v/>
      </c>
      <c r="CZ1683" s="121" t="str">
        <f t="shared" si="2919"/>
        <v/>
      </c>
      <c r="DA1683" s="121" t="str">
        <f t="shared" si="2919"/>
        <v/>
      </c>
      <c r="DB1683" s="121" t="str">
        <f t="shared" si="2919"/>
        <v/>
      </c>
      <c r="DC1683" s="121" t="str">
        <f t="shared" si="2919"/>
        <v/>
      </c>
      <c r="DD1683" s="121" t="str">
        <f t="shared" si="2919"/>
        <v/>
      </c>
      <c r="DE1683" s="121" t="str">
        <f t="shared" si="2919"/>
        <v/>
      </c>
      <c r="DF1683" s="121" t="str">
        <f t="shared" si="2919"/>
        <v/>
      </c>
      <c r="DG1683" s="121" t="str">
        <f t="shared" si="2919"/>
        <v/>
      </c>
      <c r="DH1683" s="121" t="str">
        <f t="shared" si="2919"/>
        <v/>
      </c>
      <c r="DI1683" s="121" t="str">
        <f t="shared" si="2919"/>
        <v/>
      </c>
      <c r="DJ1683" s="121" t="str">
        <f t="shared" si="2919"/>
        <v/>
      </c>
      <c r="DK1683" s="121" t="str">
        <f t="shared" si="2919"/>
        <v/>
      </c>
      <c r="DL1683" s="121" t="str">
        <f t="shared" si="2919"/>
        <v/>
      </c>
      <c r="DM1683" s="121" t="str">
        <f t="shared" si="2919"/>
        <v/>
      </c>
      <c r="DN1683" s="121" t="str">
        <f t="shared" si="2919"/>
        <v/>
      </c>
      <c r="DO1683" s="2">
        <f ca="1">SUM(F1683:DN1683)</f>
        <v>127871453.96516496</v>
      </c>
      <c r="DP1683" s="50" t="s">
        <v>172</v>
      </c>
    </row>
    <row r="1684" spans="1:122" s="29" customFormat="1" ht="15" customHeight="1">
      <c r="C1684" s="120"/>
      <c r="D1684" s="119"/>
      <c r="E1684" s="119"/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U1684" s="121"/>
      <c r="V1684" s="121"/>
      <c r="W1684" s="121"/>
      <c r="X1684" s="121"/>
      <c r="Y1684" s="121"/>
      <c r="Z1684" s="121"/>
      <c r="AA1684" s="121"/>
      <c r="AB1684" s="121"/>
      <c r="AC1684" s="121"/>
      <c r="AD1684" s="121"/>
      <c r="AE1684" s="121"/>
      <c r="AF1684" s="121"/>
      <c r="AG1684" s="121"/>
      <c r="AH1684" s="121"/>
      <c r="AI1684" s="121"/>
      <c r="AJ1684" s="121"/>
      <c r="AK1684" s="121"/>
      <c r="AL1684" s="121"/>
      <c r="AM1684" s="121"/>
      <c r="AN1684" s="121"/>
      <c r="AO1684" s="121"/>
      <c r="AP1684" s="121"/>
      <c r="AQ1684" s="121"/>
      <c r="AR1684" s="121"/>
      <c r="AS1684" s="121"/>
      <c r="AT1684" s="121"/>
      <c r="AU1684" s="121"/>
      <c r="AV1684" s="121"/>
      <c r="AW1684" s="121"/>
      <c r="AX1684" s="121"/>
      <c r="AY1684" s="121"/>
      <c r="AZ1684" s="121"/>
      <c r="BA1684" s="121"/>
      <c r="BB1684" s="121"/>
      <c r="BC1684" s="121"/>
      <c r="BD1684" s="121"/>
      <c r="BE1684" s="121"/>
      <c r="BF1684" s="121"/>
      <c r="BG1684" s="121"/>
      <c r="BH1684" s="121"/>
      <c r="BI1684" s="121"/>
      <c r="BJ1684" s="121"/>
      <c r="BK1684" s="121"/>
      <c r="BL1684" s="121"/>
      <c r="BM1684" s="121"/>
      <c r="BN1684" s="121"/>
      <c r="BO1684" s="121"/>
      <c r="BP1684" s="121"/>
      <c r="BQ1684" s="121"/>
      <c r="BR1684" s="121"/>
      <c r="BS1684" s="121"/>
      <c r="BT1684" s="121"/>
      <c r="BU1684" s="121"/>
      <c r="BV1684" s="121"/>
      <c r="BW1684" s="121"/>
      <c r="BX1684" s="121"/>
      <c r="BY1684" s="121"/>
      <c r="BZ1684" s="121"/>
      <c r="CA1684" s="121"/>
      <c r="CB1684" s="121"/>
      <c r="CC1684" s="121"/>
      <c r="CD1684" s="121"/>
      <c r="CE1684" s="121"/>
      <c r="CF1684" s="121"/>
      <c r="CG1684" s="121"/>
      <c r="CH1684" s="121"/>
      <c r="CI1684" s="121"/>
      <c r="CJ1684" s="121"/>
      <c r="CK1684" s="121"/>
      <c r="CL1684" s="121"/>
      <c r="CM1684" s="121"/>
      <c r="CN1684" s="121"/>
      <c r="CO1684" s="121"/>
      <c r="CP1684" s="121"/>
      <c r="CQ1684" s="121"/>
      <c r="CR1684" s="121"/>
      <c r="CS1684" s="121"/>
      <c r="CT1684" s="121"/>
      <c r="CU1684" s="121"/>
      <c r="CV1684" s="121"/>
      <c r="CW1684" s="121"/>
      <c r="CX1684" s="121"/>
      <c r="CY1684" s="121"/>
      <c r="CZ1684" s="121"/>
      <c r="DA1684" s="121"/>
      <c r="DB1684" s="121"/>
      <c r="DC1684" s="121"/>
      <c r="DD1684" s="121"/>
      <c r="DE1684" s="121"/>
      <c r="DF1684" s="121"/>
      <c r="DG1684" s="121"/>
      <c r="DH1684" s="121"/>
      <c r="DI1684" s="121"/>
      <c r="DJ1684" s="121"/>
      <c r="DK1684" s="121"/>
      <c r="DL1684" s="121"/>
      <c r="DM1684" s="121"/>
      <c r="DN1684" s="121"/>
      <c r="DO1684" s="1"/>
      <c r="DP1684" s="50" t="s">
        <v>172</v>
      </c>
    </row>
    <row r="1685" spans="1:122" s="29" customFormat="1" ht="15" customHeight="1">
      <c r="C1685" s="126" t="s">
        <v>211</v>
      </c>
      <c r="D1685" s="119"/>
      <c r="E1685" s="119"/>
      <c r="F1685" s="121">
        <f t="shared" ref="F1685:AK1685" ca="1" si="2920">IF(F17="","",F1683-F1661)</f>
        <v>-16155017.468810759</v>
      </c>
      <c r="G1685" s="121">
        <f t="shared" ca="1" si="2920"/>
        <v>-47034.253763208457</v>
      </c>
      <c r="H1685" s="121">
        <f t="shared" ca="1" si="2920"/>
        <v>-48887.886770459067</v>
      </c>
      <c r="I1685" s="121">
        <f t="shared" ca="1" si="2920"/>
        <v>4175543.4752594237</v>
      </c>
      <c r="J1685" s="121">
        <f t="shared" ca="1" si="2920"/>
        <v>-2035538.7197068264</v>
      </c>
      <c r="K1685" s="121">
        <f t="shared" ca="1" si="2920"/>
        <v>-2038709.847925303</v>
      </c>
      <c r="L1685" s="121">
        <f t="shared" ca="1" si="2920"/>
        <v>9088737.4182240255</v>
      </c>
      <c r="M1685" s="121">
        <f t="shared" ca="1" si="2920"/>
        <v>-1152405.7613330462</v>
      </c>
      <c r="N1685" s="121">
        <f t="shared" ca="1" si="2920"/>
        <v>-1155612.7662138634</v>
      </c>
      <c r="O1685" s="121">
        <f t="shared" ca="1" si="2920"/>
        <v>-1158831.8199545958</v>
      </c>
      <c r="P1685" s="121">
        <f t="shared" ca="1" si="2920"/>
        <v>-880423.78324114368</v>
      </c>
      <c r="Q1685" s="121">
        <f t="shared" ca="1" si="2920"/>
        <v>-882608.93973839679</v>
      </c>
      <c r="R1685" s="121">
        <f t="shared" ca="1" si="2920"/>
        <v>-2210107.5824274928</v>
      </c>
      <c r="S1685" s="121">
        <f t="shared" ca="1" si="2920"/>
        <v>-3162618.9521523472</v>
      </c>
      <c r="T1685" s="121">
        <f t="shared" ca="1" si="2920"/>
        <v>4867468.4455373343</v>
      </c>
      <c r="U1685" s="121">
        <f t="shared" ca="1" si="2920"/>
        <v>-3170737.719461692</v>
      </c>
      <c r="V1685" s="121">
        <f t="shared" ca="1" si="2920"/>
        <v>-3174819.9943417399</v>
      </c>
      <c r="W1685" s="121">
        <f t="shared" ca="1" si="2920"/>
        <v>-3178917.6065100036</v>
      </c>
      <c r="X1685" s="121">
        <f t="shared" ca="1" si="2920"/>
        <v>-4560613.5816544788</v>
      </c>
      <c r="Y1685" s="121">
        <f t="shared" ca="1" si="2920"/>
        <v>-4079044.1948214825</v>
      </c>
      <c r="Z1685" s="121">
        <f t="shared" ca="1" si="2920"/>
        <v>-4092727.5668496159</v>
      </c>
      <c r="AA1685" s="121">
        <f t="shared" ca="1" si="2920"/>
        <v>-4108104.126274223</v>
      </c>
      <c r="AB1685" s="121">
        <f t="shared" ca="1" si="2920"/>
        <v>-1690359.5790550488</v>
      </c>
      <c r="AC1685" s="121">
        <f t="shared" ca="1" si="2920"/>
        <v>-1696710.3351441724</v>
      </c>
      <c r="AD1685" s="121">
        <f t="shared" ca="1" si="2920"/>
        <v>40148706.765083417</v>
      </c>
      <c r="AE1685" s="121">
        <f t="shared" ca="1" si="2920"/>
        <v>105474.77288270887</v>
      </c>
      <c r="AF1685" s="121">
        <f t="shared" ca="1" si="2920"/>
        <v>111430.20750175964</v>
      </c>
      <c r="AG1685" s="121">
        <f t="shared" ca="1" si="2920"/>
        <v>110907.16579852221</v>
      </c>
      <c r="AH1685" s="121">
        <f t="shared" ca="1" si="2920"/>
        <v>117074.78195260491</v>
      </c>
      <c r="AI1685" s="121">
        <f t="shared" ca="1" si="2920"/>
        <v>120005.13688440976</v>
      </c>
      <c r="AJ1685" s="121">
        <f t="shared" ca="1" si="2920"/>
        <v>119333.9670696657</v>
      </c>
      <c r="AK1685" s="121">
        <f t="shared" ca="1" si="2920"/>
        <v>125927.44939567085</v>
      </c>
      <c r="AL1685" s="121">
        <f t="shared" ref="AL1685:BQ1685" ca="1" si="2921">IF(AL17="","",AL1683-AL1661)</f>
        <v>125121.91802481812</v>
      </c>
      <c r="AM1685" s="121">
        <f t="shared" ca="1" si="2921"/>
        <v>131945.31964468292</v>
      </c>
      <c r="AN1685" s="121">
        <f t="shared" ca="1" si="2921"/>
        <v>135064.88352973261</v>
      </c>
      <c r="AO1685" s="121">
        <f t="shared" ca="1" si="2921"/>
        <v>125819.09003037764</v>
      </c>
      <c r="AP1685" s="121">
        <f t="shared" ca="1" si="2921"/>
        <v>141788.55520228183</v>
      </c>
      <c r="AQ1685" s="121">
        <f t="shared" ca="1" si="2921"/>
        <v>141103.32616363978</v>
      </c>
      <c r="AR1685" s="121">
        <f t="shared" ca="1" si="2921"/>
        <v>149117.98648764953</v>
      </c>
      <c r="AS1685" s="121">
        <f t="shared" ca="1" si="2921"/>
        <v>148365.6068722191</v>
      </c>
      <c r="AT1685" s="121">
        <f t="shared" ca="1" si="2921"/>
        <v>156755.5313469462</v>
      </c>
      <c r="AU1685" s="121">
        <f t="shared" ca="1" si="2921"/>
        <v>160702.72207584255</v>
      </c>
      <c r="AV1685" s="121">
        <f t="shared" ca="1" si="2921"/>
        <v>159713.00515950198</v>
      </c>
      <c r="AW1685" s="121">
        <f t="shared" ca="1" si="2921"/>
        <v>168655.56768331688</v>
      </c>
      <c r="AX1685" s="121">
        <f t="shared" ca="1" si="2921"/>
        <v>167597.18372539777</v>
      </c>
      <c r="AY1685" s="121">
        <f t="shared" ca="1" si="2921"/>
        <v>176944.82869903755</v>
      </c>
      <c r="AZ1685" s="121">
        <f t="shared" ca="1" si="2921"/>
        <v>181227.20180227849</v>
      </c>
      <c r="BA1685" s="121">
        <f t="shared" ca="1" si="2921"/>
        <v>168636.90064873183</v>
      </c>
      <c r="BB1685" s="121">
        <f t="shared" ca="1" si="2921"/>
        <v>189550.9474957998</v>
      </c>
      <c r="BC1685" s="121">
        <f t="shared" ca="1" si="2921"/>
        <v>184602.50082890465</v>
      </c>
      <c r="BD1685" s="121">
        <f t="shared" ca="1" si="2921"/>
        <v>191095.54078314183</v>
      </c>
      <c r="BE1685" s="121">
        <f t="shared" ca="1" si="2921"/>
        <v>186105.67807871738</v>
      </c>
      <c r="BF1685" s="121">
        <f t="shared" ca="1" si="2921"/>
        <v>192652.84301412731</v>
      </c>
      <c r="BG1685" s="121">
        <f t="shared" ca="1" si="2921"/>
        <v>193436.75390988571</v>
      </c>
      <c r="BH1685" s="121">
        <f t="shared" ca="1" si="2921"/>
        <v>188384.11802909125</v>
      </c>
      <c r="BI1685" s="121">
        <f t="shared" ca="1" si="2921"/>
        <v>195013.31934367528</v>
      </c>
      <c r="BJ1685" s="121">
        <f t="shared" ca="1" si="2921"/>
        <v>189918.39621349459</v>
      </c>
      <c r="BK1685" s="121">
        <f t="shared" ca="1" si="2921"/>
        <v>196602.85834998608</v>
      </c>
      <c r="BL1685" s="121">
        <f t="shared" ca="1" si="2921"/>
        <v>197402.99330009671</v>
      </c>
      <c r="BM1685" s="121">
        <f t="shared" ca="1" si="2921"/>
        <v>186203.86841416598</v>
      </c>
      <c r="BN1685" s="121">
        <f t="shared" ca="1" si="2921"/>
        <v>33084134.233583309</v>
      </c>
      <c r="BO1685" s="121" t="str">
        <f t="shared" si="2921"/>
        <v/>
      </c>
      <c r="BP1685" s="121" t="str">
        <f t="shared" si="2921"/>
        <v/>
      </c>
      <c r="BQ1685" s="121" t="str">
        <f t="shared" si="2921"/>
        <v/>
      </c>
      <c r="BR1685" s="121" t="str">
        <f t="shared" ref="BR1685:CA1685" si="2922">IF(BR17="","",BR1683-BR1661)</f>
        <v/>
      </c>
      <c r="BS1685" s="121" t="str">
        <f t="shared" si="2922"/>
        <v/>
      </c>
      <c r="BT1685" s="121" t="str">
        <f t="shared" si="2922"/>
        <v/>
      </c>
      <c r="BU1685" s="121" t="str">
        <f t="shared" si="2922"/>
        <v/>
      </c>
      <c r="BV1685" s="121" t="str">
        <f t="shared" si="2922"/>
        <v/>
      </c>
      <c r="BW1685" s="121" t="str">
        <f t="shared" si="2922"/>
        <v/>
      </c>
      <c r="BX1685" s="121" t="str">
        <f t="shared" si="2922"/>
        <v/>
      </c>
      <c r="BY1685" s="121" t="str">
        <f t="shared" si="2922"/>
        <v/>
      </c>
      <c r="BZ1685" s="121" t="str">
        <f t="shared" si="2922"/>
        <v/>
      </c>
      <c r="CA1685" s="121" t="str">
        <f t="shared" si="2922"/>
        <v/>
      </c>
      <c r="CB1685" s="121" t="str">
        <f t="shared" ref="CB1685:DN1685" si="2923">IF(CB17="","",CB1683-CB1661)</f>
        <v/>
      </c>
      <c r="CC1685" s="121" t="str">
        <f t="shared" si="2923"/>
        <v/>
      </c>
      <c r="CD1685" s="121" t="str">
        <f t="shared" si="2923"/>
        <v/>
      </c>
      <c r="CE1685" s="121" t="str">
        <f t="shared" si="2923"/>
        <v/>
      </c>
      <c r="CF1685" s="121" t="str">
        <f t="shared" si="2923"/>
        <v/>
      </c>
      <c r="CG1685" s="121" t="str">
        <f t="shared" si="2923"/>
        <v/>
      </c>
      <c r="CH1685" s="121" t="str">
        <f t="shared" si="2923"/>
        <v/>
      </c>
      <c r="CI1685" s="121" t="str">
        <f t="shared" si="2923"/>
        <v/>
      </c>
      <c r="CJ1685" s="121" t="str">
        <f t="shared" si="2923"/>
        <v/>
      </c>
      <c r="CK1685" s="121" t="str">
        <f t="shared" si="2923"/>
        <v/>
      </c>
      <c r="CL1685" s="121" t="str">
        <f t="shared" si="2923"/>
        <v/>
      </c>
      <c r="CM1685" s="121" t="str">
        <f t="shared" si="2923"/>
        <v/>
      </c>
      <c r="CN1685" s="121" t="str">
        <f t="shared" si="2923"/>
        <v/>
      </c>
      <c r="CO1685" s="121" t="str">
        <f t="shared" si="2923"/>
        <v/>
      </c>
      <c r="CP1685" s="121" t="str">
        <f t="shared" si="2923"/>
        <v/>
      </c>
      <c r="CQ1685" s="121" t="str">
        <f t="shared" si="2923"/>
        <v/>
      </c>
      <c r="CR1685" s="121" t="str">
        <f t="shared" si="2923"/>
        <v/>
      </c>
      <c r="CS1685" s="121" t="str">
        <f t="shared" si="2923"/>
        <v/>
      </c>
      <c r="CT1685" s="121" t="str">
        <f t="shared" si="2923"/>
        <v/>
      </c>
      <c r="CU1685" s="121" t="str">
        <f t="shared" si="2923"/>
        <v/>
      </c>
      <c r="CV1685" s="121" t="str">
        <f t="shared" si="2923"/>
        <v/>
      </c>
      <c r="CW1685" s="121" t="str">
        <f t="shared" si="2923"/>
        <v/>
      </c>
      <c r="CX1685" s="121" t="str">
        <f t="shared" si="2923"/>
        <v/>
      </c>
      <c r="CY1685" s="121" t="str">
        <f t="shared" si="2923"/>
        <v/>
      </c>
      <c r="CZ1685" s="121" t="str">
        <f t="shared" si="2923"/>
        <v/>
      </c>
      <c r="DA1685" s="121" t="str">
        <f t="shared" si="2923"/>
        <v/>
      </c>
      <c r="DB1685" s="121" t="str">
        <f t="shared" si="2923"/>
        <v/>
      </c>
      <c r="DC1685" s="121" t="str">
        <f t="shared" si="2923"/>
        <v/>
      </c>
      <c r="DD1685" s="121" t="str">
        <f t="shared" si="2923"/>
        <v/>
      </c>
      <c r="DE1685" s="121" t="str">
        <f t="shared" si="2923"/>
        <v/>
      </c>
      <c r="DF1685" s="121" t="str">
        <f t="shared" si="2923"/>
        <v/>
      </c>
      <c r="DG1685" s="121" t="str">
        <f t="shared" si="2923"/>
        <v/>
      </c>
      <c r="DH1685" s="121" t="str">
        <f t="shared" si="2923"/>
        <v/>
      </c>
      <c r="DI1685" s="121" t="str">
        <f t="shared" si="2923"/>
        <v/>
      </c>
      <c r="DJ1685" s="121" t="str">
        <f t="shared" si="2923"/>
        <v/>
      </c>
      <c r="DK1685" s="121" t="str">
        <f t="shared" si="2923"/>
        <v/>
      </c>
      <c r="DL1685" s="121" t="str">
        <f t="shared" si="2923"/>
        <v/>
      </c>
      <c r="DM1685" s="121" t="str">
        <f t="shared" si="2923"/>
        <v/>
      </c>
      <c r="DN1685" s="121" t="str">
        <f t="shared" si="2923"/>
        <v/>
      </c>
      <c r="DO1685" s="2">
        <f ca="1">SUM(F1685:DN1685)</f>
        <v>36224440.777880497</v>
      </c>
      <c r="DP1685" s="50" t="s">
        <v>172</v>
      </c>
    </row>
    <row r="1686" spans="1:122" s="29" customFormat="1" ht="15" customHeight="1">
      <c r="C1686" s="120"/>
      <c r="D1686" s="119"/>
      <c r="E1686" s="119"/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U1686" s="121"/>
      <c r="V1686" s="121"/>
      <c r="W1686" s="121"/>
      <c r="X1686" s="121"/>
      <c r="Y1686" s="121"/>
      <c r="Z1686" s="121"/>
      <c r="AA1686" s="121"/>
      <c r="AB1686" s="121"/>
      <c r="AC1686" s="121"/>
      <c r="AD1686" s="121"/>
      <c r="AE1686" s="121"/>
      <c r="AF1686" s="121"/>
      <c r="AG1686" s="121"/>
      <c r="AH1686" s="121"/>
      <c r="AI1686" s="121"/>
      <c r="AJ1686" s="121"/>
      <c r="AK1686" s="121"/>
      <c r="AL1686" s="121"/>
      <c r="AM1686" s="121"/>
      <c r="AN1686" s="121"/>
      <c r="AO1686" s="121"/>
      <c r="AP1686" s="121"/>
      <c r="AQ1686" s="121"/>
      <c r="AR1686" s="121"/>
      <c r="AS1686" s="121"/>
      <c r="AT1686" s="121"/>
      <c r="AU1686" s="121"/>
      <c r="AV1686" s="121"/>
      <c r="AW1686" s="121"/>
      <c r="AX1686" s="121"/>
      <c r="AY1686" s="121"/>
      <c r="AZ1686" s="121"/>
      <c r="BA1686" s="121"/>
      <c r="BB1686" s="121"/>
      <c r="BC1686" s="121"/>
      <c r="BD1686" s="121"/>
      <c r="BE1686" s="121"/>
      <c r="BF1686" s="121"/>
      <c r="BG1686" s="121"/>
      <c r="BH1686" s="121"/>
      <c r="BI1686" s="121"/>
      <c r="BJ1686" s="121"/>
      <c r="BK1686" s="121"/>
      <c r="BL1686" s="121"/>
      <c r="BM1686" s="121"/>
      <c r="BN1686" s="121"/>
      <c r="BO1686" s="121"/>
      <c r="BP1686" s="121"/>
      <c r="BQ1686" s="121"/>
      <c r="BR1686" s="121"/>
      <c r="BS1686" s="121"/>
      <c r="BT1686" s="121"/>
      <c r="BU1686" s="121"/>
      <c r="BV1686" s="121"/>
      <c r="BW1686" s="121"/>
      <c r="BX1686" s="121"/>
      <c r="BY1686" s="121"/>
      <c r="BZ1686" s="121"/>
      <c r="CA1686" s="121"/>
      <c r="CB1686" s="121"/>
      <c r="CC1686" s="121"/>
      <c r="CD1686" s="121"/>
      <c r="CE1686" s="121"/>
      <c r="CF1686" s="121"/>
      <c r="CG1686" s="121"/>
      <c r="CH1686" s="121"/>
      <c r="CI1686" s="121"/>
      <c r="CJ1686" s="121"/>
      <c r="CK1686" s="121"/>
      <c r="CL1686" s="121"/>
      <c r="CM1686" s="121"/>
      <c r="CN1686" s="121"/>
      <c r="CO1686" s="121"/>
      <c r="CP1686" s="121"/>
      <c r="CQ1686" s="121"/>
      <c r="CR1686" s="121"/>
      <c r="CS1686" s="121"/>
      <c r="CT1686" s="121"/>
      <c r="CU1686" s="121"/>
      <c r="CV1686" s="121"/>
      <c r="CW1686" s="121"/>
      <c r="CX1686" s="121"/>
      <c r="CY1686" s="121"/>
      <c r="CZ1686" s="121"/>
      <c r="DA1686" s="121"/>
      <c r="DB1686" s="121"/>
      <c r="DC1686" s="121"/>
      <c r="DD1686" s="121"/>
      <c r="DE1686" s="121"/>
      <c r="DF1686" s="121"/>
      <c r="DG1686" s="121"/>
      <c r="DH1686" s="121"/>
      <c r="DI1686" s="121"/>
      <c r="DJ1686" s="121"/>
      <c r="DK1686" s="121"/>
      <c r="DL1686" s="121"/>
      <c r="DM1686" s="121"/>
      <c r="DN1686" s="121"/>
      <c r="DO1686" s="1"/>
      <c r="DP1686" s="50" t="s">
        <v>172</v>
      </c>
    </row>
    <row r="1687" spans="1:122" s="29" customFormat="1" ht="15" customHeight="1">
      <c r="C1687" s="120" t="s">
        <v>210</v>
      </c>
      <c r="D1687" s="119"/>
      <c r="E1687" s="119"/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U1687" s="121"/>
      <c r="V1687" s="121"/>
      <c r="W1687" s="121"/>
      <c r="X1687" s="121"/>
      <c r="Y1687" s="121"/>
      <c r="Z1687" s="121"/>
      <c r="AA1687" s="121"/>
      <c r="AB1687" s="121"/>
      <c r="AC1687" s="121"/>
      <c r="AD1687" s="121"/>
      <c r="AE1687" s="121"/>
      <c r="AF1687" s="121"/>
      <c r="AG1687" s="121"/>
      <c r="AH1687" s="121"/>
      <c r="AI1687" s="121"/>
      <c r="AJ1687" s="121"/>
      <c r="AK1687" s="121"/>
      <c r="AL1687" s="121"/>
      <c r="AM1687" s="121"/>
      <c r="AN1687" s="121"/>
      <c r="AO1687" s="121"/>
      <c r="AP1687" s="121"/>
      <c r="AQ1687" s="121"/>
      <c r="AR1687" s="121"/>
      <c r="AS1687" s="121"/>
      <c r="AT1687" s="121"/>
      <c r="AU1687" s="121"/>
      <c r="AV1687" s="121"/>
      <c r="AW1687" s="121"/>
      <c r="AX1687" s="121"/>
      <c r="AY1687" s="121"/>
      <c r="AZ1687" s="121"/>
      <c r="BA1687" s="121"/>
      <c r="BB1687" s="121"/>
      <c r="BC1687" s="121"/>
      <c r="BD1687" s="121"/>
      <c r="BE1687" s="121"/>
      <c r="BF1687" s="121"/>
      <c r="BG1687" s="121"/>
      <c r="BH1687" s="121"/>
      <c r="BI1687" s="121"/>
      <c r="BJ1687" s="121"/>
      <c r="BK1687" s="121"/>
      <c r="BL1687" s="121"/>
      <c r="BM1687" s="121"/>
      <c r="BN1687" s="121"/>
      <c r="BO1687" s="121"/>
      <c r="BP1687" s="121"/>
      <c r="BQ1687" s="121"/>
      <c r="BR1687" s="121"/>
      <c r="BS1687" s="121"/>
      <c r="BT1687" s="121"/>
      <c r="BU1687" s="121"/>
      <c r="BV1687" s="121"/>
      <c r="BW1687" s="121"/>
      <c r="BX1687" s="121"/>
      <c r="BY1687" s="121"/>
      <c r="BZ1687" s="121"/>
      <c r="CA1687" s="121"/>
      <c r="CB1687" s="121"/>
      <c r="CC1687" s="121"/>
      <c r="CD1687" s="121"/>
      <c r="CE1687" s="121"/>
      <c r="CF1687" s="121"/>
      <c r="CG1687" s="121"/>
      <c r="CH1687" s="121"/>
      <c r="CI1687" s="121"/>
      <c r="CJ1687" s="121"/>
      <c r="CK1687" s="121"/>
      <c r="CL1687" s="121"/>
      <c r="CM1687" s="121"/>
      <c r="CN1687" s="121"/>
      <c r="CO1687" s="121"/>
      <c r="CP1687" s="121"/>
      <c r="CQ1687" s="121"/>
      <c r="CR1687" s="121"/>
      <c r="CS1687" s="121"/>
      <c r="CT1687" s="121"/>
      <c r="CU1687" s="121"/>
      <c r="CV1687" s="121"/>
      <c r="CW1687" s="121"/>
      <c r="CX1687" s="121"/>
      <c r="CY1687" s="121"/>
      <c r="CZ1687" s="121"/>
      <c r="DA1687" s="121"/>
      <c r="DB1687" s="121"/>
      <c r="DC1687" s="121"/>
      <c r="DD1687" s="121"/>
      <c r="DE1687" s="121"/>
      <c r="DF1687" s="121"/>
      <c r="DG1687" s="121"/>
      <c r="DH1687" s="121"/>
      <c r="DI1687" s="121"/>
      <c r="DJ1687" s="121"/>
      <c r="DK1687" s="121"/>
      <c r="DL1687" s="121"/>
      <c r="DM1687" s="121"/>
      <c r="DN1687" s="121"/>
      <c r="DO1687" s="1"/>
      <c r="DP1687" s="50" t="s">
        <v>172</v>
      </c>
    </row>
    <row r="1688" spans="1:122" s="29" customFormat="1" ht="15" customHeight="1">
      <c r="C1688" s="120" t="str">
        <f ca="1">"(+) "&amp;MID((OFFSET($A$1,$D1688-1,$E$1595-3)),7,40)</f>
        <v>(+) Land Loan Drawdown</v>
      </c>
      <c r="D1688" s="127">
        <f>ROW(A1414)</f>
        <v>1414</v>
      </c>
      <c r="E1688" s="75"/>
      <c r="F1688" s="121">
        <f t="shared" ref="F1688:O1693" ca="1" si="2924">IF(F$17="","",OFFSET($A$1,$D1688-1,$E$1595+F$1597))</f>
        <v>0</v>
      </c>
      <c r="G1688" s="121">
        <f t="shared" ca="1" si="2924"/>
        <v>0</v>
      </c>
      <c r="H1688" s="121">
        <f t="shared" ca="1" si="2924"/>
        <v>0</v>
      </c>
      <c r="I1688" s="121">
        <f t="shared" ca="1" si="2924"/>
        <v>0</v>
      </c>
      <c r="J1688" s="121">
        <f t="shared" ca="1" si="2924"/>
        <v>0</v>
      </c>
      <c r="K1688" s="121">
        <f t="shared" ca="1" si="2924"/>
        <v>0</v>
      </c>
      <c r="L1688" s="121">
        <f t="shared" ca="1" si="2924"/>
        <v>0</v>
      </c>
      <c r="M1688" s="121">
        <f t="shared" ca="1" si="2924"/>
        <v>0</v>
      </c>
      <c r="N1688" s="121">
        <f t="shared" ca="1" si="2924"/>
        <v>0</v>
      </c>
      <c r="O1688" s="121">
        <f t="shared" ca="1" si="2924"/>
        <v>0</v>
      </c>
      <c r="P1688" s="121">
        <f t="shared" ref="P1688:Y1693" ca="1" si="2925">IF(P$17="","",OFFSET($A$1,$D1688-1,$E$1595+P$1597))</f>
        <v>0</v>
      </c>
      <c r="Q1688" s="121">
        <f t="shared" ca="1" si="2925"/>
        <v>0</v>
      </c>
      <c r="R1688" s="121">
        <f t="shared" ca="1" si="2925"/>
        <v>0</v>
      </c>
      <c r="S1688" s="121">
        <f t="shared" ca="1" si="2925"/>
        <v>0</v>
      </c>
      <c r="T1688" s="121">
        <f t="shared" ca="1" si="2925"/>
        <v>0</v>
      </c>
      <c r="U1688" s="121">
        <f t="shared" ca="1" si="2925"/>
        <v>0</v>
      </c>
      <c r="V1688" s="121">
        <f t="shared" ca="1" si="2925"/>
        <v>0</v>
      </c>
      <c r="W1688" s="121">
        <f t="shared" ca="1" si="2925"/>
        <v>0</v>
      </c>
      <c r="X1688" s="121">
        <f t="shared" ca="1" si="2925"/>
        <v>0</v>
      </c>
      <c r="Y1688" s="121">
        <f t="shared" ca="1" si="2925"/>
        <v>0</v>
      </c>
      <c r="Z1688" s="121">
        <f t="shared" ref="Z1688:AI1693" ca="1" si="2926">IF(Z$17="","",OFFSET($A$1,$D1688-1,$E$1595+Z$1597))</f>
        <v>0</v>
      </c>
      <c r="AA1688" s="121">
        <f t="shared" ca="1" si="2926"/>
        <v>0</v>
      </c>
      <c r="AB1688" s="121">
        <f t="shared" ca="1" si="2926"/>
        <v>0</v>
      </c>
      <c r="AC1688" s="121">
        <f t="shared" ca="1" si="2926"/>
        <v>0</v>
      </c>
      <c r="AD1688" s="121">
        <f t="shared" ca="1" si="2926"/>
        <v>0</v>
      </c>
      <c r="AE1688" s="121">
        <f t="shared" ca="1" si="2926"/>
        <v>0</v>
      </c>
      <c r="AF1688" s="121">
        <f t="shared" ca="1" si="2926"/>
        <v>0</v>
      </c>
      <c r="AG1688" s="121">
        <f t="shared" ca="1" si="2926"/>
        <v>0</v>
      </c>
      <c r="AH1688" s="121">
        <f t="shared" ca="1" si="2926"/>
        <v>0</v>
      </c>
      <c r="AI1688" s="121">
        <f t="shared" ca="1" si="2926"/>
        <v>0</v>
      </c>
      <c r="AJ1688" s="121">
        <f t="shared" ref="AJ1688:AS1693" ca="1" si="2927">IF(AJ$17="","",OFFSET($A$1,$D1688-1,$E$1595+AJ$1597))</f>
        <v>0</v>
      </c>
      <c r="AK1688" s="121">
        <f t="shared" ca="1" si="2927"/>
        <v>0</v>
      </c>
      <c r="AL1688" s="121">
        <f t="shared" ca="1" si="2927"/>
        <v>0</v>
      </c>
      <c r="AM1688" s="121">
        <f t="shared" ca="1" si="2927"/>
        <v>0</v>
      </c>
      <c r="AN1688" s="121">
        <f t="shared" ca="1" si="2927"/>
        <v>0</v>
      </c>
      <c r="AO1688" s="121">
        <f t="shared" ca="1" si="2927"/>
        <v>0</v>
      </c>
      <c r="AP1688" s="121">
        <f t="shared" ca="1" si="2927"/>
        <v>0</v>
      </c>
      <c r="AQ1688" s="121">
        <f t="shared" ca="1" si="2927"/>
        <v>0</v>
      </c>
      <c r="AR1688" s="121">
        <f t="shared" ca="1" si="2927"/>
        <v>0</v>
      </c>
      <c r="AS1688" s="121">
        <f t="shared" ca="1" si="2927"/>
        <v>0</v>
      </c>
      <c r="AT1688" s="121">
        <f t="shared" ref="AT1688:BC1693" ca="1" si="2928">IF(AT$17="","",OFFSET($A$1,$D1688-1,$E$1595+AT$1597))</f>
        <v>0</v>
      </c>
      <c r="AU1688" s="121">
        <f t="shared" ca="1" si="2928"/>
        <v>0</v>
      </c>
      <c r="AV1688" s="121">
        <f t="shared" ca="1" si="2928"/>
        <v>0</v>
      </c>
      <c r="AW1688" s="121">
        <f t="shared" ca="1" si="2928"/>
        <v>0</v>
      </c>
      <c r="AX1688" s="121">
        <f t="shared" ca="1" si="2928"/>
        <v>0</v>
      </c>
      <c r="AY1688" s="121">
        <f t="shared" ca="1" si="2928"/>
        <v>0</v>
      </c>
      <c r="AZ1688" s="121">
        <f t="shared" ca="1" si="2928"/>
        <v>0</v>
      </c>
      <c r="BA1688" s="121">
        <f t="shared" ca="1" si="2928"/>
        <v>0</v>
      </c>
      <c r="BB1688" s="121">
        <f t="shared" ca="1" si="2928"/>
        <v>0</v>
      </c>
      <c r="BC1688" s="121">
        <f t="shared" ca="1" si="2928"/>
        <v>0</v>
      </c>
      <c r="BD1688" s="121">
        <f t="shared" ref="BD1688:BM1693" ca="1" si="2929">IF(BD$17="","",OFFSET($A$1,$D1688-1,$E$1595+BD$1597))</f>
        <v>0</v>
      </c>
      <c r="BE1688" s="121">
        <f t="shared" ca="1" si="2929"/>
        <v>0</v>
      </c>
      <c r="BF1688" s="121">
        <f t="shared" ca="1" si="2929"/>
        <v>0</v>
      </c>
      <c r="BG1688" s="121">
        <f t="shared" ca="1" si="2929"/>
        <v>0</v>
      </c>
      <c r="BH1688" s="121">
        <f t="shared" ca="1" si="2929"/>
        <v>0</v>
      </c>
      <c r="BI1688" s="121">
        <f t="shared" ca="1" si="2929"/>
        <v>0</v>
      </c>
      <c r="BJ1688" s="121">
        <f t="shared" ca="1" si="2929"/>
        <v>0</v>
      </c>
      <c r="BK1688" s="121">
        <f t="shared" ca="1" si="2929"/>
        <v>0</v>
      </c>
      <c r="BL1688" s="121">
        <f t="shared" ca="1" si="2929"/>
        <v>0</v>
      </c>
      <c r="BM1688" s="121">
        <f t="shared" ca="1" si="2929"/>
        <v>0</v>
      </c>
      <c r="BN1688" s="121">
        <f t="shared" ref="BN1688:BW1693" ca="1" si="2930">IF(BN$17="","",OFFSET($A$1,$D1688-1,$E$1595+BN$1597))</f>
        <v>0</v>
      </c>
      <c r="BO1688" s="121" t="str">
        <f t="shared" ca="1" si="2930"/>
        <v/>
      </c>
      <c r="BP1688" s="121" t="str">
        <f t="shared" ca="1" si="2930"/>
        <v/>
      </c>
      <c r="BQ1688" s="121" t="str">
        <f t="shared" ca="1" si="2930"/>
        <v/>
      </c>
      <c r="BR1688" s="121" t="str">
        <f t="shared" ca="1" si="2930"/>
        <v/>
      </c>
      <c r="BS1688" s="121" t="str">
        <f t="shared" ca="1" si="2930"/>
        <v/>
      </c>
      <c r="BT1688" s="121" t="str">
        <f t="shared" ca="1" si="2930"/>
        <v/>
      </c>
      <c r="BU1688" s="121" t="str">
        <f t="shared" ca="1" si="2930"/>
        <v/>
      </c>
      <c r="BV1688" s="121" t="str">
        <f t="shared" ca="1" si="2930"/>
        <v/>
      </c>
      <c r="BW1688" s="121" t="str">
        <f t="shared" ca="1" si="2930"/>
        <v/>
      </c>
      <c r="BX1688" s="121" t="str">
        <f t="shared" ref="BX1688:DN1693" ca="1" si="2931">IF(BX$17="","",OFFSET($A$1,$D1688-1,$E$1595+BX$1597))</f>
        <v/>
      </c>
      <c r="BY1688" s="121" t="str">
        <f t="shared" ca="1" si="2931"/>
        <v/>
      </c>
      <c r="BZ1688" s="121" t="str">
        <f t="shared" ca="1" si="2931"/>
        <v/>
      </c>
      <c r="CA1688" s="121" t="str">
        <f t="shared" ca="1" si="2931"/>
        <v/>
      </c>
      <c r="CB1688" s="121" t="str">
        <f t="shared" ca="1" si="2931"/>
        <v/>
      </c>
      <c r="CC1688" s="121" t="str">
        <f t="shared" ca="1" si="2931"/>
        <v/>
      </c>
      <c r="CD1688" s="121" t="str">
        <f t="shared" ca="1" si="2931"/>
        <v/>
      </c>
      <c r="CE1688" s="121" t="str">
        <f t="shared" ca="1" si="2931"/>
        <v/>
      </c>
      <c r="CF1688" s="121" t="str">
        <f t="shared" ca="1" si="2931"/>
        <v/>
      </c>
      <c r="CG1688" s="121" t="str">
        <f t="shared" ca="1" si="2931"/>
        <v/>
      </c>
      <c r="CH1688" s="121" t="str">
        <f t="shared" ca="1" si="2931"/>
        <v/>
      </c>
      <c r="CI1688" s="121" t="str">
        <f t="shared" ca="1" si="2931"/>
        <v/>
      </c>
      <c r="CJ1688" s="121" t="str">
        <f t="shared" ca="1" si="2931"/>
        <v/>
      </c>
      <c r="CK1688" s="121" t="str">
        <f t="shared" ca="1" si="2931"/>
        <v/>
      </c>
      <c r="CL1688" s="121" t="str">
        <f t="shared" ca="1" si="2931"/>
        <v/>
      </c>
      <c r="CM1688" s="121" t="str">
        <f t="shared" ca="1" si="2931"/>
        <v/>
      </c>
      <c r="CN1688" s="121" t="str">
        <f t="shared" ca="1" si="2931"/>
        <v/>
      </c>
      <c r="CO1688" s="121" t="str">
        <f t="shared" ca="1" si="2931"/>
        <v/>
      </c>
      <c r="CP1688" s="121" t="str">
        <f t="shared" ca="1" si="2931"/>
        <v/>
      </c>
      <c r="CQ1688" s="121" t="str">
        <f t="shared" ca="1" si="2931"/>
        <v/>
      </c>
      <c r="CR1688" s="121" t="str">
        <f t="shared" ca="1" si="2931"/>
        <v/>
      </c>
      <c r="CS1688" s="121" t="str">
        <f t="shared" ca="1" si="2931"/>
        <v/>
      </c>
      <c r="CT1688" s="121" t="str">
        <f t="shared" ca="1" si="2931"/>
        <v/>
      </c>
      <c r="CU1688" s="121" t="str">
        <f t="shared" ca="1" si="2931"/>
        <v/>
      </c>
      <c r="CV1688" s="121" t="str">
        <f t="shared" ca="1" si="2931"/>
        <v/>
      </c>
      <c r="CW1688" s="121" t="str">
        <f t="shared" ca="1" si="2931"/>
        <v/>
      </c>
      <c r="CX1688" s="121" t="str">
        <f t="shared" ca="1" si="2931"/>
        <v/>
      </c>
      <c r="CY1688" s="121" t="str">
        <f t="shared" ca="1" si="2931"/>
        <v/>
      </c>
      <c r="CZ1688" s="121" t="str">
        <f t="shared" ca="1" si="2931"/>
        <v/>
      </c>
      <c r="DA1688" s="121" t="str">
        <f t="shared" ca="1" si="2931"/>
        <v/>
      </c>
      <c r="DB1688" s="121" t="str">
        <f t="shared" ca="1" si="2931"/>
        <v/>
      </c>
      <c r="DC1688" s="121" t="str">
        <f t="shared" ca="1" si="2931"/>
        <v/>
      </c>
      <c r="DD1688" s="121" t="str">
        <f t="shared" ca="1" si="2931"/>
        <v/>
      </c>
      <c r="DE1688" s="121" t="str">
        <f t="shared" ca="1" si="2931"/>
        <v/>
      </c>
      <c r="DF1688" s="121" t="str">
        <f t="shared" ca="1" si="2931"/>
        <v/>
      </c>
      <c r="DG1688" s="121" t="str">
        <f t="shared" ca="1" si="2931"/>
        <v/>
      </c>
      <c r="DH1688" s="121" t="str">
        <f t="shared" ca="1" si="2931"/>
        <v/>
      </c>
      <c r="DI1688" s="121" t="str">
        <f t="shared" ca="1" si="2931"/>
        <v/>
      </c>
      <c r="DJ1688" s="121" t="str">
        <f t="shared" ca="1" si="2931"/>
        <v/>
      </c>
      <c r="DK1688" s="121" t="str">
        <f t="shared" ca="1" si="2931"/>
        <v/>
      </c>
      <c r="DL1688" s="121" t="str">
        <f t="shared" ca="1" si="2931"/>
        <v/>
      </c>
      <c r="DM1688" s="121" t="str">
        <f t="shared" ca="1" si="2931"/>
        <v/>
      </c>
      <c r="DN1688" s="121" t="str">
        <f t="shared" ca="1" si="2931"/>
        <v/>
      </c>
      <c r="DO1688" s="2">
        <f ca="1">SUM(F1688:DN1688)</f>
        <v>0</v>
      </c>
      <c r="DP1688" s="50" t="s">
        <v>172</v>
      </c>
    </row>
    <row r="1689" spans="1:122" s="29" customFormat="1" ht="15" customHeight="1">
      <c r="C1689" s="120" t="str">
        <f ca="1">"(-) "&amp;MID((OFFSET($A$1,$D1689-1,$E$1595-3)),7,40)</f>
        <v>(-) Land Loan Debt Service Cost</v>
      </c>
      <c r="D1689" s="127">
        <f>ROW(A1451)</f>
        <v>1451</v>
      </c>
      <c r="E1689" s="75"/>
      <c r="F1689" s="121">
        <f t="shared" ca="1" si="2924"/>
        <v>0</v>
      </c>
      <c r="G1689" s="121">
        <f t="shared" ca="1" si="2924"/>
        <v>0</v>
      </c>
      <c r="H1689" s="121">
        <f t="shared" ca="1" si="2924"/>
        <v>0</v>
      </c>
      <c r="I1689" s="121">
        <f t="shared" ca="1" si="2924"/>
        <v>0</v>
      </c>
      <c r="J1689" s="121">
        <f t="shared" ca="1" si="2924"/>
        <v>0</v>
      </c>
      <c r="K1689" s="121">
        <f t="shared" ca="1" si="2924"/>
        <v>0</v>
      </c>
      <c r="L1689" s="121">
        <f t="shared" ca="1" si="2924"/>
        <v>0</v>
      </c>
      <c r="M1689" s="121">
        <f t="shared" ca="1" si="2924"/>
        <v>0</v>
      </c>
      <c r="N1689" s="121">
        <f t="shared" ca="1" si="2924"/>
        <v>0</v>
      </c>
      <c r="O1689" s="121">
        <f t="shared" ca="1" si="2924"/>
        <v>0</v>
      </c>
      <c r="P1689" s="121">
        <f t="shared" ca="1" si="2925"/>
        <v>0</v>
      </c>
      <c r="Q1689" s="121">
        <f t="shared" ca="1" si="2925"/>
        <v>0</v>
      </c>
      <c r="R1689" s="121">
        <f t="shared" ca="1" si="2925"/>
        <v>0</v>
      </c>
      <c r="S1689" s="121">
        <f t="shared" ca="1" si="2925"/>
        <v>0</v>
      </c>
      <c r="T1689" s="121">
        <f t="shared" ca="1" si="2925"/>
        <v>0</v>
      </c>
      <c r="U1689" s="121">
        <f t="shared" ca="1" si="2925"/>
        <v>0</v>
      </c>
      <c r="V1689" s="121">
        <f t="shared" ca="1" si="2925"/>
        <v>0</v>
      </c>
      <c r="W1689" s="121">
        <f t="shared" ca="1" si="2925"/>
        <v>0</v>
      </c>
      <c r="X1689" s="121">
        <f t="shared" ca="1" si="2925"/>
        <v>0</v>
      </c>
      <c r="Y1689" s="121">
        <f t="shared" ca="1" si="2925"/>
        <v>0</v>
      </c>
      <c r="Z1689" s="121">
        <f t="shared" ca="1" si="2926"/>
        <v>0</v>
      </c>
      <c r="AA1689" s="121">
        <f t="shared" ca="1" si="2926"/>
        <v>0</v>
      </c>
      <c r="AB1689" s="121">
        <f t="shared" ca="1" si="2926"/>
        <v>0</v>
      </c>
      <c r="AC1689" s="121">
        <f t="shared" ca="1" si="2926"/>
        <v>0</v>
      </c>
      <c r="AD1689" s="121">
        <f t="shared" ca="1" si="2926"/>
        <v>0</v>
      </c>
      <c r="AE1689" s="121">
        <f t="shared" ca="1" si="2926"/>
        <v>0</v>
      </c>
      <c r="AF1689" s="121">
        <f t="shared" ca="1" si="2926"/>
        <v>0</v>
      </c>
      <c r="AG1689" s="121">
        <f t="shared" ca="1" si="2926"/>
        <v>0</v>
      </c>
      <c r="AH1689" s="121">
        <f t="shared" ca="1" si="2926"/>
        <v>0</v>
      </c>
      <c r="AI1689" s="121">
        <f t="shared" ca="1" si="2926"/>
        <v>0</v>
      </c>
      <c r="AJ1689" s="121">
        <f t="shared" ca="1" si="2927"/>
        <v>0</v>
      </c>
      <c r="AK1689" s="121">
        <f t="shared" ca="1" si="2927"/>
        <v>0</v>
      </c>
      <c r="AL1689" s="121">
        <f t="shared" ca="1" si="2927"/>
        <v>0</v>
      </c>
      <c r="AM1689" s="121">
        <f t="shared" ca="1" si="2927"/>
        <v>0</v>
      </c>
      <c r="AN1689" s="121">
        <f t="shared" ca="1" si="2927"/>
        <v>0</v>
      </c>
      <c r="AO1689" s="121">
        <f t="shared" ca="1" si="2927"/>
        <v>0</v>
      </c>
      <c r="AP1689" s="121">
        <f t="shared" ca="1" si="2927"/>
        <v>0</v>
      </c>
      <c r="AQ1689" s="121">
        <f t="shared" ca="1" si="2927"/>
        <v>0</v>
      </c>
      <c r="AR1689" s="121">
        <f t="shared" ca="1" si="2927"/>
        <v>0</v>
      </c>
      <c r="AS1689" s="121">
        <f t="shared" ca="1" si="2927"/>
        <v>0</v>
      </c>
      <c r="AT1689" s="121">
        <f t="shared" ca="1" si="2928"/>
        <v>0</v>
      </c>
      <c r="AU1689" s="121">
        <f t="shared" ca="1" si="2928"/>
        <v>0</v>
      </c>
      <c r="AV1689" s="121">
        <f t="shared" ca="1" si="2928"/>
        <v>0</v>
      </c>
      <c r="AW1689" s="121">
        <f t="shared" ca="1" si="2928"/>
        <v>0</v>
      </c>
      <c r="AX1689" s="121">
        <f t="shared" ca="1" si="2928"/>
        <v>0</v>
      </c>
      <c r="AY1689" s="121">
        <f t="shared" ca="1" si="2928"/>
        <v>0</v>
      </c>
      <c r="AZ1689" s="121">
        <f t="shared" ca="1" si="2928"/>
        <v>0</v>
      </c>
      <c r="BA1689" s="121">
        <f t="shared" ca="1" si="2928"/>
        <v>0</v>
      </c>
      <c r="BB1689" s="121">
        <f t="shared" ca="1" si="2928"/>
        <v>0</v>
      </c>
      <c r="BC1689" s="121">
        <f t="shared" ca="1" si="2928"/>
        <v>0</v>
      </c>
      <c r="BD1689" s="121">
        <f t="shared" ca="1" si="2929"/>
        <v>0</v>
      </c>
      <c r="BE1689" s="121">
        <f t="shared" ca="1" si="2929"/>
        <v>0</v>
      </c>
      <c r="BF1689" s="121">
        <f t="shared" ca="1" si="2929"/>
        <v>0</v>
      </c>
      <c r="BG1689" s="121">
        <f t="shared" ca="1" si="2929"/>
        <v>0</v>
      </c>
      <c r="BH1689" s="121">
        <f t="shared" ca="1" si="2929"/>
        <v>0</v>
      </c>
      <c r="BI1689" s="121">
        <f t="shared" ca="1" si="2929"/>
        <v>0</v>
      </c>
      <c r="BJ1689" s="121">
        <f t="shared" ca="1" si="2929"/>
        <v>0</v>
      </c>
      <c r="BK1689" s="121">
        <f t="shared" ca="1" si="2929"/>
        <v>0</v>
      </c>
      <c r="BL1689" s="121">
        <f t="shared" ca="1" si="2929"/>
        <v>0</v>
      </c>
      <c r="BM1689" s="121">
        <f t="shared" ca="1" si="2929"/>
        <v>0</v>
      </c>
      <c r="BN1689" s="121">
        <f t="shared" ca="1" si="2930"/>
        <v>0</v>
      </c>
      <c r="BO1689" s="121" t="str">
        <f t="shared" ca="1" si="2930"/>
        <v/>
      </c>
      <c r="BP1689" s="121" t="str">
        <f t="shared" ca="1" si="2930"/>
        <v/>
      </c>
      <c r="BQ1689" s="121" t="str">
        <f t="shared" ca="1" si="2930"/>
        <v/>
      </c>
      <c r="BR1689" s="121" t="str">
        <f t="shared" ca="1" si="2930"/>
        <v/>
      </c>
      <c r="BS1689" s="121" t="str">
        <f t="shared" ca="1" si="2930"/>
        <v/>
      </c>
      <c r="BT1689" s="121" t="str">
        <f t="shared" ca="1" si="2930"/>
        <v/>
      </c>
      <c r="BU1689" s="121" t="str">
        <f t="shared" ca="1" si="2930"/>
        <v/>
      </c>
      <c r="BV1689" s="121" t="str">
        <f t="shared" ca="1" si="2930"/>
        <v/>
      </c>
      <c r="BW1689" s="121" t="str">
        <f t="shared" ca="1" si="2930"/>
        <v/>
      </c>
      <c r="BX1689" s="121" t="str">
        <f t="shared" ca="1" si="2931"/>
        <v/>
      </c>
      <c r="BY1689" s="121" t="str">
        <f t="shared" ca="1" si="2931"/>
        <v/>
      </c>
      <c r="BZ1689" s="121" t="str">
        <f t="shared" ca="1" si="2931"/>
        <v/>
      </c>
      <c r="CA1689" s="121" t="str">
        <f t="shared" ca="1" si="2931"/>
        <v/>
      </c>
      <c r="CB1689" s="121" t="str">
        <f t="shared" ca="1" si="2931"/>
        <v/>
      </c>
      <c r="CC1689" s="121" t="str">
        <f t="shared" ca="1" si="2931"/>
        <v/>
      </c>
      <c r="CD1689" s="121" t="str">
        <f t="shared" ca="1" si="2931"/>
        <v/>
      </c>
      <c r="CE1689" s="121" t="str">
        <f t="shared" ca="1" si="2931"/>
        <v/>
      </c>
      <c r="CF1689" s="121" t="str">
        <f t="shared" ca="1" si="2931"/>
        <v/>
      </c>
      <c r="CG1689" s="121" t="str">
        <f t="shared" ca="1" si="2931"/>
        <v/>
      </c>
      <c r="CH1689" s="121" t="str">
        <f t="shared" ca="1" si="2931"/>
        <v/>
      </c>
      <c r="CI1689" s="121" t="str">
        <f t="shared" ca="1" si="2931"/>
        <v/>
      </c>
      <c r="CJ1689" s="121" t="str">
        <f t="shared" ca="1" si="2931"/>
        <v/>
      </c>
      <c r="CK1689" s="121" t="str">
        <f t="shared" ca="1" si="2931"/>
        <v/>
      </c>
      <c r="CL1689" s="121" t="str">
        <f t="shared" ca="1" si="2931"/>
        <v/>
      </c>
      <c r="CM1689" s="121" t="str">
        <f t="shared" ca="1" si="2931"/>
        <v/>
      </c>
      <c r="CN1689" s="121" t="str">
        <f t="shared" ca="1" si="2931"/>
        <v/>
      </c>
      <c r="CO1689" s="121" t="str">
        <f t="shared" ca="1" si="2931"/>
        <v/>
      </c>
      <c r="CP1689" s="121" t="str">
        <f t="shared" ca="1" si="2931"/>
        <v/>
      </c>
      <c r="CQ1689" s="121" t="str">
        <f t="shared" ca="1" si="2931"/>
        <v/>
      </c>
      <c r="CR1689" s="121" t="str">
        <f t="shared" ca="1" si="2931"/>
        <v/>
      </c>
      <c r="CS1689" s="121" t="str">
        <f t="shared" ca="1" si="2931"/>
        <v/>
      </c>
      <c r="CT1689" s="121" t="str">
        <f t="shared" ca="1" si="2931"/>
        <v/>
      </c>
      <c r="CU1689" s="121" t="str">
        <f t="shared" ca="1" si="2931"/>
        <v/>
      </c>
      <c r="CV1689" s="121" t="str">
        <f t="shared" ca="1" si="2931"/>
        <v/>
      </c>
      <c r="CW1689" s="121" t="str">
        <f t="shared" ca="1" si="2931"/>
        <v/>
      </c>
      <c r="CX1689" s="121" t="str">
        <f t="shared" ca="1" si="2931"/>
        <v/>
      </c>
      <c r="CY1689" s="121" t="str">
        <f t="shared" ca="1" si="2931"/>
        <v/>
      </c>
      <c r="CZ1689" s="121" t="str">
        <f t="shared" ca="1" si="2931"/>
        <v/>
      </c>
      <c r="DA1689" s="121" t="str">
        <f t="shared" ca="1" si="2931"/>
        <v/>
      </c>
      <c r="DB1689" s="121" t="str">
        <f t="shared" ca="1" si="2931"/>
        <v/>
      </c>
      <c r="DC1689" s="121" t="str">
        <f t="shared" ca="1" si="2931"/>
        <v/>
      </c>
      <c r="DD1689" s="121" t="str">
        <f t="shared" ca="1" si="2931"/>
        <v/>
      </c>
      <c r="DE1689" s="121" t="str">
        <f t="shared" ca="1" si="2931"/>
        <v/>
      </c>
      <c r="DF1689" s="121" t="str">
        <f t="shared" ca="1" si="2931"/>
        <v/>
      </c>
      <c r="DG1689" s="121" t="str">
        <f t="shared" ca="1" si="2931"/>
        <v/>
      </c>
      <c r="DH1689" s="121" t="str">
        <f t="shared" ca="1" si="2931"/>
        <v/>
      </c>
      <c r="DI1689" s="121" t="str">
        <f t="shared" ca="1" si="2931"/>
        <v/>
      </c>
      <c r="DJ1689" s="121" t="str">
        <f t="shared" ca="1" si="2931"/>
        <v/>
      </c>
      <c r="DK1689" s="121" t="str">
        <f t="shared" ca="1" si="2931"/>
        <v/>
      </c>
      <c r="DL1689" s="121" t="str">
        <f t="shared" ca="1" si="2931"/>
        <v/>
      </c>
      <c r="DM1689" s="121" t="str">
        <f t="shared" ca="1" si="2931"/>
        <v/>
      </c>
      <c r="DN1689" s="121" t="str">
        <f t="shared" ca="1" si="2931"/>
        <v/>
      </c>
      <c r="DO1689" s="2">
        <f ca="1">SUM(F1689:DN1689)</f>
        <v>0</v>
      </c>
      <c r="DP1689" s="50" t="s">
        <v>172</v>
      </c>
    </row>
    <row r="1690" spans="1:122" s="29" customFormat="1" ht="15" customHeight="1">
      <c r="C1690" s="120" t="str">
        <f ca="1">"(+) "&amp;MID((OFFSET($A$1,$D1690-1,$E$1595-3)),7,40)</f>
        <v>(+) Debt Financing Drawdown</v>
      </c>
      <c r="D1690" s="127">
        <f>ROW(A1468)</f>
        <v>1468</v>
      </c>
      <c r="E1690" s="75"/>
      <c r="F1690" s="121">
        <f t="shared" ca="1" si="2924"/>
        <v>0</v>
      </c>
      <c r="G1690" s="121">
        <f t="shared" ca="1" si="2924"/>
        <v>0</v>
      </c>
      <c r="H1690" s="121">
        <f t="shared" ca="1" si="2924"/>
        <v>0</v>
      </c>
      <c r="I1690" s="121">
        <f t="shared" ca="1" si="2924"/>
        <v>0</v>
      </c>
      <c r="J1690" s="121">
        <f t="shared" ca="1" si="2924"/>
        <v>0</v>
      </c>
      <c r="K1690" s="121">
        <f t="shared" ca="1" si="2924"/>
        <v>0</v>
      </c>
      <c r="L1690" s="121">
        <f t="shared" ca="1" si="2924"/>
        <v>0</v>
      </c>
      <c r="M1690" s="121">
        <f t="shared" ca="1" si="2924"/>
        <v>0</v>
      </c>
      <c r="N1690" s="121">
        <f t="shared" ca="1" si="2924"/>
        <v>0</v>
      </c>
      <c r="O1690" s="121">
        <f t="shared" ca="1" si="2924"/>
        <v>0</v>
      </c>
      <c r="P1690" s="121">
        <f t="shared" ca="1" si="2925"/>
        <v>0</v>
      </c>
      <c r="Q1690" s="121">
        <f t="shared" ca="1" si="2925"/>
        <v>0</v>
      </c>
      <c r="R1690" s="121">
        <f t="shared" ca="1" si="2925"/>
        <v>0</v>
      </c>
      <c r="S1690" s="121">
        <f t="shared" ca="1" si="2925"/>
        <v>0</v>
      </c>
      <c r="T1690" s="121">
        <f t="shared" ca="1" si="2925"/>
        <v>0</v>
      </c>
      <c r="U1690" s="121">
        <f t="shared" ca="1" si="2925"/>
        <v>0</v>
      </c>
      <c r="V1690" s="121">
        <f t="shared" ca="1" si="2925"/>
        <v>0</v>
      </c>
      <c r="W1690" s="121">
        <f t="shared" ca="1" si="2925"/>
        <v>0</v>
      </c>
      <c r="X1690" s="121">
        <f t="shared" ca="1" si="2925"/>
        <v>0</v>
      </c>
      <c r="Y1690" s="121">
        <f t="shared" ca="1" si="2925"/>
        <v>0</v>
      </c>
      <c r="Z1690" s="121">
        <f t="shared" ca="1" si="2926"/>
        <v>0</v>
      </c>
      <c r="AA1690" s="121">
        <f t="shared" ca="1" si="2926"/>
        <v>0</v>
      </c>
      <c r="AB1690" s="121">
        <f t="shared" ca="1" si="2926"/>
        <v>0</v>
      </c>
      <c r="AC1690" s="121">
        <f t="shared" ca="1" si="2926"/>
        <v>0</v>
      </c>
      <c r="AD1690" s="121">
        <f t="shared" ca="1" si="2926"/>
        <v>0</v>
      </c>
      <c r="AE1690" s="121">
        <f t="shared" ca="1" si="2926"/>
        <v>0</v>
      </c>
      <c r="AF1690" s="121">
        <f t="shared" ca="1" si="2926"/>
        <v>0</v>
      </c>
      <c r="AG1690" s="121">
        <f t="shared" ca="1" si="2926"/>
        <v>0</v>
      </c>
      <c r="AH1690" s="121">
        <f t="shared" ca="1" si="2926"/>
        <v>0</v>
      </c>
      <c r="AI1690" s="121">
        <f t="shared" ca="1" si="2926"/>
        <v>0</v>
      </c>
      <c r="AJ1690" s="121">
        <f t="shared" ca="1" si="2927"/>
        <v>0</v>
      </c>
      <c r="AK1690" s="121">
        <f t="shared" ca="1" si="2927"/>
        <v>0</v>
      </c>
      <c r="AL1690" s="121">
        <f t="shared" ca="1" si="2927"/>
        <v>0</v>
      </c>
      <c r="AM1690" s="121">
        <f t="shared" ca="1" si="2927"/>
        <v>0</v>
      </c>
      <c r="AN1690" s="121">
        <f t="shared" ca="1" si="2927"/>
        <v>0</v>
      </c>
      <c r="AO1690" s="121">
        <f t="shared" ca="1" si="2927"/>
        <v>0</v>
      </c>
      <c r="AP1690" s="121">
        <f t="shared" ca="1" si="2927"/>
        <v>0</v>
      </c>
      <c r="AQ1690" s="121">
        <f t="shared" ca="1" si="2927"/>
        <v>0</v>
      </c>
      <c r="AR1690" s="121">
        <f t="shared" ca="1" si="2927"/>
        <v>0</v>
      </c>
      <c r="AS1690" s="121">
        <f t="shared" ca="1" si="2927"/>
        <v>0</v>
      </c>
      <c r="AT1690" s="121">
        <f t="shared" ca="1" si="2928"/>
        <v>0</v>
      </c>
      <c r="AU1690" s="121">
        <f t="shared" ca="1" si="2928"/>
        <v>0</v>
      </c>
      <c r="AV1690" s="121">
        <f t="shared" ca="1" si="2928"/>
        <v>0</v>
      </c>
      <c r="AW1690" s="121">
        <f t="shared" ca="1" si="2928"/>
        <v>0</v>
      </c>
      <c r="AX1690" s="121">
        <f t="shared" ca="1" si="2928"/>
        <v>0</v>
      </c>
      <c r="AY1690" s="121">
        <f t="shared" ca="1" si="2928"/>
        <v>0</v>
      </c>
      <c r="AZ1690" s="121">
        <f t="shared" ca="1" si="2928"/>
        <v>0</v>
      </c>
      <c r="BA1690" s="121">
        <f t="shared" ca="1" si="2928"/>
        <v>0</v>
      </c>
      <c r="BB1690" s="121">
        <f t="shared" ca="1" si="2928"/>
        <v>0</v>
      </c>
      <c r="BC1690" s="121">
        <f t="shared" ca="1" si="2928"/>
        <v>0</v>
      </c>
      <c r="BD1690" s="121">
        <f t="shared" ca="1" si="2929"/>
        <v>0</v>
      </c>
      <c r="BE1690" s="121">
        <f t="shared" ca="1" si="2929"/>
        <v>0</v>
      </c>
      <c r="BF1690" s="121">
        <f t="shared" ca="1" si="2929"/>
        <v>0</v>
      </c>
      <c r="BG1690" s="121">
        <f t="shared" ca="1" si="2929"/>
        <v>0</v>
      </c>
      <c r="BH1690" s="121">
        <f t="shared" ca="1" si="2929"/>
        <v>0</v>
      </c>
      <c r="BI1690" s="121">
        <f t="shared" ca="1" si="2929"/>
        <v>0</v>
      </c>
      <c r="BJ1690" s="121">
        <f t="shared" ca="1" si="2929"/>
        <v>0</v>
      </c>
      <c r="BK1690" s="121">
        <f t="shared" ca="1" si="2929"/>
        <v>0</v>
      </c>
      <c r="BL1690" s="121">
        <f t="shared" ca="1" si="2929"/>
        <v>0</v>
      </c>
      <c r="BM1690" s="121">
        <f t="shared" ca="1" si="2929"/>
        <v>0</v>
      </c>
      <c r="BN1690" s="121">
        <f t="shared" ca="1" si="2930"/>
        <v>0</v>
      </c>
      <c r="BO1690" s="121" t="str">
        <f t="shared" ca="1" si="2930"/>
        <v/>
      </c>
      <c r="BP1690" s="121" t="str">
        <f t="shared" ca="1" si="2930"/>
        <v/>
      </c>
      <c r="BQ1690" s="121" t="str">
        <f t="shared" ca="1" si="2930"/>
        <v/>
      </c>
      <c r="BR1690" s="121" t="str">
        <f t="shared" ca="1" si="2930"/>
        <v/>
      </c>
      <c r="BS1690" s="121" t="str">
        <f t="shared" ca="1" si="2930"/>
        <v/>
      </c>
      <c r="BT1690" s="121" t="str">
        <f t="shared" ca="1" si="2930"/>
        <v/>
      </c>
      <c r="BU1690" s="121" t="str">
        <f t="shared" ca="1" si="2930"/>
        <v/>
      </c>
      <c r="BV1690" s="121" t="str">
        <f t="shared" ca="1" si="2930"/>
        <v/>
      </c>
      <c r="BW1690" s="121" t="str">
        <f t="shared" ca="1" si="2930"/>
        <v/>
      </c>
      <c r="BX1690" s="121" t="str">
        <f t="shared" ca="1" si="2931"/>
        <v/>
      </c>
      <c r="BY1690" s="121" t="str">
        <f t="shared" ca="1" si="2931"/>
        <v/>
      </c>
      <c r="BZ1690" s="121" t="str">
        <f t="shared" ca="1" si="2931"/>
        <v/>
      </c>
      <c r="CA1690" s="121" t="str">
        <f t="shared" ca="1" si="2931"/>
        <v/>
      </c>
      <c r="CB1690" s="121" t="str">
        <f t="shared" ca="1" si="2931"/>
        <v/>
      </c>
      <c r="CC1690" s="121" t="str">
        <f t="shared" ca="1" si="2931"/>
        <v/>
      </c>
      <c r="CD1690" s="121" t="str">
        <f t="shared" ca="1" si="2931"/>
        <v/>
      </c>
      <c r="CE1690" s="121" t="str">
        <f t="shared" ca="1" si="2931"/>
        <v/>
      </c>
      <c r="CF1690" s="121" t="str">
        <f t="shared" ca="1" si="2931"/>
        <v/>
      </c>
      <c r="CG1690" s="121" t="str">
        <f t="shared" ca="1" si="2931"/>
        <v/>
      </c>
      <c r="CH1690" s="121" t="str">
        <f t="shared" ca="1" si="2931"/>
        <v/>
      </c>
      <c r="CI1690" s="121" t="str">
        <f t="shared" ca="1" si="2931"/>
        <v/>
      </c>
      <c r="CJ1690" s="121" t="str">
        <f t="shared" ca="1" si="2931"/>
        <v/>
      </c>
      <c r="CK1690" s="121" t="str">
        <f t="shared" ca="1" si="2931"/>
        <v/>
      </c>
      <c r="CL1690" s="121" t="str">
        <f t="shared" ca="1" si="2931"/>
        <v/>
      </c>
      <c r="CM1690" s="121" t="str">
        <f t="shared" ca="1" si="2931"/>
        <v/>
      </c>
      <c r="CN1690" s="121" t="str">
        <f t="shared" ca="1" si="2931"/>
        <v/>
      </c>
      <c r="CO1690" s="121" t="str">
        <f t="shared" ca="1" si="2931"/>
        <v/>
      </c>
      <c r="CP1690" s="121" t="str">
        <f t="shared" ca="1" si="2931"/>
        <v/>
      </c>
      <c r="CQ1690" s="121" t="str">
        <f t="shared" ca="1" si="2931"/>
        <v/>
      </c>
      <c r="CR1690" s="121" t="str">
        <f t="shared" ca="1" si="2931"/>
        <v/>
      </c>
      <c r="CS1690" s="121" t="str">
        <f t="shared" ca="1" si="2931"/>
        <v/>
      </c>
      <c r="CT1690" s="121" t="str">
        <f t="shared" ca="1" si="2931"/>
        <v/>
      </c>
      <c r="CU1690" s="121" t="str">
        <f t="shared" ca="1" si="2931"/>
        <v/>
      </c>
      <c r="CV1690" s="121" t="str">
        <f t="shared" ca="1" si="2931"/>
        <v/>
      </c>
      <c r="CW1690" s="121" t="str">
        <f t="shared" ca="1" si="2931"/>
        <v/>
      </c>
      <c r="CX1690" s="121" t="str">
        <f t="shared" ca="1" si="2931"/>
        <v/>
      </c>
      <c r="CY1690" s="121" t="str">
        <f t="shared" ca="1" si="2931"/>
        <v/>
      </c>
      <c r="CZ1690" s="121" t="str">
        <f t="shared" ca="1" si="2931"/>
        <v/>
      </c>
      <c r="DA1690" s="121" t="str">
        <f t="shared" ca="1" si="2931"/>
        <v/>
      </c>
      <c r="DB1690" s="121" t="str">
        <f t="shared" ca="1" si="2931"/>
        <v/>
      </c>
      <c r="DC1690" s="121" t="str">
        <f t="shared" ca="1" si="2931"/>
        <v/>
      </c>
      <c r="DD1690" s="121" t="str">
        <f t="shared" ca="1" si="2931"/>
        <v/>
      </c>
      <c r="DE1690" s="121" t="str">
        <f t="shared" ca="1" si="2931"/>
        <v/>
      </c>
      <c r="DF1690" s="121" t="str">
        <f t="shared" ca="1" si="2931"/>
        <v/>
      </c>
      <c r="DG1690" s="121" t="str">
        <f t="shared" ca="1" si="2931"/>
        <v/>
      </c>
      <c r="DH1690" s="121" t="str">
        <f t="shared" ca="1" si="2931"/>
        <v/>
      </c>
      <c r="DI1690" s="121" t="str">
        <f t="shared" ca="1" si="2931"/>
        <v/>
      </c>
      <c r="DJ1690" s="121" t="str">
        <f t="shared" ca="1" si="2931"/>
        <v/>
      </c>
      <c r="DK1690" s="121" t="str">
        <f t="shared" ca="1" si="2931"/>
        <v/>
      </c>
      <c r="DL1690" s="121" t="str">
        <f t="shared" ca="1" si="2931"/>
        <v/>
      </c>
      <c r="DM1690" s="121" t="str">
        <f t="shared" ca="1" si="2931"/>
        <v/>
      </c>
      <c r="DN1690" s="121" t="str">
        <f t="shared" ca="1" si="2931"/>
        <v/>
      </c>
      <c r="DO1690" s="2"/>
      <c r="DP1690" s="50" t="s">
        <v>172</v>
      </c>
    </row>
    <row r="1691" spans="1:122" s="29" customFormat="1" ht="15" customHeight="1">
      <c r="C1691" s="120" t="str">
        <f ca="1">"(-) "&amp;MID((OFFSET($A$1,$D1691-1,$E$1595-3)),7,40)</f>
        <v>(-) Debt Financing Debt Service Cost</v>
      </c>
      <c r="D1691" s="127">
        <f>ROW(A1506)</f>
        <v>1506</v>
      </c>
      <c r="E1691" s="75"/>
      <c r="F1691" s="121">
        <f t="shared" ca="1" si="2924"/>
        <v>0</v>
      </c>
      <c r="G1691" s="121">
        <f t="shared" ca="1" si="2924"/>
        <v>0</v>
      </c>
      <c r="H1691" s="121">
        <f t="shared" ca="1" si="2924"/>
        <v>0</v>
      </c>
      <c r="I1691" s="121">
        <f t="shared" ca="1" si="2924"/>
        <v>0</v>
      </c>
      <c r="J1691" s="121">
        <f t="shared" ca="1" si="2924"/>
        <v>0</v>
      </c>
      <c r="K1691" s="121">
        <f t="shared" ca="1" si="2924"/>
        <v>0</v>
      </c>
      <c r="L1691" s="121">
        <f t="shared" ca="1" si="2924"/>
        <v>0</v>
      </c>
      <c r="M1691" s="121">
        <f t="shared" ca="1" si="2924"/>
        <v>0</v>
      </c>
      <c r="N1691" s="121">
        <f t="shared" ca="1" si="2924"/>
        <v>0</v>
      </c>
      <c r="O1691" s="121">
        <f t="shared" ca="1" si="2924"/>
        <v>0</v>
      </c>
      <c r="P1691" s="121">
        <f t="shared" ca="1" si="2925"/>
        <v>0</v>
      </c>
      <c r="Q1691" s="121">
        <f t="shared" ca="1" si="2925"/>
        <v>0</v>
      </c>
      <c r="R1691" s="121">
        <f t="shared" ca="1" si="2925"/>
        <v>0</v>
      </c>
      <c r="S1691" s="121">
        <f t="shared" ca="1" si="2925"/>
        <v>0</v>
      </c>
      <c r="T1691" s="121">
        <f t="shared" ca="1" si="2925"/>
        <v>0</v>
      </c>
      <c r="U1691" s="121">
        <f t="shared" ca="1" si="2925"/>
        <v>0</v>
      </c>
      <c r="V1691" s="121">
        <f t="shared" ca="1" si="2925"/>
        <v>0</v>
      </c>
      <c r="W1691" s="121">
        <f t="shared" ca="1" si="2925"/>
        <v>0</v>
      </c>
      <c r="X1691" s="121">
        <f t="shared" ca="1" si="2925"/>
        <v>0</v>
      </c>
      <c r="Y1691" s="121">
        <f t="shared" ca="1" si="2925"/>
        <v>0</v>
      </c>
      <c r="Z1691" s="121">
        <f t="shared" ca="1" si="2926"/>
        <v>0</v>
      </c>
      <c r="AA1691" s="121">
        <f t="shared" ca="1" si="2926"/>
        <v>0</v>
      </c>
      <c r="AB1691" s="121">
        <f t="shared" ca="1" si="2926"/>
        <v>0</v>
      </c>
      <c r="AC1691" s="121">
        <f t="shared" ca="1" si="2926"/>
        <v>0</v>
      </c>
      <c r="AD1691" s="121">
        <f t="shared" ca="1" si="2926"/>
        <v>0</v>
      </c>
      <c r="AE1691" s="121">
        <f t="shared" ca="1" si="2926"/>
        <v>0</v>
      </c>
      <c r="AF1691" s="121">
        <f t="shared" ca="1" si="2926"/>
        <v>0</v>
      </c>
      <c r="AG1691" s="121">
        <f t="shared" ca="1" si="2926"/>
        <v>0</v>
      </c>
      <c r="AH1691" s="121">
        <f t="shared" ca="1" si="2926"/>
        <v>0</v>
      </c>
      <c r="AI1691" s="121">
        <f t="shared" ca="1" si="2926"/>
        <v>0</v>
      </c>
      <c r="AJ1691" s="121">
        <f t="shared" ca="1" si="2927"/>
        <v>0</v>
      </c>
      <c r="AK1691" s="121">
        <f t="shared" ca="1" si="2927"/>
        <v>0</v>
      </c>
      <c r="AL1691" s="121">
        <f t="shared" ca="1" si="2927"/>
        <v>0</v>
      </c>
      <c r="AM1691" s="121">
        <f t="shared" ca="1" si="2927"/>
        <v>0</v>
      </c>
      <c r="AN1691" s="121">
        <f t="shared" ca="1" si="2927"/>
        <v>0</v>
      </c>
      <c r="AO1691" s="121">
        <f t="shared" ca="1" si="2927"/>
        <v>0</v>
      </c>
      <c r="AP1691" s="121">
        <f t="shared" ca="1" si="2927"/>
        <v>0</v>
      </c>
      <c r="AQ1691" s="121">
        <f t="shared" ca="1" si="2927"/>
        <v>0</v>
      </c>
      <c r="AR1691" s="121">
        <f t="shared" ca="1" si="2927"/>
        <v>0</v>
      </c>
      <c r="AS1691" s="121">
        <f t="shared" ca="1" si="2927"/>
        <v>0</v>
      </c>
      <c r="AT1691" s="121">
        <f t="shared" ca="1" si="2928"/>
        <v>0</v>
      </c>
      <c r="AU1691" s="121">
        <f t="shared" ca="1" si="2928"/>
        <v>0</v>
      </c>
      <c r="AV1691" s="121">
        <f t="shared" ca="1" si="2928"/>
        <v>0</v>
      </c>
      <c r="AW1691" s="121">
        <f t="shared" ca="1" si="2928"/>
        <v>0</v>
      </c>
      <c r="AX1691" s="121">
        <f t="shared" ca="1" si="2928"/>
        <v>0</v>
      </c>
      <c r="AY1691" s="121">
        <f t="shared" ca="1" si="2928"/>
        <v>0</v>
      </c>
      <c r="AZ1691" s="121">
        <f t="shared" ca="1" si="2928"/>
        <v>0</v>
      </c>
      <c r="BA1691" s="121">
        <f t="shared" ca="1" si="2928"/>
        <v>0</v>
      </c>
      <c r="BB1691" s="121">
        <f t="shared" ca="1" si="2928"/>
        <v>0</v>
      </c>
      <c r="BC1691" s="121">
        <f t="shared" ca="1" si="2928"/>
        <v>0</v>
      </c>
      <c r="BD1691" s="121">
        <f t="shared" ca="1" si="2929"/>
        <v>0</v>
      </c>
      <c r="BE1691" s="121">
        <f t="shared" ca="1" si="2929"/>
        <v>0</v>
      </c>
      <c r="BF1691" s="121">
        <f t="shared" ca="1" si="2929"/>
        <v>0</v>
      </c>
      <c r="BG1691" s="121">
        <f t="shared" ca="1" si="2929"/>
        <v>0</v>
      </c>
      <c r="BH1691" s="121">
        <f t="shared" ca="1" si="2929"/>
        <v>0</v>
      </c>
      <c r="BI1691" s="121">
        <f t="shared" ca="1" si="2929"/>
        <v>0</v>
      </c>
      <c r="BJ1691" s="121">
        <f t="shared" ca="1" si="2929"/>
        <v>0</v>
      </c>
      <c r="BK1691" s="121">
        <f t="shared" ca="1" si="2929"/>
        <v>0</v>
      </c>
      <c r="BL1691" s="121">
        <f t="shared" ca="1" si="2929"/>
        <v>0</v>
      </c>
      <c r="BM1691" s="121">
        <f t="shared" ca="1" si="2929"/>
        <v>0</v>
      </c>
      <c r="BN1691" s="121">
        <f t="shared" ca="1" si="2930"/>
        <v>0</v>
      </c>
      <c r="BO1691" s="121" t="str">
        <f t="shared" ca="1" si="2930"/>
        <v/>
      </c>
      <c r="BP1691" s="121" t="str">
        <f t="shared" ca="1" si="2930"/>
        <v/>
      </c>
      <c r="BQ1691" s="121" t="str">
        <f t="shared" ca="1" si="2930"/>
        <v/>
      </c>
      <c r="BR1691" s="121" t="str">
        <f t="shared" ca="1" si="2930"/>
        <v/>
      </c>
      <c r="BS1691" s="121" t="str">
        <f t="shared" ca="1" si="2930"/>
        <v/>
      </c>
      <c r="BT1691" s="121" t="str">
        <f t="shared" ca="1" si="2930"/>
        <v/>
      </c>
      <c r="BU1691" s="121" t="str">
        <f t="shared" ca="1" si="2930"/>
        <v/>
      </c>
      <c r="BV1691" s="121" t="str">
        <f t="shared" ca="1" si="2930"/>
        <v/>
      </c>
      <c r="BW1691" s="121" t="str">
        <f t="shared" ca="1" si="2930"/>
        <v/>
      </c>
      <c r="BX1691" s="121" t="str">
        <f t="shared" ca="1" si="2931"/>
        <v/>
      </c>
      <c r="BY1691" s="121" t="str">
        <f t="shared" ca="1" si="2931"/>
        <v/>
      </c>
      <c r="BZ1691" s="121" t="str">
        <f t="shared" ca="1" si="2931"/>
        <v/>
      </c>
      <c r="CA1691" s="121" t="str">
        <f t="shared" ca="1" si="2931"/>
        <v/>
      </c>
      <c r="CB1691" s="121" t="str">
        <f t="shared" ca="1" si="2931"/>
        <v/>
      </c>
      <c r="CC1691" s="121" t="str">
        <f t="shared" ca="1" si="2931"/>
        <v/>
      </c>
      <c r="CD1691" s="121" t="str">
        <f t="shared" ca="1" si="2931"/>
        <v/>
      </c>
      <c r="CE1691" s="121" t="str">
        <f t="shared" ca="1" si="2931"/>
        <v/>
      </c>
      <c r="CF1691" s="121" t="str">
        <f t="shared" ca="1" si="2931"/>
        <v/>
      </c>
      <c r="CG1691" s="121" t="str">
        <f t="shared" ca="1" si="2931"/>
        <v/>
      </c>
      <c r="CH1691" s="121" t="str">
        <f t="shared" ca="1" si="2931"/>
        <v/>
      </c>
      <c r="CI1691" s="121" t="str">
        <f t="shared" ca="1" si="2931"/>
        <v/>
      </c>
      <c r="CJ1691" s="121" t="str">
        <f t="shared" ca="1" si="2931"/>
        <v/>
      </c>
      <c r="CK1691" s="121" t="str">
        <f t="shared" ca="1" si="2931"/>
        <v/>
      </c>
      <c r="CL1691" s="121" t="str">
        <f t="shared" ca="1" si="2931"/>
        <v/>
      </c>
      <c r="CM1691" s="121" t="str">
        <f t="shared" ca="1" si="2931"/>
        <v/>
      </c>
      <c r="CN1691" s="121" t="str">
        <f t="shared" ca="1" si="2931"/>
        <v/>
      </c>
      <c r="CO1691" s="121" t="str">
        <f t="shared" ca="1" si="2931"/>
        <v/>
      </c>
      <c r="CP1691" s="121" t="str">
        <f t="shared" ca="1" si="2931"/>
        <v/>
      </c>
      <c r="CQ1691" s="121" t="str">
        <f t="shared" ca="1" si="2931"/>
        <v/>
      </c>
      <c r="CR1691" s="121" t="str">
        <f t="shared" ca="1" si="2931"/>
        <v/>
      </c>
      <c r="CS1691" s="121" t="str">
        <f t="shared" ca="1" si="2931"/>
        <v/>
      </c>
      <c r="CT1691" s="121" t="str">
        <f t="shared" ca="1" si="2931"/>
        <v/>
      </c>
      <c r="CU1691" s="121" t="str">
        <f t="shared" ca="1" si="2931"/>
        <v/>
      </c>
      <c r="CV1691" s="121" t="str">
        <f t="shared" ca="1" si="2931"/>
        <v/>
      </c>
      <c r="CW1691" s="121" t="str">
        <f t="shared" ca="1" si="2931"/>
        <v/>
      </c>
      <c r="CX1691" s="121" t="str">
        <f t="shared" ca="1" si="2931"/>
        <v/>
      </c>
      <c r="CY1691" s="121" t="str">
        <f t="shared" ca="1" si="2931"/>
        <v/>
      </c>
      <c r="CZ1691" s="121" t="str">
        <f t="shared" ca="1" si="2931"/>
        <v/>
      </c>
      <c r="DA1691" s="121" t="str">
        <f t="shared" ca="1" si="2931"/>
        <v/>
      </c>
      <c r="DB1691" s="121" t="str">
        <f t="shared" ca="1" si="2931"/>
        <v/>
      </c>
      <c r="DC1691" s="121" t="str">
        <f t="shared" ca="1" si="2931"/>
        <v/>
      </c>
      <c r="DD1691" s="121" t="str">
        <f t="shared" ca="1" si="2931"/>
        <v/>
      </c>
      <c r="DE1691" s="121" t="str">
        <f t="shared" ca="1" si="2931"/>
        <v/>
      </c>
      <c r="DF1691" s="121" t="str">
        <f t="shared" ca="1" si="2931"/>
        <v/>
      </c>
      <c r="DG1691" s="121" t="str">
        <f t="shared" ca="1" si="2931"/>
        <v/>
      </c>
      <c r="DH1691" s="121" t="str">
        <f t="shared" ca="1" si="2931"/>
        <v/>
      </c>
      <c r="DI1691" s="121" t="str">
        <f t="shared" ca="1" si="2931"/>
        <v/>
      </c>
      <c r="DJ1691" s="121" t="str">
        <f t="shared" ca="1" si="2931"/>
        <v/>
      </c>
      <c r="DK1691" s="121" t="str">
        <f t="shared" ca="1" si="2931"/>
        <v/>
      </c>
      <c r="DL1691" s="121" t="str">
        <f t="shared" ca="1" si="2931"/>
        <v/>
      </c>
      <c r="DM1691" s="121" t="str">
        <f t="shared" ca="1" si="2931"/>
        <v/>
      </c>
      <c r="DN1691" s="121" t="str">
        <f t="shared" ca="1" si="2931"/>
        <v/>
      </c>
      <c r="DO1691" s="2">
        <f ca="1">SUM(F1691:DN1691)</f>
        <v>0</v>
      </c>
      <c r="DP1691" s="50" t="s">
        <v>172</v>
      </c>
    </row>
    <row r="1692" spans="1:122" s="29" customFormat="1" ht="15" customHeight="1">
      <c r="C1692" s="120" t="str">
        <f ca="1">"(+) "&amp;MID((OFFSET($A$1,$D1692-1,$E$1595-3)),7,40)</f>
        <v>(+) Construction Loan Drawdown</v>
      </c>
      <c r="D1692" s="143">
        <f>ROW(A1522)</f>
        <v>1522</v>
      </c>
      <c r="E1692" s="75"/>
      <c r="F1692" s="121">
        <f t="shared" ca="1" si="2924"/>
        <v>5542286.2330295146</v>
      </c>
      <c r="G1692" s="121">
        <f t="shared" ca="1" si="2924"/>
        <v>493375.3187632084</v>
      </c>
      <c r="H1692" s="121">
        <f t="shared" ca="1" si="2924"/>
        <v>495228.95177045901</v>
      </c>
      <c r="I1692" s="121">
        <f t="shared" ca="1" si="2924"/>
        <v>497089.54895932734</v>
      </c>
      <c r="J1692" s="121">
        <f t="shared" ca="1" si="2924"/>
        <v>844048.62748460402</v>
      </c>
      <c r="K1692" s="121">
        <f t="shared" ca="1" si="2924"/>
        <v>847219.75570308068</v>
      </c>
      <c r="L1692" s="121">
        <f t="shared" ca="1" si="2924"/>
        <v>850402.79799125716</v>
      </c>
      <c r="M1692" s="121">
        <f t="shared" ca="1" si="2924"/>
        <v>853597.79911082424</v>
      </c>
      <c r="N1692" s="121">
        <f t="shared" ca="1" si="2924"/>
        <v>856804.80399164045</v>
      </c>
      <c r="O1692" s="121">
        <f t="shared" ca="1" si="2924"/>
        <v>860023.85773237376</v>
      </c>
      <c r="P1692" s="121">
        <f t="shared" ca="1" si="2925"/>
        <v>581615.82101892168</v>
      </c>
      <c r="Q1692" s="121">
        <f t="shared" ca="1" si="2925"/>
        <v>583800.97751617478</v>
      </c>
      <c r="R1692" s="121">
        <f t="shared" ca="1" si="2925"/>
        <v>1074410.123330262</v>
      </c>
      <c r="S1692" s="121">
        <f t="shared" ca="1" si="2925"/>
        <v>1078446.7299301233</v>
      </c>
      <c r="T1692" s="121">
        <f t="shared" ca="1" si="2925"/>
        <v>1082498.5022404431</v>
      </c>
      <c r="U1692" s="121">
        <f t="shared" ca="1" si="2925"/>
        <v>1086565.4972394682</v>
      </c>
      <c r="V1692" s="121">
        <f t="shared" ca="1" si="2925"/>
        <v>1090647.772119516</v>
      </c>
      <c r="W1692" s="121">
        <f t="shared" ca="1" si="2925"/>
        <v>1094745.3842877797</v>
      </c>
      <c r="X1692" s="121">
        <f t="shared" ca="1" si="2925"/>
        <v>2476441.3594322558</v>
      </c>
      <c r="Y1692" s="121">
        <f t="shared" ca="1" si="2925"/>
        <v>3205070.8481548242</v>
      </c>
      <c r="Z1692" s="121">
        <f t="shared" ca="1" si="2926"/>
        <v>4092727.5668496159</v>
      </c>
      <c r="AA1692" s="121">
        <f t="shared" ca="1" si="2926"/>
        <v>4108104.126274223</v>
      </c>
      <c r="AB1692" s="121">
        <f t="shared" ca="1" si="2926"/>
        <v>1690359.5790550485</v>
      </c>
      <c r="AC1692" s="121">
        <f t="shared" ca="1" si="2926"/>
        <v>1696710.335144172</v>
      </c>
      <c r="AD1692" s="121">
        <f t="shared" ca="1" si="2926"/>
        <v>2.9103830456733704E-11</v>
      </c>
      <c r="AE1692" s="121">
        <f t="shared" ca="1" si="2926"/>
        <v>0</v>
      </c>
      <c r="AF1692" s="121">
        <f t="shared" ca="1" si="2926"/>
        <v>0</v>
      </c>
      <c r="AG1692" s="121">
        <f t="shared" ca="1" si="2926"/>
        <v>0</v>
      </c>
      <c r="AH1692" s="121">
        <f t="shared" ca="1" si="2926"/>
        <v>0</v>
      </c>
      <c r="AI1692" s="121">
        <f t="shared" ca="1" si="2926"/>
        <v>0</v>
      </c>
      <c r="AJ1692" s="121">
        <f t="shared" ca="1" si="2927"/>
        <v>0</v>
      </c>
      <c r="AK1692" s="121">
        <f t="shared" ca="1" si="2927"/>
        <v>0</v>
      </c>
      <c r="AL1692" s="121">
        <f t="shared" ca="1" si="2927"/>
        <v>0</v>
      </c>
      <c r="AM1692" s="121">
        <f t="shared" ca="1" si="2927"/>
        <v>0</v>
      </c>
      <c r="AN1692" s="121">
        <f t="shared" ca="1" si="2927"/>
        <v>0</v>
      </c>
      <c r="AO1692" s="121">
        <f t="shared" ca="1" si="2927"/>
        <v>0</v>
      </c>
      <c r="AP1692" s="121">
        <f t="shared" ca="1" si="2927"/>
        <v>0</v>
      </c>
      <c r="AQ1692" s="121">
        <f t="shared" ca="1" si="2927"/>
        <v>0</v>
      </c>
      <c r="AR1692" s="121">
        <f t="shared" ca="1" si="2927"/>
        <v>0</v>
      </c>
      <c r="AS1692" s="121">
        <f t="shared" ca="1" si="2927"/>
        <v>0</v>
      </c>
      <c r="AT1692" s="121">
        <f t="shared" ca="1" si="2928"/>
        <v>0</v>
      </c>
      <c r="AU1692" s="121">
        <f t="shared" ca="1" si="2928"/>
        <v>0</v>
      </c>
      <c r="AV1692" s="121">
        <f t="shared" ca="1" si="2928"/>
        <v>0</v>
      </c>
      <c r="AW1692" s="121">
        <f t="shared" ca="1" si="2928"/>
        <v>0</v>
      </c>
      <c r="AX1692" s="121">
        <f t="shared" ca="1" si="2928"/>
        <v>0</v>
      </c>
      <c r="AY1692" s="121">
        <f t="shared" ca="1" si="2928"/>
        <v>0</v>
      </c>
      <c r="AZ1692" s="121">
        <f t="shared" ca="1" si="2928"/>
        <v>0</v>
      </c>
      <c r="BA1692" s="121">
        <f t="shared" ca="1" si="2928"/>
        <v>0</v>
      </c>
      <c r="BB1692" s="121">
        <f t="shared" ca="1" si="2928"/>
        <v>0</v>
      </c>
      <c r="BC1692" s="121">
        <f t="shared" ca="1" si="2928"/>
        <v>0</v>
      </c>
      <c r="BD1692" s="121">
        <f t="shared" ca="1" si="2929"/>
        <v>0</v>
      </c>
      <c r="BE1692" s="121">
        <f t="shared" ca="1" si="2929"/>
        <v>0</v>
      </c>
      <c r="BF1692" s="121">
        <f t="shared" ca="1" si="2929"/>
        <v>0</v>
      </c>
      <c r="BG1692" s="121">
        <f t="shared" ca="1" si="2929"/>
        <v>0</v>
      </c>
      <c r="BH1692" s="121">
        <f t="shared" ca="1" si="2929"/>
        <v>0</v>
      </c>
      <c r="BI1692" s="121">
        <f t="shared" ca="1" si="2929"/>
        <v>0</v>
      </c>
      <c r="BJ1692" s="121">
        <f t="shared" ca="1" si="2929"/>
        <v>0</v>
      </c>
      <c r="BK1692" s="121">
        <f t="shared" ca="1" si="2929"/>
        <v>0</v>
      </c>
      <c r="BL1692" s="121">
        <f t="shared" ca="1" si="2929"/>
        <v>0</v>
      </c>
      <c r="BM1692" s="121">
        <f t="shared" ca="1" si="2929"/>
        <v>0</v>
      </c>
      <c r="BN1692" s="121">
        <f t="shared" ca="1" si="2930"/>
        <v>0</v>
      </c>
      <c r="BO1692" s="121" t="str">
        <f t="shared" ca="1" si="2930"/>
        <v/>
      </c>
      <c r="BP1692" s="121" t="str">
        <f t="shared" ca="1" si="2930"/>
        <v/>
      </c>
      <c r="BQ1692" s="121" t="str">
        <f t="shared" ca="1" si="2930"/>
        <v/>
      </c>
      <c r="BR1692" s="121" t="str">
        <f t="shared" ca="1" si="2930"/>
        <v/>
      </c>
      <c r="BS1692" s="121" t="str">
        <f t="shared" ca="1" si="2930"/>
        <v/>
      </c>
      <c r="BT1692" s="121" t="str">
        <f t="shared" ca="1" si="2930"/>
        <v/>
      </c>
      <c r="BU1692" s="121" t="str">
        <f t="shared" ca="1" si="2930"/>
        <v/>
      </c>
      <c r="BV1692" s="121" t="str">
        <f t="shared" ca="1" si="2930"/>
        <v/>
      </c>
      <c r="BW1692" s="121" t="str">
        <f t="shared" ca="1" si="2930"/>
        <v/>
      </c>
      <c r="BX1692" s="121" t="str">
        <f t="shared" ca="1" si="2931"/>
        <v/>
      </c>
      <c r="BY1692" s="121" t="str">
        <f t="shared" ca="1" si="2931"/>
        <v/>
      </c>
      <c r="BZ1692" s="121" t="str">
        <f t="shared" ca="1" si="2931"/>
        <v/>
      </c>
      <c r="CA1692" s="121" t="str">
        <f t="shared" ca="1" si="2931"/>
        <v/>
      </c>
      <c r="CB1692" s="121" t="str">
        <f t="shared" ca="1" si="2931"/>
        <v/>
      </c>
      <c r="CC1692" s="121" t="str">
        <f t="shared" ca="1" si="2931"/>
        <v/>
      </c>
      <c r="CD1692" s="121" t="str">
        <f t="shared" ca="1" si="2931"/>
        <v/>
      </c>
      <c r="CE1692" s="121" t="str">
        <f t="shared" ca="1" si="2931"/>
        <v/>
      </c>
      <c r="CF1692" s="121" t="str">
        <f t="shared" ca="1" si="2931"/>
        <v/>
      </c>
      <c r="CG1692" s="121" t="str">
        <f t="shared" ca="1" si="2931"/>
        <v/>
      </c>
      <c r="CH1692" s="121" t="str">
        <f t="shared" ca="1" si="2931"/>
        <v/>
      </c>
      <c r="CI1692" s="121" t="str">
        <f t="shared" ca="1" si="2931"/>
        <v/>
      </c>
      <c r="CJ1692" s="121" t="str">
        <f t="shared" ca="1" si="2931"/>
        <v/>
      </c>
      <c r="CK1692" s="121" t="str">
        <f t="shared" ca="1" si="2931"/>
        <v/>
      </c>
      <c r="CL1692" s="121" t="str">
        <f t="shared" ca="1" si="2931"/>
        <v/>
      </c>
      <c r="CM1692" s="121" t="str">
        <f t="shared" ca="1" si="2931"/>
        <v/>
      </c>
      <c r="CN1692" s="121" t="str">
        <f t="shared" ca="1" si="2931"/>
        <v/>
      </c>
      <c r="CO1692" s="121" t="str">
        <f t="shared" ca="1" si="2931"/>
        <v/>
      </c>
      <c r="CP1692" s="121" t="str">
        <f t="shared" ca="1" si="2931"/>
        <v/>
      </c>
      <c r="CQ1692" s="121" t="str">
        <f t="shared" ca="1" si="2931"/>
        <v/>
      </c>
      <c r="CR1692" s="121" t="str">
        <f t="shared" ca="1" si="2931"/>
        <v/>
      </c>
      <c r="CS1692" s="121" t="str">
        <f t="shared" ca="1" si="2931"/>
        <v/>
      </c>
      <c r="CT1692" s="121" t="str">
        <f t="shared" ca="1" si="2931"/>
        <v/>
      </c>
      <c r="CU1692" s="121" t="str">
        <f t="shared" ca="1" si="2931"/>
        <v/>
      </c>
      <c r="CV1692" s="121" t="str">
        <f t="shared" ca="1" si="2931"/>
        <v/>
      </c>
      <c r="CW1692" s="121" t="str">
        <f t="shared" ca="1" si="2931"/>
        <v/>
      </c>
      <c r="CX1692" s="121" t="str">
        <f t="shared" ca="1" si="2931"/>
        <v/>
      </c>
      <c r="CY1692" s="121" t="str">
        <f t="shared" ca="1" si="2931"/>
        <v/>
      </c>
      <c r="CZ1692" s="121" t="str">
        <f t="shared" ca="1" si="2931"/>
        <v/>
      </c>
      <c r="DA1692" s="121" t="str">
        <f t="shared" ca="1" si="2931"/>
        <v/>
      </c>
      <c r="DB1692" s="121" t="str">
        <f t="shared" ca="1" si="2931"/>
        <v/>
      </c>
      <c r="DC1692" s="121" t="str">
        <f t="shared" ref="CB1692:DN1693" ca="1" si="2932">IF(DC$17="","",OFFSET($A$1,$D1692-1,$E$1595+DC$1597))</f>
        <v/>
      </c>
      <c r="DD1692" s="121" t="str">
        <f t="shared" ca="1" si="2932"/>
        <v/>
      </c>
      <c r="DE1692" s="121" t="str">
        <f t="shared" ca="1" si="2932"/>
        <v/>
      </c>
      <c r="DF1692" s="121" t="str">
        <f t="shared" ca="1" si="2932"/>
        <v/>
      </c>
      <c r="DG1692" s="121" t="str">
        <f t="shared" ca="1" si="2932"/>
        <v/>
      </c>
      <c r="DH1692" s="121" t="str">
        <f t="shared" ca="1" si="2932"/>
        <v/>
      </c>
      <c r="DI1692" s="121" t="str">
        <f t="shared" ca="1" si="2932"/>
        <v/>
      </c>
      <c r="DJ1692" s="121" t="str">
        <f t="shared" ca="1" si="2932"/>
        <v/>
      </c>
      <c r="DK1692" s="121" t="str">
        <f t="shared" ca="1" si="2932"/>
        <v/>
      </c>
      <c r="DL1692" s="121" t="str">
        <f t="shared" ca="1" si="2932"/>
        <v/>
      </c>
      <c r="DM1692" s="121" t="str">
        <f t="shared" ca="1" si="2932"/>
        <v/>
      </c>
      <c r="DN1692" s="121" t="str">
        <f t="shared" ca="1" si="2932"/>
        <v/>
      </c>
      <c r="DO1692" s="2">
        <f ca="1">SUM(F1692:DN1692)</f>
        <v>37082222.317129105</v>
      </c>
      <c r="DP1692" s="50" t="s">
        <v>172</v>
      </c>
    </row>
    <row r="1693" spans="1:122" s="29" customFormat="1" ht="15" customHeight="1">
      <c r="C1693" s="120" t="str">
        <f ca="1">"(-) "&amp;MID((OFFSET($A$1,$D1693-1,$E$1595-3)),7,40)</f>
        <v>(-) Construction Loan Repayment</v>
      </c>
      <c r="D1693" s="127">
        <f>ROW(A1523)</f>
        <v>1523</v>
      </c>
      <c r="E1693" s="75"/>
      <c r="F1693" s="121">
        <f t="shared" ca="1" si="2924"/>
        <v>0</v>
      </c>
      <c r="G1693" s="121">
        <f t="shared" ca="1" si="2924"/>
        <v>0</v>
      </c>
      <c r="H1693" s="121">
        <f t="shared" ca="1" si="2924"/>
        <v>0</v>
      </c>
      <c r="I1693" s="121">
        <f t="shared" ca="1" si="2924"/>
        <v>0</v>
      </c>
      <c r="J1693" s="121">
        <f t="shared" ca="1" si="2924"/>
        <v>0</v>
      </c>
      <c r="K1693" s="121">
        <f t="shared" ca="1" si="2924"/>
        <v>0</v>
      </c>
      <c r="L1693" s="121">
        <f t="shared" ca="1" si="2924"/>
        <v>0</v>
      </c>
      <c r="M1693" s="121">
        <f t="shared" ca="1" si="2924"/>
        <v>0</v>
      </c>
      <c r="N1693" s="121">
        <f t="shared" ca="1" si="2924"/>
        <v>0</v>
      </c>
      <c r="O1693" s="121">
        <f t="shared" ca="1" si="2924"/>
        <v>0</v>
      </c>
      <c r="P1693" s="121">
        <f t="shared" ca="1" si="2925"/>
        <v>0</v>
      </c>
      <c r="Q1693" s="121">
        <f t="shared" ca="1" si="2925"/>
        <v>0</v>
      </c>
      <c r="R1693" s="121">
        <f t="shared" ca="1" si="2925"/>
        <v>0</v>
      </c>
      <c r="S1693" s="121">
        <f t="shared" ca="1" si="2925"/>
        <v>0</v>
      </c>
      <c r="T1693" s="121">
        <f t="shared" ca="1" si="2925"/>
        <v>0</v>
      </c>
      <c r="U1693" s="121">
        <f t="shared" ca="1" si="2925"/>
        <v>0</v>
      </c>
      <c r="V1693" s="121">
        <f t="shared" ca="1" si="2925"/>
        <v>0</v>
      </c>
      <c r="W1693" s="121">
        <f t="shared" ca="1" si="2925"/>
        <v>0</v>
      </c>
      <c r="X1693" s="121">
        <f t="shared" ca="1" si="2925"/>
        <v>0</v>
      </c>
      <c r="Y1693" s="121">
        <f t="shared" ca="1" si="2925"/>
        <v>0</v>
      </c>
      <c r="Z1693" s="121">
        <f t="shared" ca="1" si="2926"/>
        <v>0</v>
      </c>
      <c r="AA1693" s="121">
        <f t="shared" ca="1" si="2926"/>
        <v>0</v>
      </c>
      <c r="AB1693" s="121">
        <f t="shared" ca="1" si="2926"/>
        <v>0</v>
      </c>
      <c r="AC1693" s="121">
        <f t="shared" ca="1" si="2926"/>
        <v>0</v>
      </c>
      <c r="AD1693" s="121">
        <f t="shared" ca="1" si="2926"/>
        <v>37082222.317129105</v>
      </c>
      <c r="AE1693" s="121">
        <f t="shared" ca="1" si="2926"/>
        <v>0</v>
      </c>
      <c r="AF1693" s="121">
        <f t="shared" ca="1" si="2926"/>
        <v>0</v>
      </c>
      <c r="AG1693" s="121">
        <f t="shared" ca="1" si="2926"/>
        <v>0</v>
      </c>
      <c r="AH1693" s="121">
        <f t="shared" ca="1" si="2926"/>
        <v>0</v>
      </c>
      <c r="AI1693" s="121">
        <f t="shared" ca="1" si="2926"/>
        <v>0</v>
      </c>
      <c r="AJ1693" s="121">
        <f t="shared" ca="1" si="2927"/>
        <v>0</v>
      </c>
      <c r="AK1693" s="121">
        <f t="shared" ca="1" si="2927"/>
        <v>0</v>
      </c>
      <c r="AL1693" s="121">
        <f t="shared" ca="1" si="2927"/>
        <v>0</v>
      </c>
      <c r="AM1693" s="121">
        <f t="shared" ca="1" si="2927"/>
        <v>0</v>
      </c>
      <c r="AN1693" s="121">
        <f t="shared" ca="1" si="2927"/>
        <v>0</v>
      </c>
      <c r="AO1693" s="121">
        <f t="shared" ca="1" si="2927"/>
        <v>0</v>
      </c>
      <c r="AP1693" s="121">
        <f t="shared" ca="1" si="2927"/>
        <v>0</v>
      </c>
      <c r="AQ1693" s="121">
        <f t="shared" ca="1" si="2927"/>
        <v>0</v>
      </c>
      <c r="AR1693" s="121">
        <f t="shared" ca="1" si="2927"/>
        <v>0</v>
      </c>
      <c r="AS1693" s="121">
        <f t="shared" ca="1" si="2927"/>
        <v>0</v>
      </c>
      <c r="AT1693" s="121">
        <f t="shared" ca="1" si="2928"/>
        <v>0</v>
      </c>
      <c r="AU1693" s="121">
        <f t="shared" ca="1" si="2928"/>
        <v>0</v>
      </c>
      <c r="AV1693" s="121">
        <f t="shared" ca="1" si="2928"/>
        <v>0</v>
      </c>
      <c r="AW1693" s="121">
        <f t="shared" ca="1" si="2928"/>
        <v>0</v>
      </c>
      <c r="AX1693" s="121">
        <f t="shared" ca="1" si="2928"/>
        <v>0</v>
      </c>
      <c r="AY1693" s="121">
        <f t="shared" ca="1" si="2928"/>
        <v>0</v>
      </c>
      <c r="AZ1693" s="121">
        <f t="shared" ca="1" si="2928"/>
        <v>0</v>
      </c>
      <c r="BA1693" s="121">
        <f t="shared" ca="1" si="2928"/>
        <v>0</v>
      </c>
      <c r="BB1693" s="121">
        <f t="shared" ca="1" si="2928"/>
        <v>0</v>
      </c>
      <c r="BC1693" s="121">
        <f t="shared" ca="1" si="2928"/>
        <v>0</v>
      </c>
      <c r="BD1693" s="121">
        <f t="shared" ca="1" si="2929"/>
        <v>0</v>
      </c>
      <c r="BE1693" s="121">
        <f t="shared" ca="1" si="2929"/>
        <v>0</v>
      </c>
      <c r="BF1693" s="121">
        <f t="shared" ca="1" si="2929"/>
        <v>0</v>
      </c>
      <c r="BG1693" s="121">
        <f t="shared" ca="1" si="2929"/>
        <v>0</v>
      </c>
      <c r="BH1693" s="121">
        <f t="shared" ca="1" si="2929"/>
        <v>0</v>
      </c>
      <c r="BI1693" s="121">
        <f t="shared" ca="1" si="2929"/>
        <v>0</v>
      </c>
      <c r="BJ1693" s="121">
        <f t="shared" ca="1" si="2929"/>
        <v>0</v>
      </c>
      <c r="BK1693" s="121">
        <f t="shared" ca="1" si="2929"/>
        <v>0</v>
      </c>
      <c r="BL1693" s="121">
        <f t="shared" ca="1" si="2929"/>
        <v>0</v>
      </c>
      <c r="BM1693" s="121">
        <f t="shared" ca="1" si="2929"/>
        <v>0</v>
      </c>
      <c r="BN1693" s="121">
        <f t="shared" ca="1" si="2930"/>
        <v>0</v>
      </c>
      <c r="BO1693" s="121" t="str">
        <f t="shared" ca="1" si="2930"/>
        <v/>
      </c>
      <c r="BP1693" s="121" t="str">
        <f t="shared" ca="1" si="2930"/>
        <v/>
      </c>
      <c r="BQ1693" s="121" t="str">
        <f t="shared" ca="1" si="2930"/>
        <v/>
      </c>
      <c r="BR1693" s="121" t="str">
        <f t="shared" ca="1" si="2930"/>
        <v/>
      </c>
      <c r="BS1693" s="121" t="str">
        <f t="shared" ca="1" si="2930"/>
        <v/>
      </c>
      <c r="BT1693" s="121" t="str">
        <f t="shared" ca="1" si="2930"/>
        <v/>
      </c>
      <c r="BU1693" s="121" t="str">
        <f t="shared" ca="1" si="2930"/>
        <v/>
      </c>
      <c r="BV1693" s="121" t="str">
        <f t="shared" ca="1" si="2930"/>
        <v/>
      </c>
      <c r="BW1693" s="121" t="str">
        <f t="shared" ca="1" si="2930"/>
        <v/>
      </c>
      <c r="BX1693" s="121" t="str">
        <f t="shared" ca="1" si="2931"/>
        <v/>
      </c>
      <c r="BY1693" s="121" t="str">
        <f t="shared" ca="1" si="2931"/>
        <v/>
      </c>
      <c r="BZ1693" s="121" t="str">
        <f t="shared" ca="1" si="2931"/>
        <v/>
      </c>
      <c r="CA1693" s="121" t="str">
        <f t="shared" ca="1" si="2931"/>
        <v/>
      </c>
      <c r="CB1693" s="121" t="str">
        <f t="shared" ca="1" si="2932"/>
        <v/>
      </c>
      <c r="CC1693" s="121" t="str">
        <f t="shared" ca="1" si="2932"/>
        <v/>
      </c>
      <c r="CD1693" s="121" t="str">
        <f t="shared" ca="1" si="2932"/>
        <v/>
      </c>
      <c r="CE1693" s="121" t="str">
        <f t="shared" ca="1" si="2932"/>
        <v/>
      </c>
      <c r="CF1693" s="121" t="str">
        <f t="shared" ca="1" si="2932"/>
        <v/>
      </c>
      <c r="CG1693" s="121" t="str">
        <f t="shared" ca="1" si="2932"/>
        <v/>
      </c>
      <c r="CH1693" s="121" t="str">
        <f t="shared" ca="1" si="2932"/>
        <v/>
      </c>
      <c r="CI1693" s="121" t="str">
        <f t="shared" ca="1" si="2932"/>
        <v/>
      </c>
      <c r="CJ1693" s="121" t="str">
        <f t="shared" ca="1" si="2932"/>
        <v/>
      </c>
      <c r="CK1693" s="121" t="str">
        <f t="shared" ca="1" si="2932"/>
        <v/>
      </c>
      <c r="CL1693" s="121" t="str">
        <f t="shared" ca="1" si="2932"/>
        <v/>
      </c>
      <c r="CM1693" s="121" t="str">
        <f t="shared" ca="1" si="2932"/>
        <v/>
      </c>
      <c r="CN1693" s="121" t="str">
        <f t="shared" ca="1" si="2932"/>
        <v/>
      </c>
      <c r="CO1693" s="121" t="str">
        <f t="shared" ca="1" si="2932"/>
        <v/>
      </c>
      <c r="CP1693" s="121" t="str">
        <f t="shared" ca="1" si="2932"/>
        <v/>
      </c>
      <c r="CQ1693" s="121" t="str">
        <f t="shared" ca="1" si="2932"/>
        <v/>
      </c>
      <c r="CR1693" s="121" t="str">
        <f t="shared" ca="1" si="2932"/>
        <v/>
      </c>
      <c r="CS1693" s="121" t="str">
        <f t="shared" ca="1" si="2932"/>
        <v/>
      </c>
      <c r="CT1693" s="121" t="str">
        <f t="shared" ca="1" si="2932"/>
        <v/>
      </c>
      <c r="CU1693" s="121" t="str">
        <f t="shared" ca="1" si="2932"/>
        <v/>
      </c>
      <c r="CV1693" s="121" t="str">
        <f t="shared" ca="1" si="2932"/>
        <v/>
      </c>
      <c r="CW1693" s="121" t="str">
        <f t="shared" ca="1" si="2932"/>
        <v/>
      </c>
      <c r="CX1693" s="121" t="str">
        <f t="shared" ca="1" si="2932"/>
        <v/>
      </c>
      <c r="CY1693" s="121" t="str">
        <f t="shared" ca="1" si="2932"/>
        <v/>
      </c>
      <c r="CZ1693" s="121" t="str">
        <f t="shared" ca="1" si="2932"/>
        <v/>
      </c>
      <c r="DA1693" s="121" t="str">
        <f t="shared" ca="1" si="2932"/>
        <v/>
      </c>
      <c r="DB1693" s="121" t="str">
        <f t="shared" ca="1" si="2932"/>
        <v/>
      </c>
      <c r="DC1693" s="121" t="str">
        <f t="shared" ca="1" si="2932"/>
        <v/>
      </c>
      <c r="DD1693" s="121" t="str">
        <f t="shared" ca="1" si="2932"/>
        <v/>
      </c>
      <c r="DE1693" s="121" t="str">
        <f t="shared" ca="1" si="2932"/>
        <v/>
      </c>
      <c r="DF1693" s="121" t="str">
        <f t="shared" ca="1" si="2932"/>
        <v/>
      </c>
      <c r="DG1693" s="121" t="str">
        <f t="shared" ca="1" si="2932"/>
        <v/>
      </c>
      <c r="DH1693" s="121" t="str">
        <f t="shared" ca="1" si="2932"/>
        <v/>
      </c>
      <c r="DI1693" s="121" t="str">
        <f t="shared" ca="1" si="2932"/>
        <v/>
      </c>
      <c r="DJ1693" s="121" t="str">
        <f t="shared" ca="1" si="2932"/>
        <v/>
      </c>
      <c r="DK1693" s="121" t="str">
        <f t="shared" ca="1" si="2932"/>
        <v/>
      </c>
      <c r="DL1693" s="121" t="str">
        <f t="shared" ca="1" si="2932"/>
        <v/>
      </c>
      <c r="DM1693" s="121" t="str">
        <f t="shared" ca="1" si="2932"/>
        <v/>
      </c>
      <c r="DN1693" s="121" t="str">
        <f t="shared" ca="1" si="2932"/>
        <v/>
      </c>
      <c r="DO1693" s="2">
        <f ca="1">SUM(F1693:DN1693)</f>
        <v>37082222.317129105</v>
      </c>
      <c r="DP1693" s="50" t="s">
        <v>172</v>
      </c>
    </row>
    <row r="1694" spans="1:122" ht="15" customHeight="1">
      <c r="A1694" s="29"/>
      <c r="B1694" s="29"/>
      <c r="C1694" s="125"/>
      <c r="D1694" s="124"/>
      <c r="E1694" s="124"/>
      <c r="F1694" s="122"/>
      <c r="G1694" s="122"/>
      <c r="H1694" s="122"/>
      <c r="I1694" s="122"/>
      <c r="J1694" s="122"/>
      <c r="K1694" s="122"/>
      <c r="L1694" s="122"/>
      <c r="M1694" s="122"/>
      <c r="N1694" s="122"/>
      <c r="O1694" s="122"/>
      <c r="P1694" s="122"/>
      <c r="Q1694" s="122"/>
      <c r="R1694" s="122"/>
      <c r="S1694" s="122"/>
      <c r="T1694" s="122"/>
      <c r="U1694" s="122"/>
      <c r="V1694" s="122"/>
      <c r="W1694" s="122"/>
      <c r="X1694" s="122"/>
      <c r="Y1694" s="122"/>
      <c r="Z1694" s="122"/>
      <c r="AA1694" s="122"/>
      <c r="AB1694" s="122"/>
      <c r="AC1694" s="122"/>
      <c r="AD1694" s="122"/>
      <c r="AE1694" s="122"/>
      <c r="AF1694" s="122"/>
      <c r="AG1694" s="122"/>
      <c r="AH1694" s="122"/>
      <c r="AI1694" s="122"/>
      <c r="AJ1694" s="122"/>
      <c r="AK1694" s="122"/>
      <c r="AL1694" s="122"/>
      <c r="AM1694" s="122"/>
      <c r="AN1694" s="122"/>
      <c r="AO1694" s="122"/>
      <c r="AP1694" s="122"/>
      <c r="AQ1694" s="122"/>
      <c r="AR1694" s="122"/>
      <c r="AS1694" s="122"/>
      <c r="AT1694" s="122"/>
      <c r="AU1694" s="122"/>
      <c r="AV1694" s="122"/>
      <c r="AW1694" s="122"/>
      <c r="AX1694" s="122"/>
      <c r="AY1694" s="122"/>
      <c r="AZ1694" s="122"/>
      <c r="BA1694" s="122"/>
      <c r="BB1694" s="122"/>
      <c r="BC1694" s="122"/>
      <c r="BD1694" s="122"/>
      <c r="BE1694" s="122"/>
      <c r="BF1694" s="122"/>
      <c r="BG1694" s="122"/>
      <c r="BH1694" s="122"/>
      <c r="BI1694" s="122"/>
      <c r="BJ1694" s="122"/>
      <c r="BK1694" s="122"/>
      <c r="BL1694" s="122"/>
      <c r="BM1694" s="122"/>
      <c r="BN1694" s="122"/>
      <c r="BO1694" s="122"/>
      <c r="BP1694" s="122"/>
      <c r="BQ1694" s="122"/>
      <c r="BR1694" s="122"/>
      <c r="BS1694" s="122"/>
      <c r="BT1694" s="122"/>
      <c r="BU1694" s="122"/>
      <c r="BV1694" s="122"/>
      <c r="BW1694" s="122"/>
      <c r="BX1694" s="122"/>
      <c r="BY1694" s="122"/>
      <c r="BZ1694" s="122"/>
      <c r="CA1694" s="122"/>
      <c r="CB1694" s="122"/>
      <c r="CC1694" s="122"/>
      <c r="CD1694" s="122"/>
      <c r="CE1694" s="122"/>
      <c r="CF1694" s="122"/>
      <c r="CG1694" s="122"/>
      <c r="CH1694" s="122"/>
      <c r="CI1694" s="122"/>
      <c r="CJ1694" s="122"/>
      <c r="CK1694" s="122"/>
      <c r="CL1694" s="122"/>
      <c r="CM1694" s="122"/>
      <c r="CN1694" s="122"/>
      <c r="CO1694" s="122"/>
      <c r="CP1694" s="122"/>
      <c r="CQ1694" s="122"/>
      <c r="CR1694" s="122"/>
      <c r="CS1694" s="122"/>
      <c r="CT1694" s="122"/>
      <c r="CU1694" s="122"/>
      <c r="CV1694" s="122"/>
      <c r="CW1694" s="122"/>
      <c r="CX1694" s="122"/>
      <c r="CY1694" s="122"/>
      <c r="CZ1694" s="122"/>
      <c r="DA1694" s="122"/>
      <c r="DB1694" s="122"/>
      <c r="DC1694" s="122"/>
      <c r="DD1694" s="122"/>
      <c r="DE1694" s="122"/>
      <c r="DF1694" s="122"/>
      <c r="DG1694" s="122"/>
      <c r="DH1694" s="122"/>
      <c r="DI1694" s="122"/>
      <c r="DJ1694" s="122"/>
      <c r="DK1694" s="122"/>
      <c r="DL1694" s="122"/>
      <c r="DM1694" s="122"/>
      <c r="DN1694" s="122"/>
      <c r="DO1694" s="59">
        <f>SUM(F1694:DN1694)</f>
        <v>0</v>
      </c>
      <c r="DP1694" s="50" t="s">
        <v>172</v>
      </c>
      <c r="DQ1694" s="29"/>
      <c r="DR1694" s="29"/>
    </row>
    <row r="1695" spans="1:122" ht="15" customHeight="1">
      <c r="A1695" s="29"/>
      <c r="B1695" s="29"/>
      <c r="C1695" s="120" t="s">
        <v>209</v>
      </c>
      <c r="D1695" s="119"/>
      <c r="E1695" s="119"/>
      <c r="F1695" s="121">
        <f ca="1">IF(F$17="","",F1688-F1689+F1690-F1691+F1692-F1693)</f>
        <v>5542286.2330295146</v>
      </c>
      <c r="G1695" s="121">
        <f t="shared" ref="G1695:BR1695" ca="1" si="2933">IF(G$17="","",G1688-G1689+G1690-G1691+G1692-G1693)</f>
        <v>493375.3187632084</v>
      </c>
      <c r="H1695" s="121">
        <f t="shared" ca="1" si="2933"/>
        <v>495228.95177045901</v>
      </c>
      <c r="I1695" s="121">
        <f t="shared" ca="1" si="2933"/>
        <v>497089.54895932734</v>
      </c>
      <c r="J1695" s="121">
        <f t="shared" ca="1" si="2933"/>
        <v>844048.62748460402</v>
      </c>
      <c r="K1695" s="121">
        <f t="shared" ca="1" si="2933"/>
        <v>847219.75570308068</v>
      </c>
      <c r="L1695" s="121">
        <f t="shared" ca="1" si="2933"/>
        <v>850402.79799125716</v>
      </c>
      <c r="M1695" s="121">
        <f t="shared" ca="1" si="2933"/>
        <v>853597.79911082424</v>
      </c>
      <c r="N1695" s="121">
        <f t="shared" ca="1" si="2933"/>
        <v>856804.80399164045</v>
      </c>
      <c r="O1695" s="121">
        <f t="shared" ca="1" si="2933"/>
        <v>860023.85773237376</v>
      </c>
      <c r="P1695" s="121">
        <f t="shared" ca="1" si="2933"/>
        <v>581615.82101892168</v>
      </c>
      <c r="Q1695" s="121">
        <f t="shared" ca="1" si="2933"/>
        <v>583800.97751617478</v>
      </c>
      <c r="R1695" s="121">
        <f t="shared" ca="1" si="2933"/>
        <v>1074410.123330262</v>
      </c>
      <c r="S1695" s="121">
        <f t="shared" ca="1" si="2933"/>
        <v>1078446.7299301233</v>
      </c>
      <c r="T1695" s="121">
        <f t="shared" ca="1" si="2933"/>
        <v>1082498.5022404431</v>
      </c>
      <c r="U1695" s="121">
        <f t="shared" ca="1" si="2933"/>
        <v>1086565.4972394682</v>
      </c>
      <c r="V1695" s="121">
        <f t="shared" ca="1" si="2933"/>
        <v>1090647.772119516</v>
      </c>
      <c r="W1695" s="121">
        <f t="shared" ca="1" si="2933"/>
        <v>1094745.3842877797</v>
      </c>
      <c r="X1695" s="121">
        <f t="shared" ca="1" si="2933"/>
        <v>2476441.3594322558</v>
      </c>
      <c r="Y1695" s="121">
        <f t="shared" ca="1" si="2933"/>
        <v>3205070.8481548242</v>
      </c>
      <c r="Z1695" s="121">
        <f t="shared" ca="1" si="2933"/>
        <v>4092727.5668496159</v>
      </c>
      <c r="AA1695" s="121">
        <f t="shared" ca="1" si="2933"/>
        <v>4108104.126274223</v>
      </c>
      <c r="AB1695" s="121">
        <f t="shared" ca="1" si="2933"/>
        <v>1690359.5790550485</v>
      </c>
      <c r="AC1695" s="121">
        <f t="shared" ca="1" si="2933"/>
        <v>1696710.335144172</v>
      </c>
      <c r="AD1695" s="121">
        <f t="shared" ca="1" si="2933"/>
        <v>-37082222.317129105</v>
      </c>
      <c r="AE1695" s="121">
        <f t="shared" ca="1" si="2933"/>
        <v>0</v>
      </c>
      <c r="AF1695" s="121">
        <f t="shared" ca="1" si="2933"/>
        <v>0</v>
      </c>
      <c r="AG1695" s="121">
        <f t="shared" ca="1" si="2933"/>
        <v>0</v>
      </c>
      <c r="AH1695" s="121">
        <f t="shared" ca="1" si="2933"/>
        <v>0</v>
      </c>
      <c r="AI1695" s="121">
        <f t="shared" ca="1" si="2933"/>
        <v>0</v>
      </c>
      <c r="AJ1695" s="121">
        <f t="shared" ca="1" si="2933"/>
        <v>0</v>
      </c>
      <c r="AK1695" s="121">
        <f t="shared" ca="1" si="2933"/>
        <v>0</v>
      </c>
      <c r="AL1695" s="121">
        <f t="shared" ca="1" si="2933"/>
        <v>0</v>
      </c>
      <c r="AM1695" s="121">
        <f t="shared" ca="1" si="2933"/>
        <v>0</v>
      </c>
      <c r="AN1695" s="121">
        <f t="shared" ca="1" si="2933"/>
        <v>0</v>
      </c>
      <c r="AO1695" s="121">
        <f t="shared" ca="1" si="2933"/>
        <v>0</v>
      </c>
      <c r="AP1695" s="121">
        <f t="shared" ca="1" si="2933"/>
        <v>0</v>
      </c>
      <c r="AQ1695" s="121">
        <f t="shared" ca="1" si="2933"/>
        <v>0</v>
      </c>
      <c r="AR1695" s="121">
        <f t="shared" ca="1" si="2933"/>
        <v>0</v>
      </c>
      <c r="AS1695" s="121">
        <f t="shared" ca="1" si="2933"/>
        <v>0</v>
      </c>
      <c r="AT1695" s="121">
        <f t="shared" ca="1" si="2933"/>
        <v>0</v>
      </c>
      <c r="AU1695" s="121">
        <f t="shared" ca="1" si="2933"/>
        <v>0</v>
      </c>
      <c r="AV1695" s="121">
        <f t="shared" ca="1" si="2933"/>
        <v>0</v>
      </c>
      <c r="AW1695" s="121">
        <f t="shared" ca="1" si="2933"/>
        <v>0</v>
      </c>
      <c r="AX1695" s="121">
        <f t="shared" ca="1" si="2933"/>
        <v>0</v>
      </c>
      <c r="AY1695" s="121">
        <f t="shared" ca="1" si="2933"/>
        <v>0</v>
      </c>
      <c r="AZ1695" s="121">
        <f t="shared" ca="1" si="2933"/>
        <v>0</v>
      </c>
      <c r="BA1695" s="121">
        <f t="shared" ca="1" si="2933"/>
        <v>0</v>
      </c>
      <c r="BB1695" s="121">
        <f t="shared" ca="1" si="2933"/>
        <v>0</v>
      </c>
      <c r="BC1695" s="121">
        <f t="shared" ca="1" si="2933"/>
        <v>0</v>
      </c>
      <c r="BD1695" s="121">
        <f t="shared" ca="1" si="2933"/>
        <v>0</v>
      </c>
      <c r="BE1695" s="121">
        <f t="shared" ca="1" si="2933"/>
        <v>0</v>
      </c>
      <c r="BF1695" s="121">
        <f t="shared" ca="1" si="2933"/>
        <v>0</v>
      </c>
      <c r="BG1695" s="121">
        <f t="shared" ca="1" si="2933"/>
        <v>0</v>
      </c>
      <c r="BH1695" s="121">
        <f t="shared" ca="1" si="2933"/>
        <v>0</v>
      </c>
      <c r="BI1695" s="121">
        <f t="shared" ca="1" si="2933"/>
        <v>0</v>
      </c>
      <c r="BJ1695" s="121">
        <f t="shared" ca="1" si="2933"/>
        <v>0</v>
      </c>
      <c r="BK1695" s="121">
        <f t="shared" ca="1" si="2933"/>
        <v>0</v>
      </c>
      <c r="BL1695" s="121">
        <f t="shared" ca="1" si="2933"/>
        <v>0</v>
      </c>
      <c r="BM1695" s="121">
        <f t="shared" ca="1" si="2933"/>
        <v>0</v>
      </c>
      <c r="BN1695" s="121">
        <f t="shared" ca="1" si="2933"/>
        <v>0</v>
      </c>
      <c r="BO1695" s="121" t="str">
        <f t="shared" si="2933"/>
        <v/>
      </c>
      <c r="BP1695" s="121" t="str">
        <f t="shared" si="2933"/>
        <v/>
      </c>
      <c r="BQ1695" s="121" t="str">
        <f t="shared" si="2933"/>
        <v/>
      </c>
      <c r="BR1695" s="121" t="str">
        <f t="shared" si="2933"/>
        <v/>
      </c>
      <c r="BS1695" s="121" t="str">
        <f t="shared" ref="BS1695:CA1695" si="2934">IF(BS$17="","",BS1688-BS1689+BS1690-BS1691+BS1692-BS1693)</f>
        <v/>
      </c>
      <c r="BT1695" s="121" t="str">
        <f t="shared" si="2934"/>
        <v/>
      </c>
      <c r="BU1695" s="121" t="str">
        <f t="shared" si="2934"/>
        <v/>
      </c>
      <c r="BV1695" s="121" t="str">
        <f t="shared" si="2934"/>
        <v/>
      </c>
      <c r="BW1695" s="121" t="str">
        <f t="shared" si="2934"/>
        <v/>
      </c>
      <c r="BX1695" s="121" t="str">
        <f t="shared" si="2934"/>
        <v/>
      </c>
      <c r="BY1695" s="121" t="str">
        <f t="shared" si="2934"/>
        <v/>
      </c>
      <c r="BZ1695" s="121" t="str">
        <f t="shared" si="2934"/>
        <v/>
      </c>
      <c r="CA1695" s="121" t="str">
        <f t="shared" si="2934"/>
        <v/>
      </c>
      <c r="CB1695" s="121" t="str">
        <f t="shared" ref="CB1695:DN1695" si="2935">IF(CB$17="","",CB1688-CB1689+CB1690-CB1691+CB1692-CB1693)</f>
        <v/>
      </c>
      <c r="CC1695" s="121" t="str">
        <f t="shared" si="2935"/>
        <v/>
      </c>
      <c r="CD1695" s="121" t="str">
        <f t="shared" si="2935"/>
        <v/>
      </c>
      <c r="CE1695" s="121" t="str">
        <f t="shared" si="2935"/>
        <v/>
      </c>
      <c r="CF1695" s="121" t="str">
        <f t="shared" si="2935"/>
        <v/>
      </c>
      <c r="CG1695" s="121" t="str">
        <f t="shared" si="2935"/>
        <v/>
      </c>
      <c r="CH1695" s="121" t="str">
        <f t="shared" si="2935"/>
        <v/>
      </c>
      <c r="CI1695" s="121" t="str">
        <f t="shared" si="2935"/>
        <v/>
      </c>
      <c r="CJ1695" s="121" t="str">
        <f t="shared" si="2935"/>
        <v/>
      </c>
      <c r="CK1695" s="121" t="str">
        <f t="shared" si="2935"/>
        <v/>
      </c>
      <c r="CL1695" s="121" t="str">
        <f t="shared" si="2935"/>
        <v/>
      </c>
      <c r="CM1695" s="121" t="str">
        <f t="shared" si="2935"/>
        <v/>
      </c>
      <c r="CN1695" s="121" t="str">
        <f t="shared" si="2935"/>
        <v/>
      </c>
      <c r="CO1695" s="121" t="str">
        <f t="shared" si="2935"/>
        <v/>
      </c>
      <c r="CP1695" s="121" t="str">
        <f t="shared" si="2935"/>
        <v/>
      </c>
      <c r="CQ1695" s="121" t="str">
        <f t="shared" si="2935"/>
        <v/>
      </c>
      <c r="CR1695" s="121" t="str">
        <f t="shared" si="2935"/>
        <v/>
      </c>
      <c r="CS1695" s="121" t="str">
        <f t="shared" si="2935"/>
        <v/>
      </c>
      <c r="CT1695" s="121" t="str">
        <f t="shared" si="2935"/>
        <v/>
      </c>
      <c r="CU1695" s="121" t="str">
        <f t="shared" si="2935"/>
        <v/>
      </c>
      <c r="CV1695" s="121" t="str">
        <f t="shared" si="2935"/>
        <v/>
      </c>
      <c r="CW1695" s="121" t="str">
        <f t="shared" si="2935"/>
        <v/>
      </c>
      <c r="CX1695" s="121" t="str">
        <f t="shared" si="2935"/>
        <v/>
      </c>
      <c r="CY1695" s="121" t="str">
        <f t="shared" si="2935"/>
        <v/>
      </c>
      <c r="CZ1695" s="121" t="str">
        <f t="shared" si="2935"/>
        <v/>
      </c>
      <c r="DA1695" s="121" t="str">
        <f t="shared" si="2935"/>
        <v/>
      </c>
      <c r="DB1695" s="121" t="str">
        <f t="shared" si="2935"/>
        <v/>
      </c>
      <c r="DC1695" s="121" t="str">
        <f t="shared" si="2935"/>
        <v/>
      </c>
      <c r="DD1695" s="121" t="str">
        <f t="shared" si="2935"/>
        <v/>
      </c>
      <c r="DE1695" s="121" t="str">
        <f t="shared" si="2935"/>
        <v/>
      </c>
      <c r="DF1695" s="121" t="str">
        <f t="shared" si="2935"/>
        <v/>
      </c>
      <c r="DG1695" s="121" t="str">
        <f t="shared" si="2935"/>
        <v/>
      </c>
      <c r="DH1695" s="121" t="str">
        <f t="shared" si="2935"/>
        <v/>
      </c>
      <c r="DI1695" s="121" t="str">
        <f t="shared" si="2935"/>
        <v/>
      </c>
      <c r="DJ1695" s="121" t="str">
        <f t="shared" si="2935"/>
        <v/>
      </c>
      <c r="DK1695" s="121" t="str">
        <f t="shared" si="2935"/>
        <v/>
      </c>
      <c r="DL1695" s="121" t="str">
        <f t="shared" si="2935"/>
        <v/>
      </c>
      <c r="DM1695" s="121" t="str">
        <f t="shared" si="2935"/>
        <v/>
      </c>
      <c r="DN1695" s="121" t="str">
        <f t="shared" si="2935"/>
        <v/>
      </c>
      <c r="DO1695" s="2">
        <f ca="1">SUM(F1695:DN1695)</f>
        <v>0</v>
      </c>
      <c r="DP1695" s="50" t="s">
        <v>172</v>
      </c>
      <c r="DQ1695" s="29"/>
    </row>
    <row r="1696" spans="1:122" ht="15" customHeight="1">
      <c r="A1696" s="29"/>
      <c r="B1696" s="29"/>
      <c r="C1696" s="120"/>
      <c r="D1696" s="119"/>
      <c r="E1696" s="119"/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U1696" s="121"/>
      <c r="V1696" s="121"/>
      <c r="W1696" s="121"/>
      <c r="X1696" s="121"/>
      <c r="Y1696" s="121"/>
      <c r="Z1696" s="121"/>
      <c r="AA1696" s="121"/>
      <c r="AB1696" s="121"/>
      <c r="AC1696" s="121"/>
      <c r="AD1696" s="121"/>
      <c r="AE1696" s="121"/>
      <c r="AF1696" s="121"/>
      <c r="AG1696" s="121"/>
      <c r="AH1696" s="121"/>
      <c r="AI1696" s="121"/>
      <c r="AJ1696" s="121"/>
      <c r="AK1696" s="121"/>
      <c r="AL1696" s="121"/>
      <c r="AM1696" s="121"/>
      <c r="AN1696" s="121"/>
      <c r="AO1696" s="121"/>
      <c r="AP1696" s="121"/>
      <c r="AQ1696" s="121"/>
      <c r="AR1696" s="121"/>
      <c r="AS1696" s="121"/>
      <c r="AT1696" s="121"/>
      <c r="AU1696" s="121"/>
      <c r="AV1696" s="121"/>
      <c r="AW1696" s="121"/>
      <c r="AX1696" s="121"/>
      <c r="AY1696" s="121"/>
      <c r="AZ1696" s="121"/>
      <c r="BA1696" s="121"/>
      <c r="BB1696" s="121"/>
      <c r="BC1696" s="121"/>
      <c r="BD1696" s="121"/>
      <c r="BE1696" s="121"/>
      <c r="BF1696" s="121"/>
      <c r="BG1696" s="121"/>
      <c r="BH1696" s="121"/>
      <c r="BI1696" s="121"/>
      <c r="BJ1696" s="121"/>
      <c r="BK1696" s="121"/>
      <c r="BL1696" s="121"/>
      <c r="BM1696" s="121"/>
      <c r="BN1696" s="121"/>
      <c r="BO1696" s="121"/>
      <c r="BP1696" s="121"/>
      <c r="BQ1696" s="121"/>
      <c r="BR1696" s="121"/>
      <c r="BS1696" s="121"/>
      <c r="BT1696" s="121"/>
      <c r="BU1696" s="121"/>
      <c r="BV1696" s="121"/>
      <c r="BW1696" s="121"/>
      <c r="BX1696" s="121"/>
      <c r="BY1696" s="121"/>
      <c r="BZ1696" s="121"/>
      <c r="CA1696" s="121"/>
      <c r="CB1696" s="121"/>
      <c r="CC1696" s="121"/>
      <c r="CD1696" s="121"/>
      <c r="CE1696" s="121"/>
      <c r="CF1696" s="121"/>
      <c r="CG1696" s="121"/>
      <c r="CH1696" s="121"/>
      <c r="CI1696" s="121"/>
      <c r="CJ1696" s="121"/>
      <c r="CK1696" s="121"/>
      <c r="CL1696" s="121"/>
      <c r="CM1696" s="121"/>
      <c r="CN1696" s="121"/>
      <c r="CO1696" s="121"/>
      <c r="CP1696" s="121"/>
      <c r="CQ1696" s="121"/>
      <c r="CR1696" s="121"/>
      <c r="CS1696" s="121"/>
      <c r="CT1696" s="121"/>
      <c r="CU1696" s="121"/>
      <c r="CV1696" s="121"/>
      <c r="CW1696" s="121"/>
      <c r="CX1696" s="121"/>
      <c r="CY1696" s="121"/>
      <c r="CZ1696" s="121"/>
      <c r="DA1696" s="121"/>
      <c r="DB1696" s="121"/>
      <c r="DC1696" s="121"/>
      <c r="DD1696" s="121"/>
      <c r="DE1696" s="121"/>
      <c r="DF1696" s="121"/>
      <c r="DG1696" s="121"/>
      <c r="DH1696" s="121"/>
      <c r="DI1696" s="121"/>
      <c r="DJ1696" s="121"/>
      <c r="DK1696" s="121"/>
      <c r="DL1696" s="121"/>
      <c r="DM1696" s="121"/>
      <c r="DN1696" s="121"/>
      <c r="DO1696" s="1"/>
      <c r="DP1696" s="50" t="s">
        <v>172</v>
      </c>
      <c r="DQ1696" s="29"/>
    </row>
    <row r="1697" spans="1:121" ht="15" customHeight="1">
      <c r="A1697" s="29"/>
      <c r="B1697" s="29"/>
      <c r="C1697" s="120"/>
      <c r="D1697" s="119"/>
      <c r="E1697" s="119"/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U1697" s="121"/>
      <c r="V1697" s="121"/>
      <c r="W1697" s="121"/>
      <c r="X1697" s="121"/>
      <c r="Y1697" s="121"/>
      <c r="Z1697" s="121"/>
      <c r="AA1697" s="121"/>
      <c r="AB1697" s="121"/>
      <c r="AC1697" s="121"/>
      <c r="AD1697" s="121"/>
      <c r="AE1697" s="121"/>
      <c r="AF1697" s="121"/>
      <c r="AG1697" s="121"/>
      <c r="AH1697" s="121"/>
      <c r="AI1697" s="121"/>
      <c r="AJ1697" s="121"/>
      <c r="AK1697" s="121"/>
      <c r="AL1697" s="121"/>
      <c r="AM1697" s="121"/>
      <c r="AN1697" s="121"/>
      <c r="AO1697" s="121"/>
      <c r="AP1697" s="121"/>
      <c r="AQ1697" s="121"/>
      <c r="AR1697" s="121"/>
      <c r="AS1697" s="121"/>
      <c r="AT1697" s="121"/>
      <c r="AU1697" s="121"/>
      <c r="AV1697" s="121"/>
      <c r="AW1697" s="121"/>
      <c r="AX1697" s="121"/>
      <c r="AY1697" s="121"/>
      <c r="AZ1697" s="121"/>
      <c r="BA1697" s="121"/>
      <c r="BB1697" s="121"/>
      <c r="BC1697" s="121"/>
      <c r="BD1697" s="121"/>
      <c r="BE1697" s="121"/>
      <c r="BF1697" s="121"/>
      <c r="BG1697" s="121"/>
      <c r="BH1697" s="121"/>
      <c r="BI1697" s="121"/>
      <c r="BJ1697" s="121"/>
      <c r="BK1697" s="121"/>
      <c r="BL1697" s="121"/>
      <c r="BM1697" s="121"/>
      <c r="BN1697" s="121"/>
      <c r="BO1697" s="121"/>
      <c r="BP1697" s="121"/>
      <c r="BQ1697" s="121"/>
      <c r="BR1697" s="121"/>
      <c r="BS1697" s="121"/>
      <c r="BT1697" s="121"/>
      <c r="BU1697" s="121"/>
      <c r="BV1697" s="121"/>
      <c r="BW1697" s="121"/>
      <c r="BX1697" s="121"/>
      <c r="BY1697" s="121"/>
      <c r="BZ1697" s="121"/>
      <c r="CA1697" s="121"/>
      <c r="CB1697" s="121"/>
      <c r="CC1697" s="121"/>
      <c r="CD1697" s="121"/>
      <c r="CE1697" s="121"/>
      <c r="CF1697" s="121"/>
      <c r="CG1697" s="121"/>
      <c r="CH1697" s="121"/>
      <c r="CI1697" s="121"/>
      <c r="CJ1697" s="121"/>
      <c r="CK1697" s="121"/>
      <c r="CL1697" s="121"/>
      <c r="CM1697" s="121"/>
      <c r="CN1697" s="121"/>
      <c r="CO1697" s="121"/>
      <c r="CP1697" s="121"/>
      <c r="CQ1697" s="121"/>
      <c r="CR1697" s="121"/>
      <c r="CS1697" s="121"/>
      <c r="CT1697" s="121"/>
      <c r="CU1697" s="121"/>
      <c r="CV1697" s="121"/>
      <c r="CW1697" s="121"/>
      <c r="CX1697" s="121"/>
      <c r="CY1697" s="121"/>
      <c r="CZ1697" s="121"/>
      <c r="DA1697" s="121"/>
      <c r="DB1697" s="121"/>
      <c r="DC1697" s="121"/>
      <c r="DD1697" s="121"/>
      <c r="DE1697" s="121"/>
      <c r="DF1697" s="121"/>
      <c r="DG1697" s="121"/>
      <c r="DH1697" s="121"/>
      <c r="DI1697" s="121"/>
      <c r="DJ1697" s="121"/>
      <c r="DK1697" s="121"/>
      <c r="DL1697" s="121"/>
      <c r="DM1697" s="121"/>
      <c r="DN1697" s="121"/>
      <c r="DO1697" s="1"/>
      <c r="DP1697" s="50" t="s">
        <v>172</v>
      </c>
      <c r="DQ1697" s="29"/>
    </row>
    <row r="1698" spans="1:121" ht="15" customHeight="1">
      <c r="A1698" s="29"/>
      <c r="B1698" s="29"/>
      <c r="C1698" s="120" t="str">
        <f ca="1">"(+) "&amp;MID((OFFSET($A$1,$D1698-1,$E$1595-3)),7,40)</f>
        <v>(+) Equity Drawdown</v>
      </c>
      <c r="D1698" s="127">
        <f>ROW(A1588)</f>
        <v>1588</v>
      </c>
      <c r="E1698" s="75"/>
      <c r="F1698" s="121">
        <f t="shared" ref="F1698:O1699" ca="1" si="2936">IF(F$17="","",OFFSET($A$1,$D1698-1,$E$1595+F$1597))</f>
        <v>13500000</v>
      </c>
      <c r="G1698" s="121">
        <f t="shared" ca="1" si="2936"/>
        <v>0</v>
      </c>
      <c r="H1698" s="121">
        <f t="shared" ca="1" si="2936"/>
        <v>0</v>
      </c>
      <c r="I1698" s="121">
        <f t="shared" ca="1" si="2936"/>
        <v>0</v>
      </c>
      <c r="J1698" s="121">
        <f t="shared" ca="1" si="2936"/>
        <v>0</v>
      </c>
      <c r="K1698" s="121">
        <f t="shared" ca="1" si="2936"/>
        <v>0</v>
      </c>
      <c r="L1698" s="121">
        <f t="shared" ca="1" si="2936"/>
        <v>0</v>
      </c>
      <c r="M1698" s="121">
        <f t="shared" ca="1" si="2936"/>
        <v>0</v>
      </c>
      <c r="N1698" s="121">
        <f t="shared" ca="1" si="2936"/>
        <v>0</v>
      </c>
      <c r="O1698" s="121">
        <f t="shared" ca="1" si="2936"/>
        <v>0</v>
      </c>
      <c r="P1698" s="121">
        <f t="shared" ref="P1698:Y1699" ca="1" si="2937">IF(P$17="","",OFFSET($A$1,$D1698-1,$E$1595+P$1597))</f>
        <v>0</v>
      </c>
      <c r="Q1698" s="121">
        <f t="shared" ca="1" si="2937"/>
        <v>0</v>
      </c>
      <c r="R1698" s="121">
        <f t="shared" ca="1" si="2937"/>
        <v>0</v>
      </c>
      <c r="S1698" s="121">
        <f t="shared" ca="1" si="2937"/>
        <v>0</v>
      </c>
      <c r="T1698" s="121">
        <f t="shared" ca="1" si="2937"/>
        <v>0</v>
      </c>
      <c r="U1698" s="121">
        <f t="shared" ca="1" si="2937"/>
        <v>0</v>
      </c>
      <c r="V1698" s="121">
        <f t="shared" ca="1" si="2937"/>
        <v>0</v>
      </c>
      <c r="W1698" s="121">
        <f t="shared" ca="1" si="2937"/>
        <v>0</v>
      </c>
      <c r="X1698" s="121">
        <f t="shared" ca="1" si="2937"/>
        <v>0</v>
      </c>
      <c r="Y1698" s="121">
        <f t="shared" ca="1" si="2937"/>
        <v>0</v>
      </c>
      <c r="Z1698" s="121">
        <f t="shared" ref="Z1698:AI1699" ca="1" si="2938">IF(Z$17="","",OFFSET($A$1,$D1698-1,$E$1595+Z$1597))</f>
        <v>0</v>
      </c>
      <c r="AA1698" s="121">
        <f t="shared" ca="1" si="2938"/>
        <v>0</v>
      </c>
      <c r="AB1698" s="121">
        <f t="shared" ca="1" si="2938"/>
        <v>0</v>
      </c>
      <c r="AC1698" s="121">
        <f t="shared" ca="1" si="2938"/>
        <v>0</v>
      </c>
      <c r="AD1698" s="121">
        <f t="shared" ca="1" si="2938"/>
        <v>0</v>
      </c>
      <c r="AE1698" s="121">
        <f t="shared" ca="1" si="2938"/>
        <v>0</v>
      </c>
      <c r="AF1698" s="121">
        <f t="shared" ca="1" si="2938"/>
        <v>0</v>
      </c>
      <c r="AG1698" s="121">
        <f t="shared" ca="1" si="2938"/>
        <v>0</v>
      </c>
      <c r="AH1698" s="121">
        <f t="shared" ca="1" si="2938"/>
        <v>0</v>
      </c>
      <c r="AI1698" s="121">
        <f t="shared" ca="1" si="2938"/>
        <v>0</v>
      </c>
      <c r="AJ1698" s="121">
        <f t="shared" ref="AJ1698:AS1699" ca="1" si="2939">IF(AJ$17="","",OFFSET($A$1,$D1698-1,$E$1595+AJ$1597))</f>
        <v>0</v>
      </c>
      <c r="AK1698" s="121">
        <f t="shared" ca="1" si="2939"/>
        <v>0</v>
      </c>
      <c r="AL1698" s="121">
        <f t="shared" ca="1" si="2939"/>
        <v>0</v>
      </c>
      <c r="AM1698" s="121">
        <f t="shared" ca="1" si="2939"/>
        <v>0</v>
      </c>
      <c r="AN1698" s="121">
        <f t="shared" ca="1" si="2939"/>
        <v>0</v>
      </c>
      <c r="AO1698" s="121">
        <f t="shared" ca="1" si="2939"/>
        <v>0</v>
      </c>
      <c r="AP1698" s="121">
        <f t="shared" ca="1" si="2939"/>
        <v>0</v>
      </c>
      <c r="AQ1698" s="121">
        <f t="shared" ca="1" si="2939"/>
        <v>0</v>
      </c>
      <c r="AR1698" s="121">
        <f t="shared" ca="1" si="2939"/>
        <v>0</v>
      </c>
      <c r="AS1698" s="121">
        <f t="shared" ca="1" si="2939"/>
        <v>0</v>
      </c>
      <c r="AT1698" s="121">
        <f t="shared" ref="AT1698:BC1699" ca="1" si="2940">IF(AT$17="","",OFFSET($A$1,$D1698-1,$E$1595+AT$1597))</f>
        <v>0</v>
      </c>
      <c r="AU1698" s="121">
        <f t="shared" ca="1" si="2940"/>
        <v>0</v>
      </c>
      <c r="AV1698" s="121">
        <f t="shared" ca="1" si="2940"/>
        <v>0</v>
      </c>
      <c r="AW1698" s="121">
        <f t="shared" ca="1" si="2940"/>
        <v>0</v>
      </c>
      <c r="AX1698" s="121">
        <f t="shared" ca="1" si="2940"/>
        <v>0</v>
      </c>
      <c r="AY1698" s="121">
        <f t="shared" ca="1" si="2940"/>
        <v>0</v>
      </c>
      <c r="AZ1698" s="121">
        <f t="shared" ca="1" si="2940"/>
        <v>0</v>
      </c>
      <c r="BA1698" s="121">
        <f t="shared" ca="1" si="2940"/>
        <v>0</v>
      </c>
      <c r="BB1698" s="121">
        <f t="shared" ca="1" si="2940"/>
        <v>0</v>
      </c>
      <c r="BC1698" s="121">
        <f t="shared" ca="1" si="2940"/>
        <v>0</v>
      </c>
      <c r="BD1698" s="121">
        <f t="shared" ref="BD1698:BM1699" ca="1" si="2941">IF(BD$17="","",OFFSET($A$1,$D1698-1,$E$1595+BD$1597))</f>
        <v>0</v>
      </c>
      <c r="BE1698" s="121">
        <f t="shared" ca="1" si="2941"/>
        <v>0</v>
      </c>
      <c r="BF1698" s="121">
        <f t="shared" ca="1" si="2941"/>
        <v>0</v>
      </c>
      <c r="BG1698" s="121">
        <f t="shared" ca="1" si="2941"/>
        <v>0</v>
      </c>
      <c r="BH1698" s="121">
        <f t="shared" ca="1" si="2941"/>
        <v>0</v>
      </c>
      <c r="BI1698" s="121">
        <f t="shared" ca="1" si="2941"/>
        <v>0</v>
      </c>
      <c r="BJ1698" s="121">
        <f t="shared" ca="1" si="2941"/>
        <v>0</v>
      </c>
      <c r="BK1698" s="121">
        <f t="shared" ca="1" si="2941"/>
        <v>0</v>
      </c>
      <c r="BL1698" s="121">
        <f t="shared" ca="1" si="2941"/>
        <v>0</v>
      </c>
      <c r="BM1698" s="121">
        <f t="shared" ca="1" si="2941"/>
        <v>0</v>
      </c>
      <c r="BN1698" s="121">
        <f t="shared" ref="BN1698:BW1699" ca="1" si="2942">IF(BN$17="","",OFFSET($A$1,$D1698-1,$E$1595+BN$1597))</f>
        <v>0</v>
      </c>
      <c r="BO1698" s="121" t="str">
        <f t="shared" ca="1" si="2942"/>
        <v/>
      </c>
      <c r="BP1698" s="121" t="str">
        <f t="shared" ca="1" si="2942"/>
        <v/>
      </c>
      <c r="BQ1698" s="121" t="str">
        <f t="shared" ca="1" si="2942"/>
        <v/>
      </c>
      <c r="BR1698" s="121" t="str">
        <f t="shared" ca="1" si="2942"/>
        <v/>
      </c>
      <c r="BS1698" s="121" t="str">
        <f t="shared" ca="1" si="2942"/>
        <v/>
      </c>
      <c r="BT1698" s="121" t="str">
        <f t="shared" ca="1" si="2942"/>
        <v/>
      </c>
      <c r="BU1698" s="121" t="str">
        <f t="shared" ca="1" si="2942"/>
        <v/>
      </c>
      <c r="BV1698" s="121" t="str">
        <f t="shared" ca="1" si="2942"/>
        <v/>
      </c>
      <c r="BW1698" s="121" t="str">
        <f t="shared" ca="1" si="2942"/>
        <v/>
      </c>
      <c r="BX1698" s="121" t="str">
        <f t="shared" ref="BX1698:DN1699" ca="1" si="2943">IF(BX$17="","",OFFSET($A$1,$D1698-1,$E$1595+BX$1597))</f>
        <v/>
      </c>
      <c r="BY1698" s="121" t="str">
        <f t="shared" ca="1" si="2943"/>
        <v/>
      </c>
      <c r="BZ1698" s="121" t="str">
        <f t="shared" ca="1" si="2943"/>
        <v/>
      </c>
      <c r="CA1698" s="121" t="str">
        <f t="shared" ca="1" si="2943"/>
        <v/>
      </c>
      <c r="CB1698" s="121" t="str">
        <f t="shared" ca="1" si="2943"/>
        <v/>
      </c>
      <c r="CC1698" s="121" t="str">
        <f t="shared" ca="1" si="2943"/>
        <v/>
      </c>
      <c r="CD1698" s="121" t="str">
        <f t="shared" ca="1" si="2943"/>
        <v/>
      </c>
      <c r="CE1698" s="121" t="str">
        <f t="shared" ca="1" si="2943"/>
        <v/>
      </c>
      <c r="CF1698" s="121" t="str">
        <f t="shared" ca="1" si="2943"/>
        <v/>
      </c>
      <c r="CG1698" s="121" t="str">
        <f t="shared" ca="1" si="2943"/>
        <v/>
      </c>
      <c r="CH1698" s="121" t="str">
        <f t="shared" ca="1" si="2943"/>
        <v/>
      </c>
      <c r="CI1698" s="121" t="str">
        <f t="shared" ca="1" si="2943"/>
        <v/>
      </c>
      <c r="CJ1698" s="121" t="str">
        <f t="shared" ca="1" si="2943"/>
        <v/>
      </c>
      <c r="CK1698" s="121" t="str">
        <f t="shared" ca="1" si="2943"/>
        <v/>
      </c>
      <c r="CL1698" s="121" t="str">
        <f t="shared" ca="1" si="2943"/>
        <v/>
      </c>
      <c r="CM1698" s="121" t="str">
        <f t="shared" ca="1" si="2943"/>
        <v/>
      </c>
      <c r="CN1698" s="121" t="str">
        <f t="shared" ca="1" si="2943"/>
        <v/>
      </c>
      <c r="CO1698" s="121" t="str">
        <f t="shared" ca="1" si="2943"/>
        <v/>
      </c>
      <c r="CP1698" s="121" t="str">
        <f t="shared" ca="1" si="2943"/>
        <v/>
      </c>
      <c r="CQ1698" s="121" t="str">
        <f t="shared" ca="1" si="2943"/>
        <v/>
      </c>
      <c r="CR1698" s="121" t="str">
        <f t="shared" ca="1" si="2943"/>
        <v/>
      </c>
      <c r="CS1698" s="121" t="str">
        <f t="shared" ca="1" si="2943"/>
        <v/>
      </c>
      <c r="CT1698" s="121" t="str">
        <f t="shared" ca="1" si="2943"/>
        <v/>
      </c>
      <c r="CU1698" s="121" t="str">
        <f t="shared" ca="1" si="2943"/>
        <v/>
      </c>
      <c r="CV1698" s="121" t="str">
        <f t="shared" ca="1" si="2943"/>
        <v/>
      </c>
      <c r="CW1698" s="121" t="str">
        <f t="shared" ca="1" si="2943"/>
        <v/>
      </c>
      <c r="CX1698" s="121" t="str">
        <f t="shared" ca="1" si="2943"/>
        <v/>
      </c>
      <c r="CY1698" s="121" t="str">
        <f t="shared" ca="1" si="2943"/>
        <v/>
      </c>
      <c r="CZ1698" s="121" t="str">
        <f t="shared" ca="1" si="2943"/>
        <v/>
      </c>
      <c r="DA1698" s="121" t="str">
        <f t="shared" ca="1" si="2943"/>
        <v/>
      </c>
      <c r="DB1698" s="121" t="str">
        <f t="shared" ca="1" si="2943"/>
        <v/>
      </c>
      <c r="DC1698" s="121" t="str">
        <f t="shared" ca="1" si="2943"/>
        <v/>
      </c>
      <c r="DD1698" s="121" t="str">
        <f t="shared" ca="1" si="2943"/>
        <v/>
      </c>
      <c r="DE1698" s="121" t="str">
        <f t="shared" ca="1" si="2943"/>
        <v/>
      </c>
      <c r="DF1698" s="121" t="str">
        <f t="shared" ca="1" si="2943"/>
        <v/>
      </c>
      <c r="DG1698" s="121" t="str">
        <f t="shared" ca="1" si="2943"/>
        <v/>
      </c>
      <c r="DH1698" s="121" t="str">
        <f t="shared" ca="1" si="2943"/>
        <v/>
      </c>
      <c r="DI1698" s="121" t="str">
        <f t="shared" ca="1" si="2943"/>
        <v/>
      </c>
      <c r="DJ1698" s="121" t="str">
        <f t="shared" ca="1" si="2943"/>
        <v/>
      </c>
      <c r="DK1698" s="121" t="str">
        <f t="shared" ca="1" si="2943"/>
        <v/>
      </c>
      <c r="DL1698" s="121" t="str">
        <f t="shared" ca="1" si="2943"/>
        <v/>
      </c>
      <c r="DM1698" s="121" t="str">
        <f t="shared" ca="1" si="2943"/>
        <v/>
      </c>
      <c r="DN1698" s="121" t="str">
        <f t="shared" ca="1" si="2943"/>
        <v/>
      </c>
      <c r="DO1698" s="2">
        <f ca="1">SUM(F1698:DN1698)</f>
        <v>13500000</v>
      </c>
      <c r="DP1698" s="50" t="s">
        <v>172</v>
      </c>
      <c r="DQ1698" s="29"/>
    </row>
    <row r="1699" spans="1:121" ht="15" customHeight="1">
      <c r="A1699" s="29"/>
      <c r="B1699" s="29"/>
      <c r="C1699" s="120" t="str">
        <f ca="1">"(+) "&amp;MID((OFFSET($A$1,$D1699-1,$E$1595-3)),7,40)</f>
        <v>(+) Equity Disbursement</v>
      </c>
      <c r="D1699" s="127">
        <f>ROW(A1589)</f>
        <v>1589</v>
      </c>
      <c r="E1699" s="75"/>
      <c r="F1699" s="121">
        <f t="shared" ca="1" si="2936"/>
        <v>0</v>
      </c>
      <c r="G1699" s="121">
        <f t="shared" ca="1" si="2936"/>
        <v>0</v>
      </c>
      <c r="H1699" s="121">
        <f t="shared" ca="1" si="2936"/>
        <v>0</v>
      </c>
      <c r="I1699" s="121">
        <f t="shared" ca="1" si="2936"/>
        <v>0</v>
      </c>
      <c r="J1699" s="121">
        <f t="shared" ca="1" si="2936"/>
        <v>0</v>
      </c>
      <c r="K1699" s="121">
        <f t="shared" ca="1" si="2936"/>
        <v>0</v>
      </c>
      <c r="L1699" s="121">
        <f t="shared" ca="1" si="2936"/>
        <v>0</v>
      </c>
      <c r="M1699" s="121">
        <f t="shared" ca="1" si="2936"/>
        <v>0</v>
      </c>
      <c r="N1699" s="121">
        <f t="shared" ca="1" si="2936"/>
        <v>0</v>
      </c>
      <c r="O1699" s="121">
        <f t="shared" ca="1" si="2936"/>
        <v>0</v>
      </c>
      <c r="P1699" s="121">
        <f t="shared" ca="1" si="2937"/>
        <v>0</v>
      </c>
      <c r="Q1699" s="121">
        <f t="shared" ca="1" si="2937"/>
        <v>0</v>
      </c>
      <c r="R1699" s="121">
        <f t="shared" ca="1" si="2937"/>
        <v>0</v>
      </c>
      <c r="S1699" s="121">
        <f t="shared" ca="1" si="2937"/>
        <v>0</v>
      </c>
      <c r="T1699" s="121">
        <f t="shared" ca="1" si="2937"/>
        <v>0</v>
      </c>
      <c r="U1699" s="121">
        <f t="shared" ca="1" si="2937"/>
        <v>0</v>
      </c>
      <c r="V1699" s="121">
        <f t="shared" ca="1" si="2937"/>
        <v>0</v>
      </c>
      <c r="W1699" s="121">
        <f t="shared" ca="1" si="2937"/>
        <v>0</v>
      </c>
      <c r="X1699" s="121">
        <f t="shared" ca="1" si="2937"/>
        <v>0</v>
      </c>
      <c r="Y1699" s="121">
        <f t="shared" ca="1" si="2937"/>
        <v>0</v>
      </c>
      <c r="Z1699" s="121">
        <f t="shared" ca="1" si="2938"/>
        <v>0</v>
      </c>
      <c r="AA1699" s="121">
        <f t="shared" ca="1" si="2938"/>
        <v>0</v>
      </c>
      <c r="AB1699" s="121">
        <f t="shared" ca="1" si="2938"/>
        <v>0</v>
      </c>
      <c r="AC1699" s="121">
        <f t="shared" ca="1" si="2938"/>
        <v>0</v>
      </c>
      <c r="AD1699" s="121">
        <f t="shared" ca="1" si="2938"/>
        <v>10994750.202692948</v>
      </c>
      <c r="AE1699" s="121">
        <f t="shared" ca="1" si="2938"/>
        <v>0</v>
      </c>
      <c r="AF1699" s="121">
        <f t="shared" ca="1" si="2938"/>
        <v>0</v>
      </c>
      <c r="AG1699" s="121">
        <f t="shared" ca="1" si="2938"/>
        <v>0</v>
      </c>
      <c r="AH1699" s="121">
        <f t="shared" ca="1" si="2938"/>
        <v>0</v>
      </c>
      <c r="AI1699" s="121">
        <f t="shared" ca="1" si="2938"/>
        <v>0</v>
      </c>
      <c r="AJ1699" s="121">
        <f t="shared" ca="1" si="2939"/>
        <v>0</v>
      </c>
      <c r="AK1699" s="121">
        <f t="shared" ca="1" si="2939"/>
        <v>0</v>
      </c>
      <c r="AL1699" s="121">
        <f t="shared" ca="1" si="2939"/>
        <v>0</v>
      </c>
      <c r="AM1699" s="121">
        <f t="shared" ca="1" si="2939"/>
        <v>0</v>
      </c>
      <c r="AN1699" s="121">
        <f t="shared" ca="1" si="2939"/>
        <v>0</v>
      </c>
      <c r="AO1699" s="121">
        <f t="shared" ca="1" si="2939"/>
        <v>0</v>
      </c>
      <c r="AP1699" s="121">
        <f t="shared" ca="1" si="2939"/>
        <v>0</v>
      </c>
      <c r="AQ1699" s="121">
        <f t="shared" ca="1" si="2939"/>
        <v>0</v>
      </c>
      <c r="AR1699" s="121">
        <f t="shared" ca="1" si="2939"/>
        <v>0</v>
      </c>
      <c r="AS1699" s="121">
        <f t="shared" ca="1" si="2939"/>
        <v>0</v>
      </c>
      <c r="AT1699" s="121">
        <f t="shared" ca="1" si="2940"/>
        <v>0</v>
      </c>
      <c r="AU1699" s="121">
        <f t="shared" ca="1" si="2940"/>
        <v>0</v>
      </c>
      <c r="AV1699" s="121">
        <f t="shared" ca="1" si="2940"/>
        <v>0</v>
      </c>
      <c r="AW1699" s="121">
        <f t="shared" ca="1" si="2940"/>
        <v>0</v>
      </c>
      <c r="AX1699" s="121">
        <f t="shared" ca="1" si="2940"/>
        <v>0</v>
      </c>
      <c r="AY1699" s="121">
        <f t="shared" ca="1" si="2940"/>
        <v>0</v>
      </c>
      <c r="AZ1699" s="121">
        <f t="shared" ca="1" si="2940"/>
        <v>0</v>
      </c>
      <c r="BA1699" s="121">
        <f t="shared" ca="1" si="2940"/>
        <v>0</v>
      </c>
      <c r="BB1699" s="121">
        <f t="shared" ca="1" si="2940"/>
        <v>0</v>
      </c>
      <c r="BC1699" s="121">
        <f t="shared" ca="1" si="2940"/>
        <v>0</v>
      </c>
      <c r="BD1699" s="121">
        <f t="shared" ca="1" si="2941"/>
        <v>0</v>
      </c>
      <c r="BE1699" s="121">
        <f t="shared" ca="1" si="2941"/>
        <v>0</v>
      </c>
      <c r="BF1699" s="121">
        <f t="shared" ca="1" si="2941"/>
        <v>0</v>
      </c>
      <c r="BG1699" s="121">
        <f t="shared" ca="1" si="2941"/>
        <v>0</v>
      </c>
      <c r="BH1699" s="121">
        <f t="shared" ca="1" si="2941"/>
        <v>0</v>
      </c>
      <c r="BI1699" s="121">
        <f t="shared" ca="1" si="2941"/>
        <v>0</v>
      </c>
      <c r="BJ1699" s="121">
        <f t="shared" ca="1" si="2941"/>
        <v>0</v>
      </c>
      <c r="BK1699" s="121">
        <f t="shared" ca="1" si="2941"/>
        <v>0</v>
      </c>
      <c r="BL1699" s="121">
        <f t="shared" ca="1" si="2941"/>
        <v>0</v>
      </c>
      <c r="BM1699" s="121">
        <f t="shared" ca="1" si="2941"/>
        <v>0</v>
      </c>
      <c r="BN1699" s="121">
        <f t="shared" ca="1" si="2942"/>
        <v>32885434.23492917</v>
      </c>
      <c r="BO1699" s="121" t="str">
        <f t="shared" ca="1" si="2942"/>
        <v/>
      </c>
      <c r="BP1699" s="121" t="str">
        <f t="shared" ca="1" si="2942"/>
        <v/>
      </c>
      <c r="BQ1699" s="121" t="str">
        <f t="shared" ca="1" si="2942"/>
        <v/>
      </c>
      <c r="BR1699" s="121" t="str">
        <f t="shared" ca="1" si="2942"/>
        <v/>
      </c>
      <c r="BS1699" s="121" t="str">
        <f t="shared" ca="1" si="2942"/>
        <v/>
      </c>
      <c r="BT1699" s="121" t="str">
        <f t="shared" ca="1" si="2942"/>
        <v/>
      </c>
      <c r="BU1699" s="121" t="str">
        <f t="shared" ca="1" si="2942"/>
        <v/>
      </c>
      <c r="BV1699" s="121" t="str">
        <f t="shared" ca="1" si="2942"/>
        <v/>
      </c>
      <c r="BW1699" s="121" t="str">
        <f t="shared" ca="1" si="2942"/>
        <v/>
      </c>
      <c r="BX1699" s="121" t="str">
        <f t="shared" ca="1" si="2943"/>
        <v/>
      </c>
      <c r="BY1699" s="121" t="str">
        <f t="shared" ca="1" si="2943"/>
        <v/>
      </c>
      <c r="BZ1699" s="121" t="str">
        <f t="shared" ca="1" si="2943"/>
        <v/>
      </c>
      <c r="CA1699" s="121" t="str">
        <f t="shared" ca="1" si="2943"/>
        <v/>
      </c>
      <c r="CB1699" s="121" t="str">
        <f t="shared" ca="1" si="2943"/>
        <v/>
      </c>
      <c r="CC1699" s="121" t="str">
        <f t="shared" ca="1" si="2943"/>
        <v/>
      </c>
      <c r="CD1699" s="121" t="str">
        <f t="shared" ca="1" si="2943"/>
        <v/>
      </c>
      <c r="CE1699" s="121" t="str">
        <f t="shared" ca="1" si="2943"/>
        <v/>
      </c>
      <c r="CF1699" s="121" t="str">
        <f t="shared" ca="1" si="2943"/>
        <v/>
      </c>
      <c r="CG1699" s="121" t="str">
        <f t="shared" ca="1" si="2943"/>
        <v/>
      </c>
      <c r="CH1699" s="121" t="str">
        <f t="shared" ca="1" si="2943"/>
        <v/>
      </c>
      <c r="CI1699" s="121" t="str">
        <f t="shared" ca="1" si="2943"/>
        <v/>
      </c>
      <c r="CJ1699" s="121" t="str">
        <f t="shared" ca="1" si="2943"/>
        <v/>
      </c>
      <c r="CK1699" s="121" t="str">
        <f t="shared" ca="1" si="2943"/>
        <v/>
      </c>
      <c r="CL1699" s="121" t="str">
        <f t="shared" ca="1" si="2943"/>
        <v/>
      </c>
      <c r="CM1699" s="121" t="str">
        <f t="shared" ca="1" si="2943"/>
        <v/>
      </c>
      <c r="CN1699" s="121" t="str">
        <f t="shared" ca="1" si="2943"/>
        <v/>
      </c>
      <c r="CO1699" s="121" t="str">
        <f t="shared" ca="1" si="2943"/>
        <v/>
      </c>
      <c r="CP1699" s="121" t="str">
        <f t="shared" ca="1" si="2943"/>
        <v/>
      </c>
      <c r="CQ1699" s="121" t="str">
        <f t="shared" ca="1" si="2943"/>
        <v/>
      </c>
      <c r="CR1699" s="121" t="str">
        <f t="shared" ca="1" si="2943"/>
        <v/>
      </c>
      <c r="CS1699" s="121" t="str">
        <f t="shared" ca="1" si="2943"/>
        <v/>
      </c>
      <c r="CT1699" s="121" t="str">
        <f t="shared" ca="1" si="2943"/>
        <v/>
      </c>
      <c r="CU1699" s="121" t="str">
        <f t="shared" ca="1" si="2943"/>
        <v/>
      </c>
      <c r="CV1699" s="121" t="str">
        <f t="shared" ca="1" si="2943"/>
        <v/>
      </c>
      <c r="CW1699" s="121" t="str">
        <f t="shared" ca="1" si="2943"/>
        <v/>
      </c>
      <c r="CX1699" s="121" t="str">
        <f t="shared" ca="1" si="2943"/>
        <v/>
      </c>
      <c r="CY1699" s="121" t="str">
        <f t="shared" ca="1" si="2943"/>
        <v/>
      </c>
      <c r="CZ1699" s="121" t="str">
        <f t="shared" ca="1" si="2943"/>
        <v/>
      </c>
      <c r="DA1699" s="121" t="str">
        <f t="shared" ca="1" si="2943"/>
        <v/>
      </c>
      <c r="DB1699" s="121" t="str">
        <f t="shared" ca="1" si="2943"/>
        <v/>
      </c>
      <c r="DC1699" s="121" t="str">
        <f t="shared" ca="1" si="2943"/>
        <v/>
      </c>
      <c r="DD1699" s="121" t="str">
        <f t="shared" ca="1" si="2943"/>
        <v/>
      </c>
      <c r="DE1699" s="121" t="str">
        <f t="shared" ca="1" si="2943"/>
        <v/>
      </c>
      <c r="DF1699" s="121" t="str">
        <f t="shared" ca="1" si="2943"/>
        <v/>
      </c>
      <c r="DG1699" s="121" t="str">
        <f t="shared" ca="1" si="2943"/>
        <v/>
      </c>
      <c r="DH1699" s="121" t="str">
        <f t="shared" ca="1" si="2943"/>
        <v/>
      </c>
      <c r="DI1699" s="121" t="str">
        <f t="shared" ca="1" si="2943"/>
        <v/>
      </c>
      <c r="DJ1699" s="121" t="str">
        <f t="shared" ca="1" si="2943"/>
        <v/>
      </c>
      <c r="DK1699" s="121" t="str">
        <f t="shared" ca="1" si="2943"/>
        <v/>
      </c>
      <c r="DL1699" s="121" t="str">
        <f t="shared" ca="1" si="2943"/>
        <v/>
      </c>
      <c r="DM1699" s="121" t="str">
        <f t="shared" ca="1" si="2943"/>
        <v/>
      </c>
      <c r="DN1699" s="121" t="str">
        <f t="shared" ca="1" si="2943"/>
        <v/>
      </c>
      <c r="DO1699" s="2">
        <f ca="1">SUM(F1699:DN1699)</f>
        <v>43880184.437622115</v>
      </c>
      <c r="DP1699" s="50" t="s">
        <v>172</v>
      </c>
      <c r="DQ1699" s="29"/>
    </row>
    <row r="1700" spans="1:121" ht="15" customHeight="1">
      <c r="A1700" s="29"/>
      <c r="B1700" s="29"/>
      <c r="C1700" s="125"/>
      <c r="D1700" s="124"/>
      <c r="E1700" s="123"/>
      <c r="F1700" s="122"/>
      <c r="G1700" s="122"/>
      <c r="H1700" s="122"/>
      <c r="I1700" s="122"/>
      <c r="J1700" s="122"/>
      <c r="K1700" s="122"/>
      <c r="L1700" s="122"/>
      <c r="M1700" s="122"/>
      <c r="N1700" s="122"/>
      <c r="O1700" s="122"/>
      <c r="P1700" s="122"/>
      <c r="Q1700" s="122"/>
      <c r="R1700" s="122"/>
      <c r="S1700" s="122"/>
      <c r="T1700" s="122"/>
      <c r="U1700" s="122"/>
      <c r="V1700" s="122"/>
      <c r="W1700" s="122"/>
      <c r="X1700" s="122"/>
      <c r="Y1700" s="122"/>
      <c r="Z1700" s="122"/>
      <c r="AA1700" s="122"/>
      <c r="AB1700" s="122"/>
      <c r="AC1700" s="122"/>
      <c r="AD1700" s="122"/>
      <c r="AE1700" s="122"/>
      <c r="AF1700" s="122"/>
      <c r="AG1700" s="122"/>
      <c r="AH1700" s="122"/>
      <c r="AI1700" s="122"/>
      <c r="AJ1700" s="122"/>
      <c r="AK1700" s="122"/>
      <c r="AL1700" s="122"/>
      <c r="AM1700" s="122"/>
      <c r="AN1700" s="122"/>
      <c r="AO1700" s="122"/>
      <c r="AP1700" s="122"/>
      <c r="AQ1700" s="122"/>
      <c r="AR1700" s="122"/>
      <c r="AS1700" s="122"/>
      <c r="AT1700" s="122"/>
      <c r="AU1700" s="122"/>
      <c r="AV1700" s="122"/>
      <c r="AW1700" s="122"/>
      <c r="AX1700" s="122"/>
      <c r="AY1700" s="122"/>
      <c r="AZ1700" s="122"/>
      <c r="BA1700" s="122"/>
      <c r="BB1700" s="122"/>
      <c r="BC1700" s="122"/>
      <c r="BD1700" s="122"/>
      <c r="BE1700" s="122"/>
      <c r="BF1700" s="122"/>
      <c r="BG1700" s="122"/>
      <c r="BH1700" s="122"/>
      <c r="BI1700" s="122"/>
      <c r="BJ1700" s="122"/>
      <c r="BK1700" s="122"/>
      <c r="BL1700" s="122"/>
      <c r="BM1700" s="122"/>
      <c r="BN1700" s="122"/>
      <c r="BO1700" s="122"/>
      <c r="BP1700" s="122"/>
      <c r="BQ1700" s="122"/>
      <c r="BR1700" s="122"/>
      <c r="BS1700" s="122"/>
      <c r="BT1700" s="122"/>
      <c r="BU1700" s="122"/>
      <c r="BV1700" s="122"/>
      <c r="BW1700" s="122"/>
      <c r="BX1700" s="122"/>
      <c r="BY1700" s="122"/>
      <c r="BZ1700" s="122"/>
      <c r="CA1700" s="122"/>
      <c r="CB1700" s="122"/>
      <c r="CC1700" s="122"/>
      <c r="CD1700" s="122"/>
      <c r="CE1700" s="122"/>
      <c r="CF1700" s="122"/>
      <c r="CG1700" s="122"/>
      <c r="CH1700" s="122"/>
      <c r="CI1700" s="122"/>
      <c r="CJ1700" s="122"/>
      <c r="CK1700" s="122"/>
      <c r="CL1700" s="122"/>
      <c r="CM1700" s="122"/>
      <c r="CN1700" s="122"/>
      <c r="CO1700" s="122"/>
      <c r="CP1700" s="122"/>
      <c r="CQ1700" s="122"/>
      <c r="CR1700" s="122"/>
      <c r="CS1700" s="122"/>
      <c r="CT1700" s="122"/>
      <c r="CU1700" s="122"/>
      <c r="CV1700" s="122"/>
      <c r="CW1700" s="122"/>
      <c r="CX1700" s="122"/>
      <c r="CY1700" s="122"/>
      <c r="CZ1700" s="122"/>
      <c r="DA1700" s="122"/>
      <c r="DB1700" s="122"/>
      <c r="DC1700" s="122"/>
      <c r="DD1700" s="122"/>
      <c r="DE1700" s="122"/>
      <c r="DF1700" s="122"/>
      <c r="DG1700" s="122"/>
      <c r="DH1700" s="122"/>
      <c r="DI1700" s="122"/>
      <c r="DJ1700" s="122"/>
      <c r="DK1700" s="122"/>
      <c r="DL1700" s="122"/>
      <c r="DM1700" s="122"/>
      <c r="DN1700" s="122"/>
      <c r="DO1700" s="59"/>
      <c r="DP1700" s="50" t="s">
        <v>172</v>
      </c>
      <c r="DQ1700" s="29"/>
    </row>
    <row r="1701" spans="1:121" ht="15" customHeight="1">
      <c r="A1701" s="29"/>
      <c r="B1701" s="29"/>
      <c r="C1701" s="120" t="s">
        <v>208</v>
      </c>
      <c r="D1701" s="119"/>
      <c r="E1701" s="119"/>
      <c r="F1701" s="121">
        <f t="shared" ref="F1701:AK1701" ca="1" si="2944">IF(F17="","",-F1698+F1699+F1680)</f>
        <v>-13500000</v>
      </c>
      <c r="G1701" s="121">
        <f t="shared" ca="1" si="2944"/>
        <v>0</v>
      </c>
      <c r="H1701" s="121">
        <f t="shared" ca="1" si="2944"/>
        <v>0</v>
      </c>
      <c r="I1701" s="121">
        <f t="shared" ca="1" si="2944"/>
        <v>0</v>
      </c>
      <c r="J1701" s="121">
        <f t="shared" ca="1" si="2944"/>
        <v>0</v>
      </c>
      <c r="K1701" s="121">
        <f t="shared" ca="1" si="2944"/>
        <v>0</v>
      </c>
      <c r="L1701" s="121">
        <f t="shared" ca="1" si="2944"/>
        <v>0</v>
      </c>
      <c r="M1701" s="121">
        <f t="shared" ca="1" si="2944"/>
        <v>0</v>
      </c>
      <c r="N1701" s="121">
        <f t="shared" ca="1" si="2944"/>
        <v>0</v>
      </c>
      <c r="O1701" s="121">
        <f t="shared" ca="1" si="2944"/>
        <v>0</v>
      </c>
      <c r="P1701" s="121">
        <f t="shared" ca="1" si="2944"/>
        <v>0</v>
      </c>
      <c r="Q1701" s="121">
        <f t="shared" ca="1" si="2944"/>
        <v>0</v>
      </c>
      <c r="R1701" s="121">
        <f t="shared" ca="1" si="2944"/>
        <v>0</v>
      </c>
      <c r="S1701" s="121">
        <f t="shared" ca="1" si="2944"/>
        <v>0</v>
      </c>
      <c r="T1701" s="121">
        <f t="shared" ca="1" si="2944"/>
        <v>0</v>
      </c>
      <c r="U1701" s="121">
        <f t="shared" ca="1" si="2944"/>
        <v>0</v>
      </c>
      <c r="V1701" s="121">
        <f t="shared" ca="1" si="2944"/>
        <v>0</v>
      </c>
      <c r="W1701" s="121">
        <f t="shared" ca="1" si="2944"/>
        <v>0</v>
      </c>
      <c r="X1701" s="121">
        <f t="shared" ca="1" si="2944"/>
        <v>0</v>
      </c>
      <c r="Y1701" s="121">
        <f t="shared" ca="1" si="2944"/>
        <v>0</v>
      </c>
      <c r="Z1701" s="121">
        <f t="shared" ca="1" si="2944"/>
        <v>0</v>
      </c>
      <c r="AA1701" s="121">
        <f t="shared" ca="1" si="2944"/>
        <v>0</v>
      </c>
      <c r="AB1701" s="121">
        <f t="shared" ca="1" si="2944"/>
        <v>0</v>
      </c>
      <c r="AC1701" s="121">
        <f t="shared" ca="1" si="2944"/>
        <v>0</v>
      </c>
      <c r="AD1701" s="121">
        <f t="shared" ca="1" si="2944"/>
        <v>11100623.61795431</v>
      </c>
      <c r="AE1701" s="121">
        <f t="shared" ca="1" si="2944"/>
        <v>105474.77288270886</v>
      </c>
      <c r="AF1701" s="121">
        <f t="shared" ca="1" si="2944"/>
        <v>111430.20750175964</v>
      </c>
      <c r="AG1701" s="121">
        <f t="shared" ca="1" si="2944"/>
        <v>110907.1657985222</v>
      </c>
      <c r="AH1701" s="121">
        <f t="shared" ca="1" si="2944"/>
        <v>117074.7819526049</v>
      </c>
      <c r="AI1701" s="121">
        <f t="shared" ca="1" si="2944"/>
        <v>120005.13688440977</v>
      </c>
      <c r="AJ1701" s="121">
        <f t="shared" ca="1" si="2944"/>
        <v>119333.96706966567</v>
      </c>
      <c r="AK1701" s="121">
        <f t="shared" ca="1" si="2944"/>
        <v>125927.44939567085</v>
      </c>
      <c r="AL1701" s="121">
        <f t="shared" ref="AL1701:BQ1701" ca="1" si="2945">IF(AL17="","",-AL1698+AL1699+AL1680)</f>
        <v>125121.91802481811</v>
      </c>
      <c r="AM1701" s="121">
        <f t="shared" ca="1" si="2945"/>
        <v>131945.31964468292</v>
      </c>
      <c r="AN1701" s="121">
        <f t="shared" ca="1" si="2945"/>
        <v>135064.88352973261</v>
      </c>
      <c r="AO1701" s="121">
        <f t="shared" ca="1" si="2945"/>
        <v>125819.09003037764</v>
      </c>
      <c r="AP1701" s="121">
        <f t="shared" ca="1" si="2945"/>
        <v>141788.55520228186</v>
      </c>
      <c r="AQ1701" s="121">
        <f t="shared" ca="1" si="2945"/>
        <v>141103.32616363978</v>
      </c>
      <c r="AR1701" s="121">
        <f t="shared" ca="1" si="2945"/>
        <v>149117.9864876495</v>
      </c>
      <c r="AS1701" s="121">
        <f t="shared" ca="1" si="2945"/>
        <v>148365.6068722191</v>
      </c>
      <c r="AT1701" s="121">
        <f t="shared" ca="1" si="2945"/>
        <v>156755.53134694623</v>
      </c>
      <c r="AU1701" s="121">
        <f t="shared" ca="1" si="2945"/>
        <v>160702.72207584258</v>
      </c>
      <c r="AV1701" s="121">
        <f t="shared" ca="1" si="2945"/>
        <v>159713.00515950195</v>
      </c>
      <c r="AW1701" s="121">
        <f t="shared" ca="1" si="2945"/>
        <v>168655.56768331688</v>
      </c>
      <c r="AX1701" s="121">
        <f t="shared" ca="1" si="2945"/>
        <v>167597.18372539777</v>
      </c>
      <c r="AY1701" s="121">
        <f t="shared" ca="1" si="2945"/>
        <v>176944.82869903755</v>
      </c>
      <c r="AZ1701" s="121">
        <f t="shared" ca="1" si="2945"/>
        <v>181227.20180227852</v>
      </c>
      <c r="BA1701" s="121">
        <f t="shared" ca="1" si="2945"/>
        <v>168636.9006487318</v>
      </c>
      <c r="BB1701" s="121">
        <f t="shared" ca="1" si="2945"/>
        <v>189550.9474957998</v>
      </c>
      <c r="BC1701" s="121">
        <f t="shared" ca="1" si="2945"/>
        <v>184602.50082890468</v>
      </c>
      <c r="BD1701" s="121">
        <f t="shared" ca="1" si="2945"/>
        <v>191095.54078314183</v>
      </c>
      <c r="BE1701" s="121">
        <f t="shared" ca="1" si="2945"/>
        <v>186105.67807871738</v>
      </c>
      <c r="BF1701" s="121">
        <f t="shared" ca="1" si="2945"/>
        <v>192652.84301412731</v>
      </c>
      <c r="BG1701" s="121">
        <f t="shared" ca="1" si="2945"/>
        <v>193436.75390988571</v>
      </c>
      <c r="BH1701" s="121">
        <f t="shared" ca="1" si="2945"/>
        <v>188384.11802909127</v>
      </c>
      <c r="BI1701" s="121">
        <f t="shared" ca="1" si="2945"/>
        <v>195013.31934367528</v>
      </c>
      <c r="BJ1701" s="121">
        <f t="shared" ca="1" si="2945"/>
        <v>189918.39621349462</v>
      </c>
      <c r="BK1701" s="121">
        <f t="shared" ca="1" si="2945"/>
        <v>196602.85834998608</v>
      </c>
      <c r="BL1701" s="121">
        <f t="shared" ca="1" si="2945"/>
        <v>197402.99330009668</v>
      </c>
      <c r="BM1701" s="121">
        <f t="shared" ca="1" si="2945"/>
        <v>186203.86841416598</v>
      </c>
      <c r="BN1701" s="121">
        <f t="shared" ca="1" si="2945"/>
        <v>33084134.233583305</v>
      </c>
      <c r="BO1701" s="121" t="str">
        <f t="shared" si="2945"/>
        <v/>
      </c>
      <c r="BP1701" s="121" t="str">
        <f t="shared" si="2945"/>
        <v/>
      </c>
      <c r="BQ1701" s="121" t="str">
        <f t="shared" si="2945"/>
        <v/>
      </c>
      <c r="BR1701" s="121" t="str">
        <f t="shared" ref="BR1701:CA1701" si="2946">IF(BR17="","",-BR1698+BR1699+BR1680)</f>
        <v/>
      </c>
      <c r="BS1701" s="121" t="str">
        <f t="shared" si="2946"/>
        <v/>
      </c>
      <c r="BT1701" s="121" t="str">
        <f t="shared" si="2946"/>
        <v/>
      </c>
      <c r="BU1701" s="121" t="str">
        <f t="shared" si="2946"/>
        <v/>
      </c>
      <c r="BV1701" s="121" t="str">
        <f t="shared" si="2946"/>
        <v/>
      </c>
      <c r="BW1701" s="121" t="str">
        <f t="shared" si="2946"/>
        <v/>
      </c>
      <c r="BX1701" s="121" t="str">
        <f t="shared" si="2946"/>
        <v/>
      </c>
      <c r="BY1701" s="121" t="str">
        <f t="shared" si="2946"/>
        <v/>
      </c>
      <c r="BZ1701" s="121" t="str">
        <f t="shared" si="2946"/>
        <v/>
      </c>
      <c r="CA1701" s="121" t="str">
        <f t="shared" si="2946"/>
        <v/>
      </c>
      <c r="CB1701" s="121" t="str">
        <f t="shared" ref="CB1701:DN1701" si="2947">IF(CB17="","",-CB1698+CB1699+CB1680)</f>
        <v/>
      </c>
      <c r="CC1701" s="121" t="str">
        <f t="shared" si="2947"/>
        <v/>
      </c>
      <c r="CD1701" s="121" t="str">
        <f t="shared" si="2947"/>
        <v/>
      </c>
      <c r="CE1701" s="121" t="str">
        <f t="shared" si="2947"/>
        <v/>
      </c>
      <c r="CF1701" s="121" t="str">
        <f t="shared" si="2947"/>
        <v/>
      </c>
      <c r="CG1701" s="121" t="str">
        <f t="shared" si="2947"/>
        <v/>
      </c>
      <c r="CH1701" s="121" t="str">
        <f t="shared" si="2947"/>
        <v/>
      </c>
      <c r="CI1701" s="121" t="str">
        <f t="shared" si="2947"/>
        <v/>
      </c>
      <c r="CJ1701" s="121" t="str">
        <f t="shared" si="2947"/>
        <v/>
      </c>
      <c r="CK1701" s="121" t="str">
        <f t="shared" si="2947"/>
        <v/>
      </c>
      <c r="CL1701" s="121" t="str">
        <f t="shared" si="2947"/>
        <v/>
      </c>
      <c r="CM1701" s="121" t="str">
        <f t="shared" si="2947"/>
        <v/>
      </c>
      <c r="CN1701" s="121" t="str">
        <f t="shared" si="2947"/>
        <v/>
      </c>
      <c r="CO1701" s="121" t="str">
        <f t="shared" si="2947"/>
        <v/>
      </c>
      <c r="CP1701" s="121" t="str">
        <f t="shared" si="2947"/>
        <v/>
      </c>
      <c r="CQ1701" s="121" t="str">
        <f t="shared" si="2947"/>
        <v/>
      </c>
      <c r="CR1701" s="121" t="str">
        <f t="shared" si="2947"/>
        <v/>
      </c>
      <c r="CS1701" s="121" t="str">
        <f t="shared" si="2947"/>
        <v/>
      </c>
      <c r="CT1701" s="121" t="str">
        <f t="shared" si="2947"/>
        <v/>
      </c>
      <c r="CU1701" s="121" t="str">
        <f t="shared" si="2947"/>
        <v/>
      </c>
      <c r="CV1701" s="121" t="str">
        <f t="shared" si="2947"/>
        <v/>
      </c>
      <c r="CW1701" s="121" t="str">
        <f t="shared" si="2947"/>
        <v/>
      </c>
      <c r="CX1701" s="121" t="str">
        <f t="shared" si="2947"/>
        <v/>
      </c>
      <c r="CY1701" s="121" t="str">
        <f t="shared" si="2947"/>
        <v/>
      </c>
      <c r="CZ1701" s="121" t="str">
        <f t="shared" si="2947"/>
        <v/>
      </c>
      <c r="DA1701" s="121" t="str">
        <f t="shared" si="2947"/>
        <v/>
      </c>
      <c r="DB1701" s="121" t="str">
        <f t="shared" si="2947"/>
        <v/>
      </c>
      <c r="DC1701" s="121" t="str">
        <f t="shared" si="2947"/>
        <v/>
      </c>
      <c r="DD1701" s="121" t="str">
        <f t="shared" si="2947"/>
        <v/>
      </c>
      <c r="DE1701" s="121" t="str">
        <f t="shared" si="2947"/>
        <v/>
      </c>
      <c r="DF1701" s="121" t="str">
        <f t="shared" si="2947"/>
        <v/>
      </c>
      <c r="DG1701" s="121" t="str">
        <f t="shared" si="2947"/>
        <v/>
      </c>
      <c r="DH1701" s="121" t="str">
        <f t="shared" si="2947"/>
        <v/>
      </c>
      <c r="DI1701" s="121" t="str">
        <f t="shared" si="2947"/>
        <v/>
      </c>
      <c r="DJ1701" s="121" t="str">
        <f t="shared" si="2947"/>
        <v/>
      </c>
      <c r="DK1701" s="121" t="str">
        <f t="shared" si="2947"/>
        <v/>
      </c>
      <c r="DL1701" s="121" t="str">
        <f t="shared" si="2947"/>
        <v/>
      </c>
      <c r="DM1701" s="121" t="str">
        <f t="shared" si="2947"/>
        <v/>
      </c>
      <c r="DN1701" s="121" t="str">
        <f t="shared" si="2947"/>
        <v/>
      </c>
      <c r="DO1701" s="2">
        <f ca="1">SUM(F1701:DN1701)</f>
        <v>36224440.777880497</v>
      </c>
      <c r="DP1701" s="50" t="s">
        <v>172</v>
      </c>
      <c r="DQ1701" s="29"/>
    </row>
    <row r="1702" spans="1:121" ht="15" customHeight="1">
      <c r="A1702" s="29"/>
      <c r="B1702" s="29"/>
      <c r="C1702" s="120"/>
      <c r="D1702" s="119"/>
      <c r="E1702" s="119"/>
      <c r="F1702" s="118"/>
      <c r="G1702" s="118"/>
      <c r="H1702" s="117"/>
      <c r="DP1702" s="50" t="s">
        <v>172</v>
      </c>
      <c r="DQ1702" s="29"/>
    </row>
    <row r="1703" spans="1:121" ht="15" customHeight="1">
      <c r="A1703" s="29"/>
      <c r="B1703" s="29"/>
      <c r="C1703" s="479" t="s">
        <v>206</v>
      </c>
      <c r="D1703" s="509"/>
      <c r="E1703" s="509"/>
      <c r="F1703" s="509"/>
      <c r="G1703" s="509"/>
      <c r="H1703" s="509"/>
      <c r="I1703" s="509"/>
      <c r="J1703" s="509"/>
      <c r="K1703" s="509"/>
      <c r="L1703" s="509"/>
      <c r="M1703" s="509"/>
      <c r="N1703" s="509"/>
      <c r="O1703" s="509"/>
      <c r="P1703" s="509"/>
      <c r="Q1703" s="509"/>
      <c r="R1703" s="509"/>
      <c r="S1703" s="509"/>
      <c r="T1703" s="509"/>
      <c r="U1703" s="509"/>
      <c r="V1703" s="509"/>
      <c r="W1703" s="509"/>
      <c r="X1703" s="509"/>
      <c r="Y1703" s="509"/>
      <c r="Z1703" s="509"/>
      <c r="AA1703" s="509"/>
      <c r="AB1703" s="509"/>
      <c r="AC1703" s="509"/>
      <c r="AD1703" s="509"/>
      <c r="AE1703" s="509"/>
      <c r="AF1703" s="509"/>
      <c r="AG1703" s="509"/>
      <c r="AH1703" s="509"/>
      <c r="AI1703" s="509"/>
      <c r="AJ1703" s="509"/>
      <c r="AK1703" s="509"/>
      <c r="AL1703" s="509"/>
      <c r="AM1703" s="509"/>
      <c r="AN1703" s="509"/>
      <c r="AO1703" s="509"/>
      <c r="AP1703" s="509"/>
      <c r="AQ1703" s="509"/>
      <c r="AR1703" s="509"/>
      <c r="AS1703" s="509"/>
      <c r="AT1703" s="509"/>
      <c r="AU1703" s="509"/>
      <c r="AV1703" s="509"/>
      <c r="AW1703" s="509"/>
      <c r="AX1703" s="509"/>
      <c r="AY1703" s="509"/>
      <c r="AZ1703" s="509"/>
      <c r="BA1703" s="509"/>
      <c r="BB1703" s="509"/>
      <c r="BC1703" s="509"/>
      <c r="BD1703" s="509"/>
      <c r="BE1703" s="509"/>
      <c r="BF1703" s="509"/>
      <c r="BG1703" s="509"/>
      <c r="BH1703" s="509"/>
      <c r="BI1703" s="509"/>
      <c r="BJ1703" s="509"/>
      <c r="BK1703" s="509"/>
      <c r="BL1703" s="509"/>
      <c r="BM1703" s="509"/>
      <c r="BN1703" s="509"/>
      <c r="BO1703" s="509"/>
      <c r="BP1703" s="509"/>
      <c r="BQ1703" s="509"/>
      <c r="BR1703" s="509"/>
      <c r="BS1703" s="509"/>
      <c r="BT1703" s="509"/>
      <c r="BU1703" s="509"/>
      <c r="BV1703" s="509"/>
      <c r="BW1703" s="509"/>
      <c r="BX1703" s="509"/>
      <c r="BY1703" s="509"/>
      <c r="BZ1703" s="509"/>
      <c r="CA1703" s="509"/>
      <c r="CB1703" s="509"/>
      <c r="CC1703" s="509"/>
      <c r="CD1703" s="509"/>
      <c r="CE1703" s="509"/>
      <c r="CF1703" s="509"/>
      <c r="CG1703" s="509"/>
      <c r="CH1703" s="509"/>
      <c r="CI1703" s="509"/>
      <c r="CJ1703" s="509"/>
      <c r="CK1703" s="509"/>
      <c r="CL1703" s="509"/>
      <c r="CM1703" s="509"/>
      <c r="CN1703" s="509"/>
      <c r="CO1703" s="509"/>
      <c r="CP1703" s="509"/>
      <c r="CQ1703" s="509"/>
      <c r="CR1703" s="509"/>
      <c r="CS1703" s="509"/>
      <c r="CT1703" s="509"/>
      <c r="CU1703" s="509"/>
      <c r="CV1703" s="509"/>
      <c r="CW1703" s="509"/>
      <c r="CX1703" s="509"/>
      <c r="CY1703" s="509"/>
      <c r="CZ1703" s="509"/>
      <c r="DA1703" s="509"/>
      <c r="DB1703" s="509"/>
      <c r="DC1703" s="509"/>
      <c r="DD1703" s="509"/>
      <c r="DE1703" s="509"/>
      <c r="DF1703" s="509"/>
      <c r="DG1703" s="509"/>
      <c r="DH1703" s="509"/>
      <c r="DI1703" s="509"/>
      <c r="DJ1703" s="509"/>
      <c r="DK1703" s="509"/>
      <c r="DL1703" s="509"/>
      <c r="DM1703" s="509"/>
      <c r="DN1703" s="509"/>
      <c r="DO1703" s="509"/>
      <c r="DP1703" s="50"/>
      <c r="DQ1703" s="29"/>
    </row>
    <row r="1704" spans="1:121" ht="15" customHeight="1">
      <c r="A1704" s="29"/>
      <c r="B1704" s="29"/>
      <c r="C1704" s="120"/>
      <c r="D1704" s="119"/>
      <c r="E1704" s="119"/>
      <c r="F1704" s="118"/>
      <c r="G1704" s="118"/>
      <c r="H1704" s="117"/>
      <c r="DP1704" s="50"/>
      <c r="DQ1704" s="29"/>
    </row>
    <row r="1705" spans="1:121" ht="15" customHeight="1">
      <c r="C1705" s="63" t="s">
        <v>207</v>
      </c>
      <c r="D1705" s="510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  <c r="BF1705" s="63"/>
      <c r="BG1705" s="63"/>
      <c r="BH1705" s="63"/>
      <c r="BI1705" s="63"/>
      <c r="BJ1705" s="63"/>
      <c r="BK1705" s="63"/>
      <c r="BL1705" s="63"/>
      <c r="BM1705" s="63"/>
      <c r="BN1705" s="63"/>
      <c r="BO1705" s="63"/>
      <c r="BP1705" s="63"/>
      <c r="BQ1705" s="63"/>
      <c r="BR1705" s="63"/>
      <c r="BS1705" s="63"/>
      <c r="BT1705" s="63"/>
      <c r="BU1705" s="63"/>
      <c r="BV1705" s="63"/>
      <c r="BW1705" s="63"/>
      <c r="BX1705" s="63"/>
      <c r="BY1705" s="63"/>
      <c r="BZ1705" s="63"/>
      <c r="CA1705" s="63"/>
      <c r="CB1705" s="63"/>
      <c r="CC1705" s="63"/>
      <c r="CD1705" s="63"/>
      <c r="CE1705" s="63"/>
      <c r="CF1705" s="63"/>
      <c r="CG1705" s="63"/>
      <c r="CH1705" s="63"/>
      <c r="CI1705" s="63"/>
      <c r="CJ1705" s="63"/>
      <c r="CK1705" s="63"/>
      <c r="CL1705" s="63"/>
      <c r="CM1705" s="63"/>
      <c r="CN1705" s="63"/>
      <c r="CO1705" s="63"/>
      <c r="CP1705" s="63"/>
      <c r="CQ1705" s="63"/>
      <c r="CR1705" s="63"/>
      <c r="CS1705" s="63"/>
      <c r="CT1705" s="63"/>
      <c r="CU1705" s="63"/>
      <c r="CV1705" s="63"/>
      <c r="CW1705" s="63"/>
      <c r="CX1705" s="63"/>
      <c r="CY1705" s="63"/>
      <c r="CZ1705" s="63"/>
      <c r="DA1705" s="63"/>
      <c r="DB1705" s="63"/>
      <c r="DC1705" s="63"/>
      <c r="DD1705" s="63"/>
      <c r="DE1705" s="63"/>
      <c r="DF1705" s="63"/>
      <c r="DG1705" s="63"/>
      <c r="DH1705" s="63"/>
      <c r="DI1705" s="63"/>
      <c r="DJ1705" s="63"/>
      <c r="DK1705" s="63"/>
      <c r="DL1705" s="63"/>
      <c r="DM1705" s="63"/>
      <c r="DN1705" s="63"/>
      <c r="DO1705" s="63"/>
      <c r="DP1705" s="50" t="s">
        <v>172</v>
      </c>
    </row>
    <row r="1706" spans="1:121" ht="15" customHeight="1">
      <c r="C1706" s="29"/>
      <c r="D1706" s="39"/>
      <c r="E1706" s="29"/>
      <c r="F1706" s="39"/>
      <c r="G1706" s="39"/>
      <c r="DP1706" s="50" t="s">
        <v>172</v>
      </c>
    </row>
    <row r="1707" spans="1:121" ht="15" customHeight="1">
      <c r="C1707" s="115" t="s">
        <v>120</v>
      </c>
      <c r="D1707" s="116"/>
      <c r="E1707" s="29"/>
      <c r="F1707" s="115" t="s">
        <v>110</v>
      </c>
      <c r="G1707" s="114"/>
      <c r="H1707" s="113"/>
      <c r="DP1707" s="50" t="s">
        <v>172</v>
      </c>
    </row>
    <row r="1708" spans="1:121" ht="15" customHeight="1">
      <c r="C1708" s="29" t="s">
        <v>124</v>
      </c>
      <c r="D1708" s="112">
        <f ca="1">DO1692</f>
        <v>37082222.317129105</v>
      </c>
      <c r="E1708" s="29"/>
      <c r="F1708" s="29" t="s">
        <v>108</v>
      </c>
      <c r="G1708" s="39"/>
      <c r="H1708" s="111">
        <f ca="1">DO1605</f>
        <v>14985250</v>
      </c>
      <c r="DP1708" s="50" t="s">
        <v>172</v>
      </c>
    </row>
    <row r="1709" spans="1:121" ht="15" customHeight="1">
      <c r="C1709" s="110" t="s">
        <v>118</v>
      </c>
      <c r="D1709" s="108">
        <f ca="1">$DO$1575</f>
        <v>32264419.180177949</v>
      </c>
      <c r="E1709" s="29"/>
      <c r="F1709" s="29" t="s">
        <v>106</v>
      </c>
      <c r="G1709" s="39"/>
      <c r="H1709" s="108">
        <f ca="1">DO1647</f>
        <v>16940000.000000004</v>
      </c>
      <c r="DP1709" s="50" t="s">
        <v>172</v>
      </c>
    </row>
    <row r="1710" spans="1:121" ht="15" customHeight="1">
      <c r="C1710" s="29" t="s">
        <v>9</v>
      </c>
      <c r="D1710" s="77">
        <v>13500000</v>
      </c>
      <c r="E1710" s="29"/>
      <c r="F1710" s="29" t="s">
        <v>105</v>
      </c>
      <c r="G1710" s="39"/>
      <c r="H1710" s="108">
        <f ca="1">DO1625</f>
        <v>48585100.000000007</v>
      </c>
      <c r="DP1710" s="50" t="s">
        <v>172</v>
      </c>
    </row>
    <row r="1711" spans="1:121" ht="15" customHeight="1">
      <c r="C1711" s="109" t="s">
        <v>115</v>
      </c>
      <c r="D1711" s="108">
        <f ca="1">H1713-SUM(D1708:D1710)</f>
        <v>0</v>
      </c>
      <c r="E1711" s="29"/>
      <c r="F1711" s="29" t="s">
        <v>104</v>
      </c>
      <c r="G1711" s="39"/>
      <c r="H1711" s="77">
        <v>0</v>
      </c>
      <c r="DP1711" s="50" t="s">
        <v>172</v>
      </c>
    </row>
    <row r="1712" spans="1:121" ht="15" customHeight="1">
      <c r="C1712" s="29"/>
      <c r="D1712" s="39"/>
      <c r="E1712" s="29"/>
      <c r="F1712" s="29" t="s">
        <v>384</v>
      </c>
      <c r="G1712" s="39"/>
      <c r="H1712" s="108">
        <f ca="1">DO1611</f>
        <v>2336291.4973070705</v>
      </c>
      <c r="DP1712" s="50" t="s">
        <v>172</v>
      </c>
    </row>
    <row r="1713" spans="3:120" ht="15" customHeight="1">
      <c r="C1713" s="106" t="s">
        <v>112</v>
      </c>
      <c r="D1713" s="107">
        <f ca="1">+SUM(D1708:D1711)</f>
        <v>82846641.497307062</v>
      </c>
      <c r="F1713" s="106" t="s">
        <v>101</v>
      </c>
      <c r="G1713" s="105"/>
      <c r="H1713" s="104">
        <f ca="1">SUM(H1706:H1712)</f>
        <v>82846641.497307092</v>
      </c>
      <c r="DP1713" s="50" t="s">
        <v>172</v>
      </c>
    </row>
    <row r="1714" spans="3:120" ht="15" customHeight="1">
      <c r="D1714" s="70"/>
      <c r="DP1714" s="50" t="s">
        <v>172</v>
      </c>
    </row>
    <row r="1715" spans="3:120" ht="15" customHeight="1">
      <c r="C1715" s="63" t="s">
        <v>205</v>
      </c>
      <c r="D1715" s="88"/>
      <c r="E1715" s="88"/>
      <c r="F1715" s="99"/>
      <c r="G1715" s="99"/>
      <c r="H1715" s="99"/>
      <c r="I1715" s="99"/>
      <c r="J1715" s="63"/>
      <c r="K1715" s="88"/>
      <c r="L1715" s="88"/>
      <c r="M1715" s="99"/>
      <c r="N1715" s="99"/>
      <c r="O1715" s="99"/>
      <c r="P1715" s="99"/>
      <c r="Q1715" s="99"/>
      <c r="R1715" s="99"/>
      <c r="S1715" s="99"/>
      <c r="T1715" s="99"/>
      <c r="U1715" s="99"/>
      <c r="V1715" s="99"/>
      <c r="W1715" s="99"/>
      <c r="X1715" s="99"/>
      <c r="Y1715" s="99"/>
      <c r="Z1715" s="99"/>
      <c r="AA1715" s="99"/>
      <c r="AB1715" s="99"/>
      <c r="AC1715" s="99"/>
      <c r="AD1715" s="99"/>
      <c r="AE1715" s="99"/>
      <c r="AF1715" s="99"/>
      <c r="AG1715" s="99"/>
      <c r="AH1715" s="99"/>
      <c r="AI1715" s="99"/>
      <c r="AJ1715" s="99"/>
      <c r="AK1715" s="99"/>
      <c r="AL1715" s="99"/>
      <c r="AM1715" s="99"/>
      <c r="AN1715" s="99"/>
      <c r="AO1715" s="99"/>
      <c r="AP1715" s="99"/>
      <c r="AQ1715" s="99"/>
      <c r="AR1715" s="99"/>
      <c r="AS1715" s="99"/>
      <c r="AT1715" s="99"/>
      <c r="AU1715" s="99"/>
      <c r="AV1715" s="99"/>
      <c r="AW1715" s="99"/>
      <c r="AX1715" s="99"/>
      <c r="AY1715" s="99"/>
      <c r="AZ1715" s="99"/>
      <c r="BA1715" s="99"/>
      <c r="BB1715" s="99"/>
      <c r="BC1715" s="99"/>
      <c r="BD1715" s="99"/>
      <c r="BE1715" s="99"/>
      <c r="BF1715" s="99"/>
      <c r="BG1715" s="99"/>
      <c r="BH1715" s="99"/>
      <c r="BI1715" s="99"/>
      <c r="BJ1715" s="99"/>
      <c r="BK1715" s="99"/>
      <c r="BL1715" s="99"/>
      <c r="BM1715" s="99"/>
      <c r="BN1715" s="99"/>
      <c r="BO1715" s="99"/>
      <c r="BP1715" s="99"/>
      <c r="BQ1715" s="99"/>
      <c r="BR1715" s="99"/>
      <c r="BS1715" s="99"/>
      <c r="BT1715" s="99"/>
      <c r="BU1715" s="99"/>
      <c r="BV1715" s="99"/>
      <c r="BW1715" s="99"/>
      <c r="BX1715" s="99"/>
      <c r="BY1715" s="99"/>
      <c r="BZ1715" s="99"/>
      <c r="CA1715" s="99"/>
      <c r="CB1715" s="99"/>
      <c r="CC1715" s="99"/>
      <c r="CD1715" s="99"/>
      <c r="CE1715" s="99"/>
      <c r="CF1715" s="99"/>
      <c r="CG1715" s="99"/>
      <c r="CH1715" s="99"/>
      <c r="CI1715" s="99"/>
      <c r="CJ1715" s="99"/>
      <c r="CK1715" s="99"/>
      <c r="CL1715" s="99"/>
      <c r="CM1715" s="99"/>
      <c r="CN1715" s="99"/>
      <c r="CO1715" s="99"/>
      <c r="CP1715" s="99"/>
      <c r="CQ1715" s="99"/>
      <c r="CR1715" s="99"/>
      <c r="CS1715" s="99"/>
      <c r="CT1715" s="99"/>
      <c r="CU1715" s="99"/>
      <c r="CV1715" s="99"/>
      <c r="CW1715" s="99"/>
      <c r="CX1715" s="99"/>
      <c r="CY1715" s="99"/>
      <c r="CZ1715" s="99"/>
      <c r="DA1715" s="99"/>
      <c r="DB1715" s="99"/>
      <c r="DC1715" s="99"/>
      <c r="DD1715" s="99"/>
      <c r="DE1715" s="99"/>
      <c r="DF1715" s="99"/>
      <c r="DG1715" s="99"/>
      <c r="DH1715" s="99"/>
      <c r="DI1715" s="99"/>
      <c r="DJ1715" s="99"/>
      <c r="DK1715" s="99"/>
      <c r="DL1715" s="99"/>
      <c r="DM1715" s="99"/>
      <c r="DN1715" s="99"/>
      <c r="DO1715" s="99"/>
      <c r="DP1715" s="50" t="s">
        <v>172</v>
      </c>
    </row>
    <row r="1716" spans="3:120" ht="15" customHeight="1">
      <c r="D1716" s="70"/>
      <c r="DP1716" s="50" t="s">
        <v>172</v>
      </c>
    </row>
    <row r="1717" spans="3:120" ht="15" customHeight="1">
      <c r="C1717" s="52" t="s">
        <v>204</v>
      </c>
      <c r="D1717" s="70"/>
      <c r="DP1717" s="50" t="s">
        <v>172</v>
      </c>
    </row>
    <row r="1718" spans="3:120" ht="15" customHeight="1">
      <c r="C1718" s="58" t="s">
        <v>203</v>
      </c>
      <c r="D1718" s="70"/>
      <c r="F1718" s="51">
        <f t="shared" ref="F1718:AK1718" ca="1" si="2948">F1698</f>
        <v>13500000</v>
      </c>
      <c r="G1718" s="51">
        <f t="shared" ca="1" si="2948"/>
        <v>0</v>
      </c>
      <c r="H1718" s="51">
        <f t="shared" ca="1" si="2948"/>
        <v>0</v>
      </c>
      <c r="I1718" s="51">
        <f t="shared" ca="1" si="2948"/>
        <v>0</v>
      </c>
      <c r="J1718" s="51">
        <f t="shared" ca="1" si="2948"/>
        <v>0</v>
      </c>
      <c r="K1718" s="51">
        <f t="shared" ca="1" si="2948"/>
        <v>0</v>
      </c>
      <c r="L1718" s="51">
        <f t="shared" ca="1" si="2948"/>
        <v>0</v>
      </c>
      <c r="M1718" s="51">
        <f t="shared" ca="1" si="2948"/>
        <v>0</v>
      </c>
      <c r="N1718" s="51">
        <f t="shared" ca="1" si="2948"/>
        <v>0</v>
      </c>
      <c r="O1718" s="51">
        <f t="shared" ca="1" si="2948"/>
        <v>0</v>
      </c>
      <c r="P1718" s="51">
        <f t="shared" ca="1" si="2948"/>
        <v>0</v>
      </c>
      <c r="Q1718" s="51">
        <f t="shared" ca="1" si="2948"/>
        <v>0</v>
      </c>
      <c r="R1718" s="51">
        <f t="shared" ca="1" si="2948"/>
        <v>0</v>
      </c>
      <c r="S1718" s="51">
        <f t="shared" ca="1" si="2948"/>
        <v>0</v>
      </c>
      <c r="T1718" s="51">
        <f t="shared" ca="1" si="2948"/>
        <v>0</v>
      </c>
      <c r="U1718" s="51">
        <f t="shared" ca="1" si="2948"/>
        <v>0</v>
      </c>
      <c r="V1718" s="51">
        <f t="shared" ca="1" si="2948"/>
        <v>0</v>
      </c>
      <c r="W1718" s="51">
        <f t="shared" ca="1" si="2948"/>
        <v>0</v>
      </c>
      <c r="X1718" s="51">
        <f t="shared" ca="1" si="2948"/>
        <v>0</v>
      </c>
      <c r="Y1718" s="51">
        <f t="shared" ca="1" si="2948"/>
        <v>0</v>
      </c>
      <c r="Z1718" s="51">
        <f t="shared" ca="1" si="2948"/>
        <v>0</v>
      </c>
      <c r="AA1718" s="51">
        <f t="shared" ca="1" si="2948"/>
        <v>0</v>
      </c>
      <c r="AB1718" s="51">
        <f t="shared" ca="1" si="2948"/>
        <v>0</v>
      </c>
      <c r="AC1718" s="51">
        <f t="shared" ca="1" si="2948"/>
        <v>0</v>
      </c>
      <c r="AD1718" s="51">
        <f t="shared" ca="1" si="2948"/>
        <v>0</v>
      </c>
      <c r="AE1718" s="51">
        <f t="shared" ca="1" si="2948"/>
        <v>0</v>
      </c>
      <c r="AF1718" s="51">
        <f t="shared" ca="1" si="2948"/>
        <v>0</v>
      </c>
      <c r="AG1718" s="51">
        <f t="shared" ca="1" si="2948"/>
        <v>0</v>
      </c>
      <c r="AH1718" s="51">
        <f t="shared" ca="1" si="2948"/>
        <v>0</v>
      </c>
      <c r="AI1718" s="51">
        <f t="shared" ca="1" si="2948"/>
        <v>0</v>
      </c>
      <c r="AJ1718" s="51">
        <f t="shared" ca="1" si="2948"/>
        <v>0</v>
      </c>
      <c r="AK1718" s="51">
        <f t="shared" ca="1" si="2948"/>
        <v>0</v>
      </c>
      <c r="AL1718" s="51">
        <f t="shared" ref="AL1718:BQ1718" ca="1" si="2949">AL1698</f>
        <v>0</v>
      </c>
      <c r="AM1718" s="51">
        <f t="shared" ca="1" si="2949"/>
        <v>0</v>
      </c>
      <c r="AN1718" s="51">
        <f t="shared" ca="1" si="2949"/>
        <v>0</v>
      </c>
      <c r="AO1718" s="51">
        <f t="shared" ca="1" si="2949"/>
        <v>0</v>
      </c>
      <c r="AP1718" s="51">
        <f t="shared" ca="1" si="2949"/>
        <v>0</v>
      </c>
      <c r="AQ1718" s="51">
        <f t="shared" ca="1" si="2949"/>
        <v>0</v>
      </c>
      <c r="AR1718" s="51">
        <f t="shared" ca="1" si="2949"/>
        <v>0</v>
      </c>
      <c r="AS1718" s="51">
        <f t="shared" ca="1" si="2949"/>
        <v>0</v>
      </c>
      <c r="AT1718" s="51">
        <f t="shared" ca="1" si="2949"/>
        <v>0</v>
      </c>
      <c r="AU1718" s="51">
        <f t="shared" ca="1" si="2949"/>
        <v>0</v>
      </c>
      <c r="AV1718" s="51">
        <f t="shared" ca="1" si="2949"/>
        <v>0</v>
      </c>
      <c r="AW1718" s="51">
        <f t="shared" ca="1" si="2949"/>
        <v>0</v>
      </c>
      <c r="AX1718" s="51">
        <f t="shared" ca="1" si="2949"/>
        <v>0</v>
      </c>
      <c r="AY1718" s="51">
        <f t="shared" ca="1" si="2949"/>
        <v>0</v>
      </c>
      <c r="AZ1718" s="51">
        <f t="shared" ca="1" si="2949"/>
        <v>0</v>
      </c>
      <c r="BA1718" s="51">
        <f t="shared" ca="1" si="2949"/>
        <v>0</v>
      </c>
      <c r="BB1718" s="51">
        <f t="shared" ca="1" si="2949"/>
        <v>0</v>
      </c>
      <c r="BC1718" s="51">
        <f t="shared" ca="1" si="2949"/>
        <v>0</v>
      </c>
      <c r="BD1718" s="51">
        <f t="shared" ca="1" si="2949"/>
        <v>0</v>
      </c>
      <c r="BE1718" s="51">
        <f t="shared" ca="1" si="2949"/>
        <v>0</v>
      </c>
      <c r="BF1718" s="51">
        <f t="shared" ca="1" si="2949"/>
        <v>0</v>
      </c>
      <c r="BG1718" s="51">
        <f t="shared" ca="1" si="2949"/>
        <v>0</v>
      </c>
      <c r="BH1718" s="51">
        <f t="shared" ca="1" si="2949"/>
        <v>0</v>
      </c>
      <c r="BI1718" s="51">
        <f t="shared" ca="1" si="2949"/>
        <v>0</v>
      </c>
      <c r="BJ1718" s="51">
        <f t="shared" ca="1" si="2949"/>
        <v>0</v>
      </c>
      <c r="BK1718" s="51">
        <f t="shared" ca="1" si="2949"/>
        <v>0</v>
      </c>
      <c r="BL1718" s="51">
        <f t="shared" ca="1" si="2949"/>
        <v>0</v>
      </c>
      <c r="BM1718" s="51">
        <f t="shared" ca="1" si="2949"/>
        <v>0</v>
      </c>
      <c r="BN1718" s="51">
        <f t="shared" ca="1" si="2949"/>
        <v>0</v>
      </c>
      <c r="BO1718" s="51" t="str">
        <f t="shared" ca="1" si="2949"/>
        <v/>
      </c>
      <c r="BP1718" s="51" t="str">
        <f t="shared" ca="1" si="2949"/>
        <v/>
      </c>
      <c r="BQ1718" s="51" t="str">
        <f t="shared" ca="1" si="2949"/>
        <v/>
      </c>
      <c r="BR1718" s="51" t="str">
        <f t="shared" ref="BR1718:CA1718" ca="1" si="2950">BR1698</f>
        <v/>
      </c>
      <c r="BS1718" s="51" t="str">
        <f t="shared" ca="1" si="2950"/>
        <v/>
      </c>
      <c r="BT1718" s="51" t="str">
        <f t="shared" ca="1" si="2950"/>
        <v/>
      </c>
      <c r="BU1718" s="51" t="str">
        <f t="shared" ca="1" si="2950"/>
        <v/>
      </c>
      <c r="BV1718" s="51" t="str">
        <f t="shared" ca="1" si="2950"/>
        <v/>
      </c>
      <c r="BW1718" s="51" t="str">
        <f t="shared" ca="1" si="2950"/>
        <v/>
      </c>
      <c r="BX1718" s="51" t="str">
        <f t="shared" ca="1" si="2950"/>
        <v/>
      </c>
      <c r="BY1718" s="51" t="str">
        <f t="shared" ca="1" si="2950"/>
        <v/>
      </c>
      <c r="BZ1718" s="51" t="str">
        <f t="shared" ca="1" si="2950"/>
        <v/>
      </c>
      <c r="CA1718" s="51" t="str">
        <f t="shared" ca="1" si="2950"/>
        <v/>
      </c>
      <c r="CB1718" s="51" t="str">
        <f t="shared" ref="CB1718:DN1718" ca="1" si="2951">CB1698</f>
        <v/>
      </c>
      <c r="CC1718" s="51" t="str">
        <f t="shared" ca="1" si="2951"/>
        <v/>
      </c>
      <c r="CD1718" s="51" t="str">
        <f t="shared" ca="1" si="2951"/>
        <v/>
      </c>
      <c r="CE1718" s="51" t="str">
        <f t="shared" ca="1" si="2951"/>
        <v/>
      </c>
      <c r="CF1718" s="51" t="str">
        <f t="shared" ca="1" si="2951"/>
        <v/>
      </c>
      <c r="CG1718" s="51" t="str">
        <f t="shared" ca="1" si="2951"/>
        <v/>
      </c>
      <c r="CH1718" s="51" t="str">
        <f t="shared" ca="1" si="2951"/>
        <v/>
      </c>
      <c r="CI1718" s="51" t="str">
        <f t="shared" ca="1" si="2951"/>
        <v/>
      </c>
      <c r="CJ1718" s="51" t="str">
        <f t="shared" ca="1" si="2951"/>
        <v/>
      </c>
      <c r="CK1718" s="51" t="str">
        <f t="shared" ca="1" si="2951"/>
        <v/>
      </c>
      <c r="CL1718" s="51" t="str">
        <f t="shared" ca="1" si="2951"/>
        <v/>
      </c>
      <c r="CM1718" s="51" t="str">
        <f t="shared" ca="1" si="2951"/>
        <v/>
      </c>
      <c r="CN1718" s="51" t="str">
        <f t="shared" ca="1" si="2951"/>
        <v/>
      </c>
      <c r="CO1718" s="51" t="str">
        <f t="shared" ca="1" si="2951"/>
        <v/>
      </c>
      <c r="CP1718" s="51" t="str">
        <f t="shared" ca="1" si="2951"/>
        <v/>
      </c>
      <c r="CQ1718" s="51" t="str">
        <f t="shared" ca="1" si="2951"/>
        <v/>
      </c>
      <c r="CR1718" s="51" t="str">
        <f t="shared" ca="1" si="2951"/>
        <v/>
      </c>
      <c r="CS1718" s="51" t="str">
        <f t="shared" ca="1" si="2951"/>
        <v/>
      </c>
      <c r="CT1718" s="51" t="str">
        <f t="shared" ca="1" si="2951"/>
        <v/>
      </c>
      <c r="CU1718" s="51" t="str">
        <f t="shared" ca="1" si="2951"/>
        <v/>
      </c>
      <c r="CV1718" s="51" t="str">
        <f t="shared" ca="1" si="2951"/>
        <v/>
      </c>
      <c r="CW1718" s="51" t="str">
        <f t="shared" ca="1" si="2951"/>
        <v/>
      </c>
      <c r="CX1718" s="51" t="str">
        <f t="shared" ca="1" si="2951"/>
        <v/>
      </c>
      <c r="CY1718" s="51" t="str">
        <f t="shared" ca="1" si="2951"/>
        <v/>
      </c>
      <c r="CZ1718" s="51" t="str">
        <f t="shared" ca="1" si="2951"/>
        <v/>
      </c>
      <c r="DA1718" s="51" t="str">
        <f t="shared" ca="1" si="2951"/>
        <v/>
      </c>
      <c r="DB1718" s="51" t="str">
        <f t="shared" ca="1" si="2951"/>
        <v/>
      </c>
      <c r="DC1718" s="51" t="str">
        <f t="shared" ca="1" si="2951"/>
        <v/>
      </c>
      <c r="DD1718" s="51" t="str">
        <f t="shared" ca="1" si="2951"/>
        <v/>
      </c>
      <c r="DE1718" s="51" t="str">
        <f t="shared" ca="1" si="2951"/>
        <v/>
      </c>
      <c r="DF1718" s="51" t="str">
        <f t="shared" ca="1" si="2951"/>
        <v/>
      </c>
      <c r="DG1718" s="51" t="str">
        <f t="shared" ca="1" si="2951"/>
        <v/>
      </c>
      <c r="DH1718" s="51" t="str">
        <f t="shared" ca="1" si="2951"/>
        <v/>
      </c>
      <c r="DI1718" s="51" t="str">
        <f t="shared" ca="1" si="2951"/>
        <v/>
      </c>
      <c r="DJ1718" s="51" t="str">
        <f t="shared" ca="1" si="2951"/>
        <v/>
      </c>
      <c r="DK1718" s="51" t="str">
        <f t="shared" ca="1" si="2951"/>
        <v/>
      </c>
      <c r="DL1718" s="51" t="str">
        <f t="shared" ca="1" si="2951"/>
        <v/>
      </c>
      <c r="DM1718" s="51" t="str">
        <f t="shared" ca="1" si="2951"/>
        <v/>
      </c>
      <c r="DN1718" s="51" t="str">
        <f t="shared" ca="1" si="2951"/>
        <v/>
      </c>
      <c r="DO1718" s="47"/>
      <c r="DP1718" s="50" t="s">
        <v>172</v>
      </c>
    </row>
    <row r="1719" spans="3:120" ht="15" customHeight="1">
      <c r="C1719" s="58" t="s">
        <v>202</v>
      </c>
      <c r="D1719" s="70"/>
      <c r="F1719" s="51">
        <f t="shared" ref="F1719:AK1719" si="2952">F282</f>
        <v>0</v>
      </c>
      <c r="G1719" s="51">
        <f t="shared" si="2952"/>
        <v>0</v>
      </c>
      <c r="H1719" s="51">
        <f t="shared" si="2952"/>
        <v>0</v>
      </c>
      <c r="I1719" s="51">
        <f t="shared" si="2952"/>
        <v>0</v>
      </c>
      <c r="J1719" s="51">
        <f t="shared" si="2952"/>
        <v>0</v>
      </c>
      <c r="K1719" s="51">
        <f t="shared" si="2952"/>
        <v>0</v>
      </c>
      <c r="L1719" s="51">
        <f t="shared" si="2952"/>
        <v>0</v>
      </c>
      <c r="M1719" s="51">
        <f t="shared" si="2952"/>
        <v>0</v>
      </c>
      <c r="N1719" s="51">
        <f t="shared" si="2952"/>
        <v>0</v>
      </c>
      <c r="O1719" s="51">
        <f t="shared" si="2952"/>
        <v>0</v>
      </c>
      <c r="P1719" s="51">
        <f t="shared" si="2952"/>
        <v>0</v>
      </c>
      <c r="Q1719" s="51">
        <f t="shared" si="2952"/>
        <v>0</v>
      </c>
      <c r="R1719" s="51">
        <f t="shared" si="2952"/>
        <v>0</v>
      </c>
      <c r="S1719" s="51">
        <f t="shared" si="2952"/>
        <v>0</v>
      </c>
      <c r="T1719" s="51">
        <f t="shared" si="2952"/>
        <v>0</v>
      </c>
      <c r="U1719" s="51">
        <f t="shared" si="2952"/>
        <v>0</v>
      </c>
      <c r="V1719" s="51">
        <f t="shared" si="2952"/>
        <v>0</v>
      </c>
      <c r="W1719" s="51">
        <f t="shared" si="2952"/>
        <v>0</v>
      </c>
      <c r="X1719" s="51">
        <f t="shared" si="2952"/>
        <v>0</v>
      </c>
      <c r="Y1719" s="51">
        <f t="shared" si="2952"/>
        <v>0</v>
      </c>
      <c r="Z1719" s="51">
        <f t="shared" si="2952"/>
        <v>0</v>
      </c>
      <c r="AA1719" s="51">
        <f t="shared" si="2952"/>
        <v>0</v>
      </c>
      <c r="AB1719" s="51">
        <f t="shared" si="2952"/>
        <v>0</v>
      </c>
      <c r="AC1719" s="51">
        <f t="shared" si="2952"/>
        <v>0</v>
      </c>
      <c r="AD1719" s="51">
        <f t="shared" si="2952"/>
        <v>10609.429289086343</v>
      </c>
      <c r="AE1719" s="51">
        <f t="shared" si="2952"/>
        <v>10635.218448540703</v>
      </c>
      <c r="AF1719" s="51">
        <f t="shared" si="2952"/>
        <v>10661.933105335171</v>
      </c>
      <c r="AG1719" s="51">
        <f t="shared" si="2952"/>
        <v>10687.849889872117</v>
      </c>
      <c r="AH1719" s="51">
        <f t="shared" si="2952"/>
        <v>10714.69675183929</v>
      </c>
      <c r="AI1719" s="51">
        <f t="shared" si="2952"/>
        <v>10741.611050569229</v>
      </c>
      <c r="AJ1719" s="51">
        <f t="shared" si="2952"/>
        <v>10767.721514443549</v>
      </c>
      <c r="AK1719" s="51">
        <f t="shared" si="2952"/>
        <v>10794.769006331808</v>
      </c>
      <c r="AL1719" s="51">
        <f t="shared" ref="AL1719:BQ1719" si="2953">AL282</f>
        <v>10821.008685356168</v>
      </c>
      <c r="AM1719" s="51">
        <f t="shared" si="2953"/>
        <v>10848.190029547448</v>
      </c>
      <c r="AN1719" s="51">
        <f t="shared" si="2953"/>
        <v>10875.439650689013</v>
      </c>
      <c r="AO1719" s="51">
        <f t="shared" si="2953"/>
        <v>10900.111039863834</v>
      </c>
      <c r="AP1719" s="51">
        <f t="shared" si="2953"/>
        <v>10927.491081642995</v>
      </c>
      <c r="AQ1719" s="51">
        <f t="shared" si="2953"/>
        <v>10954.053378469882</v>
      </c>
      <c r="AR1719" s="51">
        <f t="shared" si="2953"/>
        <v>10981.568918270972</v>
      </c>
      <c r="AS1719" s="51">
        <f t="shared" si="2953"/>
        <v>11008.262666273387</v>
      </c>
      <c r="AT1719" s="51">
        <f t="shared" si="2953"/>
        <v>11035.914374647389</v>
      </c>
      <c r="AU1719" s="51">
        <f t="shared" si="2953"/>
        <v>11063.635541481746</v>
      </c>
      <c r="AV1719" s="51">
        <f t="shared" si="2953"/>
        <v>11090.528775165645</v>
      </c>
      <c r="AW1719" s="51">
        <f t="shared" si="2953"/>
        <v>11118.387128177506</v>
      </c>
      <c r="AX1719" s="51">
        <f t="shared" si="2953"/>
        <v>11145.413450773278</v>
      </c>
      <c r="AY1719" s="51">
        <f t="shared" si="2953"/>
        <v>11173.409668867953</v>
      </c>
      <c r="AZ1719" s="51">
        <f t="shared" si="2953"/>
        <v>11201.476210798623</v>
      </c>
      <c r="BA1719" s="51">
        <f t="shared" si="2953"/>
        <v>11226.887227530398</v>
      </c>
      <c r="BB1719" s="51">
        <f t="shared" si="2953"/>
        <v>11255.088099999999</v>
      </c>
      <c r="BC1719" s="51">
        <f t="shared" si="2953"/>
        <v>11282.446712209457</v>
      </c>
      <c r="BD1719" s="51">
        <f t="shared" si="2953"/>
        <v>11310.787144818052</v>
      </c>
      <c r="BE1719" s="51">
        <f t="shared" si="2953"/>
        <v>11338.281148999042</v>
      </c>
      <c r="BF1719" s="51">
        <f t="shared" si="2953"/>
        <v>11366.761832400165</v>
      </c>
      <c r="BG1719" s="51">
        <f t="shared" si="2953"/>
        <v>11395.314056568037</v>
      </c>
      <c r="BH1719" s="51">
        <f t="shared" si="2953"/>
        <v>11423.013526843939</v>
      </c>
      <c r="BI1719" s="51">
        <f t="shared" si="2953"/>
        <v>11451.707049915867</v>
      </c>
      <c r="BJ1719" s="51">
        <f t="shared" si="2953"/>
        <v>11479.543598997609</v>
      </c>
      <c r="BK1719" s="51">
        <f t="shared" si="2953"/>
        <v>11508.379120231912</v>
      </c>
      <c r="BL1719" s="51">
        <f t="shared" si="2953"/>
        <v>11537.287073551834</v>
      </c>
      <c r="BM1719" s="51">
        <f t="shared" si="2953"/>
        <v>11564.395732062476</v>
      </c>
      <c r="BN1719" s="51">
        <f t="shared" si="2953"/>
        <v>11593.444393781298</v>
      </c>
      <c r="BO1719" s="51">
        <f t="shared" si="2953"/>
        <v>0</v>
      </c>
      <c r="BP1719" s="51">
        <f t="shared" si="2953"/>
        <v>0</v>
      </c>
      <c r="BQ1719" s="51">
        <f t="shared" si="2953"/>
        <v>0</v>
      </c>
      <c r="BR1719" s="51">
        <f t="shared" ref="BR1719:CA1719" si="2954">BR282</f>
        <v>0</v>
      </c>
      <c r="BS1719" s="51">
        <f t="shared" si="2954"/>
        <v>0</v>
      </c>
      <c r="BT1719" s="51">
        <f t="shared" si="2954"/>
        <v>0</v>
      </c>
      <c r="BU1719" s="51">
        <f t="shared" si="2954"/>
        <v>0</v>
      </c>
      <c r="BV1719" s="51">
        <f t="shared" si="2954"/>
        <v>0</v>
      </c>
      <c r="BW1719" s="51">
        <f t="shared" si="2954"/>
        <v>0</v>
      </c>
      <c r="BX1719" s="51">
        <f t="shared" si="2954"/>
        <v>0</v>
      </c>
      <c r="BY1719" s="51">
        <f t="shared" si="2954"/>
        <v>0</v>
      </c>
      <c r="BZ1719" s="51">
        <f t="shared" si="2954"/>
        <v>0</v>
      </c>
      <c r="CA1719" s="51">
        <f t="shared" si="2954"/>
        <v>0</v>
      </c>
      <c r="CB1719" s="51">
        <f t="shared" ref="CB1719:DN1719" si="2955">CB282</f>
        <v>0</v>
      </c>
      <c r="CC1719" s="51">
        <f t="shared" si="2955"/>
        <v>0</v>
      </c>
      <c r="CD1719" s="51">
        <f t="shared" si="2955"/>
        <v>0</v>
      </c>
      <c r="CE1719" s="51">
        <f t="shared" si="2955"/>
        <v>0</v>
      </c>
      <c r="CF1719" s="51">
        <f t="shared" si="2955"/>
        <v>0</v>
      </c>
      <c r="CG1719" s="51">
        <f t="shared" si="2955"/>
        <v>0</v>
      </c>
      <c r="CH1719" s="51">
        <f t="shared" si="2955"/>
        <v>0</v>
      </c>
      <c r="CI1719" s="51">
        <f t="shared" si="2955"/>
        <v>0</v>
      </c>
      <c r="CJ1719" s="51">
        <f t="shared" si="2955"/>
        <v>0</v>
      </c>
      <c r="CK1719" s="51">
        <f t="shared" si="2955"/>
        <v>0</v>
      </c>
      <c r="CL1719" s="51">
        <f t="shared" si="2955"/>
        <v>0</v>
      </c>
      <c r="CM1719" s="51">
        <f t="shared" si="2955"/>
        <v>0</v>
      </c>
      <c r="CN1719" s="51">
        <f t="shared" si="2955"/>
        <v>0</v>
      </c>
      <c r="CO1719" s="51">
        <f t="shared" si="2955"/>
        <v>0</v>
      </c>
      <c r="CP1719" s="51">
        <f t="shared" si="2955"/>
        <v>0</v>
      </c>
      <c r="CQ1719" s="51">
        <f t="shared" si="2955"/>
        <v>0</v>
      </c>
      <c r="CR1719" s="51">
        <f t="shared" si="2955"/>
        <v>0</v>
      </c>
      <c r="CS1719" s="51">
        <f t="shared" si="2955"/>
        <v>0</v>
      </c>
      <c r="CT1719" s="51">
        <f t="shared" si="2955"/>
        <v>0</v>
      </c>
      <c r="CU1719" s="51">
        <f t="shared" si="2955"/>
        <v>0</v>
      </c>
      <c r="CV1719" s="51">
        <f t="shared" si="2955"/>
        <v>0</v>
      </c>
      <c r="CW1719" s="51">
        <f t="shared" si="2955"/>
        <v>0</v>
      </c>
      <c r="CX1719" s="51">
        <f t="shared" si="2955"/>
        <v>0</v>
      </c>
      <c r="CY1719" s="51">
        <f t="shared" si="2955"/>
        <v>0</v>
      </c>
      <c r="CZ1719" s="51">
        <f t="shared" si="2955"/>
        <v>0</v>
      </c>
      <c r="DA1719" s="51">
        <f t="shared" si="2955"/>
        <v>0</v>
      </c>
      <c r="DB1719" s="51">
        <f t="shared" si="2955"/>
        <v>0</v>
      </c>
      <c r="DC1719" s="51">
        <f t="shared" si="2955"/>
        <v>0</v>
      </c>
      <c r="DD1719" s="51">
        <f t="shared" si="2955"/>
        <v>0</v>
      </c>
      <c r="DE1719" s="51">
        <f t="shared" si="2955"/>
        <v>0</v>
      </c>
      <c r="DF1719" s="51">
        <f t="shared" si="2955"/>
        <v>0</v>
      </c>
      <c r="DG1719" s="51">
        <f t="shared" si="2955"/>
        <v>0</v>
      </c>
      <c r="DH1719" s="51">
        <f t="shared" si="2955"/>
        <v>0</v>
      </c>
      <c r="DI1719" s="51">
        <f t="shared" si="2955"/>
        <v>0</v>
      </c>
      <c r="DJ1719" s="51">
        <f t="shared" si="2955"/>
        <v>0</v>
      </c>
      <c r="DK1719" s="51">
        <f t="shared" si="2955"/>
        <v>0</v>
      </c>
      <c r="DL1719" s="51">
        <f t="shared" si="2955"/>
        <v>0</v>
      </c>
      <c r="DM1719" s="51">
        <f t="shared" si="2955"/>
        <v>0</v>
      </c>
      <c r="DN1719" s="51">
        <f t="shared" si="2955"/>
        <v>0</v>
      </c>
      <c r="DO1719" s="47"/>
      <c r="DP1719" s="50" t="s">
        <v>172</v>
      </c>
    </row>
    <row r="1720" spans="3:120" ht="15" customHeight="1">
      <c r="C1720" s="58" t="s">
        <v>201</v>
      </c>
      <c r="D1720" s="70"/>
      <c r="F1720" s="51">
        <f t="shared" ref="F1720:AK1720" si="2956">F423</f>
        <v>0</v>
      </c>
      <c r="G1720" s="51">
        <f t="shared" si="2956"/>
        <v>0</v>
      </c>
      <c r="H1720" s="51">
        <f t="shared" si="2956"/>
        <v>0</v>
      </c>
      <c r="I1720" s="51">
        <f t="shared" si="2956"/>
        <v>0</v>
      </c>
      <c r="J1720" s="51">
        <f t="shared" si="2956"/>
        <v>0</v>
      </c>
      <c r="K1720" s="51">
        <f t="shared" si="2956"/>
        <v>0</v>
      </c>
      <c r="L1720" s="51">
        <f t="shared" si="2956"/>
        <v>0</v>
      </c>
      <c r="M1720" s="51">
        <f t="shared" si="2956"/>
        <v>0</v>
      </c>
      <c r="N1720" s="51">
        <f t="shared" si="2956"/>
        <v>0</v>
      </c>
      <c r="O1720" s="51">
        <f t="shared" si="2956"/>
        <v>0</v>
      </c>
      <c r="P1720" s="51">
        <f t="shared" si="2956"/>
        <v>0</v>
      </c>
      <c r="Q1720" s="51">
        <f t="shared" si="2956"/>
        <v>0</v>
      </c>
      <c r="R1720" s="51">
        <f t="shared" si="2956"/>
        <v>0</v>
      </c>
      <c r="S1720" s="51">
        <f t="shared" si="2956"/>
        <v>0</v>
      </c>
      <c r="T1720" s="51">
        <f t="shared" si="2956"/>
        <v>0</v>
      </c>
      <c r="U1720" s="51">
        <f t="shared" si="2956"/>
        <v>0</v>
      </c>
      <c r="V1720" s="51">
        <f t="shared" si="2956"/>
        <v>0</v>
      </c>
      <c r="W1720" s="51">
        <f t="shared" si="2956"/>
        <v>0</v>
      </c>
      <c r="X1720" s="51">
        <f t="shared" si="2956"/>
        <v>0</v>
      </c>
      <c r="Y1720" s="51">
        <f t="shared" si="2956"/>
        <v>0</v>
      </c>
      <c r="Z1720" s="51">
        <f t="shared" si="2956"/>
        <v>0</v>
      </c>
      <c r="AA1720" s="51">
        <f t="shared" si="2956"/>
        <v>0</v>
      </c>
      <c r="AB1720" s="51">
        <f t="shared" si="2956"/>
        <v>0</v>
      </c>
      <c r="AC1720" s="51">
        <f t="shared" si="2956"/>
        <v>0</v>
      </c>
      <c r="AD1720" s="51">
        <f t="shared" si="2956"/>
        <v>95263.98597227475</v>
      </c>
      <c r="AE1720" s="51">
        <f t="shared" si="2956"/>
        <v>94839.554434168167</v>
      </c>
      <c r="AF1720" s="51">
        <f t="shared" si="2956"/>
        <v>100768.27439642441</v>
      </c>
      <c r="AG1720" s="51">
        <f t="shared" si="2956"/>
        <v>100219.31590865008</v>
      </c>
      <c r="AH1720" s="51">
        <f t="shared" si="2956"/>
        <v>106360.08520076555</v>
      </c>
      <c r="AI1720" s="51">
        <f t="shared" si="2956"/>
        <v>109263.52583384048</v>
      </c>
      <c r="AJ1720" s="51">
        <f t="shared" si="2956"/>
        <v>108566.24555522214</v>
      </c>
      <c r="AK1720" s="51">
        <f t="shared" si="2956"/>
        <v>115132.68038933905</v>
      </c>
      <c r="AL1720" s="51">
        <f t="shared" ref="AL1720:BQ1720" si="2957">AL423</f>
        <v>114300.90933946194</v>
      </c>
      <c r="AM1720" s="51">
        <f t="shared" si="2957"/>
        <v>121097.12961513551</v>
      </c>
      <c r="AN1720" s="51">
        <f t="shared" si="2957"/>
        <v>124189.44387904364</v>
      </c>
      <c r="AO1720" s="51">
        <f t="shared" si="2957"/>
        <v>114918.97899051382</v>
      </c>
      <c r="AP1720" s="51">
        <f t="shared" si="2957"/>
        <v>130861.06412063888</v>
      </c>
      <c r="AQ1720" s="51">
        <f t="shared" si="2957"/>
        <v>130149.27278516993</v>
      </c>
      <c r="AR1720" s="51">
        <f t="shared" si="2957"/>
        <v>138136.41756937854</v>
      </c>
      <c r="AS1720" s="51">
        <f t="shared" si="2957"/>
        <v>137357.34420594573</v>
      </c>
      <c r="AT1720" s="51">
        <f t="shared" si="2957"/>
        <v>145719.61697229886</v>
      </c>
      <c r="AU1720" s="51">
        <f t="shared" si="2957"/>
        <v>149639.08653436086</v>
      </c>
      <c r="AV1720" s="51">
        <f t="shared" si="2957"/>
        <v>148622.4763843363</v>
      </c>
      <c r="AW1720" s="51">
        <f t="shared" si="2957"/>
        <v>157537.18055513932</v>
      </c>
      <c r="AX1720" s="51">
        <f t="shared" si="2957"/>
        <v>156451.77027462449</v>
      </c>
      <c r="AY1720" s="51">
        <f t="shared" si="2957"/>
        <v>165771.41903016961</v>
      </c>
      <c r="AZ1720" s="51">
        <f t="shared" si="2957"/>
        <v>170025.72559147992</v>
      </c>
      <c r="BA1720" s="51">
        <f t="shared" si="2957"/>
        <v>157410.01342120141</v>
      </c>
      <c r="BB1720" s="51">
        <f t="shared" si="2957"/>
        <v>178295.85939579984</v>
      </c>
      <c r="BC1720" s="51">
        <f t="shared" si="2957"/>
        <v>173320.05411669519</v>
      </c>
      <c r="BD1720" s="51">
        <f t="shared" si="2957"/>
        <v>179784.75363832383</v>
      </c>
      <c r="BE1720" s="51">
        <f t="shared" si="2957"/>
        <v>174767.39692971835</v>
      </c>
      <c r="BF1720" s="51">
        <f t="shared" si="2957"/>
        <v>181286.08118172715</v>
      </c>
      <c r="BG1720" s="51">
        <f t="shared" si="2957"/>
        <v>182041.43985331766</v>
      </c>
      <c r="BH1720" s="51">
        <f t="shared" si="2957"/>
        <v>176961.10450224736</v>
      </c>
      <c r="BI1720" s="51">
        <f t="shared" si="2957"/>
        <v>183561.61229375942</v>
      </c>
      <c r="BJ1720" s="51">
        <f t="shared" si="2957"/>
        <v>178438.85261449701</v>
      </c>
      <c r="BK1720" s="51">
        <f t="shared" si="2957"/>
        <v>185094.47922975416</v>
      </c>
      <c r="BL1720" s="51">
        <f t="shared" si="2957"/>
        <v>185865.7062265448</v>
      </c>
      <c r="BM1720" s="51">
        <f t="shared" si="2957"/>
        <v>174639.47268210363</v>
      </c>
      <c r="BN1720" s="51">
        <f t="shared" si="2957"/>
        <v>187106.55426035417</v>
      </c>
      <c r="BO1720" s="51" t="str">
        <f t="shared" si="2957"/>
        <v/>
      </c>
      <c r="BP1720" s="51" t="str">
        <f t="shared" si="2957"/>
        <v/>
      </c>
      <c r="BQ1720" s="51" t="str">
        <f t="shared" si="2957"/>
        <v/>
      </c>
      <c r="BR1720" s="51" t="str">
        <f t="shared" ref="BR1720:CA1720" si="2958">BR423</f>
        <v/>
      </c>
      <c r="BS1720" s="51" t="str">
        <f t="shared" si="2958"/>
        <v/>
      </c>
      <c r="BT1720" s="51" t="str">
        <f t="shared" si="2958"/>
        <v/>
      </c>
      <c r="BU1720" s="51" t="str">
        <f t="shared" si="2958"/>
        <v/>
      </c>
      <c r="BV1720" s="51" t="str">
        <f t="shared" si="2958"/>
        <v/>
      </c>
      <c r="BW1720" s="51" t="str">
        <f t="shared" si="2958"/>
        <v/>
      </c>
      <c r="BX1720" s="51" t="str">
        <f t="shared" si="2958"/>
        <v/>
      </c>
      <c r="BY1720" s="51" t="str">
        <f t="shared" si="2958"/>
        <v/>
      </c>
      <c r="BZ1720" s="51" t="str">
        <f t="shared" si="2958"/>
        <v/>
      </c>
      <c r="CA1720" s="51" t="str">
        <f t="shared" si="2958"/>
        <v/>
      </c>
      <c r="CB1720" s="51" t="str">
        <f t="shared" ref="CB1720:DN1720" si="2959">CB423</f>
        <v/>
      </c>
      <c r="CC1720" s="51" t="str">
        <f t="shared" si="2959"/>
        <v/>
      </c>
      <c r="CD1720" s="51" t="str">
        <f t="shared" si="2959"/>
        <v/>
      </c>
      <c r="CE1720" s="51" t="str">
        <f t="shared" si="2959"/>
        <v/>
      </c>
      <c r="CF1720" s="51" t="str">
        <f t="shared" si="2959"/>
        <v/>
      </c>
      <c r="CG1720" s="51" t="str">
        <f t="shared" si="2959"/>
        <v/>
      </c>
      <c r="CH1720" s="51" t="str">
        <f t="shared" si="2959"/>
        <v/>
      </c>
      <c r="CI1720" s="51" t="str">
        <f t="shared" si="2959"/>
        <v/>
      </c>
      <c r="CJ1720" s="51" t="str">
        <f t="shared" si="2959"/>
        <v/>
      </c>
      <c r="CK1720" s="51" t="str">
        <f t="shared" si="2959"/>
        <v/>
      </c>
      <c r="CL1720" s="51" t="str">
        <f t="shared" si="2959"/>
        <v/>
      </c>
      <c r="CM1720" s="51" t="str">
        <f t="shared" si="2959"/>
        <v/>
      </c>
      <c r="CN1720" s="51" t="str">
        <f t="shared" si="2959"/>
        <v/>
      </c>
      <c r="CO1720" s="51" t="str">
        <f t="shared" si="2959"/>
        <v/>
      </c>
      <c r="CP1720" s="51" t="str">
        <f t="shared" si="2959"/>
        <v/>
      </c>
      <c r="CQ1720" s="51" t="str">
        <f t="shared" si="2959"/>
        <v/>
      </c>
      <c r="CR1720" s="51" t="str">
        <f t="shared" si="2959"/>
        <v/>
      </c>
      <c r="CS1720" s="51" t="str">
        <f t="shared" si="2959"/>
        <v/>
      </c>
      <c r="CT1720" s="51" t="str">
        <f t="shared" si="2959"/>
        <v/>
      </c>
      <c r="CU1720" s="51" t="str">
        <f t="shared" si="2959"/>
        <v/>
      </c>
      <c r="CV1720" s="51" t="str">
        <f t="shared" si="2959"/>
        <v/>
      </c>
      <c r="CW1720" s="51" t="str">
        <f t="shared" si="2959"/>
        <v/>
      </c>
      <c r="CX1720" s="51" t="str">
        <f t="shared" si="2959"/>
        <v/>
      </c>
      <c r="CY1720" s="51" t="str">
        <f t="shared" si="2959"/>
        <v/>
      </c>
      <c r="CZ1720" s="51" t="str">
        <f t="shared" si="2959"/>
        <v/>
      </c>
      <c r="DA1720" s="51" t="str">
        <f t="shared" si="2959"/>
        <v/>
      </c>
      <c r="DB1720" s="51" t="str">
        <f t="shared" si="2959"/>
        <v/>
      </c>
      <c r="DC1720" s="51" t="str">
        <f t="shared" si="2959"/>
        <v/>
      </c>
      <c r="DD1720" s="51" t="str">
        <f t="shared" si="2959"/>
        <v/>
      </c>
      <c r="DE1720" s="51" t="str">
        <f t="shared" si="2959"/>
        <v/>
      </c>
      <c r="DF1720" s="51" t="str">
        <f t="shared" si="2959"/>
        <v/>
      </c>
      <c r="DG1720" s="51" t="str">
        <f t="shared" si="2959"/>
        <v/>
      </c>
      <c r="DH1720" s="51" t="str">
        <f t="shared" si="2959"/>
        <v/>
      </c>
      <c r="DI1720" s="51" t="str">
        <f t="shared" si="2959"/>
        <v/>
      </c>
      <c r="DJ1720" s="51" t="str">
        <f t="shared" si="2959"/>
        <v/>
      </c>
      <c r="DK1720" s="51" t="str">
        <f t="shared" si="2959"/>
        <v/>
      </c>
      <c r="DL1720" s="51" t="str">
        <f t="shared" si="2959"/>
        <v/>
      </c>
      <c r="DM1720" s="51" t="str">
        <f t="shared" si="2959"/>
        <v/>
      </c>
      <c r="DN1720" s="51" t="str">
        <f t="shared" si="2959"/>
        <v/>
      </c>
      <c r="DO1720" s="47"/>
      <c r="DP1720" s="50" t="s">
        <v>172</v>
      </c>
    </row>
    <row r="1721" spans="3:120" ht="15" customHeight="1">
      <c r="C1721" s="66" t="s">
        <v>200</v>
      </c>
      <c r="D1721" s="96"/>
      <c r="E1721" s="61"/>
      <c r="F1721" s="60">
        <f t="shared" ref="F1721:AK1721" ca="1" si="2960">F1699</f>
        <v>0</v>
      </c>
      <c r="G1721" s="60">
        <f t="shared" ca="1" si="2960"/>
        <v>0</v>
      </c>
      <c r="H1721" s="60">
        <f t="shared" ca="1" si="2960"/>
        <v>0</v>
      </c>
      <c r="I1721" s="60">
        <f t="shared" ca="1" si="2960"/>
        <v>0</v>
      </c>
      <c r="J1721" s="60">
        <f t="shared" ca="1" si="2960"/>
        <v>0</v>
      </c>
      <c r="K1721" s="60">
        <f t="shared" ca="1" si="2960"/>
        <v>0</v>
      </c>
      <c r="L1721" s="60">
        <f t="shared" ca="1" si="2960"/>
        <v>0</v>
      </c>
      <c r="M1721" s="60">
        <f t="shared" ca="1" si="2960"/>
        <v>0</v>
      </c>
      <c r="N1721" s="60">
        <f t="shared" ca="1" si="2960"/>
        <v>0</v>
      </c>
      <c r="O1721" s="60">
        <f t="shared" ca="1" si="2960"/>
        <v>0</v>
      </c>
      <c r="P1721" s="60">
        <f t="shared" ca="1" si="2960"/>
        <v>0</v>
      </c>
      <c r="Q1721" s="60">
        <f t="shared" ca="1" si="2960"/>
        <v>0</v>
      </c>
      <c r="R1721" s="60">
        <f t="shared" ca="1" si="2960"/>
        <v>0</v>
      </c>
      <c r="S1721" s="60">
        <f t="shared" ca="1" si="2960"/>
        <v>0</v>
      </c>
      <c r="T1721" s="60">
        <f t="shared" ca="1" si="2960"/>
        <v>0</v>
      </c>
      <c r="U1721" s="60">
        <f t="shared" ca="1" si="2960"/>
        <v>0</v>
      </c>
      <c r="V1721" s="60">
        <f t="shared" ca="1" si="2960"/>
        <v>0</v>
      </c>
      <c r="W1721" s="60">
        <f t="shared" ca="1" si="2960"/>
        <v>0</v>
      </c>
      <c r="X1721" s="60">
        <f t="shared" ca="1" si="2960"/>
        <v>0</v>
      </c>
      <c r="Y1721" s="60">
        <f t="shared" ca="1" si="2960"/>
        <v>0</v>
      </c>
      <c r="Z1721" s="60">
        <f t="shared" ca="1" si="2960"/>
        <v>0</v>
      </c>
      <c r="AA1721" s="60">
        <f t="shared" ca="1" si="2960"/>
        <v>0</v>
      </c>
      <c r="AB1721" s="60">
        <f t="shared" ca="1" si="2960"/>
        <v>0</v>
      </c>
      <c r="AC1721" s="60">
        <f t="shared" ca="1" si="2960"/>
        <v>0</v>
      </c>
      <c r="AD1721" s="60">
        <f t="shared" ca="1" si="2960"/>
        <v>10994750.202692948</v>
      </c>
      <c r="AE1721" s="60">
        <f t="shared" ca="1" si="2960"/>
        <v>0</v>
      </c>
      <c r="AF1721" s="60">
        <f t="shared" ca="1" si="2960"/>
        <v>0</v>
      </c>
      <c r="AG1721" s="60">
        <f t="shared" ca="1" si="2960"/>
        <v>0</v>
      </c>
      <c r="AH1721" s="60">
        <f t="shared" ca="1" si="2960"/>
        <v>0</v>
      </c>
      <c r="AI1721" s="60">
        <f t="shared" ca="1" si="2960"/>
        <v>0</v>
      </c>
      <c r="AJ1721" s="60">
        <f t="shared" ca="1" si="2960"/>
        <v>0</v>
      </c>
      <c r="AK1721" s="60">
        <f t="shared" ca="1" si="2960"/>
        <v>0</v>
      </c>
      <c r="AL1721" s="60">
        <f t="shared" ref="AL1721:BQ1721" ca="1" si="2961">AL1699</f>
        <v>0</v>
      </c>
      <c r="AM1721" s="60">
        <f t="shared" ca="1" si="2961"/>
        <v>0</v>
      </c>
      <c r="AN1721" s="60">
        <f t="shared" ca="1" si="2961"/>
        <v>0</v>
      </c>
      <c r="AO1721" s="60">
        <f t="shared" ca="1" si="2961"/>
        <v>0</v>
      </c>
      <c r="AP1721" s="60">
        <f t="shared" ca="1" si="2961"/>
        <v>0</v>
      </c>
      <c r="AQ1721" s="60">
        <f t="shared" ca="1" si="2961"/>
        <v>0</v>
      </c>
      <c r="AR1721" s="60">
        <f t="shared" ca="1" si="2961"/>
        <v>0</v>
      </c>
      <c r="AS1721" s="60">
        <f t="shared" ca="1" si="2961"/>
        <v>0</v>
      </c>
      <c r="AT1721" s="60">
        <f t="shared" ca="1" si="2961"/>
        <v>0</v>
      </c>
      <c r="AU1721" s="60">
        <f t="shared" ca="1" si="2961"/>
        <v>0</v>
      </c>
      <c r="AV1721" s="60">
        <f t="shared" ca="1" si="2961"/>
        <v>0</v>
      </c>
      <c r="AW1721" s="60">
        <f t="shared" ca="1" si="2961"/>
        <v>0</v>
      </c>
      <c r="AX1721" s="60">
        <f t="shared" ca="1" si="2961"/>
        <v>0</v>
      </c>
      <c r="AY1721" s="60">
        <f t="shared" ca="1" si="2961"/>
        <v>0</v>
      </c>
      <c r="AZ1721" s="60">
        <f t="shared" ca="1" si="2961"/>
        <v>0</v>
      </c>
      <c r="BA1721" s="60">
        <f t="shared" ca="1" si="2961"/>
        <v>0</v>
      </c>
      <c r="BB1721" s="60">
        <f t="shared" ca="1" si="2961"/>
        <v>0</v>
      </c>
      <c r="BC1721" s="60">
        <f t="shared" ca="1" si="2961"/>
        <v>0</v>
      </c>
      <c r="BD1721" s="60">
        <f t="shared" ca="1" si="2961"/>
        <v>0</v>
      </c>
      <c r="BE1721" s="60">
        <f t="shared" ca="1" si="2961"/>
        <v>0</v>
      </c>
      <c r="BF1721" s="60">
        <f t="shared" ca="1" si="2961"/>
        <v>0</v>
      </c>
      <c r="BG1721" s="60">
        <f t="shared" ca="1" si="2961"/>
        <v>0</v>
      </c>
      <c r="BH1721" s="60">
        <f t="shared" ca="1" si="2961"/>
        <v>0</v>
      </c>
      <c r="BI1721" s="60">
        <f t="shared" ca="1" si="2961"/>
        <v>0</v>
      </c>
      <c r="BJ1721" s="60">
        <f t="shared" ca="1" si="2961"/>
        <v>0</v>
      </c>
      <c r="BK1721" s="60">
        <f t="shared" ca="1" si="2961"/>
        <v>0</v>
      </c>
      <c r="BL1721" s="60">
        <f t="shared" ca="1" si="2961"/>
        <v>0</v>
      </c>
      <c r="BM1721" s="60">
        <f t="shared" ca="1" si="2961"/>
        <v>0</v>
      </c>
      <c r="BN1721" s="60">
        <f t="shared" ca="1" si="2961"/>
        <v>32885434.23492917</v>
      </c>
      <c r="BO1721" s="60" t="str">
        <f t="shared" ca="1" si="2961"/>
        <v/>
      </c>
      <c r="BP1721" s="60" t="str">
        <f t="shared" ca="1" si="2961"/>
        <v/>
      </c>
      <c r="BQ1721" s="60" t="str">
        <f t="shared" ca="1" si="2961"/>
        <v/>
      </c>
      <c r="BR1721" s="60" t="str">
        <f t="shared" ref="BR1721:CA1721" ca="1" si="2962">BR1699</f>
        <v/>
      </c>
      <c r="BS1721" s="60" t="str">
        <f t="shared" ca="1" si="2962"/>
        <v/>
      </c>
      <c r="BT1721" s="60" t="str">
        <f t="shared" ca="1" si="2962"/>
        <v/>
      </c>
      <c r="BU1721" s="60" t="str">
        <f t="shared" ca="1" si="2962"/>
        <v/>
      </c>
      <c r="BV1721" s="60" t="str">
        <f t="shared" ca="1" si="2962"/>
        <v/>
      </c>
      <c r="BW1721" s="60" t="str">
        <f t="shared" ca="1" si="2962"/>
        <v/>
      </c>
      <c r="BX1721" s="60" t="str">
        <f t="shared" ca="1" si="2962"/>
        <v/>
      </c>
      <c r="BY1721" s="60" t="str">
        <f t="shared" ca="1" si="2962"/>
        <v/>
      </c>
      <c r="BZ1721" s="60" t="str">
        <f t="shared" ca="1" si="2962"/>
        <v/>
      </c>
      <c r="CA1721" s="60" t="str">
        <f t="shared" ca="1" si="2962"/>
        <v/>
      </c>
      <c r="CB1721" s="60" t="str">
        <f t="shared" ref="CB1721:DN1721" ca="1" si="2963">CB1699</f>
        <v/>
      </c>
      <c r="CC1721" s="60" t="str">
        <f t="shared" ca="1" si="2963"/>
        <v/>
      </c>
      <c r="CD1721" s="60" t="str">
        <f t="shared" ca="1" si="2963"/>
        <v/>
      </c>
      <c r="CE1721" s="60" t="str">
        <f t="shared" ca="1" si="2963"/>
        <v/>
      </c>
      <c r="CF1721" s="60" t="str">
        <f t="shared" ca="1" si="2963"/>
        <v/>
      </c>
      <c r="CG1721" s="60" t="str">
        <f t="shared" ca="1" si="2963"/>
        <v/>
      </c>
      <c r="CH1721" s="60" t="str">
        <f t="shared" ca="1" si="2963"/>
        <v/>
      </c>
      <c r="CI1721" s="60" t="str">
        <f t="shared" ca="1" si="2963"/>
        <v/>
      </c>
      <c r="CJ1721" s="60" t="str">
        <f t="shared" ca="1" si="2963"/>
        <v/>
      </c>
      <c r="CK1721" s="60" t="str">
        <f t="shared" ca="1" si="2963"/>
        <v/>
      </c>
      <c r="CL1721" s="60" t="str">
        <f t="shared" ca="1" si="2963"/>
        <v/>
      </c>
      <c r="CM1721" s="60" t="str">
        <f t="shared" ca="1" si="2963"/>
        <v/>
      </c>
      <c r="CN1721" s="60" t="str">
        <f t="shared" ca="1" si="2963"/>
        <v/>
      </c>
      <c r="CO1721" s="60" t="str">
        <f t="shared" ca="1" si="2963"/>
        <v/>
      </c>
      <c r="CP1721" s="60" t="str">
        <f t="shared" ca="1" si="2963"/>
        <v/>
      </c>
      <c r="CQ1721" s="60" t="str">
        <f t="shared" ca="1" si="2963"/>
        <v/>
      </c>
      <c r="CR1721" s="60" t="str">
        <f t="shared" ca="1" si="2963"/>
        <v/>
      </c>
      <c r="CS1721" s="60" t="str">
        <f t="shared" ca="1" si="2963"/>
        <v/>
      </c>
      <c r="CT1721" s="60" t="str">
        <f t="shared" ca="1" si="2963"/>
        <v/>
      </c>
      <c r="CU1721" s="60" t="str">
        <f t="shared" ca="1" si="2963"/>
        <v/>
      </c>
      <c r="CV1721" s="60" t="str">
        <f t="shared" ca="1" si="2963"/>
        <v/>
      </c>
      <c r="CW1721" s="60" t="str">
        <f t="shared" ca="1" si="2963"/>
        <v/>
      </c>
      <c r="CX1721" s="60" t="str">
        <f t="shared" ca="1" si="2963"/>
        <v/>
      </c>
      <c r="CY1721" s="60" t="str">
        <f t="shared" ca="1" si="2963"/>
        <v/>
      </c>
      <c r="CZ1721" s="60" t="str">
        <f t="shared" ca="1" si="2963"/>
        <v/>
      </c>
      <c r="DA1721" s="60" t="str">
        <f t="shared" ca="1" si="2963"/>
        <v/>
      </c>
      <c r="DB1721" s="60" t="str">
        <f t="shared" ca="1" si="2963"/>
        <v/>
      </c>
      <c r="DC1721" s="60" t="str">
        <f t="shared" ca="1" si="2963"/>
        <v/>
      </c>
      <c r="DD1721" s="60" t="str">
        <f t="shared" ca="1" si="2963"/>
        <v/>
      </c>
      <c r="DE1721" s="60" t="str">
        <f t="shared" ca="1" si="2963"/>
        <v/>
      </c>
      <c r="DF1721" s="60" t="str">
        <f t="shared" ca="1" si="2963"/>
        <v/>
      </c>
      <c r="DG1721" s="60" t="str">
        <f t="shared" ca="1" si="2963"/>
        <v/>
      </c>
      <c r="DH1721" s="60" t="str">
        <f t="shared" ca="1" si="2963"/>
        <v/>
      </c>
      <c r="DI1721" s="60" t="str">
        <f t="shared" ca="1" si="2963"/>
        <v/>
      </c>
      <c r="DJ1721" s="60" t="str">
        <f t="shared" ca="1" si="2963"/>
        <v/>
      </c>
      <c r="DK1721" s="60" t="str">
        <f t="shared" ca="1" si="2963"/>
        <v/>
      </c>
      <c r="DL1721" s="60" t="str">
        <f t="shared" ca="1" si="2963"/>
        <v/>
      </c>
      <c r="DM1721" s="60" t="str">
        <f t="shared" ca="1" si="2963"/>
        <v/>
      </c>
      <c r="DN1721" s="60" t="str">
        <f t="shared" ca="1" si="2963"/>
        <v/>
      </c>
      <c r="DO1721" s="65"/>
      <c r="DP1721" s="50" t="s">
        <v>172</v>
      </c>
    </row>
    <row r="1722" spans="3:120" ht="15" customHeight="1">
      <c r="C1722" s="18" t="s">
        <v>205</v>
      </c>
      <c r="D1722" s="70"/>
      <c r="F1722" s="51">
        <f t="shared" ref="F1722:AK1722" ca="1" si="2964">IF(F17="","",F1719+F1720+F1721-F1718)</f>
        <v>-13500000</v>
      </c>
      <c r="G1722" s="51">
        <f t="shared" ca="1" si="2964"/>
        <v>0</v>
      </c>
      <c r="H1722" s="51">
        <f t="shared" ca="1" si="2964"/>
        <v>0</v>
      </c>
      <c r="I1722" s="51">
        <f t="shared" ca="1" si="2964"/>
        <v>0</v>
      </c>
      <c r="J1722" s="51">
        <f t="shared" ca="1" si="2964"/>
        <v>0</v>
      </c>
      <c r="K1722" s="51">
        <f t="shared" ca="1" si="2964"/>
        <v>0</v>
      </c>
      <c r="L1722" s="51">
        <f t="shared" ca="1" si="2964"/>
        <v>0</v>
      </c>
      <c r="M1722" s="51">
        <f t="shared" ca="1" si="2964"/>
        <v>0</v>
      </c>
      <c r="N1722" s="51">
        <f t="shared" ca="1" si="2964"/>
        <v>0</v>
      </c>
      <c r="O1722" s="51">
        <f t="shared" ca="1" si="2964"/>
        <v>0</v>
      </c>
      <c r="P1722" s="51">
        <f t="shared" ca="1" si="2964"/>
        <v>0</v>
      </c>
      <c r="Q1722" s="51">
        <f t="shared" ca="1" si="2964"/>
        <v>0</v>
      </c>
      <c r="R1722" s="51">
        <f t="shared" ca="1" si="2964"/>
        <v>0</v>
      </c>
      <c r="S1722" s="51">
        <f t="shared" ca="1" si="2964"/>
        <v>0</v>
      </c>
      <c r="T1722" s="51">
        <f t="shared" ca="1" si="2964"/>
        <v>0</v>
      </c>
      <c r="U1722" s="51">
        <f t="shared" ca="1" si="2964"/>
        <v>0</v>
      </c>
      <c r="V1722" s="51">
        <f t="shared" ca="1" si="2964"/>
        <v>0</v>
      </c>
      <c r="W1722" s="51">
        <f t="shared" ca="1" si="2964"/>
        <v>0</v>
      </c>
      <c r="X1722" s="51">
        <f t="shared" ca="1" si="2964"/>
        <v>0</v>
      </c>
      <c r="Y1722" s="51">
        <f t="shared" ca="1" si="2964"/>
        <v>0</v>
      </c>
      <c r="Z1722" s="51">
        <f t="shared" ca="1" si="2964"/>
        <v>0</v>
      </c>
      <c r="AA1722" s="51">
        <f t="shared" ca="1" si="2964"/>
        <v>0</v>
      </c>
      <c r="AB1722" s="51">
        <f t="shared" ca="1" si="2964"/>
        <v>0</v>
      </c>
      <c r="AC1722" s="51">
        <f t="shared" ca="1" si="2964"/>
        <v>0</v>
      </c>
      <c r="AD1722" s="51">
        <f t="shared" ca="1" si="2964"/>
        <v>11100623.61795431</v>
      </c>
      <c r="AE1722" s="51">
        <f t="shared" ca="1" si="2964"/>
        <v>105474.77288270887</v>
      </c>
      <c r="AF1722" s="51">
        <f t="shared" ca="1" si="2964"/>
        <v>111430.20750175958</v>
      </c>
      <c r="AG1722" s="51">
        <f t="shared" ca="1" si="2964"/>
        <v>110907.1657985222</v>
      </c>
      <c r="AH1722" s="51">
        <f t="shared" ca="1" si="2964"/>
        <v>117074.78195260484</v>
      </c>
      <c r="AI1722" s="51">
        <f t="shared" ca="1" si="2964"/>
        <v>120005.13688440972</v>
      </c>
      <c r="AJ1722" s="51">
        <f t="shared" ca="1" si="2964"/>
        <v>119333.96706966568</v>
      </c>
      <c r="AK1722" s="51">
        <f t="shared" ca="1" si="2964"/>
        <v>125927.44939567085</v>
      </c>
      <c r="AL1722" s="51">
        <f t="shared" ref="AL1722:BQ1722" ca="1" si="2965">IF(AL17="","",AL1719+AL1720+AL1721-AL1718)</f>
        <v>125121.91802481811</v>
      </c>
      <c r="AM1722" s="51">
        <f t="shared" ca="1" si="2965"/>
        <v>131945.31964468295</v>
      </c>
      <c r="AN1722" s="51">
        <f t="shared" ca="1" si="2965"/>
        <v>135064.88352973264</v>
      </c>
      <c r="AO1722" s="51">
        <f t="shared" ca="1" si="2965"/>
        <v>125819.09003037764</v>
      </c>
      <c r="AP1722" s="51">
        <f t="shared" ca="1" si="2965"/>
        <v>141788.55520228189</v>
      </c>
      <c r="AQ1722" s="51">
        <f t="shared" ca="1" si="2965"/>
        <v>141103.32616363981</v>
      </c>
      <c r="AR1722" s="51">
        <f t="shared" ca="1" si="2965"/>
        <v>149117.9864876495</v>
      </c>
      <c r="AS1722" s="51">
        <f t="shared" ca="1" si="2965"/>
        <v>148365.60687221913</v>
      </c>
      <c r="AT1722" s="51">
        <f t="shared" ca="1" si="2965"/>
        <v>156755.53134694626</v>
      </c>
      <c r="AU1722" s="51">
        <f t="shared" ca="1" si="2965"/>
        <v>160702.72207584261</v>
      </c>
      <c r="AV1722" s="51">
        <f t="shared" ca="1" si="2965"/>
        <v>159713.00515950195</v>
      </c>
      <c r="AW1722" s="51">
        <f t="shared" ca="1" si="2965"/>
        <v>168655.56768331683</v>
      </c>
      <c r="AX1722" s="51">
        <f t="shared" ca="1" si="2965"/>
        <v>167597.18372539777</v>
      </c>
      <c r="AY1722" s="51">
        <f t="shared" ca="1" si="2965"/>
        <v>176944.82869903755</v>
      </c>
      <c r="AZ1722" s="51">
        <f t="shared" ca="1" si="2965"/>
        <v>181227.20180227855</v>
      </c>
      <c r="BA1722" s="51">
        <f t="shared" ca="1" si="2965"/>
        <v>168636.9006487318</v>
      </c>
      <c r="BB1722" s="51">
        <f t="shared" ca="1" si="2965"/>
        <v>189550.94749579983</v>
      </c>
      <c r="BC1722" s="51">
        <f t="shared" ca="1" si="2965"/>
        <v>184602.50082890465</v>
      </c>
      <c r="BD1722" s="51">
        <f t="shared" ca="1" si="2965"/>
        <v>191095.54078314189</v>
      </c>
      <c r="BE1722" s="51">
        <f t="shared" ca="1" si="2965"/>
        <v>186105.67807871738</v>
      </c>
      <c r="BF1722" s="51">
        <f t="shared" ca="1" si="2965"/>
        <v>192652.84301412731</v>
      </c>
      <c r="BG1722" s="51">
        <f t="shared" ca="1" si="2965"/>
        <v>193436.75390988571</v>
      </c>
      <c r="BH1722" s="51">
        <f t="shared" ca="1" si="2965"/>
        <v>188384.1180290913</v>
      </c>
      <c r="BI1722" s="51">
        <f t="shared" ca="1" si="2965"/>
        <v>195013.31934367528</v>
      </c>
      <c r="BJ1722" s="51">
        <f t="shared" ca="1" si="2965"/>
        <v>189918.39621349462</v>
      </c>
      <c r="BK1722" s="51">
        <f t="shared" ca="1" si="2965"/>
        <v>196602.85834998608</v>
      </c>
      <c r="BL1722" s="51">
        <f t="shared" ca="1" si="2965"/>
        <v>197402.99330009663</v>
      </c>
      <c r="BM1722" s="51">
        <f t="shared" ca="1" si="2965"/>
        <v>186203.86841416609</v>
      </c>
      <c r="BN1722" s="51">
        <f t="shared" ca="1" si="2965"/>
        <v>33084134.233583305</v>
      </c>
      <c r="BO1722" s="51" t="str">
        <f t="shared" si="2965"/>
        <v/>
      </c>
      <c r="BP1722" s="51" t="str">
        <f t="shared" si="2965"/>
        <v/>
      </c>
      <c r="BQ1722" s="51" t="str">
        <f t="shared" si="2965"/>
        <v/>
      </c>
      <c r="BR1722" s="51" t="str">
        <f t="shared" ref="BR1722:CA1722" si="2966">IF(BR17="","",BR1719+BR1720+BR1721-BR1718)</f>
        <v/>
      </c>
      <c r="BS1722" s="51" t="str">
        <f t="shared" si="2966"/>
        <v/>
      </c>
      <c r="BT1722" s="51" t="str">
        <f t="shared" si="2966"/>
        <v/>
      </c>
      <c r="BU1722" s="51" t="str">
        <f t="shared" si="2966"/>
        <v/>
      </c>
      <c r="BV1722" s="51" t="str">
        <f t="shared" si="2966"/>
        <v/>
      </c>
      <c r="BW1722" s="51" t="str">
        <f t="shared" si="2966"/>
        <v/>
      </c>
      <c r="BX1722" s="51" t="str">
        <f t="shared" si="2966"/>
        <v/>
      </c>
      <c r="BY1722" s="51" t="str">
        <f t="shared" si="2966"/>
        <v/>
      </c>
      <c r="BZ1722" s="51" t="str">
        <f t="shared" si="2966"/>
        <v/>
      </c>
      <c r="CA1722" s="51" t="str">
        <f t="shared" si="2966"/>
        <v/>
      </c>
      <c r="CB1722" s="51" t="str">
        <f t="shared" ref="CB1722:DN1722" si="2967">IF(CB17="","",CB1719+CB1720+CB1721-CB1718)</f>
        <v/>
      </c>
      <c r="CC1722" s="51" t="str">
        <f t="shared" si="2967"/>
        <v/>
      </c>
      <c r="CD1722" s="51" t="str">
        <f t="shared" si="2967"/>
        <v/>
      </c>
      <c r="CE1722" s="51" t="str">
        <f t="shared" si="2967"/>
        <v/>
      </c>
      <c r="CF1722" s="51" t="str">
        <f t="shared" si="2967"/>
        <v/>
      </c>
      <c r="CG1722" s="51" t="str">
        <f t="shared" si="2967"/>
        <v/>
      </c>
      <c r="CH1722" s="51" t="str">
        <f t="shared" si="2967"/>
        <v/>
      </c>
      <c r="CI1722" s="51" t="str">
        <f t="shared" si="2967"/>
        <v/>
      </c>
      <c r="CJ1722" s="51" t="str">
        <f t="shared" si="2967"/>
        <v/>
      </c>
      <c r="CK1722" s="51" t="str">
        <f t="shared" si="2967"/>
        <v/>
      </c>
      <c r="CL1722" s="51" t="str">
        <f t="shared" si="2967"/>
        <v/>
      </c>
      <c r="CM1722" s="51" t="str">
        <f t="shared" si="2967"/>
        <v/>
      </c>
      <c r="CN1722" s="51" t="str">
        <f t="shared" si="2967"/>
        <v/>
      </c>
      <c r="CO1722" s="51" t="str">
        <f t="shared" si="2967"/>
        <v/>
      </c>
      <c r="CP1722" s="51" t="str">
        <f t="shared" si="2967"/>
        <v/>
      </c>
      <c r="CQ1722" s="51" t="str">
        <f t="shared" si="2967"/>
        <v/>
      </c>
      <c r="CR1722" s="51" t="str">
        <f t="shared" si="2967"/>
        <v/>
      </c>
      <c r="CS1722" s="51" t="str">
        <f t="shared" si="2967"/>
        <v/>
      </c>
      <c r="CT1722" s="51" t="str">
        <f t="shared" si="2967"/>
        <v/>
      </c>
      <c r="CU1722" s="51" t="str">
        <f t="shared" si="2967"/>
        <v/>
      </c>
      <c r="CV1722" s="51" t="str">
        <f t="shared" si="2967"/>
        <v/>
      </c>
      <c r="CW1722" s="51" t="str">
        <f t="shared" si="2967"/>
        <v/>
      </c>
      <c r="CX1722" s="51" t="str">
        <f t="shared" si="2967"/>
        <v/>
      </c>
      <c r="CY1722" s="51" t="str">
        <f t="shared" si="2967"/>
        <v/>
      </c>
      <c r="CZ1722" s="51" t="str">
        <f t="shared" si="2967"/>
        <v/>
      </c>
      <c r="DA1722" s="51" t="str">
        <f t="shared" si="2967"/>
        <v/>
      </c>
      <c r="DB1722" s="51" t="str">
        <f t="shared" si="2967"/>
        <v/>
      </c>
      <c r="DC1722" s="51" t="str">
        <f t="shared" si="2967"/>
        <v/>
      </c>
      <c r="DD1722" s="51" t="str">
        <f t="shared" si="2967"/>
        <v/>
      </c>
      <c r="DE1722" s="51" t="str">
        <f t="shared" si="2967"/>
        <v/>
      </c>
      <c r="DF1722" s="51" t="str">
        <f t="shared" si="2967"/>
        <v/>
      </c>
      <c r="DG1722" s="51" t="str">
        <f t="shared" si="2967"/>
        <v/>
      </c>
      <c r="DH1722" s="51" t="str">
        <f t="shared" si="2967"/>
        <v/>
      </c>
      <c r="DI1722" s="51" t="str">
        <f t="shared" si="2967"/>
        <v/>
      </c>
      <c r="DJ1722" s="51" t="str">
        <f t="shared" si="2967"/>
        <v/>
      </c>
      <c r="DK1722" s="51" t="str">
        <f t="shared" si="2967"/>
        <v/>
      </c>
      <c r="DL1722" s="51" t="str">
        <f t="shared" si="2967"/>
        <v/>
      </c>
      <c r="DM1722" s="51" t="str">
        <f t="shared" si="2967"/>
        <v/>
      </c>
      <c r="DN1722" s="51" t="str">
        <f t="shared" si="2967"/>
        <v/>
      </c>
      <c r="DO1722" s="51">
        <f ca="1">SUM(F1722:DN1722)</f>
        <v>36224440.777880497</v>
      </c>
      <c r="DP1722" s="50" t="s">
        <v>172</v>
      </c>
    </row>
    <row r="1723" spans="3:120" ht="15" customHeight="1">
      <c r="D1723" s="70"/>
      <c r="DP1723" s="50" t="s">
        <v>172</v>
      </c>
    </row>
    <row r="1724" spans="3:120" ht="15" customHeight="1">
      <c r="C1724" s="53" t="s">
        <v>199</v>
      </c>
      <c r="D1724" s="70"/>
      <c r="DP1724" s="50" t="s">
        <v>172</v>
      </c>
    </row>
    <row r="1725" spans="3:120" ht="15" customHeight="1">
      <c r="C1725" s="53" t="s">
        <v>174</v>
      </c>
      <c r="D1725" s="54">
        <f ca="1">XIRR(F1722:BN1722,F16:BN16,0.2)</f>
        <v>0.39939075112342837</v>
      </c>
      <c r="DP1725" s="50" t="s">
        <v>172</v>
      </c>
    </row>
    <row r="1726" spans="3:120" ht="15" customHeight="1">
      <c r="C1726" s="53" t="s">
        <v>573</v>
      </c>
      <c r="D1726" s="46">
        <f ca="1">(SUMIF(F1722:BN1722,"&gt;"&amp;0))/-F1722</f>
        <v>3.6832919094726293</v>
      </c>
      <c r="G1726" s="360">
        <f ca="1">IF(G17="","",G1722/-$F$1722)</f>
        <v>0</v>
      </c>
      <c r="H1726" s="360">
        <f t="shared" ref="H1726:BS1726" ca="1" si="2968">IF(H17="","",H1722/-$F$1722)</f>
        <v>0</v>
      </c>
      <c r="I1726" s="360">
        <f t="shared" ca="1" si="2968"/>
        <v>0</v>
      </c>
      <c r="J1726" s="360">
        <f t="shared" ca="1" si="2968"/>
        <v>0</v>
      </c>
      <c r="K1726" s="360">
        <f t="shared" ca="1" si="2968"/>
        <v>0</v>
      </c>
      <c r="L1726" s="360">
        <f t="shared" ca="1" si="2968"/>
        <v>0</v>
      </c>
      <c r="M1726" s="360">
        <f t="shared" ca="1" si="2968"/>
        <v>0</v>
      </c>
      <c r="N1726" s="360">
        <f t="shared" ca="1" si="2968"/>
        <v>0</v>
      </c>
      <c r="O1726" s="360">
        <f t="shared" ca="1" si="2968"/>
        <v>0</v>
      </c>
      <c r="P1726" s="360">
        <f t="shared" ca="1" si="2968"/>
        <v>0</v>
      </c>
      <c r="Q1726" s="360">
        <f t="shared" ca="1" si="2968"/>
        <v>0</v>
      </c>
      <c r="R1726" s="360">
        <f t="shared" ca="1" si="2968"/>
        <v>0</v>
      </c>
      <c r="S1726" s="360">
        <f t="shared" ca="1" si="2968"/>
        <v>0</v>
      </c>
      <c r="T1726" s="360">
        <f t="shared" ca="1" si="2968"/>
        <v>0</v>
      </c>
      <c r="U1726" s="360">
        <f t="shared" ca="1" si="2968"/>
        <v>0</v>
      </c>
      <c r="V1726" s="360">
        <f t="shared" ca="1" si="2968"/>
        <v>0</v>
      </c>
      <c r="W1726" s="360">
        <f t="shared" ca="1" si="2968"/>
        <v>0</v>
      </c>
      <c r="X1726" s="360">
        <f t="shared" ca="1" si="2968"/>
        <v>0</v>
      </c>
      <c r="Y1726" s="360">
        <f t="shared" ca="1" si="2968"/>
        <v>0</v>
      </c>
      <c r="Z1726" s="360">
        <f t="shared" ca="1" si="2968"/>
        <v>0</v>
      </c>
      <c r="AA1726" s="360">
        <f t="shared" ca="1" si="2968"/>
        <v>0</v>
      </c>
      <c r="AB1726" s="360">
        <f t="shared" ca="1" si="2968"/>
        <v>0</v>
      </c>
      <c r="AC1726" s="360">
        <f t="shared" ca="1" si="2968"/>
        <v>0</v>
      </c>
      <c r="AD1726" s="360">
        <f t="shared" ca="1" si="2968"/>
        <v>0.82226841614476376</v>
      </c>
      <c r="AE1726" s="360">
        <f t="shared" ca="1" si="2968"/>
        <v>7.812946139459917E-3</v>
      </c>
      <c r="AF1726" s="360">
        <f t="shared" ca="1" si="2968"/>
        <v>8.2540894445747841E-3</v>
      </c>
      <c r="AG1726" s="360">
        <f t="shared" ca="1" si="2968"/>
        <v>8.215345614705348E-3</v>
      </c>
      <c r="AH1726" s="360">
        <f t="shared" ca="1" si="2968"/>
        <v>8.6722060705633208E-3</v>
      </c>
      <c r="AI1726" s="360">
        <f t="shared" ca="1" si="2968"/>
        <v>8.8892693988451635E-3</v>
      </c>
      <c r="AJ1726" s="360">
        <f t="shared" ca="1" si="2968"/>
        <v>8.8395531162715323E-3</v>
      </c>
      <c r="AK1726" s="360">
        <f t="shared" ca="1" si="2968"/>
        <v>9.3279592144941362E-3</v>
      </c>
      <c r="AL1726" s="360">
        <f t="shared" ca="1" si="2968"/>
        <v>9.2682902240606001E-3</v>
      </c>
      <c r="AM1726" s="360">
        <f t="shared" ca="1" si="2968"/>
        <v>9.7737273810876261E-3</v>
      </c>
      <c r="AN1726" s="360">
        <f t="shared" ca="1" si="2968"/>
        <v>1.0004806187387603E-2</v>
      </c>
      <c r="AO1726" s="360">
        <f t="shared" ca="1" si="2968"/>
        <v>9.3199325948427891E-3</v>
      </c>
      <c r="AP1726" s="360">
        <f t="shared" ca="1" si="2968"/>
        <v>1.0502855940909769E-2</v>
      </c>
      <c r="AQ1726" s="360">
        <f t="shared" ca="1" si="2968"/>
        <v>1.045209823434369E-2</v>
      </c>
      <c r="AR1726" s="360">
        <f t="shared" ca="1" si="2968"/>
        <v>1.1045776776862925E-2</v>
      </c>
      <c r="AS1726" s="360">
        <f t="shared" ca="1" si="2968"/>
        <v>1.0990044953497712E-2</v>
      </c>
      <c r="AT1726" s="360">
        <f t="shared" ca="1" si="2968"/>
        <v>1.1611520840514538E-2</v>
      </c>
      <c r="AU1726" s="360">
        <f t="shared" ca="1" si="2968"/>
        <v>1.1903905338951304E-2</v>
      </c>
      <c r="AV1726" s="360">
        <f t="shared" ca="1" si="2968"/>
        <v>1.1830592974777922E-2</v>
      </c>
      <c r="AW1726" s="360">
        <f t="shared" ca="1" si="2968"/>
        <v>1.2493005013579025E-2</v>
      </c>
      <c r="AX1726" s="360">
        <f t="shared" ca="1" si="2968"/>
        <v>1.2414606201881317E-2</v>
      </c>
      <c r="AY1726" s="360">
        <f t="shared" ca="1" si="2968"/>
        <v>1.3107024348076856E-2</v>
      </c>
      <c r="AZ1726" s="360">
        <f t="shared" ca="1" si="2968"/>
        <v>1.3424237170539153E-2</v>
      </c>
      <c r="BA1726" s="360">
        <f t="shared" ca="1" si="2968"/>
        <v>1.2491622270276429E-2</v>
      </c>
      <c r="BB1726" s="360">
        <f t="shared" ca="1" si="2968"/>
        <v>1.4040810925614803E-2</v>
      </c>
      <c r="BC1726" s="360">
        <f t="shared" ca="1" si="2968"/>
        <v>1.3674259320659604E-2</v>
      </c>
      <c r="BD1726" s="360">
        <f t="shared" ca="1" si="2968"/>
        <v>1.4155225243195695E-2</v>
      </c>
      <c r="BE1726" s="360">
        <f t="shared" ca="1" si="2968"/>
        <v>1.3785605783608695E-2</v>
      </c>
      <c r="BF1726" s="360">
        <f t="shared" ca="1" si="2968"/>
        <v>1.4270580964009431E-2</v>
      </c>
      <c r="BG1726" s="360">
        <f t="shared" ca="1" si="2968"/>
        <v>1.4328648437769312E-2</v>
      </c>
      <c r="BH1726" s="360">
        <f t="shared" ca="1" si="2968"/>
        <v>1.3954379113266023E-2</v>
      </c>
      <c r="BI1726" s="360">
        <f t="shared" ca="1" si="2968"/>
        <v>1.4445431062494464E-2</v>
      </c>
      <c r="BJ1726" s="360">
        <f t="shared" ca="1" si="2968"/>
        <v>1.406802934914775E-2</v>
      </c>
      <c r="BK1726" s="360">
        <f t="shared" ca="1" si="2968"/>
        <v>1.4563174692591562E-2</v>
      </c>
      <c r="BL1726" s="360">
        <f t="shared" ca="1" si="2968"/>
        <v>1.4622443948155305E-2</v>
      </c>
      <c r="BM1726" s="360">
        <f t="shared" ca="1" si="2968"/>
        <v>1.3792879141790081E-2</v>
      </c>
      <c r="BN1726" s="360">
        <f t="shared" ca="1" si="2968"/>
        <v>2.4506766098950594</v>
      </c>
      <c r="BO1726" s="360" t="str">
        <f t="shared" si="2968"/>
        <v/>
      </c>
      <c r="BP1726" s="360" t="str">
        <f t="shared" si="2968"/>
        <v/>
      </c>
      <c r="BQ1726" s="360" t="str">
        <f t="shared" si="2968"/>
        <v/>
      </c>
      <c r="BR1726" s="360" t="str">
        <f t="shared" si="2968"/>
        <v/>
      </c>
      <c r="BS1726" s="360" t="str">
        <f t="shared" si="2968"/>
        <v/>
      </c>
      <c r="BT1726" s="360" t="str">
        <f t="shared" ref="BT1726:CA1726" si="2969">IF(BT17="","",BT1722/-$F$1722)</f>
        <v/>
      </c>
      <c r="BU1726" s="360" t="str">
        <f t="shared" si="2969"/>
        <v/>
      </c>
      <c r="BV1726" s="360" t="str">
        <f t="shared" si="2969"/>
        <v/>
      </c>
      <c r="BW1726" s="360" t="str">
        <f t="shared" si="2969"/>
        <v/>
      </c>
      <c r="BX1726" s="360" t="str">
        <f t="shared" si="2969"/>
        <v/>
      </c>
      <c r="BY1726" s="360" t="str">
        <f t="shared" si="2969"/>
        <v/>
      </c>
      <c r="BZ1726" s="360" t="str">
        <f t="shared" si="2969"/>
        <v/>
      </c>
      <c r="CA1726" s="360" t="str">
        <f t="shared" si="2969"/>
        <v/>
      </c>
      <c r="CB1726" s="360" t="str">
        <f t="shared" ref="CB1726:DN1726" si="2970">IF(CB17="","",CB1722/-$F$1722)</f>
        <v/>
      </c>
      <c r="CC1726" s="360" t="str">
        <f t="shared" si="2970"/>
        <v/>
      </c>
      <c r="CD1726" s="360" t="str">
        <f t="shared" si="2970"/>
        <v/>
      </c>
      <c r="CE1726" s="360" t="str">
        <f t="shared" si="2970"/>
        <v/>
      </c>
      <c r="CF1726" s="360" t="str">
        <f t="shared" si="2970"/>
        <v/>
      </c>
      <c r="CG1726" s="360" t="str">
        <f t="shared" si="2970"/>
        <v/>
      </c>
      <c r="CH1726" s="360" t="str">
        <f t="shared" si="2970"/>
        <v/>
      </c>
      <c r="CI1726" s="360" t="str">
        <f t="shared" si="2970"/>
        <v/>
      </c>
      <c r="CJ1726" s="360" t="str">
        <f t="shared" si="2970"/>
        <v/>
      </c>
      <c r="CK1726" s="360" t="str">
        <f t="shared" si="2970"/>
        <v/>
      </c>
      <c r="CL1726" s="360" t="str">
        <f t="shared" si="2970"/>
        <v/>
      </c>
      <c r="CM1726" s="360" t="str">
        <f t="shared" si="2970"/>
        <v/>
      </c>
      <c r="CN1726" s="360" t="str">
        <f t="shared" si="2970"/>
        <v/>
      </c>
      <c r="CO1726" s="360" t="str">
        <f t="shared" si="2970"/>
        <v/>
      </c>
      <c r="CP1726" s="360" t="str">
        <f t="shared" si="2970"/>
        <v/>
      </c>
      <c r="CQ1726" s="360" t="str">
        <f t="shared" si="2970"/>
        <v/>
      </c>
      <c r="CR1726" s="360" t="str">
        <f t="shared" si="2970"/>
        <v/>
      </c>
      <c r="CS1726" s="360" t="str">
        <f t="shared" si="2970"/>
        <v/>
      </c>
      <c r="CT1726" s="360" t="str">
        <f t="shared" si="2970"/>
        <v/>
      </c>
      <c r="CU1726" s="360" t="str">
        <f t="shared" si="2970"/>
        <v/>
      </c>
      <c r="CV1726" s="360" t="str">
        <f t="shared" si="2970"/>
        <v/>
      </c>
      <c r="CW1726" s="360" t="str">
        <f t="shared" si="2970"/>
        <v/>
      </c>
      <c r="CX1726" s="360" t="str">
        <f t="shared" si="2970"/>
        <v/>
      </c>
      <c r="CY1726" s="360" t="str">
        <f t="shared" si="2970"/>
        <v/>
      </c>
      <c r="CZ1726" s="360" t="str">
        <f t="shared" si="2970"/>
        <v/>
      </c>
      <c r="DA1726" s="360" t="str">
        <f t="shared" si="2970"/>
        <v/>
      </c>
      <c r="DB1726" s="360" t="str">
        <f t="shared" si="2970"/>
        <v/>
      </c>
      <c r="DC1726" s="360" t="str">
        <f t="shared" si="2970"/>
        <v/>
      </c>
      <c r="DD1726" s="360" t="str">
        <f t="shared" si="2970"/>
        <v/>
      </c>
      <c r="DE1726" s="360" t="str">
        <f t="shared" si="2970"/>
        <v/>
      </c>
      <c r="DF1726" s="360" t="str">
        <f t="shared" si="2970"/>
        <v/>
      </c>
      <c r="DG1726" s="360" t="str">
        <f t="shared" si="2970"/>
        <v/>
      </c>
      <c r="DH1726" s="360" t="str">
        <f t="shared" si="2970"/>
        <v/>
      </c>
      <c r="DI1726" s="360" t="str">
        <f t="shared" si="2970"/>
        <v/>
      </c>
      <c r="DJ1726" s="360" t="str">
        <f t="shared" si="2970"/>
        <v/>
      </c>
      <c r="DK1726" s="360" t="str">
        <f t="shared" si="2970"/>
        <v/>
      </c>
      <c r="DL1726" s="360" t="str">
        <f t="shared" si="2970"/>
        <v/>
      </c>
      <c r="DM1726" s="360" t="str">
        <f t="shared" si="2970"/>
        <v/>
      </c>
      <c r="DN1726" s="360" t="str">
        <f t="shared" si="2970"/>
        <v/>
      </c>
      <c r="DP1726" s="50" t="s">
        <v>172</v>
      </c>
    </row>
    <row r="1727" spans="3:120" ht="15" customHeight="1">
      <c r="C1727" s="53" t="s">
        <v>71</v>
      </c>
      <c r="D1727" s="90">
        <f ca="1">SUMIF(F1722:BN1722,"&gt;"&amp;0)</f>
        <v>49724440.777880497</v>
      </c>
      <c r="E1727" s="56"/>
      <c r="DP1727" s="50" t="s">
        <v>172</v>
      </c>
    </row>
    <row r="1728" spans="3:120" ht="15" customHeight="1">
      <c r="C1728" s="53"/>
      <c r="D1728" s="90"/>
      <c r="E1728" s="56"/>
      <c r="DP1728" s="50" t="s">
        <v>172</v>
      </c>
    </row>
    <row r="1729" spans="3:120" ht="15" customHeight="1">
      <c r="C1729" s="63" t="s">
        <v>198</v>
      </c>
      <c r="D1729" s="88"/>
      <c r="E1729" s="88"/>
      <c r="F1729" s="99"/>
      <c r="G1729" s="99"/>
      <c r="H1729" s="99"/>
      <c r="I1729" s="99"/>
      <c r="J1729" s="63"/>
      <c r="K1729" s="88"/>
      <c r="L1729" s="88"/>
      <c r="M1729" s="99"/>
      <c r="N1729" s="99"/>
      <c r="O1729" s="99"/>
      <c r="P1729" s="99"/>
      <c r="Q1729" s="99"/>
      <c r="R1729" s="99"/>
      <c r="S1729" s="99"/>
      <c r="T1729" s="99"/>
      <c r="U1729" s="99"/>
      <c r="V1729" s="99"/>
      <c r="W1729" s="99"/>
      <c r="X1729" s="99"/>
      <c r="Y1729" s="99"/>
      <c r="Z1729" s="99"/>
      <c r="AA1729" s="99"/>
      <c r="AB1729" s="99"/>
      <c r="AC1729" s="99"/>
      <c r="AD1729" s="99"/>
      <c r="AE1729" s="99"/>
      <c r="AF1729" s="99"/>
      <c r="AG1729" s="99"/>
      <c r="AH1729" s="99"/>
      <c r="AI1729" s="99"/>
      <c r="AJ1729" s="99"/>
      <c r="AK1729" s="99"/>
      <c r="AL1729" s="99"/>
      <c r="AM1729" s="99"/>
      <c r="AN1729" s="99"/>
      <c r="AO1729" s="99"/>
      <c r="AP1729" s="99"/>
      <c r="AQ1729" s="99"/>
      <c r="AR1729" s="99"/>
      <c r="AS1729" s="99"/>
      <c r="AT1729" s="99"/>
      <c r="AU1729" s="99"/>
      <c r="AV1729" s="99"/>
      <c r="AW1729" s="99"/>
      <c r="AX1729" s="99"/>
      <c r="AY1729" s="99"/>
      <c r="AZ1729" s="99"/>
      <c r="BA1729" s="99"/>
      <c r="BB1729" s="99"/>
      <c r="BC1729" s="99"/>
      <c r="BD1729" s="99"/>
      <c r="BE1729" s="99"/>
      <c r="BF1729" s="99"/>
      <c r="BG1729" s="99"/>
      <c r="BH1729" s="99"/>
      <c r="BI1729" s="99"/>
      <c r="BJ1729" s="99"/>
      <c r="BK1729" s="99"/>
      <c r="BL1729" s="99"/>
      <c r="BM1729" s="99"/>
      <c r="BN1729" s="99"/>
      <c r="BO1729" s="99"/>
      <c r="BP1729" s="99"/>
      <c r="BQ1729" s="99"/>
      <c r="BR1729" s="99"/>
      <c r="BS1729" s="99"/>
      <c r="BT1729" s="99"/>
      <c r="BU1729" s="99"/>
      <c r="BV1729" s="99"/>
      <c r="BW1729" s="99"/>
      <c r="BX1729" s="99"/>
      <c r="BY1729" s="99"/>
      <c r="BZ1729" s="99"/>
      <c r="CA1729" s="99"/>
      <c r="CB1729" s="99"/>
      <c r="CC1729" s="99"/>
      <c r="CD1729" s="99"/>
      <c r="CE1729" s="99"/>
      <c r="CF1729" s="99"/>
      <c r="CG1729" s="99"/>
      <c r="CH1729" s="99"/>
      <c r="CI1729" s="99"/>
      <c r="CJ1729" s="99"/>
      <c r="CK1729" s="99"/>
      <c r="CL1729" s="99"/>
      <c r="CM1729" s="99"/>
      <c r="CN1729" s="99"/>
      <c r="CO1729" s="99"/>
      <c r="CP1729" s="99"/>
      <c r="CQ1729" s="99"/>
      <c r="CR1729" s="99"/>
      <c r="CS1729" s="99"/>
      <c r="CT1729" s="99"/>
      <c r="CU1729" s="99"/>
      <c r="CV1729" s="99"/>
      <c r="CW1729" s="99"/>
      <c r="CX1729" s="99"/>
      <c r="CY1729" s="99"/>
      <c r="CZ1729" s="99"/>
      <c r="DA1729" s="99"/>
      <c r="DB1729" s="99"/>
      <c r="DC1729" s="99"/>
      <c r="DD1729" s="99"/>
      <c r="DE1729" s="99"/>
      <c r="DF1729" s="99"/>
      <c r="DG1729" s="99"/>
      <c r="DH1729" s="99"/>
      <c r="DI1729" s="99"/>
      <c r="DJ1729" s="99"/>
      <c r="DK1729" s="99"/>
      <c r="DL1729" s="99"/>
      <c r="DM1729" s="99"/>
      <c r="DN1729" s="99"/>
      <c r="DO1729" s="99"/>
      <c r="DP1729" s="50" t="s">
        <v>172</v>
      </c>
    </row>
    <row r="1730" spans="3:120" ht="15" customHeight="1">
      <c r="C1730" s="95"/>
      <c r="D1730" s="90"/>
      <c r="DP1730" s="50" t="s">
        <v>172</v>
      </c>
    </row>
    <row r="1731" spans="3:120" ht="15" customHeight="1">
      <c r="C1731" s="58" t="s">
        <v>193</v>
      </c>
      <c r="D1731" s="54">
        <f>D1732/D1710</f>
        <v>0.2814814814814815</v>
      </c>
      <c r="DP1731" s="50" t="s">
        <v>172</v>
      </c>
    </row>
    <row r="1732" spans="3:120" ht="15" customHeight="1">
      <c r="C1732" s="58" t="s">
        <v>192</v>
      </c>
      <c r="D1732" s="93">
        <v>3800000</v>
      </c>
      <c r="DP1732" s="50" t="s">
        <v>172</v>
      </c>
    </row>
    <row r="1733" spans="3:120" ht="15" customHeight="1">
      <c r="C1733" s="61"/>
      <c r="D1733" s="98"/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  <c r="AN1733" s="61"/>
      <c r="AO1733" s="61"/>
      <c r="AP1733" s="61"/>
      <c r="AQ1733" s="61"/>
      <c r="AR1733" s="61"/>
      <c r="AS1733" s="61"/>
      <c r="AT1733" s="61"/>
      <c r="AU1733" s="61"/>
      <c r="AV1733" s="61"/>
      <c r="AW1733" s="61"/>
      <c r="AX1733" s="61"/>
      <c r="AY1733" s="61"/>
      <c r="AZ1733" s="61"/>
      <c r="BA1733" s="61"/>
      <c r="BB1733" s="61"/>
      <c r="BC1733" s="61"/>
      <c r="BD1733" s="61"/>
      <c r="BE1733" s="61"/>
      <c r="BF1733" s="61"/>
      <c r="BG1733" s="61"/>
      <c r="BH1733" s="61"/>
      <c r="BI1733" s="61"/>
      <c r="BJ1733" s="61"/>
      <c r="BK1733" s="61"/>
      <c r="BL1733" s="61"/>
      <c r="BM1733" s="61"/>
      <c r="BN1733" s="61"/>
      <c r="BO1733" s="61"/>
      <c r="BP1733" s="61"/>
      <c r="BQ1733" s="61"/>
      <c r="BR1733" s="61"/>
      <c r="BS1733" s="61"/>
      <c r="BT1733" s="61"/>
      <c r="BU1733" s="61"/>
      <c r="BV1733" s="61"/>
      <c r="BW1733" s="61"/>
      <c r="BX1733" s="61"/>
      <c r="BY1733" s="61"/>
      <c r="BZ1733" s="61"/>
      <c r="CA1733" s="61"/>
      <c r="CB1733" s="61"/>
      <c r="CC1733" s="61"/>
      <c r="CD1733" s="61"/>
      <c r="CE1733" s="61"/>
      <c r="CF1733" s="61"/>
      <c r="CG1733" s="61"/>
      <c r="CH1733" s="61"/>
      <c r="CI1733" s="61"/>
      <c r="CJ1733" s="61"/>
      <c r="CK1733" s="61"/>
      <c r="CL1733" s="61"/>
      <c r="CM1733" s="61"/>
      <c r="CN1733" s="61"/>
      <c r="CO1733" s="61"/>
      <c r="CP1733" s="61"/>
      <c r="CQ1733" s="61"/>
      <c r="CR1733" s="61"/>
      <c r="CS1733" s="61"/>
      <c r="CT1733" s="61"/>
      <c r="CU1733" s="61"/>
      <c r="CV1733" s="61"/>
      <c r="CW1733" s="61"/>
      <c r="CX1733" s="61"/>
      <c r="CY1733" s="61"/>
      <c r="CZ1733" s="61"/>
      <c r="DA1733" s="61"/>
      <c r="DB1733" s="61"/>
      <c r="DC1733" s="61"/>
      <c r="DD1733" s="61"/>
      <c r="DE1733" s="61"/>
      <c r="DF1733" s="61"/>
      <c r="DG1733" s="61"/>
      <c r="DH1733" s="61"/>
      <c r="DI1733" s="61"/>
      <c r="DJ1733" s="61"/>
      <c r="DK1733" s="61"/>
      <c r="DL1733" s="61"/>
      <c r="DM1733" s="61"/>
      <c r="DN1733" s="61"/>
      <c r="DO1733" s="61"/>
      <c r="DP1733" s="50" t="s">
        <v>172</v>
      </c>
    </row>
    <row r="1734" spans="3:120" ht="15" customHeight="1">
      <c r="C1734" s="18" t="s">
        <v>191</v>
      </c>
      <c r="D1734" s="90">
        <f ca="1">SUM(F1734:DN1734)</f>
        <v>10196509.255995996</v>
      </c>
      <c r="F1734" s="97">
        <f>-D1732</f>
        <v>-3800000</v>
      </c>
      <c r="G1734" s="51">
        <f t="shared" ref="G1734:AL1734" ca="1" si="2971">IF(G17="","",$D$1731*G1722)</f>
        <v>0</v>
      </c>
      <c r="H1734" s="51">
        <f t="shared" ca="1" si="2971"/>
        <v>0</v>
      </c>
      <c r="I1734" s="51">
        <f t="shared" ca="1" si="2971"/>
        <v>0</v>
      </c>
      <c r="J1734" s="51">
        <f t="shared" ca="1" si="2971"/>
        <v>0</v>
      </c>
      <c r="K1734" s="51">
        <f t="shared" ca="1" si="2971"/>
        <v>0</v>
      </c>
      <c r="L1734" s="51">
        <f t="shared" ca="1" si="2971"/>
        <v>0</v>
      </c>
      <c r="M1734" s="51">
        <f t="shared" ca="1" si="2971"/>
        <v>0</v>
      </c>
      <c r="N1734" s="51">
        <f t="shared" ca="1" si="2971"/>
        <v>0</v>
      </c>
      <c r="O1734" s="51">
        <f t="shared" ca="1" si="2971"/>
        <v>0</v>
      </c>
      <c r="P1734" s="51">
        <f t="shared" ca="1" si="2971"/>
        <v>0</v>
      </c>
      <c r="Q1734" s="51">
        <f t="shared" ca="1" si="2971"/>
        <v>0</v>
      </c>
      <c r="R1734" s="51">
        <f t="shared" ca="1" si="2971"/>
        <v>0</v>
      </c>
      <c r="S1734" s="51">
        <f t="shared" ca="1" si="2971"/>
        <v>0</v>
      </c>
      <c r="T1734" s="51">
        <f t="shared" ca="1" si="2971"/>
        <v>0</v>
      </c>
      <c r="U1734" s="51">
        <f t="shared" ca="1" si="2971"/>
        <v>0</v>
      </c>
      <c r="V1734" s="51">
        <f t="shared" ca="1" si="2971"/>
        <v>0</v>
      </c>
      <c r="W1734" s="51">
        <f t="shared" ca="1" si="2971"/>
        <v>0</v>
      </c>
      <c r="X1734" s="51">
        <f t="shared" ca="1" si="2971"/>
        <v>0</v>
      </c>
      <c r="Y1734" s="51">
        <f t="shared" ca="1" si="2971"/>
        <v>0</v>
      </c>
      <c r="Z1734" s="51">
        <f t="shared" ca="1" si="2971"/>
        <v>0</v>
      </c>
      <c r="AA1734" s="51">
        <f t="shared" ca="1" si="2971"/>
        <v>0</v>
      </c>
      <c r="AB1734" s="51">
        <f t="shared" ca="1" si="2971"/>
        <v>0</v>
      </c>
      <c r="AC1734" s="51">
        <f t="shared" ca="1" si="2971"/>
        <v>0</v>
      </c>
      <c r="AD1734" s="51">
        <f t="shared" ca="1" si="2971"/>
        <v>3124619.9813501025</v>
      </c>
      <c r="AE1734" s="51">
        <f t="shared" ca="1" si="2971"/>
        <v>29689.195329947685</v>
      </c>
      <c r="AF1734" s="51">
        <f t="shared" ca="1" si="2971"/>
        <v>31365.539889384181</v>
      </c>
      <c r="AG1734" s="51">
        <f t="shared" ca="1" si="2971"/>
        <v>31218.313335880324</v>
      </c>
      <c r="AH1734" s="51">
        <f t="shared" ca="1" si="2971"/>
        <v>32954.383068140625</v>
      </c>
      <c r="AI1734" s="51">
        <f t="shared" ca="1" si="2971"/>
        <v>33779.223715611624</v>
      </c>
      <c r="AJ1734" s="51">
        <f t="shared" ca="1" si="2971"/>
        <v>33590.301841831824</v>
      </c>
      <c r="AK1734" s="51">
        <f t="shared" ca="1" si="2971"/>
        <v>35446.245015077722</v>
      </c>
      <c r="AL1734" s="51">
        <f t="shared" ca="1" si="2971"/>
        <v>35219.502851430283</v>
      </c>
      <c r="AM1734" s="51">
        <f t="shared" ref="AM1734:BR1734" ca="1" si="2972">IF(AM17="","",$D$1731*AM1722)</f>
        <v>37140.164048132981</v>
      </c>
      <c r="AN1734" s="51">
        <f t="shared" ca="1" si="2972"/>
        <v>38018.263512072896</v>
      </c>
      <c r="AO1734" s="51">
        <f t="shared" ca="1" si="2972"/>
        <v>35415.743860402596</v>
      </c>
      <c r="AP1734" s="51">
        <f t="shared" ca="1" si="2972"/>
        <v>39910.852575457124</v>
      </c>
      <c r="AQ1734" s="51">
        <f t="shared" ca="1" si="2972"/>
        <v>39717.973290506023</v>
      </c>
      <c r="AR1734" s="51">
        <f t="shared" ca="1" si="2972"/>
        <v>41973.95175207912</v>
      </c>
      <c r="AS1734" s="51">
        <f t="shared" ca="1" si="2972"/>
        <v>41762.170823291315</v>
      </c>
      <c r="AT1734" s="51">
        <f t="shared" ca="1" si="2972"/>
        <v>44123.779193955248</v>
      </c>
      <c r="AU1734" s="51">
        <f t="shared" ca="1" si="2972"/>
        <v>45234.840288014959</v>
      </c>
      <c r="AV1734" s="51">
        <f t="shared" ca="1" si="2972"/>
        <v>44956.253304156104</v>
      </c>
      <c r="AW1734" s="51">
        <f t="shared" ca="1" si="2972"/>
        <v>47473.419051600293</v>
      </c>
      <c r="AX1734" s="51">
        <f t="shared" ca="1" si="2972"/>
        <v>47175.503567149004</v>
      </c>
      <c r="AY1734" s="51">
        <f t="shared" ca="1" si="2972"/>
        <v>49806.692522692058</v>
      </c>
      <c r="AZ1734" s="51">
        <f t="shared" ca="1" si="2972"/>
        <v>51012.101248048777</v>
      </c>
      <c r="BA1734" s="51">
        <f t="shared" ca="1" si="2972"/>
        <v>47468.164627050435</v>
      </c>
      <c r="BB1734" s="51">
        <f t="shared" ca="1" si="2972"/>
        <v>53355.08151733625</v>
      </c>
      <c r="BC1734" s="51">
        <f t="shared" ca="1" si="2972"/>
        <v>51962.185418506495</v>
      </c>
      <c r="BD1734" s="51">
        <f t="shared" ca="1" si="2972"/>
        <v>53789.855924143645</v>
      </c>
      <c r="BE1734" s="51">
        <f t="shared" ca="1" si="2972"/>
        <v>52385.301977713039</v>
      </c>
      <c r="BF1734" s="51">
        <f t="shared" ca="1" si="2972"/>
        <v>54228.207663235837</v>
      </c>
      <c r="BG1734" s="51">
        <f t="shared" ca="1" si="2972"/>
        <v>54448.86406352339</v>
      </c>
      <c r="BH1734" s="51">
        <f t="shared" ca="1" si="2972"/>
        <v>53026.64063041089</v>
      </c>
      <c r="BI1734" s="51">
        <f t="shared" ca="1" si="2972"/>
        <v>54892.638037478973</v>
      </c>
      <c r="BJ1734" s="51">
        <f t="shared" ca="1" si="2972"/>
        <v>53458.511526761453</v>
      </c>
      <c r="BK1734" s="51">
        <f t="shared" ca="1" si="2972"/>
        <v>55340.06383184794</v>
      </c>
      <c r="BL1734" s="51">
        <f t="shared" ca="1" si="2972"/>
        <v>55565.287002990168</v>
      </c>
      <c r="BM1734" s="51">
        <f t="shared" ca="1" si="2972"/>
        <v>52412.94073880231</v>
      </c>
      <c r="BN1734" s="51">
        <f t="shared" ca="1" si="2972"/>
        <v>9312571.117601227</v>
      </c>
      <c r="BO1734" s="51" t="str">
        <f t="shared" si="2972"/>
        <v/>
      </c>
      <c r="BP1734" s="51" t="str">
        <f t="shared" si="2972"/>
        <v/>
      </c>
      <c r="BQ1734" s="51" t="str">
        <f t="shared" si="2972"/>
        <v/>
      </c>
      <c r="BR1734" s="51" t="str">
        <f t="shared" si="2972"/>
        <v/>
      </c>
      <c r="BS1734" s="51" t="str">
        <f t="shared" ref="BS1734:CA1734" si="2973">IF(BS17="","",$D$1731*BS1722)</f>
        <v/>
      </c>
      <c r="BT1734" s="51" t="str">
        <f t="shared" si="2973"/>
        <v/>
      </c>
      <c r="BU1734" s="51" t="str">
        <f t="shared" si="2973"/>
        <v/>
      </c>
      <c r="BV1734" s="51" t="str">
        <f t="shared" si="2973"/>
        <v/>
      </c>
      <c r="BW1734" s="51" t="str">
        <f t="shared" si="2973"/>
        <v/>
      </c>
      <c r="BX1734" s="51" t="str">
        <f t="shared" si="2973"/>
        <v/>
      </c>
      <c r="BY1734" s="51" t="str">
        <f t="shared" si="2973"/>
        <v/>
      </c>
      <c r="BZ1734" s="51" t="str">
        <f t="shared" si="2973"/>
        <v/>
      </c>
      <c r="CA1734" s="51" t="str">
        <f t="shared" si="2973"/>
        <v/>
      </c>
      <c r="CB1734" s="51" t="str">
        <f t="shared" ref="CB1734:DN1734" si="2974">IF(CB17="","",$D$1731*CB1722)</f>
        <v/>
      </c>
      <c r="CC1734" s="51" t="str">
        <f t="shared" si="2974"/>
        <v/>
      </c>
      <c r="CD1734" s="51" t="str">
        <f t="shared" si="2974"/>
        <v/>
      </c>
      <c r="CE1734" s="51" t="str">
        <f t="shared" si="2974"/>
        <v/>
      </c>
      <c r="CF1734" s="51" t="str">
        <f t="shared" si="2974"/>
        <v/>
      </c>
      <c r="CG1734" s="51" t="str">
        <f t="shared" si="2974"/>
        <v/>
      </c>
      <c r="CH1734" s="51" t="str">
        <f t="shared" si="2974"/>
        <v/>
      </c>
      <c r="CI1734" s="51" t="str">
        <f t="shared" si="2974"/>
        <v/>
      </c>
      <c r="CJ1734" s="51" t="str">
        <f t="shared" si="2974"/>
        <v/>
      </c>
      <c r="CK1734" s="51" t="str">
        <f t="shared" si="2974"/>
        <v/>
      </c>
      <c r="CL1734" s="51" t="str">
        <f t="shared" si="2974"/>
        <v/>
      </c>
      <c r="CM1734" s="51" t="str">
        <f t="shared" si="2974"/>
        <v/>
      </c>
      <c r="CN1734" s="51" t="str">
        <f t="shared" si="2974"/>
        <v/>
      </c>
      <c r="CO1734" s="51" t="str">
        <f t="shared" si="2974"/>
        <v/>
      </c>
      <c r="CP1734" s="51" t="str">
        <f t="shared" si="2974"/>
        <v/>
      </c>
      <c r="CQ1734" s="51" t="str">
        <f t="shared" si="2974"/>
        <v/>
      </c>
      <c r="CR1734" s="51" t="str">
        <f t="shared" si="2974"/>
        <v/>
      </c>
      <c r="CS1734" s="51" t="str">
        <f t="shared" si="2974"/>
        <v/>
      </c>
      <c r="CT1734" s="51" t="str">
        <f t="shared" si="2974"/>
        <v/>
      </c>
      <c r="CU1734" s="51" t="str">
        <f t="shared" si="2974"/>
        <v/>
      </c>
      <c r="CV1734" s="51" t="str">
        <f t="shared" si="2974"/>
        <v/>
      </c>
      <c r="CW1734" s="51" t="str">
        <f t="shared" si="2974"/>
        <v/>
      </c>
      <c r="CX1734" s="51" t="str">
        <f t="shared" si="2974"/>
        <v/>
      </c>
      <c r="CY1734" s="51" t="str">
        <f t="shared" si="2974"/>
        <v/>
      </c>
      <c r="CZ1734" s="51" t="str">
        <f t="shared" si="2974"/>
        <v/>
      </c>
      <c r="DA1734" s="51" t="str">
        <f t="shared" si="2974"/>
        <v/>
      </c>
      <c r="DB1734" s="51" t="str">
        <f t="shared" si="2974"/>
        <v/>
      </c>
      <c r="DC1734" s="51" t="str">
        <f t="shared" si="2974"/>
        <v/>
      </c>
      <c r="DD1734" s="51" t="str">
        <f t="shared" si="2974"/>
        <v/>
      </c>
      <c r="DE1734" s="51" t="str">
        <f t="shared" si="2974"/>
        <v/>
      </c>
      <c r="DF1734" s="51" t="str">
        <f t="shared" si="2974"/>
        <v/>
      </c>
      <c r="DG1734" s="51" t="str">
        <f t="shared" si="2974"/>
        <v/>
      </c>
      <c r="DH1734" s="51" t="str">
        <f t="shared" si="2974"/>
        <v/>
      </c>
      <c r="DI1734" s="51" t="str">
        <f t="shared" si="2974"/>
        <v/>
      </c>
      <c r="DJ1734" s="51" t="str">
        <f t="shared" si="2974"/>
        <v/>
      </c>
      <c r="DK1734" s="51" t="str">
        <f t="shared" si="2974"/>
        <v/>
      </c>
      <c r="DL1734" s="51" t="str">
        <f t="shared" si="2974"/>
        <v/>
      </c>
      <c r="DM1734" s="51" t="str">
        <f t="shared" si="2974"/>
        <v/>
      </c>
      <c r="DN1734" s="51" t="str">
        <f t="shared" si="2974"/>
        <v/>
      </c>
      <c r="DO1734" s="51">
        <f ca="1">SUM(F1734:DN1734)</f>
        <v>10196509.255995993</v>
      </c>
      <c r="DP1734" s="50" t="s">
        <v>172</v>
      </c>
    </row>
    <row r="1735" spans="3:120" ht="15" customHeight="1">
      <c r="D1735" s="90"/>
      <c r="DP1735" s="50" t="s">
        <v>172</v>
      </c>
    </row>
    <row r="1736" spans="3:120" ht="15" customHeight="1">
      <c r="C1736" s="18" t="s">
        <v>197</v>
      </c>
      <c r="D1736" s="90"/>
      <c r="DP1736" s="50" t="s">
        <v>172</v>
      </c>
    </row>
    <row r="1737" spans="3:120" ht="15" customHeight="1">
      <c r="C1737" s="53" t="s">
        <v>174</v>
      </c>
      <c r="D1737" s="54">
        <f ca="1">XIRR(F1734:BN1734,F16:BN16,0.2)</f>
        <v>0.39939075112342837</v>
      </c>
      <c r="DP1737" s="50" t="s">
        <v>172</v>
      </c>
    </row>
    <row r="1738" spans="3:120" ht="15" customHeight="1">
      <c r="C1738" s="53" t="s">
        <v>574</v>
      </c>
      <c r="D1738" s="46">
        <f ca="1">(SUMIF(F1734:BN1734,"&gt;"&amp;0))/-F1734</f>
        <v>3.6832919094726302</v>
      </c>
      <c r="G1738" s="360">
        <f ca="1">IF(G17="","",G1734/-$F$1734)</f>
        <v>0</v>
      </c>
      <c r="H1738" s="360">
        <f t="shared" ref="H1738:BS1738" ca="1" si="2975">IF(H17="","",H1734/-$F$1734)</f>
        <v>0</v>
      </c>
      <c r="I1738" s="360">
        <f t="shared" ca="1" si="2975"/>
        <v>0</v>
      </c>
      <c r="J1738" s="360">
        <f t="shared" ca="1" si="2975"/>
        <v>0</v>
      </c>
      <c r="K1738" s="360">
        <f t="shared" ca="1" si="2975"/>
        <v>0</v>
      </c>
      <c r="L1738" s="360">
        <f t="shared" ca="1" si="2975"/>
        <v>0</v>
      </c>
      <c r="M1738" s="360">
        <f t="shared" ca="1" si="2975"/>
        <v>0</v>
      </c>
      <c r="N1738" s="360">
        <f t="shared" ca="1" si="2975"/>
        <v>0</v>
      </c>
      <c r="O1738" s="360">
        <f t="shared" ca="1" si="2975"/>
        <v>0</v>
      </c>
      <c r="P1738" s="360">
        <f t="shared" ca="1" si="2975"/>
        <v>0</v>
      </c>
      <c r="Q1738" s="360">
        <f t="shared" ca="1" si="2975"/>
        <v>0</v>
      </c>
      <c r="R1738" s="360">
        <f t="shared" ca="1" si="2975"/>
        <v>0</v>
      </c>
      <c r="S1738" s="360">
        <f t="shared" ca="1" si="2975"/>
        <v>0</v>
      </c>
      <c r="T1738" s="360">
        <f t="shared" ca="1" si="2975"/>
        <v>0</v>
      </c>
      <c r="U1738" s="360">
        <f t="shared" ca="1" si="2975"/>
        <v>0</v>
      </c>
      <c r="V1738" s="360">
        <f t="shared" ca="1" si="2975"/>
        <v>0</v>
      </c>
      <c r="W1738" s="360">
        <f t="shared" ca="1" si="2975"/>
        <v>0</v>
      </c>
      <c r="X1738" s="360">
        <f t="shared" ca="1" si="2975"/>
        <v>0</v>
      </c>
      <c r="Y1738" s="360">
        <f t="shared" ca="1" si="2975"/>
        <v>0</v>
      </c>
      <c r="Z1738" s="360">
        <f t="shared" ca="1" si="2975"/>
        <v>0</v>
      </c>
      <c r="AA1738" s="360">
        <f t="shared" ca="1" si="2975"/>
        <v>0</v>
      </c>
      <c r="AB1738" s="360">
        <f t="shared" ca="1" si="2975"/>
        <v>0</v>
      </c>
      <c r="AC1738" s="360">
        <f t="shared" ca="1" si="2975"/>
        <v>0</v>
      </c>
      <c r="AD1738" s="360">
        <f t="shared" ca="1" si="2975"/>
        <v>0.82226841614476376</v>
      </c>
      <c r="AE1738" s="360">
        <f t="shared" ca="1" si="2975"/>
        <v>7.812946139459917E-3</v>
      </c>
      <c r="AF1738" s="360">
        <f t="shared" ca="1" si="2975"/>
        <v>8.2540894445747841E-3</v>
      </c>
      <c r="AG1738" s="360">
        <f t="shared" ca="1" si="2975"/>
        <v>8.215345614705348E-3</v>
      </c>
      <c r="AH1738" s="360">
        <f t="shared" ca="1" si="2975"/>
        <v>8.6722060705633226E-3</v>
      </c>
      <c r="AI1738" s="360">
        <f t="shared" ca="1" si="2975"/>
        <v>8.8892693988451635E-3</v>
      </c>
      <c r="AJ1738" s="360">
        <f t="shared" ca="1" si="2975"/>
        <v>8.8395531162715323E-3</v>
      </c>
      <c r="AK1738" s="360">
        <f t="shared" ca="1" si="2975"/>
        <v>9.327959214494138E-3</v>
      </c>
      <c r="AL1738" s="360">
        <f t="shared" ca="1" si="2975"/>
        <v>9.2682902240606001E-3</v>
      </c>
      <c r="AM1738" s="360">
        <f t="shared" ca="1" si="2975"/>
        <v>9.7737273810876261E-3</v>
      </c>
      <c r="AN1738" s="360">
        <f t="shared" ca="1" si="2975"/>
        <v>1.0004806187387603E-2</v>
      </c>
      <c r="AO1738" s="360">
        <f t="shared" ca="1" si="2975"/>
        <v>9.3199325948427891E-3</v>
      </c>
      <c r="AP1738" s="360">
        <f t="shared" ca="1" si="2975"/>
        <v>1.0502855940909769E-2</v>
      </c>
      <c r="AQ1738" s="360">
        <f t="shared" ca="1" si="2975"/>
        <v>1.045209823434369E-2</v>
      </c>
      <c r="AR1738" s="360">
        <f t="shared" ca="1" si="2975"/>
        <v>1.1045776776862927E-2</v>
      </c>
      <c r="AS1738" s="360">
        <f t="shared" ca="1" si="2975"/>
        <v>1.0990044953497714E-2</v>
      </c>
      <c r="AT1738" s="360">
        <f t="shared" ca="1" si="2975"/>
        <v>1.1611520840514538E-2</v>
      </c>
      <c r="AU1738" s="360">
        <f t="shared" ca="1" si="2975"/>
        <v>1.1903905338951306E-2</v>
      </c>
      <c r="AV1738" s="360">
        <f t="shared" ca="1" si="2975"/>
        <v>1.1830592974777922E-2</v>
      </c>
      <c r="AW1738" s="360">
        <f t="shared" ca="1" si="2975"/>
        <v>1.2493005013579025E-2</v>
      </c>
      <c r="AX1738" s="360">
        <f t="shared" ca="1" si="2975"/>
        <v>1.2414606201881317E-2</v>
      </c>
      <c r="AY1738" s="360">
        <f t="shared" ca="1" si="2975"/>
        <v>1.3107024348076857E-2</v>
      </c>
      <c r="AZ1738" s="360">
        <f t="shared" ca="1" si="2975"/>
        <v>1.3424237170539153E-2</v>
      </c>
      <c r="BA1738" s="360">
        <f t="shared" ca="1" si="2975"/>
        <v>1.2491622270276431E-2</v>
      </c>
      <c r="BB1738" s="360">
        <f t="shared" ca="1" si="2975"/>
        <v>1.4040810925614803E-2</v>
      </c>
      <c r="BC1738" s="360">
        <f t="shared" ca="1" si="2975"/>
        <v>1.3674259320659604E-2</v>
      </c>
      <c r="BD1738" s="360">
        <f t="shared" ca="1" si="2975"/>
        <v>1.4155225243195697E-2</v>
      </c>
      <c r="BE1738" s="360">
        <f t="shared" ca="1" si="2975"/>
        <v>1.3785605783608695E-2</v>
      </c>
      <c r="BF1738" s="360">
        <f t="shared" ca="1" si="2975"/>
        <v>1.4270580964009431E-2</v>
      </c>
      <c r="BG1738" s="360">
        <f t="shared" ca="1" si="2975"/>
        <v>1.4328648437769313E-2</v>
      </c>
      <c r="BH1738" s="360">
        <f t="shared" ca="1" si="2975"/>
        <v>1.3954379113266024E-2</v>
      </c>
      <c r="BI1738" s="360">
        <f t="shared" ca="1" si="2975"/>
        <v>1.4445431062494466E-2</v>
      </c>
      <c r="BJ1738" s="360">
        <f t="shared" ca="1" si="2975"/>
        <v>1.406802934914775E-2</v>
      </c>
      <c r="BK1738" s="360">
        <f t="shared" ca="1" si="2975"/>
        <v>1.4563174692591564E-2</v>
      </c>
      <c r="BL1738" s="360">
        <f t="shared" ca="1" si="2975"/>
        <v>1.4622443948155307E-2</v>
      </c>
      <c r="BM1738" s="360">
        <f t="shared" ca="1" si="2975"/>
        <v>1.3792879141790082E-2</v>
      </c>
      <c r="BN1738" s="360">
        <f t="shared" ca="1" si="2975"/>
        <v>2.4506766098950599</v>
      </c>
      <c r="BO1738" s="360" t="str">
        <f t="shared" si="2975"/>
        <v/>
      </c>
      <c r="BP1738" s="360" t="str">
        <f t="shared" si="2975"/>
        <v/>
      </c>
      <c r="BQ1738" s="360" t="str">
        <f t="shared" si="2975"/>
        <v/>
      </c>
      <c r="BR1738" s="360" t="str">
        <f t="shared" si="2975"/>
        <v/>
      </c>
      <c r="BS1738" s="360" t="str">
        <f t="shared" si="2975"/>
        <v/>
      </c>
      <c r="BT1738" s="360" t="str">
        <f t="shared" ref="BT1738:CA1738" si="2976">IF(BT17="","",BT1734/-$F$1734)</f>
        <v/>
      </c>
      <c r="BU1738" s="360" t="str">
        <f t="shared" si="2976"/>
        <v/>
      </c>
      <c r="BV1738" s="360" t="str">
        <f t="shared" si="2976"/>
        <v/>
      </c>
      <c r="BW1738" s="360" t="str">
        <f t="shared" si="2976"/>
        <v/>
      </c>
      <c r="BX1738" s="360" t="str">
        <f t="shared" si="2976"/>
        <v/>
      </c>
      <c r="BY1738" s="360" t="str">
        <f t="shared" si="2976"/>
        <v/>
      </c>
      <c r="BZ1738" s="360" t="str">
        <f t="shared" si="2976"/>
        <v/>
      </c>
      <c r="CA1738" s="360" t="str">
        <f t="shared" si="2976"/>
        <v/>
      </c>
      <c r="CB1738" s="360" t="str">
        <f t="shared" ref="CB1738:DN1738" si="2977">IF(CB17="","",CB1734/-$F$1734)</f>
        <v/>
      </c>
      <c r="CC1738" s="360" t="str">
        <f t="shared" si="2977"/>
        <v/>
      </c>
      <c r="CD1738" s="360" t="str">
        <f t="shared" si="2977"/>
        <v/>
      </c>
      <c r="CE1738" s="360" t="str">
        <f t="shared" si="2977"/>
        <v/>
      </c>
      <c r="CF1738" s="360" t="str">
        <f t="shared" si="2977"/>
        <v/>
      </c>
      <c r="CG1738" s="360" t="str">
        <f t="shared" si="2977"/>
        <v/>
      </c>
      <c r="CH1738" s="360" t="str">
        <f t="shared" si="2977"/>
        <v/>
      </c>
      <c r="CI1738" s="360" t="str">
        <f t="shared" si="2977"/>
        <v/>
      </c>
      <c r="CJ1738" s="360" t="str">
        <f t="shared" si="2977"/>
        <v/>
      </c>
      <c r="CK1738" s="360" t="str">
        <f t="shared" si="2977"/>
        <v/>
      </c>
      <c r="CL1738" s="360" t="str">
        <f t="shared" si="2977"/>
        <v/>
      </c>
      <c r="CM1738" s="360" t="str">
        <f t="shared" si="2977"/>
        <v/>
      </c>
      <c r="CN1738" s="360" t="str">
        <f t="shared" si="2977"/>
        <v/>
      </c>
      <c r="CO1738" s="360" t="str">
        <f t="shared" si="2977"/>
        <v/>
      </c>
      <c r="CP1738" s="360" t="str">
        <f t="shared" si="2977"/>
        <v/>
      </c>
      <c r="CQ1738" s="360" t="str">
        <f t="shared" si="2977"/>
        <v/>
      </c>
      <c r="CR1738" s="360" t="str">
        <f t="shared" si="2977"/>
        <v/>
      </c>
      <c r="CS1738" s="360" t="str">
        <f t="shared" si="2977"/>
        <v/>
      </c>
      <c r="CT1738" s="360" t="str">
        <f t="shared" si="2977"/>
        <v/>
      </c>
      <c r="CU1738" s="360" t="str">
        <f t="shared" si="2977"/>
        <v/>
      </c>
      <c r="CV1738" s="360" t="str">
        <f t="shared" si="2977"/>
        <v/>
      </c>
      <c r="CW1738" s="360" t="str">
        <f t="shared" si="2977"/>
        <v/>
      </c>
      <c r="CX1738" s="360" t="str">
        <f t="shared" si="2977"/>
        <v/>
      </c>
      <c r="CY1738" s="360" t="str">
        <f t="shared" si="2977"/>
        <v/>
      </c>
      <c r="CZ1738" s="360" t="str">
        <f t="shared" si="2977"/>
        <v/>
      </c>
      <c r="DA1738" s="360" t="str">
        <f t="shared" si="2977"/>
        <v/>
      </c>
      <c r="DB1738" s="360" t="str">
        <f t="shared" si="2977"/>
        <v/>
      </c>
      <c r="DC1738" s="360" t="str">
        <f t="shared" si="2977"/>
        <v/>
      </c>
      <c r="DD1738" s="360" t="str">
        <f t="shared" si="2977"/>
        <v/>
      </c>
      <c r="DE1738" s="360" t="str">
        <f t="shared" si="2977"/>
        <v/>
      </c>
      <c r="DF1738" s="360" t="str">
        <f t="shared" si="2977"/>
        <v/>
      </c>
      <c r="DG1738" s="360" t="str">
        <f t="shared" si="2977"/>
        <v/>
      </c>
      <c r="DH1738" s="360" t="str">
        <f t="shared" si="2977"/>
        <v/>
      </c>
      <c r="DI1738" s="360" t="str">
        <f t="shared" si="2977"/>
        <v/>
      </c>
      <c r="DJ1738" s="360" t="str">
        <f t="shared" si="2977"/>
        <v/>
      </c>
      <c r="DK1738" s="360" t="str">
        <f t="shared" si="2977"/>
        <v/>
      </c>
      <c r="DL1738" s="360" t="str">
        <f t="shared" si="2977"/>
        <v/>
      </c>
      <c r="DM1738" s="360" t="str">
        <f t="shared" si="2977"/>
        <v/>
      </c>
      <c r="DN1738" s="360" t="str">
        <f t="shared" si="2977"/>
        <v/>
      </c>
      <c r="DP1738" s="50" t="s">
        <v>172</v>
      </c>
    </row>
    <row r="1739" spans="3:120" ht="15" customHeight="1">
      <c r="C1739" s="53" t="s">
        <v>71</v>
      </c>
      <c r="D1739" s="90">
        <f ca="1">SUMIF(F1734:BN1734,"&gt;"&amp;0)</f>
        <v>13996509.255995994</v>
      </c>
      <c r="DP1739" s="50" t="s">
        <v>172</v>
      </c>
    </row>
    <row r="1740" spans="3:120" ht="15" customHeight="1">
      <c r="D1740" s="70"/>
      <c r="DP1740" s="50" t="s">
        <v>172</v>
      </c>
    </row>
    <row r="1741" spans="3:120" ht="15" customHeight="1">
      <c r="C1741" s="63" t="s">
        <v>196</v>
      </c>
      <c r="D1741" s="88"/>
      <c r="E1741" s="88"/>
      <c r="F1741" s="99"/>
      <c r="G1741" s="99"/>
      <c r="H1741" s="99"/>
      <c r="I1741" s="99"/>
      <c r="J1741" s="63"/>
      <c r="K1741" s="88"/>
      <c r="L1741" s="88"/>
      <c r="M1741" s="99"/>
      <c r="N1741" s="99"/>
      <c r="O1741" s="99"/>
      <c r="P1741" s="99"/>
      <c r="Q1741" s="99"/>
      <c r="R1741" s="99"/>
      <c r="S1741" s="99"/>
      <c r="T1741" s="99"/>
      <c r="U1741" s="99"/>
      <c r="V1741" s="99"/>
      <c r="W1741" s="99"/>
      <c r="X1741" s="99"/>
      <c r="Y1741" s="99"/>
      <c r="Z1741" s="99"/>
      <c r="AA1741" s="99"/>
      <c r="AB1741" s="99"/>
      <c r="AC1741" s="99"/>
      <c r="AD1741" s="99"/>
      <c r="AE1741" s="99"/>
      <c r="AF1741" s="99"/>
      <c r="AG1741" s="99"/>
      <c r="AH1741" s="99"/>
      <c r="AI1741" s="99"/>
      <c r="AJ1741" s="99"/>
      <c r="AK1741" s="99"/>
      <c r="AL1741" s="99"/>
      <c r="AM1741" s="99"/>
      <c r="AN1741" s="99"/>
      <c r="AO1741" s="99"/>
      <c r="AP1741" s="99"/>
      <c r="AQ1741" s="99"/>
      <c r="AR1741" s="99"/>
      <c r="AS1741" s="99"/>
      <c r="AT1741" s="99"/>
      <c r="AU1741" s="99"/>
      <c r="AV1741" s="99"/>
      <c r="AW1741" s="99"/>
      <c r="AX1741" s="99"/>
      <c r="AY1741" s="99"/>
      <c r="AZ1741" s="99"/>
      <c r="BA1741" s="99"/>
      <c r="BB1741" s="99"/>
      <c r="BC1741" s="99"/>
      <c r="BD1741" s="99"/>
      <c r="BE1741" s="99"/>
      <c r="BF1741" s="99"/>
      <c r="BG1741" s="99"/>
      <c r="BH1741" s="99"/>
      <c r="BI1741" s="99"/>
      <c r="BJ1741" s="99"/>
      <c r="BK1741" s="99"/>
      <c r="BL1741" s="99"/>
      <c r="BM1741" s="99"/>
      <c r="BN1741" s="99"/>
      <c r="BO1741" s="99"/>
      <c r="BP1741" s="99"/>
      <c r="BQ1741" s="99"/>
      <c r="BR1741" s="99"/>
      <c r="BS1741" s="99"/>
      <c r="BT1741" s="99"/>
      <c r="BU1741" s="99"/>
      <c r="BV1741" s="99"/>
      <c r="BW1741" s="99"/>
      <c r="BX1741" s="99"/>
      <c r="BY1741" s="99"/>
      <c r="BZ1741" s="99"/>
      <c r="CA1741" s="99"/>
      <c r="CB1741" s="99"/>
      <c r="CC1741" s="99"/>
      <c r="CD1741" s="99"/>
      <c r="CE1741" s="99"/>
      <c r="CF1741" s="99"/>
      <c r="CG1741" s="99"/>
      <c r="CH1741" s="99"/>
      <c r="CI1741" s="99"/>
      <c r="CJ1741" s="99"/>
      <c r="CK1741" s="99"/>
      <c r="CL1741" s="99"/>
      <c r="CM1741" s="99"/>
      <c r="CN1741" s="99"/>
      <c r="CO1741" s="99"/>
      <c r="CP1741" s="99"/>
      <c r="CQ1741" s="99"/>
      <c r="CR1741" s="99"/>
      <c r="CS1741" s="99"/>
      <c r="CT1741" s="99"/>
      <c r="CU1741" s="99"/>
      <c r="CV1741" s="99"/>
      <c r="CW1741" s="99"/>
      <c r="CX1741" s="99"/>
      <c r="CY1741" s="99"/>
      <c r="CZ1741" s="99"/>
      <c r="DA1741" s="99"/>
      <c r="DB1741" s="99"/>
      <c r="DC1741" s="99"/>
      <c r="DD1741" s="99"/>
      <c r="DE1741" s="99"/>
      <c r="DF1741" s="99"/>
      <c r="DG1741" s="99"/>
      <c r="DH1741" s="99"/>
      <c r="DI1741" s="99"/>
      <c r="DJ1741" s="99"/>
      <c r="DK1741" s="99"/>
      <c r="DL1741" s="99"/>
      <c r="DM1741" s="99"/>
      <c r="DN1741" s="99"/>
      <c r="DO1741" s="99"/>
      <c r="DP1741" s="50" t="s">
        <v>172</v>
      </c>
    </row>
    <row r="1742" spans="3:120" ht="15" customHeight="1">
      <c r="C1742" s="95"/>
      <c r="D1742" s="70"/>
      <c r="DP1742" s="50" t="s">
        <v>172</v>
      </c>
    </row>
    <row r="1743" spans="3:120" ht="15" customHeight="1">
      <c r="C1743" s="58" t="s">
        <v>193</v>
      </c>
      <c r="D1743" s="54">
        <f>D1744/D1710</f>
        <v>0.25925925925925924</v>
      </c>
      <c r="DP1743" s="50" t="s">
        <v>172</v>
      </c>
    </row>
    <row r="1744" spans="3:120" ht="15" customHeight="1">
      <c r="C1744" s="58" t="s">
        <v>192</v>
      </c>
      <c r="D1744" s="93">
        <v>3500000</v>
      </c>
      <c r="DP1744" s="50" t="s">
        <v>172</v>
      </c>
    </row>
    <row r="1745" spans="3:120" ht="15" customHeight="1">
      <c r="C1745" s="61"/>
      <c r="D1745" s="96"/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  <c r="AN1745" s="61"/>
      <c r="AO1745" s="61"/>
      <c r="AP1745" s="61"/>
      <c r="AQ1745" s="61"/>
      <c r="AR1745" s="61"/>
      <c r="AS1745" s="61"/>
      <c r="AT1745" s="61"/>
      <c r="AU1745" s="61"/>
      <c r="AV1745" s="61"/>
      <c r="AW1745" s="61"/>
      <c r="AX1745" s="61"/>
      <c r="AY1745" s="61"/>
      <c r="AZ1745" s="61"/>
      <c r="BA1745" s="61"/>
      <c r="BB1745" s="61"/>
      <c r="BC1745" s="61"/>
      <c r="BD1745" s="61"/>
      <c r="BE1745" s="61"/>
      <c r="BF1745" s="61"/>
      <c r="BG1745" s="61"/>
      <c r="BH1745" s="61"/>
      <c r="BI1745" s="61"/>
      <c r="BJ1745" s="61"/>
      <c r="BK1745" s="61"/>
      <c r="BL1745" s="61"/>
      <c r="BM1745" s="61"/>
      <c r="BN1745" s="61"/>
      <c r="BO1745" s="61"/>
      <c r="BP1745" s="61"/>
      <c r="BQ1745" s="61"/>
      <c r="BR1745" s="61"/>
      <c r="BS1745" s="61"/>
      <c r="BT1745" s="61"/>
      <c r="BU1745" s="61"/>
      <c r="BV1745" s="61"/>
      <c r="BW1745" s="61"/>
      <c r="BX1745" s="61"/>
      <c r="BY1745" s="61"/>
      <c r="BZ1745" s="61"/>
      <c r="CA1745" s="61"/>
      <c r="CB1745" s="61"/>
      <c r="CC1745" s="61"/>
      <c r="CD1745" s="61"/>
      <c r="CE1745" s="61"/>
      <c r="CF1745" s="61"/>
      <c r="CG1745" s="61"/>
      <c r="CH1745" s="61"/>
      <c r="CI1745" s="61"/>
      <c r="CJ1745" s="61"/>
      <c r="CK1745" s="61"/>
      <c r="CL1745" s="61"/>
      <c r="CM1745" s="61"/>
      <c r="CN1745" s="61"/>
      <c r="CO1745" s="61"/>
      <c r="CP1745" s="61"/>
      <c r="CQ1745" s="61"/>
      <c r="CR1745" s="61"/>
      <c r="CS1745" s="61"/>
      <c r="CT1745" s="61"/>
      <c r="CU1745" s="61"/>
      <c r="CV1745" s="61"/>
      <c r="CW1745" s="61"/>
      <c r="CX1745" s="61"/>
      <c r="CY1745" s="61"/>
      <c r="CZ1745" s="61"/>
      <c r="DA1745" s="61"/>
      <c r="DB1745" s="61"/>
      <c r="DC1745" s="61"/>
      <c r="DD1745" s="61"/>
      <c r="DE1745" s="61"/>
      <c r="DF1745" s="61"/>
      <c r="DG1745" s="61"/>
      <c r="DH1745" s="61"/>
      <c r="DI1745" s="61"/>
      <c r="DJ1745" s="61"/>
      <c r="DK1745" s="61"/>
      <c r="DL1745" s="61"/>
      <c r="DM1745" s="61"/>
      <c r="DN1745" s="61"/>
      <c r="DO1745" s="61"/>
      <c r="DP1745" s="50" t="s">
        <v>172</v>
      </c>
    </row>
    <row r="1746" spans="3:120" ht="15" customHeight="1">
      <c r="C1746" s="18" t="s">
        <v>191</v>
      </c>
      <c r="D1746" s="70"/>
      <c r="F1746" s="91">
        <f>-D1744</f>
        <v>-3500000</v>
      </c>
      <c r="G1746" s="51">
        <f t="shared" ref="G1746:AL1746" ca="1" si="2978">IF(G17="","",$D$1743*G1722)</f>
        <v>0</v>
      </c>
      <c r="H1746" s="51">
        <f t="shared" ca="1" si="2978"/>
        <v>0</v>
      </c>
      <c r="I1746" s="51">
        <f t="shared" ca="1" si="2978"/>
        <v>0</v>
      </c>
      <c r="J1746" s="51">
        <f t="shared" ca="1" si="2978"/>
        <v>0</v>
      </c>
      <c r="K1746" s="51">
        <f t="shared" ca="1" si="2978"/>
        <v>0</v>
      </c>
      <c r="L1746" s="51">
        <f t="shared" ca="1" si="2978"/>
        <v>0</v>
      </c>
      <c r="M1746" s="51">
        <f t="shared" ca="1" si="2978"/>
        <v>0</v>
      </c>
      <c r="N1746" s="51">
        <f t="shared" ca="1" si="2978"/>
        <v>0</v>
      </c>
      <c r="O1746" s="51">
        <f t="shared" ca="1" si="2978"/>
        <v>0</v>
      </c>
      <c r="P1746" s="51">
        <f t="shared" ca="1" si="2978"/>
        <v>0</v>
      </c>
      <c r="Q1746" s="51">
        <f t="shared" ca="1" si="2978"/>
        <v>0</v>
      </c>
      <c r="R1746" s="51">
        <f t="shared" ca="1" si="2978"/>
        <v>0</v>
      </c>
      <c r="S1746" s="51">
        <f t="shared" ca="1" si="2978"/>
        <v>0</v>
      </c>
      <c r="T1746" s="51">
        <f t="shared" ca="1" si="2978"/>
        <v>0</v>
      </c>
      <c r="U1746" s="51">
        <f t="shared" ca="1" si="2978"/>
        <v>0</v>
      </c>
      <c r="V1746" s="51">
        <f t="shared" ca="1" si="2978"/>
        <v>0</v>
      </c>
      <c r="W1746" s="51">
        <f t="shared" ca="1" si="2978"/>
        <v>0</v>
      </c>
      <c r="X1746" s="51">
        <f t="shared" ca="1" si="2978"/>
        <v>0</v>
      </c>
      <c r="Y1746" s="51">
        <f t="shared" ca="1" si="2978"/>
        <v>0</v>
      </c>
      <c r="Z1746" s="51">
        <f t="shared" ca="1" si="2978"/>
        <v>0</v>
      </c>
      <c r="AA1746" s="51">
        <f t="shared" ca="1" si="2978"/>
        <v>0</v>
      </c>
      <c r="AB1746" s="51">
        <f t="shared" ca="1" si="2978"/>
        <v>0</v>
      </c>
      <c r="AC1746" s="51">
        <f t="shared" ca="1" si="2978"/>
        <v>0</v>
      </c>
      <c r="AD1746" s="51">
        <f t="shared" ca="1" si="2978"/>
        <v>2877939.4565066728</v>
      </c>
      <c r="AE1746" s="51">
        <f t="shared" ca="1" si="2978"/>
        <v>27345.311488109706</v>
      </c>
      <c r="AF1746" s="51">
        <f t="shared" ca="1" si="2978"/>
        <v>28889.313056011742</v>
      </c>
      <c r="AG1746" s="51">
        <f t="shared" ca="1" si="2978"/>
        <v>28753.709651468715</v>
      </c>
      <c r="AH1746" s="51">
        <f t="shared" ca="1" si="2978"/>
        <v>30352.721246971625</v>
      </c>
      <c r="AI1746" s="51">
        <f t="shared" ca="1" si="2978"/>
        <v>31112.442895958073</v>
      </c>
      <c r="AJ1746" s="51">
        <f t="shared" ca="1" si="2978"/>
        <v>30938.435906950359</v>
      </c>
      <c r="AK1746" s="51">
        <f t="shared" ca="1" si="2978"/>
        <v>32647.857250729478</v>
      </c>
      <c r="AL1746" s="51">
        <f t="shared" ca="1" si="2978"/>
        <v>32439.015784212101</v>
      </c>
      <c r="AM1746" s="51">
        <f t="shared" ref="AM1746:BR1746" ca="1" si="2979">IF(AM17="","",$D$1743*AM1722)</f>
        <v>34208.045833806689</v>
      </c>
      <c r="AN1746" s="51">
        <f t="shared" ca="1" si="2979"/>
        <v>35016.821655856613</v>
      </c>
      <c r="AO1746" s="51">
        <f t="shared" ca="1" si="2979"/>
        <v>32619.764081949757</v>
      </c>
      <c r="AP1746" s="51">
        <f t="shared" ca="1" si="2979"/>
        <v>36759.995793184193</v>
      </c>
      <c r="AQ1746" s="51">
        <f t="shared" ca="1" si="2979"/>
        <v>36582.343820202914</v>
      </c>
      <c r="AR1746" s="51">
        <f t="shared" ca="1" si="2979"/>
        <v>38660.218719020238</v>
      </c>
      <c r="AS1746" s="51">
        <f t="shared" ca="1" si="2979"/>
        <v>38465.157337241995</v>
      </c>
      <c r="AT1746" s="51">
        <f t="shared" ca="1" si="2979"/>
        <v>40640.322941800878</v>
      </c>
      <c r="AU1746" s="51">
        <f t="shared" ca="1" si="2979"/>
        <v>41663.668686329562</v>
      </c>
      <c r="AV1746" s="51">
        <f t="shared" ca="1" si="2979"/>
        <v>41407.075411722726</v>
      </c>
      <c r="AW1746" s="51">
        <f t="shared" ca="1" si="2979"/>
        <v>43725.517547526579</v>
      </c>
      <c r="AX1746" s="51">
        <f t="shared" ca="1" si="2979"/>
        <v>43451.121706584607</v>
      </c>
      <c r="AY1746" s="51">
        <f t="shared" ca="1" si="2979"/>
        <v>45874.585218268992</v>
      </c>
      <c r="AZ1746" s="51">
        <f t="shared" ca="1" si="2979"/>
        <v>46984.830096887032</v>
      </c>
      <c r="BA1746" s="51">
        <f t="shared" ca="1" si="2979"/>
        <v>43720.677945967502</v>
      </c>
      <c r="BB1746" s="51">
        <f t="shared" ca="1" si="2979"/>
        <v>49142.838239651806</v>
      </c>
      <c r="BC1746" s="51">
        <f t="shared" ca="1" si="2979"/>
        <v>47859.907622308609</v>
      </c>
      <c r="BD1746" s="51">
        <f t="shared" ca="1" si="2979"/>
        <v>49543.288351184929</v>
      </c>
      <c r="BE1746" s="51">
        <f t="shared" ca="1" si="2979"/>
        <v>48249.62024263043</v>
      </c>
      <c r="BF1746" s="51">
        <f t="shared" ca="1" si="2979"/>
        <v>49947.033374033002</v>
      </c>
      <c r="BG1746" s="51">
        <f t="shared" ca="1" si="2979"/>
        <v>50150.269532192586</v>
      </c>
      <c r="BH1746" s="51">
        <f t="shared" ca="1" si="2979"/>
        <v>48840.326896431077</v>
      </c>
      <c r="BI1746" s="51">
        <f t="shared" ca="1" si="2979"/>
        <v>50559.008718730627</v>
      </c>
      <c r="BJ1746" s="51">
        <f t="shared" ca="1" si="2979"/>
        <v>49238.102722017124</v>
      </c>
      <c r="BK1746" s="51">
        <f t="shared" ca="1" si="2979"/>
        <v>50971.111424070463</v>
      </c>
      <c r="BL1746" s="51">
        <f t="shared" ca="1" si="2979"/>
        <v>51178.553818543565</v>
      </c>
      <c r="BM1746" s="51">
        <f t="shared" ca="1" si="2979"/>
        <v>48275.076996265278</v>
      </c>
      <c r="BN1746" s="51">
        <f t="shared" ca="1" si="2979"/>
        <v>8577368.1346327085</v>
      </c>
      <c r="BO1746" s="51" t="str">
        <f t="shared" si="2979"/>
        <v/>
      </c>
      <c r="BP1746" s="51" t="str">
        <f t="shared" si="2979"/>
        <v/>
      </c>
      <c r="BQ1746" s="51" t="str">
        <f t="shared" si="2979"/>
        <v/>
      </c>
      <c r="BR1746" s="51" t="str">
        <f t="shared" si="2979"/>
        <v/>
      </c>
      <c r="BS1746" s="51" t="str">
        <f t="shared" ref="BS1746:CA1746" si="2980">IF(BS17="","",$D$1743*BS1722)</f>
        <v/>
      </c>
      <c r="BT1746" s="51" t="str">
        <f t="shared" si="2980"/>
        <v/>
      </c>
      <c r="BU1746" s="51" t="str">
        <f t="shared" si="2980"/>
        <v/>
      </c>
      <c r="BV1746" s="51" t="str">
        <f t="shared" si="2980"/>
        <v/>
      </c>
      <c r="BW1746" s="51" t="str">
        <f t="shared" si="2980"/>
        <v/>
      </c>
      <c r="BX1746" s="51" t="str">
        <f t="shared" si="2980"/>
        <v/>
      </c>
      <c r="BY1746" s="51" t="str">
        <f t="shared" si="2980"/>
        <v/>
      </c>
      <c r="BZ1746" s="51" t="str">
        <f t="shared" si="2980"/>
        <v/>
      </c>
      <c r="CA1746" s="51" t="str">
        <f t="shared" si="2980"/>
        <v/>
      </c>
      <c r="CB1746" s="51" t="str">
        <f t="shared" ref="CB1746:DN1746" si="2981">IF(CB17="","",$D$1743*CB1722)</f>
        <v/>
      </c>
      <c r="CC1746" s="51" t="str">
        <f t="shared" si="2981"/>
        <v/>
      </c>
      <c r="CD1746" s="51" t="str">
        <f t="shared" si="2981"/>
        <v/>
      </c>
      <c r="CE1746" s="51" t="str">
        <f t="shared" si="2981"/>
        <v/>
      </c>
      <c r="CF1746" s="51" t="str">
        <f t="shared" si="2981"/>
        <v/>
      </c>
      <c r="CG1746" s="51" t="str">
        <f t="shared" si="2981"/>
        <v/>
      </c>
      <c r="CH1746" s="51" t="str">
        <f t="shared" si="2981"/>
        <v/>
      </c>
      <c r="CI1746" s="51" t="str">
        <f t="shared" si="2981"/>
        <v/>
      </c>
      <c r="CJ1746" s="51" t="str">
        <f t="shared" si="2981"/>
        <v/>
      </c>
      <c r="CK1746" s="51" t="str">
        <f t="shared" si="2981"/>
        <v/>
      </c>
      <c r="CL1746" s="51" t="str">
        <f t="shared" si="2981"/>
        <v/>
      </c>
      <c r="CM1746" s="51" t="str">
        <f t="shared" si="2981"/>
        <v/>
      </c>
      <c r="CN1746" s="51" t="str">
        <f t="shared" si="2981"/>
        <v/>
      </c>
      <c r="CO1746" s="51" t="str">
        <f t="shared" si="2981"/>
        <v/>
      </c>
      <c r="CP1746" s="51" t="str">
        <f t="shared" si="2981"/>
        <v/>
      </c>
      <c r="CQ1746" s="51" t="str">
        <f t="shared" si="2981"/>
        <v/>
      </c>
      <c r="CR1746" s="51" t="str">
        <f t="shared" si="2981"/>
        <v/>
      </c>
      <c r="CS1746" s="51" t="str">
        <f t="shared" si="2981"/>
        <v/>
      </c>
      <c r="CT1746" s="51" t="str">
        <f t="shared" si="2981"/>
        <v/>
      </c>
      <c r="CU1746" s="51" t="str">
        <f t="shared" si="2981"/>
        <v/>
      </c>
      <c r="CV1746" s="51" t="str">
        <f t="shared" si="2981"/>
        <v/>
      </c>
      <c r="CW1746" s="51" t="str">
        <f t="shared" si="2981"/>
        <v/>
      </c>
      <c r="CX1746" s="51" t="str">
        <f t="shared" si="2981"/>
        <v/>
      </c>
      <c r="CY1746" s="51" t="str">
        <f t="shared" si="2981"/>
        <v/>
      </c>
      <c r="CZ1746" s="51" t="str">
        <f t="shared" si="2981"/>
        <v/>
      </c>
      <c r="DA1746" s="51" t="str">
        <f t="shared" si="2981"/>
        <v/>
      </c>
      <c r="DB1746" s="51" t="str">
        <f t="shared" si="2981"/>
        <v/>
      </c>
      <c r="DC1746" s="51" t="str">
        <f t="shared" si="2981"/>
        <v/>
      </c>
      <c r="DD1746" s="51" t="str">
        <f t="shared" si="2981"/>
        <v/>
      </c>
      <c r="DE1746" s="51" t="str">
        <f t="shared" si="2981"/>
        <v/>
      </c>
      <c r="DF1746" s="51" t="str">
        <f t="shared" si="2981"/>
        <v/>
      </c>
      <c r="DG1746" s="51" t="str">
        <f t="shared" si="2981"/>
        <v/>
      </c>
      <c r="DH1746" s="51" t="str">
        <f t="shared" si="2981"/>
        <v/>
      </c>
      <c r="DI1746" s="51" t="str">
        <f t="shared" si="2981"/>
        <v/>
      </c>
      <c r="DJ1746" s="51" t="str">
        <f t="shared" si="2981"/>
        <v/>
      </c>
      <c r="DK1746" s="51" t="str">
        <f t="shared" si="2981"/>
        <v/>
      </c>
      <c r="DL1746" s="51" t="str">
        <f t="shared" si="2981"/>
        <v/>
      </c>
      <c r="DM1746" s="51" t="str">
        <f t="shared" si="2981"/>
        <v/>
      </c>
      <c r="DN1746" s="51" t="str">
        <f t="shared" si="2981"/>
        <v/>
      </c>
      <c r="DO1746" s="51">
        <f ca="1">SUM(G1746:DN1746)</f>
        <v>12891521.683154201</v>
      </c>
      <c r="DP1746" s="50" t="s">
        <v>172</v>
      </c>
    </row>
    <row r="1747" spans="3:120" ht="15" customHeight="1">
      <c r="D1747" s="70"/>
      <c r="DP1747" s="50" t="s">
        <v>172</v>
      </c>
    </row>
    <row r="1748" spans="3:120" ht="15" customHeight="1">
      <c r="C1748" s="53" t="s">
        <v>195</v>
      </c>
      <c r="D1748" s="70"/>
      <c r="DP1748" s="50" t="s">
        <v>172</v>
      </c>
    </row>
    <row r="1749" spans="3:120" ht="15" customHeight="1">
      <c r="C1749" s="53" t="s">
        <v>174</v>
      </c>
      <c r="D1749" s="54">
        <f ca="1">XIRR(F1746:BN1746,F16:BN16,0.2)</f>
        <v>0.39939075112342837</v>
      </c>
      <c r="DP1749" s="50" t="s">
        <v>172</v>
      </c>
    </row>
    <row r="1750" spans="3:120" ht="15" customHeight="1">
      <c r="C1750" s="53" t="s">
        <v>575</v>
      </c>
      <c r="D1750" s="46">
        <f ca="1">(SUMIF(F1746:BN1746,"&gt;"&amp;0))/-F1746</f>
        <v>3.6832919094726289</v>
      </c>
      <c r="G1750" s="360">
        <f ca="1">IF(G17="","",G1746/-$F$1746)</f>
        <v>0</v>
      </c>
      <c r="H1750" s="360">
        <f t="shared" ref="H1750:BS1750" ca="1" si="2982">IF(H17="","",H1746/-$F$1746)</f>
        <v>0</v>
      </c>
      <c r="I1750" s="360">
        <f t="shared" ca="1" si="2982"/>
        <v>0</v>
      </c>
      <c r="J1750" s="360">
        <f t="shared" ca="1" si="2982"/>
        <v>0</v>
      </c>
      <c r="K1750" s="360">
        <f t="shared" ca="1" si="2982"/>
        <v>0</v>
      </c>
      <c r="L1750" s="360">
        <f t="shared" ca="1" si="2982"/>
        <v>0</v>
      </c>
      <c r="M1750" s="360">
        <f t="shared" ca="1" si="2982"/>
        <v>0</v>
      </c>
      <c r="N1750" s="360">
        <f t="shared" ca="1" si="2982"/>
        <v>0</v>
      </c>
      <c r="O1750" s="360">
        <f t="shared" ca="1" si="2982"/>
        <v>0</v>
      </c>
      <c r="P1750" s="360">
        <f t="shared" ca="1" si="2982"/>
        <v>0</v>
      </c>
      <c r="Q1750" s="360">
        <f t="shared" ca="1" si="2982"/>
        <v>0</v>
      </c>
      <c r="R1750" s="360">
        <f t="shared" ca="1" si="2982"/>
        <v>0</v>
      </c>
      <c r="S1750" s="360">
        <f t="shared" ca="1" si="2982"/>
        <v>0</v>
      </c>
      <c r="T1750" s="360">
        <f t="shared" ca="1" si="2982"/>
        <v>0</v>
      </c>
      <c r="U1750" s="360">
        <f t="shared" ca="1" si="2982"/>
        <v>0</v>
      </c>
      <c r="V1750" s="360">
        <f t="shared" ca="1" si="2982"/>
        <v>0</v>
      </c>
      <c r="W1750" s="360">
        <f t="shared" ca="1" si="2982"/>
        <v>0</v>
      </c>
      <c r="X1750" s="360">
        <f t="shared" ca="1" si="2982"/>
        <v>0</v>
      </c>
      <c r="Y1750" s="360">
        <f t="shared" ca="1" si="2982"/>
        <v>0</v>
      </c>
      <c r="Z1750" s="360">
        <f t="shared" ca="1" si="2982"/>
        <v>0</v>
      </c>
      <c r="AA1750" s="360">
        <f t="shared" ca="1" si="2982"/>
        <v>0</v>
      </c>
      <c r="AB1750" s="360">
        <f t="shared" ca="1" si="2982"/>
        <v>0</v>
      </c>
      <c r="AC1750" s="360">
        <f t="shared" ca="1" si="2982"/>
        <v>0</v>
      </c>
      <c r="AD1750" s="360">
        <f t="shared" ca="1" si="2982"/>
        <v>0.82226841614476365</v>
      </c>
      <c r="AE1750" s="360">
        <f t="shared" ca="1" si="2982"/>
        <v>7.8129461394599153E-3</v>
      </c>
      <c r="AF1750" s="360">
        <f t="shared" ca="1" si="2982"/>
        <v>8.2540894445747841E-3</v>
      </c>
      <c r="AG1750" s="360">
        <f t="shared" ca="1" si="2982"/>
        <v>8.2153456147053463E-3</v>
      </c>
      <c r="AH1750" s="360">
        <f t="shared" ca="1" si="2982"/>
        <v>8.6722060705633208E-3</v>
      </c>
      <c r="AI1750" s="360">
        <f t="shared" ca="1" si="2982"/>
        <v>8.8892693988451635E-3</v>
      </c>
      <c r="AJ1750" s="360">
        <f t="shared" ca="1" si="2982"/>
        <v>8.8395531162715306E-3</v>
      </c>
      <c r="AK1750" s="360">
        <f t="shared" ca="1" si="2982"/>
        <v>9.3279592144941362E-3</v>
      </c>
      <c r="AL1750" s="360">
        <f t="shared" ca="1" si="2982"/>
        <v>9.2682902240606001E-3</v>
      </c>
      <c r="AM1750" s="360">
        <f t="shared" ca="1" si="2982"/>
        <v>9.7737273810876261E-3</v>
      </c>
      <c r="AN1750" s="360">
        <f t="shared" ca="1" si="2982"/>
        <v>1.0004806187387603E-2</v>
      </c>
      <c r="AO1750" s="360">
        <f t="shared" ca="1" si="2982"/>
        <v>9.3199325948427874E-3</v>
      </c>
      <c r="AP1750" s="360">
        <f t="shared" ca="1" si="2982"/>
        <v>1.0502855940909769E-2</v>
      </c>
      <c r="AQ1750" s="360">
        <f t="shared" ca="1" si="2982"/>
        <v>1.045209823434369E-2</v>
      </c>
      <c r="AR1750" s="360">
        <f t="shared" ca="1" si="2982"/>
        <v>1.1045776776862925E-2</v>
      </c>
      <c r="AS1750" s="360">
        <f t="shared" ca="1" si="2982"/>
        <v>1.0990044953497712E-2</v>
      </c>
      <c r="AT1750" s="360">
        <f t="shared" ca="1" si="2982"/>
        <v>1.1611520840514537E-2</v>
      </c>
      <c r="AU1750" s="360">
        <f t="shared" ca="1" si="2982"/>
        <v>1.1903905338951304E-2</v>
      </c>
      <c r="AV1750" s="360">
        <f t="shared" ca="1" si="2982"/>
        <v>1.1830592974777922E-2</v>
      </c>
      <c r="AW1750" s="360">
        <f t="shared" ca="1" si="2982"/>
        <v>1.2493005013579023E-2</v>
      </c>
      <c r="AX1750" s="360">
        <f t="shared" ca="1" si="2982"/>
        <v>1.2414606201881315E-2</v>
      </c>
      <c r="AY1750" s="360">
        <f t="shared" ca="1" si="2982"/>
        <v>1.3107024348076856E-2</v>
      </c>
      <c r="AZ1750" s="360">
        <f t="shared" ca="1" si="2982"/>
        <v>1.3424237170539153E-2</v>
      </c>
      <c r="BA1750" s="360">
        <f t="shared" ca="1" si="2982"/>
        <v>1.2491622270276429E-2</v>
      </c>
      <c r="BB1750" s="360">
        <f t="shared" ca="1" si="2982"/>
        <v>1.4040810925614803E-2</v>
      </c>
      <c r="BC1750" s="360">
        <f t="shared" ca="1" si="2982"/>
        <v>1.3674259320659602E-2</v>
      </c>
      <c r="BD1750" s="360">
        <f t="shared" ca="1" si="2982"/>
        <v>1.4155225243195693E-2</v>
      </c>
      <c r="BE1750" s="360">
        <f t="shared" ca="1" si="2982"/>
        <v>1.3785605783608695E-2</v>
      </c>
      <c r="BF1750" s="360">
        <f t="shared" ca="1" si="2982"/>
        <v>1.4270580964009429E-2</v>
      </c>
      <c r="BG1750" s="360">
        <f t="shared" ca="1" si="2982"/>
        <v>1.432864843776931E-2</v>
      </c>
      <c r="BH1750" s="360">
        <f t="shared" ca="1" si="2982"/>
        <v>1.3954379113266023E-2</v>
      </c>
      <c r="BI1750" s="360">
        <f t="shared" ca="1" si="2982"/>
        <v>1.4445431062494464E-2</v>
      </c>
      <c r="BJ1750" s="360">
        <f t="shared" ca="1" si="2982"/>
        <v>1.406802934914775E-2</v>
      </c>
      <c r="BK1750" s="360">
        <f t="shared" ca="1" si="2982"/>
        <v>1.456317469259156E-2</v>
      </c>
      <c r="BL1750" s="360">
        <f t="shared" ca="1" si="2982"/>
        <v>1.4622443948155305E-2</v>
      </c>
      <c r="BM1750" s="360">
        <f t="shared" ca="1" si="2982"/>
        <v>1.3792879141790079E-2</v>
      </c>
      <c r="BN1750" s="360">
        <f t="shared" ca="1" si="2982"/>
        <v>2.4506766098950594</v>
      </c>
      <c r="BO1750" s="360" t="str">
        <f t="shared" si="2982"/>
        <v/>
      </c>
      <c r="BP1750" s="360" t="str">
        <f t="shared" si="2982"/>
        <v/>
      </c>
      <c r="BQ1750" s="360" t="str">
        <f t="shared" si="2982"/>
        <v/>
      </c>
      <c r="BR1750" s="360" t="str">
        <f t="shared" si="2982"/>
        <v/>
      </c>
      <c r="BS1750" s="360" t="str">
        <f t="shared" si="2982"/>
        <v/>
      </c>
      <c r="BT1750" s="360" t="str">
        <f t="shared" ref="BT1750:CA1750" si="2983">IF(BT17="","",BT1746/-$F$1746)</f>
        <v/>
      </c>
      <c r="BU1750" s="360" t="str">
        <f t="shared" si="2983"/>
        <v/>
      </c>
      <c r="BV1750" s="360" t="str">
        <f t="shared" si="2983"/>
        <v/>
      </c>
      <c r="BW1750" s="360" t="str">
        <f t="shared" si="2983"/>
        <v/>
      </c>
      <c r="BX1750" s="360" t="str">
        <f t="shared" si="2983"/>
        <v/>
      </c>
      <c r="BY1750" s="360" t="str">
        <f t="shared" si="2983"/>
        <v/>
      </c>
      <c r="BZ1750" s="360" t="str">
        <f t="shared" si="2983"/>
        <v/>
      </c>
      <c r="CA1750" s="360" t="str">
        <f t="shared" si="2983"/>
        <v/>
      </c>
      <c r="CB1750" s="360" t="str">
        <f t="shared" ref="CB1750:DN1750" si="2984">IF(CB17="","",CB1746/-$F$1746)</f>
        <v/>
      </c>
      <c r="CC1750" s="360" t="str">
        <f t="shared" si="2984"/>
        <v/>
      </c>
      <c r="CD1750" s="360" t="str">
        <f t="shared" si="2984"/>
        <v/>
      </c>
      <c r="CE1750" s="360" t="str">
        <f t="shared" si="2984"/>
        <v/>
      </c>
      <c r="CF1750" s="360" t="str">
        <f t="shared" si="2984"/>
        <v/>
      </c>
      <c r="CG1750" s="360" t="str">
        <f t="shared" si="2984"/>
        <v/>
      </c>
      <c r="CH1750" s="360" t="str">
        <f t="shared" si="2984"/>
        <v/>
      </c>
      <c r="CI1750" s="360" t="str">
        <f t="shared" si="2984"/>
        <v/>
      </c>
      <c r="CJ1750" s="360" t="str">
        <f t="shared" si="2984"/>
        <v/>
      </c>
      <c r="CK1750" s="360" t="str">
        <f t="shared" si="2984"/>
        <v/>
      </c>
      <c r="CL1750" s="360" t="str">
        <f t="shared" si="2984"/>
        <v/>
      </c>
      <c r="CM1750" s="360" t="str">
        <f t="shared" si="2984"/>
        <v/>
      </c>
      <c r="CN1750" s="360" t="str">
        <f t="shared" si="2984"/>
        <v/>
      </c>
      <c r="CO1750" s="360" t="str">
        <f t="shared" si="2984"/>
        <v/>
      </c>
      <c r="CP1750" s="360" t="str">
        <f t="shared" si="2984"/>
        <v/>
      </c>
      <c r="CQ1750" s="360" t="str">
        <f t="shared" si="2984"/>
        <v/>
      </c>
      <c r="CR1750" s="360" t="str">
        <f t="shared" si="2984"/>
        <v/>
      </c>
      <c r="CS1750" s="360" t="str">
        <f t="shared" si="2984"/>
        <v/>
      </c>
      <c r="CT1750" s="360" t="str">
        <f t="shared" si="2984"/>
        <v/>
      </c>
      <c r="CU1750" s="360" t="str">
        <f t="shared" si="2984"/>
        <v/>
      </c>
      <c r="CV1750" s="360" t="str">
        <f t="shared" si="2984"/>
        <v/>
      </c>
      <c r="CW1750" s="360" t="str">
        <f t="shared" si="2984"/>
        <v/>
      </c>
      <c r="CX1750" s="360" t="str">
        <f t="shared" si="2984"/>
        <v/>
      </c>
      <c r="CY1750" s="360" t="str">
        <f t="shared" si="2984"/>
        <v/>
      </c>
      <c r="CZ1750" s="360" t="str">
        <f t="shared" si="2984"/>
        <v/>
      </c>
      <c r="DA1750" s="360" t="str">
        <f t="shared" si="2984"/>
        <v/>
      </c>
      <c r="DB1750" s="360" t="str">
        <f t="shared" si="2984"/>
        <v/>
      </c>
      <c r="DC1750" s="360" t="str">
        <f t="shared" si="2984"/>
        <v/>
      </c>
      <c r="DD1750" s="360" t="str">
        <f t="shared" si="2984"/>
        <v/>
      </c>
      <c r="DE1750" s="360" t="str">
        <f t="shared" si="2984"/>
        <v/>
      </c>
      <c r="DF1750" s="360" t="str">
        <f t="shared" si="2984"/>
        <v/>
      </c>
      <c r="DG1750" s="360" t="str">
        <f t="shared" si="2984"/>
        <v/>
      </c>
      <c r="DH1750" s="360" t="str">
        <f t="shared" si="2984"/>
        <v/>
      </c>
      <c r="DI1750" s="360" t="str">
        <f t="shared" si="2984"/>
        <v/>
      </c>
      <c r="DJ1750" s="360" t="str">
        <f t="shared" si="2984"/>
        <v/>
      </c>
      <c r="DK1750" s="360" t="str">
        <f t="shared" si="2984"/>
        <v/>
      </c>
      <c r="DL1750" s="360" t="str">
        <f t="shared" si="2984"/>
        <v/>
      </c>
      <c r="DM1750" s="360" t="str">
        <f t="shared" si="2984"/>
        <v/>
      </c>
      <c r="DN1750" s="360" t="str">
        <f t="shared" si="2984"/>
        <v/>
      </c>
      <c r="DP1750" s="50" t="s">
        <v>172</v>
      </c>
    </row>
    <row r="1751" spans="3:120" ht="15" customHeight="1">
      <c r="C1751" s="53" t="s">
        <v>71</v>
      </c>
      <c r="D1751" s="90">
        <f ca="1">SUMIF(F1746:BN1746,"&gt;"&amp;0)</f>
        <v>12891521.683154201</v>
      </c>
      <c r="DP1751" s="50" t="s">
        <v>172</v>
      </c>
    </row>
    <row r="1752" spans="3:120" ht="15" customHeight="1">
      <c r="D1752" s="17"/>
      <c r="DP1752" s="50" t="s">
        <v>172</v>
      </c>
    </row>
    <row r="1753" spans="3:120" ht="15" customHeight="1">
      <c r="C1753" s="63" t="s">
        <v>194</v>
      </c>
      <c r="D1753" s="88"/>
      <c r="E1753" s="88"/>
      <c r="F1753" s="99"/>
      <c r="G1753" s="99"/>
      <c r="H1753" s="99"/>
      <c r="I1753" s="99"/>
      <c r="J1753" s="63"/>
      <c r="K1753" s="88"/>
      <c r="L1753" s="88"/>
      <c r="M1753" s="99"/>
      <c r="N1753" s="99"/>
      <c r="O1753" s="99"/>
      <c r="P1753" s="99"/>
      <c r="Q1753" s="99"/>
      <c r="R1753" s="99"/>
      <c r="S1753" s="99"/>
      <c r="T1753" s="99"/>
      <c r="U1753" s="99"/>
      <c r="V1753" s="99"/>
      <c r="W1753" s="99"/>
      <c r="X1753" s="99"/>
      <c r="Y1753" s="99"/>
      <c r="Z1753" s="99"/>
      <c r="AA1753" s="99"/>
      <c r="AB1753" s="99"/>
      <c r="AC1753" s="99"/>
      <c r="AD1753" s="99"/>
      <c r="AE1753" s="99"/>
      <c r="AF1753" s="99"/>
      <c r="AG1753" s="99"/>
      <c r="AH1753" s="99"/>
      <c r="AI1753" s="99"/>
      <c r="AJ1753" s="99"/>
      <c r="AK1753" s="99"/>
      <c r="AL1753" s="99"/>
      <c r="AM1753" s="99"/>
      <c r="AN1753" s="99"/>
      <c r="AO1753" s="99"/>
      <c r="AP1753" s="99"/>
      <c r="AQ1753" s="99"/>
      <c r="AR1753" s="99"/>
      <c r="AS1753" s="99"/>
      <c r="AT1753" s="99"/>
      <c r="AU1753" s="99"/>
      <c r="AV1753" s="99"/>
      <c r="AW1753" s="99"/>
      <c r="AX1753" s="99"/>
      <c r="AY1753" s="99"/>
      <c r="AZ1753" s="99"/>
      <c r="BA1753" s="99"/>
      <c r="BB1753" s="99"/>
      <c r="BC1753" s="99"/>
      <c r="BD1753" s="99"/>
      <c r="BE1753" s="99"/>
      <c r="BF1753" s="99"/>
      <c r="BG1753" s="99"/>
      <c r="BH1753" s="99"/>
      <c r="BI1753" s="99"/>
      <c r="BJ1753" s="99"/>
      <c r="BK1753" s="99"/>
      <c r="BL1753" s="99"/>
      <c r="BM1753" s="99"/>
      <c r="BN1753" s="99"/>
      <c r="BO1753" s="99"/>
      <c r="BP1753" s="99"/>
      <c r="BQ1753" s="99"/>
      <c r="BR1753" s="99"/>
      <c r="BS1753" s="99"/>
      <c r="BT1753" s="99"/>
      <c r="BU1753" s="99"/>
      <c r="BV1753" s="99"/>
      <c r="BW1753" s="99"/>
      <c r="BX1753" s="99"/>
      <c r="BY1753" s="99"/>
      <c r="BZ1753" s="99"/>
      <c r="CA1753" s="99"/>
      <c r="CB1753" s="99"/>
      <c r="CC1753" s="99"/>
      <c r="CD1753" s="99"/>
      <c r="CE1753" s="99"/>
      <c r="CF1753" s="99"/>
      <c r="CG1753" s="99"/>
      <c r="CH1753" s="99"/>
      <c r="CI1753" s="99"/>
      <c r="CJ1753" s="99"/>
      <c r="CK1753" s="99"/>
      <c r="CL1753" s="99"/>
      <c r="CM1753" s="99"/>
      <c r="CN1753" s="99"/>
      <c r="CO1753" s="99"/>
      <c r="CP1753" s="99"/>
      <c r="CQ1753" s="99"/>
      <c r="CR1753" s="99"/>
      <c r="CS1753" s="99"/>
      <c r="CT1753" s="99"/>
      <c r="CU1753" s="99"/>
      <c r="CV1753" s="99"/>
      <c r="CW1753" s="99"/>
      <c r="CX1753" s="99"/>
      <c r="CY1753" s="99"/>
      <c r="CZ1753" s="99"/>
      <c r="DA1753" s="99"/>
      <c r="DB1753" s="99"/>
      <c r="DC1753" s="99"/>
      <c r="DD1753" s="99"/>
      <c r="DE1753" s="99"/>
      <c r="DF1753" s="99"/>
      <c r="DG1753" s="99"/>
      <c r="DH1753" s="99"/>
      <c r="DI1753" s="99"/>
      <c r="DJ1753" s="99"/>
      <c r="DK1753" s="99"/>
      <c r="DL1753" s="99"/>
      <c r="DM1753" s="99"/>
      <c r="DN1753" s="99"/>
      <c r="DO1753" s="99"/>
      <c r="DP1753" s="50" t="s">
        <v>172</v>
      </c>
    </row>
    <row r="1754" spans="3:120" ht="15" customHeight="1">
      <c r="C1754" s="95"/>
      <c r="D1754" s="17"/>
      <c r="DP1754" s="50" t="s">
        <v>172</v>
      </c>
    </row>
    <row r="1755" spans="3:120" ht="15" customHeight="1">
      <c r="C1755" s="58" t="s">
        <v>193</v>
      </c>
      <c r="D1755" s="54">
        <f>D1756/D1710</f>
        <v>2.2222222222222223E-2</v>
      </c>
      <c r="DP1755" s="50" t="s">
        <v>172</v>
      </c>
    </row>
    <row r="1756" spans="3:120" ht="15" customHeight="1">
      <c r="C1756" s="58" t="s">
        <v>192</v>
      </c>
      <c r="D1756" s="93">
        <v>300000</v>
      </c>
      <c r="DP1756" s="50" t="s">
        <v>172</v>
      </c>
    </row>
    <row r="1757" spans="3:120" ht="15" customHeight="1">
      <c r="C1757" s="61"/>
      <c r="D1757" s="92"/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  <c r="AN1757" s="61"/>
      <c r="AO1757" s="61"/>
      <c r="AP1757" s="61"/>
      <c r="AQ1757" s="61"/>
      <c r="AR1757" s="61"/>
      <c r="AS1757" s="61"/>
      <c r="AT1757" s="61"/>
      <c r="AU1757" s="61"/>
      <c r="AV1757" s="61"/>
      <c r="AW1757" s="61"/>
      <c r="AX1757" s="61"/>
      <c r="AY1757" s="61"/>
      <c r="AZ1757" s="61"/>
      <c r="BA1757" s="61"/>
      <c r="BB1757" s="61"/>
      <c r="BC1757" s="61"/>
      <c r="BD1757" s="61"/>
      <c r="BE1757" s="61"/>
      <c r="BF1757" s="61"/>
      <c r="BG1757" s="61"/>
      <c r="BH1757" s="61"/>
      <c r="BI1757" s="61"/>
      <c r="BJ1757" s="61"/>
      <c r="BK1757" s="61"/>
      <c r="BL1757" s="61"/>
      <c r="BM1757" s="61"/>
      <c r="BN1757" s="61"/>
      <c r="BO1757" s="61"/>
      <c r="BP1757" s="61"/>
      <c r="BQ1757" s="61"/>
      <c r="BR1757" s="61"/>
      <c r="BS1757" s="61"/>
      <c r="BT1757" s="61"/>
      <c r="BU1757" s="61"/>
      <c r="BV1757" s="61"/>
      <c r="BW1757" s="61"/>
      <c r="BX1757" s="61"/>
      <c r="BY1757" s="61"/>
      <c r="BZ1757" s="61"/>
      <c r="CA1757" s="61"/>
      <c r="CB1757" s="61"/>
      <c r="CC1757" s="61"/>
      <c r="CD1757" s="61"/>
      <c r="CE1757" s="61"/>
      <c r="CF1757" s="61"/>
      <c r="CG1757" s="61"/>
      <c r="CH1757" s="61"/>
      <c r="CI1757" s="61"/>
      <c r="CJ1757" s="61"/>
      <c r="CK1757" s="61"/>
      <c r="CL1757" s="61"/>
      <c r="CM1757" s="61"/>
      <c r="CN1757" s="61"/>
      <c r="CO1757" s="61"/>
      <c r="CP1757" s="61"/>
      <c r="CQ1757" s="61"/>
      <c r="CR1757" s="61"/>
      <c r="CS1757" s="61"/>
      <c r="CT1757" s="61"/>
      <c r="CU1757" s="61"/>
      <c r="CV1757" s="61"/>
      <c r="CW1757" s="61"/>
      <c r="CX1757" s="61"/>
      <c r="CY1757" s="61"/>
      <c r="CZ1757" s="61"/>
      <c r="DA1757" s="61"/>
      <c r="DB1757" s="61"/>
      <c r="DC1757" s="61"/>
      <c r="DD1757" s="61"/>
      <c r="DE1757" s="61"/>
      <c r="DF1757" s="61"/>
      <c r="DG1757" s="61"/>
      <c r="DH1757" s="61"/>
      <c r="DI1757" s="61"/>
      <c r="DJ1757" s="61"/>
      <c r="DK1757" s="61"/>
      <c r="DL1757" s="61"/>
      <c r="DM1757" s="61"/>
      <c r="DN1757" s="61"/>
      <c r="DO1757" s="61"/>
      <c r="DP1757" s="50" t="s">
        <v>172</v>
      </c>
    </row>
    <row r="1758" spans="3:120" ht="15" customHeight="1">
      <c r="C1758" s="18" t="s">
        <v>191</v>
      </c>
      <c r="D1758" s="17"/>
      <c r="F1758" s="91">
        <f>-D1756</f>
        <v>-300000</v>
      </c>
      <c r="G1758" s="51">
        <f t="shared" ref="G1758:AL1758" ca="1" si="2985">IF(G17="","",$D$1755*G1722)</f>
        <v>0</v>
      </c>
      <c r="H1758" s="51">
        <f t="shared" ca="1" si="2985"/>
        <v>0</v>
      </c>
      <c r="I1758" s="51">
        <f t="shared" ca="1" si="2985"/>
        <v>0</v>
      </c>
      <c r="J1758" s="51">
        <f t="shared" ca="1" si="2985"/>
        <v>0</v>
      </c>
      <c r="K1758" s="51">
        <f t="shared" ca="1" si="2985"/>
        <v>0</v>
      </c>
      <c r="L1758" s="51">
        <f t="shared" ca="1" si="2985"/>
        <v>0</v>
      </c>
      <c r="M1758" s="51">
        <f t="shared" ca="1" si="2985"/>
        <v>0</v>
      </c>
      <c r="N1758" s="51">
        <f t="shared" ca="1" si="2985"/>
        <v>0</v>
      </c>
      <c r="O1758" s="51">
        <f t="shared" ca="1" si="2985"/>
        <v>0</v>
      </c>
      <c r="P1758" s="51">
        <f t="shared" ca="1" si="2985"/>
        <v>0</v>
      </c>
      <c r="Q1758" s="51">
        <f t="shared" ca="1" si="2985"/>
        <v>0</v>
      </c>
      <c r="R1758" s="51">
        <f t="shared" ca="1" si="2985"/>
        <v>0</v>
      </c>
      <c r="S1758" s="51">
        <f t="shared" ca="1" si="2985"/>
        <v>0</v>
      </c>
      <c r="T1758" s="51">
        <f t="shared" ca="1" si="2985"/>
        <v>0</v>
      </c>
      <c r="U1758" s="51">
        <f t="shared" ca="1" si="2985"/>
        <v>0</v>
      </c>
      <c r="V1758" s="51">
        <f t="shared" ca="1" si="2985"/>
        <v>0</v>
      </c>
      <c r="W1758" s="51">
        <f t="shared" ca="1" si="2985"/>
        <v>0</v>
      </c>
      <c r="X1758" s="51">
        <f t="shared" ca="1" si="2985"/>
        <v>0</v>
      </c>
      <c r="Y1758" s="51">
        <f t="shared" ca="1" si="2985"/>
        <v>0</v>
      </c>
      <c r="Z1758" s="51">
        <f t="shared" ca="1" si="2985"/>
        <v>0</v>
      </c>
      <c r="AA1758" s="51">
        <f t="shared" ca="1" si="2985"/>
        <v>0</v>
      </c>
      <c r="AB1758" s="51">
        <f t="shared" ca="1" si="2985"/>
        <v>0</v>
      </c>
      <c r="AC1758" s="51">
        <f t="shared" ca="1" si="2985"/>
        <v>0</v>
      </c>
      <c r="AD1758" s="51">
        <f t="shared" ca="1" si="2985"/>
        <v>246680.52484342913</v>
      </c>
      <c r="AE1758" s="51">
        <f t="shared" ca="1" si="2985"/>
        <v>2343.8838418379751</v>
      </c>
      <c r="AF1758" s="51">
        <f t="shared" ca="1" si="2985"/>
        <v>2476.2268333724351</v>
      </c>
      <c r="AG1758" s="51">
        <f t="shared" ca="1" si="2985"/>
        <v>2464.6036844116043</v>
      </c>
      <c r="AH1758" s="51">
        <f t="shared" ca="1" si="2985"/>
        <v>2601.6618211689965</v>
      </c>
      <c r="AI1758" s="51">
        <f t="shared" ca="1" si="2985"/>
        <v>2666.7808196535493</v>
      </c>
      <c r="AJ1758" s="51">
        <f t="shared" ca="1" si="2985"/>
        <v>2651.8659348814599</v>
      </c>
      <c r="AK1758" s="51">
        <f t="shared" ca="1" si="2985"/>
        <v>2798.387764348241</v>
      </c>
      <c r="AL1758" s="51">
        <f t="shared" ca="1" si="2985"/>
        <v>2780.4870672181801</v>
      </c>
      <c r="AM1758" s="51">
        <f t="shared" ref="AM1758:BR1758" ca="1" si="2986">IF(AM17="","",$D$1755*AM1722)</f>
        <v>2932.1182143262881</v>
      </c>
      <c r="AN1758" s="51">
        <f t="shared" ca="1" si="2986"/>
        <v>3001.4418562162809</v>
      </c>
      <c r="AO1758" s="51">
        <f t="shared" ca="1" si="2986"/>
        <v>2795.9797784528369</v>
      </c>
      <c r="AP1758" s="51">
        <f t="shared" ca="1" si="2986"/>
        <v>3150.856782272931</v>
      </c>
      <c r="AQ1758" s="51">
        <f t="shared" ca="1" si="2986"/>
        <v>3135.6294703031072</v>
      </c>
      <c r="AR1758" s="51">
        <f t="shared" ca="1" si="2986"/>
        <v>3313.7330330588779</v>
      </c>
      <c r="AS1758" s="51">
        <f t="shared" ca="1" si="2986"/>
        <v>3297.013486049314</v>
      </c>
      <c r="AT1758" s="51">
        <f t="shared" ca="1" si="2986"/>
        <v>3483.4562521543612</v>
      </c>
      <c r="AU1758" s="51">
        <f t="shared" ca="1" si="2986"/>
        <v>3571.1716016853916</v>
      </c>
      <c r="AV1758" s="51">
        <f t="shared" ca="1" si="2986"/>
        <v>3549.1778924333767</v>
      </c>
      <c r="AW1758" s="51">
        <f t="shared" ca="1" si="2986"/>
        <v>3747.9015040737072</v>
      </c>
      <c r="AX1758" s="51">
        <f t="shared" ca="1" si="2986"/>
        <v>3724.3818605643951</v>
      </c>
      <c r="AY1758" s="51">
        <f t="shared" ca="1" si="2986"/>
        <v>3932.1073044230566</v>
      </c>
      <c r="AZ1758" s="51">
        <f t="shared" ca="1" si="2986"/>
        <v>4027.2711511617458</v>
      </c>
      <c r="BA1758" s="51">
        <f t="shared" ca="1" si="2986"/>
        <v>3747.486681082929</v>
      </c>
      <c r="BB1758" s="51">
        <f t="shared" ca="1" si="2986"/>
        <v>4212.2432776844407</v>
      </c>
      <c r="BC1758" s="51">
        <f t="shared" ca="1" si="2986"/>
        <v>4102.2777961978809</v>
      </c>
      <c r="BD1758" s="51">
        <f t="shared" ca="1" si="2986"/>
        <v>4246.5675729587083</v>
      </c>
      <c r="BE1758" s="51">
        <f t="shared" ca="1" si="2986"/>
        <v>4135.6817350826086</v>
      </c>
      <c r="BF1758" s="51">
        <f t="shared" ca="1" si="2986"/>
        <v>4281.1742892028296</v>
      </c>
      <c r="BG1758" s="51">
        <f t="shared" ca="1" si="2986"/>
        <v>4298.5945313307939</v>
      </c>
      <c r="BH1758" s="51">
        <f t="shared" ca="1" si="2986"/>
        <v>4186.3137339798068</v>
      </c>
      <c r="BI1758" s="51">
        <f t="shared" ca="1" si="2986"/>
        <v>4333.6293187483398</v>
      </c>
      <c r="BJ1758" s="51">
        <f t="shared" ca="1" si="2986"/>
        <v>4220.4088047443247</v>
      </c>
      <c r="BK1758" s="51">
        <f t="shared" ca="1" si="2986"/>
        <v>4368.9524077774686</v>
      </c>
      <c r="BL1758" s="51">
        <f t="shared" ca="1" si="2986"/>
        <v>4386.7331844465916</v>
      </c>
      <c r="BM1758" s="51">
        <f t="shared" ca="1" si="2986"/>
        <v>4137.8637425370243</v>
      </c>
      <c r="BN1758" s="51">
        <f t="shared" ca="1" si="2986"/>
        <v>735202.98296851793</v>
      </c>
      <c r="BO1758" s="51" t="str">
        <f t="shared" si="2986"/>
        <v/>
      </c>
      <c r="BP1758" s="51" t="str">
        <f t="shared" si="2986"/>
        <v/>
      </c>
      <c r="BQ1758" s="51" t="str">
        <f t="shared" si="2986"/>
        <v/>
      </c>
      <c r="BR1758" s="51" t="str">
        <f t="shared" si="2986"/>
        <v/>
      </c>
      <c r="BS1758" s="51" t="str">
        <f t="shared" ref="BS1758:CA1758" si="2987">IF(BS17="","",$D$1755*BS1722)</f>
        <v/>
      </c>
      <c r="BT1758" s="51" t="str">
        <f t="shared" si="2987"/>
        <v/>
      </c>
      <c r="BU1758" s="51" t="str">
        <f t="shared" si="2987"/>
        <v/>
      </c>
      <c r="BV1758" s="51" t="str">
        <f t="shared" si="2987"/>
        <v/>
      </c>
      <c r="BW1758" s="51" t="str">
        <f t="shared" si="2987"/>
        <v/>
      </c>
      <c r="BX1758" s="51" t="str">
        <f t="shared" si="2987"/>
        <v/>
      </c>
      <c r="BY1758" s="51" t="str">
        <f t="shared" si="2987"/>
        <v/>
      </c>
      <c r="BZ1758" s="51" t="str">
        <f t="shared" si="2987"/>
        <v/>
      </c>
      <c r="CA1758" s="51" t="str">
        <f t="shared" si="2987"/>
        <v/>
      </c>
      <c r="CB1758" s="51" t="str">
        <f t="shared" ref="CB1758:DN1758" si="2988">IF(CB17="","",$D$1755*CB1722)</f>
        <v/>
      </c>
      <c r="CC1758" s="51" t="str">
        <f t="shared" si="2988"/>
        <v/>
      </c>
      <c r="CD1758" s="51" t="str">
        <f t="shared" si="2988"/>
        <v/>
      </c>
      <c r="CE1758" s="51" t="str">
        <f t="shared" si="2988"/>
        <v/>
      </c>
      <c r="CF1758" s="51" t="str">
        <f t="shared" si="2988"/>
        <v/>
      </c>
      <c r="CG1758" s="51" t="str">
        <f t="shared" si="2988"/>
        <v/>
      </c>
      <c r="CH1758" s="51" t="str">
        <f t="shared" si="2988"/>
        <v/>
      </c>
      <c r="CI1758" s="51" t="str">
        <f t="shared" si="2988"/>
        <v/>
      </c>
      <c r="CJ1758" s="51" t="str">
        <f t="shared" si="2988"/>
        <v/>
      </c>
      <c r="CK1758" s="51" t="str">
        <f t="shared" si="2988"/>
        <v/>
      </c>
      <c r="CL1758" s="51" t="str">
        <f t="shared" si="2988"/>
        <v/>
      </c>
      <c r="CM1758" s="51" t="str">
        <f t="shared" si="2988"/>
        <v/>
      </c>
      <c r="CN1758" s="51" t="str">
        <f t="shared" si="2988"/>
        <v/>
      </c>
      <c r="CO1758" s="51" t="str">
        <f t="shared" si="2988"/>
        <v/>
      </c>
      <c r="CP1758" s="51" t="str">
        <f t="shared" si="2988"/>
        <v/>
      </c>
      <c r="CQ1758" s="51" t="str">
        <f t="shared" si="2988"/>
        <v/>
      </c>
      <c r="CR1758" s="51" t="str">
        <f t="shared" si="2988"/>
        <v/>
      </c>
      <c r="CS1758" s="51" t="str">
        <f t="shared" si="2988"/>
        <v/>
      </c>
      <c r="CT1758" s="51" t="str">
        <f t="shared" si="2988"/>
        <v/>
      </c>
      <c r="CU1758" s="51" t="str">
        <f t="shared" si="2988"/>
        <v/>
      </c>
      <c r="CV1758" s="51" t="str">
        <f t="shared" si="2988"/>
        <v/>
      </c>
      <c r="CW1758" s="51" t="str">
        <f t="shared" si="2988"/>
        <v/>
      </c>
      <c r="CX1758" s="51" t="str">
        <f t="shared" si="2988"/>
        <v/>
      </c>
      <c r="CY1758" s="51" t="str">
        <f t="shared" si="2988"/>
        <v/>
      </c>
      <c r="CZ1758" s="51" t="str">
        <f t="shared" si="2988"/>
        <v/>
      </c>
      <c r="DA1758" s="51" t="str">
        <f t="shared" si="2988"/>
        <v/>
      </c>
      <c r="DB1758" s="51" t="str">
        <f t="shared" si="2988"/>
        <v/>
      </c>
      <c r="DC1758" s="51" t="str">
        <f t="shared" si="2988"/>
        <v/>
      </c>
      <c r="DD1758" s="51" t="str">
        <f t="shared" si="2988"/>
        <v/>
      </c>
      <c r="DE1758" s="51" t="str">
        <f t="shared" si="2988"/>
        <v/>
      </c>
      <c r="DF1758" s="51" t="str">
        <f t="shared" si="2988"/>
        <v/>
      </c>
      <c r="DG1758" s="51" t="str">
        <f t="shared" si="2988"/>
        <v/>
      </c>
      <c r="DH1758" s="51" t="str">
        <f t="shared" si="2988"/>
        <v/>
      </c>
      <c r="DI1758" s="51" t="str">
        <f t="shared" si="2988"/>
        <v/>
      </c>
      <c r="DJ1758" s="51" t="str">
        <f t="shared" si="2988"/>
        <v/>
      </c>
      <c r="DK1758" s="51" t="str">
        <f t="shared" si="2988"/>
        <v/>
      </c>
      <c r="DL1758" s="51" t="str">
        <f t="shared" si="2988"/>
        <v/>
      </c>
      <c r="DM1758" s="51" t="str">
        <f t="shared" si="2988"/>
        <v/>
      </c>
      <c r="DN1758" s="51" t="str">
        <f t="shared" si="2988"/>
        <v/>
      </c>
      <c r="DO1758" s="51">
        <f ca="1">SUM(F1758:DN1758)</f>
        <v>804987.57284178887</v>
      </c>
      <c r="DP1758" s="50" t="s">
        <v>172</v>
      </c>
    </row>
    <row r="1759" spans="3:120" ht="15" customHeight="1">
      <c r="D1759" s="17"/>
      <c r="DP1759" s="50" t="s">
        <v>172</v>
      </c>
    </row>
    <row r="1760" spans="3:120" ht="15" customHeight="1">
      <c r="C1760" s="18" t="s">
        <v>190</v>
      </c>
      <c r="DP1760" s="50" t="s">
        <v>172</v>
      </c>
    </row>
    <row r="1761" spans="3:120" ht="15" customHeight="1">
      <c r="C1761" s="53" t="s">
        <v>174</v>
      </c>
      <c r="D1761" s="54">
        <f ca="1">XIRR(F1758:BN1758,F16:BN16,0.2)</f>
        <v>0.39939075112342837</v>
      </c>
      <c r="DP1761" s="50" t="s">
        <v>172</v>
      </c>
    </row>
    <row r="1762" spans="3:120" ht="15" customHeight="1">
      <c r="C1762" s="53" t="s">
        <v>576</v>
      </c>
      <c r="D1762" s="46">
        <f ca="1">(SUMIF(F1758:BN1758,"&gt;"&amp;0))/-F1758</f>
        <v>3.6832919094726302</v>
      </c>
      <c r="G1762" s="360">
        <f ca="1">IF(G17="","",G1758/-$F$1758)</f>
        <v>0</v>
      </c>
      <c r="H1762" s="360">
        <f t="shared" ref="H1762:BS1762" ca="1" si="2989">IF(H17="","",H1758/-$F$1758)</f>
        <v>0</v>
      </c>
      <c r="I1762" s="360">
        <f t="shared" ca="1" si="2989"/>
        <v>0</v>
      </c>
      <c r="J1762" s="360">
        <f t="shared" ca="1" si="2989"/>
        <v>0</v>
      </c>
      <c r="K1762" s="360">
        <f t="shared" ca="1" si="2989"/>
        <v>0</v>
      </c>
      <c r="L1762" s="360">
        <f t="shared" ca="1" si="2989"/>
        <v>0</v>
      </c>
      <c r="M1762" s="360">
        <f t="shared" ca="1" si="2989"/>
        <v>0</v>
      </c>
      <c r="N1762" s="360">
        <f t="shared" ca="1" si="2989"/>
        <v>0</v>
      </c>
      <c r="O1762" s="360">
        <f t="shared" ca="1" si="2989"/>
        <v>0</v>
      </c>
      <c r="P1762" s="360">
        <f t="shared" ca="1" si="2989"/>
        <v>0</v>
      </c>
      <c r="Q1762" s="360">
        <f t="shared" ca="1" si="2989"/>
        <v>0</v>
      </c>
      <c r="R1762" s="360">
        <f t="shared" ca="1" si="2989"/>
        <v>0</v>
      </c>
      <c r="S1762" s="360">
        <f t="shared" ca="1" si="2989"/>
        <v>0</v>
      </c>
      <c r="T1762" s="360">
        <f t="shared" ca="1" si="2989"/>
        <v>0</v>
      </c>
      <c r="U1762" s="360">
        <f t="shared" ca="1" si="2989"/>
        <v>0</v>
      </c>
      <c r="V1762" s="360">
        <f t="shared" ca="1" si="2989"/>
        <v>0</v>
      </c>
      <c r="W1762" s="360">
        <f t="shared" ca="1" si="2989"/>
        <v>0</v>
      </c>
      <c r="X1762" s="360">
        <f t="shared" ca="1" si="2989"/>
        <v>0</v>
      </c>
      <c r="Y1762" s="360">
        <f t="shared" ca="1" si="2989"/>
        <v>0</v>
      </c>
      <c r="Z1762" s="360">
        <f t="shared" ca="1" si="2989"/>
        <v>0</v>
      </c>
      <c r="AA1762" s="360">
        <f t="shared" ca="1" si="2989"/>
        <v>0</v>
      </c>
      <c r="AB1762" s="360">
        <f t="shared" ca="1" si="2989"/>
        <v>0</v>
      </c>
      <c r="AC1762" s="360">
        <f t="shared" ca="1" si="2989"/>
        <v>0</v>
      </c>
      <c r="AD1762" s="360">
        <f t="shared" ca="1" si="2989"/>
        <v>0.82226841614476376</v>
      </c>
      <c r="AE1762" s="360">
        <f t="shared" ca="1" si="2989"/>
        <v>7.812946139459917E-3</v>
      </c>
      <c r="AF1762" s="360">
        <f t="shared" ca="1" si="2989"/>
        <v>8.2540894445747841E-3</v>
      </c>
      <c r="AG1762" s="360">
        <f t="shared" ca="1" si="2989"/>
        <v>8.215345614705348E-3</v>
      </c>
      <c r="AH1762" s="360">
        <f t="shared" ca="1" si="2989"/>
        <v>8.6722060705633226E-3</v>
      </c>
      <c r="AI1762" s="360">
        <f t="shared" ca="1" si="2989"/>
        <v>8.8892693988451652E-3</v>
      </c>
      <c r="AJ1762" s="360">
        <f t="shared" ca="1" si="2989"/>
        <v>8.8395531162715323E-3</v>
      </c>
      <c r="AK1762" s="360">
        <f t="shared" ca="1" si="2989"/>
        <v>9.3279592144941362E-3</v>
      </c>
      <c r="AL1762" s="360">
        <f t="shared" ca="1" si="2989"/>
        <v>9.2682902240606001E-3</v>
      </c>
      <c r="AM1762" s="360">
        <f t="shared" ca="1" si="2989"/>
        <v>9.7737273810876279E-3</v>
      </c>
      <c r="AN1762" s="360">
        <f t="shared" ca="1" si="2989"/>
        <v>1.0004806187387603E-2</v>
      </c>
      <c r="AO1762" s="360">
        <f t="shared" ca="1" si="2989"/>
        <v>9.3199325948427891E-3</v>
      </c>
      <c r="AP1762" s="360">
        <f t="shared" ca="1" si="2989"/>
        <v>1.050285594090977E-2</v>
      </c>
      <c r="AQ1762" s="360">
        <f t="shared" ca="1" si="2989"/>
        <v>1.045209823434369E-2</v>
      </c>
      <c r="AR1762" s="360">
        <f t="shared" ca="1" si="2989"/>
        <v>1.1045776776862927E-2</v>
      </c>
      <c r="AS1762" s="360">
        <f t="shared" ca="1" si="2989"/>
        <v>1.0990044953497714E-2</v>
      </c>
      <c r="AT1762" s="360">
        <f t="shared" ca="1" si="2989"/>
        <v>1.1611520840514537E-2</v>
      </c>
      <c r="AU1762" s="360">
        <f t="shared" ca="1" si="2989"/>
        <v>1.1903905338951306E-2</v>
      </c>
      <c r="AV1762" s="360">
        <f t="shared" ca="1" si="2989"/>
        <v>1.1830592974777922E-2</v>
      </c>
      <c r="AW1762" s="360">
        <f t="shared" ca="1" si="2989"/>
        <v>1.2493005013579025E-2</v>
      </c>
      <c r="AX1762" s="360">
        <f t="shared" ca="1" si="2989"/>
        <v>1.2414606201881317E-2</v>
      </c>
      <c r="AY1762" s="360">
        <f t="shared" ca="1" si="2989"/>
        <v>1.3107024348076856E-2</v>
      </c>
      <c r="AZ1762" s="360">
        <f t="shared" ca="1" si="2989"/>
        <v>1.3424237170539153E-2</v>
      </c>
      <c r="BA1762" s="360">
        <f t="shared" ca="1" si="2989"/>
        <v>1.2491622270276431E-2</v>
      </c>
      <c r="BB1762" s="360">
        <f t="shared" ca="1" si="2989"/>
        <v>1.4040810925614803E-2</v>
      </c>
      <c r="BC1762" s="360">
        <f t="shared" ca="1" si="2989"/>
        <v>1.3674259320659602E-2</v>
      </c>
      <c r="BD1762" s="360">
        <f t="shared" ca="1" si="2989"/>
        <v>1.4155225243195695E-2</v>
      </c>
      <c r="BE1762" s="360">
        <f t="shared" ca="1" si="2989"/>
        <v>1.3785605783608695E-2</v>
      </c>
      <c r="BF1762" s="360">
        <f t="shared" ca="1" si="2989"/>
        <v>1.4270580964009433E-2</v>
      </c>
      <c r="BG1762" s="360">
        <f t="shared" ca="1" si="2989"/>
        <v>1.4328648437769313E-2</v>
      </c>
      <c r="BH1762" s="360">
        <f t="shared" ca="1" si="2989"/>
        <v>1.3954379113266023E-2</v>
      </c>
      <c r="BI1762" s="360">
        <f t="shared" ca="1" si="2989"/>
        <v>1.4445431062494466E-2</v>
      </c>
      <c r="BJ1762" s="360">
        <f t="shared" ca="1" si="2989"/>
        <v>1.4068029349147748E-2</v>
      </c>
      <c r="BK1762" s="360">
        <f t="shared" ca="1" si="2989"/>
        <v>1.4563174692591562E-2</v>
      </c>
      <c r="BL1762" s="360">
        <f t="shared" ca="1" si="2989"/>
        <v>1.4622443948155305E-2</v>
      </c>
      <c r="BM1762" s="360">
        <f t="shared" ca="1" si="2989"/>
        <v>1.3792879141790081E-2</v>
      </c>
      <c r="BN1762" s="360">
        <f t="shared" ca="1" si="2989"/>
        <v>2.4506766098950599</v>
      </c>
      <c r="BO1762" s="360" t="str">
        <f t="shared" si="2989"/>
        <v/>
      </c>
      <c r="BP1762" s="360" t="str">
        <f t="shared" si="2989"/>
        <v/>
      </c>
      <c r="BQ1762" s="360" t="str">
        <f t="shared" si="2989"/>
        <v/>
      </c>
      <c r="BR1762" s="360" t="str">
        <f t="shared" si="2989"/>
        <v/>
      </c>
      <c r="BS1762" s="360" t="str">
        <f t="shared" si="2989"/>
        <v/>
      </c>
      <c r="BT1762" s="360" t="str">
        <f t="shared" ref="BT1762:CA1762" si="2990">IF(BT17="","",BT1758/-$F$1758)</f>
        <v/>
      </c>
      <c r="BU1762" s="360" t="str">
        <f t="shared" si="2990"/>
        <v/>
      </c>
      <c r="BV1762" s="360" t="str">
        <f t="shared" si="2990"/>
        <v/>
      </c>
      <c r="BW1762" s="360" t="str">
        <f t="shared" si="2990"/>
        <v/>
      </c>
      <c r="BX1762" s="360" t="str">
        <f t="shared" si="2990"/>
        <v/>
      </c>
      <c r="BY1762" s="360" t="str">
        <f t="shared" si="2990"/>
        <v/>
      </c>
      <c r="BZ1762" s="360" t="str">
        <f t="shared" si="2990"/>
        <v/>
      </c>
      <c r="CA1762" s="360" t="str">
        <f t="shared" si="2990"/>
        <v/>
      </c>
      <c r="CB1762" s="360" t="str">
        <f t="shared" ref="CB1762:DN1762" si="2991">IF(CB17="","",CB1758/-$F$1758)</f>
        <v/>
      </c>
      <c r="CC1762" s="360" t="str">
        <f t="shared" si="2991"/>
        <v/>
      </c>
      <c r="CD1762" s="360" t="str">
        <f t="shared" si="2991"/>
        <v/>
      </c>
      <c r="CE1762" s="360" t="str">
        <f t="shared" si="2991"/>
        <v/>
      </c>
      <c r="CF1762" s="360" t="str">
        <f t="shared" si="2991"/>
        <v/>
      </c>
      <c r="CG1762" s="360" t="str">
        <f t="shared" si="2991"/>
        <v/>
      </c>
      <c r="CH1762" s="360" t="str">
        <f t="shared" si="2991"/>
        <v/>
      </c>
      <c r="CI1762" s="360" t="str">
        <f t="shared" si="2991"/>
        <v/>
      </c>
      <c r="CJ1762" s="360" t="str">
        <f t="shared" si="2991"/>
        <v/>
      </c>
      <c r="CK1762" s="360" t="str">
        <f t="shared" si="2991"/>
        <v/>
      </c>
      <c r="CL1762" s="360" t="str">
        <f t="shared" si="2991"/>
        <v/>
      </c>
      <c r="CM1762" s="360" t="str">
        <f t="shared" si="2991"/>
        <v/>
      </c>
      <c r="CN1762" s="360" t="str">
        <f t="shared" si="2991"/>
        <v/>
      </c>
      <c r="CO1762" s="360" t="str">
        <f t="shared" si="2991"/>
        <v/>
      </c>
      <c r="CP1762" s="360" t="str">
        <f t="shared" si="2991"/>
        <v/>
      </c>
      <c r="CQ1762" s="360" t="str">
        <f t="shared" si="2991"/>
        <v/>
      </c>
      <c r="CR1762" s="360" t="str">
        <f t="shared" si="2991"/>
        <v/>
      </c>
      <c r="CS1762" s="360" t="str">
        <f t="shared" si="2991"/>
        <v/>
      </c>
      <c r="CT1762" s="360" t="str">
        <f t="shared" si="2991"/>
        <v/>
      </c>
      <c r="CU1762" s="360" t="str">
        <f t="shared" si="2991"/>
        <v/>
      </c>
      <c r="CV1762" s="360" t="str">
        <f t="shared" si="2991"/>
        <v/>
      </c>
      <c r="CW1762" s="360" t="str">
        <f t="shared" si="2991"/>
        <v/>
      </c>
      <c r="CX1762" s="360" t="str">
        <f t="shared" si="2991"/>
        <v/>
      </c>
      <c r="CY1762" s="360" t="str">
        <f t="shared" si="2991"/>
        <v/>
      </c>
      <c r="CZ1762" s="360" t="str">
        <f t="shared" si="2991"/>
        <v/>
      </c>
      <c r="DA1762" s="360" t="str">
        <f t="shared" si="2991"/>
        <v/>
      </c>
      <c r="DB1762" s="360" t="str">
        <f t="shared" si="2991"/>
        <v/>
      </c>
      <c r="DC1762" s="360" t="str">
        <f t="shared" si="2991"/>
        <v/>
      </c>
      <c r="DD1762" s="360" t="str">
        <f t="shared" si="2991"/>
        <v/>
      </c>
      <c r="DE1762" s="360" t="str">
        <f t="shared" si="2991"/>
        <v/>
      </c>
      <c r="DF1762" s="360" t="str">
        <f t="shared" si="2991"/>
        <v/>
      </c>
      <c r="DG1762" s="360" t="str">
        <f t="shared" si="2991"/>
        <v/>
      </c>
      <c r="DH1762" s="360" t="str">
        <f t="shared" si="2991"/>
        <v/>
      </c>
      <c r="DI1762" s="360" t="str">
        <f t="shared" si="2991"/>
        <v/>
      </c>
      <c r="DJ1762" s="360" t="str">
        <f t="shared" si="2991"/>
        <v/>
      </c>
      <c r="DK1762" s="360" t="str">
        <f t="shared" si="2991"/>
        <v/>
      </c>
      <c r="DL1762" s="360" t="str">
        <f t="shared" si="2991"/>
        <v/>
      </c>
      <c r="DM1762" s="360" t="str">
        <f t="shared" si="2991"/>
        <v/>
      </c>
      <c r="DN1762" s="360" t="str">
        <f t="shared" si="2991"/>
        <v/>
      </c>
      <c r="DP1762" s="50" t="s">
        <v>172</v>
      </c>
    </row>
    <row r="1763" spans="3:120" ht="15" customHeight="1">
      <c r="C1763" s="53" t="s">
        <v>71</v>
      </c>
      <c r="D1763" s="90">
        <f ca="1">SUMIF(F1758:BN1758,"&gt;"&amp;0)</f>
        <v>1104987.5728417891</v>
      </c>
      <c r="DP1763" s="50" t="s">
        <v>172</v>
      </c>
    </row>
    <row r="1764" spans="3:120" ht="15" customHeight="1">
      <c r="C1764" s="53"/>
      <c r="D1764" s="90"/>
      <c r="DP1764" s="50" t="s">
        <v>172</v>
      </c>
    </row>
    <row r="1765" spans="3:120" ht="15" customHeight="1">
      <c r="D1765" s="17"/>
      <c r="DP1765" s="50" t="s">
        <v>172</v>
      </c>
    </row>
    <row r="1766" spans="3:120" ht="15" customHeight="1">
      <c r="C1766" s="89" t="s">
        <v>551</v>
      </c>
      <c r="D1766" s="87"/>
      <c r="E1766" s="88"/>
      <c r="F1766" s="88"/>
      <c r="G1766" s="87"/>
      <c r="H1766" s="87"/>
      <c r="I1766" s="87"/>
      <c r="J1766" s="87"/>
      <c r="K1766" s="87"/>
      <c r="L1766" s="87"/>
      <c r="M1766" s="87"/>
      <c r="N1766" s="87"/>
      <c r="O1766" s="87"/>
      <c r="P1766" s="87"/>
      <c r="Q1766" s="87"/>
      <c r="R1766" s="87"/>
      <c r="S1766" s="87"/>
      <c r="T1766" s="87"/>
      <c r="U1766" s="87"/>
      <c r="V1766" s="87"/>
      <c r="W1766" s="87"/>
      <c r="X1766" s="87"/>
      <c r="Y1766" s="87"/>
      <c r="Z1766" s="87"/>
      <c r="AA1766" s="87"/>
      <c r="AB1766" s="87"/>
      <c r="AC1766" s="87"/>
      <c r="AD1766" s="87"/>
      <c r="AE1766" s="87"/>
      <c r="AF1766" s="87"/>
      <c r="AG1766" s="87"/>
      <c r="AH1766" s="87"/>
      <c r="AI1766" s="87"/>
      <c r="AJ1766" s="87"/>
      <c r="AK1766" s="87"/>
      <c r="AL1766" s="87"/>
      <c r="AM1766" s="87"/>
      <c r="AN1766" s="87"/>
      <c r="AO1766" s="87"/>
      <c r="AP1766" s="87"/>
      <c r="AQ1766" s="87"/>
      <c r="AR1766" s="87"/>
      <c r="AS1766" s="87"/>
      <c r="AT1766" s="87"/>
      <c r="AU1766" s="87"/>
      <c r="AV1766" s="87"/>
      <c r="AW1766" s="87"/>
      <c r="AX1766" s="87"/>
      <c r="AY1766" s="87"/>
      <c r="AZ1766" s="87"/>
      <c r="BA1766" s="87"/>
      <c r="BB1766" s="87"/>
      <c r="BC1766" s="87"/>
      <c r="BD1766" s="87"/>
      <c r="BE1766" s="87"/>
      <c r="BF1766" s="87"/>
      <c r="BG1766" s="87"/>
      <c r="BH1766" s="87"/>
      <c r="BI1766" s="87"/>
      <c r="BJ1766" s="87"/>
      <c r="BK1766" s="87"/>
      <c r="BL1766" s="87"/>
      <c r="BM1766" s="87"/>
      <c r="BN1766" s="87"/>
      <c r="BO1766" s="87"/>
      <c r="BP1766" s="87"/>
      <c r="BQ1766" s="87"/>
      <c r="BR1766" s="87"/>
      <c r="BS1766" s="87"/>
      <c r="BT1766" s="87"/>
      <c r="BU1766" s="87"/>
      <c r="BV1766" s="87"/>
      <c r="BW1766" s="87"/>
      <c r="BX1766" s="87"/>
      <c r="BY1766" s="87"/>
      <c r="BZ1766" s="87"/>
      <c r="CA1766" s="87"/>
      <c r="CB1766" s="87"/>
      <c r="CC1766" s="87"/>
      <c r="CD1766" s="87"/>
      <c r="CE1766" s="87"/>
      <c r="CF1766" s="87"/>
      <c r="CG1766" s="87"/>
      <c r="CH1766" s="87"/>
      <c r="CI1766" s="87"/>
      <c r="CJ1766" s="87"/>
      <c r="CK1766" s="87"/>
      <c r="CL1766" s="87"/>
      <c r="CM1766" s="87"/>
      <c r="CN1766" s="87"/>
      <c r="CO1766" s="87"/>
      <c r="CP1766" s="87"/>
      <c r="CQ1766" s="87"/>
      <c r="CR1766" s="87"/>
      <c r="CS1766" s="87"/>
      <c r="CT1766" s="87"/>
      <c r="CU1766" s="87"/>
      <c r="CV1766" s="87"/>
      <c r="CW1766" s="87"/>
      <c r="CX1766" s="87"/>
      <c r="CY1766" s="87"/>
      <c r="CZ1766" s="87"/>
      <c r="DA1766" s="87"/>
      <c r="DB1766" s="87"/>
      <c r="DC1766" s="87"/>
      <c r="DD1766" s="87"/>
      <c r="DE1766" s="87"/>
      <c r="DF1766" s="87"/>
      <c r="DG1766" s="87"/>
      <c r="DH1766" s="87"/>
      <c r="DI1766" s="87"/>
      <c r="DJ1766" s="87"/>
      <c r="DK1766" s="87"/>
      <c r="DL1766" s="87"/>
      <c r="DM1766" s="87"/>
      <c r="DN1766" s="87"/>
      <c r="DO1766" s="87"/>
      <c r="DP1766" s="50" t="s">
        <v>172</v>
      </c>
    </row>
    <row r="1767" spans="3:120" ht="15" customHeight="1">
      <c r="D1767" s="17"/>
      <c r="DP1767" s="50" t="s">
        <v>172</v>
      </c>
    </row>
    <row r="1768" spans="3:120" ht="15" customHeight="1">
      <c r="C1768" s="79"/>
      <c r="D1768" s="79"/>
      <c r="E1768" s="85" t="s">
        <v>189</v>
      </c>
      <c r="F1768" s="86"/>
      <c r="G1768" s="85" t="s">
        <v>188</v>
      </c>
      <c r="H1768" s="85"/>
      <c r="I1768" s="79"/>
      <c r="DP1768" s="50" t="s">
        <v>172</v>
      </c>
    </row>
    <row r="1769" spans="3:120" ht="15" customHeight="1">
      <c r="C1769" s="79"/>
      <c r="D1769" s="79"/>
      <c r="E1769" s="45" t="s">
        <v>187</v>
      </c>
      <c r="F1769" s="84"/>
      <c r="G1769" s="45" t="s">
        <v>186</v>
      </c>
      <c r="H1769" s="79"/>
      <c r="I1769" s="45" t="s">
        <v>143</v>
      </c>
      <c r="DP1769" s="50" t="s">
        <v>172</v>
      </c>
    </row>
    <row r="1770" spans="3:120" ht="15" customHeight="1">
      <c r="C1770" s="83"/>
      <c r="D1770" s="83"/>
      <c r="E1770" s="44" t="s">
        <v>60</v>
      </c>
      <c r="F1770" s="82" t="s">
        <v>84</v>
      </c>
      <c r="G1770" s="44" t="s">
        <v>185</v>
      </c>
      <c r="H1770" s="44" t="s">
        <v>184</v>
      </c>
      <c r="I1770" s="44" t="s">
        <v>138</v>
      </c>
      <c r="DP1770" s="50" t="s">
        <v>172</v>
      </c>
    </row>
    <row r="1771" spans="3:120" ht="15" customHeight="1">
      <c r="C1771" s="80" t="s">
        <v>136</v>
      </c>
      <c r="D1771" s="79"/>
      <c r="E1771" s="78">
        <v>0.25929999999999997</v>
      </c>
      <c r="F1771" s="77">
        <v>3500000</v>
      </c>
      <c r="G1771" s="76">
        <v>0.05</v>
      </c>
      <c r="H1771" s="75">
        <v>1</v>
      </c>
      <c r="I1771" s="81">
        <v>0.8</v>
      </c>
      <c r="DP1771" s="50" t="s">
        <v>172</v>
      </c>
    </row>
    <row r="1772" spans="3:120" ht="15" customHeight="1">
      <c r="C1772" s="80" t="s">
        <v>135</v>
      </c>
      <c r="D1772" s="79"/>
      <c r="E1772" s="78">
        <v>2.2200000000000001E-2</v>
      </c>
      <c r="F1772" s="77">
        <v>300000</v>
      </c>
      <c r="G1772" s="76">
        <v>0.05</v>
      </c>
      <c r="H1772" s="75">
        <v>1</v>
      </c>
      <c r="I1772" s="81">
        <v>0.2</v>
      </c>
      <c r="DP1772" s="50" t="s">
        <v>172</v>
      </c>
    </row>
    <row r="1773" spans="3:120" ht="15" customHeight="1">
      <c r="C1773" s="74" t="s">
        <v>183</v>
      </c>
      <c r="D1773" s="74"/>
      <c r="E1773" s="73">
        <f>SUM(E1771:E1772)</f>
        <v>0.28149999999999997</v>
      </c>
      <c r="F1773" s="72">
        <f>SUM(F1771:F1772)</f>
        <v>3800000</v>
      </c>
      <c r="G1773" s="71">
        <f>SUM(G1771:G1772)</f>
        <v>0.1</v>
      </c>
      <c r="H1773" s="71"/>
      <c r="I1773" s="71">
        <f>SUM(I1771:I1772)</f>
        <v>1</v>
      </c>
      <c r="DP1773" s="50" t="s">
        <v>172</v>
      </c>
    </row>
    <row r="1774" spans="3:120" ht="15" customHeight="1">
      <c r="D1774" s="17"/>
      <c r="AD1774" s="415"/>
      <c r="DP1774" s="50" t="s">
        <v>172</v>
      </c>
    </row>
    <row r="1775" spans="3:120" ht="15" customHeight="1">
      <c r="D1775" s="17"/>
      <c r="DP1775" s="50" t="s">
        <v>172</v>
      </c>
    </row>
    <row r="1776" spans="3:120" ht="15" customHeight="1">
      <c r="C1776" s="63" t="s">
        <v>549</v>
      </c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  <c r="BF1776" s="63"/>
      <c r="BG1776" s="63"/>
      <c r="BH1776" s="63"/>
      <c r="BI1776" s="63"/>
      <c r="BJ1776" s="63"/>
      <c r="BK1776" s="63"/>
      <c r="BL1776" s="63"/>
      <c r="BM1776" s="63"/>
      <c r="BN1776" s="63"/>
      <c r="BO1776" s="63"/>
      <c r="BP1776" s="63"/>
      <c r="BQ1776" s="63"/>
      <c r="BR1776" s="63"/>
      <c r="BS1776" s="63"/>
      <c r="BT1776" s="63"/>
      <c r="BU1776" s="63"/>
      <c r="BV1776" s="63"/>
      <c r="BW1776" s="63"/>
      <c r="BX1776" s="63"/>
      <c r="BY1776" s="63"/>
      <c r="BZ1776" s="63"/>
      <c r="CA1776" s="63"/>
      <c r="CB1776" s="63"/>
      <c r="CC1776" s="63"/>
      <c r="CD1776" s="63"/>
      <c r="CE1776" s="63"/>
      <c r="CF1776" s="63"/>
      <c r="CG1776" s="63"/>
      <c r="CH1776" s="63"/>
      <c r="CI1776" s="63"/>
      <c r="CJ1776" s="63"/>
      <c r="CK1776" s="63"/>
      <c r="CL1776" s="63"/>
      <c r="CM1776" s="63"/>
      <c r="CN1776" s="63"/>
      <c r="CO1776" s="63"/>
      <c r="CP1776" s="63"/>
      <c r="CQ1776" s="63"/>
      <c r="CR1776" s="63"/>
      <c r="CS1776" s="63"/>
      <c r="CT1776" s="63"/>
      <c r="CU1776" s="63"/>
      <c r="CV1776" s="63"/>
      <c r="CW1776" s="63"/>
      <c r="CX1776" s="63"/>
      <c r="CY1776" s="63"/>
      <c r="CZ1776" s="63"/>
      <c r="DA1776" s="63"/>
      <c r="DB1776" s="63"/>
      <c r="DC1776" s="63"/>
      <c r="DD1776" s="63"/>
      <c r="DE1776" s="63"/>
      <c r="DF1776" s="63"/>
      <c r="DG1776" s="63"/>
      <c r="DH1776" s="63"/>
      <c r="DI1776" s="63"/>
      <c r="DJ1776" s="63"/>
      <c r="DK1776" s="63"/>
      <c r="DL1776" s="63"/>
      <c r="DM1776" s="63"/>
      <c r="DN1776" s="63"/>
      <c r="DO1776" s="63"/>
      <c r="DP1776" s="50" t="s">
        <v>172</v>
      </c>
    </row>
    <row r="1777" spans="3:120" ht="15" customHeight="1">
      <c r="D1777" s="70"/>
      <c r="DP1777" s="50" t="s">
        <v>172</v>
      </c>
    </row>
    <row r="1778" spans="3:120" ht="15" customHeight="1">
      <c r="C1778" s="52" t="s">
        <v>117</v>
      </c>
      <c r="D1778" s="70"/>
      <c r="DP1778" s="50" t="s">
        <v>172</v>
      </c>
    </row>
    <row r="1779" spans="3:120" ht="15" customHeight="1">
      <c r="C1779" s="58" t="s">
        <v>181</v>
      </c>
      <c r="F1779" s="51">
        <v>0</v>
      </c>
      <c r="G1779" s="51">
        <f t="shared" ref="G1779:AL1779" si="2992">F1784</f>
        <v>3500000</v>
      </c>
      <c r="H1779" s="51">
        <f t="shared" ca="1" si="2992"/>
        <v>3514383.5616438356</v>
      </c>
      <c r="I1779" s="51">
        <f t="shared" ca="1" si="2992"/>
        <v>3528826.2338149748</v>
      </c>
      <c r="J1779" s="51">
        <f t="shared" ca="1" si="2992"/>
        <v>3543328.2594333924</v>
      </c>
      <c r="K1779" s="51">
        <f t="shared" ca="1" si="2992"/>
        <v>3557889.8824173654</v>
      </c>
      <c r="L1779" s="51">
        <f t="shared" ca="1" si="2992"/>
        <v>3572511.3476875736</v>
      </c>
      <c r="M1779" s="51">
        <f t="shared" ca="1" si="2992"/>
        <v>3587192.9011712214</v>
      </c>
      <c r="N1779" s="51">
        <f t="shared" ca="1" si="2992"/>
        <v>3601934.7898061718</v>
      </c>
      <c r="O1779" s="51">
        <f t="shared" ca="1" si="2992"/>
        <v>3616737.2615451012</v>
      </c>
      <c r="P1779" s="51">
        <f t="shared" ca="1" si="2992"/>
        <v>3631600.5653596702</v>
      </c>
      <c r="Q1779" s="51">
        <f t="shared" ca="1" si="2992"/>
        <v>3646524.95124471</v>
      </c>
      <c r="R1779" s="51">
        <f t="shared" ca="1" si="2992"/>
        <v>3661510.6702224282</v>
      </c>
      <c r="S1779" s="51">
        <f t="shared" ca="1" si="2992"/>
        <v>3676557.9743466298</v>
      </c>
      <c r="T1779" s="51">
        <f t="shared" ca="1" si="2992"/>
        <v>3691667.1167069585</v>
      </c>
      <c r="U1779" s="51">
        <f t="shared" ca="1" si="2992"/>
        <v>3706838.3514331514</v>
      </c>
      <c r="V1779" s="51">
        <f t="shared" ca="1" si="2992"/>
        <v>3722071.9336993149</v>
      </c>
      <c r="W1779" s="51">
        <f t="shared" ca="1" si="2992"/>
        <v>3737368.1197282164</v>
      </c>
      <c r="X1779" s="51">
        <f t="shared" ca="1" si="2992"/>
        <v>3752727.1667955928</v>
      </c>
      <c r="Y1779" s="51">
        <f t="shared" ca="1" si="2992"/>
        <v>3768149.3332344787</v>
      </c>
      <c r="Z1779" s="51">
        <f t="shared" ca="1" si="2992"/>
        <v>3783634.8784395522</v>
      </c>
      <c r="AA1779" s="51">
        <f t="shared" ca="1" si="2992"/>
        <v>3799184.0628714957</v>
      </c>
      <c r="AB1779" s="51">
        <f t="shared" ca="1" si="2992"/>
        <v>3814797.1480613784</v>
      </c>
      <c r="AC1779" s="51">
        <f t="shared" ca="1" si="2992"/>
        <v>3830474.3966150554</v>
      </c>
      <c r="AD1779" s="51">
        <f t="shared" ca="1" si="2992"/>
        <v>3846216.0722175832</v>
      </c>
      <c r="AE1779" s="51">
        <f t="shared" ca="1" si="2992"/>
        <v>984082.98313097842</v>
      </c>
      <c r="AF1779" s="51">
        <f t="shared" ca="1" si="2992"/>
        <v>960781.84828586853</v>
      </c>
      <c r="AG1779" s="51">
        <f t="shared" ca="1" si="2992"/>
        <v>935840.95378444856</v>
      </c>
      <c r="AH1779" s="51">
        <f t="shared" ca="1" si="2992"/>
        <v>910933.16586084955</v>
      </c>
      <c r="AI1779" s="51">
        <f t="shared" ca="1" si="2992"/>
        <v>884324.00556945649</v>
      </c>
      <c r="AJ1779" s="51">
        <f t="shared" ca="1" si="2992"/>
        <v>856845.77091554308</v>
      </c>
      <c r="AK1779" s="51">
        <f t="shared" ca="1" si="2992"/>
        <v>829428.61899863125</v>
      </c>
      <c r="AL1779" s="51">
        <f t="shared" ca="1" si="2992"/>
        <v>800189.37251087383</v>
      </c>
      <c r="AM1779" s="51">
        <f t="shared" ref="AM1779:BR1779" ca="1" si="2993">AL1784</f>
        <v>771038.80620269186</v>
      </c>
      <c r="AN1779" s="51">
        <f t="shared" ca="1" si="2993"/>
        <v>739999.41299705929</v>
      </c>
      <c r="AO1779" s="51">
        <f t="shared" ca="1" si="2993"/>
        <v>708023.6848192123</v>
      </c>
      <c r="AP1779" s="51">
        <f t="shared" ca="1" si="2993"/>
        <v>678313.60711315542</v>
      </c>
      <c r="AQ1779" s="51">
        <f t="shared" ca="1" si="2993"/>
        <v>644341.20148610219</v>
      </c>
      <c r="AR1779" s="51">
        <f t="shared" ca="1" si="2993"/>
        <v>610406.83520614915</v>
      </c>
      <c r="AS1779" s="51">
        <f t="shared" ca="1" si="2993"/>
        <v>574255.1377275862</v>
      </c>
      <c r="AT1779" s="51">
        <f t="shared" ca="1" si="2993"/>
        <v>538149.93301102484</v>
      </c>
      <c r="AU1779" s="51">
        <f t="shared" ca="1" si="2993"/>
        <v>499721.18513624993</v>
      </c>
      <c r="AV1779" s="51">
        <f t="shared" ca="1" si="2993"/>
        <v>460111.1651557858</v>
      </c>
      <c r="AW1779" s="51">
        <f t="shared" ca="1" si="2993"/>
        <v>420594.95754583023</v>
      </c>
      <c r="AX1779" s="51">
        <f t="shared" ca="1" si="2993"/>
        <v>378597.91242612305</v>
      </c>
      <c r="AY1779" s="51">
        <f t="shared" ca="1" si="2993"/>
        <v>336702.67255293654</v>
      </c>
      <c r="AZ1779" s="51">
        <f t="shared" ca="1" si="2993"/>
        <v>292211.79694893619</v>
      </c>
      <c r="BA1779" s="51">
        <f t="shared" ca="1" si="2993"/>
        <v>246427.83725266857</v>
      </c>
      <c r="BB1779" s="51">
        <f t="shared" ca="1" si="2993"/>
        <v>203719.87644566881</v>
      </c>
      <c r="BC1779" s="51">
        <f t="shared" ca="1" si="2993"/>
        <v>155414.2431666386</v>
      </c>
      <c r="BD1779" s="51">
        <f t="shared" ca="1" si="2993"/>
        <v>108193.02418948908</v>
      </c>
      <c r="BE1779" s="51">
        <f t="shared" ca="1" si="2993"/>
        <v>59094.364663306813</v>
      </c>
      <c r="BF1779" s="51">
        <f t="shared" ca="1" si="2993"/>
        <v>11087.597914302867</v>
      </c>
      <c r="BG1779" s="51">
        <f t="shared" ca="1" si="2993"/>
        <v>0</v>
      </c>
      <c r="BH1779" s="51">
        <f t="shared" ca="1" si="2993"/>
        <v>0</v>
      </c>
      <c r="BI1779" s="51">
        <f t="shared" ca="1" si="2993"/>
        <v>0</v>
      </c>
      <c r="BJ1779" s="51">
        <f t="shared" ca="1" si="2993"/>
        <v>0</v>
      </c>
      <c r="BK1779" s="51">
        <f t="shared" ca="1" si="2993"/>
        <v>0</v>
      </c>
      <c r="BL1779" s="51">
        <f t="shared" ca="1" si="2993"/>
        <v>0</v>
      </c>
      <c r="BM1779" s="51">
        <f t="shared" ca="1" si="2993"/>
        <v>0</v>
      </c>
      <c r="BN1779" s="51">
        <f t="shared" ca="1" si="2993"/>
        <v>0</v>
      </c>
      <c r="BO1779" s="51">
        <f t="shared" ca="1" si="2993"/>
        <v>0</v>
      </c>
      <c r="BP1779" s="51" t="str">
        <f t="shared" si="2993"/>
        <v/>
      </c>
      <c r="BQ1779" s="51" t="str">
        <f t="shared" si="2993"/>
        <v/>
      </c>
      <c r="BR1779" s="51" t="str">
        <f t="shared" si="2993"/>
        <v/>
      </c>
      <c r="BS1779" s="51" t="str">
        <f t="shared" ref="BS1779:CA1779" si="2994">BR1784</f>
        <v/>
      </c>
      <c r="BT1779" s="51" t="str">
        <f t="shared" si="2994"/>
        <v/>
      </c>
      <c r="BU1779" s="51" t="str">
        <f t="shared" si="2994"/>
        <v/>
      </c>
      <c r="BV1779" s="51" t="str">
        <f t="shared" si="2994"/>
        <v/>
      </c>
      <c r="BW1779" s="51" t="str">
        <f t="shared" si="2994"/>
        <v/>
      </c>
      <c r="BX1779" s="51" t="str">
        <f t="shared" si="2994"/>
        <v/>
      </c>
      <c r="BY1779" s="51" t="str">
        <f t="shared" si="2994"/>
        <v/>
      </c>
      <c r="BZ1779" s="51" t="str">
        <f t="shared" si="2994"/>
        <v/>
      </c>
      <c r="CA1779" s="51" t="str">
        <f t="shared" si="2994"/>
        <v/>
      </c>
      <c r="CB1779" s="51" t="str">
        <f t="shared" ref="CB1779" si="2995">CA1784</f>
        <v/>
      </c>
      <c r="CC1779" s="51" t="str">
        <f t="shared" ref="CC1779" si="2996">CB1784</f>
        <v/>
      </c>
      <c r="CD1779" s="51" t="str">
        <f t="shared" ref="CD1779" si="2997">CC1784</f>
        <v/>
      </c>
      <c r="CE1779" s="51" t="str">
        <f t="shared" ref="CE1779" si="2998">CD1784</f>
        <v/>
      </c>
      <c r="CF1779" s="51" t="str">
        <f t="shared" ref="CF1779" si="2999">CE1784</f>
        <v/>
      </c>
      <c r="CG1779" s="51" t="str">
        <f t="shared" ref="CG1779" si="3000">CF1784</f>
        <v/>
      </c>
      <c r="CH1779" s="51" t="str">
        <f t="shared" ref="CH1779" si="3001">CG1784</f>
        <v/>
      </c>
      <c r="CI1779" s="51" t="str">
        <f t="shared" ref="CI1779" si="3002">CH1784</f>
        <v/>
      </c>
      <c r="CJ1779" s="51" t="str">
        <f t="shared" ref="CJ1779" si="3003">CI1784</f>
        <v/>
      </c>
      <c r="CK1779" s="51" t="str">
        <f t="shared" ref="CK1779" si="3004">CJ1784</f>
        <v/>
      </c>
      <c r="CL1779" s="51" t="str">
        <f t="shared" ref="CL1779" si="3005">CK1784</f>
        <v/>
      </c>
      <c r="CM1779" s="51" t="str">
        <f t="shared" ref="CM1779" si="3006">CL1784</f>
        <v/>
      </c>
      <c r="CN1779" s="51" t="str">
        <f t="shared" ref="CN1779" si="3007">CM1784</f>
        <v/>
      </c>
      <c r="CO1779" s="51" t="str">
        <f t="shared" ref="CO1779" si="3008">CN1784</f>
        <v/>
      </c>
      <c r="CP1779" s="51" t="str">
        <f t="shared" ref="CP1779" si="3009">CO1784</f>
        <v/>
      </c>
      <c r="CQ1779" s="51" t="str">
        <f t="shared" ref="CQ1779" si="3010">CP1784</f>
        <v/>
      </c>
      <c r="CR1779" s="51" t="str">
        <f t="shared" ref="CR1779" si="3011">CQ1784</f>
        <v/>
      </c>
      <c r="CS1779" s="51" t="str">
        <f t="shared" ref="CS1779" si="3012">CR1784</f>
        <v/>
      </c>
      <c r="CT1779" s="51" t="str">
        <f t="shared" ref="CT1779" si="3013">CS1784</f>
        <v/>
      </c>
      <c r="CU1779" s="51" t="str">
        <f t="shared" ref="CU1779" si="3014">CT1784</f>
        <v/>
      </c>
      <c r="CV1779" s="51" t="str">
        <f t="shared" ref="CV1779" si="3015">CU1784</f>
        <v/>
      </c>
      <c r="CW1779" s="51" t="str">
        <f t="shared" ref="CW1779" si="3016">CV1784</f>
        <v/>
      </c>
      <c r="CX1779" s="51" t="str">
        <f t="shared" ref="CX1779" si="3017">CW1784</f>
        <v/>
      </c>
      <c r="CY1779" s="51" t="str">
        <f t="shared" ref="CY1779" si="3018">CX1784</f>
        <v/>
      </c>
      <c r="CZ1779" s="51" t="str">
        <f t="shared" ref="CZ1779" si="3019">CY1784</f>
        <v/>
      </c>
      <c r="DA1779" s="51" t="str">
        <f t="shared" ref="DA1779" si="3020">CZ1784</f>
        <v/>
      </c>
      <c r="DB1779" s="51" t="str">
        <f t="shared" ref="DB1779" si="3021">DA1784</f>
        <v/>
      </c>
      <c r="DC1779" s="51" t="str">
        <f t="shared" ref="DC1779" si="3022">DB1784</f>
        <v/>
      </c>
      <c r="DD1779" s="51" t="str">
        <f t="shared" ref="DD1779" si="3023">DC1784</f>
        <v/>
      </c>
      <c r="DE1779" s="51" t="str">
        <f t="shared" ref="DE1779" si="3024">DD1784</f>
        <v/>
      </c>
      <c r="DF1779" s="51" t="str">
        <f t="shared" ref="DF1779" si="3025">DE1784</f>
        <v/>
      </c>
      <c r="DG1779" s="51" t="str">
        <f t="shared" ref="DG1779" si="3026">DF1784</f>
        <v/>
      </c>
      <c r="DH1779" s="51" t="str">
        <f t="shared" ref="DH1779" si="3027">DG1784</f>
        <v/>
      </c>
      <c r="DI1779" s="51" t="str">
        <f t="shared" ref="DI1779" si="3028">DH1784</f>
        <v/>
      </c>
      <c r="DJ1779" s="51" t="str">
        <f t="shared" ref="DJ1779" si="3029">DI1784</f>
        <v/>
      </c>
      <c r="DK1779" s="51" t="str">
        <f t="shared" ref="DK1779" si="3030">DJ1784</f>
        <v/>
      </c>
      <c r="DL1779" s="51" t="str">
        <f t="shared" ref="DL1779" si="3031">DK1784</f>
        <v/>
      </c>
      <c r="DM1779" s="51" t="str">
        <f t="shared" ref="DM1779" si="3032">DL1784</f>
        <v/>
      </c>
      <c r="DN1779" s="51" t="str">
        <f t="shared" ref="DN1779" si="3033">DM1784</f>
        <v/>
      </c>
      <c r="DO1779" s="51">
        <f ca="1">SUM(F1779:DN1779)</f>
        <v>103690958.94951341</v>
      </c>
      <c r="DP1779" s="50" t="s">
        <v>172</v>
      </c>
    </row>
    <row r="1780" spans="3:120" ht="15" customHeight="1">
      <c r="C1780" s="58" t="s">
        <v>180</v>
      </c>
      <c r="D1780" s="69">
        <f>-F1780/F1734</f>
        <v>0.92105263157894735</v>
      </c>
      <c r="F1780" s="68">
        <f>D1744</f>
        <v>3500000</v>
      </c>
      <c r="G1780" s="47"/>
      <c r="H1780" s="47"/>
      <c r="I1780" s="47"/>
      <c r="J1780" s="47"/>
      <c r="K1780" s="47"/>
      <c r="L1780" s="47"/>
      <c r="M1780" s="47"/>
      <c r="N1780" s="47"/>
      <c r="O1780" s="47"/>
      <c r="P1780" s="47"/>
      <c r="Q1780" s="47"/>
      <c r="R1780" s="47"/>
      <c r="S1780" s="47"/>
      <c r="T1780" s="47"/>
      <c r="U1780" s="47"/>
      <c r="V1780" s="47"/>
      <c r="W1780" s="47"/>
      <c r="X1780" s="47"/>
      <c r="Y1780" s="47"/>
      <c r="Z1780" s="47"/>
      <c r="AA1780" s="47"/>
      <c r="AB1780" s="47"/>
      <c r="AC1780" s="47"/>
      <c r="AD1780" s="47"/>
      <c r="AE1780" s="47"/>
      <c r="AF1780" s="47"/>
      <c r="AG1780" s="47"/>
      <c r="AH1780" s="47"/>
      <c r="AI1780" s="47"/>
      <c r="AJ1780" s="47"/>
      <c r="AK1780" s="47"/>
      <c r="AL1780" s="47"/>
      <c r="AM1780" s="47"/>
      <c r="AN1780" s="47"/>
      <c r="AO1780" s="47"/>
      <c r="AP1780" s="47"/>
      <c r="AQ1780" s="47"/>
      <c r="AR1780" s="47"/>
      <c r="AS1780" s="47"/>
      <c r="AT1780" s="47"/>
      <c r="AU1780" s="47"/>
      <c r="AV1780" s="47"/>
      <c r="AW1780" s="47"/>
      <c r="AX1780" s="47"/>
      <c r="AY1780" s="47"/>
      <c r="AZ1780" s="47"/>
      <c r="BA1780" s="47"/>
      <c r="BB1780" s="47"/>
      <c r="BC1780" s="47"/>
      <c r="BD1780" s="47"/>
      <c r="BE1780" s="47"/>
      <c r="BF1780" s="47"/>
      <c r="BG1780" s="47"/>
      <c r="BH1780" s="47"/>
      <c r="BI1780" s="47"/>
      <c r="BJ1780" s="47"/>
      <c r="BK1780" s="47"/>
      <c r="BL1780" s="47"/>
      <c r="BM1780" s="47"/>
      <c r="BN1780" s="47"/>
      <c r="BO1780" s="47"/>
      <c r="BP1780" s="47"/>
      <c r="BQ1780" s="47"/>
      <c r="BR1780" s="47"/>
      <c r="BS1780" s="47"/>
      <c r="BT1780" s="47"/>
      <c r="BU1780" s="47"/>
      <c r="BV1780" s="47"/>
      <c r="BW1780" s="47"/>
      <c r="BX1780" s="47"/>
      <c r="BY1780" s="47"/>
      <c r="BZ1780" s="47"/>
      <c r="CA1780" s="47"/>
      <c r="CB1780" s="47"/>
      <c r="CC1780" s="47"/>
      <c r="CD1780" s="47"/>
      <c r="CE1780" s="47"/>
      <c r="CF1780" s="47"/>
      <c r="CG1780" s="47"/>
      <c r="CH1780" s="47"/>
      <c r="CI1780" s="47"/>
      <c r="CJ1780" s="47"/>
      <c r="CK1780" s="47"/>
      <c r="CL1780" s="47"/>
      <c r="CM1780" s="47"/>
      <c r="CN1780" s="47"/>
      <c r="CO1780" s="47"/>
      <c r="CP1780" s="47"/>
      <c r="CQ1780" s="47"/>
      <c r="CR1780" s="47"/>
      <c r="CS1780" s="47"/>
      <c r="CT1780" s="47"/>
      <c r="CU1780" s="47"/>
      <c r="CV1780" s="47"/>
      <c r="CW1780" s="47"/>
      <c r="CX1780" s="47"/>
      <c r="CY1780" s="47"/>
      <c r="CZ1780" s="47"/>
      <c r="DA1780" s="47"/>
      <c r="DB1780" s="47"/>
      <c r="DC1780" s="47"/>
      <c r="DD1780" s="47"/>
      <c r="DE1780" s="47"/>
      <c r="DF1780" s="47"/>
      <c r="DG1780" s="47"/>
      <c r="DH1780" s="47"/>
      <c r="DI1780" s="47"/>
      <c r="DJ1780" s="47"/>
      <c r="DK1780" s="47"/>
      <c r="DL1780" s="47"/>
      <c r="DM1780" s="47"/>
      <c r="DN1780" s="47"/>
      <c r="DO1780" s="47"/>
      <c r="DP1780" s="50" t="s">
        <v>172</v>
      </c>
    </row>
    <row r="1781" spans="3:120" ht="15" customHeight="1">
      <c r="C1781" s="58" t="s">
        <v>179</v>
      </c>
      <c r="D1781" s="57">
        <v>0.05</v>
      </c>
      <c r="E1781" s="67"/>
      <c r="F1781" s="55">
        <f t="shared" ref="F1781:AK1781" si="3034">IF(F17="","",F1779*$D$1781/365*30)</f>
        <v>0</v>
      </c>
      <c r="G1781" s="55">
        <f t="shared" si="3034"/>
        <v>14383.561643835617</v>
      </c>
      <c r="H1781" s="55">
        <f t="shared" ca="1" si="3034"/>
        <v>14442.672171139051</v>
      </c>
      <c r="I1781" s="55">
        <f t="shared" ca="1" si="3034"/>
        <v>14502.025618417705</v>
      </c>
      <c r="J1781" s="55">
        <f t="shared" ca="1" si="3034"/>
        <v>14561.622983972846</v>
      </c>
      <c r="K1781" s="55">
        <f t="shared" ca="1" si="3034"/>
        <v>14621.465270208351</v>
      </c>
      <c r="L1781" s="55">
        <f t="shared" ca="1" si="3034"/>
        <v>14681.553483647564</v>
      </c>
      <c r="M1781" s="55">
        <f t="shared" ca="1" si="3034"/>
        <v>14741.888634950226</v>
      </c>
      <c r="N1781" s="55">
        <f t="shared" ca="1" si="3034"/>
        <v>14802.471738929473</v>
      </c>
      <c r="O1781" s="55">
        <f t="shared" ca="1" si="3034"/>
        <v>14863.30381456891</v>
      </c>
      <c r="P1781" s="55">
        <f t="shared" ca="1" si="3034"/>
        <v>14924.385885039741</v>
      </c>
      <c r="Q1781" s="55">
        <f t="shared" ca="1" si="3034"/>
        <v>14985.718977717986</v>
      </c>
      <c r="R1781" s="55">
        <f t="shared" ca="1" si="3034"/>
        <v>15047.304124201759</v>
      </c>
      <c r="S1781" s="55">
        <f t="shared" ca="1" si="3034"/>
        <v>15109.142360328615</v>
      </c>
      <c r="T1781" s="55">
        <f t="shared" ca="1" si="3034"/>
        <v>15171.234726192981</v>
      </c>
      <c r="U1781" s="55">
        <f t="shared" ca="1" si="3034"/>
        <v>15233.582266163636</v>
      </c>
      <c r="V1781" s="55">
        <f t="shared" ca="1" si="3034"/>
        <v>15296.186028901297</v>
      </c>
      <c r="W1781" s="55">
        <f t="shared" ca="1" si="3034"/>
        <v>15359.047067376234</v>
      </c>
      <c r="X1781" s="55">
        <f t="shared" ca="1" si="3034"/>
        <v>15422.166438885999</v>
      </c>
      <c r="Y1781" s="55">
        <f t="shared" ca="1" si="3034"/>
        <v>15485.5452050732</v>
      </c>
      <c r="Z1781" s="55">
        <f t="shared" ca="1" si="3034"/>
        <v>15549.184431943366</v>
      </c>
      <c r="AA1781" s="55">
        <f t="shared" ca="1" si="3034"/>
        <v>15613.085189882861</v>
      </c>
      <c r="AB1781" s="55">
        <f t="shared" ca="1" si="3034"/>
        <v>15677.248553676896</v>
      </c>
      <c r="AC1781" s="55">
        <f t="shared" ca="1" si="3034"/>
        <v>15741.675602527628</v>
      </c>
      <c r="AD1781" s="55">
        <f t="shared" ca="1" si="3034"/>
        <v>15806.36742007226</v>
      </c>
      <c r="AE1781" s="55">
        <f t="shared" ca="1" si="3034"/>
        <v>4044.1766430040211</v>
      </c>
      <c r="AF1781" s="55">
        <f t="shared" ca="1" si="3034"/>
        <v>3948.4185545994596</v>
      </c>
      <c r="AG1781" s="55">
        <f t="shared" ca="1" si="3034"/>
        <v>3845.9217278812957</v>
      </c>
      <c r="AH1781" s="55">
        <f t="shared" ca="1" si="3034"/>
        <v>3743.5609555925325</v>
      </c>
      <c r="AI1781" s="55">
        <f t="shared" ca="1" si="3034"/>
        <v>3634.2082420662596</v>
      </c>
      <c r="AJ1781" s="55">
        <f t="shared" ca="1" si="3034"/>
        <v>3521.283990063876</v>
      </c>
      <c r="AK1781" s="55">
        <f t="shared" ca="1" si="3034"/>
        <v>3408.6107630080737</v>
      </c>
      <c r="AL1781" s="55">
        <f t="shared" ref="AL1781:BQ1781" ca="1" si="3035">IF(AL17="","",AL1779*$D$1781/365*30)</f>
        <v>3288.449476072085</v>
      </c>
      <c r="AM1781" s="55">
        <f t="shared" ca="1" si="3035"/>
        <v>3168.6526282302407</v>
      </c>
      <c r="AN1781" s="55">
        <f t="shared" ca="1" si="3035"/>
        <v>3041.0934780701064</v>
      </c>
      <c r="AO1781" s="55">
        <f t="shared" ca="1" si="3035"/>
        <v>2909.6863759693656</v>
      </c>
      <c r="AP1781" s="55">
        <f t="shared" ca="1" si="3035"/>
        <v>2787.5901662184469</v>
      </c>
      <c r="AQ1781" s="55">
        <f t="shared" ca="1" si="3035"/>
        <v>2647.9775403538447</v>
      </c>
      <c r="AR1781" s="55">
        <f t="shared" ca="1" si="3035"/>
        <v>2508.5212405732159</v>
      </c>
      <c r="AS1781" s="55">
        <f t="shared" ca="1" si="3035"/>
        <v>2359.9526207982999</v>
      </c>
      <c r="AT1781" s="55">
        <f t="shared" ca="1" si="3035"/>
        <v>2211.5750671685951</v>
      </c>
      <c r="AU1781" s="55">
        <f t="shared" ca="1" si="3035"/>
        <v>2053.6487060393833</v>
      </c>
      <c r="AV1781" s="55">
        <f t="shared" ca="1" si="3035"/>
        <v>1890.8678020100788</v>
      </c>
      <c r="AW1781" s="55">
        <f t="shared" ca="1" si="3035"/>
        <v>1728.4724282705354</v>
      </c>
      <c r="AX1781" s="55">
        <f t="shared" ca="1" si="3035"/>
        <v>1555.881831888177</v>
      </c>
      <c r="AY1781" s="55">
        <f t="shared" ca="1" si="3035"/>
        <v>1383.7096132312463</v>
      </c>
      <c r="AZ1781" s="55">
        <f t="shared" ca="1" si="3035"/>
        <v>1200.8703984202859</v>
      </c>
      <c r="BA1781" s="55">
        <f t="shared" ca="1" si="3035"/>
        <v>1012.7171393945283</v>
      </c>
      <c r="BB1781" s="55">
        <f t="shared" ca="1" si="3035"/>
        <v>837.20497169452938</v>
      </c>
      <c r="BC1781" s="55">
        <f t="shared" ca="1" si="3035"/>
        <v>638.68867054782982</v>
      </c>
      <c r="BD1781" s="55">
        <f t="shared" ca="1" si="3035"/>
        <v>444.6288665321469</v>
      </c>
      <c r="BE1781" s="55">
        <f t="shared" ca="1" si="3035"/>
        <v>242.85355341084991</v>
      </c>
      <c r="BF1781" s="55">
        <f t="shared" ca="1" si="3035"/>
        <v>45.565470880696715</v>
      </c>
      <c r="BG1781" s="55">
        <f t="shared" ca="1" si="3035"/>
        <v>0</v>
      </c>
      <c r="BH1781" s="55">
        <f t="shared" ca="1" si="3035"/>
        <v>0</v>
      </c>
      <c r="BI1781" s="55">
        <f t="shared" ca="1" si="3035"/>
        <v>0</v>
      </c>
      <c r="BJ1781" s="55">
        <f t="shared" ca="1" si="3035"/>
        <v>0</v>
      </c>
      <c r="BK1781" s="55">
        <f t="shared" ca="1" si="3035"/>
        <v>0</v>
      </c>
      <c r="BL1781" s="55">
        <f t="shared" ca="1" si="3035"/>
        <v>0</v>
      </c>
      <c r="BM1781" s="55">
        <f t="shared" ca="1" si="3035"/>
        <v>0</v>
      </c>
      <c r="BN1781" s="55">
        <f t="shared" ca="1" si="3035"/>
        <v>0</v>
      </c>
      <c r="BO1781" s="55" t="str">
        <f t="shared" si="3035"/>
        <v/>
      </c>
      <c r="BP1781" s="55" t="str">
        <f t="shared" si="3035"/>
        <v/>
      </c>
      <c r="BQ1781" s="55" t="str">
        <f t="shared" si="3035"/>
        <v/>
      </c>
      <c r="BR1781" s="55" t="str">
        <f t="shared" ref="BR1781:CA1781" si="3036">IF(BR17="","",BR1779*$D$1781/365*30)</f>
        <v/>
      </c>
      <c r="BS1781" s="55" t="str">
        <f t="shared" si="3036"/>
        <v/>
      </c>
      <c r="BT1781" s="55" t="str">
        <f t="shared" si="3036"/>
        <v/>
      </c>
      <c r="BU1781" s="55" t="str">
        <f t="shared" si="3036"/>
        <v/>
      </c>
      <c r="BV1781" s="55" t="str">
        <f t="shared" si="3036"/>
        <v/>
      </c>
      <c r="BW1781" s="55" t="str">
        <f t="shared" si="3036"/>
        <v/>
      </c>
      <c r="BX1781" s="55" t="str">
        <f t="shared" si="3036"/>
        <v/>
      </c>
      <c r="BY1781" s="55" t="str">
        <f t="shared" si="3036"/>
        <v/>
      </c>
      <c r="BZ1781" s="55" t="str">
        <f t="shared" si="3036"/>
        <v/>
      </c>
      <c r="CA1781" s="55" t="str">
        <f t="shared" si="3036"/>
        <v/>
      </c>
      <c r="CB1781" s="55" t="str">
        <f t="shared" ref="CB1781:DN1781" si="3037">IF(CB17="","",CB1779*$D$1781/365*30)</f>
        <v/>
      </c>
      <c r="CC1781" s="55" t="str">
        <f t="shared" si="3037"/>
        <v/>
      </c>
      <c r="CD1781" s="55" t="str">
        <f t="shared" si="3037"/>
        <v/>
      </c>
      <c r="CE1781" s="55" t="str">
        <f t="shared" si="3037"/>
        <v/>
      </c>
      <c r="CF1781" s="55" t="str">
        <f t="shared" si="3037"/>
        <v/>
      </c>
      <c r="CG1781" s="55" t="str">
        <f t="shared" si="3037"/>
        <v/>
      </c>
      <c r="CH1781" s="55" t="str">
        <f t="shared" si="3037"/>
        <v/>
      </c>
      <c r="CI1781" s="55" t="str">
        <f t="shared" si="3037"/>
        <v/>
      </c>
      <c r="CJ1781" s="55" t="str">
        <f t="shared" si="3037"/>
        <v/>
      </c>
      <c r="CK1781" s="55" t="str">
        <f t="shared" si="3037"/>
        <v/>
      </c>
      <c r="CL1781" s="55" t="str">
        <f t="shared" si="3037"/>
        <v/>
      </c>
      <c r="CM1781" s="55" t="str">
        <f t="shared" si="3037"/>
        <v/>
      </c>
      <c r="CN1781" s="55" t="str">
        <f t="shared" si="3037"/>
        <v/>
      </c>
      <c r="CO1781" s="55" t="str">
        <f t="shared" si="3037"/>
        <v/>
      </c>
      <c r="CP1781" s="55" t="str">
        <f t="shared" si="3037"/>
        <v/>
      </c>
      <c r="CQ1781" s="55" t="str">
        <f t="shared" si="3037"/>
        <v/>
      </c>
      <c r="CR1781" s="55" t="str">
        <f t="shared" si="3037"/>
        <v/>
      </c>
      <c r="CS1781" s="55" t="str">
        <f t="shared" si="3037"/>
        <v/>
      </c>
      <c r="CT1781" s="55" t="str">
        <f t="shared" si="3037"/>
        <v/>
      </c>
      <c r="CU1781" s="55" t="str">
        <f t="shared" si="3037"/>
        <v/>
      </c>
      <c r="CV1781" s="55" t="str">
        <f t="shared" si="3037"/>
        <v/>
      </c>
      <c r="CW1781" s="55" t="str">
        <f t="shared" si="3037"/>
        <v/>
      </c>
      <c r="CX1781" s="55" t="str">
        <f t="shared" si="3037"/>
        <v/>
      </c>
      <c r="CY1781" s="55" t="str">
        <f t="shared" si="3037"/>
        <v/>
      </c>
      <c r="CZ1781" s="55" t="str">
        <f t="shared" si="3037"/>
        <v/>
      </c>
      <c r="DA1781" s="55" t="str">
        <f t="shared" si="3037"/>
        <v/>
      </c>
      <c r="DB1781" s="55" t="str">
        <f t="shared" si="3037"/>
        <v/>
      </c>
      <c r="DC1781" s="55" t="str">
        <f t="shared" si="3037"/>
        <v/>
      </c>
      <c r="DD1781" s="55" t="str">
        <f t="shared" si="3037"/>
        <v/>
      </c>
      <c r="DE1781" s="55" t="str">
        <f t="shared" si="3037"/>
        <v/>
      </c>
      <c r="DF1781" s="55" t="str">
        <f t="shared" si="3037"/>
        <v/>
      </c>
      <c r="DG1781" s="55" t="str">
        <f t="shared" si="3037"/>
        <v/>
      </c>
      <c r="DH1781" s="55" t="str">
        <f t="shared" si="3037"/>
        <v/>
      </c>
      <c r="DI1781" s="55" t="str">
        <f t="shared" si="3037"/>
        <v/>
      </c>
      <c r="DJ1781" s="55" t="str">
        <f t="shared" si="3037"/>
        <v/>
      </c>
      <c r="DK1781" s="55" t="str">
        <f t="shared" si="3037"/>
        <v/>
      </c>
      <c r="DL1781" s="55" t="str">
        <f t="shared" si="3037"/>
        <v/>
      </c>
      <c r="DM1781" s="55" t="str">
        <f t="shared" si="3037"/>
        <v/>
      </c>
      <c r="DN1781" s="55" t="str">
        <f t="shared" si="3037"/>
        <v/>
      </c>
      <c r="DO1781" s="55">
        <f ca="1">SUM(F1781:DN1781)</f>
        <v>426127.22855964408</v>
      </c>
      <c r="DP1781" s="50" t="s">
        <v>172</v>
      </c>
    </row>
    <row r="1782" spans="3:120" ht="15" customHeight="1">
      <c r="C1782" s="58" t="s">
        <v>178</v>
      </c>
      <c r="F1782" s="51">
        <f t="shared" ref="F1782:AK1782" si="3038">IF(F17="","",SUM(F1779:F1781))</f>
        <v>3500000</v>
      </c>
      <c r="G1782" s="51">
        <f t="shared" si="3038"/>
        <v>3514383.5616438356</v>
      </c>
      <c r="H1782" s="51">
        <f t="shared" ca="1" si="3038"/>
        <v>3528826.2338149748</v>
      </c>
      <c r="I1782" s="51">
        <f t="shared" ca="1" si="3038"/>
        <v>3543328.2594333924</v>
      </c>
      <c r="J1782" s="51">
        <f t="shared" ca="1" si="3038"/>
        <v>3557889.8824173654</v>
      </c>
      <c r="K1782" s="51">
        <f t="shared" ca="1" si="3038"/>
        <v>3572511.3476875736</v>
      </c>
      <c r="L1782" s="51">
        <f t="shared" ca="1" si="3038"/>
        <v>3587192.9011712214</v>
      </c>
      <c r="M1782" s="51">
        <f t="shared" ca="1" si="3038"/>
        <v>3601934.7898061718</v>
      </c>
      <c r="N1782" s="51">
        <f t="shared" ca="1" si="3038"/>
        <v>3616737.2615451012</v>
      </c>
      <c r="O1782" s="51">
        <f t="shared" ca="1" si="3038"/>
        <v>3631600.5653596702</v>
      </c>
      <c r="P1782" s="51">
        <f t="shared" ca="1" si="3038"/>
        <v>3646524.95124471</v>
      </c>
      <c r="Q1782" s="51">
        <f t="shared" ca="1" si="3038"/>
        <v>3661510.6702224282</v>
      </c>
      <c r="R1782" s="51">
        <f t="shared" ca="1" si="3038"/>
        <v>3676557.9743466298</v>
      </c>
      <c r="S1782" s="51">
        <f t="shared" ca="1" si="3038"/>
        <v>3691667.1167069585</v>
      </c>
      <c r="T1782" s="51">
        <f t="shared" ca="1" si="3038"/>
        <v>3706838.3514331514</v>
      </c>
      <c r="U1782" s="51">
        <f t="shared" ca="1" si="3038"/>
        <v>3722071.9336993149</v>
      </c>
      <c r="V1782" s="51">
        <f t="shared" ca="1" si="3038"/>
        <v>3737368.1197282164</v>
      </c>
      <c r="W1782" s="51">
        <f t="shared" ca="1" si="3038"/>
        <v>3752727.1667955928</v>
      </c>
      <c r="X1782" s="51">
        <f t="shared" ca="1" si="3038"/>
        <v>3768149.3332344787</v>
      </c>
      <c r="Y1782" s="51">
        <f t="shared" ca="1" si="3038"/>
        <v>3783634.8784395522</v>
      </c>
      <c r="Z1782" s="51">
        <f t="shared" ca="1" si="3038"/>
        <v>3799184.0628714957</v>
      </c>
      <c r="AA1782" s="51">
        <f t="shared" ca="1" si="3038"/>
        <v>3814797.1480613784</v>
      </c>
      <c r="AB1782" s="51">
        <f t="shared" ca="1" si="3038"/>
        <v>3830474.3966150554</v>
      </c>
      <c r="AC1782" s="51">
        <f t="shared" ca="1" si="3038"/>
        <v>3846216.0722175832</v>
      </c>
      <c r="AD1782" s="51">
        <f t="shared" ca="1" si="3038"/>
        <v>3862022.4396376554</v>
      </c>
      <c r="AE1782" s="51">
        <f t="shared" ca="1" si="3038"/>
        <v>988127.15977398248</v>
      </c>
      <c r="AF1782" s="51">
        <f t="shared" ca="1" si="3038"/>
        <v>964730.26684046804</v>
      </c>
      <c r="AG1782" s="51">
        <f t="shared" ca="1" si="3038"/>
        <v>939686.87551232986</v>
      </c>
      <c r="AH1782" s="51">
        <f t="shared" ca="1" si="3038"/>
        <v>914676.7268164421</v>
      </c>
      <c r="AI1782" s="51">
        <f t="shared" ca="1" si="3038"/>
        <v>887958.2138115227</v>
      </c>
      <c r="AJ1782" s="51">
        <f t="shared" ca="1" si="3038"/>
        <v>860367.0549056069</v>
      </c>
      <c r="AK1782" s="51">
        <f t="shared" ca="1" si="3038"/>
        <v>832837.22976163938</v>
      </c>
      <c r="AL1782" s="51">
        <f t="shared" ref="AL1782:BQ1782" ca="1" si="3039">IF(AL17="","",SUM(AL1779:AL1781))</f>
        <v>803477.82198694593</v>
      </c>
      <c r="AM1782" s="51">
        <f t="shared" ca="1" si="3039"/>
        <v>774207.45883092214</v>
      </c>
      <c r="AN1782" s="51">
        <f t="shared" ca="1" si="3039"/>
        <v>743040.5064751294</v>
      </c>
      <c r="AO1782" s="51">
        <f t="shared" ca="1" si="3039"/>
        <v>710933.37119518162</v>
      </c>
      <c r="AP1782" s="51">
        <f t="shared" ca="1" si="3039"/>
        <v>681101.19727937388</v>
      </c>
      <c r="AQ1782" s="51">
        <f t="shared" ca="1" si="3039"/>
        <v>646989.17902645608</v>
      </c>
      <c r="AR1782" s="51">
        <f t="shared" ca="1" si="3039"/>
        <v>612915.35644672241</v>
      </c>
      <c r="AS1782" s="51">
        <f t="shared" ca="1" si="3039"/>
        <v>576615.09034838446</v>
      </c>
      <c r="AT1782" s="51">
        <f t="shared" ca="1" si="3039"/>
        <v>540361.50807819341</v>
      </c>
      <c r="AU1782" s="51">
        <f t="shared" ca="1" si="3039"/>
        <v>501774.83384228928</v>
      </c>
      <c r="AV1782" s="51">
        <f t="shared" ca="1" si="3039"/>
        <v>462002.03295779589</v>
      </c>
      <c r="AW1782" s="51">
        <f t="shared" ca="1" si="3039"/>
        <v>422323.42997410079</v>
      </c>
      <c r="AX1782" s="51">
        <f t="shared" ca="1" si="3039"/>
        <v>380153.79425801121</v>
      </c>
      <c r="AY1782" s="51">
        <f t="shared" ca="1" si="3039"/>
        <v>338086.38216616778</v>
      </c>
      <c r="AZ1782" s="51">
        <f t="shared" ca="1" si="3039"/>
        <v>293412.66734735644</v>
      </c>
      <c r="BA1782" s="51">
        <f t="shared" ca="1" si="3039"/>
        <v>247440.55439206309</v>
      </c>
      <c r="BB1782" s="51">
        <f t="shared" ca="1" si="3039"/>
        <v>204557.08141736334</v>
      </c>
      <c r="BC1782" s="51">
        <f t="shared" ca="1" si="3039"/>
        <v>156052.93183718642</v>
      </c>
      <c r="BD1782" s="51">
        <f t="shared" ca="1" si="3039"/>
        <v>108637.65305602123</v>
      </c>
      <c r="BE1782" s="51">
        <f t="shared" ca="1" si="3039"/>
        <v>59337.218216717665</v>
      </c>
      <c r="BF1782" s="51">
        <f t="shared" ca="1" si="3039"/>
        <v>11133.163385183563</v>
      </c>
      <c r="BG1782" s="51">
        <f t="shared" ca="1" si="3039"/>
        <v>0</v>
      </c>
      <c r="BH1782" s="51">
        <f t="shared" ca="1" si="3039"/>
        <v>0</v>
      </c>
      <c r="BI1782" s="51">
        <f t="shared" ca="1" si="3039"/>
        <v>0</v>
      </c>
      <c r="BJ1782" s="51">
        <f t="shared" ca="1" si="3039"/>
        <v>0</v>
      </c>
      <c r="BK1782" s="51">
        <f t="shared" ca="1" si="3039"/>
        <v>0</v>
      </c>
      <c r="BL1782" s="51">
        <f t="shared" ca="1" si="3039"/>
        <v>0</v>
      </c>
      <c r="BM1782" s="51">
        <f t="shared" ca="1" si="3039"/>
        <v>0</v>
      </c>
      <c r="BN1782" s="51">
        <f t="shared" ca="1" si="3039"/>
        <v>0</v>
      </c>
      <c r="BO1782" s="51" t="str">
        <f t="shared" si="3039"/>
        <v/>
      </c>
      <c r="BP1782" s="51" t="str">
        <f t="shared" si="3039"/>
        <v/>
      </c>
      <c r="BQ1782" s="51" t="str">
        <f t="shared" si="3039"/>
        <v/>
      </c>
      <c r="BR1782" s="51" t="str">
        <f t="shared" ref="BR1782:CA1782" si="3040">IF(BR17="","",SUM(BR1779:BR1781))</f>
        <v/>
      </c>
      <c r="BS1782" s="51" t="str">
        <f t="shared" si="3040"/>
        <v/>
      </c>
      <c r="BT1782" s="51" t="str">
        <f t="shared" si="3040"/>
        <v/>
      </c>
      <c r="BU1782" s="51" t="str">
        <f t="shared" si="3040"/>
        <v/>
      </c>
      <c r="BV1782" s="51" t="str">
        <f t="shared" si="3040"/>
        <v/>
      </c>
      <c r="BW1782" s="51" t="str">
        <f t="shared" si="3040"/>
        <v/>
      </c>
      <c r="BX1782" s="51" t="str">
        <f t="shared" si="3040"/>
        <v/>
      </c>
      <c r="BY1782" s="51" t="str">
        <f t="shared" si="3040"/>
        <v/>
      </c>
      <c r="BZ1782" s="51" t="str">
        <f t="shared" si="3040"/>
        <v/>
      </c>
      <c r="CA1782" s="51" t="str">
        <f t="shared" si="3040"/>
        <v/>
      </c>
      <c r="CB1782" s="51" t="str">
        <f t="shared" ref="CB1782:DN1782" si="3041">IF(CB17="","",SUM(CB1779:CB1781))</f>
        <v/>
      </c>
      <c r="CC1782" s="51" t="str">
        <f t="shared" si="3041"/>
        <v/>
      </c>
      <c r="CD1782" s="51" t="str">
        <f t="shared" si="3041"/>
        <v/>
      </c>
      <c r="CE1782" s="51" t="str">
        <f t="shared" si="3041"/>
        <v/>
      </c>
      <c r="CF1782" s="51" t="str">
        <f t="shared" si="3041"/>
        <v/>
      </c>
      <c r="CG1782" s="51" t="str">
        <f t="shared" si="3041"/>
        <v/>
      </c>
      <c r="CH1782" s="51" t="str">
        <f t="shared" si="3041"/>
        <v/>
      </c>
      <c r="CI1782" s="51" t="str">
        <f t="shared" si="3041"/>
        <v/>
      </c>
      <c r="CJ1782" s="51" t="str">
        <f t="shared" si="3041"/>
        <v/>
      </c>
      <c r="CK1782" s="51" t="str">
        <f t="shared" si="3041"/>
        <v/>
      </c>
      <c r="CL1782" s="51" t="str">
        <f t="shared" si="3041"/>
        <v/>
      </c>
      <c r="CM1782" s="51" t="str">
        <f t="shared" si="3041"/>
        <v/>
      </c>
      <c r="CN1782" s="51" t="str">
        <f t="shared" si="3041"/>
        <v/>
      </c>
      <c r="CO1782" s="51" t="str">
        <f t="shared" si="3041"/>
        <v/>
      </c>
      <c r="CP1782" s="51" t="str">
        <f t="shared" si="3041"/>
        <v/>
      </c>
      <c r="CQ1782" s="51" t="str">
        <f t="shared" si="3041"/>
        <v/>
      </c>
      <c r="CR1782" s="51" t="str">
        <f t="shared" si="3041"/>
        <v/>
      </c>
      <c r="CS1782" s="51" t="str">
        <f t="shared" si="3041"/>
        <v/>
      </c>
      <c r="CT1782" s="51" t="str">
        <f t="shared" si="3041"/>
        <v/>
      </c>
      <c r="CU1782" s="51" t="str">
        <f t="shared" si="3041"/>
        <v/>
      </c>
      <c r="CV1782" s="51" t="str">
        <f t="shared" si="3041"/>
        <v/>
      </c>
      <c r="CW1782" s="51" t="str">
        <f t="shared" si="3041"/>
        <v/>
      </c>
      <c r="CX1782" s="51" t="str">
        <f t="shared" si="3041"/>
        <v/>
      </c>
      <c r="CY1782" s="51" t="str">
        <f t="shared" si="3041"/>
        <v/>
      </c>
      <c r="CZ1782" s="51" t="str">
        <f t="shared" si="3041"/>
        <v/>
      </c>
      <c r="DA1782" s="51" t="str">
        <f t="shared" si="3041"/>
        <v/>
      </c>
      <c r="DB1782" s="51" t="str">
        <f t="shared" si="3041"/>
        <v/>
      </c>
      <c r="DC1782" s="51" t="str">
        <f t="shared" si="3041"/>
        <v/>
      </c>
      <c r="DD1782" s="51" t="str">
        <f t="shared" si="3041"/>
        <v/>
      </c>
      <c r="DE1782" s="51" t="str">
        <f t="shared" si="3041"/>
        <v/>
      </c>
      <c r="DF1782" s="51" t="str">
        <f t="shared" si="3041"/>
        <v/>
      </c>
      <c r="DG1782" s="51" t="str">
        <f t="shared" si="3041"/>
        <v/>
      </c>
      <c r="DH1782" s="51" t="str">
        <f t="shared" si="3041"/>
        <v/>
      </c>
      <c r="DI1782" s="51" t="str">
        <f t="shared" si="3041"/>
        <v/>
      </c>
      <c r="DJ1782" s="51" t="str">
        <f t="shared" si="3041"/>
        <v/>
      </c>
      <c r="DK1782" s="51" t="str">
        <f t="shared" si="3041"/>
        <v/>
      </c>
      <c r="DL1782" s="51" t="str">
        <f t="shared" si="3041"/>
        <v/>
      </c>
      <c r="DM1782" s="51" t="str">
        <f t="shared" si="3041"/>
        <v/>
      </c>
      <c r="DN1782" s="51" t="str">
        <f t="shared" si="3041"/>
        <v/>
      </c>
      <c r="DO1782" s="47"/>
      <c r="DP1782" s="50" t="s">
        <v>172</v>
      </c>
    </row>
    <row r="1783" spans="3:120" ht="15" customHeight="1">
      <c r="C1783" s="66" t="s">
        <v>176</v>
      </c>
      <c r="D1783" s="61"/>
      <c r="E1783" s="61"/>
      <c r="F1783" s="60">
        <f t="shared" ref="F1783:AK1783" si="3042">IF(F17="","",-MIN(F1782,$D$1780*MAX(0,F1734)))</f>
        <v>0</v>
      </c>
      <c r="G1783" s="60">
        <f ca="1">IF(G17="","",-MIN(G1782,$D$1780*MAX(0,G1734)))</f>
        <v>0</v>
      </c>
      <c r="H1783" s="60">
        <f t="shared" ca="1" si="3042"/>
        <v>0</v>
      </c>
      <c r="I1783" s="60">
        <f t="shared" ca="1" si="3042"/>
        <v>0</v>
      </c>
      <c r="J1783" s="60">
        <f t="shared" ca="1" si="3042"/>
        <v>0</v>
      </c>
      <c r="K1783" s="60">
        <f t="shared" ca="1" si="3042"/>
        <v>0</v>
      </c>
      <c r="L1783" s="60">
        <f t="shared" ca="1" si="3042"/>
        <v>0</v>
      </c>
      <c r="M1783" s="60">
        <f t="shared" ca="1" si="3042"/>
        <v>0</v>
      </c>
      <c r="N1783" s="60">
        <f t="shared" ca="1" si="3042"/>
        <v>0</v>
      </c>
      <c r="O1783" s="60">
        <f t="shared" ca="1" si="3042"/>
        <v>0</v>
      </c>
      <c r="P1783" s="60">
        <f t="shared" ca="1" si="3042"/>
        <v>0</v>
      </c>
      <c r="Q1783" s="60">
        <f t="shared" ca="1" si="3042"/>
        <v>0</v>
      </c>
      <c r="R1783" s="60">
        <f t="shared" ca="1" si="3042"/>
        <v>0</v>
      </c>
      <c r="S1783" s="60">
        <f t="shared" ca="1" si="3042"/>
        <v>0</v>
      </c>
      <c r="T1783" s="60">
        <f t="shared" ca="1" si="3042"/>
        <v>0</v>
      </c>
      <c r="U1783" s="60">
        <f t="shared" ca="1" si="3042"/>
        <v>0</v>
      </c>
      <c r="V1783" s="60">
        <f t="shared" ca="1" si="3042"/>
        <v>0</v>
      </c>
      <c r="W1783" s="60">
        <f t="shared" ca="1" si="3042"/>
        <v>0</v>
      </c>
      <c r="X1783" s="60">
        <f t="shared" ca="1" si="3042"/>
        <v>0</v>
      </c>
      <c r="Y1783" s="60">
        <f t="shared" ca="1" si="3042"/>
        <v>0</v>
      </c>
      <c r="Z1783" s="60">
        <f t="shared" ca="1" si="3042"/>
        <v>0</v>
      </c>
      <c r="AA1783" s="60">
        <f t="shared" ca="1" si="3042"/>
        <v>0</v>
      </c>
      <c r="AB1783" s="60">
        <f t="shared" ca="1" si="3042"/>
        <v>0</v>
      </c>
      <c r="AC1783" s="60">
        <f t="shared" ca="1" si="3042"/>
        <v>0</v>
      </c>
      <c r="AD1783" s="60">
        <f t="shared" ca="1" si="3042"/>
        <v>-2877939.4565066732</v>
      </c>
      <c r="AE1783" s="60">
        <f t="shared" ca="1" si="3042"/>
        <v>-27345.31148810971</v>
      </c>
      <c r="AF1783" s="60">
        <f t="shared" ca="1" si="3042"/>
        <v>-28889.313056011746</v>
      </c>
      <c r="AG1783" s="60">
        <f t="shared" ca="1" si="3042"/>
        <v>-28753.709651468718</v>
      </c>
      <c r="AH1783" s="60">
        <f t="shared" ca="1" si="3042"/>
        <v>-30352.721246971629</v>
      </c>
      <c r="AI1783" s="60">
        <f t="shared" ca="1" si="3042"/>
        <v>-31112.442895958073</v>
      </c>
      <c r="AJ1783" s="60">
        <f t="shared" ca="1" si="3042"/>
        <v>-30938.435906950363</v>
      </c>
      <c r="AK1783" s="60">
        <f t="shared" ca="1" si="3042"/>
        <v>-32647.857250729481</v>
      </c>
      <c r="AL1783" s="60">
        <f t="shared" ref="AL1783:BQ1783" ca="1" si="3043">IF(AL17="","",-MIN(AL1782,$D$1780*MAX(0,AL1734)))</f>
        <v>-32439.015784212101</v>
      </c>
      <c r="AM1783" s="60">
        <f t="shared" ca="1" si="3043"/>
        <v>-34208.045833806689</v>
      </c>
      <c r="AN1783" s="60">
        <f t="shared" ca="1" si="3043"/>
        <v>-35016.821655856613</v>
      </c>
      <c r="AO1783" s="60">
        <f t="shared" ca="1" si="3043"/>
        <v>-32619.764081949757</v>
      </c>
      <c r="AP1783" s="60">
        <f t="shared" ca="1" si="3043"/>
        <v>-36759.995793184193</v>
      </c>
      <c r="AQ1783" s="60">
        <f t="shared" ca="1" si="3043"/>
        <v>-36582.343820202914</v>
      </c>
      <c r="AR1783" s="60">
        <f t="shared" ca="1" si="3043"/>
        <v>-38660.218719020238</v>
      </c>
      <c r="AS1783" s="60">
        <f t="shared" ca="1" si="3043"/>
        <v>-38465.157337242003</v>
      </c>
      <c r="AT1783" s="60">
        <f t="shared" ca="1" si="3043"/>
        <v>-40640.322941800885</v>
      </c>
      <c r="AU1783" s="60">
        <f t="shared" ca="1" si="3043"/>
        <v>-41663.668686329569</v>
      </c>
      <c r="AV1783" s="60">
        <f t="shared" ca="1" si="3043"/>
        <v>-41407.075411722726</v>
      </c>
      <c r="AW1783" s="60">
        <f t="shared" ca="1" si="3043"/>
        <v>-43725.517547526586</v>
      </c>
      <c r="AX1783" s="60">
        <f t="shared" ca="1" si="3043"/>
        <v>-43451.121706584607</v>
      </c>
      <c r="AY1783" s="60">
        <f t="shared" ca="1" si="3043"/>
        <v>-45874.585218269</v>
      </c>
      <c r="AZ1783" s="60">
        <f t="shared" ca="1" si="3043"/>
        <v>-46984.830096887032</v>
      </c>
      <c r="BA1783" s="60">
        <f t="shared" ca="1" si="3043"/>
        <v>-43720.677945967502</v>
      </c>
      <c r="BB1783" s="60">
        <f t="shared" ca="1" si="3043"/>
        <v>-49142.838239651806</v>
      </c>
      <c r="BC1783" s="60">
        <f t="shared" ca="1" si="3043"/>
        <v>-47859.907622308616</v>
      </c>
      <c r="BD1783" s="60">
        <f t="shared" ca="1" si="3043"/>
        <v>-49543.288351184936</v>
      </c>
      <c r="BE1783" s="60">
        <f t="shared" ca="1" si="3043"/>
        <v>-48249.62024263043</v>
      </c>
      <c r="BF1783" s="60">
        <f t="shared" ca="1" si="3043"/>
        <v>-11133.163385183563</v>
      </c>
      <c r="BG1783" s="60">
        <f t="shared" ca="1" si="3043"/>
        <v>0</v>
      </c>
      <c r="BH1783" s="60">
        <f t="shared" ca="1" si="3043"/>
        <v>0</v>
      </c>
      <c r="BI1783" s="60">
        <f t="shared" ca="1" si="3043"/>
        <v>0</v>
      </c>
      <c r="BJ1783" s="60">
        <f t="shared" ca="1" si="3043"/>
        <v>0</v>
      </c>
      <c r="BK1783" s="60">
        <f t="shared" ca="1" si="3043"/>
        <v>0</v>
      </c>
      <c r="BL1783" s="60">
        <f t="shared" ca="1" si="3043"/>
        <v>0</v>
      </c>
      <c r="BM1783" s="60">
        <f t="shared" ca="1" si="3043"/>
        <v>0</v>
      </c>
      <c r="BN1783" s="60">
        <f t="shared" ca="1" si="3043"/>
        <v>0</v>
      </c>
      <c r="BO1783" s="60" t="str">
        <f t="shared" si="3043"/>
        <v/>
      </c>
      <c r="BP1783" s="60" t="str">
        <f t="shared" si="3043"/>
        <v/>
      </c>
      <c r="BQ1783" s="60" t="str">
        <f t="shared" si="3043"/>
        <v/>
      </c>
      <c r="BR1783" s="60" t="str">
        <f t="shared" ref="BR1783:CA1783" si="3044">IF(BR17="","",-MIN(BR1782,$D$1780*MAX(0,BR1734)))</f>
        <v/>
      </c>
      <c r="BS1783" s="60" t="str">
        <f t="shared" si="3044"/>
        <v/>
      </c>
      <c r="BT1783" s="60" t="str">
        <f t="shared" si="3044"/>
        <v/>
      </c>
      <c r="BU1783" s="60" t="str">
        <f t="shared" si="3044"/>
        <v/>
      </c>
      <c r="BV1783" s="60" t="str">
        <f t="shared" si="3044"/>
        <v/>
      </c>
      <c r="BW1783" s="60" t="str">
        <f t="shared" si="3044"/>
        <v/>
      </c>
      <c r="BX1783" s="60" t="str">
        <f t="shared" si="3044"/>
        <v/>
      </c>
      <c r="BY1783" s="60" t="str">
        <f t="shared" si="3044"/>
        <v/>
      </c>
      <c r="BZ1783" s="60" t="str">
        <f t="shared" si="3044"/>
        <v/>
      </c>
      <c r="CA1783" s="60" t="str">
        <f t="shared" si="3044"/>
        <v/>
      </c>
      <c r="CB1783" s="60" t="str">
        <f t="shared" ref="CB1783:DN1783" si="3045">IF(CB17="","",-MIN(CB1782,$D$1780*MAX(0,CB1734)))</f>
        <v/>
      </c>
      <c r="CC1783" s="60" t="str">
        <f t="shared" si="3045"/>
        <v/>
      </c>
      <c r="CD1783" s="60" t="str">
        <f t="shared" si="3045"/>
        <v/>
      </c>
      <c r="CE1783" s="60" t="str">
        <f t="shared" si="3045"/>
        <v/>
      </c>
      <c r="CF1783" s="60" t="str">
        <f t="shared" si="3045"/>
        <v/>
      </c>
      <c r="CG1783" s="60" t="str">
        <f t="shared" si="3045"/>
        <v/>
      </c>
      <c r="CH1783" s="60" t="str">
        <f t="shared" si="3045"/>
        <v/>
      </c>
      <c r="CI1783" s="60" t="str">
        <f t="shared" si="3045"/>
        <v/>
      </c>
      <c r="CJ1783" s="60" t="str">
        <f t="shared" si="3045"/>
        <v/>
      </c>
      <c r="CK1783" s="60" t="str">
        <f t="shared" si="3045"/>
        <v/>
      </c>
      <c r="CL1783" s="60" t="str">
        <f t="shared" si="3045"/>
        <v/>
      </c>
      <c r="CM1783" s="60" t="str">
        <f t="shared" si="3045"/>
        <v/>
      </c>
      <c r="CN1783" s="60" t="str">
        <f t="shared" si="3045"/>
        <v/>
      </c>
      <c r="CO1783" s="60" t="str">
        <f t="shared" si="3045"/>
        <v/>
      </c>
      <c r="CP1783" s="60" t="str">
        <f t="shared" si="3045"/>
        <v/>
      </c>
      <c r="CQ1783" s="60" t="str">
        <f t="shared" si="3045"/>
        <v/>
      </c>
      <c r="CR1783" s="60" t="str">
        <f t="shared" si="3045"/>
        <v/>
      </c>
      <c r="CS1783" s="60" t="str">
        <f t="shared" si="3045"/>
        <v/>
      </c>
      <c r="CT1783" s="60" t="str">
        <f t="shared" si="3045"/>
        <v/>
      </c>
      <c r="CU1783" s="60" t="str">
        <f t="shared" si="3045"/>
        <v/>
      </c>
      <c r="CV1783" s="60" t="str">
        <f t="shared" si="3045"/>
        <v/>
      </c>
      <c r="CW1783" s="60" t="str">
        <f t="shared" si="3045"/>
        <v/>
      </c>
      <c r="CX1783" s="60" t="str">
        <f t="shared" si="3045"/>
        <v/>
      </c>
      <c r="CY1783" s="60" t="str">
        <f t="shared" si="3045"/>
        <v/>
      </c>
      <c r="CZ1783" s="60" t="str">
        <f t="shared" si="3045"/>
        <v/>
      </c>
      <c r="DA1783" s="60" t="str">
        <f t="shared" si="3045"/>
        <v/>
      </c>
      <c r="DB1783" s="60" t="str">
        <f t="shared" si="3045"/>
        <v/>
      </c>
      <c r="DC1783" s="60" t="str">
        <f t="shared" si="3045"/>
        <v/>
      </c>
      <c r="DD1783" s="60" t="str">
        <f t="shared" si="3045"/>
        <v/>
      </c>
      <c r="DE1783" s="60" t="str">
        <f t="shared" si="3045"/>
        <v/>
      </c>
      <c r="DF1783" s="60" t="str">
        <f t="shared" si="3045"/>
        <v/>
      </c>
      <c r="DG1783" s="60" t="str">
        <f t="shared" si="3045"/>
        <v/>
      </c>
      <c r="DH1783" s="60" t="str">
        <f t="shared" si="3045"/>
        <v/>
      </c>
      <c r="DI1783" s="60" t="str">
        <f t="shared" si="3045"/>
        <v/>
      </c>
      <c r="DJ1783" s="60" t="str">
        <f t="shared" si="3045"/>
        <v/>
      </c>
      <c r="DK1783" s="60" t="str">
        <f t="shared" si="3045"/>
        <v/>
      </c>
      <c r="DL1783" s="60" t="str">
        <f t="shared" si="3045"/>
        <v/>
      </c>
      <c r="DM1783" s="60" t="str">
        <f t="shared" si="3045"/>
        <v/>
      </c>
      <c r="DN1783" s="60" t="str">
        <f t="shared" si="3045"/>
        <v/>
      </c>
      <c r="DO1783" s="60">
        <f ca="1">SUM(F1783:DN1783)</f>
        <v>-3926127.2284243936</v>
      </c>
      <c r="DP1783" s="50" t="s">
        <v>172</v>
      </c>
    </row>
    <row r="1784" spans="3:120" ht="15" customHeight="1">
      <c r="C1784" s="58" t="s">
        <v>177</v>
      </c>
      <c r="F1784" s="51">
        <f t="shared" ref="F1784:AK1784" si="3046">IF(F17="","",SUM(F1782:F1783))</f>
        <v>3500000</v>
      </c>
      <c r="G1784" s="51">
        <f t="shared" ca="1" si="3046"/>
        <v>3514383.5616438356</v>
      </c>
      <c r="H1784" s="51">
        <f t="shared" ca="1" si="3046"/>
        <v>3528826.2338149748</v>
      </c>
      <c r="I1784" s="51">
        <f t="shared" ca="1" si="3046"/>
        <v>3543328.2594333924</v>
      </c>
      <c r="J1784" s="51">
        <f t="shared" ca="1" si="3046"/>
        <v>3557889.8824173654</v>
      </c>
      <c r="K1784" s="51">
        <f t="shared" ca="1" si="3046"/>
        <v>3572511.3476875736</v>
      </c>
      <c r="L1784" s="51">
        <f t="shared" ca="1" si="3046"/>
        <v>3587192.9011712214</v>
      </c>
      <c r="M1784" s="51">
        <f t="shared" ca="1" si="3046"/>
        <v>3601934.7898061718</v>
      </c>
      <c r="N1784" s="51">
        <f t="shared" ca="1" si="3046"/>
        <v>3616737.2615451012</v>
      </c>
      <c r="O1784" s="51">
        <f t="shared" ca="1" si="3046"/>
        <v>3631600.5653596702</v>
      </c>
      <c r="P1784" s="51">
        <f t="shared" ca="1" si="3046"/>
        <v>3646524.95124471</v>
      </c>
      <c r="Q1784" s="51">
        <f t="shared" ca="1" si="3046"/>
        <v>3661510.6702224282</v>
      </c>
      <c r="R1784" s="51">
        <f t="shared" ca="1" si="3046"/>
        <v>3676557.9743466298</v>
      </c>
      <c r="S1784" s="51">
        <f t="shared" ca="1" si="3046"/>
        <v>3691667.1167069585</v>
      </c>
      <c r="T1784" s="51">
        <f t="shared" ca="1" si="3046"/>
        <v>3706838.3514331514</v>
      </c>
      <c r="U1784" s="51">
        <f t="shared" ca="1" si="3046"/>
        <v>3722071.9336993149</v>
      </c>
      <c r="V1784" s="51">
        <f t="shared" ca="1" si="3046"/>
        <v>3737368.1197282164</v>
      </c>
      <c r="W1784" s="51">
        <f t="shared" ca="1" si="3046"/>
        <v>3752727.1667955928</v>
      </c>
      <c r="X1784" s="51">
        <f t="shared" ca="1" si="3046"/>
        <v>3768149.3332344787</v>
      </c>
      <c r="Y1784" s="51">
        <f t="shared" ca="1" si="3046"/>
        <v>3783634.8784395522</v>
      </c>
      <c r="Z1784" s="51">
        <f t="shared" ca="1" si="3046"/>
        <v>3799184.0628714957</v>
      </c>
      <c r="AA1784" s="51">
        <f t="shared" ca="1" si="3046"/>
        <v>3814797.1480613784</v>
      </c>
      <c r="AB1784" s="51">
        <f t="shared" ca="1" si="3046"/>
        <v>3830474.3966150554</v>
      </c>
      <c r="AC1784" s="51">
        <f t="shared" ca="1" si="3046"/>
        <v>3846216.0722175832</v>
      </c>
      <c r="AD1784" s="51">
        <f t="shared" ca="1" si="3046"/>
        <v>984082.98313098215</v>
      </c>
      <c r="AE1784" s="51">
        <f t="shared" ca="1" si="3046"/>
        <v>960781.84828587272</v>
      </c>
      <c r="AF1784" s="51">
        <f t="shared" ca="1" si="3046"/>
        <v>935840.95378445624</v>
      </c>
      <c r="AG1784" s="51">
        <f t="shared" ca="1" si="3046"/>
        <v>910933.16586086119</v>
      </c>
      <c r="AH1784" s="51">
        <f t="shared" ca="1" si="3046"/>
        <v>884324.00556947046</v>
      </c>
      <c r="AI1784" s="51">
        <f t="shared" ca="1" si="3046"/>
        <v>856845.77091556462</v>
      </c>
      <c r="AJ1784" s="51">
        <f t="shared" ca="1" si="3046"/>
        <v>829428.61899865652</v>
      </c>
      <c r="AK1784" s="51">
        <f t="shared" ca="1" si="3046"/>
        <v>800189.37251090992</v>
      </c>
      <c r="AL1784" s="51">
        <f t="shared" ref="AL1784:BQ1784" ca="1" si="3047">IF(AL17="","",SUM(AL1782:AL1783))</f>
        <v>771038.80620273377</v>
      </c>
      <c r="AM1784" s="51">
        <f t="shared" ca="1" si="3047"/>
        <v>739999.4129971154</v>
      </c>
      <c r="AN1784" s="51">
        <f t="shared" ca="1" si="3047"/>
        <v>708023.68481927284</v>
      </c>
      <c r="AO1784" s="51">
        <f t="shared" ca="1" si="3047"/>
        <v>678313.6071132319</v>
      </c>
      <c r="AP1784" s="51">
        <f t="shared" ca="1" si="3047"/>
        <v>644341.20148618973</v>
      </c>
      <c r="AQ1784" s="51">
        <f t="shared" ca="1" si="3047"/>
        <v>610406.83520625322</v>
      </c>
      <c r="AR1784" s="51">
        <f t="shared" ca="1" si="3047"/>
        <v>574255.13772770215</v>
      </c>
      <c r="AS1784" s="51">
        <f t="shared" ca="1" si="3047"/>
        <v>538149.93301114242</v>
      </c>
      <c r="AT1784" s="51">
        <f t="shared" ca="1" si="3047"/>
        <v>499721.18513639254</v>
      </c>
      <c r="AU1784" s="51">
        <f t="shared" ca="1" si="3047"/>
        <v>460111.16515595972</v>
      </c>
      <c r="AV1784" s="51">
        <f t="shared" ca="1" si="3047"/>
        <v>420594.95754607319</v>
      </c>
      <c r="AW1784" s="51">
        <f t="shared" ca="1" si="3047"/>
        <v>378597.91242657421</v>
      </c>
      <c r="AX1784" s="51">
        <f t="shared" ca="1" si="3047"/>
        <v>336702.67255142663</v>
      </c>
      <c r="AY1784" s="51">
        <f t="shared" ca="1" si="3047"/>
        <v>292211.79694789881</v>
      </c>
      <c r="AZ1784" s="51">
        <f t="shared" ca="1" si="3047"/>
        <v>246427.83725046943</v>
      </c>
      <c r="BA1784" s="51">
        <f t="shared" ca="1" si="3047"/>
        <v>203719.87644609559</v>
      </c>
      <c r="BB1784" s="51">
        <f t="shared" ca="1" si="3047"/>
        <v>155414.24317771153</v>
      </c>
      <c r="BC1784" s="51">
        <f t="shared" ca="1" si="3047"/>
        <v>108193.02421487781</v>
      </c>
      <c r="BD1784" s="51">
        <f t="shared" ca="1" si="3047"/>
        <v>59094.364704836291</v>
      </c>
      <c r="BE1784" s="51">
        <f t="shared" ca="1" si="3047"/>
        <v>11087.597974087235</v>
      </c>
      <c r="BF1784" s="51">
        <f t="shared" ca="1" si="3047"/>
        <v>0</v>
      </c>
      <c r="BG1784" s="51">
        <f t="shared" ca="1" si="3047"/>
        <v>0</v>
      </c>
      <c r="BH1784" s="51">
        <f t="shared" ca="1" si="3047"/>
        <v>0</v>
      </c>
      <c r="BI1784" s="51">
        <f t="shared" ca="1" si="3047"/>
        <v>0</v>
      </c>
      <c r="BJ1784" s="51">
        <f t="shared" ca="1" si="3047"/>
        <v>0</v>
      </c>
      <c r="BK1784" s="51">
        <f t="shared" ca="1" si="3047"/>
        <v>0</v>
      </c>
      <c r="BL1784" s="51">
        <f t="shared" ca="1" si="3047"/>
        <v>0</v>
      </c>
      <c r="BM1784" s="51">
        <f t="shared" ca="1" si="3047"/>
        <v>0</v>
      </c>
      <c r="BN1784" s="51">
        <f t="shared" ca="1" si="3047"/>
        <v>0</v>
      </c>
      <c r="BO1784" s="51" t="str">
        <f t="shared" si="3047"/>
        <v/>
      </c>
      <c r="BP1784" s="51" t="str">
        <f t="shared" si="3047"/>
        <v/>
      </c>
      <c r="BQ1784" s="51" t="str">
        <f t="shared" si="3047"/>
        <v/>
      </c>
      <c r="BR1784" s="51" t="str">
        <f t="shared" ref="BR1784:CA1784" si="3048">IF(BR17="","",SUM(BR1782:BR1783))</f>
        <v/>
      </c>
      <c r="BS1784" s="51" t="str">
        <f t="shared" si="3048"/>
        <v/>
      </c>
      <c r="BT1784" s="51" t="str">
        <f t="shared" si="3048"/>
        <v/>
      </c>
      <c r="BU1784" s="51" t="str">
        <f t="shared" si="3048"/>
        <v/>
      </c>
      <c r="BV1784" s="51" t="str">
        <f t="shared" si="3048"/>
        <v/>
      </c>
      <c r="BW1784" s="51" t="str">
        <f t="shared" si="3048"/>
        <v/>
      </c>
      <c r="BX1784" s="51" t="str">
        <f t="shared" si="3048"/>
        <v/>
      </c>
      <c r="BY1784" s="51" t="str">
        <f t="shared" si="3048"/>
        <v/>
      </c>
      <c r="BZ1784" s="51" t="str">
        <f t="shared" si="3048"/>
        <v/>
      </c>
      <c r="CA1784" s="51" t="str">
        <f t="shared" si="3048"/>
        <v/>
      </c>
      <c r="CB1784" s="51" t="str">
        <f t="shared" ref="CB1784:DN1784" si="3049">IF(CB17="","",SUM(CB1782:CB1783))</f>
        <v/>
      </c>
      <c r="CC1784" s="51" t="str">
        <f t="shared" si="3049"/>
        <v/>
      </c>
      <c r="CD1784" s="51" t="str">
        <f t="shared" si="3049"/>
        <v/>
      </c>
      <c r="CE1784" s="51" t="str">
        <f t="shared" si="3049"/>
        <v/>
      </c>
      <c r="CF1784" s="51" t="str">
        <f t="shared" si="3049"/>
        <v/>
      </c>
      <c r="CG1784" s="51" t="str">
        <f t="shared" si="3049"/>
        <v/>
      </c>
      <c r="CH1784" s="51" t="str">
        <f t="shared" si="3049"/>
        <v/>
      </c>
      <c r="CI1784" s="51" t="str">
        <f t="shared" si="3049"/>
        <v/>
      </c>
      <c r="CJ1784" s="51" t="str">
        <f t="shared" si="3049"/>
        <v/>
      </c>
      <c r="CK1784" s="51" t="str">
        <f t="shared" si="3049"/>
        <v/>
      </c>
      <c r="CL1784" s="51" t="str">
        <f t="shared" si="3049"/>
        <v/>
      </c>
      <c r="CM1784" s="51" t="str">
        <f t="shared" si="3049"/>
        <v/>
      </c>
      <c r="CN1784" s="51" t="str">
        <f t="shared" si="3049"/>
        <v/>
      </c>
      <c r="CO1784" s="51" t="str">
        <f t="shared" si="3049"/>
        <v/>
      </c>
      <c r="CP1784" s="51" t="str">
        <f t="shared" si="3049"/>
        <v/>
      </c>
      <c r="CQ1784" s="51" t="str">
        <f t="shared" si="3049"/>
        <v/>
      </c>
      <c r="CR1784" s="51" t="str">
        <f t="shared" si="3049"/>
        <v/>
      </c>
      <c r="CS1784" s="51" t="str">
        <f t="shared" si="3049"/>
        <v/>
      </c>
      <c r="CT1784" s="51" t="str">
        <f t="shared" si="3049"/>
        <v/>
      </c>
      <c r="CU1784" s="51" t="str">
        <f t="shared" si="3049"/>
        <v/>
      </c>
      <c r="CV1784" s="51" t="str">
        <f t="shared" si="3049"/>
        <v/>
      </c>
      <c r="CW1784" s="51" t="str">
        <f t="shared" si="3049"/>
        <v/>
      </c>
      <c r="CX1784" s="51" t="str">
        <f t="shared" si="3049"/>
        <v/>
      </c>
      <c r="CY1784" s="51" t="str">
        <f t="shared" si="3049"/>
        <v/>
      </c>
      <c r="CZ1784" s="51" t="str">
        <f t="shared" si="3049"/>
        <v/>
      </c>
      <c r="DA1784" s="51" t="str">
        <f t="shared" si="3049"/>
        <v/>
      </c>
      <c r="DB1784" s="51" t="str">
        <f t="shared" si="3049"/>
        <v/>
      </c>
      <c r="DC1784" s="51" t="str">
        <f t="shared" si="3049"/>
        <v/>
      </c>
      <c r="DD1784" s="51" t="str">
        <f t="shared" si="3049"/>
        <v/>
      </c>
      <c r="DE1784" s="51" t="str">
        <f t="shared" si="3049"/>
        <v/>
      </c>
      <c r="DF1784" s="51" t="str">
        <f t="shared" si="3049"/>
        <v/>
      </c>
      <c r="DG1784" s="51" t="str">
        <f t="shared" si="3049"/>
        <v/>
      </c>
      <c r="DH1784" s="51" t="str">
        <f t="shared" si="3049"/>
        <v/>
      </c>
      <c r="DI1784" s="51" t="str">
        <f t="shared" si="3049"/>
        <v/>
      </c>
      <c r="DJ1784" s="51" t="str">
        <f t="shared" si="3049"/>
        <v/>
      </c>
      <c r="DK1784" s="51" t="str">
        <f t="shared" si="3049"/>
        <v/>
      </c>
      <c r="DL1784" s="51" t="str">
        <f t="shared" si="3049"/>
        <v/>
      </c>
      <c r="DM1784" s="51" t="str">
        <f t="shared" si="3049"/>
        <v/>
      </c>
      <c r="DN1784" s="51" t="str">
        <f t="shared" si="3049"/>
        <v/>
      </c>
      <c r="DO1784" s="51">
        <f ca="1">SUM(F1784:DN1784)</f>
        <v>103690958.94964866</v>
      </c>
      <c r="DP1784" s="50" t="s">
        <v>172</v>
      </c>
    </row>
    <row r="1785" spans="3:120" ht="15" customHeight="1">
      <c r="F1785" s="47"/>
      <c r="G1785" s="47"/>
      <c r="H1785" s="47"/>
      <c r="I1785" s="47"/>
      <c r="J1785" s="47"/>
      <c r="K1785" s="47"/>
      <c r="L1785" s="47"/>
      <c r="M1785" s="47"/>
      <c r="N1785" s="47"/>
      <c r="O1785" s="47"/>
      <c r="P1785" s="47"/>
      <c r="Q1785" s="47"/>
      <c r="R1785" s="47"/>
      <c r="S1785" s="47"/>
      <c r="T1785" s="47"/>
      <c r="U1785" s="47"/>
      <c r="V1785" s="47"/>
      <c r="W1785" s="47"/>
      <c r="X1785" s="47"/>
      <c r="Y1785" s="47"/>
      <c r="Z1785" s="47"/>
      <c r="AA1785" s="47"/>
      <c r="AB1785" s="47"/>
      <c r="AC1785" s="47"/>
      <c r="AD1785" s="47"/>
      <c r="AE1785" s="47"/>
      <c r="AF1785" s="47"/>
      <c r="AG1785" s="47"/>
      <c r="AH1785" s="47"/>
      <c r="AI1785" s="47"/>
      <c r="AJ1785" s="47"/>
      <c r="AK1785" s="47"/>
      <c r="AL1785" s="47"/>
      <c r="AM1785" s="47"/>
      <c r="AN1785" s="47"/>
      <c r="AO1785" s="47"/>
      <c r="AP1785" s="47"/>
      <c r="AQ1785" s="47"/>
      <c r="AR1785" s="47"/>
      <c r="AS1785" s="47"/>
      <c r="AT1785" s="47"/>
      <c r="AU1785" s="47"/>
      <c r="AV1785" s="47"/>
      <c r="AW1785" s="47"/>
      <c r="AX1785" s="47"/>
      <c r="AY1785" s="47"/>
      <c r="AZ1785" s="47"/>
      <c r="BA1785" s="47"/>
      <c r="BB1785" s="47"/>
      <c r="BC1785" s="47"/>
      <c r="BD1785" s="47"/>
      <c r="BE1785" s="47"/>
      <c r="BF1785" s="47"/>
      <c r="BG1785" s="47"/>
      <c r="BH1785" s="47"/>
      <c r="BI1785" s="47"/>
      <c r="BJ1785" s="47"/>
      <c r="BK1785" s="47"/>
      <c r="BL1785" s="47"/>
      <c r="BM1785" s="47"/>
      <c r="BN1785" s="47"/>
      <c r="BO1785" s="47"/>
      <c r="BP1785" s="47"/>
      <c r="BQ1785" s="47"/>
      <c r="BR1785" s="47"/>
      <c r="BS1785" s="47"/>
      <c r="BT1785" s="47"/>
      <c r="BU1785" s="47"/>
      <c r="BV1785" s="47"/>
      <c r="BW1785" s="47"/>
      <c r="BX1785" s="47"/>
      <c r="BY1785" s="47"/>
      <c r="BZ1785" s="47"/>
      <c r="CA1785" s="47"/>
      <c r="CB1785" s="47"/>
      <c r="CC1785" s="47"/>
      <c r="CD1785" s="47"/>
      <c r="CE1785" s="47"/>
      <c r="CF1785" s="47"/>
      <c r="CG1785" s="47"/>
      <c r="CH1785" s="47"/>
      <c r="CI1785" s="47"/>
      <c r="CJ1785" s="47"/>
      <c r="CK1785" s="47"/>
      <c r="CL1785" s="47"/>
      <c r="CM1785" s="47"/>
      <c r="CN1785" s="47"/>
      <c r="CO1785" s="47"/>
      <c r="CP1785" s="47"/>
      <c r="CQ1785" s="47"/>
      <c r="CR1785" s="47"/>
      <c r="CS1785" s="47"/>
      <c r="CT1785" s="47"/>
      <c r="CU1785" s="47"/>
      <c r="CV1785" s="47"/>
      <c r="CW1785" s="47"/>
      <c r="CX1785" s="47"/>
      <c r="CY1785" s="47"/>
      <c r="CZ1785" s="47"/>
      <c r="DA1785" s="47"/>
      <c r="DB1785" s="47"/>
      <c r="DC1785" s="47"/>
      <c r="DD1785" s="47"/>
      <c r="DE1785" s="47"/>
      <c r="DF1785" s="47"/>
      <c r="DG1785" s="47"/>
      <c r="DH1785" s="47"/>
      <c r="DI1785" s="47"/>
      <c r="DJ1785" s="47"/>
      <c r="DK1785" s="47"/>
      <c r="DL1785" s="47"/>
      <c r="DM1785" s="47"/>
      <c r="DN1785" s="47"/>
      <c r="DO1785" s="47"/>
      <c r="DP1785" s="50" t="s">
        <v>172</v>
      </c>
    </row>
    <row r="1786" spans="3:120" ht="15" customHeight="1">
      <c r="C1786" s="52" t="s">
        <v>116</v>
      </c>
      <c r="F1786" s="47"/>
      <c r="G1786" s="47"/>
      <c r="H1786" s="47"/>
      <c r="I1786" s="47"/>
      <c r="J1786" s="47"/>
      <c r="K1786" s="47"/>
      <c r="L1786" s="47"/>
      <c r="M1786" s="47"/>
      <c r="N1786" s="47"/>
      <c r="O1786" s="47"/>
      <c r="P1786" s="47"/>
      <c r="Q1786" s="47"/>
      <c r="R1786" s="47"/>
      <c r="S1786" s="47"/>
      <c r="T1786" s="47"/>
      <c r="U1786" s="47"/>
      <c r="V1786" s="47"/>
      <c r="W1786" s="47"/>
      <c r="X1786" s="47"/>
      <c r="Y1786" s="47"/>
      <c r="Z1786" s="47"/>
      <c r="AA1786" s="47"/>
      <c r="AB1786" s="47"/>
      <c r="AC1786" s="47"/>
      <c r="AD1786" s="47"/>
      <c r="AE1786" s="47"/>
      <c r="AF1786" s="47"/>
      <c r="AG1786" s="47"/>
      <c r="AH1786" s="47"/>
      <c r="AI1786" s="47"/>
      <c r="AJ1786" s="47"/>
      <c r="AK1786" s="47"/>
      <c r="AL1786" s="47"/>
      <c r="AM1786" s="47"/>
      <c r="AN1786" s="47"/>
      <c r="AO1786" s="47"/>
      <c r="AP1786" s="47"/>
      <c r="AQ1786" s="47"/>
      <c r="AR1786" s="47"/>
      <c r="AS1786" s="47"/>
      <c r="AT1786" s="47"/>
      <c r="AU1786" s="47"/>
      <c r="AV1786" s="47"/>
      <c r="AW1786" s="47"/>
      <c r="AX1786" s="47"/>
      <c r="AY1786" s="47"/>
      <c r="AZ1786" s="47"/>
      <c r="BA1786" s="47"/>
      <c r="BB1786" s="47"/>
      <c r="BC1786" s="47"/>
      <c r="BD1786" s="47"/>
      <c r="BE1786" s="47"/>
      <c r="BF1786" s="47"/>
      <c r="BG1786" s="47"/>
      <c r="BH1786" s="47"/>
      <c r="BI1786" s="47"/>
      <c r="BJ1786" s="47"/>
      <c r="BK1786" s="47"/>
      <c r="BL1786" s="47"/>
      <c r="BM1786" s="47"/>
      <c r="BN1786" s="47"/>
      <c r="BO1786" s="47"/>
      <c r="BP1786" s="47"/>
      <c r="BQ1786" s="47"/>
      <c r="BR1786" s="47"/>
      <c r="BS1786" s="47"/>
      <c r="BT1786" s="47"/>
      <c r="BU1786" s="47"/>
      <c r="BV1786" s="47"/>
      <c r="BW1786" s="47"/>
      <c r="BX1786" s="47"/>
      <c r="BY1786" s="47"/>
      <c r="BZ1786" s="47"/>
      <c r="CA1786" s="47"/>
      <c r="CB1786" s="47"/>
      <c r="CC1786" s="47"/>
      <c r="CD1786" s="47"/>
      <c r="CE1786" s="47"/>
      <c r="CF1786" s="47"/>
      <c r="CG1786" s="47"/>
      <c r="CH1786" s="47"/>
      <c r="CI1786" s="47"/>
      <c r="CJ1786" s="47"/>
      <c r="CK1786" s="47"/>
      <c r="CL1786" s="47"/>
      <c r="CM1786" s="47"/>
      <c r="CN1786" s="47"/>
      <c r="CO1786" s="47"/>
      <c r="CP1786" s="47"/>
      <c r="CQ1786" s="47"/>
      <c r="CR1786" s="47"/>
      <c r="CS1786" s="47"/>
      <c r="CT1786" s="47"/>
      <c r="CU1786" s="47"/>
      <c r="CV1786" s="47"/>
      <c r="CW1786" s="47"/>
      <c r="CX1786" s="47"/>
      <c r="CY1786" s="47"/>
      <c r="CZ1786" s="47"/>
      <c r="DA1786" s="47"/>
      <c r="DB1786" s="47"/>
      <c r="DC1786" s="47"/>
      <c r="DD1786" s="47"/>
      <c r="DE1786" s="47"/>
      <c r="DF1786" s="47"/>
      <c r="DG1786" s="47"/>
      <c r="DH1786" s="47"/>
      <c r="DI1786" s="47"/>
      <c r="DJ1786" s="47"/>
      <c r="DK1786" s="47"/>
      <c r="DL1786" s="47"/>
      <c r="DM1786" s="47"/>
      <c r="DN1786" s="47"/>
      <c r="DO1786" s="47"/>
      <c r="DP1786" s="50" t="s">
        <v>172</v>
      </c>
    </row>
    <row r="1787" spans="3:120" ht="15" customHeight="1">
      <c r="C1787" s="58" t="s">
        <v>176</v>
      </c>
      <c r="D1787" s="57">
        <v>0.8</v>
      </c>
      <c r="F1787" s="55">
        <f>IF(F17="","",($D$1787-$D$1799)*F1816)</f>
        <v>0</v>
      </c>
      <c r="G1787" s="55">
        <f t="shared" ref="G1787:BR1787" ca="1" si="3050">IF(G17="","",($D$1787-$D$1799)*G1816)</f>
        <v>0</v>
      </c>
      <c r="H1787" s="55">
        <f t="shared" ca="1" si="3050"/>
        <v>0</v>
      </c>
      <c r="I1787" s="55">
        <f t="shared" ca="1" si="3050"/>
        <v>0</v>
      </c>
      <c r="J1787" s="55">
        <f t="shared" ca="1" si="3050"/>
        <v>0</v>
      </c>
      <c r="K1787" s="55">
        <f t="shared" ca="1" si="3050"/>
        <v>0</v>
      </c>
      <c r="L1787" s="55">
        <f t="shared" ca="1" si="3050"/>
        <v>0</v>
      </c>
      <c r="M1787" s="55">
        <f t="shared" ca="1" si="3050"/>
        <v>0</v>
      </c>
      <c r="N1787" s="55">
        <f t="shared" ca="1" si="3050"/>
        <v>0</v>
      </c>
      <c r="O1787" s="55">
        <f t="shared" ca="1" si="3050"/>
        <v>0</v>
      </c>
      <c r="P1787" s="55">
        <f t="shared" ca="1" si="3050"/>
        <v>0</v>
      </c>
      <c r="Q1787" s="55">
        <f t="shared" ca="1" si="3050"/>
        <v>0</v>
      </c>
      <c r="R1787" s="55">
        <f t="shared" ca="1" si="3050"/>
        <v>0</v>
      </c>
      <c r="S1787" s="55">
        <f t="shared" ca="1" si="3050"/>
        <v>0</v>
      </c>
      <c r="T1787" s="55">
        <f t="shared" ca="1" si="3050"/>
        <v>0</v>
      </c>
      <c r="U1787" s="55">
        <f t="shared" ca="1" si="3050"/>
        <v>0</v>
      </c>
      <c r="V1787" s="55">
        <f t="shared" ca="1" si="3050"/>
        <v>0</v>
      </c>
      <c r="W1787" s="55">
        <f t="shared" ca="1" si="3050"/>
        <v>0</v>
      </c>
      <c r="X1787" s="55">
        <f t="shared" ca="1" si="3050"/>
        <v>0</v>
      </c>
      <c r="Y1787" s="55">
        <f t="shared" ca="1" si="3050"/>
        <v>0</v>
      </c>
      <c r="Z1787" s="55">
        <f t="shared" ca="1" si="3050"/>
        <v>0</v>
      </c>
      <c r="AA1787" s="55">
        <f t="shared" ca="1" si="3050"/>
        <v>0</v>
      </c>
      <c r="AB1787" s="55">
        <f t="shared" ca="1" si="3050"/>
        <v>0</v>
      </c>
      <c r="AC1787" s="55">
        <f t="shared" ca="1" si="3050"/>
        <v>0</v>
      </c>
      <c r="AD1787" s="55">
        <f t="shared" ca="1" si="3050"/>
        <v>1.6788314831884284E-10</v>
      </c>
      <c r="AE1787" s="55">
        <f t="shared" ca="1" si="3050"/>
        <v>-3.2789677406023993E-13</v>
      </c>
      <c r="AF1787" s="55">
        <f t="shared" ca="1" si="3050"/>
        <v>0</v>
      </c>
      <c r="AG1787" s="55">
        <f t="shared" ca="1" si="3050"/>
        <v>1.3115870962409597E-12</v>
      </c>
      <c r="AH1787" s="55">
        <f t="shared" ca="1" si="3050"/>
        <v>0</v>
      </c>
      <c r="AI1787" s="55">
        <f t="shared" ca="1" si="3050"/>
        <v>1.6394838703011997E-12</v>
      </c>
      <c r="AJ1787" s="55">
        <f t="shared" ca="1" si="3050"/>
        <v>1.6394838703011997E-12</v>
      </c>
      <c r="AK1787" s="55">
        <f t="shared" ca="1" si="3050"/>
        <v>0</v>
      </c>
      <c r="AL1787" s="55">
        <f t="shared" ca="1" si="3050"/>
        <v>1.6394838703011997E-12</v>
      </c>
      <c r="AM1787" s="55">
        <f t="shared" ca="1" si="3050"/>
        <v>3.2789677406023995E-12</v>
      </c>
      <c r="AN1787" s="55">
        <f t="shared" ca="1" si="3050"/>
        <v>1.3115870962409597E-12</v>
      </c>
      <c r="AO1787" s="55">
        <f t="shared" ca="1" si="3050"/>
        <v>1.3115870962409597E-12</v>
      </c>
      <c r="AP1787" s="55">
        <f t="shared" ca="1" si="3050"/>
        <v>3.2789677406023993E-13</v>
      </c>
      <c r="AQ1787" s="55">
        <f t="shared" ca="1" si="3050"/>
        <v>1.6394838703011997E-12</v>
      </c>
      <c r="AR1787" s="55">
        <f t="shared" ca="1" si="3050"/>
        <v>2.6231741924819194E-12</v>
      </c>
      <c r="AS1787" s="55">
        <f t="shared" ca="1" si="3050"/>
        <v>-9.8369032218071968E-13</v>
      </c>
      <c r="AT1787" s="55">
        <f t="shared" ca="1" si="3050"/>
        <v>9.8369032218071968E-13</v>
      </c>
      <c r="AU1787" s="55">
        <f t="shared" ca="1" si="3050"/>
        <v>-9.8369032218071968E-13</v>
      </c>
      <c r="AV1787" s="55">
        <f t="shared" ca="1" si="3050"/>
        <v>9.8369032218071968E-13</v>
      </c>
      <c r="AW1787" s="55">
        <f t="shared" ca="1" si="3050"/>
        <v>-3.2789677406023993E-13</v>
      </c>
      <c r="AX1787" s="55">
        <f t="shared" ca="1" si="3050"/>
        <v>1.9673806443614394E-12</v>
      </c>
      <c r="AY1787" s="55">
        <f t="shared" ca="1" si="3050"/>
        <v>6.5579354812047985E-13</v>
      </c>
      <c r="AZ1787" s="55">
        <f t="shared" ca="1" si="3050"/>
        <v>0</v>
      </c>
      <c r="BA1787" s="55">
        <f t="shared" ca="1" si="3050"/>
        <v>3.2789677406023995E-12</v>
      </c>
      <c r="BB1787" s="55">
        <f t="shared" ca="1" si="3050"/>
        <v>1.9673806443614394E-12</v>
      </c>
      <c r="BC1787" s="55">
        <f t="shared" ca="1" si="3050"/>
        <v>-1.3115870962409597E-12</v>
      </c>
      <c r="BD1787" s="55">
        <f t="shared" ca="1" si="3050"/>
        <v>6.5579354812047985E-13</v>
      </c>
      <c r="BE1787" s="55">
        <f t="shared" ca="1" si="3050"/>
        <v>1.3115870962409597E-12</v>
      </c>
      <c r="BF1787" s="55">
        <f t="shared" ca="1" si="3050"/>
        <v>30385.715425194405</v>
      </c>
      <c r="BG1787" s="55">
        <f t="shared" ca="1" si="3050"/>
        <v>39260.496719487921</v>
      </c>
      <c r="BH1787" s="55">
        <f t="shared" ca="1" si="3050"/>
        <v>38234.998770348902</v>
      </c>
      <c r="BI1787" s="55">
        <f t="shared" ca="1" si="3050"/>
        <v>39580.48111123484</v>
      </c>
      <c r="BJ1787" s="55">
        <f t="shared" ca="1" si="3050"/>
        <v>38546.400416664837</v>
      </c>
      <c r="BK1787" s="55">
        <f t="shared" ca="1" si="3050"/>
        <v>39903.098657700881</v>
      </c>
      <c r="BL1787" s="55">
        <f t="shared" ca="1" si="3050"/>
        <v>40065.496417945542</v>
      </c>
      <c r="BM1787" s="55">
        <f t="shared" ca="1" si="3050"/>
        <v>37792.488848504821</v>
      </c>
      <c r="BN1787" s="55">
        <f t="shared" ca="1" si="3050"/>
        <v>6714853.911112464</v>
      </c>
      <c r="BO1787" s="55" t="str">
        <f t="shared" si="3050"/>
        <v/>
      </c>
      <c r="BP1787" s="55" t="str">
        <f t="shared" si="3050"/>
        <v/>
      </c>
      <c r="BQ1787" s="55" t="str">
        <f t="shared" si="3050"/>
        <v/>
      </c>
      <c r="BR1787" s="55" t="str">
        <f t="shared" si="3050"/>
        <v/>
      </c>
      <c r="BS1787" s="55" t="str">
        <f t="shared" ref="BS1787:CA1787" si="3051">IF(BS17="","",($D$1787-$D$1799)*BS1816)</f>
        <v/>
      </c>
      <c r="BT1787" s="55" t="str">
        <f t="shared" si="3051"/>
        <v/>
      </c>
      <c r="BU1787" s="55" t="str">
        <f t="shared" si="3051"/>
        <v/>
      </c>
      <c r="BV1787" s="55" t="str">
        <f t="shared" si="3051"/>
        <v/>
      </c>
      <c r="BW1787" s="55" t="str">
        <f t="shared" si="3051"/>
        <v/>
      </c>
      <c r="BX1787" s="55" t="str">
        <f t="shared" si="3051"/>
        <v/>
      </c>
      <c r="BY1787" s="55" t="str">
        <f t="shared" si="3051"/>
        <v/>
      </c>
      <c r="BZ1787" s="55" t="str">
        <f t="shared" si="3051"/>
        <v/>
      </c>
      <c r="CA1787" s="55" t="str">
        <f t="shared" si="3051"/>
        <v/>
      </c>
      <c r="CB1787" s="55" t="str">
        <f t="shared" ref="CB1787:DN1787" si="3052">IF(CB17="","",($D$1787-$D$1799)*CB1816)</f>
        <v/>
      </c>
      <c r="CC1787" s="55" t="str">
        <f t="shared" si="3052"/>
        <v/>
      </c>
      <c r="CD1787" s="55" t="str">
        <f t="shared" si="3052"/>
        <v/>
      </c>
      <c r="CE1787" s="55" t="str">
        <f t="shared" si="3052"/>
        <v/>
      </c>
      <c r="CF1787" s="55" t="str">
        <f t="shared" si="3052"/>
        <v/>
      </c>
      <c r="CG1787" s="55" t="str">
        <f t="shared" si="3052"/>
        <v/>
      </c>
      <c r="CH1787" s="55" t="str">
        <f t="shared" si="3052"/>
        <v/>
      </c>
      <c r="CI1787" s="55" t="str">
        <f t="shared" si="3052"/>
        <v/>
      </c>
      <c r="CJ1787" s="55" t="str">
        <f t="shared" si="3052"/>
        <v/>
      </c>
      <c r="CK1787" s="55" t="str">
        <f t="shared" si="3052"/>
        <v/>
      </c>
      <c r="CL1787" s="55" t="str">
        <f t="shared" si="3052"/>
        <v/>
      </c>
      <c r="CM1787" s="55" t="str">
        <f t="shared" si="3052"/>
        <v/>
      </c>
      <c r="CN1787" s="55" t="str">
        <f t="shared" si="3052"/>
        <v/>
      </c>
      <c r="CO1787" s="55" t="str">
        <f t="shared" si="3052"/>
        <v/>
      </c>
      <c r="CP1787" s="55" t="str">
        <f t="shared" si="3052"/>
        <v/>
      </c>
      <c r="CQ1787" s="55" t="str">
        <f t="shared" si="3052"/>
        <v/>
      </c>
      <c r="CR1787" s="55" t="str">
        <f t="shared" si="3052"/>
        <v/>
      </c>
      <c r="CS1787" s="55" t="str">
        <f t="shared" si="3052"/>
        <v/>
      </c>
      <c r="CT1787" s="55" t="str">
        <f t="shared" si="3052"/>
        <v/>
      </c>
      <c r="CU1787" s="55" t="str">
        <f t="shared" si="3052"/>
        <v/>
      </c>
      <c r="CV1787" s="55" t="str">
        <f t="shared" si="3052"/>
        <v/>
      </c>
      <c r="CW1787" s="55" t="str">
        <f t="shared" si="3052"/>
        <v/>
      </c>
      <c r="CX1787" s="55" t="str">
        <f t="shared" si="3052"/>
        <v/>
      </c>
      <c r="CY1787" s="55" t="str">
        <f t="shared" si="3052"/>
        <v/>
      </c>
      <c r="CZ1787" s="55" t="str">
        <f t="shared" si="3052"/>
        <v/>
      </c>
      <c r="DA1787" s="55" t="str">
        <f t="shared" si="3052"/>
        <v/>
      </c>
      <c r="DB1787" s="55" t="str">
        <f t="shared" si="3052"/>
        <v/>
      </c>
      <c r="DC1787" s="55" t="str">
        <f t="shared" si="3052"/>
        <v/>
      </c>
      <c r="DD1787" s="55" t="str">
        <f t="shared" si="3052"/>
        <v/>
      </c>
      <c r="DE1787" s="55" t="str">
        <f t="shared" si="3052"/>
        <v/>
      </c>
      <c r="DF1787" s="55" t="str">
        <f t="shared" si="3052"/>
        <v/>
      </c>
      <c r="DG1787" s="55" t="str">
        <f t="shared" si="3052"/>
        <v/>
      </c>
      <c r="DH1787" s="55" t="str">
        <f t="shared" si="3052"/>
        <v/>
      </c>
      <c r="DI1787" s="55" t="str">
        <f t="shared" si="3052"/>
        <v/>
      </c>
      <c r="DJ1787" s="55" t="str">
        <f t="shared" si="3052"/>
        <v/>
      </c>
      <c r="DK1787" s="55" t="str">
        <f t="shared" si="3052"/>
        <v/>
      </c>
      <c r="DL1787" s="55" t="str">
        <f t="shared" si="3052"/>
        <v/>
      </c>
      <c r="DM1787" s="55" t="str">
        <f t="shared" si="3052"/>
        <v/>
      </c>
      <c r="DN1787" s="55" t="str">
        <f t="shared" si="3052"/>
        <v/>
      </c>
      <c r="DO1787" s="55"/>
      <c r="DP1787" s="50" t="s">
        <v>172</v>
      </c>
    </row>
    <row r="1788" spans="3:120" ht="15" customHeight="1">
      <c r="C1788" s="61"/>
      <c r="D1788" s="61"/>
      <c r="E1788" s="61"/>
      <c r="F1788" s="65"/>
      <c r="G1788" s="65"/>
      <c r="H1788" s="65"/>
      <c r="I1788" s="65"/>
      <c r="J1788" s="65"/>
      <c r="K1788" s="65"/>
      <c r="L1788" s="65"/>
      <c r="M1788" s="65"/>
      <c r="N1788" s="65"/>
      <c r="O1788" s="65"/>
      <c r="P1788" s="65"/>
      <c r="Q1788" s="65"/>
      <c r="R1788" s="65"/>
      <c r="S1788" s="65"/>
      <c r="T1788" s="65"/>
      <c r="U1788" s="65"/>
      <c r="V1788" s="65"/>
      <c r="W1788" s="65"/>
      <c r="X1788" s="65"/>
      <c r="Y1788" s="65"/>
      <c r="Z1788" s="65"/>
      <c r="AA1788" s="65"/>
      <c r="AB1788" s="65"/>
      <c r="AC1788" s="65"/>
      <c r="AD1788" s="65"/>
      <c r="AE1788" s="65"/>
      <c r="AF1788" s="65"/>
      <c r="AG1788" s="65"/>
      <c r="AH1788" s="65"/>
      <c r="AI1788" s="65"/>
      <c r="AJ1788" s="65"/>
      <c r="AK1788" s="65"/>
      <c r="AL1788" s="65"/>
      <c r="AM1788" s="65"/>
      <c r="AN1788" s="65"/>
      <c r="AO1788" s="65"/>
      <c r="AP1788" s="65"/>
      <c r="AQ1788" s="65"/>
      <c r="AR1788" s="65"/>
      <c r="AS1788" s="65"/>
      <c r="AT1788" s="65"/>
      <c r="AU1788" s="65"/>
      <c r="AV1788" s="65"/>
      <c r="AW1788" s="65"/>
      <c r="AX1788" s="65"/>
      <c r="AY1788" s="65"/>
      <c r="AZ1788" s="65"/>
      <c r="BA1788" s="65"/>
      <c r="BB1788" s="65"/>
      <c r="BC1788" s="65"/>
      <c r="BD1788" s="65"/>
      <c r="BE1788" s="65"/>
      <c r="BF1788" s="65"/>
      <c r="BG1788" s="65"/>
      <c r="BH1788" s="65"/>
      <c r="BI1788" s="65"/>
      <c r="BJ1788" s="65"/>
      <c r="BK1788" s="65"/>
      <c r="BL1788" s="65"/>
      <c r="BM1788" s="65"/>
      <c r="BN1788" s="65"/>
      <c r="BO1788" s="65"/>
      <c r="BP1788" s="65"/>
      <c r="BQ1788" s="65"/>
      <c r="BR1788" s="65"/>
      <c r="BS1788" s="65"/>
      <c r="BT1788" s="65"/>
      <c r="BU1788" s="65"/>
      <c r="BV1788" s="65"/>
      <c r="BW1788" s="65"/>
      <c r="BX1788" s="65"/>
      <c r="BY1788" s="65"/>
      <c r="BZ1788" s="65"/>
      <c r="CA1788" s="65"/>
      <c r="CB1788" s="65"/>
      <c r="CC1788" s="65"/>
      <c r="CD1788" s="65"/>
      <c r="CE1788" s="65"/>
      <c r="CF1788" s="65"/>
      <c r="CG1788" s="65"/>
      <c r="CH1788" s="65"/>
      <c r="CI1788" s="65"/>
      <c r="CJ1788" s="65"/>
      <c r="CK1788" s="65"/>
      <c r="CL1788" s="65"/>
      <c r="CM1788" s="65"/>
      <c r="CN1788" s="65"/>
      <c r="CO1788" s="65"/>
      <c r="CP1788" s="65"/>
      <c r="CQ1788" s="65"/>
      <c r="CR1788" s="65"/>
      <c r="CS1788" s="65"/>
      <c r="CT1788" s="65"/>
      <c r="CU1788" s="65"/>
      <c r="CV1788" s="65"/>
      <c r="CW1788" s="65"/>
      <c r="CX1788" s="65"/>
      <c r="CY1788" s="65"/>
      <c r="CZ1788" s="65"/>
      <c r="DA1788" s="65"/>
      <c r="DB1788" s="65"/>
      <c r="DC1788" s="65"/>
      <c r="DD1788" s="65"/>
      <c r="DE1788" s="65"/>
      <c r="DF1788" s="65"/>
      <c r="DG1788" s="65"/>
      <c r="DH1788" s="65"/>
      <c r="DI1788" s="65"/>
      <c r="DJ1788" s="65"/>
      <c r="DK1788" s="65"/>
      <c r="DL1788" s="65"/>
      <c r="DM1788" s="65"/>
      <c r="DN1788" s="65"/>
      <c r="DO1788" s="65"/>
      <c r="DP1788" s="50" t="s">
        <v>172</v>
      </c>
    </row>
    <row r="1789" spans="3:120" ht="15" customHeight="1">
      <c r="C1789" s="52" t="s">
        <v>182</v>
      </c>
      <c r="D1789" s="56">
        <f ca="1">SUM(F1789:DN1789)</f>
        <v>7444750.3158988738</v>
      </c>
      <c r="F1789" s="55">
        <f t="shared" ref="F1789:AK1789" si="3053">IF(F17="","",-F1780-F1783+F1787)</f>
        <v>-3500000</v>
      </c>
      <c r="G1789" s="55">
        <f t="shared" ca="1" si="3053"/>
        <v>0</v>
      </c>
      <c r="H1789" s="55">
        <f t="shared" ca="1" si="3053"/>
        <v>0</v>
      </c>
      <c r="I1789" s="55">
        <f t="shared" ca="1" si="3053"/>
        <v>0</v>
      </c>
      <c r="J1789" s="55">
        <f t="shared" ca="1" si="3053"/>
        <v>0</v>
      </c>
      <c r="K1789" s="55">
        <f t="shared" ca="1" si="3053"/>
        <v>0</v>
      </c>
      <c r="L1789" s="55">
        <f t="shared" ca="1" si="3053"/>
        <v>0</v>
      </c>
      <c r="M1789" s="55">
        <f t="shared" ca="1" si="3053"/>
        <v>0</v>
      </c>
      <c r="N1789" s="55">
        <f t="shared" ca="1" si="3053"/>
        <v>0</v>
      </c>
      <c r="O1789" s="55">
        <f t="shared" ca="1" si="3053"/>
        <v>0</v>
      </c>
      <c r="P1789" s="55">
        <f t="shared" ca="1" si="3053"/>
        <v>0</v>
      </c>
      <c r="Q1789" s="55">
        <f t="shared" ca="1" si="3053"/>
        <v>0</v>
      </c>
      <c r="R1789" s="55">
        <f t="shared" ca="1" si="3053"/>
        <v>0</v>
      </c>
      <c r="S1789" s="55">
        <f t="shared" ca="1" si="3053"/>
        <v>0</v>
      </c>
      <c r="T1789" s="55">
        <f t="shared" ca="1" si="3053"/>
        <v>0</v>
      </c>
      <c r="U1789" s="55">
        <f t="shared" ca="1" si="3053"/>
        <v>0</v>
      </c>
      <c r="V1789" s="55">
        <f t="shared" ca="1" si="3053"/>
        <v>0</v>
      </c>
      <c r="W1789" s="55">
        <f t="shared" ca="1" si="3053"/>
        <v>0</v>
      </c>
      <c r="X1789" s="55">
        <f t="shared" ca="1" si="3053"/>
        <v>0</v>
      </c>
      <c r="Y1789" s="55">
        <f t="shared" ca="1" si="3053"/>
        <v>0</v>
      </c>
      <c r="Z1789" s="55">
        <f t="shared" ca="1" si="3053"/>
        <v>0</v>
      </c>
      <c r="AA1789" s="55">
        <f t="shared" ca="1" si="3053"/>
        <v>0</v>
      </c>
      <c r="AB1789" s="55">
        <f t="shared" ca="1" si="3053"/>
        <v>0</v>
      </c>
      <c r="AC1789" s="55">
        <f t="shared" ca="1" si="3053"/>
        <v>0</v>
      </c>
      <c r="AD1789" s="55">
        <f t="shared" ca="1" si="3053"/>
        <v>2877939.4565066732</v>
      </c>
      <c r="AE1789" s="55">
        <f t="shared" ca="1" si="3053"/>
        <v>27345.31148810971</v>
      </c>
      <c r="AF1789" s="55">
        <f t="shared" ca="1" si="3053"/>
        <v>28889.313056011746</v>
      </c>
      <c r="AG1789" s="55">
        <f t="shared" ca="1" si="3053"/>
        <v>28753.709651468718</v>
      </c>
      <c r="AH1789" s="55">
        <f t="shared" ca="1" si="3053"/>
        <v>30352.721246971629</v>
      </c>
      <c r="AI1789" s="55">
        <f t="shared" ca="1" si="3053"/>
        <v>31112.442895958073</v>
      </c>
      <c r="AJ1789" s="55">
        <f t="shared" ca="1" si="3053"/>
        <v>30938.435906950363</v>
      </c>
      <c r="AK1789" s="55">
        <f t="shared" ca="1" si="3053"/>
        <v>32647.857250729481</v>
      </c>
      <c r="AL1789" s="55">
        <f t="shared" ref="AL1789:BQ1789" ca="1" si="3054">IF(AL17="","",-AL1780-AL1783+AL1787)</f>
        <v>32439.015784212101</v>
      </c>
      <c r="AM1789" s="55">
        <f t="shared" ca="1" si="3054"/>
        <v>34208.045833806689</v>
      </c>
      <c r="AN1789" s="55">
        <f t="shared" ca="1" si="3054"/>
        <v>35016.821655856613</v>
      </c>
      <c r="AO1789" s="55">
        <f t="shared" ca="1" si="3054"/>
        <v>32619.764081949757</v>
      </c>
      <c r="AP1789" s="55">
        <f t="shared" ca="1" si="3054"/>
        <v>36759.995793184193</v>
      </c>
      <c r="AQ1789" s="55">
        <f t="shared" ca="1" si="3054"/>
        <v>36582.343820202914</v>
      </c>
      <c r="AR1789" s="55">
        <f t="shared" ca="1" si="3054"/>
        <v>38660.218719020238</v>
      </c>
      <c r="AS1789" s="55">
        <f t="shared" ca="1" si="3054"/>
        <v>38465.157337242003</v>
      </c>
      <c r="AT1789" s="55">
        <f t="shared" ca="1" si="3054"/>
        <v>40640.322941800885</v>
      </c>
      <c r="AU1789" s="55">
        <f t="shared" ca="1" si="3054"/>
        <v>41663.668686329569</v>
      </c>
      <c r="AV1789" s="55">
        <f t="shared" ca="1" si="3054"/>
        <v>41407.075411722726</v>
      </c>
      <c r="AW1789" s="55">
        <f t="shared" ca="1" si="3054"/>
        <v>43725.517547526586</v>
      </c>
      <c r="AX1789" s="55">
        <f t="shared" ca="1" si="3054"/>
        <v>43451.121706584607</v>
      </c>
      <c r="AY1789" s="55">
        <f t="shared" ca="1" si="3054"/>
        <v>45874.585218269</v>
      </c>
      <c r="AZ1789" s="55">
        <f t="shared" ca="1" si="3054"/>
        <v>46984.830096887032</v>
      </c>
      <c r="BA1789" s="55">
        <f t="shared" ca="1" si="3054"/>
        <v>43720.677945967502</v>
      </c>
      <c r="BB1789" s="55">
        <f t="shared" ca="1" si="3054"/>
        <v>49142.838239651806</v>
      </c>
      <c r="BC1789" s="55">
        <f t="shared" ca="1" si="3054"/>
        <v>47859.907622308616</v>
      </c>
      <c r="BD1789" s="55">
        <f t="shared" ca="1" si="3054"/>
        <v>49543.288351184936</v>
      </c>
      <c r="BE1789" s="55">
        <f t="shared" ca="1" si="3054"/>
        <v>48249.62024263043</v>
      </c>
      <c r="BF1789" s="55">
        <f t="shared" ca="1" si="3054"/>
        <v>41518.878810377966</v>
      </c>
      <c r="BG1789" s="55">
        <f t="shared" ca="1" si="3054"/>
        <v>39260.496719487921</v>
      </c>
      <c r="BH1789" s="55">
        <f t="shared" ca="1" si="3054"/>
        <v>38234.998770348902</v>
      </c>
      <c r="BI1789" s="55">
        <f t="shared" ca="1" si="3054"/>
        <v>39580.48111123484</v>
      </c>
      <c r="BJ1789" s="55">
        <f t="shared" ca="1" si="3054"/>
        <v>38546.400416664837</v>
      </c>
      <c r="BK1789" s="55">
        <f t="shared" ca="1" si="3054"/>
        <v>39903.098657700881</v>
      </c>
      <c r="BL1789" s="55">
        <f t="shared" ca="1" si="3054"/>
        <v>40065.496417945542</v>
      </c>
      <c r="BM1789" s="55">
        <f t="shared" ca="1" si="3054"/>
        <v>37792.488848504821</v>
      </c>
      <c r="BN1789" s="55">
        <f t="shared" ca="1" si="3054"/>
        <v>6714853.911112464</v>
      </c>
      <c r="BO1789" s="55" t="str">
        <f t="shared" si="3054"/>
        <v/>
      </c>
      <c r="BP1789" s="55" t="str">
        <f t="shared" si="3054"/>
        <v/>
      </c>
      <c r="BQ1789" s="55" t="str">
        <f t="shared" si="3054"/>
        <v/>
      </c>
      <c r="BR1789" s="55" t="str">
        <f t="shared" ref="BR1789:CA1789" si="3055">IF(BR17="","",-BR1780-BR1783+BR1787)</f>
        <v/>
      </c>
      <c r="BS1789" s="55" t="str">
        <f t="shared" si="3055"/>
        <v/>
      </c>
      <c r="BT1789" s="55" t="str">
        <f t="shared" si="3055"/>
        <v/>
      </c>
      <c r="BU1789" s="55" t="str">
        <f t="shared" si="3055"/>
        <v/>
      </c>
      <c r="BV1789" s="55" t="str">
        <f t="shared" si="3055"/>
        <v/>
      </c>
      <c r="BW1789" s="55" t="str">
        <f t="shared" si="3055"/>
        <v/>
      </c>
      <c r="BX1789" s="55" t="str">
        <f t="shared" si="3055"/>
        <v/>
      </c>
      <c r="BY1789" s="55" t="str">
        <f t="shared" si="3055"/>
        <v/>
      </c>
      <c r="BZ1789" s="55" t="str">
        <f t="shared" si="3055"/>
        <v/>
      </c>
      <c r="CA1789" s="55" t="str">
        <f t="shared" si="3055"/>
        <v/>
      </c>
      <c r="CB1789" s="55" t="str">
        <f t="shared" ref="CB1789:DN1789" si="3056">IF(CB17="","",-CB1780-CB1783+CB1787)</f>
        <v/>
      </c>
      <c r="CC1789" s="55" t="str">
        <f t="shared" si="3056"/>
        <v/>
      </c>
      <c r="CD1789" s="55" t="str">
        <f t="shared" si="3056"/>
        <v/>
      </c>
      <c r="CE1789" s="55" t="str">
        <f t="shared" si="3056"/>
        <v/>
      </c>
      <c r="CF1789" s="55" t="str">
        <f t="shared" si="3056"/>
        <v/>
      </c>
      <c r="CG1789" s="55" t="str">
        <f t="shared" si="3056"/>
        <v/>
      </c>
      <c r="CH1789" s="55" t="str">
        <f t="shared" si="3056"/>
        <v/>
      </c>
      <c r="CI1789" s="55" t="str">
        <f t="shared" si="3056"/>
        <v/>
      </c>
      <c r="CJ1789" s="55" t="str">
        <f t="shared" si="3056"/>
        <v/>
      </c>
      <c r="CK1789" s="55" t="str">
        <f t="shared" si="3056"/>
        <v/>
      </c>
      <c r="CL1789" s="55" t="str">
        <f t="shared" si="3056"/>
        <v/>
      </c>
      <c r="CM1789" s="55" t="str">
        <f t="shared" si="3056"/>
        <v/>
      </c>
      <c r="CN1789" s="55" t="str">
        <f t="shared" si="3056"/>
        <v/>
      </c>
      <c r="CO1789" s="55" t="str">
        <f t="shared" si="3056"/>
        <v/>
      </c>
      <c r="CP1789" s="55" t="str">
        <f t="shared" si="3056"/>
        <v/>
      </c>
      <c r="CQ1789" s="55" t="str">
        <f t="shared" si="3056"/>
        <v/>
      </c>
      <c r="CR1789" s="55" t="str">
        <f t="shared" si="3056"/>
        <v/>
      </c>
      <c r="CS1789" s="55" t="str">
        <f t="shared" si="3056"/>
        <v/>
      </c>
      <c r="CT1789" s="55" t="str">
        <f t="shared" si="3056"/>
        <v/>
      </c>
      <c r="CU1789" s="55" t="str">
        <f t="shared" si="3056"/>
        <v/>
      </c>
      <c r="CV1789" s="55" t="str">
        <f t="shared" si="3056"/>
        <v/>
      </c>
      <c r="CW1789" s="55" t="str">
        <f t="shared" si="3056"/>
        <v/>
      </c>
      <c r="CX1789" s="55" t="str">
        <f t="shared" si="3056"/>
        <v/>
      </c>
      <c r="CY1789" s="55" t="str">
        <f t="shared" si="3056"/>
        <v/>
      </c>
      <c r="CZ1789" s="55" t="str">
        <f t="shared" si="3056"/>
        <v/>
      </c>
      <c r="DA1789" s="55" t="str">
        <f t="shared" si="3056"/>
        <v/>
      </c>
      <c r="DB1789" s="55" t="str">
        <f t="shared" si="3056"/>
        <v/>
      </c>
      <c r="DC1789" s="55" t="str">
        <f t="shared" si="3056"/>
        <v/>
      </c>
      <c r="DD1789" s="55" t="str">
        <f t="shared" si="3056"/>
        <v/>
      </c>
      <c r="DE1789" s="55" t="str">
        <f t="shared" si="3056"/>
        <v/>
      </c>
      <c r="DF1789" s="55" t="str">
        <f t="shared" si="3056"/>
        <v/>
      </c>
      <c r="DG1789" s="55" t="str">
        <f t="shared" si="3056"/>
        <v/>
      </c>
      <c r="DH1789" s="55" t="str">
        <f t="shared" si="3056"/>
        <v/>
      </c>
      <c r="DI1789" s="55" t="str">
        <f t="shared" si="3056"/>
        <v/>
      </c>
      <c r="DJ1789" s="55" t="str">
        <f t="shared" si="3056"/>
        <v/>
      </c>
      <c r="DK1789" s="55" t="str">
        <f t="shared" si="3056"/>
        <v/>
      </c>
      <c r="DL1789" s="55" t="str">
        <f t="shared" si="3056"/>
        <v/>
      </c>
      <c r="DM1789" s="55" t="str">
        <f t="shared" si="3056"/>
        <v/>
      </c>
      <c r="DN1789" s="55" t="str">
        <f t="shared" si="3056"/>
        <v/>
      </c>
      <c r="DO1789" s="51">
        <f ca="1">SUM(G1789:DN1789)</f>
        <v>10944750.315903939</v>
      </c>
      <c r="DP1789" s="50" t="s">
        <v>172</v>
      </c>
    </row>
    <row r="1790" spans="3:120" ht="15" customHeight="1">
      <c r="F1790" s="64"/>
      <c r="G1790" s="64"/>
      <c r="H1790" s="64"/>
      <c r="I1790" s="64"/>
      <c r="J1790" s="64"/>
      <c r="K1790" s="64"/>
      <c r="L1790" s="64"/>
      <c r="M1790" s="64"/>
      <c r="N1790" s="64"/>
      <c r="O1790" s="64"/>
      <c r="P1790" s="64"/>
      <c r="Q1790" s="64"/>
      <c r="R1790" s="64"/>
      <c r="S1790" s="64"/>
      <c r="T1790" s="64"/>
      <c r="U1790" s="64"/>
      <c r="V1790" s="64"/>
      <c r="W1790" s="64"/>
      <c r="X1790" s="64"/>
      <c r="Y1790" s="64"/>
      <c r="Z1790" s="64"/>
      <c r="AA1790" s="64"/>
      <c r="AB1790" s="64"/>
      <c r="AC1790" s="64"/>
      <c r="AD1790" s="64"/>
      <c r="AE1790" s="64"/>
      <c r="AF1790" s="64"/>
      <c r="AG1790" s="64"/>
      <c r="AH1790" s="64"/>
      <c r="AI1790" s="64"/>
      <c r="AJ1790" s="64"/>
      <c r="AK1790" s="64"/>
      <c r="AL1790" s="64"/>
      <c r="AM1790" s="64"/>
      <c r="AN1790" s="64"/>
      <c r="AO1790" s="64"/>
      <c r="AP1790" s="64"/>
      <c r="AQ1790" s="64"/>
      <c r="AR1790" s="64"/>
      <c r="AS1790" s="64"/>
      <c r="AT1790" s="64"/>
      <c r="AU1790" s="64"/>
      <c r="AV1790" s="64"/>
      <c r="AW1790" s="64"/>
      <c r="AX1790" s="64"/>
      <c r="AY1790" s="64"/>
      <c r="AZ1790" s="64"/>
      <c r="BA1790" s="64"/>
      <c r="BB1790" s="64"/>
      <c r="BC1790" s="64"/>
      <c r="BD1790" s="64"/>
      <c r="BE1790" s="64"/>
      <c r="BF1790" s="64"/>
      <c r="BG1790" s="64"/>
      <c r="BH1790" s="64"/>
      <c r="BI1790" s="64"/>
      <c r="BJ1790" s="64"/>
      <c r="BK1790" s="64"/>
      <c r="BL1790" s="64"/>
      <c r="BM1790" s="64"/>
      <c r="BN1790" s="64"/>
      <c r="BO1790" s="64"/>
      <c r="BP1790" s="64"/>
      <c r="BQ1790" s="64"/>
      <c r="BR1790" s="64"/>
      <c r="BS1790" s="64"/>
      <c r="BT1790" s="64"/>
      <c r="BU1790" s="64"/>
      <c r="BV1790" s="64"/>
      <c r="BW1790" s="64"/>
      <c r="BX1790" s="64"/>
      <c r="BY1790" s="64"/>
      <c r="BZ1790" s="64"/>
      <c r="CA1790" s="64"/>
      <c r="CB1790" s="64"/>
      <c r="CC1790" s="64"/>
      <c r="CD1790" s="64"/>
      <c r="CE1790" s="64"/>
      <c r="CF1790" s="64"/>
      <c r="CG1790" s="64"/>
      <c r="CH1790" s="64"/>
      <c r="CI1790" s="64"/>
      <c r="CJ1790" s="64"/>
      <c r="CK1790" s="64"/>
      <c r="CL1790" s="64"/>
      <c r="CM1790" s="64"/>
      <c r="CN1790" s="64"/>
      <c r="CO1790" s="64"/>
      <c r="CP1790" s="64"/>
      <c r="CQ1790" s="64"/>
      <c r="CR1790" s="64"/>
      <c r="CS1790" s="64"/>
      <c r="CT1790" s="64"/>
      <c r="CU1790" s="64"/>
      <c r="CV1790" s="64"/>
      <c r="CW1790" s="64"/>
      <c r="CX1790" s="64"/>
      <c r="CY1790" s="64"/>
      <c r="CZ1790" s="64"/>
      <c r="DA1790" s="64"/>
      <c r="DB1790" s="64"/>
      <c r="DC1790" s="64"/>
      <c r="DD1790" s="64"/>
      <c r="DE1790" s="64"/>
      <c r="DF1790" s="64"/>
      <c r="DG1790" s="64"/>
      <c r="DH1790" s="64"/>
      <c r="DI1790" s="64"/>
      <c r="DJ1790" s="64"/>
      <c r="DK1790" s="64"/>
      <c r="DL1790" s="64"/>
      <c r="DM1790" s="64"/>
      <c r="DN1790" s="64"/>
      <c r="DP1790" s="50" t="s">
        <v>172</v>
      </c>
    </row>
    <row r="1791" spans="3:120" ht="15" customHeight="1">
      <c r="C1791" s="53" t="s">
        <v>174</v>
      </c>
      <c r="D1791" s="54">
        <f ca="1">+XIRR(F1789:BN1789,$F$16:$BN$16)</f>
        <v>0.35508536696434023</v>
      </c>
      <c r="F1791" s="64"/>
      <c r="G1791" s="64"/>
      <c r="H1791" s="64"/>
      <c r="I1791" s="64"/>
      <c r="J1791" s="64"/>
      <c r="K1791" s="64"/>
      <c r="L1791" s="64"/>
      <c r="M1791" s="64"/>
      <c r="N1791" s="64"/>
      <c r="O1791" s="64"/>
      <c r="P1791" s="64"/>
      <c r="Q1791" s="64"/>
      <c r="R1791" s="64"/>
      <c r="S1791" s="64"/>
      <c r="T1791" s="64"/>
      <c r="U1791" s="64"/>
      <c r="V1791" s="64"/>
      <c r="W1791" s="64"/>
      <c r="X1791" s="64"/>
      <c r="Y1791" s="64"/>
      <c r="Z1791" s="64"/>
      <c r="AA1791" s="64"/>
      <c r="AB1791" s="64"/>
      <c r="AC1791" s="64"/>
      <c r="AD1791" s="64"/>
      <c r="AE1791" s="64"/>
      <c r="AF1791" s="64"/>
      <c r="AG1791" s="64"/>
      <c r="AH1791" s="64"/>
      <c r="AI1791" s="64"/>
      <c r="AJ1791" s="64"/>
      <c r="AK1791" s="64"/>
      <c r="AL1791" s="64"/>
      <c r="AM1791" s="64"/>
      <c r="AN1791" s="64"/>
      <c r="AO1791" s="64"/>
      <c r="AP1791" s="64"/>
      <c r="AQ1791" s="64"/>
      <c r="AR1791" s="64"/>
      <c r="AS1791" s="64"/>
      <c r="AT1791" s="64"/>
      <c r="AU1791" s="64"/>
      <c r="AV1791" s="64"/>
      <c r="AW1791" s="64"/>
      <c r="AX1791" s="64"/>
      <c r="AY1791" s="64"/>
      <c r="AZ1791" s="64"/>
      <c r="BA1791" s="64"/>
      <c r="BB1791" s="64"/>
      <c r="BC1791" s="64"/>
      <c r="BD1791" s="64"/>
      <c r="BE1791" s="64"/>
      <c r="BF1791" s="64"/>
      <c r="BG1791" s="64"/>
      <c r="BH1791" s="64"/>
      <c r="BI1791" s="64"/>
      <c r="BJ1791" s="64"/>
      <c r="BK1791" s="64"/>
      <c r="BL1791" s="64"/>
      <c r="BM1791" s="64"/>
      <c r="BN1791" s="64"/>
      <c r="BO1791" s="64"/>
      <c r="BP1791" s="64"/>
      <c r="BQ1791" s="64"/>
      <c r="BR1791" s="64"/>
      <c r="BS1791" s="64"/>
      <c r="BT1791" s="64"/>
      <c r="BU1791" s="64"/>
      <c r="BV1791" s="64"/>
      <c r="BW1791" s="64"/>
      <c r="BX1791" s="64"/>
      <c r="BY1791" s="64"/>
      <c r="BZ1791" s="64"/>
      <c r="CA1791" s="64"/>
      <c r="CB1791" s="64"/>
      <c r="CC1791" s="64"/>
      <c r="CD1791" s="64"/>
      <c r="CE1791" s="64"/>
      <c r="CF1791" s="64"/>
      <c r="CG1791" s="64"/>
      <c r="CH1791" s="64"/>
      <c r="CI1791" s="64"/>
      <c r="CJ1791" s="64"/>
      <c r="CK1791" s="64"/>
      <c r="CL1791" s="64"/>
      <c r="CM1791" s="64"/>
      <c r="CN1791" s="64"/>
      <c r="CO1791" s="64"/>
      <c r="CP1791" s="64"/>
      <c r="CQ1791" s="64"/>
      <c r="CR1791" s="64"/>
      <c r="CS1791" s="64"/>
      <c r="CT1791" s="64"/>
      <c r="CU1791" s="64"/>
      <c r="CV1791" s="64"/>
      <c r="CW1791" s="64"/>
      <c r="CX1791" s="64"/>
      <c r="CY1791" s="64"/>
      <c r="CZ1791" s="64"/>
      <c r="DA1791" s="64"/>
      <c r="DB1791" s="64"/>
      <c r="DC1791" s="64"/>
      <c r="DD1791" s="64"/>
      <c r="DE1791" s="64"/>
      <c r="DF1791" s="64"/>
      <c r="DG1791" s="64"/>
      <c r="DH1791" s="64"/>
      <c r="DI1791" s="64"/>
      <c r="DJ1791" s="64"/>
      <c r="DK1791" s="64"/>
      <c r="DL1791" s="64"/>
      <c r="DM1791" s="64"/>
      <c r="DN1791" s="64"/>
      <c r="DP1791" s="50" t="s">
        <v>172</v>
      </c>
    </row>
    <row r="1792" spans="3:120" ht="15" customHeight="1">
      <c r="C1792" s="53" t="s">
        <v>577</v>
      </c>
      <c r="D1792" s="46">
        <f ca="1">+SUM(G1789:BN1789)/-F1789</f>
        <v>3.1270715188296969</v>
      </c>
      <c r="F1792" s="64"/>
      <c r="G1792" s="360">
        <f ca="1">IF(G17="","",G1789/-$F$1789)</f>
        <v>0</v>
      </c>
      <c r="H1792" s="360">
        <f t="shared" ref="H1792:BS1792" ca="1" si="3057">IF(H17="","",H1789/-$F$1789)</f>
        <v>0</v>
      </c>
      <c r="I1792" s="360">
        <f t="shared" ca="1" si="3057"/>
        <v>0</v>
      </c>
      <c r="J1792" s="360">
        <f t="shared" ca="1" si="3057"/>
        <v>0</v>
      </c>
      <c r="K1792" s="360">
        <f t="shared" ca="1" si="3057"/>
        <v>0</v>
      </c>
      <c r="L1792" s="360">
        <f t="shared" ca="1" si="3057"/>
        <v>0</v>
      </c>
      <c r="M1792" s="360">
        <f t="shared" ca="1" si="3057"/>
        <v>0</v>
      </c>
      <c r="N1792" s="360">
        <f t="shared" ca="1" si="3057"/>
        <v>0</v>
      </c>
      <c r="O1792" s="360">
        <f t="shared" ca="1" si="3057"/>
        <v>0</v>
      </c>
      <c r="P1792" s="360">
        <f t="shared" ca="1" si="3057"/>
        <v>0</v>
      </c>
      <c r="Q1792" s="360">
        <f t="shared" ca="1" si="3057"/>
        <v>0</v>
      </c>
      <c r="R1792" s="360">
        <f t="shared" ca="1" si="3057"/>
        <v>0</v>
      </c>
      <c r="S1792" s="360">
        <f t="shared" ca="1" si="3057"/>
        <v>0</v>
      </c>
      <c r="T1792" s="360">
        <f t="shared" ca="1" si="3057"/>
        <v>0</v>
      </c>
      <c r="U1792" s="360">
        <f t="shared" ca="1" si="3057"/>
        <v>0</v>
      </c>
      <c r="V1792" s="360">
        <f t="shared" ca="1" si="3057"/>
        <v>0</v>
      </c>
      <c r="W1792" s="360">
        <f t="shared" ca="1" si="3057"/>
        <v>0</v>
      </c>
      <c r="X1792" s="360">
        <f t="shared" ca="1" si="3057"/>
        <v>0</v>
      </c>
      <c r="Y1792" s="360">
        <f t="shared" ca="1" si="3057"/>
        <v>0</v>
      </c>
      <c r="Z1792" s="360">
        <f t="shared" ca="1" si="3057"/>
        <v>0</v>
      </c>
      <c r="AA1792" s="360">
        <f t="shared" ca="1" si="3057"/>
        <v>0</v>
      </c>
      <c r="AB1792" s="360">
        <f t="shared" ca="1" si="3057"/>
        <v>0</v>
      </c>
      <c r="AC1792" s="360">
        <f t="shared" ca="1" si="3057"/>
        <v>0</v>
      </c>
      <c r="AD1792" s="360">
        <f t="shared" ca="1" si="3057"/>
        <v>0.82226841614476376</v>
      </c>
      <c r="AE1792" s="360">
        <f t="shared" ca="1" si="3057"/>
        <v>7.812946139459917E-3</v>
      </c>
      <c r="AF1792" s="360">
        <f t="shared" ca="1" si="3057"/>
        <v>8.2540894445747841E-3</v>
      </c>
      <c r="AG1792" s="360">
        <f t="shared" ca="1" si="3057"/>
        <v>8.215345614705348E-3</v>
      </c>
      <c r="AH1792" s="360">
        <f t="shared" ca="1" si="3057"/>
        <v>8.6722060705633226E-3</v>
      </c>
      <c r="AI1792" s="360">
        <f t="shared" ca="1" si="3057"/>
        <v>8.8892693988451635E-3</v>
      </c>
      <c r="AJ1792" s="360">
        <f t="shared" ca="1" si="3057"/>
        <v>8.8395531162715323E-3</v>
      </c>
      <c r="AK1792" s="360">
        <f t="shared" ca="1" si="3057"/>
        <v>9.327959214494138E-3</v>
      </c>
      <c r="AL1792" s="360">
        <f t="shared" ca="1" si="3057"/>
        <v>9.2682902240606001E-3</v>
      </c>
      <c r="AM1792" s="360">
        <f t="shared" ca="1" si="3057"/>
        <v>9.7737273810876261E-3</v>
      </c>
      <c r="AN1792" s="360">
        <f t="shared" ca="1" si="3057"/>
        <v>1.0004806187387603E-2</v>
      </c>
      <c r="AO1792" s="360">
        <f t="shared" ca="1" si="3057"/>
        <v>9.3199325948427874E-3</v>
      </c>
      <c r="AP1792" s="360">
        <f t="shared" ca="1" si="3057"/>
        <v>1.0502855940909769E-2</v>
      </c>
      <c r="AQ1792" s="360">
        <f t="shared" ca="1" si="3057"/>
        <v>1.045209823434369E-2</v>
      </c>
      <c r="AR1792" s="360">
        <f t="shared" ca="1" si="3057"/>
        <v>1.1045776776862925E-2</v>
      </c>
      <c r="AS1792" s="360">
        <f t="shared" ca="1" si="3057"/>
        <v>1.0990044953497716E-2</v>
      </c>
      <c r="AT1792" s="360">
        <f t="shared" ca="1" si="3057"/>
        <v>1.1611520840514538E-2</v>
      </c>
      <c r="AU1792" s="360">
        <f t="shared" ca="1" si="3057"/>
        <v>1.1903905338951306E-2</v>
      </c>
      <c r="AV1792" s="360">
        <f t="shared" ca="1" si="3057"/>
        <v>1.1830592974777922E-2</v>
      </c>
      <c r="AW1792" s="360">
        <f t="shared" ca="1" si="3057"/>
        <v>1.2493005013579025E-2</v>
      </c>
      <c r="AX1792" s="360">
        <f t="shared" ca="1" si="3057"/>
        <v>1.2414606201881315E-2</v>
      </c>
      <c r="AY1792" s="360">
        <f t="shared" ca="1" si="3057"/>
        <v>1.3107024348076857E-2</v>
      </c>
      <c r="AZ1792" s="360">
        <f t="shared" ca="1" si="3057"/>
        <v>1.3424237170539153E-2</v>
      </c>
      <c r="BA1792" s="360">
        <f t="shared" ca="1" si="3057"/>
        <v>1.2491622270276429E-2</v>
      </c>
      <c r="BB1792" s="360">
        <f t="shared" ca="1" si="3057"/>
        <v>1.4040810925614803E-2</v>
      </c>
      <c r="BC1792" s="360">
        <f t="shared" ca="1" si="3057"/>
        <v>1.3674259320659604E-2</v>
      </c>
      <c r="BD1792" s="360">
        <f t="shared" ca="1" si="3057"/>
        <v>1.4155225243195697E-2</v>
      </c>
      <c r="BE1792" s="360">
        <f t="shared" ca="1" si="3057"/>
        <v>1.3785605783608695E-2</v>
      </c>
      <c r="BF1792" s="360">
        <f t="shared" ca="1" si="3057"/>
        <v>1.1862536802965134E-2</v>
      </c>
      <c r="BG1792" s="360">
        <f t="shared" ca="1" si="3057"/>
        <v>1.121728477699655E-2</v>
      </c>
      <c r="BH1792" s="360">
        <f t="shared" ca="1" si="3057"/>
        <v>1.0924285362956828E-2</v>
      </c>
      <c r="BI1792" s="360">
        <f t="shared" ca="1" si="3057"/>
        <v>1.130870888892424E-2</v>
      </c>
      <c r="BJ1792" s="360">
        <f t="shared" ca="1" si="3057"/>
        <v>1.101325726190424E-2</v>
      </c>
      <c r="BK1792" s="360">
        <f t="shared" ca="1" si="3057"/>
        <v>1.140088533077168E-2</v>
      </c>
      <c r="BL1792" s="360">
        <f t="shared" ca="1" si="3057"/>
        <v>1.1447284690841584E-2</v>
      </c>
      <c r="BM1792" s="360">
        <f t="shared" ca="1" si="3057"/>
        <v>1.0797853956715663E-2</v>
      </c>
      <c r="BN1792" s="360">
        <f t="shared" ca="1" si="3057"/>
        <v>1.9185296888892753</v>
      </c>
      <c r="BO1792" s="360" t="str">
        <f t="shared" si="3057"/>
        <v/>
      </c>
      <c r="BP1792" s="360" t="str">
        <f t="shared" si="3057"/>
        <v/>
      </c>
      <c r="BQ1792" s="360" t="str">
        <f t="shared" si="3057"/>
        <v/>
      </c>
      <c r="BR1792" s="360" t="str">
        <f t="shared" si="3057"/>
        <v/>
      </c>
      <c r="BS1792" s="360" t="str">
        <f t="shared" si="3057"/>
        <v/>
      </c>
      <c r="BT1792" s="360" t="str">
        <f t="shared" ref="BT1792:CA1792" si="3058">IF(BT17="","",BT1789/-$F$1789)</f>
        <v/>
      </c>
      <c r="BU1792" s="360" t="str">
        <f t="shared" si="3058"/>
        <v/>
      </c>
      <c r="BV1792" s="360" t="str">
        <f t="shared" si="3058"/>
        <v/>
      </c>
      <c r="BW1792" s="360" t="str">
        <f t="shared" si="3058"/>
        <v/>
      </c>
      <c r="BX1792" s="360" t="str">
        <f t="shared" si="3058"/>
        <v/>
      </c>
      <c r="BY1792" s="360" t="str">
        <f t="shared" si="3058"/>
        <v/>
      </c>
      <c r="BZ1792" s="360" t="str">
        <f t="shared" si="3058"/>
        <v/>
      </c>
      <c r="CA1792" s="360" t="str">
        <f t="shared" si="3058"/>
        <v/>
      </c>
      <c r="CB1792" s="360" t="str">
        <f t="shared" ref="CB1792:DN1792" si="3059">IF(CB17="","",CB1789/-$F$1789)</f>
        <v/>
      </c>
      <c r="CC1792" s="360" t="str">
        <f t="shared" si="3059"/>
        <v/>
      </c>
      <c r="CD1792" s="360" t="str">
        <f t="shared" si="3059"/>
        <v/>
      </c>
      <c r="CE1792" s="360" t="str">
        <f t="shared" si="3059"/>
        <v/>
      </c>
      <c r="CF1792" s="360" t="str">
        <f t="shared" si="3059"/>
        <v/>
      </c>
      <c r="CG1792" s="360" t="str">
        <f t="shared" si="3059"/>
        <v/>
      </c>
      <c r="CH1792" s="360" t="str">
        <f t="shared" si="3059"/>
        <v/>
      </c>
      <c r="CI1792" s="360" t="str">
        <f t="shared" si="3059"/>
        <v/>
      </c>
      <c r="CJ1792" s="360" t="str">
        <f t="shared" si="3059"/>
        <v/>
      </c>
      <c r="CK1792" s="360" t="str">
        <f t="shared" si="3059"/>
        <v/>
      </c>
      <c r="CL1792" s="360" t="str">
        <f t="shared" si="3059"/>
        <v/>
      </c>
      <c r="CM1792" s="360" t="str">
        <f t="shared" si="3059"/>
        <v/>
      </c>
      <c r="CN1792" s="360" t="str">
        <f t="shared" si="3059"/>
        <v/>
      </c>
      <c r="CO1792" s="360" t="str">
        <f t="shared" si="3059"/>
        <v/>
      </c>
      <c r="CP1792" s="360" t="str">
        <f t="shared" si="3059"/>
        <v/>
      </c>
      <c r="CQ1792" s="360" t="str">
        <f t="shared" si="3059"/>
        <v/>
      </c>
      <c r="CR1792" s="360" t="str">
        <f t="shared" si="3059"/>
        <v/>
      </c>
      <c r="CS1792" s="360" t="str">
        <f t="shared" si="3059"/>
        <v/>
      </c>
      <c r="CT1792" s="360" t="str">
        <f t="shared" si="3059"/>
        <v/>
      </c>
      <c r="CU1792" s="360" t="str">
        <f t="shared" si="3059"/>
        <v/>
      </c>
      <c r="CV1792" s="360" t="str">
        <f t="shared" si="3059"/>
        <v/>
      </c>
      <c r="CW1792" s="360" t="str">
        <f t="shared" si="3059"/>
        <v/>
      </c>
      <c r="CX1792" s="360" t="str">
        <f t="shared" si="3059"/>
        <v/>
      </c>
      <c r="CY1792" s="360" t="str">
        <f t="shared" si="3059"/>
        <v/>
      </c>
      <c r="CZ1792" s="360" t="str">
        <f t="shared" si="3059"/>
        <v/>
      </c>
      <c r="DA1792" s="360" t="str">
        <f t="shared" si="3059"/>
        <v/>
      </c>
      <c r="DB1792" s="360" t="str">
        <f t="shared" si="3059"/>
        <v/>
      </c>
      <c r="DC1792" s="360" t="str">
        <f t="shared" si="3059"/>
        <v/>
      </c>
      <c r="DD1792" s="360" t="str">
        <f t="shared" si="3059"/>
        <v/>
      </c>
      <c r="DE1792" s="360" t="str">
        <f t="shared" si="3059"/>
        <v/>
      </c>
      <c r="DF1792" s="360" t="str">
        <f t="shared" si="3059"/>
        <v/>
      </c>
      <c r="DG1792" s="360" t="str">
        <f t="shared" si="3059"/>
        <v/>
      </c>
      <c r="DH1792" s="360" t="str">
        <f t="shared" si="3059"/>
        <v/>
      </c>
      <c r="DI1792" s="360" t="str">
        <f t="shared" si="3059"/>
        <v/>
      </c>
      <c r="DJ1792" s="360" t="str">
        <f t="shared" si="3059"/>
        <v/>
      </c>
      <c r="DK1792" s="360" t="str">
        <f t="shared" si="3059"/>
        <v/>
      </c>
      <c r="DL1792" s="360" t="str">
        <f t="shared" si="3059"/>
        <v/>
      </c>
      <c r="DM1792" s="360" t="str">
        <f t="shared" si="3059"/>
        <v/>
      </c>
      <c r="DN1792" s="360" t="str">
        <f t="shared" si="3059"/>
        <v/>
      </c>
      <c r="DP1792" s="50" t="s">
        <v>172</v>
      </c>
    </row>
    <row r="1793" spans="3:120" ht="15" customHeight="1">
      <c r="DP1793" s="50" t="s">
        <v>172</v>
      </c>
    </row>
    <row r="1794" spans="3:120" ht="15" customHeight="1">
      <c r="DP1794" s="50" t="s">
        <v>172</v>
      </c>
    </row>
    <row r="1795" spans="3:120" ht="15" customHeight="1">
      <c r="C1795" s="63" t="s">
        <v>550</v>
      </c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  <c r="BF1795" s="63"/>
      <c r="BG1795" s="63"/>
      <c r="BH1795" s="63"/>
      <c r="BI1795" s="63"/>
      <c r="BJ1795" s="63"/>
      <c r="BK1795" s="63"/>
      <c r="BL1795" s="63"/>
      <c r="BM1795" s="63"/>
      <c r="BN1795" s="63"/>
      <c r="BO1795" s="63"/>
      <c r="BP1795" s="63"/>
      <c r="BQ1795" s="63"/>
      <c r="BR1795" s="63"/>
      <c r="BS1795" s="63"/>
      <c r="BT1795" s="63"/>
      <c r="BU1795" s="63"/>
      <c r="BV1795" s="63"/>
      <c r="BW1795" s="63"/>
      <c r="BX1795" s="63"/>
      <c r="BY1795" s="63"/>
      <c r="BZ1795" s="63"/>
      <c r="CA1795" s="63"/>
      <c r="CB1795" s="63"/>
      <c r="CC1795" s="63"/>
      <c r="CD1795" s="63"/>
      <c r="CE1795" s="63"/>
      <c r="CF1795" s="63"/>
      <c r="CG1795" s="63"/>
      <c r="CH1795" s="63"/>
      <c r="CI1795" s="63"/>
      <c r="CJ1795" s="63"/>
      <c r="CK1795" s="63"/>
      <c r="CL1795" s="63"/>
      <c r="CM1795" s="63"/>
      <c r="CN1795" s="63"/>
      <c r="CO1795" s="63"/>
      <c r="CP1795" s="63"/>
      <c r="CQ1795" s="63"/>
      <c r="CR1795" s="63"/>
      <c r="CS1795" s="63"/>
      <c r="CT1795" s="63"/>
      <c r="CU1795" s="63"/>
      <c r="CV1795" s="63"/>
      <c r="CW1795" s="63"/>
      <c r="CX1795" s="63"/>
      <c r="CY1795" s="63"/>
      <c r="CZ1795" s="63"/>
      <c r="DA1795" s="63"/>
      <c r="DB1795" s="63"/>
      <c r="DC1795" s="63"/>
      <c r="DD1795" s="63"/>
      <c r="DE1795" s="63"/>
      <c r="DF1795" s="63"/>
      <c r="DG1795" s="63"/>
      <c r="DH1795" s="63"/>
      <c r="DI1795" s="63"/>
      <c r="DJ1795" s="63"/>
      <c r="DK1795" s="63"/>
      <c r="DL1795" s="63"/>
      <c r="DM1795" s="63"/>
      <c r="DN1795" s="63"/>
      <c r="DO1795" s="63"/>
      <c r="DP1795" s="50" t="s">
        <v>172</v>
      </c>
    </row>
    <row r="1796" spans="3:120" ht="15" customHeight="1">
      <c r="DP1796" s="50" t="s">
        <v>172</v>
      </c>
    </row>
    <row r="1797" spans="3:120" ht="15" customHeight="1">
      <c r="C1797" s="52" t="s">
        <v>117</v>
      </c>
      <c r="DP1797" s="50" t="s">
        <v>172</v>
      </c>
    </row>
    <row r="1798" spans="3:120" ht="15" customHeight="1">
      <c r="C1798" s="58" t="s">
        <v>181</v>
      </c>
      <c r="F1798" s="51">
        <v>0</v>
      </c>
      <c r="G1798" s="51">
        <f t="shared" ref="G1798:AL1798" si="3060">F1804</f>
        <v>300000</v>
      </c>
      <c r="H1798" s="51">
        <f t="shared" ca="1" si="3060"/>
        <v>301232.87671232875</v>
      </c>
      <c r="I1798" s="51">
        <f t="shared" ca="1" si="3060"/>
        <v>302470.82004128356</v>
      </c>
      <c r="J1798" s="51">
        <f t="shared" ca="1" si="3060"/>
        <v>303713.85080857651</v>
      </c>
      <c r="K1798" s="51">
        <f t="shared" ca="1" si="3060"/>
        <v>304961.98992148845</v>
      </c>
      <c r="L1798" s="51">
        <f t="shared" ca="1" si="3060"/>
        <v>306215.25837322057</v>
      </c>
      <c r="M1798" s="51">
        <f t="shared" ca="1" si="3060"/>
        <v>307473.67724324751</v>
      </c>
      <c r="N1798" s="51">
        <f t="shared" ca="1" si="3060"/>
        <v>308737.26769767184</v>
      </c>
      <c r="O1798" s="51">
        <f t="shared" ca="1" si="3060"/>
        <v>310006.05098958005</v>
      </c>
      <c r="P1798" s="51">
        <f t="shared" ca="1" si="3060"/>
        <v>311280.04845940025</v>
      </c>
      <c r="Q1798" s="51">
        <f t="shared" ca="1" si="3060"/>
        <v>312559.28153526079</v>
      </c>
      <c r="R1798" s="51">
        <f t="shared" ca="1" si="3060"/>
        <v>313843.77173335088</v>
      </c>
      <c r="S1798" s="51">
        <f t="shared" ca="1" si="3060"/>
        <v>315133.54065828247</v>
      </c>
      <c r="T1798" s="51">
        <f t="shared" ca="1" si="3060"/>
        <v>316428.6100034535</v>
      </c>
      <c r="U1798" s="51">
        <f t="shared" ca="1" si="3060"/>
        <v>317729.00155141292</v>
      </c>
      <c r="V1798" s="51">
        <f t="shared" ca="1" si="3060"/>
        <v>319034.73717422696</v>
      </c>
      <c r="W1798" s="51">
        <f t="shared" ca="1" si="3060"/>
        <v>320345.83883384708</v>
      </c>
      <c r="X1798" s="51">
        <f t="shared" ca="1" si="3060"/>
        <v>321662.32858247933</v>
      </c>
      <c r="Y1798" s="51">
        <f t="shared" ca="1" si="3060"/>
        <v>322984.22856295528</v>
      </c>
      <c r="Z1798" s="51">
        <f t="shared" ca="1" si="3060"/>
        <v>324311.56100910442</v>
      </c>
      <c r="AA1798" s="51">
        <f t="shared" ca="1" si="3060"/>
        <v>325644.34824612812</v>
      </c>
      <c r="AB1798" s="51">
        <f t="shared" ca="1" si="3060"/>
        <v>326982.61269097525</v>
      </c>
      <c r="AC1798" s="51">
        <f t="shared" ca="1" si="3060"/>
        <v>328326.376852719</v>
      </c>
      <c r="AD1798" s="51">
        <f t="shared" ca="1" si="3060"/>
        <v>329675.66333293566</v>
      </c>
      <c r="AE1798" s="51">
        <f t="shared" ca="1" si="3060"/>
        <v>84349.969982655253</v>
      </c>
      <c r="AF1798" s="51">
        <f t="shared" ca="1" si="3060"/>
        <v>82352.729853074416</v>
      </c>
      <c r="AG1798" s="51">
        <f t="shared" ca="1" si="3060"/>
        <v>80214.938895809857</v>
      </c>
      <c r="AH1798" s="51">
        <f t="shared" ca="1" si="3060"/>
        <v>78079.985645215624</v>
      </c>
      <c r="AI1798" s="51">
        <f t="shared" ca="1" si="3060"/>
        <v>75799.200477381979</v>
      </c>
      <c r="AJ1798" s="51">
        <f t="shared" ca="1" si="3060"/>
        <v>73443.923221332225</v>
      </c>
      <c r="AK1798" s="51">
        <f t="shared" ca="1" si="3060"/>
        <v>71093.881628454081</v>
      </c>
      <c r="AL1798" s="51">
        <f t="shared" ca="1" si="3060"/>
        <v>68587.660500932048</v>
      </c>
      <c r="AM1798" s="51">
        <f t="shared" ref="AM1798:BR1798" ca="1" si="3061">AL1804</f>
        <v>66089.040531659295</v>
      </c>
      <c r="AN1798" s="51">
        <f t="shared" ca="1" si="3061"/>
        <v>63428.521114033618</v>
      </c>
      <c r="AO1798" s="51">
        <f t="shared" ca="1" si="3061"/>
        <v>60687.744413075343</v>
      </c>
      <c r="AP1798" s="51">
        <f t="shared" ca="1" si="3061"/>
        <v>58141.166323984718</v>
      </c>
      <c r="AQ1798" s="51">
        <f t="shared" ca="1" si="3061"/>
        <v>55229.24584166587</v>
      </c>
      <c r="AR1798" s="51">
        <f t="shared" ca="1" si="3061"/>
        <v>52320.585874812743</v>
      </c>
      <c r="AS1798" s="51">
        <f t="shared" ca="1" si="3061"/>
        <v>49221.868948078758</v>
      </c>
      <c r="AT1798" s="51">
        <f t="shared" ca="1" si="3061"/>
        <v>46127.137115230675</v>
      </c>
      <c r="AU1798" s="51">
        <f t="shared" ca="1" si="3061"/>
        <v>42833.244440249953</v>
      </c>
      <c r="AV1798" s="51">
        <f t="shared" ca="1" si="3061"/>
        <v>39438.09987049592</v>
      </c>
      <c r="AW1798" s="51">
        <f t="shared" ca="1" si="3061"/>
        <v>36050.996361071127</v>
      </c>
      <c r="AX1798" s="51">
        <f t="shared" ca="1" si="3061"/>
        <v>32451.249636524823</v>
      </c>
      <c r="AY1798" s="51">
        <f t="shared" ca="1" si="3061"/>
        <v>28860.229075965966</v>
      </c>
      <c r="AZ1798" s="51">
        <f t="shared" ca="1" si="3061"/>
        <v>25046.72545276595</v>
      </c>
      <c r="BA1798" s="51">
        <f t="shared" ca="1" si="3061"/>
        <v>21122.386050228673</v>
      </c>
      <c r="BB1798" s="51">
        <f t="shared" ca="1" si="3061"/>
        <v>17461.703695343003</v>
      </c>
      <c r="BC1798" s="51">
        <f t="shared" ca="1" si="3061"/>
        <v>13321.220842854727</v>
      </c>
      <c r="BD1798" s="51">
        <f t="shared" ca="1" si="3061"/>
        <v>9273.6877876704275</v>
      </c>
      <c r="BE1798" s="51">
        <f t="shared" ca="1" si="3061"/>
        <v>5065.231256854885</v>
      </c>
      <c r="BF1798" s="51">
        <f t="shared" ca="1" si="3061"/>
        <v>950.36553551163797</v>
      </c>
      <c r="BG1798" s="51">
        <f t="shared" ca="1" si="3061"/>
        <v>0</v>
      </c>
      <c r="BH1798" s="51">
        <f t="shared" ca="1" si="3061"/>
        <v>0</v>
      </c>
      <c r="BI1798" s="51">
        <f t="shared" ca="1" si="3061"/>
        <v>0</v>
      </c>
      <c r="BJ1798" s="51">
        <f t="shared" ca="1" si="3061"/>
        <v>0</v>
      </c>
      <c r="BK1798" s="51">
        <f t="shared" ca="1" si="3061"/>
        <v>0</v>
      </c>
      <c r="BL1798" s="51">
        <f t="shared" ca="1" si="3061"/>
        <v>0</v>
      </c>
      <c r="BM1798" s="51">
        <f t="shared" ca="1" si="3061"/>
        <v>0</v>
      </c>
      <c r="BN1798" s="51">
        <f t="shared" ca="1" si="3061"/>
        <v>0</v>
      </c>
      <c r="BO1798" s="51">
        <f t="shared" ca="1" si="3061"/>
        <v>0</v>
      </c>
      <c r="BP1798" s="51" t="str">
        <f t="shared" si="3061"/>
        <v/>
      </c>
      <c r="BQ1798" s="51" t="str">
        <f t="shared" si="3061"/>
        <v/>
      </c>
      <c r="BR1798" s="51" t="str">
        <f t="shared" si="3061"/>
        <v/>
      </c>
      <c r="BS1798" s="51" t="str">
        <f t="shared" ref="BS1798:CA1798" si="3062">BR1804</f>
        <v/>
      </c>
      <c r="BT1798" s="51" t="str">
        <f t="shared" si="3062"/>
        <v/>
      </c>
      <c r="BU1798" s="51" t="str">
        <f t="shared" si="3062"/>
        <v/>
      </c>
      <c r="BV1798" s="51" t="str">
        <f t="shared" si="3062"/>
        <v/>
      </c>
      <c r="BW1798" s="51" t="str">
        <f t="shared" si="3062"/>
        <v/>
      </c>
      <c r="BX1798" s="51" t="str">
        <f t="shared" si="3062"/>
        <v/>
      </c>
      <c r="BY1798" s="51" t="str">
        <f t="shared" si="3062"/>
        <v/>
      </c>
      <c r="BZ1798" s="51" t="str">
        <f t="shared" si="3062"/>
        <v/>
      </c>
      <c r="CA1798" s="51" t="str">
        <f t="shared" si="3062"/>
        <v/>
      </c>
      <c r="CB1798" s="51" t="str">
        <f t="shared" ref="CB1798" si="3063">CA1804</f>
        <v/>
      </c>
      <c r="CC1798" s="51" t="str">
        <f t="shared" ref="CC1798" si="3064">CB1804</f>
        <v/>
      </c>
      <c r="CD1798" s="51" t="str">
        <f t="shared" ref="CD1798" si="3065">CC1804</f>
        <v/>
      </c>
      <c r="CE1798" s="51" t="str">
        <f t="shared" ref="CE1798" si="3066">CD1804</f>
        <v/>
      </c>
      <c r="CF1798" s="51" t="str">
        <f t="shared" ref="CF1798" si="3067">CE1804</f>
        <v/>
      </c>
      <c r="CG1798" s="51" t="str">
        <f t="shared" ref="CG1798" si="3068">CF1804</f>
        <v/>
      </c>
      <c r="CH1798" s="51" t="str">
        <f t="shared" ref="CH1798" si="3069">CG1804</f>
        <v/>
      </c>
      <c r="CI1798" s="51" t="str">
        <f t="shared" ref="CI1798" si="3070">CH1804</f>
        <v/>
      </c>
      <c r="CJ1798" s="51" t="str">
        <f t="shared" ref="CJ1798" si="3071">CI1804</f>
        <v/>
      </c>
      <c r="CK1798" s="51" t="str">
        <f t="shared" ref="CK1798" si="3072">CJ1804</f>
        <v/>
      </c>
      <c r="CL1798" s="51" t="str">
        <f t="shared" ref="CL1798" si="3073">CK1804</f>
        <v/>
      </c>
      <c r="CM1798" s="51" t="str">
        <f t="shared" ref="CM1798" si="3074">CL1804</f>
        <v/>
      </c>
      <c r="CN1798" s="51" t="str">
        <f t="shared" ref="CN1798" si="3075">CM1804</f>
        <v/>
      </c>
      <c r="CO1798" s="51" t="str">
        <f t="shared" ref="CO1798" si="3076">CN1804</f>
        <v/>
      </c>
      <c r="CP1798" s="51" t="str">
        <f t="shared" ref="CP1798" si="3077">CO1804</f>
        <v/>
      </c>
      <c r="CQ1798" s="51" t="str">
        <f t="shared" ref="CQ1798" si="3078">CP1804</f>
        <v/>
      </c>
      <c r="CR1798" s="51" t="str">
        <f t="shared" ref="CR1798" si="3079">CQ1804</f>
        <v/>
      </c>
      <c r="CS1798" s="51" t="str">
        <f t="shared" ref="CS1798" si="3080">CR1804</f>
        <v/>
      </c>
      <c r="CT1798" s="51" t="str">
        <f t="shared" ref="CT1798" si="3081">CS1804</f>
        <v/>
      </c>
      <c r="CU1798" s="51" t="str">
        <f t="shared" ref="CU1798" si="3082">CT1804</f>
        <v/>
      </c>
      <c r="CV1798" s="51" t="str">
        <f t="shared" ref="CV1798" si="3083">CU1804</f>
        <v/>
      </c>
      <c r="CW1798" s="51" t="str">
        <f t="shared" ref="CW1798" si="3084">CV1804</f>
        <v/>
      </c>
      <c r="CX1798" s="51" t="str">
        <f t="shared" ref="CX1798" si="3085">CW1804</f>
        <v/>
      </c>
      <c r="CY1798" s="51" t="str">
        <f t="shared" ref="CY1798" si="3086">CX1804</f>
        <v/>
      </c>
      <c r="CZ1798" s="51" t="str">
        <f t="shared" ref="CZ1798" si="3087">CY1804</f>
        <v/>
      </c>
      <c r="DA1798" s="51" t="str">
        <f t="shared" ref="DA1798" si="3088">CZ1804</f>
        <v/>
      </c>
      <c r="DB1798" s="51" t="str">
        <f t="shared" ref="DB1798" si="3089">DA1804</f>
        <v/>
      </c>
      <c r="DC1798" s="51" t="str">
        <f t="shared" ref="DC1798" si="3090">DB1804</f>
        <v/>
      </c>
      <c r="DD1798" s="51" t="str">
        <f t="shared" ref="DD1798" si="3091">DC1804</f>
        <v/>
      </c>
      <c r="DE1798" s="51" t="str">
        <f t="shared" ref="DE1798" si="3092">DD1804</f>
        <v/>
      </c>
      <c r="DF1798" s="51" t="str">
        <f t="shared" ref="DF1798" si="3093">DE1804</f>
        <v/>
      </c>
      <c r="DG1798" s="51" t="str">
        <f t="shared" ref="DG1798" si="3094">DF1804</f>
        <v/>
      </c>
      <c r="DH1798" s="51" t="str">
        <f t="shared" ref="DH1798" si="3095">DG1804</f>
        <v/>
      </c>
      <c r="DI1798" s="51" t="str">
        <f t="shared" ref="DI1798" si="3096">DH1804</f>
        <v/>
      </c>
      <c r="DJ1798" s="51" t="str">
        <f t="shared" ref="DJ1798" si="3097">DI1804</f>
        <v/>
      </c>
      <c r="DK1798" s="51" t="str">
        <f t="shared" ref="DK1798" si="3098">DJ1804</f>
        <v/>
      </c>
      <c r="DL1798" s="51" t="str">
        <f t="shared" ref="DL1798" si="3099">DK1804</f>
        <v/>
      </c>
      <c r="DM1798" s="51" t="str">
        <f t="shared" ref="DM1798" si="3100">DL1804</f>
        <v/>
      </c>
      <c r="DN1798" s="51" t="str">
        <f t="shared" ref="DN1798" si="3101">DM1804</f>
        <v/>
      </c>
      <c r="DO1798" s="2">
        <f t="shared" ref="DO1798:DO1803" ca="1" si="3102">SUM(F1798:DN1798)</f>
        <v>8887796.4813868664</v>
      </c>
      <c r="DP1798" s="50" t="s">
        <v>172</v>
      </c>
    </row>
    <row r="1799" spans="3:120" ht="15" customHeight="1">
      <c r="C1799" s="58" t="s">
        <v>180</v>
      </c>
      <c r="D1799" s="62">
        <f>-F1799/F1734</f>
        <v>7.8947368421052627E-2</v>
      </c>
      <c r="F1799" s="51">
        <v>300000</v>
      </c>
      <c r="G1799" s="51"/>
      <c r="H1799" s="51"/>
      <c r="I1799" s="51"/>
      <c r="J1799" s="51"/>
      <c r="K1799" s="51"/>
      <c r="L1799" s="51"/>
      <c r="M1799" s="51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2">
        <f t="shared" si="3102"/>
        <v>300000</v>
      </c>
      <c r="DP1799" s="50" t="s">
        <v>172</v>
      </c>
    </row>
    <row r="1800" spans="3:120" ht="15" customHeight="1">
      <c r="C1800" s="58" t="s">
        <v>89</v>
      </c>
      <c r="D1800" s="56">
        <f>SUM(F1800:BN1800)</f>
        <v>0</v>
      </c>
      <c r="F1800" s="51">
        <v>0</v>
      </c>
      <c r="G1800" s="51">
        <v>0</v>
      </c>
      <c r="H1800" s="51">
        <v>0</v>
      </c>
      <c r="I1800" s="51">
        <v>0</v>
      </c>
      <c r="J1800" s="51">
        <v>0</v>
      </c>
      <c r="K1800" s="51">
        <v>0</v>
      </c>
      <c r="L1800" s="51">
        <v>0</v>
      </c>
      <c r="M1800" s="51">
        <v>0</v>
      </c>
      <c r="N1800" s="51">
        <v>0</v>
      </c>
      <c r="O1800" s="51">
        <v>0</v>
      </c>
      <c r="P1800" s="51">
        <v>0</v>
      </c>
      <c r="Q1800" s="51">
        <v>0</v>
      </c>
      <c r="R1800" s="51">
        <v>0</v>
      </c>
      <c r="S1800" s="51">
        <v>0</v>
      </c>
      <c r="T1800" s="51">
        <v>0</v>
      </c>
      <c r="U1800" s="51">
        <v>0</v>
      </c>
      <c r="V1800" s="51">
        <v>0</v>
      </c>
      <c r="W1800" s="51">
        <v>0</v>
      </c>
      <c r="X1800" s="51">
        <v>0</v>
      </c>
      <c r="Y1800" s="51">
        <v>0</v>
      </c>
      <c r="Z1800" s="51">
        <v>0</v>
      </c>
      <c r="AA1800" s="51">
        <v>0</v>
      </c>
      <c r="AB1800" s="51">
        <v>0</v>
      </c>
      <c r="AC1800" s="51">
        <v>0</v>
      </c>
      <c r="AD1800" s="51">
        <v>0</v>
      </c>
      <c r="AE1800" s="51">
        <v>0</v>
      </c>
      <c r="AF1800" s="51">
        <v>0</v>
      </c>
      <c r="AG1800" s="51">
        <v>0</v>
      </c>
      <c r="AH1800" s="51">
        <v>0</v>
      </c>
      <c r="AI1800" s="51">
        <v>0</v>
      </c>
      <c r="AJ1800" s="51">
        <v>0</v>
      </c>
      <c r="AK1800" s="51">
        <v>0</v>
      </c>
      <c r="AL1800" s="51">
        <v>0</v>
      </c>
      <c r="AM1800" s="51">
        <v>0</v>
      </c>
      <c r="AN1800" s="51">
        <v>0</v>
      </c>
      <c r="AO1800" s="51">
        <v>0</v>
      </c>
      <c r="AP1800" s="51">
        <v>0</v>
      </c>
      <c r="AQ1800" s="51">
        <v>0</v>
      </c>
      <c r="AR1800" s="51">
        <v>0</v>
      </c>
      <c r="AS1800" s="51">
        <v>0</v>
      </c>
      <c r="AT1800" s="51">
        <v>0</v>
      </c>
      <c r="AU1800" s="51">
        <v>0</v>
      </c>
      <c r="AV1800" s="51">
        <v>0</v>
      </c>
      <c r="AW1800" s="51">
        <v>0</v>
      </c>
      <c r="AX1800" s="51">
        <v>0</v>
      </c>
      <c r="AY1800" s="51">
        <v>0</v>
      </c>
      <c r="AZ1800" s="51">
        <v>0</v>
      </c>
      <c r="BA1800" s="51">
        <v>0</v>
      </c>
      <c r="BB1800" s="51">
        <v>0</v>
      </c>
      <c r="BC1800" s="51">
        <v>0</v>
      </c>
      <c r="BD1800" s="51">
        <v>0</v>
      </c>
      <c r="BE1800" s="51">
        <v>0</v>
      </c>
      <c r="BF1800" s="51">
        <v>0</v>
      </c>
      <c r="BG1800" s="51">
        <v>0</v>
      </c>
      <c r="BH1800" s="51">
        <v>0</v>
      </c>
      <c r="BI1800" s="51">
        <v>0</v>
      </c>
      <c r="BJ1800" s="51">
        <v>0</v>
      </c>
      <c r="BK1800" s="51">
        <v>0</v>
      </c>
      <c r="BL1800" s="51">
        <v>0</v>
      </c>
      <c r="BM1800" s="51">
        <v>0</v>
      </c>
      <c r="BN1800" s="51">
        <v>0</v>
      </c>
      <c r="BO1800" s="51">
        <v>0</v>
      </c>
      <c r="BP1800" s="51">
        <v>0</v>
      </c>
      <c r="BQ1800" s="51">
        <v>0</v>
      </c>
      <c r="BR1800" s="51">
        <v>0</v>
      </c>
      <c r="BS1800" s="51">
        <v>0</v>
      </c>
      <c r="BT1800" s="51">
        <v>0</v>
      </c>
      <c r="BU1800" s="51">
        <v>0</v>
      </c>
      <c r="BV1800" s="51">
        <v>0</v>
      </c>
      <c r="BW1800" s="51">
        <v>0</v>
      </c>
      <c r="BX1800" s="51">
        <v>0</v>
      </c>
      <c r="BY1800" s="51">
        <v>0</v>
      </c>
      <c r="BZ1800" s="51">
        <v>0</v>
      </c>
      <c r="CA1800" s="51">
        <v>0</v>
      </c>
      <c r="CB1800" s="51">
        <v>0</v>
      </c>
      <c r="CC1800" s="51">
        <v>0</v>
      </c>
      <c r="CD1800" s="51">
        <v>0</v>
      </c>
      <c r="CE1800" s="51">
        <v>0</v>
      </c>
      <c r="CF1800" s="51">
        <v>0</v>
      </c>
      <c r="CG1800" s="51">
        <v>0</v>
      </c>
      <c r="CH1800" s="51">
        <v>0</v>
      </c>
      <c r="CI1800" s="51">
        <v>0</v>
      </c>
      <c r="CJ1800" s="51">
        <v>0</v>
      </c>
      <c r="CK1800" s="51">
        <v>0</v>
      </c>
      <c r="CL1800" s="51">
        <v>0</v>
      </c>
      <c r="CM1800" s="51">
        <v>0</v>
      </c>
      <c r="CN1800" s="51">
        <v>0</v>
      </c>
      <c r="CO1800" s="51">
        <v>0</v>
      </c>
      <c r="CP1800" s="51">
        <v>0</v>
      </c>
      <c r="CQ1800" s="51">
        <v>0</v>
      </c>
      <c r="CR1800" s="51">
        <v>0</v>
      </c>
      <c r="CS1800" s="51">
        <v>0</v>
      </c>
      <c r="CT1800" s="51">
        <v>0</v>
      </c>
      <c r="CU1800" s="51">
        <v>0</v>
      </c>
      <c r="CV1800" s="51">
        <v>0</v>
      </c>
      <c r="CW1800" s="51">
        <v>0</v>
      </c>
      <c r="CX1800" s="51">
        <v>0</v>
      </c>
      <c r="CY1800" s="51">
        <v>0</v>
      </c>
      <c r="CZ1800" s="51">
        <v>0</v>
      </c>
      <c r="DA1800" s="51">
        <v>0</v>
      </c>
      <c r="DB1800" s="51">
        <v>0</v>
      </c>
      <c r="DC1800" s="51">
        <v>0</v>
      </c>
      <c r="DD1800" s="51">
        <v>0</v>
      </c>
      <c r="DE1800" s="51">
        <v>0</v>
      </c>
      <c r="DF1800" s="51">
        <v>0</v>
      </c>
      <c r="DG1800" s="51">
        <v>0</v>
      </c>
      <c r="DH1800" s="51">
        <v>0</v>
      </c>
      <c r="DI1800" s="51">
        <v>0</v>
      </c>
      <c r="DJ1800" s="51">
        <v>0</v>
      </c>
      <c r="DK1800" s="51">
        <v>0</v>
      </c>
      <c r="DL1800" s="51">
        <v>0</v>
      </c>
      <c r="DM1800" s="51">
        <v>0</v>
      </c>
      <c r="DN1800" s="51">
        <v>0</v>
      </c>
      <c r="DO1800" s="2">
        <f t="shared" si="3102"/>
        <v>0</v>
      </c>
      <c r="DP1800" s="50" t="s">
        <v>172</v>
      </c>
    </row>
    <row r="1801" spans="3:120" ht="15" customHeight="1">
      <c r="C1801" s="58" t="s">
        <v>179</v>
      </c>
      <c r="D1801" s="57">
        <v>0.05</v>
      </c>
      <c r="F1801" s="55">
        <f t="shared" ref="F1801:AK1801" si="3103">IF(F17="","",F1798*$D$1801/365*30)</f>
        <v>0</v>
      </c>
      <c r="G1801" s="55">
        <f t="shared" si="3103"/>
        <v>1232.8767123287671</v>
      </c>
      <c r="H1801" s="55">
        <f t="shared" ca="1" si="3103"/>
        <v>1237.9433289547758</v>
      </c>
      <c r="I1801" s="55">
        <f t="shared" ca="1" si="3103"/>
        <v>1243.0307672929462</v>
      </c>
      <c r="J1801" s="55">
        <f t="shared" ca="1" si="3103"/>
        <v>1248.1391129119584</v>
      </c>
      <c r="K1801" s="55">
        <f t="shared" ca="1" si="3103"/>
        <v>1253.2684517321443</v>
      </c>
      <c r="L1801" s="55">
        <f t="shared" ca="1" si="3103"/>
        <v>1258.4188700269337</v>
      </c>
      <c r="M1801" s="55">
        <f t="shared" ca="1" si="3103"/>
        <v>1263.5904544243049</v>
      </c>
      <c r="N1801" s="55">
        <f t="shared" ca="1" si="3103"/>
        <v>1268.7832919082405</v>
      </c>
      <c r="O1801" s="55">
        <f t="shared" ca="1" si="3103"/>
        <v>1273.997469820192</v>
      </c>
      <c r="P1801" s="55">
        <f t="shared" ca="1" si="3103"/>
        <v>1279.233075860549</v>
      </c>
      <c r="Q1801" s="55">
        <f t="shared" ca="1" si="3103"/>
        <v>1284.4901980901132</v>
      </c>
      <c r="R1801" s="55">
        <f t="shared" ca="1" si="3103"/>
        <v>1289.768924931579</v>
      </c>
      <c r="S1801" s="55">
        <f t="shared" ca="1" si="3103"/>
        <v>1295.0693451710238</v>
      </c>
      <c r="T1801" s="55">
        <f t="shared" ca="1" si="3103"/>
        <v>1300.3915479593979</v>
      </c>
      <c r="U1801" s="55">
        <f t="shared" ca="1" si="3103"/>
        <v>1305.7356228140256</v>
      </c>
      <c r="V1801" s="55">
        <f t="shared" ca="1" si="3103"/>
        <v>1311.1016596201109</v>
      </c>
      <c r="W1801" s="55">
        <f t="shared" ca="1" si="3103"/>
        <v>1316.4897486322484</v>
      </c>
      <c r="X1801" s="55">
        <f t="shared" ca="1" si="3103"/>
        <v>1321.8999804759426</v>
      </c>
      <c r="Y1801" s="55">
        <f t="shared" ca="1" si="3103"/>
        <v>1327.3324461491313</v>
      </c>
      <c r="Z1801" s="55">
        <f t="shared" ca="1" si="3103"/>
        <v>1332.7872370237169</v>
      </c>
      <c r="AA1801" s="55">
        <f t="shared" ca="1" si="3103"/>
        <v>1338.2644448471019</v>
      </c>
      <c r="AB1801" s="55">
        <f t="shared" ca="1" si="3103"/>
        <v>1343.7641617437339</v>
      </c>
      <c r="AC1801" s="55">
        <f t="shared" ca="1" si="3103"/>
        <v>1349.2864802166537</v>
      </c>
      <c r="AD1801" s="55">
        <f t="shared" ca="1" si="3103"/>
        <v>1354.8314931490506</v>
      </c>
      <c r="AE1801" s="55">
        <f t="shared" ca="1" si="3103"/>
        <v>346.64371225748738</v>
      </c>
      <c r="AF1801" s="55">
        <f t="shared" ca="1" si="3103"/>
        <v>338.43587610852501</v>
      </c>
      <c r="AG1801" s="55">
        <f t="shared" ca="1" si="3103"/>
        <v>329.65043381839672</v>
      </c>
      <c r="AH1801" s="55">
        <f t="shared" ca="1" si="3103"/>
        <v>320.87665333650256</v>
      </c>
      <c r="AI1801" s="55">
        <f t="shared" ca="1" si="3103"/>
        <v>311.5035636056794</v>
      </c>
      <c r="AJ1801" s="55">
        <f t="shared" ca="1" si="3103"/>
        <v>301.82434200547488</v>
      </c>
      <c r="AK1801" s="55">
        <f t="shared" ca="1" si="3103"/>
        <v>292.16663682926333</v>
      </c>
      <c r="AL1801" s="55">
        <f t="shared" ref="AL1801:BQ1801" ca="1" si="3104">IF(AL17="","",AL1798*$D$1801/365*30)</f>
        <v>281.86709794903584</v>
      </c>
      <c r="AM1801" s="55">
        <f t="shared" ca="1" si="3104"/>
        <v>271.59879670544922</v>
      </c>
      <c r="AN1801" s="55">
        <f t="shared" ca="1" si="3104"/>
        <v>260.66515526315186</v>
      </c>
      <c r="AO1801" s="55">
        <f t="shared" ca="1" si="3104"/>
        <v>249.40168936880281</v>
      </c>
      <c r="AP1801" s="55">
        <f t="shared" ca="1" si="3104"/>
        <v>238.93629996158108</v>
      </c>
      <c r="AQ1801" s="55">
        <f t="shared" ca="1" si="3104"/>
        <v>226.96950345890085</v>
      </c>
      <c r="AR1801" s="55">
        <f t="shared" ca="1" si="3104"/>
        <v>215.01610633484691</v>
      </c>
      <c r="AS1801" s="55">
        <f t="shared" ca="1" si="3104"/>
        <v>202.28165321128259</v>
      </c>
      <c r="AT1801" s="55">
        <f t="shared" ca="1" si="3104"/>
        <v>189.5635771858795</v>
      </c>
      <c r="AU1801" s="55">
        <f t="shared" ca="1" si="3104"/>
        <v>176.02703194623271</v>
      </c>
      <c r="AV1801" s="55">
        <f t="shared" ca="1" si="3104"/>
        <v>162.0743830294353</v>
      </c>
      <c r="AW1801" s="55">
        <f t="shared" ca="1" si="3104"/>
        <v>148.15477956604576</v>
      </c>
      <c r="AX1801" s="55">
        <f t="shared" ca="1" si="3104"/>
        <v>133.36129987612941</v>
      </c>
      <c r="AY1801" s="55">
        <f t="shared" ca="1" si="3104"/>
        <v>118.60368113410672</v>
      </c>
      <c r="AZ1801" s="55">
        <f t="shared" ca="1" si="3104"/>
        <v>102.93174843602446</v>
      </c>
      <c r="BA1801" s="55">
        <f t="shared" ca="1" si="3104"/>
        <v>86.804326233816468</v>
      </c>
      <c r="BB1801" s="55">
        <f t="shared" ca="1" si="3104"/>
        <v>71.760426145245219</v>
      </c>
      <c r="BC1801" s="55">
        <f t="shared" ca="1" si="3104"/>
        <v>54.744743189813946</v>
      </c>
      <c r="BD1801" s="55">
        <f t="shared" ca="1" si="3104"/>
        <v>38.111045702755185</v>
      </c>
      <c r="BE1801" s="55">
        <f t="shared" ca="1" si="3104"/>
        <v>20.8160188637872</v>
      </c>
      <c r="BF1801" s="55">
        <f t="shared" ca="1" si="3104"/>
        <v>3.9056117897738547</v>
      </c>
      <c r="BG1801" s="55">
        <f t="shared" ca="1" si="3104"/>
        <v>0</v>
      </c>
      <c r="BH1801" s="55">
        <f t="shared" ca="1" si="3104"/>
        <v>0</v>
      </c>
      <c r="BI1801" s="55">
        <f t="shared" ca="1" si="3104"/>
        <v>0</v>
      </c>
      <c r="BJ1801" s="55">
        <f t="shared" ca="1" si="3104"/>
        <v>0</v>
      </c>
      <c r="BK1801" s="55">
        <f t="shared" ca="1" si="3104"/>
        <v>0</v>
      </c>
      <c r="BL1801" s="55">
        <f t="shared" ca="1" si="3104"/>
        <v>0</v>
      </c>
      <c r="BM1801" s="55">
        <f t="shared" ca="1" si="3104"/>
        <v>0</v>
      </c>
      <c r="BN1801" s="55">
        <f t="shared" ca="1" si="3104"/>
        <v>0</v>
      </c>
      <c r="BO1801" s="55" t="str">
        <f t="shared" si="3104"/>
        <v/>
      </c>
      <c r="BP1801" s="55" t="str">
        <f t="shared" si="3104"/>
        <v/>
      </c>
      <c r="BQ1801" s="55" t="str">
        <f t="shared" si="3104"/>
        <v/>
      </c>
      <c r="BR1801" s="55" t="str">
        <f t="shared" ref="BR1801:CA1801" si="3105">IF(BR17="","",BR1798*$D$1801/365*30)</f>
        <v/>
      </c>
      <c r="BS1801" s="55" t="str">
        <f t="shared" si="3105"/>
        <v/>
      </c>
      <c r="BT1801" s="55" t="str">
        <f t="shared" si="3105"/>
        <v/>
      </c>
      <c r="BU1801" s="55" t="str">
        <f t="shared" si="3105"/>
        <v/>
      </c>
      <c r="BV1801" s="55" t="str">
        <f t="shared" si="3105"/>
        <v/>
      </c>
      <c r="BW1801" s="55" t="str">
        <f t="shared" si="3105"/>
        <v/>
      </c>
      <c r="BX1801" s="55" t="str">
        <f t="shared" si="3105"/>
        <v/>
      </c>
      <c r="BY1801" s="55" t="str">
        <f t="shared" si="3105"/>
        <v/>
      </c>
      <c r="BZ1801" s="55" t="str">
        <f t="shared" si="3105"/>
        <v/>
      </c>
      <c r="CA1801" s="55" t="str">
        <f t="shared" si="3105"/>
        <v/>
      </c>
      <c r="CB1801" s="55" t="str">
        <f t="shared" ref="CB1801:DN1801" si="3106">IF(CB17="","",CB1798*$D$1801/365*30)</f>
        <v/>
      </c>
      <c r="CC1801" s="55" t="str">
        <f t="shared" si="3106"/>
        <v/>
      </c>
      <c r="CD1801" s="55" t="str">
        <f t="shared" si="3106"/>
        <v/>
      </c>
      <c r="CE1801" s="55" t="str">
        <f t="shared" si="3106"/>
        <v/>
      </c>
      <c r="CF1801" s="55" t="str">
        <f t="shared" si="3106"/>
        <v/>
      </c>
      <c r="CG1801" s="55" t="str">
        <f t="shared" si="3106"/>
        <v/>
      </c>
      <c r="CH1801" s="55" t="str">
        <f t="shared" si="3106"/>
        <v/>
      </c>
      <c r="CI1801" s="55" t="str">
        <f t="shared" si="3106"/>
        <v/>
      </c>
      <c r="CJ1801" s="55" t="str">
        <f t="shared" si="3106"/>
        <v/>
      </c>
      <c r="CK1801" s="55" t="str">
        <f t="shared" si="3106"/>
        <v/>
      </c>
      <c r="CL1801" s="55" t="str">
        <f t="shared" si="3106"/>
        <v/>
      </c>
      <c r="CM1801" s="55" t="str">
        <f t="shared" si="3106"/>
        <v/>
      </c>
      <c r="CN1801" s="55" t="str">
        <f t="shared" si="3106"/>
        <v/>
      </c>
      <c r="CO1801" s="55" t="str">
        <f t="shared" si="3106"/>
        <v/>
      </c>
      <c r="CP1801" s="55" t="str">
        <f t="shared" si="3106"/>
        <v/>
      </c>
      <c r="CQ1801" s="55" t="str">
        <f t="shared" si="3106"/>
        <v/>
      </c>
      <c r="CR1801" s="55" t="str">
        <f t="shared" si="3106"/>
        <v/>
      </c>
      <c r="CS1801" s="55" t="str">
        <f t="shared" si="3106"/>
        <v/>
      </c>
      <c r="CT1801" s="55" t="str">
        <f t="shared" si="3106"/>
        <v/>
      </c>
      <c r="CU1801" s="55" t="str">
        <f t="shared" si="3106"/>
        <v/>
      </c>
      <c r="CV1801" s="55" t="str">
        <f t="shared" si="3106"/>
        <v/>
      </c>
      <c r="CW1801" s="55" t="str">
        <f t="shared" si="3106"/>
        <v/>
      </c>
      <c r="CX1801" s="55" t="str">
        <f t="shared" si="3106"/>
        <v/>
      </c>
      <c r="CY1801" s="55" t="str">
        <f t="shared" si="3106"/>
        <v/>
      </c>
      <c r="CZ1801" s="55" t="str">
        <f t="shared" si="3106"/>
        <v/>
      </c>
      <c r="DA1801" s="55" t="str">
        <f t="shared" si="3106"/>
        <v/>
      </c>
      <c r="DB1801" s="55" t="str">
        <f t="shared" si="3106"/>
        <v/>
      </c>
      <c r="DC1801" s="55" t="str">
        <f t="shared" si="3106"/>
        <v/>
      </c>
      <c r="DD1801" s="55" t="str">
        <f t="shared" si="3106"/>
        <v/>
      </c>
      <c r="DE1801" s="55" t="str">
        <f t="shared" si="3106"/>
        <v/>
      </c>
      <c r="DF1801" s="55" t="str">
        <f t="shared" si="3106"/>
        <v/>
      </c>
      <c r="DG1801" s="55" t="str">
        <f t="shared" si="3106"/>
        <v/>
      </c>
      <c r="DH1801" s="55" t="str">
        <f t="shared" si="3106"/>
        <v/>
      </c>
      <c r="DI1801" s="55" t="str">
        <f t="shared" si="3106"/>
        <v/>
      </c>
      <c r="DJ1801" s="55" t="str">
        <f t="shared" si="3106"/>
        <v/>
      </c>
      <c r="DK1801" s="55" t="str">
        <f t="shared" si="3106"/>
        <v/>
      </c>
      <c r="DL1801" s="55" t="str">
        <f t="shared" si="3106"/>
        <v/>
      </c>
      <c r="DM1801" s="55" t="str">
        <f t="shared" si="3106"/>
        <v/>
      </c>
      <c r="DN1801" s="55" t="str">
        <f t="shared" si="3106"/>
        <v/>
      </c>
      <c r="DO1801" s="2">
        <f t="shared" ca="1" si="3102"/>
        <v>36525.191019398058</v>
      </c>
      <c r="DP1801" s="50" t="s">
        <v>172</v>
      </c>
    </row>
    <row r="1802" spans="3:120" ht="15" customHeight="1">
      <c r="C1802" s="58" t="s">
        <v>178</v>
      </c>
      <c r="F1802" s="51">
        <f t="shared" ref="F1802:AK1802" si="3107">IF(F17="","",SUM(F1798:F1801))</f>
        <v>300000</v>
      </c>
      <c r="G1802" s="51">
        <f t="shared" si="3107"/>
        <v>301232.87671232875</v>
      </c>
      <c r="H1802" s="51">
        <f t="shared" ca="1" si="3107"/>
        <v>302470.82004128356</v>
      </c>
      <c r="I1802" s="51">
        <f t="shared" ca="1" si="3107"/>
        <v>303713.85080857651</v>
      </c>
      <c r="J1802" s="51">
        <f t="shared" ca="1" si="3107"/>
        <v>304961.98992148845</v>
      </c>
      <c r="K1802" s="51">
        <f t="shared" ca="1" si="3107"/>
        <v>306215.25837322057</v>
      </c>
      <c r="L1802" s="51">
        <f t="shared" ca="1" si="3107"/>
        <v>307473.67724324751</v>
      </c>
      <c r="M1802" s="51">
        <f t="shared" ca="1" si="3107"/>
        <v>308737.26769767184</v>
      </c>
      <c r="N1802" s="51">
        <f t="shared" ca="1" si="3107"/>
        <v>310006.05098958005</v>
      </c>
      <c r="O1802" s="51">
        <f t="shared" ca="1" si="3107"/>
        <v>311280.04845940025</v>
      </c>
      <c r="P1802" s="51">
        <f t="shared" ca="1" si="3107"/>
        <v>312559.28153526079</v>
      </c>
      <c r="Q1802" s="51">
        <f t="shared" ca="1" si="3107"/>
        <v>313843.77173335088</v>
      </c>
      <c r="R1802" s="51">
        <f t="shared" ca="1" si="3107"/>
        <v>315133.54065828247</v>
      </c>
      <c r="S1802" s="51">
        <f t="shared" ca="1" si="3107"/>
        <v>316428.6100034535</v>
      </c>
      <c r="T1802" s="51">
        <f t="shared" ca="1" si="3107"/>
        <v>317729.00155141292</v>
      </c>
      <c r="U1802" s="51">
        <f t="shared" ca="1" si="3107"/>
        <v>319034.73717422696</v>
      </c>
      <c r="V1802" s="51">
        <f t="shared" ca="1" si="3107"/>
        <v>320345.83883384708</v>
      </c>
      <c r="W1802" s="51">
        <f t="shared" ca="1" si="3107"/>
        <v>321662.32858247933</v>
      </c>
      <c r="X1802" s="51">
        <f t="shared" ca="1" si="3107"/>
        <v>322984.22856295528</v>
      </c>
      <c r="Y1802" s="51">
        <f t="shared" ca="1" si="3107"/>
        <v>324311.56100910442</v>
      </c>
      <c r="Z1802" s="51">
        <f t="shared" ca="1" si="3107"/>
        <v>325644.34824612812</v>
      </c>
      <c r="AA1802" s="51">
        <f t="shared" ca="1" si="3107"/>
        <v>326982.61269097525</v>
      </c>
      <c r="AB1802" s="51">
        <f t="shared" ca="1" si="3107"/>
        <v>328326.376852719</v>
      </c>
      <c r="AC1802" s="51">
        <f t="shared" ca="1" si="3107"/>
        <v>329675.66333293566</v>
      </c>
      <c r="AD1802" s="51">
        <f t="shared" ca="1" si="3107"/>
        <v>331030.4948260847</v>
      </c>
      <c r="AE1802" s="51">
        <f t="shared" ca="1" si="3107"/>
        <v>84696.613694912739</v>
      </c>
      <c r="AF1802" s="51">
        <f t="shared" ca="1" si="3107"/>
        <v>82691.165729182947</v>
      </c>
      <c r="AG1802" s="51">
        <f t="shared" ca="1" si="3107"/>
        <v>80544.589329628259</v>
      </c>
      <c r="AH1802" s="51">
        <f t="shared" ca="1" si="3107"/>
        <v>78400.862298552122</v>
      </c>
      <c r="AI1802" s="51">
        <f t="shared" ca="1" si="3107"/>
        <v>76110.704040987664</v>
      </c>
      <c r="AJ1802" s="51">
        <f t="shared" ca="1" si="3107"/>
        <v>73745.747563337703</v>
      </c>
      <c r="AK1802" s="51">
        <f t="shared" ca="1" si="3107"/>
        <v>71386.048265283345</v>
      </c>
      <c r="AL1802" s="51">
        <f t="shared" ref="AL1802:BQ1802" ca="1" si="3108">IF(AL17="","",SUM(AL1798:AL1801))</f>
        <v>68869.52759888109</v>
      </c>
      <c r="AM1802" s="51">
        <f t="shared" ca="1" si="3108"/>
        <v>66360.639328364749</v>
      </c>
      <c r="AN1802" s="51">
        <f t="shared" ca="1" si="3108"/>
        <v>63689.18626929677</v>
      </c>
      <c r="AO1802" s="51">
        <f t="shared" ca="1" si="3108"/>
        <v>60937.146102444145</v>
      </c>
      <c r="AP1802" s="51">
        <f t="shared" ca="1" si="3108"/>
        <v>58380.102623946303</v>
      </c>
      <c r="AQ1802" s="51">
        <f t="shared" ca="1" si="3108"/>
        <v>55456.215345124772</v>
      </c>
      <c r="AR1802" s="51">
        <f t="shared" ca="1" si="3108"/>
        <v>52535.601981147593</v>
      </c>
      <c r="AS1802" s="51">
        <f t="shared" ca="1" si="3108"/>
        <v>49424.150601290043</v>
      </c>
      <c r="AT1802" s="51">
        <f t="shared" ca="1" si="3108"/>
        <v>46316.700692416554</v>
      </c>
      <c r="AU1802" s="51">
        <f t="shared" ca="1" si="3108"/>
        <v>43009.271472196189</v>
      </c>
      <c r="AV1802" s="51">
        <f t="shared" ca="1" si="3108"/>
        <v>39600.174253525358</v>
      </c>
      <c r="AW1802" s="51">
        <f t="shared" ca="1" si="3108"/>
        <v>36199.151140637172</v>
      </c>
      <c r="AX1802" s="51">
        <f t="shared" ca="1" si="3108"/>
        <v>32584.610936400954</v>
      </c>
      <c r="AY1802" s="51">
        <f t="shared" ca="1" si="3108"/>
        <v>28978.832757100074</v>
      </c>
      <c r="AZ1802" s="51">
        <f t="shared" ca="1" si="3108"/>
        <v>25149.657201201975</v>
      </c>
      <c r="BA1802" s="51">
        <f t="shared" ca="1" si="3108"/>
        <v>21209.190376462491</v>
      </c>
      <c r="BB1802" s="51">
        <f t="shared" ca="1" si="3108"/>
        <v>17533.46412148825</v>
      </c>
      <c r="BC1802" s="51">
        <f t="shared" ca="1" si="3108"/>
        <v>13375.965586044542</v>
      </c>
      <c r="BD1802" s="51">
        <f t="shared" ca="1" si="3108"/>
        <v>9311.7988333731828</v>
      </c>
      <c r="BE1802" s="51">
        <f t="shared" ca="1" si="3108"/>
        <v>5086.0472757186726</v>
      </c>
      <c r="BF1802" s="51">
        <f t="shared" ca="1" si="3108"/>
        <v>954.27114730141182</v>
      </c>
      <c r="BG1802" s="51">
        <f t="shared" ca="1" si="3108"/>
        <v>0</v>
      </c>
      <c r="BH1802" s="51">
        <f t="shared" ca="1" si="3108"/>
        <v>0</v>
      </c>
      <c r="BI1802" s="51">
        <f t="shared" ca="1" si="3108"/>
        <v>0</v>
      </c>
      <c r="BJ1802" s="51">
        <f t="shared" ca="1" si="3108"/>
        <v>0</v>
      </c>
      <c r="BK1802" s="51">
        <f t="shared" ca="1" si="3108"/>
        <v>0</v>
      </c>
      <c r="BL1802" s="51">
        <f t="shared" ca="1" si="3108"/>
        <v>0</v>
      </c>
      <c r="BM1802" s="51">
        <f t="shared" ca="1" si="3108"/>
        <v>0</v>
      </c>
      <c r="BN1802" s="51">
        <f t="shared" ca="1" si="3108"/>
        <v>0</v>
      </c>
      <c r="BO1802" s="51" t="str">
        <f t="shared" si="3108"/>
        <v/>
      </c>
      <c r="BP1802" s="51" t="str">
        <f t="shared" si="3108"/>
        <v/>
      </c>
      <c r="BQ1802" s="51" t="str">
        <f t="shared" si="3108"/>
        <v/>
      </c>
      <c r="BR1802" s="51" t="str">
        <f t="shared" ref="BR1802:CA1802" si="3109">IF(BR17="","",SUM(BR1798:BR1801))</f>
        <v/>
      </c>
      <c r="BS1802" s="51" t="str">
        <f t="shared" si="3109"/>
        <v/>
      </c>
      <c r="BT1802" s="51" t="str">
        <f t="shared" si="3109"/>
        <v/>
      </c>
      <c r="BU1802" s="51" t="str">
        <f t="shared" si="3109"/>
        <v/>
      </c>
      <c r="BV1802" s="51" t="str">
        <f t="shared" si="3109"/>
        <v/>
      </c>
      <c r="BW1802" s="51" t="str">
        <f t="shared" si="3109"/>
        <v/>
      </c>
      <c r="BX1802" s="51" t="str">
        <f t="shared" si="3109"/>
        <v/>
      </c>
      <c r="BY1802" s="51" t="str">
        <f t="shared" si="3109"/>
        <v/>
      </c>
      <c r="BZ1802" s="51" t="str">
        <f t="shared" si="3109"/>
        <v/>
      </c>
      <c r="CA1802" s="51" t="str">
        <f t="shared" si="3109"/>
        <v/>
      </c>
      <c r="CB1802" s="51" t="str">
        <f t="shared" ref="CB1802:DN1802" si="3110">IF(CB17="","",SUM(CB1798:CB1801))</f>
        <v/>
      </c>
      <c r="CC1802" s="51" t="str">
        <f t="shared" si="3110"/>
        <v/>
      </c>
      <c r="CD1802" s="51" t="str">
        <f t="shared" si="3110"/>
        <v/>
      </c>
      <c r="CE1802" s="51" t="str">
        <f t="shared" si="3110"/>
        <v/>
      </c>
      <c r="CF1802" s="51" t="str">
        <f t="shared" si="3110"/>
        <v/>
      </c>
      <c r="CG1802" s="51" t="str">
        <f t="shared" si="3110"/>
        <v/>
      </c>
      <c r="CH1802" s="51" t="str">
        <f t="shared" si="3110"/>
        <v/>
      </c>
      <c r="CI1802" s="51" t="str">
        <f t="shared" si="3110"/>
        <v/>
      </c>
      <c r="CJ1802" s="51" t="str">
        <f t="shared" si="3110"/>
        <v/>
      </c>
      <c r="CK1802" s="51" t="str">
        <f t="shared" si="3110"/>
        <v/>
      </c>
      <c r="CL1802" s="51" t="str">
        <f t="shared" si="3110"/>
        <v/>
      </c>
      <c r="CM1802" s="51" t="str">
        <f t="shared" si="3110"/>
        <v/>
      </c>
      <c r="CN1802" s="51" t="str">
        <f t="shared" si="3110"/>
        <v/>
      </c>
      <c r="CO1802" s="51" t="str">
        <f t="shared" si="3110"/>
        <v/>
      </c>
      <c r="CP1802" s="51" t="str">
        <f t="shared" si="3110"/>
        <v/>
      </c>
      <c r="CQ1802" s="51" t="str">
        <f t="shared" si="3110"/>
        <v/>
      </c>
      <c r="CR1802" s="51" t="str">
        <f t="shared" si="3110"/>
        <v/>
      </c>
      <c r="CS1802" s="51" t="str">
        <f t="shared" si="3110"/>
        <v/>
      </c>
      <c r="CT1802" s="51" t="str">
        <f t="shared" si="3110"/>
        <v/>
      </c>
      <c r="CU1802" s="51" t="str">
        <f t="shared" si="3110"/>
        <v/>
      </c>
      <c r="CV1802" s="51" t="str">
        <f t="shared" si="3110"/>
        <v/>
      </c>
      <c r="CW1802" s="51" t="str">
        <f t="shared" si="3110"/>
        <v/>
      </c>
      <c r="CX1802" s="51" t="str">
        <f t="shared" si="3110"/>
        <v/>
      </c>
      <c r="CY1802" s="51" t="str">
        <f t="shared" si="3110"/>
        <v/>
      </c>
      <c r="CZ1802" s="51" t="str">
        <f t="shared" si="3110"/>
        <v/>
      </c>
      <c r="DA1802" s="51" t="str">
        <f t="shared" si="3110"/>
        <v/>
      </c>
      <c r="DB1802" s="51" t="str">
        <f t="shared" si="3110"/>
        <v/>
      </c>
      <c r="DC1802" s="51" t="str">
        <f t="shared" si="3110"/>
        <v/>
      </c>
      <c r="DD1802" s="51" t="str">
        <f t="shared" si="3110"/>
        <v/>
      </c>
      <c r="DE1802" s="51" t="str">
        <f t="shared" si="3110"/>
        <v/>
      </c>
      <c r="DF1802" s="51" t="str">
        <f t="shared" si="3110"/>
        <v/>
      </c>
      <c r="DG1802" s="51" t="str">
        <f t="shared" si="3110"/>
        <v/>
      </c>
      <c r="DH1802" s="51" t="str">
        <f t="shared" si="3110"/>
        <v/>
      </c>
      <c r="DI1802" s="51" t="str">
        <f t="shared" si="3110"/>
        <v/>
      </c>
      <c r="DJ1802" s="51" t="str">
        <f t="shared" si="3110"/>
        <v/>
      </c>
      <c r="DK1802" s="51" t="str">
        <f t="shared" si="3110"/>
        <v/>
      </c>
      <c r="DL1802" s="51" t="str">
        <f t="shared" si="3110"/>
        <v/>
      </c>
      <c r="DM1802" s="51" t="str">
        <f t="shared" si="3110"/>
        <v/>
      </c>
      <c r="DN1802" s="51" t="str">
        <f t="shared" si="3110"/>
        <v/>
      </c>
      <c r="DO1802" s="2">
        <f t="shared" ca="1" si="3102"/>
        <v>9224321.6724062655</v>
      </c>
      <c r="DP1802" s="50" t="s">
        <v>172</v>
      </c>
    </row>
    <row r="1803" spans="3:120" ht="15" customHeight="1">
      <c r="C1803" s="66" t="s">
        <v>176</v>
      </c>
      <c r="D1803" s="61"/>
      <c r="E1803" s="61"/>
      <c r="F1803" s="60">
        <f>IF(F17="","",MIN(F1802,$D$1799*MAX(0,F1734)))</f>
        <v>0</v>
      </c>
      <c r="G1803" s="60">
        <f t="shared" ref="G1803:AL1803" ca="1" si="3111">IF(G17="","",-MIN(G1802,$D$1799*MAX(0,G1734)))</f>
        <v>0</v>
      </c>
      <c r="H1803" s="60">
        <f t="shared" ca="1" si="3111"/>
        <v>0</v>
      </c>
      <c r="I1803" s="60">
        <f t="shared" ca="1" si="3111"/>
        <v>0</v>
      </c>
      <c r="J1803" s="60">
        <f t="shared" ca="1" si="3111"/>
        <v>0</v>
      </c>
      <c r="K1803" s="60">
        <f t="shared" ca="1" si="3111"/>
        <v>0</v>
      </c>
      <c r="L1803" s="60">
        <f t="shared" ca="1" si="3111"/>
        <v>0</v>
      </c>
      <c r="M1803" s="60">
        <f t="shared" ca="1" si="3111"/>
        <v>0</v>
      </c>
      <c r="N1803" s="60">
        <f t="shared" ca="1" si="3111"/>
        <v>0</v>
      </c>
      <c r="O1803" s="60">
        <f t="shared" ca="1" si="3111"/>
        <v>0</v>
      </c>
      <c r="P1803" s="60">
        <f t="shared" ca="1" si="3111"/>
        <v>0</v>
      </c>
      <c r="Q1803" s="60">
        <f t="shared" ca="1" si="3111"/>
        <v>0</v>
      </c>
      <c r="R1803" s="60">
        <f t="shared" ca="1" si="3111"/>
        <v>0</v>
      </c>
      <c r="S1803" s="60">
        <f t="shared" ca="1" si="3111"/>
        <v>0</v>
      </c>
      <c r="T1803" s="60">
        <f t="shared" ca="1" si="3111"/>
        <v>0</v>
      </c>
      <c r="U1803" s="60">
        <f t="shared" ca="1" si="3111"/>
        <v>0</v>
      </c>
      <c r="V1803" s="60">
        <f t="shared" ca="1" si="3111"/>
        <v>0</v>
      </c>
      <c r="W1803" s="60">
        <f t="shared" ca="1" si="3111"/>
        <v>0</v>
      </c>
      <c r="X1803" s="60">
        <f t="shared" ca="1" si="3111"/>
        <v>0</v>
      </c>
      <c r="Y1803" s="60">
        <f t="shared" ca="1" si="3111"/>
        <v>0</v>
      </c>
      <c r="Z1803" s="60">
        <f t="shared" ca="1" si="3111"/>
        <v>0</v>
      </c>
      <c r="AA1803" s="60">
        <f t="shared" ca="1" si="3111"/>
        <v>0</v>
      </c>
      <c r="AB1803" s="60">
        <f t="shared" ca="1" si="3111"/>
        <v>0</v>
      </c>
      <c r="AC1803" s="60">
        <f t="shared" ca="1" si="3111"/>
        <v>0</v>
      </c>
      <c r="AD1803" s="60">
        <f t="shared" ca="1" si="3111"/>
        <v>-246680.52484342913</v>
      </c>
      <c r="AE1803" s="60">
        <f t="shared" ca="1" si="3111"/>
        <v>-2343.8838418379751</v>
      </c>
      <c r="AF1803" s="60">
        <f t="shared" ca="1" si="3111"/>
        <v>-2476.2268333724351</v>
      </c>
      <c r="AG1803" s="60">
        <f t="shared" ca="1" si="3111"/>
        <v>-2464.6036844116043</v>
      </c>
      <c r="AH1803" s="60">
        <f t="shared" ca="1" si="3111"/>
        <v>-2601.6618211689965</v>
      </c>
      <c r="AI1803" s="60">
        <f t="shared" ca="1" si="3111"/>
        <v>-2666.7808196535493</v>
      </c>
      <c r="AJ1803" s="60">
        <f t="shared" ca="1" si="3111"/>
        <v>-2651.8659348814595</v>
      </c>
      <c r="AK1803" s="60">
        <f t="shared" ca="1" si="3111"/>
        <v>-2798.387764348241</v>
      </c>
      <c r="AL1803" s="60">
        <f t="shared" ca="1" si="3111"/>
        <v>-2780.4870672181801</v>
      </c>
      <c r="AM1803" s="60">
        <f t="shared" ref="AM1803:BR1803" ca="1" si="3112">IF(AM17="","",-MIN(AM1802,$D$1799*MAX(0,AM1734)))</f>
        <v>-2932.1182143262877</v>
      </c>
      <c r="AN1803" s="60">
        <f t="shared" ca="1" si="3112"/>
        <v>-3001.4418562162809</v>
      </c>
      <c r="AO1803" s="60">
        <f t="shared" ca="1" si="3112"/>
        <v>-2795.9797784528364</v>
      </c>
      <c r="AP1803" s="60">
        <f t="shared" ca="1" si="3112"/>
        <v>-3150.8567822729306</v>
      </c>
      <c r="AQ1803" s="60">
        <f t="shared" ca="1" si="3112"/>
        <v>-3135.6294703031067</v>
      </c>
      <c r="AR1803" s="60">
        <f t="shared" ca="1" si="3112"/>
        <v>-3313.7330330588775</v>
      </c>
      <c r="AS1803" s="60">
        <f t="shared" ca="1" si="3112"/>
        <v>-3297.013486049314</v>
      </c>
      <c r="AT1803" s="60">
        <f t="shared" ca="1" si="3112"/>
        <v>-3483.4562521543617</v>
      </c>
      <c r="AU1803" s="60">
        <f t="shared" ca="1" si="3112"/>
        <v>-3571.1716016853911</v>
      </c>
      <c r="AV1803" s="60">
        <f t="shared" ca="1" si="3112"/>
        <v>-3549.1778924333762</v>
      </c>
      <c r="AW1803" s="60">
        <f t="shared" ca="1" si="3112"/>
        <v>-3747.9015040737072</v>
      </c>
      <c r="AX1803" s="60">
        <f t="shared" ca="1" si="3112"/>
        <v>-3724.3818605643946</v>
      </c>
      <c r="AY1803" s="60">
        <f t="shared" ca="1" si="3112"/>
        <v>-3932.107304423057</v>
      </c>
      <c r="AZ1803" s="60">
        <f t="shared" ca="1" si="3112"/>
        <v>-4027.2711511617454</v>
      </c>
      <c r="BA1803" s="60">
        <f t="shared" ca="1" si="3112"/>
        <v>-3747.486681082929</v>
      </c>
      <c r="BB1803" s="60">
        <f t="shared" ca="1" si="3112"/>
        <v>-4212.2432776844407</v>
      </c>
      <c r="BC1803" s="60">
        <f t="shared" ca="1" si="3112"/>
        <v>-4102.2777961978809</v>
      </c>
      <c r="BD1803" s="60">
        <f t="shared" ca="1" si="3112"/>
        <v>-4246.5675729587083</v>
      </c>
      <c r="BE1803" s="60">
        <f t="shared" ca="1" si="3112"/>
        <v>-4135.6817350826077</v>
      </c>
      <c r="BF1803" s="60">
        <f t="shared" ca="1" si="3112"/>
        <v>-954.27114730141182</v>
      </c>
      <c r="BG1803" s="60">
        <f t="shared" ca="1" si="3112"/>
        <v>0</v>
      </c>
      <c r="BH1803" s="60">
        <f t="shared" ca="1" si="3112"/>
        <v>0</v>
      </c>
      <c r="BI1803" s="60">
        <f t="shared" ca="1" si="3112"/>
        <v>0</v>
      </c>
      <c r="BJ1803" s="60">
        <f t="shared" ca="1" si="3112"/>
        <v>0</v>
      </c>
      <c r="BK1803" s="60">
        <f t="shared" ca="1" si="3112"/>
        <v>0</v>
      </c>
      <c r="BL1803" s="60">
        <f t="shared" ca="1" si="3112"/>
        <v>0</v>
      </c>
      <c r="BM1803" s="60">
        <f t="shared" ca="1" si="3112"/>
        <v>0</v>
      </c>
      <c r="BN1803" s="60">
        <f t="shared" ca="1" si="3112"/>
        <v>0</v>
      </c>
      <c r="BO1803" s="60" t="str">
        <f t="shared" si="3112"/>
        <v/>
      </c>
      <c r="BP1803" s="60" t="str">
        <f t="shared" si="3112"/>
        <v/>
      </c>
      <c r="BQ1803" s="60" t="str">
        <f t="shared" si="3112"/>
        <v/>
      </c>
      <c r="BR1803" s="60" t="str">
        <f t="shared" si="3112"/>
        <v/>
      </c>
      <c r="BS1803" s="60" t="str">
        <f t="shared" ref="BS1803:CA1803" si="3113">IF(BS17="","",-MIN(BS1802,$D$1799*MAX(0,BS1734)))</f>
        <v/>
      </c>
      <c r="BT1803" s="60" t="str">
        <f t="shared" si="3113"/>
        <v/>
      </c>
      <c r="BU1803" s="60" t="str">
        <f t="shared" si="3113"/>
        <v/>
      </c>
      <c r="BV1803" s="60" t="str">
        <f t="shared" si="3113"/>
        <v/>
      </c>
      <c r="BW1803" s="60" t="str">
        <f t="shared" si="3113"/>
        <v/>
      </c>
      <c r="BX1803" s="60" t="str">
        <f t="shared" si="3113"/>
        <v/>
      </c>
      <c r="BY1803" s="60" t="str">
        <f t="shared" si="3113"/>
        <v/>
      </c>
      <c r="BZ1803" s="60" t="str">
        <f t="shared" si="3113"/>
        <v/>
      </c>
      <c r="CA1803" s="60" t="str">
        <f t="shared" si="3113"/>
        <v/>
      </c>
      <c r="CB1803" s="60" t="str">
        <f t="shared" ref="CB1803:DN1803" si="3114">IF(CB17="","",-MIN(CB1802,$D$1799*MAX(0,CB1734)))</f>
        <v/>
      </c>
      <c r="CC1803" s="60" t="str">
        <f t="shared" si="3114"/>
        <v/>
      </c>
      <c r="CD1803" s="60" t="str">
        <f t="shared" si="3114"/>
        <v/>
      </c>
      <c r="CE1803" s="60" t="str">
        <f t="shared" si="3114"/>
        <v/>
      </c>
      <c r="CF1803" s="60" t="str">
        <f t="shared" si="3114"/>
        <v/>
      </c>
      <c r="CG1803" s="60" t="str">
        <f t="shared" si="3114"/>
        <v/>
      </c>
      <c r="CH1803" s="60" t="str">
        <f t="shared" si="3114"/>
        <v/>
      </c>
      <c r="CI1803" s="60" t="str">
        <f t="shared" si="3114"/>
        <v/>
      </c>
      <c r="CJ1803" s="60" t="str">
        <f t="shared" si="3114"/>
        <v/>
      </c>
      <c r="CK1803" s="60" t="str">
        <f t="shared" si="3114"/>
        <v/>
      </c>
      <c r="CL1803" s="60" t="str">
        <f t="shared" si="3114"/>
        <v/>
      </c>
      <c r="CM1803" s="60" t="str">
        <f t="shared" si="3114"/>
        <v/>
      </c>
      <c r="CN1803" s="60" t="str">
        <f t="shared" si="3114"/>
        <v/>
      </c>
      <c r="CO1803" s="60" t="str">
        <f t="shared" si="3114"/>
        <v/>
      </c>
      <c r="CP1803" s="60" t="str">
        <f t="shared" si="3114"/>
        <v/>
      </c>
      <c r="CQ1803" s="60" t="str">
        <f t="shared" si="3114"/>
        <v/>
      </c>
      <c r="CR1803" s="60" t="str">
        <f t="shared" si="3114"/>
        <v/>
      </c>
      <c r="CS1803" s="60" t="str">
        <f t="shared" si="3114"/>
        <v/>
      </c>
      <c r="CT1803" s="60" t="str">
        <f t="shared" si="3114"/>
        <v/>
      </c>
      <c r="CU1803" s="60" t="str">
        <f t="shared" si="3114"/>
        <v/>
      </c>
      <c r="CV1803" s="60" t="str">
        <f t="shared" si="3114"/>
        <v/>
      </c>
      <c r="CW1803" s="60" t="str">
        <f t="shared" si="3114"/>
        <v/>
      </c>
      <c r="CX1803" s="60" t="str">
        <f t="shared" si="3114"/>
        <v/>
      </c>
      <c r="CY1803" s="60" t="str">
        <f t="shared" si="3114"/>
        <v/>
      </c>
      <c r="CZ1803" s="60" t="str">
        <f t="shared" si="3114"/>
        <v/>
      </c>
      <c r="DA1803" s="60" t="str">
        <f t="shared" si="3114"/>
        <v/>
      </c>
      <c r="DB1803" s="60" t="str">
        <f t="shared" si="3114"/>
        <v/>
      </c>
      <c r="DC1803" s="60" t="str">
        <f t="shared" si="3114"/>
        <v/>
      </c>
      <c r="DD1803" s="60" t="str">
        <f t="shared" si="3114"/>
        <v/>
      </c>
      <c r="DE1803" s="60" t="str">
        <f t="shared" si="3114"/>
        <v/>
      </c>
      <c r="DF1803" s="60" t="str">
        <f t="shared" si="3114"/>
        <v/>
      </c>
      <c r="DG1803" s="60" t="str">
        <f t="shared" si="3114"/>
        <v/>
      </c>
      <c r="DH1803" s="60" t="str">
        <f t="shared" si="3114"/>
        <v/>
      </c>
      <c r="DI1803" s="60" t="str">
        <f t="shared" si="3114"/>
        <v/>
      </c>
      <c r="DJ1803" s="60" t="str">
        <f t="shared" si="3114"/>
        <v/>
      </c>
      <c r="DK1803" s="60" t="str">
        <f t="shared" si="3114"/>
        <v/>
      </c>
      <c r="DL1803" s="60" t="str">
        <f t="shared" si="3114"/>
        <v/>
      </c>
      <c r="DM1803" s="60" t="str">
        <f t="shared" si="3114"/>
        <v/>
      </c>
      <c r="DN1803" s="60" t="str">
        <f t="shared" si="3114"/>
        <v/>
      </c>
      <c r="DO1803" s="59">
        <f t="shared" ca="1" si="3102"/>
        <v>-336525.19100780523</v>
      </c>
      <c r="DP1803" s="50" t="s">
        <v>172</v>
      </c>
    </row>
    <row r="1804" spans="3:120" ht="15" customHeight="1">
      <c r="C1804" s="58" t="s">
        <v>177</v>
      </c>
      <c r="F1804" s="51">
        <f t="shared" ref="F1804:AK1804" si="3115">IF(F17="","",SUM(F1802:F1803))</f>
        <v>300000</v>
      </c>
      <c r="G1804" s="51">
        <f t="shared" ca="1" si="3115"/>
        <v>301232.87671232875</v>
      </c>
      <c r="H1804" s="51">
        <f t="shared" ca="1" si="3115"/>
        <v>302470.82004128356</v>
      </c>
      <c r="I1804" s="51">
        <f t="shared" ca="1" si="3115"/>
        <v>303713.85080857651</v>
      </c>
      <c r="J1804" s="51">
        <f t="shared" ca="1" si="3115"/>
        <v>304961.98992148845</v>
      </c>
      <c r="K1804" s="51">
        <f t="shared" ca="1" si="3115"/>
        <v>306215.25837322057</v>
      </c>
      <c r="L1804" s="51">
        <f t="shared" ca="1" si="3115"/>
        <v>307473.67724324751</v>
      </c>
      <c r="M1804" s="51">
        <f t="shared" ca="1" si="3115"/>
        <v>308737.26769767184</v>
      </c>
      <c r="N1804" s="51">
        <f t="shared" ca="1" si="3115"/>
        <v>310006.05098958005</v>
      </c>
      <c r="O1804" s="51">
        <f t="shared" ca="1" si="3115"/>
        <v>311280.04845940025</v>
      </c>
      <c r="P1804" s="51">
        <f t="shared" ca="1" si="3115"/>
        <v>312559.28153526079</v>
      </c>
      <c r="Q1804" s="51">
        <f t="shared" ca="1" si="3115"/>
        <v>313843.77173335088</v>
      </c>
      <c r="R1804" s="51">
        <f t="shared" ca="1" si="3115"/>
        <v>315133.54065828247</v>
      </c>
      <c r="S1804" s="51">
        <f t="shared" ca="1" si="3115"/>
        <v>316428.6100034535</v>
      </c>
      <c r="T1804" s="51">
        <f t="shared" ca="1" si="3115"/>
        <v>317729.00155141292</v>
      </c>
      <c r="U1804" s="51">
        <f t="shared" ca="1" si="3115"/>
        <v>319034.73717422696</v>
      </c>
      <c r="V1804" s="51">
        <f t="shared" ca="1" si="3115"/>
        <v>320345.83883384708</v>
      </c>
      <c r="W1804" s="51">
        <f t="shared" ca="1" si="3115"/>
        <v>321662.32858247933</v>
      </c>
      <c r="X1804" s="51">
        <f t="shared" ca="1" si="3115"/>
        <v>322984.22856295528</v>
      </c>
      <c r="Y1804" s="51">
        <f t="shared" ca="1" si="3115"/>
        <v>324311.56100910442</v>
      </c>
      <c r="Z1804" s="51">
        <f t="shared" ca="1" si="3115"/>
        <v>325644.34824612812</v>
      </c>
      <c r="AA1804" s="51">
        <f t="shared" ca="1" si="3115"/>
        <v>326982.61269097525</v>
      </c>
      <c r="AB1804" s="51">
        <f t="shared" ca="1" si="3115"/>
        <v>328326.376852719</v>
      </c>
      <c r="AC1804" s="51">
        <f t="shared" ca="1" si="3115"/>
        <v>329675.66333293566</v>
      </c>
      <c r="AD1804" s="51">
        <f t="shared" ca="1" si="3115"/>
        <v>84349.969982655573</v>
      </c>
      <c r="AE1804" s="51">
        <f t="shared" ca="1" si="3115"/>
        <v>82352.729853074765</v>
      </c>
      <c r="AF1804" s="51">
        <f t="shared" ca="1" si="3115"/>
        <v>80214.938895810512</v>
      </c>
      <c r="AG1804" s="51">
        <f t="shared" ca="1" si="3115"/>
        <v>78079.985645216657</v>
      </c>
      <c r="AH1804" s="51">
        <f t="shared" ca="1" si="3115"/>
        <v>75799.200477383129</v>
      </c>
      <c r="AI1804" s="51">
        <f t="shared" ca="1" si="3115"/>
        <v>73443.923221334117</v>
      </c>
      <c r="AJ1804" s="51">
        <f t="shared" ca="1" si="3115"/>
        <v>71093.881628456249</v>
      </c>
      <c r="AK1804" s="51">
        <f t="shared" ca="1" si="3115"/>
        <v>68587.660500935104</v>
      </c>
      <c r="AL1804" s="51">
        <f t="shared" ref="AL1804:BQ1804" ca="1" si="3116">IF(AL17="","",SUM(AL1802:AL1803))</f>
        <v>66089.040531662904</v>
      </c>
      <c r="AM1804" s="51">
        <f t="shared" ca="1" si="3116"/>
        <v>63428.521114038464</v>
      </c>
      <c r="AN1804" s="51">
        <f t="shared" ca="1" si="3116"/>
        <v>60687.744413080487</v>
      </c>
      <c r="AO1804" s="51">
        <f t="shared" ca="1" si="3116"/>
        <v>58141.16632399131</v>
      </c>
      <c r="AP1804" s="51">
        <f t="shared" ca="1" si="3116"/>
        <v>55229.245841673372</v>
      </c>
      <c r="AQ1804" s="51">
        <f t="shared" ca="1" si="3116"/>
        <v>52320.585874821663</v>
      </c>
      <c r="AR1804" s="51">
        <f t="shared" ca="1" si="3116"/>
        <v>49221.868948088711</v>
      </c>
      <c r="AS1804" s="51">
        <f t="shared" ca="1" si="3116"/>
        <v>46127.13711524073</v>
      </c>
      <c r="AT1804" s="51">
        <f t="shared" ca="1" si="3116"/>
        <v>42833.244440262191</v>
      </c>
      <c r="AU1804" s="51">
        <f t="shared" ca="1" si="3116"/>
        <v>39438.0998705108</v>
      </c>
      <c r="AV1804" s="51">
        <f t="shared" ca="1" si="3116"/>
        <v>36050.99636109198</v>
      </c>
      <c r="AW1804" s="51">
        <f t="shared" ca="1" si="3116"/>
        <v>32451.249636563465</v>
      </c>
      <c r="AX1804" s="51">
        <f t="shared" ca="1" si="3116"/>
        <v>28860.22907583656</v>
      </c>
      <c r="AY1804" s="51">
        <f t="shared" ca="1" si="3116"/>
        <v>25046.725452677016</v>
      </c>
      <c r="AZ1804" s="51">
        <f t="shared" ca="1" si="3116"/>
        <v>21122.38605004023</v>
      </c>
      <c r="BA1804" s="51">
        <f t="shared" ca="1" si="3116"/>
        <v>17461.703695379561</v>
      </c>
      <c r="BB1804" s="51">
        <f t="shared" ca="1" si="3116"/>
        <v>13321.220843803811</v>
      </c>
      <c r="BC1804" s="51">
        <f t="shared" ca="1" si="3116"/>
        <v>9273.687789846661</v>
      </c>
      <c r="BD1804" s="51">
        <f t="shared" ca="1" si="3116"/>
        <v>5065.2312604144745</v>
      </c>
      <c r="BE1804" s="51">
        <f t="shared" ca="1" si="3116"/>
        <v>950.36554063606491</v>
      </c>
      <c r="BF1804" s="51">
        <f t="shared" ca="1" si="3116"/>
        <v>0</v>
      </c>
      <c r="BG1804" s="51">
        <f t="shared" ca="1" si="3116"/>
        <v>0</v>
      </c>
      <c r="BH1804" s="51">
        <f t="shared" ca="1" si="3116"/>
        <v>0</v>
      </c>
      <c r="BI1804" s="51">
        <f t="shared" ca="1" si="3116"/>
        <v>0</v>
      </c>
      <c r="BJ1804" s="51">
        <f t="shared" ca="1" si="3116"/>
        <v>0</v>
      </c>
      <c r="BK1804" s="51">
        <f t="shared" ca="1" si="3116"/>
        <v>0</v>
      </c>
      <c r="BL1804" s="51">
        <f t="shared" ca="1" si="3116"/>
        <v>0</v>
      </c>
      <c r="BM1804" s="51">
        <f t="shared" ca="1" si="3116"/>
        <v>0</v>
      </c>
      <c r="BN1804" s="51">
        <f t="shared" ca="1" si="3116"/>
        <v>0</v>
      </c>
      <c r="BO1804" s="51" t="str">
        <f t="shared" si="3116"/>
        <v/>
      </c>
      <c r="BP1804" s="51" t="str">
        <f t="shared" si="3116"/>
        <v/>
      </c>
      <c r="BQ1804" s="51" t="str">
        <f t="shared" si="3116"/>
        <v/>
      </c>
      <c r="BR1804" s="51" t="str">
        <f t="shared" ref="BR1804:CA1804" si="3117">IF(BR17="","",SUM(BR1802:BR1803))</f>
        <v/>
      </c>
      <c r="BS1804" s="51" t="str">
        <f t="shared" si="3117"/>
        <v/>
      </c>
      <c r="BT1804" s="51" t="str">
        <f t="shared" si="3117"/>
        <v/>
      </c>
      <c r="BU1804" s="51" t="str">
        <f t="shared" si="3117"/>
        <v/>
      </c>
      <c r="BV1804" s="51" t="str">
        <f t="shared" si="3117"/>
        <v/>
      </c>
      <c r="BW1804" s="51" t="str">
        <f t="shared" si="3117"/>
        <v/>
      </c>
      <c r="BX1804" s="51" t="str">
        <f t="shared" si="3117"/>
        <v/>
      </c>
      <c r="BY1804" s="51" t="str">
        <f t="shared" si="3117"/>
        <v/>
      </c>
      <c r="BZ1804" s="51" t="str">
        <f t="shared" si="3117"/>
        <v/>
      </c>
      <c r="CA1804" s="51" t="str">
        <f t="shared" si="3117"/>
        <v/>
      </c>
      <c r="CB1804" s="51" t="str">
        <f t="shared" ref="CB1804:DN1804" si="3118">IF(CB17="","",SUM(CB1802:CB1803))</f>
        <v/>
      </c>
      <c r="CC1804" s="51" t="str">
        <f t="shared" si="3118"/>
        <v/>
      </c>
      <c r="CD1804" s="51" t="str">
        <f t="shared" si="3118"/>
        <v/>
      </c>
      <c r="CE1804" s="51" t="str">
        <f t="shared" si="3118"/>
        <v/>
      </c>
      <c r="CF1804" s="51" t="str">
        <f t="shared" si="3118"/>
        <v/>
      </c>
      <c r="CG1804" s="51" t="str">
        <f t="shared" si="3118"/>
        <v/>
      </c>
      <c r="CH1804" s="51" t="str">
        <f t="shared" si="3118"/>
        <v/>
      </c>
      <c r="CI1804" s="51" t="str">
        <f t="shared" si="3118"/>
        <v/>
      </c>
      <c r="CJ1804" s="51" t="str">
        <f t="shared" si="3118"/>
        <v/>
      </c>
      <c r="CK1804" s="51" t="str">
        <f t="shared" si="3118"/>
        <v/>
      </c>
      <c r="CL1804" s="51" t="str">
        <f t="shared" si="3118"/>
        <v/>
      </c>
      <c r="CM1804" s="51" t="str">
        <f t="shared" si="3118"/>
        <v/>
      </c>
      <c r="CN1804" s="51" t="str">
        <f t="shared" si="3118"/>
        <v/>
      </c>
      <c r="CO1804" s="51" t="str">
        <f t="shared" si="3118"/>
        <v/>
      </c>
      <c r="CP1804" s="51" t="str">
        <f t="shared" si="3118"/>
        <v/>
      </c>
      <c r="CQ1804" s="51" t="str">
        <f t="shared" si="3118"/>
        <v/>
      </c>
      <c r="CR1804" s="51" t="str">
        <f t="shared" si="3118"/>
        <v/>
      </c>
      <c r="CS1804" s="51" t="str">
        <f t="shared" si="3118"/>
        <v/>
      </c>
      <c r="CT1804" s="51" t="str">
        <f t="shared" si="3118"/>
        <v/>
      </c>
      <c r="CU1804" s="51" t="str">
        <f t="shared" si="3118"/>
        <v/>
      </c>
      <c r="CV1804" s="51" t="str">
        <f t="shared" si="3118"/>
        <v/>
      </c>
      <c r="CW1804" s="51" t="str">
        <f t="shared" si="3118"/>
        <v/>
      </c>
      <c r="CX1804" s="51" t="str">
        <f t="shared" si="3118"/>
        <v/>
      </c>
      <c r="CY1804" s="51" t="str">
        <f t="shared" si="3118"/>
        <v/>
      </c>
      <c r="CZ1804" s="51" t="str">
        <f t="shared" si="3118"/>
        <v/>
      </c>
      <c r="DA1804" s="51" t="str">
        <f t="shared" si="3118"/>
        <v/>
      </c>
      <c r="DB1804" s="51" t="str">
        <f t="shared" si="3118"/>
        <v/>
      </c>
      <c r="DC1804" s="51" t="str">
        <f t="shared" si="3118"/>
        <v/>
      </c>
      <c r="DD1804" s="51" t="str">
        <f t="shared" si="3118"/>
        <v/>
      </c>
      <c r="DE1804" s="51" t="str">
        <f t="shared" si="3118"/>
        <v/>
      </c>
      <c r="DF1804" s="51" t="str">
        <f t="shared" si="3118"/>
        <v/>
      </c>
      <c r="DG1804" s="51" t="str">
        <f t="shared" si="3118"/>
        <v/>
      </c>
      <c r="DH1804" s="51" t="str">
        <f t="shared" si="3118"/>
        <v/>
      </c>
      <c r="DI1804" s="51" t="str">
        <f t="shared" si="3118"/>
        <v/>
      </c>
      <c r="DJ1804" s="51" t="str">
        <f t="shared" si="3118"/>
        <v/>
      </c>
      <c r="DK1804" s="51" t="str">
        <f t="shared" si="3118"/>
        <v/>
      </c>
      <c r="DL1804" s="51" t="str">
        <f t="shared" si="3118"/>
        <v/>
      </c>
      <c r="DM1804" s="51" t="str">
        <f t="shared" si="3118"/>
        <v/>
      </c>
      <c r="DN1804" s="51" t="str">
        <f t="shared" si="3118"/>
        <v/>
      </c>
      <c r="DO1804" s="2"/>
      <c r="DP1804" s="50" t="s">
        <v>172</v>
      </c>
    </row>
    <row r="1805" spans="3:120" ht="15" customHeight="1">
      <c r="F1805" s="51"/>
      <c r="G1805" s="51"/>
      <c r="H1805" s="51"/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2"/>
      <c r="DP1805" s="50" t="s">
        <v>172</v>
      </c>
    </row>
    <row r="1806" spans="3:120" ht="15" customHeight="1">
      <c r="C1806" s="52" t="s">
        <v>116</v>
      </c>
      <c r="F1806" s="47"/>
      <c r="G1806" s="47"/>
      <c r="H1806" s="47"/>
      <c r="I1806" s="47"/>
      <c r="J1806" s="47"/>
      <c r="K1806" s="47"/>
      <c r="L1806" s="47"/>
      <c r="M1806" s="47"/>
      <c r="N1806" s="47"/>
      <c r="O1806" s="47"/>
      <c r="P1806" s="47"/>
      <c r="Q1806" s="47"/>
      <c r="R1806" s="47"/>
      <c r="S1806" s="47"/>
      <c r="T1806" s="47"/>
      <c r="U1806" s="47"/>
      <c r="V1806" s="47"/>
      <c r="W1806" s="47"/>
      <c r="X1806" s="47"/>
      <c r="Y1806" s="47"/>
      <c r="Z1806" s="47"/>
      <c r="AA1806" s="47"/>
      <c r="AB1806" s="47"/>
      <c r="AC1806" s="47"/>
      <c r="AD1806" s="47"/>
      <c r="AE1806" s="47"/>
      <c r="AF1806" s="47"/>
      <c r="AG1806" s="47"/>
      <c r="AH1806" s="47"/>
      <c r="AI1806" s="47"/>
      <c r="AJ1806" s="47"/>
      <c r="AK1806" s="47"/>
      <c r="AL1806" s="47"/>
      <c r="AM1806" s="47"/>
      <c r="AN1806" s="47"/>
      <c r="AO1806" s="47"/>
      <c r="AP1806" s="47"/>
      <c r="AQ1806" s="47"/>
      <c r="AR1806" s="47"/>
      <c r="AS1806" s="47"/>
      <c r="AT1806" s="47"/>
      <c r="AU1806" s="47"/>
      <c r="AV1806" s="47"/>
      <c r="AW1806" s="47"/>
      <c r="AX1806" s="47"/>
      <c r="AY1806" s="47"/>
      <c r="AZ1806" s="47"/>
      <c r="BA1806" s="47"/>
      <c r="BB1806" s="47"/>
      <c r="BC1806" s="47"/>
      <c r="BD1806" s="47"/>
      <c r="BE1806" s="47"/>
      <c r="BF1806" s="47"/>
      <c r="BG1806" s="47"/>
      <c r="BH1806" s="47"/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7"/>
      <c r="BT1806" s="47"/>
      <c r="BU1806" s="47"/>
      <c r="BV1806" s="47"/>
      <c r="BW1806" s="47"/>
      <c r="BX1806" s="47"/>
      <c r="BY1806" s="47"/>
      <c r="BZ1806" s="47"/>
      <c r="CA1806" s="47"/>
      <c r="CB1806" s="47"/>
      <c r="CC1806" s="47"/>
      <c r="CD1806" s="47"/>
      <c r="CE1806" s="47"/>
      <c r="CF1806" s="47"/>
      <c r="CG1806" s="47"/>
      <c r="CH1806" s="47"/>
      <c r="CI1806" s="47"/>
      <c r="CJ1806" s="47"/>
      <c r="CK1806" s="47"/>
      <c r="CL1806" s="47"/>
      <c r="CM1806" s="47"/>
      <c r="CN1806" s="47"/>
      <c r="CO1806" s="47"/>
      <c r="CP1806" s="47"/>
      <c r="CQ1806" s="47"/>
      <c r="CR1806" s="47"/>
      <c r="CS1806" s="47"/>
      <c r="CT1806" s="47"/>
      <c r="CU1806" s="47"/>
      <c r="CV1806" s="47"/>
      <c r="CW1806" s="47"/>
      <c r="CX1806" s="47"/>
      <c r="CY1806" s="47"/>
      <c r="CZ1806" s="47"/>
      <c r="DA1806" s="47"/>
      <c r="DB1806" s="47"/>
      <c r="DC1806" s="47"/>
      <c r="DD1806" s="47"/>
      <c r="DE1806" s="47"/>
      <c r="DF1806" s="47"/>
      <c r="DG1806" s="47"/>
      <c r="DH1806" s="47"/>
      <c r="DI1806" s="47"/>
      <c r="DJ1806" s="47"/>
      <c r="DK1806" s="47"/>
      <c r="DL1806" s="47"/>
      <c r="DM1806" s="47"/>
      <c r="DN1806" s="47"/>
      <c r="DO1806" s="1"/>
      <c r="DP1806" s="50" t="s">
        <v>172</v>
      </c>
    </row>
    <row r="1807" spans="3:120" ht="15" customHeight="1">
      <c r="C1807" s="58" t="s">
        <v>176</v>
      </c>
      <c r="D1807" s="57">
        <v>0.2</v>
      </c>
      <c r="F1807" s="51">
        <f>IF(F17="","",($D$1807+$D$1799)*F1816)</f>
        <v>0</v>
      </c>
      <c r="G1807" s="51">
        <f t="shared" ref="G1807:BR1807" ca="1" si="3119">IF(G17="","",($D$1807+$D$1799)*G1816)</f>
        <v>0</v>
      </c>
      <c r="H1807" s="51">
        <f t="shared" ca="1" si="3119"/>
        <v>0</v>
      </c>
      <c r="I1807" s="51">
        <f t="shared" ca="1" si="3119"/>
        <v>0</v>
      </c>
      <c r="J1807" s="51">
        <f t="shared" ca="1" si="3119"/>
        <v>0</v>
      </c>
      <c r="K1807" s="51">
        <f t="shared" ca="1" si="3119"/>
        <v>0</v>
      </c>
      <c r="L1807" s="51">
        <f t="shared" ca="1" si="3119"/>
        <v>0</v>
      </c>
      <c r="M1807" s="51">
        <f t="shared" ca="1" si="3119"/>
        <v>0</v>
      </c>
      <c r="N1807" s="51">
        <f t="shared" ca="1" si="3119"/>
        <v>0</v>
      </c>
      <c r="O1807" s="51">
        <f t="shared" ca="1" si="3119"/>
        <v>0</v>
      </c>
      <c r="P1807" s="51">
        <f t="shared" ca="1" si="3119"/>
        <v>0</v>
      </c>
      <c r="Q1807" s="51">
        <f t="shared" ca="1" si="3119"/>
        <v>0</v>
      </c>
      <c r="R1807" s="51">
        <f t="shared" ca="1" si="3119"/>
        <v>0</v>
      </c>
      <c r="S1807" s="51">
        <f t="shared" ca="1" si="3119"/>
        <v>0</v>
      </c>
      <c r="T1807" s="51">
        <f t="shared" ca="1" si="3119"/>
        <v>0</v>
      </c>
      <c r="U1807" s="51">
        <f t="shared" ca="1" si="3119"/>
        <v>0</v>
      </c>
      <c r="V1807" s="51">
        <f t="shared" ca="1" si="3119"/>
        <v>0</v>
      </c>
      <c r="W1807" s="51">
        <f t="shared" ca="1" si="3119"/>
        <v>0</v>
      </c>
      <c r="X1807" s="51">
        <f t="shared" ca="1" si="3119"/>
        <v>0</v>
      </c>
      <c r="Y1807" s="51">
        <f t="shared" ca="1" si="3119"/>
        <v>0</v>
      </c>
      <c r="Z1807" s="51">
        <f t="shared" ca="1" si="3119"/>
        <v>0</v>
      </c>
      <c r="AA1807" s="51">
        <f t="shared" ca="1" si="3119"/>
        <v>0</v>
      </c>
      <c r="AB1807" s="51">
        <f t="shared" ca="1" si="3119"/>
        <v>0</v>
      </c>
      <c r="AC1807" s="51">
        <f t="shared" ca="1" si="3119"/>
        <v>0</v>
      </c>
      <c r="AD1807" s="51">
        <f t="shared" ca="1" si="3119"/>
        <v>6.4947495335026786E-11</v>
      </c>
      <c r="AE1807" s="51">
        <f t="shared" ca="1" si="3119"/>
        <v>-1.2685057682622419E-13</v>
      </c>
      <c r="AF1807" s="51">
        <f t="shared" ca="1" si="3119"/>
        <v>0</v>
      </c>
      <c r="AG1807" s="51">
        <f t="shared" ca="1" si="3119"/>
        <v>5.0740230730489677E-13</v>
      </c>
      <c r="AH1807" s="51">
        <f t="shared" ca="1" si="3119"/>
        <v>0</v>
      </c>
      <c r="AI1807" s="51">
        <f t="shared" ca="1" si="3119"/>
        <v>6.3425288413112096E-13</v>
      </c>
      <c r="AJ1807" s="51">
        <f t="shared" ca="1" si="3119"/>
        <v>6.3425288413112096E-13</v>
      </c>
      <c r="AK1807" s="51">
        <f t="shared" ca="1" si="3119"/>
        <v>0</v>
      </c>
      <c r="AL1807" s="51">
        <f t="shared" ca="1" si="3119"/>
        <v>6.3425288413112096E-13</v>
      </c>
      <c r="AM1807" s="51">
        <f t="shared" ca="1" si="3119"/>
        <v>1.2685057682622419E-12</v>
      </c>
      <c r="AN1807" s="51">
        <f t="shared" ca="1" si="3119"/>
        <v>5.0740230730489677E-13</v>
      </c>
      <c r="AO1807" s="51">
        <f t="shared" ca="1" si="3119"/>
        <v>5.0740230730489677E-13</v>
      </c>
      <c r="AP1807" s="51">
        <f t="shared" ca="1" si="3119"/>
        <v>1.2685057682622419E-13</v>
      </c>
      <c r="AQ1807" s="51">
        <f t="shared" ca="1" si="3119"/>
        <v>6.3425288413112096E-13</v>
      </c>
      <c r="AR1807" s="51">
        <f t="shared" ca="1" si="3119"/>
        <v>1.0148046146097935E-12</v>
      </c>
      <c r="AS1807" s="51">
        <f t="shared" ca="1" si="3119"/>
        <v>-3.8055173047867258E-13</v>
      </c>
      <c r="AT1807" s="51">
        <f t="shared" ca="1" si="3119"/>
        <v>3.8055173047867258E-13</v>
      </c>
      <c r="AU1807" s="51">
        <f t="shared" ca="1" si="3119"/>
        <v>-3.8055173047867258E-13</v>
      </c>
      <c r="AV1807" s="51">
        <f t="shared" ca="1" si="3119"/>
        <v>3.8055173047867258E-13</v>
      </c>
      <c r="AW1807" s="51">
        <f t="shared" ca="1" si="3119"/>
        <v>-1.2685057682622419E-13</v>
      </c>
      <c r="AX1807" s="51">
        <f t="shared" ca="1" si="3119"/>
        <v>7.6110346095734515E-13</v>
      </c>
      <c r="AY1807" s="51">
        <f t="shared" ca="1" si="3119"/>
        <v>2.5370115365244838E-13</v>
      </c>
      <c r="AZ1807" s="51">
        <f t="shared" ca="1" si="3119"/>
        <v>0</v>
      </c>
      <c r="BA1807" s="51">
        <f t="shared" ca="1" si="3119"/>
        <v>1.2685057682622419E-12</v>
      </c>
      <c r="BB1807" s="51">
        <f t="shared" ca="1" si="3119"/>
        <v>7.6110346095734515E-13</v>
      </c>
      <c r="BC1807" s="51">
        <f t="shared" ca="1" si="3119"/>
        <v>-5.0740230730489677E-13</v>
      </c>
      <c r="BD1807" s="51">
        <f t="shared" ca="1" si="3119"/>
        <v>2.5370115365244838E-13</v>
      </c>
      <c r="BE1807" s="51">
        <f t="shared" ca="1" si="3119"/>
        <v>5.0740230730489677E-13</v>
      </c>
      <c r="BF1807" s="51">
        <f t="shared" ca="1" si="3119"/>
        <v>11755.05779222849</v>
      </c>
      <c r="BG1807" s="51">
        <f t="shared" ca="1" si="3119"/>
        <v>15188.367344035471</v>
      </c>
      <c r="BH1807" s="51">
        <f t="shared" ca="1" si="3119"/>
        <v>14791.641860061984</v>
      </c>
      <c r="BI1807" s="51">
        <f t="shared" ca="1" si="3119"/>
        <v>15312.156926244134</v>
      </c>
      <c r="BJ1807" s="51">
        <f t="shared" ca="1" si="3119"/>
        <v>14912.111110096615</v>
      </c>
      <c r="BK1807" s="51">
        <f t="shared" ca="1" si="3119"/>
        <v>15436.965174147055</v>
      </c>
      <c r="BL1807" s="51">
        <f t="shared" ca="1" si="3119"/>
        <v>15499.790585044624</v>
      </c>
      <c r="BM1807" s="51">
        <f t="shared" ca="1" si="3119"/>
        <v>14620.451890297485</v>
      </c>
      <c r="BN1807" s="51">
        <f t="shared" ca="1" si="3119"/>
        <v>2597717.206488763</v>
      </c>
      <c r="BO1807" s="51" t="str">
        <f t="shared" si="3119"/>
        <v/>
      </c>
      <c r="BP1807" s="51" t="str">
        <f t="shared" si="3119"/>
        <v/>
      </c>
      <c r="BQ1807" s="51" t="str">
        <f t="shared" si="3119"/>
        <v/>
      </c>
      <c r="BR1807" s="51" t="str">
        <f t="shared" si="3119"/>
        <v/>
      </c>
      <c r="BS1807" s="51" t="str">
        <f t="shared" ref="BS1807:CA1807" si="3120">IF(BS17="","",($D$1807+$D$1799)*BS1816)</f>
        <v/>
      </c>
      <c r="BT1807" s="51" t="str">
        <f t="shared" si="3120"/>
        <v/>
      </c>
      <c r="BU1807" s="51" t="str">
        <f t="shared" si="3120"/>
        <v/>
      </c>
      <c r="BV1807" s="51" t="str">
        <f t="shared" si="3120"/>
        <v/>
      </c>
      <c r="BW1807" s="51" t="str">
        <f t="shared" si="3120"/>
        <v/>
      </c>
      <c r="BX1807" s="51" t="str">
        <f t="shared" si="3120"/>
        <v/>
      </c>
      <c r="BY1807" s="51" t="str">
        <f t="shared" si="3120"/>
        <v/>
      </c>
      <c r="BZ1807" s="51" t="str">
        <f t="shared" si="3120"/>
        <v/>
      </c>
      <c r="CA1807" s="51" t="str">
        <f t="shared" si="3120"/>
        <v/>
      </c>
      <c r="CB1807" s="51" t="str">
        <f t="shared" ref="CB1807:DN1807" si="3121">IF(CB17="","",($D$1807+$D$1799)*CB1816)</f>
        <v/>
      </c>
      <c r="CC1807" s="51" t="str">
        <f t="shared" si="3121"/>
        <v/>
      </c>
      <c r="CD1807" s="51" t="str">
        <f t="shared" si="3121"/>
        <v/>
      </c>
      <c r="CE1807" s="51" t="str">
        <f t="shared" si="3121"/>
        <v/>
      </c>
      <c r="CF1807" s="51" t="str">
        <f t="shared" si="3121"/>
        <v/>
      </c>
      <c r="CG1807" s="51" t="str">
        <f t="shared" si="3121"/>
        <v/>
      </c>
      <c r="CH1807" s="51" t="str">
        <f t="shared" si="3121"/>
        <v/>
      </c>
      <c r="CI1807" s="51" t="str">
        <f t="shared" si="3121"/>
        <v/>
      </c>
      <c r="CJ1807" s="51" t="str">
        <f t="shared" si="3121"/>
        <v/>
      </c>
      <c r="CK1807" s="51" t="str">
        <f t="shared" si="3121"/>
        <v/>
      </c>
      <c r="CL1807" s="51" t="str">
        <f t="shared" si="3121"/>
        <v/>
      </c>
      <c r="CM1807" s="51" t="str">
        <f t="shared" si="3121"/>
        <v/>
      </c>
      <c r="CN1807" s="51" t="str">
        <f t="shared" si="3121"/>
        <v/>
      </c>
      <c r="CO1807" s="51" t="str">
        <f t="shared" si="3121"/>
        <v/>
      </c>
      <c r="CP1807" s="51" t="str">
        <f t="shared" si="3121"/>
        <v/>
      </c>
      <c r="CQ1807" s="51" t="str">
        <f t="shared" si="3121"/>
        <v/>
      </c>
      <c r="CR1807" s="51" t="str">
        <f t="shared" si="3121"/>
        <v/>
      </c>
      <c r="CS1807" s="51" t="str">
        <f t="shared" si="3121"/>
        <v/>
      </c>
      <c r="CT1807" s="51" t="str">
        <f t="shared" si="3121"/>
        <v/>
      </c>
      <c r="CU1807" s="51" t="str">
        <f t="shared" si="3121"/>
        <v/>
      </c>
      <c r="CV1807" s="51" t="str">
        <f t="shared" si="3121"/>
        <v/>
      </c>
      <c r="CW1807" s="51" t="str">
        <f t="shared" si="3121"/>
        <v/>
      </c>
      <c r="CX1807" s="51" t="str">
        <f t="shared" si="3121"/>
        <v/>
      </c>
      <c r="CY1807" s="51" t="str">
        <f t="shared" si="3121"/>
        <v/>
      </c>
      <c r="CZ1807" s="51" t="str">
        <f t="shared" si="3121"/>
        <v/>
      </c>
      <c r="DA1807" s="51" t="str">
        <f t="shared" si="3121"/>
        <v/>
      </c>
      <c r="DB1807" s="51" t="str">
        <f t="shared" si="3121"/>
        <v/>
      </c>
      <c r="DC1807" s="51" t="str">
        <f t="shared" si="3121"/>
        <v/>
      </c>
      <c r="DD1807" s="51" t="str">
        <f t="shared" si="3121"/>
        <v/>
      </c>
      <c r="DE1807" s="51" t="str">
        <f t="shared" si="3121"/>
        <v/>
      </c>
      <c r="DF1807" s="51" t="str">
        <f t="shared" si="3121"/>
        <v/>
      </c>
      <c r="DG1807" s="51" t="str">
        <f t="shared" si="3121"/>
        <v/>
      </c>
      <c r="DH1807" s="51" t="str">
        <f t="shared" si="3121"/>
        <v/>
      </c>
      <c r="DI1807" s="51" t="str">
        <f t="shared" si="3121"/>
        <v/>
      </c>
      <c r="DJ1807" s="51" t="str">
        <f t="shared" si="3121"/>
        <v/>
      </c>
      <c r="DK1807" s="51" t="str">
        <f t="shared" si="3121"/>
        <v/>
      </c>
      <c r="DL1807" s="51" t="str">
        <f t="shared" si="3121"/>
        <v/>
      </c>
      <c r="DM1807" s="51" t="str">
        <f t="shared" si="3121"/>
        <v/>
      </c>
      <c r="DN1807" s="51" t="str">
        <f t="shared" si="3121"/>
        <v/>
      </c>
      <c r="DO1807" s="1"/>
      <c r="DP1807" s="50" t="s">
        <v>172</v>
      </c>
    </row>
    <row r="1808" spans="3:120" ht="15" customHeight="1">
      <c r="DP1808" s="50" t="s">
        <v>172</v>
      </c>
    </row>
    <row r="1809" spans="3:120" ht="15" customHeight="1">
      <c r="C1809" s="52" t="s">
        <v>175</v>
      </c>
      <c r="D1809" s="56">
        <f ca="1">SUM(F1809:DN1809)</f>
        <v>2751758.9402008029</v>
      </c>
      <c r="F1809" s="55">
        <f t="shared" ref="F1809:AK1809" si="3122">IF(F17="","",-F1799-F1803+F1807)</f>
        <v>-300000</v>
      </c>
      <c r="G1809" s="55">
        <f t="shared" ca="1" si="3122"/>
        <v>0</v>
      </c>
      <c r="H1809" s="55">
        <f t="shared" ca="1" si="3122"/>
        <v>0</v>
      </c>
      <c r="I1809" s="55">
        <f t="shared" ca="1" si="3122"/>
        <v>0</v>
      </c>
      <c r="J1809" s="55">
        <f t="shared" ca="1" si="3122"/>
        <v>0</v>
      </c>
      <c r="K1809" s="55">
        <f t="shared" ca="1" si="3122"/>
        <v>0</v>
      </c>
      <c r="L1809" s="55">
        <f t="shared" ca="1" si="3122"/>
        <v>0</v>
      </c>
      <c r="M1809" s="55">
        <f t="shared" ca="1" si="3122"/>
        <v>0</v>
      </c>
      <c r="N1809" s="55">
        <f t="shared" ca="1" si="3122"/>
        <v>0</v>
      </c>
      <c r="O1809" s="55">
        <f t="shared" ca="1" si="3122"/>
        <v>0</v>
      </c>
      <c r="P1809" s="55">
        <f t="shared" ca="1" si="3122"/>
        <v>0</v>
      </c>
      <c r="Q1809" s="55">
        <f t="shared" ca="1" si="3122"/>
        <v>0</v>
      </c>
      <c r="R1809" s="55">
        <f t="shared" ca="1" si="3122"/>
        <v>0</v>
      </c>
      <c r="S1809" s="55">
        <f t="shared" ca="1" si="3122"/>
        <v>0</v>
      </c>
      <c r="T1809" s="55">
        <f t="shared" ca="1" si="3122"/>
        <v>0</v>
      </c>
      <c r="U1809" s="55">
        <f t="shared" ca="1" si="3122"/>
        <v>0</v>
      </c>
      <c r="V1809" s="55">
        <f t="shared" ca="1" si="3122"/>
        <v>0</v>
      </c>
      <c r="W1809" s="55">
        <f t="shared" ca="1" si="3122"/>
        <v>0</v>
      </c>
      <c r="X1809" s="55">
        <f t="shared" ca="1" si="3122"/>
        <v>0</v>
      </c>
      <c r="Y1809" s="55">
        <f t="shared" ca="1" si="3122"/>
        <v>0</v>
      </c>
      <c r="Z1809" s="55">
        <f t="shared" ca="1" si="3122"/>
        <v>0</v>
      </c>
      <c r="AA1809" s="55">
        <f t="shared" ca="1" si="3122"/>
        <v>0</v>
      </c>
      <c r="AB1809" s="55">
        <f t="shared" ca="1" si="3122"/>
        <v>0</v>
      </c>
      <c r="AC1809" s="55">
        <f t="shared" ca="1" si="3122"/>
        <v>0</v>
      </c>
      <c r="AD1809" s="55">
        <f t="shared" ca="1" si="3122"/>
        <v>246680.52484342919</v>
      </c>
      <c r="AE1809" s="55">
        <f t="shared" ca="1" si="3122"/>
        <v>2343.8838418379751</v>
      </c>
      <c r="AF1809" s="55">
        <f t="shared" ca="1" si="3122"/>
        <v>2476.2268333724351</v>
      </c>
      <c r="AG1809" s="55">
        <f t="shared" ca="1" si="3122"/>
        <v>2464.6036844116047</v>
      </c>
      <c r="AH1809" s="55">
        <f t="shared" ca="1" si="3122"/>
        <v>2601.6618211689965</v>
      </c>
      <c r="AI1809" s="55">
        <f t="shared" ca="1" si="3122"/>
        <v>2666.7808196535498</v>
      </c>
      <c r="AJ1809" s="55">
        <f t="shared" ca="1" si="3122"/>
        <v>2651.8659348814599</v>
      </c>
      <c r="AK1809" s="55">
        <f t="shared" ca="1" si="3122"/>
        <v>2798.387764348241</v>
      </c>
      <c r="AL1809" s="55">
        <f t="shared" ref="AL1809:BQ1809" ca="1" si="3123">IF(AL17="","",-AL1799-AL1803+AL1807)</f>
        <v>2780.4870672181805</v>
      </c>
      <c r="AM1809" s="55">
        <f t="shared" ca="1" si="3123"/>
        <v>2932.118214326289</v>
      </c>
      <c r="AN1809" s="55">
        <f t="shared" ca="1" si="3123"/>
        <v>3001.4418562162814</v>
      </c>
      <c r="AO1809" s="55">
        <f t="shared" ca="1" si="3123"/>
        <v>2795.9797784528369</v>
      </c>
      <c r="AP1809" s="55">
        <f t="shared" ca="1" si="3123"/>
        <v>3150.8567822729306</v>
      </c>
      <c r="AQ1809" s="55">
        <f t="shared" ca="1" si="3123"/>
        <v>3135.6294703031072</v>
      </c>
      <c r="AR1809" s="55">
        <f t="shared" ca="1" si="3123"/>
        <v>3313.7330330588784</v>
      </c>
      <c r="AS1809" s="55">
        <f t="shared" ca="1" si="3123"/>
        <v>3297.0134860493135</v>
      </c>
      <c r="AT1809" s="55">
        <f t="shared" ca="1" si="3123"/>
        <v>3483.4562521543621</v>
      </c>
      <c r="AU1809" s="55">
        <f t="shared" ca="1" si="3123"/>
        <v>3571.1716016853907</v>
      </c>
      <c r="AV1809" s="55">
        <f t="shared" ca="1" si="3123"/>
        <v>3549.1778924333767</v>
      </c>
      <c r="AW1809" s="55">
        <f t="shared" ca="1" si="3123"/>
        <v>3747.9015040737072</v>
      </c>
      <c r="AX1809" s="55">
        <f t="shared" ca="1" si="3123"/>
        <v>3724.3818605643955</v>
      </c>
      <c r="AY1809" s="55">
        <f t="shared" ca="1" si="3123"/>
        <v>3932.1073044230575</v>
      </c>
      <c r="AZ1809" s="55">
        <f t="shared" ca="1" si="3123"/>
        <v>4027.2711511617454</v>
      </c>
      <c r="BA1809" s="55">
        <f t="shared" ca="1" si="3123"/>
        <v>3747.4866810829303</v>
      </c>
      <c r="BB1809" s="55">
        <f t="shared" ca="1" si="3123"/>
        <v>4212.2432776844416</v>
      </c>
      <c r="BC1809" s="55">
        <f t="shared" ca="1" si="3123"/>
        <v>4102.27779619788</v>
      </c>
      <c r="BD1809" s="55">
        <f t="shared" ca="1" si="3123"/>
        <v>4246.5675729587083</v>
      </c>
      <c r="BE1809" s="55">
        <f t="shared" ca="1" si="3123"/>
        <v>4135.6817350826086</v>
      </c>
      <c r="BF1809" s="55">
        <f t="shared" ca="1" si="3123"/>
        <v>12709.328939529902</v>
      </c>
      <c r="BG1809" s="55">
        <f t="shared" ca="1" si="3123"/>
        <v>15188.367344035471</v>
      </c>
      <c r="BH1809" s="55">
        <f t="shared" ca="1" si="3123"/>
        <v>14791.641860061984</v>
      </c>
      <c r="BI1809" s="55">
        <f t="shared" ca="1" si="3123"/>
        <v>15312.156926244134</v>
      </c>
      <c r="BJ1809" s="55">
        <f t="shared" ca="1" si="3123"/>
        <v>14912.111110096615</v>
      </c>
      <c r="BK1809" s="55">
        <f t="shared" ca="1" si="3123"/>
        <v>15436.965174147055</v>
      </c>
      <c r="BL1809" s="55">
        <f t="shared" ca="1" si="3123"/>
        <v>15499.790585044624</v>
      </c>
      <c r="BM1809" s="55">
        <f t="shared" ca="1" si="3123"/>
        <v>14620.451890297485</v>
      </c>
      <c r="BN1809" s="55">
        <f t="shared" ca="1" si="3123"/>
        <v>2597717.206488763</v>
      </c>
      <c r="BO1809" s="55" t="str">
        <f t="shared" si="3123"/>
        <v/>
      </c>
      <c r="BP1809" s="55" t="str">
        <f t="shared" si="3123"/>
        <v/>
      </c>
      <c r="BQ1809" s="55" t="str">
        <f t="shared" si="3123"/>
        <v/>
      </c>
      <c r="BR1809" s="55" t="str">
        <f t="shared" ref="BR1809:CA1809" si="3124">IF(BR17="","",-BR1799-BR1803+BR1807)</f>
        <v/>
      </c>
      <c r="BS1809" s="55" t="str">
        <f t="shared" si="3124"/>
        <v/>
      </c>
      <c r="BT1809" s="55" t="str">
        <f t="shared" si="3124"/>
        <v/>
      </c>
      <c r="BU1809" s="55" t="str">
        <f t="shared" si="3124"/>
        <v/>
      </c>
      <c r="BV1809" s="55" t="str">
        <f t="shared" si="3124"/>
        <v/>
      </c>
      <c r="BW1809" s="55" t="str">
        <f t="shared" si="3124"/>
        <v/>
      </c>
      <c r="BX1809" s="55" t="str">
        <f t="shared" si="3124"/>
        <v/>
      </c>
      <c r="BY1809" s="55" t="str">
        <f t="shared" si="3124"/>
        <v/>
      </c>
      <c r="BZ1809" s="55" t="str">
        <f t="shared" si="3124"/>
        <v/>
      </c>
      <c r="CA1809" s="55" t="str">
        <f t="shared" si="3124"/>
        <v/>
      </c>
      <c r="CB1809" s="55" t="str">
        <f t="shared" ref="CB1809:DN1809" si="3125">IF(CB17="","",-CB1799-CB1803+CB1807)</f>
        <v/>
      </c>
      <c r="CC1809" s="55" t="str">
        <f t="shared" si="3125"/>
        <v/>
      </c>
      <c r="CD1809" s="55" t="str">
        <f t="shared" si="3125"/>
        <v/>
      </c>
      <c r="CE1809" s="55" t="str">
        <f t="shared" si="3125"/>
        <v/>
      </c>
      <c r="CF1809" s="55" t="str">
        <f t="shared" si="3125"/>
        <v/>
      </c>
      <c r="CG1809" s="55" t="str">
        <f t="shared" si="3125"/>
        <v/>
      </c>
      <c r="CH1809" s="55" t="str">
        <f t="shared" si="3125"/>
        <v/>
      </c>
      <c r="CI1809" s="55" t="str">
        <f t="shared" si="3125"/>
        <v/>
      </c>
      <c r="CJ1809" s="55" t="str">
        <f t="shared" si="3125"/>
        <v/>
      </c>
      <c r="CK1809" s="55" t="str">
        <f t="shared" si="3125"/>
        <v/>
      </c>
      <c r="CL1809" s="55" t="str">
        <f t="shared" si="3125"/>
        <v/>
      </c>
      <c r="CM1809" s="55" t="str">
        <f t="shared" si="3125"/>
        <v/>
      </c>
      <c r="CN1809" s="55" t="str">
        <f t="shared" si="3125"/>
        <v/>
      </c>
      <c r="CO1809" s="55" t="str">
        <f t="shared" si="3125"/>
        <v/>
      </c>
      <c r="CP1809" s="55" t="str">
        <f t="shared" si="3125"/>
        <v/>
      </c>
      <c r="CQ1809" s="55" t="str">
        <f t="shared" si="3125"/>
        <v/>
      </c>
      <c r="CR1809" s="55" t="str">
        <f t="shared" si="3125"/>
        <v/>
      </c>
      <c r="CS1809" s="55" t="str">
        <f t="shared" si="3125"/>
        <v/>
      </c>
      <c r="CT1809" s="55" t="str">
        <f t="shared" si="3125"/>
        <v/>
      </c>
      <c r="CU1809" s="55" t="str">
        <f t="shared" si="3125"/>
        <v/>
      </c>
      <c r="CV1809" s="55" t="str">
        <f t="shared" si="3125"/>
        <v/>
      </c>
      <c r="CW1809" s="55" t="str">
        <f t="shared" si="3125"/>
        <v/>
      </c>
      <c r="CX1809" s="55" t="str">
        <f t="shared" si="3125"/>
        <v/>
      </c>
      <c r="CY1809" s="55" t="str">
        <f t="shared" si="3125"/>
        <v/>
      </c>
      <c r="CZ1809" s="55" t="str">
        <f t="shared" si="3125"/>
        <v/>
      </c>
      <c r="DA1809" s="55" t="str">
        <f t="shared" si="3125"/>
        <v/>
      </c>
      <c r="DB1809" s="55" t="str">
        <f t="shared" si="3125"/>
        <v/>
      </c>
      <c r="DC1809" s="55" t="str">
        <f t="shared" si="3125"/>
        <v/>
      </c>
      <c r="DD1809" s="55" t="str">
        <f t="shared" si="3125"/>
        <v/>
      </c>
      <c r="DE1809" s="55" t="str">
        <f t="shared" si="3125"/>
        <v/>
      </c>
      <c r="DF1809" s="55" t="str">
        <f t="shared" si="3125"/>
        <v/>
      </c>
      <c r="DG1809" s="55" t="str">
        <f t="shared" si="3125"/>
        <v/>
      </c>
      <c r="DH1809" s="55" t="str">
        <f t="shared" si="3125"/>
        <v/>
      </c>
      <c r="DI1809" s="55" t="str">
        <f t="shared" si="3125"/>
        <v/>
      </c>
      <c r="DJ1809" s="55" t="str">
        <f t="shared" si="3125"/>
        <v/>
      </c>
      <c r="DK1809" s="55" t="str">
        <f t="shared" si="3125"/>
        <v/>
      </c>
      <c r="DL1809" s="55" t="str">
        <f t="shared" si="3125"/>
        <v/>
      </c>
      <c r="DM1809" s="55" t="str">
        <f t="shared" si="3125"/>
        <v/>
      </c>
      <c r="DN1809" s="55" t="str">
        <f t="shared" si="3125"/>
        <v/>
      </c>
      <c r="DO1809" s="2">
        <f ca="1">SUM(G1809:DN1809)</f>
        <v>3051758.940178724</v>
      </c>
      <c r="DP1809" s="50" t="s">
        <v>172</v>
      </c>
    </row>
    <row r="1810" spans="3:120" ht="15" customHeight="1">
      <c r="F1810" s="47"/>
      <c r="G1810" s="47"/>
      <c r="H1810" s="47"/>
      <c r="I1810" s="47"/>
      <c r="J1810" s="47"/>
      <c r="K1810" s="47"/>
      <c r="L1810" s="47"/>
      <c r="M1810" s="47"/>
      <c r="N1810" s="47"/>
      <c r="O1810" s="47"/>
      <c r="P1810" s="47"/>
      <c r="Q1810" s="47"/>
      <c r="R1810" s="47"/>
      <c r="S1810" s="47"/>
      <c r="T1810" s="47"/>
      <c r="U1810" s="47"/>
      <c r="V1810" s="47"/>
      <c r="W1810" s="47"/>
      <c r="X1810" s="47"/>
      <c r="Y1810" s="47"/>
      <c r="Z1810" s="47"/>
      <c r="AA1810" s="47"/>
      <c r="AB1810" s="47"/>
      <c r="AC1810" s="47"/>
      <c r="AD1810" s="47"/>
      <c r="AE1810" s="47"/>
      <c r="AF1810" s="47"/>
      <c r="AG1810" s="47"/>
      <c r="AH1810" s="47"/>
      <c r="AI1810" s="47"/>
      <c r="AJ1810" s="47"/>
      <c r="AK1810" s="47"/>
      <c r="AL1810" s="47"/>
      <c r="AM1810" s="47"/>
      <c r="AN1810" s="47"/>
      <c r="AO1810" s="47"/>
      <c r="AP1810" s="47"/>
      <c r="AQ1810" s="47"/>
      <c r="AR1810" s="47"/>
      <c r="AS1810" s="47"/>
      <c r="AT1810" s="47"/>
      <c r="AU1810" s="47"/>
      <c r="AV1810" s="47"/>
      <c r="AW1810" s="47"/>
      <c r="AX1810" s="47"/>
      <c r="AY1810" s="47"/>
      <c r="AZ1810" s="47"/>
      <c r="BA1810" s="47"/>
      <c r="BB1810" s="47"/>
      <c r="BC1810" s="47"/>
      <c r="BD1810" s="47"/>
      <c r="BE1810" s="47"/>
      <c r="BF1810" s="47"/>
      <c r="BG1810" s="47"/>
      <c r="BH1810" s="47"/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7"/>
      <c r="BT1810" s="47"/>
      <c r="BU1810" s="47"/>
      <c r="BV1810" s="47"/>
      <c r="BW1810" s="47"/>
      <c r="BX1810" s="47"/>
      <c r="BY1810" s="47"/>
      <c r="BZ1810" s="47"/>
      <c r="CA1810" s="47"/>
      <c r="CB1810" s="47"/>
      <c r="CC1810" s="47"/>
      <c r="CD1810" s="47"/>
      <c r="CE1810" s="47"/>
      <c r="CF1810" s="47"/>
      <c r="CG1810" s="47"/>
      <c r="CH1810" s="47"/>
      <c r="CI1810" s="47"/>
      <c r="CJ1810" s="47"/>
      <c r="CK1810" s="47"/>
      <c r="CL1810" s="47"/>
      <c r="CM1810" s="47"/>
      <c r="CN1810" s="47"/>
      <c r="CO1810" s="47"/>
      <c r="CP1810" s="47"/>
      <c r="CQ1810" s="47"/>
      <c r="CR1810" s="47"/>
      <c r="CS1810" s="47"/>
      <c r="CT1810" s="47"/>
      <c r="CU1810" s="47"/>
      <c r="CV1810" s="47"/>
      <c r="CW1810" s="47"/>
      <c r="CX1810" s="47"/>
      <c r="CY1810" s="47"/>
      <c r="CZ1810" s="47"/>
      <c r="DA1810" s="47"/>
      <c r="DB1810" s="47"/>
      <c r="DC1810" s="47"/>
      <c r="DD1810" s="47"/>
      <c r="DE1810" s="47"/>
      <c r="DF1810" s="47"/>
      <c r="DG1810" s="47"/>
      <c r="DH1810" s="47"/>
      <c r="DI1810" s="47"/>
      <c r="DJ1810" s="47"/>
      <c r="DK1810" s="47"/>
      <c r="DL1810" s="47"/>
      <c r="DM1810" s="47"/>
      <c r="DN1810" s="47"/>
      <c r="DP1810" s="50" t="s">
        <v>172</v>
      </c>
    </row>
    <row r="1811" spans="3:120" ht="15" customHeight="1">
      <c r="C1811" s="53" t="s">
        <v>174</v>
      </c>
      <c r="D1811" s="54">
        <f ca="1">+XIRR(F1809:BN1809,$F$16:$BN$16)</f>
        <v>0.6919285595417024</v>
      </c>
      <c r="F1811" s="47"/>
      <c r="G1811" s="47"/>
      <c r="H1811" s="47"/>
      <c r="I1811" s="47"/>
      <c r="J1811" s="47"/>
      <c r="K1811" s="47"/>
      <c r="L1811" s="47"/>
      <c r="M1811" s="47"/>
      <c r="N1811" s="47"/>
      <c r="O1811" s="47"/>
      <c r="P1811" s="47"/>
      <c r="Q1811" s="47"/>
      <c r="R1811" s="47"/>
      <c r="S1811" s="47"/>
      <c r="T1811" s="47"/>
      <c r="U1811" s="47"/>
      <c r="V1811" s="47"/>
      <c r="W1811" s="47"/>
      <c r="X1811" s="47"/>
      <c r="Y1811" s="47"/>
      <c r="Z1811" s="47"/>
      <c r="AA1811" s="47"/>
      <c r="AB1811" s="47"/>
      <c r="AC1811" s="47"/>
      <c r="AD1811" s="47"/>
      <c r="AE1811" s="47"/>
      <c r="AF1811" s="47"/>
      <c r="AG1811" s="47"/>
      <c r="AH1811" s="47"/>
      <c r="AI1811" s="47"/>
      <c r="AJ1811" s="47"/>
      <c r="AK1811" s="47"/>
      <c r="AL1811" s="47"/>
      <c r="AM1811" s="47"/>
      <c r="AN1811" s="47"/>
      <c r="AO1811" s="47"/>
      <c r="AP1811" s="47"/>
      <c r="AQ1811" s="47"/>
      <c r="AR1811" s="47"/>
      <c r="AS1811" s="47"/>
      <c r="AT1811" s="47"/>
      <c r="AU1811" s="47"/>
      <c r="AV1811" s="47"/>
      <c r="AW1811" s="47"/>
      <c r="AX1811" s="47"/>
      <c r="AY1811" s="47"/>
      <c r="AZ1811" s="47"/>
      <c r="BA1811" s="47"/>
      <c r="BB1811" s="47"/>
      <c r="BC1811" s="47"/>
      <c r="BD1811" s="47"/>
      <c r="BE1811" s="47"/>
      <c r="BF1811" s="47"/>
      <c r="BG1811" s="47"/>
      <c r="BH1811" s="47"/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7"/>
      <c r="BT1811" s="47"/>
      <c r="BU1811" s="47"/>
      <c r="BV1811" s="47"/>
      <c r="BW1811" s="47"/>
      <c r="BX1811" s="47"/>
      <c r="BY1811" s="47"/>
      <c r="BZ1811" s="47"/>
      <c r="CA1811" s="47"/>
      <c r="CB1811" s="47"/>
      <c r="CC1811" s="47"/>
      <c r="CD1811" s="47"/>
      <c r="CE1811" s="47"/>
      <c r="CF1811" s="47"/>
      <c r="CG1811" s="47"/>
      <c r="CH1811" s="47"/>
      <c r="CI1811" s="47"/>
      <c r="CJ1811" s="47"/>
      <c r="CK1811" s="47"/>
      <c r="CL1811" s="47"/>
      <c r="CM1811" s="47"/>
      <c r="CN1811" s="47"/>
      <c r="CO1811" s="47"/>
      <c r="CP1811" s="47"/>
      <c r="CQ1811" s="47"/>
      <c r="CR1811" s="47"/>
      <c r="CS1811" s="47"/>
      <c r="CT1811" s="47"/>
      <c r="CU1811" s="47"/>
      <c r="CV1811" s="47"/>
      <c r="CW1811" s="47"/>
      <c r="CX1811" s="47"/>
      <c r="CY1811" s="47"/>
      <c r="CZ1811" s="47"/>
      <c r="DA1811" s="47"/>
      <c r="DB1811" s="47"/>
      <c r="DC1811" s="47"/>
      <c r="DD1811" s="47"/>
      <c r="DE1811" s="47"/>
      <c r="DF1811" s="47"/>
      <c r="DG1811" s="47"/>
      <c r="DH1811" s="47"/>
      <c r="DI1811" s="47"/>
      <c r="DJ1811" s="47"/>
      <c r="DK1811" s="47"/>
      <c r="DL1811" s="47"/>
      <c r="DM1811" s="47"/>
      <c r="DN1811" s="47"/>
      <c r="DP1811" s="50" t="s">
        <v>172</v>
      </c>
    </row>
    <row r="1812" spans="3:120" ht="15" customHeight="1">
      <c r="C1812" s="53" t="s">
        <v>578</v>
      </c>
      <c r="D1812" s="46">
        <f ca="1">+SUM(G1809:BN1809)/-F1809</f>
        <v>10.172529800595747</v>
      </c>
      <c r="F1812" s="47"/>
      <c r="G1812" s="360">
        <f ca="1">IF(G17="","",G1809/-$F$1809)</f>
        <v>0</v>
      </c>
      <c r="H1812" s="360">
        <f t="shared" ref="H1812:BS1812" ca="1" si="3126">IF(H17="","",H1809/-$F$1809)</f>
        <v>0</v>
      </c>
      <c r="I1812" s="360">
        <f t="shared" ca="1" si="3126"/>
        <v>0</v>
      </c>
      <c r="J1812" s="360">
        <f t="shared" ca="1" si="3126"/>
        <v>0</v>
      </c>
      <c r="K1812" s="360">
        <f t="shared" ca="1" si="3126"/>
        <v>0</v>
      </c>
      <c r="L1812" s="360">
        <f t="shared" ca="1" si="3126"/>
        <v>0</v>
      </c>
      <c r="M1812" s="360">
        <f t="shared" ca="1" si="3126"/>
        <v>0</v>
      </c>
      <c r="N1812" s="360">
        <f t="shared" ca="1" si="3126"/>
        <v>0</v>
      </c>
      <c r="O1812" s="360">
        <f t="shared" ca="1" si="3126"/>
        <v>0</v>
      </c>
      <c r="P1812" s="360">
        <f t="shared" ca="1" si="3126"/>
        <v>0</v>
      </c>
      <c r="Q1812" s="360">
        <f t="shared" ca="1" si="3126"/>
        <v>0</v>
      </c>
      <c r="R1812" s="360">
        <f t="shared" ca="1" si="3126"/>
        <v>0</v>
      </c>
      <c r="S1812" s="360">
        <f t="shared" ca="1" si="3126"/>
        <v>0</v>
      </c>
      <c r="T1812" s="360">
        <f t="shared" ca="1" si="3126"/>
        <v>0</v>
      </c>
      <c r="U1812" s="360">
        <f t="shared" ca="1" si="3126"/>
        <v>0</v>
      </c>
      <c r="V1812" s="360">
        <f t="shared" ca="1" si="3126"/>
        <v>0</v>
      </c>
      <c r="W1812" s="360">
        <f t="shared" ca="1" si="3126"/>
        <v>0</v>
      </c>
      <c r="X1812" s="360">
        <f t="shared" ca="1" si="3126"/>
        <v>0</v>
      </c>
      <c r="Y1812" s="360">
        <f t="shared" ca="1" si="3126"/>
        <v>0</v>
      </c>
      <c r="Z1812" s="360">
        <f t="shared" ca="1" si="3126"/>
        <v>0</v>
      </c>
      <c r="AA1812" s="360">
        <f t="shared" ca="1" si="3126"/>
        <v>0</v>
      </c>
      <c r="AB1812" s="360">
        <f t="shared" ca="1" si="3126"/>
        <v>0</v>
      </c>
      <c r="AC1812" s="360">
        <f t="shared" ca="1" si="3126"/>
        <v>0</v>
      </c>
      <c r="AD1812" s="360">
        <f t="shared" ca="1" si="3126"/>
        <v>0.82226841614476398</v>
      </c>
      <c r="AE1812" s="360">
        <f t="shared" ca="1" si="3126"/>
        <v>7.812946139459917E-3</v>
      </c>
      <c r="AF1812" s="360">
        <f t="shared" ca="1" si="3126"/>
        <v>8.2540894445747841E-3</v>
      </c>
      <c r="AG1812" s="360">
        <f t="shared" ca="1" si="3126"/>
        <v>8.2153456147053498E-3</v>
      </c>
      <c r="AH1812" s="360">
        <f t="shared" ca="1" si="3126"/>
        <v>8.6722060705633226E-3</v>
      </c>
      <c r="AI1812" s="360">
        <f t="shared" ca="1" si="3126"/>
        <v>8.8892693988451652E-3</v>
      </c>
      <c r="AJ1812" s="360">
        <f t="shared" ca="1" si="3126"/>
        <v>8.8395531162715323E-3</v>
      </c>
      <c r="AK1812" s="360">
        <f t="shared" ca="1" si="3126"/>
        <v>9.3279592144941362E-3</v>
      </c>
      <c r="AL1812" s="360">
        <f t="shared" ca="1" si="3126"/>
        <v>9.2682902240606019E-3</v>
      </c>
      <c r="AM1812" s="360">
        <f t="shared" ca="1" si="3126"/>
        <v>9.7737273810876296E-3</v>
      </c>
      <c r="AN1812" s="360">
        <f t="shared" ca="1" si="3126"/>
        <v>1.0004806187387605E-2</v>
      </c>
      <c r="AO1812" s="360">
        <f t="shared" ca="1" si="3126"/>
        <v>9.3199325948427891E-3</v>
      </c>
      <c r="AP1812" s="360">
        <f t="shared" ca="1" si="3126"/>
        <v>1.0502855940909769E-2</v>
      </c>
      <c r="AQ1812" s="360">
        <f t="shared" ca="1" si="3126"/>
        <v>1.045209823434369E-2</v>
      </c>
      <c r="AR1812" s="360">
        <f t="shared" ca="1" si="3126"/>
        <v>1.1045776776862928E-2</v>
      </c>
      <c r="AS1812" s="360">
        <f t="shared" ca="1" si="3126"/>
        <v>1.0990044953497712E-2</v>
      </c>
      <c r="AT1812" s="360">
        <f t="shared" ca="1" si="3126"/>
        <v>1.161152084051454E-2</v>
      </c>
      <c r="AU1812" s="360">
        <f t="shared" ca="1" si="3126"/>
        <v>1.1903905338951302E-2</v>
      </c>
      <c r="AV1812" s="360">
        <f t="shared" ca="1" si="3126"/>
        <v>1.1830592974777922E-2</v>
      </c>
      <c r="AW1812" s="360">
        <f t="shared" ca="1" si="3126"/>
        <v>1.2493005013579025E-2</v>
      </c>
      <c r="AX1812" s="360">
        <f t="shared" ca="1" si="3126"/>
        <v>1.2414606201881319E-2</v>
      </c>
      <c r="AY1812" s="360">
        <f t="shared" ca="1" si="3126"/>
        <v>1.3107024348076859E-2</v>
      </c>
      <c r="AZ1812" s="360">
        <f t="shared" ca="1" si="3126"/>
        <v>1.3424237170539151E-2</v>
      </c>
      <c r="BA1812" s="360">
        <f t="shared" ca="1" si="3126"/>
        <v>1.2491622270276434E-2</v>
      </c>
      <c r="BB1812" s="360">
        <f t="shared" ca="1" si="3126"/>
        <v>1.4040810925614806E-2</v>
      </c>
      <c r="BC1812" s="360">
        <f t="shared" ca="1" si="3126"/>
        <v>1.3674259320659601E-2</v>
      </c>
      <c r="BD1812" s="360">
        <f t="shared" ca="1" si="3126"/>
        <v>1.4155225243195695E-2</v>
      </c>
      <c r="BE1812" s="360">
        <f t="shared" ca="1" si="3126"/>
        <v>1.3785605783608695E-2</v>
      </c>
      <c r="BF1812" s="360">
        <f t="shared" ca="1" si="3126"/>
        <v>4.2364429798433002E-2</v>
      </c>
      <c r="BG1812" s="360">
        <f t="shared" ca="1" si="3126"/>
        <v>5.0627891146784905E-2</v>
      </c>
      <c r="BH1812" s="360">
        <f t="shared" ca="1" si="3126"/>
        <v>4.9305472866873278E-2</v>
      </c>
      <c r="BI1812" s="360">
        <f t="shared" ca="1" si="3126"/>
        <v>5.1040523087480444E-2</v>
      </c>
      <c r="BJ1812" s="360">
        <f t="shared" ca="1" si="3126"/>
        <v>4.9707037033655387E-2</v>
      </c>
      <c r="BK1812" s="360">
        <f t="shared" ca="1" si="3126"/>
        <v>5.1456550580490187E-2</v>
      </c>
      <c r="BL1812" s="360">
        <f t="shared" ca="1" si="3126"/>
        <v>5.1665968616815411E-2</v>
      </c>
      <c r="BM1812" s="360">
        <f t="shared" ca="1" si="3126"/>
        <v>4.8734839634324949E-2</v>
      </c>
      <c r="BN1812" s="360">
        <f t="shared" ca="1" si="3126"/>
        <v>8.6590573549625436</v>
      </c>
      <c r="BO1812" s="360" t="str">
        <f t="shared" si="3126"/>
        <v/>
      </c>
      <c r="BP1812" s="360" t="str">
        <f t="shared" si="3126"/>
        <v/>
      </c>
      <c r="BQ1812" s="360" t="str">
        <f t="shared" si="3126"/>
        <v/>
      </c>
      <c r="BR1812" s="360" t="str">
        <f t="shared" si="3126"/>
        <v/>
      </c>
      <c r="BS1812" s="360" t="str">
        <f t="shared" si="3126"/>
        <v/>
      </c>
      <c r="BT1812" s="360" t="str">
        <f t="shared" ref="BT1812:CA1812" si="3127">IF(BT17="","",BT1809/-$F$1809)</f>
        <v/>
      </c>
      <c r="BU1812" s="360" t="str">
        <f t="shared" si="3127"/>
        <v/>
      </c>
      <c r="BV1812" s="360" t="str">
        <f t="shared" si="3127"/>
        <v/>
      </c>
      <c r="BW1812" s="360" t="str">
        <f t="shared" si="3127"/>
        <v/>
      </c>
      <c r="BX1812" s="360" t="str">
        <f t="shared" si="3127"/>
        <v/>
      </c>
      <c r="BY1812" s="360" t="str">
        <f t="shared" si="3127"/>
        <v/>
      </c>
      <c r="BZ1812" s="360" t="str">
        <f t="shared" si="3127"/>
        <v/>
      </c>
      <c r="CA1812" s="360" t="str">
        <f t="shared" si="3127"/>
        <v/>
      </c>
      <c r="CB1812" s="360" t="str">
        <f t="shared" ref="CB1812:DN1812" si="3128">IF(CB17="","",CB1809/-$F$1809)</f>
        <v/>
      </c>
      <c r="CC1812" s="360" t="str">
        <f t="shared" si="3128"/>
        <v/>
      </c>
      <c r="CD1812" s="360" t="str">
        <f t="shared" si="3128"/>
        <v/>
      </c>
      <c r="CE1812" s="360" t="str">
        <f t="shared" si="3128"/>
        <v/>
      </c>
      <c r="CF1812" s="360" t="str">
        <f t="shared" si="3128"/>
        <v/>
      </c>
      <c r="CG1812" s="360" t="str">
        <f t="shared" si="3128"/>
        <v/>
      </c>
      <c r="CH1812" s="360" t="str">
        <f t="shared" si="3128"/>
        <v/>
      </c>
      <c r="CI1812" s="360" t="str">
        <f t="shared" si="3128"/>
        <v/>
      </c>
      <c r="CJ1812" s="360" t="str">
        <f t="shared" si="3128"/>
        <v/>
      </c>
      <c r="CK1812" s="360" t="str">
        <f t="shared" si="3128"/>
        <v/>
      </c>
      <c r="CL1812" s="360" t="str">
        <f t="shared" si="3128"/>
        <v/>
      </c>
      <c r="CM1812" s="360" t="str">
        <f t="shared" si="3128"/>
        <v/>
      </c>
      <c r="CN1812" s="360" t="str">
        <f t="shared" si="3128"/>
        <v/>
      </c>
      <c r="CO1812" s="360" t="str">
        <f t="shared" si="3128"/>
        <v/>
      </c>
      <c r="CP1812" s="360" t="str">
        <f t="shared" si="3128"/>
        <v/>
      </c>
      <c r="CQ1812" s="360" t="str">
        <f t="shared" si="3128"/>
        <v/>
      </c>
      <c r="CR1812" s="360" t="str">
        <f t="shared" si="3128"/>
        <v/>
      </c>
      <c r="CS1812" s="360" t="str">
        <f t="shared" si="3128"/>
        <v/>
      </c>
      <c r="CT1812" s="360" t="str">
        <f t="shared" si="3128"/>
        <v/>
      </c>
      <c r="CU1812" s="360" t="str">
        <f t="shared" si="3128"/>
        <v/>
      </c>
      <c r="CV1812" s="360" t="str">
        <f t="shared" si="3128"/>
        <v/>
      </c>
      <c r="CW1812" s="360" t="str">
        <f t="shared" si="3128"/>
        <v/>
      </c>
      <c r="CX1812" s="360" t="str">
        <f t="shared" si="3128"/>
        <v/>
      </c>
      <c r="CY1812" s="360" t="str">
        <f t="shared" si="3128"/>
        <v/>
      </c>
      <c r="CZ1812" s="360" t="str">
        <f t="shared" si="3128"/>
        <v/>
      </c>
      <c r="DA1812" s="360" t="str">
        <f t="shared" si="3128"/>
        <v/>
      </c>
      <c r="DB1812" s="360" t="str">
        <f t="shared" si="3128"/>
        <v/>
      </c>
      <c r="DC1812" s="360" t="str">
        <f t="shared" si="3128"/>
        <v/>
      </c>
      <c r="DD1812" s="360" t="str">
        <f t="shared" si="3128"/>
        <v/>
      </c>
      <c r="DE1812" s="360" t="str">
        <f t="shared" si="3128"/>
        <v/>
      </c>
      <c r="DF1812" s="360" t="str">
        <f t="shared" si="3128"/>
        <v/>
      </c>
      <c r="DG1812" s="360" t="str">
        <f t="shared" si="3128"/>
        <v/>
      </c>
      <c r="DH1812" s="360" t="str">
        <f t="shared" si="3128"/>
        <v/>
      </c>
      <c r="DI1812" s="360" t="str">
        <f t="shared" si="3128"/>
        <v/>
      </c>
      <c r="DJ1812" s="360" t="str">
        <f t="shared" si="3128"/>
        <v/>
      </c>
      <c r="DK1812" s="360" t="str">
        <f t="shared" si="3128"/>
        <v/>
      </c>
      <c r="DL1812" s="360" t="str">
        <f t="shared" si="3128"/>
        <v/>
      </c>
      <c r="DM1812" s="360" t="str">
        <f t="shared" si="3128"/>
        <v/>
      </c>
      <c r="DN1812" s="360" t="str">
        <f t="shared" si="3128"/>
        <v/>
      </c>
      <c r="DP1812" s="50" t="s">
        <v>172</v>
      </c>
    </row>
    <row r="1813" spans="3:120" ht="15" customHeight="1">
      <c r="DP1813" s="50" t="s">
        <v>172</v>
      </c>
    </row>
    <row r="1814" spans="3:120" ht="15" customHeight="1">
      <c r="C1814" s="63" t="s">
        <v>173</v>
      </c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  <c r="BF1814" s="63"/>
      <c r="BG1814" s="63"/>
      <c r="BH1814" s="63"/>
      <c r="BI1814" s="63"/>
      <c r="BJ1814" s="63"/>
      <c r="BK1814" s="63"/>
      <c r="BL1814" s="63"/>
      <c r="BM1814" s="63"/>
      <c r="BN1814" s="63"/>
      <c r="BO1814" s="63"/>
      <c r="BP1814" s="63"/>
      <c r="BQ1814" s="63"/>
      <c r="BR1814" s="63"/>
      <c r="BS1814" s="63"/>
      <c r="BT1814" s="63"/>
      <c r="BU1814" s="63"/>
      <c r="BV1814" s="63"/>
      <c r="BW1814" s="63"/>
      <c r="BX1814" s="63"/>
      <c r="BY1814" s="63"/>
      <c r="BZ1814" s="63"/>
      <c r="CA1814" s="63"/>
      <c r="CB1814" s="63"/>
      <c r="CC1814" s="63"/>
      <c r="CD1814" s="63"/>
      <c r="CE1814" s="63"/>
      <c r="CF1814" s="63"/>
      <c r="CG1814" s="63"/>
      <c r="CH1814" s="63"/>
      <c r="CI1814" s="63"/>
      <c r="CJ1814" s="63"/>
      <c r="CK1814" s="63"/>
      <c r="CL1814" s="63"/>
      <c r="CM1814" s="63"/>
      <c r="CN1814" s="63"/>
      <c r="CO1814" s="63"/>
      <c r="CP1814" s="63"/>
      <c r="CQ1814" s="63"/>
      <c r="CR1814" s="63"/>
      <c r="CS1814" s="63"/>
      <c r="CT1814" s="63"/>
      <c r="CU1814" s="63"/>
      <c r="CV1814" s="63"/>
      <c r="CW1814" s="63"/>
      <c r="CX1814" s="63"/>
      <c r="CY1814" s="63"/>
      <c r="CZ1814" s="63"/>
      <c r="DA1814" s="63"/>
      <c r="DB1814" s="63"/>
      <c r="DC1814" s="63"/>
      <c r="DD1814" s="63"/>
      <c r="DE1814" s="63"/>
      <c r="DF1814" s="63"/>
      <c r="DG1814" s="63"/>
      <c r="DH1814" s="63"/>
      <c r="DI1814" s="63"/>
      <c r="DJ1814" s="63"/>
      <c r="DK1814" s="63"/>
      <c r="DL1814" s="63"/>
      <c r="DM1814" s="63"/>
      <c r="DN1814" s="63"/>
      <c r="DO1814" s="63"/>
      <c r="DP1814" s="50" t="s">
        <v>172</v>
      </c>
    </row>
    <row r="1815" spans="3:120" ht="15" customHeight="1">
      <c r="F1815" s="47"/>
      <c r="G1815" s="47"/>
      <c r="H1815" s="47"/>
      <c r="I1815" s="47"/>
      <c r="J1815" s="47"/>
      <c r="K1815" s="47"/>
      <c r="L1815" s="47"/>
      <c r="M1815" s="47"/>
      <c r="N1815" s="47"/>
      <c r="O1815" s="47"/>
      <c r="P1815" s="47"/>
      <c r="Q1815" s="47"/>
      <c r="R1815" s="47"/>
      <c r="S1815" s="47"/>
      <c r="T1815" s="47"/>
      <c r="U1815" s="47"/>
      <c r="V1815" s="47"/>
      <c r="W1815" s="47"/>
      <c r="X1815" s="47"/>
      <c r="Y1815" s="47"/>
      <c r="Z1815" s="47"/>
      <c r="AA1815" s="47"/>
      <c r="AB1815" s="47"/>
      <c r="AC1815" s="47"/>
      <c r="AD1815" s="47"/>
      <c r="AE1815" s="47"/>
      <c r="AF1815" s="47"/>
      <c r="AG1815" s="47"/>
      <c r="AH1815" s="47"/>
      <c r="AI1815" s="47"/>
      <c r="AJ1815" s="47"/>
      <c r="AK1815" s="47"/>
      <c r="AL1815" s="47"/>
      <c r="AM1815" s="47"/>
      <c r="AN1815" s="47"/>
      <c r="AO1815" s="47"/>
      <c r="AP1815" s="47"/>
      <c r="AQ1815" s="47"/>
      <c r="AR1815" s="47"/>
      <c r="AS1815" s="47"/>
      <c r="AT1815" s="47"/>
      <c r="AU1815" s="47"/>
      <c r="AV1815" s="47"/>
      <c r="AW1815" s="47"/>
      <c r="AX1815" s="47"/>
      <c r="AY1815" s="47"/>
      <c r="AZ1815" s="47"/>
      <c r="BA1815" s="47"/>
      <c r="BB1815" s="47"/>
      <c r="BC1815" s="47"/>
      <c r="BD1815" s="47"/>
      <c r="BE1815" s="47"/>
      <c r="BF1815" s="47"/>
      <c r="BG1815" s="47"/>
      <c r="BH1815" s="47"/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7"/>
      <c r="BT1815" s="47"/>
      <c r="BU1815" s="47"/>
      <c r="BV1815" s="47"/>
      <c r="BW1815" s="47"/>
      <c r="BX1815" s="47"/>
      <c r="BY1815" s="47"/>
      <c r="BZ1815" s="47"/>
      <c r="CA1815" s="47"/>
      <c r="CB1815" s="47"/>
      <c r="CC1815" s="47"/>
      <c r="CD1815" s="47"/>
      <c r="CE1815" s="47"/>
      <c r="CF1815" s="47"/>
      <c r="CG1815" s="47"/>
      <c r="CH1815" s="47"/>
      <c r="CI1815" s="47"/>
      <c r="CJ1815" s="47"/>
      <c r="CK1815" s="47"/>
      <c r="CL1815" s="47"/>
      <c r="CM1815" s="47"/>
      <c r="CN1815" s="47"/>
      <c r="CO1815" s="47"/>
      <c r="CP1815" s="47"/>
      <c r="CQ1815" s="47"/>
      <c r="CR1815" s="47"/>
      <c r="CS1815" s="47"/>
      <c r="CT1815" s="47"/>
      <c r="CU1815" s="47"/>
      <c r="CV1815" s="47"/>
      <c r="CW1815" s="47"/>
      <c r="CX1815" s="47"/>
      <c r="CY1815" s="47"/>
      <c r="CZ1815" s="47"/>
      <c r="DA1815" s="47"/>
      <c r="DB1815" s="47"/>
      <c r="DC1815" s="47"/>
      <c r="DD1815" s="47"/>
      <c r="DE1815" s="47"/>
      <c r="DF1815" s="47"/>
      <c r="DG1815" s="47"/>
      <c r="DH1815" s="47"/>
      <c r="DI1815" s="47"/>
      <c r="DJ1815" s="47"/>
      <c r="DK1815" s="47"/>
      <c r="DL1815" s="47"/>
      <c r="DM1815" s="47"/>
      <c r="DN1815" s="47"/>
      <c r="DP1815" s="50" t="s">
        <v>172</v>
      </c>
    </row>
    <row r="1816" spans="3:120" ht="15" customHeight="1">
      <c r="C1816" s="36" t="s">
        <v>566</v>
      </c>
      <c r="D1816" s="153"/>
      <c r="E1816" s="153"/>
      <c r="F1816" s="55">
        <f t="shared" ref="F1816:AK1816" si="3129">IF(F17="","",MAX(0,F1734)+F1783+F1803)</f>
        <v>0</v>
      </c>
      <c r="G1816" s="55">
        <f t="shared" ca="1" si="3129"/>
        <v>0</v>
      </c>
      <c r="H1816" s="55">
        <f t="shared" ca="1" si="3129"/>
        <v>0</v>
      </c>
      <c r="I1816" s="55">
        <f t="shared" ca="1" si="3129"/>
        <v>0</v>
      </c>
      <c r="J1816" s="55">
        <f t="shared" ca="1" si="3129"/>
        <v>0</v>
      </c>
      <c r="K1816" s="55">
        <f t="shared" ca="1" si="3129"/>
        <v>0</v>
      </c>
      <c r="L1816" s="55">
        <f t="shared" ca="1" si="3129"/>
        <v>0</v>
      </c>
      <c r="M1816" s="55">
        <f t="shared" ca="1" si="3129"/>
        <v>0</v>
      </c>
      <c r="N1816" s="55">
        <f t="shared" ca="1" si="3129"/>
        <v>0</v>
      </c>
      <c r="O1816" s="55">
        <f t="shared" ca="1" si="3129"/>
        <v>0</v>
      </c>
      <c r="P1816" s="55">
        <f t="shared" ca="1" si="3129"/>
        <v>0</v>
      </c>
      <c r="Q1816" s="55">
        <f t="shared" ca="1" si="3129"/>
        <v>0</v>
      </c>
      <c r="R1816" s="55">
        <f t="shared" ca="1" si="3129"/>
        <v>0</v>
      </c>
      <c r="S1816" s="55">
        <f t="shared" ca="1" si="3129"/>
        <v>0</v>
      </c>
      <c r="T1816" s="55">
        <f t="shared" ca="1" si="3129"/>
        <v>0</v>
      </c>
      <c r="U1816" s="55">
        <f t="shared" ca="1" si="3129"/>
        <v>0</v>
      </c>
      <c r="V1816" s="55">
        <f t="shared" ca="1" si="3129"/>
        <v>0</v>
      </c>
      <c r="W1816" s="55">
        <f t="shared" ca="1" si="3129"/>
        <v>0</v>
      </c>
      <c r="X1816" s="55">
        <f t="shared" ca="1" si="3129"/>
        <v>0</v>
      </c>
      <c r="Y1816" s="55">
        <f t="shared" ca="1" si="3129"/>
        <v>0</v>
      </c>
      <c r="Z1816" s="55">
        <f t="shared" ca="1" si="3129"/>
        <v>0</v>
      </c>
      <c r="AA1816" s="55">
        <f t="shared" ca="1" si="3129"/>
        <v>0</v>
      </c>
      <c r="AB1816" s="55">
        <f t="shared" ca="1" si="3129"/>
        <v>0</v>
      </c>
      <c r="AC1816" s="55">
        <f t="shared" ca="1" si="3129"/>
        <v>0</v>
      </c>
      <c r="AD1816" s="55">
        <f t="shared" ca="1" si="3129"/>
        <v>8.7311491370201111E-11</v>
      </c>
      <c r="AE1816" s="55">
        <f t="shared" ca="1" si="3129"/>
        <v>-4.5474735088646412E-13</v>
      </c>
      <c r="AF1816" s="55">
        <f t="shared" ca="1" si="3129"/>
        <v>0</v>
      </c>
      <c r="AG1816" s="55">
        <f t="shared" ca="1" si="3129"/>
        <v>1.8189894035458565E-12</v>
      </c>
      <c r="AH1816" s="55">
        <f t="shared" ca="1" si="3129"/>
        <v>0</v>
      </c>
      <c r="AI1816" s="55">
        <f t="shared" ca="1" si="3129"/>
        <v>2.2737367544323206E-12</v>
      </c>
      <c r="AJ1816" s="55">
        <f t="shared" ca="1" si="3129"/>
        <v>2.2737367544323206E-12</v>
      </c>
      <c r="AK1816" s="55">
        <f t="shared" ca="1" si="3129"/>
        <v>0</v>
      </c>
      <c r="AL1816" s="55">
        <f t="shared" ref="AL1816:BQ1816" ca="1" si="3130">IF(AL17="","",MAX(0,AL1734)+AL1783+AL1803)</f>
        <v>2.2737367544323206E-12</v>
      </c>
      <c r="AM1816" s="55">
        <f t="shared" ca="1" si="3130"/>
        <v>4.5474735088646412E-12</v>
      </c>
      <c r="AN1816" s="55">
        <f t="shared" ca="1" si="3130"/>
        <v>1.8189894035458565E-12</v>
      </c>
      <c r="AO1816" s="55">
        <f t="shared" ca="1" si="3130"/>
        <v>1.8189894035458565E-12</v>
      </c>
      <c r="AP1816" s="55">
        <f t="shared" ca="1" si="3130"/>
        <v>4.5474735088646412E-13</v>
      </c>
      <c r="AQ1816" s="55">
        <f t="shared" ca="1" si="3130"/>
        <v>2.2737367544323206E-12</v>
      </c>
      <c r="AR1816" s="55">
        <f t="shared" ca="1" si="3130"/>
        <v>3.637978807091713E-12</v>
      </c>
      <c r="AS1816" s="55">
        <f t="shared" ca="1" si="3130"/>
        <v>-1.3642420526593924E-12</v>
      </c>
      <c r="AT1816" s="55">
        <f t="shared" ca="1" si="3130"/>
        <v>1.3642420526593924E-12</v>
      </c>
      <c r="AU1816" s="55">
        <f t="shared" ca="1" si="3130"/>
        <v>-1.3642420526593924E-12</v>
      </c>
      <c r="AV1816" s="55">
        <f t="shared" ca="1" si="3130"/>
        <v>1.3642420526593924E-12</v>
      </c>
      <c r="AW1816" s="55">
        <f t="shared" ca="1" si="3130"/>
        <v>-4.5474735088646412E-13</v>
      </c>
      <c r="AX1816" s="55">
        <f t="shared" ca="1" si="3130"/>
        <v>2.7284841053187847E-12</v>
      </c>
      <c r="AY1816" s="55">
        <f t="shared" ca="1" si="3130"/>
        <v>9.0949470177292824E-13</v>
      </c>
      <c r="AZ1816" s="55">
        <f t="shared" ca="1" si="3130"/>
        <v>0</v>
      </c>
      <c r="BA1816" s="55">
        <f t="shared" ca="1" si="3130"/>
        <v>4.5474735088646412E-12</v>
      </c>
      <c r="BB1816" s="55">
        <f t="shared" ca="1" si="3130"/>
        <v>2.7284841053187847E-12</v>
      </c>
      <c r="BC1816" s="55">
        <f t="shared" ca="1" si="3130"/>
        <v>-1.8189894035458565E-12</v>
      </c>
      <c r="BD1816" s="55">
        <f t="shared" ca="1" si="3130"/>
        <v>9.0949470177292824E-13</v>
      </c>
      <c r="BE1816" s="55">
        <f t="shared" ca="1" si="3130"/>
        <v>1.8189894035458565E-12</v>
      </c>
      <c r="BF1816" s="55">
        <f t="shared" ca="1" si="3130"/>
        <v>42140.773130750858</v>
      </c>
      <c r="BG1816" s="55">
        <f t="shared" ca="1" si="3130"/>
        <v>54448.86406352339</v>
      </c>
      <c r="BH1816" s="55">
        <f t="shared" ca="1" si="3130"/>
        <v>53026.64063041089</v>
      </c>
      <c r="BI1816" s="55">
        <f t="shared" ca="1" si="3130"/>
        <v>54892.638037478973</v>
      </c>
      <c r="BJ1816" s="55">
        <f t="shared" ca="1" si="3130"/>
        <v>53458.511526761453</v>
      </c>
      <c r="BK1816" s="55">
        <f t="shared" ca="1" si="3130"/>
        <v>55340.06383184794</v>
      </c>
      <c r="BL1816" s="55">
        <f t="shared" ca="1" si="3130"/>
        <v>55565.287002990168</v>
      </c>
      <c r="BM1816" s="55">
        <f t="shared" ca="1" si="3130"/>
        <v>52412.94073880231</v>
      </c>
      <c r="BN1816" s="55">
        <f t="shared" ca="1" si="3130"/>
        <v>9312571.117601227</v>
      </c>
      <c r="BO1816" s="55" t="str">
        <f t="shared" si="3130"/>
        <v/>
      </c>
      <c r="BP1816" s="55" t="str">
        <f t="shared" si="3130"/>
        <v/>
      </c>
      <c r="BQ1816" s="55" t="str">
        <f t="shared" si="3130"/>
        <v/>
      </c>
      <c r="BR1816" s="55" t="str">
        <f t="shared" ref="BR1816:CA1816" si="3131">IF(BR17="","",MAX(0,BR1734)+BR1783+BR1803)</f>
        <v/>
      </c>
      <c r="BS1816" s="55" t="str">
        <f t="shared" si="3131"/>
        <v/>
      </c>
      <c r="BT1816" s="55" t="str">
        <f t="shared" si="3131"/>
        <v/>
      </c>
      <c r="BU1816" s="55" t="str">
        <f t="shared" si="3131"/>
        <v/>
      </c>
      <c r="BV1816" s="55" t="str">
        <f t="shared" si="3131"/>
        <v/>
      </c>
      <c r="BW1816" s="55" t="str">
        <f t="shared" si="3131"/>
        <v/>
      </c>
      <c r="BX1816" s="55" t="str">
        <f t="shared" si="3131"/>
        <v/>
      </c>
      <c r="BY1816" s="55" t="str">
        <f t="shared" si="3131"/>
        <v/>
      </c>
      <c r="BZ1816" s="55" t="str">
        <f t="shared" si="3131"/>
        <v/>
      </c>
      <c r="CA1816" s="55" t="str">
        <f t="shared" si="3131"/>
        <v/>
      </c>
      <c r="CB1816" s="55" t="str">
        <f t="shared" ref="CB1816:DN1816" si="3132">IF(CB17="","",MAX(0,CB1734)+CB1783+CB1803)</f>
        <v/>
      </c>
      <c r="CC1816" s="55" t="str">
        <f t="shared" si="3132"/>
        <v/>
      </c>
      <c r="CD1816" s="55" t="str">
        <f t="shared" si="3132"/>
        <v/>
      </c>
      <c r="CE1816" s="55" t="str">
        <f t="shared" si="3132"/>
        <v/>
      </c>
      <c r="CF1816" s="55" t="str">
        <f t="shared" si="3132"/>
        <v/>
      </c>
      <c r="CG1816" s="55" t="str">
        <f t="shared" si="3132"/>
        <v/>
      </c>
      <c r="CH1816" s="55" t="str">
        <f t="shared" si="3132"/>
        <v/>
      </c>
      <c r="CI1816" s="55" t="str">
        <f t="shared" si="3132"/>
        <v/>
      </c>
      <c r="CJ1816" s="55" t="str">
        <f t="shared" si="3132"/>
        <v/>
      </c>
      <c r="CK1816" s="55" t="str">
        <f t="shared" si="3132"/>
        <v/>
      </c>
      <c r="CL1816" s="55" t="str">
        <f t="shared" si="3132"/>
        <v/>
      </c>
      <c r="CM1816" s="55" t="str">
        <f t="shared" si="3132"/>
        <v/>
      </c>
      <c r="CN1816" s="55" t="str">
        <f t="shared" si="3132"/>
        <v/>
      </c>
      <c r="CO1816" s="55" t="str">
        <f t="shared" si="3132"/>
        <v/>
      </c>
      <c r="CP1816" s="55" t="str">
        <f t="shared" si="3132"/>
        <v/>
      </c>
      <c r="CQ1816" s="55" t="str">
        <f t="shared" si="3132"/>
        <v/>
      </c>
      <c r="CR1816" s="55" t="str">
        <f t="shared" si="3132"/>
        <v/>
      </c>
      <c r="CS1816" s="55" t="str">
        <f t="shared" si="3132"/>
        <v/>
      </c>
      <c r="CT1816" s="55" t="str">
        <f t="shared" si="3132"/>
        <v/>
      </c>
      <c r="CU1816" s="55" t="str">
        <f t="shared" si="3132"/>
        <v/>
      </c>
      <c r="CV1816" s="55" t="str">
        <f t="shared" si="3132"/>
        <v/>
      </c>
      <c r="CW1816" s="55" t="str">
        <f t="shared" si="3132"/>
        <v/>
      </c>
      <c r="CX1816" s="55" t="str">
        <f t="shared" si="3132"/>
        <v/>
      </c>
      <c r="CY1816" s="55" t="str">
        <f t="shared" si="3132"/>
        <v/>
      </c>
      <c r="CZ1816" s="55" t="str">
        <f t="shared" si="3132"/>
        <v/>
      </c>
      <c r="DA1816" s="55" t="str">
        <f t="shared" si="3132"/>
        <v/>
      </c>
      <c r="DB1816" s="55" t="str">
        <f t="shared" si="3132"/>
        <v/>
      </c>
      <c r="DC1816" s="55" t="str">
        <f t="shared" si="3132"/>
        <v/>
      </c>
      <c r="DD1816" s="55" t="str">
        <f t="shared" si="3132"/>
        <v/>
      </c>
      <c r="DE1816" s="55" t="str">
        <f t="shared" si="3132"/>
        <v/>
      </c>
      <c r="DF1816" s="55" t="str">
        <f t="shared" si="3132"/>
        <v/>
      </c>
      <c r="DG1816" s="55" t="str">
        <f t="shared" si="3132"/>
        <v/>
      </c>
      <c r="DH1816" s="55" t="str">
        <f t="shared" si="3132"/>
        <v/>
      </c>
      <c r="DI1816" s="55" t="str">
        <f t="shared" si="3132"/>
        <v/>
      </c>
      <c r="DJ1816" s="55" t="str">
        <f t="shared" si="3132"/>
        <v/>
      </c>
      <c r="DK1816" s="55" t="str">
        <f t="shared" si="3132"/>
        <v/>
      </c>
      <c r="DL1816" s="55" t="str">
        <f t="shared" si="3132"/>
        <v/>
      </c>
      <c r="DM1816" s="55" t="str">
        <f t="shared" si="3132"/>
        <v/>
      </c>
      <c r="DN1816" s="55" t="str">
        <f t="shared" si="3132"/>
        <v/>
      </c>
      <c r="DO1816" s="55">
        <f ca="1">SUM(F1816:DN1816)</f>
        <v>9733856.8365637939</v>
      </c>
      <c r="DP1816" s="50" t="s">
        <v>172</v>
      </c>
    </row>
    <row r="1817" spans="3:120" ht="15" customHeight="1">
      <c r="DP1817" s="50"/>
    </row>
    <row r="1818" spans="3:120" ht="15" customHeight="1">
      <c r="DP1818" s="50"/>
    </row>
    <row r="1819" spans="3:120" ht="15" customHeight="1" thickBot="1">
      <c r="C1819" s="49"/>
      <c r="D1819" s="49"/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  <c r="AM1819" s="49"/>
      <c r="AN1819" s="49"/>
      <c r="AO1819" s="49"/>
      <c r="AP1819" s="49"/>
      <c r="AQ1819" s="49"/>
      <c r="AR1819" s="49"/>
      <c r="AS1819" s="49"/>
      <c r="AT1819" s="49"/>
      <c r="AU1819" s="49"/>
      <c r="AV1819" s="49"/>
      <c r="AW1819" s="49"/>
      <c r="AX1819" s="49"/>
      <c r="AY1819" s="49"/>
      <c r="AZ1819" s="49"/>
      <c r="BA1819" s="49"/>
      <c r="BB1819" s="49"/>
      <c r="BC1819" s="49"/>
      <c r="BD1819" s="49"/>
      <c r="BE1819" s="49"/>
      <c r="BF1819" s="49"/>
      <c r="BG1819" s="49"/>
      <c r="BH1819" s="49"/>
      <c r="BI1819" s="49"/>
      <c r="BJ1819" s="49"/>
      <c r="BK1819" s="49"/>
      <c r="BL1819" s="49"/>
      <c r="BM1819" s="49"/>
      <c r="BN1819" s="49"/>
      <c r="BO1819" s="49"/>
      <c r="BP1819" s="49"/>
      <c r="BQ1819" s="49"/>
      <c r="BR1819" s="49"/>
      <c r="BS1819" s="49"/>
      <c r="BT1819" s="49"/>
      <c r="BU1819" s="49"/>
      <c r="BV1819" s="49"/>
      <c r="BW1819" s="49"/>
      <c r="BX1819" s="49"/>
      <c r="BY1819" s="49"/>
      <c r="BZ1819" s="49"/>
      <c r="CA1819" s="49"/>
      <c r="CB1819" s="49"/>
      <c r="CC1819" s="49"/>
      <c r="CD1819" s="49"/>
      <c r="CE1819" s="49"/>
      <c r="CF1819" s="49"/>
      <c r="CG1819" s="49"/>
      <c r="CH1819" s="49"/>
      <c r="CI1819" s="49"/>
      <c r="CJ1819" s="49"/>
      <c r="CK1819" s="49"/>
      <c r="CL1819" s="49"/>
      <c r="CM1819" s="49"/>
      <c r="CN1819" s="49"/>
      <c r="CO1819" s="49"/>
      <c r="CP1819" s="49"/>
      <c r="CQ1819" s="49"/>
      <c r="CR1819" s="49"/>
      <c r="CS1819" s="49"/>
      <c r="CT1819" s="49"/>
      <c r="CU1819" s="49"/>
      <c r="CV1819" s="49"/>
      <c r="CW1819" s="49"/>
      <c r="CX1819" s="49"/>
      <c r="CY1819" s="49"/>
      <c r="CZ1819" s="49"/>
      <c r="DA1819" s="49"/>
      <c r="DB1819" s="49"/>
      <c r="DC1819" s="49"/>
      <c r="DD1819" s="49"/>
      <c r="DE1819" s="49"/>
      <c r="DF1819" s="49"/>
      <c r="DG1819" s="49"/>
      <c r="DH1819" s="49"/>
      <c r="DI1819" s="49"/>
      <c r="DJ1819" s="49"/>
      <c r="DK1819" s="49"/>
      <c r="DL1819" s="49"/>
      <c r="DM1819" s="49"/>
      <c r="DN1819" s="49"/>
      <c r="DO1819" s="49"/>
      <c r="DP1819" s="50"/>
    </row>
    <row r="1820" spans="3:120" ht="15" customHeight="1">
      <c r="C1820" s="523" t="str">
        <f>C2</f>
        <v>DR BOUTIQUE HOTEL &amp; RESIDENCES</v>
      </c>
      <c r="D1820" s="524"/>
      <c r="E1820" s="524"/>
      <c r="F1820" s="524"/>
      <c r="G1820" s="524"/>
      <c r="H1820" s="524"/>
      <c r="I1820" s="524"/>
      <c r="K1820" s="524"/>
      <c r="L1820" s="524"/>
      <c r="M1820" s="524"/>
      <c r="N1820" s="524"/>
      <c r="O1820" s="524"/>
      <c r="P1820" s="524"/>
      <c r="Q1820" s="10"/>
      <c r="DP1820" s="50"/>
    </row>
    <row r="1821" spans="3:120" ht="15" customHeight="1">
      <c r="C1821" s="525" t="s">
        <v>285</v>
      </c>
      <c r="D1821" s="525"/>
      <c r="E1821" s="525"/>
      <c r="F1821" s="525"/>
      <c r="G1821" s="525"/>
      <c r="H1821" s="525"/>
      <c r="I1821" s="525"/>
      <c r="J1821" s="525"/>
      <c r="K1821" s="525"/>
      <c r="L1821" s="525"/>
      <c r="M1821" s="525"/>
      <c r="N1821" s="525"/>
      <c r="O1821" s="525"/>
      <c r="P1821" s="525"/>
      <c r="Q1821" s="48"/>
      <c r="R1821" s="48"/>
      <c r="S1821" s="48"/>
      <c r="T1821" s="48"/>
      <c r="U1821" s="48"/>
      <c r="V1821" s="48"/>
      <c r="W1821" s="48"/>
      <c r="X1821" s="48"/>
      <c r="Y1821" s="48"/>
      <c r="Z1821" s="48"/>
      <c r="AA1821" s="48"/>
      <c r="AB1821" s="48"/>
      <c r="AC1821" s="48"/>
      <c r="AD1821" s="48"/>
      <c r="AE1821" s="48"/>
      <c r="AF1821" s="48"/>
      <c r="AG1821" s="48"/>
      <c r="AH1821" s="48"/>
      <c r="AI1821" s="48"/>
      <c r="AJ1821" s="48"/>
      <c r="AK1821" s="48"/>
      <c r="AL1821" s="48"/>
      <c r="AM1821" s="48"/>
      <c r="AN1821" s="48"/>
      <c r="AO1821" s="48"/>
      <c r="AP1821" s="48"/>
      <c r="AQ1821" s="48"/>
      <c r="AR1821" s="48"/>
      <c r="AS1821" s="48"/>
      <c r="AT1821" s="48"/>
      <c r="AU1821" s="48"/>
      <c r="AV1821" s="48"/>
      <c r="AW1821" s="48"/>
      <c r="AX1821" s="48"/>
      <c r="AY1821" s="48"/>
      <c r="AZ1821" s="48"/>
      <c r="BA1821" s="48"/>
      <c r="BB1821" s="48"/>
      <c r="BC1821" s="48"/>
      <c r="BD1821" s="48"/>
      <c r="BE1821" s="48"/>
      <c r="BF1821" s="48"/>
      <c r="BG1821" s="48"/>
      <c r="BH1821" s="48"/>
      <c r="BI1821" s="48"/>
      <c r="BJ1821" s="48"/>
      <c r="BK1821" s="48"/>
      <c r="BL1821" s="48"/>
      <c r="BM1821" s="48"/>
      <c r="BN1821" s="48"/>
      <c r="BO1821" s="48"/>
      <c r="BP1821" s="48"/>
      <c r="BQ1821" s="48"/>
      <c r="BR1821" s="48"/>
      <c r="BS1821" s="48"/>
      <c r="BT1821" s="48"/>
      <c r="BU1821" s="48"/>
      <c r="BV1821" s="48"/>
      <c r="BW1821" s="48"/>
      <c r="BX1821" s="48"/>
      <c r="BY1821" s="48"/>
      <c r="BZ1821" s="48"/>
      <c r="CA1821" s="48"/>
      <c r="CB1821" s="48"/>
      <c r="CC1821" s="48"/>
      <c r="CD1821" s="48"/>
      <c r="CE1821" s="48"/>
      <c r="CF1821" s="48"/>
      <c r="CG1821" s="48"/>
      <c r="CH1821" s="48"/>
      <c r="CI1821" s="48"/>
      <c r="CJ1821" s="48"/>
      <c r="CK1821" s="48"/>
      <c r="CL1821" s="48"/>
      <c r="CM1821" s="48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  <c r="DH1821" s="48"/>
      <c r="DI1821" s="48"/>
      <c r="DJ1821" s="48"/>
      <c r="DK1821" s="48"/>
      <c r="DL1821" s="48"/>
      <c r="DM1821" s="48"/>
      <c r="DN1821" s="48"/>
      <c r="DO1821" s="48"/>
    </row>
    <row r="1822" spans="3:120" ht="15" customHeight="1">
      <c r="C1822" s="526"/>
      <c r="D1822" s="526"/>
      <c r="E1822" s="526"/>
      <c r="F1822" s="526"/>
      <c r="G1822" s="526"/>
      <c r="H1822" s="526"/>
      <c r="I1822" s="526"/>
      <c r="K1822" s="526"/>
      <c r="L1822" s="526"/>
      <c r="M1822" s="526"/>
      <c r="N1822" s="526"/>
      <c r="O1822" s="526"/>
      <c r="P1822" s="526"/>
      <c r="Q1822" s="1"/>
    </row>
    <row r="1823" spans="3:120" ht="15" customHeight="1">
      <c r="C1823" s="540" t="s">
        <v>171</v>
      </c>
      <c r="D1823" s="541"/>
      <c r="E1823" s="541"/>
      <c r="F1823" s="542"/>
      <c r="G1823" s="542"/>
      <c r="H1823" s="542"/>
      <c r="I1823" s="539"/>
      <c r="J1823" s="540" t="s">
        <v>170</v>
      </c>
      <c r="K1823" s="541"/>
      <c r="L1823" s="541"/>
      <c r="M1823" s="542"/>
      <c r="N1823" s="542"/>
      <c r="O1823" s="542"/>
      <c r="P1823" s="542"/>
      <c r="Q1823" s="1"/>
    </row>
    <row r="1824" spans="3:120" ht="15" customHeight="1">
      <c r="C1824" s="539"/>
      <c r="D1824" s="539"/>
      <c r="E1824" s="539"/>
      <c r="F1824" s="539"/>
      <c r="G1824" s="539"/>
      <c r="H1824" s="539"/>
      <c r="I1824" s="539"/>
      <c r="J1824" s="539"/>
      <c r="K1824" s="539"/>
      <c r="L1824" s="539"/>
      <c r="M1824" s="539"/>
      <c r="N1824" s="539"/>
      <c r="O1824" s="539"/>
      <c r="P1824" s="537"/>
      <c r="Q1824" s="1"/>
    </row>
    <row r="1825" spans="3:19" ht="15" customHeight="1">
      <c r="C1825" s="539" t="s">
        <v>169</v>
      </c>
      <c r="D1825" s="543"/>
      <c r="E1825" s="543">
        <v>42094</v>
      </c>
      <c r="F1825" s="539"/>
      <c r="G1825" s="539"/>
      <c r="H1825" s="539"/>
      <c r="I1825" s="539"/>
      <c r="J1825" s="539"/>
      <c r="K1825" s="539"/>
      <c r="L1825" s="539"/>
      <c r="M1825" s="539"/>
      <c r="N1825" s="539"/>
      <c r="O1825" s="539"/>
      <c r="P1825" s="537"/>
      <c r="Q1825" s="1"/>
    </row>
    <row r="1826" spans="3:19" ht="15" customHeight="1">
      <c r="C1826" s="539" t="s">
        <v>168</v>
      </c>
      <c r="D1826" s="544"/>
      <c r="E1826" s="544" t="s">
        <v>167</v>
      </c>
      <c r="F1826" s="537"/>
      <c r="G1826" s="537"/>
      <c r="H1826" s="537"/>
      <c r="I1826" s="539"/>
      <c r="J1826" s="545"/>
      <c r="K1826" s="545"/>
      <c r="L1826" s="545"/>
      <c r="M1826" s="546"/>
      <c r="N1826" s="547" t="s">
        <v>165</v>
      </c>
      <c r="O1826" s="547" t="s">
        <v>164</v>
      </c>
      <c r="P1826" s="547" t="s">
        <v>163</v>
      </c>
      <c r="Q1826" s="526">
        <f>IF(E1826=S1827,1,IF(E1826=S1826,3,12))</f>
        <v>12</v>
      </c>
      <c r="R1826" s="526"/>
      <c r="S1826" s="527" t="s">
        <v>166</v>
      </c>
    </row>
    <row r="1827" spans="3:19" ht="15" customHeight="1">
      <c r="C1827" s="539" t="s">
        <v>162</v>
      </c>
      <c r="D1827" s="548"/>
      <c r="E1827" s="548">
        <v>60</v>
      </c>
      <c r="F1827" s="537"/>
      <c r="G1827" s="40"/>
      <c r="H1827" s="537"/>
      <c r="I1827" s="539"/>
      <c r="J1827" s="539" t="s">
        <v>160</v>
      </c>
      <c r="K1827" s="539"/>
      <c r="L1827" s="539"/>
      <c r="M1827" s="537"/>
      <c r="N1827" s="549">
        <f>Model!D1755</f>
        <v>2.2222222222222223E-2</v>
      </c>
      <c r="O1827" s="549">
        <f>Model!D1743</f>
        <v>0.25925925925925924</v>
      </c>
      <c r="P1827" s="549">
        <f>Model!D1731</f>
        <v>0.2814814814814815</v>
      </c>
      <c r="Q1827" s="526"/>
      <c r="R1827" s="526"/>
      <c r="S1827" s="527" t="s">
        <v>161</v>
      </c>
    </row>
    <row r="1828" spans="3:19" ht="15" customHeight="1">
      <c r="C1828" s="539" t="s">
        <v>159</v>
      </c>
      <c r="D1828" s="550"/>
      <c r="E1828" s="550">
        <f>E1827/Q1826</f>
        <v>5</v>
      </c>
      <c r="F1828" s="539"/>
      <c r="G1828" s="40"/>
      <c r="H1828" s="539"/>
      <c r="I1828" s="539"/>
      <c r="J1828" s="539" t="s">
        <v>158</v>
      </c>
      <c r="K1828" s="539"/>
      <c r="L1828" s="539"/>
      <c r="M1828" s="537"/>
      <c r="N1828" s="551">
        <f>Model!D1756</f>
        <v>300000</v>
      </c>
      <c r="O1828" s="551">
        <f>Model!D1744</f>
        <v>3500000</v>
      </c>
      <c r="P1828" s="551">
        <f>Model!D1732</f>
        <v>3800000</v>
      </c>
      <c r="Q1828" s="1"/>
    </row>
    <row r="1829" spans="3:19" ht="15" customHeight="1">
      <c r="C1829" s="539" t="s">
        <v>157</v>
      </c>
      <c r="D1829" s="552"/>
      <c r="E1829" s="552">
        <f>EOMONTH(E1825,E1827)</f>
        <v>43921</v>
      </c>
      <c r="F1829" s="539"/>
      <c r="G1829" s="539"/>
      <c r="H1829" s="539"/>
      <c r="I1829" s="539"/>
      <c r="J1829" s="539" t="s">
        <v>22</v>
      </c>
      <c r="K1829" s="539"/>
      <c r="L1829" s="539"/>
      <c r="M1829" s="537"/>
      <c r="N1829" s="549">
        <f ca="1">Model!D1811</f>
        <v>0.6919285595417024</v>
      </c>
      <c r="O1829" s="549">
        <f ca="1">Model!D1791</f>
        <v>0.35508536696434023</v>
      </c>
      <c r="P1829" s="549">
        <f ca="1">Model!D1737</f>
        <v>0.39939075112342837</v>
      </c>
      <c r="Q1829" s="1"/>
    </row>
    <row r="1830" spans="3:19" ht="15" customHeight="1">
      <c r="C1830" s="539" t="s">
        <v>150</v>
      </c>
      <c r="D1830" s="544"/>
      <c r="E1830" s="792" t="s">
        <v>156</v>
      </c>
      <c r="F1830" s="539"/>
      <c r="G1830" s="539"/>
      <c r="H1830" s="539"/>
      <c r="I1830" s="539"/>
      <c r="J1830" s="539" t="s">
        <v>19</v>
      </c>
      <c r="K1830" s="539"/>
      <c r="L1830" s="539"/>
      <c r="M1830" s="537"/>
      <c r="N1830" s="551">
        <f ca="1">Model!D1809+Model!N1828</f>
        <v>3051758.9402008029</v>
      </c>
      <c r="O1830" s="551">
        <f ca="1">Model!D1789+Model!O1828</f>
        <v>10944750.315898873</v>
      </c>
      <c r="P1830" s="551">
        <f ca="1">Model!D1734+Model!P1828</f>
        <v>13996509.255995996</v>
      </c>
      <c r="Q1830" s="1"/>
    </row>
    <row r="1831" spans="3:19" ht="15" customHeight="1">
      <c r="C1831" s="539" t="s">
        <v>155</v>
      </c>
      <c r="D1831" s="544"/>
      <c r="E1831" s="544" t="s">
        <v>154</v>
      </c>
      <c r="F1831" s="553"/>
      <c r="G1831" s="544"/>
      <c r="H1831" s="539"/>
      <c r="I1831" s="539"/>
      <c r="J1831" s="554" t="s">
        <v>71</v>
      </c>
      <c r="K1831" s="539"/>
      <c r="L1831" s="539"/>
      <c r="M1831" s="537"/>
      <c r="N1831" s="551">
        <f ca="1">Model!D1809</f>
        <v>2751758.9402008029</v>
      </c>
      <c r="O1831" s="551">
        <f ca="1">Model!D1789</f>
        <v>7444750.3158988738</v>
      </c>
      <c r="P1831" s="551">
        <f ca="1">Model!D1734</f>
        <v>10196509.255995996</v>
      </c>
      <c r="Q1831" s="1"/>
    </row>
    <row r="1832" spans="3:19" ht="15" customHeight="1">
      <c r="C1832" s="539"/>
      <c r="D1832" s="544"/>
      <c r="E1832" s="544"/>
      <c r="F1832" s="553"/>
      <c r="G1832" s="544"/>
      <c r="H1832" s="539"/>
      <c r="I1832" s="539"/>
      <c r="J1832" s="539" t="s">
        <v>21</v>
      </c>
      <c r="K1832" s="539"/>
      <c r="L1832" s="539"/>
      <c r="M1832" s="537"/>
      <c r="N1832" s="555">
        <f ca="1">Model!D1812</f>
        <v>10.172529800595747</v>
      </c>
      <c r="O1832" s="555">
        <f ca="1">Model!D1792</f>
        <v>3.1270715188296969</v>
      </c>
      <c r="P1832" s="555">
        <f ca="1">Model!D1738</f>
        <v>3.6832919094726302</v>
      </c>
      <c r="Q1832" s="1"/>
    </row>
    <row r="1833" spans="3:19" ht="15" customHeight="1">
      <c r="C1833" s="556" t="s">
        <v>153</v>
      </c>
      <c r="D1833" s="557"/>
      <c r="E1833" s="557" t="s">
        <v>151</v>
      </c>
      <c r="F1833" s="558"/>
      <c r="G1833" s="539"/>
      <c r="H1833" s="539"/>
      <c r="I1833" s="539"/>
      <c r="J1833" s="539"/>
      <c r="K1833" s="539"/>
      <c r="L1833" s="539"/>
      <c r="M1833" s="539"/>
      <c r="N1833" s="539"/>
      <c r="O1833" s="539"/>
      <c r="P1833" s="537"/>
      <c r="Q1833" s="34"/>
    </row>
    <row r="1834" spans="3:19" ht="15" customHeight="1">
      <c r="C1834" s="556" t="s">
        <v>152</v>
      </c>
      <c r="D1834" s="557"/>
      <c r="E1834" s="557" t="s">
        <v>151</v>
      </c>
      <c r="F1834" s="558"/>
      <c r="G1834" s="539"/>
      <c r="H1834" s="539"/>
      <c r="I1834" s="539"/>
      <c r="J1834" s="539"/>
      <c r="K1834" s="539"/>
      <c r="L1834" s="539"/>
      <c r="M1834" s="539"/>
      <c r="N1834" s="539"/>
      <c r="O1834" s="539"/>
      <c r="P1834" s="537"/>
      <c r="Q1834" s="34"/>
    </row>
    <row r="1835" spans="3:19" ht="15" customHeight="1">
      <c r="C1835" s="539"/>
      <c r="D1835" s="544"/>
      <c r="E1835" s="544"/>
      <c r="F1835" s="539"/>
      <c r="G1835" s="539"/>
      <c r="H1835" s="539"/>
      <c r="I1835" s="539"/>
      <c r="J1835" s="539"/>
      <c r="K1835" s="539"/>
      <c r="L1835" s="539"/>
      <c r="M1835" s="539"/>
      <c r="N1835" s="539"/>
      <c r="O1835" s="539"/>
      <c r="P1835" s="537"/>
      <c r="Q1835" s="1"/>
    </row>
    <row r="1836" spans="3:19" ht="15" customHeight="1">
      <c r="C1836" s="539"/>
      <c r="D1836" s="539"/>
      <c r="E1836" s="539"/>
      <c r="F1836" s="539"/>
      <c r="G1836" s="539"/>
      <c r="H1836" s="539"/>
      <c r="I1836" s="539"/>
      <c r="J1836" s="539"/>
      <c r="K1836" s="539"/>
      <c r="L1836" s="539"/>
      <c r="M1836" s="539"/>
      <c r="N1836" s="539"/>
      <c r="O1836" s="539"/>
      <c r="P1836" s="537"/>
      <c r="Q1836" s="1"/>
    </row>
    <row r="1837" spans="3:19" ht="15" customHeight="1">
      <c r="C1837" s="539"/>
      <c r="D1837" s="539"/>
      <c r="E1837" s="539"/>
      <c r="F1837" s="539"/>
      <c r="G1837" s="539"/>
      <c r="H1837" s="539"/>
      <c r="I1837" s="539"/>
      <c r="J1837" s="539"/>
      <c r="K1837" s="539"/>
      <c r="L1837" s="539"/>
      <c r="M1837" s="539"/>
      <c r="N1837" s="539"/>
      <c r="O1837" s="539"/>
      <c r="P1837" s="537"/>
      <c r="Q1837" s="1"/>
    </row>
    <row r="1838" spans="3:19" ht="15" customHeight="1">
      <c r="C1838" s="540" t="s">
        <v>148</v>
      </c>
      <c r="D1838" s="541"/>
      <c r="E1838" s="541"/>
      <c r="F1838" s="542"/>
      <c r="G1838" s="542"/>
      <c r="H1838" s="542"/>
      <c r="I1838" s="539"/>
      <c r="J1838" s="540" t="s">
        <v>147</v>
      </c>
      <c r="K1838" s="541"/>
      <c r="L1838" s="541"/>
      <c r="M1838" s="542"/>
      <c r="N1838" s="542"/>
      <c r="O1838" s="542"/>
      <c r="P1838" s="542"/>
      <c r="Q1838" s="1"/>
    </row>
    <row r="1839" spans="3:19" ht="15" customHeight="1">
      <c r="C1839" s="539"/>
      <c r="D1839" s="539"/>
      <c r="E1839" s="539"/>
      <c r="F1839" s="539"/>
      <c r="G1839" s="539"/>
      <c r="H1839" s="539"/>
      <c r="I1839" s="539"/>
      <c r="J1839" s="559"/>
      <c r="K1839" s="560"/>
      <c r="L1839" s="560"/>
      <c r="M1839" s="561"/>
      <c r="N1839" s="561"/>
      <c r="O1839" s="561"/>
      <c r="P1839" s="537"/>
      <c r="Q1839" s="1"/>
    </row>
    <row r="1840" spans="3:19" ht="15" customHeight="1">
      <c r="C1840" s="562"/>
      <c r="D1840" s="563"/>
      <c r="E1840" s="539"/>
      <c r="F1840" s="563" t="s">
        <v>146</v>
      </c>
      <c r="G1840" s="564" t="s">
        <v>145</v>
      </c>
      <c r="H1840" s="564" t="s">
        <v>144</v>
      </c>
      <c r="I1840" s="539"/>
      <c r="J1840" s="565"/>
      <c r="K1840" s="566"/>
      <c r="L1840" s="537"/>
      <c r="M1840" s="567"/>
      <c r="N1840" s="567"/>
      <c r="O1840" s="568"/>
      <c r="P1840" s="569" t="s">
        <v>143</v>
      </c>
      <c r="Q1840" s="1"/>
    </row>
    <row r="1841" spans="3:17" ht="15" customHeight="1">
      <c r="C1841" s="562"/>
      <c r="D1841" s="563"/>
      <c r="E1841" s="570"/>
      <c r="F1841" s="571" t="s">
        <v>142</v>
      </c>
      <c r="G1841" s="563" t="s">
        <v>83</v>
      </c>
      <c r="H1841" s="571" t="s">
        <v>141</v>
      </c>
      <c r="I1841" s="539"/>
      <c r="J1841" s="572" t="s">
        <v>140</v>
      </c>
      <c r="K1841" s="573"/>
      <c r="L1841" s="546"/>
      <c r="M1841" s="574" t="s">
        <v>84</v>
      </c>
      <c r="N1841" s="574" t="s">
        <v>109</v>
      </c>
      <c r="O1841" s="574" t="s">
        <v>139</v>
      </c>
      <c r="P1841" s="575" t="s">
        <v>138</v>
      </c>
      <c r="Q1841" s="1"/>
    </row>
    <row r="1842" spans="3:17" ht="15" customHeight="1">
      <c r="C1842" s="576" t="s">
        <v>137</v>
      </c>
      <c r="D1842" s="577"/>
      <c r="E1842" s="539"/>
      <c r="F1842" s="578">
        <f>Model!$D$51</f>
        <v>128</v>
      </c>
      <c r="G1842" s="579">
        <f>Model!$D$34</f>
        <v>139023</v>
      </c>
      <c r="H1842" s="580">
        <f>Model!$D$178</f>
        <v>627667.12265625002</v>
      </c>
      <c r="I1842" s="539"/>
      <c r="J1842" s="565" t="s">
        <v>136</v>
      </c>
      <c r="K1842" s="566"/>
      <c r="L1842" s="537"/>
      <c r="M1842" s="581">
        <f>Model!F1771</f>
        <v>3500000</v>
      </c>
      <c r="N1842" s="582">
        <f>Model!E1771</f>
        <v>0.25929999999999997</v>
      </c>
      <c r="O1842" s="583">
        <f>Model!G1771</f>
        <v>0.05</v>
      </c>
      <c r="P1842" s="584">
        <f>Model!$I$1771</f>
        <v>0.8</v>
      </c>
      <c r="Q1842" s="1"/>
    </row>
    <row r="1843" spans="3:17" ht="15" customHeight="1">
      <c r="C1843" s="585" t="s">
        <v>7</v>
      </c>
      <c r="D1843" s="586"/>
      <c r="E1843" s="539"/>
      <c r="F1843" s="578">
        <f>Model!$F$81</f>
        <v>96</v>
      </c>
      <c r="G1843" s="587"/>
      <c r="H1843" s="580">
        <f>Model!$DO$423/Model!F1843</f>
        <v>56601.717540462763</v>
      </c>
      <c r="I1843" s="539"/>
      <c r="J1843" s="565" t="s">
        <v>135</v>
      </c>
      <c r="K1843" s="566"/>
      <c r="L1843" s="546"/>
      <c r="M1843" s="581">
        <f>Model!F1772</f>
        <v>300000</v>
      </c>
      <c r="N1843" s="582">
        <f>Model!E1772</f>
        <v>2.2200000000000001E-2</v>
      </c>
      <c r="O1843" s="583">
        <f>Model!G1772</f>
        <v>0.05</v>
      </c>
      <c r="P1843" s="584">
        <f>Model!$I$1772</f>
        <v>0.2</v>
      </c>
      <c r="Q1843" s="1"/>
    </row>
    <row r="1844" spans="3:17" ht="15" customHeight="1">
      <c r="C1844" s="585" t="s">
        <v>8</v>
      </c>
      <c r="D1844" s="586"/>
      <c r="E1844" s="539"/>
      <c r="F1844" s="586"/>
      <c r="G1844" s="587">
        <f>Model!$D$42</f>
        <v>2000</v>
      </c>
      <c r="H1844" s="588">
        <f>Model!$F$63</f>
        <v>60</v>
      </c>
      <c r="I1844" s="539"/>
      <c r="J1844" s="589" t="s">
        <v>60</v>
      </c>
      <c r="K1844" s="590"/>
      <c r="L1844" s="537"/>
      <c r="M1844" s="591">
        <f>SUM(M1842:M1843)</f>
        <v>3800000</v>
      </c>
      <c r="N1844" s="589"/>
      <c r="O1844" s="592"/>
      <c r="P1844" s="591"/>
      <c r="Q1844" s="1"/>
    </row>
    <row r="1845" spans="3:17" ht="15" customHeight="1">
      <c r="C1845" s="585"/>
      <c r="D1845" s="586"/>
      <c r="E1845" s="586"/>
      <c r="F1845" s="593"/>
      <c r="G1845" s="587"/>
      <c r="H1845" s="594"/>
      <c r="I1845" s="539"/>
      <c r="J1845" s="566"/>
      <c r="K1845" s="566"/>
      <c r="L1845" s="537"/>
      <c r="M1845" s="566"/>
      <c r="N1845" s="566"/>
      <c r="O1845" s="566"/>
      <c r="P1845" s="566"/>
      <c r="Q1845" s="1"/>
    </row>
    <row r="1846" spans="3:17" ht="15" customHeight="1">
      <c r="C1846" s="576" t="s">
        <v>134</v>
      </c>
      <c r="D1846" s="576"/>
      <c r="E1846" s="576"/>
      <c r="F1846" s="595">
        <f>Model!D57</f>
        <v>0</v>
      </c>
      <c r="G1846" s="579">
        <v>0</v>
      </c>
      <c r="H1846" s="596">
        <f>Model!D208</f>
        <v>0</v>
      </c>
      <c r="I1846" s="539"/>
      <c r="J1846" s="565"/>
      <c r="K1846" s="581"/>
      <c r="L1846" s="537"/>
      <c r="M1846" s="565"/>
      <c r="N1846" s="597" t="s">
        <v>133</v>
      </c>
      <c r="O1846" s="598" t="s">
        <v>132</v>
      </c>
      <c r="P1846" s="599" t="s">
        <v>131</v>
      </c>
      <c r="Q1846" s="1"/>
    </row>
    <row r="1847" spans="3:17" ht="15" customHeight="1">
      <c r="C1847" s="566" t="s">
        <v>130</v>
      </c>
      <c r="D1847" s="566"/>
      <c r="E1847" s="566"/>
      <c r="F1847" s="600">
        <f>Model!D58</f>
        <v>0</v>
      </c>
      <c r="G1847" s="587">
        <v>0</v>
      </c>
      <c r="H1847" s="596">
        <f>Model!D230</f>
        <v>0</v>
      </c>
      <c r="I1847" s="539"/>
      <c r="J1847" s="572" t="s">
        <v>129</v>
      </c>
      <c r="K1847" s="574"/>
      <c r="L1847" s="546"/>
      <c r="M1847" s="574" t="s">
        <v>84</v>
      </c>
      <c r="N1847" s="574" t="s">
        <v>128</v>
      </c>
      <c r="O1847" s="571" t="s">
        <v>127</v>
      </c>
      <c r="P1847" s="601" t="s">
        <v>126</v>
      </c>
      <c r="Q1847" s="1"/>
    </row>
    <row r="1848" spans="3:17" ht="15" customHeight="1">
      <c r="C1848" s="566" t="s">
        <v>515</v>
      </c>
      <c r="D1848" s="566"/>
      <c r="E1848" s="566"/>
      <c r="F1848" s="600">
        <f>Model!D59</f>
        <v>0</v>
      </c>
      <c r="G1848" s="587">
        <v>0</v>
      </c>
      <c r="H1848" s="596">
        <f>Model!D252</f>
        <v>0</v>
      </c>
      <c r="I1848" s="539"/>
      <c r="J1848" s="566" t="s">
        <v>125</v>
      </c>
      <c r="K1848" s="566"/>
      <c r="L1848" s="537"/>
      <c r="M1848" s="602">
        <f>Model!DO1414</f>
        <v>0</v>
      </c>
      <c r="N1848" s="603">
        <f>Model!D1425/(12/Model!G9)</f>
        <v>0</v>
      </c>
      <c r="O1848" s="604" t="str">
        <f>Model!D1420</f>
        <v>Fixed</v>
      </c>
      <c r="P1848" s="605">
        <f>IF(Model!E1420=1,Model!D1422,Model!D1423)</f>
        <v>0</v>
      </c>
      <c r="Q1848" s="1"/>
    </row>
    <row r="1849" spans="3:17" ht="15" customHeight="1">
      <c r="C1849" s="566"/>
      <c r="D1849" s="566"/>
      <c r="E1849" s="566"/>
      <c r="F1849" s="566"/>
      <c r="G1849" s="566"/>
      <c r="H1849" s="566"/>
      <c r="I1849" s="539"/>
      <c r="J1849" s="606" t="s">
        <v>586</v>
      </c>
      <c r="K1849" s="607"/>
      <c r="L1849" s="537"/>
      <c r="M1849" s="602">
        <f>Model!D1459</f>
        <v>0</v>
      </c>
      <c r="N1849" s="603">
        <f>Model!D1480/(12/Model!G9)</f>
        <v>0</v>
      </c>
      <c r="O1849" s="608" t="str">
        <f>Model!D1475</f>
        <v>Fixed</v>
      </c>
      <c r="P1849" s="609">
        <f>IF(Model!E1475=1,Model!D1477,Model!D1478)</f>
        <v>0</v>
      </c>
      <c r="Q1849" s="1"/>
    </row>
    <row r="1850" spans="3:17" ht="15" customHeight="1">
      <c r="C1850" s="539"/>
      <c r="D1850" s="539"/>
      <c r="E1850" s="539"/>
      <c r="F1850" s="539"/>
      <c r="G1850" s="539"/>
      <c r="H1850" s="539"/>
      <c r="I1850" s="539"/>
      <c r="J1850" s="566" t="s">
        <v>124</v>
      </c>
      <c r="K1850" s="566"/>
      <c r="L1850" s="546"/>
      <c r="M1850" s="610">
        <f ca="1">SUM(Model!F1522:DN1522)</f>
        <v>37082222.317129105</v>
      </c>
      <c r="N1850" s="603">
        <f ca="1">COUNTIF(Model!F1524:DN1524,"&gt;0")</f>
        <v>24</v>
      </c>
      <c r="O1850" s="611" t="str">
        <f>Model!D1513</f>
        <v>Fixed</v>
      </c>
      <c r="P1850" s="605">
        <f>IF(Model!E1513=1,Model!D1514,Model!D1515)</f>
        <v>4.4999999999999998E-2</v>
      </c>
      <c r="Q1850" s="1"/>
    </row>
    <row r="1851" spans="3:17" ht="15" customHeight="1">
      <c r="C1851" s="540" t="s">
        <v>122</v>
      </c>
      <c r="D1851" s="541"/>
      <c r="E1851" s="541"/>
      <c r="F1851" s="542"/>
      <c r="G1851" s="542"/>
      <c r="H1851" s="542"/>
      <c r="I1851" s="539"/>
      <c r="J1851" s="589" t="s">
        <v>121</v>
      </c>
      <c r="K1851" s="589"/>
      <c r="L1851" s="537"/>
      <c r="M1851" s="612">
        <f ca="1">SUM(M1848:M1850)</f>
        <v>37082222.317129105</v>
      </c>
      <c r="N1851" s="613">
        <f ca="1">SUMPRODUCT(N1848:N1850,M1848:M1850)/M1851</f>
        <v>24</v>
      </c>
      <c r="O1851" s="589"/>
      <c r="P1851" s="592">
        <f ca="1">SUMPRODUCT(P1848:P1850,M1848:M1850)/M1851</f>
        <v>4.4999999999999998E-2</v>
      </c>
      <c r="Q1851" s="1"/>
    </row>
    <row r="1852" spans="3:17" ht="15" customHeight="1">
      <c r="C1852" s="539"/>
      <c r="D1852" s="539"/>
      <c r="E1852" s="539"/>
      <c r="F1852" s="539"/>
      <c r="G1852" s="539"/>
      <c r="H1852" s="539"/>
      <c r="I1852" s="539"/>
      <c r="J1852" s="539"/>
      <c r="K1852" s="539"/>
      <c r="L1852" s="539"/>
      <c r="M1852" s="539"/>
      <c r="N1852" s="539"/>
      <c r="O1852" s="539"/>
      <c r="P1852" s="537"/>
      <c r="Q1852" s="1"/>
    </row>
    <row r="1853" spans="3:17" ht="15" customHeight="1">
      <c r="C1853" s="614" t="s">
        <v>120</v>
      </c>
      <c r="D1853" s="614"/>
      <c r="E1853" s="614"/>
      <c r="F1853" s="570"/>
      <c r="G1853" s="571" t="s">
        <v>84</v>
      </c>
      <c r="H1853" s="547" t="s">
        <v>109</v>
      </c>
      <c r="I1853" s="539"/>
      <c r="J1853" s="539"/>
      <c r="K1853" s="539"/>
      <c r="L1853" s="539"/>
      <c r="M1853" s="539"/>
      <c r="N1853" s="539"/>
      <c r="O1853" s="539"/>
      <c r="P1853" s="537"/>
      <c r="Q1853" s="1"/>
    </row>
    <row r="1854" spans="3:17" ht="15" customHeight="1">
      <c r="C1854" s="539"/>
      <c r="D1854" s="615" t="s">
        <v>124</v>
      </c>
      <c r="E1854" s="539"/>
      <c r="F1854" s="539"/>
      <c r="G1854" s="551">
        <f ca="1">Model!D1708</f>
        <v>37082222.317129105</v>
      </c>
      <c r="H1854" s="616">
        <f ca="1">G1854/$G$1858</f>
        <v>0.44760079161850475</v>
      </c>
      <c r="I1854" s="539"/>
      <c r="J1854" s="540" t="s">
        <v>119</v>
      </c>
      <c r="K1854" s="541"/>
      <c r="L1854" s="541"/>
      <c r="M1854" s="542"/>
      <c r="N1854" s="542"/>
      <c r="O1854" s="542"/>
      <c r="P1854" s="542"/>
      <c r="Q1854" s="1"/>
    </row>
    <row r="1855" spans="3:17" ht="15" customHeight="1">
      <c r="C1855" s="539"/>
      <c r="D1855" s="554" t="s">
        <v>118</v>
      </c>
      <c r="E1855" s="539"/>
      <c r="F1855" s="539"/>
      <c r="G1855" s="551">
        <f ca="1">Model!D1709</f>
        <v>32264419.180177949</v>
      </c>
      <c r="H1855" s="616">
        <f ca="1">G1855/$G$1858</f>
        <v>0.38944752131233595</v>
      </c>
      <c r="I1855" s="539"/>
      <c r="J1855" s="539"/>
      <c r="K1855" s="539"/>
      <c r="L1855" s="539"/>
      <c r="M1855" s="539"/>
      <c r="N1855" s="539"/>
      <c r="O1855" s="539"/>
      <c r="P1855" s="537"/>
      <c r="Q1855" s="1"/>
    </row>
    <row r="1856" spans="3:17" ht="15" customHeight="1">
      <c r="C1856" s="539"/>
      <c r="D1856" s="615" t="s">
        <v>9</v>
      </c>
      <c r="E1856" s="539"/>
      <c r="F1856" s="539"/>
      <c r="G1856" s="551">
        <f>Model!D1710</f>
        <v>13500000</v>
      </c>
      <c r="H1856" s="616">
        <f ca="1">G1856/$G$1858</f>
        <v>0.16295168706915922</v>
      </c>
      <c r="I1856" s="539"/>
      <c r="J1856" s="545"/>
      <c r="K1856" s="545"/>
      <c r="L1856" s="545"/>
      <c r="M1856" s="545"/>
      <c r="N1856" s="546"/>
      <c r="O1856" s="617" t="s">
        <v>117</v>
      </c>
      <c r="P1856" s="617" t="s">
        <v>116</v>
      </c>
      <c r="Q1856" s="1"/>
    </row>
    <row r="1857" spans="3:17" ht="15" customHeight="1">
      <c r="C1857" s="539"/>
      <c r="D1857" s="618" t="s">
        <v>115</v>
      </c>
      <c r="E1857" s="539"/>
      <c r="F1857" s="539"/>
      <c r="G1857" s="551">
        <f ca="1">Model!D1711</f>
        <v>0</v>
      </c>
      <c r="H1857" s="616">
        <f ca="1">G1857/$G$1858</f>
        <v>0</v>
      </c>
      <c r="I1857" s="539"/>
      <c r="J1857" s="539" t="s">
        <v>114</v>
      </c>
      <c r="K1857" s="539"/>
      <c r="L1857" s="539"/>
      <c r="M1857" s="539"/>
      <c r="N1857" s="537"/>
      <c r="O1857" s="619">
        <v>0.05</v>
      </c>
      <c r="P1857" s="544" t="s">
        <v>113</v>
      </c>
      <c r="Q1857" s="1"/>
    </row>
    <row r="1858" spans="3:17" ht="15" customHeight="1">
      <c r="C1858" s="620" t="s">
        <v>112</v>
      </c>
      <c r="D1858" s="621"/>
      <c r="E1858" s="622"/>
      <c r="F1858" s="622"/>
      <c r="G1858" s="621">
        <f ca="1">SUM(G1854:G1857)</f>
        <v>82846641.497307062</v>
      </c>
      <c r="H1858" s="623"/>
      <c r="I1858" s="539"/>
      <c r="J1858" s="539" t="s">
        <v>111</v>
      </c>
      <c r="K1858" s="539"/>
      <c r="L1858" s="539"/>
      <c r="M1858" s="539"/>
      <c r="N1858" s="537"/>
      <c r="O1858" s="624">
        <v>0</v>
      </c>
      <c r="P1858" s="624">
        <v>0.2</v>
      </c>
      <c r="Q1858" s="1"/>
    </row>
    <row r="1859" spans="3:17" ht="15" customHeight="1">
      <c r="C1859" s="539"/>
      <c r="D1859" s="539"/>
      <c r="E1859" s="539"/>
      <c r="F1859" s="539"/>
      <c r="G1859" s="539"/>
      <c r="H1859" s="539"/>
      <c r="I1859" s="539"/>
      <c r="J1859" s="539"/>
      <c r="K1859" s="539"/>
      <c r="L1859" s="539"/>
      <c r="M1859" s="539"/>
      <c r="N1859" s="537"/>
      <c r="O1859" s="625"/>
      <c r="P1859" s="625"/>
      <c r="Q1859" s="1"/>
    </row>
    <row r="1860" spans="3:17" ht="15" customHeight="1">
      <c r="C1860" s="626" t="s">
        <v>110</v>
      </c>
      <c r="D1860" s="626"/>
      <c r="E1860" s="570"/>
      <c r="F1860" s="570"/>
      <c r="G1860" s="571" t="s">
        <v>84</v>
      </c>
      <c r="H1860" s="547" t="s">
        <v>109</v>
      </c>
      <c r="I1860" s="539"/>
      <c r="J1860" s="539"/>
      <c r="K1860" s="539"/>
      <c r="L1860" s="539"/>
      <c r="M1860" s="539"/>
      <c r="N1860" s="537"/>
      <c r="O1860" s="625"/>
      <c r="P1860" s="625"/>
      <c r="Q1860" s="1"/>
    </row>
    <row r="1861" spans="3:17" ht="15" customHeight="1">
      <c r="C1861" s="539"/>
      <c r="D1861" s="615" t="s">
        <v>108</v>
      </c>
      <c r="E1861" s="539"/>
      <c r="F1861" s="539"/>
      <c r="G1861" s="627">
        <f ca="1">Model!H1708</f>
        <v>14985250</v>
      </c>
      <c r="H1861" s="628">
        <f ca="1">G1861/$G$1866</f>
        <v>0.18087939027060126</v>
      </c>
      <c r="I1861" s="539"/>
      <c r="J1861" s="629" t="s">
        <v>107</v>
      </c>
      <c r="K1861" s="539"/>
      <c r="L1861" s="539"/>
      <c r="M1861" s="539"/>
      <c r="N1861" s="537"/>
      <c r="O1861" s="625"/>
      <c r="P1861" s="630">
        <v>50000</v>
      </c>
      <c r="Q1861" s="1"/>
    </row>
    <row r="1862" spans="3:17" ht="15" customHeight="1">
      <c r="C1862" s="539"/>
      <c r="D1862" s="615" t="s">
        <v>106</v>
      </c>
      <c r="E1862" s="539"/>
      <c r="F1862" s="539"/>
      <c r="G1862" s="627">
        <f ca="1">Model!H1709</f>
        <v>16940000.000000004</v>
      </c>
      <c r="H1862" s="628">
        <f ca="1">G1862/$G$1866</f>
        <v>0.20447419103344863</v>
      </c>
      <c r="I1862" s="539"/>
      <c r="J1862" s="539"/>
      <c r="K1862" s="539"/>
      <c r="L1862" s="539"/>
      <c r="M1862" s="539"/>
      <c r="N1862" s="539"/>
      <c r="O1862" s="539"/>
      <c r="P1862" s="537"/>
      <c r="Q1862" s="1"/>
    </row>
    <row r="1863" spans="3:17" ht="15" customHeight="1">
      <c r="C1863" s="539"/>
      <c r="D1863" s="615" t="s">
        <v>105</v>
      </c>
      <c r="E1863" s="539"/>
      <c r="F1863" s="539"/>
      <c r="G1863" s="627">
        <f ca="1">Model!H1710</f>
        <v>48585100.000000007</v>
      </c>
      <c r="H1863" s="628">
        <f ca="1">G1863/$G$1866</f>
        <v>0.58644622306843008</v>
      </c>
      <c r="I1863" s="539"/>
      <c r="J1863" s="539"/>
      <c r="K1863" s="539"/>
      <c r="L1863" s="539"/>
      <c r="M1863" s="539"/>
      <c r="N1863" s="539"/>
      <c r="O1863" s="539"/>
      <c r="P1863" s="537"/>
      <c r="Q1863" s="1"/>
    </row>
    <row r="1864" spans="3:17" ht="15" customHeight="1">
      <c r="C1864" s="539"/>
      <c r="D1864" s="615" t="s">
        <v>104</v>
      </c>
      <c r="E1864" s="539"/>
      <c r="F1864" s="539"/>
      <c r="G1864" s="627">
        <f>Model!H1711</f>
        <v>0</v>
      </c>
      <c r="H1864" s="628">
        <f ca="1">G1864/$G$1866</f>
        <v>0</v>
      </c>
      <c r="I1864" s="539"/>
      <c r="J1864" s="539"/>
      <c r="K1864" s="539"/>
      <c r="L1864" s="539"/>
      <c r="M1864" s="539"/>
      <c r="N1864" s="539"/>
      <c r="O1864" s="539"/>
      <c r="P1864" s="537"/>
      <c r="Q1864" s="1"/>
    </row>
    <row r="1865" spans="3:17" ht="15" customHeight="1">
      <c r="C1865" s="539"/>
      <c r="D1865" s="615" t="s">
        <v>103</v>
      </c>
      <c r="E1865" s="539"/>
      <c r="F1865" s="539"/>
      <c r="G1865" s="627">
        <f ca="1">Model!H1712</f>
        <v>2336291.4973070705</v>
      </c>
      <c r="H1865" s="628">
        <f ca="1">G1865/$G$1866</f>
        <v>2.8200195627519929E-2</v>
      </c>
      <c r="I1865" s="539"/>
      <c r="J1865" s="540" t="s">
        <v>102</v>
      </c>
      <c r="K1865" s="541"/>
      <c r="L1865" s="541"/>
      <c r="M1865" s="542"/>
      <c r="N1865" s="542"/>
      <c r="O1865" s="542"/>
      <c r="P1865" s="542"/>
      <c r="Q1865" s="1"/>
    </row>
    <row r="1866" spans="3:17" ht="15" customHeight="1">
      <c r="C1866" s="620" t="s">
        <v>101</v>
      </c>
      <c r="D1866" s="623"/>
      <c r="E1866" s="623"/>
      <c r="F1866" s="623"/>
      <c r="G1866" s="631">
        <f ca="1">SUM(G1861:G1865)</f>
        <v>82846641.497307092</v>
      </c>
      <c r="H1866" s="632"/>
      <c r="I1866" s="539"/>
      <c r="J1866" s="559"/>
      <c r="K1866" s="560"/>
      <c r="L1866" s="560"/>
      <c r="M1866" s="561"/>
      <c r="N1866" s="561"/>
      <c r="O1866" s="561"/>
      <c r="P1866" s="537"/>
      <c r="Q1866" s="1"/>
    </row>
    <row r="1867" spans="3:17" ht="15" customHeight="1">
      <c r="C1867" s="633"/>
      <c r="D1867" s="539"/>
      <c r="E1867" s="634"/>
      <c r="F1867" s="635"/>
      <c r="G1867" s="635"/>
      <c r="H1867" s="539"/>
      <c r="I1867" s="539"/>
      <c r="J1867" s="565"/>
      <c r="K1867" s="537"/>
      <c r="L1867" s="598" t="s">
        <v>100</v>
      </c>
      <c r="M1867" s="567" t="s">
        <v>100</v>
      </c>
      <c r="N1867" s="563" t="s">
        <v>99</v>
      </c>
      <c r="O1867" s="567"/>
      <c r="P1867" s="563" t="s">
        <v>98</v>
      </c>
      <c r="Q1867" s="1"/>
    </row>
    <row r="1868" spans="3:17" ht="15" customHeight="1">
      <c r="C1868" s="539"/>
      <c r="D1868" s="539"/>
      <c r="E1868" s="539"/>
      <c r="F1868" s="539"/>
      <c r="G1868" s="539"/>
      <c r="H1868" s="539"/>
      <c r="I1868" s="539"/>
      <c r="J1868" s="636"/>
      <c r="K1868" s="546"/>
      <c r="L1868" s="571" t="s">
        <v>14</v>
      </c>
      <c r="M1868" s="574" t="s">
        <v>34</v>
      </c>
      <c r="N1868" s="571" t="s">
        <v>34</v>
      </c>
      <c r="O1868" s="574" t="s">
        <v>62</v>
      </c>
      <c r="P1868" s="574" t="s">
        <v>15</v>
      </c>
      <c r="Q1868" s="1"/>
    </row>
    <row r="1869" spans="3:17" ht="15" customHeight="1">
      <c r="C1869" s="540" t="s">
        <v>97</v>
      </c>
      <c r="D1869" s="541"/>
      <c r="E1869" s="541"/>
      <c r="F1869" s="542"/>
      <c r="G1869" s="542"/>
      <c r="H1869" s="542"/>
      <c r="I1869" s="539"/>
      <c r="J1869" s="565" t="s">
        <v>96</v>
      </c>
      <c r="K1869" s="537"/>
      <c r="L1869" s="637">
        <f>Model!$E$83</f>
        <v>24</v>
      </c>
      <c r="M1869" s="602">
        <f ca="1">OFFSET(Model!BJ2117,L1869,0)</f>
        <v>69642.983932115094</v>
      </c>
      <c r="N1869" s="602">
        <f ca="1">OFFSET(Model!BJ2117,$E$1827,0)</f>
        <v>81758.481031466479</v>
      </c>
      <c r="O1869" s="549">
        <f t="shared" ref="O1869:O1874" ca="1" si="3133">(N1869/M1869)^(1/($E$1827-L1869+1))-1</f>
        <v>4.3442084545293191E-3</v>
      </c>
      <c r="P1869" s="638">
        <f>AVERAGEIF(Model!F370:DN370,"&gt;0")</f>
        <v>0.12006756756756769</v>
      </c>
      <c r="Q1869" s="1"/>
    </row>
    <row r="1870" spans="3:17" ht="15" customHeight="1">
      <c r="C1870" s="639"/>
      <c r="D1870" s="560"/>
      <c r="E1870" s="560"/>
      <c r="F1870" s="561"/>
      <c r="G1870" s="561"/>
      <c r="H1870" s="561"/>
      <c r="I1870" s="539"/>
      <c r="J1870" s="565" t="s">
        <v>95</v>
      </c>
      <c r="K1870" s="537"/>
      <c r="L1870" s="637">
        <f>Model!$E$83</f>
        <v>24</v>
      </c>
      <c r="M1870" s="602">
        <f ca="1">OFFSET(Model!BK2117,L1870,0)</f>
        <v>9642.8746982928569</v>
      </c>
      <c r="N1870" s="602">
        <f ca="1">OFFSET(Model!BK2117,$E$1827,0)</f>
        <v>12796.979639707795</v>
      </c>
      <c r="O1870" s="549">
        <f t="shared" ca="1" si="3133"/>
        <v>7.6776994315725933E-3</v>
      </c>
      <c r="P1870" s="638">
        <f>AVERAGEIF(Model!F378:DN378,"&gt;0")</f>
        <v>1.8000000000000006E-2</v>
      </c>
      <c r="Q1870" s="1"/>
    </row>
    <row r="1871" spans="3:17" ht="15" customHeight="1">
      <c r="C1871" s="573"/>
      <c r="D1871" s="571"/>
      <c r="E1871" s="570"/>
      <c r="F1871" s="574"/>
      <c r="G1871" s="640"/>
      <c r="H1871" s="571" t="s">
        <v>84</v>
      </c>
      <c r="I1871" s="539"/>
      <c r="J1871" s="565" t="s">
        <v>94</v>
      </c>
      <c r="K1871" s="537"/>
      <c r="L1871" s="637">
        <f>Model!$E$83</f>
        <v>24</v>
      </c>
      <c r="M1871" s="602">
        <f ca="1">OFFSET(Model!BL2117,L1871,0)</f>
        <v>27857.193572846034</v>
      </c>
      <c r="N1871" s="602">
        <f ca="1">OFFSET(Model!BL2117,$E$1827,0)</f>
        <v>30570.562472635291</v>
      </c>
      <c r="O1871" s="549">
        <f t="shared" ca="1" si="3133"/>
        <v>2.5152201738394275E-3</v>
      </c>
      <c r="P1871" s="638">
        <f>AVERAGEIF(Model!F386:DN386,"&gt;0")</f>
        <v>4.6040540540540513E-2</v>
      </c>
      <c r="Q1871" s="1"/>
    </row>
    <row r="1872" spans="3:17" ht="15" customHeight="1">
      <c r="C1872" s="560" t="s">
        <v>557</v>
      </c>
      <c r="D1872" s="641"/>
      <c r="E1872" s="642"/>
      <c r="F1872" s="642"/>
      <c r="G1872" s="635"/>
      <c r="H1872" s="635">
        <f>Model!D529</f>
        <v>14985250</v>
      </c>
      <c r="I1872" s="539"/>
      <c r="J1872" s="565" t="s">
        <v>93</v>
      </c>
      <c r="K1872" s="537"/>
      <c r="L1872" s="637">
        <f>Model!$E$83</f>
        <v>24</v>
      </c>
      <c r="M1872" s="602">
        <f ca="1">OFFSET(Model!BM2117,L1872,0)</f>
        <v>26785.763050813497</v>
      </c>
      <c r="N1872" s="602">
        <f ca="1">OFFSET(Model!BM2117,$E$1827,0)</f>
        <v>41234.712172391788</v>
      </c>
      <c r="O1872" s="549">
        <f t="shared" ca="1" si="3133"/>
        <v>1.1727966964609315E-2</v>
      </c>
      <c r="P1872" s="638">
        <f>AVERAGEIF(Model!F394:DN394,"&gt;0")</f>
        <v>5.5297297297297293E-2</v>
      </c>
      <c r="Q1872" s="1"/>
    </row>
    <row r="1873" spans="3:17" ht="15" customHeight="1">
      <c r="C1873" s="585" t="s">
        <v>92</v>
      </c>
      <c r="D1873" s="642"/>
      <c r="E1873" s="642"/>
      <c r="F1873" s="642"/>
      <c r="G1873" s="635"/>
      <c r="H1873" s="635">
        <f ca="1">Model!$DO$598</f>
        <v>2336291.4973070705</v>
      </c>
      <c r="I1873" s="539"/>
      <c r="J1873" s="565" t="s">
        <v>91</v>
      </c>
      <c r="K1873" s="537"/>
      <c r="L1873" s="637">
        <f>Model!$E$83</f>
        <v>24</v>
      </c>
      <c r="M1873" s="602">
        <f ca="1">OFFSET(Model!BN2117,L1873,0)</f>
        <v>45535.797186382944</v>
      </c>
      <c r="N1873" s="602">
        <f ca="1">OFFSET(Model!BN2117,$E$1827,0)</f>
        <v>49766.031932196995</v>
      </c>
      <c r="O1873" s="549">
        <f t="shared" ca="1" si="3133"/>
        <v>2.4038005503885795E-3</v>
      </c>
      <c r="P1873" s="638">
        <f>AVERAGEIF(Model!F402:DN402,"&gt;0")</f>
        <v>7.5067567567567522E-2</v>
      </c>
      <c r="Q1873" s="1"/>
    </row>
    <row r="1874" spans="3:17" ht="15" customHeight="1">
      <c r="C1874" s="585" t="s">
        <v>90</v>
      </c>
      <c r="D1874" s="642"/>
      <c r="E1874" s="642"/>
      <c r="F1874" s="642"/>
      <c r="G1874" s="635"/>
      <c r="H1874" s="635"/>
      <c r="I1874" s="539"/>
      <c r="J1874" s="565" t="s">
        <v>89</v>
      </c>
      <c r="K1874" s="546"/>
      <c r="L1874" s="637">
        <f>Model!$E$83</f>
        <v>24</v>
      </c>
      <c r="M1874" s="602">
        <f ca="1">OFFSET(Model!BO2117,L1874,0)</f>
        <v>16071.457830488096</v>
      </c>
      <c r="N1874" s="602">
        <f ca="1">OFFSET(Model!BO2117,$E$1827,0)</f>
        <v>21328.299399512995</v>
      </c>
      <c r="O1874" s="549">
        <f t="shared" ca="1" si="3133"/>
        <v>7.6776994315725933E-3</v>
      </c>
      <c r="P1874" s="638">
        <f>AVERAGEIF(Model!F410:DN410,"&gt;0")</f>
        <v>3.000000000000002E-2</v>
      </c>
      <c r="Q1874" s="1"/>
    </row>
    <row r="1875" spans="3:17" ht="15" customHeight="1">
      <c r="C1875" s="585" t="s">
        <v>584</v>
      </c>
      <c r="D1875" s="642"/>
      <c r="E1875" s="642"/>
      <c r="F1875" s="642"/>
      <c r="G1875" s="635"/>
      <c r="H1875" s="635">
        <f>Model!D817</f>
        <v>48585100</v>
      </c>
      <c r="I1875" s="539"/>
      <c r="J1875" s="589" t="s">
        <v>60</v>
      </c>
      <c r="K1875" s="537"/>
      <c r="L1875" s="589"/>
      <c r="M1875" s="643">
        <f ca="1">SUM(M1869:M1874)</f>
        <v>195536.07027093851</v>
      </c>
      <c r="N1875" s="643">
        <f ca="1">SUM(N1869:N1874)</f>
        <v>237455.06664791136</v>
      </c>
      <c r="O1875" s="643"/>
      <c r="P1875" s="592"/>
      <c r="Q1875" s="1"/>
    </row>
    <row r="1876" spans="3:17" ht="15" customHeight="1">
      <c r="C1876" s="573" t="s">
        <v>585</v>
      </c>
      <c r="D1876" s="644"/>
      <c r="E1876" s="644"/>
      <c r="F1876" s="644"/>
      <c r="G1876" s="640"/>
      <c r="H1876" s="640">
        <f>Model!D1372</f>
        <v>16940000</v>
      </c>
      <c r="I1876" s="539"/>
      <c r="J1876" s="566"/>
      <c r="K1876" s="566"/>
      <c r="L1876" s="566"/>
      <c r="M1876" s="566"/>
      <c r="N1876" s="566"/>
      <c r="O1876" s="539"/>
      <c r="P1876" s="537"/>
      <c r="Q1876" s="1"/>
    </row>
    <row r="1877" spans="3:17" ht="15" customHeight="1">
      <c r="C1877" s="562" t="s">
        <v>60</v>
      </c>
      <c r="D1877" s="645"/>
      <c r="E1877" s="645"/>
      <c r="F1877" s="645"/>
      <c r="G1877" s="646"/>
      <c r="H1877" s="646">
        <f ca="1">SUM(H1872:H1873,H1875:H1876)</f>
        <v>82846641.497307062</v>
      </c>
      <c r="I1877" s="539"/>
      <c r="J1877" s="539"/>
      <c r="K1877" s="539"/>
      <c r="L1877" s="539"/>
      <c r="M1877" s="539"/>
      <c r="N1877" s="539"/>
      <c r="O1877" s="539"/>
      <c r="P1877" s="537"/>
      <c r="Q1877" s="1"/>
    </row>
    <row r="1878" spans="3:17" ht="15" customHeight="1">
      <c r="C1878" s="633"/>
      <c r="D1878" s="539"/>
      <c r="E1878" s="634"/>
      <c r="F1878" s="635"/>
      <c r="G1878" s="635"/>
      <c r="H1878" s="539"/>
      <c r="I1878" s="539"/>
      <c r="J1878" s="539"/>
      <c r="K1878" s="539"/>
      <c r="L1878" s="539"/>
      <c r="M1878" s="539"/>
      <c r="N1878" s="539"/>
      <c r="O1878" s="539"/>
      <c r="P1878" s="537"/>
      <c r="Q1878" s="1"/>
    </row>
    <row r="1879" spans="3:17" ht="15" customHeight="1">
      <c r="C1879" s="633"/>
      <c r="D1879" s="539"/>
      <c r="E1879" s="634"/>
      <c r="F1879" s="635"/>
      <c r="G1879" s="635"/>
      <c r="H1879" s="539"/>
      <c r="I1879" s="539"/>
      <c r="J1879" s="539"/>
      <c r="K1879" s="539"/>
      <c r="L1879" s="539"/>
      <c r="M1879" s="539"/>
      <c r="N1879" s="539"/>
      <c r="O1879" s="539"/>
      <c r="P1879" s="537"/>
      <c r="Q1879" s="1"/>
    </row>
    <row r="1880" spans="3:17" ht="15" customHeight="1">
      <c r="C1880" s="540" t="s">
        <v>88</v>
      </c>
      <c r="D1880" s="541"/>
      <c r="E1880" s="541"/>
      <c r="F1880" s="542"/>
      <c r="G1880" s="542"/>
      <c r="H1880" s="542"/>
      <c r="I1880" s="539"/>
      <c r="J1880" s="540" t="s">
        <v>87</v>
      </c>
      <c r="K1880" s="541"/>
      <c r="L1880" s="542"/>
      <c r="M1880" s="542"/>
      <c r="N1880" s="542"/>
      <c r="O1880" s="542"/>
      <c r="P1880" s="542"/>
      <c r="Q1880" s="1"/>
    </row>
    <row r="1881" spans="3:17" ht="15" customHeight="1">
      <c r="C1881" s="559"/>
      <c r="D1881" s="560"/>
      <c r="E1881" s="560"/>
      <c r="F1881" s="561"/>
      <c r="G1881" s="561"/>
      <c r="H1881" s="561"/>
      <c r="I1881" s="539"/>
      <c r="J1881" s="539"/>
      <c r="K1881" s="539"/>
      <c r="L1881" s="539"/>
      <c r="M1881" s="539"/>
      <c r="N1881" s="539"/>
      <c r="O1881" s="539"/>
      <c r="P1881" s="537"/>
      <c r="Q1881" s="1"/>
    </row>
    <row r="1882" spans="3:17" ht="15" customHeight="1">
      <c r="C1882" s="633"/>
      <c r="D1882" s="647"/>
      <c r="E1882" s="647"/>
      <c r="F1882" s="647"/>
      <c r="G1882" s="647" t="s">
        <v>86</v>
      </c>
      <c r="H1882" s="647" t="s">
        <v>85</v>
      </c>
      <c r="I1882" s="539"/>
      <c r="J1882" s="545" t="s">
        <v>12</v>
      </c>
      <c r="K1882" s="570"/>
      <c r="L1882" s="570"/>
      <c r="M1882" s="570"/>
      <c r="N1882" s="547"/>
      <c r="O1882" s="546"/>
      <c r="P1882" s="547" t="s">
        <v>84</v>
      </c>
      <c r="Q1882" s="1"/>
    </row>
    <row r="1883" spans="3:17" ht="15" customHeight="1">
      <c r="C1883" s="626"/>
      <c r="D1883" s="648"/>
      <c r="E1883" s="648"/>
      <c r="F1883" s="648" t="s">
        <v>60</v>
      </c>
      <c r="G1883" s="648" t="s">
        <v>83</v>
      </c>
      <c r="H1883" s="648" t="s">
        <v>82</v>
      </c>
      <c r="I1883" s="539"/>
      <c r="J1883" s="649" t="s">
        <v>81</v>
      </c>
      <c r="K1883" s="539"/>
      <c r="L1883" s="539"/>
      <c r="M1883" s="539"/>
      <c r="N1883" s="539"/>
      <c r="O1883" s="537"/>
      <c r="P1883" s="650">
        <f>Model!D180+Model!D208+Model!D230+Model!D252</f>
        <v>80341391.700000003</v>
      </c>
      <c r="Q1883" s="1"/>
    </row>
    <row r="1884" spans="3:17" ht="15" customHeight="1">
      <c r="C1884" s="651"/>
      <c r="D1884" s="651"/>
      <c r="E1884" s="651"/>
      <c r="F1884" s="651"/>
      <c r="G1884" s="651"/>
      <c r="H1884" s="651"/>
      <c r="I1884" s="539"/>
      <c r="J1884" s="649" t="s">
        <v>80</v>
      </c>
      <c r="K1884" s="539"/>
      <c r="L1884" s="539"/>
      <c r="M1884" s="539"/>
      <c r="N1884" s="539"/>
      <c r="O1884" s="537"/>
      <c r="P1884" s="650">
        <f>Model!DO360</f>
        <v>30898107.250414886</v>
      </c>
      <c r="Q1884" s="1"/>
    </row>
    <row r="1885" spans="3:17" ht="15" customHeight="1">
      <c r="C1885" s="629" t="s">
        <v>79</v>
      </c>
      <c r="D1885" s="539"/>
      <c r="E1885" s="539"/>
      <c r="F1885" s="539"/>
      <c r="G1885" s="539"/>
      <c r="H1885" s="539"/>
      <c r="I1885" s="539"/>
      <c r="J1885" s="649" t="s">
        <v>78</v>
      </c>
      <c r="K1885" s="539"/>
      <c r="L1885" s="539"/>
      <c r="M1885" s="539"/>
      <c r="N1885" s="539"/>
      <c r="O1885" s="537"/>
      <c r="P1885" s="650">
        <f>Model!DO287</f>
        <v>1987326.9845142851</v>
      </c>
      <c r="Q1885" s="1"/>
    </row>
    <row r="1886" spans="3:17" ht="15" customHeight="1">
      <c r="C1886" s="652" t="s">
        <v>77</v>
      </c>
      <c r="D1886" s="653"/>
      <c r="E1886" s="539"/>
      <c r="F1886" s="650">
        <f>SUM(Model!F170:DN170)</f>
        <v>40170695.850000009</v>
      </c>
      <c r="G1886" s="650">
        <f>F1886/Model!$D$34</f>
        <v>288.95000000000005</v>
      </c>
      <c r="H1886" s="650">
        <f>F1886/Model!$D$51</f>
        <v>313833.56132812507</v>
      </c>
      <c r="I1886" s="539"/>
      <c r="J1886" s="649" t="s">
        <v>76</v>
      </c>
      <c r="K1886" s="539"/>
      <c r="L1886" s="539"/>
      <c r="M1886" s="539"/>
      <c r="N1886" s="539"/>
      <c r="O1886" s="537"/>
      <c r="P1886" s="650">
        <f>Model!DO423</f>
        <v>5433764.8838844253</v>
      </c>
      <c r="Q1886" s="1"/>
    </row>
    <row r="1887" spans="3:17" ht="15" customHeight="1">
      <c r="C1887" s="652" t="s">
        <v>75</v>
      </c>
      <c r="D1887" s="654"/>
      <c r="E1887" s="539"/>
      <c r="F1887" s="655">
        <f>SUM(Model!F198:DN198)</f>
        <v>40170695.850000001</v>
      </c>
      <c r="G1887" s="655">
        <f>F1887/Model!$D$34</f>
        <v>288.95</v>
      </c>
      <c r="H1887" s="655">
        <f>F1887/Model!$D$51</f>
        <v>313833.56132812501</v>
      </c>
      <c r="I1887" s="539"/>
      <c r="J1887" s="649" t="s">
        <v>74</v>
      </c>
      <c r="K1887" s="539"/>
      <c r="L1887" s="539"/>
      <c r="M1887" s="539"/>
      <c r="N1887" s="539"/>
      <c r="O1887" s="546"/>
      <c r="P1887" s="650">
        <f>Model!DO282</f>
        <v>410491.45637395408</v>
      </c>
      <c r="Q1887" s="1"/>
    </row>
    <row r="1888" spans="3:17" ht="15" customHeight="1">
      <c r="C1888" s="656" t="s">
        <v>73</v>
      </c>
      <c r="D1888" s="657"/>
      <c r="E1888" s="657"/>
      <c r="F1888" s="658">
        <f>SUM(F1886:F1887)</f>
        <v>80341391.700000018</v>
      </c>
      <c r="G1888" s="658">
        <f>SUM(G1886:G1887)</f>
        <v>577.90000000000009</v>
      </c>
      <c r="H1888" s="658">
        <f>SUM(H1886:H1887)</f>
        <v>627667.12265625014</v>
      </c>
      <c r="I1888" s="539"/>
      <c r="J1888" s="623" t="s">
        <v>1</v>
      </c>
      <c r="K1888" s="623"/>
      <c r="L1888" s="623"/>
      <c r="M1888" s="623"/>
      <c r="N1888" s="623"/>
      <c r="O1888" s="537"/>
      <c r="P1888" s="659">
        <f>SUM(P1883:P1887)</f>
        <v>119071082.27518757</v>
      </c>
      <c r="Q1888" s="1"/>
    </row>
    <row r="1889" spans="3:17" ht="15" customHeight="1">
      <c r="C1889" s="660"/>
      <c r="D1889" s="661"/>
      <c r="E1889" s="661"/>
      <c r="F1889" s="661"/>
      <c r="G1889" s="662"/>
      <c r="H1889" s="663"/>
      <c r="I1889" s="539"/>
      <c r="J1889" s="664" t="s">
        <v>72</v>
      </c>
      <c r="K1889" s="539"/>
      <c r="L1889" s="539"/>
      <c r="M1889" s="539"/>
      <c r="N1889" s="539"/>
      <c r="O1889" s="546"/>
      <c r="P1889" s="650">
        <f ca="1">G1866</f>
        <v>82846641.497307092</v>
      </c>
      <c r="Q1889" s="1"/>
    </row>
    <row r="1890" spans="3:17" ht="15" customHeight="1">
      <c r="C1890" s="539"/>
      <c r="D1890" s="539"/>
      <c r="E1890" s="539"/>
      <c r="F1890" s="539"/>
      <c r="G1890" s="653"/>
      <c r="H1890" s="539"/>
      <c r="I1890" s="539"/>
      <c r="J1890" s="665" t="s">
        <v>71</v>
      </c>
      <c r="K1890" s="622"/>
      <c r="L1890" s="622"/>
      <c r="M1890" s="622"/>
      <c r="N1890" s="622"/>
      <c r="O1890" s="537"/>
      <c r="P1890" s="659">
        <f ca="1">P1888-P1889</f>
        <v>36224440.777880475</v>
      </c>
      <c r="Q1890" s="1"/>
    </row>
    <row r="1891" spans="3:17" ht="15" customHeight="1">
      <c r="C1891" s="629" t="s">
        <v>7</v>
      </c>
      <c r="D1891" s="539"/>
      <c r="E1891" s="539"/>
      <c r="F1891" s="539"/>
      <c r="G1891" s="654"/>
      <c r="H1891" s="539"/>
      <c r="I1891" s="539"/>
      <c r="J1891" s="666"/>
      <c r="K1891" s="667"/>
      <c r="L1891" s="667"/>
      <c r="M1891" s="667"/>
      <c r="N1891" s="667"/>
      <c r="O1891" s="667"/>
      <c r="P1891" s="537"/>
      <c r="Q1891" s="1"/>
    </row>
    <row r="1892" spans="3:17" ht="15" customHeight="1">
      <c r="C1892" s="652" t="s">
        <v>70</v>
      </c>
      <c r="D1892" s="653"/>
      <c r="E1892" s="653"/>
      <c r="F1892" s="650">
        <f>SUM(Model!F321:DN321)</f>
        <v>15605686.421897314</v>
      </c>
      <c r="G1892" s="539"/>
      <c r="H1892" s="668">
        <f>IF(Model!$F$81=0,0,F1892/Model!$F$81)</f>
        <v>162559.23356143036</v>
      </c>
      <c r="I1892" s="539"/>
      <c r="J1892" s="539"/>
      <c r="K1892" s="539"/>
      <c r="L1892" s="539"/>
      <c r="M1892" s="539"/>
      <c r="N1892" s="539"/>
      <c r="O1892" s="539"/>
      <c r="P1892" s="537"/>
      <c r="Q1892" s="1"/>
    </row>
    <row r="1893" spans="3:17" ht="15" customHeight="1">
      <c r="C1893" s="652" t="s">
        <v>69</v>
      </c>
      <c r="D1893" s="654"/>
      <c r="E1893" s="654"/>
      <c r="F1893" s="650">
        <f>SUM(Model!F333:DN333)</f>
        <v>375888.30204299983</v>
      </c>
      <c r="G1893" s="539"/>
      <c r="H1893" s="668">
        <f>IF(Model!$F$81=0,0,F1893/Model!$F$81)</f>
        <v>3915.5031462812481</v>
      </c>
      <c r="I1893" s="539"/>
      <c r="J1893" s="540" t="s">
        <v>558</v>
      </c>
      <c r="K1893" s="541"/>
      <c r="L1893" s="542"/>
      <c r="M1893" s="542"/>
      <c r="N1893" s="542"/>
      <c r="O1893" s="540"/>
      <c r="P1893" s="540"/>
      <c r="Q1893" s="1"/>
    </row>
    <row r="1894" spans="3:17" ht="15" customHeight="1">
      <c r="C1894" s="652" t="s">
        <v>68</v>
      </c>
      <c r="D1894" s="654"/>
      <c r="E1894" s="654"/>
      <c r="F1894" s="655">
        <f>SUM(Model!F345:DN345)</f>
        <v>6953272.3137255441</v>
      </c>
      <c r="G1894" s="539"/>
      <c r="H1894" s="669">
        <f>IF(Model!$F$81=0,0,F1894/Model!$F$81)</f>
        <v>72429.91993464109</v>
      </c>
      <c r="I1894" s="539"/>
      <c r="J1894" s="556"/>
      <c r="K1894" s="615"/>
      <c r="L1894" s="615"/>
      <c r="M1894" s="670"/>
      <c r="N1894" s="671"/>
      <c r="O1894" s="615"/>
      <c r="P1894" s="537"/>
      <c r="Q1894" s="1"/>
    </row>
    <row r="1895" spans="3:17" ht="15" customHeight="1">
      <c r="C1895" s="656" t="s">
        <v>67</v>
      </c>
      <c r="D1895" s="657"/>
      <c r="E1895" s="657"/>
      <c r="F1895" s="658">
        <f>SUM(F1892:F1894)</f>
        <v>22934847.037665859</v>
      </c>
      <c r="G1895" s="672"/>
      <c r="H1895" s="673">
        <f>SUM(H1892:H1894)</f>
        <v>238904.6566423527</v>
      </c>
      <c r="I1895" s="539"/>
      <c r="J1895" s="556"/>
      <c r="K1895" s="539"/>
      <c r="L1895" s="537"/>
      <c r="M1895" s="674" t="s">
        <v>66</v>
      </c>
      <c r="N1895" s="674" t="s">
        <v>65</v>
      </c>
      <c r="O1895" s="674" t="s">
        <v>64</v>
      </c>
      <c r="P1895" s="674"/>
      <c r="Q1895" s="1"/>
    </row>
    <row r="1896" spans="3:17" ht="15" customHeight="1">
      <c r="C1896" s="660"/>
      <c r="D1896" s="653"/>
      <c r="E1896" s="653"/>
      <c r="F1896" s="675"/>
      <c r="G1896" s="676"/>
      <c r="H1896" s="676"/>
      <c r="I1896" s="539"/>
      <c r="J1896" s="677"/>
      <c r="K1896" s="539"/>
      <c r="L1896" s="537"/>
      <c r="M1896" s="674" t="s">
        <v>14</v>
      </c>
      <c r="N1896" s="674" t="s">
        <v>63</v>
      </c>
      <c r="O1896" s="678" t="s">
        <v>63</v>
      </c>
      <c r="P1896" s="678" t="s">
        <v>62</v>
      </c>
      <c r="Q1896" s="1"/>
    </row>
    <row r="1897" spans="3:17" ht="15" customHeight="1">
      <c r="C1897" s="679" t="s">
        <v>8</v>
      </c>
      <c r="D1897" s="653"/>
      <c r="E1897" s="653"/>
      <c r="F1897" s="675"/>
      <c r="G1897" s="676"/>
      <c r="H1897" s="676"/>
      <c r="I1897" s="539"/>
      <c r="J1897" s="565" t="s">
        <v>7</v>
      </c>
      <c r="K1897" s="539"/>
      <c r="L1897" s="537"/>
      <c r="M1897" s="680">
        <f>Model!E83</f>
        <v>24</v>
      </c>
      <c r="N1897" s="602">
        <f ca="1">OFFSET(Model!DU2117,M1897,0)</f>
        <v>95263.98597227475</v>
      </c>
      <c r="O1897" s="602">
        <f ca="1">OFFSET(Model!DU2117,$E$1827,0)</f>
        <v>187106.55426035417</v>
      </c>
      <c r="P1897" s="681">
        <f ca="1">(O1897/N1897)^(1/($E$1827-M1897+1))-1</f>
        <v>1.8411395139871667E-2</v>
      </c>
      <c r="Q1897" s="1"/>
    </row>
    <row r="1898" spans="3:17" ht="15" customHeight="1">
      <c r="C1898" s="652" t="s">
        <v>543</v>
      </c>
      <c r="D1898" s="539"/>
      <c r="E1898" s="539"/>
      <c r="F1898" s="655">
        <f>SUM(Model!F282:DN282)</f>
        <v>410491.45637395408</v>
      </c>
      <c r="G1898" s="682">
        <f>F1898/Model!D42</f>
        <v>205.24572818697703</v>
      </c>
      <c r="H1898" s="683"/>
      <c r="I1898" s="539"/>
      <c r="J1898" s="565" t="s">
        <v>8</v>
      </c>
      <c r="K1898" s="539"/>
      <c r="L1898" s="546"/>
      <c r="M1898" s="680">
        <f>Model!E62</f>
        <v>24</v>
      </c>
      <c r="N1898" s="602">
        <f ca="1">OFFSET(Model!DR2117,M1898,0)</f>
        <v>10609.429289086343</v>
      </c>
      <c r="O1898" s="602">
        <f ca="1">OFFSET(Model!DR2117,$E$1827,0)</f>
        <v>11593.444393781298</v>
      </c>
      <c r="P1898" s="684">
        <f ca="1">(O1898/N1898)^(1/($E$1827-M1898+1))-1</f>
        <v>2.4000820459675332E-3</v>
      </c>
      <c r="Q1898" s="1"/>
    </row>
    <row r="1899" spans="3:17" ht="15" customHeight="1">
      <c r="C1899" s="656" t="s">
        <v>61</v>
      </c>
      <c r="D1899" s="657"/>
      <c r="E1899" s="657"/>
      <c r="F1899" s="658">
        <f>SUM(F1898)</f>
        <v>410491.45637395408</v>
      </c>
      <c r="G1899" s="685">
        <f>SUM(G1898)</f>
        <v>205.24572818697703</v>
      </c>
      <c r="H1899" s="686"/>
      <c r="I1899" s="539"/>
      <c r="J1899" s="589" t="s">
        <v>60</v>
      </c>
      <c r="K1899" s="687"/>
      <c r="L1899" s="537"/>
      <c r="M1899" s="687"/>
      <c r="N1899" s="688"/>
      <c r="O1899" s="688"/>
      <c r="P1899" s="689"/>
      <c r="Q1899" s="1"/>
    </row>
    <row r="1900" spans="3:17" ht="15" customHeight="1">
      <c r="C1900" s="539"/>
      <c r="D1900" s="539"/>
      <c r="E1900" s="539"/>
      <c r="F1900" s="539"/>
      <c r="G1900" s="539"/>
      <c r="H1900" s="539"/>
      <c r="I1900" s="539"/>
      <c r="J1900" s="537"/>
      <c r="K1900" s="539"/>
      <c r="L1900" s="539"/>
      <c r="M1900" s="539"/>
      <c r="N1900" s="539"/>
      <c r="O1900" s="539"/>
      <c r="P1900" s="539"/>
      <c r="Q1900" s="1"/>
    </row>
    <row r="1901" spans="3:17" ht="15" customHeight="1">
      <c r="C1901" s="679" t="s">
        <v>59</v>
      </c>
      <c r="D1901" s="539"/>
      <c r="E1901" s="539"/>
      <c r="F1901" s="539"/>
      <c r="G1901" s="539"/>
      <c r="H1901" s="539"/>
      <c r="I1901" s="539"/>
      <c r="J1901" s="539"/>
      <c r="K1901" s="539"/>
      <c r="L1901" s="539"/>
      <c r="M1901" s="539"/>
      <c r="N1901" s="539"/>
      <c r="O1901" s="539"/>
      <c r="P1901" s="537"/>
      <c r="Q1901" s="1"/>
    </row>
    <row r="1902" spans="3:17" ht="15" customHeight="1">
      <c r="C1902" s="652" t="s">
        <v>58</v>
      </c>
      <c r="D1902" s="653"/>
      <c r="E1902" s="653"/>
      <c r="F1902" s="690">
        <f ca="1">SUM(Model!F224:DN224)</f>
        <v>0</v>
      </c>
      <c r="G1902" s="539"/>
      <c r="H1902" s="675">
        <f>IF(Model!D57=0,0,F1902/Model!D57)</f>
        <v>0</v>
      </c>
      <c r="I1902" s="539"/>
      <c r="J1902" s="539"/>
      <c r="K1902" s="539"/>
      <c r="L1902" s="539"/>
      <c r="M1902" s="539"/>
      <c r="N1902" s="539"/>
      <c r="O1902" s="539"/>
      <c r="P1902" s="537"/>
      <c r="Q1902" s="1"/>
    </row>
    <row r="1903" spans="3:17" ht="15" customHeight="1">
      <c r="C1903" s="652" t="s">
        <v>57</v>
      </c>
      <c r="D1903" s="654"/>
      <c r="E1903" s="654"/>
      <c r="F1903" s="690">
        <f ca="1">SUM(Model!F246:DN246)</f>
        <v>0</v>
      </c>
      <c r="G1903" s="691"/>
      <c r="H1903" s="675">
        <f>IF(Model!D58=0,0,F1903/Model!D58)</f>
        <v>0</v>
      </c>
      <c r="I1903" s="539"/>
      <c r="J1903" s="539"/>
      <c r="K1903" s="539"/>
      <c r="L1903" s="539"/>
      <c r="M1903" s="539"/>
      <c r="N1903" s="539"/>
      <c r="O1903" s="539"/>
      <c r="P1903" s="537"/>
      <c r="Q1903" s="1"/>
    </row>
    <row r="1904" spans="3:17" ht="15" customHeight="1">
      <c r="C1904" s="652" t="s">
        <v>56</v>
      </c>
      <c r="D1904" s="654"/>
      <c r="E1904" s="654"/>
      <c r="F1904" s="692">
        <f ca="1">SUM(Model!F268:DN268)</f>
        <v>0</v>
      </c>
      <c r="G1904" s="691"/>
      <c r="H1904" s="683">
        <f>IF(Model!D59=0,0,F1904/Model!D59)</f>
        <v>0</v>
      </c>
      <c r="I1904" s="539"/>
      <c r="J1904" s="539"/>
      <c r="K1904" s="539"/>
      <c r="L1904" s="539"/>
      <c r="M1904" s="539"/>
      <c r="N1904" s="539"/>
      <c r="O1904" s="539"/>
      <c r="P1904" s="537"/>
      <c r="Q1904" s="1"/>
    </row>
    <row r="1905" spans="3:17" ht="15" customHeight="1">
      <c r="C1905" s="656" t="s">
        <v>55</v>
      </c>
      <c r="D1905" s="657"/>
      <c r="E1905" s="657"/>
      <c r="F1905" s="693">
        <f ca="1">SUM(Model!F274:DN274)</f>
        <v>0</v>
      </c>
      <c r="G1905" s="672"/>
      <c r="H1905" s="686">
        <f>SUM(H1902:H1904)</f>
        <v>0</v>
      </c>
      <c r="I1905" s="539"/>
      <c r="J1905" s="539"/>
      <c r="K1905" s="539"/>
      <c r="L1905" s="539"/>
      <c r="M1905" s="539"/>
      <c r="N1905" s="539"/>
      <c r="O1905" s="539"/>
      <c r="P1905" s="537"/>
      <c r="Q1905" s="1"/>
    </row>
    <row r="1906" spans="3:17" ht="15" customHeight="1">
      <c r="C1906" s="539"/>
      <c r="D1906" s="539"/>
      <c r="E1906" s="539"/>
      <c r="F1906" s="539"/>
      <c r="G1906" s="539"/>
      <c r="H1906" s="539"/>
      <c r="I1906" s="539"/>
      <c r="J1906" s="539"/>
      <c r="K1906" s="539"/>
      <c r="L1906" s="539"/>
      <c r="M1906" s="539"/>
      <c r="N1906" s="539"/>
      <c r="O1906" s="539"/>
      <c r="P1906" s="537"/>
      <c r="Q1906" s="1"/>
    </row>
    <row r="1907" spans="3:17" ht="15" customHeight="1">
      <c r="C1907" s="656" t="s">
        <v>54</v>
      </c>
      <c r="D1907" s="657"/>
      <c r="E1907" s="657"/>
      <c r="F1907" s="694">
        <f ca="1">SUM(F1905,F1899,F1895,F1888)</f>
        <v>103686730.19403982</v>
      </c>
      <c r="G1907" s="672"/>
      <c r="H1907" s="672"/>
      <c r="I1907" s="539"/>
      <c r="J1907" s="539"/>
      <c r="K1907" s="539"/>
      <c r="L1907" s="539"/>
      <c r="M1907" s="539"/>
      <c r="N1907" s="539"/>
      <c r="O1907" s="539"/>
      <c r="P1907" s="537"/>
      <c r="Q1907" s="1"/>
    </row>
    <row r="1908" spans="3:17" ht="15" customHeight="1">
      <c r="C1908" s="537"/>
      <c r="D1908" s="537"/>
      <c r="E1908" s="537"/>
      <c r="F1908" s="537"/>
      <c r="G1908" s="537"/>
      <c r="H1908" s="537"/>
      <c r="I1908" s="537"/>
      <c r="J1908" s="537"/>
      <c r="K1908" s="537"/>
      <c r="L1908" s="537"/>
      <c r="M1908" s="537"/>
      <c r="N1908" s="537"/>
      <c r="O1908" s="537"/>
      <c r="P1908" s="537"/>
    </row>
    <row r="1909" spans="3:17" ht="15" customHeight="1">
      <c r="C1909" s="537"/>
      <c r="D1909" s="537"/>
      <c r="E1909" s="537"/>
      <c r="F1909" s="537"/>
      <c r="G1909" s="537"/>
      <c r="H1909" s="537"/>
      <c r="I1909" s="537"/>
      <c r="J1909" s="537"/>
      <c r="K1909" s="537"/>
      <c r="L1909" s="537"/>
      <c r="M1909" s="537"/>
      <c r="N1909" s="537"/>
      <c r="O1909" s="537"/>
      <c r="P1909" s="537"/>
    </row>
    <row r="1910" spans="3:17" ht="15" customHeight="1">
      <c r="C1910" s="536" t="s">
        <v>53</v>
      </c>
      <c r="D1910" s="695"/>
      <c r="E1910" s="695"/>
      <c r="F1910" s="695"/>
      <c r="G1910" s="695"/>
      <c r="H1910" s="695"/>
      <c r="I1910" s="695"/>
      <c r="J1910" s="695"/>
      <c r="K1910" s="695"/>
      <c r="L1910" s="695"/>
      <c r="M1910" s="695"/>
      <c r="N1910" s="695"/>
      <c r="O1910" s="695"/>
      <c r="P1910" s="695"/>
    </row>
    <row r="1911" spans="3:17" ht="15" customHeight="1">
      <c r="C1911" s="677"/>
      <c r="D1911" s="696"/>
      <c r="E1911" s="696"/>
      <c r="F1911" s="696"/>
      <c r="G1911" s="696"/>
      <c r="H1911" s="696"/>
      <c r="I1911" s="539"/>
      <c r="J1911" s="539"/>
      <c r="K1911" s="539"/>
      <c r="L1911" s="539"/>
      <c r="M1911" s="539"/>
      <c r="N1911" s="539"/>
      <c r="O1911" s="539"/>
      <c r="P1911" s="539"/>
    </row>
    <row r="1912" spans="3:17" ht="15" customHeight="1">
      <c r="C1912" s="697" t="s">
        <v>559</v>
      </c>
      <c r="D1912" s="697"/>
      <c r="E1912" s="697"/>
      <c r="F1912" s="697"/>
      <c r="G1912" s="697"/>
      <c r="H1912" s="697"/>
      <c r="I1912" s="697"/>
      <c r="J1912" s="539"/>
      <c r="K1912" s="697" t="s">
        <v>52</v>
      </c>
      <c r="L1912" s="697"/>
      <c r="M1912" s="697"/>
      <c r="N1912" s="697"/>
      <c r="O1912" s="697"/>
      <c r="P1912" s="697"/>
    </row>
    <row r="1913" spans="3:17" ht="15" customHeight="1">
      <c r="C1913" s="539"/>
      <c r="D1913" s="539"/>
      <c r="E1913" s="539"/>
      <c r="F1913" s="539"/>
      <c r="G1913" s="539"/>
      <c r="H1913" s="539"/>
      <c r="I1913" s="539"/>
      <c r="J1913" s="539"/>
      <c r="K1913" s="539"/>
      <c r="L1913" s="539"/>
      <c r="M1913" s="539"/>
      <c r="N1913" s="539"/>
      <c r="O1913" s="539"/>
      <c r="P1913" s="539"/>
    </row>
    <row r="1914" spans="3:17" ht="15" customHeight="1">
      <c r="C1914" s="539"/>
      <c r="D1914" s="539"/>
      <c r="E1914" s="539"/>
      <c r="F1914" s="539"/>
      <c r="G1914" s="539"/>
      <c r="H1914" s="539"/>
      <c r="I1914" s="539"/>
      <c r="J1914" s="539"/>
      <c r="K1914" s="698" t="s">
        <v>51</v>
      </c>
      <c r="L1914" s="698" t="s">
        <v>8</v>
      </c>
      <c r="M1914" s="698" t="s">
        <v>8</v>
      </c>
      <c r="N1914" s="698" t="s">
        <v>7</v>
      </c>
      <c r="O1914" s="698" t="s">
        <v>7</v>
      </c>
      <c r="P1914" s="698" t="s">
        <v>7</v>
      </c>
    </row>
    <row r="1915" spans="3:17" ht="15" customHeight="1">
      <c r="C1915" s="699"/>
      <c r="D1915" s="700"/>
      <c r="E1915" s="539"/>
      <c r="F1915" s="539"/>
      <c r="G1915" s="598" t="s">
        <v>50</v>
      </c>
      <c r="H1915" s="598" t="s">
        <v>49</v>
      </c>
      <c r="I1915" s="537"/>
      <c r="J1915" s="539"/>
      <c r="K1915" s="701" t="s">
        <v>48</v>
      </c>
      <c r="L1915" s="701" t="s">
        <v>46</v>
      </c>
      <c r="M1915" s="701" t="s">
        <v>47</v>
      </c>
      <c r="N1915" s="701" t="s">
        <v>46</v>
      </c>
      <c r="O1915" s="701" t="s">
        <v>45</v>
      </c>
      <c r="P1915" s="701" t="s">
        <v>44</v>
      </c>
    </row>
    <row r="1916" spans="3:17" ht="15" customHeight="1">
      <c r="C1916" s="699" t="s">
        <v>43</v>
      </c>
      <c r="D1916" s="700"/>
      <c r="E1916" s="539"/>
      <c r="F1916" s="553"/>
      <c r="G1916" s="793">
        <f>D176</f>
        <v>577.9</v>
      </c>
      <c r="H1916" s="793">
        <v>50</v>
      </c>
      <c r="I1916" s="537"/>
      <c r="J1916" s="539"/>
      <c r="K1916" s="703">
        <v>1</v>
      </c>
      <c r="L1916" s="704">
        <v>0</v>
      </c>
      <c r="M1916" s="703">
        <v>1</v>
      </c>
      <c r="N1916" s="704">
        <v>0</v>
      </c>
      <c r="O1916" s="704">
        <v>0</v>
      </c>
      <c r="P1916" s="703">
        <v>1</v>
      </c>
    </row>
    <row r="1917" spans="3:17" ht="15" customHeight="1">
      <c r="C1917" s="705" t="s">
        <v>42</v>
      </c>
      <c r="D1917" s="706"/>
      <c r="E1917" s="570"/>
      <c r="F1917" s="707"/>
      <c r="G1917" s="794">
        <f>D794</f>
        <v>0.03</v>
      </c>
      <c r="H1917" s="795">
        <v>0.01</v>
      </c>
      <c r="I1917" s="537"/>
      <c r="J1917" s="539"/>
      <c r="K1917" s="539"/>
      <c r="L1917" s="539"/>
      <c r="M1917" s="539"/>
      <c r="N1917" s="539"/>
      <c r="O1917" s="539"/>
      <c r="P1917" s="539"/>
    </row>
    <row r="1918" spans="3:17" ht="15" customHeight="1">
      <c r="C1918" s="539"/>
      <c r="D1918" s="539"/>
      <c r="E1918" s="539"/>
      <c r="F1918" s="539"/>
      <c r="G1918" s="539"/>
      <c r="H1918" s="539"/>
      <c r="I1918" s="539"/>
      <c r="J1918" s="539"/>
      <c r="K1918" s="539"/>
      <c r="L1918" s="539"/>
      <c r="M1918" s="539"/>
      <c r="N1918" s="539"/>
      <c r="O1918" s="539"/>
      <c r="P1918" s="539"/>
    </row>
    <row r="1919" spans="3:17" ht="15" customHeight="1">
      <c r="C1919" s="710"/>
      <c r="D1919" s="711"/>
      <c r="E1919" s="711"/>
      <c r="F1919" s="712"/>
      <c r="G1919" s="712"/>
      <c r="H1919" s="713"/>
      <c r="I1919" s="714"/>
      <c r="J1919" s="539"/>
      <c r="K1919" s="698" t="s">
        <v>7</v>
      </c>
      <c r="L1919" s="698" t="s">
        <v>38</v>
      </c>
      <c r="M1919" s="698" t="s">
        <v>40</v>
      </c>
      <c r="N1919" s="698" t="s">
        <v>39</v>
      </c>
      <c r="O1919" s="698" t="s">
        <v>38</v>
      </c>
      <c r="P1919" s="698" t="s">
        <v>37</v>
      </c>
    </row>
    <row r="1920" spans="3:17" ht="15" customHeight="1">
      <c r="C1920" s="710"/>
      <c r="D1920" s="711"/>
      <c r="E1920" s="711"/>
      <c r="F1920" s="712"/>
      <c r="G1920" s="712"/>
      <c r="H1920" s="713"/>
      <c r="I1920" s="714"/>
      <c r="J1920" s="539"/>
      <c r="K1920" s="701" t="s">
        <v>36</v>
      </c>
      <c r="L1920" s="701" t="s">
        <v>572</v>
      </c>
      <c r="M1920" s="701" t="s">
        <v>34</v>
      </c>
      <c r="N1920" s="701" t="s">
        <v>33</v>
      </c>
      <c r="O1920" s="701" t="s">
        <v>32</v>
      </c>
      <c r="P1920" s="701" t="s">
        <v>31</v>
      </c>
    </row>
    <row r="1921" spans="3:16" ht="15" customHeight="1">
      <c r="C1921" s="710"/>
      <c r="D1921" s="711"/>
      <c r="E1921" s="711"/>
      <c r="F1921" s="712"/>
      <c r="G1921" s="712"/>
      <c r="H1921" s="713"/>
      <c r="I1921" s="714"/>
      <c r="J1921" s="539"/>
      <c r="K1921" s="704">
        <v>0</v>
      </c>
      <c r="L1921" s="715">
        <v>0</v>
      </c>
      <c r="M1921" s="703">
        <v>1</v>
      </c>
      <c r="N1921" s="703">
        <v>1</v>
      </c>
      <c r="O1921" s="703">
        <v>1</v>
      </c>
      <c r="P1921" s="715">
        <v>0</v>
      </c>
    </row>
    <row r="1922" spans="3:16" ht="15" customHeight="1">
      <c r="C1922" s="710"/>
      <c r="D1922" s="711"/>
      <c r="E1922" s="711"/>
      <c r="F1922" s="712"/>
      <c r="G1922" s="712"/>
      <c r="H1922" s="713"/>
      <c r="I1922" s="714"/>
      <c r="J1922" s="539"/>
      <c r="K1922" s="704"/>
      <c r="L1922" s="715"/>
      <c r="M1922" s="703"/>
      <c r="N1922" s="703"/>
      <c r="O1922" s="703"/>
      <c r="P1922" s="715"/>
    </row>
    <row r="1923" spans="3:16" ht="15" customHeight="1">
      <c r="C1923" s="710"/>
      <c r="D1923" s="711"/>
      <c r="E1923" s="711"/>
      <c r="F1923" s="712"/>
      <c r="G1923" s="712"/>
      <c r="H1923" s="713"/>
      <c r="I1923" s="714"/>
      <c r="J1923" s="539"/>
      <c r="K1923" s="568"/>
      <c r="L1923" s="716"/>
      <c r="M1923" s="716"/>
      <c r="N1923" s="717"/>
      <c r="O1923" s="717"/>
      <c r="P1923" s="718"/>
    </row>
    <row r="1924" spans="3:16" ht="15" customHeight="1">
      <c r="C1924" s="536" t="s">
        <v>30</v>
      </c>
      <c r="D1924" s="695"/>
      <c r="E1924" s="695"/>
      <c r="F1924" s="695"/>
      <c r="G1924" s="695"/>
      <c r="H1924" s="695"/>
      <c r="I1924" s="695"/>
      <c r="J1924" s="695"/>
      <c r="K1924" s="695"/>
      <c r="L1924" s="695"/>
      <c r="M1924" s="695"/>
      <c r="N1924" s="695"/>
      <c r="O1924" s="695"/>
      <c r="P1924" s="695"/>
    </row>
    <row r="1925" spans="3:16" ht="15" customHeight="1">
      <c r="C1925" s="700"/>
      <c r="D1925" s="719"/>
      <c r="E1925" s="720"/>
      <c r="F1925" s="721"/>
      <c r="G1925" s="722"/>
      <c r="H1925" s="720"/>
      <c r="I1925" s="723"/>
      <c r="J1925" s="724"/>
      <c r="K1925" s="725"/>
      <c r="L1925" s="721"/>
      <c r="M1925" s="720"/>
      <c r="N1925" s="721"/>
      <c r="O1925" s="720"/>
      <c r="P1925" s="539"/>
    </row>
    <row r="1926" spans="3:16" ht="21.75" customHeight="1">
      <c r="C1926" s="24"/>
      <c r="D1926" s="24" t="s">
        <v>29</v>
      </c>
      <c r="E1926" s="726"/>
      <c r="F1926" s="726"/>
      <c r="G1926" s="726"/>
      <c r="H1926" s="726"/>
      <c r="I1926" s="726"/>
      <c r="J1926" s="727"/>
      <c r="K1926" s="728"/>
      <c r="L1926" s="536" t="s">
        <v>24</v>
      </c>
      <c r="M1926" s="536"/>
      <c r="N1926" s="536"/>
      <c r="O1926" s="536"/>
      <c r="P1926" s="536"/>
    </row>
    <row r="1927" spans="3:16" ht="21.75" customHeight="1">
      <c r="C1927" s="25"/>
      <c r="D1927" s="25"/>
      <c r="E1927" s="729"/>
      <c r="F1927" s="536" t="s">
        <v>23</v>
      </c>
      <c r="G1927" s="536"/>
      <c r="H1927" s="536"/>
      <c r="I1927" s="536"/>
      <c r="J1927" s="730"/>
      <c r="K1927" s="728"/>
      <c r="L1927" s="728"/>
      <c r="M1927" s="728"/>
      <c r="N1927" s="728"/>
      <c r="O1927" s="728"/>
      <c r="P1927" s="728"/>
    </row>
    <row r="1928" spans="3:16" ht="21.75" customHeight="1">
      <c r="C1928" s="25"/>
      <c r="D1928" s="25"/>
      <c r="E1928" s="731">
        <f>IF(E1935=0,0,Model!P1829)</f>
        <v>0</v>
      </c>
      <c r="F1928" s="732">
        <f>G1928-$H$1916</f>
        <v>477.9</v>
      </c>
      <c r="G1928" s="732">
        <f>H1928-$H$1916</f>
        <v>527.9</v>
      </c>
      <c r="H1928" s="733">
        <v>577.9</v>
      </c>
      <c r="I1928" s="732">
        <f>H1928+$H$1916</f>
        <v>627.9</v>
      </c>
      <c r="J1928" s="732">
        <f>I1928+$H$1916</f>
        <v>677.9</v>
      </c>
      <c r="K1928" s="728"/>
      <c r="L1928" s="728" t="s">
        <v>22</v>
      </c>
      <c r="M1928" s="728"/>
      <c r="N1928" s="734">
        <f ca="1">Model!P1829</f>
        <v>0.39939075112342837</v>
      </c>
      <c r="O1928" s="728"/>
      <c r="P1928" s="728"/>
    </row>
    <row r="1929" spans="3:16" ht="21.75" customHeight="1">
      <c r="C1929" s="735"/>
      <c r="D1929" s="735"/>
      <c r="E1929" s="736">
        <f>E1930-$H$1917</f>
        <v>9.9999999999999967E-3</v>
      </c>
      <c r="F1929" s="737">
        <f t="dataTable" ref="F1929:J1933" dt2D="1" dtr="1" r1="F176" r2="F794"/>
        <v>0</v>
      </c>
      <c r="G1929" s="737">
        <v>0</v>
      </c>
      <c r="H1929" s="737">
        <v>0</v>
      </c>
      <c r="I1929" s="737">
        <v>0</v>
      </c>
      <c r="J1929" s="738">
        <v>0</v>
      </c>
      <c r="K1929" s="728"/>
      <c r="L1929" s="728" t="s">
        <v>21</v>
      </c>
      <c r="M1929" s="728"/>
      <c r="N1929" s="739">
        <f ca="1">Model!P1832</f>
        <v>3.6832919094726302</v>
      </c>
      <c r="O1929" s="728"/>
      <c r="P1929" s="728"/>
    </row>
    <row r="1930" spans="3:16" ht="21.75" customHeight="1">
      <c r="C1930" s="735"/>
      <c r="D1930" s="735" t="s">
        <v>20</v>
      </c>
      <c r="E1930" s="736">
        <f>E1931-$H$1917</f>
        <v>1.9999999999999997E-2</v>
      </c>
      <c r="F1930" s="737">
        <v>0</v>
      </c>
      <c r="G1930" s="740">
        <v>0</v>
      </c>
      <c r="H1930" s="740">
        <v>0</v>
      </c>
      <c r="I1930" s="740">
        <v>0</v>
      </c>
      <c r="J1930" s="738">
        <v>0</v>
      </c>
      <c r="K1930" s="728"/>
      <c r="L1930" s="728" t="s">
        <v>19</v>
      </c>
      <c r="M1930" s="728"/>
      <c r="N1930" s="602">
        <f ca="1">Model!P1830</f>
        <v>13996509.255995996</v>
      </c>
      <c r="O1930" s="728"/>
      <c r="P1930" s="728"/>
    </row>
    <row r="1931" spans="3:16" ht="21.75" customHeight="1">
      <c r="C1931" s="735"/>
      <c r="D1931" s="735" t="s">
        <v>18</v>
      </c>
      <c r="E1931" s="741">
        <v>0.03</v>
      </c>
      <c r="F1931" s="737">
        <v>0</v>
      </c>
      <c r="G1931" s="740">
        <v>0</v>
      </c>
      <c r="H1931" s="742">
        <v>0</v>
      </c>
      <c r="I1931" s="740">
        <v>0</v>
      </c>
      <c r="J1931" s="738">
        <v>0</v>
      </c>
      <c r="K1931" s="728"/>
      <c r="L1931" s="728"/>
      <c r="M1931" s="728"/>
      <c r="N1931" s="743"/>
      <c r="O1931" s="728"/>
      <c r="P1931" s="728"/>
    </row>
    <row r="1932" spans="3:16" ht="21.75" customHeight="1">
      <c r="C1932" s="25"/>
      <c r="D1932" s="25"/>
      <c r="E1932" s="744">
        <f>E1931+$H$1917</f>
        <v>0.04</v>
      </c>
      <c r="F1932" s="737">
        <v>0</v>
      </c>
      <c r="G1932" s="740">
        <v>0</v>
      </c>
      <c r="H1932" s="740">
        <v>0</v>
      </c>
      <c r="I1932" s="740">
        <v>0</v>
      </c>
      <c r="J1932" s="738">
        <v>0</v>
      </c>
      <c r="K1932" s="728"/>
      <c r="L1932" s="728"/>
      <c r="M1932" s="728"/>
      <c r="N1932" s="728"/>
      <c r="O1932" s="728"/>
      <c r="P1932" s="728"/>
    </row>
    <row r="1933" spans="3:16" ht="21.75" customHeight="1">
      <c r="C1933" s="25"/>
      <c r="D1933" s="745"/>
      <c r="E1933" s="744">
        <f>E1932+$H$1917</f>
        <v>0.05</v>
      </c>
      <c r="F1933" s="746">
        <v>0</v>
      </c>
      <c r="G1933" s="746">
        <v>0</v>
      </c>
      <c r="H1933" s="746">
        <v>0</v>
      </c>
      <c r="I1933" s="746">
        <v>0</v>
      </c>
      <c r="J1933" s="747">
        <v>0</v>
      </c>
      <c r="K1933" s="728"/>
      <c r="L1933" s="728"/>
      <c r="M1933" s="728"/>
      <c r="N1933" s="728"/>
      <c r="O1933" s="728"/>
      <c r="P1933" s="728"/>
    </row>
    <row r="1934" spans="3:16" ht="21.75" customHeight="1">
      <c r="C1934" s="748"/>
      <c r="D1934" s="748"/>
      <c r="E1934" s="700"/>
      <c r="F1934" s="725"/>
      <c r="G1934" s="725"/>
      <c r="H1934" s="725"/>
      <c r="I1934" s="725"/>
      <c r="J1934" s="724"/>
      <c r="K1934" s="724"/>
      <c r="L1934" s="749"/>
      <c r="M1934" s="750"/>
      <c r="N1934" s="750"/>
      <c r="O1934" s="751"/>
      <c r="P1934" s="539"/>
    </row>
    <row r="1935" spans="3:16" ht="21.75" customHeight="1">
      <c r="C1935" s="748" t="s">
        <v>17</v>
      </c>
      <c r="D1935" s="554"/>
      <c r="E1935" s="752">
        <v>0</v>
      </c>
      <c r="F1935" s="753"/>
      <c r="G1935" s="754"/>
      <c r="H1935" s="754"/>
      <c r="I1935" s="723"/>
      <c r="J1935" s="724"/>
      <c r="K1935" s="724"/>
      <c r="L1935" s="749"/>
      <c r="M1935" s="750"/>
      <c r="N1935" s="750"/>
      <c r="O1935" s="751"/>
      <c r="P1935" s="539"/>
    </row>
    <row r="1936" spans="3:16" ht="21.75" customHeight="1">
      <c r="C1936" s="700"/>
      <c r="D1936" s="700"/>
      <c r="E1936" s="700"/>
      <c r="F1936" s="753"/>
      <c r="G1936" s="754"/>
      <c r="H1936" s="754"/>
      <c r="I1936" s="723"/>
      <c r="J1936" s="724"/>
      <c r="K1936" s="724"/>
      <c r="L1936" s="749"/>
      <c r="M1936" s="750"/>
      <c r="N1936" s="749"/>
      <c r="O1936" s="751"/>
      <c r="P1936" s="539"/>
    </row>
    <row r="1937" spans="3:16" ht="21.75" customHeight="1">
      <c r="C1937" s="700"/>
      <c r="D1937" s="700"/>
      <c r="E1937" s="700"/>
      <c r="F1937" s="723"/>
      <c r="G1937" s="723"/>
      <c r="H1937" s="723"/>
      <c r="I1937" s="723"/>
      <c r="J1937" s="724"/>
      <c r="K1937" s="724"/>
      <c r="L1937" s="724"/>
      <c r="M1937" s="724"/>
      <c r="N1937" s="724"/>
      <c r="O1937" s="724"/>
      <c r="P1937" s="539"/>
    </row>
    <row r="1938" spans="3:16" ht="21.75" customHeight="1">
      <c r="C1938" s="536" t="s">
        <v>28</v>
      </c>
      <c r="D1938" s="695"/>
      <c r="E1938" s="695"/>
      <c r="F1938" s="695"/>
      <c r="G1938" s="695"/>
      <c r="H1938" s="695"/>
      <c r="I1938" s="695"/>
      <c r="J1938" s="695"/>
      <c r="K1938" s="695"/>
      <c r="L1938" s="695"/>
      <c r="M1938" s="695"/>
      <c r="N1938" s="695"/>
      <c r="O1938" s="695"/>
      <c r="P1938" s="695"/>
    </row>
    <row r="1939" spans="3:16" ht="21.75" customHeight="1">
      <c r="C1939" s="700"/>
      <c r="D1939" s="700"/>
      <c r="E1939" s="700"/>
      <c r="F1939" s="723"/>
      <c r="G1939" s="723"/>
      <c r="H1939" s="723"/>
      <c r="I1939" s="723"/>
      <c r="J1939" s="755"/>
      <c r="K1939" s="725"/>
      <c r="L1939" s="725"/>
      <c r="M1939" s="723"/>
      <c r="N1939" s="723"/>
      <c r="O1939" s="723"/>
      <c r="P1939" s="539"/>
    </row>
    <row r="1940" spans="3:16" ht="21.75" customHeight="1">
      <c r="C1940" s="25"/>
      <c r="D1940" s="24" t="s">
        <v>27</v>
      </c>
      <c r="E1940" s="726"/>
      <c r="F1940" s="726"/>
      <c r="G1940" s="726"/>
      <c r="H1940" s="726"/>
      <c r="I1940" s="726"/>
      <c r="J1940" s="727"/>
      <c r="K1940" s="748"/>
      <c r="L1940" s="536" t="s">
        <v>24</v>
      </c>
      <c r="M1940" s="536"/>
      <c r="N1940" s="536"/>
      <c r="O1940" s="536"/>
      <c r="P1940" s="536"/>
    </row>
    <row r="1941" spans="3:16" ht="21.75" customHeight="1">
      <c r="C1941" s="25"/>
      <c r="D1941" s="25"/>
      <c r="E1941" s="729"/>
      <c r="F1941" s="536" t="s">
        <v>23</v>
      </c>
      <c r="G1941" s="536"/>
      <c r="H1941" s="536"/>
      <c r="I1941" s="536"/>
      <c r="J1941" s="730"/>
      <c r="K1941" s="724"/>
      <c r="L1941" s="728"/>
      <c r="M1941" s="728"/>
      <c r="N1941" s="728"/>
      <c r="O1941" s="728"/>
      <c r="P1941" s="728"/>
    </row>
    <row r="1942" spans="3:16" ht="21.75" customHeight="1">
      <c r="C1942" s="25"/>
      <c r="D1942" s="25"/>
      <c r="E1942" s="731">
        <f>IF(E1949=0,0,Model!O1829)</f>
        <v>0</v>
      </c>
      <c r="F1942" s="732">
        <f>G1942-$H$1916</f>
        <v>477.9</v>
      </c>
      <c r="G1942" s="732">
        <f>H1942-$H$1916</f>
        <v>527.9</v>
      </c>
      <c r="H1942" s="733">
        <v>577.9</v>
      </c>
      <c r="I1942" s="732">
        <f>H1942+$H$1916</f>
        <v>627.9</v>
      </c>
      <c r="J1942" s="732">
        <f>I1942+$H$1916</f>
        <v>677.9</v>
      </c>
      <c r="K1942" s="725"/>
      <c r="L1942" s="728" t="s">
        <v>22</v>
      </c>
      <c r="M1942" s="728"/>
      <c r="N1942" s="734">
        <f ca="1">Model!O1829</f>
        <v>0.35508536696434023</v>
      </c>
      <c r="O1942" s="728"/>
      <c r="P1942" s="728"/>
    </row>
    <row r="1943" spans="3:16" ht="21.75" customHeight="1">
      <c r="C1943" s="735"/>
      <c r="D1943" s="735"/>
      <c r="E1943" s="736">
        <f>E1944-$H$1917</f>
        <v>9.9999999999999967E-3</v>
      </c>
      <c r="F1943" s="737">
        <f t="dataTable" ref="F1943:J1947" dt2D="1" dtr="1" r1="F176" r2="F794"/>
        <v>0</v>
      </c>
      <c r="G1943" s="737">
        <v>0</v>
      </c>
      <c r="H1943" s="737">
        <v>0</v>
      </c>
      <c r="I1943" s="737">
        <v>0</v>
      </c>
      <c r="J1943" s="738">
        <v>0</v>
      </c>
      <c r="K1943" s="724"/>
      <c r="L1943" s="728" t="s">
        <v>21</v>
      </c>
      <c r="M1943" s="728"/>
      <c r="N1943" s="739">
        <f ca="1">Model!O1832</f>
        <v>3.1270715188296969</v>
      </c>
      <c r="O1943" s="728"/>
      <c r="P1943" s="728"/>
    </row>
    <row r="1944" spans="3:16" ht="21.75" customHeight="1">
      <c r="C1944" s="735"/>
      <c r="D1944" s="735" t="s">
        <v>20</v>
      </c>
      <c r="E1944" s="736">
        <f>E1945-$H$1917</f>
        <v>1.9999999999999997E-2</v>
      </c>
      <c r="F1944" s="737">
        <v>0</v>
      </c>
      <c r="G1944" s="740">
        <v>0</v>
      </c>
      <c r="H1944" s="740">
        <v>0</v>
      </c>
      <c r="I1944" s="740">
        <v>0</v>
      </c>
      <c r="J1944" s="738">
        <v>0</v>
      </c>
      <c r="K1944" s="756"/>
      <c r="L1944" s="728" t="s">
        <v>19</v>
      </c>
      <c r="M1944" s="728"/>
      <c r="N1944" s="602">
        <f ca="1">Model!O1830</f>
        <v>10944750.315898873</v>
      </c>
      <c r="O1944" s="728"/>
      <c r="P1944" s="728"/>
    </row>
    <row r="1945" spans="3:16" ht="21.75" customHeight="1">
      <c r="C1945" s="735"/>
      <c r="D1945" s="735" t="s">
        <v>18</v>
      </c>
      <c r="E1945" s="741">
        <v>0.03</v>
      </c>
      <c r="F1945" s="737">
        <v>0</v>
      </c>
      <c r="G1945" s="740">
        <v>0</v>
      </c>
      <c r="H1945" s="742">
        <v>0</v>
      </c>
      <c r="I1945" s="740">
        <v>0</v>
      </c>
      <c r="J1945" s="738">
        <v>0</v>
      </c>
      <c r="K1945" s="724"/>
      <c r="L1945" s="728"/>
      <c r="M1945" s="728"/>
      <c r="N1945" s="743"/>
      <c r="O1945" s="728"/>
      <c r="P1945" s="728"/>
    </row>
    <row r="1946" spans="3:16" ht="21.75" customHeight="1">
      <c r="C1946" s="25"/>
      <c r="D1946" s="25"/>
      <c r="E1946" s="744">
        <f>E1945+$H$1917</f>
        <v>0.04</v>
      </c>
      <c r="F1946" s="737">
        <v>0</v>
      </c>
      <c r="G1946" s="740">
        <v>0</v>
      </c>
      <c r="H1946" s="740">
        <v>0</v>
      </c>
      <c r="I1946" s="740">
        <v>0</v>
      </c>
      <c r="J1946" s="738">
        <v>0</v>
      </c>
      <c r="K1946" s="724"/>
      <c r="L1946" s="724"/>
      <c r="M1946" s="724"/>
      <c r="N1946" s="724"/>
      <c r="O1946" s="724"/>
      <c r="P1946" s="724"/>
    </row>
    <row r="1947" spans="3:16" ht="21.75" customHeight="1">
      <c r="C1947" s="25"/>
      <c r="D1947" s="745"/>
      <c r="E1947" s="744">
        <f>E1946+$H$1917</f>
        <v>0.05</v>
      </c>
      <c r="F1947" s="746">
        <v>0</v>
      </c>
      <c r="G1947" s="746">
        <v>0</v>
      </c>
      <c r="H1947" s="746">
        <v>0</v>
      </c>
      <c r="I1947" s="746">
        <v>0</v>
      </c>
      <c r="J1947" s="747">
        <v>0</v>
      </c>
      <c r="K1947" s="724"/>
      <c r="L1947" s="724"/>
      <c r="M1947" s="724"/>
      <c r="N1947" s="724"/>
      <c r="O1947" s="724"/>
      <c r="P1947" s="724"/>
    </row>
    <row r="1948" spans="3:16" ht="21.75" customHeight="1">
      <c r="C1948" s="755"/>
      <c r="D1948" s="725"/>
      <c r="E1948" s="725"/>
      <c r="F1948" s="723"/>
      <c r="G1948" s="723"/>
      <c r="H1948" s="723"/>
      <c r="I1948" s="723"/>
      <c r="J1948" s="755"/>
      <c r="K1948" s="725"/>
      <c r="L1948" s="725"/>
      <c r="M1948" s="723"/>
      <c r="N1948" s="723"/>
      <c r="O1948" s="723"/>
      <c r="P1948" s="539"/>
    </row>
    <row r="1949" spans="3:16" ht="21.75" customHeight="1">
      <c r="C1949" s="700" t="s">
        <v>17</v>
      </c>
      <c r="D1949" s="539"/>
      <c r="E1949" s="757">
        <f>E1935</f>
        <v>0</v>
      </c>
      <c r="F1949" s="723"/>
      <c r="G1949" s="723"/>
      <c r="H1949" s="723"/>
      <c r="I1949" s="723"/>
      <c r="J1949" s="755"/>
      <c r="K1949" s="725"/>
      <c r="L1949" s="725"/>
      <c r="M1949" s="723"/>
      <c r="N1949" s="723"/>
      <c r="O1949" s="723"/>
      <c r="P1949" s="539"/>
    </row>
    <row r="1950" spans="3:16" ht="21.75" customHeight="1">
      <c r="C1950" s="758"/>
      <c r="D1950" s="725"/>
      <c r="E1950" s="720"/>
      <c r="F1950" s="720"/>
      <c r="G1950" s="725"/>
      <c r="H1950" s="725"/>
      <c r="I1950" s="723"/>
      <c r="J1950" s="724"/>
      <c r="K1950" s="725"/>
      <c r="L1950" s="721"/>
      <c r="M1950" s="721"/>
      <c r="N1950" s="759"/>
      <c r="O1950" s="759"/>
      <c r="P1950" s="539"/>
    </row>
    <row r="1951" spans="3:16" ht="21.75" customHeight="1">
      <c r="C1951" s="756"/>
      <c r="D1951" s="725"/>
      <c r="E1951" s="760"/>
      <c r="F1951" s="754"/>
      <c r="G1951" s="725"/>
      <c r="H1951" s="725"/>
      <c r="I1951" s="723"/>
      <c r="J1951" s="761"/>
      <c r="K1951" s="725"/>
      <c r="L1951" s="721"/>
      <c r="M1951" s="721"/>
      <c r="N1951" s="721"/>
      <c r="O1951" s="721"/>
      <c r="P1951" s="539"/>
    </row>
    <row r="1952" spans="3:16" ht="21.75" customHeight="1">
      <c r="C1952" s="536" t="s">
        <v>26</v>
      </c>
      <c r="D1952" s="695"/>
      <c r="E1952" s="695"/>
      <c r="F1952" s="695"/>
      <c r="G1952" s="695"/>
      <c r="H1952" s="695"/>
      <c r="I1952" s="695"/>
      <c r="J1952" s="695"/>
      <c r="K1952" s="695"/>
      <c r="L1952" s="695"/>
      <c r="M1952" s="695"/>
      <c r="N1952" s="695"/>
      <c r="O1952" s="695"/>
      <c r="P1952" s="695"/>
    </row>
    <row r="1953" spans="3:16" ht="21.75" customHeight="1">
      <c r="C1953" s="756"/>
      <c r="D1953" s="725"/>
      <c r="E1953" s="760"/>
      <c r="F1953" s="754"/>
      <c r="G1953" s="725"/>
      <c r="H1953" s="725"/>
      <c r="I1953" s="723"/>
      <c r="J1953" s="724"/>
      <c r="K1953" s="725"/>
      <c r="L1953" s="762"/>
      <c r="M1953" s="763"/>
      <c r="N1953" s="754"/>
      <c r="O1953" s="760"/>
      <c r="P1953" s="539"/>
    </row>
    <row r="1954" spans="3:16" ht="21.75" customHeight="1">
      <c r="C1954" s="25"/>
      <c r="D1954" s="24" t="s">
        <v>25</v>
      </c>
      <c r="E1954" s="726"/>
      <c r="F1954" s="726"/>
      <c r="G1954" s="726"/>
      <c r="H1954" s="726"/>
      <c r="I1954" s="726"/>
      <c r="J1954" s="727"/>
      <c r="K1954" s="724"/>
      <c r="L1954" s="536" t="s">
        <v>24</v>
      </c>
      <c r="M1954" s="536"/>
      <c r="N1954" s="536"/>
      <c r="O1954" s="536"/>
      <c r="P1954" s="536"/>
    </row>
    <row r="1955" spans="3:16" ht="21.75" customHeight="1">
      <c r="C1955" s="25"/>
      <c r="D1955" s="25"/>
      <c r="E1955" s="729"/>
      <c r="F1955" s="536" t="s">
        <v>23</v>
      </c>
      <c r="G1955" s="536"/>
      <c r="H1955" s="536"/>
      <c r="I1955" s="536"/>
      <c r="J1955" s="730"/>
      <c r="K1955" s="725"/>
      <c r="L1955" s="728"/>
      <c r="M1955" s="728"/>
      <c r="N1955" s="728"/>
      <c r="O1955" s="728"/>
      <c r="P1955" s="728"/>
    </row>
    <row r="1956" spans="3:16" ht="21.75" customHeight="1">
      <c r="C1956" s="25"/>
      <c r="D1956" s="25"/>
      <c r="E1956" s="731">
        <f>IF(E1963=0,0,Model!N1829)</f>
        <v>0</v>
      </c>
      <c r="F1956" s="732">
        <f>G1956-$H$1916</f>
        <v>477.9</v>
      </c>
      <c r="G1956" s="732">
        <f>H1956-$H$1916</f>
        <v>527.9</v>
      </c>
      <c r="H1956" s="733">
        <v>577.9</v>
      </c>
      <c r="I1956" s="732">
        <f>H1956+$H$1916</f>
        <v>627.9</v>
      </c>
      <c r="J1956" s="732">
        <f>I1956+$H$1916</f>
        <v>677.9</v>
      </c>
      <c r="K1956" s="724"/>
      <c r="L1956" s="728" t="s">
        <v>22</v>
      </c>
      <c r="M1956" s="728"/>
      <c r="N1956" s="734">
        <f ca="1">Model!N1829</f>
        <v>0.6919285595417024</v>
      </c>
      <c r="O1956" s="728"/>
      <c r="P1956" s="728"/>
    </row>
    <row r="1957" spans="3:16" ht="21.75" customHeight="1">
      <c r="C1957" s="735"/>
      <c r="D1957" s="735"/>
      <c r="E1957" s="736">
        <f>E1958-$H$1917</f>
        <v>9.9999999999999967E-3</v>
      </c>
      <c r="F1957" s="737">
        <f t="dataTable" ref="F1957:J1961" dt2D="1" dtr="1" r1="F176" r2="F794"/>
        <v>0</v>
      </c>
      <c r="G1957" s="737">
        <v>0</v>
      </c>
      <c r="H1957" s="737">
        <v>0</v>
      </c>
      <c r="I1957" s="737">
        <v>0</v>
      </c>
      <c r="J1957" s="738">
        <v>0</v>
      </c>
      <c r="K1957" s="761"/>
      <c r="L1957" s="728" t="s">
        <v>21</v>
      </c>
      <c r="M1957" s="728"/>
      <c r="N1957" s="739">
        <f ca="1">Model!N1832</f>
        <v>10.172529800595747</v>
      </c>
      <c r="O1957" s="728"/>
      <c r="P1957" s="728"/>
    </row>
    <row r="1958" spans="3:16" ht="21.75" customHeight="1">
      <c r="C1958" s="735"/>
      <c r="D1958" s="735" t="s">
        <v>20</v>
      </c>
      <c r="E1958" s="736">
        <f>E1959-$H$1917</f>
        <v>1.9999999999999997E-2</v>
      </c>
      <c r="F1958" s="737">
        <v>0</v>
      </c>
      <c r="G1958" s="740">
        <v>0</v>
      </c>
      <c r="H1958" s="740">
        <v>0</v>
      </c>
      <c r="I1958" s="740">
        <v>0</v>
      </c>
      <c r="J1958" s="738">
        <v>0</v>
      </c>
      <c r="K1958" s="725"/>
      <c r="L1958" s="728" t="s">
        <v>19</v>
      </c>
      <c r="M1958" s="728"/>
      <c r="N1958" s="602">
        <f ca="1">Model!N1830</f>
        <v>3051758.9402008029</v>
      </c>
      <c r="O1958" s="728"/>
      <c r="P1958" s="728"/>
    </row>
    <row r="1959" spans="3:16" ht="21.75" customHeight="1">
      <c r="C1959" s="735"/>
      <c r="D1959" s="735" t="s">
        <v>18</v>
      </c>
      <c r="E1959" s="741">
        <v>0.03</v>
      </c>
      <c r="F1959" s="737">
        <v>0</v>
      </c>
      <c r="G1959" s="740">
        <v>0</v>
      </c>
      <c r="H1959" s="742">
        <v>0</v>
      </c>
      <c r="I1959" s="740">
        <v>0</v>
      </c>
      <c r="J1959" s="738">
        <v>0</v>
      </c>
      <c r="K1959" s="724"/>
      <c r="L1959" s="728"/>
      <c r="M1959" s="728"/>
      <c r="N1959" s="743"/>
      <c r="O1959" s="728"/>
      <c r="P1959" s="728"/>
    </row>
    <row r="1960" spans="3:16" ht="21.75" customHeight="1">
      <c r="C1960" s="735"/>
      <c r="D1960" s="735"/>
      <c r="E1960" s="744">
        <f>E1959+$H$1917</f>
        <v>0.04</v>
      </c>
      <c r="F1960" s="737">
        <v>0</v>
      </c>
      <c r="G1960" s="740">
        <v>0</v>
      </c>
      <c r="H1960" s="740">
        <v>0</v>
      </c>
      <c r="I1960" s="740">
        <v>0</v>
      </c>
      <c r="J1960" s="738">
        <v>0</v>
      </c>
      <c r="K1960" s="724"/>
      <c r="L1960" s="724"/>
      <c r="M1960" s="724"/>
      <c r="N1960" s="724"/>
      <c r="O1960" s="724"/>
      <c r="P1960" s="724"/>
    </row>
    <row r="1961" spans="3:16" ht="21.75" customHeight="1">
      <c r="C1961" s="25"/>
      <c r="D1961" s="745"/>
      <c r="E1961" s="744">
        <f>E1960+$H$1917</f>
        <v>0.05</v>
      </c>
      <c r="F1961" s="746">
        <v>0</v>
      </c>
      <c r="G1961" s="746">
        <v>0</v>
      </c>
      <c r="H1961" s="746">
        <v>0</v>
      </c>
      <c r="I1961" s="746">
        <v>0</v>
      </c>
      <c r="J1961" s="747">
        <v>0</v>
      </c>
      <c r="K1961" s="725"/>
      <c r="L1961" s="725"/>
      <c r="M1961" s="725"/>
      <c r="N1961" s="725"/>
      <c r="O1961" s="725"/>
      <c r="P1961" s="725"/>
    </row>
    <row r="1962" spans="3:16" ht="21.75" customHeight="1">
      <c r="C1962" s="532"/>
      <c r="D1962" s="533"/>
      <c r="E1962" s="531"/>
      <c r="F1962" s="534"/>
      <c r="G1962" s="531"/>
      <c r="H1962" s="531"/>
      <c r="I1962" s="531"/>
      <c r="J1962" s="532"/>
      <c r="K1962" s="532"/>
      <c r="L1962" s="532"/>
      <c r="M1962" s="532"/>
      <c r="N1962" s="532"/>
      <c r="O1962" s="532"/>
      <c r="P1962" s="526"/>
    </row>
    <row r="1963" spans="3:16" ht="21.75" customHeight="1">
      <c r="C1963" s="530" t="s">
        <v>17</v>
      </c>
      <c r="D1963" s="526"/>
      <c r="E1963" s="535">
        <f>E1949</f>
        <v>0</v>
      </c>
      <c r="F1963" s="534"/>
      <c r="G1963" s="531"/>
      <c r="H1963" s="531"/>
      <c r="I1963" s="531"/>
      <c r="J1963" s="532"/>
      <c r="K1963" s="532"/>
      <c r="L1963" s="532"/>
      <c r="M1963" s="532"/>
      <c r="N1963" s="532"/>
      <c r="O1963" s="532"/>
      <c r="P1963" s="526"/>
    </row>
    <row r="1964" spans="3:16" ht="21.75" customHeight="1">
      <c r="C1964" s="530"/>
      <c r="D1964" s="526"/>
      <c r="E1964" s="535"/>
      <c r="F1964" s="534"/>
      <c r="G1964" s="531"/>
      <c r="H1964" s="531"/>
      <c r="I1964" s="531"/>
      <c r="J1964" s="532"/>
      <c r="K1964" s="532"/>
      <c r="L1964" s="532"/>
      <c r="M1964" s="532"/>
      <c r="N1964" s="532"/>
      <c r="O1964" s="532"/>
      <c r="P1964" s="526"/>
    </row>
    <row r="1965" spans="3:16" ht="15" customHeight="1">
      <c r="C1965" s="23"/>
      <c r="D1965" s="1"/>
      <c r="E1965" s="22"/>
      <c r="F1965" s="21"/>
      <c r="G1965" s="20"/>
      <c r="H1965" s="20"/>
      <c r="I1965" s="20"/>
      <c r="J1965" s="19"/>
      <c r="K1965" s="19"/>
      <c r="L1965" s="19"/>
      <c r="M1965" s="19"/>
      <c r="N1965" s="19"/>
      <c r="O1965" s="19"/>
      <c r="P1965" s="1"/>
    </row>
    <row r="1966" spans="3:16" ht="15" customHeight="1">
      <c r="C1966" s="529" t="s">
        <v>560</v>
      </c>
      <c r="D1966" s="15"/>
      <c r="E1966" s="15"/>
      <c r="F1966" s="15"/>
      <c r="G1966" s="15"/>
      <c r="H1966" s="15"/>
      <c r="I1966" s="15"/>
      <c r="J1966" s="15"/>
      <c r="K1966" s="15"/>
      <c r="L1966" s="15"/>
      <c r="M1966" s="15"/>
      <c r="N1966" s="15"/>
      <c r="O1966" s="15"/>
      <c r="P1966" s="15"/>
    </row>
    <row r="1967" spans="3:16" ht="15" customHeight="1">
      <c r="C1967" s="528"/>
    </row>
    <row r="1968" spans="3:16" ht="18" customHeight="1">
      <c r="C1968" s="538" t="s">
        <v>580</v>
      </c>
      <c r="D1968" s="522"/>
      <c r="E1968" s="522"/>
      <c r="F1968" s="522"/>
      <c r="G1968" s="522"/>
      <c r="H1968" s="522"/>
      <c r="I1968" s="522"/>
      <c r="J1968" s="522"/>
      <c r="K1968" s="522"/>
      <c r="L1968" s="522"/>
      <c r="M1968" s="522"/>
      <c r="N1968" s="522"/>
      <c r="O1968" s="522"/>
      <c r="P1968" s="522"/>
    </row>
    <row r="1969" spans="3:16" ht="15" customHeight="1">
      <c r="C1969" s="539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</row>
    <row r="1970" spans="3:16" ht="15" customHeight="1">
      <c r="C1970" s="539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</row>
    <row r="1971" spans="3:16" ht="15" customHeight="1">
      <c r="C1971" s="539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</row>
    <row r="1972" spans="3:16" ht="15" customHeight="1">
      <c r="C1972" s="539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</row>
    <row r="1973" spans="3:16" ht="15" customHeight="1">
      <c r="C1973" s="539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</row>
    <row r="1974" spans="3:16" ht="15" customHeight="1">
      <c r="C1974" s="539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</row>
    <row r="1975" spans="3:16" ht="15" customHeight="1">
      <c r="C1975" s="539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</row>
    <row r="1976" spans="3:16" ht="15" customHeight="1">
      <c r="C1976" s="539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</row>
    <row r="1977" spans="3:16" ht="15" customHeight="1">
      <c r="C1977" s="539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</row>
    <row r="1978" spans="3:16" ht="15" customHeight="1">
      <c r="C1978" s="539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</row>
    <row r="1979" spans="3:16" ht="15" customHeight="1">
      <c r="C1979" s="539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</row>
    <row r="1980" spans="3:16" ht="15" customHeight="1">
      <c r="C1980" s="539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</row>
    <row r="1981" spans="3:16" ht="15" customHeight="1">
      <c r="C1981" s="539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</row>
    <row r="1982" spans="3:16" ht="15" customHeight="1">
      <c r="C1982" s="539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</row>
    <row r="1983" spans="3:16" ht="15" customHeight="1">
      <c r="C1983" s="539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</row>
    <row r="1984" spans="3:16" ht="15" customHeight="1">
      <c r="C1984" s="539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</row>
    <row r="1985" spans="3:16" ht="15" customHeight="1">
      <c r="C1985" s="539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</row>
    <row r="1986" spans="3:16" ht="15" customHeight="1">
      <c r="C1986" s="539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</row>
    <row r="1987" spans="3:16" ht="15" customHeight="1">
      <c r="C1987" s="539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</row>
    <row r="1988" spans="3:16" ht="15" customHeight="1">
      <c r="C1988" s="539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</row>
    <row r="1989" spans="3:16" ht="15" customHeight="1">
      <c r="C1989" s="539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</row>
    <row r="1990" spans="3:16" ht="15" customHeight="1">
      <c r="C1990" s="539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</row>
    <row r="1991" spans="3:16" ht="15" customHeight="1">
      <c r="C1991" s="539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</row>
    <row r="1992" spans="3:16" ht="18" customHeight="1">
      <c r="C1992" s="538" t="s">
        <v>238</v>
      </c>
      <c r="D1992" s="522"/>
      <c r="E1992" s="522"/>
      <c r="F1992" s="522"/>
      <c r="G1992" s="522"/>
      <c r="H1992" s="522"/>
      <c r="I1992" s="522"/>
      <c r="J1992" s="522"/>
      <c r="K1992" s="522"/>
      <c r="L1992" s="522"/>
      <c r="M1992" s="522"/>
      <c r="N1992" s="522"/>
      <c r="O1992" s="522"/>
      <c r="P1992" s="522"/>
    </row>
    <row r="1993" spans="3:16" ht="15" customHeight="1">
      <c r="C1993" s="539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</row>
    <row r="1994" spans="3:16" ht="15" customHeight="1">
      <c r="C1994" s="539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</row>
    <row r="1995" spans="3:16" ht="15" customHeight="1">
      <c r="C1995" s="539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</row>
    <row r="1996" spans="3:16" ht="15" customHeight="1">
      <c r="C1996" s="539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</row>
    <row r="1997" spans="3:16" ht="15" customHeight="1">
      <c r="C1997" s="539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</row>
    <row r="1998" spans="3:16" ht="15" customHeight="1">
      <c r="C1998" s="539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</row>
    <row r="1999" spans="3:16" ht="15" customHeight="1">
      <c r="C1999" s="539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</row>
    <row r="2000" spans="3:16" ht="15" customHeight="1">
      <c r="C2000" s="539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</row>
    <row r="2001" spans="3:16" ht="15" customHeight="1">
      <c r="C2001" s="539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</row>
    <row r="2002" spans="3:16" ht="15" customHeight="1">
      <c r="C2002" s="539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</row>
    <row r="2003" spans="3:16" ht="15" customHeight="1">
      <c r="C2003" s="539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</row>
    <row r="2004" spans="3:16" ht="15" customHeight="1">
      <c r="C2004" s="539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</row>
    <row r="2005" spans="3:16" ht="15" customHeight="1">
      <c r="C2005" s="539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</row>
    <row r="2006" spans="3:16" ht="15" customHeight="1">
      <c r="C2006" s="539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</row>
    <row r="2007" spans="3:16" ht="15" customHeight="1">
      <c r="C2007" s="539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</row>
    <row r="2008" spans="3:16" ht="15" customHeight="1">
      <c r="C2008" s="539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</row>
    <row r="2009" spans="3:16" ht="15" customHeight="1">
      <c r="C2009" s="539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</row>
    <row r="2010" spans="3:16" ht="15" customHeight="1">
      <c r="C2010" s="539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</row>
    <row r="2011" spans="3:16" ht="15" customHeight="1">
      <c r="C2011" s="539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</row>
    <row r="2012" spans="3:16" ht="15" customHeight="1">
      <c r="C2012" s="539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</row>
    <row r="2013" spans="3:16" ht="15" customHeight="1">
      <c r="C2013" s="539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</row>
    <row r="2014" spans="3:16" ht="15" customHeight="1">
      <c r="C2014" s="539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</row>
    <row r="2015" spans="3:16" ht="15" customHeight="1">
      <c r="C2015" s="539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</row>
    <row r="2016" spans="3:16" ht="18" customHeight="1">
      <c r="C2016" s="538" t="s">
        <v>581</v>
      </c>
      <c r="D2016" s="522"/>
      <c r="E2016" s="522"/>
      <c r="F2016" s="522"/>
      <c r="G2016" s="522"/>
      <c r="H2016" s="522"/>
      <c r="I2016" s="522"/>
      <c r="J2016" s="522"/>
      <c r="K2016" s="522"/>
      <c r="L2016" s="522"/>
      <c r="M2016" s="522"/>
      <c r="N2016" s="522"/>
      <c r="O2016" s="522"/>
      <c r="P2016" s="522"/>
    </row>
    <row r="2017" spans="3:16" ht="15" customHeight="1">
      <c r="C2017" s="539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</row>
    <row r="2018" spans="3:16" ht="15" customHeight="1">
      <c r="C2018" s="539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</row>
    <row r="2019" spans="3:16" ht="15" customHeight="1">
      <c r="C2019" s="539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</row>
    <row r="2020" spans="3:16" ht="15" customHeight="1">
      <c r="C2020" s="539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</row>
    <row r="2021" spans="3:16" ht="15" customHeight="1">
      <c r="C2021" s="539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</row>
    <row r="2022" spans="3:16" ht="15" customHeight="1">
      <c r="C2022" s="539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</row>
    <row r="2023" spans="3:16" ht="15" customHeight="1">
      <c r="C2023" s="539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</row>
    <row r="2024" spans="3:16" ht="15" customHeight="1">
      <c r="C2024" s="539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</row>
    <row r="2025" spans="3:16" ht="15" customHeight="1">
      <c r="C2025" s="539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</row>
    <row r="2026" spans="3:16" ht="15" customHeight="1">
      <c r="C2026" s="539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</row>
    <row r="2027" spans="3:16" ht="15" customHeight="1">
      <c r="C2027" s="539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</row>
    <row r="2028" spans="3:16" ht="15" customHeight="1">
      <c r="C2028" s="539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</row>
    <row r="2029" spans="3:16" ht="15" customHeight="1">
      <c r="C2029" s="539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</row>
    <row r="2030" spans="3:16" ht="15" customHeight="1">
      <c r="C2030" s="539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</row>
    <row r="2031" spans="3:16" ht="15" customHeight="1">
      <c r="C2031" s="539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</row>
    <row r="2032" spans="3:16" ht="15" customHeight="1">
      <c r="C2032" s="539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</row>
    <row r="2033" spans="3:16" ht="15" customHeight="1">
      <c r="C2033" s="539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</row>
    <row r="2034" spans="3:16" ht="15" customHeight="1">
      <c r="C2034" s="539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</row>
    <row r="2035" spans="3:16" ht="15" customHeight="1">
      <c r="C2035" s="539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</row>
    <row r="2036" spans="3:16" ht="15" customHeight="1">
      <c r="C2036" s="539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</row>
    <row r="2037" spans="3:16" ht="15" customHeight="1">
      <c r="C2037" s="539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</row>
    <row r="2038" spans="3:16" ht="15" customHeight="1">
      <c r="C2038" s="539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</row>
    <row r="2039" spans="3:16" ht="15" customHeight="1">
      <c r="C2039" s="539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</row>
    <row r="2040" spans="3:16" ht="18" customHeight="1">
      <c r="C2040" s="538" t="s">
        <v>582</v>
      </c>
      <c r="D2040" s="522"/>
      <c r="E2040" s="522"/>
      <c r="F2040" s="522"/>
      <c r="G2040" s="522"/>
      <c r="H2040" s="522"/>
      <c r="I2040" s="522"/>
      <c r="J2040" s="522"/>
      <c r="K2040" s="522"/>
      <c r="L2040" s="522"/>
      <c r="M2040" s="522"/>
      <c r="N2040" s="522"/>
      <c r="O2040" s="522"/>
      <c r="P2040" s="522"/>
    </row>
    <row r="2041" spans="3:16" ht="15" customHeight="1">
      <c r="C2041" s="539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</row>
    <row r="2042" spans="3:16" ht="15" customHeight="1">
      <c r="C2042" s="539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</row>
    <row r="2043" spans="3:16" ht="15" customHeight="1">
      <c r="C2043" s="539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</row>
    <row r="2044" spans="3:16" ht="15" customHeight="1">
      <c r="C2044" s="539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</row>
    <row r="2045" spans="3:16" ht="15" customHeight="1">
      <c r="C2045" s="539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</row>
    <row r="2046" spans="3:16" ht="15" customHeight="1">
      <c r="C2046" s="539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</row>
    <row r="2047" spans="3:16" ht="15" customHeight="1">
      <c r="C2047" s="539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</row>
    <row r="2048" spans="3:16" ht="15" customHeight="1">
      <c r="C2048" s="539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</row>
    <row r="2049" spans="3:16" ht="15" customHeight="1">
      <c r="C2049" s="539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</row>
    <row r="2050" spans="3:16" ht="15" customHeight="1">
      <c r="C2050" s="539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</row>
    <row r="2051" spans="3:16" ht="15" customHeight="1">
      <c r="C2051" s="539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</row>
    <row r="2052" spans="3:16" ht="15" customHeight="1">
      <c r="C2052" s="539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</row>
    <row r="2053" spans="3:16" ht="15" customHeight="1">
      <c r="C2053" s="539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</row>
    <row r="2054" spans="3:16" ht="15" customHeight="1">
      <c r="C2054" s="539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</row>
    <row r="2055" spans="3:16" ht="15" customHeight="1">
      <c r="C2055" s="539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</row>
    <row r="2056" spans="3:16" ht="15" customHeight="1">
      <c r="C2056" s="539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</row>
    <row r="2057" spans="3:16" ht="15" customHeight="1">
      <c r="C2057" s="539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</row>
    <row r="2058" spans="3:16" ht="15" customHeight="1">
      <c r="C2058" s="539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</row>
    <row r="2059" spans="3:16" ht="15" customHeight="1">
      <c r="C2059" s="539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</row>
    <row r="2060" spans="3:16" ht="15" customHeight="1">
      <c r="C2060" s="539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</row>
    <row r="2061" spans="3:16" ht="15" customHeight="1">
      <c r="C2061" s="539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</row>
    <row r="2062" spans="3:16" ht="15" customHeight="1">
      <c r="C2062" s="539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</row>
    <row r="2063" spans="3:16" ht="15" customHeight="1">
      <c r="C2063" s="539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</row>
    <row r="2064" spans="3:16" ht="18" customHeight="1">
      <c r="C2064" s="538" t="s">
        <v>545</v>
      </c>
      <c r="D2064" s="522"/>
      <c r="E2064" s="522"/>
      <c r="F2064" s="522"/>
      <c r="G2064" s="522"/>
      <c r="H2064" s="522"/>
      <c r="I2064" s="522"/>
      <c r="J2064" s="522"/>
      <c r="K2064" s="522"/>
      <c r="L2064" s="522"/>
      <c r="M2064" s="522"/>
      <c r="N2064" s="522"/>
      <c r="O2064" s="522"/>
      <c r="P2064" s="522"/>
    </row>
    <row r="2065" spans="3:16" ht="15" customHeight="1">
      <c r="C2065" s="539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</row>
    <row r="2066" spans="3:16" ht="15" customHeight="1">
      <c r="C2066" s="539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</row>
    <row r="2067" spans="3:16" ht="15" customHeight="1">
      <c r="C2067" s="539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</row>
    <row r="2068" spans="3:16" ht="15" customHeight="1">
      <c r="C2068" s="539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</row>
    <row r="2069" spans="3:16" ht="15" customHeight="1">
      <c r="C2069" s="539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</row>
    <row r="2070" spans="3:16" ht="15" customHeight="1">
      <c r="C2070" s="539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</row>
    <row r="2071" spans="3:16" ht="15" customHeight="1">
      <c r="C2071" s="539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</row>
    <row r="2072" spans="3:16" ht="15" customHeight="1">
      <c r="C2072" s="539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</row>
    <row r="2073" spans="3:16" ht="15" customHeight="1">
      <c r="C2073" s="539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</row>
    <row r="2074" spans="3:16" ht="15" customHeight="1">
      <c r="C2074" s="539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</row>
    <row r="2075" spans="3:16" ht="15" customHeight="1">
      <c r="C2075" s="539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</row>
    <row r="2076" spans="3:16" ht="15" customHeight="1">
      <c r="C2076" s="539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</row>
    <row r="2077" spans="3:16" ht="15" customHeight="1">
      <c r="C2077" s="539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</row>
    <row r="2078" spans="3:16" ht="15" customHeight="1">
      <c r="C2078" s="539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</row>
    <row r="2079" spans="3:16" ht="15" customHeight="1">
      <c r="C2079" s="539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</row>
    <row r="2080" spans="3:16" ht="15" customHeight="1">
      <c r="C2080" s="539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</row>
    <row r="2081" spans="3:16" ht="15" customHeight="1">
      <c r="C2081" s="539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</row>
    <row r="2082" spans="3:16" ht="15" customHeight="1">
      <c r="C2082" s="539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</row>
    <row r="2083" spans="3:16" ht="15" customHeight="1">
      <c r="C2083" s="539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</row>
    <row r="2084" spans="3:16" ht="15" customHeight="1">
      <c r="C2084" s="539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</row>
    <row r="2085" spans="3:16" ht="15" customHeight="1">
      <c r="C2085" s="539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</row>
    <row r="2086" spans="3:16" ht="15" customHeight="1">
      <c r="C2086" s="539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</row>
    <row r="2087" spans="3:16" ht="15" customHeight="1">
      <c r="C2087" s="539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</row>
    <row r="2088" spans="3:16" ht="18" customHeight="1">
      <c r="C2088" s="538" t="s">
        <v>583</v>
      </c>
      <c r="D2088" s="522"/>
      <c r="E2088" s="522"/>
      <c r="F2088" s="522"/>
      <c r="G2088" s="522"/>
      <c r="H2088" s="522"/>
      <c r="I2088" s="522"/>
      <c r="J2088" s="522"/>
      <c r="K2088" s="522"/>
      <c r="L2088" s="522"/>
      <c r="M2088" s="522"/>
      <c r="N2088" s="522"/>
      <c r="O2088" s="522"/>
      <c r="P2088" s="522"/>
    </row>
    <row r="2089" spans="3:16" ht="15" customHeight="1">
      <c r="C2089" s="539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</row>
    <row r="2090" spans="3:16" ht="15" customHeight="1">
      <c r="C2090" s="539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</row>
    <row r="2091" spans="3:16" ht="15" customHeight="1">
      <c r="C2091" s="539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</row>
    <row r="2092" spans="3:16" ht="15" customHeight="1">
      <c r="C2092" s="539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</row>
    <row r="2093" spans="3:16" ht="15" customHeight="1">
      <c r="C2093" s="539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</row>
    <row r="2094" spans="3:16" ht="15" customHeight="1">
      <c r="C2094" s="539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</row>
    <row r="2095" spans="3:16" ht="15" customHeight="1">
      <c r="C2095" s="539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</row>
    <row r="2096" spans="3:16" ht="15" customHeight="1">
      <c r="C2096" s="539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</row>
    <row r="2097" spans="3:16" ht="15" customHeight="1">
      <c r="C2097" s="539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</row>
    <row r="2098" spans="3:16" ht="15" customHeight="1">
      <c r="C2098" s="539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</row>
    <row r="2099" spans="3:16" ht="15" customHeight="1">
      <c r="C2099" s="539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</row>
    <row r="2100" spans="3:16" ht="15" customHeight="1">
      <c r="C2100" s="539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</row>
    <row r="2101" spans="3:16" ht="15" customHeight="1">
      <c r="C2101" s="539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</row>
    <row r="2102" spans="3:16" ht="15" customHeight="1">
      <c r="C2102" s="539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</row>
    <row r="2103" spans="3:16" ht="15" customHeight="1">
      <c r="C2103" s="539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</row>
    <row r="2104" spans="3:16" ht="15" customHeight="1">
      <c r="C2104" s="539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</row>
    <row r="2105" spans="3:16" ht="15" customHeight="1">
      <c r="C2105" s="539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</row>
    <row r="2106" spans="3:16" ht="15" customHeight="1">
      <c r="C2106" s="539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</row>
    <row r="2107" spans="3:16" ht="15" customHeight="1">
      <c r="C2107" s="539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</row>
    <row r="2108" spans="3:16" ht="15" customHeight="1">
      <c r="C2108" s="539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</row>
    <row r="2109" spans="3:16" ht="15" customHeight="1">
      <c r="C2109" s="539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</row>
    <row r="2110" spans="3:16" ht="15" customHeight="1">
      <c r="C2110" s="539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</row>
    <row r="2111" spans="3:16" ht="15" customHeight="1">
      <c r="C2111" s="526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</row>
    <row r="2113" spans="2:135" ht="15" customHeight="1">
      <c r="B2113" s="110"/>
      <c r="C2113" s="14" t="s">
        <v>16</v>
      </c>
      <c r="D2113" s="14">
        <v>5</v>
      </c>
      <c r="E2113" s="508"/>
      <c r="F2113" s="507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/>
      <c r="AN2113" s="15"/>
      <c r="AO2113" s="15"/>
      <c r="AP2113" s="15"/>
      <c r="AQ2113" s="15"/>
      <c r="AR2113" s="15"/>
      <c r="AS2113" s="15"/>
      <c r="AT2113" s="15"/>
      <c r="AU2113" s="15"/>
      <c r="AV2113" s="15"/>
      <c r="AW2113" s="15"/>
      <c r="AX2113" s="15"/>
      <c r="AY2113" s="15"/>
      <c r="AZ2113" s="15"/>
      <c r="BA2113" s="15"/>
      <c r="BB2113" s="15"/>
      <c r="BC2113" s="15"/>
      <c r="BD2113" s="15"/>
      <c r="BE2113" s="15"/>
      <c r="BF2113" s="15"/>
      <c r="BG2113" s="15"/>
      <c r="BH2113" s="15"/>
      <c r="BI2113" s="15"/>
      <c r="BJ2113" s="15"/>
      <c r="BK2113" s="15"/>
      <c r="BL2113" s="15"/>
      <c r="BM2113" s="15"/>
      <c r="BN2113" s="15"/>
      <c r="BO2113" s="15"/>
      <c r="BP2113" s="15"/>
      <c r="BQ2113" s="15"/>
      <c r="BR2113" s="15"/>
      <c r="BS2113" s="15"/>
      <c r="BT2113" s="15"/>
      <c r="BU2113" s="15"/>
      <c r="BV2113" s="15"/>
      <c r="BW2113" s="15"/>
      <c r="BX2113" s="15"/>
      <c r="BY2113" s="15"/>
      <c r="BZ2113" s="15"/>
      <c r="CA2113" s="15"/>
      <c r="CB2113" s="15"/>
      <c r="CC2113" s="15"/>
      <c r="CD2113" s="15"/>
      <c r="CE2113" s="15"/>
      <c r="CF2113" s="15"/>
      <c r="CG2113" s="15"/>
      <c r="CH2113" s="15"/>
      <c r="CI2113" s="15"/>
      <c r="CJ2113" s="15"/>
      <c r="CK2113" s="15"/>
      <c r="CL2113" s="15"/>
      <c r="CM2113" s="15"/>
      <c r="CN2113" s="15"/>
      <c r="CO2113" s="15"/>
      <c r="CP2113" s="15"/>
      <c r="CQ2113" s="15"/>
      <c r="CR2113" s="15"/>
      <c r="CS2113" s="15"/>
      <c r="CT2113" s="15"/>
      <c r="CU2113" s="15"/>
      <c r="CV2113" s="15"/>
      <c r="CW2113" s="15"/>
      <c r="CX2113" s="15"/>
      <c r="CY2113" s="15"/>
      <c r="CZ2113" s="15"/>
      <c r="DA2113" s="15"/>
      <c r="DB2113" s="15"/>
      <c r="DC2113" s="15"/>
      <c r="DD2113" s="15"/>
      <c r="DE2113" s="15"/>
      <c r="DF2113" s="15"/>
      <c r="DG2113" s="15"/>
      <c r="DH2113" s="15"/>
      <c r="DI2113" s="15"/>
      <c r="DJ2113" s="15"/>
      <c r="DK2113" s="15"/>
      <c r="DL2113" s="15"/>
      <c r="DM2113" s="15"/>
      <c r="DN2113" s="15"/>
      <c r="DO2113" s="15"/>
      <c r="DP2113" s="15"/>
      <c r="DQ2113" s="15"/>
      <c r="DR2113" s="15"/>
      <c r="DS2113" s="15"/>
      <c r="DT2113" s="15"/>
      <c r="DU2113" s="15"/>
      <c r="DV2113" s="15"/>
      <c r="DW2113" s="15"/>
      <c r="DX2113" s="15"/>
      <c r="DY2113" s="15"/>
      <c r="DZ2113" s="15"/>
      <c r="EA2113" s="15"/>
      <c r="EB2113" s="15"/>
      <c r="EC2113" s="15"/>
      <c r="ED2113" s="1"/>
      <c r="EE2113" s="1"/>
    </row>
    <row r="2114" spans="2:135" ht="15" customHeight="1">
      <c r="B2114" s="110"/>
      <c r="C2114" s="14" t="s">
        <v>14</v>
      </c>
      <c r="D2114" s="14" t="s">
        <v>13</v>
      </c>
      <c r="E2114" s="1"/>
      <c r="F2114" s="14" t="s">
        <v>12</v>
      </c>
      <c r="G2114" s="15"/>
      <c r="H2114" s="15"/>
      <c r="I2114" s="15"/>
      <c r="J2114" s="15"/>
      <c r="K2114" s="15"/>
      <c r="L2114" s="15"/>
      <c r="M2114" s="1"/>
      <c r="N2114" s="14" t="s">
        <v>6</v>
      </c>
      <c r="O2114" s="15"/>
      <c r="P2114" s="15"/>
      <c r="Q2114" s="15"/>
      <c r="R2114" s="15"/>
      <c r="S2114" s="15"/>
      <c r="T2114" s="1"/>
      <c r="U2114" s="14" t="s">
        <v>5</v>
      </c>
      <c r="V2114" s="15"/>
      <c r="W2114" s="15"/>
      <c r="X2114" s="15"/>
      <c r="Y2114" s="15"/>
      <c r="Z2114" s="1"/>
      <c r="AA2114" s="14" t="s">
        <v>11</v>
      </c>
      <c r="AB2114" s="15"/>
      <c r="AC2114" s="15"/>
      <c r="AD2114" s="15"/>
      <c r="AE2114" s="15"/>
      <c r="AF2114" s="16"/>
      <c r="AG2114" s="15"/>
      <c r="AH2114" s="15"/>
      <c r="AI2114" s="15"/>
      <c r="AJ2114" s="15"/>
      <c r="AK2114" s="16"/>
      <c r="AL2114" s="15"/>
      <c r="AM2114" s="1"/>
      <c r="AN2114" s="14" t="s">
        <v>3</v>
      </c>
      <c r="AO2114" s="15"/>
      <c r="AP2114" s="15"/>
      <c r="AQ2114" s="15"/>
      <c r="AR2114" s="15"/>
      <c r="AS2114" s="16"/>
      <c r="AT2114" s="15"/>
      <c r="AU2114" s="15"/>
      <c r="AV2114" s="15"/>
      <c r="AW2114" s="15"/>
      <c r="AX2114" s="16"/>
      <c r="AY2114" s="15"/>
      <c r="AZ2114" s="16"/>
      <c r="BA2114" s="15"/>
      <c r="BB2114" s="15"/>
      <c r="BC2114" s="15"/>
      <c r="BD2114" s="15"/>
      <c r="BE2114" s="16"/>
      <c r="BF2114" s="15"/>
      <c r="BG2114" s="15"/>
      <c r="BH2114" s="15"/>
      <c r="BI2114" s="1"/>
      <c r="BJ2114" s="14" t="s">
        <v>2</v>
      </c>
      <c r="BK2114" s="15"/>
      <c r="BL2114" s="15"/>
      <c r="BM2114" s="15"/>
      <c r="BN2114" s="14"/>
      <c r="BO2114" s="15"/>
      <c r="BP2114" s="15"/>
      <c r="BQ2114" s="15"/>
      <c r="BR2114" s="14"/>
      <c r="BS2114" s="1"/>
      <c r="BT2114" s="14" t="s">
        <v>561</v>
      </c>
      <c r="BU2114" s="15"/>
      <c r="BV2114" s="14"/>
      <c r="BW2114" s="1"/>
      <c r="BX2114" s="14" t="s">
        <v>10</v>
      </c>
      <c r="BY2114" s="15"/>
      <c r="BZ2114" s="14"/>
      <c r="CA2114" s="14"/>
      <c r="CB2114" s="14"/>
      <c r="CC2114" s="14"/>
      <c r="CD2114" s="14"/>
      <c r="CE2114" s="14"/>
      <c r="CF2114" s="14"/>
      <c r="CG2114" s="14"/>
      <c r="CH2114" s="14"/>
      <c r="CI2114" s="14"/>
      <c r="CJ2114" s="14"/>
      <c r="CK2114" s="14"/>
      <c r="CL2114" s="14"/>
      <c r="CM2114" s="14"/>
      <c r="CN2114" s="14"/>
      <c r="CO2114" s="14"/>
      <c r="CP2114" s="14"/>
      <c r="CQ2114" s="14"/>
      <c r="CR2114" s="14"/>
      <c r="CS2114" s="14"/>
      <c r="CT2114" s="14"/>
      <c r="CU2114" s="14"/>
      <c r="CV2114" s="14"/>
      <c r="CW2114" s="14"/>
      <c r="CX2114" s="14"/>
      <c r="CY2114" s="14"/>
      <c r="CZ2114" s="14"/>
      <c r="DA2114" s="14"/>
      <c r="DB2114" s="14"/>
      <c r="DC2114" s="14"/>
      <c r="DD2114" s="15"/>
      <c r="DE2114" s="14"/>
      <c r="DF2114" s="15"/>
      <c r="DG2114" s="1"/>
      <c r="DH2114" s="14" t="s">
        <v>9</v>
      </c>
      <c r="DI2114" s="15"/>
      <c r="DJ2114" s="1"/>
      <c r="DK2114" s="1"/>
      <c r="DL2114" s="1"/>
      <c r="DM2114" s="1"/>
      <c r="DN2114" s="14" t="s">
        <v>556</v>
      </c>
      <c r="DO2114" s="15"/>
      <c r="DP2114" s="14"/>
      <c r="DQ2114" s="15"/>
      <c r="DR2114" s="14" t="s">
        <v>546</v>
      </c>
      <c r="DS2114" s="15"/>
      <c r="DT2114" s="14" t="s">
        <v>547</v>
      </c>
      <c r="DU2114" s="15"/>
      <c r="DV2114" s="14"/>
      <c r="DW2114" s="1"/>
      <c r="DX2114" s="14" t="s">
        <v>579</v>
      </c>
      <c r="DY2114" s="15"/>
      <c r="DZ2114" s="14"/>
      <c r="EA2114" s="15"/>
      <c r="EB2114" s="15"/>
      <c r="EC2114" s="15"/>
      <c r="ED2114" s="1"/>
      <c r="EE2114" s="1"/>
    </row>
    <row r="2115" spans="2:135" ht="15" customHeight="1">
      <c r="B2115" s="1"/>
      <c r="C2115" s="1"/>
      <c r="D2115" s="1"/>
      <c r="E2115" s="1"/>
      <c r="F2115" s="13">
        <f>ROW(Model!A1553)</f>
        <v>1553</v>
      </c>
      <c r="G2115" s="13">
        <f>ROW(Model!A1575)</f>
        <v>1575</v>
      </c>
      <c r="H2115" s="1">
        <f>ROW(Model!A274)</f>
        <v>274</v>
      </c>
      <c r="I2115" s="1">
        <f>ROW(Model!A328)</f>
        <v>328</v>
      </c>
      <c r="J2115" s="1">
        <f>ROW(Model!A340)</f>
        <v>340</v>
      </c>
      <c r="K2115" s="1">
        <f>ROW(Model!A352)</f>
        <v>352</v>
      </c>
      <c r="L2115" s="1">
        <f>ROW(Model!A282)</f>
        <v>282</v>
      </c>
      <c r="M2115" s="1"/>
      <c r="N2115" s="1">
        <f>ROW(Model!A439)</f>
        <v>439</v>
      </c>
      <c r="O2115" s="1">
        <f>ROW(Model!A457)</f>
        <v>457</v>
      </c>
      <c r="P2115" s="1">
        <f>ROW(Model!A472)</f>
        <v>472</v>
      </c>
      <c r="Q2115" s="1">
        <f>ROW(Model!A487)</f>
        <v>487</v>
      </c>
      <c r="R2115" s="1">
        <f>ROW(Model!A525)</f>
        <v>525</v>
      </c>
      <c r="S2115" s="12"/>
      <c r="T2115" s="1"/>
      <c r="U2115" s="1">
        <f>ROW(Model!A549)</f>
        <v>549</v>
      </c>
      <c r="V2115" s="1">
        <f>ROW(Model!A564)</f>
        <v>564</v>
      </c>
      <c r="W2115" s="1">
        <f>ROW(Model!A579)</f>
        <v>579</v>
      </c>
      <c r="X2115" s="1">
        <f>ROW(Model!A595)</f>
        <v>595</v>
      </c>
      <c r="Y2115" s="12"/>
      <c r="Z2115" s="1"/>
      <c r="AA2115" s="1">
        <f>ROW(Model!A619)</f>
        <v>619</v>
      </c>
      <c r="AB2115" s="1">
        <f>ROW(Model!A638)</f>
        <v>638</v>
      </c>
      <c r="AC2115" s="1">
        <f>ROW(Model!A657)</f>
        <v>657</v>
      </c>
      <c r="AD2115" s="1">
        <f>ROW(Model!A676)</f>
        <v>676</v>
      </c>
      <c r="AE2115" s="1">
        <f>ROW(Model!A696)</f>
        <v>696</v>
      </c>
      <c r="AF2115" s="1">
        <f>ROW(Model!A715)</f>
        <v>715</v>
      </c>
      <c r="AG2115" s="1">
        <f>ROW(Model!A733)</f>
        <v>733</v>
      </c>
      <c r="AH2115" s="1">
        <f>ROW(Model!A751)</f>
        <v>751</v>
      </c>
      <c r="AI2115" s="1">
        <f>ROW(Model!A769)</f>
        <v>769</v>
      </c>
      <c r="AJ2115" s="1">
        <f>ROW(Model!A787)</f>
        <v>787</v>
      </c>
      <c r="AK2115" s="1">
        <f>ROW(Model!A806)</f>
        <v>806</v>
      </c>
      <c r="AL2115" s="12"/>
      <c r="AM2115" s="1"/>
      <c r="AN2115" s="1">
        <f>ROW(Model!A842)</f>
        <v>842</v>
      </c>
      <c r="AO2115" s="1">
        <f>ROW(Model!A862)</f>
        <v>862</v>
      </c>
      <c r="AP2115" s="1">
        <f>ROW(Model!A882)</f>
        <v>882</v>
      </c>
      <c r="AQ2115" s="1">
        <f>ROW(Model!A903)</f>
        <v>903</v>
      </c>
      <c r="AR2115" s="1">
        <f>ROW(Model!A1000)</f>
        <v>1000</v>
      </c>
      <c r="AS2115" s="1">
        <f>ROW(Model!A1020)</f>
        <v>1020</v>
      </c>
      <c r="AT2115" s="1">
        <f>ROW(Model!A1040)</f>
        <v>1040</v>
      </c>
      <c r="AU2115" s="1">
        <f>ROW(Model!A1060)</f>
        <v>1060</v>
      </c>
      <c r="AV2115" s="1">
        <f>ROW(Model!A1080)</f>
        <v>1080</v>
      </c>
      <c r="AW2115" s="1">
        <f>ROW(Model!A1100)</f>
        <v>1100</v>
      </c>
      <c r="AX2115" s="1">
        <f>ROW(Model!A1120)</f>
        <v>1120</v>
      </c>
      <c r="AY2115" s="1">
        <f>ROW(Model!A1220)</f>
        <v>1220</v>
      </c>
      <c r="AZ2115" s="1">
        <f>ROW(Model!A1317)</f>
        <v>1317</v>
      </c>
      <c r="BA2115" s="1">
        <f>ROW(Model!A980)</f>
        <v>980</v>
      </c>
      <c r="BB2115" s="1">
        <f>ROW(Model!A1137)</f>
        <v>1137</v>
      </c>
      <c r="BC2115" s="1">
        <f>ROW(Model!A1154)</f>
        <v>1154</v>
      </c>
      <c r="BD2115" s="1">
        <f>ROW(Model!A1176)</f>
        <v>1176</v>
      </c>
      <c r="BE2115" s="1">
        <f>ROW(Model!A1200)</f>
        <v>1200</v>
      </c>
      <c r="BF2115" s="1">
        <f>ROW(Model!A1297)</f>
        <v>1297</v>
      </c>
      <c r="BG2115" s="1">
        <f>ROW(Model!A1361)</f>
        <v>1361</v>
      </c>
      <c r="BH2115" s="12"/>
      <c r="BI2115" s="1"/>
      <c r="BJ2115" s="1">
        <f>ROW(Model!A371)</f>
        <v>371</v>
      </c>
      <c r="BK2115" s="1">
        <f>ROW(Model!A379)</f>
        <v>379</v>
      </c>
      <c r="BL2115" s="1">
        <f>ROW(Model!A387)</f>
        <v>387</v>
      </c>
      <c r="BM2115" s="1">
        <f>ROW(Model!A395)</f>
        <v>395</v>
      </c>
      <c r="BN2115" s="1">
        <f>ROW(Model!A403)</f>
        <v>403</v>
      </c>
      <c r="BO2115" s="1">
        <f>ROW(Model!A411)</f>
        <v>411</v>
      </c>
      <c r="BP2115" s="1">
        <f>ROW(Model!A419)</f>
        <v>419</v>
      </c>
      <c r="BQ2115" s="1">
        <f>ROW(Model!A420)</f>
        <v>420</v>
      </c>
      <c r="BR2115" s="12"/>
      <c r="BS2115" s="10"/>
      <c r="BT2115" s="12"/>
      <c r="BU2115" s="12"/>
      <c r="BV2115" s="12"/>
      <c r="BW2115" s="1"/>
      <c r="BX2115" s="1">
        <f>ROW(Model!A1414)</f>
        <v>1414</v>
      </c>
      <c r="BY2115" s="1">
        <f>ROW(Model!A1451)</f>
        <v>1451</v>
      </c>
      <c r="BZ2115" s="1">
        <f>ROW(Model!A1506)</f>
        <v>1506</v>
      </c>
      <c r="CA2115" s="1">
        <f>ROW(Model!A1522)</f>
        <v>1522</v>
      </c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>
        <f>ROW(Model!A1523)</f>
        <v>1523</v>
      </c>
      <c r="DE2115" s="1">
        <f>ROW(Model!A24)</f>
        <v>24</v>
      </c>
      <c r="DF2115" s="12">
        <f>ROW(Model!A1539)</f>
        <v>1539</v>
      </c>
      <c r="DG2115" s="1"/>
      <c r="DH2115" s="1">
        <f>ROW(Model!A1588)</f>
        <v>1588</v>
      </c>
      <c r="DI2115" s="1">
        <f>ROW(Model!A1589)</f>
        <v>1589</v>
      </c>
      <c r="DJ2115" s="1"/>
      <c r="DK2115" s="1"/>
      <c r="DL2115" s="1"/>
      <c r="DM2115" s="1"/>
      <c r="DN2115" s="1">
        <f>ROW(Model!A170)</f>
        <v>170</v>
      </c>
      <c r="DO2115" s="1">
        <f>ROW(Model!A198)</f>
        <v>198</v>
      </c>
      <c r="DP2115" s="1">
        <f>ROW(Model!A201)</f>
        <v>201</v>
      </c>
      <c r="DQ2115" s="11">
        <f>ROW(Model!A274)</f>
        <v>274</v>
      </c>
      <c r="DR2115" s="10">
        <f>ROW(Model!A282)</f>
        <v>282</v>
      </c>
      <c r="DS2115" s="11">
        <f>ROW(Model!A287)</f>
        <v>287</v>
      </c>
      <c r="DT2115" s="10">
        <f>ROW(Model!A355)</f>
        <v>355</v>
      </c>
      <c r="DU2115" s="10">
        <f>ROW(Model!A423)</f>
        <v>423</v>
      </c>
      <c r="DV2115" s="1">
        <f>ROW(Model!A360)</f>
        <v>360</v>
      </c>
      <c r="DW2115" s="1"/>
      <c r="DX2115" s="1">
        <f>ROW(Model!A1726)</f>
        <v>1726</v>
      </c>
      <c r="DY2115" s="1">
        <f>ROW(Model!A1738)</f>
        <v>1738</v>
      </c>
      <c r="DZ2115" s="1">
        <f>ROW(Model!A1750)</f>
        <v>1750</v>
      </c>
      <c r="EA2115" s="1">
        <f>ROW(Model!A1762)</f>
        <v>1762</v>
      </c>
      <c r="EB2115" s="1">
        <f>ROW(Model!A1792)</f>
        <v>1792</v>
      </c>
      <c r="EC2115" s="1">
        <f>ROW(Model!A1812)</f>
        <v>1812</v>
      </c>
      <c r="ED2115" s="1"/>
      <c r="EE2115" s="1"/>
    </row>
    <row r="2116" spans="2:135" ht="15" customHeight="1">
      <c r="B2116" s="1"/>
      <c r="C2116" s="1"/>
      <c r="D2116" s="1"/>
      <c r="E2116" s="1"/>
      <c r="F2116" s="8" t="str">
        <f ca="1">OFFSET(Model!$A$1,Model!F$2115-1,Model!$D$2113-3)</f>
        <v>Gross Sales Proceeds</v>
      </c>
      <c r="G2116" s="8" t="str">
        <f ca="1">OFFSET(Model!$A$1,Model!G$2115-1,Model!$D$2113-3)</f>
        <v>Total Deposit Drawdown for Construction</v>
      </c>
      <c r="H2116" s="8" t="str">
        <f ca="1">OFFSET(Model!$A$1,Model!H$2115-1,Model!$D$2113-3)</f>
        <v>Total Other Revenue</v>
      </c>
      <c r="I2116" s="8" t="str">
        <f ca="1">OFFSET(Model!$A$1,Model!I$2115-1,Model!$D$2113-3)</f>
        <v>Total Room Revenue Gross Profit</v>
      </c>
      <c r="J2116" s="8" t="str">
        <f ca="1">OFFSET(Model!$A$1,Model!J$2115-1,Model!$D$2113-3)</f>
        <v>Total Phone Revenue Gross Profit</v>
      </c>
      <c r="K2116" s="8" t="str">
        <f ca="1">OFFSET(Model!$A$1,Model!K$2115-1,Model!$D$2113-3)</f>
        <v>Total F&amp;B Revenue Gross Profit</v>
      </c>
      <c r="L2116" s="8" t="str">
        <f ca="1">OFFSET(Model!$A$1,Model!L$2115-1,Model!$D$2113-3)</f>
        <v>Total Rental Income</v>
      </c>
      <c r="M2116" s="8"/>
      <c r="N2116" s="8" t="str">
        <f ca="1">OFFSET(Model!$A$1,Model!N$2115-1,Model!$D$2113-3)</f>
        <v>Total Deposit</v>
      </c>
      <c r="O2116" s="8" t="str">
        <f ca="1">OFFSET(Model!$A$1,Model!O$2115-1,Model!$D$2113-3)</f>
        <v>Total Land Cost</v>
      </c>
      <c r="P2116" s="8" t="str">
        <f ca="1">OFFSET(Model!$A$1,Model!P$2115-1,Model!$D$2113-3)</f>
        <v>Total Hotel Acquisition</v>
      </c>
      <c r="Q2116" s="8" t="str">
        <f ca="1">OFFSET(Model!$A$1,Model!Q$2115-1,Model!$D$2113-3)</f>
        <v>Total Loan Costs, Title, Taxes &amp; Insurance</v>
      </c>
      <c r="R2116" s="8" t="str">
        <f ca="1">OFFSET(Model!$A$1,Model!R$2115-1,Model!$D$2113-3)</f>
        <v>Total Development Charges</v>
      </c>
      <c r="S2116" s="8" t="s">
        <v>6</v>
      </c>
      <c r="T2116" s="8"/>
      <c r="U2116" s="8" t="str">
        <f ca="1">OFFSET(Model!$A$1,Model!U$2115-1,Model!$D$2113-3)</f>
        <v>Total Mortgage Origination Fee</v>
      </c>
      <c r="V2116" s="8" t="str">
        <f ca="1">OFFSET(Model!$A$1,Model!V$2115-1,Model!$D$2113-3)</f>
        <v>Total Arrangement Fee</v>
      </c>
      <c r="W2116" s="8" t="str">
        <f ca="1">OFFSET(Model!$A$1,Model!W$2115-1,Model!$D$2113-3)</f>
        <v>Total Construction Loan Interest Reserve</v>
      </c>
      <c r="X2116" s="8" t="str">
        <f ca="1">OFFSET(Model!$A$1,Model!X$2115-1,Model!$D$2113-3)</f>
        <v>Total Closing Contingency</v>
      </c>
      <c r="Y2116" s="8" t="s">
        <v>5</v>
      </c>
      <c r="Z2116" s="8"/>
      <c r="AA2116" s="8" t="str">
        <f ca="1">OFFSET(Model!$A$1,Model!AA$2115-1,Model!$D$2113-3)</f>
        <v>Total Predevelopment</v>
      </c>
      <c r="AB2116" s="8" t="str">
        <f ca="1">OFFSET(Model!$A$1,Model!AB$2115-1,Model!$D$2113-3)</f>
        <v>Total Permits, Design and Fees</v>
      </c>
      <c r="AC2116" s="8" t="str">
        <f ca="1">OFFSET(Model!$A$1,Model!AC$2115-1,Model!$D$2113-3)</f>
        <v>Total Heritage Restoration</v>
      </c>
      <c r="AD2116" s="8" t="str">
        <f ca="1">OFFSET(Model!$A$1,Model!AD$2115-1,Model!$D$2113-3)</f>
        <v>Total Below Grade</v>
      </c>
      <c r="AE2116" s="8" t="str">
        <f ca="1">OFFSET(Model!$A$1,Model!AE$2115-1,Model!$D$2113-3)</f>
        <v>Total Above Grade Approved</v>
      </c>
      <c r="AF2116" s="8" t="str">
        <f ca="1">OFFSET(Model!$A$1,Model!AF$2115-1,Model!$D$2113-3)</f>
        <v>Total Above Grade Additional Density</v>
      </c>
      <c r="AG2116" s="8" t="str">
        <f ca="1">OFFSET(Model!$A$1,Model!AG$2115-1,Model!$D$2113-3)</f>
        <v>Total Hotel Cost</v>
      </c>
      <c r="AH2116" s="8" t="str">
        <f ca="1">OFFSET(Model!$A$1,Model!AH$2115-1,Model!$D$2113-3)</f>
        <v>Total Hotel FF&amp;E</v>
      </c>
      <c r="AI2116" s="8" t="str">
        <f ca="1">OFFSET(Model!$A$1,Model!AI$2115-1,Model!$D$2113-3)</f>
        <v>Total Hotel Appliances</v>
      </c>
      <c r="AJ2116" s="8" t="str">
        <f ca="1">OFFSET(Model!$A$1,Model!AJ$2115-1,Model!$D$2113-3)</f>
        <v>Total Hotel Equipment</v>
      </c>
      <c r="AK2116" s="8" t="str">
        <f ca="1">OFFSET(Model!$A$1,Model!AK$2115-1,Model!$D$2113-3)</f>
        <v>Total Contingency</v>
      </c>
      <c r="AL2116" s="8" t="s">
        <v>4</v>
      </c>
      <c r="AM2116" s="8"/>
      <c r="AN2116" s="8" t="str">
        <f ca="1">OFFSET(Model!$A$1,Model!AN$2115-1,Model!$D$2113-3)</f>
        <v>Total Marketing/Advertising</v>
      </c>
      <c r="AO2116" s="8" t="str">
        <f ca="1">OFFSET(Model!$A$1,Model!AO$2115-1,Model!$D$2113-3)</f>
        <v>Total Sales Centre</v>
      </c>
      <c r="AP2116" s="8" t="str">
        <f ca="1">OFFSET(Model!$A$1,Model!AP$2115-1,Model!$D$2113-3)</f>
        <v>Total Sales Administration</v>
      </c>
      <c r="AQ2116" s="8" t="str">
        <f ca="1">OFFSET(Model!$A$1,Model!AQ$2115-1,Model!$D$2113-3)</f>
        <v>Total Sales Commissions</v>
      </c>
      <c r="AR2116" s="8" t="str">
        <f ca="1">OFFSET(Model!$A$1,Model!AR$2115-1,Model!$D$2113-3)</f>
        <v>Total Architect &amp; Design Fees</v>
      </c>
      <c r="AS2116" s="8" t="str">
        <f ca="1">OFFSET(Model!$A$1,Model!AS$2115-1,Model!$D$2113-3)</f>
        <v>Total Engineering Fees</v>
      </c>
      <c r="AT2116" s="8" t="str">
        <f ca="1">OFFSET(Model!$A$1,Model!AT$2115-1,Model!$D$2113-3)</f>
        <v>Total Municipal Building Permits &amp; Impact</v>
      </c>
      <c r="AU2116" s="8" t="str">
        <f ca="1">OFFSET(Model!$A$1,Model!AU$2115-1,Model!$D$2113-3)</f>
        <v>Total Turnover/Settlement</v>
      </c>
      <c r="AV2116" s="8" t="str">
        <f ca="1">OFFSET(Model!$A$1,Model!AV$2115-1,Model!$D$2113-3)</f>
        <v>Total Association and Other Fees</v>
      </c>
      <c r="AW2116" s="8" t="str">
        <f ca="1">OFFSET(Model!$A$1,Model!AW$2115-1,Model!$D$2113-3)</f>
        <v>Total G&amp;A</v>
      </c>
      <c r="AX2116" s="8" t="str">
        <f ca="1">OFFSET(Model!$A$1,Model!AX$2115-1,Model!$D$2113-3)</f>
        <v>Total Hotel Pre-Opening</v>
      </c>
      <c r="AY2116" s="8" t="str">
        <f ca="1">OFFSET(Model!$A$1,Model!AY$2115-1,Model!$D$2113-3)</f>
        <v>Total Soft Cost Contingency</v>
      </c>
      <c r="AZ2116" s="8" t="str">
        <f ca="1">OFFSET(Model!$A$1,Model!AZ$2115-1,Model!$D$2113-3)</f>
        <v>Total Developer Overhead</v>
      </c>
      <c r="BA2116" s="8" t="str">
        <f ca="1">OFFSET(Model!$A$1,Model!BA$2115-1,Model!$D$2113-3)</f>
        <v>Total Legal Fees</v>
      </c>
      <c r="BB2116" s="8" t="str">
        <f ca="1">OFFSET(Model!$A$1,Model!BB$2115-1,Model!$D$2113-3)</f>
        <v>Total Interest on Purchasers' Deposits</v>
      </c>
      <c r="BC2116" s="8" t="str">
        <f ca="1">OFFSET(Model!$A$1,Model!BC$2115-1,Model!$D$2113-3)</f>
        <v>Total Condo Maintenance Fees</v>
      </c>
      <c r="BD2116" s="8" t="str">
        <f ca="1">OFFSET(Model!$A$1,Model!BD$2115-1,Model!$D$2113-3)</f>
        <v>Total Realty Taxes</v>
      </c>
      <c r="BE2116" s="8" t="str">
        <f ca="1">OFFSET(Model!$A$1,Model!BE$2115-1,Model!$D$2113-3)</f>
        <v xml:space="preserve">Total Insurance </v>
      </c>
      <c r="BF2116" s="8" t="str">
        <f ca="1">OFFSET(Model!$A$1,Model!BF$2115-1,Model!$D$2113-3)</f>
        <v>Total Other Expenses</v>
      </c>
      <c r="BG2116" s="8" t="str">
        <f ca="1">OFFSET(Model!$A$1,Model!BG$2115-1,Model!$D$2113-3)</f>
        <v>Total Overhead Fees</v>
      </c>
      <c r="BH2116" s="8" t="s">
        <v>3</v>
      </c>
      <c r="BI2116" s="8"/>
      <c r="BJ2116" s="8" t="str">
        <f ca="1">OFFSET(Model!$A$1,Model!BJ$2115-1,Model!$D$2113-3)</f>
        <v>Total Administrative Costs</v>
      </c>
      <c r="BK2116" s="8" t="str">
        <f ca="1">OFFSET(Model!$A$1,Model!BK$2115-1,Model!$D$2113-3)</f>
        <v>Total Credit Card Commissions</v>
      </c>
      <c r="BL2116" s="8" t="str">
        <f ca="1">OFFSET(Model!$A$1,Model!BL$2115-1,Model!$D$2113-3)</f>
        <v>Total Utilities</v>
      </c>
      <c r="BM2116" s="8" t="str">
        <f ca="1">OFFSET(Model!$A$1,Model!BM$2115-1,Model!$D$2113-3)</f>
        <v>Total Repairs &amp; Maintenance</v>
      </c>
      <c r="BN2116" s="8" t="str">
        <f ca="1">OFFSET(Model!$A$1,Model!BN$2115-1,Model!$D$2113-3)</f>
        <v>Total Sales &amp; Marketing</v>
      </c>
      <c r="BO2116" s="8" t="str">
        <f ca="1">OFFSET(Model!$A$1,Model!BO$2115-1,Model!$D$2113-3)</f>
        <v>Total Base Management Fee</v>
      </c>
      <c r="BP2116" s="8" t="str">
        <f ca="1">OFFSET(Model!$A$1,Model!BP$2115-1,Model!$D$2113-3)</f>
        <v>Total FF&amp;E Escrow</v>
      </c>
      <c r="BQ2116" s="8" t="str">
        <f ca="1">OFFSET(Model!$A$1,Model!BQ$2115-1,Model!$D$2113-3)</f>
        <v xml:space="preserve">Total Facilities Insurance </v>
      </c>
      <c r="BR2116" s="8" t="s">
        <v>2</v>
      </c>
      <c r="BS2116" s="8"/>
      <c r="BT2116" s="1" t="s">
        <v>1</v>
      </c>
      <c r="BU2116" s="1" t="s">
        <v>0</v>
      </c>
      <c r="BV2116" s="1" t="s">
        <v>562</v>
      </c>
      <c r="BW2116" s="1"/>
      <c r="BX2116" s="8" t="str">
        <f ca="1">OFFSET(Model!$A$1,Model!BX$2115-1,Model!$D$2113-3)</f>
        <v>Total Land Loan Drawdown</v>
      </c>
      <c r="BY2116" s="8" t="str">
        <f ca="1">OFFSET(Model!$A$1,Model!BY$2115-1,Model!$D$2113-3)</f>
        <v>Total Land Loan Debt Service Cost</v>
      </c>
      <c r="BZ2116" s="8" t="str">
        <f ca="1">OFFSET(Model!$A$1,Model!BZ$2115-1,Model!$D$2113-3)</f>
        <v>Total Debt Financing Debt Service Cost</v>
      </c>
      <c r="CA2116" s="8" t="str">
        <f ca="1">OFFSET(Model!$A$1,Model!CA$2115-1,Model!$D$2113-3)</f>
        <v>Total Construction Loan Drawdown</v>
      </c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 t="str">
        <f ca="1">OFFSET(Model!$A$1,Model!DD$2115-1,Model!$D$2113-3)</f>
        <v>Total Construction Loan Repayment</v>
      </c>
      <c r="DE2116" s="8" t="str">
        <f ca="1">OFFSET(Model!$A$1,Model!DE$2115-1,Model!$D$2113-3)</f>
        <v xml:space="preserve">Residential GFA </v>
      </c>
      <c r="DF2116" s="8" t="str">
        <f ca="1">OFFSET(Model!$A$1,Model!DF$2115-1,Model!$D$2113-3)</f>
        <v>Ending Debt</v>
      </c>
      <c r="DG2116" s="1"/>
      <c r="DH2116" s="8" t="str">
        <f ca="1">OFFSET(Model!$A$1,Model!DH$2115-1,Model!$D$2113-3)</f>
        <v>Total Equity Drawdown</v>
      </c>
      <c r="DI2116" s="8" t="str">
        <f ca="1">OFFSET(Model!$A$1,Model!DI$2115-1,Model!$D$2113-3)</f>
        <v>Total Equity Disbursement</v>
      </c>
      <c r="DJ2116" s="8"/>
      <c r="DK2116" s="8"/>
      <c r="DL2116" s="8"/>
      <c r="DM2116" s="8"/>
      <c r="DN2116" s="8" t="str">
        <f ca="1">OFFSET(Model!$A$1,Model!DN$2115-1,Model!$D$2113-3)</f>
        <v>Total Deposits</v>
      </c>
      <c r="DO2116" s="8" t="str">
        <f ca="1">OFFSET(Model!$A$1,Model!DO$2115-1,Model!$D$2113-3)</f>
        <v>Total Closing Monies</v>
      </c>
      <c r="DP2116" s="8" t="str">
        <f ca="1">OFFSET(Model!$A$1,Model!DP$2115-1,Model!$D$2113-3)</f>
        <v>Total Deposit and Closing Monies</v>
      </c>
      <c r="DQ2116" s="9" t="str">
        <f ca="1">OFFSET(Model!$A$1,Model!DQ$2115-1,Model!$D$2113-3)</f>
        <v>Total Other Revenue</v>
      </c>
      <c r="DR2116" s="8" t="str">
        <f ca="1">OFFSET(Model!$A$1,Model!DR$2115-1,Model!$D$2113-3)</f>
        <v>Total Rental Income</v>
      </c>
      <c r="DS2116" s="9" t="str">
        <f ca="1">OFFSET(Model!$A$1,Model!DS$2115-1,Model!$D$2113-3)</f>
        <v>Retail Sales Proceeds</v>
      </c>
      <c r="DT2116" s="8" t="str">
        <f ca="1">OFFSET(Model!$A$1,Model!DT$2115-1,Model!$D$2113-3)</f>
        <v>Total Gross Profit</v>
      </c>
      <c r="DU2116" s="8" t="str">
        <f ca="1">OFFSET(Model!$A$1,Model!DU$2115-1,Model!$D$2113-3)</f>
        <v>Total Hotel Net Income</v>
      </c>
      <c r="DV2116" s="8" t="str">
        <f ca="1">OFFSET(Model!$A$1,Model!DV$2115-1,Model!$D$2113-3)</f>
        <v>Hotel Sales Proceeds</v>
      </c>
      <c r="DW2116" s="1"/>
      <c r="DX2116" s="8" t="str">
        <f ca="1">OFFSET(Model!$A$1,Model!DX$2115-1,Model!$D$2113-3)</f>
        <v>Project MOIC</v>
      </c>
      <c r="DY2116" s="8" t="str">
        <f ca="1">OFFSET(Model!$A$1,Model!DY$2115-1,Model!$D$2113-3)</f>
        <v>JV MOIC</v>
      </c>
      <c r="DZ2116" s="8" t="str">
        <f ca="1">OFFSET(Model!$A$1,Model!DZ$2115-1,Model!$D$2113-3)</f>
        <v>LP MOIC</v>
      </c>
      <c r="EA2116" s="8" t="str">
        <f ca="1">OFFSET(Model!$A$1,Model!EA$2115-1,Model!$D$2113-3)</f>
        <v>GP MOIC</v>
      </c>
      <c r="EB2116" s="8" t="str">
        <f ca="1">OFFSET(Model!$A$1,Model!EB$2115-1,Model!$D$2113-3)</f>
        <v>LP Waterfall MOIC</v>
      </c>
      <c r="EC2116" s="8" t="str">
        <f ca="1">OFFSET(Model!$A$1,Model!EC$2115-1,Model!$D$2113-3)</f>
        <v>GP Waterfall MOIC</v>
      </c>
      <c r="ED2116" s="1"/>
      <c r="EE2116" s="1"/>
    </row>
    <row r="2117" spans="2:135" ht="15" customHeight="1">
      <c r="B2117" s="1"/>
      <c r="C2117" s="1">
        <f>IF(Model!$E$1825="",NA(), INDEX(Model!$F$16:$DN$17,2,MATCH(Model!$E$1825,Model!$F$16:$DN$16,1)))</f>
        <v>0</v>
      </c>
      <c r="D2117" s="7">
        <f>INDEX(Model!$F$16:$DN$17,1,MATCH(Model!C2117,Model!$F$17:$DN$17,0))</f>
        <v>42094</v>
      </c>
      <c r="E2117" s="1"/>
      <c r="F2117" s="4">
        <f ca="1">OFFSET(Model!$A$1,Model!F$2115-1,Model!$D$2113+Model!$C2117)</f>
        <v>2887268.7642187504</v>
      </c>
      <c r="G2117" s="4">
        <f ca="1">OFFSET(Model!$A$1,Model!G$2115-1,Model!$D$2113+Model!$C2117)</f>
        <v>0</v>
      </c>
      <c r="H2117" s="4">
        <f ca="1">OFFSET(Model!$A$1,Model!H$2115-1,Model!$D$2113+Model!$C2117)</f>
        <v>0</v>
      </c>
      <c r="I2117" s="4">
        <f ca="1">OFFSET(Model!$A$1,Model!I$2115-1,Model!$D$2113+Model!$C2117)</f>
        <v>0</v>
      </c>
      <c r="J2117" s="4">
        <f ca="1">OFFSET(Model!$A$1,Model!J$2115-1,Model!$D$2113+Model!$C2117)</f>
        <v>0</v>
      </c>
      <c r="K2117" s="4">
        <f ca="1">OFFSET(Model!$A$1,Model!K$2115-1,Model!$D$2113+Model!$C2117)</f>
        <v>0</v>
      </c>
      <c r="L2117" s="4">
        <f ca="1">OFFSET(Model!$A$1,Model!L$2115-1,Model!$D$2113+Model!$C2117)</f>
        <v>0</v>
      </c>
      <c r="M2117" s="1"/>
      <c r="N2117" s="4">
        <f ca="1">OFFSET(Model!$A$1,Model!N$2115-1,Model!$D$2113+Model!$C2117)</f>
        <v>0</v>
      </c>
      <c r="O2117" s="4">
        <f ca="1">OFFSET(Model!$A$1,Model!O$2115-1,Model!$D$2113+Model!$C2117)</f>
        <v>11085250</v>
      </c>
      <c r="P2117" s="4">
        <f ca="1">OFFSET(Model!$A$1,Model!P$2115-1,Model!$D$2113+Model!$C2117)</f>
        <v>2000000</v>
      </c>
      <c r="Q2117" s="4">
        <f ca="1">OFFSET(Model!$A$1,Model!Q$2115-1,Model!$D$2113+Model!$C2117)</f>
        <v>1900000</v>
      </c>
      <c r="R2117" s="4">
        <f ca="1">OFFSET(Model!$A$1,Model!R$2115-1,Model!$D$2113+Model!$C2117)</f>
        <v>0</v>
      </c>
      <c r="S2117" s="4">
        <f t="shared" ref="S2117:S2148" ca="1" si="3134">SUM(N2117:R2117)</f>
        <v>14985250</v>
      </c>
      <c r="T2117" s="4"/>
      <c r="U2117" s="4">
        <f ca="1">OFFSET(Model!$A$1,Model!U$2115-1,Model!$D$2113+Model!$C2117)</f>
        <v>370822.22317129106</v>
      </c>
      <c r="V2117" s="4">
        <f ca="1">OFFSET(Model!$A$1,Model!V$2115-1,Model!$D$2113+Model!$C2117)</f>
        <v>475822.22317129106</v>
      </c>
      <c r="W2117" s="4">
        <f ca="1">OFFSET(Model!$A$1,Model!W$2115-1,Model!$D$2113+Model!$C2117)</f>
        <v>10391.78668693034</v>
      </c>
      <c r="X2117" s="4">
        <f ca="1">OFFSET(Model!$A$1,Model!X$2115-1,Model!$D$2113+Model!$C2117)</f>
        <v>0</v>
      </c>
      <c r="Y2117" s="4">
        <f t="shared" ref="Y2117:Y2148" ca="1" si="3135">SUM(U2117:X2117)</f>
        <v>857036.23302951246</v>
      </c>
      <c r="Z2117" s="4"/>
      <c r="AA2117" s="4">
        <f ca="1">OFFSET(Model!$A$1,Model!AA$2115-1,Model!$D$2113+Model!$C2117)</f>
        <v>0</v>
      </c>
      <c r="AB2117" s="4">
        <f ca="1">OFFSET(Model!$A$1,Model!AB$2115-1,Model!$D$2113+Model!$C2117)</f>
        <v>0</v>
      </c>
      <c r="AC2117" s="4">
        <f ca="1">OFFSET(Model!$A$1,Model!AC$2115-1,Model!$D$2113+Model!$C2117)</f>
        <v>0</v>
      </c>
      <c r="AD2117" s="4">
        <f ca="1">OFFSET(Model!$A$1,Model!AD$2115-1,Model!$D$2113+Model!$C2117)</f>
        <v>0</v>
      </c>
      <c r="AE2117" s="4">
        <f ca="1">OFFSET(Model!$A$1,Model!AE$2115-1,Model!$D$2113+Model!$C2117)</f>
        <v>0</v>
      </c>
      <c r="AF2117" s="4">
        <f ca="1">OFFSET(Model!$A$1,Model!AF$2115-1,Model!$D$2113+Model!$C2117)</f>
        <v>0</v>
      </c>
      <c r="AG2117" s="4">
        <f ca="1">OFFSET(Model!$A$1,Model!AG$2115-1,Model!$D$2113+Model!$C2117)</f>
        <v>0</v>
      </c>
      <c r="AH2117" s="4">
        <f ca="1">OFFSET(Model!$A$1,Model!AH$2115-1,Model!$D$2113+Model!$C2117)</f>
        <v>0</v>
      </c>
      <c r="AI2117" s="4">
        <f ca="1">OFFSET(Model!$A$1,Model!AI$2115-1,Model!$D$2113+Model!$C2117)</f>
        <v>0</v>
      </c>
      <c r="AJ2117" s="4">
        <f ca="1">OFFSET(Model!$A$1,Model!AJ$2115-1,Model!$D$2113+Model!$C2117)</f>
        <v>0</v>
      </c>
      <c r="AK2117" s="4">
        <f ca="1">OFFSET(Model!$A$1,Model!AK$2115-1,Model!$D$2113+Model!$C2117)</f>
        <v>0</v>
      </c>
      <c r="AL2117" s="4">
        <f t="shared" ref="AL2117:AL2148" ca="1" si="3136">SUM(AA2117:AK2117)</f>
        <v>0</v>
      </c>
      <c r="AM2117" s="4"/>
      <c r="AN2117" s="4">
        <f ca="1">OFFSET(Model!$A$1,Model!AN$2115-1,Model!$D$2113+Model!$C2117)</f>
        <v>700000</v>
      </c>
      <c r="AO2117" s="4">
        <f ca="1">OFFSET(Model!$A$1,Model!AO$2115-1,Model!$D$2113+Model!$C2117)</f>
        <v>400000</v>
      </c>
      <c r="AP2117" s="4">
        <f ca="1">OFFSET(Model!$A$1,Model!AP$2115-1,Model!$D$2113+Model!$C2117)</f>
        <v>150000</v>
      </c>
      <c r="AQ2117" s="4">
        <f ca="1">OFFSET(Model!$A$1,Model!AQ$2115-1,Model!$D$2113+Model!$C2117)</f>
        <v>150000</v>
      </c>
      <c r="AR2117" s="4">
        <f ca="1">OFFSET(Model!$A$1,Model!AR$2115-1,Model!$D$2113+Model!$C2117)</f>
        <v>755000</v>
      </c>
      <c r="AS2117" s="4">
        <f ca="1">OFFSET(Model!$A$1,Model!AS$2115-1,Model!$D$2113+Model!$C2117)</f>
        <v>215000</v>
      </c>
      <c r="AT2117" s="4">
        <f ca="1">OFFSET(Model!$A$1,Model!AT$2115-1,Model!$D$2113+Model!$C2117)</f>
        <v>0</v>
      </c>
      <c r="AU2117" s="4">
        <f ca="1">OFFSET(Model!$A$1,Model!AU$2115-1,Model!$D$2113+Model!$C2117)</f>
        <v>0</v>
      </c>
      <c r="AV2117" s="4">
        <f ca="1">OFFSET(Model!$A$1,Model!AV$2115-1,Model!$D$2113+Model!$C2117)</f>
        <v>0</v>
      </c>
      <c r="AW2117" s="4">
        <f ca="1">OFFSET(Model!$A$1,Model!AW$2115-1,Model!$D$2113+Model!$C2117)</f>
        <v>250000</v>
      </c>
      <c r="AX2117" s="4">
        <f ca="1">OFFSET(Model!$A$1,Model!AX$2115-1,Model!$D$2113+Model!$C2117)</f>
        <v>0</v>
      </c>
      <c r="AY2117" s="4">
        <f ca="1">OFFSET(Model!$A$1,Model!AY$2115-1,Model!$D$2113+Model!$C2117)</f>
        <v>180000</v>
      </c>
      <c r="AZ2117" s="4">
        <f ca="1">OFFSET(Model!$A$1,Model!AZ$2115-1,Model!$D$2113+Model!$C2117)</f>
        <v>250000</v>
      </c>
      <c r="BA2117" s="4">
        <f ca="1">OFFSET(Model!$A$1,Model!BA$2115-1,Model!$D$2113+Model!$C2117)</f>
        <v>150000</v>
      </c>
      <c r="BB2117" s="4">
        <f ca="1">OFFSET(Model!$A$1,Model!BB$2115-1,Model!$D$2113+Model!$C2117)</f>
        <v>0</v>
      </c>
      <c r="BC2117" s="4">
        <f ca="1">OFFSET(Model!$A$1,Model!BC$2115-1,Model!$D$2113+Model!$C2117)</f>
        <v>0</v>
      </c>
      <c r="BD2117" s="4">
        <f ca="1">OFFSET(Model!$A$1,Model!BD$2115-1,Model!$D$2113+Model!$C2117)</f>
        <v>0</v>
      </c>
      <c r="BE2117" s="4">
        <f ca="1">OFFSET(Model!$A$1,Model!BE$2115-1,Model!$D$2113+Model!$C2117)</f>
        <v>0</v>
      </c>
      <c r="BF2117" s="4">
        <f ca="1">OFFSET(Model!$A$1,Model!BF$2115-1,Model!$D$2113+Model!$C2117)</f>
        <v>0</v>
      </c>
      <c r="BG2117" s="4">
        <f ca="1">OFFSET(Model!$A$1,Model!BG$2115-1,Model!$D$2113+Model!$C2117)</f>
        <v>0</v>
      </c>
      <c r="BH2117" s="4">
        <f t="shared" ref="BH2117:BH2148" ca="1" si="3137">SUM(AN2117:BG2117)</f>
        <v>3200000</v>
      </c>
      <c r="BI2117" s="4"/>
      <c r="BJ2117" s="4">
        <f ca="1">OFFSET(Model!$A$1,Model!BJ$2115-1,Model!$D$2113+Model!$C2117)</f>
        <v>0</v>
      </c>
      <c r="BK2117" s="4">
        <f ca="1">OFFSET(Model!$A$1,Model!BK$2115-1,Model!$D$2113+Model!$C2117)</f>
        <v>0</v>
      </c>
      <c r="BL2117" s="4">
        <f ca="1">OFFSET(Model!$A$1,Model!BL$2115-1,Model!$D$2113+Model!$C2117)</f>
        <v>0</v>
      </c>
      <c r="BM2117" s="4">
        <f ca="1">OFFSET(Model!$A$1,Model!BM$2115-1,Model!$D$2113+Model!$C2117)</f>
        <v>0</v>
      </c>
      <c r="BN2117" s="4">
        <f ca="1">OFFSET(Model!$A$1,Model!BN$2115-1,Model!$D$2113+Model!$C2117)</f>
        <v>0</v>
      </c>
      <c r="BO2117" s="4">
        <f ca="1">OFFSET(Model!$A$1,Model!BO$2115-1,Model!$D$2113+Model!$C2117)</f>
        <v>0</v>
      </c>
      <c r="BP2117" s="4">
        <f ca="1">OFFSET(Model!$A$1,Model!BP$2115-1,Model!$D$2113+Model!$C2117)</f>
        <v>0</v>
      </c>
      <c r="BQ2117" s="4">
        <f ca="1">OFFSET(Model!$A$1,Model!BQ$2115-1,Model!$D$2113+Model!$C2117)</f>
        <v>0</v>
      </c>
      <c r="BR2117" s="4">
        <f t="shared" ref="BR2117:BR2148" ca="1" si="3138">SUM(BJ2117:BQ2117)</f>
        <v>0</v>
      </c>
      <c r="BS2117" s="4"/>
      <c r="BT2117" s="2">
        <f t="shared" ref="BT2117:BT2148" ca="1" si="3139">SUM(F2117:L2117)</f>
        <v>2887268.7642187504</v>
      </c>
      <c r="BU2117" s="2">
        <f t="shared" ref="BU2117:BU2148" ca="1" si="3140">SUM(N2117:R2117,U2117:X2117,AA2117:AK2117,AN2117:BG2117,BJ2117:BQ2117)</f>
        <v>19042286.233029515</v>
      </c>
      <c r="BV2117" s="5">
        <f t="shared" ref="BV2117:BV2148" ca="1" si="3141">BT2117-BU2117</f>
        <v>-16155017.468810763</v>
      </c>
      <c r="BW2117" s="1"/>
      <c r="BX2117" s="4">
        <f ca="1">OFFSET(Model!$A$1,Model!BX$2115-1,Model!$D$2113+Model!$C2117)</f>
        <v>0</v>
      </c>
      <c r="BY2117" s="4">
        <f ca="1">OFFSET(Model!$A$1,Model!BY$2115-1,Model!$D$2113+Model!$C2117)</f>
        <v>0</v>
      </c>
      <c r="BZ2117" s="4">
        <f ca="1">OFFSET(Model!$A$1,Model!BZ$2115-1,Model!$D$2113+Model!$C2117)</f>
        <v>0</v>
      </c>
      <c r="CA2117" s="4">
        <f ca="1">OFFSET(Model!$A$1,Model!CA$2115-1,Model!$D$2113+Model!$C2117)</f>
        <v>5542286.2330295146</v>
      </c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>
        <f ca="1">OFFSET(Model!$A$1,Model!DD$2115-1,Model!$D$2113+Model!$C2117)</f>
        <v>0</v>
      </c>
      <c r="DE2117" s="4">
        <f ca="1">OFFSET(Model!$A$1,Model!DE$2115-1,Model!$D$2113+Model!$C2117)</f>
        <v>0</v>
      </c>
      <c r="DF2117" s="4">
        <f ca="1">OFFSET(Model!$A$1,Model!DF$2115-1,Model!$D$2113+Model!$C2117)</f>
        <v>5542286.2330295146</v>
      </c>
      <c r="DG2117" s="1"/>
      <c r="DH2117" s="4">
        <f ca="1">OFFSET(Model!$A$1,Model!DH$2115-1,Model!$D$2113+Model!$C2117)</f>
        <v>13500000</v>
      </c>
      <c r="DI2117" s="4">
        <f ca="1">OFFSET(Model!$A$1,Model!DI$2115-1,Model!$D$2113+Model!$C2117)</f>
        <v>0</v>
      </c>
      <c r="DJ2117" s="4"/>
      <c r="DK2117" s="4"/>
      <c r="DL2117" s="4"/>
      <c r="DM2117" s="4"/>
      <c r="DN2117" s="4">
        <f ca="1">OFFSET(Model!$A$1,Model!DN$2115-1,Model!$D$2113+Model!$C2117)</f>
        <v>2887268.7642187504</v>
      </c>
      <c r="DO2117" s="4">
        <f ca="1">OFFSET(Model!$A$1,Model!DO$2115-1,Model!$D$2113+Model!$C2117)</f>
        <v>0</v>
      </c>
      <c r="DP2117" s="4">
        <f ca="1">OFFSET(Model!$A$1,Model!DP$2115-1,Model!$D$2113+Model!$C2117)</f>
        <v>2887268.7642187504</v>
      </c>
      <c r="DQ2117" s="6">
        <f ca="1">OFFSET(Model!$A$1,Model!DQ$2115-1,Model!$D$2113+Model!$C2117)</f>
        <v>0</v>
      </c>
      <c r="DR2117" s="4">
        <f ca="1">OFFSET(Model!$A$1,Model!DR$2115-1,Model!$D$2113+Model!$C2117)</f>
        <v>0</v>
      </c>
      <c r="DS2117" s="6">
        <f ca="1">OFFSET(Model!$A$1,Model!DS$2115-1,Model!$D$2113+Model!$C2117)</f>
        <v>0</v>
      </c>
      <c r="DT2117" s="4">
        <f ca="1">OFFSET(Model!$A$1,Model!DT$2115-1,Model!$D$2113+Model!$C2117)</f>
        <v>0</v>
      </c>
      <c r="DU2117" s="4">
        <f ca="1">OFFSET(Model!$A$1,Model!DU$2115-1,Model!$D$2113+Model!$C2117)</f>
        <v>0</v>
      </c>
      <c r="DV2117" s="4">
        <f ca="1">OFFSET(Model!$A$1,Model!DV$2115-1,Model!$D$2113+Model!$C2117)</f>
        <v>0</v>
      </c>
      <c r="DW2117" s="1"/>
      <c r="DX2117" s="360">
        <f ca="1">OFFSET(Model!$A$1,Model!DX$2115-1,Model!$D$2113+Model!$C2117)</f>
        <v>0</v>
      </c>
      <c r="DY2117" s="360">
        <f ca="1">OFFSET(Model!$A$1,Model!DY$2115-1,Model!$D$2113+Model!$C2117)</f>
        <v>0</v>
      </c>
      <c r="DZ2117" s="360">
        <f ca="1">OFFSET(Model!$A$1,Model!DZ$2115-1,Model!$D$2113+Model!$C2117)</f>
        <v>0</v>
      </c>
      <c r="EA2117" s="360">
        <f ca="1">OFFSET(Model!$A$1,Model!EA$2115-1,Model!$D$2113+Model!$C2117)</f>
        <v>0</v>
      </c>
      <c r="EB2117" s="360">
        <f ca="1">OFFSET(Model!$A$1,Model!EB$2115-1,Model!$D$2113+Model!$C2117)</f>
        <v>0</v>
      </c>
      <c r="EC2117" s="360">
        <f ca="1">OFFSET(Model!$A$1,Model!EC$2115-1,Model!$D$2113+Model!$C2117)</f>
        <v>0</v>
      </c>
      <c r="ED2117" s="1"/>
      <c r="EE2117" s="1"/>
    </row>
    <row r="2118" spans="2:135" ht="15" customHeight="1">
      <c r="B2118" s="1"/>
      <c r="C2118" s="1">
        <f>IF(C2117&lt;Model!$E$1827,C2117+1,NA())</f>
        <v>1</v>
      </c>
      <c r="D2118" s="7">
        <f>INDEX(Model!$F$16:$DN$17,1,MATCH(Model!C2118,Model!$F$17:$DN$17,0))</f>
        <v>42124</v>
      </c>
      <c r="E2118" s="1"/>
      <c r="F2118" s="4">
        <f ca="1">OFFSET(Model!$A$1,Model!F$2115-1,Model!$D$2113+Model!$C2118)</f>
        <v>446341.065</v>
      </c>
      <c r="G2118" s="4">
        <f ca="1">OFFSET(Model!$A$1,Model!G$2115-1,Model!$D$2113+Model!$C2118)</f>
        <v>0</v>
      </c>
      <c r="H2118" s="4">
        <f ca="1">OFFSET(Model!$A$1,Model!H$2115-1,Model!$D$2113+Model!$C2118)</f>
        <v>0</v>
      </c>
      <c r="I2118" s="4">
        <f ca="1">OFFSET(Model!$A$1,Model!I$2115-1,Model!$D$2113+Model!$C2118)</f>
        <v>0</v>
      </c>
      <c r="J2118" s="4">
        <f ca="1">OFFSET(Model!$A$1,Model!J$2115-1,Model!$D$2113+Model!$C2118)</f>
        <v>0</v>
      </c>
      <c r="K2118" s="4">
        <f ca="1">OFFSET(Model!$A$1,Model!K$2115-1,Model!$D$2113+Model!$C2118)</f>
        <v>0</v>
      </c>
      <c r="L2118" s="4">
        <f ca="1">OFFSET(Model!$A$1,Model!L$2115-1,Model!$D$2113+Model!$C2118)</f>
        <v>0</v>
      </c>
      <c r="M2118" s="1"/>
      <c r="N2118" s="4">
        <f ca="1">OFFSET(Model!$A$1,Model!N$2115-1,Model!$D$2113+Model!$C2118)</f>
        <v>0</v>
      </c>
      <c r="O2118" s="4">
        <f ca="1">OFFSET(Model!$A$1,Model!O$2115-1,Model!$D$2113+Model!$C2118)</f>
        <v>0</v>
      </c>
      <c r="P2118" s="4">
        <f ca="1">OFFSET(Model!$A$1,Model!P$2115-1,Model!$D$2113+Model!$C2118)</f>
        <v>0</v>
      </c>
      <c r="Q2118" s="4">
        <f ca="1">OFFSET(Model!$A$1,Model!Q$2115-1,Model!$D$2113+Model!$C2118)</f>
        <v>0</v>
      </c>
      <c r="R2118" s="4">
        <f ca="1">OFFSET(Model!$A$1,Model!R$2115-1,Model!$D$2113+Model!$C2118)</f>
        <v>0</v>
      </c>
      <c r="S2118" s="4">
        <f t="shared" ca="1" si="3134"/>
        <v>0</v>
      </c>
      <c r="T2118" s="4"/>
      <c r="U2118" s="4">
        <f ca="1">OFFSET(Model!$A$1,Model!U$2115-1,Model!$D$2113+Model!$C2118)</f>
        <v>0</v>
      </c>
      <c r="V2118" s="4">
        <f ca="1">OFFSET(Model!$A$1,Model!V$2115-1,Model!$D$2113+Model!$C2118)</f>
        <v>0</v>
      </c>
      <c r="W2118" s="4">
        <f ca="1">OFFSET(Model!$A$1,Model!W$2115-1,Model!$D$2113+Model!$C2118)</f>
        <v>21708.652096541693</v>
      </c>
      <c r="X2118" s="4">
        <f ca="1">OFFSET(Model!$A$1,Model!X$2115-1,Model!$D$2113+Model!$C2118)</f>
        <v>0</v>
      </c>
      <c r="Y2118" s="4">
        <f t="shared" ca="1" si="3135"/>
        <v>21708.652096541693</v>
      </c>
      <c r="Z2118" s="4"/>
      <c r="AA2118" s="4">
        <f ca="1">OFFSET(Model!$A$1,Model!AA$2115-1,Model!$D$2113+Model!$C2118)</f>
        <v>0</v>
      </c>
      <c r="AB2118" s="4">
        <f ca="1">OFFSET(Model!$A$1,Model!AB$2115-1,Model!$D$2113+Model!$C2118)</f>
        <v>0</v>
      </c>
      <c r="AC2118" s="4">
        <f ca="1">OFFSET(Model!$A$1,Model!AC$2115-1,Model!$D$2113+Model!$C2118)</f>
        <v>0</v>
      </c>
      <c r="AD2118" s="4">
        <f ca="1">OFFSET(Model!$A$1,Model!AD$2115-1,Model!$D$2113+Model!$C2118)</f>
        <v>0</v>
      </c>
      <c r="AE2118" s="4">
        <f ca="1">OFFSET(Model!$A$1,Model!AE$2115-1,Model!$D$2113+Model!$C2118)</f>
        <v>0</v>
      </c>
      <c r="AF2118" s="4">
        <f ca="1">OFFSET(Model!$A$1,Model!AF$2115-1,Model!$D$2113+Model!$C2118)</f>
        <v>0</v>
      </c>
      <c r="AG2118" s="4">
        <f ca="1">OFFSET(Model!$A$1,Model!AG$2115-1,Model!$D$2113+Model!$C2118)</f>
        <v>0</v>
      </c>
      <c r="AH2118" s="4">
        <f ca="1">OFFSET(Model!$A$1,Model!AH$2115-1,Model!$D$2113+Model!$C2118)</f>
        <v>0</v>
      </c>
      <c r="AI2118" s="4">
        <f ca="1">OFFSET(Model!$A$1,Model!AI$2115-1,Model!$D$2113+Model!$C2118)</f>
        <v>0</v>
      </c>
      <c r="AJ2118" s="4">
        <f ca="1">OFFSET(Model!$A$1,Model!AJ$2115-1,Model!$D$2113+Model!$C2118)</f>
        <v>0</v>
      </c>
      <c r="AK2118" s="4">
        <f ca="1">OFFSET(Model!$A$1,Model!AK$2115-1,Model!$D$2113+Model!$C2118)</f>
        <v>0</v>
      </c>
      <c r="AL2118" s="4">
        <f t="shared" ca="1" si="3136"/>
        <v>0</v>
      </c>
      <c r="AM2118" s="4"/>
      <c r="AN2118" s="4">
        <f ca="1">OFFSET(Model!$A$1,Model!AN$2115-1,Model!$D$2113+Model!$C2118)</f>
        <v>16666.666666666668</v>
      </c>
      <c r="AO2118" s="4">
        <f ca="1">OFFSET(Model!$A$1,Model!AO$2115-1,Model!$D$2113+Model!$C2118)</f>
        <v>0</v>
      </c>
      <c r="AP2118" s="4">
        <f ca="1">OFFSET(Model!$A$1,Model!AP$2115-1,Model!$D$2113+Model!$C2118)</f>
        <v>13888.888888888889</v>
      </c>
      <c r="AQ2118" s="4">
        <f ca="1">OFFSET(Model!$A$1,Model!AQ$2115-1,Model!$D$2113+Model!$C2118)</f>
        <v>0</v>
      </c>
      <c r="AR2118" s="4">
        <f ca="1">OFFSET(Model!$A$1,Model!AR$2115-1,Model!$D$2113+Model!$C2118)</f>
        <v>49444.444444444445</v>
      </c>
      <c r="AS2118" s="4">
        <f ca="1">OFFSET(Model!$A$1,Model!AS$2115-1,Model!$D$2113+Model!$C2118)</f>
        <v>31666.666666666668</v>
      </c>
      <c r="AT2118" s="4">
        <f ca="1">OFFSET(Model!$A$1,Model!AT$2115-1,Model!$D$2113+Model!$C2118)</f>
        <v>188888.88888888888</v>
      </c>
      <c r="AU2118" s="4">
        <f ca="1">OFFSET(Model!$A$1,Model!AU$2115-1,Model!$D$2113+Model!$C2118)</f>
        <v>10416.666666666666</v>
      </c>
      <c r="AV2118" s="4">
        <f ca="1">OFFSET(Model!$A$1,Model!AV$2115-1,Model!$D$2113+Model!$C2118)</f>
        <v>0</v>
      </c>
      <c r="AW2118" s="4">
        <f ca="1">OFFSET(Model!$A$1,Model!AW$2115-1,Model!$D$2113+Model!$C2118)</f>
        <v>47916.666666666664</v>
      </c>
      <c r="AX2118" s="4">
        <f ca="1">OFFSET(Model!$A$1,Model!AX$2115-1,Model!$D$2113+Model!$C2118)</f>
        <v>0</v>
      </c>
      <c r="AY2118" s="4">
        <f ca="1">OFFSET(Model!$A$1,Model!AY$2115-1,Model!$D$2113+Model!$C2118)</f>
        <v>4444.4444444444443</v>
      </c>
      <c r="AZ2118" s="4">
        <f ca="1">OFFSET(Model!$A$1,Model!AZ$2115-1,Model!$D$2113+Model!$C2118)</f>
        <v>97222.222222222219</v>
      </c>
      <c r="BA2118" s="4">
        <f ca="1">OFFSET(Model!$A$1,Model!BA$2115-1,Model!$D$2113+Model!$C2118)</f>
        <v>11111.111111111111</v>
      </c>
      <c r="BB2118" s="4">
        <f ca="1">OFFSET(Model!$A$1,Model!BB$2115-1,Model!$D$2113+Model!$C2118)</f>
        <v>0</v>
      </c>
      <c r="BC2118" s="4">
        <f ca="1">OFFSET(Model!$A$1,Model!BC$2115-1,Model!$D$2113+Model!$C2118)</f>
        <v>0</v>
      </c>
      <c r="BD2118" s="4">
        <f ca="1">OFFSET(Model!$A$1,Model!BD$2115-1,Model!$D$2113+Model!$C2118)</f>
        <v>0</v>
      </c>
      <c r="BE2118" s="4">
        <f ca="1">OFFSET(Model!$A$1,Model!BE$2115-1,Model!$D$2113+Model!$C2118)</f>
        <v>0</v>
      </c>
      <c r="BF2118" s="4">
        <f ca="1">OFFSET(Model!$A$1,Model!BF$2115-1,Model!$D$2113+Model!$C2118)</f>
        <v>0</v>
      </c>
      <c r="BG2118" s="4">
        <f ca="1">OFFSET(Model!$A$1,Model!BG$2115-1,Model!$D$2113+Model!$C2118)</f>
        <v>0</v>
      </c>
      <c r="BH2118" s="4">
        <f t="shared" ca="1" si="3137"/>
        <v>471666.66666666674</v>
      </c>
      <c r="BI2118" s="4"/>
      <c r="BJ2118" s="4">
        <f ca="1">OFFSET(Model!$A$1,Model!BJ$2115-1,Model!$D$2113+Model!$C2118)</f>
        <v>0</v>
      </c>
      <c r="BK2118" s="4">
        <f ca="1">OFFSET(Model!$A$1,Model!BK$2115-1,Model!$D$2113+Model!$C2118)</f>
        <v>0</v>
      </c>
      <c r="BL2118" s="4">
        <f ca="1">OFFSET(Model!$A$1,Model!BL$2115-1,Model!$D$2113+Model!$C2118)</f>
        <v>0</v>
      </c>
      <c r="BM2118" s="4">
        <f ca="1">OFFSET(Model!$A$1,Model!BM$2115-1,Model!$D$2113+Model!$C2118)</f>
        <v>0</v>
      </c>
      <c r="BN2118" s="4">
        <f ca="1">OFFSET(Model!$A$1,Model!BN$2115-1,Model!$D$2113+Model!$C2118)</f>
        <v>0</v>
      </c>
      <c r="BO2118" s="4">
        <f ca="1">OFFSET(Model!$A$1,Model!BO$2115-1,Model!$D$2113+Model!$C2118)</f>
        <v>0</v>
      </c>
      <c r="BP2118" s="4">
        <f ca="1">OFFSET(Model!$A$1,Model!BP$2115-1,Model!$D$2113+Model!$C2118)</f>
        <v>0</v>
      </c>
      <c r="BQ2118" s="4">
        <f ca="1">OFFSET(Model!$A$1,Model!BQ$2115-1,Model!$D$2113+Model!$C2118)</f>
        <v>0</v>
      </c>
      <c r="BR2118" s="4">
        <f t="shared" ca="1" si="3138"/>
        <v>0</v>
      </c>
      <c r="BS2118" s="4"/>
      <c r="BT2118" s="2">
        <f t="shared" ca="1" si="3139"/>
        <v>446341.065</v>
      </c>
      <c r="BU2118" s="2">
        <f t="shared" ca="1" si="3140"/>
        <v>493375.31876320834</v>
      </c>
      <c r="BV2118" s="5">
        <f t="shared" ca="1" si="3141"/>
        <v>-47034.25376320834</v>
      </c>
      <c r="BW2118" s="1"/>
      <c r="BX2118" s="4">
        <f ca="1">OFFSET(Model!$A$1,Model!BX$2115-1,Model!$D$2113+Model!$C2118)</f>
        <v>0</v>
      </c>
      <c r="BY2118" s="4">
        <f ca="1">OFFSET(Model!$A$1,Model!BY$2115-1,Model!$D$2113+Model!$C2118)</f>
        <v>0</v>
      </c>
      <c r="BZ2118" s="4">
        <f ca="1">OFFSET(Model!$A$1,Model!BZ$2115-1,Model!$D$2113+Model!$C2118)</f>
        <v>0</v>
      </c>
      <c r="CA2118" s="4">
        <f ca="1">OFFSET(Model!$A$1,Model!CA$2115-1,Model!$D$2113+Model!$C2118)</f>
        <v>493375.3187632084</v>
      </c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>
        <f ca="1">OFFSET(Model!$A$1,Model!DD$2115-1,Model!$D$2113+Model!$C2118)</f>
        <v>0</v>
      </c>
      <c r="DE2118" s="4">
        <f ca="1">OFFSET(Model!$A$1,Model!DE$2115-1,Model!$D$2113+Model!$C2118)</f>
        <v>0</v>
      </c>
      <c r="DF2118" s="4">
        <f ca="1">OFFSET(Model!$A$1,Model!DF$2115-1,Model!$D$2113+Model!$C2118)</f>
        <v>6035661.5517927231</v>
      </c>
      <c r="DG2118" s="1"/>
      <c r="DH2118" s="4">
        <f ca="1">OFFSET(Model!$A$1,Model!DH$2115-1,Model!$D$2113+Model!$C2118)</f>
        <v>0</v>
      </c>
      <c r="DI2118" s="4">
        <f ca="1">OFFSET(Model!$A$1,Model!DI$2115-1,Model!$D$2113+Model!$C2118)</f>
        <v>0</v>
      </c>
      <c r="DJ2118" s="4"/>
      <c r="DK2118" s="4"/>
      <c r="DL2118" s="4"/>
      <c r="DM2118" s="4"/>
      <c r="DN2118" s="4">
        <f ca="1">OFFSET(Model!$A$1,Model!DN$2115-1,Model!$D$2113+Model!$C2118)</f>
        <v>446341.065</v>
      </c>
      <c r="DO2118" s="4">
        <f ca="1">OFFSET(Model!$A$1,Model!DO$2115-1,Model!$D$2113+Model!$C2118)</f>
        <v>0</v>
      </c>
      <c r="DP2118" s="4">
        <f ca="1">OFFSET(Model!$A$1,Model!DP$2115-1,Model!$D$2113+Model!$C2118)</f>
        <v>446341.065</v>
      </c>
      <c r="DQ2118" s="6">
        <f ca="1">OFFSET(Model!$A$1,Model!DQ$2115-1,Model!$D$2113+Model!$C2118)</f>
        <v>0</v>
      </c>
      <c r="DR2118" s="4">
        <f ca="1">OFFSET(Model!$A$1,Model!DR$2115-1,Model!$D$2113+Model!$C2118)</f>
        <v>0</v>
      </c>
      <c r="DS2118" s="6">
        <f ca="1">OFFSET(Model!$A$1,Model!DS$2115-1,Model!$D$2113+Model!$C2118)</f>
        <v>0</v>
      </c>
      <c r="DT2118" s="4">
        <f ca="1">OFFSET(Model!$A$1,Model!DT$2115-1,Model!$D$2113+Model!$C2118)</f>
        <v>0</v>
      </c>
      <c r="DU2118" s="4">
        <f ca="1">OFFSET(Model!$A$1,Model!DU$2115-1,Model!$D$2113+Model!$C2118)</f>
        <v>0</v>
      </c>
      <c r="DV2118" s="4">
        <f ca="1">OFFSET(Model!$A$1,Model!DV$2115-1,Model!$D$2113+Model!$C2118)</f>
        <v>0</v>
      </c>
      <c r="DW2118" s="1"/>
      <c r="DX2118" s="360">
        <f ca="1">OFFSET(Model!$A$1,Model!DX$2115-1,Model!$D$2113+Model!$C2118)</f>
        <v>0</v>
      </c>
      <c r="DY2118" s="360">
        <f ca="1">OFFSET(Model!$A$1,Model!DY$2115-1,Model!$D$2113+Model!$C2118)</f>
        <v>0</v>
      </c>
      <c r="DZ2118" s="360">
        <f ca="1">OFFSET(Model!$A$1,Model!DZ$2115-1,Model!$D$2113+Model!$C2118)</f>
        <v>0</v>
      </c>
      <c r="EA2118" s="360">
        <f ca="1">OFFSET(Model!$A$1,Model!EA$2115-1,Model!$D$2113+Model!$C2118)</f>
        <v>0</v>
      </c>
      <c r="EB2118" s="360">
        <f ca="1">OFFSET(Model!$A$1,Model!EB$2115-1,Model!$D$2113+Model!$C2118)</f>
        <v>0</v>
      </c>
      <c r="EC2118" s="360">
        <f ca="1">OFFSET(Model!$A$1,Model!EC$2115-1,Model!$D$2113+Model!$C2118)</f>
        <v>0</v>
      </c>
      <c r="ED2118" s="1"/>
      <c r="EE2118" s="1"/>
    </row>
    <row r="2119" spans="2:135" ht="15" customHeight="1">
      <c r="B2119" s="1"/>
      <c r="C2119" s="1">
        <f>IF(C2118&lt;Model!$E$1827,C2118+1,NA())</f>
        <v>2</v>
      </c>
      <c r="D2119" s="7">
        <f>INDEX(Model!$F$16:$DN$17,1,MATCH(Model!C2119,Model!$F$17:$DN$17,0))</f>
        <v>42155</v>
      </c>
      <c r="E2119" s="1"/>
      <c r="F2119" s="4">
        <f ca="1">OFFSET(Model!$A$1,Model!F$2115-1,Model!$D$2113+Model!$C2119)</f>
        <v>446341.065</v>
      </c>
      <c r="G2119" s="4">
        <f ca="1">OFFSET(Model!$A$1,Model!G$2115-1,Model!$D$2113+Model!$C2119)</f>
        <v>0</v>
      </c>
      <c r="H2119" s="4">
        <f ca="1">OFFSET(Model!$A$1,Model!H$2115-1,Model!$D$2113+Model!$C2119)</f>
        <v>0</v>
      </c>
      <c r="I2119" s="4">
        <f ca="1">OFFSET(Model!$A$1,Model!I$2115-1,Model!$D$2113+Model!$C2119)</f>
        <v>0</v>
      </c>
      <c r="J2119" s="4">
        <f ca="1">OFFSET(Model!$A$1,Model!J$2115-1,Model!$D$2113+Model!$C2119)</f>
        <v>0</v>
      </c>
      <c r="K2119" s="4">
        <f ca="1">OFFSET(Model!$A$1,Model!K$2115-1,Model!$D$2113+Model!$C2119)</f>
        <v>0</v>
      </c>
      <c r="L2119" s="4">
        <f ca="1">OFFSET(Model!$A$1,Model!L$2115-1,Model!$D$2113+Model!$C2119)</f>
        <v>0</v>
      </c>
      <c r="M2119" s="1"/>
      <c r="N2119" s="4">
        <f ca="1">OFFSET(Model!$A$1,Model!N$2115-1,Model!$D$2113+Model!$C2119)</f>
        <v>0</v>
      </c>
      <c r="O2119" s="4">
        <f ca="1">OFFSET(Model!$A$1,Model!O$2115-1,Model!$D$2113+Model!$C2119)</f>
        <v>0</v>
      </c>
      <c r="P2119" s="4">
        <f ca="1">OFFSET(Model!$A$1,Model!P$2115-1,Model!$D$2113+Model!$C2119)</f>
        <v>0</v>
      </c>
      <c r="Q2119" s="4">
        <f ca="1">OFFSET(Model!$A$1,Model!Q$2115-1,Model!$D$2113+Model!$C2119)</f>
        <v>0</v>
      </c>
      <c r="R2119" s="4">
        <f ca="1">OFFSET(Model!$A$1,Model!R$2115-1,Model!$D$2113+Model!$C2119)</f>
        <v>0</v>
      </c>
      <c r="S2119" s="4">
        <f t="shared" ca="1" si="3134"/>
        <v>0</v>
      </c>
      <c r="T2119" s="4"/>
      <c r="U2119" s="4">
        <f ca="1">OFFSET(Model!$A$1,Model!U$2115-1,Model!$D$2113+Model!$C2119)</f>
        <v>0</v>
      </c>
      <c r="V2119" s="4">
        <f ca="1">OFFSET(Model!$A$1,Model!V$2115-1,Model!$D$2113+Model!$C2119)</f>
        <v>0</v>
      </c>
      <c r="W2119" s="4">
        <f ca="1">OFFSET(Model!$A$1,Model!W$2115-1,Model!$D$2113+Model!$C2119)</f>
        <v>23562.285103792325</v>
      </c>
      <c r="X2119" s="4">
        <f ca="1">OFFSET(Model!$A$1,Model!X$2115-1,Model!$D$2113+Model!$C2119)</f>
        <v>0</v>
      </c>
      <c r="Y2119" s="4">
        <f t="shared" ca="1" si="3135"/>
        <v>23562.285103792325</v>
      </c>
      <c r="Z2119" s="4"/>
      <c r="AA2119" s="4">
        <f ca="1">OFFSET(Model!$A$1,Model!AA$2115-1,Model!$D$2113+Model!$C2119)</f>
        <v>0</v>
      </c>
      <c r="AB2119" s="4">
        <f ca="1">OFFSET(Model!$A$1,Model!AB$2115-1,Model!$D$2113+Model!$C2119)</f>
        <v>0</v>
      </c>
      <c r="AC2119" s="4">
        <f ca="1">OFFSET(Model!$A$1,Model!AC$2115-1,Model!$D$2113+Model!$C2119)</f>
        <v>0</v>
      </c>
      <c r="AD2119" s="4">
        <f ca="1">OFFSET(Model!$A$1,Model!AD$2115-1,Model!$D$2113+Model!$C2119)</f>
        <v>0</v>
      </c>
      <c r="AE2119" s="4">
        <f ca="1">OFFSET(Model!$A$1,Model!AE$2115-1,Model!$D$2113+Model!$C2119)</f>
        <v>0</v>
      </c>
      <c r="AF2119" s="4">
        <f ca="1">OFFSET(Model!$A$1,Model!AF$2115-1,Model!$D$2113+Model!$C2119)</f>
        <v>0</v>
      </c>
      <c r="AG2119" s="4">
        <f ca="1">OFFSET(Model!$A$1,Model!AG$2115-1,Model!$D$2113+Model!$C2119)</f>
        <v>0</v>
      </c>
      <c r="AH2119" s="4">
        <f ca="1">OFFSET(Model!$A$1,Model!AH$2115-1,Model!$D$2113+Model!$C2119)</f>
        <v>0</v>
      </c>
      <c r="AI2119" s="4">
        <f ca="1">OFFSET(Model!$A$1,Model!AI$2115-1,Model!$D$2113+Model!$C2119)</f>
        <v>0</v>
      </c>
      <c r="AJ2119" s="4">
        <f ca="1">OFFSET(Model!$A$1,Model!AJ$2115-1,Model!$D$2113+Model!$C2119)</f>
        <v>0</v>
      </c>
      <c r="AK2119" s="4">
        <f ca="1">OFFSET(Model!$A$1,Model!AK$2115-1,Model!$D$2113+Model!$C2119)</f>
        <v>0</v>
      </c>
      <c r="AL2119" s="4">
        <f t="shared" ca="1" si="3136"/>
        <v>0</v>
      </c>
      <c r="AM2119" s="4"/>
      <c r="AN2119" s="4">
        <f ca="1">OFFSET(Model!$A$1,Model!AN$2115-1,Model!$D$2113+Model!$C2119)</f>
        <v>16666.666666666668</v>
      </c>
      <c r="AO2119" s="4">
        <f ca="1">OFFSET(Model!$A$1,Model!AO$2115-1,Model!$D$2113+Model!$C2119)</f>
        <v>0</v>
      </c>
      <c r="AP2119" s="4">
        <f ca="1">OFFSET(Model!$A$1,Model!AP$2115-1,Model!$D$2113+Model!$C2119)</f>
        <v>13888.888888888889</v>
      </c>
      <c r="AQ2119" s="4">
        <f ca="1">OFFSET(Model!$A$1,Model!AQ$2115-1,Model!$D$2113+Model!$C2119)</f>
        <v>0</v>
      </c>
      <c r="AR2119" s="4">
        <f ca="1">OFFSET(Model!$A$1,Model!AR$2115-1,Model!$D$2113+Model!$C2119)</f>
        <v>49444.444444444445</v>
      </c>
      <c r="AS2119" s="4">
        <f ca="1">OFFSET(Model!$A$1,Model!AS$2115-1,Model!$D$2113+Model!$C2119)</f>
        <v>31666.666666666668</v>
      </c>
      <c r="AT2119" s="4">
        <f ca="1">OFFSET(Model!$A$1,Model!AT$2115-1,Model!$D$2113+Model!$C2119)</f>
        <v>188888.88888888888</v>
      </c>
      <c r="AU2119" s="4">
        <f ca="1">OFFSET(Model!$A$1,Model!AU$2115-1,Model!$D$2113+Model!$C2119)</f>
        <v>10416.666666666666</v>
      </c>
      <c r="AV2119" s="4">
        <f ca="1">OFFSET(Model!$A$1,Model!AV$2115-1,Model!$D$2113+Model!$C2119)</f>
        <v>0</v>
      </c>
      <c r="AW2119" s="4">
        <f ca="1">OFFSET(Model!$A$1,Model!AW$2115-1,Model!$D$2113+Model!$C2119)</f>
        <v>47916.666666666664</v>
      </c>
      <c r="AX2119" s="4">
        <f ca="1">OFFSET(Model!$A$1,Model!AX$2115-1,Model!$D$2113+Model!$C2119)</f>
        <v>0</v>
      </c>
      <c r="AY2119" s="4">
        <f ca="1">OFFSET(Model!$A$1,Model!AY$2115-1,Model!$D$2113+Model!$C2119)</f>
        <v>4444.4444444444443</v>
      </c>
      <c r="AZ2119" s="4">
        <f ca="1">OFFSET(Model!$A$1,Model!AZ$2115-1,Model!$D$2113+Model!$C2119)</f>
        <v>97222.222222222219</v>
      </c>
      <c r="BA2119" s="4">
        <f ca="1">OFFSET(Model!$A$1,Model!BA$2115-1,Model!$D$2113+Model!$C2119)</f>
        <v>11111.111111111111</v>
      </c>
      <c r="BB2119" s="4">
        <f ca="1">OFFSET(Model!$A$1,Model!BB$2115-1,Model!$D$2113+Model!$C2119)</f>
        <v>0</v>
      </c>
      <c r="BC2119" s="4">
        <f ca="1">OFFSET(Model!$A$1,Model!BC$2115-1,Model!$D$2113+Model!$C2119)</f>
        <v>0</v>
      </c>
      <c r="BD2119" s="4">
        <f ca="1">OFFSET(Model!$A$1,Model!BD$2115-1,Model!$D$2113+Model!$C2119)</f>
        <v>0</v>
      </c>
      <c r="BE2119" s="4">
        <f ca="1">OFFSET(Model!$A$1,Model!BE$2115-1,Model!$D$2113+Model!$C2119)</f>
        <v>0</v>
      </c>
      <c r="BF2119" s="4">
        <f ca="1">OFFSET(Model!$A$1,Model!BF$2115-1,Model!$D$2113+Model!$C2119)</f>
        <v>0</v>
      </c>
      <c r="BG2119" s="4">
        <f ca="1">OFFSET(Model!$A$1,Model!BG$2115-1,Model!$D$2113+Model!$C2119)</f>
        <v>0</v>
      </c>
      <c r="BH2119" s="4">
        <f t="shared" ca="1" si="3137"/>
        <v>471666.66666666674</v>
      </c>
      <c r="BI2119" s="4"/>
      <c r="BJ2119" s="4">
        <f ca="1">OFFSET(Model!$A$1,Model!BJ$2115-1,Model!$D$2113+Model!$C2119)</f>
        <v>0</v>
      </c>
      <c r="BK2119" s="4">
        <f ca="1">OFFSET(Model!$A$1,Model!BK$2115-1,Model!$D$2113+Model!$C2119)</f>
        <v>0</v>
      </c>
      <c r="BL2119" s="4">
        <f ca="1">OFFSET(Model!$A$1,Model!BL$2115-1,Model!$D$2113+Model!$C2119)</f>
        <v>0</v>
      </c>
      <c r="BM2119" s="4">
        <f ca="1">OFFSET(Model!$A$1,Model!BM$2115-1,Model!$D$2113+Model!$C2119)</f>
        <v>0</v>
      </c>
      <c r="BN2119" s="4">
        <f ca="1">OFFSET(Model!$A$1,Model!BN$2115-1,Model!$D$2113+Model!$C2119)</f>
        <v>0</v>
      </c>
      <c r="BO2119" s="4">
        <f ca="1">OFFSET(Model!$A$1,Model!BO$2115-1,Model!$D$2113+Model!$C2119)</f>
        <v>0</v>
      </c>
      <c r="BP2119" s="4">
        <f ca="1">OFFSET(Model!$A$1,Model!BP$2115-1,Model!$D$2113+Model!$C2119)</f>
        <v>0</v>
      </c>
      <c r="BQ2119" s="4">
        <f ca="1">OFFSET(Model!$A$1,Model!BQ$2115-1,Model!$D$2113+Model!$C2119)</f>
        <v>0</v>
      </c>
      <c r="BR2119" s="4">
        <f t="shared" ca="1" si="3138"/>
        <v>0</v>
      </c>
      <c r="BS2119" s="4"/>
      <c r="BT2119" s="2">
        <f t="shared" ca="1" si="3139"/>
        <v>446341.065</v>
      </c>
      <c r="BU2119" s="2">
        <f t="shared" ca="1" si="3140"/>
        <v>495228.95177045895</v>
      </c>
      <c r="BV2119" s="5">
        <f t="shared" ca="1" si="3141"/>
        <v>-48887.88677045895</v>
      </c>
      <c r="BW2119" s="1"/>
      <c r="BX2119" s="4">
        <f ca="1">OFFSET(Model!$A$1,Model!BX$2115-1,Model!$D$2113+Model!$C2119)</f>
        <v>0</v>
      </c>
      <c r="BY2119" s="4">
        <f ca="1">OFFSET(Model!$A$1,Model!BY$2115-1,Model!$D$2113+Model!$C2119)</f>
        <v>0</v>
      </c>
      <c r="BZ2119" s="4">
        <f ca="1">OFFSET(Model!$A$1,Model!BZ$2115-1,Model!$D$2113+Model!$C2119)</f>
        <v>0</v>
      </c>
      <c r="CA2119" s="4">
        <f ca="1">OFFSET(Model!$A$1,Model!CA$2115-1,Model!$D$2113+Model!$C2119)</f>
        <v>495228.95177045901</v>
      </c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>
        <f ca="1">OFFSET(Model!$A$1,Model!DD$2115-1,Model!$D$2113+Model!$C2119)</f>
        <v>0</v>
      </c>
      <c r="DE2119" s="4">
        <f ca="1">OFFSET(Model!$A$1,Model!DE$2115-1,Model!$D$2113+Model!$C2119)</f>
        <v>0</v>
      </c>
      <c r="DF2119" s="4">
        <f ca="1">OFFSET(Model!$A$1,Model!DF$2115-1,Model!$D$2113+Model!$C2119)</f>
        <v>6530890.5035631824</v>
      </c>
      <c r="DG2119" s="1"/>
      <c r="DH2119" s="4">
        <f ca="1">OFFSET(Model!$A$1,Model!DH$2115-1,Model!$D$2113+Model!$C2119)</f>
        <v>0</v>
      </c>
      <c r="DI2119" s="4">
        <f ca="1">OFFSET(Model!$A$1,Model!DI$2115-1,Model!$D$2113+Model!$C2119)</f>
        <v>0</v>
      </c>
      <c r="DJ2119" s="4"/>
      <c r="DK2119" s="4"/>
      <c r="DL2119" s="4"/>
      <c r="DM2119" s="4"/>
      <c r="DN2119" s="4">
        <f ca="1">OFFSET(Model!$A$1,Model!DN$2115-1,Model!$D$2113+Model!$C2119)</f>
        <v>446341.065</v>
      </c>
      <c r="DO2119" s="4">
        <f ca="1">OFFSET(Model!$A$1,Model!DO$2115-1,Model!$D$2113+Model!$C2119)</f>
        <v>0</v>
      </c>
      <c r="DP2119" s="4">
        <f ca="1">OFFSET(Model!$A$1,Model!DP$2115-1,Model!$D$2113+Model!$C2119)</f>
        <v>446341.065</v>
      </c>
      <c r="DQ2119" s="6">
        <f ca="1">OFFSET(Model!$A$1,Model!DQ$2115-1,Model!$D$2113+Model!$C2119)</f>
        <v>0</v>
      </c>
      <c r="DR2119" s="4">
        <f ca="1">OFFSET(Model!$A$1,Model!DR$2115-1,Model!$D$2113+Model!$C2119)</f>
        <v>0</v>
      </c>
      <c r="DS2119" s="6">
        <f ca="1">OFFSET(Model!$A$1,Model!DS$2115-1,Model!$D$2113+Model!$C2119)</f>
        <v>0</v>
      </c>
      <c r="DT2119" s="4">
        <f ca="1">OFFSET(Model!$A$1,Model!DT$2115-1,Model!$D$2113+Model!$C2119)</f>
        <v>0</v>
      </c>
      <c r="DU2119" s="4">
        <f ca="1">OFFSET(Model!$A$1,Model!DU$2115-1,Model!$D$2113+Model!$C2119)</f>
        <v>0</v>
      </c>
      <c r="DV2119" s="4">
        <f ca="1">OFFSET(Model!$A$1,Model!DV$2115-1,Model!$D$2113+Model!$C2119)</f>
        <v>0</v>
      </c>
      <c r="DW2119" s="1"/>
      <c r="DX2119" s="360">
        <f ca="1">OFFSET(Model!$A$1,Model!DX$2115-1,Model!$D$2113+Model!$C2119)</f>
        <v>0</v>
      </c>
      <c r="DY2119" s="360">
        <f ca="1">OFFSET(Model!$A$1,Model!DY$2115-1,Model!$D$2113+Model!$C2119)</f>
        <v>0</v>
      </c>
      <c r="DZ2119" s="360">
        <f ca="1">OFFSET(Model!$A$1,Model!DZ$2115-1,Model!$D$2113+Model!$C2119)</f>
        <v>0</v>
      </c>
      <c r="EA2119" s="360">
        <f ca="1">OFFSET(Model!$A$1,Model!EA$2115-1,Model!$D$2113+Model!$C2119)</f>
        <v>0</v>
      </c>
      <c r="EB2119" s="360">
        <f ca="1">OFFSET(Model!$A$1,Model!EB$2115-1,Model!$D$2113+Model!$C2119)</f>
        <v>0</v>
      </c>
      <c r="EC2119" s="360">
        <f ca="1">OFFSET(Model!$A$1,Model!EC$2115-1,Model!$D$2113+Model!$C2119)</f>
        <v>0</v>
      </c>
      <c r="ED2119" s="1"/>
      <c r="EE2119" s="1"/>
    </row>
    <row r="2120" spans="2:135" ht="15" customHeight="1">
      <c r="B2120" s="1"/>
      <c r="C2120" s="1">
        <f>IF(C2119&lt;Model!$E$1827,C2119+1,NA())</f>
        <v>3</v>
      </c>
      <c r="D2120" s="7">
        <f>INDEX(Model!$F$16:$DN$17,1,MATCH(Model!C2120,Model!$F$17:$DN$17,0))</f>
        <v>42185</v>
      </c>
      <c r="E2120" s="1"/>
      <c r="F2120" s="4">
        <f ca="1">OFFSET(Model!$A$1,Model!F$2115-1,Model!$D$2113+Model!$C2120)</f>
        <v>4672633.0242187511</v>
      </c>
      <c r="G2120" s="4">
        <f ca="1">OFFSET(Model!$A$1,Model!G$2115-1,Model!$D$2113+Model!$C2120)</f>
        <v>0</v>
      </c>
      <c r="H2120" s="4">
        <f ca="1">OFFSET(Model!$A$1,Model!H$2115-1,Model!$D$2113+Model!$C2120)</f>
        <v>0</v>
      </c>
      <c r="I2120" s="4">
        <f ca="1">OFFSET(Model!$A$1,Model!I$2115-1,Model!$D$2113+Model!$C2120)</f>
        <v>0</v>
      </c>
      <c r="J2120" s="4">
        <f ca="1">OFFSET(Model!$A$1,Model!J$2115-1,Model!$D$2113+Model!$C2120)</f>
        <v>0</v>
      </c>
      <c r="K2120" s="4">
        <f ca="1">OFFSET(Model!$A$1,Model!K$2115-1,Model!$D$2113+Model!$C2120)</f>
        <v>0</v>
      </c>
      <c r="L2120" s="4">
        <f ca="1">OFFSET(Model!$A$1,Model!L$2115-1,Model!$D$2113+Model!$C2120)</f>
        <v>0</v>
      </c>
      <c r="M2120" s="1"/>
      <c r="N2120" s="4">
        <f ca="1">OFFSET(Model!$A$1,Model!N$2115-1,Model!$D$2113+Model!$C2120)</f>
        <v>0</v>
      </c>
      <c r="O2120" s="4">
        <f ca="1">OFFSET(Model!$A$1,Model!O$2115-1,Model!$D$2113+Model!$C2120)</f>
        <v>0</v>
      </c>
      <c r="P2120" s="4">
        <f ca="1">OFFSET(Model!$A$1,Model!P$2115-1,Model!$D$2113+Model!$C2120)</f>
        <v>0</v>
      </c>
      <c r="Q2120" s="4">
        <f ca="1">OFFSET(Model!$A$1,Model!Q$2115-1,Model!$D$2113+Model!$C2120)</f>
        <v>0</v>
      </c>
      <c r="R2120" s="4">
        <f ca="1">OFFSET(Model!$A$1,Model!R$2115-1,Model!$D$2113+Model!$C2120)</f>
        <v>0</v>
      </c>
      <c r="S2120" s="4">
        <f t="shared" ca="1" si="3134"/>
        <v>0</v>
      </c>
      <c r="T2120" s="4"/>
      <c r="U2120" s="4">
        <f ca="1">OFFSET(Model!$A$1,Model!U$2115-1,Model!$D$2113+Model!$C2120)</f>
        <v>0</v>
      </c>
      <c r="V2120" s="4">
        <f ca="1">OFFSET(Model!$A$1,Model!V$2115-1,Model!$D$2113+Model!$C2120)</f>
        <v>0</v>
      </c>
      <c r="W2120" s="4">
        <f ca="1">OFFSET(Model!$A$1,Model!W$2115-1,Model!$D$2113+Model!$C2120)</f>
        <v>25422.88229266067</v>
      </c>
      <c r="X2120" s="4">
        <f ca="1">OFFSET(Model!$A$1,Model!X$2115-1,Model!$D$2113+Model!$C2120)</f>
        <v>0</v>
      </c>
      <c r="Y2120" s="4">
        <f t="shared" ca="1" si="3135"/>
        <v>25422.88229266067</v>
      </c>
      <c r="Z2120" s="4"/>
      <c r="AA2120" s="4">
        <f ca="1">OFFSET(Model!$A$1,Model!AA$2115-1,Model!$D$2113+Model!$C2120)</f>
        <v>0</v>
      </c>
      <c r="AB2120" s="4">
        <f ca="1">OFFSET(Model!$A$1,Model!AB$2115-1,Model!$D$2113+Model!$C2120)</f>
        <v>0</v>
      </c>
      <c r="AC2120" s="4">
        <f ca="1">OFFSET(Model!$A$1,Model!AC$2115-1,Model!$D$2113+Model!$C2120)</f>
        <v>0</v>
      </c>
      <c r="AD2120" s="4">
        <f ca="1">OFFSET(Model!$A$1,Model!AD$2115-1,Model!$D$2113+Model!$C2120)</f>
        <v>0</v>
      </c>
      <c r="AE2120" s="4">
        <f ca="1">OFFSET(Model!$A$1,Model!AE$2115-1,Model!$D$2113+Model!$C2120)</f>
        <v>0</v>
      </c>
      <c r="AF2120" s="4">
        <f ca="1">OFFSET(Model!$A$1,Model!AF$2115-1,Model!$D$2113+Model!$C2120)</f>
        <v>0</v>
      </c>
      <c r="AG2120" s="4">
        <f ca="1">OFFSET(Model!$A$1,Model!AG$2115-1,Model!$D$2113+Model!$C2120)</f>
        <v>0</v>
      </c>
      <c r="AH2120" s="4">
        <f ca="1">OFFSET(Model!$A$1,Model!AH$2115-1,Model!$D$2113+Model!$C2120)</f>
        <v>0</v>
      </c>
      <c r="AI2120" s="4">
        <f ca="1">OFFSET(Model!$A$1,Model!AI$2115-1,Model!$D$2113+Model!$C2120)</f>
        <v>0</v>
      </c>
      <c r="AJ2120" s="4">
        <f ca="1">OFFSET(Model!$A$1,Model!AJ$2115-1,Model!$D$2113+Model!$C2120)</f>
        <v>0</v>
      </c>
      <c r="AK2120" s="4">
        <f ca="1">OFFSET(Model!$A$1,Model!AK$2115-1,Model!$D$2113+Model!$C2120)</f>
        <v>0</v>
      </c>
      <c r="AL2120" s="4">
        <f t="shared" ca="1" si="3136"/>
        <v>0</v>
      </c>
      <c r="AM2120" s="4"/>
      <c r="AN2120" s="4">
        <f ca="1">OFFSET(Model!$A$1,Model!AN$2115-1,Model!$D$2113+Model!$C2120)</f>
        <v>16666.666666666668</v>
      </c>
      <c r="AO2120" s="4">
        <f ca="1">OFFSET(Model!$A$1,Model!AO$2115-1,Model!$D$2113+Model!$C2120)</f>
        <v>0</v>
      </c>
      <c r="AP2120" s="4">
        <f ca="1">OFFSET(Model!$A$1,Model!AP$2115-1,Model!$D$2113+Model!$C2120)</f>
        <v>13888.888888888889</v>
      </c>
      <c r="AQ2120" s="4">
        <f ca="1">OFFSET(Model!$A$1,Model!AQ$2115-1,Model!$D$2113+Model!$C2120)</f>
        <v>0</v>
      </c>
      <c r="AR2120" s="4">
        <f ca="1">OFFSET(Model!$A$1,Model!AR$2115-1,Model!$D$2113+Model!$C2120)</f>
        <v>49444.444444444445</v>
      </c>
      <c r="AS2120" s="4">
        <f ca="1">OFFSET(Model!$A$1,Model!AS$2115-1,Model!$D$2113+Model!$C2120)</f>
        <v>31666.666666666668</v>
      </c>
      <c r="AT2120" s="4">
        <f ca="1">OFFSET(Model!$A$1,Model!AT$2115-1,Model!$D$2113+Model!$C2120)</f>
        <v>188888.88888888888</v>
      </c>
      <c r="AU2120" s="4">
        <f ca="1">OFFSET(Model!$A$1,Model!AU$2115-1,Model!$D$2113+Model!$C2120)</f>
        <v>10416.666666666666</v>
      </c>
      <c r="AV2120" s="4">
        <f ca="1">OFFSET(Model!$A$1,Model!AV$2115-1,Model!$D$2113+Model!$C2120)</f>
        <v>0</v>
      </c>
      <c r="AW2120" s="4">
        <f ca="1">OFFSET(Model!$A$1,Model!AW$2115-1,Model!$D$2113+Model!$C2120)</f>
        <v>47916.666666666664</v>
      </c>
      <c r="AX2120" s="4">
        <f ca="1">OFFSET(Model!$A$1,Model!AX$2115-1,Model!$D$2113+Model!$C2120)</f>
        <v>0</v>
      </c>
      <c r="AY2120" s="4">
        <f ca="1">OFFSET(Model!$A$1,Model!AY$2115-1,Model!$D$2113+Model!$C2120)</f>
        <v>4444.4444444444443</v>
      </c>
      <c r="AZ2120" s="4">
        <f ca="1">OFFSET(Model!$A$1,Model!AZ$2115-1,Model!$D$2113+Model!$C2120)</f>
        <v>97222.222222222219</v>
      </c>
      <c r="BA2120" s="4">
        <f ca="1">OFFSET(Model!$A$1,Model!BA$2115-1,Model!$D$2113+Model!$C2120)</f>
        <v>11111.111111111111</v>
      </c>
      <c r="BB2120" s="4">
        <f ca="1">OFFSET(Model!$A$1,Model!BB$2115-1,Model!$D$2113+Model!$C2120)</f>
        <v>0</v>
      </c>
      <c r="BC2120" s="4">
        <f ca="1">OFFSET(Model!$A$1,Model!BC$2115-1,Model!$D$2113+Model!$C2120)</f>
        <v>0</v>
      </c>
      <c r="BD2120" s="4">
        <f ca="1">OFFSET(Model!$A$1,Model!BD$2115-1,Model!$D$2113+Model!$C2120)</f>
        <v>0</v>
      </c>
      <c r="BE2120" s="4">
        <f ca="1">OFFSET(Model!$A$1,Model!BE$2115-1,Model!$D$2113+Model!$C2120)</f>
        <v>0</v>
      </c>
      <c r="BF2120" s="4">
        <f ca="1">OFFSET(Model!$A$1,Model!BF$2115-1,Model!$D$2113+Model!$C2120)</f>
        <v>0</v>
      </c>
      <c r="BG2120" s="4">
        <f ca="1">OFFSET(Model!$A$1,Model!BG$2115-1,Model!$D$2113+Model!$C2120)</f>
        <v>0</v>
      </c>
      <c r="BH2120" s="4">
        <f t="shared" ca="1" si="3137"/>
        <v>471666.66666666674</v>
      </c>
      <c r="BI2120" s="4"/>
      <c r="BJ2120" s="4">
        <f ca="1">OFFSET(Model!$A$1,Model!BJ$2115-1,Model!$D$2113+Model!$C2120)</f>
        <v>0</v>
      </c>
      <c r="BK2120" s="4">
        <f ca="1">OFFSET(Model!$A$1,Model!BK$2115-1,Model!$D$2113+Model!$C2120)</f>
        <v>0</v>
      </c>
      <c r="BL2120" s="4">
        <f ca="1">OFFSET(Model!$A$1,Model!BL$2115-1,Model!$D$2113+Model!$C2120)</f>
        <v>0</v>
      </c>
      <c r="BM2120" s="4">
        <f ca="1">OFFSET(Model!$A$1,Model!BM$2115-1,Model!$D$2113+Model!$C2120)</f>
        <v>0</v>
      </c>
      <c r="BN2120" s="4">
        <f ca="1">OFFSET(Model!$A$1,Model!BN$2115-1,Model!$D$2113+Model!$C2120)</f>
        <v>0</v>
      </c>
      <c r="BO2120" s="4">
        <f ca="1">OFFSET(Model!$A$1,Model!BO$2115-1,Model!$D$2113+Model!$C2120)</f>
        <v>0</v>
      </c>
      <c r="BP2120" s="4">
        <f ca="1">OFFSET(Model!$A$1,Model!BP$2115-1,Model!$D$2113+Model!$C2120)</f>
        <v>0</v>
      </c>
      <c r="BQ2120" s="4">
        <f ca="1">OFFSET(Model!$A$1,Model!BQ$2115-1,Model!$D$2113+Model!$C2120)</f>
        <v>0</v>
      </c>
      <c r="BR2120" s="4">
        <f t="shared" ca="1" si="3138"/>
        <v>0</v>
      </c>
      <c r="BS2120" s="4"/>
      <c r="BT2120" s="2">
        <f t="shared" ca="1" si="3139"/>
        <v>4672633.0242187511</v>
      </c>
      <c r="BU2120" s="2">
        <f t="shared" ca="1" si="3140"/>
        <v>497089.5489593274</v>
      </c>
      <c r="BV2120" s="5">
        <f t="shared" ca="1" si="3141"/>
        <v>4175543.4752594237</v>
      </c>
      <c r="BW2120" s="1"/>
      <c r="BX2120" s="4">
        <f ca="1">OFFSET(Model!$A$1,Model!BX$2115-1,Model!$D$2113+Model!$C2120)</f>
        <v>0</v>
      </c>
      <c r="BY2120" s="4">
        <f ca="1">OFFSET(Model!$A$1,Model!BY$2115-1,Model!$D$2113+Model!$C2120)</f>
        <v>0</v>
      </c>
      <c r="BZ2120" s="4">
        <f ca="1">OFFSET(Model!$A$1,Model!BZ$2115-1,Model!$D$2113+Model!$C2120)</f>
        <v>0</v>
      </c>
      <c r="CA2120" s="4">
        <f ca="1">OFFSET(Model!$A$1,Model!CA$2115-1,Model!$D$2113+Model!$C2120)</f>
        <v>497089.54895932734</v>
      </c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>
        <f ca="1">OFFSET(Model!$A$1,Model!DD$2115-1,Model!$D$2113+Model!$C2120)</f>
        <v>0</v>
      </c>
      <c r="DE2120" s="4">
        <f ca="1">OFFSET(Model!$A$1,Model!DE$2115-1,Model!$D$2113+Model!$C2120)</f>
        <v>0</v>
      </c>
      <c r="DF2120" s="4">
        <f ca="1">OFFSET(Model!$A$1,Model!DF$2115-1,Model!$D$2113+Model!$C2120)</f>
        <v>7027980.0525225094</v>
      </c>
      <c r="DG2120" s="1"/>
      <c r="DH2120" s="4">
        <f ca="1">OFFSET(Model!$A$1,Model!DH$2115-1,Model!$D$2113+Model!$C2120)</f>
        <v>0</v>
      </c>
      <c r="DI2120" s="4">
        <f ca="1">OFFSET(Model!$A$1,Model!DI$2115-1,Model!$D$2113+Model!$C2120)</f>
        <v>0</v>
      </c>
      <c r="DJ2120" s="4"/>
      <c r="DK2120" s="4"/>
      <c r="DL2120" s="4"/>
      <c r="DM2120" s="4"/>
      <c r="DN2120" s="4">
        <f ca="1">OFFSET(Model!$A$1,Model!DN$2115-1,Model!$D$2113+Model!$C2120)</f>
        <v>4672633.0242187511</v>
      </c>
      <c r="DO2120" s="4">
        <f ca="1">OFFSET(Model!$A$1,Model!DO$2115-1,Model!$D$2113+Model!$C2120)</f>
        <v>0</v>
      </c>
      <c r="DP2120" s="4">
        <f ca="1">OFFSET(Model!$A$1,Model!DP$2115-1,Model!$D$2113+Model!$C2120)</f>
        <v>4672633.0242187511</v>
      </c>
      <c r="DQ2120" s="6">
        <f ca="1">OFFSET(Model!$A$1,Model!DQ$2115-1,Model!$D$2113+Model!$C2120)</f>
        <v>0</v>
      </c>
      <c r="DR2120" s="4">
        <f ca="1">OFFSET(Model!$A$1,Model!DR$2115-1,Model!$D$2113+Model!$C2120)</f>
        <v>0</v>
      </c>
      <c r="DS2120" s="6">
        <f ca="1">OFFSET(Model!$A$1,Model!DS$2115-1,Model!$D$2113+Model!$C2120)</f>
        <v>0</v>
      </c>
      <c r="DT2120" s="4">
        <f ca="1">OFFSET(Model!$A$1,Model!DT$2115-1,Model!$D$2113+Model!$C2120)</f>
        <v>0</v>
      </c>
      <c r="DU2120" s="4">
        <f ca="1">OFFSET(Model!$A$1,Model!DU$2115-1,Model!$D$2113+Model!$C2120)</f>
        <v>0</v>
      </c>
      <c r="DV2120" s="4">
        <f ca="1">OFFSET(Model!$A$1,Model!DV$2115-1,Model!$D$2113+Model!$C2120)</f>
        <v>0</v>
      </c>
      <c r="DW2120" s="1"/>
      <c r="DX2120" s="360">
        <f ca="1">OFFSET(Model!$A$1,Model!DX$2115-1,Model!$D$2113+Model!$C2120)</f>
        <v>0</v>
      </c>
      <c r="DY2120" s="360">
        <f ca="1">OFFSET(Model!$A$1,Model!DY$2115-1,Model!$D$2113+Model!$C2120)</f>
        <v>0</v>
      </c>
      <c r="DZ2120" s="360">
        <f ca="1">OFFSET(Model!$A$1,Model!DZ$2115-1,Model!$D$2113+Model!$C2120)</f>
        <v>0</v>
      </c>
      <c r="EA2120" s="360">
        <f ca="1">OFFSET(Model!$A$1,Model!EA$2115-1,Model!$D$2113+Model!$C2120)</f>
        <v>0</v>
      </c>
      <c r="EB2120" s="360">
        <f ca="1">OFFSET(Model!$A$1,Model!EB$2115-1,Model!$D$2113+Model!$C2120)</f>
        <v>0</v>
      </c>
      <c r="EC2120" s="360">
        <f ca="1">OFFSET(Model!$A$1,Model!EC$2115-1,Model!$D$2113+Model!$C2120)</f>
        <v>0</v>
      </c>
      <c r="ED2120" s="1"/>
      <c r="EE2120" s="1"/>
    </row>
    <row r="2121" spans="2:135" ht="15" customHeight="1">
      <c r="B2121" s="1"/>
      <c r="C2121" s="1">
        <f>IF(C2120&lt;Model!$E$1827,C2120+1,NA())</f>
        <v>4</v>
      </c>
      <c r="D2121" s="7">
        <f>INDEX(Model!$F$16:$DN$17,1,MATCH(Model!C2121,Model!$F$17:$DN$17,0))</f>
        <v>42216</v>
      </c>
      <c r="E2121" s="1"/>
      <c r="F2121" s="4">
        <f ca="1">OFFSET(Model!$A$1,Model!F$2115-1,Model!$D$2113+Model!$C2121)</f>
        <v>892682.13</v>
      </c>
      <c r="G2121" s="4">
        <f ca="1">OFFSET(Model!$A$1,Model!G$2115-1,Model!$D$2113+Model!$C2121)</f>
        <v>2084172.2222222222</v>
      </c>
      <c r="H2121" s="4">
        <f ca="1">OFFSET(Model!$A$1,Model!H$2115-1,Model!$D$2113+Model!$C2121)</f>
        <v>0</v>
      </c>
      <c r="I2121" s="4">
        <f ca="1">OFFSET(Model!$A$1,Model!I$2115-1,Model!$D$2113+Model!$C2121)</f>
        <v>0</v>
      </c>
      <c r="J2121" s="4">
        <f ca="1">OFFSET(Model!$A$1,Model!J$2115-1,Model!$D$2113+Model!$C2121)</f>
        <v>0</v>
      </c>
      <c r="K2121" s="4">
        <f ca="1">OFFSET(Model!$A$1,Model!K$2115-1,Model!$D$2113+Model!$C2121)</f>
        <v>0</v>
      </c>
      <c r="L2121" s="4">
        <f ca="1">OFFSET(Model!$A$1,Model!L$2115-1,Model!$D$2113+Model!$C2121)</f>
        <v>0</v>
      </c>
      <c r="M2121" s="1"/>
      <c r="N2121" s="4">
        <f ca="1">OFFSET(Model!$A$1,Model!N$2115-1,Model!$D$2113+Model!$C2121)</f>
        <v>0</v>
      </c>
      <c r="O2121" s="4">
        <f ca="1">OFFSET(Model!$A$1,Model!O$2115-1,Model!$D$2113+Model!$C2121)</f>
        <v>0</v>
      </c>
      <c r="P2121" s="4">
        <f ca="1">OFFSET(Model!$A$1,Model!P$2115-1,Model!$D$2113+Model!$C2121)</f>
        <v>0</v>
      </c>
      <c r="Q2121" s="4">
        <f ca="1">OFFSET(Model!$A$1,Model!Q$2115-1,Model!$D$2113+Model!$C2121)</f>
        <v>0</v>
      </c>
      <c r="R2121" s="4">
        <f ca="1">OFFSET(Model!$A$1,Model!R$2115-1,Model!$D$2113+Model!$C2121)</f>
        <v>0</v>
      </c>
      <c r="S2121" s="4">
        <f t="shared" ca="1" si="3134"/>
        <v>0</v>
      </c>
      <c r="T2121" s="4"/>
      <c r="U2121" s="4">
        <f ca="1">OFFSET(Model!$A$1,Model!U$2115-1,Model!$D$2113+Model!$C2121)</f>
        <v>0</v>
      </c>
      <c r="V2121" s="4">
        <f ca="1">OFFSET(Model!$A$1,Model!V$2115-1,Model!$D$2113+Model!$C2121)</f>
        <v>0</v>
      </c>
      <c r="W2121" s="4">
        <f ca="1">OFFSET(Model!$A$1,Model!W$2115-1,Model!$D$2113+Model!$C2121)</f>
        <v>27937.516373493039</v>
      </c>
      <c r="X2121" s="4">
        <f ca="1">OFFSET(Model!$A$1,Model!X$2115-1,Model!$D$2113+Model!$C2121)</f>
        <v>0</v>
      </c>
      <c r="Y2121" s="4">
        <f t="shared" ca="1" si="3135"/>
        <v>27937.516373493039</v>
      </c>
      <c r="Z2121" s="4"/>
      <c r="AA2121" s="4">
        <f ca="1">OFFSET(Model!$A$1,Model!AA$2115-1,Model!$D$2113+Model!$C2121)</f>
        <v>0</v>
      </c>
      <c r="AB2121" s="4">
        <f ca="1">OFFSET(Model!$A$1,Model!AB$2115-1,Model!$D$2113+Model!$C2121)</f>
        <v>0</v>
      </c>
      <c r="AC2121" s="4">
        <f ca="1">OFFSET(Model!$A$1,Model!AC$2115-1,Model!$D$2113+Model!$C2121)</f>
        <v>0</v>
      </c>
      <c r="AD2121" s="4">
        <f ca="1">OFFSET(Model!$A$1,Model!AD$2115-1,Model!$D$2113+Model!$C2121)</f>
        <v>0</v>
      </c>
      <c r="AE2121" s="4">
        <f ca="1">OFFSET(Model!$A$1,Model!AE$2115-1,Model!$D$2113+Model!$C2121)</f>
        <v>2005555.5555555555</v>
      </c>
      <c r="AF2121" s="4">
        <f ca="1">OFFSET(Model!$A$1,Model!AF$2115-1,Model!$D$2113+Model!$C2121)</f>
        <v>0</v>
      </c>
      <c r="AG2121" s="4">
        <f ca="1">OFFSET(Model!$A$1,Model!AG$2115-1,Model!$D$2113+Model!$C2121)</f>
        <v>344444.44444444444</v>
      </c>
      <c r="AH2121" s="4">
        <f ca="1">OFFSET(Model!$A$1,Model!AH$2115-1,Model!$D$2113+Model!$C2121)</f>
        <v>0</v>
      </c>
      <c r="AI2121" s="4">
        <f ca="1">OFFSET(Model!$A$1,Model!AI$2115-1,Model!$D$2113+Model!$C2121)</f>
        <v>0</v>
      </c>
      <c r="AJ2121" s="4">
        <f ca="1">OFFSET(Model!$A$1,Model!AJ$2115-1,Model!$D$2113+Model!$C2121)</f>
        <v>0</v>
      </c>
      <c r="AK2121" s="4">
        <f ca="1">OFFSET(Model!$A$1,Model!AK$2115-1,Model!$D$2113+Model!$C2121)</f>
        <v>78616.666666666672</v>
      </c>
      <c r="AL2121" s="4">
        <f t="shared" ca="1" si="3136"/>
        <v>2428616.6666666665</v>
      </c>
      <c r="AM2121" s="4"/>
      <c r="AN2121" s="4">
        <f ca="1">OFFSET(Model!$A$1,Model!AN$2115-1,Model!$D$2113+Model!$C2121)</f>
        <v>16666.666666666668</v>
      </c>
      <c r="AO2121" s="4">
        <f ca="1">OFFSET(Model!$A$1,Model!AO$2115-1,Model!$D$2113+Model!$C2121)</f>
        <v>0</v>
      </c>
      <c r="AP2121" s="4">
        <f ca="1">OFFSET(Model!$A$1,Model!AP$2115-1,Model!$D$2113+Model!$C2121)</f>
        <v>13888.888888888889</v>
      </c>
      <c r="AQ2121" s="4">
        <f ca="1">OFFSET(Model!$A$1,Model!AQ$2115-1,Model!$D$2113+Model!$C2121)</f>
        <v>0</v>
      </c>
      <c r="AR2121" s="4">
        <f ca="1">OFFSET(Model!$A$1,Model!AR$2115-1,Model!$D$2113+Model!$C2121)</f>
        <v>49444.444444444445</v>
      </c>
      <c r="AS2121" s="4">
        <f ca="1">OFFSET(Model!$A$1,Model!AS$2115-1,Model!$D$2113+Model!$C2121)</f>
        <v>31666.666666666668</v>
      </c>
      <c r="AT2121" s="4">
        <f ca="1">OFFSET(Model!$A$1,Model!AT$2115-1,Model!$D$2113+Model!$C2121)</f>
        <v>188888.88888888888</v>
      </c>
      <c r="AU2121" s="4">
        <f ca="1">OFFSET(Model!$A$1,Model!AU$2115-1,Model!$D$2113+Model!$C2121)</f>
        <v>10416.666666666666</v>
      </c>
      <c r="AV2121" s="4">
        <f ca="1">OFFSET(Model!$A$1,Model!AV$2115-1,Model!$D$2113+Model!$C2121)</f>
        <v>0</v>
      </c>
      <c r="AW2121" s="4">
        <f ca="1">OFFSET(Model!$A$1,Model!AW$2115-1,Model!$D$2113+Model!$C2121)</f>
        <v>47916.666666666664</v>
      </c>
      <c r="AX2121" s="4">
        <f ca="1">OFFSET(Model!$A$1,Model!AX$2115-1,Model!$D$2113+Model!$C2121)</f>
        <v>0</v>
      </c>
      <c r="AY2121" s="4">
        <f ca="1">OFFSET(Model!$A$1,Model!AY$2115-1,Model!$D$2113+Model!$C2121)</f>
        <v>4444.4444444444443</v>
      </c>
      <c r="AZ2121" s="4">
        <f ca="1">OFFSET(Model!$A$1,Model!AZ$2115-1,Model!$D$2113+Model!$C2121)</f>
        <v>97222.222222222219</v>
      </c>
      <c r="BA2121" s="4">
        <f ca="1">OFFSET(Model!$A$1,Model!BA$2115-1,Model!$D$2113+Model!$C2121)</f>
        <v>11111.111111111111</v>
      </c>
      <c r="BB2121" s="4">
        <f ca="1">OFFSET(Model!$A$1,Model!BB$2115-1,Model!$D$2113+Model!$C2121)</f>
        <v>0</v>
      </c>
      <c r="BC2121" s="4">
        <f ca="1">OFFSET(Model!$A$1,Model!BC$2115-1,Model!$D$2113+Model!$C2121)</f>
        <v>0</v>
      </c>
      <c r="BD2121" s="4">
        <f ca="1">OFFSET(Model!$A$1,Model!BD$2115-1,Model!$D$2113+Model!$C2121)</f>
        <v>0</v>
      </c>
      <c r="BE2121" s="4">
        <f ca="1">OFFSET(Model!$A$1,Model!BE$2115-1,Model!$D$2113+Model!$C2121)</f>
        <v>0</v>
      </c>
      <c r="BF2121" s="4">
        <f ca="1">OFFSET(Model!$A$1,Model!BF$2115-1,Model!$D$2113+Model!$C2121)</f>
        <v>0</v>
      </c>
      <c r="BG2121" s="4">
        <f ca="1">OFFSET(Model!$A$1,Model!BG$2115-1,Model!$D$2113+Model!$C2121)</f>
        <v>0</v>
      </c>
      <c r="BH2121" s="4">
        <f t="shared" ca="1" si="3137"/>
        <v>471666.66666666674</v>
      </c>
      <c r="BI2121" s="4"/>
      <c r="BJ2121" s="4">
        <f ca="1">OFFSET(Model!$A$1,Model!BJ$2115-1,Model!$D$2113+Model!$C2121)</f>
        <v>0</v>
      </c>
      <c r="BK2121" s="4">
        <f ca="1">OFFSET(Model!$A$1,Model!BK$2115-1,Model!$D$2113+Model!$C2121)</f>
        <v>0</v>
      </c>
      <c r="BL2121" s="4">
        <f ca="1">OFFSET(Model!$A$1,Model!BL$2115-1,Model!$D$2113+Model!$C2121)</f>
        <v>0</v>
      </c>
      <c r="BM2121" s="4">
        <f ca="1">OFFSET(Model!$A$1,Model!BM$2115-1,Model!$D$2113+Model!$C2121)</f>
        <v>0</v>
      </c>
      <c r="BN2121" s="4">
        <f ca="1">OFFSET(Model!$A$1,Model!BN$2115-1,Model!$D$2113+Model!$C2121)</f>
        <v>0</v>
      </c>
      <c r="BO2121" s="4">
        <f ca="1">OFFSET(Model!$A$1,Model!BO$2115-1,Model!$D$2113+Model!$C2121)</f>
        <v>0</v>
      </c>
      <c r="BP2121" s="4">
        <f ca="1">OFFSET(Model!$A$1,Model!BP$2115-1,Model!$D$2113+Model!$C2121)</f>
        <v>0</v>
      </c>
      <c r="BQ2121" s="4">
        <f ca="1">OFFSET(Model!$A$1,Model!BQ$2115-1,Model!$D$2113+Model!$C2121)</f>
        <v>0</v>
      </c>
      <c r="BR2121" s="4">
        <f t="shared" ca="1" si="3138"/>
        <v>0</v>
      </c>
      <c r="BS2121" s="4"/>
      <c r="BT2121" s="2">
        <f t="shared" ca="1" si="3139"/>
        <v>2976854.3522222224</v>
      </c>
      <c r="BU2121" s="2">
        <f t="shared" ca="1" si="3140"/>
        <v>2928220.8497068253</v>
      </c>
      <c r="BV2121" s="5">
        <f t="shared" ca="1" si="3141"/>
        <v>48633.502515397035</v>
      </c>
      <c r="BW2121" s="1"/>
      <c r="BX2121" s="4">
        <f ca="1">OFFSET(Model!$A$1,Model!BX$2115-1,Model!$D$2113+Model!$C2121)</f>
        <v>0</v>
      </c>
      <c r="BY2121" s="4">
        <f ca="1">OFFSET(Model!$A$1,Model!BY$2115-1,Model!$D$2113+Model!$C2121)</f>
        <v>0</v>
      </c>
      <c r="BZ2121" s="4">
        <f ca="1">OFFSET(Model!$A$1,Model!BZ$2115-1,Model!$D$2113+Model!$C2121)</f>
        <v>0</v>
      </c>
      <c r="CA2121" s="4">
        <f ca="1">OFFSET(Model!$A$1,Model!CA$2115-1,Model!$D$2113+Model!$C2121)</f>
        <v>844048.62748460402</v>
      </c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>
        <f ca="1">OFFSET(Model!$A$1,Model!DD$2115-1,Model!$D$2113+Model!$C2121)</f>
        <v>0</v>
      </c>
      <c r="DE2121" s="4">
        <f ca="1">OFFSET(Model!$A$1,Model!DE$2115-1,Model!$D$2113+Model!$C2121)</f>
        <v>0</v>
      </c>
      <c r="DF2121" s="4">
        <f ca="1">OFFSET(Model!$A$1,Model!DF$2115-1,Model!$D$2113+Model!$C2121)</f>
        <v>7872028.6800071131</v>
      </c>
      <c r="DG2121" s="1"/>
      <c r="DH2121" s="4">
        <f ca="1">OFFSET(Model!$A$1,Model!DH$2115-1,Model!$D$2113+Model!$C2121)</f>
        <v>0</v>
      </c>
      <c r="DI2121" s="4">
        <f ca="1">OFFSET(Model!$A$1,Model!DI$2115-1,Model!$D$2113+Model!$C2121)</f>
        <v>0</v>
      </c>
      <c r="DJ2121" s="4"/>
      <c r="DK2121" s="4"/>
      <c r="DL2121" s="4"/>
      <c r="DM2121" s="4"/>
      <c r="DN2121" s="4">
        <f ca="1">OFFSET(Model!$A$1,Model!DN$2115-1,Model!$D$2113+Model!$C2121)</f>
        <v>892682.13</v>
      </c>
      <c r="DO2121" s="4">
        <f ca="1">OFFSET(Model!$A$1,Model!DO$2115-1,Model!$D$2113+Model!$C2121)</f>
        <v>0</v>
      </c>
      <c r="DP2121" s="4">
        <f ca="1">OFFSET(Model!$A$1,Model!DP$2115-1,Model!$D$2113+Model!$C2121)</f>
        <v>892682.13</v>
      </c>
      <c r="DQ2121" s="6">
        <f ca="1">OFFSET(Model!$A$1,Model!DQ$2115-1,Model!$D$2113+Model!$C2121)</f>
        <v>0</v>
      </c>
      <c r="DR2121" s="4">
        <f ca="1">OFFSET(Model!$A$1,Model!DR$2115-1,Model!$D$2113+Model!$C2121)</f>
        <v>0</v>
      </c>
      <c r="DS2121" s="6">
        <f ca="1">OFFSET(Model!$A$1,Model!DS$2115-1,Model!$D$2113+Model!$C2121)</f>
        <v>0</v>
      </c>
      <c r="DT2121" s="4">
        <f ca="1">OFFSET(Model!$A$1,Model!DT$2115-1,Model!$D$2113+Model!$C2121)</f>
        <v>0</v>
      </c>
      <c r="DU2121" s="4">
        <f ca="1">OFFSET(Model!$A$1,Model!DU$2115-1,Model!$D$2113+Model!$C2121)</f>
        <v>0</v>
      </c>
      <c r="DV2121" s="4">
        <f ca="1">OFFSET(Model!$A$1,Model!DV$2115-1,Model!$D$2113+Model!$C2121)</f>
        <v>0</v>
      </c>
      <c r="DW2121" s="1"/>
      <c r="DX2121" s="360">
        <f ca="1">OFFSET(Model!$A$1,Model!DX$2115-1,Model!$D$2113+Model!$C2121)</f>
        <v>0</v>
      </c>
      <c r="DY2121" s="360">
        <f ca="1">OFFSET(Model!$A$1,Model!DY$2115-1,Model!$D$2113+Model!$C2121)</f>
        <v>0</v>
      </c>
      <c r="DZ2121" s="360">
        <f ca="1">OFFSET(Model!$A$1,Model!DZ$2115-1,Model!$D$2113+Model!$C2121)</f>
        <v>0</v>
      </c>
      <c r="EA2121" s="360">
        <f ca="1">OFFSET(Model!$A$1,Model!EA$2115-1,Model!$D$2113+Model!$C2121)</f>
        <v>0</v>
      </c>
      <c r="EB2121" s="360">
        <f ca="1">OFFSET(Model!$A$1,Model!EB$2115-1,Model!$D$2113+Model!$C2121)</f>
        <v>0</v>
      </c>
      <c r="EC2121" s="360">
        <f ca="1">OFFSET(Model!$A$1,Model!EC$2115-1,Model!$D$2113+Model!$C2121)</f>
        <v>0</v>
      </c>
      <c r="ED2121" s="1"/>
      <c r="EE2121" s="1"/>
    </row>
    <row r="2122" spans="2:135" ht="15" customHeight="1">
      <c r="B2122" s="1"/>
      <c r="C2122" s="1">
        <f>IF(C2121&lt;Model!$E$1827,C2121+1,NA())</f>
        <v>5</v>
      </c>
      <c r="D2122" s="7">
        <f>INDEX(Model!$F$16:$DN$17,1,MATCH(Model!C2122,Model!$F$17:$DN$17,0))</f>
        <v>42247</v>
      </c>
      <c r="E2122" s="1"/>
      <c r="F2122" s="4">
        <f ca="1">OFFSET(Model!$A$1,Model!F$2115-1,Model!$D$2113+Model!$C2122)</f>
        <v>892682.13</v>
      </c>
      <c r="G2122" s="4">
        <f ca="1">OFFSET(Model!$A$1,Model!G$2115-1,Model!$D$2113+Model!$C2122)</f>
        <v>2084172.2222222222</v>
      </c>
      <c r="H2122" s="4">
        <f ca="1">OFFSET(Model!$A$1,Model!H$2115-1,Model!$D$2113+Model!$C2122)</f>
        <v>0</v>
      </c>
      <c r="I2122" s="4">
        <f ca="1">OFFSET(Model!$A$1,Model!I$2115-1,Model!$D$2113+Model!$C2122)</f>
        <v>0</v>
      </c>
      <c r="J2122" s="4">
        <f ca="1">OFFSET(Model!$A$1,Model!J$2115-1,Model!$D$2113+Model!$C2122)</f>
        <v>0</v>
      </c>
      <c r="K2122" s="4">
        <f ca="1">OFFSET(Model!$A$1,Model!K$2115-1,Model!$D$2113+Model!$C2122)</f>
        <v>0</v>
      </c>
      <c r="L2122" s="4">
        <f ca="1">OFFSET(Model!$A$1,Model!L$2115-1,Model!$D$2113+Model!$C2122)</f>
        <v>0</v>
      </c>
      <c r="M2122" s="1"/>
      <c r="N2122" s="4">
        <f ca="1">OFFSET(Model!$A$1,Model!N$2115-1,Model!$D$2113+Model!$C2122)</f>
        <v>0</v>
      </c>
      <c r="O2122" s="4">
        <f ca="1">OFFSET(Model!$A$1,Model!O$2115-1,Model!$D$2113+Model!$C2122)</f>
        <v>0</v>
      </c>
      <c r="P2122" s="4">
        <f ca="1">OFFSET(Model!$A$1,Model!P$2115-1,Model!$D$2113+Model!$C2122)</f>
        <v>0</v>
      </c>
      <c r="Q2122" s="4">
        <f ca="1">OFFSET(Model!$A$1,Model!Q$2115-1,Model!$D$2113+Model!$C2122)</f>
        <v>0</v>
      </c>
      <c r="R2122" s="4">
        <f ca="1">OFFSET(Model!$A$1,Model!R$2115-1,Model!$D$2113+Model!$C2122)</f>
        <v>0</v>
      </c>
      <c r="S2122" s="4">
        <f t="shared" ca="1" si="3134"/>
        <v>0</v>
      </c>
      <c r="T2122" s="4"/>
      <c r="U2122" s="4">
        <f ca="1">OFFSET(Model!$A$1,Model!U$2115-1,Model!$D$2113+Model!$C2122)</f>
        <v>0</v>
      </c>
      <c r="V2122" s="4">
        <f ca="1">OFFSET(Model!$A$1,Model!V$2115-1,Model!$D$2113+Model!$C2122)</f>
        <v>0</v>
      </c>
      <c r="W2122" s="4">
        <f ca="1">OFFSET(Model!$A$1,Model!W$2115-1,Model!$D$2113+Model!$C2122)</f>
        <v>31108.644591969947</v>
      </c>
      <c r="X2122" s="4">
        <f ca="1">OFFSET(Model!$A$1,Model!X$2115-1,Model!$D$2113+Model!$C2122)</f>
        <v>0</v>
      </c>
      <c r="Y2122" s="4">
        <f t="shared" ca="1" si="3135"/>
        <v>31108.644591969947</v>
      </c>
      <c r="Z2122" s="4"/>
      <c r="AA2122" s="4">
        <f ca="1">OFFSET(Model!$A$1,Model!AA$2115-1,Model!$D$2113+Model!$C2122)</f>
        <v>0</v>
      </c>
      <c r="AB2122" s="4">
        <f ca="1">OFFSET(Model!$A$1,Model!AB$2115-1,Model!$D$2113+Model!$C2122)</f>
        <v>0</v>
      </c>
      <c r="AC2122" s="4">
        <f ca="1">OFFSET(Model!$A$1,Model!AC$2115-1,Model!$D$2113+Model!$C2122)</f>
        <v>0</v>
      </c>
      <c r="AD2122" s="4">
        <f ca="1">OFFSET(Model!$A$1,Model!AD$2115-1,Model!$D$2113+Model!$C2122)</f>
        <v>0</v>
      </c>
      <c r="AE2122" s="4">
        <f ca="1">OFFSET(Model!$A$1,Model!AE$2115-1,Model!$D$2113+Model!$C2122)</f>
        <v>2005555.5555555555</v>
      </c>
      <c r="AF2122" s="4">
        <f ca="1">OFFSET(Model!$A$1,Model!AF$2115-1,Model!$D$2113+Model!$C2122)</f>
        <v>0</v>
      </c>
      <c r="AG2122" s="4">
        <f ca="1">OFFSET(Model!$A$1,Model!AG$2115-1,Model!$D$2113+Model!$C2122)</f>
        <v>344444.44444444444</v>
      </c>
      <c r="AH2122" s="4">
        <f ca="1">OFFSET(Model!$A$1,Model!AH$2115-1,Model!$D$2113+Model!$C2122)</f>
        <v>0</v>
      </c>
      <c r="AI2122" s="4">
        <f ca="1">OFFSET(Model!$A$1,Model!AI$2115-1,Model!$D$2113+Model!$C2122)</f>
        <v>0</v>
      </c>
      <c r="AJ2122" s="4">
        <f ca="1">OFFSET(Model!$A$1,Model!AJ$2115-1,Model!$D$2113+Model!$C2122)</f>
        <v>0</v>
      </c>
      <c r="AK2122" s="4">
        <f ca="1">OFFSET(Model!$A$1,Model!AK$2115-1,Model!$D$2113+Model!$C2122)</f>
        <v>78616.666666666672</v>
      </c>
      <c r="AL2122" s="4">
        <f t="shared" ca="1" si="3136"/>
        <v>2428616.6666666665</v>
      </c>
      <c r="AM2122" s="4"/>
      <c r="AN2122" s="4">
        <f ca="1">OFFSET(Model!$A$1,Model!AN$2115-1,Model!$D$2113+Model!$C2122)</f>
        <v>16666.666666666668</v>
      </c>
      <c r="AO2122" s="4">
        <f ca="1">OFFSET(Model!$A$1,Model!AO$2115-1,Model!$D$2113+Model!$C2122)</f>
        <v>0</v>
      </c>
      <c r="AP2122" s="4">
        <f ca="1">OFFSET(Model!$A$1,Model!AP$2115-1,Model!$D$2113+Model!$C2122)</f>
        <v>13888.888888888889</v>
      </c>
      <c r="AQ2122" s="4">
        <f ca="1">OFFSET(Model!$A$1,Model!AQ$2115-1,Model!$D$2113+Model!$C2122)</f>
        <v>0</v>
      </c>
      <c r="AR2122" s="4">
        <f ca="1">OFFSET(Model!$A$1,Model!AR$2115-1,Model!$D$2113+Model!$C2122)</f>
        <v>49444.444444444445</v>
      </c>
      <c r="AS2122" s="4">
        <f ca="1">OFFSET(Model!$A$1,Model!AS$2115-1,Model!$D$2113+Model!$C2122)</f>
        <v>31666.666666666668</v>
      </c>
      <c r="AT2122" s="4">
        <f ca="1">OFFSET(Model!$A$1,Model!AT$2115-1,Model!$D$2113+Model!$C2122)</f>
        <v>188888.88888888888</v>
      </c>
      <c r="AU2122" s="4">
        <f ca="1">OFFSET(Model!$A$1,Model!AU$2115-1,Model!$D$2113+Model!$C2122)</f>
        <v>10416.666666666666</v>
      </c>
      <c r="AV2122" s="4">
        <f ca="1">OFFSET(Model!$A$1,Model!AV$2115-1,Model!$D$2113+Model!$C2122)</f>
        <v>0</v>
      </c>
      <c r="AW2122" s="4">
        <f ca="1">OFFSET(Model!$A$1,Model!AW$2115-1,Model!$D$2113+Model!$C2122)</f>
        <v>47916.666666666664</v>
      </c>
      <c r="AX2122" s="4">
        <f ca="1">OFFSET(Model!$A$1,Model!AX$2115-1,Model!$D$2113+Model!$C2122)</f>
        <v>0</v>
      </c>
      <c r="AY2122" s="4">
        <f ca="1">OFFSET(Model!$A$1,Model!AY$2115-1,Model!$D$2113+Model!$C2122)</f>
        <v>4444.4444444444443</v>
      </c>
      <c r="AZ2122" s="4">
        <f ca="1">OFFSET(Model!$A$1,Model!AZ$2115-1,Model!$D$2113+Model!$C2122)</f>
        <v>97222.222222222219</v>
      </c>
      <c r="BA2122" s="4">
        <f ca="1">OFFSET(Model!$A$1,Model!BA$2115-1,Model!$D$2113+Model!$C2122)</f>
        <v>11111.111111111111</v>
      </c>
      <c r="BB2122" s="4">
        <f ca="1">OFFSET(Model!$A$1,Model!BB$2115-1,Model!$D$2113+Model!$C2122)</f>
        <v>0</v>
      </c>
      <c r="BC2122" s="4">
        <f ca="1">OFFSET(Model!$A$1,Model!BC$2115-1,Model!$D$2113+Model!$C2122)</f>
        <v>0</v>
      </c>
      <c r="BD2122" s="4">
        <f ca="1">OFFSET(Model!$A$1,Model!BD$2115-1,Model!$D$2113+Model!$C2122)</f>
        <v>0</v>
      </c>
      <c r="BE2122" s="4">
        <f ca="1">OFFSET(Model!$A$1,Model!BE$2115-1,Model!$D$2113+Model!$C2122)</f>
        <v>0</v>
      </c>
      <c r="BF2122" s="4">
        <f ca="1">OFFSET(Model!$A$1,Model!BF$2115-1,Model!$D$2113+Model!$C2122)</f>
        <v>0</v>
      </c>
      <c r="BG2122" s="4">
        <f ca="1">OFFSET(Model!$A$1,Model!BG$2115-1,Model!$D$2113+Model!$C2122)</f>
        <v>0</v>
      </c>
      <c r="BH2122" s="4">
        <f t="shared" ca="1" si="3137"/>
        <v>471666.66666666674</v>
      </c>
      <c r="BI2122" s="4"/>
      <c r="BJ2122" s="4">
        <f ca="1">OFFSET(Model!$A$1,Model!BJ$2115-1,Model!$D$2113+Model!$C2122)</f>
        <v>0</v>
      </c>
      <c r="BK2122" s="4">
        <f ca="1">OFFSET(Model!$A$1,Model!BK$2115-1,Model!$D$2113+Model!$C2122)</f>
        <v>0</v>
      </c>
      <c r="BL2122" s="4">
        <f ca="1">OFFSET(Model!$A$1,Model!BL$2115-1,Model!$D$2113+Model!$C2122)</f>
        <v>0</v>
      </c>
      <c r="BM2122" s="4">
        <f ca="1">OFFSET(Model!$A$1,Model!BM$2115-1,Model!$D$2113+Model!$C2122)</f>
        <v>0</v>
      </c>
      <c r="BN2122" s="4">
        <f ca="1">OFFSET(Model!$A$1,Model!BN$2115-1,Model!$D$2113+Model!$C2122)</f>
        <v>0</v>
      </c>
      <c r="BO2122" s="4">
        <f ca="1">OFFSET(Model!$A$1,Model!BO$2115-1,Model!$D$2113+Model!$C2122)</f>
        <v>0</v>
      </c>
      <c r="BP2122" s="4">
        <f ca="1">OFFSET(Model!$A$1,Model!BP$2115-1,Model!$D$2113+Model!$C2122)</f>
        <v>0</v>
      </c>
      <c r="BQ2122" s="4">
        <f ca="1">OFFSET(Model!$A$1,Model!BQ$2115-1,Model!$D$2113+Model!$C2122)</f>
        <v>0</v>
      </c>
      <c r="BR2122" s="4">
        <f t="shared" ca="1" si="3138"/>
        <v>0</v>
      </c>
      <c r="BS2122" s="4"/>
      <c r="BT2122" s="2">
        <f t="shared" ca="1" si="3139"/>
        <v>2976854.3522222224</v>
      </c>
      <c r="BU2122" s="2">
        <f t="shared" ca="1" si="3140"/>
        <v>2931391.9779253025</v>
      </c>
      <c r="BV2122" s="5">
        <f t="shared" ca="1" si="3141"/>
        <v>45462.374296919908</v>
      </c>
      <c r="BW2122" s="1"/>
      <c r="BX2122" s="4">
        <f ca="1">OFFSET(Model!$A$1,Model!BX$2115-1,Model!$D$2113+Model!$C2122)</f>
        <v>0</v>
      </c>
      <c r="BY2122" s="4">
        <f ca="1">OFFSET(Model!$A$1,Model!BY$2115-1,Model!$D$2113+Model!$C2122)</f>
        <v>0</v>
      </c>
      <c r="BZ2122" s="4">
        <f ca="1">OFFSET(Model!$A$1,Model!BZ$2115-1,Model!$D$2113+Model!$C2122)</f>
        <v>0</v>
      </c>
      <c r="CA2122" s="4">
        <f ca="1">OFFSET(Model!$A$1,Model!CA$2115-1,Model!$D$2113+Model!$C2122)</f>
        <v>847219.75570308068</v>
      </c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>
        <f ca="1">OFFSET(Model!$A$1,Model!DD$2115-1,Model!$D$2113+Model!$C2122)</f>
        <v>0</v>
      </c>
      <c r="DE2122" s="4">
        <f ca="1">OFFSET(Model!$A$1,Model!DE$2115-1,Model!$D$2113+Model!$C2122)</f>
        <v>0</v>
      </c>
      <c r="DF2122" s="4">
        <f ca="1">OFFSET(Model!$A$1,Model!DF$2115-1,Model!$D$2113+Model!$C2122)</f>
        <v>8719248.4357101936</v>
      </c>
      <c r="DG2122" s="1"/>
      <c r="DH2122" s="4">
        <f ca="1">OFFSET(Model!$A$1,Model!DH$2115-1,Model!$D$2113+Model!$C2122)</f>
        <v>0</v>
      </c>
      <c r="DI2122" s="4">
        <f ca="1">OFFSET(Model!$A$1,Model!DI$2115-1,Model!$D$2113+Model!$C2122)</f>
        <v>0</v>
      </c>
      <c r="DJ2122" s="4"/>
      <c r="DK2122" s="4"/>
      <c r="DL2122" s="4"/>
      <c r="DM2122" s="4"/>
      <c r="DN2122" s="4">
        <f ca="1">OFFSET(Model!$A$1,Model!DN$2115-1,Model!$D$2113+Model!$C2122)</f>
        <v>892682.13</v>
      </c>
      <c r="DO2122" s="4">
        <f ca="1">OFFSET(Model!$A$1,Model!DO$2115-1,Model!$D$2113+Model!$C2122)</f>
        <v>0</v>
      </c>
      <c r="DP2122" s="4">
        <f ca="1">OFFSET(Model!$A$1,Model!DP$2115-1,Model!$D$2113+Model!$C2122)</f>
        <v>892682.13</v>
      </c>
      <c r="DQ2122" s="6">
        <f ca="1">OFFSET(Model!$A$1,Model!DQ$2115-1,Model!$D$2113+Model!$C2122)</f>
        <v>0</v>
      </c>
      <c r="DR2122" s="4">
        <f ca="1">OFFSET(Model!$A$1,Model!DR$2115-1,Model!$D$2113+Model!$C2122)</f>
        <v>0</v>
      </c>
      <c r="DS2122" s="6">
        <f ca="1">OFFSET(Model!$A$1,Model!DS$2115-1,Model!$D$2113+Model!$C2122)</f>
        <v>0</v>
      </c>
      <c r="DT2122" s="4">
        <f ca="1">OFFSET(Model!$A$1,Model!DT$2115-1,Model!$D$2113+Model!$C2122)</f>
        <v>0</v>
      </c>
      <c r="DU2122" s="4">
        <f ca="1">OFFSET(Model!$A$1,Model!DU$2115-1,Model!$D$2113+Model!$C2122)</f>
        <v>0</v>
      </c>
      <c r="DV2122" s="4">
        <f ca="1">OFFSET(Model!$A$1,Model!DV$2115-1,Model!$D$2113+Model!$C2122)</f>
        <v>0</v>
      </c>
      <c r="DW2122" s="1"/>
      <c r="DX2122" s="360">
        <f ca="1">OFFSET(Model!$A$1,Model!DX$2115-1,Model!$D$2113+Model!$C2122)</f>
        <v>0</v>
      </c>
      <c r="DY2122" s="360">
        <f ca="1">OFFSET(Model!$A$1,Model!DY$2115-1,Model!$D$2113+Model!$C2122)</f>
        <v>0</v>
      </c>
      <c r="DZ2122" s="360">
        <f ca="1">OFFSET(Model!$A$1,Model!DZ$2115-1,Model!$D$2113+Model!$C2122)</f>
        <v>0</v>
      </c>
      <c r="EA2122" s="360">
        <f ca="1">OFFSET(Model!$A$1,Model!EA$2115-1,Model!$D$2113+Model!$C2122)</f>
        <v>0</v>
      </c>
      <c r="EB2122" s="360">
        <f ca="1">OFFSET(Model!$A$1,Model!EB$2115-1,Model!$D$2113+Model!$C2122)</f>
        <v>0</v>
      </c>
      <c r="EC2122" s="360">
        <f ca="1">OFFSET(Model!$A$1,Model!EC$2115-1,Model!$D$2113+Model!$C2122)</f>
        <v>0</v>
      </c>
      <c r="ED2122" s="1"/>
      <c r="EE2122" s="1"/>
    </row>
    <row r="2123" spans="2:135" ht="15" customHeight="1">
      <c r="B2123" s="1"/>
      <c r="C2123" s="1">
        <f>IF(C2122&lt;Model!$E$1827,C2122+1,NA())</f>
        <v>6</v>
      </c>
      <c r="D2123" s="7">
        <f>INDEX(Model!$F$16:$DN$17,1,MATCH(Model!C2123,Model!$F$17:$DN$17,0))</f>
        <v>42277</v>
      </c>
      <c r="E2123" s="1"/>
      <c r="F2123" s="4">
        <f ca="1">OFFSET(Model!$A$1,Model!F$2115-1,Model!$D$2113+Model!$C2123)</f>
        <v>12023312.438437505</v>
      </c>
      <c r="G2123" s="4">
        <f ca="1">OFFSET(Model!$A$1,Model!G$2115-1,Model!$D$2113+Model!$C2123)</f>
        <v>2084172.2222222225</v>
      </c>
      <c r="H2123" s="4">
        <f ca="1">OFFSET(Model!$A$1,Model!H$2115-1,Model!$D$2113+Model!$C2123)</f>
        <v>0</v>
      </c>
      <c r="I2123" s="4">
        <f ca="1">OFFSET(Model!$A$1,Model!I$2115-1,Model!$D$2113+Model!$C2123)</f>
        <v>0</v>
      </c>
      <c r="J2123" s="4">
        <f ca="1">OFFSET(Model!$A$1,Model!J$2115-1,Model!$D$2113+Model!$C2123)</f>
        <v>0</v>
      </c>
      <c r="K2123" s="4">
        <f ca="1">OFFSET(Model!$A$1,Model!K$2115-1,Model!$D$2113+Model!$C2123)</f>
        <v>0</v>
      </c>
      <c r="L2123" s="4">
        <f ca="1">OFFSET(Model!$A$1,Model!L$2115-1,Model!$D$2113+Model!$C2123)</f>
        <v>0</v>
      </c>
      <c r="M2123" s="1"/>
      <c r="N2123" s="4">
        <f ca="1">OFFSET(Model!$A$1,Model!N$2115-1,Model!$D$2113+Model!$C2123)</f>
        <v>0</v>
      </c>
      <c r="O2123" s="4">
        <f ca="1">OFFSET(Model!$A$1,Model!O$2115-1,Model!$D$2113+Model!$C2123)</f>
        <v>0</v>
      </c>
      <c r="P2123" s="4">
        <f ca="1">OFFSET(Model!$A$1,Model!P$2115-1,Model!$D$2113+Model!$C2123)</f>
        <v>0</v>
      </c>
      <c r="Q2123" s="4">
        <f ca="1">OFFSET(Model!$A$1,Model!Q$2115-1,Model!$D$2113+Model!$C2123)</f>
        <v>0</v>
      </c>
      <c r="R2123" s="4">
        <f ca="1">OFFSET(Model!$A$1,Model!R$2115-1,Model!$D$2113+Model!$C2123)</f>
        <v>0</v>
      </c>
      <c r="S2123" s="4">
        <f t="shared" ca="1" si="3134"/>
        <v>0</v>
      </c>
      <c r="T2123" s="4"/>
      <c r="U2123" s="4">
        <f ca="1">OFFSET(Model!$A$1,Model!U$2115-1,Model!$D$2113+Model!$C2123)</f>
        <v>0</v>
      </c>
      <c r="V2123" s="4">
        <f ca="1">OFFSET(Model!$A$1,Model!V$2115-1,Model!$D$2113+Model!$C2123)</f>
        <v>0</v>
      </c>
      <c r="W2123" s="4">
        <f ca="1">OFFSET(Model!$A$1,Model!W$2115-1,Model!$D$2113+Model!$C2123)</f>
        <v>34291.68688014683</v>
      </c>
      <c r="X2123" s="4">
        <f ca="1">OFFSET(Model!$A$1,Model!X$2115-1,Model!$D$2113+Model!$C2123)</f>
        <v>0</v>
      </c>
      <c r="Y2123" s="4">
        <f t="shared" ca="1" si="3135"/>
        <v>34291.68688014683</v>
      </c>
      <c r="Z2123" s="4"/>
      <c r="AA2123" s="4">
        <f ca="1">OFFSET(Model!$A$1,Model!AA$2115-1,Model!$D$2113+Model!$C2123)</f>
        <v>0</v>
      </c>
      <c r="AB2123" s="4">
        <f ca="1">OFFSET(Model!$A$1,Model!AB$2115-1,Model!$D$2113+Model!$C2123)</f>
        <v>0</v>
      </c>
      <c r="AC2123" s="4">
        <f ca="1">OFFSET(Model!$A$1,Model!AC$2115-1,Model!$D$2113+Model!$C2123)</f>
        <v>0</v>
      </c>
      <c r="AD2123" s="4">
        <f ca="1">OFFSET(Model!$A$1,Model!AD$2115-1,Model!$D$2113+Model!$C2123)</f>
        <v>0</v>
      </c>
      <c r="AE2123" s="4">
        <f ca="1">OFFSET(Model!$A$1,Model!AE$2115-1,Model!$D$2113+Model!$C2123)</f>
        <v>2005555.5555555555</v>
      </c>
      <c r="AF2123" s="4">
        <f ca="1">OFFSET(Model!$A$1,Model!AF$2115-1,Model!$D$2113+Model!$C2123)</f>
        <v>0</v>
      </c>
      <c r="AG2123" s="4">
        <f ca="1">OFFSET(Model!$A$1,Model!AG$2115-1,Model!$D$2113+Model!$C2123)</f>
        <v>344444.44444444444</v>
      </c>
      <c r="AH2123" s="4">
        <f ca="1">OFFSET(Model!$A$1,Model!AH$2115-1,Model!$D$2113+Model!$C2123)</f>
        <v>0</v>
      </c>
      <c r="AI2123" s="4">
        <f ca="1">OFFSET(Model!$A$1,Model!AI$2115-1,Model!$D$2113+Model!$C2123)</f>
        <v>0</v>
      </c>
      <c r="AJ2123" s="4">
        <f ca="1">OFFSET(Model!$A$1,Model!AJ$2115-1,Model!$D$2113+Model!$C2123)</f>
        <v>0</v>
      </c>
      <c r="AK2123" s="4">
        <f ca="1">OFFSET(Model!$A$1,Model!AK$2115-1,Model!$D$2113+Model!$C2123)</f>
        <v>78616.666666666672</v>
      </c>
      <c r="AL2123" s="4">
        <f t="shared" ca="1" si="3136"/>
        <v>2428616.6666666665</v>
      </c>
      <c r="AM2123" s="4"/>
      <c r="AN2123" s="4">
        <f ca="1">OFFSET(Model!$A$1,Model!AN$2115-1,Model!$D$2113+Model!$C2123)</f>
        <v>16666.666666666668</v>
      </c>
      <c r="AO2123" s="4">
        <f ca="1">OFFSET(Model!$A$1,Model!AO$2115-1,Model!$D$2113+Model!$C2123)</f>
        <v>0</v>
      </c>
      <c r="AP2123" s="4">
        <f ca="1">OFFSET(Model!$A$1,Model!AP$2115-1,Model!$D$2113+Model!$C2123)</f>
        <v>13888.888888888889</v>
      </c>
      <c r="AQ2123" s="4">
        <f ca="1">OFFSET(Model!$A$1,Model!AQ$2115-1,Model!$D$2113+Model!$C2123)</f>
        <v>0</v>
      </c>
      <c r="AR2123" s="4">
        <f ca="1">OFFSET(Model!$A$1,Model!AR$2115-1,Model!$D$2113+Model!$C2123)</f>
        <v>49444.444444444445</v>
      </c>
      <c r="AS2123" s="4">
        <f ca="1">OFFSET(Model!$A$1,Model!AS$2115-1,Model!$D$2113+Model!$C2123)</f>
        <v>31666.666666666668</v>
      </c>
      <c r="AT2123" s="4">
        <f ca="1">OFFSET(Model!$A$1,Model!AT$2115-1,Model!$D$2113+Model!$C2123)</f>
        <v>188888.88888888888</v>
      </c>
      <c r="AU2123" s="4">
        <f ca="1">OFFSET(Model!$A$1,Model!AU$2115-1,Model!$D$2113+Model!$C2123)</f>
        <v>10416.666666666666</v>
      </c>
      <c r="AV2123" s="4">
        <f ca="1">OFFSET(Model!$A$1,Model!AV$2115-1,Model!$D$2113+Model!$C2123)</f>
        <v>0</v>
      </c>
      <c r="AW2123" s="4">
        <f ca="1">OFFSET(Model!$A$1,Model!AW$2115-1,Model!$D$2113+Model!$C2123)</f>
        <v>47916.666666666664</v>
      </c>
      <c r="AX2123" s="4">
        <f ca="1">OFFSET(Model!$A$1,Model!AX$2115-1,Model!$D$2113+Model!$C2123)</f>
        <v>0</v>
      </c>
      <c r="AY2123" s="4">
        <f ca="1">OFFSET(Model!$A$1,Model!AY$2115-1,Model!$D$2113+Model!$C2123)</f>
        <v>4444.4444444444443</v>
      </c>
      <c r="AZ2123" s="4">
        <f ca="1">OFFSET(Model!$A$1,Model!AZ$2115-1,Model!$D$2113+Model!$C2123)</f>
        <v>97222.222222222219</v>
      </c>
      <c r="BA2123" s="4">
        <f ca="1">OFFSET(Model!$A$1,Model!BA$2115-1,Model!$D$2113+Model!$C2123)</f>
        <v>11111.111111111111</v>
      </c>
      <c r="BB2123" s="4">
        <f ca="1">OFFSET(Model!$A$1,Model!BB$2115-1,Model!$D$2113+Model!$C2123)</f>
        <v>0</v>
      </c>
      <c r="BC2123" s="4">
        <f ca="1">OFFSET(Model!$A$1,Model!BC$2115-1,Model!$D$2113+Model!$C2123)</f>
        <v>0</v>
      </c>
      <c r="BD2123" s="4">
        <f ca="1">OFFSET(Model!$A$1,Model!BD$2115-1,Model!$D$2113+Model!$C2123)</f>
        <v>0</v>
      </c>
      <c r="BE2123" s="4">
        <f ca="1">OFFSET(Model!$A$1,Model!BE$2115-1,Model!$D$2113+Model!$C2123)</f>
        <v>0</v>
      </c>
      <c r="BF2123" s="4">
        <f ca="1">OFFSET(Model!$A$1,Model!BF$2115-1,Model!$D$2113+Model!$C2123)</f>
        <v>0</v>
      </c>
      <c r="BG2123" s="4">
        <f ca="1">OFFSET(Model!$A$1,Model!BG$2115-1,Model!$D$2113+Model!$C2123)</f>
        <v>0</v>
      </c>
      <c r="BH2123" s="4">
        <f t="shared" ca="1" si="3137"/>
        <v>471666.66666666674</v>
      </c>
      <c r="BI2123" s="4"/>
      <c r="BJ2123" s="4">
        <f ca="1">OFFSET(Model!$A$1,Model!BJ$2115-1,Model!$D$2113+Model!$C2123)</f>
        <v>0</v>
      </c>
      <c r="BK2123" s="4">
        <f ca="1">OFFSET(Model!$A$1,Model!BK$2115-1,Model!$D$2113+Model!$C2123)</f>
        <v>0</v>
      </c>
      <c r="BL2123" s="4">
        <f ca="1">OFFSET(Model!$A$1,Model!BL$2115-1,Model!$D$2113+Model!$C2123)</f>
        <v>0</v>
      </c>
      <c r="BM2123" s="4">
        <f ca="1">OFFSET(Model!$A$1,Model!BM$2115-1,Model!$D$2113+Model!$C2123)</f>
        <v>0</v>
      </c>
      <c r="BN2123" s="4">
        <f ca="1">OFFSET(Model!$A$1,Model!BN$2115-1,Model!$D$2113+Model!$C2123)</f>
        <v>0</v>
      </c>
      <c r="BO2123" s="4">
        <f ca="1">OFFSET(Model!$A$1,Model!BO$2115-1,Model!$D$2113+Model!$C2123)</f>
        <v>0</v>
      </c>
      <c r="BP2123" s="4">
        <f ca="1">OFFSET(Model!$A$1,Model!BP$2115-1,Model!$D$2113+Model!$C2123)</f>
        <v>0</v>
      </c>
      <c r="BQ2123" s="4">
        <f ca="1">OFFSET(Model!$A$1,Model!BQ$2115-1,Model!$D$2113+Model!$C2123)</f>
        <v>0</v>
      </c>
      <c r="BR2123" s="4">
        <f t="shared" ca="1" si="3138"/>
        <v>0</v>
      </c>
      <c r="BS2123" s="4"/>
      <c r="BT2123" s="2">
        <f t="shared" ca="1" si="3139"/>
        <v>14107484.660659727</v>
      </c>
      <c r="BU2123" s="2">
        <f t="shared" ca="1" si="3140"/>
        <v>2934575.0202134792</v>
      </c>
      <c r="BV2123" s="5">
        <f t="shared" ca="1" si="3141"/>
        <v>11172909.640446248</v>
      </c>
      <c r="BW2123" s="1"/>
      <c r="BX2123" s="4">
        <f ca="1">OFFSET(Model!$A$1,Model!BX$2115-1,Model!$D$2113+Model!$C2123)</f>
        <v>0</v>
      </c>
      <c r="BY2123" s="4">
        <f ca="1">OFFSET(Model!$A$1,Model!BY$2115-1,Model!$D$2113+Model!$C2123)</f>
        <v>0</v>
      </c>
      <c r="BZ2123" s="4">
        <f ca="1">OFFSET(Model!$A$1,Model!BZ$2115-1,Model!$D$2113+Model!$C2123)</f>
        <v>0</v>
      </c>
      <c r="CA2123" s="4">
        <f ca="1">OFFSET(Model!$A$1,Model!CA$2115-1,Model!$D$2113+Model!$C2123)</f>
        <v>850402.79799125716</v>
      </c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>
        <f ca="1">OFFSET(Model!$A$1,Model!DD$2115-1,Model!$D$2113+Model!$C2123)</f>
        <v>0</v>
      </c>
      <c r="DE2123" s="4">
        <f ca="1">OFFSET(Model!$A$1,Model!DE$2115-1,Model!$D$2113+Model!$C2123)</f>
        <v>0</v>
      </c>
      <c r="DF2123" s="4">
        <f ca="1">OFFSET(Model!$A$1,Model!DF$2115-1,Model!$D$2113+Model!$C2123)</f>
        <v>9569651.2337014508</v>
      </c>
      <c r="DG2123" s="1"/>
      <c r="DH2123" s="4">
        <f ca="1">OFFSET(Model!$A$1,Model!DH$2115-1,Model!$D$2113+Model!$C2123)</f>
        <v>0</v>
      </c>
      <c r="DI2123" s="4">
        <f ca="1">OFFSET(Model!$A$1,Model!DI$2115-1,Model!$D$2113+Model!$C2123)</f>
        <v>0</v>
      </c>
      <c r="DJ2123" s="4"/>
      <c r="DK2123" s="4"/>
      <c r="DL2123" s="4"/>
      <c r="DM2123" s="4"/>
      <c r="DN2123" s="4">
        <f ca="1">OFFSET(Model!$A$1,Model!DN$2115-1,Model!$D$2113+Model!$C2123)</f>
        <v>12023312.438437505</v>
      </c>
      <c r="DO2123" s="4">
        <f ca="1">OFFSET(Model!$A$1,Model!DO$2115-1,Model!$D$2113+Model!$C2123)</f>
        <v>0</v>
      </c>
      <c r="DP2123" s="4">
        <f ca="1">OFFSET(Model!$A$1,Model!DP$2115-1,Model!$D$2113+Model!$C2123)</f>
        <v>12023312.438437505</v>
      </c>
      <c r="DQ2123" s="6">
        <f ca="1">OFFSET(Model!$A$1,Model!DQ$2115-1,Model!$D$2113+Model!$C2123)</f>
        <v>0</v>
      </c>
      <c r="DR2123" s="4">
        <f ca="1">OFFSET(Model!$A$1,Model!DR$2115-1,Model!$D$2113+Model!$C2123)</f>
        <v>0</v>
      </c>
      <c r="DS2123" s="6">
        <f ca="1">OFFSET(Model!$A$1,Model!DS$2115-1,Model!$D$2113+Model!$C2123)</f>
        <v>0</v>
      </c>
      <c r="DT2123" s="4">
        <f ca="1">OFFSET(Model!$A$1,Model!DT$2115-1,Model!$D$2113+Model!$C2123)</f>
        <v>0</v>
      </c>
      <c r="DU2123" s="4">
        <f ca="1">OFFSET(Model!$A$1,Model!DU$2115-1,Model!$D$2113+Model!$C2123)</f>
        <v>0</v>
      </c>
      <c r="DV2123" s="4">
        <f ca="1">OFFSET(Model!$A$1,Model!DV$2115-1,Model!$D$2113+Model!$C2123)</f>
        <v>0</v>
      </c>
      <c r="DW2123" s="1"/>
      <c r="DX2123" s="360">
        <f ca="1">OFFSET(Model!$A$1,Model!DX$2115-1,Model!$D$2113+Model!$C2123)</f>
        <v>0</v>
      </c>
      <c r="DY2123" s="360">
        <f ca="1">OFFSET(Model!$A$1,Model!DY$2115-1,Model!$D$2113+Model!$C2123)</f>
        <v>0</v>
      </c>
      <c r="DZ2123" s="360">
        <f ca="1">OFFSET(Model!$A$1,Model!DZ$2115-1,Model!$D$2113+Model!$C2123)</f>
        <v>0</v>
      </c>
      <c r="EA2123" s="360">
        <f ca="1">OFFSET(Model!$A$1,Model!EA$2115-1,Model!$D$2113+Model!$C2123)</f>
        <v>0</v>
      </c>
      <c r="EB2123" s="360">
        <f ca="1">OFFSET(Model!$A$1,Model!EB$2115-1,Model!$D$2113+Model!$C2123)</f>
        <v>0</v>
      </c>
      <c r="EC2123" s="360">
        <f ca="1">OFFSET(Model!$A$1,Model!EC$2115-1,Model!$D$2113+Model!$C2123)</f>
        <v>0</v>
      </c>
      <c r="ED2123" s="1"/>
      <c r="EE2123" s="1"/>
    </row>
    <row r="2124" spans="2:135" ht="15" customHeight="1">
      <c r="B2124" s="1"/>
      <c r="C2124" s="1">
        <f>IF(C2123&lt;Model!$E$1827,C2123+1,NA())</f>
        <v>7</v>
      </c>
      <c r="D2124" s="7">
        <f>INDEX(Model!$F$16:$DN$17,1,MATCH(Model!C2124,Model!$F$17:$DN$17,0))</f>
        <v>42308</v>
      </c>
      <c r="E2124" s="1"/>
      <c r="F2124" s="4">
        <f ca="1">OFFSET(Model!$A$1,Model!F$2115-1,Model!$D$2113+Model!$C2124)</f>
        <v>1785364.26</v>
      </c>
      <c r="G2124" s="4">
        <f ca="1">OFFSET(Model!$A$1,Model!G$2115-1,Model!$D$2113+Model!$C2124)</f>
        <v>2084172.222222222</v>
      </c>
      <c r="H2124" s="4">
        <f ca="1">OFFSET(Model!$A$1,Model!H$2115-1,Model!$D$2113+Model!$C2124)</f>
        <v>0</v>
      </c>
      <c r="I2124" s="4">
        <f ca="1">OFFSET(Model!$A$1,Model!I$2115-1,Model!$D$2113+Model!$C2124)</f>
        <v>0</v>
      </c>
      <c r="J2124" s="4">
        <f ca="1">OFFSET(Model!$A$1,Model!J$2115-1,Model!$D$2113+Model!$C2124)</f>
        <v>0</v>
      </c>
      <c r="K2124" s="4">
        <f ca="1">OFFSET(Model!$A$1,Model!K$2115-1,Model!$D$2113+Model!$C2124)</f>
        <v>0</v>
      </c>
      <c r="L2124" s="4">
        <f ca="1">OFFSET(Model!$A$1,Model!L$2115-1,Model!$D$2113+Model!$C2124)</f>
        <v>0</v>
      </c>
      <c r="M2124" s="1"/>
      <c r="N2124" s="4">
        <f ca="1">OFFSET(Model!$A$1,Model!N$2115-1,Model!$D$2113+Model!$C2124)</f>
        <v>0</v>
      </c>
      <c r="O2124" s="4">
        <f ca="1">OFFSET(Model!$A$1,Model!O$2115-1,Model!$D$2113+Model!$C2124)</f>
        <v>0</v>
      </c>
      <c r="P2124" s="4">
        <f ca="1">OFFSET(Model!$A$1,Model!P$2115-1,Model!$D$2113+Model!$C2124)</f>
        <v>0</v>
      </c>
      <c r="Q2124" s="4">
        <f ca="1">OFFSET(Model!$A$1,Model!Q$2115-1,Model!$D$2113+Model!$C2124)</f>
        <v>0</v>
      </c>
      <c r="R2124" s="4">
        <f ca="1">OFFSET(Model!$A$1,Model!R$2115-1,Model!$D$2113+Model!$C2124)</f>
        <v>0</v>
      </c>
      <c r="S2124" s="4">
        <f t="shared" ca="1" si="3134"/>
        <v>0</v>
      </c>
      <c r="T2124" s="4"/>
      <c r="U2124" s="4">
        <f ca="1">OFFSET(Model!$A$1,Model!U$2115-1,Model!$D$2113+Model!$C2124)</f>
        <v>0</v>
      </c>
      <c r="V2124" s="4">
        <f ca="1">OFFSET(Model!$A$1,Model!V$2115-1,Model!$D$2113+Model!$C2124)</f>
        <v>0</v>
      </c>
      <c r="W2124" s="4">
        <f ca="1">OFFSET(Model!$A$1,Model!W$2115-1,Model!$D$2113+Model!$C2124)</f>
        <v>37486.687999713242</v>
      </c>
      <c r="X2124" s="4">
        <f ca="1">OFFSET(Model!$A$1,Model!X$2115-1,Model!$D$2113+Model!$C2124)</f>
        <v>0</v>
      </c>
      <c r="Y2124" s="4">
        <f t="shared" ca="1" si="3135"/>
        <v>37486.687999713242</v>
      </c>
      <c r="Z2124" s="4"/>
      <c r="AA2124" s="4">
        <f ca="1">OFFSET(Model!$A$1,Model!AA$2115-1,Model!$D$2113+Model!$C2124)</f>
        <v>0</v>
      </c>
      <c r="AB2124" s="4">
        <f ca="1">OFFSET(Model!$A$1,Model!AB$2115-1,Model!$D$2113+Model!$C2124)</f>
        <v>0</v>
      </c>
      <c r="AC2124" s="4">
        <f ca="1">OFFSET(Model!$A$1,Model!AC$2115-1,Model!$D$2113+Model!$C2124)</f>
        <v>0</v>
      </c>
      <c r="AD2124" s="4">
        <f ca="1">OFFSET(Model!$A$1,Model!AD$2115-1,Model!$D$2113+Model!$C2124)</f>
        <v>0</v>
      </c>
      <c r="AE2124" s="4">
        <f ca="1">OFFSET(Model!$A$1,Model!AE$2115-1,Model!$D$2113+Model!$C2124)</f>
        <v>2005555.5555555555</v>
      </c>
      <c r="AF2124" s="4">
        <f ca="1">OFFSET(Model!$A$1,Model!AF$2115-1,Model!$D$2113+Model!$C2124)</f>
        <v>0</v>
      </c>
      <c r="AG2124" s="4">
        <f ca="1">OFFSET(Model!$A$1,Model!AG$2115-1,Model!$D$2113+Model!$C2124)</f>
        <v>344444.44444444444</v>
      </c>
      <c r="AH2124" s="4">
        <f ca="1">OFFSET(Model!$A$1,Model!AH$2115-1,Model!$D$2113+Model!$C2124)</f>
        <v>0</v>
      </c>
      <c r="AI2124" s="4">
        <f ca="1">OFFSET(Model!$A$1,Model!AI$2115-1,Model!$D$2113+Model!$C2124)</f>
        <v>0</v>
      </c>
      <c r="AJ2124" s="4">
        <f ca="1">OFFSET(Model!$A$1,Model!AJ$2115-1,Model!$D$2113+Model!$C2124)</f>
        <v>0</v>
      </c>
      <c r="AK2124" s="4">
        <f ca="1">OFFSET(Model!$A$1,Model!AK$2115-1,Model!$D$2113+Model!$C2124)</f>
        <v>78616.666666666672</v>
      </c>
      <c r="AL2124" s="4">
        <f t="shared" ca="1" si="3136"/>
        <v>2428616.6666666665</v>
      </c>
      <c r="AM2124" s="4"/>
      <c r="AN2124" s="4">
        <f ca="1">OFFSET(Model!$A$1,Model!AN$2115-1,Model!$D$2113+Model!$C2124)</f>
        <v>16666.666666666668</v>
      </c>
      <c r="AO2124" s="4">
        <f ca="1">OFFSET(Model!$A$1,Model!AO$2115-1,Model!$D$2113+Model!$C2124)</f>
        <v>0</v>
      </c>
      <c r="AP2124" s="4">
        <f ca="1">OFFSET(Model!$A$1,Model!AP$2115-1,Model!$D$2113+Model!$C2124)</f>
        <v>13888.888888888889</v>
      </c>
      <c r="AQ2124" s="4">
        <f ca="1">OFFSET(Model!$A$1,Model!AQ$2115-1,Model!$D$2113+Model!$C2124)</f>
        <v>0</v>
      </c>
      <c r="AR2124" s="4">
        <f ca="1">OFFSET(Model!$A$1,Model!AR$2115-1,Model!$D$2113+Model!$C2124)</f>
        <v>49444.444444444445</v>
      </c>
      <c r="AS2124" s="4">
        <f ca="1">OFFSET(Model!$A$1,Model!AS$2115-1,Model!$D$2113+Model!$C2124)</f>
        <v>31666.666666666668</v>
      </c>
      <c r="AT2124" s="4">
        <f ca="1">OFFSET(Model!$A$1,Model!AT$2115-1,Model!$D$2113+Model!$C2124)</f>
        <v>188888.88888888888</v>
      </c>
      <c r="AU2124" s="4">
        <f ca="1">OFFSET(Model!$A$1,Model!AU$2115-1,Model!$D$2113+Model!$C2124)</f>
        <v>10416.666666666666</v>
      </c>
      <c r="AV2124" s="4">
        <f ca="1">OFFSET(Model!$A$1,Model!AV$2115-1,Model!$D$2113+Model!$C2124)</f>
        <v>0</v>
      </c>
      <c r="AW2124" s="4">
        <f ca="1">OFFSET(Model!$A$1,Model!AW$2115-1,Model!$D$2113+Model!$C2124)</f>
        <v>47916.666666666664</v>
      </c>
      <c r="AX2124" s="4">
        <f ca="1">OFFSET(Model!$A$1,Model!AX$2115-1,Model!$D$2113+Model!$C2124)</f>
        <v>0</v>
      </c>
      <c r="AY2124" s="4">
        <f ca="1">OFFSET(Model!$A$1,Model!AY$2115-1,Model!$D$2113+Model!$C2124)</f>
        <v>4444.4444444444443</v>
      </c>
      <c r="AZ2124" s="4">
        <f ca="1">OFFSET(Model!$A$1,Model!AZ$2115-1,Model!$D$2113+Model!$C2124)</f>
        <v>97222.222222222219</v>
      </c>
      <c r="BA2124" s="4">
        <f ca="1">OFFSET(Model!$A$1,Model!BA$2115-1,Model!$D$2113+Model!$C2124)</f>
        <v>11111.111111111111</v>
      </c>
      <c r="BB2124" s="4">
        <f ca="1">OFFSET(Model!$A$1,Model!BB$2115-1,Model!$D$2113+Model!$C2124)</f>
        <v>0</v>
      </c>
      <c r="BC2124" s="4">
        <f ca="1">OFFSET(Model!$A$1,Model!BC$2115-1,Model!$D$2113+Model!$C2124)</f>
        <v>0</v>
      </c>
      <c r="BD2124" s="4">
        <f ca="1">OFFSET(Model!$A$1,Model!BD$2115-1,Model!$D$2113+Model!$C2124)</f>
        <v>0</v>
      </c>
      <c r="BE2124" s="4">
        <f ca="1">OFFSET(Model!$A$1,Model!BE$2115-1,Model!$D$2113+Model!$C2124)</f>
        <v>0</v>
      </c>
      <c r="BF2124" s="4">
        <f ca="1">OFFSET(Model!$A$1,Model!BF$2115-1,Model!$D$2113+Model!$C2124)</f>
        <v>0</v>
      </c>
      <c r="BG2124" s="4">
        <f ca="1">OFFSET(Model!$A$1,Model!BG$2115-1,Model!$D$2113+Model!$C2124)</f>
        <v>0</v>
      </c>
      <c r="BH2124" s="4">
        <f t="shared" ca="1" si="3137"/>
        <v>471666.66666666674</v>
      </c>
      <c r="BI2124" s="4"/>
      <c r="BJ2124" s="4">
        <f ca="1">OFFSET(Model!$A$1,Model!BJ$2115-1,Model!$D$2113+Model!$C2124)</f>
        <v>0</v>
      </c>
      <c r="BK2124" s="4">
        <f ca="1">OFFSET(Model!$A$1,Model!BK$2115-1,Model!$D$2113+Model!$C2124)</f>
        <v>0</v>
      </c>
      <c r="BL2124" s="4">
        <f ca="1">OFFSET(Model!$A$1,Model!BL$2115-1,Model!$D$2113+Model!$C2124)</f>
        <v>0</v>
      </c>
      <c r="BM2124" s="4">
        <f ca="1">OFFSET(Model!$A$1,Model!BM$2115-1,Model!$D$2113+Model!$C2124)</f>
        <v>0</v>
      </c>
      <c r="BN2124" s="4">
        <f ca="1">OFFSET(Model!$A$1,Model!BN$2115-1,Model!$D$2113+Model!$C2124)</f>
        <v>0</v>
      </c>
      <c r="BO2124" s="4">
        <f ca="1">OFFSET(Model!$A$1,Model!BO$2115-1,Model!$D$2113+Model!$C2124)</f>
        <v>0</v>
      </c>
      <c r="BP2124" s="4">
        <f ca="1">OFFSET(Model!$A$1,Model!BP$2115-1,Model!$D$2113+Model!$C2124)</f>
        <v>0</v>
      </c>
      <c r="BQ2124" s="4">
        <f ca="1">OFFSET(Model!$A$1,Model!BQ$2115-1,Model!$D$2113+Model!$C2124)</f>
        <v>0</v>
      </c>
      <c r="BR2124" s="4">
        <f t="shared" ca="1" si="3138"/>
        <v>0</v>
      </c>
      <c r="BS2124" s="4"/>
      <c r="BT2124" s="2">
        <f t="shared" ca="1" si="3139"/>
        <v>3869536.4822222218</v>
      </c>
      <c r="BU2124" s="2">
        <f t="shared" ca="1" si="3140"/>
        <v>2937770.0213330458</v>
      </c>
      <c r="BV2124" s="5">
        <f t="shared" ca="1" si="3141"/>
        <v>931766.460889176</v>
      </c>
      <c r="BW2124" s="1"/>
      <c r="BX2124" s="4">
        <f ca="1">OFFSET(Model!$A$1,Model!BX$2115-1,Model!$D$2113+Model!$C2124)</f>
        <v>0</v>
      </c>
      <c r="BY2124" s="4">
        <f ca="1">OFFSET(Model!$A$1,Model!BY$2115-1,Model!$D$2113+Model!$C2124)</f>
        <v>0</v>
      </c>
      <c r="BZ2124" s="4">
        <f ca="1">OFFSET(Model!$A$1,Model!BZ$2115-1,Model!$D$2113+Model!$C2124)</f>
        <v>0</v>
      </c>
      <c r="CA2124" s="4">
        <f ca="1">OFFSET(Model!$A$1,Model!CA$2115-1,Model!$D$2113+Model!$C2124)</f>
        <v>853597.79911082424</v>
      </c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>
        <f ca="1">OFFSET(Model!$A$1,Model!DD$2115-1,Model!$D$2113+Model!$C2124)</f>
        <v>0</v>
      </c>
      <c r="DE2124" s="4">
        <f ca="1">OFFSET(Model!$A$1,Model!DE$2115-1,Model!$D$2113+Model!$C2124)</f>
        <v>0</v>
      </c>
      <c r="DF2124" s="4">
        <f ca="1">OFFSET(Model!$A$1,Model!DF$2115-1,Model!$D$2113+Model!$C2124)</f>
        <v>10423249.032812275</v>
      </c>
      <c r="DG2124" s="1"/>
      <c r="DH2124" s="4">
        <f ca="1">OFFSET(Model!$A$1,Model!DH$2115-1,Model!$D$2113+Model!$C2124)</f>
        <v>0</v>
      </c>
      <c r="DI2124" s="4">
        <f ca="1">OFFSET(Model!$A$1,Model!DI$2115-1,Model!$D$2113+Model!$C2124)</f>
        <v>0</v>
      </c>
      <c r="DJ2124" s="4"/>
      <c r="DK2124" s="4"/>
      <c r="DL2124" s="4"/>
      <c r="DM2124" s="4"/>
      <c r="DN2124" s="4">
        <f ca="1">OFFSET(Model!$A$1,Model!DN$2115-1,Model!$D$2113+Model!$C2124)</f>
        <v>1785364.26</v>
      </c>
      <c r="DO2124" s="4">
        <f ca="1">OFFSET(Model!$A$1,Model!DO$2115-1,Model!$D$2113+Model!$C2124)</f>
        <v>0</v>
      </c>
      <c r="DP2124" s="4">
        <f ca="1">OFFSET(Model!$A$1,Model!DP$2115-1,Model!$D$2113+Model!$C2124)</f>
        <v>1785364.26</v>
      </c>
      <c r="DQ2124" s="6">
        <f ca="1">OFFSET(Model!$A$1,Model!DQ$2115-1,Model!$D$2113+Model!$C2124)</f>
        <v>0</v>
      </c>
      <c r="DR2124" s="4">
        <f ca="1">OFFSET(Model!$A$1,Model!DR$2115-1,Model!$D$2113+Model!$C2124)</f>
        <v>0</v>
      </c>
      <c r="DS2124" s="6">
        <f ca="1">OFFSET(Model!$A$1,Model!DS$2115-1,Model!$D$2113+Model!$C2124)</f>
        <v>0</v>
      </c>
      <c r="DT2124" s="4">
        <f ca="1">OFFSET(Model!$A$1,Model!DT$2115-1,Model!$D$2113+Model!$C2124)</f>
        <v>0</v>
      </c>
      <c r="DU2124" s="4">
        <f ca="1">OFFSET(Model!$A$1,Model!DU$2115-1,Model!$D$2113+Model!$C2124)</f>
        <v>0</v>
      </c>
      <c r="DV2124" s="4">
        <f ca="1">OFFSET(Model!$A$1,Model!DV$2115-1,Model!$D$2113+Model!$C2124)</f>
        <v>0</v>
      </c>
      <c r="DW2124" s="1"/>
      <c r="DX2124" s="360">
        <f ca="1">OFFSET(Model!$A$1,Model!DX$2115-1,Model!$D$2113+Model!$C2124)</f>
        <v>0</v>
      </c>
      <c r="DY2124" s="360">
        <f ca="1">OFFSET(Model!$A$1,Model!DY$2115-1,Model!$D$2113+Model!$C2124)</f>
        <v>0</v>
      </c>
      <c r="DZ2124" s="360">
        <f ca="1">OFFSET(Model!$A$1,Model!DZ$2115-1,Model!$D$2113+Model!$C2124)</f>
        <v>0</v>
      </c>
      <c r="EA2124" s="360">
        <f ca="1">OFFSET(Model!$A$1,Model!EA$2115-1,Model!$D$2113+Model!$C2124)</f>
        <v>0</v>
      </c>
      <c r="EB2124" s="360">
        <f ca="1">OFFSET(Model!$A$1,Model!EB$2115-1,Model!$D$2113+Model!$C2124)</f>
        <v>0</v>
      </c>
      <c r="EC2124" s="360">
        <f ca="1">OFFSET(Model!$A$1,Model!EC$2115-1,Model!$D$2113+Model!$C2124)</f>
        <v>0</v>
      </c>
      <c r="ED2124" s="1"/>
      <c r="EE2124" s="1"/>
    </row>
    <row r="2125" spans="2:135" ht="15" customHeight="1">
      <c r="B2125" s="1"/>
      <c r="C2125" s="1">
        <f>IF(C2124&lt;Model!$E$1827,C2124+1,NA())</f>
        <v>8</v>
      </c>
      <c r="D2125" s="7">
        <f>INDEX(Model!$F$16:$DN$17,1,MATCH(Model!C2125,Model!$F$17:$DN$17,0))</f>
        <v>42338</v>
      </c>
      <c r="E2125" s="1"/>
      <c r="F2125" s="4">
        <f ca="1">OFFSET(Model!$A$1,Model!F$2115-1,Model!$D$2113+Model!$C2125)</f>
        <v>1785364.26</v>
      </c>
      <c r="G2125" s="4">
        <f ca="1">OFFSET(Model!$A$1,Model!G$2115-1,Model!$D$2113+Model!$C2125)</f>
        <v>2084172.2222222229</v>
      </c>
      <c r="H2125" s="4">
        <f ca="1">OFFSET(Model!$A$1,Model!H$2115-1,Model!$D$2113+Model!$C2125)</f>
        <v>0</v>
      </c>
      <c r="I2125" s="4">
        <f ca="1">OFFSET(Model!$A$1,Model!I$2115-1,Model!$D$2113+Model!$C2125)</f>
        <v>0</v>
      </c>
      <c r="J2125" s="4">
        <f ca="1">OFFSET(Model!$A$1,Model!J$2115-1,Model!$D$2113+Model!$C2125)</f>
        <v>0</v>
      </c>
      <c r="K2125" s="4">
        <f ca="1">OFFSET(Model!$A$1,Model!K$2115-1,Model!$D$2113+Model!$C2125)</f>
        <v>0</v>
      </c>
      <c r="L2125" s="4">
        <f ca="1">OFFSET(Model!$A$1,Model!L$2115-1,Model!$D$2113+Model!$C2125)</f>
        <v>0</v>
      </c>
      <c r="M2125" s="1"/>
      <c r="N2125" s="4">
        <f ca="1">OFFSET(Model!$A$1,Model!N$2115-1,Model!$D$2113+Model!$C2125)</f>
        <v>0</v>
      </c>
      <c r="O2125" s="4">
        <f ca="1">OFFSET(Model!$A$1,Model!O$2115-1,Model!$D$2113+Model!$C2125)</f>
        <v>0</v>
      </c>
      <c r="P2125" s="4">
        <f ca="1">OFFSET(Model!$A$1,Model!P$2115-1,Model!$D$2113+Model!$C2125)</f>
        <v>0</v>
      </c>
      <c r="Q2125" s="4">
        <f ca="1">OFFSET(Model!$A$1,Model!Q$2115-1,Model!$D$2113+Model!$C2125)</f>
        <v>0</v>
      </c>
      <c r="R2125" s="4">
        <f ca="1">OFFSET(Model!$A$1,Model!R$2115-1,Model!$D$2113+Model!$C2125)</f>
        <v>0</v>
      </c>
      <c r="S2125" s="4">
        <f t="shared" ca="1" si="3134"/>
        <v>0</v>
      </c>
      <c r="T2125" s="4"/>
      <c r="U2125" s="4">
        <f ca="1">OFFSET(Model!$A$1,Model!U$2115-1,Model!$D$2113+Model!$C2125)</f>
        <v>0</v>
      </c>
      <c r="V2125" s="4">
        <f ca="1">OFFSET(Model!$A$1,Model!V$2115-1,Model!$D$2113+Model!$C2125)</f>
        <v>0</v>
      </c>
      <c r="W2125" s="4">
        <f ca="1">OFFSET(Model!$A$1,Model!W$2115-1,Model!$D$2113+Model!$C2125)</f>
        <v>40693.692880530354</v>
      </c>
      <c r="X2125" s="4">
        <f ca="1">OFFSET(Model!$A$1,Model!X$2115-1,Model!$D$2113+Model!$C2125)</f>
        <v>0</v>
      </c>
      <c r="Y2125" s="4">
        <f t="shared" ca="1" si="3135"/>
        <v>40693.692880530354</v>
      </c>
      <c r="Z2125" s="4"/>
      <c r="AA2125" s="4">
        <f ca="1">OFFSET(Model!$A$1,Model!AA$2115-1,Model!$D$2113+Model!$C2125)</f>
        <v>0</v>
      </c>
      <c r="AB2125" s="4">
        <f ca="1">OFFSET(Model!$A$1,Model!AB$2115-1,Model!$D$2113+Model!$C2125)</f>
        <v>0</v>
      </c>
      <c r="AC2125" s="4">
        <f ca="1">OFFSET(Model!$A$1,Model!AC$2115-1,Model!$D$2113+Model!$C2125)</f>
        <v>0</v>
      </c>
      <c r="AD2125" s="4">
        <f ca="1">OFFSET(Model!$A$1,Model!AD$2115-1,Model!$D$2113+Model!$C2125)</f>
        <v>0</v>
      </c>
      <c r="AE2125" s="4">
        <f ca="1">OFFSET(Model!$A$1,Model!AE$2115-1,Model!$D$2113+Model!$C2125)</f>
        <v>2005555.5555555555</v>
      </c>
      <c r="AF2125" s="4">
        <f ca="1">OFFSET(Model!$A$1,Model!AF$2115-1,Model!$D$2113+Model!$C2125)</f>
        <v>0</v>
      </c>
      <c r="AG2125" s="4">
        <f ca="1">OFFSET(Model!$A$1,Model!AG$2115-1,Model!$D$2113+Model!$C2125)</f>
        <v>344444.44444444444</v>
      </c>
      <c r="AH2125" s="4">
        <f ca="1">OFFSET(Model!$A$1,Model!AH$2115-1,Model!$D$2113+Model!$C2125)</f>
        <v>0</v>
      </c>
      <c r="AI2125" s="4">
        <f ca="1">OFFSET(Model!$A$1,Model!AI$2115-1,Model!$D$2113+Model!$C2125)</f>
        <v>0</v>
      </c>
      <c r="AJ2125" s="4">
        <f ca="1">OFFSET(Model!$A$1,Model!AJ$2115-1,Model!$D$2113+Model!$C2125)</f>
        <v>0</v>
      </c>
      <c r="AK2125" s="4">
        <f ca="1">OFFSET(Model!$A$1,Model!AK$2115-1,Model!$D$2113+Model!$C2125)</f>
        <v>78616.666666666672</v>
      </c>
      <c r="AL2125" s="4">
        <f t="shared" ca="1" si="3136"/>
        <v>2428616.6666666665</v>
      </c>
      <c r="AM2125" s="4"/>
      <c r="AN2125" s="4">
        <f ca="1">OFFSET(Model!$A$1,Model!AN$2115-1,Model!$D$2113+Model!$C2125)</f>
        <v>16666.666666666668</v>
      </c>
      <c r="AO2125" s="4">
        <f ca="1">OFFSET(Model!$A$1,Model!AO$2115-1,Model!$D$2113+Model!$C2125)</f>
        <v>0</v>
      </c>
      <c r="AP2125" s="4">
        <f ca="1">OFFSET(Model!$A$1,Model!AP$2115-1,Model!$D$2113+Model!$C2125)</f>
        <v>13888.888888888889</v>
      </c>
      <c r="AQ2125" s="4">
        <f ca="1">OFFSET(Model!$A$1,Model!AQ$2115-1,Model!$D$2113+Model!$C2125)</f>
        <v>0</v>
      </c>
      <c r="AR2125" s="4">
        <f ca="1">OFFSET(Model!$A$1,Model!AR$2115-1,Model!$D$2113+Model!$C2125)</f>
        <v>49444.444444444445</v>
      </c>
      <c r="AS2125" s="4">
        <f ca="1">OFFSET(Model!$A$1,Model!AS$2115-1,Model!$D$2113+Model!$C2125)</f>
        <v>31666.666666666668</v>
      </c>
      <c r="AT2125" s="4">
        <f ca="1">OFFSET(Model!$A$1,Model!AT$2115-1,Model!$D$2113+Model!$C2125)</f>
        <v>188888.88888888888</v>
      </c>
      <c r="AU2125" s="4">
        <f ca="1">OFFSET(Model!$A$1,Model!AU$2115-1,Model!$D$2113+Model!$C2125)</f>
        <v>10416.666666666666</v>
      </c>
      <c r="AV2125" s="4">
        <f ca="1">OFFSET(Model!$A$1,Model!AV$2115-1,Model!$D$2113+Model!$C2125)</f>
        <v>0</v>
      </c>
      <c r="AW2125" s="4">
        <f ca="1">OFFSET(Model!$A$1,Model!AW$2115-1,Model!$D$2113+Model!$C2125)</f>
        <v>47916.666666666664</v>
      </c>
      <c r="AX2125" s="4">
        <f ca="1">OFFSET(Model!$A$1,Model!AX$2115-1,Model!$D$2113+Model!$C2125)</f>
        <v>0</v>
      </c>
      <c r="AY2125" s="4">
        <f ca="1">OFFSET(Model!$A$1,Model!AY$2115-1,Model!$D$2113+Model!$C2125)</f>
        <v>4444.4444444444443</v>
      </c>
      <c r="AZ2125" s="4">
        <f ca="1">OFFSET(Model!$A$1,Model!AZ$2115-1,Model!$D$2113+Model!$C2125)</f>
        <v>97222.222222222219</v>
      </c>
      <c r="BA2125" s="4">
        <f ca="1">OFFSET(Model!$A$1,Model!BA$2115-1,Model!$D$2113+Model!$C2125)</f>
        <v>11111.111111111111</v>
      </c>
      <c r="BB2125" s="4">
        <f ca="1">OFFSET(Model!$A$1,Model!BB$2115-1,Model!$D$2113+Model!$C2125)</f>
        <v>0</v>
      </c>
      <c r="BC2125" s="4">
        <f ca="1">OFFSET(Model!$A$1,Model!BC$2115-1,Model!$D$2113+Model!$C2125)</f>
        <v>0</v>
      </c>
      <c r="BD2125" s="4">
        <f ca="1">OFFSET(Model!$A$1,Model!BD$2115-1,Model!$D$2113+Model!$C2125)</f>
        <v>0</v>
      </c>
      <c r="BE2125" s="4">
        <f ca="1">OFFSET(Model!$A$1,Model!BE$2115-1,Model!$D$2113+Model!$C2125)</f>
        <v>0</v>
      </c>
      <c r="BF2125" s="4">
        <f ca="1">OFFSET(Model!$A$1,Model!BF$2115-1,Model!$D$2113+Model!$C2125)</f>
        <v>0</v>
      </c>
      <c r="BG2125" s="4">
        <f ca="1">OFFSET(Model!$A$1,Model!BG$2115-1,Model!$D$2113+Model!$C2125)</f>
        <v>0</v>
      </c>
      <c r="BH2125" s="4">
        <f t="shared" ca="1" si="3137"/>
        <v>471666.66666666674</v>
      </c>
      <c r="BI2125" s="4"/>
      <c r="BJ2125" s="4">
        <f ca="1">OFFSET(Model!$A$1,Model!BJ$2115-1,Model!$D$2113+Model!$C2125)</f>
        <v>0</v>
      </c>
      <c r="BK2125" s="4">
        <f ca="1">OFFSET(Model!$A$1,Model!BK$2115-1,Model!$D$2113+Model!$C2125)</f>
        <v>0</v>
      </c>
      <c r="BL2125" s="4">
        <f ca="1">OFFSET(Model!$A$1,Model!BL$2115-1,Model!$D$2113+Model!$C2125)</f>
        <v>0</v>
      </c>
      <c r="BM2125" s="4">
        <f ca="1">OFFSET(Model!$A$1,Model!BM$2115-1,Model!$D$2113+Model!$C2125)</f>
        <v>0</v>
      </c>
      <c r="BN2125" s="4">
        <f ca="1">OFFSET(Model!$A$1,Model!BN$2115-1,Model!$D$2113+Model!$C2125)</f>
        <v>0</v>
      </c>
      <c r="BO2125" s="4">
        <f ca="1">OFFSET(Model!$A$1,Model!BO$2115-1,Model!$D$2113+Model!$C2125)</f>
        <v>0</v>
      </c>
      <c r="BP2125" s="4">
        <f ca="1">OFFSET(Model!$A$1,Model!BP$2115-1,Model!$D$2113+Model!$C2125)</f>
        <v>0</v>
      </c>
      <c r="BQ2125" s="4">
        <f ca="1">OFFSET(Model!$A$1,Model!BQ$2115-1,Model!$D$2113+Model!$C2125)</f>
        <v>0</v>
      </c>
      <c r="BR2125" s="4">
        <f t="shared" ca="1" si="3138"/>
        <v>0</v>
      </c>
      <c r="BS2125" s="4"/>
      <c r="BT2125" s="2">
        <f t="shared" ca="1" si="3139"/>
        <v>3869536.4822222227</v>
      </c>
      <c r="BU2125" s="2">
        <f t="shared" ca="1" si="3140"/>
        <v>2940977.0262138629</v>
      </c>
      <c r="BV2125" s="5">
        <f t="shared" ca="1" si="3141"/>
        <v>928559.45600835979</v>
      </c>
      <c r="BW2125" s="1"/>
      <c r="BX2125" s="4">
        <f ca="1">OFFSET(Model!$A$1,Model!BX$2115-1,Model!$D$2113+Model!$C2125)</f>
        <v>0</v>
      </c>
      <c r="BY2125" s="4">
        <f ca="1">OFFSET(Model!$A$1,Model!BY$2115-1,Model!$D$2113+Model!$C2125)</f>
        <v>0</v>
      </c>
      <c r="BZ2125" s="4">
        <f ca="1">OFFSET(Model!$A$1,Model!BZ$2115-1,Model!$D$2113+Model!$C2125)</f>
        <v>0</v>
      </c>
      <c r="CA2125" s="4">
        <f ca="1">OFFSET(Model!$A$1,Model!CA$2115-1,Model!$D$2113+Model!$C2125)</f>
        <v>856804.80399164045</v>
      </c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>
        <f ca="1">OFFSET(Model!$A$1,Model!DD$2115-1,Model!$D$2113+Model!$C2125)</f>
        <v>0</v>
      </c>
      <c r="DE2125" s="4">
        <f ca="1">OFFSET(Model!$A$1,Model!DE$2115-1,Model!$D$2113+Model!$C2125)</f>
        <v>0</v>
      </c>
      <c r="DF2125" s="4">
        <f ca="1">OFFSET(Model!$A$1,Model!DF$2115-1,Model!$D$2113+Model!$C2125)</f>
        <v>11280053.836803915</v>
      </c>
      <c r="DG2125" s="1"/>
      <c r="DH2125" s="4">
        <f ca="1">OFFSET(Model!$A$1,Model!DH$2115-1,Model!$D$2113+Model!$C2125)</f>
        <v>0</v>
      </c>
      <c r="DI2125" s="4">
        <f ca="1">OFFSET(Model!$A$1,Model!DI$2115-1,Model!$D$2113+Model!$C2125)</f>
        <v>0</v>
      </c>
      <c r="DJ2125" s="4"/>
      <c r="DK2125" s="4"/>
      <c r="DL2125" s="4"/>
      <c r="DM2125" s="4"/>
      <c r="DN2125" s="4">
        <f ca="1">OFFSET(Model!$A$1,Model!DN$2115-1,Model!$D$2113+Model!$C2125)</f>
        <v>1785364.26</v>
      </c>
      <c r="DO2125" s="4">
        <f ca="1">OFFSET(Model!$A$1,Model!DO$2115-1,Model!$D$2113+Model!$C2125)</f>
        <v>0</v>
      </c>
      <c r="DP2125" s="4">
        <f ca="1">OFFSET(Model!$A$1,Model!DP$2115-1,Model!$D$2113+Model!$C2125)</f>
        <v>1785364.26</v>
      </c>
      <c r="DQ2125" s="6">
        <f ca="1">OFFSET(Model!$A$1,Model!DQ$2115-1,Model!$D$2113+Model!$C2125)</f>
        <v>0</v>
      </c>
      <c r="DR2125" s="4">
        <f ca="1">OFFSET(Model!$A$1,Model!DR$2115-1,Model!$D$2113+Model!$C2125)</f>
        <v>0</v>
      </c>
      <c r="DS2125" s="6">
        <f ca="1">OFFSET(Model!$A$1,Model!DS$2115-1,Model!$D$2113+Model!$C2125)</f>
        <v>0</v>
      </c>
      <c r="DT2125" s="4">
        <f ca="1">OFFSET(Model!$A$1,Model!DT$2115-1,Model!$D$2113+Model!$C2125)</f>
        <v>0</v>
      </c>
      <c r="DU2125" s="4">
        <f ca="1">OFFSET(Model!$A$1,Model!DU$2115-1,Model!$D$2113+Model!$C2125)</f>
        <v>0</v>
      </c>
      <c r="DV2125" s="4">
        <f ca="1">OFFSET(Model!$A$1,Model!DV$2115-1,Model!$D$2113+Model!$C2125)</f>
        <v>0</v>
      </c>
      <c r="DW2125" s="1"/>
      <c r="DX2125" s="360">
        <f ca="1">OFFSET(Model!$A$1,Model!DX$2115-1,Model!$D$2113+Model!$C2125)</f>
        <v>0</v>
      </c>
      <c r="DY2125" s="360">
        <f ca="1">OFFSET(Model!$A$1,Model!DY$2115-1,Model!$D$2113+Model!$C2125)</f>
        <v>0</v>
      </c>
      <c r="DZ2125" s="360">
        <f ca="1">OFFSET(Model!$A$1,Model!DZ$2115-1,Model!$D$2113+Model!$C2125)</f>
        <v>0</v>
      </c>
      <c r="EA2125" s="360">
        <f ca="1">OFFSET(Model!$A$1,Model!EA$2115-1,Model!$D$2113+Model!$C2125)</f>
        <v>0</v>
      </c>
      <c r="EB2125" s="360">
        <f ca="1">OFFSET(Model!$A$1,Model!EB$2115-1,Model!$D$2113+Model!$C2125)</f>
        <v>0</v>
      </c>
      <c r="EC2125" s="360">
        <f ca="1">OFFSET(Model!$A$1,Model!EC$2115-1,Model!$D$2113+Model!$C2125)</f>
        <v>0</v>
      </c>
      <c r="ED2125" s="1"/>
      <c r="EE2125" s="1"/>
    </row>
    <row r="2126" spans="2:135" ht="15" customHeight="1">
      <c r="B2126" s="1"/>
      <c r="C2126" s="1">
        <f>IF(C2125&lt;Model!$E$1827,C2125+1,NA())</f>
        <v>9</v>
      </c>
      <c r="D2126" s="7">
        <f>INDEX(Model!$F$16:$DN$17,1,MATCH(Model!C2126,Model!$F$17:$DN$17,0))</f>
        <v>42369</v>
      </c>
      <c r="E2126" s="1"/>
      <c r="F2126" s="4">
        <f ca="1">OFFSET(Model!$A$1,Model!F$2115-1,Model!$D$2113+Model!$C2126)</f>
        <v>1785364.26</v>
      </c>
      <c r="G2126" s="4">
        <f ca="1">OFFSET(Model!$A$1,Model!G$2115-1,Model!$D$2113+Model!$C2126)</f>
        <v>2084172.222222222</v>
      </c>
      <c r="H2126" s="4">
        <f ca="1">OFFSET(Model!$A$1,Model!H$2115-1,Model!$D$2113+Model!$C2126)</f>
        <v>0</v>
      </c>
      <c r="I2126" s="4">
        <f ca="1">OFFSET(Model!$A$1,Model!I$2115-1,Model!$D$2113+Model!$C2126)</f>
        <v>0</v>
      </c>
      <c r="J2126" s="4">
        <f ca="1">OFFSET(Model!$A$1,Model!J$2115-1,Model!$D$2113+Model!$C2126)</f>
        <v>0</v>
      </c>
      <c r="K2126" s="4">
        <f ca="1">OFFSET(Model!$A$1,Model!K$2115-1,Model!$D$2113+Model!$C2126)</f>
        <v>0</v>
      </c>
      <c r="L2126" s="4">
        <f ca="1">OFFSET(Model!$A$1,Model!L$2115-1,Model!$D$2113+Model!$C2126)</f>
        <v>0</v>
      </c>
      <c r="M2126" s="1"/>
      <c r="N2126" s="4">
        <f ca="1">OFFSET(Model!$A$1,Model!N$2115-1,Model!$D$2113+Model!$C2126)</f>
        <v>0</v>
      </c>
      <c r="O2126" s="4">
        <f ca="1">OFFSET(Model!$A$1,Model!O$2115-1,Model!$D$2113+Model!$C2126)</f>
        <v>0</v>
      </c>
      <c r="P2126" s="4">
        <f ca="1">OFFSET(Model!$A$1,Model!P$2115-1,Model!$D$2113+Model!$C2126)</f>
        <v>0</v>
      </c>
      <c r="Q2126" s="4">
        <f ca="1">OFFSET(Model!$A$1,Model!Q$2115-1,Model!$D$2113+Model!$C2126)</f>
        <v>0</v>
      </c>
      <c r="R2126" s="4">
        <f ca="1">OFFSET(Model!$A$1,Model!R$2115-1,Model!$D$2113+Model!$C2126)</f>
        <v>0</v>
      </c>
      <c r="S2126" s="4">
        <f t="shared" ca="1" si="3134"/>
        <v>0</v>
      </c>
      <c r="T2126" s="4"/>
      <c r="U2126" s="4">
        <f ca="1">OFFSET(Model!$A$1,Model!U$2115-1,Model!$D$2113+Model!$C2126)</f>
        <v>0</v>
      </c>
      <c r="V2126" s="4">
        <f ca="1">OFFSET(Model!$A$1,Model!V$2115-1,Model!$D$2113+Model!$C2126)</f>
        <v>0</v>
      </c>
      <c r="W2126" s="4">
        <f ca="1">OFFSET(Model!$A$1,Model!W$2115-1,Model!$D$2113+Model!$C2126)</f>
        <v>43912.746621262886</v>
      </c>
      <c r="X2126" s="4">
        <f ca="1">OFFSET(Model!$A$1,Model!X$2115-1,Model!$D$2113+Model!$C2126)</f>
        <v>0</v>
      </c>
      <c r="Y2126" s="4">
        <f t="shared" ca="1" si="3135"/>
        <v>43912.746621262886</v>
      </c>
      <c r="Z2126" s="4"/>
      <c r="AA2126" s="4">
        <f ca="1">OFFSET(Model!$A$1,Model!AA$2115-1,Model!$D$2113+Model!$C2126)</f>
        <v>0</v>
      </c>
      <c r="AB2126" s="4">
        <f ca="1">OFFSET(Model!$A$1,Model!AB$2115-1,Model!$D$2113+Model!$C2126)</f>
        <v>0</v>
      </c>
      <c r="AC2126" s="4">
        <f ca="1">OFFSET(Model!$A$1,Model!AC$2115-1,Model!$D$2113+Model!$C2126)</f>
        <v>0</v>
      </c>
      <c r="AD2126" s="4">
        <f ca="1">OFFSET(Model!$A$1,Model!AD$2115-1,Model!$D$2113+Model!$C2126)</f>
        <v>0</v>
      </c>
      <c r="AE2126" s="4">
        <f ca="1">OFFSET(Model!$A$1,Model!AE$2115-1,Model!$D$2113+Model!$C2126)</f>
        <v>2005555.5555555555</v>
      </c>
      <c r="AF2126" s="4">
        <f ca="1">OFFSET(Model!$A$1,Model!AF$2115-1,Model!$D$2113+Model!$C2126)</f>
        <v>0</v>
      </c>
      <c r="AG2126" s="4">
        <f ca="1">OFFSET(Model!$A$1,Model!AG$2115-1,Model!$D$2113+Model!$C2126)</f>
        <v>344444.44444444444</v>
      </c>
      <c r="AH2126" s="4">
        <f ca="1">OFFSET(Model!$A$1,Model!AH$2115-1,Model!$D$2113+Model!$C2126)</f>
        <v>0</v>
      </c>
      <c r="AI2126" s="4">
        <f ca="1">OFFSET(Model!$A$1,Model!AI$2115-1,Model!$D$2113+Model!$C2126)</f>
        <v>0</v>
      </c>
      <c r="AJ2126" s="4">
        <f ca="1">OFFSET(Model!$A$1,Model!AJ$2115-1,Model!$D$2113+Model!$C2126)</f>
        <v>0</v>
      </c>
      <c r="AK2126" s="4">
        <f ca="1">OFFSET(Model!$A$1,Model!AK$2115-1,Model!$D$2113+Model!$C2126)</f>
        <v>78616.666666666672</v>
      </c>
      <c r="AL2126" s="4">
        <f t="shared" ca="1" si="3136"/>
        <v>2428616.6666666665</v>
      </c>
      <c r="AM2126" s="4"/>
      <c r="AN2126" s="4">
        <f ca="1">OFFSET(Model!$A$1,Model!AN$2115-1,Model!$D$2113+Model!$C2126)</f>
        <v>16666.666666666668</v>
      </c>
      <c r="AO2126" s="4">
        <f ca="1">OFFSET(Model!$A$1,Model!AO$2115-1,Model!$D$2113+Model!$C2126)</f>
        <v>0</v>
      </c>
      <c r="AP2126" s="4">
        <f ca="1">OFFSET(Model!$A$1,Model!AP$2115-1,Model!$D$2113+Model!$C2126)</f>
        <v>13888.888888888889</v>
      </c>
      <c r="AQ2126" s="4">
        <f ca="1">OFFSET(Model!$A$1,Model!AQ$2115-1,Model!$D$2113+Model!$C2126)</f>
        <v>0</v>
      </c>
      <c r="AR2126" s="4">
        <f ca="1">OFFSET(Model!$A$1,Model!AR$2115-1,Model!$D$2113+Model!$C2126)</f>
        <v>49444.444444444445</v>
      </c>
      <c r="AS2126" s="4">
        <f ca="1">OFFSET(Model!$A$1,Model!AS$2115-1,Model!$D$2113+Model!$C2126)</f>
        <v>31666.666666666668</v>
      </c>
      <c r="AT2126" s="4">
        <f ca="1">OFFSET(Model!$A$1,Model!AT$2115-1,Model!$D$2113+Model!$C2126)</f>
        <v>188888.88888888888</v>
      </c>
      <c r="AU2126" s="4">
        <f ca="1">OFFSET(Model!$A$1,Model!AU$2115-1,Model!$D$2113+Model!$C2126)</f>
        <v>10416.666666666666</v>
      </c>
      <c r="AV2126" s="4">
        <f ca="1">OFFSET(Model!$A$1,Model!AV$2115-1,Model!$D$2113+Model!$C2126)</f>
        <v>0</v>
      </c>
      <c r="AW2126" s="4">
        <f ca="1">OFFSET(Model!$A$1,Model!AW$2115-1,Model!$D$2113+Model!$C2126)</f>
        <v>47916.666666666664</v>
      </c>
      <c r="AX2126" s="4">
        <f ca="1">OFFSET(Model!$A$1,Model!AX$2115-1,Model!$D$2113+Model!$C2126)</f>
        <v>0</v>
      </c>
      <c r="AY2126" s="4">
        <f ca="1">OFFSET(Model!$A$1,Model!AY$2115-1,Model!$D$2113+Model!$C2126)</f>
        <v>4444.4444444444443</v>
      </c>
      <c r="AZ2126" s="4">
        <f ca="1">OFFSET(Model!$A$1,Model!AZ$2115-1,Model!$D$2113+Model!$C2126)</f>
        <v>97222.222222222219</v>
      </c>
      <c r="BA2126" s="4">
        <f ca="1">OFFSET(Model!$A$1,Model!BA$2115-1,Model!$D$2113+Model!$C2126)</f>
        <v>11111.111111111111</v>
      </c>
      <c r="BB2126" s="4">
        <f ca="1">OFFSET(Model!$A$1,Model!BB$2115-1,Model!$D$2113+Model!$C2126)</f>
        <v>0</v>
      </c>
      <c r="BC2126" s="4">
        <f ca="1">OFFSET(Model!$A$1,Model!BC$2115-1,Model!$D$2113+Model!$C2126)</f>
        <v>0</v>
      </c>
      <c r="BD2126" s="4">
        <f ca="1">OFFSET(Model!$A$1,Model!BD$2115-1,Model!$D$2113+Model!$C2126)</f>
        <v>0</v>
      </c>
      <c r="BE2126" s="4">
        <f ca="1">OFFSET(Model!$A$1,Model!BE$2115-1,Model!$D$2113+Model!$C2126)</f>
        <v>0</v>
      </c>
      <c r="BF2126" s="4">
        <f ca="1">OFFSET(Model!$A$1,Model!BF$2115-1,Model!$D$2113+Model!$C2126)</f>
        <v>0</v>
      </c>
      <c r="BG2126" s="4">
        <f ca="1">OFFSET(Model!$A$1,Model!BG$2115-1,Model!$D$2113+Model!$C2126)</f>
        <v>0</v>
      </c>
      <c r="BH2126" s="4">
        <f t="shared" ca="1" si="3137"/>
        <v>471666.66666666674</v>
      </c>
      <c r="BI2126" s="4"/>
      <c r="BJ2126" s="4">
        <f ca="1">OFFSET(Model!$A$1,Model!BJ$2115-1,Model!$D$2113+Model!$C2126)</f>
        <v>0</v>
      </c>
      <c r="BK2126" s="4">
        <f ca="1">OFFSET(Model!$A$1,Model!BK$2115-1,Model!$D$2113+Model!$C2126)</f>
        <v>0</v>
      </c>
      <c r="BL2126" s="4">
        <f ca="1">OFFSET(Model!$A$1,Model!BL$2115-1,Model!$D$2113+Model!$C2126)</f>
        <v>0</v>
      </c>
      <c r="BM2126" s="4">
        <f ca="1">OFFSET(Model!$A$1,Model!BM$2115-1,Model!$D$2113+Model!$C2126)</f>
        <v>0</v>
      </c>
      <c r="BN2126" s="4">
        <f ca="1">OFFSET(Model!$A$1,Model!BN$2115-1,Model!$D$2113+Model!$C2126)</f>
        <v>0</v>
      </c>
      <c r="BO2126" s="4">
        <f ca="1">OFFSET(Model!$A$1,Model!BO$2115-1,Model!$D$2113+Model!$C2126)</f>
        <v>0</v>
      </c>
      <c r="BP2126" s="4">
        <f ca="1">OFFSET(Model!$A$1,Model!BP$2115-1,Model!$D$2113+Model!$C2126)</f>
        <v>0</v>
      </c>
      <c r="BQ2126" s="4">
        <f ca="1">OFFSET(Model!$A$1,Model!BQ$2115-1,Model!$D$2113+Model!$C2126)</f>
        <v>0</v>
      </c>
      <c r="BR2126" s="4">
        <f t="shared" ca="1" si="3138"/>
        <v>0</v>
      </c>
      <c r="BS2126" s="4"/>
      <c r="BT2126" s="2">
        <f t="shared" ca="1" si="3139"/>
        <v>3869536.4822222218</v>
      </c>
      <c r="BU2126" s="2">
        <f t="shared" ca="1" si="3140"/>
        <v>2944196.0799545953</v>
      </c>
      <c r="BV2126" s="5">
        <f t="shared" ca="1" si="3141"/>
        <v>925340.40226762649</v>
      </c>
      <c r="BW2126" s="1"/>
      <c r="BX2126" s="4">
        <f ca="1">OFFSET(Model!$A$1,Model!BX$2115-1,Model!$D$2113+Model!$C2126)</f>
        <v>0</v>
      </c>
      <c r="BY2126" s="4">
        <f ca="1">OFFSET(Model!$A$1,Model!BY$2115-1,Model!$D$2113+Model!$C2126)</f>
        <v>0</v>
      </c>
      <c r="BZ2126" s="4">
        <f ca="1">OFFSET(Model!$A$1,Model!BZ$2115-1,Model!$D$2113+Model!$C2126)</f>
        <v>0</v>
      </c>
      <c r="CA2126" s="4">
        <f ca="1">OFFSET(Model!$A$1,Model!CA$2115-1,Model!$D$2113+Model!$C2126)</f>
        <v>860023.85773237376</v>
      </c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>
        <f ca="1">OFFSET(Model!$A$1,Model!DD$2115-1,Model!$D$2113+Model!$C2126)</f>
        <v>0</v>
      </c>
      <c r="DE2126" s="4">
        <f ca="1">OFFSET(Model!$A$1,Model!DE$2115-1,Model!$D$2113+Model!$C2126)</f>
        <v>0</v>
      </c>
      <c r="DF2126" s="4">
        <f ca="1">OFFSET(Model!$A$1,Model!DF$2115-1,Model!$D$2113+Model!$C2126)</f>
        <v>12140077.694536289</v>
      </c>
      <c r="DG2126" s="1"/>
      <c r="DH2126" s="4">
        <f ca="1">OFFSET(Model!$A$1,Model!DH$2115-1,Model!$D$2113+Model!$C2126)</f>
        <v>0</v>
      </c>
      <c r="DI2126" s="4">
        <f ca="1">OFFSET(Model!$A$1,Model!DI$2115-1,Model!$D$2113+Model!$C2126)</f>
        <v>0</v>
      </c>
      <c r="DJ2126" s="4"/>
      <c r="DK2126" s="4"/>
      <c r="DL2126" s="4"/>
      <c r="DM2126" s="4"/>
      <c r="DN2126" s="4">
        <f ca="1">OFFSET(Model!$A$1,Model!DN$2115-1,Model!$D$2113+Model!$C2126)</f>
        <v>1785364.26</v>
      </c>
      <c r="DO2126" s="4">
        <f ca="1">OFFSET(Model!$A$1,Model!DO$2115-1,Model!$D$2113+Model!$C2126)</f>
        <v>0</v>
      </c>
      <c r="DP2126" s="4">
        <f ca="1">OFFSET(Model!$A$1,Model!DP$2115-1,Model!$D$2113+Model!$C2126)</f>
        <v>1785364.26</v>
      </c>
      <c r="DQ2126" s="6">
        <f ca="1">OFFSET(Model!$A$1,Model!DQ$2115-1,Model!$D$2113+Model!$C2126)</f>
        <v>0</v>
      </c>
      <c r="DR2126" s="4">
        <f ca="1">OFFSET(Model!$A$1,Model!DR$2115-1,Model!$D$2113+Model!$C2126)</f>
        <v>0</v>
      </c>
      <c r="DS2126" s="6">
        <f ca="1">OFFSET(Model!$A$1,Model!DS$2115-1,Model!$D$2113+Model!$C2126)</f>
        <v>0</v>
      </c>
      <c r="DT2126" s="4">
        <f ca="1">OFFSET(Model!$A$1,Model!DT$2115-1,Model!$D$2113+Model!$C2126)</f>
        <v>0</v>
      </c>
      <c r="DU2126" s="4">
        <f ca="1">OFFSET(Model!$A$1,Model!DU$2115-1,Model!$D$2113+Model!$C2126)</f>
        <v>0</v>
      </c>
      <c r="DV2126" s="4">
        <f ca="1">OFFSET(Model!$A$1,Model!DV$2115-1,Model!$D$2113+Model!$C2126)</f>
        <v>0</v>
      </c>
      <c r="DW2126" s="1"/>
      <c r="DX2126" s="360">
        <f ca="1">OFFSET(Model!$A$1,Model!DX$2115-1,Model!$D$2113+Model!$C2126)</f>
        <v>0</v>
      </c>
      <c r="DY2126" s="360">
        <f ca="1">OFFSET(Model!$A$1,Model!DY$2115-1,Model!$D$2113+Model!$C2126)</f>
        <v>0</v>
      </c>
      <c r="DZ2126" s="360">
        <f ca="1">OFFSET(Model!$A$1,Model!DZ$2115-1,Model!$D$2113+Model!$C2126)</f>
        <v>0</v>
      </c>
      <c r="EA2126" s="360">
        <f ca="1">OFFSET(Model!$A$1,Model!EA$2115-1,Model!$D$2113+Model!$C2126)</f>
        <v>0</v>
      </c>
      <c r="EB2126" s="360">
        <f ca="1">OFFSET(Model!$A$1,Model!EB$2115-1,Model!$D$2113+Model!$C2126)</f>
        <v>0</v>
      </c>
      <c r="EC2126" s="360">
        <f ca="1">OFFSET(Model!$A$1,Model!EC$2115-1,Model!$D$2113+Model!$C2126)</f>
        <v>0</v>
      </c>
      <c r="ED2126" s="1"/>
      <c r="EE2126" s="1"/>
    </row>
    <row r="2127" spans="2:135" ht="15" customHeight="1">
      <c r="B2127" s="1"/>
      <c r="C2127" s="1">
        <f>IF(C2126&lt;Model!$E$1827,C2126+1,NA())</f>
        <v>10</v>
      </c>
      <c r="D2127" s="7">
        <f>INDEX(Model!$F$16:$DN$17,1,MATCH(Model!C2127,Model!$F$17:$DN$17,0))</f>
        <v>42400</v>
      </c>
      <c r="E2127" s="1"/>
      <c r="F2127" s="4">
        <f ca="1">OFFSET(Model!$A$1,Model!F$2115-1,Model!$D$2113+Model!$C2127)</f>
        <v>1785364.26</v>
      </c>
      <c r="G2127" s="4">
        <f ca="1">OFFSET(Model!$A$1,Model!G$2115-1,Model!$D$2113+Model!$C2127)</f>
        <v>2084172.222222222</v>
      </c>
      <c r="H2127" s="4">
        <f ca="1">OFFSET(Model!$A$1,Model!H$2115-1,Model!$D$2113+Model!$C2127)</f>
        <v>0</v>
      </c>
      <c r="I2127" s="4">
        <f ca="1">OFFSET(Model!$A$1,Model!I$2115-1,Model!$D$2113+Model!$C2127)</f>
        <v>0</v>
      </c>
      <c r="J2127" s="4">
        <f ca="1">OFFSET(Model!$A$1,Model!J$2115-1,Model!$D$2113+Model!$C2127)</f>
        <v>0</v>
      </c>
      <c r="K2127" s="4">
        <f ca="1">OFFSET(Model!$A$1,Model!K$2115-1,Model!$D$2113+Model!$C2127)</f>
        <v>0</v>
      </c>
      <c r="L2127" s="4">
        <f ca="1">OFFSET(Model!$A$1,Model!L$2115-1,Model!$D$2113+Model!$C2127)</f>
        <v>0</v>
      </c>
      <c r="M2127" s="1"/>
      <c r="N2127" s="4">
        <f ca="1">OFFSET(Model!$A$1,Model!N$2115-1,Model!$D$2113+Model!$C2127)</f>
        <v>0</v>
      </c>
      <c r="O2127" s="4">
        <f ca="1">OFFSET(Model!$A$1,Model!O$2115-1,Model!$D$2113+Model!$C2127)</f>
        <v>0</v>
      </c>
      <c r="P2127" s="4">
        <f ca="1">OFFSET(Model!$A$1,Model!P$2115-1,Model!$D$2113+Model!$C2127)</f>
        <v>0</v>
      </c>
      <c r="Q2127" s="4">
        <f ca="1">OFFSET(Model!$A$1,Model!Q$2115-1,Model!$D$2113+Model!$C2127)</f>
        <v>0</v>
      </c>
      <c r="R2127" s="4">
        <f ca="1">OFFSET(Model!$A$1,Model!R$2115-1,Model!$D$2113+Model!$C2127)</f>
        <v>0</v>
      </c>
      <c r="S2127" s="4">
        <f t="shared" ca="1" si="3134"/>
        <v>0</v>
      </c>
      <c r="T2127" s="4"/>
      <c r="U2127" s="4">
        <f ca="1">OFFSET(Model!$A$1,Model!U$2115-1,Model!$D$2113+Model!$C2127)</f>
        <v>0</v>
      </c>
      <c r="V2127" s="4">
        <f ca="1">OFFSET(Model!$A$1,Model!V$2115-1,Model!$D$2113+Model!$C2127)</f>
        <v>0</v>
      </c>
      <c r="W2127" s="4">
        <f ca="1">OFFSET(Model!$A$1,Model!W$2115-1,Model!$D$2113+Model!$C2127)</f>
        <v>46615.821018921561</v>
      </c>
      <c r="X2127" s="4">
        <f ca="1">OFFSET(Model!$A$1,Model!X$2115-1,Model!$D$2113+Model!$C2127)</f>
        <v>0</v>
      </c>
      <c r="Y2127" s="4">
        <f t="shared" ca="1" si="3135"/>
        <v>46615.821018921561</v>
      </c>
      <c r="Z2127" s="4"/>
      <c r="AA2127" s="4">
        <f ca="1">OFFSET(Model!$A$1,Model!AA$2115-1,Model!$D$2113+Model!$C2127)</f>
        <v>0</v>
      </c>
      <c r="AB2127" s="4">
        <f ca="1">OFFSET(Model!$A$1,Model!AB$2115-1,Model!$D$2113+Model!$C2127)</f>
        <v>0</v>
      </c>
      <c r="AC2127" s="4">
        <f ca="1">OFFSET(Model!$A$1,Model!AC$2115-1,Model!$D$2113+Model!$C2127)</f>
        <v>0</v>
      </c>
      <c r="AD2127" s="4">
        <f ca="1">OFFSET(Model!$A$1,Model!AD$2115-1,Model!$D$2113+Model!$C2127)</f>
        <v>0</v>
      </c>
      <c r="AE2127" s="4">
        <f ca="1">OFFSET(Model!$A$1,Model!AE$2115-1,Model!$D$2113+Model!$C2127)</f>
        <v>2005555.5555555555</v>
      </c>
      <c r="AF2127" s="4">
        <f ca="1">OFFSET(Model!$A$1,Model!AF$2115-1,Model!$D$2113+Model!$C2127)</f>
        <v>0</v>
      </c>
      <c r="AG2127" s="4">
        <f ca="1">OFFSET(Model!$A$1,Model!AG$2115-1,Model!$D$2113+Model!$C2127)</f>
        <v>344444.44444444444</v>
      </c>
      <c r="AH2127" s="4">
        <f ca="1">OFFSET(Model!$A$1,Model!AH$2115-1,Model!$D$2113+Model!$C2127)</f>
        <v>0</v>
      </c>
      <c r="AI2127" s="4">
        <f ca="1">OFFSET(Model!$A$1,Model!AI$2115-1,Model!$D$2113+Model!$C2127)</f>
        <v>0</v>
      </c>
      <c r="AJ2127" s="4">
        <f ca="1">OFFSET(Model!$A$1,Model!AJ$2115-1,Model!$D$2113+Model!$C2127)</f>
        <v>0</v>
      </c>
      <c r="AK2127" s="4">
        <f ca="1">OFFSET(Model!$A$1,Model!AK$2115-1,Model!$D$2113+Model!$C2127)</f>
        <v>78616.666666666672</v>
      </c>
      <c r="AL2127" s="4">
        <f t="shared" ca="1" si="3136"/>
        <v>2428616.6666666665</v>
      </c>
      <c r="AM2127" s="4"/>
      <c r="AN2127" s="4">
        <f ca="1">OFFSET(Model!$A$1,Model!AN$2115-1,Model!$D$2113+Model!$C2127)</f>
        <v>16666.666666666668</v>
      </c>
      <c r="AO2127" s="4">
        <f ca="1">OFFSET(Model!$A$1,Model!AO$2115-1,Model!$D$2113+Model!$C2127)</f>
        <v>0</v>
      </c>
      <c r="AP2127" s="4">
        <f ca="1">OFFSET(Model!$A$1,Model!AP$2115-1,Model!$D$2113+Model!$C2127)</f>
        <v>13888.888888888889</v>
      </c>
      <c r="AQ2127" s="4">
        <f ca="1">OFFSET(Model!$A$1,Model!AQ$2115-1,Model!$D$2113+Model!$C2127)</f>
        <v>0</v>
      </c>
      <c r="AR2127" s="4">
        <f ca="1">OFFSET(Model!$A$1,Model!AR$2115-1,Model!$D$2113+Model!$C2127)</f>
        <v>0</v>
      </c>
      <c r="AS2127" s="4">
        <f ca="1">OFFSET(Model!$A$1,Model!AS$2115-1,Model!$D$2113+Model!$C2127)</f>
        <v>0</v>
      </c>
      <c r="AT2127" s="4">
        <f ca="1">OFFSET(Model!$A$1,Model!AT$2115-1,Model!$D$2113+Model!$C2127)</f>
        <v>0</v>
      </c>
      <c r="AU2127" s="4">
        <f ca="1">OFFSET(Model!$A$1,Model!AU$2115-1,Model!$D$2113+Model!$C2127)</f>
        <v>10416.666666666666</v>
      </c>
      <c r="AV2127" s="4">
        <f ca="1">OFFSET(Model!$A$1,Model!AV$2115-1,Model!$D$2113+Model!$C2127)</f>
        <v>0</v>
      </c>
      <c r="AW2127" s="4">
        <f ca="1">OFFSET(Model!$A$1,Model!AW$2115-1,Model!$D$2113+Model!$C2127)</f>
        <v>47916.666666666664</v>
      </c>
      <c r="AX2127" s="4">
        <f ca="1">OFFSET(Model!$A$1,Model!AX$2115-1,Model!$D$2113+Model!$C2127)</f>
        <v>0</v>
      </c>
      <c r="AY2127" s="4">
        <f ca="1">OFFSET(Model!$A$1,Model!AY$2115-1,Model!$D$2113+Model!$C2127)</f>
        <v>4444.4444444444443</v>
      </c>
      <c r="AZ2127" s="4">
        <f ca="1">OFFSET(Model!$A$1,Model!AZ$2115-1,Model!$D$2113+Model!$C2127)</f>
        <v>97222.222222222219</v>
      </c>
      <c r="BA2127" s="4">
        <f ca="1">OFFSET(Model!$A$1,Model!BA$2115-1,Model!$D$2113+Model!$C2127)</f>
        <v>0</v>
      </c>
      <c r="BB2127" s="4">
        <f ca="1">OFFSET(Model!$A$1,Model!BB$2115-1,Model!$D$2113+Model!$C2127)</f>
        <v>0</v>
      </c>
      <c r="BC2127" s="4">
        <f ca="1">OFFSET(Model!$A$1,Model!BC$2115-1,Model!$D$2113+Model!$C2127)</f>
        <v>0</v>
      </c>
      <c r="BD2127" s="4">
        <f ca="1">OFFSET(Model!$A$1,Model!BD$2115-1,Model!$D$2113+Model!$C2127)</f>
        <v>0</v>
      </c>
      <c r="BE2127" s="4">
        <f ca="1">OFFSET(Model!$A$1,Model!BE$2115-1,Model!$D$2113+Model!$C2127)</f>
        <v>0</v>
      </c>
      <c r="BF2127" s="4">
        <f ca="1">OFFSET(Model!$A$1,Model!BF$2115-1,Model!$D$2113+Model!$C2127)</f>
        <v>0</v>
      </c>
      <c r="BG2127" s="4">
        <f ca="1">OFFSET(Model!$A$1,Model!BG$2115-1,Model!$D$2113+Model!$C2127)</f>
        <v>0</v>
      </c>
      <c r="BH2127" s="4">
        <f t="shared" ca="1" si="3137"/>
        <v>190555.55555555553</v>
      </c>
      <c r="BI2127" s="4"/>
      <c r="BJ2127" s="4">
        <f ca="1">OFFSET(Model!$A$1,Model!BJ$2115-1,Model!$D$2113+Model!$C2127)</f>
        <v>0</v>
      </c>
      <c r="BK2127" s="4">
        <f ca="1">OFFSET(Model!$A$1,Model!BK$2115-1,Model!$D$2113+Model!$C2127)</f>
        <v>0</v>
      </c>
      <c r="BL2127" s="4">
        <f ca="1">OFFSET(Model!$A$1,Model!BL$2115-1,Model!$D$2113+Model!$C2127)</f>
        <v>0</v>
      </c>
      <c r="BM2127" s="4">
        <f ca="1">OFFSET(Model!$A$1,Model!BM$2115-1,Model!$D$2113+Model!$C2127)</f>
        <v>0</v>
      </c>
      <c r="BN2127" s="4">
        <f ca="1">OFFSET(Model!$A$1,Model!BN$2115-1,Model!$D$2113+Model!$C2127)</f>
        <v>0</v>
      </c>
      <c r="BO2127" s="4">
        <f ca="1">OFFSET(Model!$A$1,Model!BO$2115-1,Model!$D$2113+Model!$C2127)</f>
        <v>0</v>
      </c>
      <c r="BP2127" s="4">
        <f ca="1">OFFSET(Model!$A$1,Model!BP$2115-1,Model!$D$2113+Model!$C2127)</f>
        <v>0</v>
      </c>
      <c r="BQ2127" s="4">
        <f ca="1">OFFSET(Model!$A$1,Model!BQ$2115-1,Model!$D$2113+Model!$C2127)</f>
        <v>0</v>
      </c>
      <c r="BR2127" s="4">
        <f t="shared" ca="1" si="3138"/>
        <v>0</v>
      </c>
      <c r="BS2127" s="4"/>
      <c r="BT2127" s="2">
        <f t="shared" ca="1" si="3139"/>
        <v>3869536.4822222218</v>
      </c>
      <c r="BU2127" s="2">
        <f t="shared" ca="1" si="3140"/>
        <v>2665788.0432411432</v>
      </c>
      <c r="BV2127" s="5">
        <f t="shared" ca="1" si="3141"/>
        <v>1203748.4389810786</v>
      </c>
      <c r="BW2127" s="1"/>
      <c r="BX2127" s="4">
        <f ca="1">OFFSET(Model!$A$1,Model!BX$2115-1,Model!$D$2113+Model!$C2127)</f>
        <v>0</v>
      </c>
      <c r="BY2127" s="4">
        <f ca="1">OFFSET(Model!$A$1,Model!BY$2115-1,Model!$D$2113+Model!$C2127)</f>
        <v>0</v>
      </c>
      <c r="BZ2127" s="4">
        <f ca="1">OFFSET(Model!$A$1,Model!BZ$2115-1,Model!$D$2113+Model!$C2127)</f>
        <v>0</v>
      </c>
      <c r="CA2127" s="4">
        <f ca="1">OFFSET(Model!$A$1,Model!CA$2115-1,Model!$D$2113+Model!$C2127)</f>
        <v>581615.82101892168</v>
      </c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>
        <f ca="1">OFFSET(Model!$A$1,Model!DD$2115-1,Model!$D$2113+Model!$C2127)</f>
        <v>0</v>
      </c>
      <c r="DE2127" s="4">
        <f ca="1">OFFSET(Model!$A$1,Model!DE$2115-1,Model!$D$2113+Model!$C2127)</f>
        <v>0</v>
      </c>
      <c r="DF2127" s="4">
        <f ca="1">OFFSET(Model!$A$1,Model!DF$2115-1,Model!$D$2113+Model!$C2127)</f>
        <v>12721693.51555521</v>
      </c>
      <c r="DG2127" s="1"/>
      <c r="DH2127" s="4">
        <f ca="1">OFFSET(Model!$A$1,Model!DH$2115-1,Model!$D$2113+Model!$C2127)</f>
        <v>0</v>
      </c>
      <c r="DI2127" s="4">
        <f ca="1">OFFSET(Model!$A$1,Model!DI$2115-1,Model!$D$2113+Model!$C2127)</f>
        <v>0</v>
      </c>
      <c r="DJ2127" s="4"/>
      <c r="DK2127" s="4"/>
      <c r="DL2127" s="4"/>
      <c r="DM2127" s="4"/>
      <c r="DN2127" s="4">
        <f ca="1">OFFSET(Model!$A$1,Model!DN$2115-1,Model!$D$2113+Model!$C2127)</f>
        <v>1785364.26</v>
      </c>
      <c r="DO2127" s="4">
        <f ca="1">OFFSET(Model!$A$1,Model!DO$2115-1,Model!$D$2113+Model!$C2127)</f>
        <v>0</v>
      </c>
      <c r="DP2127" s="4">
        <f ca="1">OFFSET(Model!$A$1,Model!DP$2115-1,Model!$D$2113+Model!$C2127)</f>
        <v>1785364.26</v>
      </c>
      <c r="DQ2127" s="6">
        <f ca="1">OFFSET(Model!$A$1,Model!DQ$2115-1,Model!$D$2113+Model!$C2127)</f>
        <v>0</v>
      </c>
      <c r="DR2127" s="4">
        <f ca="1">OFFSET(Model!$A$1,Model!DR$2115-1,Model!$D$2113+Model!$C2127)</f>
        <v>0</v>
      </c>
      <c r="DS2127" s="6">
        <f ca="1">OFFSET(Model!$A$1,Model!DS$2115-1,Model!$D$2113+Model!$C2127)</f>
        <v>0</v>
      </c>
      <c r="DT2127" s="4">
        <f ca="1">OFFSET(Model!$A$1,Model!DT$2115-1,Model!$D$2113+Model!$C2127)</f>
        <v>0</v>
      </c>
      <c r="DU2127" s="4">
        <f ca="1">OFFSET(Model!$A$1,Model!DU$2115-1,Model!$D$2113+Model!$C2127)</f>
        <v>0</v>
      </c>
      <c r="DV2127" s="4">
        <f ca="1">OFFSET(Model!$A$1,Model!DV$2115-1,Model!$D$2113+Model!$C2127)</f>
        <v>0</v>
      </c>
      <c r="DW2127" s="1"/>
      <c r="DX2127" s="360">
        <f ca="1">OFFSET(Model!$A$1,Model!DX$2115-1,Model!$D$2113+Model!$C2127)</f>
        <v>0</v>
      </c>
      <c r="DY2127" s="360">
        <f ca="1">OFFSET(Model!$A$1,Model!DY$2115-1,Model!$D$2113+Model!$C2127)</f>
        <v>0</v>
      </c>
      <c r="DZ2127" s="360">
        <f ca="1">OFFSET(Model!$A$1,Model!DZ$2115-1,Model!$D$2113+Model!$C2127)</f>
        <v>0</v>
      </c>
      <c r="EA2127" s="360">
        <f ca="1">OFFSET(Model!$A$1,Model!EA$2115-1,Model!$D$2113+Model!$C2127)</f>
        <v>0</v>
      </c>
      <c r="EB2127" s="360">
        <f ca="1">OFFSET(Model!$A$1,Model!EB$2115-1,Model!$D$2113+Model!$C2127)</f>
        <v>0</v>
      </c>
      <c r="EC2127" s="360">
        <f ca="1">OFFSET(Model!$A$1,Model!EC$2115-1,Model!$D$2113+Model!$C2127)</f>
        <v>0</v>
      </c>
      <c r="ED2127" s="1"/>
      <c r="EE2127" s="1"/>
    </row>
    <row r="2128" spans="2:135" ht="15" customHeight="1">
      <c r="B2128" s="1"/>
      <c r="C2128" s="1">
        <f>IF(C2127&lt;Model!$E$1827,C2127+1,NA())</f>
        <v>11</v>
      </c>
      <c r="D2128" s="7">
        <f>INDEX(Model!$F$16:$DN$17,1,MATCH(Model!C2128,Model!$F$17:$DN$17,0))</f>
        <v>42429</v>
      </c>
      <c r="E2128" s="1"/>
      <c r="F2128" s="4">
        <f ca="1">OFFSET(Model!$A$1,Model!F$2115-1,Model!$D$2113+Model!$C2128)</f>
        <v>1785364.26</v>
      </c>
      <c r="G2128" s="4">
        <f ca="1">OFFSET(Model!$A$1,Model!G$2115-1,Model!$D$2113+Model!$C2128)</f>
        <v>2084172.222222222</v>
      </c>
      <c r="H2128" s="4">
        <f ca="1">OFFSET(Model!$A$1,Model!H$2115-1,Model!$D$2113+Model!$C2128)</f>
        <v>0</v>
      </c>
      <c r="I2128" s="4">
        <f ca="1">OFFSET(Model!$A$1,Model!I$2115-1,Model!$D$2113+Model!$C2128)</f>
        <v>0</v>
      </c>
      <c r="J2128" s="4">
        <f ca="1">OFFSET(Model!$A$1,Model!J$2115-1,Model!$D$2113+Model!$C2128)</f>
        <v>0</v>
      </c>
      <c r="K2128" s="4">
        <f ca="1">OFFSET(Model!$A$1,Model!K$2115-1,Model!$D$2113+Model!$C2128)</f>
        <v>0</v>
      </c>
      <c r="L2128" s="4">
        <f ca="1">OFFSET(Model!$A$1,Model!L$2115-1,Model!$D$2113+Model!$C2128)</f>
        <v>0</v>
      </c>
      <c r="M2128" s="1"/>
      <c r="N2128" s="4">
        <f ca="1">OFFSET(Model!$A$1,Model!N$2115-1,Model!$D$2113+Model!$C2128)</f>
        <v>0</v>
      </c>
      <c r="O2128" s="4">
        <f ca="1">OFFSET(Model!$A$1,Model!O$2115-1,Model!$D$2113+Model!$C2128)</f>
        <v>0</v>
      </c>
      <c r="P2128" s="4">
        <f ca="1">OFFSET(Model!$A$1,Model!P$2115-1,Model!$D$2113+Model!$C2128)</f>
        <v>0</v>
      </c>
      <c r="Q2128" s="4">
        <f ca="1">OFFSET(Model!$A$1,Model!Q$2115-1,Model!$D$2113+Model!$C2128)</f>
        <v>0</v>
      </c>
      <c r="R2128" s="4">
        <f ca="1">OFFSET(Model!$A$1,Model!R$2115-1,Model!$D$2113+Model!$C2128)</f>
        <v>0</v>
      </c>
      <c r="S2128" s="4">
        <f t="shared" ca="1" si="3134"/>
        <v>0</v>
      </c>
      <c r="T2128" s="4"/>
      <c r="U2128" s="4">
        <f ca="1">OFFSET(Model!$A$1,Model!U$2115-1,Model!$D$2113+Model!$C2128)</f>
        <v>0</v>
      </c>
      <c r="V2128" s="4">
        <f ca="1">OFFSET(Model!$A$1,Model!V$2115-1,Model!$D$2113+Model!$C2128)</f>
        <v>0</v>
      </c>
      <c r="W2128" s="4">
        <f ca="1">OFFSET(Model!$A$1,Model!W$2115-1,Model!$D$2113+Model!$C2128)</f>
        <v>48800.977516174862</v>
      </c>
      <c r="X2128" s="4">
        <f ca="1">OFFSET(Model!$A$1,Model!X$2115-1,Model!$D$2113+Model!$C2128)</f>
        <v>0</v>
      </c>
      <c r="Y2128" s="4">
        <f t="shared" ca="1" si="3135"/>
        <v>48800.977516174862</v>
      </c>
      <c r="Z2128" s="4"/>
      <c r="AA2128" s="4">
        <f ca="1">OFFSET(Model!$A$1,Model!AA$2115-1,Model!$D$2113+Model!$C2128)</f>
        <v>0</v>
      </c>
      <c r="AB2128" s="4">
        <f ca="1">OFFSET(Model!$A$1,Model!AB$2115-1,Model!$D$2113+Model!$C2128)</f>
        <v>0</v>
      </c>
      <c r="AC2128" s="4">
        <f ca="1">OFFSET(Model!$A$1,Model!AC$2115-1,Model!$D$2113+Model!$C2128)</f>
        <v>0</v>
      </c>
      <c r="AD2128" s="4">
        <f ca="1">OFFSET(Model!$A$1,Model!AD$2115-1,Model!$D$2113+Model!$C2128)</f>
        <v>0</v>
      </c>
      <c r="AE2128" s="4">
        <f ca="1">OFFSET(Model!$A$1,Model!AE$2115-1,Model!$D$2113+Model!$C2128)</f>
        <v>2005555.5555555555</v>
      </c>
      <c r="AF2128" s="4">
        <f ca="1">OFFSET(Model!$A$1,Model!AF$2115-1,Model!$D$2113+Model!$C2128)</f>
        <v>0</v>
      </c>
      <c r="AG2128" s="4">
        <f ca="1">OFFSET(Model!$A$1,Model!AG$2115-1,Model!$D$2113+Model!$C2128)</f>
        <v>344444.44444444444</v>
      </c>
      <c r="AH2128" s="4">
        <f ca="1">OFFSET(Model!$A$1,Model!AH$2115-1,Model!$D$2113+Model!$C2128)</f>
        <v>0</v>
      </c>
      <c r="AI2128" s="4">
        <f ca="1">OFFSET(Model!$A$1,Model!AI$2115-1,Model!$D$2113+Model!$C2128)</f>
        <v>0</v>
      </c>
      <c r="AJ2128" s="4">
        <f ca="1">OFFSET(Model!$A$1,Model!AJ$2115-1,Model!$D$2113+Model!$C2128)</f>
        <v>0</v>
      </c>
      <c r="AK2128" s="4">
        <f ca="1">OFFSET(Model!$A$1,Model!AK$2115-1,Model!$D$2113+Model!$C2128)</f>
        <v>78616.666666666672</v>
      </c>
      <c r="AL2128" s="4">
        <f t="shared" ca="1" si="3136"/>
        <v>2428616.6666666665</v>
      </c>
      <c r="AM2128" s="4"/>
      <c r="AN2128" s="4">
        <f ca="1">OFFSET(Model!$A$1,Model!AN$2115-1,Model!$D$2113+Model!$C2128)</f>
        <v>16666.666666666668</v>
      </c>
      <c r="AO2128" s="4">
        <f ca="1">OFFSET(Model!$A$1,Model!AO$2115-1,Model!$D$2113+Model!$C2128)</f>
        <v>0</v>
      </c>
      <c r="AP2128" s="4">
        <f ca="1">OFFSET(Model!$A$1,Model!AP$2115-1,Model!$D$2113+Model!$C2128)</f>
        <v>13888.888888888889</v>
      </c>
      <c r="AQ2128" s="4">
        <f ca="1">OFFSET(Model!$A$1,Model!AQ$2115-1,Model!$D$2113+Model!$C2128)</f>
        <v>0</v>
      </c>
      <c r="AR2128" s="4">
        <f ca="1">OFFSET(Model!$A$1,Model!AR$2115-1,Model!$D$2113+Model!$C2128)</f>
        <v>0</v>
      </c>
      <c r="AS2128" s="4">
        <f ca="1">OFFSET(Model!$A$1,Model!AS$2115-1,Model!$D$2113+Model!$C2128)</f>
        <v>0</v>
      </c>
      <c r="AT2128" s="4">
        <f ca="1">OFFSET(Model!$A$1,Model!AT$2115-1,Model!$D$2113+Model!$C2128)</f>
        <v>0</v>
      </c>
      <c r="AU2128" s="4">
        <f ca="1">OFFSET(Model!$A$1,Model!AU$2115-1,Model!$D$2113+Model!$C2128)</f>
        <v>10416.666666666666</v>
      </c>
      <c r="AV2128" s="4">
        <f ca="1">OFFSET(Model!$A$1,Model!AV$2115-1,Model!$D$2113+Model!$C2128)</f>
        <v>0</v>
      </c>
      <c r="AW2128" s="4">
        <f ca="1">OFFSET(Model!$A$1,Model!AW$2115-1,Model!$D$2113+Model!$C2128)</f>
        <v>47916.666666666664</v>
      </c>
      <c r="AX2128" s="4">
        <f ca="1">OFFSET(Model!$A$1,Model!AX$2115-1,Model!$D$2113+Model!$C2128)</f>
        <v>0</v>
      </c>
      <c r="AY2128" s="4">
        <f ca="1">OFFSET(Model!$A$1,Model!AY$2115-1,Model!$D$2113+Model!$C2128)</f>
        <v>4444.4444444444443</v>
      </c>
      <c r="AZ2128" s="4">
        <f ca="1">OFFSET(Model!$A$1,Model!AZ$2115-1,Model!$D$2113+Model!$C2128)</f>
        <v>97222.222222222219</v>
      </c>
      <c r="BA2128" s="4">
        <f ca="1">OFFSET(Model!$A$1,Model!BA$2115-1,Model!$D$2113+Model!$C2128)</f>
        <v>0</v>
      </c>
      <c r="BB2128" s="4">
        <f ca="1">OFFSET(Model!$A$1,Model!BB$2115-1,Model!$D$2113+Model!$C2128)</f>
        <v>0</v>
      </c>
      <c r="BC2128" s="4">
        <f ca="1">OFFSET(Model!$A$1,Model!BC$2115-1,Model!$D$2113+Model!$C2128)</f>
        <v>0</v>
      </c>
      <c r="BD2128" s="4">
        <f ca="1">OFFSET(Model!$A$1,Model!BD$2115-1,Model!$D$2113+Model!$C2128)</f>
        <v>0</v>
      </c>
      <c r="BE2128" s="4">
        <f ca="1">OFFSET(Model!$A$1,Model!BE$2115-1,Model!$D$2113+Model!$C2128)</f>
        <v>0</v>
      </c>
      <c r="BF2128" s="4">
        <f ca="1">OFFSET(Model!$A$1,Model!BF$2115-1,Model!$D$2113+Model!$C2128)</f>
        <v>0</v>
      </c>
      <c r="BG2128" s="4">
        <f ca="1">OFFSET(Model!$A$1,Model!BG$2115-1,Model!$D$2113+Model!$C2128)</f>
        <v>0</v>
      </c>
      <c r="BH2128" s="4">
        <f t="shared" ca="1" si="3137"/>
        <v>190555.55555555553</v>
      </c>
      <c r="BI2128" s="4"/>
      <c r="BJ2128" s="4">
        <f ca="1">OFFSET(Model!$A$1,Model!BJ$2115-1,Model!$D$2113+Model!$C2128)</f>
        <v>0</v>
      </c>
      <c r="BK2128" s="4">
        <f ca="1">OFFSET(Model!$A$1,Model!BK$2115-1,Model!$D$2113+Model!$C2128)</f>
        <v>0</v>
      </c>
      <c r="BL2128" s="4">
        <f ca="1">OFFSET(Model!$A$1,Model!BL$2115-1,Model!$D$2113+Model!$C2128)</f>
        <v>0</v>
      </c>
      <c r="BM2128" s="4">
        <f ca="1">OFFSET(Model!$A$1,Model!BM$2115-1,Model!$D$2113+Model!$C2128)</f>
        <v>0</v>
      </c>
      <c r="BN2128" s="4">
        <f ca="1">OFFSET(Model!$A$1,Model!BN$2115-1,Model!$D$2113+Model!$C2128)</f>
        <v>0</v>
      </c>
      <c r="BO2128" s="4">
        <f ca="1">OFFSET(Model!$A$1,Model!BO$2115-1,Model!$D$2113+Model!$C2128)</f>
        <v>0</v>
      </c>
      <c r="BP2128" s="4">
        <f ca="1">OFFSET(Model!$A$1,Model!BP$2115-1,Model!$D$2113+Model!$C2128)</f>
        <v>0</v>
      </c>
      <c r="BQ2128" s="4">
        <f ca="1">OFFSET(Model!$A$1,Model!BQ$2115-1,Model!$D$2113+Model!$C2128)</f>
        <v>0</v>
      </c>
      <c r="BR2128" s="4">
        <f t="shared" ca="1" si="3138"/>
        <v>0</v>
      </c>
      <c r="BS2128" s="4"/>
      <c r="BT2128" s="2">
        <f t="shared" ca="1" si="3139"/>
        <v>3869536.4822222218</v>
      </c>
      <c r="BU2128" s="2">
        <f t="shared" ca="1" si="3140"/>
        <v>2667973.1997383963</v>
      </c>
      <c r="BV2128" s="5">
        <f t="shared" ca="1" si="3141"/>
        <v>1201563.2824838255</v>
      </c>
      <c r="BW2128" s="1"/>
      <c r="BX2128" s="4">
        <f ca="1">OFFSET(Model!$A$1,Model!BX$2115-1,Model!$D$2113+Model!$C2128)</f>
        <v>0</v>
      </c>
      <c r="BY2128" s="4">
        <f ca="1">OFFSET(Model!$A$1,Model!BY$2115-1,Model!$D$2113+Model!$C2128)</f>
        <v>0</v>
      </c>
      <c r="BZ2128" s="4">
        <f ca="1">OFFSET(Model!$A$1,Model!BZ$2115-1,Model!$D$2113+Model!$C2128)</f>
        <v>0</v>
      </c>
      <c r="CA2128" s="4">
        <f ca="1">OFFSET(Model!$A$1,Model!CA$2115-1,Model!$D$2113+Model!$C2128)</f>
        <v>583800.97751617478</v>
      </c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>
        <f ca="1">OFFSET(Model!$A$1,Model!DD$2115-1,Model!$D$2113+Model!$C2128)</f>
        <v>0</v>
      </c>
      <c r="DE2128" s="4">
        <f ca="1">OFFSET(Model!$A$1,Model!DE$2115-1,Model!$D$2113+Model!$C2128)</f>
        <v>0</v>
      </c>
      <c r="DF2128" s="4">
        <f ca="1">OFFSET(Model!$A$1,Model!DF$2115-1,Model!$D$2113+Model!$C2128)</f>
        <v>13305494.493071385</v>
      </c>
      <c r="DG2128" s="1"/>
      <c r="DH2128" s="4">
        <f ca="1">OFFSET(Model!$A$1,Model!DH$2115-1,Model!$D$2113+Model!$C2128)</f>
        <v>0</v>
      </c>
      <c r="DI2128" s="4">
        <f ca="1">OFFSET(Model!$A$1,Model!DI$2115-1,Model!$D$2113+Model!$C2128)</f>
        <v>0</v>
      </c>
      <c r="DJ2128" s="4"/>
      <c r="DK2128" s="4"/>
      <c r="DL2128" s="4"/>
      <c r="DM2128" s="4"/>
      <c r="DN2128" s="4">
        <f ca="1">OFFSET(Model!$A$1,Model!DN$2115-1,Model!$D$2113+Model!$C2128)</f>
        <v>1785364.26</v>
      </c>
      <c r="DO2128" s="4">
        <f ca="1">OFFSET(Model!$A$1,Model!DO$2115-1,Model!$D$2113+Model!$C2128)</f>
        <v>0</v>
      </c>
      <c r="DP2128" s="4">
        <f ca="1">OFFSET(Model!$A$1,Model!DP$2115-1,Model!$D$2113+Model!$C2128)</f>
        <v>1785364.26</v>
      </c>
      <c r="DQ2128" s="6">
        <f ca="1">OFFSET(Model!$A$1,Model!DQ$2115-1,Model!$D$2113+Model!$C2128)</f>
        <v>0</v>
      </c>
      <c r="DR2128" s="4">
        <f ca="1">OFFSET(Model!$A$1,Model!DR$2115-1,Model!$D$2113+Model!$C2128)</f>
        <v>0</v>
      </c>
      <c r="DS2128" s="6">
        <f ca="1">OFFSET(Model!$A$1,Model!DS$2115-1,Model!$D$2113+Model!$C2128)</f>
        <v>0</v>
      </c>
      <c r="DT2128" s="4">
        <f ca="1">OFFSET(Model!$A$1,Model!DT$2115-1,Model!$D$2113+Model!$C2128)</f>
        <v>0</v>
      </c>
      <c r="DU2128" s="4">
        <f ca="1">OFFSET(Model!$A$1,Model!DU$2115-1,Model!$D$2113+Model!$C2128)</f>
        <v>0</v>
      </c>
      <c r="DV2128" s="4">
        <f ca="1">OFFSET(Model!$A$1,Model!DV$2115-1,Model!$D$2113+Model!$C2128)</f>
        <v>0</v>
      </c>
      <c r="DW2128" s="1"/>
      <c r="DX2128" s="360">
        <f ca="1">OFFSET(Model!$A$1,Model!DX$2115-1,Model!$D$2113+Model!$C2128)</f>
        <v>0</v>
      </c>
      <c r="DY2128" s="360">
        <f ca="1">OFFSET(Model!$A$1,Model!DY$2115-1,Model!$D$2113+Model!$C2128)</f>
        <v>0</v>
      </c>
      <c r="DZ2128" s="360">
        <f ca="1">OFFSET(Model!$A$1,Model!DZ$2115-1,Model!$D$2113+Model!$C2128)</f>
        <v>0</v>
      </c>
      <c r="EA2128" s="360">
        <f ca="1">OFFSET(Model!$A$1,Model!EA$2115-1,Model!$D$2113+Model!$C2128)</f>
        <v>0</v>
      </c>
      <c r="EB2128" s="360">
        <f ca="1">OFFSET(Model!$A$1,Model!EB$2115-1,Model!$D$2113+Model!$C2128)</f>
        <v>0</v>
      </c>
      <c r="EC2128" s="360">
        <f ca="1">OFFSET(Model!$A$1,Model!EC$2115-1,Model!$D$2113+Model!$C2128)</f>
        <v>0</v>
      </c>
      <c r="ED2128" s="1"/>
      <c r="EE2128" s="1"/>
    </row>
    <row r="2129" spans="2:135" ht="15" customHeight="1">
      <c r="B2129" s="1"/>
      <c r="C2129" s="1">
        <f>IF(C2128&lt;Model!$E$1827,C2128+1,NA())</f>
        <v>12</v>
      </c>
      <c r="D2129" s="7">
        <f>INDEX(Model!$F$16:$DN$17,1,MATCH(Model!C2129,Model!$F$17:$DN$17,0))</f>
        <v>42460</v>
      </c>
      <c r="E2129" s="1"/>
      <c r="F2129" s="4">
        <f ca="1">OFFSET(Model!$A$1,Model!F$2115-1,Model!$D$2113+Model!$C2129)</f>
        <v>948474.76312499132</v>
      </c>
      <c r="G2129" s="4">
        <f ca="1">OFFSET(Model!$A$1,Model!G$2115-1,Model!$D$2113+Model!$C2129)</f>
        <v>2084172.222222222</v>
      </c>
      <c r="H2129" s="4">
        <f ca="1">OFFSET(Model!$A$1,Model!H$2115-1,Model!$D$2113+Model!$C2129)</f>
        <v>0</v>
      </c>
      <c r="I2129" s="4">
        <f ca="1">OFFSET(Model!$A$1,Model!I$2115-1,Model!$D$2113+Model!$C2129)</f>
        <v>0</v>
      </c>
      <c r="J2129" s="4">
        <f ca="1">OFFSET(Model!$A$1,Model!J$2115-1,Model!$D$2113+Model!$C2129)</f>
        <v>0</v>
      </c>
      <c r="K2129" s="4">
        <f ca="1">OFFSET(Model!$A$1,Model!K$2115-1,Model!$D$2113+Model!$C2129)</f>
        <v>0</v>
      </c>
      <c r="L2129" s="4">
        <f ca="1">OFFSET(Model!$A$1,Model!L$2115-1,Model!$D$2113+Model!$C2129)</f>
        <v>0</v>
      </c>
      <c r="M2129" s="1"/>
      <c r="N2129" s="4">
        <f ca="1">OFFSET(Model!$A$1,Model!N$2115-1,Model!$D$2113+Model!$C2129)</f>
        <v>0</v>
      </c>
      <c r="O2129" s="4">
        <f ca="1">OFFSET(Model!$A$1,Model!O$2115-1,Model!$D$2113+Model!$C2129)</f>
        <v>0</v>
      </c>
      <c r="P2129" s="4">
        <f ca="1">OFFSET(Model!$A$1,Model!P$2115-1,Model!$D$2113+Model!$C2129)</f>
        <v>0</v>
      </c>
      <c r="Q2129" s="4">
        <f ca="1">OFFSET(Model!$A$1,Model!Q$2115-1,Model!$D$2113+Model!$C2129)</f>
        <v>0</v>
      </c>
      <c r="R2129" s="4">
        <f ca="1">OFFSET(Model!$A$1,Model!R$2115-1,Model!$D$2113+Model!$C2129)</f>
        <v>0</v>
      </c>
      <c r="S2129" s="4">
        <f t="shared" ca="1" si="3134"/>
        <v>0</v>
      </c>
      <c r="T2129" s="4"/>
      <c r="U2129" s="4">
        <f ca="1">OFFSET(Model!$A$1,Model!U$2115-1,Model!$D$2113+Model!$C2129)</f>
        <v>0</v>
      </c>
      <c r="V2129" s="4">
        <f ca="1">OFFSET(Model!$A$1,Model!V$2115-1,Model!$D$2113+Model!$C2129)</f>
        <v>0</v>
      </c>
      <c r="W2129" s="4">
        <f ca="1">OFFSET(Model!$A$1,Model!W$2115-1,Model!$D$2113+Model!$C2129)</f>
        <v>51910.123330261929</v>
      </c>
      <c r="X2129" s="4">
        <f ca="1">OFFSET(Model!$A$1,Model!X$2115-1,Model!$D$2113+Model!$C2129)</f>
        <v>0</v>
      </c>
      <c r="Y2129" s="4">
        <f t="shared" ca="1" si="3135"/>
        <v>51910.123330261929</v>
      </c>
      <c r="Z2129" s="4"/>
      <c r="AA2129" s="4">
        <f ca="1">OFFSET(Model!$A$1,Model!AA$2115-1,Model!$D$2113+Model!$C2129)</f>
        <v>0</v>
      </c>
      <c r="AB2129" s="4">
        <f ca="1">OFFSET(Model!$A$1,Model!AB$2115-1,Model!$D$2113+Model!$C2129)</f>
        <v>0</v>
      </c>
      <c r="AC2129" s="4">
        <f ca="1">OFFSET(Model!$A$1,Model!AC$2115-1,Model!$D$2113+Model!$C2129)</f>
        <v>0</v>
      </c>
      <c r="AD2129" s="4">
        <f ca="1">OFFSET(Model!$A$1,Model!AD$2115-1,Model!$D$2113+Model!$C2129)</f>
        <v>0</v>
      </c>
      <c r="AE2129" s="4">
        <f ca="1">OFFSET(Model!$A$1,Model!AE$2115-1,Model!$D$2113+Model!$C2129)</f>
        <v>2005555.5555555555</v>
      </c>
      <c r="AF2129" s="4">
        <f ca="1">OFFSET(Model!$A$1,Model!AF$2115-1,Model!$D$2113+Model!$C2129)</f>
        <v>0</v>
      </c>
      <c r="AG2129" s="4">
        <f ca="1">OFFSET(Model!$A$1,Model!AG$2115-1,Model!$D$2113+Model!$C2129)</f>
        <v>344444.44444444444</v>
      </c>
      <c r="AH2129" s="4">
        <f ca="1">OFFSET(Model!$A$1,Model!AH$2115-1,Model!$D$2113+Model!$C2129)</f>
        <v>0</v>
      </c>
      <c r="AI2129" s="4">
        <f ca="1">OFFSET(Model!$A$1,Model!AI$2115-1,Model!$D$2113+Model!$C2129)</f>
        <v>0</v>
      </c>
      <c r="AJ2129" s="4">
        <f ca="1">OFFSET(Model!$A$1,Model!AJ$2115-1,Model!$D$2113+Model!$C2129)</f>
        <v>0</v>
      </c>
      <c r="AK2129" s="4">
        <f ca="1">OFFSET(Model!$A$1,Model!AK$2115-1,Model!$D$2113+Model!$C2129)</f>
        <v>78616.666666666672</v>
      </c>
      <c r="AL2129" s="4">
        <f t="shared" ca="1" si="3136"/>
        <v>2428616.6666666665</v>
      </c>
      <c r="AM2129" s="4"/>
      <c r="AN2129" s="4">
        <f ca="1">OFFSET(Model!$A$1,Model!AN$2115-1,Model!$D$2113+Model!$C2129)</f>
        <v>16666.666666666668</v>
      </c>
      <c r="AO2129" s="4">
        <f ca="1">OFFSET(Model!$A$1,Model!AO$2115-1,Model!$D$2113+Model!$C2129)</f>
        <v>0</v>
      </c>
      <c r="AP2129" s="4">
        <f ca="1">OFFSET(Model!$A$1,Model!AP$2115-1,Model!$D$2113+Model!$C2129)</f>
        <v>13888.888888888889</v>
      </c>
      <c r="AQ2129" s="4">
        <f ca="1">OFFSET(Model!$A$1,Model!AQ$2115-1,Model!$D$2113+Model!$C2129)</f>
        <v>487500</v>
      </c>
      <c r="AR2129" s="4">
        <f ca="1">OFFSET(Model!$A$1,Model!AR$2115-1,Model!$D$2113+Model!$C2129)</f>
        <v>0</v>
      </c>
      <c r="AS2129" s="4">
        <f ca="1">OFFSET(Model!$A$1,Model!AS$2115-1,Model!$D$2113+Model!$C2129)</f>
        <v>0</v>
      </c>
      <c r="AT2129" s="4">
        <f ca="1">OFFSET(Model!$A$1,Model!AT$2115-1,Model!$D$2113+Model!$C2129)</f>
        <v>0</v>
      </c>
      <c r="AU2129" s="4">
        <f ca="1">OFFSET(Model!$A$1,Model!AU$2115-1,Model!$D$2113+Model!$C2129)</f>
        <v>10416.666666666666</v>
      </c>
      <c r="AV2129" s="4">
        <f ca="1">OFFSET(Model!$A$1,Model!AV$2115-1,Model!$D$2113+Model!$C2129)</f>
        <v>0</v>
      </c>
      <c r="AW2129" s="4">
        <f ca="1">OFFSET(Model!$A$1,Model!AW$2115-1,Model!$D$2113+Model!$C2129)</f>
        <v>47916.666666666664</v>
      </c>
      <c r="AX2129" s="4">
        <f ca="1">OFFSET(Model!$A$1,Model!AX$2115-1,Model!$D$2113+Model!$C2129)</f>
        <v>0</v>
      </c>
      <c r="AY2129" s="4">
        <f ca="1">OFFSET(Model!$A$1,Model!AY$2115-1,Model!$D$2113+Model!$C2129)</f>
        <v>4444.4444444444443</v>
      </c>
      <c r="AZ2129" s="4">
        <f ca="1">OFFSET(Model!$A$1,Model!AZ$2115-1,Model!$D$2113+Model!$C2129)</f>
        <v>97222.222222222219</v>
      </c>
      <c r="BA2129" s="4">
        <f ca="1">OFFSET(Model!$A$1,Model!BA$2115-1,Model!$D$2113+Model!$C2129)</f>
        <v>0</v>
      </c>
      <c r="BB2129" s="4">
        <f ca="1">OFFSET(Model!$A$1,Model!BB$2115-1,Model!$D$2113+Model!$C2129)</f>
        <v>0</v>
      </c>
      <c r="BC2129" s="4">
        <f ca="1">OFFSET(Model!$A$1,Model!BC$2115-1,Model!$D$2113+Model!$C2129)</f>
        <v>0</v>
      </c>
      <c r="BD2129" s="4">
        <f ca="1">OFFSET(Model!$A$1,Model!BD$2115-1,Model!$D$2113+Model!$C2129)</f>
        <v>0</v>
      </c>
      <c r="BE2129" s="4">
        <f ca="1">OFFSET(Model!$A$1,Model!BE$2115-1,Model!$D$2113+Model!$C2129)</f>
        <v>0</v>
      </c>
      <c r="BF2129" s="4">
        <f ca="1">OFFSET(Model!$A$1,Model!BF$2115-1,Model!$D$2113+Model!$C2129)</f>
        <v>0</v>
      </c>
      <c r="BG2129" s="4">
        <f ca="1">OFFSET(Model!$A$1,Model!BG$2115-1,Model!$D$2113+Model!$C2129)</f>
        <v>0</v>
      </c>
      <c r="BH2129" s="4">
        <f t="shared" ca="1" si="3137"/>
        <v>678055.55555555562</v>
      </c>
      <c r="BI2129" s="4"/>
      <c r="BJ2129" s="4">
        <f ca="1">OFFSET(Model!$A$1,Model!BJ$2115-1,Model!$D$2113+Model!$C2129)</f>
        <v>0</v>
      </c>
      <c r="BK2129" s="4">
        <f ca="1">OFFSET(Model!$A$1,Model!BK$2115-1,Model!$D$2113+Model!$C2129)</f>
        <v>0</v>
      </c>
      <c r="BL2129" s="4">
        <f ca="1">OFFSET(Model!$A$1,Model!BL$2115-1,Model!$D$2113+Model!$C2129)</f>
        <v>0</v>
      </c>
      <c r="BM2129" s="4">
        <f ca="1">OFFSET(Model!$A$1,Model!BM$2115-1,Model!$D$2113+Model!$C2129)</f>
        <v>0</v>
      </c>
      <c r="BN2129" s="4">
        <f ca="1">OFFSET(Model!$A$1,Model!BN$2115-1,Model!$D$2113+Model!$C2129)</f>
        <v>0</v>
      </c>
      <c r="BO2129" s="4">
        <f ca="1">OFFSET(Model!$A$1,Model!BO$2115-1,Model!$D$2113+Model!$C2129)</f>
        <v>0</v>
      </c>
      <c r="BP2129" s="4">
        <f ca="1">OFFSET(Model!$A$1,Model!BP$2115-1,Model!$D$2113+Model!$C2129)</f>
        <v>0</v>
      </c>
      <c r="BQ2129" s="4">
        <f ca="1">OFFSET(Model!$A$1,Model!BQ$2115-1,Model!$D$2113+Model!$C2129)</f>
        <v>0</v>
      </c>
      <c r="BR2129" s="4">
        <f t="shared" ca="1" si="3138"/>
        <v>0</v>
      </c>
      <c r="BS2129" s="4"/>
      <c r="BT2129" s="2">
        <f t="shared" ca="1" si="3139"/>
        <v>3032646.9853472132</v>
      </c>
      <c r="BU2129" s="2">
        <f t="shared" ca="1" si="3140"/>
        <v>3158582.3455524836</v>
      </c>
      <c r="BV2129" s="5">
        <f t="shared" ca="1" si="3141"/>
        <v>-125935.36020527035</v>
      </c>
      <c r="BW2129" s="1"/>
      <c r="BX2129" s="4">
        <f ca="1">OFFSET(Model!$A$1,Model!BX$2115-1,Model!$D$2113+Model!$C2129)</f>
        <v>0</v>
      </c>
      <c r="BY2129" s="4">
        <f ca="1">OFFSET(Model!$A$1,Model!BY$2115-1,Model!$D$2113+Model!$C2129)</f>
        <v>0</v>
      </c>
      <c r="BZ2129" s="4">
        <f ca="1">OFFSET(Model!$A$1,Model!BZ$2115-1,Model!$D$2113+Model!$C2129)</f>
        <v>0</v>
      </c>
      <c r="CA2129" s="4">
        <f ca="1">OFFSET(Model!$A$1,Model!CA$2115-1,Model!$D$2113+Model!$C2129)</f>
        <v>1074410.123330262</v>
      </c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>
        <f ca="1">OFFSET(Model!$A$1,Model!DD$2115-1,Model!$D$2113+Model!$C2129)</f>
        <v>0</v>
      </c>
      <c r="DE2129" s="4">
        <f ca="1">OFFSET(Model!$A$1,Model!DE$2115-1,Model!$D$2113+Model!$C2129)</f>
        <v>0</v>
      </c>
      <c r="DF2129" s="4">
        <f ca="1">OFFSET(Model!$A$1,Model!DF$2115-1,Model!$D$2113+Model!$C2129)</f>
        <v>14379904.616401646</v>
      </c>
      <c r="DG2129" s="1"/>
      <c r="DH2129" s="4">
        <f ca="1">OFFSET(Model!$A$1,Model!DH$2115-1,Model!$D$2113+Model!$C2129)</f>
        <v>0</v>
      </c>
      <c r="DI2129" s="4">
        <f ca="1">OFFSET(Model!$A$1,Model!DI$2115-1,Model!$D$2113+Model!$C2129)</f>
        <v>0</v>
      </c>
      <c r="DJ2129" s="4"/>
      <c r="DK2129" s="4"/>
      <c r="DL2129" s="4"/>
      <c r="DM2129" s="4"/>
      <c r="DN2129" s="4">
        <f ca="1">OFFSET(Model!$A$1,Model!DN$2115-1,Model!$D$2113+Model!$C2129)</f>
        <v>948474.76312499132</v>
      </c>
      <c r="DO2129" s="4">
        <f ca="1">OFFSET(Model!$A$1,Model!DO$2115-1,Model!$D$2113+Model!$C2129)</f>
        <v>0</v>
      </c>
      <c r="DP2129" s="4">
        <f ca="1">OFFSET(Model!$A$1,Model!DP$2115-1,Model!$D$2113+Model!$C2129)</f>
        <v>948474.76312499132</v>
      </c>
      <c r="DQ2129" s="6">
        <f ca="1">OFFSET(Model!$A$1,Model!DQ$2115-1,Model!$D$2113+Model!$C2129)</f>
        <v>0</v>
      </c>
      <c r="DR2129" s="4">
        <f ca="1">OFFSET(Model!$A$1,Model!DR$2115-1,Model!$D$2113+Model!$C2129)</f>
        <v>0</v>
      </c>
      <c r="DS2129" s="6">
        <f ca="1">OFFSET(Model!$A$1,Model!DS$2115-1,Model!$D$2113+Model!$C2129)</f>
        <v>0</v>
      </c>
      <c r="DT2129" s="4">
        <f ca="1">OFFSET(Model!$A$1,Model!DT$2115-1,Model!$D$2113+Model!$C2129)</f>
        <v>0</v>
      </c>
      <c r="DU2129" s="4">
        <f ca="1">OFFSET(Model!$A$1,Model!DU$2115-1,Model!$D$2113+Model!$C2129)</f>
        <v>0</v>
      </c>
      <c r="DV2129" s="4">
        <f ca="1">OFFSET(Model!$A$1,Model!DV$2115-1,Model!$D$2113+Model!$C2129)</f>
        <v>0</v>
      </c>
      <c r="DW2129" s="1"/>
      <c r="DX2129" s="360">
        <f ca="1">OFFSET(Model!$A$1,Model!DX$2115-1,Model!$D$2113+Model!$C2129)</f>
        <v>0</v>
      </c>
      <c r="DY2129" s="360">
        <f ca="1">OFFSET(Model!$A$1,Model!DY$2115-1,Model!$D$2113+Model!$C2129)</f>
        <v>0</v>
      </c>
      <c r="DZ2129" s="360">
        <f ca="1">OFFSET(Model!$A$1,Model!DZ$2115-1,Model!$D$2113+Model!$C2129)</f>
        <v>0</v>
      </c>
      <c r="EA2129" s="360">
        <f ca="1">OFFSET(Model!$A$1,Model!EA$2115-1,Model!$D$2113+Model!$C2129)</f>
        <v>0</v>
      </c>
      <c r="EB2129" s="360">
        <f ca="1">OFFSET(Model!$A$1,Model!EB$2115-1,Model!$D$2113+Model!$C2129)</f>
        <v>0</v>
      </c>
      <c r="EC2129" s="360">
        <f ca="1">OFFSET(Model!$A$1,Model!EC$2115-1,Model!$D$2113+Model!$C2129)</f>
        <v>0</v>
      </c>
      <c r="ED2129" s="1"/>
      <c r="EE2129" s="1"/>
    </row>
    <row r="2130" spans="2:135" ht="15" customHeight="1">
      <c r="B2130" s="1"/>
      <c r="C2130" s="1">
        <f>IF(C2129&lt;Model!$E$1827,C2129+1,NA())</f>
        <v>13</v>
      </c>
      <c r="D2130" s="7">
        <f>INDEX(Model!$F$16:$DN$17,1,MATCH(Model!C2130,Model!$F$17:$DN$17,0))</f>
        <v>42490</v>
      </c>
      <c r="E2130" s="1"/>
      <c r="F2130" s="4">
        <f ca="1">OFFSET(Model!$A$1,Model!F$2115-1,Model!$D$2113+Model!$C2130)</f>
        <v>0</v>
      </c>
      <c r="G2130" s="4">
        <f ca="1">OFFSET(Model!$A$1,Model!G$2115-1,Model!$D$2113+Model!$C2130)</f>
        <v>2084172.2222222239</v>
      </c>
      <c r="H2130" s="4">
        <f ca="1">OFFSET(Model!$A$1,Model!H$2115-1,Model!$D$2113+Model!$C2130)</f>
        <v>0</v>
      </c>
      <c r="I2130" s="4">
        <f ca="1">OFFSET(Model!$A$1,Model!I$2115-1,Model!$D$2113+Model!$C2130)</f>
        <v>0</v>
      </c>
      <c r="J2130" s="4">
        <f ca="1">OFFSET(Model!$A$1,Model!J$2115-1,Model!$D$2113+Model!$C2130)</f>
        <v>0</v>
      </c>
      <c r="K2130" s="4">
        <f ca="1">OFFSET(Model!$A$1,Model!K$2115-1,Model!$D$2113+Model!$C2130)</f>
        <v>0</v>
      </c>
      <c r="L2130" s="4">
        <f ca="1">OFFSET(Model!$A$1,Model!L$2115-1,Model!$D$2113+Model!$C2130)</f>
        <v>0</v>
      </c>
      <c r="M2130" s="1"/>
      <c r="N2130" s="4">
        <f ca="1">OFFSET(Model!$A$1,Model!N$2115-1,Model!$D$2113+Model!$C2130)</f>
        <v>0</v>
      </c>
      <c r="O2130" s="4">
        <f ca="1">OFFSET(Model!$A$1,Model!O$2115-1,Model!$D$2113+Model!$C2130)</f>
        <v>0</v>
      </c>
      <c r="P2130" s="4">
        <f ca="1">OFFSET(Model!$A$1,Model!P$2115-1,Model!$D$2113+Model!$C2130)</f>
        <v>0</v>
      </c>
      <c r="Q2130" s="4">
        <f ca="1">OFFSET(Model!$A$1,Model!Q$2115-1,Model!$D$2113+Model!$C2130)</f>
        <v>0</v>
      </c>
      <c r="R2130" s="4">
        <f ca="1">OFFSET(Model!$A$1,Model!R$2115-1,Model!$D$2113+Model!$C2130)</f>
        <v>0</v>
      </c>
      <c r="S2130" s="4">
        <f t="shared" ca="1" si="3134"/>
        <v>0</v>
      </c>
      <c r="T2130" s="4"/>
      <c r="U2130" s="4">
        <f ca="1">OFFSET(Model!$A$1,Model!U$2115-1,Model!$D$2113+Model!$C2130)</f>
        <v>0</v>
      </c>
      <c r="V2130" s="4">
        <f ca="1">OFFSET(Model!$A$1,Model!V$2115-1,Model!$D$2113+Model!$C2130)</f>
        <v>0</v>
      </c>
      <c r="W2130" s="4">
        <f ca="1">OFFSET(Model!$A$1,Model!W$2115-1,Model!$D$2113+Model!$C2130)</f>
        <v>55946.729930125155</v>
      </c>
      <c r="X2130" s="4">
        <f ca="1">OFFSET(Model!$A$1,Model!X$2115-1,Model!$D$2113+Model!$C2130)</f>
        <v>0</v>
      </c>
      <c r="Y2130" s="4">
        <f t="shared" ca="1" si="3135"/>
        <v>55946.729930125155</v>
      </c>
      <c r="Z2130" s="4"/>
      <c r="AA2130" s="4">
        <f ca="1">OFFSET(Model!$A$1,Model!AA$2115-1,Model!$D$2113+Model!$C2130)</f>
        <v>0</v>
      </c>
      <c r="AB2130" s="4">
        <f ca="1">OFFSET(Model!$A$1,Model!AB$2115-1,Model!$D$2113+Model!$C2130)</f>
        <v>0</v>
      </c>
      <c r="AC2130" s="4">
        <f ca="1">OFFSET(Model!$A$1,Model!AC$2115-1,Model!$D$2113+Model!$C2130)</f>
        <v>0</v>
      </c>
      <c r="AD2130" s="4">
        <f ca="1">OFFSET(Model!$A$1,Model!AD$2115-1,Model!$D$2113+Model!$C2130)</f>
        <v>0</v>
      </c>
      <c r="AE2130" s="4">
        <f ca="1">OFFSET(Model!$A$1,Model!AE$2115-1,Model!$D$2113+Model!$C2130)</f>
        <v>2005555.5555555555</v>
      </c>
      <c r="AF2130" s="4">
        <f ca="1">OFFSET(Model!$A$1,Model!AF$2115-1,Model!$D$2113+Model!$C2130)</f>
        <v>0</v>
      </c>
      <c r="AG2130" s="4">
        <f ca="1">OFFSET(Model!$A$1,Model!AG$2115-1,Model!$D$2113+Model!$C2130)</f>
        <v>344444.44444444444</v>
      </c>
      <c r="AH2130" s="4">
        <f ca="1">OFFSET(Model!$A$1,Model!AH$2115-1,Model!$D$2113+Model!$C2130)</f>
        <v>0</v>
      </c>
      <c r="AI2130" s="4">
        <f ca="1">OFFSET(Model!$A$1,Model!AI$2115-1,Model!$D$2113+Model!$C2130)</f>
        <v>0</v>
      </c>
      <c r="AJ2130" s="4">
        <f ca="1">OFFSET(Model!$A$1,Model!AJ$2115-1,Model!$D$2113+Model!$C2130)</f>
        <v>0</v>
      </c>
      <c r="AK2130" s="4">
        <f ca="1">OFFSET(Model!$A$1,Model!AK$2115-1,Model!$D$2113+Model!$C2130)</f>
        <v>78616.666666666672</v>
      </c>
      <c r="AL2130" s="4">
        <f t="shared" ca="1" si="3136"/>
        <v>2428616.6666666665</v>
      </c>
      <c r="AM2130" s="4"/>
      <c r="AN2130" s="4">
        <f ca="1">OFFSET(Model!$A$1,Model!AN$2115-1,Model!$D$2113+Model!$C2130)</f>
        <v>16666.666666666668</v>
      </c>
      <c r="AO2130" s="4">
        <f ca="1">OFFSET(Model!$A$1,Model!AO$2115-1,Model!$D$2113+Model!$C2130)</f>
        <v>0</v>
      </c>
      <c r="AP2130" s="4">
        <f ca="1">OFFSET(Model!$A$1,Model!AP$2115-1,Model!$D$2113+Model!$C2130)</f>
        <v>13888.888888888889</v>
      </c>
      <c r="AQ2130" s="4">
        <f ca="1">OFFSET(Model!$A$1,Model!AQ$2115-1,Model!$D$2113+Model!$C2130)</f>
        <v>487500</v>
      </c>
      <c r="AR2130" s="4">
        <f ca="1">OFFSET(Model!$A$1,Model!AR$2115-1,Model!$D$2113+Model!$C2130)</f>
        <v>0</v>
      </c>
      <c r="AS2130" s="4">
        <f ca="1">OFFSET(Model!$A$1,Model!AS$2115-1,Model!$D$2113+Model!$C2130)</f>
        <v>0</v>
      </c>
      <c r="AT2130" s="4">
        <f ca="1">OFFSET(Model!$A$1,Model!AT$2115-1,Model!$D$2113+Model!$C2130)</f>
        <v>0</v>
      </c>
      <c r="AU2130" s="4">
        <f ca="1">OFFSET(Model!$A$1,Model!AU$2115-1,Model!$D$2113+Model!$C2130)</f>
        <v>10416.666666666666</v>
      </c>
      <c r="AV2130" s="4">
        <f ca="1">OFFSET(Model!$A$1,Model!AV$2115-1,Model!$D$2113+Model!$C2130)</f>
        <v>0</v>
      </c>
      <c r="AW2130" s="4">
        <f ca="1">OFFSET(Model!$A$1,Model!AW$2115-1,Model!$D$2113+Model!$C2130)</f>
        <v>47916.666666666664</v>
      </c>
      <c r="AX2130" s="4">
        <f ca="1">OFFSET(Model!$A$1,Model!AX$2115-1,Model!$D$2113+Model!$C2130)</f>
        <v>0</v>
      </c>
      <c r="AY2130" s="4">
        <f ca="1">OFFSET(Model!$A$1,Model!AY$2115-1,Model!$D$2113+Model!$C2130)</f>
        <v>4444.4444444444443</v>
      </c>
      <c r="AZ2130" s="4">
        <f ca="1">OFFSET(Model!$A$1,Model!AZ$2115-1,Model!$D$2113+Model!$C2130)</f>
        <v>97222.222222222219</v>
      </c>
      <c r="BA2130" s="4">
        <f ca="1">OFFSET(Model!$A$1,Model!BA$2115-1,Model!$D$2113+Model!$C2130)</f>
        <v>0</v>
      </c>
      <c r="BB2130" s="4">
        <f ca="1">OFFSET(Model!$A$1,Model!BB$2115-1,Model!$D$2113+Model!$C2130)</f>
        <v>0</v>
      </c>
      <c r="BC2130" s="4">
        <f ca="1">OFFSET(Model!$A$1,Model!BC$2115-1,Model!$D$2113+Model!$C2130)</f>
        <v>0</v>
      </c>
      <c r="BD2130" s="4">
        <f ca="1">OFFSET(Model!$A$1,Model!BD$2115-1,Model!$D$2113+Model!$C2130)</f>
        <v>0</v>
      </c>
      <c r="BE2130" s="4">
        <f ca="1">OFFSET(Model!$A$1,Model!BE$2115-1,Model!$D$2113+Model!$C2130)</f>
        <v>0</v>
      </c>
      <c r="BF2130" s="4">
        <f ca="1">OFFSET(Model!$A$1,Model!BF$2115-1,Model!$D$2113+Model!$C2130)</f>
        <v>0</v>
      </c>
      <c r="BG2130" s="4">
        <f ca="1">OFFSET(Model!$A$1,Model!BG$2115-1,Model!$D$2113+Model!$C2130)</f>
        <v>0</v>
      </c>
      <c r="BH2130" s="4">
        <f t="shared" ca="1" si="3137"/>
        <v>678055.55555555562</v>
      </c>
      <c r="BI2130" s="4"/>
      <c r="BJ2130" s="4">
        <f ca="1">OFFSET(Model!$A$1,Model!BJ$2115-1,Model!$D$2113+Model!$C2130)</f>
        <v>0</v>
      </c>
      <c r="BK2130" s="4">
        <f ca="1">OFFSET(Model!$A$1,Model!BK$2115-1,Model!$D$2113+Model!$C2130)</f>
        <v>0</v>
      </c>
      <c r="BL2130" s="4">
        <f ca="1">OFFSET(Model!$A$1,Model!BL$2115-1,Model!$D$2113+Model!$C2130)</f>
        <v>0</v>
      </c>
      <c r="BM2130" s="4">
        <f ca="1">OFFSET(Model!$A$1,Model!BM$2115-1,Model!$D$2113+Model!$C2130)</f>
        <v>0</v>
      </c>
      <c r="BN2130" s="4">
        <f ca="1">OFFSET(Model!$A$1,Model!BN$2115-1,Model!$D$2113+Model!$C2130)</f>
        <v>0</v>
      </c>
      <c r="BO2130" s="4">
        <f ca="1">OFFSET(Model!$A$1,Model!BO$2115-1,Model!$D$2113+Model!$C2130)</f>
        <v>0</v>
      </c>
      <c r="BP2130" s="4">
        <f ca="1">OFFSET(Model!$A$1,Model!BP$2115-1,Model!$D$2113+Model!$C2130)</f>
        <v>0</v>
      </c>
      <c r="BQ2130" s="4">
        <f ca="1">OFFSET(Model!$A$1,Model!BQ$2115-1,Model!$D$2113+Model!$C2130)</f>
        <v>0</v>
      </c>
      <c r="BR2130" s="4">
        <f t="shared" ca="1" si="3138"/>
        <v>0</v>
      </c>
      <c r="BS2130" s="4"/>
      <c r="BT2130" s="2">
        <f t="shared" ca="1" si="3139"/>
        <v>2084172.2222222239</v>
      </c>
      <c r="BU2130" s="2">
        <f t="shared" ca="1" si="3140"/>
        <v>3162618.9521523467</v>
      </c>
      <c r="BV2130" s="5">
        <f t="shared" ca="1" si="3141"/>
        <v>-1078446.7299301228</v>
      </c>
      <c r="BW2130" s="1"/>
      <c r="BX2130" s="4">
        <f ca="1">OFFSET(Model!$A$1,Model!BX$2115-1,Model!$D$2113+Model!$C2130)</f>
        <v>0</v>
      </c>
      <c r="BY2130" s="4">
        <f ca="1">OFFSET(Model!$A$1,Model!BY$2115-1,Model!$D$2113+Model!$C2130)</f>
        <v>0</v>
      </c>
      <c r="BZ2130" s="4">
        <f ca="1">OFFSET(Model!$A$1,Model!BZ$2115-1,Model!$D$2113+Model!$C2130)</f>
        <v>0</v>
      </c>
      <c r="CA2130" s="4">
        <f ca="1">OFFSET(Model!$A$1,Model!CA$2115-1,Model!$D$2113+Model!$C2130)</f>
        <v>1078446.7299301233</v>
      </c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>
        <f ca="1">OFFSET(Model!$A$1,Model!DD$2115-1,Model!$D$2113+Model!$C2130)</f>
        <v>0</v>
      </c>
      <c r="DE2130" s="4">
        <f ca="1">OFFSET(Model!$A$1,Model!DE$2115-1,Model!$D$2113+Model!$C2130)</f>
        <v>0</v>
      </c>
      <c r="DF2130" s="4">
        <f ca="1">OFFSET(Model!$A$1,Model!DF$2115-1,Model!$D$2113+Model!$C2130)</f>
        <v>15458351.34633177</v>
      </c>
      <c r="DG2130" s="1"/>
      <c r="DH2130" s="4">
        <f ca="1">OFFSET(Model!$A$1,Model!DH$2115-1,Model!$D$2113+Model!$C2130)</f>
        <v>0</v>
      </c>
      <c r="DI2130" s="4">
        <f ca="1">OFFSET(Model!$A$1,Model!DI$2115-1,Model!$D$2113+Model!$C2130)</f>
        <v>0</v>
      </c>
      <c r="DJ2130" s="4"/>
      <c r="DK2130" s="4"/>
      <c r="DL2130" s="4"/>
      <c r="DM2130" s="4"/>
      <c r="DN2130" s="4">
        <f ca="1">OFFSET(Model!$A$1,Model!DN$2115-1,Model!$D$2113+Model!$C2130)</f>
        <v>0</v>
      </c>
      <c r="DO2130" s="4">
        <f ca="1">OFFSET(Model!$A$1,Model!DO$2115-1,Model!$D$2113+Model!$C2130)</f>
        <v>0</v>
      </c>
      <c r="DP2130" s="4">
        <f ca="1">OFFSET(Model!$A$1,Model!DP$2115-1,Model!$D$2113+Model!$C2130)</f>
        <v>0</v>
      </c>
      <c r="DQ2130" s="6">
        <f ca="1">OFFSET(Model!$A$1,Model!DQ$2115-1,Model!$D$2113+Model!$C2130)</f>
        <v>0</v>
      </c>
      <c r="DR2130" s="4">
        <f ca="1">OFFSET(Model!$A$1,Model!DR$2115-1,Model!$D$2113+Model!$C2130)</f>
        <v>0</v>
      </c>
      <c r="DS2130" s="6">
        <f ca="1">OFFSET(Model!$A$1,Model!DS$2115-1,Model!$D$2113+Model!$C2130)</f>
        <v>0</v>
      </c>
      <c r="DT2130" s="4">
        <f ca="1">OFFSET(Model!$A$1,Model!DT$2115-1,Model!$D$2113+Model!$C2130)</f>
        <v>0</v>
      </c>
      <c r="DU2130" s="4">
        <f ca="1">OFFSET(Model!$A$1,Model!DU$2115-1,Model!$D$2113+Model!$C2130)</f>
        <v>0</v>
      </c>
      <c r="DV2130" s="4">
        <f ca="1">OFFSET(Model!$A$1,Model!DV$2115-1,Model!$D$2113+Model!$C2130)</f>
        <v>0</v>
      </c>
      <c r="DW2130" s="1"/>
      <c r="DX2130" s="360">
        <f ca="1">OFFSET(Model!$A$1,Model!DX$2115-1,Model!$D$2113+Model!$C2130)</f>
        <v>0</v>
      </c>
      <c r="DY2130" s="360">
        <f ca="1">OFFSET(Model!$A$1,Model!DY$2115-1,Model!$D$2113+Model!$C2130)</f>
        <v>0</v>
      </c>
      <c r="DZ2130" s="360">
        <f ca="1">OFFSET(Model!$A$1,Model!DZ$2115-1,Model!$D$2113+Model!$C2130)</f>
        <v>0</v>
      </c>
      <c r="EA2130" s="360">
        <f ca="1">OFFSET(Model!$A$1,Model!EA$2115-1,Model!$D$2113+Model!$C2130)</f>
        <v>0</v>
      </c>
      <c r="EB2130" s="360">
        <f ca="1">OFFSET(Model!$A$1,Model!EB$2115-1,Model!$D$2113+Model!$C2130)</f>
        <v>0</v>
      </c>
      <c r="EC2130" s="360">
        <f ca="1">OFFSET(Model!$A$1,Model!EC$2115-1,Model!$D$2113+Model!$C2130)</f>
        <v>0</v>
      </c>
      <c r="ED2130" s="1"/>
      <c r="EE2130" s="1"/>
    </row>
    <row r="2131" spans="2:135" ht="15" customHeight="1">
      <c r="B2131" s="1"/>
      <c r="C2131" s="1">
        <f>IF(C2130&lt;Model!$E$1827,C2130+1,NA())</f>
        <v>14</v>
      </c>
      <c r="D2131" s="7">
        <f>INDEX(Model!$F$16:$DN$17,1,MATCH(Model!C2131,Model!$F$17:$DN$17,0))</f>
        <v>42521</v>
      </c>
      <c r="E2131" s="1"/>
      <c r="F2131" s="4">
        <f ca="1">OFFSET(Model!$A$1,Model!F$2115-1,Model!$D$2113+Model!$C2131)</f>
        <v>8034139.1700000009</v>
      </c>
      <c r="G2131" s="4">
        <f ca="1">OFFSET(Model!$A$1,Model!G$2115-1,Model!$D$2113+Model!$C2131)</f>
        <v>2084172.2222222239</v>
      </c>
      <c r="H2131" s="4">
        <f ca="1">OFFSET(Model!$A$1,Model!H$2115-1,Model!$D$2113+Model!$C2131)</f>
        <v>0</v>
      </c>
      <c r="I2131" s="4">
        <f ca="1">OFFSET(Model!$A$1,Model!I$2115-1,Model!$D$2113+Model!$C2131)</f>
        <v>0</v>
      </c>
      <c r="J2131" s="4">
        <f ca="1">OFFSET(Model!$A$1,Model!J$2115-1,Model!$D$2113+Model!$C2131)</f>
        <v>0</v>
      </c>
      <c r="K2131" s="4">
        <f ca="1">OFFSET(Model!$A$1,Model!K$2115-1,Model!$D$2113+Model!$C2131)</f>
        <v>0</v>
      </c>
      <c r="L2131" s="4">
        <f ca="1">OFFSET(Model!$A$1,Model!L$2115-1,Model!$D$2113+Model!$C2131)</f>
        <v>0</v>
      </c>
      <c r="M2131" s="1"/>
      <c r="N2131" s="4">
        <f ca="1">OFFSET(Model!$A$1,Model!N$2115-1,Model!$D$2113+Model!$C2131)</f>
        <v>0</v>
      </c>
      <c r="O2131" s="4">
        <f ca="1">OFFSET(Model!$A$1,Model!O$2115-1,Model!$D$2113+Model!$C2131)</f>
        <v>0</v>
      </c>
      <c r="P2131" s="4">
        <f ca="1">OFFSET(Model!$A$1,Model!P$2115-1,Model!$D$2113+Model!$C2131)</f>
        <v>0</v>
      </c>
      <c r="Q2131" s="4">
        <f ca="1">OFFSET(Model!$A$1,Model!Q$2115-1,Model!$D$2113+Model!$C2131)</f>
        <v>0</v>
      </c>
      <c r="R2131" s="4">
        <f ca="1">OFFSET(Model!$A$1,Model!R$2115-1,Model!$D$2113+Model!$C2131)</f>
        <v>0</v>
      </c>
      <c r="S2131" s="4">
        <f t="shared" ca="1" si="3134"/>
        <v>0</v>
      </c>
      <c r="T2131" s="4"/>
      <c r="U2131" s="4">
        <f ca="1">OFFSET(Model!$A$1,Model!U$2115-1,Model!$D$2113+Model!$C2131)</f>
        <v>0</v>
      </c>
      <c r="V2131" s="4">
        <f ca="1">OFFSET(Model!$A$1,Model!V$2115-1,Model!$D$2113+Model!$C2131)</f>
        <v>0</v>
      </c>
      <c r="W2131" s="4">
        <f ca="1">OFFSET(Model!$A$1,Model!W$2115-1,Model!$D$2113+Model!$C2131)</f>
        <v>59998.50224044497</v>
      </c>
      <c r="X2131" s="4">
        <f ca="1">OFFSET(Model!$A$1,Model!X$2115-1,Model!$D$2113+Model!$C2131)</f>
        <v>0</v>
      </c>
      <c r="Y2131" s="4">
        <f t="shared" ca="1" si="3135"/>
        <v>59998.50224044497</v>
      </c>
      <c r="Z2131" s="4"/>
      <c r="AA2131" s="4">
        <f ca="1">OFFSET(Model!$A$1,Model!AA$2115-1,Model!$D$2113+Model!$C2131)</f>
        <v>0</v>
      </c>
      <c r="AB2131" s="4">
        <f ca="1">OFFSET(Model!$A$1,Model!AB$2115-1,Model!$D$2113+Model!$C2131)</f>
        <v>0</v>
      </c>
      <c r="AC2131" s="4">
        <f ca="1">OFFSET(Model!$A$1,Model!AC$2115-1,Model!$D$2113+Model!$C2131)</f>
        <v>0</v>
      </c>
      <c r="AD2131" s="4">
        <f ca="1">OFFSET(Model!$A$1,Model!AD$2115-1,Model!$D$2113+Model!$C2131)</f>
        <v>0</v>
      </c>
      <c r="AE2131" s="4">
        <f ca="1">OFFSET(Model!$A$1,Model!AE$2115-1,Model!$D$2113+Model!$C2131)</f>
        <v>2005555.5555555555</v>
      </c>
      <c r="AF2131" s="4">
        <f ca="1">OFFSET(Model!$A$1,Model!AF$2115-1,Model!$D$2113+Model!$C2131)</f>
        <v>0</v>
      </c>
      <c r="AG2131" s="4">
        <f ca="1">OFFSET(Model!$A$1,Model!AG$2115-1,Model!$D$2113+Model!$C2131)</f>
        <v>344444.44444444444</v>
      </c>
      <c r="AH2131" s="4">
        <f ca="1">OFFSET(Model!$A$1,Model!AH$2115-1,Model!$D$2113+Model!$C2131)</f>
        <v>0</v>
      </c>
      <c r="AI2131" s="4">
        <f ca="1">OFFSET(Model!$A$1,Model!AI$2115-1,Model!$D$2113+Model!$C2131)</f>
        <v>0</v>
      </c>
      <c r="AJ2131" s="4">
        <f ca="1">OFFSET(Model!$A$1,Model!AJ$2115-1,Model!$D$2113+Model!$C2131)</f>
        <v>0</v>
      </c>
      <c r="AK2131" s="4">
        <f ca="1">OFFSET(Model!$A$1,Model!AK$2115-1,Model!$D$2113+Model!$C2131)</f>
        <v>78616.666666666672</v>
      </c>
      <c r="AL2131" s="4">
        <f t="shared" ca="1" si="3136"/>
        <v>2428616.6666666665</v>
      </c>
      <c r="AM2131" s="4"/>
      <c r="AN2131" s="4">
        <f ca="1">OFFSET(Model!$A$1,Model!AN$2115-1,Model!$D$2113+Model!$C2131)</f>
        <v>16666.666666666668</v>
      </c>
      <c r="AO2131" s="4">
        <f ca="1">OFFSET(Model!$A$1,Model!AO$2115-1,Model!$D$2113+Model!$C2131)</f>
        <v>0</v>
      </c>
      <c r="AP2131" s="4">
        <f ca="1">OFFSET(Model!$A$1,Model!AP$2115-1,Model!$D$2113+Model!$C2131)</f>
        <v>13888.888888888889</v>
      </c>
      <c r="AQ2131" s="4">
        <f ca="1">OFFSET(Model!$A$1,Model!AQ$2115-1,Model!$D$2113+Model!$C2131)</f>
        <v>487500</v>
      </c>
      <c r="AR2131" s="4">
        <f ca="1">OFFSET(Model!$A$1,Model!AR$2115-1,Model!$D$2113+Model!$C2131)</f>
        <v>0</v>
      </c>
      <c r="AS2131" s="4">
        <f ca="1">OFFSET(Model!$A$1,Model!AS$2115-1,Model!$D$2113+Model!$C2131)</f>
        <v>0</v>
      </c>
      <c r="AT2131" s="4">
        <f ca="1">OFFSET(Model!$A$1,Model!AT$2115-1,Model!$D$2113+Model!$C2131)</f>
        <v>0</v>
      </c>
      <c r="AU2131" s="4">
        <f ca="1">OFFSET(Model!$A$1,Model!AU$2115-1,Model!$D$2113+Model!$C2131)</f>
        <v>10416.666666666666</v>
      </c>
      <c r="AV2131" s="4">
        <f ca="1">OFFSET(Model!$A$1,Model!AV$2115-1,Model!$D$2113+Model!$C2131)</f>
        <v>0</v>
      </c>
      <c r="AW2131" s="4">
        <f ca="1">OFFSET(Model!$A$1,Model!AW$2115-1,Model!$D$2113+Model!$C2131)</f>
        <v>47916.666666666664</v>
      </c>
      <c r="AX2131" s="4">
        <f ca="1">OFFSET(Model!$A$1,Model!AX$2115-1,Model!$D$2113+Model!$C2131)</f>
        <v>0</v>
      </c>
      <c r="AY2131" s="4">
        <f ca="1">OFFSET(Model!$A$1,Model!AY$2115-1,Model!$D$2113+Model!$C2131)</f>
        <v>4444.4444444444443</v>
      </c>
      <c r="AZ2131" s="4">
        <f ca="1">OFFSET(Model!$A$1,Model!AZ$2115-1,Model!$D$2113+Model!$C2131)</f>
        <v>97222.222222222219</v>
      </c>
      <c r="BA2131" s="4">
        <f ca="1">OFFSET(Model!$A$1,Model!BA$2115-1,Model!$D$2113+Model!$C2131)</f>
        <v>0</v>
      </c>
      <c r="BB2131" s="4">
        <f ca="1">OFFSET(Model!$A$1,Model!BB$2115-1,Model!$D$2113+Model!$C2131)</f>
        <v>0</v>
      </c>
      <c r="BC2131" s="4">
        <f ca="1">OFFSET(Model!$A$1,Model!BC$2115-1,Model!$D$2113+Model!$C2131)</f>
        <v>0</v>
      </c>
      <c r="BD2131" s="4">
        <f ca="1">OFFSET(Model!$A$1,Model!BD$2115-1,Model!$D$2113+Model!$C2131)</f>
        <v>0</v>
      </c>
      <c r="BE2131" s="4">
        <f ca="1">OFFSET(Model!$A$1,Model!BE$2115-1,Model!$D$2113+Model!$C2131)</f>
        <v>0</v>
      </c>
      <c r="BF2131" s="4">
        <f ca="1">OFFSET(Model!$A$1,Model!BF$2115-1,Model!$D$2113+Model!$C2131)</f>
        <v>0</v>
      </c>
      <c r="BG2131" s="4">
        <f ca="1">OFFSET(Model!$A$1,Model!BG$2115-1,Model!$D$2113+Model!$C2131)</f>
        <v>0</v>
      </c>
      <c r="BH2131" s="4">
        <f t="shared" ca="1" si="3137"/>
        <v>678055.55555555562</v>
      </c>
      <c r="BI2131" s="4"/>
      <c r="BJ2131" s="4">
        <f ca="1">OFFSET(Model!$A$1,Model!BJ$2115-1,Model!$D$2113+Model!$C2131)</f>
        <v>0</v>
      </c>
      <c r="BK2131" s="4">
        <f ca="1">OFFSET(Model!$A$1,Model!BK$2115-1,Model!$D$2113+Model!$C2131)</f>
        <v>0</v>
      </c>
      <c r="BL2131" s="4">
        <f ca="1">OFFSET(Model!$A$1,Model!BL$2115-1,Model!$D$2113+Model!$C2131)</f>
        <v>0</v>
      </c>
      <c r="BM2131" s="4">
        <f ca="1">OFFSET(Model!$A$1,Model!BM$2115-1,Model!$D$2113+Model!$C2131)</f>
        <v>0</v>
      </c>
      <c r="BN2131" s="4">
        <f ca="1">OFFSET(Model!$A$1,Model!BN$2115-1,Model!$D$2113+Model!$C2131)</f>
        <v>0</v>
      </c>
      <c r="BO2131" s="4">
        <f ca="1">OFFSET(Model!$A$1,Model!BO$2115-1,Model!$D$2113+Model!$C2131)</f>
        <v>0</v>
      </c>
      <c r="BP2131" s="4">
        <f ca="1">OFFSET(Model!$A$1,Model!BP$2115-1,Model!$D$2113+Model!$C2131)</f>
        <v>0</v>
      </c>
      <c r="BQ2131" s="4">
        <f ca="1">OFFSET(Model!$A$1,Model!BQ$2115-1,Model!$D$2113+Model!$C2131)</f>
        <v>0</v>
      </c>
      <c r="BR2131" s="4">
        <f t="shared" ca="1" si="3138"/>
        <v>0</v>
      </c>
      <c r="BS2131" s="4"/>
      <c r="BT2131" s="2">
        <f t="shared" ca="1" si="3139"/>
        <v>10118311.392222226</v>
      </c>
      <c r="BU2131" s="2">
        <f t="shared" ca="1" si="3140"/>
        <v>3166670.7244626665</v>
      </c>
      <c r="BV2131" s="5">
        <f t="shared" ca="1" si="3141"/>
        <v>6951640.6677595591</v>
      </c>
      <c r="BW2131" s="1"/>
      <c r="BX2131" s="4">
        <f ca="1">OFFSET(Model!$A$1,Model!BX$2115-1,Model!$D$2113+Model!$C2131)</f>
        <v>0</v>
      </c>
      <c r="BY2131" s="4">
        <f ca="1">OFFSET(Model!$A$1,Model!BY$2115-1,Model!$D$2113+Model!$C2131)</f>
        <v>0</v>
      </c>
      <c r="BZ2131" s="4">
        <f ca="1">OFFSET(Model!$A$1,Model!BZ$2115-1,Model!$D$2113+Model!$C2131)</f>
        <v>0</v>
      </c>
      <c r="CA2131" s="4">
        <f ca="1">OFFSET(Model!$A$1,Model!CA$2115-1,Model!$D$2113+Model!$C2131)</f>
        <v>1082498.5022404431</v>
      </c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>
        <f ca="1">OFFSET(Model!$A$1,Model!DD$2115-1,Model!$D$2113+Model!$C2131)</f>
        <v>0</v>
      </c>
      <c r="DE2131" s="4">
        <f ca="1">OFFSET(Model!$A$1,Model!DE$2115-1,Model!$D$2113+Model!$C2131)</f>
        <v>0</v>
      </c>
      <c r="DF2131" s="4">
        <f ca="1">OFFSET(Model!$A$1,Model!DF$2115-1,Model!$D$2113+Model!$C2131)</f>
        <v>16540849.848572213</v>
      </c>
      <c r="DG2131" s="1"/>
      <c r="DH2131" s="4">
        <f ca="1">OFFSET(Model!$A$1,Model!DH$2115-1,Model!$D$2113+Model!$C2131)</f>
        <v>0</v>
      </c>
      <c r="DI2131" s="4">
        <f ca="1">OFFSET(Model!$A$1,Model!DI$2115-1,Model!$D$2113+Model!$C2131)</f>
        <v>0</v>
      </c>
      <c r="DJ2131" s="4"/>
      <c r="DK2131" s="4"/>
      <c r="DL2131" s="4"/>
      <c r="DM2131" s="4"/>
      <c r="DN2131" s="4">
        <f ca="1">OFFSET(Model!$A$1,Model!DN$2115-1,Model!$D$2113+Model!$C2131)</f>
        <v>8034139.1700000009</v>
      </c>
      <c r="DO2131" s="4">
        <f ca="1">OFFSET(Model!$A$1,Model!DO$2115-1,Model!$D$2113+Model!$C2131)</f>
        <v>0</v>
      </c>
      <c r="DP2131" s="4">
        <f ca="1">OFFSET(Model!$A$1,Model!DP$2115-1,Model!$D$2113+Model!$C2131)</f>
        <v>8034139.1700000009</v>
      </c>
      <c r="DQ2131" s="6">
        <f ca="1">OFFSET(Model!$A$1,Model!DQ$2115-1,Model!$D$2113+Model!$C2131)</f>
        <v>0</v>
      </c>
      <c r="DR2131" s="4">
        <f ca="1">OFFSET(Model!$A$1,Model!DR$2115-1,Model!$D$2113+Model!$C2131)</f>
        <v>0</v>
      </c>
      <c r="DS2131" s="6">
        <f ca="1">OFFSET(Model!$A$1,Model!DS$2115-1,Model!$D$2113+Model!$C2131)</f>
        <v>0</v>
      </c>
      <c r="DT2131" s="4">
        <f ca="1">OFFSET(Model!$A$1,Model!DT$2115-1,Model!$D$2113+Model!$C2131)</f>
        <v>0</v>
      </c>
      <c r="DU2131" s="4">
        <f ca="1">OFFSET(Model!$A$1,Model!DU$2115-1,Model!$D$2113+Model!$C2131)</f>
        <v>0</v>
      </c>
      <c r="DV2131" s="4">
        <f ca="1">OFFSET(Model!$A$1,Model!DV$2115-1,Model!$D$2113+Model!$C2131)</f>
        <v>0</v>
      </c>
      <c r="DW2131" s="1"/>
      <c r="DX2131" s="360">
        <f ca="1">OFFSET(Model!$A$1,Model!DX$2115-1,Model!$D$2113+Model!$C2131)</f>
        <v>0</v>
      </c>
      <c r="DY2131" s="360">
        <f ca="1">OFFSET(Model!$A$1,Model!DY$2115-1,Model!$D$2113+Model!$C2131)</f>
        <v>0</v>
      </c>
      <c r="DZ2131" s="360">
        <f ca="1">OFFSET(Model!$A$1,Model!DZ$2115-1,Model!$D$2113+Model!$C2131)</f>
        <v>0</v>
      </c>
      <c r="EA2131" s="360">
        <f ca="1">OFFSET(Model!$A$1,Model!EA$2115-1,Model!$D$2113+Model!$C2131)</f>
        <v>0</v>
      </c>
      <c r="EB2131" s="360">
        <f ca="1">OFFSET(Model!$A$1,Model!EB$2115-1,Model!$D$2113+Model!$C2131)</f>
        <v>0</v>
      </c>
      <c r="EC2131" s="360">
        <f ca="1">OFFSET(Model!$A$1,Model!EC$2115-1,Model!$D$2113+Model!$C2131)</f>
        <v>0</v>
      </c>
      <c r="ED2131" s="1"/>
      <c r="EE2131" s="1"/>
    </row>
    <row r="2132" spans="2:135" ht="15" customHeight="1">
      <c r="B2132" s="1"/>
      <c r="C2132" s="1">
        <f>IF(C2131&lt;Model!$E$1827,C2131+1,NA())</f>
        <v>15</v>
      </c>
      <c r="D2132" s="7">
        <f>INDEX(Model!$F$16:$DN$17,1,MATCH(Model!C2132,Model!$F$17:$DN$17,0))</f>
        <v>42551</v>
      </c>
      <c r="E2132" s="1"/>
      <c r="F2132" s="4">
        <f ca="1">OFFSET(Model!$A$1,Model!F$2115-1,Model!$D$2113+Model!$C2132)</f>
        <v>0</v>
      </c>
      <c r="G2132" s="4">
        <f ca="1">OFFSET(Model!$A$1,Model!G$2115-1,Model!$D$2113+Model!$C2132)</f>
        <v>2084172.2222222239</v>
      </c>
      <c r="H2132" s="4">
        <f ca="1">OFFSET(Model!$A$1,Model!H$2115-1,Model!$D$2113+Model!$C2132)</f>
        <v>0</v>
      </c>
      <c r="I2132" s="4">
        <f ca="1">OFFSET(Model!$A$1,Model!I$2115-1,Model!$D$2113+Model!$C2132)</f>
        <v>0</v>
      </c>
      <c r="J2132" s="4">
        <f ca="1">OFFSET(Model!$A$1,Model!J$2115-1,Model!$D$2113+Model!$C2132)</f>
        <v>0</v>
      </c>
      <c r="K2132" s="4">
        <f ca="1">OFFSET(Model!$A$1,Model!K$2115-1,Model!$D$2113+Model!$C2132)</f>
        <v>0</v>
      </c>
      <c r="L2132" s="4">
        <f ca="1">OFFSET(Model!$A$1,Model!L$2115-1,Model!$D$2113+Model!$C2132)</f>
        <v>0</v>
      </c>
      <c r="M2132" s="1"/>
      <c r="N2132" s="4">
        <f ca="1">OFFSET(Model!$A$1,Model!N$2115-1,Model!$D$2113+Model!$C2132)</f>
        <v>0</v>
      </c>
      <c r="O2132" s="4">
        <f ca="1">OFFSET(Model!$A$1,Model!O$2115-1,Model!$D$2113+Model!$C2132)</f>
        <v>0</v>
      </c>
      <c r="P2132" s="4">
        <f ca="1">OFFSET(Model!$A$1,Model!P$2115-1,Model!$D$2113+Model!$C2132)</f>
        <v>0</v>
      </c>
      <c r="Q2132" s="4">
        <f ca="1">OFFSET(Model!$A$1,Model!Q$2115-1,Model!$D$2113+Model!$C2132)</f>
        <v>0</v>
      </c>
      <c r="R2132" s="4">
        <f ca="1">OFFSET(Model!$A$1,Model!R$2115-1,Model!$D$2113+Model!$C2132)</f>
        <v>0</v>
      </c>
      <c r="S2132" s="4">
        <f t="shared" ca="1" si="3134"/>
        <v>0</v>
      </c>
      <c r="T2132" s="4"/>
      <c r="U2132" s="4">
        <f ca="1">OFFSET(Model!$A$1,Model!U$2115-1,Model!$D$2113+Model!$C2132)</f>
        <v>0</v>
      </c>
      <c r="V2132" s="4">
        <f ca="1">OFFSET(Model!$A$1,Model!V$2115-1,Model!$D$2113+Model!$C2132)</f>
        <v>0</v>
      </c>
      <c r="W2132" s="4">
        <f ca="1">OFFSET(Model!$A$1,Model!W$2115-1,Model!$D$2113+Model!$C2132)</f>
        <v>64065.497239469791</v>
      </c>
      <c r="X2132" s="4">
        <f ca="1">OFFSET(Model!$A$1,Model!X$2115-1,Model!$D$2113+Model!$C2132)</f>
        <v>0</v>
      </c>
      <c r="Y2132" s="4">
        <f t="shared" ca="1" si="3135"/>
        <v>64065.497239469791</v>
      </c>
      <c r="Z2132" s="4"/>
      <c r="AA2132" s="4">
        <f ca="1">OFFSET(Model!$A$1,Model!AA$2115-1,Model!$D$2113+Model!$C2132)</f>
        <v>0</v>
      </c>
      <c r="AB2132" s="4">
        <f ca="1">OFFSET(Model!$A$1,Model!AB$2115-1,Model!$D$2113+Model!$C2132)</f>
        <v>0</v>
      </c>
      <c r="AC2132" s="4">
        <f ca="1">OFFSET(Model!$A$1,Model!AC$2115-1,Model!$D$2113+Model!$C2132)</f>
        <v>0</v>
      </c>
      <c r="AD2132" s="4">
        <f ca="1">OFFSET(Model!$A$1,Model!AD$2115-1,Model!$D$2113+Model!$C2132)</f>
        <v>0</v>
      </c>
      <c r="AE2132" s="4">
        <f ca="1">OFFSET(Model!$A$1,Model!AE$2115-1,Model!$D$2113+Model!$C2132)</f>
        <v>2005555.5555555555</v>
      </c>
      <c r="AF2132" s="4">
        <f ca="1">OFFSET(Model!$A$1,Model!AF$2115-1,Model!$D$2113+Model!$C2132)</f>
        <v>0</v>
      </c>
      <c r="AG2132" s="4">
        <f ca="1">OFFSET(Model!$A$1,Model!AG$2115-1,Model!$D$2113+Model!$C2132)</f>
        <v>344444.44444444444</v>
      </c>
      <c r="AH2132" s="4">
        <f ca="1">OFFSET(Model!$A$1,Model!AH$2115-1,Model!$D$2113+Model!$C2132)</f>
        <v>0</v>
      </c>
      <c r="AI2132" s="4">
        <f ca="1">OFFSET(Model!$A$1,Model!AI$2115-1,Model!$D$2113+Model!$C2132)</f>
        <v>0</v>
      </c>
      <c r="AJ2132" s="4">
        <f ca="1">OFFSET(Model!$A$1,Model!AJ$2115-1,Model!$D$2113+Model!$C2132)</f>
        <v>0</v>
      </c>
      <c r="AK2132" s="4">
        <f ca="1">OFFSET(Model!$A$1,Model!AK$2115-1,Model!$D$2113+Model!$C2132)</f>
        <v>78616.666666666672</v>
      </c>
      <c r="AL2132" s="4">
        <f t="shared" ca="1" si="3136"/>
        <v>2428616.6666666665</v>
      </c>
      <c r="AM2132" s="4"/>
      <c r="AN2132" s="4">
        <f ca="1">OFFSET(Model!$A$1,Model!AN$2115-1,Model!$D$2113+Model!$C2132)</f>
        <v>16666.666666666668</v>
      </c>
      <c r="AO2132" s="4">
        <f ca="1">OFFSET(Model!$A$1,Model!AO$2115-1,Model!$D$2113+Model!$C2132)</f>
        <v>0</v>
      </c>
      <c r="AP2132" s="4">
        <f ca="1">OFFSET(Model!$A$1,Model!AP$2115-1,Model!$D$2113+Model!$C2132)</f>
        <v>13888.888888888889</v>
      </c>
      <c r="AQ2132" s="4">
        <f ca="1">OFFSET(Model!$A$1,Model!AQ$2115-1,Model!$D$2113+Model!$C2132)</f>
        <v>487500</v>
      </c>
      <c r="AR2132" s="4">
        <f ca="1">OFFSET(Model!$A$1,Model!AR$2115-1,Model!$D$2113+Model!$C2132)</f>
        <v>0</v>
      </c>
      <c r="AS2132" s="4">
        <f ca="1">OFFSET(Model!$A$1,Model!AS$2115-1,Model!$D$2113+Model!$C2132)</f>
        <v>0</v>
      </c>
      <c r="AT2132" s="4">
        <f ca="1">OFFSET(Model!$A$1,Model!AT$2115-1,Model!$D$2113+Model!$C2132)</f>
        <v>0</v>
      </c>
      <c r="AU2132" s="4">
        <f ca="1">OFFSET(Model!$A$1,Model!AU$2115-1,Model!$D$2113+Model!$C2132)</f>
        <v>10416.666666666666</v>
      </c>
      <c r="AV2132" s="4">
        <f ca="1">OFFSET(Model!$A$1,Model!AV$2115-1,Model!$D$2113+Model!$C2132)</f>
        <v>0</v>
      </c>
      <c r="AW2132" s="4">
        <f ca="1">OFFSET(Model!$A$1,Model!AW$2115-1,Model!$D$2113+Model!$C2132)</f>
        <v>47916.666666666664</v>
      </c>
      <c r="AX2132" s="4">
        <f ca="1">OFFSET(Model!$A$1,Model!AX$2115-1,Model!$D$2113+Model!$C2132)</f>
        <v>0</v>
      </c>
      <c r="AY2132" s="4">
        <f ca="1">OFFSET(Model!$A$1,Model!AY$2115-1,Model!$D$2113+Model!$C2132)</f>
        <v>4444.4444444444443</v>
      </c>
      <c r="AZ2132" s="4">
        <f ca="1">OFFSET(Model!$A$1,Model!AZ$2115-1,Model!$D$2113+Model!$C2132)</f>
        <v>97222.222222222219</v>
      </c>
      <c r="BA2132" s="4">
        <f ca="1">OFFSET(Model!$A$1,Model!BA$2115-1,Model!$D$2113+Model!$C2132)</f>
        <v>0</v>
      </c>
      <c r="BB2132" s="4">
        <f ca="1">OFFSET(Model!$A$1,Model!BB$2115-1,Model!$D$2113+Model!$C2132)</f>
        <v>0</v>
      </c>
      <c r="BC2132" s="4">
        <f ca="1">OFFSET(Model!$A$1,Model!BC$2115-1,Model!$D$2113+Model!$C2132)</f>
        <v>0</v>
      </c>
      <c r="BD2132" s="4">
        <f ca="1">OFFSET(Model!$A$1,Model!BD$2115-1,Model!$D$2113+Model!$C2132)</f>
        <v>0</v>
      </c>
      <c r="BE2132" s="4">
        <f ca="1">OFFSET(Model!$A$1,Model!BE$2115-1,Model!$D$2113+Model!$C2132)</f>
        <v>0</v>
      </c>
      <c r="BF2132" s="4">
        <f ca="1">OFFSET(Model!$A$1,Model!BF$2115-1,Model!$D$2113+Model!$C2132)</f>
        <v>0</v>
      </c>
      <c r="BG2132" s="4">
        <f ca="1">OFFSET(Model!$A$1,Model!BG$2115-1,Model!$D$2113+Model!$C2132)</f>
        <v>0</v>
      </c>
      <c r="BH2132" s="4">
        <f t="shared" ca="1" si="3137"/>
        <v>678055.55555555562</v>
      </c>
      <c r="BI2132" s="4"/>
      <c r="BJ2132" s="4">
        <f ca="1">OFFSET(Model!$A$1,Model!BJ$2115-1,Model!$D$2113+Model!$C2132)</f>
        <v>0</v>
      </c>
      <c r="BK2132" s="4">
        <f ca="1">OFFSET(Model!$A$1,Model!BK$2115-1,Model!$D$2113+Model!$C2132)</f>
        <v>0</v>
      </c>
      <c r="BL2132" s="4">
        <f ca="1">OFFSET(Model!$A$1,Model!BL$2115-1,Model!$D$2113+Model!$C2132)</f>
        <v>0</v>
      </c>
      <c r="BM2132" s="4">
        <f ca="1">OFFSET(Model!$A$1,Model!BM$2115-1,Model!$D$2113+Model!$C2132)</f>
        <v>0</v>
      </c>
      <c r="BN2132" s="4">
        <f ca="1">OFFSET(Model!$A$1,Model!BN$2115-1,Model!$D$2113+Model!$C2132)</f>
        <v>0</v>
      </c>
      <c r="BO2132" s="4">
        <f ca="1">OFFSET(Model!$A$1,Model!BO$2115-1,Model!$D$2113+Model!$C2132)</f>
        <v>0</v>
      </c>
      <c r="BP2132" s="4">
        <f ca="1">OFFSET(Model!$A$1,Model!BP$2115-1,Model!$D$2113+Model!$C2132)</f>
        <v>0</v>
      </c>
      <c r="BQ2132" s="4">
        <f ca="1">OFFSET(Model!$A$1,Model!BQ$2115-1,Model!$D$2113+Model!$C2132)</f>
        <v>0</v>
      </c>
      <c r="BR2132" s="4">
        <f t="shared" ca="1" si="3138"/>
        <v>0</v>
      </c>
      <c r="BS2132" s="4"/>
      <c r="BT2132" s="2">
        <f t="shared" ca="1" si="3139"/>
        <v>2084172.2222222239</v>
      </c>
      <c r="BU2132" s="2">
        <f t="shared" ca="1" si="3140"/>
        <v>3170737.7194616911</v>
      </c>
      <c r="BV2132" s="5">
        <f t="shared" ca="1" si="3141"/>
        <v>-1086565.4972394672</v>
      </c>
      <c r="BW2132" s="1"/>
      <c r="BX2132" s="4">
        <f ca="1">OFFSET(Model!$A$1,Model!BX$2115-1,Model!$D$2113+Model!$C2132)</f>
        <v>0</v>
      </c>
      <c r="BY2132" s="4">
        <f ca="1">OFFSET(Model!$A$1,Model!BY$2115-1,Model!$D$2113+Model!$C2132)</f>
        <v>0</v>
      </c>
      <c r="BZ2132" s="4">
        <f ca="1">OFFSET(Model!$A$1,Model!BZ$2115-1,Model!$D$2113+Model!$C2132)</f>
        <v>0</v>
      </c>
      <c r="CA2132" s="4">
        <f ca="1">OFFSET(Model!$A$1,Model!CA$2115-1,Model!$D$2113+Model!$C2132)</f>
        <v>1086565.4972394682</v>
      </c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>
        <f ca="1">OFFSET(Model!$A$1,Model!DD$2115-1,Model!$D$2113+Model!$C2132)</f>
        <v>0</v>
      </c>
      <c r="DE2132" s="4">
        <f ca="1">OFFSET(Model!$A$1,Model!DE$2115-1,Model!$D$2113+Model!$C2132)</f>
        <v>0</v>
      </c>
      <c r="DF2132" s="4">
        <f ca="1">OFFSET(Model!$A$1,Model!DF$2115-1,Model!$D$2113+Model!$C2132)</f>
        <v>17627415.34581168</v>
      </c>
      <c r="DG2132" s="1"/>
      <c r="DH2132" s="4">
        <f ca="1">OFFSET(Model!$A$1,Model!DH$2115-1,Model!$D$2113+Model!$C2132)</f>
        <v>0</v>
      </c>
      <c r="DI2132" s="4">
        <f ca="1">OFFSET(Model!$A$1,Model!DI$2115-1,Model!$D$2113+Model!$C2132)</f>
        <v>0</v>
      </c>
      <c r="DJ2132" s="4"/>
      <c r="DK2132" s="4"/>
      <c r="DL2132" s="4"/>
      <c r="DM2132" s="4"/>
      <c r="DN2132" s="4">
        <f ca="1">OFFSET(Model!$A$1,Model!DN$2115-1,Model!$D$2113+Model!$C2132)</f>
        <v>0</v>
      </c>
      <c r="DO2132" s="4">
        <f ca="1">OFFSET(Model!$A$1,Model!DO$2115-1,Model!$D$2113+Model!$C2132)</f>
        <v>0</v>
      </c>
      <c r="DP2132" s="4">
        <f ca="1">OFFSET(Model!$A$1,Model!DP$2115-1,Model!$D$2113+Model!$C2132)</f>
        <v>0</v>
      </c>
      <c r="DQ2132" s="6">
        <f ca="1">OFFSET(Model!$A$1,Model!DQ$2115-1,Model!$D$2113+Model!$C2132)</f>
        <v>0</v>
      </c>
      <c r="DR2132" s="4">
        <f ca="1">OFFSET(Model!$A$1,Model!DR$2115-1,Model!$D$2113+Model!$C2132)</f>
        <v>0</v>
      </c>
      <c r="DS2132" s="6">
        <f ca="1">OFFSET(Model!$A$1,Model!DS$2115-1,Model!$D$2113+Model!$C2132)</f>
        <v>0</v>
      </c>
      <c r="DT2132" s="4">
        <f ca="1">OFFSET(Model!$A$1,Model!DT$2115-1,Model!$D$2113+Model!$C2132)</f>
        <v>0</v>
      </c>
      <c r="DU2132" s="4">
        <f ca="1">OFFSET(Model!$A$1,Model!DU$2115-1,Model!$D$2113+Model!$C2132)</f>
        <v>0</v>
      </c>
      <c r="DV2132" s="4">
        <f ca="1">OFFSET(Model!$A$1,Model!DV$2115-1,Model!$D$2113+Model!$C2132)</f>
        <v>0</v>
      </c>
      <c r="DW2132" s="1"/>
      <c r="DX2132" s="360">
        <f ca="1">OFFSET(Model!$A$1,Model!DX$2115-1,Model!$D$2113+Model!$C2132)</f>
        <v>0</v>
      </c>
      <c r="DY2132" s="360">
        <f ca="1">OFFSET(Model!$A$1,Model!DY$2115-1,Model!$D$2113+Model!$C2132)</f>
        <v>0</v>
      </c>
      <c r="DZ2132" s="360">
        <f ca="1">OFFSET(Model!$A$1,Model!DZ$2115-1,Model!$D$2113+Model!$C2132)</f>
        <v>0</v>
      </c>
      <c r="EA2132" s="360">
        <f ca="1">OFFSET(Model!$A$1,Model!EA$2115-1,Model!$D$2113+Model!$C2132)</f>
        <v>0</v>
      </c>
      <c r="EB2132" s="360">
        <f ca="1">OFFSET(Model!$A$1,Model!EB$2115-1,Model!$D$2113+Model!$C2132)</f>
        <v>0</v>
      </c>
      <c r="EC2132" s="360">
        <f ca="1">OFFSET(Model!$A$1,Model!EC$2115-1,Model!$D$2113+Model!$C2132)</f>
        <v>0</v>
      </c>
      <c r="ED2132" s="1"/>
      <c r="EE2132" s="1"/>
    </row>
    <row r="2133" spans="2:135" ht="15" customHeight="1">
      <c r="B2133" s="1"/>
      <c r="C2133" s="1">
        <f>IF(C2132&lt;Model!$E$1827,C2132+1,NA())</f>
        <v>16</v>
      </c>
      <c r="D2133" s="7">
        <f>INDEX(Model!$F$16:$DN$17,1,MATCH(Model!C2133,Model!$F$17:$DN$17,0))</f>
        <v>42582</v>
      </c>
      <c r="E2133" s="1"/>
      <c r="F2133" s="4">
        <f ca="1">OFFSET(Model!$A$1,Model!F$2115-1,Model!$D$2113+Model!$C2133)</f>
        <v>0</v>
      </c>
      <c r="G2133" s="4">
        <f ca="1">OFFSET(Model!$A$1,Model!G$2115-1,Model!$D$2113+Model!$C2133)</f>
        <v>2084172.2222222239</v>
      </c>
      <c r="H2133" s="4">
        <f ca="1">OFFSET(Model!$A$1,Model!H$2115-1,Model!$D$2113+Model!$C2133)</f>
        <v>0</v>
      </c>
      <c r="I2133" s="4">
        <f ca="1">OFFSET(Model!$A$1,Model!I$2115-1,Model!$D$2113+Model!$C2133)</f>
        <v>0</v>
      </c>
      <c r="J2133" s="4">
        <f ca="1">OFFSET(Model!$A$1,Model!J$2115-1,Model!$D$2113+Model!$C2133)</f>
        <v>0</v>
      </c>
      <c r="K2133" s="4">
        <f ca="1">OFFSET(Model!$A$1,Model!K$2115-1,Model!$D$2113+Model!$C2133)</f>
        <v>0</v>
      </c>
      <c r="L2133" s="4">
        <f ca="1">OFFSET(Model!$A$1,Model!L$2115-1,Model!$D$2113+Model!$C2133)</f>
        <v>0</v>
      </c>
      <c r="M2133" s="1"/>
      <c r="N2133" s="4">
        <f ca="1">OFFSET(Model!$A$1,Model!N$2115-1,Model!$D$2113+Model!$C2133)</f>
        <v>0</v>
      </c>
      <c r="O2133" s="4">
        <f ca="1">OFFSET(Model!$A$1,Model!O$2115-1,Model!$D$2113+Model!$C2133)</f>
        <v>0</v>
      </c>
      <c r="P2133" s="4">
        <f ca="1">OFFSET(Model!$A$1,Model!P$2115-1,Model!$D$2113+Model!$C2133)</f>
        <v>0</v>
      </c>
      <c r="Q2133" s="4">
        <f ca="1">OFFSET(Model!$A$1,Model!Q$2115-1,Model!$D$2113+Model!$C2133)</f>
        <v>0</v>
      </c>
      <c r="R2133" s="4">
        <f ca="1">OFFSET(Model!$A$1,Model!R$2115-1,Model!$D$2113+Model!$C2133)</f>
        <v>0</v>
      </c>
      <c r="S2133" s="4">
        <f t="shared" ca="1" si="3134"/>
        <v>0</v>
      </c>
      <c r="T2133" s="4"/>
      <c r="U2133" s="4">
        <f ca="1">OFFSET(Model!$A$1,Model!U$2115-1,Model!$D$2113+Model!$C2133)</f>
        <v>0</v>
      </c>
      <c r="V2133" s="4">
        <f ca="1">OFFSET(Model!$A$1,Model!V$2115-1,Model!$D$2113+Model!$C2133)</f>
        <v>0</v>
      </c>
      <c r="W2133" s="4">
        <f ca="1">OFFSET(Model!$A$1,Model!W$2115-1,Model!$D$2113+Model!$C2133)</f>
        <v>68147.772119517875</v>
      </c>
      <c r="X2133" s="4">
        <f ca="1">OFFSET(Model!$A$1,Model!X$2115-1,Model!$D$2113+Model!$C2133)</f>
        <v>0</v>
      </c>
      <c r="Y2133" s="4">
        <f t="shared" ca="1" si="3135"/>
        <v>68147.772119517875</v>
      </c>
      <c r="Z2133" s="4"/>
      <c r="AA2133" s="4">
        <f ca="1">OFFSET(Model!$A$1,Model!AA$2115-1,Model!$D$2113+Model!$C2133)</f>
        <v>0</v>
      </c>
      <c r="AB2133" s="4">
        <f ca="1">OFFSET(Model!$A$1,Model!AB$2115-1,Model!$D$2113+Model!$C2133)</f>
        <v>0</v>
      </c>
      <c r="AC2133" s="4">
        <f ca="1">OFFSET(Model!$A$1,Model!AC$2115-1,Model!$D$2113+Model!$C2133)</f>
        <v>0</v>
      </c>
      <c r="AD2133" s="4">
        <f ca="1">OFFSET(Model!$A$1,Model!AD$2115-1,Model!$D$2113+Model!$C2133)</f>
        <v>0</v>
      </c>
      <c r="AE2133" s="4">
        <f ca="1">OFFSET(Model!$A$1,Model!AE$2115-1,Model!$D$2113+Model!$C2133)</f>
        <v>2005555.5555555555</v>
      </c>
      <c r="AF2133" s="4">
        <f ca="1">OFFSET(Model!$A$1,Model!AF$2115-1,Model!$D$2113+Model!$C2133)</f>
        <v>0</v>
      </c>
      <c r="AG2133" s="4">
        <f ca="1">OFFSET(Model!$A$1,Model!AG$2115-1,Model!$D$2113+Model!$C2133)</f>
        <v>344444.44444444444</v>
      </c>
      <c r="AH2133" s="4">
        <f ca="1">OFFSET(Model!$A$1,Model!AH$2115-1,Model!$D$2113+Model!$C2133)</f>
        <v>0</v>
      </c>
      <c r="AI2133" s="4">
        <f ca="1">OFFSET(Model!$A$1,Model!AI$2115-1,Model!$D$2113+Model!$C2133)</f>
        <v>0</v>
      </c>
      <c r="AJ2133" s="4">
        <f ca="1">OFFSET(Model!$A$1,Model!AJ$2115-1,Model!$D$2113+Model!$C2133)</f>
        <v>0</v>
      </c>
      <c r="AK2133" s="4">
        <f ca="1">OFFSET(Model!$A$1,Model!AK$2115-1,Model!$D$2113+Model!$C2133)</f>
        <v>78616.666666666672</v>
      </c>
      <c r="AL2133" s="4">
        <f t="shared" ca="1" si="3136"/>
        <v>2428616.6666666665</v>
      </c>
      <c r="AM2133" s="4"/>
      <c r="AN2133" s="4">
        <f ca="1">OFFSET(Model!$A$1,Model!AN$2115-1,Model!$D$2113+Model!$C2133)</f>
        <v>16666.666666666668</v>
      </c>
      <c r="AO2133" s="4">
        <f ca="1">OFFSET(Model!$A$1,Model!AO$2115-1,Model!$D$2113+Model!$C2133)</f>
        <v>0</v>
      </c>
      <c r="AP2133" s="4">
        <f ca="1">OFFSET(Model!$A$1,Model!AP$2115-1,Model!$D$2113+Model!$C2133)</f>
        <v>13888.888888888889</v>
      </c>
      <c r="AQ2133" s="4">
        <f ca="1">OFFSET(Model!$A$1,Model!AQ$2115-1,Model!$D$2113+Model!$C2133)</f>
        <v>487500</v>
      </c>
      <c r="AR2133" s="4">
        <f ca="1">OFFSET(Model!$A$1,Model!AR$2115-1,Model!$D$2113+Model!$C2133)</f>
        <v>0</v>
      </c>
      <c r="AS2133" s="4">
        <f ca="1">OFFSET(Model!$A$1,Model!AS$2115-1,Model!$D$2113+Model!$C2133)</f>
        <v>0</v>
      </c>
      <c r="AT2133" s="4">
        <f ca="1">OFFSET(Model!$A$1,Model!AT$2115-1,Model!$D$2113+Model!$C2133)</f>
        <v>0</v>
      </c>
      <c r="AU2133" s="4">
        <f ca="1">OFFSET(Model!$A$1,Model!AU$2115-1,Model!$D$2113+Model!$C2133)</f>
        <v>10416.666666666666</v>
      </c>
      <c r="AV2133" s="4">
        <f ca="1">OFFSET(Model!$A$1,Model!AV$2115-1,Model!$D$2113+Model!$C2133)</f>
        <v>0</v>
      </c>
      <c r="AW2133" s="4">
        <f ca="1">OFFSET(Model!$A$1,Model!AW$2115-1,Model!$D$2113+Model!$C2133)</f>
        <v>47916.666666666664</v>
      </c>
      <c r="AX2133" s="4">
        <f ca="1">OFFSET(Model!$A$1,Model!AX$2115-1,Model!$D$2113+Model!$C2133)</f>
        <v>0</v>
      </c>
      <c r="AY2133" s="4">
        <f ca="1">OFFSET(Model!$A$1,Model!AY$2115-1,Model!$D$2113+Model!$C2133)</f>
        <v>4444.4444444444443</v>
      </c>
      <c r="AZ2133" s="4">
        <f ca="1">OFFSET(Model!$A$1,Model!AZ$2115-1,Model!$D$2113+Model!$C2133)</f>
        <v>97222.222222222219</v>
      </c>
      <c r="BA2133" s="4">
        <f ca="1">OFFSET(Model!$A$1,Model!BA$2115-1,Model!$D$2113+Model!$C2133)</f>
        <v>0</v>
      </c>
      <c r="BB2133" s="4">
        <f ca="1">OFFSET(Model!$A$1,Model!BB$2115-1,Model!$D$2113+Model!$C2133)</f>
        <v>0</v>
      </c>
      <c r="BC2133" s="4">
        <f ca="1">OFFSET(Model!$A$1,Model!BC$2115-1,Model!$D$2113+Model!$C2133)</f>
        <v>0</v>
      </c>
      <c r="BD2133" s="4">
        <f ca="1">OFFSET(Model!$A$1,Model!BD$2115-1,Model!$D$2113+Model!$C2133)</f>
        <v>0</v>
      </c>
      <c r="BE2133" s="4">
        <f ca="1">OFFSET(Model!$A$1,Model!BE$2115-1,Model!$D$2113+Model!$C2133)</f>
        <v>0</v>
      </c>
      <c r="BF2133" s="4">
        <f ca="1">OFFSET(Model!$A$1,Model!BF$2115-1,Model!$D$2113+Model!$C2133)</f>
        <v>0</v>
      </c>
      <c r="BG2133" s="4">
        <f ca="1">OFFSET(Model!$A$1,Model!BG$2115-1,Model!$D$2113+Model!$C2133)</f>
        <v>0</v>
      </c>
      <c r="BH2133" s="4">
        <f t="shared" ca="1" si="3137"/>
        <v>678055.55555555562</v>
      </c>
      <c r="BI2133" s="4"/>
      <c r="BJ2133" s="4">
        <f ca="1">OFFSET(Model!$A$1,Model!BJ$2115-1,Model!$D$2113+Model!$C2133)</f>
        <v>0</v>
      </c>
      <c r="BK2133" s="4">
        <f ca="1">OFFSET(Model!$A$1,Model!BK$2115-1,Model!$D$2113+Model!$C2133)</f>
        <v>0</v>
      </c>
      <c r="BL2133" s="4">
        <f ca="1">OFFSET(Model!$A$1,Model!BL$2115-1,Model!$D$2113+Model!$C2133)</f>
        <v>0</v>
      </c>
      <c r="BM2133" s="4">
        <f ca="1">OFFSET(Model!$A$1,Model!BM$2115-1,Model!$D$2113+Model!$C2133)</f>
        <v>0</v>
      </c>
      <c r="BN2133" s="4">
        <f ca="1">OFFSET(Model!$A$1,Model!BN$2115-1,Model!$D$2113+Model!$C2133)</f>
        <v>0</v>
      </c>
      <c r="BO2133" s="4">
        <f ca="1">OFFSET(Model!$A$1,Model!BO$2115-1,Model!$D$2113+Model!$C2133)</f>
        <v>0</v>
      </c>
      <c r="BP2133" s="4">
        <f ca="1">OFFSET(Model!$A$1,Model!BP$2115-1,Model!$D$2113+Model!$C2133)</f>
        <v>0</v>
      </c>
      <c r="BQ2133" s="4">
        <f ca="1">OFFSET(Model!$A$1,Model!BQ$2115-1,Model!$D$2113+Model!$C2133)</f>
        <v>0</v>
      </c>
      <c r="BR2133" s="4">
        <f t="shared" ca="1" si="3138"/>
        <v>0</v>
      </c>
      <c r="BS2133" s="4"/>
      <c r="BT2133" s="2">
        <f t="shared" ca="1" si="3139"/>
        <v>2084172.2222222239</v>
      </c>
      <c r="BU2133" s="2">
        <f t="shared" ca="1" si="3140"/>
        <v>3174819.9943417395</v>
      </c>
      <c r="BV2133" s="5">
        <f t="shared" ca="1" si="3141"/>
        <v>-1090647.7721195156</v>
      </c>
      <c r="BW2133" s="1"/>
      <c r="BX2133" s="4">
        <f ca="1">OFFSET(Model!$A$1,Model!BX$2115-1,Model!$D$2113+Model!$C2133)</f>
        <v>0</v>
      </c>
      <c r="BY2133" s="4">
        <f ca="1">OFFSET(Model!$A$1,Model!BY$2115-1,Model!$D$2113+Model!$C2133)</f>
        <v>0</v>
      </c>
      <c r="BZ2133" s="4">
        <f ca="1">OFFSET(Model!$A$1,Model!BZ$2115-1,Model!$D$2113+Model!$C2133)</f>
        <v>0</v>
      </c>
      <c r="CA2133" s="4">
        <f ca="1">OFFSET(Model!$A$1,Model!CA$2115-1,Model!$D$2113+Model!$C2133)</f>
        <v>1090647.772119516</v>
      </c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>
        <f ca="1">OFFSET(Model!$A$1,Model!DD$2115-1,Model!$D$2113+Model!$C2133)</f>
        <v>0</v>
      </c>
      <c r="DE2133" s="4">
        <f ca="1">OFFSET(Model!$A$1,Model!DE$2115-1,Model!$D$2113+Model!$C2133)</f>
        <v>0</v>
      </c>
      <c r="DF2133" s="4">
        <f ca="1">OFFSET(Model!$A$1,Model!DF$2115-1,Model!$D$2113+Model!$C2133)</f>
        <v>18718063.117931191</v>
      </c>
      <c r="DG2133" s="1"/>
      <c r="DH2133" s="4">
        <f ca="1">OFFSET(Model!$A$1,Model!DH$2115-1,Model!$D$2113+Model!$C2133)</f>
        <v>0</v>
      </c>
      <c r="DI2133" s="4">
        <f ca="1">OFFSET(Model!$A$1,Model!DI$2115-1,Model!$D$2113+Model!$C2133)</f>
        <v>0</v>
      </c>
      <c r="DJ2133" s="4"/>
      <c r="DK2133" s="4"/>
      <c r="DL2133" s="4"/>
      <c r="DM2133" s="4"/>
      <c r="DN2133" s="4">
        <f ca="1">OFFSET(Model!$A$1,Model!DN$2115-1,Model!$D$2113+Model!$C2133)</f>
        <v>0</v>
      </c>
      <c r="DO2133" s="4">
        <f ca="1">OFFSET(Model!$A$1,Model!DO$2115-1,Model!$D$2113+Model!$C2133)</f>
        <v>0</v>
      </c>
      <c r="DP2133" s="4">
        <f ca="1">OFFSET(Model!$A$1,Model!DP$2115-1,Model!$D$2113+Model!$C2133)</f>
        <v>0</v>
      </c>
      <c r="DQ2133" s="6">
        <f ca="1">OFFSET(Model!$A$1,Model!DQ$2115-1,Model!$D$2113+Model!$C2133)</f>
        <v>0</v>
      </c>
      <c r="DR2133" s="4">
        <f ca="1">OFFSET(Model!$A$1,Model!DR$2115-1,Model!$D$2113+Model!$C2133)</f>
        <v>0</v>
      </c>
      <c r="DS2133" s="6">
        <f ca="1">OFFSET(Model!$A$1,Model!DS$2115-1,Model!$D$2113+Model!$C2133)</f>
        <v>0</v>
      </c>
      <c r="DT2133" s="4">
        <f ca="1">OFFSET(Model!$A$1,Model!DT$2115-1,Model!$D$2113+Model!$C2133)</f>
        <v>0</v>
      </c>
      <c r="DU2133" s="4">
        <f ca="1">OFFSET(Model!$A$1,Model!DU$2115-1,Model!$D$2113+Model!$C2133)</f>
        <v>0</v>
      </c>
      <c r="DV2133" s="4">
        <f ca="1">OFFSET(Model!$A$1,Model!DV$2115-1,Model!$D$2113+Model!$C2133)</f>
        <v>0</v>
      </c>
      <c r="DW2133" s="1"/>
      <c r="DX2133" s="360">
        <f ca="1">OFFSET(Model!$A$1,Model!DX$2115-1,Model!$D$2113+Model!$C2133)</f>
        <v>0</v>
      </c>
      <c r="DY2133" s="360">
        <f ca="1">OFFSET(Model!$A$1,Model!DY$2115-1,Model!$D$2113+Model!$C2133)</f>
        <v>0</v>
      </c>
      <c r="DZ2133" s="360">
        <f ca="1">OFFSET(Model!$A$1,Model!DZ$2115-1,Model!$D$2113+Model!$C2133)</f>
        <v>0</v>
      </c>
      <c r="EA2133" s="360">
        <f ca="1">OFFSET(Model!$A$1,Model!EA$2115-1,Model!$D$2113+Model!$C2133)</f>
        <v>0</v>
      </c>
      <c r="EB2133" s="360">
        <f ca="1">OFFSET(Model!$A$1,Model!EB$2115-1,Model!$D$2113+Model!$C2133)</f>
        <v>0</v>
      </c>
      <c r="EC2133" s="360">
        <f ca="1">OFFSET(Model!$A$1,Model!EC$2115-1,Model!$D$2113+Model!$C2133)</f>
        <v>0</v>
      </c>
      <c r="ED2133" s="1"/>
      <c r="EE2133" s="1"/>
    </row>
    <row r="2134" spans="2:135" ht="15" customHeight="1">
      <c r="B2134" s="1"/>
      <c r="C2134" s="1">
        <f>IF(C2133&lt;Model!$E$1827,C2133+1,NA())</f>
        <v>17</v>
      </c>
      <c r="D2134" s="7">
        <f>INDEX(Model!$F$16:$DN$17,1,MATCH(Model!C2134,Model!$F$17:$DN$17,0))</f>
        <v>42613</v>
      </c>
      <c r="E2134" s="1"/>
      <c r="F2134" s="4">
        <f ca="1">OFFSET(Model!$A$1,Model!F$2115-1,Model!$D$2113+Model!$C2134)</f>
        <v>0</v>
      </c>
      <c r="G2134" s="4">
        <f ca="1">OFFSET(Model!$A$1,Model!G$2115-1,Model!$D$2113+Model!$C2134)</f>
        <v>2084172.2222222239</v>
      </c>
      <c r="H2134" s="4">
        <f ca="1">OFFSET(Model!$A$1,Model!H$2115-1,Model!$D$2113+Model!$C2134)</f>
        <v>0</v>
      </c>
      <c r="I2134" s="4">
        <f ca="1">OFFSET(Model!$A$1,Model!I$2115-1,Model!$D$2113+Model!$C2134)</f>
        <v>0</v>
      </c>
      <c r="J2134" s="4">
        <f ca="1">OFFSET(Model!$A$1,Model!J$2115-1,Model!$D$2113+Model!$C2134)</f>
        <v>0</v>
      </c>
      <c r="K2134" s="4">
        <f ca="1">OFFSET(Model!$A$1,Model!K$2115-1,Model!$D$2113+Model!$C2134)</f>
        <v>0</v>
      </c>
      <c r="L2134" s="4">
        <f ca="1">OFFSET(Model!$A$1,Model!L$2115-1,Model!$D$2113+Model!$C2134)</f>
        <v>0</v>
      </c>
      <c r="M2134" s="1"/>
      <c r="N2134" s="4">
        <f ca="1">OFFSET(Model!$A$1,Model!N$2115-1,Model!$D$2113+Model!$C2134)</f>
        <v>0</v>
      </c>
      <c r="O2134" s="4">
        <f ca="1">OFFSET(Model!$A$1,Model!O$2115-1,Model!$D$2113+Model!$C2134)</f>
        <v>0</v>
      </c>
      <c r="P2134" s="4">
        <f ca="1">OFFSET(Model!$A$1,Model!P$2115-1,Model!$D$2113+Model!$C2134)</f>
        <v>0</v>
      </c>
      <c r="Q2134" s="4">
        <f ca="1">OFFSET(Model!$A$1,Model!Q$2115-1,Model!$D$2113+Model!$C2134)</f>
        <v>0</v>
      </c>
      <c r="R2134" s="4">
        <f ca="1">OFFSET(Model!$A$1,Model!R$2115-1,Model!$D$2113+Model!$C2134)</f>
        <v>0</v>
      </c>
      <c r="S2134" s="4">
        <f t="shared" ca="1" si="3134"/>
        <v>0</v>
      </c>
      <c r="T2134" s="4"/>
      <c r="U2134" s="4">
        <f ca="1">OFFSET(Model!$A$1,Model!U$2115-1,Model!$D$2113+Model!$C2134)</f>
        <v>0</v>
      </c>
      <c r="V2134" s="4">
        <f ca="1">OFFSET(Model!$A$1,Model!V$2115-1,Model!$D$2113+Model!$C2134)</f>
        <v>0</v>
      </c>
      <c r="W2134" s="4">
        <f ca="1">OFFSET(Model!$A$1,Model!W$2115-1,Model!$D$2113+Model!$C2134)</f>
        <v>72245.384287781562</v>
      </c>
      <c r="X2134" s="4">
        <f ca="1">OFFSET(Model!$A$1,Model!X$2115-1,Model!$D$2113+Model!$C2134)</f>
        <v>0</v>
      </c>
      <c r="Y2134" s="4">
        <f t="shared" ca="1" si="3135"/>
        <v>72245.384287781562</v>
      </c>
      <c r="Z2134" s="4"/>
      <c r="AA2134" s="4">
        <f ca="1">OFFSET(Model!$A$1,Model!AA$2115-1,Model!$D$2113+Model!$C2134)</f>
        <v>0</v>
      </c>
      <c r="AB2134" s="4">
        <f ca="1">OFFSET(Model!$A$1,Model!AB$2115-1,Model!$D$2113+Model!$C2134)</f>
        <v>0</v>
      </c>
      <c r="AC2134" s="4">
        <f ca="1">OFFSET(Model!$A$1,Model!AC$2115-1,Model!$D$2113+Model!$C2134)</f>
        <v>0</v>
      </c>
      <c r="AD2134" s="4">
        <f ca="1">OFFSET(Model!$A$1,Model!AD$2115-1,Model!$D$2113+Model!$C2134)</f>
        <v>0</v>
      </c>
      <c r="AE2134" s="4">
        <f ca="1">OFFSET(Model!$A$1,Model!AE$2115-1,Model!$D$2113+Model!$C2134)</f>
        <v>2005555.5555555555</v>
      </c>
      <c r="AF2134" s="4">
        <f ca="1">OFFSET(Model!$A$1,Model!AF$2115-1,Model!$D$2113+Model!$C2134)</f>
        <v>0</v>
      </c>
      <c r="AG2134" s="4">
        <f ca="1">OFFSET(Model!$A$1,Model!AG$2115-1,Model!$D$2113+Model!$C2134)</f>
        <v>344444.44444444444</v>
      </c>
      <c r="AH2134" s="4">
        <f ca="1">OFFSET(Model!$A$1,Model!AH$2115-1,Model!$D$2113+Model!$C2134)</f>
        <v>0</v>
      </c>
      <c r="AI2134" s="4">
        <f ca="1">OFFSET(Model!$A$1,Model!AI$2115-1,Model!$D$2113+Model!$C2134)</f>
        <v>0</v>
      </c>
      <c r="AJ2134" s="4">
        <f ca="1">OFFSET(Model!$A$1,Model!AJ$2115-1,Model!$D$2113+Model!$C2134)</f>
        <v>0</v>
      </c>
      <c r="AK2134" s="4">
        <f ca="1">OFFSET(Model!$A$1,Model!AK$2115-1,Model!$D$2113+Model!$C2134)</f>
        <v>78616.666666666672</v>
      </c>
      <c r="AL2134" s="4">
        <f t="shared" ca="1" si="3136"/>
        <v>2428616.6666666665</v>
      </c>
      <c r="AM2134" s="4"/>
      <c r="AN2134" s="4">
        <f ca="1">OFFSET(Model!$A$1,Model!AN$2115-1,Model!$D$2113+Model!$C2134)</f>
        <v>16666.666666666668</v>
      </c>
      <c r="AO2134" s="4">
        <f ca="1">OFFSET(Model!$A$1,Model!AO$2115-1,Model!$D$2113+Model!$C2134)</f>
        <v>0</v>
      </c>
      <c r="AP2134" s="4">
        <f ca="1">OFFSET(Model!$A$1,Model!AP$2115-1,Model!$D$2113+Model!$C2134)</f>
        <v>13888.888888888889</v>
      </c>
      <c r="AQ2134" s="4">
        <f ca="1">OFFSET(Model!$A$1,Model!AQ$2115-1,Model!$D$2113+Model!$C2134)</f>
        <v>487500</v>
      </c>
      <c r="AR2134" s="4">
        <f ca="1">OFFSET(Model!$A$1,Model!AR$2115-1,Model!$D$2113+Model!$C2134)</f>
        <v>0</v>
      </c>
      <c r="AS2134" s="4">
        <f ca="1">OFFSET(Model!$A$1,Model!AS$2115-1,Model!$D$2113+Model!$C2134)</f>
        <v>0</v>
      </c>
      <c r="AT2134" s="4">
        <f ca="1">OFFSET(Model!$A$1,Model!AT$2115-1,Model!$D$2113+Model!$C2134)</f>
        <v>0</v>
      </c>
      <c r="AU2134" s="4">
        <f ca="1">OFFSET(Model!$A$1,Model!AU$2115-1,Model!$D$2113+Model!$C2134)</f>
        <v>10416.666666666666</v>
      </c>
      <c r="AV2134" s="4">
        <f ca="1">OFFSET(Model!$A$1,Model!AV$2115-1,Model!$D$2113+Model!$C2134)</f>
        <v>0</v>
      </c>
      <c r="AW2134" s="4">
        <f ca="1">OFFSET(Model!$A$1,Model!AW$2115-1,Model!$D$2113+Model!$C2134)</f>
        <v>47916.666666666664</v>
      </c>
      <c r="AX2134" s="4">
        <f ca="1">OFFSET(Model!$A$1,Model!AX$2115-1,Model!$D$2113+Model!$C2134)</f>
        <v>0</v>
      </c>
      <c r="AY2134" s="4">
        <f ca="1">OFFSET(Model!$A$1,Model!AY$2115-1,Model!$D$2113+Model!$C2134)</f>
        <v>4444.4444444444443</v>
      </c>
      <c r="AZ2134" s="4">
        <f ca="1">OFFSET(Model!$A$1,Model!AZ$2115-1,Model!$D$2113+Model!$C2134)</f>
        <v>97222.222222222219</v>
      </c>
      <c r="BA2134" s="4">
        <f ca="1">OFFSET(Model!$A$1,Model!BA$2115-1,Model!$D$2113+Model!$C2134)</f>
        <v>0</v>
      </c>
      <c r="BB2134" s="4">
        <f ca="1">OFFSET(Model!$A$1,Model!BB$2115-1,Model!$D$2113+Model!$C2134)</f>
        <v>0</v>
      </c>
      <c r="BC2134" s="4">
        <f ca="1">OFFSET(Model!$A$1,Model!BC$2115-1,Model!$D$2113+Model!$C2134)</f>
        <v>0</v>
      </c>
      <c r="BD2134" s="4">
        <f ca="1">OFFSET(Model!$A$1,Model!BD$2115-1,Model!$D$2113+Model!$C2134)</f>
        <v>0</v>
      </c>
      <c r="BE2134" s="4">
        <f ca="1">OFFSET(Model!$A$1,Model!BE$2115-1,Model!$D$2113+Model!$C2134)</f>
        <v>0</v>
      </c>
      <c r="BF2134" s="4">
        <f ca="1">OFFSET(Model!$A$1,Model!BF$2115-1,Model!$D$2113+Model!$C2134)</f>
        <v>0</v>
      </c>
      <c r="BG2134" s="4">
        <f ca="1">OFFSET(Model!$A$1,Model!BG$2115-1,Model!$D$2113+Model!$C2134)</f>
        <v>0</v>
      </c>
      <c r="BH2134" s="4">
        <f t="shared" ca="1" si="3137"/>
        <v>678055.55555555562</v>
      </c>
      <c r="BI2134" s="4"/>
      <c r="BJ2134" s="4">
        <f ca="1">OFFSET(Model!$A$1,Model!BJ$2115-1,Model!$D$2113+Model!$C2134)</f>
        <v>0</v>
      </c>
      <c r="BK2134" s="4">
        <f ca="1">OFFSET(Model!$A$1,Model!BK$2115-1,Model!$D$2113+Model!$C2134)</f>
        <v>0</v>
      </c>
      <c r="BL2134" s="4">
        <f ca="1">OFFSET(Model!$A$1,Model!BL$2115-1,Model!$D$2113+Model!$C2134)</f>
        <v>0</v>
      </c>
      <c r="BM2134" s="4">
        <f ca="1">OFFSET(Model!$A$1,Model!BM$2115-1,Model!$D$2113+Model!$C2134)</f>
        <v>0</v>
      </c>
      <c r="BN2134" s="4">
        <f ca="1">OFFSET(Model!$A$1,Model!BN$2115-1,Model!$D$2113+Model!$C2134)</f>
        <v>0</v>
      </c>
      <c r="BO2134" s="4">
        <f ca="1">OFFSET(Model!$A$1,Model!BO$2115-1,Model!$D$2113+Model!$C2134)</f>
        <v>0</v>
      </c>
      <c r="BP2134" s="4">
        <f ca="1">OFFSET(Model!$A$1,Model!BP$2115-1,Model!$D$2113+Model!$C2134)</f>
        <v>0</v>
      </c>
      <c r="BQ2134" s="4">
        <f ca="1">OFFSET(Model!$A$1,Model!BQ$2115-1,Model!$D$2113+Model!$C2134)</f>
        <v>0</v>
      </c>
      <c r="BR2134" s="4">
        <f t="shared" ca="1" si="3138"/>
        <v>0</v>
      </c>
      <c r="BS2134" s="4"/>
      <c r="BT2134" s="2">
        <f t="shared" ca="1" si="3139"/>
        <v>2084172.2222222239</v>
      </c>
      <c r="BU2134" s="2">
        <f t="shared" ca="1" si="3140"/>
        <v>3178917.6065100031</v>
      </c>
      <c r="BV2134" s="5">
        <f t="shared" ca="1" si="3141"/>
        <v>-1094745.3842877792</v>
      </c>
      <c r="BW2134" s="1"/>
      <c r="BX2134" s="4">
        <f ca="1">OFFSET(Model!$A$1,Model!BX$2115-1,Model!$D$2113+Model!$C2134)</f>
        <v>0</v>
      </c>
      <c r="BY2134" s="4">
        <f ca="1">OFFSET(Model!$A$1,Model!BY$2115-1,Model!$D$2113+Model!$C2134)</f>
        <v>0</v>
      </c>
      <c r="BZ2134" s="4">
        <f ca="1">OFFSET(Model!$A$1,Model!BZ$2115-1,Model!$D$2113+Model!$C2134)</f>
        <v>0</v>
      </c>
      <c r="CA2134" s="4">
        <f ca="1">OFFSET(Model!$A$1,Model!CA$2115-1,Model!$D$2113+Model!$C2134)</f>
        <v>1094745.3842877797</v>
      </c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>
        <f ca="1">OFFSET(Model!$A$1,Model!DD$2115-1,Model!$D$2113+Model!$C2134)</f>
        <v>0</v>
      </c>
      <c r="DE2134" s="4">
        <f ca="1">OFFSET(Model!$A$1,Model!DE$2115-1,Model!$D$2113+Model!$C2134)</f>
        <v>0</v>
      </c>
      <c r="DF2134" s="4">
        <f ca="1">OFFSET(Model!$A$1,Model!DF$2115-1,Model!$D$2113+Model!$C2134)</f>
        <v>19812808.502218969</v>
      </c>
      <c r="DG2134" s="1"/>
      <c r="DH2134" s="4">
        <f ca="1">OFFSET(Model!$A$1,Model!DH$2115-1,Model!$D$2113+Model!$C2134)</f>
        <v>0</v>
      </c>
      <c r="DI2134" s="4">
        <f ca="1">OFFSET(Model!$A$1,Model!DI$2115-1,Model!$D$2113+Model!$C2134)</f>
        <v>0</v>
      </c>
      <c r="DJ2134" s="4"/>
      <c r="DK2134" s="4"/>
      <c r="DL2134" s="4"/>
      <c r="DM2134" s="4"/>
      <c r="DN2134" s="4">
        <f ca="1">OFFSET(Model!$A$1,Model!DN$2115-1,Model!$D$2113+Model!$C2134)</f>
        <v>0</v>
      </c>
      <c r="DO2134" s="4">
        <f ca="1">OFFSET(Model!$A$1,Model!DO$2115-1,Model!$D$2113+Model!$C2134)</f>
        <v>0</v>
      </c>
      <c r="DP2134" s="4">
        <f ca="1">OFFSET(Model!$A$1,Model!DP$2115-1,Model!$D$2113+Model!$C2134)</f>
        <v>0</v>
      </c>
      <c r="DQ2134" s="6">
        <f ca="1">OFFSET(Model!$A$1,Model!DQ$2115-1,Model!$D$2113+Model!$C2134)</f>
        <v>0</v>
      </c>
      <c r="DR2134" s="4">
        <f ca="1">OFFSET(Model!$A$1,Model!DR$2115-1,Model!$D$2113+Model!$C2134)</f>
        <v>0</v>
      </c>
      <c r="DS2134" s="6">
        <f ca="1">OFFSET(Model!$A$1,Model!DS$2115-1,Model!$D$2113+Model!$C2134)</f>
        <v>0</v>
      </c>
      <c r="DT2134" s="4">
        <f ca="1">OFFSET(Model!$A$1,Model!DT$2115-1,Model!$D$2113+Model!$C2134)</f>
        <v>0</v>
      </c>
      <c r="DU2134" s="4">
        <f ca="1">OFFSET(Model!$A$1,Model!DU$2115-1,Model!$D$2113+Model!$C2134)</f>
        <v>0</v>
      </c>
      <c r="DV2134" s="4">
        <f ca="1">OFFSET(Model!$A$1,Model!DV$2115-1,Model!$D$2113+Model!$C2134)</f>
        <v>0</v>
      </c>
      <c r="DW2134" s="1"/>
      <c r="DX2134" s="360">
        <f ca="1">OFFSET(Model!$A$1,Model!DX$2115-1,Model!$D$2113+Model!$C2134)</f>
        <v>0</v>
      </c>
      <c r="DY2134" s="360">
        <f ca="1">OFFSET(Model!$A$1,Model!DY$2115-1,Model!$D$2113+Model!$C2134)</f>
        <v>0</v>
      </c>
      <c r="DZ2134" s="360">
        <f ca="1">OFFSET(Model!$A$1,Model!DZ$2115-1,Model!$D$2113+Model!$C2134)</f>
        <v>0</v>
      </c>
      <c r="EA2134" s="360">
        <f ca="1">OFFSET(Model!$A$1,Model!EA$2115-1,Model!$D$2113+Model!$C2134)</f>
        <v>0</v>
      </c>
      <c r="EB2134" s="360">
        <f ca="1">OFFSET(Model!$A$1,Model!EB$2115-1,Model!$D$2113+Model!$C2134)</f>
        <v>0</v>
      </c>
      <c r="EC2134" s="360">
        <f ca="1">OFFSET(Model!$A$1,Model!EC$2115-1,Model!$D$2113+Model!$C2134)</f>
        <v>0</v>
      </c>
      <c r="ED2134" s="1"/>
      <c r="EE2134" s="1"/>
    </row>
    <row r="2135" spans="2:135" ht="15" customHeight="1">
      <c r="B2135" s="1"/>
      <c r="C2135" s="1">
        <f>IF(C2134&lt;Model!$E$1827,C2134+1,NA())</f>
        <v>18</v>
      </c>
      <c r="D2135" s="7">
        <f>INDEX(Model!$F$16:$DN$17,1,MATCH(Model!C2135,Model!$F$17:$DN$17,0))</f>
        <v>42643</v>
      </c>
      <c r="E2135" s="1"/>
      <c r="F2135" s="4">
        <f ca="1">OFFSET(Model!$A$1,Model!F$2115-1,Model!$D$2113+Model!$C2135)</f>
        <v>0</v>
      </c>
      <c r="G2135" s="4">
        <f ca="1">OFFSET(Model!$A$1,Model!G$2115-1,Model!$D$2113+Model!$C2135)</f>
        <v>2084172.2222222239</v>
      </c>
      <c r="H2135" s="4">
        <f ca="1">OFFSET(Model!$A$1,Model!H$2115-1,Model!$D$2113+Model!$C2135)</f>
        <v>0</v>
      </c>
      <c r="I2135" s="4">
        <f ca="1">OFFSET(Model!$A$1,Model!I$2115-1,Model!$D$2113+Model!$C2135)</f>
        <v>0</v>
      </c>
      <c r="J2135" s="4">
        <f ca="1">OFFSET(Model!$A$1,Model!J$2115-1,Model!$D$2113+Model!$C2135)</f>
        <v>0</v>
      </c>
      <c r="K2135" s="4">
        <f ca="1">OFFSET(Model!$A$1,Model!K$2115-1,Model!$D$2113+Model!$C2135)</f>
        <v>0</v>
      </c>
      <c r="L2135" s="4">
        <f ca="1">OFFSET(Model!$A$1,Model!L$2115-1,Model!$D$2113+Model!$C2135)</f>
        <v>0</v>
      </c>
      <c r="M2135" s="1"/>
      <c r="N2135" s="4">
        <f ca="1">OFFSET(Model!$A$1,Model!N$2115-1,Model!$D$2113+Model!$C2135)</f>
        <v>0</v>
      </c>
      <c r="O2135" s="4">
        <f ca="1">OFFSET(Model!$A$1,Model!O$2115-1,Model!$D$2113+Model!$C2135)</f>
        <v>0</v>
      </c>
      <c r="P2135" s="4">
        <f ca="1">OFFSET(Model!$A$1,Model!P$2115-1,Model!$D$2113+Model!$C2135)</f>
        <v>0</v>
      </c>
      <c r="Q2135" s="4">
        <f ca="1">OFFSET(Model!$A$1,Model!Q$2115-1,Model!$D$2113+Model!$C2135)</f>
        <v>0</v>
      </c>
      <c r="R2135" s="4">
        <f ca="1">OFFSET(Model!$A$1,Model!R$2115-1,Model!$D$2113+Model!$C2135)</f>
        <v>0</v>
      </c>
      <c r="S2135" s="4">
        <f t="shared" ca="1" si="3134"/>
        <v>0</v>
      </c>
      <c r="T2135" s="4"/>
      <c r="U2135" s="4">
        <f ca="1">OFFSET(Model!$A$1,Model!U$2115-1,Model!$D$2113+Model!$C2135)</f>
        <v>0</v>
      </c>
      <c r="V2135" s="4">
        <f ca="1">OFFSET(Model!$A$1,Model!V$2115-1,Model!$D$2113+Model!$C2135)</f>
        <v>0</v>
      </c>
      <c r="W2135" s="4">
        <f ca="1">OFFSET(Model!$A$1,Model!W$2115-1,Model!$D$2113+Model!$C2135)</f>
        <v>78941.35943225662</v>
      </c>
      <c r="X2135" s="4">
        <f ca="1">OFFSET(Model!$A$1,Model!X$2115-1,Model!$D$2113+Model!$C2135)</f>
        <v>0</v>
      </c>
      <c r="Y2135" s="4">
        <f t="shared" ca="1" si="3135"/>
        <v>78941.35943225662</v>
      </c>
      <c r="Z2135" s="4"/>
      <c r="AA2135" s="4">
        <f ca="1">OFFSET(Model!$A$1,Model!AA$2115-1,Model!$D$2113+Model!$C2135)</f>
        <v>0</v>
      </c>
      <c r="AB2135" s="4">
        <f ca="1">OFFSET(Model!$A$1,Model!AB$2115-1,Model!$D$2113+Model!$C2135)</f>
        <v>0</v>
      </c>
      <c r="AC2135" s="4">
        <f ca="1">OFFSET(Model!$A$1,Model!AC$2115-1,Model!$D$2113+Model!$C2135)</f>
        <v>0</v>
      </c>
      <c r="AD2135" s="4">
        <f ca="1">OFFSET(Model!$A$1,Model!AD$2115-1,Model!$D$2113+Model!$C2135)</f>
        <v>0</v>
      </c>
      <c r="AE2135" s="4">
        <f ca="1">OFFSET(Model!$A$1,Model!AE$2115-1,Model!$D$2113+Model!$C2135)</f>
        <v>2005555.5555555555</v>
      </c>
      <c r="AF2135" s="4">
        <f ca="1">OFFSET(Model!$A$1,Model!AF$2115-1,Model!$D$2113+Model!$C2135)</f>
        <v>0</v>
      </c>
      <c r="AG2135" s="4">
        <f ca="1">OFFSET(Model!$A$1,Model!AG$2115-1,Model!$D$2113+Model!$C2135)</f>
        <v>344444.44444444444</v>
      </c>
      <c r="AH2135" s="4">
        <f ca="1">OFFSET(Model!$A$1,Model!AH$2115-1,Model!$D$2113+Model!$C2135)</f>
        <v>458333.33333333331</v>
      </c>
      <c r="AI2135" s="4">
        <f ca="1">OFFSET(Model!$A$1,Model!AI$2115-1,Model!$D$2113+Model!$C2135)</f>
        <v>0</v>
      </c>
      <c r="AJ2135" s="4">
        <f ca="1">OFFSET(Model!$A$1,Model!AJ$2115-1,Model!$D$2113+Model!$C2135)</f>
        <v>353333.33333333331</v>
      </c>
      <c r="AK2135" s="4">
        <f ca="1">OFFSET(Model!$A$1,Model!AK$2115-1,Model!$D$2113+Model!$C2135)</f>
        <v>78616.666666666672</v>
      </c>
      <c r="AL2135" s="4">
        <f t="shared" ca="1" si="3136"/>
        <v>3240283.3333333335</v>
      </c>
      <c r="AM2135" s="4"/>
      <c r="AN2135" s="4">
        <f ca="1">OFFSET(Model!$A$1,Model!AN$2115-1,Model!$D$2113+Model!$C2135)</f>
        <v>16666.666666666668</v>
      </c>
      <c r="AO2135" s="4">
        <f ca="1">OFFSET(Model!$A$1,Model!AO$2115-1,Model!$D$2113+Model!$C2135)</f>
        <v>0</v>
      </c>
      <c r="AP2135" s="4">
        <f ca="1">OFFSET(Model!$A$1,Model!AP$2115-1,Model!$D$2113+Model!$C2135)</f>
        <v>13888.888888888889</v>
      </c>
      <c r="AQ2135" s="4">
        <f ca="1">OFFSET(Model!$A$1,Model!AQ$2115-1,Model!$D$2113+Model!$C2135)</f>
        <v>487500</v>
      </c>
      <c r="AR2135" s="4">
        <f ca="1">OFFSET(Model!$A$1,Model!AR$2115-1,Model!$D$2113+Model!$C2135)</f>
        <v>0</v>
      </c>
      <c r="AS2135" s="4">
        <f ca="1">OFFSET(Model!$A$1,Model!AS$2115-1,Model!$D$2113+Model!$C2135)</f>
        <v>0</v>
      </c>
      <c r="AT2135" s="4">
        <f ca="1">OFFSET(Model!$A$1,Model!AT$2115-1,Model!$D$2113+Model!$C2135)</f>
        <v>0</v>
      </c>
      <c r="AU2135" s="4">
        <f ca="1">OFFSET(Model!$A$1,Model!AU$2115-1,Model!$D$2113+Model!$C2135)</f>
        <v>10416.666666666666</v>
      </c>
      <c r="AV2135" s="4">
        <f ca="1">OFFSET(Model!$A$1,Model!AV$2115-1,Model!$D$2113+Model!$C2135)</f>
        <v>360000</v>
      </c>
      <c r="AW2135" s="4">
        <f ca="1">OFFSET(Model!$A$1,Model!AW$2115-1,Model!$D$2113+Model!$C2135)</f>
        <v>47916.666666666664</v>
      </c>
      <c r="AX2135" s="4">
        <f ca="1">OFFSET(Model!$A$1,Model!AX$2115-1,Model!$D$2113+Model!$C2135)</f>
        <v>203333.33333333334</v>
      </c>
      <c r="AY2135" s="4">
        <f ca="1">OFFSET(Model!$A$1,Model!AY$2115-1,Model!$D$2113+Model!$C2135)</f>
        <v>4444.4444444444443</v>
      </c>
      <c r="AZ2135" s="4">
        <f ca="1">OFFSET(Model!$A$1,Model!AZ$2115-1,Model!$D$2113+Model!$C2135)</f>
        <v>97222.222222222219</v>
      </c>
      <c r="BA2135" s="4">
        <f ca="1">OFFSET(Model!$A$1,Model!BA$2115-1,Model!$D$2113+Model!$C2135)</f>
        <v>0</v>
      </c>
      <c r="BB2135" s="4">
        <f ca="1">OFFSET(Model!$A$1,Model!BB$2115-1,Model!$D$2113+Model!$C2135)</f>
        <v>0</v>
      </c>
      <c r="BC2135" s="4">
        <f ca="1">OFFSET(Model!$A$1,Model!BC$2115-1,Model!$D$2113+Model!$C2135)</f>
        <v>0</v>
      </c>
      <c r="BD2135" s="4">
        <f ca="1">OFFSET(Model!$A$1,Model!BD$2115-1,Model!$D$2113+Model!$C2135)</f>
        <v>0</v>
      </c>
      <c r="BE2135" s="4">
        <f ca="1">OFFSET(Model!$A$1,Model!BE$2115-1,Model!$D$2113+Model!$C2135)</f>
        <v>0</v>
      </c>
      <c r="BF2135" s="4">
        <f ca="1">OFFSET(Model!$A$1,Model!BF$2115-1,Model!$D$2113+Model!$C2135)</f>
        <v>0</v>
      </c>
      <c r="BG2135" s="4">
        <f ca="1">OFFSET(Model!$A$1,Model!BG$2115-1,Model!$D$2113+Model!$C2135)</f>
        <v>0</v>
      </c>
      <c r="BH2135" s="4">
        <f t="shared" ca="1" si="3137"/>
        <v>1241388.888888889</v>
      </c>
      <c r="BI2135" s="4"/>
      <c r="BJ2135" s="4">
        <f ca="1">OFFSET(Model!$A$1,Model!BJ$2115-1,Model!$D$2113+Model!$C2135)</f>
        <v>0</v>
      </c>
      <c r="BK2135" s="4">
        <f ca="1">OFFSET(Model!$A$1,Model!BK$2115-1,Model!$D$2113+Model!$C2135)</f>
        <v>0</v>
      </c>
      <c r="BL2135" s="4">
        <f ca="1">OFFSET(Model!$A$1,Model!BL$2115-1,Model!$D$2113+Model!$C2135)</f>
        <v>0</v>
      </c>
      <c r="BM2135" s="4">
        <f ca="1">OFFSET(Model!$A$1,Model!BM$2115-1,Model!$D$2113+Model!$C2135)</f>
        <v>0</v>
      </c>
      <c r="BN2135" s="4">
        <f ca="1">OFFSET(Model!$A$1,Model!BN$2115-1,Model!$D$2113+Model!$C2135)</f>
        <v>0</v>
      </c>
      <c r="BO2135" s="4">
        <f ca="1">OFFSET(Model!$A$1,Model!BO$2115-1,Model!$D$2113+Model!$C2135)</f>
        <v>0</v>
      </c>
      <c r="BP2135" s="4">
        <f ca="1">OFFSET(Model!$A$1,Model!BP$2115-1,Model!$D$2113+Model!$C2135)</f>
        <v>0</v>
      </c>
      <c r="BQ2135" s="4">
        <f ca="1">OFFSET(Model!$A$1,Model!BQ$2115-1,Model!$D$2113+Model!$C2135)</f>
        <v>0</v>
      </c>
      <c r="BR2135" s="4">
        <f t="shared" ca="1" si="3138"/>
        <v>0</v>
      </c>
      <c r="BS2135" s="4"/>
      <c r="BT2135" s="2">
        <f t="shared" ca="1" si="3139"/>
        <v>2084172.2222222239</v>
      </c>
      <c r="BU2135" s="2">
        <f t="shared" ca="1" si="3140"/>
        <v>4560613.5816544779</v>
      </c>
      <c r="BV2135" s="5">
        <f t="shared" ca="1" si="3141"/>
        <v>-2476441.359432254</v>
      </c>
      <c r="BW2135" s="1"/>
      <c r="BX2135" s="4">
        <f ca="1">OFFSET(Model!$A$1,Model!BX$2115-1,Model!$D$2113+Model!$C2135)</f>
        <v>0</v>
      </c>
      <c r="BY2135" s="4">
        <f ca="1">OFFSET(Model!$A$1,Model!BY$2115-1,Model!$D$2113+Model!$C2135)</f>
        <v>0</v>
      </c>
      <c r="BZ2135" s="4">
        <f ca="1">OFFSET(Model!$A$1,Model!BZ$2115-1,Model!$D$2113+Model!$C2135)</f>
        <v>0</v>
      </c>
      <c r="CA2135" s="4">
        <f ca="1">OFFSET(Model!$A$1,Model!CA$2115-1,Model!$D$2113+Model!$C2135)</f>
        <v>2476441.3594322558</v>
      </c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>
        <f ca="1">OFFSET(Model!$A$1,Model!DD$2115-1,Model!$D$2113+Model!$C2135)</f>
        <v>0</v>
      </c>
      <c r="DE2135" s="4">
        <f ca="1">OFFSET(Model!$A$1,Model!DE$2115-1,Model!$D$2113+Model!$C2135)</f>
        <v>0</v>
      </c>
      <c r="DF2135" s="4">
        <f ca="1">OFFSET(Model!$A$1,Model!DF$2115-1,Model!$D$2113+Model!$C2135)</f>
        <v>22289249.861651227</v>
      </c>
      <c r="DG2135" s="1"/>
      <c r="DH2135" s="4">
        <f ca="1">OFFSET(Model!$A$1,Model!DH$2115-1,Model!$D$2113+Model!$C2135)</f>
        <v>0</v>
      </c>
      <c r="DI2135" s="4">
        <f ca="1">OFFSET(Model!$A$1,Model!DI$2115-1,Model!$D$2113+Model!$C2135)</f>
        <v>0</v>
      </c>
      <c r="DJ2135" s="4"/>
      <c r="DK2135" s="4"/>
      <c r="DL2135" s="4"/>
      <c r="DM2135" s="4"/>
      <c r="DN2135" s="4">
        <f ca="1">OFFSET(Model!$A$1,Model!DN$2115-1,Model!$D$2113+Model!$C2135)</f>
        <v>0</v>
      </c>
      <c r="DO2135" s="4">
        <f ca="1">OFFSET(Model!$A$1,Model!DO$2115-1,Model!$D$2113+Model!$C2135)</f>
        <v>0</v>
      </c>
      <c r="DP2135" s="4">
        <f ca="1">OFFSET(Model!$A$1,Model!DP$2115-1,Model!$D$2113+Model!$C2135)</f>
        <v>0</v>
      </c>
      <c r="DQ2135" s="6">
        <f ca="1">OFFSET(Model!$A$1,Model!DQ$2115-1,Model!$D$2113+Model!$C2135)</f>
        <v>0</v>
      </c>
      <c r="DR2135" s="4">
        <f ca="1">OFFSET(Model!$A$1,Model!DR$2115-1,Model!$D$2113+Model!$C2135)</f>
        <v>0</v>
      </c>
      <c r="DS2135" s="6">
        <f ca="1">OFFSET(Model!$A$1,Model!DS$2115-1,Model!$D$2113+Model!$C2135)</f>
        <v>0</v>
      </c>
      <c r="DT2135" s="4">
        <f ca="1">OFFSET(Model!$A$1,Model!DT$2115-1,Model!$D$2113+Model!$C2135)</f>
        <v>0</v>
      </c>
      <c r="DU2135" s="4">
        <f ca="1">OFFSET(Model!$A$1,Model!DU$2115-1,Model!$D$2113+Model!$C2135)</f>
        <v>0</v>
      </c>
      <c r="DV2135" s="4">
        <f ca="1">OFFSET(Model!$A$1,Model!DV$2115-1,Model!$D$2113+Model!$C2135)</f>
        <v>0</v>
      </c>
      <c r="DW2135" s="1"/>
      <c r="DX2135" s="360">
        <f ca="1">OFFSET(Model!$A$1,Model!DX$2115-1,Model!$D$2113+Model!$C2135)</f>
        <v>0</v>
      </c>
      <c r="DY2135" s="360">
        <f ca="1">OFFSET(Model!$A$1,Model!DY$2115-1,Model!$D$2113+Model!$C2135)</f>
        <v>0</v>
      </c>
      <c r="DZ2135" s="360">
        <f ca="1">OFFSET(Model!$A$1,Model!DZ$2115-1,Model!$D$2113+Model!$C2135)</f>
        <v>0</v>
      </c>
      <c r="EA2135" s="360">
        <f ca="1">OFFSET(Model!$A$1,Model!EA$2115-1,Model!$D$2113+Model!$C2135)</f>
        <v>0</v>
      </c>
      <c r="EB2135" s="360">
        <f ca="1">OFFSET(Model!$A$1,Model!EB$2115-1,Model!$D$2113+Model!$C2135)</f>
        <v>0</v>
      </c>
      <c r="EC2135" s="360">
        <f ca="1">OFFSET(Model!$A$1,Model!EC$2115-1,Model!$D$2113+Model!$C2135)</f>
        <v>0</v>
      </c>
      <c r="ED2135" s="1"/>
      <c r="EE2135" s="1"/>
    </row>
    <row r="2136" spans="2:135" ht="15" customHeight="1">
      <c r="B2136" s="1"/>
      <c r="C2136" s="1">
        <f>IF(C2135&lt;Model!$E$1827,C2135+1,NA())</f>
        <v>19</v>
      </c>
      <c r="D2136" s="7">
        <f>INDEX(Model!$F$16:$DN$17,1,MATCH(Model!C2136,Model!$F$17:$DN$17,0))</f>
        <v>42674</v>
      </c>
      <c r="E2136" s="1"/>
      <c r="F2136" s="4">
        <f ca="1">OFFSET(Model!$A$1,Model!F$2115-1,Model!$D$2113+Model!$C2136)</f>
        <v>0</v>
      </c>
      <c r="G2136" s="4">
        <f ca="1">OFFSET(Model!$A$1,Model!G$2115-1,Model!$D$2113+Model!$C2136)</f>
        <v>873973.3466666583</v>
      </c>
      <c r="H2136" s="4">
        <f ca="1">OFFSET(Model!$A$1,Model!H$2115-1,Model!$D$2113+Model!$C2136)</f>
        <v>0</v>
      </c>
      <c r="I2136" s="4">
        <f ca="1">OFFSET(Model!$A$1,Model!I$2115-1,Model!$D$2113+Model!$C2136)</f>
        <v>0</v>
      </c>
      <c r="J2136" s="4">
        <f ca="1">OFFSET(Model!$A$1,Model!J$2115-1,Model!$D$2113+Model!$C2136)</f>
        <v>0</v>
      </c>
      <c r="K2136" s="4">
        <f ca="1">OFFSET(Model!$A$1,Model!K$2115-1,Model!$D$2113+Model!$C2136)</f>
        <v>0</v>
      </c>
      <c r="L2136" s="4">
        <f ca="1">OFFSET(Model!$A$1,Model!L$2115-1,Model!$D$2113+Model!$C2136)</f>
        <v>0</v>
      </c>
      <c r="M2136" s="1"/>
      <c r="N2136" s="4">
        <f ca="1">OFFSET(Model!$A$1,Model!N$2115-1,Model!$D$2113+Model!$C2136)</f>
        <v>0</v>
      </c>
      <c r="O2136" s="4">
        <f ca="1">OFFSET(Model!$A$1,Model!O$2115-1,Model!$D$2113+Model!$C2136)</f>
        <v>0</v>
      </c>
      <c r="P2136" s="4">
        <f ca="1">OFFSET(Model!$A$1,Model!P$2115-1,Model!$D$2113+Model!$C2136)</f>
        <v>0</v>
      </c>
      <c r="Q2136" s="4">
        <f ca="1">OFFSET(Model!$A$1,Model!Q$2115-1,Model!$D$2113+Model!$C2136)</f>
        <v>0</v>
      </c>
      <c r="R2136" s="4">
        <f ca="1">OFFSET(Model!$A$1,Model!R$2115-1,Model!$D$2113+Model!$C2136)</f>
        <v>0</v>
      </c>
      <c r="S2136" s="4">
        <f t="shared" ca="1" si="3134"/>
        <v>0</v>
      </c>
      <c r="T2136" s="4"/>
      <c r="U2136" s="4">
        <f ca="1">OFFSET(Model!$A$1,Model!U$2115-1,Model!$D$2113+Model!$C2136)</f>
        <v>0</v>
      </c>
      <c r="V2136" s="4">
        <f ca="1">OFFSET(Model!$A$1,Model!V$2115-1,Model!$D$2113+Model!$C2136)</f>
        <v>0</v>
      </c>
      <c r="W2136" s="4">
        <f ca="1">OFFSET(Model!$A$1,Model!W$2115-1,Model!$D$2113+Model!$C2136)</f>
        <v>89594.194821482408</v>
      </c>
      <c r="X2136" s="4">
        <f ca="1">OFFSET(Model!$A$1,Model!X$2115-1,Model!$D$2113+Model!$C2136)</f>
        <v>0</v>
      </c>
      <c r="Y2136" s="4">
        <f t="shared" ca="1" si="3135"/>
        <v>89594.194821482408</v>
      </c>
      <c r="Z2136" s="4"/>
      <c r="AA2136" s="4">
        <f ca="1">OFFSET(Model!$A$1,Model!AA$2115-1,Model!$D$2113+Model!$C2136)</f>
        <v>0</v>
      </c>
      <c r="AB2136" s="4">
        <f ca="1">OFFSET(Model!$A$1,Model!AB$2115-1,Model!$D$2113+Model!$C2136)</f>
        <v>0</v>
      </c>
      <c r="AC2136" s="4">
        <f ca="1">OFFSET(Model!$A$1,Model!AC$2115-1,Model!$D$2113+Model!$C2136)</f>
        <v>0</v>
      </c>
      <c r="AD2136" s="4">
        <f ca="1">OFFSET(Model!$A$1,Model!AD$2115-1,Model!$D$2113+Model!$C2136)</f>
        <v>0</v>
      </c>
      <c r="AE2136" s="4">
        <f ca="1">OFFSET(Model!$A$1,Model!AE$2115-1,Model!$D$2113+Model!$C2136)</f>
        <v>2005555.5555555555</v>
      </c>
      <c r="AF2136" s="4">
        <f ca="1">OFFSET(Model!$A$1,Model!AF$2115-1,Model!$D$2113+Model!$C2136)</f>
        <v>0</v>
      </c>
      <c r="AG2136" s="4">
        <f ca="1">OFFSET(Model!$A$1,Model!AG$2115-1,Model!$D$2113+Model!$C2136)</f>
        <v>344444.44444444444</v>
      </c>
      <c r="AH2136" s="4">
        <f ca="1">OFFSET(Model!$A$1,Model!AH$2115-1,Model!$D$2113+Model!$C2136)</f>
        <v>458333.33333333331</v>
      </c>
      <c r="AI2136" s="4">
        <f ca="1">OFFSET(Model!$A$1,Model!AI$2115-1,Model!$D$2113+Model!$C2136)</f>
        <v>0</v>
      </c>
      <c r="AJ2136" s="4">
        <f ca="1">OFFSET(Model!$A$1,Model!AJ$2115-1,Model!$D$2113+Model!$C2136)</f>
        <v>353333.33333333331</v>
      </c>
      <c r="AK2136" s="4">
        <f ca="1">OFFSET(Model!$A$1,Model!AK$2115-1,Model!$D$2113+Model!$C2136)</f>
        <v>78616.666666666672</v>
      </c>
      <c r="AL2136" s="4">
        <f t="shared" ca="1" si="3136"/>
        <v>3240283.3333333335</v>
      </c>
      <c r="AM2136" s="4"/>
      <c r="AN2136" s="4">
        <f ca="1">OFFSET(Model!$A$1,Model!AN$2115-1,Model!$D$2113+Model!$C2136)</f>
        <v>0</v>
      </c>
      <c r="AO2136" s="4">
        <f ca="1">OFFSET(Model!$A$1,Model!AO$2115-1,Model!$D$2113+Model!$C2136)</f>
        <v>0</v>
      </c>
      <c r="AP2136" s="4">
        <f ca="1">OFFSET(Model!$A$1,Model!AP$2115-1,Model!$D$2113+Model!$C2136)</f>
        <v>0</v>
      </c>
      <c r="AQ2136" s="4">
        <f ca="1">OFFSET(Model!$A$1,Model!AQ$2115-1,Model!$D$2113+Model!$C2136)</f>
        <v>487500</v>
      </c>
      <c r="AR2136" s="4">
        <f ca="1">OFFSET(Model!$A$1,Model!AR$2115-1,Model!$D$2113+Model!$C2136)</f>
        <v>0</v>
      </c>
      <c r="AS2136" s="4">
        <f ca="1">OFFSET(Model!$A$1,Model!AS$2115-1,Model!$D$2113+Model!$C2136)</f>
        <v>0</v>
      </c>
      <c r="AT2136" s="4">
        <f ca="1">OFFSET(Model!$A$1,Model!AT$2115-1,Model!$D$2113+Model!$C2136)</f>
        <v>0</v>
      </c>
      <c r="AU2136" s="4">
        <f ca="1">OFFSET(Model!$A$1,Model!AU$2115-1,Model!$D$2113+Model!$C2136)</f>
        <v>10416.666666666666</v>
      </c>
      <c r="AV2136" s="4">
        <f ca="1">OFFSET(Model!$A$1,Model!AV$2115-1,Model!$D$2113+Model!$C2136)</f>
        <v>0</v>
      </c>
      <c r="AW2136" s="4">
        <f ca="1">OFFSET(Model!$A$1,Model!AW$2115-1,Model!$D$2113+Model!$C2136)</f>
        <v>47916.666666666664</v>
      </c>
      <c r="AX2136" s="4">
        <f ca="1">OFFSET(Model!$A$1,Model!AX$2115-1,Model!$D$2113+Model!$C2136)</f>
        <v>203333.33333333334</v>
      </c>
      <c r="AY2136" s="4">
        <f ca="1">OFFSET(Model!$A$1,Model!AY$2115-1,Model!$D$2113+Model!$C2136)</f>
        <v>0</v>
      </c>
      <c r="AZ2136" s="4">
        <f ca="1">OFFSET(Model!$A$1,Model!AZ$2115-1,Model!$D$2113+Model!$C2136)</f>
        <v>0</v>
      </c>
      <c r="BA2136" s="4">
        <f ca="1">OFFSET(Model!$A$1,Model!BA$2115-1,Model!$D$2113+Model!$C2136)</f>
        <v>0</v>
      </c>
      <c r="BB2136" s="4">
        <f ca="1">OFFSET(Model!$A$1,Model!BB$2115-1,Model!$D$2113+Model!$C2136)</f>
        <v>0</v>
      </c>
      <c r="BC2136" s="4">
        <f ca="1">OFFSET(Model!$A$1,Model!BC$2115-1,Model!$D$2113+Model!$C2136)</f>
        <v>0</v>
      </c>
      <c r="BD2136" s="4">
        <f ca="1">OFFSET(Model!$A$1,Model!BD$2115-1,Model!$D$2113+Model!$C2136)</f>
        <v>0</v>
      </c>
      <c r="BE2136" s="4">
        <f ca="1">OFFSET(Model!$A$1,Model!BE$2115-1,Model!$D$2113+Model!$C2136)</f>
        <v>0</v>
      </c>
      <c r="BF2136" s="4">
        <f ca="1">OFFSET(Model!$A$1,Model!BF$2115-1,Model!$D$2113+Model!$C2136)</f>
        <v>0</v>
      </c>
      <c r="BG2136" s="4">
        <f ca="1">OFFSET(Model!$A$1,Model!BG$2115-1,Model!$D$2113+Model!$C2136)</f>
        <v>0</v>
      </c>
      <c r="BH2136" s="4">
        <f t="shared" ca="1" si="3137"/>
        <v>749166.66666666674</v>
      </c>
      <c r="BI2136" s="4"/>
      <c r="BJ2136" s="4">
        <f ca="1">OFFSET(Model!$A$1,Model!BJ$2115-1,Model!$D$2113+Model!$C2136)</f>
        <v>0</v>
      </c>
      <c r="BK2136" s="4">
        <f ca="1">OFFSET(Model!$A$1,Model!BK$2115-1,Model!$D$2113+Model!$C2136)</f>
        <v>0</v>
      </c>
      <c r="BL2136" s="4">
        <f ca="1">OFFSET(Model!$A$1,Model!BL$2115-1,Model!$D$2113+Model!$C2136)</f>
        <v>0</v>
      </c>
      <c r="BM2136" s="4">
        <f ca="1">OFFSET(Model!$A$1,Model!BM$2115-1,Model!$D$2113+Model!$C2136)</f>
        <v>0</v>
      </c>
      <c r="BN2136" s="4">
        <f ca="1">OFFSET(Model!$A$1,Model!BN$2115-1,Model!$D$2113+Model!$C2136)</f>
        <v>0</v>
      </c>
      <c r="BO2136" s="4">
        <f ca="1">OFFSET(Model!$A$1,Model!BO$2115-1,Model!$D$2113+Model!$C2136)</f>
        <v>0</v>
      </c>
      <c r="BP2136" s="4">
        <f ca="1">OFFSET(Model!$A$1,Model!BP$2115-1,Model!$D$2113+Model!$C2136)</f>
        <v>0</v>
      </c>
      <c r="BQ2136" s="4">
        <f ca="1">OFFSET(Model!$A$1,Model!BQ$2115-1,Model!$D$2113+Model!$C2136)</f>
        <v>0</v>
      </c>
      <c r="BR2136" s="4">
        <f t="shared" ca="1" si="3138"/>
        <v>0</v>
      </c>
      <c r="BS2136" s="4"/>
      <c r="BT2136" s="2">
        <f t="shared" ca="1" si="3139"/>
        <v>873973.3466666583</v>
      </c>
      <c r="BU2136" s="2">
        <f t="shared" ca="1" si="3140"/>
        <v>4079044.1948214825</v>
      </c>
      <c r="BV2136" s="5">
        <f t="shared" ca="1" si="3141"/>
        <v>-3205070.8481548242</v>
      </c>
      <c r="BW2136" s="1"/>
      <c r="BX2136" s="4">
        <f ca="1">OFFSET(Model!$A$1,Model!BX$2115-1,Model!$D$2113+Model!$C2136)</f>
        <v>0</v>
      </c>
      <c r="BY2136" s="4">
        <f ca="1">OFFSET(Model!$A$1,Model!BY$2115-1,Model!$D$2113+Model!$C2136)</f>
        <v>0</v>
      </c>
      <c r="BZ2136" s="4">
        <f ca="1">OFFSET(Model!$A$1,Model!BZ$2115-1,Model!$D$2113+Model!$C2136)</f>
        <v>0</v>
      </c>
      <c r="CA2136" s="4">
        <f ca="1">OFFSET(Model!$A$1,Model!CA$2115-1,Model!$D$2113+Model!$C2136)</f>
        <v>3205070.8481548242</v>
      </c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>
        <f ca="1">OFFSET(Model!$A$1,Model!DD$2115-1,Model!$D$2113+Model!$C2136)</f>
        <v>0</v>
      </c>
      <c r="DE2136" s="4">
        <f ca="1">OFFSET(Model!$A$1,Model!DE$2115-1,Model!$D$2113+Model!$C2136)</f>
        <v>0</v>
      </c>
      <c r="DF2136" s="4">
        <f ca="1">OFFSET(Model!$A$1,Model!DF$2115-1,Model!$D$2113+Model!$C2136)</f>
        <v>25494320.709806051</v>
      </c>
      <c r="DG2136" s="1"/>
      <c r="DH2136" s="4">
        <f ca="1">OFFSET(Model!$A$1,Model!DH$2115-1,Model!$D$2113+Model!$C2136)</f>
        <v>0</v>
      </c>
      <c r="DI2136" s="4">
        <f ca="1">OFFSET(Model!$A$1,Model!DI$2115-1,Model!$D$2113+Model!$C2136)</f>
        <v>0</v>
      </c>
      <c r="DJ2136" s="4"/>
      <c r="DK2136" s="4"/>
      <c r="DL2136" s="4"/>
      <c r="DM2136" s="4"/>
      <c r="DN2136" s="4">
        <f ca="1">OFFSET(Model!$A$1,Model!DN$2115-1,Model!$D$2113+Model!$C2136)</f>
        <v>0</v>
      </c>
      <c r="DO2136" s="4">
        <f ca="1">OFFSET(Model!$A$1,Model!DO$2115-1,Model!$D$2113+Model!$C2136)</f>
        <v>0</v>
      </c>
      <c r="DP2136" s="4">
        <f ca="1">OFFSET(Model!$A$1,Model!DP$2115-1,Model!$D$2113+Model!$C2136)</f>
        <v>0</v>
      </c>
      <c r="DQ2136" s="6">
        <f ca="1">OFFSET(Model!$A$1,Model!DQ$2115-1,Model!$D$2113+Model!$C2136)</f>
        <v>0</v>
      </c>
      <c r="DR2136" s="4">
        <f ca="1">OFFSET(Model!$A$1,Model!DR$2115-1,Model!$D$2113+Model!$C2136)</f>
        <v>0</v>
      </c>
      <c r="DS2136" s="6">
        <f ca="1">OFFSET(Model!$A$1,Model!DS$2115-1,Model!$D$2113+Model!$C2136)</f>
        <v>0</v>
      </c>
      <c r="DT2136" s="4">
        <f ca="1">OFFSET(Model!$A$1,Model!DT$2115-1,Model!$D$2113+Model!$C2136)</f>
        <v>0</v>
      </c>
      <c r="DU2136" s="4">
        <f ca="1">OFFSET(Model!$A$1,Model!DU$2115-1,Model!$D$2113+Model!$C2136)</f>
        <v>0</v>
      </c>
      <c r="DV2136" s="4">
        <f ca="1">OFFSET(Model!$A$1,Model!DV$2115-1,Model!$D$2113+Model!$C2136)</f>
        <v>0</v>
      </c>
      <c r="DW2136" s="1"/>
      <c r="DX2136" s="360">
        <f ca="1">OFFSET(Model!$A$1,Model!DX$2115-1,Model!$D$2113+Model!$C2136)</f>
        <v>0</v>
      </c>
      <c r="DY2136" s="360">
        <f ca="1">OFFSET(Model!$A$1,Model!DY$2115-1,Model!$D$2113+Model!$C2136)</f>
        <v>0</v>
      </c>
      <c r="DZ2136" s="360">
        <f ca="1">OFFSET(Model!$A$1,Model!DZ$2115-1,Model!$D$2113+Model!$C2136)</f>
        <v>0</v>
      </c>
      <c r="EA2136" s="360">
        <f ca="1">OFFSET(Model!$A$1,Model!EA$2115-1,Model!$D$2113+Model!$C2136)</f>
        <v>0</v>
      </c>
      <c r="EB2136" s="360">
        <f ca="1">OFFSET(Model!$A$1,Model!EB$2115-1,Model!$D$2113+Model!$C2136)</f>
        <v>0</v>
      </c>
      <c r="EC2136" s="360">
        <f ca="1">OFFSET(Model!$A$1,Model!EC$2115-1,Model!$D$2113+Model!$C2136)</f>
        <v>0</v>
      </c>
      <c r="ED2136" s="1"/>
      <c r="EE2136" s="1"/>
    </row>
    <row r="2137" spans="2:135" ht="15" customHeight="1">
      <c r="B2137" s="1"/>
      <c r="C2137" s="1">
        <f>IF(C2136&lt;Model!$E$1827,C2136+1,NA())</f>
        <v>20</v>
      </c>
      <c r="D2137" s="7">
        <f>INDEX(Model!$F$16:$DN$17,1,MATCH(Model!C2137,Model!$F$17:$DN$17,0))</f>
        <v>42704</v>
      </c>
      <c r="E2137" s="1"/>
      <c r="F2137" s="4">
        <f ca="1">OFFSET(Model!$A$1,Model!F$2115-1,Model!$D$2113+Model!$C2137)</f>
        <v>0</v>
      </c>
      <c r="G2137" s="4">
        <f ca="1">OFFSET(Model!$A$1,Model!G$2115-1,Model!$D$2113+Model!$C2137)</f>
        <v>0</v>
      </c>
      <c r="H2137" s="4">
        <f ca="1">OFFSET(Model!$A$1,Model!H$2115-1,Model!$D$2113+Model!$C2137)</f>
        <v>0</v>
      </c>
      <c r="I2137" s="4">
        <f ca="1">OFFSET(Model!$A$1,Model!I$2115-1,Model!$D$2113+Model!$C2137)</f>
        <v>0</v>
      </c>
      <c r="J2137" s="4">
        <f ca="1">OFFSET(Model!$A$1,Model!J$2115-1,Model!$D$2113+Model!$C2137)</f>
        <v>0</v>
      </c>
      <c r="K2137" s="4">
        <f ca="1">OFFSET(Model!$A$1,Model!K$2115-1,Model!$D$2113+Model!$C2137)</f>
        <v>0</v>
      </c>
      <c r="L2137" s="4">
        <f ca="1">OFFSET(Model!$A$1,Model!L$2115-1,Model!$D$2113+Model!$C2137)</f>
        <v>0</v>
      </c>
      <c r="M2137" s="1"/>
      <c r="N2137" s="4">
        <f ca="1">OFFSET(Model!$A$1,Model!N$2115-1,Model!$D$2113+Model!$C2137)</f>
        <v>0</v>
      </c>
      <c r="O2137" s="4">
        <f ca="1">OFFSET(Model!$A$1,Model!O$2115-1,Model!$D$2113+Model!$C2137)</f>
        <v>0</v>
      </c>
      <c r="P2137" s="4">
        <f ca="1">OFFSET(Model!$A$1,Model!P$2115-1,Model!$D$2113+Model!$C2137)</f>
        <v>0</v>
      </c>
      <c r="Q2137" s="4">
        <f ca="1">OFFSET(Model!$A$1,Model!Q$2115-1,Model!$D$2113+Model!$C2137)</f>
        <v>0</v>
      </c>
      <c r="R2137" s="4">
        <f ca="1">OFFSET(Model!$A$1,Model!R$2115-1,Model!$D$2113+Model!$C2137)</f>
        <v>0</v>
      </c>
      <c r="S2137" s="4">
        <f t="shared" ca="1" si="3134"/>
        <v>0</v>
      </c>
      <c r="T2137" s="4"/>
      <c r="U2137" s="4">
        <f ca="1">OFFSET(Model!$A$1,Model!U$2115-1,Model!$D$2113+Model!$C2137)</f>
        <v>0</v>
      </c>
      <c r="V2137" s="4">
        <f ca="1">OFFSET(Model!$A$1,Model!V$2115-1,Model!$D$2113+Model!$C2137)</f>
        <v>0</v>
      </c>
      <c r="W2137" s="4">
        <f ca="1">OFFSET(Model!$A$1,Model!W$2115-1,Model!$D$2113+Model!$C2137)</f>
        <v>103277.56684961572</v>
      </c>
      <c r="X2137" s="4">
        <f ca="1">OFFSET(Model!$A$1,Model!X$2115-1,Model!$D$2113+Model!$C2137)</f>
        <v>0</v>
      </c>
      <c r="Y2137" s="4">
        <f t="shared" ca="1" si="3135"/>
        <v>103277.56684961572</v>
      </c>
      <c r="Z2137" s="4"/>
      <c r="AA2137" s="4">
        <f ca="1">OFFSET(Model!$A$1,Model!AA$2115-1,Model!$D$2113+Model!$C2137)</f>
        <v>0</v>
      </c>
      <c r="AB2137" s="4">
        <f ca="1">OFFSET(Model!$A$1,Model!AB$2115-1,Model!$D$2113+Model!$C2137)</f>
        <v>0</v>
      </c>
      <c r="AC2137" s="4">
        <f ca="1">OFFSET(Model!$A$1,Model!AC$2115-1,Model!$D$2113+Model!$C2137)</f>
        <v>0</v>
      </c>
      <c r="AD2137" s="4">
        <f ca="1">OFFSET(Model!$A$1,Model!AD$2115-1,Model!$D$2113+Model!$C2137)</f>
        <v>0</v>
      </c>
      <c r="AE2137" s="4">
        <f ca="1">OFFSET(Model!$A$1,Model!AE$2115-1,Model!$D$2113+Model!$C2137)</f>
        <v>2005555.5555555555</v>
      </c>
      <c r="AF2137" s="4">
        <f ca="1">OFFSET(Model!$A$1,Model!AF$2115-1,Model!$D$2113+Model!$C2137)</f>
        <v>0</v>
      </c>
      <c r="AG2137" s="4">
        <f ca="1">OFFSET(Model!$A$1,Model!AG$2115-1,Model!$D$2113+Model!$C2137)</f>
        <v>344444.44444444444</v>
      </c>
      <c r="AH2137" s="4">
        <f ca="1">OFFSET(Model!$A$1,Model!AH$2115-1,Model!$D$2113+Model!$C2137)</f>
        <v>458333.33333333331</v>
      </c>
      <c r="AI2137" s="4">
        <f ca="1">OFFSET(Model!$A$1,Model!AI$2115-1,Model!$D$2113+Model!$C2137)</f>
        <v>0</v>
      </c>
      <c r="AJ2137" s="4">
        <f ca="1">OFFSET(Model!$A$1,Model!AJ$2115-1,Model!$D$2113+Model!$C2137)</f>
        <v>353333.33333333331</v>
      </c>
      <c r="AK2137" s="4">
        <f ca="1">OFFSET(Model!$A$1,Model!AK$2115-1,Model!$D$2113+Model!$C2137)</f>
        <v>78616.666666666672</v>
      </c>
      <c r="AL2137" s="4">
        <f t="shared" ca="1" si="3136"/>
        <v>3240283.3333333335</v>
      </c>
      <c r="AM2137" s="4"/>
      <c r="AN2137" s="4">
        <f ca="1">OFFSET(Model!$A$1,Model!AN$2115-1,Model!$D$2113+Model!$C2137)</f>
        <v>0</v>
      </c>
      <c r="AO2137" s="4">
        <f ca="1">OFFSET(Model!$A$1,Model!AO$2115-1,Model!$D$2113+Model!$C2137)</f>
        <v>0</v>
      </c>
      <c r="AP2137" s="4">
        <f ca="1">OFFSET(Model!$A$1,Model!AP$2115-1,Model!$D$2113+Model!$C2137)</f>
        <v>0</v>
      </c>
      <c r="AQ2137" s="4">
        <f ca="1">OFFSET(Model!$A$1,Model!AQ$2115-1,Model!$D$2113+Model!$C2137)</f>
        <v>487500</v>
      </c>
      <c r="AR2137" s="4">
        <f ca="1">OFFSET(Model!$A$1,Model!AR$2115-1,Model!$D$2113+Model!$C2137)</f>
        <v>0</v>
      </c>
      <c r="AS2137" s="4">
        <f ca="1">OFFSET(Model!$A$1,Model!AS$2115-1,Model!$D$2113+Model!$C2137)</f>
        <v>0</v>
      </c>
      <c r="AT2137" s="4">
        <f ca="1">OFFSET(Model!$A$1,Model!AT$2115-1,Model!$D$2113+Model!$C2137)</f>
        <v>0</v>
      </c>
      <c r="AU2137" s="4">
        <f ca="1">OFFSET(Model!$A$1,Model!AU$2115-1,Model!$D$2113+Model!$C2137)</f>
        <v>10416.666666666666</v>
      </c>
      <c r="AV2137" s="4">
        <f ca="1">OFFSET(Model!$A$1,Model!AV$2115-1,Model!$D$2113+Model!$C2137)</f>
        <v>0</v>
      </c>
      <c r="AW2137" s="4">
        <f ca="1">OFFSET(Model!$A$1,Model!AW$2115-1,Model!$D$2113+Model!$C2137)</f>
        <v>47916.666666666664</v>
      </c>
      <c r="AX2137" s="4">
        <f ca="1">OFFSET(Model!$A$1,Model!AX$2115-1,Model!$D$2113+Model!$C2137)</f>
        <v>203333.33333333334</v>
      </c>
      <c r="AY2137" s="4">
        <f ca="1">OFFSET(Model!$A$1,Model!AY$2115-1,Model!$D$2113+Model!$C2137)</f>
        <v>0</v>
      </c>
      <c r="AZ2137" s="4">
        <f ca="1">OFFSET(Model!$A$1,Model!AZ$2115-1,Model!$D$2113+Model!$C2137)</f>
        <v>0</v>
      </c>
      <c r="BA2137" s="4">
        <f ca="1">OFFSET(Model!$A$1,Model!BA$2115-1,Model!$D$2113+Model!$C2137)</f>
        <v>0</v>
      </c>
      <c r="BB2137" s="4">
        <f ca="1">OFFSET(Model!$A$1,Model!BB$2115-1,Model!$D$2113+Model!$C2137)</f>
        <v>0</v>
      </c>
      <c r="BC2137" s="4">
        <f ca="1">OFFSET(Model!$A$1,Model!BC$2115-1,Model!$D$2113+Model!$C2137)</f>
        <v>0</v>
      </c>
      <c r="BD2137" s="4">
        <f ca="1">OFFSET(Model!$A$1,Model!BD$2115-1,Model!$D$2113+Model!$C2137)</f>
        <v>0</v>
      </c>
      <c r="BE2137" s="4">
        <f ca="1">OFFSET(Model!$A$1,Model!BE$2115-1,Model!$D$2113+Model!$C2137)</f>
        <v>0</v>
      </c>
      <c r="BF2137" s="4">
        <f ca="1">OFFSET(Model!$A$1,Model!BF$2115-1,Model!$D$2113+Model!$C2137)</f>
        <v>0</v>
      </c>
      <c r="BG2137" s="4">
        <f ca="1">OFFSET(Model!$A$1,Model!BG$2115-1,Model!$D$2113+Model!$C2137)</f>
        <v>0</v>
      </c>
      <c r="BH2137" s="4">
        <f t="shared" ca="1" si="3137"/>
        <v>749166.66666666674</v>
      </c>
      <c r="BI2137" s="4"/>
      <c r="BJ2137" s="4">
        <f ca="1">OFFSET(Model!$A$1,Model!BJ$2115-1,Model!$D$2113+Model!$C2137)</f>
        <v>0</v>
      </c>
      <c r="BK2137" s="4">
        <f ca="1">OFFSET(Model!$A$1,Model!BK$2115-1,Model!$D$2113+Model!$C2137)</f>
        <v>0</v>
      </c>
      <c r="BL2137" s="4">
        <f ca="1">OFFSET(Model!$A$1,Model!BL$2115-1,Model!$D$2113+Model!$C2137)</f>
        <v>0</v>
      </c>
      <c r="BM2137" s="4">
        <f ca="1">OFFSET(Model!$A$1,Model!BM$2115-1,Model!$D$2113+Model!$C2137)</f>
        <v>0</v>
      </c>
      <c r="BN2137" s="4">
        <f ca="1">OFFSET(Model!$A$1,Model!BN$2115-1,Model!$D$2113+Model!$C2137)</f>
        <v>0</v>
      </c>
      <c r="BO2137" s="4">
        <f ca="1">OFFSET(Model!$A$1,Model!BO$2115-1,Model!$D$2113+Model!$C2137)</f>
        <v>0</v>
      </c>
      <c r="BP2137" s="4">
        <f ca="1">OFFSET(Model!$A$1,Model!BP$2115-1,Model!$D$2113+Model!$C2137)</f>
        <v>0</v>
      </c>
      <c r="BQ2137" s="4">
        <f ca="1">OFFSET(Model!$A$1,Model!BQ$2115-1,Model!$D$2113+Model!$C2137)</f>
        <v>0</v>
      </c>
      <c r="BR2137" s="4">
        <f t="shared" ca="1" si="3138"/>
        <v>0</v>
      </c>
      <c r="BS2137" s="4"/>
      <c r="BT2137" s="2">
        <f t="shared" ca="1" si="3139"/>
        <v>0</v>
      </c>
      <c r="BU2137" s="2">
        <f t="shared" ca="1" si="3140"/>
        <v>4092727.5668496159</v>
      </c>
      <c r="BV2137" s="5">
        <f t="shared" ca="1" si="3141"/>
        <v>-4092727.5668496159</v>
      </c>
      <c r="BW2137" s="1"/>
      <c r="BX2137" s="4">
        <f ca="1">OFFSET(Model!$A$1,Model!BX$2115-1,Model!$D$2113+Model!$C2137)</f>
        <v>0</v>
      </c>
      <c r="BY2137" s="4">
        <f ca="1">OFFSET(Model!$A$1,Model!BY$2115-1,Model!$D$2113+Model!$C2137)</f>
        <v>0</v>
      </c>
      <c r="BZ2137" s="4">
        <f ca="1">OFFSET(Model!$A$1,Model!BZ$2115-1,Model!$D$2113+Model!$C2137)</f>
        <v>0</v>
      </c>
      <c r="CA2137" s="4">
        <f ca="1">OFFSET(Model!$A$1,Model!CA$2115-1,Model!$D$2113+Model!$C2137)</f>
        <v>4092727.5668496159</v>
      </c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>
        <f ca="1">OFFSET(Model!$A$1,Model!DD$2115-1,Model!$D$2113+Model!$C2137)</f>
        <v>0</v>
      </c>
      <c r="DE2137" s="4">
        <f ca="1">OFFSET(Model!$A$1,Model!DE$2115-1,Model!$D$2113+Model!$C2137)</f>
        <v>0</v>
      </c>
      <c r="DF2137" s="4">
        <f ca="1">OFFSET(Model!$A$1,Model!DF$2115-1,Model!$D$2113+Model!$C2137)</f>
        <v>29587048.276655667</v>
      </c>
      <c r="DG2137" s="1"/>
      <c r="DH2137" s="4">
        <f ca="1">OFFSET(Model!$A$1,Model!DH$2115-1,Model!$D$2113+Model!$C2137)</f>
        <v>0</v>
      </c>
      <c r="DI2137" s="4">
        <f ca="1">OFFSET(Model!$A$1,Model!DI$2115-1,Model!$D$2113+Model!$C2137)</f>
        <v>0</v>
      </c>
      <c r="DJ2137" s="4"/>
      <c r="DK2137" s="4"/>
      <c r="DL2137" s="4"/>
      <c r="DM2137" s="4"/>
      <c r="DN2137" s="4">
        <f ca="1">OFFSET(Model!$A$1,Model!DN$2115-1,Model!$D$2113+Model!$C2137)</f>
        <v>0</v>
      </c>
      <c r="DO2137" s="4">
        <f ca="1">OFFSET(Model!$A$1,Model!DO$2115-1,Model!$D$2113+Model!$C2137)</f>
        <v>0</v>
      </c>
      <c r="DP2137" s="4">
        <f ca="1">OFFSET(Model!$A$1,Model!DP$2115-1,Model!$D$2113+Model!$C2137)</f>
        <v>0</v>
      </c>
      <c r="DQ2137" s="6">
        <f ca="1">OFFSET(Model!$A$1,Model!DQ$2115-1,Model!$D$2113+Model!$C2137)</f>
        <v>0</v>
      </c>
      <c r="DR2137" s="4">
        <f ca="1">OFFSET(Model!$A$1,Model!DR$2115-1,Model!$D$2113+Model!$C2137)</f>
        <v>0</v>
      </c>
      <c r="DS2137" s="6">
        <f ca="1">OFFSET(Model!$A$1,Model!DS$2115-1,Model!$D$2113+Model!$C2137)</f>
        <v>0</v>
      </c>
      <c r="DT2137" s="4">
        <f ca="1">OFFSET(Model!$A$1,Model!DT$2115-1,Model!$D$2113+Model!$C2137)</f>
        <v>0</v>
      </c>
      <c r="DU2137" s="4">
        <f ca="1">OFFSET(Model!$A$1,Model!DU$2115-1,Model!$D$2113+Model!$C2137)</f>
        <v>0</v>
      </c>
      <c r="DV2137" s="4">
        <f ca="1">OFFSET(Model!$A$1,Model!DV$2115-1,Model!$D$2113+Model!$C2137)</f>
        <v>0</v>
      </c>
      <c r="DW2137" s="1"/>
      <c r="DX2137" s="360">
        <f ca="1">OFFSET(Model!$A$1,Model!DX$2115-1,Model!$D$2113+Model!$C2137)</f>
        <v>0</v>
      </c>
      <c r="DY2137" s="360">
        <f ca="1">OFFSET(Model!$A$1,Model!DY$2115-1,Model!$D$2113+Model!$C2137)</f>
        <v>0</v>
      </c>
      <c r="DZ2137" s="360">
        <f ca="1">OFFSET(Model!$A$1,Model!DZ$2115-1,Model!$D$2113+Model!$C2137)</f>
        <v>0</v>
      </c>
      <c r="EA2137" s="360">
        <f ca="1">OFFSET(Model!$A$1,Model!EA$2115-1,Model!$D$2113+Model!$C2137)</f>
        <v>0</v>
      </c>
      <c r="EB2137" s="360">
        <f ca="1">OFFSET(Model!$A$1,Model!EB$2115-1,Model!$D$2113+Model!$C2137)</f>
        <v>0</v>
      </c>
      <c r="EC2137" s="360">
        <f ca="1">OFFSET(Model!$A$1,Model!EC$2115-1,Model!$D$2113+Model!$C2137)</f>
        <v>0</v>
      </c>
      <c r="ED2137" s="1"/>
      <c r="EE2137" s="1"/>
    </row>
    <row r="2138" spans="2:135" ht="15" customHeight="1">
      <c r="B2138" s="1"/>
      <c r="C2138" s="1">
        <f>IF(C2137&lt;Model!$E$1827,C2137+1,NA())</f>
        <v>21</v>
      </c>
      <c r="D2138" s="7">
        <f>INDEX(Model!$F$16:$DN$17,1,MATCH(Model!C2138,Model!$F$17:$DN$17,0))</f>
        <v>42735</v>
      </c>
      <c r="E2138" s="1"/>
      <c r="F2138" s="4">
        <f ca="1">OFFSET(Model!$A$1,Model!F$2115-1,Model!$D$2113+Model!$C2138)</f>
        <v>0</v>
      </c>
      <c r="G2138" s="4">
        <f ca="1">OFFSET(Model!$A$1,Model!G$2115-1,Model!$D$2113+Model!$C2138)</f>
        <v>0</v>
      </c>
      <c r="H2138" s="4">
        <f ca="1">OFFSET(Model!$A$1,Model!H$2115-1,Model!$D$2113+Model!$C2138)</f>
        <v>0</v>
      </c>
      <c r="I2138" s="4">
        <f ca="1">OFFSET(Model!$A$1,Model!I$2115-1,Model!$D$2113+Model!$C2138)</f>
        <v>0</v>
      </c>
      <c r="J2138" s="4">
        <f ca="1">OFFSET(Model!$A$1,Model!J$2115-1,Model!$D$2113+Model!$C2138)</f>
        <v>0</v>
      </c>
      <c r="K2138" s="4">
        <f ca="1">OFFSET(Model!$A$1,Model!K$2115-1,Model!$D$2113+Model!$C2138)</f>
        <v>0</v>
      </c>
      <c r="L2138" s="4">
        <f ca="1">OFFSET(Model!$A$1,Model!L$2115-1,Model!$D$2113+Model!$C2138)</f>
        <v>0</v>
      </c>
      <c r="M2138" s="1"/>
      <c r="N2138" s="4">
        <f ca="1">OFFSET(Model!$A$1,Model!N$2115-1,Model!$D$2113+Model!$C2138)</f>
        <v>0</v>
      </c>
      <c r="O2138" s="4">
        <f ca="1">OFFSET(Model!$A$1,Model!O$2115-1,Model!$D$2113+Model!$C2138)</f>
        <v>0</v>
      </c>
      <c r="P2138" s="4">
        <f ca="1">OFFSET(Model!$A$1,Model!P$2115-1,Model!$D$2113+Model!$C2138)</f>
        <v>0</v>
      </c>
      <c r="Q2138" s="4">
        <f ca="1">OFFSET(Model!$A$1,Model!Q$2115-1,Model!$D$2113+Model!$C2138)</f>
        <v>0</v>
      </c>
      <c r="R2138" s="4">
        <f ca="1">OFFSET(Model!$A$1,Model!R$2115-1,Model!$D$2113+Model!$C2138)</f>
        <v>0</v>
      </c>
      <c r="S2138" s="4">
        <f t="shared" ca="1" si="3134"/>
        <v>0</v>
      </c>
      <c r="T2138" s="4"/>
      <c r="U2138" s="4">
        <f ca="1">OFFSET(Model!$A$1,Model!U$2115-1,Model!$D$2113+Model!$C2138)</f>
        <v>0</v>
      </c>
      <c r="V2138" s="4">
        <f ca="1">OFFSET(Model!$A$1,Model!V$2115-1,Model!$D$2113+Model!$C2138)</f>
        <v>0</v>
      </c>
      <c r="W2138" s="4">
        <f ca="1">OFFSET(Model!$A$1,Model!W$2115-1,Model!$D$2113+Model!$C2138)</f>
        <v>118654.12627422292</v>
      </c>
      <c r="X2138" s="4">
        <f ca="1">OFFSET(Model!$A$1,Model!X$2115-1,Model!$D$2113+Model!$C2138)</f>
        <v>0</v>
      </c>
      <c r="Y2138" s="4">
        <f t="shared" ca="1" si="3135"/>
        <v>118654.12627422292</v>
      </c>
      <c r="Z2138" s="4"/>
      <c r="AA2138" s="4">
        <f ca="1">OFFSET(Model!$A$1,Model!AA$2115-1,Model!$D$2113+Model!$C2138)</f>
        <v>0</v>
      </c>
      <c r="AB2138" s="4">
        <f ca="1">OFFSET(Model!$A$1,Model!AB$2115-1,Model!$D$2113+Model!$C2138)</f>
        <v>0</v>
      </c>
      <c r="AC2138" s="4">
        <f ca="1">OFFSET(Model!$A$1,Model!AC$2115-1,Model!$D$2113+Model!$C2138)</f>
        <v>0</v>
      </c>
      <c r="AD2138" s="4">
        <f ca="1">OFFSET(Model!$A$1,Model!AD$2115-1,Model!$D$2113+Model!$C2138)</f>
        <v>0</v>
      </c>
      <c r="AE2138" s="4">
        <f ca="1">OFFSET(Model!$A$1,Model!AE$2115-1,Model!$D$2113+Model!$C2138)</f>
        <v>2005555.5555555555</v>
      </c>
      <c r="AF2138" s="4">
        <f ca="1">OFFSET(Model!$A$1,Model!AF$2115-1,Model!$D$2113+Model!$C2138)</f>
        <v>0</v>
      </c>
      <c r="AG2138" s="4">
        <f ca="1">OFFSET(Model!$A$1,Model!AG$2115-1,Model!$D$2113+Model!$C2138)</f>
        <v>344444.44444444444</v>
      </c>
      <c r="AH2138" s="4">
        <f ca="1">OFFSET(Model!$A$1,Model!AH$2115-1,Model!$D$2113+Model!$C2138)</f>
        <v>458333.33333333331</v>
      </c>
      <c r="AI2138" s="4">
        <f ca="1">OFFSET(Model!$A$1,Model!AI$2115-1,Model!$D$2113+Model!$C2138)</f>
        <v>0</v>
      </c>
      <c r="AJ2138" s="4">
        <f ca="1">OFFSET(Model!$A$1,Model!AJ$2115-1,Model!$D$2113+Model!$C2138)</f>
        <v>353333.33333333331</v>
      </c>
      <c r="AK2138" s="4">
        <f ca="1">OFFSET(Model!$A$1,Model!AK$2115-1,Model!$D$2113+Model!$C2138)</f>
        <v>78616.666666666672</v>
      </c>
      <c r="AL2138" s="4">
        <f t="shared" ca="1" si="3136"/>
        <v>3240283.3333333335</v>
      </c>
      <c r="AM2138" s="4"/>
      <c r="AN2138" s="4">
        <f ca="1">OFFSET(Model!$A$1,Model!AN$2115-1,Model!$D$2113+Model!$C2138)</f>
        <v>0</v>
      </c>
      <c r="AO2138" s="4">
        <f ca="1">OFFSET(Model!$A$1,Model!AO$2115-1,Model!$D$2113+Model!$C2138)</f>
        <v>0</v>
      </c>
      <c r="AP2138" s="4">
        <f ca="1">OFFSET(Model!$A$1,Model!AP$2115-1,Model!$D$2113+Model!$C2138)</f>
        <v>0</v>
      </c>
      <c r="AQ2138" s="4">
        <f ca="1">OFFSET(Model!$A$1,Model!AQ$2115-1,Model!$D$2113+Model!$C2138)</f>
        <v>487500</v>
      </c>
      <c r="AR2138" s="4">
        <f ca="1">OFFSET(Model!$A$1,Model!AR$2115-1,Model!$D$2113+Model!$C2138)</f>
        <v>0</v>
      </c>
      <c r="AS2138" s="4">
        <f ca="1">OFFSET(Model!$A$1,Model!AS$2115-1,Model!$D$2113+Model!$C2138)</f>
        <v>0</v>
      </c>
      <c r="AT2138" s="4">
        <f ca="1">OFFSET(Model!$A$1,Model!AT$2115-1,Model!$D$2113+Model!$C2138)</f>
        <v>0</v>
      </c>
      <c r="AU2138" s="4">
        <f ca="1">OFFSET(Model!$A$1,Model!AU$2115-1,Model!$D$2113+Model!$C2138)</f>
        <v>10416.666666666666</v>
      </c>
      <c r="AV2138" s="4">
        <f ca="1">OFFSET(Model!$A$1,Model!AV$2115-1,Model!$D$2113+Model!$C2138)</f>
        <v>0</v>
      </c>
      <c r="AW2138" s="4">
        <f ca="1">OFFSET(Model!$A$1,Model!AW$2115-1,Model!$D$2113+Model!$C2138)</f>
        <v>47916.666666666664</v>
      </c>
      <c r="AX2138" s="4">
        <f ca="1">OFFSET(Model!$A$1,Model!AX$2115-1,Model!$D$2113+Model!$C2138)</f>
        <v>203333.33333333334</v>
      </c>
      <c r="AY2138" s="4">
        <f ca="1">OFFSET(Model!$A$1,Model!AY$2115-1,Model!$D$2113+Model!$C2138)</f>
        <v>0</v>
      </c>
      <c r="AZ2138" s="4">
        <f ca="1">OFFSET(Model!$A$1,Model!AZ$2115-1,Model!$D$2113+Model!$C2138)</f>
        <v>0</v>
      </c>
      <c r="BA2138" s="4">
        <f ca="1">OFFSET(Model!$A$1,Model!BA$2115-1,Model!$D$2113+Model!$C2138)</f>
        <v>0</v>
      </c>
      <c r="BB2138" s="4">
        <f ca="1">OFFSET(Model!$A$1,Model!BB$2115-1,Model!$D$2113+Model!$C2138)</f>
        <v>0</v>
      </c>
      <c r="BC2138" s="4">
        <f ca="1">OFFSET(Model!$A$1,Model!BC$2115-1,Model!$D$2113+Model!$C2138)</f>
        <v>0</v>
      </c>
      <c r="BD2138" s="4">
        <f ca="1">OFFSET(Model!$A$1,Model!BD$2115-1,Model!$D$2113+Model!$C2138)</f>
        <v>0</v>
      </c>
      <c r="BE2138" s="4">
        <f ca="1">OFFSET(Model!$A$1,Model!BE$2115-1,Model!$D$2113+Model!$C2138)</f>
        <v>0</v>
      </c>
      <c r="BF2138" s="4">
        <f ca="1">OFFSET(Model!$A$1,Model!BF$2115-1,Model!$D$2113+Model!$C2138)</f>
        <v>0</v>
      </c>
      <c r="BG2138" s="4">
        <f ca="1">OFFSET(Model!$A$1,Model!BG$2115-1,Model!$D$2113+Model!$C2138)</f>
        <v>0</v>
      </c>
      <c r="BH2138" s="4">
        <f t="shared" ca="1" si="3137"/>
        <v>749166.66666666674</v>
      </c>
      <c r="BI2138" s="4"/>
      <c r="BJ2138" s="4">
        <f ca="1">OFFSET(Model!$A$1,Model!BJ$2115-1,Model!$D$2113+Model!$C2138)</f>
        <v>0</v>
      </c>
      <c r="BK2138" s="4">
        <f ca="1">OFFSET(Model!$A$1,Model!BK$2115-1,Model!$D$2113+Model!$C2138)</f>
        <v>0</v>
      </c>
      <c r="BL2138" s="4">
        <f ca="1">OFFSET(Model!$A$1,Model!BL$2115-1,Model!$D$2113+Model!$C2138)</f>
        <v>0</v>
      </c>
      <c r="BM2138" s="4">
        <f ca="1">OFFSET(Model!$A$1,Model!BM$2115-1,Model!$D$2113+Model!$C2138)</f>
        <v>0</v>
      </c>
      <c r="BN2138" s="4">
        <f ca="1">OFFSET(Model!$A$1,Model!BN$2115-1,Model!$D$2113+Model!$C2138)</f>
        <v>0</v>
      </c>
      <c r="BO2138" s="4">
        <f ca="1">OFFSET(Model!$A$1,Model!BO$2115-1,Model!$D$2113+Model!$C2138)</f>
        <v>0</v>
      </c>
      <c r="BP2138" s="4">
        <f ca="1">OFFSET(Model!$A$1,Model!BP$2115-1,Model!$D$2113+Model!$C2138)</f>
        <v>0</v>
      </c>
      <c r="BQ2138" s="4">
        <f ca="1">OFFSET(Model!$A$1,Model!BQ$2115-1,Model!$D$2113+Model!$C2138)</f>
        <v>0</v>
      </c>
      <c r="BR2138" s="4">
        <f t="shared" ca="1" si="3138"/>
        <v>0</v>
      </c>
      <c r="BS2138" s="4"/>
      <c r="BT2138" s="2">
        <f t="shared" ca="1" si="3139"/>
        <v>0</v>
      </c>
      <c r="BU2138" s="2">
        <f t="shared" ca="1" si="3140"/>
        <v>4108104.126274223</v>
      </c>
      <c r="BV2138" s="5">
        <f t="shared" ca="1" si="3141"/>
        <v>-4108104.126274223</v>
      </c>
      <c r="BW2138" s="1"/>
      <c r="BX2138" s="4">
        <f ca="1">OFFSET(Model!$A$1,Model!BX$2115-1,Model!$D$2113+Model!$C2138)</f>
        <v>0</v>
      </c>
      <c r="BY2138" s="4">
        <f ca="1">OFFSET(Model!$A$1,Model!BY$2115-1,Model!$D$2113+Model!$C2138)</f>
        <v>0</v>
      </c>
      <c r="BZ2138" s="4">
        <f ca="1">OFFSET(Model!$A$1,Model!BZ$2115-1,Model!$D$2113+Model!$C2138)</f>
        <v>0</v>
      </c>
      <c r="CA2138" s="4">
        <f ca="1">OFFSET(Model!$A$1,Model!CA$2115-1,Model!$D$2113+Model!$C2138)</f>
        <v>4108104.126274223</v>
      </c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>
        <f ca="1">OFFSET(Model!$A$1,Model!DD$2115-1,Model!$D$2113+Model!$C2138)</f>
        <v>0</v>
      </c>
      <c r="DE2138" s="4">
        <f ca="1">OFFSET(Model!$A$1,Model!DE$2115-1,Model!$D$2113+Model!$C2138)</f>
        <v>0</v>
      </c>
      <c r="DF2138" s="4">
        <f ca="1">OFFSET(Model!$A$1,Model!DF$2115-1,Model!$D$2113+Model!$C2138)</f>
        <v>33695152.402929887</v>
      </c>
      <c r="DG2138" s="1"/>
      <c r="DH2138" s="4">
        <f ca="1">OFFSET(Model!$A$1,Model!DH$2115-1,Model!$D$2113+Model!$C2138)</f>
        <v>0</v>
      </c>
      <c r="DI2138" s="4">
        <f ca="1">OFFSET(Model!$A$1,Model!DI$2115-1,Model!$D$2113+Model!$C2138)</f>
        <v>0</v>
      </c>
      <c r="DJ2138" s="4"/>
      <c r="DK2138" s="4"/>
      <c r="DL2138" s="4"/>
      <c r="DM2138" s="4"/>
      <c r="DN2138" s="4">
        <f ca="1">OFFSET(Model!$A$1,Model!DN$2115-1,Model!$D$2113+Model!$C2138)</f>
        <v>0</v>
      </c>
      <c r="DO2138" s="4">
        <f ca="1">OFFSET(Model!$A$1,Model!DO$2115-1,Model!$D$2113+Model!$C2138)</f>
        <v>0</v>
      </c>
      <c r="DP2138" s="4">
        <f ca="1">OFFSET(Model!$A$1,Model!DP$2115-1,Model!$D$2113+Model!$C2138)</f>
        <v>0</v>
      </c>
      <c r="DQ2138" s="6">
        <f ca="1">OFFSET(Model!$A$1,Model!DQ$2115-1,Model!$D$2113+Model!$C2138)</f>
        <v>0</v>
      </c>
      <c r="DR2138" s="4">
        <f ca="1">OFFSET(Model!$A$1,Model!DR$2115-1,Model!$D$2113+Model!$C2138)</f>
        <v>0</v>
      </c>
      <c r="DS2138" s="6">
        <f ca="1">OFFSET(Model!$A$1,Model!DS$2115-1,Model!$D$2113+Model!$C2138)</f>
        <v>0</v>
      </c>
      <c r="DT2138" s="4">
        <f ca="1">OFFSET(Model!$A$1,Model!DT$2115-1,Model!$D$2113+Model!$C2138)</f>
        <v>0</v>
      </c>
      <c r="DU2138" s="4">
        <f ca="1">OFFSET(Model!$A$1,Model!DU$2115-1,Model!$D$2113+Model!$C2138)</f>
        <v>0</v>
      </c>
      <c r="DV2138" s="4">
        <f ca="1">OFFSET(Model!$A$1,Model!DV$2115-1,Model!$D$2113+Model!$C2138)</f>
        <v>0</v>
      </c>
      <c r="DW2138" s="1"/>
      <c r="DX2138" s="360">
        <f ca="1">OFFSET(Model!$A$1,Model!DX$2115-1,Model!$D$2113+Model!$C2138)</f>
        <v>0</v>
      </c>
      <c r="DY2138" s="360">
        <f ca="1">OFFSET(Model!$A$1,Model!DY$2115-1,Model!$D$2113+Model!$C2138)</f>
        <v>0</v>
      </c>
      <c r="DZ2138" s="360">
        <f ca="1">OFFSET(Model!$A$1,Model!DZ$2115-1,Model!$D$2113+Model!$C2138)</f>
        <v>0</v>
      </c>
      <c r="EA2138" s="360">
        <f ca="1">OFFSET(Model!$A$1,Model!EA$2115-1,Model!$D$2113+Model!$C2138)</f>
        <v>0</v>
      </c>
      <c r="EB2138" s="360">
        <f ca="1">OFFSET(Model!$A$1,Model!EB$2115-1,Model!$D$2113+Model!$C2138)</f>
        <v>0</v>
      </c>
      <c r="EC2138" s="360">
        <f ca="1">OFFSET(Model!$A$1,Model!EC$2115-1,Model!$D$2113+Model!$C2138)</f>
        <v>0</v>
      </c>
      <c r="ED2138" s="1"/>
      <c r="EE2138" s="1"/>
    </row>
    <row r="2139" spans="2:135" ht="15" customHeight="1">
      <c r="B2139" s="1"/>
      <c r="C2139" s="1">
        <f>IF(C2138&lt;Model!$E$1827,C2138+1,NA())</f>
        <v>22</v>
      </c>
      <c r="D2139" s="7">
        <f>INDEX(Model!$F$16:$DN$17,1,MATCH(Model!C2139,Model!$F$17:$DN$17,0))</f>
        <v>42766</v>
      </c>
      <c r="E2139" s="1"/>
      <c r="F2139" s="4">
        <f ca="1">OFFSET(Model!$A$1,Model!F$2115-1,Model!$D$2113+Model!$C2139)</f>
        <v>0</v>
      </c>
      <c r="G2139" s="4">
        <f ca="1">OFFSET(Model!$A$1,Model!G$2115-1,Model!$D$2113+Model!$C2139)</f>
        <v>0</v>
      </c>
      <c r="H2139" s="4">
        <f ca="1">OFFSET(Model!$A$1,Model!H$2115-1,Model!$D$2113+Model!$C2139)</f>
        <v>0</v>
      </c>
      <c r="I2139" s="4">
        <f ca="1">OFFSET(Model!$A$1,Model!I$2115-1,Model!$D$2113+Model!$C2139)</f>
        <v>0</v>
      </c>
      <c r="J2139" s="4">
        <f ca="1">OFFSET(Model!$A$1,Model!J$2115-1,Model!$D$2113+Model!$C2139)</f>
        <v>0</v>
      </c>
      <c r="K2139" s="4">
        <f ca="1">OFFSET(Model!$A$1,Model!K$2115-1,Model!$D$2113+Model!$C2139)</f>
        <v>0</v>
      </c>
      <c r="L2139" s="4">
        <f ca="1">OFFSET(Model!$A$1,Model!L$2115-1,Model!$D$2113+Model!$C2139)</f>
        <v>0</v>
      </c>
      <c r="M2139" s="1"/>
      <c r="N2139" s="4">
        <f ca="1">OFFSET(Model!$A$1,Model!N$2115-1,Model!$D$2113+Model!$C2139)</f>
        <v>0</v>
      </c>
      <c r="O2139" s="4">
        <f ca="1">OFFSET(Model!$A$1,Model!O$2115-1,Model!$D$2113+Model!$C2139)</f>
        <v>0</v>
      </c>
      <c r="P2139" s="4">
        <f ca="1">OFFSET(Model!$A$1,Model!P$2115-1,Model!$D$2113+Model!$C2139)</f>
        <v>0</v>
      </c>
      <c r="Q2139" s="4">
        <f ca="1">OFFSET(Model!$A$1,Model!Q$2115-1,Model!$D$2113+Model!$C2139)</f>
        <v>0</v>
      </c>
      <c r="R2139" s="4">
        <f ca="1">OFFSET(Model!$A$1,Model!R$2115-1,Model!$D$2113+Model!$C2139)</f>
        <v>0</v>
      </c>
      <c r="S2139" s="4">
        <f t="shared" ca="1" si="3134"/>
        <v>0</v>
      </c>
      <c r="T2139" s="4"/>
      <c r="U2139" s="4">
        <f ca="1">OFFSET(Model!$A$1,Model!U$2115-1,Model!$D$2113+Model!$C2139)</f>
        <v>0</v>
      </c>
      <c r="V2139" s="4">
        <f ca="1">OFFSET(Model!$A$1,Model!V$2115-1,Model!$D$2113+Model!$C2139)</f>
        <v>0</v>
      </c>
      <c r="W2139" s="4">
        <f ca="1">OFFSET(Model!$A$1,Model!W$2115-1,Model!$D$2113+Model!$C2139)</f>
        <v>129526.24572171527</v>
      </c>
      <c r="X2139" s="4">
        <f ca="1">OFFSET(Model!$A$1,Model!X$2115-1,Model!$D$2113+Model!$C2139)</f>
        <v>0</v>
      </c>
      <c r="Y2139" s="4">
        <f t="shared" ca="1" si="3135"/>
        <v>129526.24572171527</v>
      </c>
      <c r="Z2139" s="4"/>
      <c r="AA2139" s="4">
        <f ca="1">OFFSET(Model!$A$1,Model!AA$2115-1,Model!$D$2113+Model!$C2139)</f>
        <v>0</v>
      </c>
      <c r="AB2139" s="4">
        <f ca="1">OFFSET(Model!$A$1,Model!AB$2115-1,Model!$D$2113+Model!$C2139)</f>
        <v>0</v>
      </c>
      <c r="AC2139" s="4">
        <f ca="1">OFFSET(Model!$A$1,Model!AC$2115-1,Model!$D$2113+Model!$C2139)</f>
        <v>0</v>
      </c>
      <c r="AD2139" s="4">
        <f ca="1">OFFSET(Model!$A$1,Model!AD$2115-1,Model!$D$2113+Model!$C2139)</f>
        <v>0</v>
      </c>
      <c r="AE2139" s="4">
        <f ca="1">OFFSET(Model!$A$1,Model!AE$2115-1,Model!$D$2113+Model!$C2139)</f>
        <v>0</v>
      </c>
      <c r="AF2139" s="4">
        <f ca="1">OFFSET(Model!$A$1,Model!AF$2115-1,Model!$D$2113+Model!$C2139)</f>
        <v>0</v>
      </c>
      <c r="AG2139" s="4">
        <f ca="1">OFFSET(Model!$A$1,Model!AG$2115-1,Model!$D$2113+Model!$C2139)</f>
        <v>0</v>
      </c>
      <c r="AH2139" s="4">
        <f ca="1">OFFSET(Model!$A$1,Model!AH$2115-1,Model!$D$2113+Model!$C2139)</f>
        <v>458333.33333333331</v>
      </c>
      <c r="AI2139" s="4">
        <f ca="1">OFFSET(Model!$A$1,Model!AI$2115-1,Model!$D$2113+Model!$C2139)</f>
        <v>0</v>
      </c>
      <c r="AJ2139" s="4">
        <f ca="1">OFFSET(Model!$A$1,Model!AJ$2115-1,Model!$D$2113+Model!$C2139)</f>
        <v>353333.33333333331</v>
      </c>
      <c r="AK2139" s="4">
        <f ca="1">OFFSET(Model!$A$1,Model!AK$2115-1,Model!$D$2113+Model!$C2139)</f>
        <v>0</v>
      </c>
      <c r="AL2139" s="4">
        <f t="shared" ca="1" si="3136"/>
        <v>811666.66666666663</v>
      </c>
      <c r="AM2139" s="4"/>
      <c r="AN2139" s="4">
        <f ca="1">OFFSET(Model!$A$1,Model!AN$2115-1,Model!$D$2113+Model!$C2139)</f>
        <v>0</v>
      </c>
      <c r="AO2139" s="4">
        <f ca="1">OFFSET(Model!$A$1,Model!AO$2115-1,Model!$D$2113+Model!$C2139)</f>
        <v>0</v>
      </c>
      <c r="AP2139" s="4">
        <f ca="1">OFFSET(Model!$A$1,Model!AP$2115-1,Model!$D$2113+Model!$C2139)</f>
        <v>0</v>
      </c>
      <c r="AQ2139" s="4">
        <f ca="1">OFFSET(Model!$A$1,Model!AQ$2115-1,Model!$D$2113+Model!$C2139)</f>
        <v>487500</v>
      </c>
      <c r="AR2139" s="4">
        <f ca="1">OFFSET(Model!$A$1,Model!AR$2115-1,Model!$D$2113+Model!$C2139)</f>
        <v>0</v>
      </c>
      <c r="AS2139" s="4">
        <f ca="1">OFFSET(Model!$A$1,Model!AS$2115-1,Model!$D$2113+Model!$C2139)</f>
        <v>0</v>
      </c>
      <c r="AT2139" s="4">
        <f ca="1">OFFSET(Model!$A$1,Model!AT$2115-1,Model!$D$2113+Model!$C2139)</f>
        <v>0</v>
      </c>
      <c r="AU2139" s="4">
        <f ca="1">OFFSET(Model!$A$1,Model!AU$2115-1,Model!$D$2113+Model!$C2139)</f>
        <v>10416.666666666666</v>
      </c>
      <c r="AV2139" s="4">
        <f ca="1">OFFSET(Model!$A$1,Model!AV$2115-1,Model!$D$2113+Model!$C2139)</f>
        <v>0</v>
      </c>
      <c r="AW2139" s="4">
        <f ca="1">OFFSET(Model!$A$1,Model!AW$2115-1,Model!$D$2113+Model!$C2139)</f>
        <v>47916.666666666664</v>
      </c>
      <c r="AX2139" s="4">
        <f ca="1">OFFSET(Model!$A$1,Model!AX$2115-1,Model!$D$2113+Model!$C2139)</f>
        <v>203333.33333333334</v>
      </c>
      <c r="AY2139" s="4">
        <f ca="1">OFFSET(Model!$A$1,Model!AY$2115-1,Model!$D$2113+Model!$C2139)</f>
        <v>0</v>
      </c>
      <c r="AZ2139" s="4">
        <f ca="1">OFFSET(Model!$A$1,Model!AZ$2115-1,Model!$D$2113+Model!$C2139)</f>
        <v>0</v>
      </c>
      <c r="BA2139" s="4">
        <f ca="1">OFFSET(Model!$A$1,Model!BA$2115-1,Model!$D$2113+Model!$C2139)</f>
        <v>0</v>
      </c>
      <c r="BB2139" s="4">
        <f ca="1">OFFSET(Model!$A$1,Model!BB$2115-1,Model!$D$2113+Model!$C2139)</f>
        <v>0</v>
      </c>
      <c r="BC2139" s="4">
        <f ca="1">OFFSET(Model!$A$1,Model!BC$2115-1,Model!$D$2113+Model!$C2139)</f>
        <v>0</v>
      </c>
      <c r="BD2139" s="4">
        <f ca="1">OFFSET(Model!$A$1,Model!BD$2115-1,Model!$D$2113+Model!$C2139)</f>
        <v>0</v>
      </c>
      <c r="BE2139" s="4">
        <f ca="1">OFFSET(Model!$A$1,Model!BE$2115-1,Model!$D$2113+Model!$C2139)</f>
        <v>0</v>
      </c>
      <c r="BF2139" s="4">
        <f ca="1">OFFSET(Model!$A$1,Model!BF$2115-1,Model!$D$2113+Model!$C2139)</f>
        <v>0</v>
      </c>
      <c r="BG2139" s="4">
        <f ca="1">OFFSET(Model!$A$1,Model!BG$2115-1,Model!$D$2113+Model!$C2139)</f>
        <v>0</v>
      </c>
      <c r="BH2139" s="4">
        <f t="shared" ca="1" si="3137"/>
        <v>749166.66666666674</v>
      </c>
      <c r="BI2139" s="4"/>
      <c r="BJ2139" s="4">
        <f ca="1">OFFSET(Model!$A$1,Model!BJ$2115-1,Model!$D$2113+Model!$C2139)</f>
        <v>0</v>
      </c>
      <c r="BK2139" s="4">
        <f ca="1">OFFSET(Model!$A$1,Model!BK$2115-1,Model!$D$2113+Model!$C2139)</f>
        <v>0</v>
      </c>
      <c r="BL2139" s="4">
        <f ca="1">OFFSET(Model!$A$1,Model!BL$2115-1,Model!$D$2113+Model!$C2139)</f>
        <v>0</v>
      </c>
      <c r="BM2139" s="4">
        <f ca="1">OFFSET(Model!$A$1,Model!BM$2115-1,Model!$D$2113+Model!$C2139)</f>
        <v>0</v>
      </c>
      <c r="BN2139" s="4">
        <f ca="1">OFFSET(Model!$A$1,Model!BN$2115-1,Model!$D$2113+Model!$C2139)</f>
        <v>0</v>
      </c>
      <c r="BO2139" s="4">
        <f ca="1">OFFSET(Model!$A$1,Model!BO$2115-1,Model!$D$2113+Model!$C2139)</f>
        <v>0</v>
      </c>
      <c r="BP2139" s="4">
        <f ca="1">OFFSET(Model!$A$1,Model!BP$2115-1,Model!$D$2113+Model!$C2139)</f>
        <v>0</v>
      </c>
      <c r="BQ2139" s="4">
        <f ca="1">OFFSET(Model!$A$1,Model!BQ$2115-1,Model!$D$2113+Model!$C2139)</f>
        <v>0</v>
      </c>
      <c r="BR2139" s="4">
        <f t="shared" ca="1" si="3138"/>
        <v>0</v>
      </c>
      <c r="BS2139" s="4"/>
      <c r="BT2139" s="2">
        <f t="shared" ca="1" si="3139"/>
        <v>0</v>
      </c>
      <c r="BU2139" s="2">
        <f t="shared" ca="1" si="3140"/>
        <v>1690359.5790550485</v>
      </c>
      <c r="BV2139" s="5">
        <f t="shared" ca="1" si="3141"/>
        <v>-1690359.5790550485</v>
      </c>
      <c r="BW2139" s="1"/>
      <c r="BX2139" s="4">
        <f ca="1">OFFSET(Model!$A$1,Model!BX$2115-1,Model!$D$2113+Model!$C2139)</f>
        <v>0</v>
      </c>
      <c r="BY2139" s="4">
        <f ca="1">OFFSET(Model!$A$1,Model!BY$2115-1,Model!$D$2113+Model!$C2139)</f>
        <v>0</v>
      </c>
      <c r="BZ2139" s="4">
        <f ca="1">OFFSET(Model!$A$1,Model!BZ$2115-1,Model!$D$2113+Model!$C2139)</f>
        <v>0</v>
      </c>
      <c r="CA2139" s="4">
        <f ca="1">OFFSET(Model!$A$1,Model!CA$2115-1,Model!$D$2113+Model!$C2139)</f>
        <v>1690359.5790550485</v>
      </c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>
        <f ca="1">OFFSET(Model!$A$1,Model!DD$2115-1,Model!$D$2113+Model!$C2139)</f>
        <v>0</v>
      </c>
      <c r="DE2139" s="4">
        <f ca="1">OFFSET(Model!$A$1,Model!DE$2115-1,Model!$D$2113+Model!$C2139)</f>
        <v>0</v>
      </c>
      <c r="DF2139" s="4">
        <f ca="1">OFFSET(Model!$A$1,Model!DF$2115-1,Model!$D$2113+Model!$C2139)</f>
        <v>35385511.981984936</v>
      </c>
      <c r="DG2139" s="1"/>
      <c r="DH2139" s="4">
        <f ca="1">OFFSET(Model!$A$1,Model!DH$2115-1,Model!$D$2113+Model!$C2139)</f>
        <v>0</v>
      </c>
      <c r="DI2139" s="4">
        <f ca="1">OFFSET(Model!$A$1,Model!DI$2115-1,Model!$D$2113+Model!$C2139)</f>
        <v>0</v>
      </c>
      <c r="DJ2139" s="4"/>
      <c r="DK2139" s="4"/>
      <c r="DL2139" s="4"/>
      <c r="DM2139" s="4"/>
      <c r="DN2139" s="4">
        <f ca="1">OFFSET(Model!$A$1,Model!DN$2115-1,Model!$D$2113+Model!$C2139)</f>
        <v>0</v>
      </c>
      <c r="DO2139" s="4">
        <f ca="1">OFFSET(Model!$A$1,Model!DO$2115-1,Model!$D$2113+Model!$C2139)</f>
        <v>0</v>
      </c>
      <c r="DP2139" s="4">
        <f ca="1">OFFSET(Model!$A$1,Model!DP$2115-1,Model!$D$2113+Model!$C2139)</f>
        <v>0</v>
      </c>
      <c r="DQ2139" s="6">
        <f ca="1">OFFSET(Model!$A$1,Model!DQ$2115-1,Model!$D$2113+Model!$C2139)</f>
        <v>0</v>
      </c>
      <c r="DR2139" s="4">
        <f ca="1">OFFSET(Model!$A$1,Model!DR$2115-1,Model!$D$2113+Model!$C2139)</f>
        <v>0</v>
      </c>
      <c r="DS2139" s="6">
        <f ca="1">OFFSET(Model!$A$1,Model!DS$2115-1,Model!$D$2113+Model!$C2139)</f>
        <v>0</v>
      </c>
      <c r="DT2139" s="4">
        <f ca="1">OFFSET(Model!$A$1,Model!DT$2115-1,Model!$D$2113+Model!$C2139)</f>
        <v>0</v>
      </c>
      <c r="DU2139" s="4">
        <f ca="1">OFFSET(Model!$A$1,Model!DU$2115-1,Model!$D$2113+Model!$C2139)</f>
        <v>0</v>
      </c>
      <c r="DV2139" s="4">
        <f ca="1">OFFSET(Model!$A$1,Model!DV$2115-1,Model!$D$2113+Model!$C2139)</f>
        <v>0</v>
      </c>
      <c r="DW2139" s="1"/>
      <c r="DX2139" s="360">
        <f ca="1">OFFSET(Model!$A$1,Model!DX$2115-1,Model!$D$2113+Model!$C2139)</f>
        <v>0</v>
      </c>
      <c r="DY2139" s="360">
        <f ca="1">OFFSET(Model!$A$1,Model!DY$2115-1,Model!$D$2113+Model!$C2139)</f>
        <v>0</v>
      </c>
      <c r="DZ2139" s="360">
        <f ca="1">OFFSET(Model!$A$1,Model!DZ$2115-1,Model!$D$2113+Model!$C2139)</f>
        <v>0</v>
      </c>
      <c r="EA2139" s="360">
        <f ca="1">OFFSET(Model!$A$1,Model!EA$2115-1,Model!$D$2113+Model!$C2139)</f>
        <v>0</v>
      </c>
      <c r="EB2139" s="360">
        <f ca="1">OFFSET(Model!$A$1,Model!EB$2115-1,Model!$D$2113+Model!$C2139)</f>
        <v>0</v>
      </c>
      <c r="EC2139" s="360">
        <f ca="1">OFFSET(Model!$A$1,Model!EC$2115-1,Model!$D$2113+Model!$C2139)</f>
        <v>0</v>
      </c>
      <c r="ED2139" s="1"/>
      <c r="EE2139" s="1"/>
    </row>
    <row r="2140" spans="2:135" ht="15" customHeight="1">
      <c r="B2140" s="1"/>
      <c r="C2140" s="1">
        <f>IF(C2139&lt;Model!$E$1827,C2139+1,NA())</f>
        <v>23</v>
      </c>
      <c r="D2140" s="7">
        <f>INDEX(Model!$F$16:$DN$17,1,MATCH(Model!C2140,Model!$F$17:$DN$17,0))</f>
        <v>42794</v>
      </c>
      <c r="E2140" s="1"/>
      <c r="F2140" s="4">
        <f ca="1">OFFSET(Model!$A$1,Model!F$2115-1,Model!$D$2113+Model!$C2140)</f>
        <v>0</v>
      </c>
      <c r="G2140" s="4">
        <f ca="1">OFFSET(Model!$A$1,Model!G$2115-1,Model!$D$2113+Model!$C2140)</f>
        <v>0</v>
      </c>
      <c r="H2140" s="4">
        <f ca="1">OFFSET(Model!$A$1,Model!H$2115-1,Model!$D$2113+Model!$C2140)</f>
        <v>0</v>
      </c>
      <c r="I2140" s="4">
        <f ca="1">OFFSET(Model!$A$1,Model!I$2115-1,Model!$D$2113+Model!$C2140)</f>
        <v>0</v>
      </c>
      <c r="J2140" s="4">
        <f ca="1">OFFSET(Model!$A$1,Model!J$2115-1,Model!$D$2113+Model!$C2140)</f>
        <v>0</v>
      </c>
      <c r="K2140" s="4">
        <f ca="1">OFFSET(Model!$A$1,Model!K$2115-1,Model!$D$2113+Model!$C2140)</f>
        <v>0</v>
      </c>
      <c r="L2140" s="4">
        <f ca="1">OFFSET(Model!$A$1,Model!L$2115-1,Model!$D$2113+Model!$C2140)</f>
        <v>0</v>
      </c>
      <c r="M2140" s="1"/>
      <c r="N2140" s="4">
        <f ca="1">OFFSET(Model!$A$1,Model!N$2115-1,Model!$D$2113+Model!$C2140)</f>
        <v>0</v>
      </c>
      <c r="O2140" s="4">
        <f ca="1">OFFSET(Model!$A$1,Model!O$2115-1,Model!$D$2113+Model!$C2140)</f>
        <v>0</v>
      </c>
      <c r="P2140" s="4">
        <f ca="1">OFFSET(Model!$A$1,Model!P$2115-1,Model!$D$2113+Model!$C2140)</f>
        <v>0</v>
      </c>
      <c r="Q2140" s="4">
        <f ca="1">OFFSET(Model!$A$1,Model!Q$2115-1,Model!$D$2113+Model!$C2140)</f>
        <v>0</v>
      </c>
      <c r="R2140" s="4">
        <f ca="1">OFFSET(Model!$A$1,Model!R$2115-1,Model!$D$2113+Model!$C2140)</f>
        <v>0</v>
      </c>
      <c r="S2140" s="4">
        <f t="shared" ca="1" si="3134"/>
        <v>0</v>
      </c>
      <c r="T2140" s="4"/>
      <c r="U2140" s="4">
        <f ca="1">OFFSET(Model!$A$1,Model!U$2115-1,Model!$D$2113+Model!$C2140)</f>
        <v>0</v>
      </c>
      <c r="V2140" s="4">
        <f ca="1">OFFSET(Model!$A$1,Model!V$2115-1,Model!$D$2113+Model!$C2140)</f>
        <v>0</v>
      </c>
      <c r="W2140" s="4">
        <f ca="1">OFFSET(Model!$A$1,Model!W$2115-1,Model!$D$2113+Model!$C2140)</f>
        <v>135877.00181083885</v>
      </c>
      <c r="X2140" s="4">
        <f ca="1">OFFSET(Model!$A$1,Model!X$2115-1,Model!$D$2113+Model!$C2140)</f>
        <v>0</v>
      </c>
      <c r="Y2140" s="4">
        <f t="shared" ca="1" si="3135"/>
        <v>135877.00181083885</v>
      </c>
      <c r="Z2140" s="4"/>
      <c r="AA2140" s="4">
        <f ca="1">OFFSET(Model!$A$1,Model!AA$2115-1,Model!$D$2113+Model!$C2140)</f>
        <v>0</v>
      </c>
      <c r="AB2140" s="4">
        <f ca="1">OFFSET(Model!$A$1,Model!AB$2115-1,Model!$D$2113+Model!$C2140)</f>
        <v>0</v>
      </c>
      <c r="AC2140" s="4">
        <f ca="1">OFFSET(Model!$A$1,Model!AC$2115-1,Model!$D$2113+Model!$C2140)</f>
        <v>0</v>
      </c>
      <c r="AD2140" s="4">
        <f ca="1">OFFSET(Model!$A$1,Model!AD$2115-1,Model!$D$2113+Model!$C2140)</f>
        <v>0</v>
      </c>
      <c r="AE2140" s="4">
        <f ca="1">OFFSET(Model!$A$1,Model!AE$2115-1,Model!$D$2113+Model!$C2140)</f>
        <v>0</v>
      </c>
      <c r="AF2140" s="4">
        <f ca="1">OFFSET(Model!$A$1,Model!AF$2115-1,Model!$D$2113+Model!$C2140)</f>
        <v>0</v>
      </c>
      <c r="AG2140" s="4">
        <f ca="1">OFFSET(Model!$A$1,Model!AG$2115-1,Model!$D$2113+Model!$C2140)</f>
        <v>0</v>
      </c>
      <c r="AH2140" s="4">
        <f ca="1">OFFSET(Model!$A$1,Model!AH$2115-1,Model!$D$2113+Model!$C2140)</f>
        <v>458333.33333333331</v>
      </c>
      <c r="AI2140" s="4">
        <f ca="1">OFFSET(Model!$A$1,Model!AI$2115-1,Model!$D$2113+Model!$C2140)</f>
        <v>0</v>
      </c>
      <c r="AJ2140" s="4">
        <f ca="1">OFFSET(Model!$A$1,Model!AJ$2115-1,Model!$D$2113+Model!$C2140)</f>
        <v>353333.33333333331</v>
      </c>
      <c r="AK2140" s="4">
        <f ca="1">OFFSET(Model!$A$1,Model!AK$2115-1,Model!$D$2113+Model!$C2140)</f>
        <v>0</v>
      </c>
      <c r="AL2140" s="4">
        <f t="shared" ca="1" si="3136"/>
        <v>811666.66666666663</v>
      </c>
      <c r="AM2140" s="4"/>
      <c r="AN2140" s="4">
        <f ca="1">OFFSET(Model!$A$1,Model!AN$2115-1,Model!$D$2113+Model!$C2140)</f>
        <v>0</v>
      </c>
      <c r="AO2140" s="4">
        <f ca="1">OFFSET(Model!$A$1,Model!AO$2115-1,Model!$D$2113+Model!$C2140)</f>
        <v>0</v>
      </c>
      <c r="AP2140" s="4">
        <f ca="1">OFFSET(Model!$A$1,Model!AP$2115-1,Model!$D$2113+Model!$C2140)</f>
        <v>0</v>
      </c>
      <c r="AQ2140" s="4">
        <f ca="1">OFFSET(Model!$A$1,Model!AQ$2115-1,Model!$D$2113+Model!$C2140)</f>
        <v>487500</v>
      </c>
      <c r="AR2140" s="4">
        <f ca="1">OFFSET(Model!$A$1,Model!AR$2115-1,Model!$D$2113+Model!$C2140)</f>
        <v>0</v>
      </c>
      <c r="AS2140" s="4">
        <f ca="1">OFFSET(Model!$A$1,Model!AS$2115-1,Model!$D$2113+Model!$C2140)</f>
        <v>0</v>
      </c>
      <c r="AT2140" s="4">
        <f ca="1">OFFSET(Model!$A$1,Model!AT$2115-1,Model!$D$2113+Model!$C2140)</f>
        <v>0</v>
      </c>
      <c r="AU2140" s="4">
        <f ca="1">OFFSET(Model!$A$1,Model!AU$2115-1,Model!$D$2113+Model!$C2140)</f>
        <v>10416.666666666666</v>
      </c>
      <c r="AV2140" s="4">
        <f ca="1">OFFSET(Model!$A$1,Model!AV$2115-1,Model!$D$2113+Model!$C2140)</f>
        <v>0</v>
      </c>
      <c r="AW2140" s="4">
        <f ca="1">OFFSET(Model!$A$1,Model!AW$2115-1,Model!$D$2113+Model!$C2140)</f>
        <v>47916.666666666664</v>
      </c>
      <c r="AX2140" s="4">
        <f ca="1">OFFSET(Model!$A$1,Model!AX$2115-1,Model!$D$2113+Model!$C2140)</f>
        <v>203333.33333333334</v>
      </c>
      <c r="AY2140" s="4">
        <f ca="1">OFFSET(Model!$A$1,Model!AY$2115-1,Model!$D$2113+Model!$C2140)</f>
        <v>0</v>
      </c>
      <c r="AZ2140" s="4">
        <f ca="1">OFFSET(Model!$A$1,Model!AZ$2115-1,Model!$D$2113+Model!$C2140)</f>
        <v>0</v>
      </c>
      <c r="BA2140" s="4">
        <f ca="1">OFFSET(Model!$A$1,Model!BA$2115-1,Model!$D$2113+Model!$C2140)</f>
        <v>0</v>
      </c>
      <c r="BB2140" s="4">
        <f ca="1">OFFSET(Model!$A$1,Model!BB$2115-1,Model!$D$2113+Model!$C2140)</f>
        <v>0</v>
      </c>
      <c r="BC2140" s="4">
        <f ca="1">OFFSET(Model!$A$1,Model!BC$2115-1,Model!$D$2113+Model!$C2140)</f>
        <v>0</v>
      </c>
      <c r="BD2140" s="4">
        <f ca="1">OFFSET(Model!$A$1,Model!BD$2115-1,Model!$D$2113+Model!$C2140)</f>
        <v>0</v>
      </c>
      <c r="BE2140" s="4">
        <f ca="1">OFFSET(Model!$A$1,Model!BE$2115-1,Model!$D$2113+Model!$C2140)</f>
        <v>0</v>
      </c>
      <c r="BF2140" s="4">
        <f ca="1">OFFSET(Model!$A$1,Model!BF$2115-1,Model!$D$2113+Model!$C2140)</f>
        <v>0</v>
      </c>
      <c r="BG2140" s="4">
        <f ca="1">OFFSET(Model!$A$1,Model!BG$2115-1,Model!$D$2113+Model!$C2140)</f>
        <v>0</v>
      </c>
      <c r="BH2140" s="4">
        <f t="shared" ca="1" si="3137"/>
        <v>749166.66666666674</v>
      </c>
      <c r="BI2140" s="4"/>
      <c r="BJ2140" s="4">
        <f ca="1">OFFSET(Model!$A$1,Model!BJ$2115-1,Model!$D$2113+Model!$C2140)</f>
        <v>0</v>
      </c>
      <c r="BK2140" s="4">
        <f ca="1">OFFSET(Model!$A$1,Model!BK$2115-1,Model!$D$2113+Model!$C2140)</f>
        <v>0</v>
      </c>
      <c r="BL2140" s="4">
        <f ca="1">OFFSET(Model!$A$1,Model!BL$2115-1,Model!$D$2113+Model!$C2140)</f>
        <v>0</v>
      </c>
      <c r="BM2140" s="4">
        <f ca="1">OFFSET(Model!$A$1,Model!BM$2115-1,Model!$D$2113+Model!$C2140)</f>
        <v>0</v>
      </c>
      <c r="BN2140" s="4">
        <f ca="1">OFFSET(Model!$A$1,Model!BN$2115-1,Model!$D$2113+Model!$C2140)</f>
        <v>0</v>
      </c>
      <c r="BO2140" s="4">
        <f ca="1">OFFSET(Model!$A$1,Model!BO$2115-1,Model!$D$2113+Model!$C2140)</f>
        <v>0</v>
      </c>
      <c r="BP2140" s="4">
        <f ca="1">OFFSET(Model!$A$1,Model!BP$2115-1,Model!$D$2113+Model!$C2140)</f>
        <v>0</v>
      </c>
      <c r="BQ2140" s="4">
        <f ca="1">OFFSET(Model!$A$1,Model!BQ$2115-1,Model!$D$2113+Model!$C2140)</f>
        <v>0</v>
      </c>
      <c r="BR2140" s="4">
        <f t="shared" ca="1" si="3138"/>
        <v>0</v>
      </c>
      <c r="BS2140" s="4"/>
      <c r="BT2140" s="2">
        <f t="shared" ca="1" si="3139"/>
        <v>0</v>
      </c>
      <c r="BU2140" s="2">
        <f t="shared" ca="1" si="3140"/>
        <v>1696710.3351441722</v>
      </c>
      <c r="BV2140" s="5">
        <f t="shared" ca="1" si="3141"/>
        <v>-1696710.3351441722</v>
      </c>
      <c r="BW2140" s="1"/>
      <c r="BX2140" s="4">
        <f ca="1">OFFSET(Model!$A$1,Model!BX$2115-1,Model!$D$2113+Model!$C2140)</f>
        <v>0</v>
      </c>
      <c r="BY2140" s="4">
        <f ca="1">OFFSET(Model!$A$1,Model!BY$2115-1,Model!$D$2113+Model!$C2140)</f>
        <v>0</v>
      </c>
      <c r="BZ2140" s="4">
        <f ca="1">OFFSET(Model!$A$1,Model!BZ$2115-1,Model!$D$2113+Model!$C2140)</f>
        <v>0</v>
      </c>
      <c r="CA2140" s="4">
        <f ca="1">OFFSET(Model!$A$1,Model!CA$2115-1,Model!$D$2113+Model!$C2140)</f>
        <v>1696710.335144172</v>
      </c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>
        <f ca="1">OFFSET(Model!$A$1,Model!DD$2115-1,Model!$D$2113+Model!$C2140)</f>
        <v>0</v>
      </c>
      <c r="DE2140" s="4">
        <f ca="1">OFFSET(Model!$A$1,Model!DE$2115-1,Model!$D$2113+Model!$C2140)</f>
        <v>0</v>
      </c>
      <c r="DF2140" s="4">
        <f ca="1">OFFSET(Model!$A$1,Model!DF$2115-1,Model!$D$2113+Model!$C2140)</f>
        <v>37082222.317129105</v>
      </c>
      <c r="DG2140" s="1"/>
      <c r="DH2140" s="4">
        <f ca="1">OFFSET(Model!$A$1,Model!DH$2115-1,Model!$D$2113+Model!$C2140)</f>
        <v>0</v>
      </c>
      <c r="DI2140" s="4">
        <f ca="1">OFFSET(Model!$A$1,Model!DI$2115-1,Model!$D$2113+Model!$C2140)</f>
        <v>0</v>
      </c>
      <c r="DJ2140" s="4"/>
      <c r="DK2140" s="4"/>
      <c r="DL2140" s="4"/>
      <c r="DM2140" s="4"/>
      <c r="DN2140" s="4">
        <f ca="1">OFFSET(Model!$A$1,Model!DN$2115-1,Model!$D$2113+Model!$C2140)</f>
        <v>0</v>
      </c>
      <c r="DO2140" s="4">
        <f ca="1">OFFSET(Model!$A$1,Model!DO$2115-1,Model!$D$2113+Model!$C2140)</f>
        <v>0</v>
      </c>
      <c r="DP2140" s="4">
        <f ca="1">OFFSET(Model!$A$1,Model!DP$2115-1,Model!$D$2113+Model!$C2140)</f>
        <v>0</v>
      </c>
      <c r="DQ2140" s="6">
        <f ca="1">OFFSET(Model!$A$1,Model!DQ$2115-1,Model!$D$2113+Model!$C2140)</f>
        <v>0</v>
      </c>
      <c r="DR2140" s="4">
        <f ca="1">OFFSET(Model!$A$1,Model!DR$2115-1,Model!$D$2113+Model!$C2140)</f>
        <v>0</v>
      </c>
      <c r="DS2140" s="6">
        <f ca="1">OFFSET(Model!$A$1,Model!DS$2115-1,Model!$D$2113+Model!$C2140)</f>
        <v>0</v>
      </c>
      <c r="DT2140" s="4">
        <f ca="1">OFFSET(Model!$A$1,Model!DT$2115-1,Model!$D$2113+Model!$C2140)</f>
        <v>0</v>
      </c>
      <c r="DU2140" s="4">
        <f ca="1">OFFSET(Model!$A$1,Model!DU$2115-1,Model!$D$2113+Model!$C2140)</f>
        <v>0</v>
      </c>
      <c r="DV2140" s="4">
        <f ca="1">OFFSET(Model!$A$1,Model!DV$2115-1,Model!$D$2113+Model!$C2140)</f>
        <v>0</v>
      </c>
      <c r="DW2140" s="1"/>
      <c r="DX2140" s="360">
        <f ca="1">OFFSET(Model!$A$1,Model!DX$2115-1,Model!$D$2113+Model!$C2140)</f>
        <v>0</v>
      </c>
      <c r="DY2140" s="360">
        <f ca="1">OFFSET(Model!$A$1,Model!DY$2115-1,Model!$D$2113+Model!$C2140)</f>
        <v>0</v>
      </c>
      <c r="DZ2140" s="360">
        <f ca="1">OFFSET(Model!$A$1,Model!DZ$2115-1,Model!$D$2113+Model!$C2140)</f>
        <v>0</v>
      </c>
      <c r="EA2140" s="360">
        <f ca="1">OFFSET(Model!$A$1,Model!EA$2115-1,Model!$D$2113+Model!$C2140)</f>
        <v>0</v>
      </c>
      <c r="EB2140" s="360">
        <f ca="1">OFFSET(Model!$A$1,Model!EB$2115-1,Model!$D$2113+Model!$C2140)</f>
        <v>0</v>
      </c>
      <c r="EC2140" s="360">
        <f ca="1">OFFSET(Model!$A$1,Model!EC$2115-1,Model!$D$2113+Model!$C2140)</f>
        <v>0</v>
      </c>
      <c r="ED2140" s="1"/>
      <c r="EE2140" s="1"/>
    </row>
    <row r="2141" spans="2:135" ht="15" customHeight="1">
      <c r="B2141" s="1"/>
      <c r="C2141" s="1">
        <f>IF(C2140&lt;Model!$E$1827,C2140+1,NA())</f>
        <v>24</v>
      </c>
      <c r="D2141" s="7">
        <f>INDEX(Model!$F$16:$DN$17,1,MATCH(Model!C2141,Model!$F$17:$DN$17,0))</f>
        <v>42825</v>
      </c>
      <c r="E2141" s="1"/>
      <c r="F2141" s="4">
        <f ca="1">OFFSET(Model!$A$1,Model!F$2115-1,Model!$D$2113+Model!$C2141)</f>
        <v>40170695.850000001</v>
      </c>
      <c r="G2141" s="4">
        <f ca="1">OFFSET(Model!$A$1,Model!G$2115-1,Model!$D$2113+Model!$C2141)</f>
        <v>127862.50017795037</v>
      </c>
      <c r="H2141" s="4">
        <f ca="1">OFFSET(Model!$A$1,Model!H$2115-1,Model!$D$2113+Model!$C2141)</f>
        <v>0</v>
      </c>
      <c r="I2141" s="4">
        <f ca="1">OFFSET(Model!$A$1,Model!I$2115-1,Model!$D$2113+Model!$C2141)</f>
        <v>281777.82500000001</v>
      </c>
      <c r="J2141" s="4">
        <f ca="1">OFFSET(Model!$A$1,Model!J$2115-1,Model!$D$2113+Model!$C2141)</f>
        <v>1317.0264953225212</v>
      </c>
      <c r="K2141" s="4">
        <f ca="1">OFFSET(Model!$A$1,Model!K$2115-1,Model!$D$2113+Model!$C2141)</f>
        <v>29233.815188541561</v>
      </c>
      <c r="L2141" s="4">
        <f ca="1">OFFSET(Model!$A$1,Model!L$2115-1,Model!$D$2113+Model!$C2141)</f>
        <v>10609.429289086343</v>
      </c>
      <c r="M2141" s="1"/>
      <c r="N2141" s="4">
        <f ca="1">OFFSET(Model!$A$1,Model!N$2115-1,Model!$D$2113+Model!$C2141)</f>
        <v>0</v>
      </c>
      <c r="O2141" s="4">
        <f ca="1">OFFSET(Model!$A$1,Model!O$2115-1,Model!$D$2113+Model!$C2141)</f>
        <v>0</v>
      </c>
      <c r="P2141" s="4">
        <f ca="1">OFFSET(Model!$A$1,Model!P$2115-1,Model!$D$2113+Model!$C2141)</f>
        <v>0</v>
      </c>
      <c r="Q2141" s="4">
        <f ca="1">OFFSET(Model!$A$1,Model!Q$2115-1,Model!$D$2113+Model!$C2141)</f>
        <v>0</v>
      </c>
      <c r="R2141" s="4">
        <f ca="1">OFFSET(Model!$A$1,Model!R$2115-1,Model!$D$2113+Model!$C2141)</f>
        <v>0</v>
      </c>
      <c r="S2141" s="4">
        <f t="shared" ca="1" si="3134"/>
        <v>0</v>
      </c>
      <c r="T2141" s="4"/>
      <c r="U2141" s="4">
        <f ca="1">OFFSET(Model!$A$1,Model!U$2115-1,Model!$D$2113+Model!$C2141)</f>
        <v>0</v>
      </c>
      <c r="V2141" s="4">
        <f ca="1">OFFSET(Model!$A$1,Model!V$2115-1,Model!$D$2113+Model!$C2141)</f>
        <v>0</v>
      </c>
      <c r="W2141" s="4">
        <f ca="1">OFFSET(Model!$A$1,Model!W$2115-1,Model!$D$2113+Model!$C2141)</f>
        <v>69529.166844617037</v>
      </c>
      <c r="X2141" s="4">
        <f ca="1">OFFSET(Model!$A$1,Model!X$2115-1,Model!$D$2113+Model!$C2141)</f>
        <v>0</v>
      </c>
      <c r="Y2141" s="4">
        <f t="shared" ca="1" si="3135"/>
        <v>69529.166844617037</v>
      </c>
      <c r="Z2141" s="4"/>
      <c r="AA2141" s="4">
        <f ca="1">OFFSET(Model!$A$1,Model!AA$2115-1,Model!$D$2113+Model!$C2141)</f>
        <v>0</v>
      </c>
      <c r="AB2141" s="4">
        <f ca="1">OFFSET(Model!$A$1,Model!AB$2115-1,Model!$D$2113+Model!$C2141)</f>
        <v>0</v>
      </c>
      <c r="AC2141" s="4">
        <f ca="1">OFFSET(Model!$A$1,Model!AC$2115-1,Model!$D$2113+Model!$C2141)</f>
        <v>0</v>
      </c>
      <c r="AD2141" s="4">
        <f ca="1">OFFSET(Model!$A$1,Model!AD$2115-1,Model!$D$2113+Model!$C2141)</f>
        <v>0</v>
      </c>
      <c r="AE2141" s="4">
        <f ca="1">OFFSET(Model!$A$1,Model!AE$2115-1,Model!$D$2113+Model!$C2141)</f>
        <v>0</v>
      </c>
      <c r="AF2141" s="4">
        <f ca="1">OFFSET(Model!$A$1,Model!AF$2115-1,Model!$D$2113+Model!$C2141)</f>
        <v>0</v>
      </c>
      <c r="AG2141" s="4">
        <f ca="1">OFFSET(Model!$A$1,Model!AG$2115-1,Model!$D$2113+Model!$C2141)</f>
        <v>0</v>
      </c>
      <c r="AH2141" s="4">
        <f ca="1">OFFSET(Model!$A$1,Model!AH$2115-1,Model!$D$2113+Model!$C2141)</f>
        <v>0</v>
      </c>
      <c r="AI2141" s="4">
        <f ca="1">OFFSET(Model!$A$1,Model!AI$2115-1,Model!$D$2113+Model!$C2141)</f>
        <v>0</v>
      </c>
      <c r="AJ2141" s="4">
        <f ca="1">OFFSET(Model!$A$1,Model!AJ$2115-1,Model!$D$2113+Model!$C2141)</f>
        <v>0</v>
      </c>
      <c r="AK2141" s="4">
        <f ca="1">OFFSET(Model!$A$1,Model!AK$2115-1,Model!$D$2113+Model!$C2141)</f>
        <v>0</v>
      </c>
      <c r="AL2141" s="4">
        <f t="shared" ca="1" si="3136"/>
        <v>0</v>
      </c>
      <c r="AM2141" s="4"/>
      <c r="AN2141" s="4">
        <f ca="1">OFFSET(Model!$A$1,Model!AN$2115-1,Model!$D$2113+Model!$C2141)</f>
        <v>0</v>
      </c>
      <c r="AO2141" s="4">
        <f ca="1">OFFSET(Model!$A$1,Model!AO$2115-1,Model!$D$2113+Model!$C2141)</f>
        <v>0</v>
      </c>
      <c r="AP2141" s="4">
        <f ca="1">OFFSET(Model!$A$1,Model!AP$2115-1,Model!$D$2113+Model!$C2141)</f>
        <v>0</v>
      </c>
      <c r="AQ2141" s="4">
        <f ca="1">OFFSET(Model!$A$1,Model!AQ$2115-1,Model!$D$2113+Model!$C2141)</f>
        <v>0</v>
      </c>
      <c r="AR2141" s="4">
        <f ca="1">OFFSET(Model!$A$1,Model!AR$2115-1,Model!$D$2113+Model!$C2141)</f>
        <v>0</v>
      </c>
      <c r="AS2141" s="4">
        <f ca="1">OFFSET(Model!$A$1,Model!AS$2115-1,Model!$D$2113+Model!$C2141)</f>
        <v>0</v>
      </c>
      <c r="AT2141" s="4">
        <f ca="1">OFFSET(Model!$A$1,Model!AT$2115-1,Model!$D$2113+Model!$C2141)</f>
        <v>0</v>
      </c>
      <c r="AU2141" s="4">
        <f ca="1">OFFSET(Model!$A$1,Model!AU$2115-1,Model!$D$2113+Model!$C2141)</f>
        <v>10416.666666666666</v>
      </c>
      <c r="AV2141" s="4">
        <f ca="1">OFFSET(Model!$A$1,Model!AV$2115-1,Model!$D$2113+Model!$C2141)</f>
        <v>0</v>
      </c>
      <c r="AW2141" s="4">
        <f ca="1">OFFSET(Model!$A$1,Model!AW$2115-1,Model!$D$2113+Model!$C2141)</f>
        <v>47916.666666666664</v>
      </c>
      <c r="AX2141" s="4">
        <f ca="1">OFFSET(Model!$A$1,Model!AX$2115-1,Model!$D$2113+Model!$C2141)</f>
        <v>0</v>
      </c>
      <c r="AY2141" s="4">
        <f ca="1">OFFSET(Model!$A$1,Model!AY$2115-1,Model!$D$2113+Model!$C2141)</f>
        <v>0</v>
      </c>
      <c r="AZ2141" s="4">
        <f ca="1">OFFSET(Model!$A$1,Model!AZ$2115-1,Model!$D$2113+Model!$C2141)</f>
        <v>0</v>
      </c>
      <c r="BA2141" s="4">
        <f ca="1">OFFSET(Model!$A$1,Model!BA$2115-1,Model!$D$2113+Model!$C2141)</f>
        <v>0</v>
      </c>
      <c r="BB2141" s="4">
        <f ca="1">OFFSET(Model!$A$1,Model!BB$2115-1,Model!$D$2113+Model!$C2141)</f>
        <v>0</v>
      </c>
      <c r="BC2141" s="4">
        <f ca="1">OFFSET(Model!$A$1,Model!BC$2115-1,Model!$D$2113+Model!$C2141)</f>
        <v>0</v>
      </c>
      <c r="BD2141" s="4">
        <f ca="1">OFFSET(Model!$A$1,Model!BD$2115-1,Model!$D$2113+Model!$C2141)</f>
        <v>0</v>
      </c>
      <c r="BE2141" s="4">
        <f ca="1">OFFSET(Model!$A$1,Model!BE$2115-1,Model!$D$2113+Model!$C2141)</f>
        <v>0</v>
      </c>
      <c r="BF2141" s="4">
        <f ca="1">OFFSET(Model!$A$1,Model!BF$2115-1,Model!$D$2113+Model!$C2141)</f>
        <v>0</v>
      </c>
      <c r="BG2141" s="4">
        <f ca="1">OFFSET(Model!$A$1,Model!BG$2115-1,Model!$D$2113+Model!$C2141)</f>
        <v>0</v>
      </c>
      <c r="BH2141" s="4">
        <f t="shared" ca="1" si="3137"/>
        <v>58333.333333333328</v>
      </c>
      <c r="BI2141" s="4"/>
      <c r="BJ2141" s="4">
        <f ca="1">OFFSET(Model!$A$1,Model!BJ$2115-1,Model!$D$2113+Model!$C2141)</f>
        <v>69642.983932115094</v>
      </c>
      <c r="BK2141" s="4">
        <f ca="1">OFFSET(Model!$A$1,Model!BK$2115-1,Model!$D$2113+Model!$C2141)</f>
        <v>9642.8746982928569</v>
      </c>
      <c r="BL2141" s="4">
        <f ca="1">OFFSET(Model!$A$1,Model!BL$2115-1,Model!$D$2113+Model!$C2141)</f>
        <v>27857.193572846034</v>
      </c>
      <c r="BM2141" s="4">
        <f ca="1">OFFSET(Model!$A$1,Model!BM$2115-1,Model!$D$2113+Model!$C2141)</f>
        <v>26785.763050813497</v>
      </c>
      <c r="BN2141" s="4">
        <f ca="1">OFFSET(Model!$A$1,Model!BN$2115-1,Model!$D$2113+Model!$C2141)</f>
        <v>45535.797186382944</v>
      </c>
      <c r="BO2141" s="4">
        <f ca="1">OFFSET(Model!$A$1,Model!BO$2115-1,Model!$D$2113+Model!$C2141)</f>
        <v>16071.457830488096</v>
      </c>
      <c r="BP2141" s="4">
        <f ca="1">OFFSET(Model!$A$1,Model!BP$2115-1,Model!$D$2113+Model!$C2141)</f>
        <v>21428.610440650798</v>
      </c>
      <c r="BQ2141" s="4">
        <f ca="1">OFFSET(Model!$A$1,Model!BQ$2115-1,Model!$D$2113+Model!$C2141)</f>
        <v>100</v>
      </c>
      <c r="BR2141" s="4">
        <f t="shared" ca="1" si="3138"/>
        <v>217064.68071158932</v>
      </c>
      <c r="BS2141" s="4"/>
      <c r="BT2141" s="2">
        <f t="shared" ca="1" si="3139"/>
        <v>40621496.446150906</v>
      </c>
      <c r="BU2141" s="2">
        <f t="shared" ca="1" si="3140"/>
        <v>344927.18088953965</v>
      </c>
      <c r="BV2141" s="5">
        <f t="shared" ca="1" si="3141"/>
        <v>40276569.265261367</v>
      </c>
      <c r="BW2141" s="1"/>
      <c r="BX2141" s="4">
        <f ca="1">OFFSET(Model!$A$1,Model!BX$2115-1,Model!$D$2113+Model!$C2141)</f>
        <v>0</v>
      </c>
      <c r="BY2141" s="4">
        <f ca="1">OFFSET(Model!$A$1,Model!BY$2115-1,Model!$D$2113+Model!$C2141)</f>
        <v>0</v>
      </c>
      <c r="BZ2141" s="4">
        <f ca="1">OFFSET(Model!$A$1,Model!BZ$2115-1,Model!$D$2113+Model!$C2141)</f>
        <v>0</v>
      </c>
      <c r="CA2141" s="4">
        <f ca="1">OFFSET(Model!$A$1,Model!CA$2115-1,Model!$D$2113+Model!$C2141)</f>
        <v>2.9103830456733704E-11</v>
      </c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>
        <f ca="1">OFFSET(Model!$A$1,Model!DD$2115-1,Model!$D$2113+Model!$C2141)</f>
        <v>37082222.317129105</v>
      </c>
      <c r="DE2141" s="4">
        <f ca="1">OFFSET(Model!$A$1,Model!DE$2115-1,Model!$D$2113+Model!$C2141)</f>
        <v>0</v>
      </c>
      <c r="DF2141" s="4">
        <f ca="1">OFFSET(Model!$A$1,Model!DF$2115-1,Model!$D$2113+Model!$C2141)</f>
        <v>0</v>
      </c>
      <c r="DG2141" s="1"/>
      <c r="DH2141" s="4">
        <f ca="1">OFFSET(Model!$A$1,Model!DH$2115-1,Model!$D$2113+Model!$C2141)</f>
        <v>0</v>
      </c>
      <c r="DI2141" s="4">
        <f ca="1">OFFSET(Model!$A$1,Model!DI$2115-1,Model!$D$2113+Model!$C2141)</f>
        <v>10994750.202692948</v>
      </c>
      <c r="DJ2141" s="4"/>
      <c r="DK2141" s="4"/>
      <c r="DL2141" s="4"/>
      <c r="DM2141" s="4"/>
      <c r="DN2141" s="4">
        <f ca="1">OFFSET(Model!$A$1,Model!DN$2115-1,Model!$D$2113+Model!$C2141)</f>
        <v>0</v>
      </c>
      <c r="DO2141" s="4">
        <f ca="1">OFFSET(Model!$A$1,Model!DO$2115-1,Model!$D$2113+Model!$C2141)</f>
        <v>40170695.850000001</v>
      </c>
      <c r="DP2141" s="4">
        <f ca="1">OFFSET(Model!$A$1,Model!DP$2115-1,Model!$D$2113+Model!$C2141)</f>
        <v>40170695.850000001</v>
      </c>
      <c r="DQ2141" s="6">
        <f ca="1">OFFSET(Model!$A$1,Model!DQ$2115-1,Model!$D$2113+Model!$C2141)</f>
        <v>0</v>
      </c>
      <c r="DR2141" s="4">
        <f ca="1">OFFSET(Model!$A$1,Model!DR$2115-1,Model!$D$2113+Model!$C2141)</f>
        <v>10609.429289086343</v>
      </c>
      <c r="DS2141" s="6">
        <f ca="1">OFFSET(Model!$A$1,Model!DS$2115-1,Model!$D$2113+Model!$C2141)</f>
        <v>0</v>
      </c>
      <c r="DT2141" s="4">
        <f ca="1">OFFSET(Model!$A$1,Model!DT$2115-1,Model!$D$2113+Model!$C2141)</f>
        <v>312328.66668386408</v>
      </c>
      <c r="DU2141" s="4">
        <f ca="1">OFFSET(Model!$A$1,Model!DU$2115-1,Model!$D$2113+Model!$C2141)</f>
        <v>95263.98597227475</v>
      </c>
      <c r="DV2141" s="4">
        <f ca="1">OFFSET(Model!$A$1,Model!DV$2115-1,Model!$D$2113+Model!$C2141)</f>
        <v>0</v>
      </c>
      <c r="DW2141" s="1"/>
      <c r="DX2141" s="360">
        <f ca="1">OFFSET(Model!$A$1,Model!DX$2115-1,Model!$D$2113+Model!$C2141)</f>
        <v>0.82226841614476376</v>
      </c>
      <c r="DY2141" s="360">
        <f ca="1">OFFSET(Model!$A$1,Model!DY$2115-1,Model!$D$2113+Model!$C2141)</f>
        <v>0.82226841614476376</v>
      </c>
      <c r="DZ2141" s="360">
        <f ca="1">OFFSET(Model!$A$1,Model!DZ$2115-1,Model!$D$2113+Model!$C2141)</f>
        <v>0.82226841614476365</v>
      </c>
      <c r="EA2141" s="360">
        <f ca="1">OFFSET(Model!$A$1,Model!EA$2115-1,Model!$D$2113+Model!$C2141)</f>
        <v>0.82226841614476376</v>
      </c>
      <c r="EB2141" s="360">
        <f ca="1">OFFSET(Model!$A$1,Model!EB$2115-1,Model!$D$2113+Model!$C2141)</f>
        <v>0.82226841614476376</v>
      </c>
      <c r="EC2141" s="360">
        <f ca="1">OFFSET(Model!$A$1,Model!EC$2115-1,Model!$D$2113+Model!$C2141)</f>
        <v>0.82226841614476398</v>
      </c>
      <c r="ED2141" s="1"/>
      <c r="EE2141" s="1"/>
    </row>
    <row r="2142" spans="2:135" ht="15" customHeight="1">
      <c r="B2142" s="1"/>
      <c r="C2142" s="1">
        <f>IF(C2141&lt;Model!$E$1827,C2141+1,NA())</f>
        <v>25</v>
      </c>
      <c r="D2142" s="7">
        <f>INDEX(Model!$F$16:$DN$17,1,MATCH(Model!C2142,Model!$F$17:$DN$17,0))</f>
        <v>42855</v>
      </c>
      <c r="E2142" s="1"/>
      <c r="F2142" s="4">
        <f ca="1">OFFSET(Model!$A$1,Model!F$2115-1,Model!$D$2113+Model!$C2142)</f>
        <v>0</v>
      </c>
      <c r="G2142" s="4">
        <f ca="1">OFFSET(Model!$A$1,Model!G$2115-1,Model!$D$2113+Model!$C2142)</f>
        <v>0</v>
      </c>
      <c r="H2142" s="4">
        <f ca="1">OFFSET(Model!$A$1,Model!H$2115-1,Model!$D$2113+Model!$C2142)</f>
        <v>0</v>
      </c>
      <c r="I2142" s="4">
        <f ca="1">OFFSET(Model!$A$1,Model!I$2115-1,Model!$D$2113+Model!$C2142)</f>
        <v>275646.17193750001</v>
      </c>
      <c r="J2142" s="4">
        <f ca="1">OFFSET(Model!$A$1,Model!J$2115-1,Model!$D$2113+Model!$C2142)</f>
        <v>1285.4570604154383</v>
      </c>
      <c r="K2142" s="4">
        <f ca="1">OFFSET(Model!$A$1,Model!K$2115-1,Model!$D$2113+Model!$C2142)</f>
        <v>29092.436794719273</v>
      </c>
      <c r="L2142" s="4">
        <f ca="1">OFFSET(Model!$A$1,Model!L$2115-1,Model!$D$2113+Model!$C2142)</f>
        <v>10635.218448540703</v>
      </c>
      <c r="M2142" s="1"/>
      <c r="N2142" s="4">
        <f ca="1">OFFSET(Model!$A$1,Model!N$2115-1,Model!$D$2113+Model!$C2142)</f>
        <v>0</v>
      </c>
      <c r="O2142" s="4">
        <f ca="1">OFFSET(Model!$A$1,Model!O$2115-1,Model!$D$2113+Model!$C2142)</f>
        <v>0</v>
      </c>
      <c r="P2142" s="4">
        <f ca="1">OFFSET(Model!$A$1,Model!P$2115-1,Model!$D$2113+Model!$C2142)</f>
        <v>0</v>
      </c>
      <c r="Q2142" s="4">
        <f ca="1">OFFSET(Model!$A$1,Model!Q$2115-1,Model!$D$2113+Model!$C2142)</f>
        <v>0</v>
      </c>
      <c r="R2142" s="4">
        <f ca="1">OFFSET(Model!$A$1,Model!R$2115-1,Model!$D$2113+Model!$C2142)</f>
        <v>0</v>
      </c>
      <c r="S2142" s="4">
        <f t="shared" ca="1" si="3134"/>
        <v>0</v>
      </c>
      <c r="T2142" s="4"/>
      <c r="U2142" s="4">
        <f ca="1">OFFSET(Model!$A$1,Model!U$2115-1,Model!$D$2113+Model!$C2142)</f>
        <v>0</v>
      </c>
      <c r="V2142" s="4">
        <f ca="1">OFFSET(Model!$A$1,Model!V$2115-1,Model!$D$2113+Model!$C2142)</f>
        <v>0</v>
      </c>
      <c r="W2142" s="4">
        <f ca="1">OFFSET(Model!$A$1,Model!W$2115-1,Model!$D$2113+Model!$C2142)</f>
        <v>0</v>
      </c>
      <c r="X2142" s="4">
        <f ca="1">OFFSET(Model!$A$1,Model!X$2115-1,Model!$D$2113+Model!$C2142)</f>
        <v>0</v>
      </c>
      <c r="Y2142" s="4">
        <f t="shared" ca="1" si="3135"/>
        <v>0</v>
      </c>
      <c r="Z2142" s="4"/>
      <c r="AA2142" s="4">
        <f ca="1">OFFSET(Model!$A$1,Model!AA$2115-1,Model!$D$2113+Model!$C2142)</f>
        <v>0</v>
      </c>
      <c r="AB2142" s="4">
        <f ca="1">OFFSET(Model!$A$1,Model!AB$2115-1,Model!$D$2113+Model!$C2142)</f>
        <v>0</v>
      </c>
      <c r="AC2142" s="4">
        <f ca="1">OFFSET(Model!$A$1,Model!AC$2115-1,Model!$D$2113+Model!$C2142)</f>
        <v>0</v>
      </c>
      <c r="AD2142" s="4">
        <f ca="1">OFFSET(Model!$A$1,Model!AD$2115-1,Model!$D$2113+Model!$C2142)</f>
        <v>0</v>
      </c>
      <c r="AE2142" s="4">
        <f ca="1">OFFSET(Model!$A$1,Model!AE$2115-1,Model!$D$2113+Model!$C2142)</f>
        <v>0</v>
      </c>
      <c r="AF2142" s="4">
        <f ca="1">OFFSET(Model!$A$1,Model!AF$2115-1,Model!$D$2113+Model!$C2142)</f>
        <v>0</v>
      </c>
      <c r="AG2142" s="4">
        <f ca="1">OFFSET(Model!$A$1,Model!AG$2115-1,Model!$D$2113+Model!$C2142)</f>
        <v>0</v>
      </c>
      <c r="AH2142" s="4">
        <f ca="1">OFFSET(Model!$A$1,Model!AH$2115-1,Model!$D$2113+Model!$C2142)</f>
        <v>0</v>
      </c>
      <c r="AI2142" s="4">
        <f ca="1">OFFSET(Model!$A$1,Model!AI$2115-1,Model!$D$2113+Model!$C2142)</f>
        <v>0</v>
      </c>
      <c r="AJ2142" s="4">
        <f ca="1">OFFSET(Model!$A$1,Model!AJ$2115-1,Model!$D$2113+Model!$C2142)</f>
        <v>0</v>
      </c>
      <c r="AK2142" s="4">
        <f ca="1">OFFSET(Model!$A$1,Model!AK$2115-1,Model!$D$2113+Model!$C2142)</f>
        <v>0</v>
      </c>
      <c r="AL2142" s="4">
        <f t="shared" ca="1" si="3136"/>
        <v>0</v>
      </c>
      <c r="AM2142" s="4"/>
      <c r="AN2142" s="4">
        <f ca="1">OFFSET(Model!$A$1,Model!AN$2115-1,Model!$D$2113+Model!$C2142)</f>
        <v>0</v>
      </c>
      <c r="AO2142" s="4">
        <f ca="1">OFFSET(Model!$A$1,Model!AO$2115-1,Model!$D$2113+Model!$C2142)</f>
        <v>0</v>
      </c>
      <c r="AP2142" s="4">
        <f ca="1">OFFSET(Model!$A$1,Model!AP$2115-1,Model!$D$2113+Model!$C2142)</f>
        <v>0</v>
      </c>
      <c r="AQ2142" s="4">
        <f ca="1">OFFSET(Model!$A$1,Model!AQ$2115-1,Model!$D$2113+Model!$C2142)</f>
        <v>0</v>
      </c>
      <c r="AR2142" s="4">
        <f ca="1">OFFSET(Model!$A$1,Model!AR$2115-1,Model!$D$2113+Model!$C2142)</f>
        <v>0</v>
      </c>
      <c r="AS2142" s="4">
        <f ca="1">OFFSET(Model!$A$1,Model!AS$2115-1,Model!$D$2113+Model!$C2142)</f>
        <v>0</v>
      </c>
      <c r="AT2142" s="4">
        <f ca="1">OFFSET(Model!$A$1,Model!AT$2115-1,Model!$D$2113+Model!$C2142)</f>
        <v>0</v>
      </c>
      <c r="AU2142" s="4">
        <f ca="1">OFFSET(Model!$A$1,Model!AU$2115-1,Model!$D$2113+Model!$C2142)</f>
        <v>0</v>
      </c>
      <c r="AV2142" s="4">
        <f ca="1">OFFSET(Model!$A$1,Model!AV$2115-1,Model!$D$2113+Model!$C2142)</f>
        <v>0</v>
      </c>
      <c r="AW2142" s="4">
        <f ca="1">OFFSET(Model!$A$1,Model!AW$2115-1,Model!$D$2113+Model!$C2142)</f>
        <v>0</v>
      </c>
      <c r="AX2142" s="4">
        <f ca="1">OFFSET(Model!$A$1,Model!AX$2115-1,Model!$D$2113+Model!$C2142)</f>
        <v>0</v>
      </c>
      <c r="AY2142" s="4">
        <f ca="1">OFFSET(Model!$A$1,Model!AY$2115-1,Model!$D$2113+Model!$C2142)</f>
        <v>0</v>
      </c>
      <c r="AZ2142" s="4">
        <f ca="1">OFFSET(Model!$A$1,Model!AZ$2115-1,Model!$D$2113+Model!$C2142)</f>
        <v>0</v>
      </c>
      <c r="BA2142" s="4">
        <f ca="1">OFFSET(Model!$A$1,Model!BA$2115-1,Model!$D$2113+Model!$C2142)</f>
        <v>0</v>
      </c>
      <c r="BB2142" s="4">
        <f ca="1">OFFSET(Model!$A$1,Model!BB$2115-1,Model!$D$2113+Model!$C2142)</f>
        <v>0</v>
      </c>
      <c r="BC2142" s="4">
        <f ca="1">OFFSET(Model!$A$1,Model!BC$2115-1,Model!$D$2113+Model!$C2142)</f>
        <v>0</v>
      </c>
      <c r="BD2142" s="4">
        <f ca="1">OFFSET(Model!$A$1,Model!BD$2115-1,Model!$D$2113+Model!$C2142)</f>
        <v>0</v>
      </c>
      <c r="BE2142" s="4">
        <f ca="1">OFFSET(Model!$A$1,Model!BE$2115-1,Model!$D$2113+Model!$C2142)</f>
        <v>0</v>
      </c>
      <c r="BF2142" s="4">
        <f ca="1">OFFSET(Model!$A$1,Model!BF$2115-1,Model!$D$2113+Model!$C2142)</f>
        <v>0</v>
      </c>
      <c r="BG2142" s="4">
        <f ca="1">OFFSET(Model!$A$1,Model!BG$2115-1,Model!$D$2113+Model!$C2142)</f>
        <v>0</v>
      </c>
      <c r="BH2142" s="4">
        <f t="shared" ca="1" si="3137"/>
        <v>0</v>
      </c>
      <c r="BI2142" s="4"/>
      <c r="BJ2142" s="4">
        <f ca="1">OFFSET(Model!$A$1,Model!BJ$2115-1,Model!$D$2113+Model!$C2142)</f>
        <v>67645.382807104834</v>
      </c>
      <c r="BK2142" s="4">
        <f ca="1">OFFSET(Model!$A$1,Model!BK$2115-1,Model!$D$2113+Model!$C2142)</f>
        <v>9411.5315209884957</v>
      </c>
      <c r="BL2142" s="4">
        <f ca="1">OFFSET(Model!$A$1,Model!BL$2115-1,Model!$D$2113+Model!$C2142)</f>
        <v>26992.795265057284</v>
      </c>
      <c r="BM2142" s="4">
        <f ca="1">OFFSET(Model!$A$1,Model!BM$2115-1,Model!$D$2113+Model!$C2142)</f>
        <v>26317.43073461598</v>
      </c>
      <c r="BN2142" s="4">
        <f ca="1">OFFSET(Model!$A$1,Model!BN$2115-1,Model!$D$2113+Model!$C2142)</f>
        <v>44116.554004633581</v>
      </c>
      <c r="BO2142" s="4">
        <f ca="1">OFFSET(Model!$A$1,Model!BO$2115-1,Model!$D$2113+Model!$C2142)</f>
        <v>15685.885868314161</v>
      </c>
      <c r="BP2142" s="4">
        <f ca="1">OFFSET(Model!$A$1,Model!BP$2115-1,Model!$D$2113+Model!$C2142)</f>
        <v>20914.514491085549</v>
      </c>
      <c r="BQ2142" s="4">
        <f ca="1">OFFSET(Model!$A$1,Model!BQ$2115-1,Model!$D$2113+Model!$C2142)</f>
        <v>100.41666666666667</v>
      </c>
      <c r="BR2142" s="4">
        <f t="shared" ca="1" si="3138"/>
        <v>211184.51135846652</v>
      </c>
      <c r="BS2142" s="4"/>
      <c r="BT2142" s="2">
        <f t="shared" ca="1" si="3139"/>
        <v>316659.2842411754</v>
      </c>
      <c r="BU2142" s="2">
        <f t="shared" ca="1" si="3140"/>
        <v>211184.51135846652</v>
      </c>
      <c r="BV2142" s="5">
        <f t="shared" ca="1" si="3141"/>
        <v>105474.77288270887</v>
      </c>
      <c r="BW2142" s="1"/>
      <c r="BX2142" s="4">
        <f ca="1">OFFSET(Model!$A$1,Model!BX$2115-1,Model!$D$2113+Model!$C2142)</f>
        <v>0</v>
      </c>
      <c r="BY2142" s="4">
        <f ca="1">OFFSET(Model!$A$1,Model!BY$2115-1,Model!$D$2113+Model!$C2142)</f>
        <v>0</v>
      </c>
      <c r="BZ2142" s="4">
        <f ca="1">OFFSET(Model!$A$1,Model!BZ$2115-1,Model!$D$2113+Model!$C2142)</f>
        <v>0</v>
      </c>
      <c r="CA2142" s="4">
        <f ca="1">OFFSET(Model!$A$1,Model!CA$2115-1,Model!$D$2113+Model!$C2142)</f>
        <v>0</v>
      </c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>
        <f ca="1">OFFSET(Model!$A$1,Model!DD$2115-1,Model!$D$2113+Model!$C2142)</f>
        <v>0</v>
      </c>
      <c r="DE2142" s="4">
        <f ca="1">OFFSET(Model!$A$1,Model!DE$2115-1,Model!$D$2113+Model!$C2142)</f>
        <v>0</v>
      </c>
      <c r="DF2142" s="4">
        <f ca="1">OFFSET(Model!$A$1,Model!DF$2115-1,Model!$D$2113+Model!$C2142)</f>
        <v>0</v>
      </c>
      <c r="DG2142" s="1"/>
      <c r="DH2142" s="4">
        <f ca="1">OFFSET(Model!$A$1,Model!DH$2115-1,Model!$D$2113+Model!$C2142)</f>
        <v>0</v>
      </c>
      <c r="DI2142" s="4">
        <f ca="1">OFFSET(Model!$A$1,Model!DI$2115-1,Model!$D$2113+Model!$C2142)</f>
        <v>0</v>
      </c>
      <c r="DJ2142" s="4"/>
      <c r="DK2142" s="4"/>
      <c r="DL2142" s="4"/>
      <c r="DM2142" s="4"/>
      <c r="DN2142" s="4">
        <f ca="1">OFFSET(Model!$A$1,Model!DN$2115-1,Model!$D$2113+Model!$C2142)</f>
        <v>0</v>
      </c>
      <c r="DO2142" s="4">
        <f ca="1">OFFSET(Model!$A$1,Model!DO$2115-1,Model!$D$2113+Model!$C2142)</f>
        <v>0</v>
      </c>
      <c r="DP2142" s="4">
        <f ca="1">OFFSET(Model!$A$1,Model!DP$2115-1,Model!$D$2113+Model!$C2142)</f>
        <v>0</v>
      </c>
      <c r="DQ2142" s="6">
        <f ca="1">OFFSET(Model!$A$1,Model!DQ$2115-1,Model!$D$2113+Model!$C2142)</f>
        <v>0</v>
      </c>
      <c r="DR2142" s="4">
        <f ca="1">OFFSET(Model!$A$1,Model!DR$2115-1,Model!$D$2113+Model!$C2142)</f>
        <v>10635.218448540703</v>
      </c>
      <c r="DS2142" s="6">
        <f ca="1">OFFSET(Model!$A$1,Model!DS$2115-1,Model!$D$2113+Model!$C2142)</f>
        <v>0</v>
      </c>
      <c r="DT2142" s="4">
        <f ca="1">OFFSET(Model!$A$1,Model!DT$2115-1,Model!$D$2113+Model!$C2142)</f>
        <v>306024.06579263473</v>
      </c>
      <c r="DU2142" s="4">
        <f ca="1">OFFSET(Model!$A$1,Model!DU$2115-1,Model!$D$2113+Model!$C2142)</f>
        <v>94839.554434168167</v>
      </c>
      <c r="DV2142" s="4">
        <f ca="1">OFFSET(Model!$A$1,Model!DV$2115-1,Model!$D$2113+Model!$C2142)</f>
        <v>0</v>
      </c>
      <c r="DW2142" s="1"/>
      <c r="DX2142" s="360">
        <f ca="1">OFFSET(Model!$A$1,Model!DX$2115-1,Model!$D$2113+Model!$C2142)</f>
        <v>7.812946139459917E-3</v>
      </c>
      <c r="DY2142" s="360">
        <f ca="1">OFFSET(Model!$A$1,Model!DY$2115-1,Model!$D$2113+Model!$C2142)</f>
        <v>7.812946139459917E-3</v>
      </c>
      <c r="DZ2142" s="360">
        <f ca="1">OFFSET(Model!$A$1,Model!DZ$2115-1,Model!$D$2113+Model!$C2142)</f>
        <v>7.8129461394599153E-3</v>
      </c>
      <c r="EA2142" s="360">
        <f ca="1">OFFSET(Model!$A$1,Model!EA$2115-1,Model!$D$2113+Model!$C2142)</f>
        <v>7.812946139459917E-3</v>
      </c>
      <c r="EB2142" s="360">
        <f ca="1">OFFSET(Model!$A$1,Model!EB$2115-1,Model!$D$2113+Model!$C2142)</f>
        <v>7.812946139459917E-3</v>
      </c>
      <c r="EC2142" s="360">
        <f ca="1">OFFSET(Model!$A$1,Model!EC$2115-1,Model!$D$2113+Model!$C2142)</f>
        <v>7.812946139459917E-3</v>
      </c>
      <c r="ED2142" s="1"/>
      <c r="EE2142" s="1"/>
    </row>
    <row r="2143" spans="2:135" ht="15" customHeight="1">
      <c r="B2143" s="1"/>
      <c r="C2143" s="1">
        <f>IF(C2142&lt;Model!$E$1827,C2142+1,NA())</f>
        <v>26</v>
      </c>
      <c r="D2143" s="7">
        <f>INDEX(Model!$F$16:$DN$17,1,MATCH(Model!C2143,Model!$F$17:$DN$17,0))</f>
        <v>42886</v>
      </c>
      <c r="E2143" s="1"/>
      <c r="F2143" s="4">
        <f ca="1">OFFSET(Model!$A$1,Model!F$2115-1,Model!$D$2113+Model!$C2143)</f>
        <v>0</v>
      </c>
      <c r="G2143" s="4">
        <f ca="1">OFFSET(Model!$A$1,Model!G$2115-1,Model!$D$2113+Model!$C2143)</f>
        <v>0</v>
      </c>
      <c r="H2143" s="4">
        <f ca="1">OFFSET(Model!$A$1,Model!H$2115-1,Model!$D$2113+Model!$C2143)</f>
        <v>0</v>
      </c>
      <c r="I2143" s="4">
        <f ca="1">OFFSET(Model!$A$1,Model!I$2115-1,Model!$D$2113+Model!$C2143)</f>
        <v>287884.8945678125</v>
      </c>
      <c r="J2143" s="4">
        <f ca="1">OFFSET(Model!$A$1,Model!J$2115-1,Model!$D$2113+Model!$C2143)</f>
        <v>1339.505839282117</v>
      </c>
      <c r="K2143" s="4">
        <f ca="1">OFFSET(Model!$A$1,Model!K$2115-1,Model!$D$2113+Model!$C2143)</f>
        <v>30900.896545502277</v>
      </c>
      <c r="L2143" s="4">
        <f ca="1">OFFSET(Model!$A$1,Model!L$2115-1,Model!$D$2113+Model!$C2143)</f>
        <v>10661.933105335171</v>
      </c>
      <c r="M2143" s="1"/>
      <c r="N2143" s="4">
        <f ca="1">OFFSET(Model!$A$1,Model!N$2115-1,Model!$D$2113+Model!$C2143)</f>
        <v>0</v>
      </c>
      <c r="O2143" s="4">
        <f ca="1">OFFSET(Model!$A$1,Model!O$2115-1,Model!$D$2113+Model!$C2143)</f>
        <v>0</v>
      </c>
      <c r="P2143" s="4">
        <f ca="1">OFFSET(Model!$A$1,Model!P$2115-1,Model!$D$2113+Model!$C2143)</f>
        <v>0</v>
      </c>
      <c r="Q2143" s="4">
        <f ca="1">OFFSET(Model!$A$1,Model!Q$2115-1,Model!$D$2113+Model!$C2143)</f>
        <v>0</v>
      </c>
      <c r="R2143" s="4">
        <f ca="1">OFFSET(Model!$A$1,Model!R$2115-1,Model!$D$2113+Model!$C2143)</f>
        <v>0</v>
      </c>
      <c r="S2143" s="4">
        <f t="shared" ca="1" si="3134"/>
        <v>0</v>
      </c>
      <c r="T2143" s="4"/>
      <c r="U2143" s="4">
        <f ca="1">OFFSET(Model!$A$1,Model!U$2115-1,Model!$D$2113+Model!$C2143)</f>
        <v>0</v>
      </c>
      <c r="V2143" s="4">
        <f ca="1">OFFSET(Model!$A$1,Model!V$2115-1,Model!$D$2113+Model!$C2143)</f>
        <v>0</v>
      </c>
      <c r="W2143" s="4">
        <f ca="1">OFFSET(Model!$A$1,Model!W$2115-1,Model!$D$2113+Model!$C2143)</f>
        <v>0</v>
      </c>
      <c r="X2143" s="4">
        <f ca="1">OFFSET(Model!$A$1,Model!X$2115-1,Model!$D$2113+Model!$C2143)</f>
        <v>0</v>
      </c>
      <c r="Y2143" s="4">
        <f t="shared" ca="1" si="3135"/>
        <v>0</v>
      </c>
      <c r="Z2143" s="4"/>
      <c r="AA2143" s="4">
        <f ca="1">OFFSET(Model!$A$1,Model!AA$2115-1,Model!$D$2113+Model!$C2143)</f>
        <v>0</v>
      </c>
      <c r="AB2143" s="4">
        <f ca="1">OFFSET(Model!$A$1,Model!AB$2115-1,Model!$D$2113+Model!$C2143)</f>
        <v>0</v>
      </c>
      <c r="AC2143" s="4">
        <f ca="1">OFFSET(Model!$A$1,Model!AC$2115-1,Model!$D$2113+Model!$C2143)</f>
        <v>0</v>
      </c>
      <c r="AD2143" s="4">
        <f ca="1">OFFSET(Model!$A$1,Model!AD$2115-1,Model!$D$2113+Model!$C2143)</f>
        <v>0</v>
      </c>
      <c r="AE2143" s="4">
        <f ca="1">OFFSET(Model!$A$1,Model!AE$2115-1,Model!$D$2113+Model!$C2143)</f>
        <v>0</v>
      </c>
      <c r="AF2143" s="4">
        <f ca="1">OFFSET(Model!$A$1,Model!AF$2115-1,Model!$D$2113+Model!$C2143)</f>
        <v>0</v>
      </c>
      <c r="AG2143" s="4">
        <f ca="1">OFFSET(Model!$A$1,Model!AG$2115-1,Model!$D$2113+Model!$C2143)</f>
        <v>0</v>
      </c>
      <c r="AH2143" s="4">
        <f ca="1">OFFSET(Model!$A$1,Model!AH$2115-1,Model!$D$2113+Model!$C2143)</f>
        <v>0</v>
      </c>
      <c r="AI2143" s="4">
        <f ca="1">OFFSET(Model!$A$1,Model!AI$2115-1,Model!$D$2113+Model!$C2143)</f>
        <v>0</v>
      </c>
      <c r="AJ2143" s="4">
        <f ca="1">OFFSET(Model!$A$1,Model!AJ$2115-1,Model!$D$2113+Model!$C2143)</f>
        <v>0</v>
      </c>
      <c r="AK2143" s="4">
        <f ca="1">OFFSET(Model!$A$1,Model!AK$2115-1,Model!$D$2113+Model!$C2143)</f>
        <v>0</v>
      </c>
      <c r="AL2143" s="4">
        <f t="shared" ca="1" si="3136"/>
        <v>0</v>
      </c>
      <c r="AM2143" s="4"/>
      <c r="AN2143" s="4">
        <f ca="1">OFFSET(Model!$A$1,Model!AN$2115-1,Model!$D$2113+Model!$C2143)</f>
        <v>0</v>
      </c>
      <c r="AO2143" s="4">
        <f ca="1">OFFSET(Model!$A$1,Model!AO$2115-1,Model!$D$2113+Model!$C2143)</f>
        <v>0</v>
      </c>
      <c r="AP2143" s="4">
        <f ca="1">OFFSET(Model!$A$1,Model!AP$2115-1,Model!$D$2113+Model!$C2143)</f>
        <v>0</v>
      </c>
      <c r="AQ2143" s="4">
        <f ca="1">OFFSET(Model!$A$1,Model!AQ$2115-1,Model!$D$2113+Model!$C2143)</f>
        <v>0</v>
      </c>
      <c r="AR2143" s="4">
        <f ca="1">OFFSET(Model!$A$1,Model!AR$2115-1,Model!$D$2113+Model!$C2143)</f>
        <v>0</v>
      </c>
      <c r="AS2143" s="4">
        <f ca="1">OFFSET(Model!$A$1,Model!AS$2115-1,Model!$D$2113+Model!$C2143)</f>
        <v>0</v>
      </c>
      <c r="AT2143" s="4">
        <f ca="1">OFFSET(Model!$A$1,Model!AT$2115-1,Model!$D$2113+Model!$C2143)</f>
        <v>0</v>
      </c>
      <c r="AU2143" s="4">
        <f ca="1">OFFSET(Model!$A$1,Model!AU$2115-1,Model!$D$2113+Model!$C2143)</f>
        <v>0</v>
      </c>
      <c r="AV2143" s="4">
        <f ca="1">OFFSET(Model!$A$1,Model!AV$2115-1,Model!$D$2113+Model!$C2143)</f>
        <v>0</v>
      </c>
      <c r="AW2143" s="4">
        <f ca="1">OFFSET(Model!$A$1,Model!AW$2115-1,Model!$D$2113+Model!$C2143)</f>
        <v>0</v>
      </c>
      <c r="AX2143" s="4">
        <f ca="1">OFFSET(Model!$A$1,Model!AX$2115-1,Model!$D$2113+Model!$C2143)</f>
        <v>0</v>
      </c>
      <c r="AY2143" s="4">
        <f ca="1">OFFSET(Model!$A$1,Model!AY$2115-1,Model!$D$2113+Model!$C2143)</f>
        <v>0</v>
      </c>
      <c r="AZ2143" s="4">
        <f ca="1">OFFSET(Model!$A$1,Model!AZ$2115-1,Model!$D$2113+Model!$C2143)</f>
        <v>0</v>
      </c>
      <c r="BA2143" s="4">
        <f ca="1">OFFSET(Model!$A$1,Model!BA$2115-1,Model!$D$2113+Model!$C2143)</f>
        <v>0</v>
      </c>
      <c r="BB2143" s="4">
        <f ca="1">OFFSET(Model!$A$1,Model!BB$2115-1,Model!$D$2113+Model!$C2143)</f>
        <v>0</v>
      </c>
      <c r="BC2143" s="4">
        <f ca="1">OFFSET(Model!$A$1,Model!BC$2115-1,Model!$D$2113+Model!$C2143)</f>
        <v>0</v>
      </c>
      <c r="BD2143" s="4">
        <f ca="1">OFFSET(Model!$A$1,Model!BD$2115-1,Model!$D$2113+Model!$C2143)</f>
        <v>0</v>
      </c>
      <c r="BE2143" s="4">
        <f ca="1">OFFSET(Model!$A$1,Model!BE$2115-1,Model!$D$2113+Model!$C2143)</f>
        <v>0</v>
      </c>
      <c r="BF2143" s="4">
        <f ca="1">OFFSET(Model!$A$1,Model!BF$2115-1,Model!$D$2113+Model!$C2143)</f>
        <v>0</v>
      </c>
      <c r="BG2143" s="4">
        <f ca="1">OFFSET(Model!$A$1,Model!BG$2115-1,Model!$D$2113+Model!$C2143)</f>
        <v>0</v>
      </c>
      <c r="BH2143" s="4">
        <f t="shared" ca="1" si="3137"/>
        <v>0</v>
      </c>
      <c r="BI2143" s="4"/>
      <c r="BJ2143" s="4">
        <f ca="1">OFFSET(Model!$A$1,Model!BJ$2115-1,Model!$D$2113+Model!$C2143)</f>
        <v>70149.266860011354</v>
      </c>
      <c r="BK2143" s="4">
        <f ca="1">OFFSET(Model!$A$1,Model!BK$2115-1,Model!$D$2113+Model!$C2143)</f>
        <v>9807.2761435355642</v>
      </c>
      <c r="BL2143" s="4">
        <f ca="1">OFFSET(Model!$A$1,Model!BL$2115-1,Model!$D$2113+Model!$C2143)</f>
        <v>27923.494575344313</v>
      </c>
      <c r="BM2143" s="4">
        <f ca="1">OFFSET(Model!$A$1,Model!BM$2115-1,Model!$D$2113+Model!$C2143)</f>
        <v>27605.666181803812</v>
      </c>
      <c r="BN2143" s="4">
        <f ca="1">OFFSET(Model!$A$1,Model!BN$2115-1,Model!$D$2113+Model!$C2143)</f>
        <v>45631.076501172422</v>
      </c>
      <c r="BO2143" s="4">
        <f ca="1">OFFSET(Model!$A$1,Model!BO$2115-1,Model!$D$2113+Model!$C2143)</f>
        <v>16345.46023922594</v>
      </c>
      <c r="BP2143" s="4">
        <f ca="1">OFFSET(Model!$A$1,Model!BP$2115-1,Model!$D$2113+Model!$C2143)</f>
        <v>21793.94698563459</v>
      </c>
      <c r="BQ2143" s="4">
        <f ca="1">OFFSET(Model!$A$1,Model!BQ$2115-1,Model!$D$2113+Model!$C2143)</f>
        <v>100.83506944444444</v>
      </c>
      <c r="BR2143" s="4">
        <f t="shared" ca="1" si="3138"/>
        <v>219357.02255617245</v>
      </c>
      <c r="BS2143" s="4"/>
      <c r="BT2143" s="2">
        <f t="shared" ca="1" si="3139"/>
        <v>330787.23005793209</v>
      </c>
      <c r="BU2143" s="2">
        <f t="shared" ca="1" si="3140"/>
        <v>219357.02255617245</v>
      </c>
      <c r="BV2143" s="5">
        <f t="shared" ca="1" si="3141"/>
        <v>111430.20750175964</v>
      </c>
      <c r="BW2143" s="1"/>
      <c r="BX2143" s="4">
        <f ca="1">OFFSET(Model!$A$1,Model!BX$2115-1,Model!$D$2113+Model!$C2143)</f>
        <v>0</v>
      </c>
      <c r="BY2143" s="4">
        <f ca="1">OFFSET(Model!$A$1,Model!BY$2115-1,Model!$D$2113+Model!$C2143)</f>
        <v>0</v>
      </c>
      <c r="BZ2143" s="4">
        <f ca="1">OFFSET(Model!$A$1,Model!BZ$2115-1,Model!$D$2113+Model!$C2143)</f>
        <v>0</v>
      </c>
      <c r="CA2143" s="4">
        <f ca="1">OFFSET(Model!$A$1,Model!CA$2115-1,Model!$D$2113+Model!$C2143)</f>
        <v>0</v>
      </c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>
        <f ca="1">OFFSET(Model!$A$1,Model!DD$2115-1,Model!$D$2113+Model!$C2143)</f>
        <v>0</v>
      </c>
      <c r="DE2143" s="4">
        <f ca="1">OFFSET(Model!$A$1,Model!DE$2115-1,Model!$D$2113+Model!$C2143)</f>
        <v>0</v>
      </c>
      <c r="DF2143" s="4">
        <f ca="1">OFFSET(Model!$A$1,Model!DF$2115-1,Model!$D$2113+Model!$C2143)</f>
        <v>0</v>
      </c>
      <c r="DG2143" s="1"/>
      <c r="DH2143" s="4">
        <f ca="1">OFFSET(Model!$A$1,Model!DH$2115-1,Model!$D$2113+Model!$C2143)</f>
        <v>0</v>
      </c>
      <c r="DI2143" s="4">
        <f ca="1">OFFSET(Model!$A$1,Model!DI$2115-1,Model!$D$2113+Model!$C2143)</f>
        <v>0</v>
      </c>
      <c r="DJ2143" s="4"/>
      <c r="DK2143" s="4"/>
      <c r="DL2143" s="4"/>
      <c r="DM2143" s="4"/>
      <c r="DN2143" s="4">
        <f ca="1">OFFSET(Model!$A$1,Model!DN$2115-1,Model!$D$2113+Model!$C2143)</f>
        <v>0</v>
      </c>
      <c r="DO2143" s="4">
        <f ca="1">OFFSET(Model!$A$1,Model!DO$2115-1,Model!$D$2113+Model!$C2143)</f>
        <v>0</v>
      </c>
      <c r="DP2143" s="4">
        <f ca="1">OFFSET(Model!$A$1,Model!DP$2115-1,Model!$D$2113+Model!$C2143)</f>
        <v>0</v>
      </c>
      <c r="DQ2143" s="6">
        <f ca="1">OFFSET(Model!$A$1,Model!DQ$2115-1,Model!$D$2113+Model!$C2143)</f>
        <v>0</v>
      </c>
      <c r="DR2143" s="4">
        <f ca="1">OFFSET(Model!$A$1,Model!DR$2115-1,Model!$D$2113+Model!$C2143)</f>
        <v>10661.933105335171</v>
      </c>
      <c r="DS2143" s="6">
        <f ca="1">OFFSET(Model!$A$1,Model!DS$2115-1,Model!$D$2113+Model!$C2143)</f>
        <v>0</v>
      </c>
      <c r="DT2143" s="4">
        <f ca="1">OFFSET(Model!$A$1,Model!DT$2115-1,Model!$D$2113+Model!$C2143)</f>
        <v>320125.29695259687</v>
      </c>
      <c r="DU2143" s="4">
        <f ca="1">OFFSET(Model!$A$1,Model!DU$2115-1,Model!$D$2113+Model!$C2143)</f>
        <v>100768.27439642441</v>
      </c>
      <c r="DV2143" s="4">
        <f ca="1">OFFSET(Model!$A$1,Model!DV$2115-1,Model!$D$2113+Model!$C2143)</f>
        <v>0</v>
      </c>
      <c r="DW2143" s="1"/>
      <c r="DX2143" s="360">
        <f ca="1">OFFSET(Model!$A$1,Model!DX$2115-1,Model!$D$2113+Model!$C2143)</f>
        <v>8.2540894445747841E-3</v>
      </c>
      <c r="DY2143" s="360">
        <f ca="1">OFFSET(Model!$A$1,Model!DY$2115-1,Model!$D$2113+Model!$C2143)</f>
        <v>8.2540894445747841E-3</v>
      </c>
      <c r="DZ2143" s="360">
        <f ca="1">OFFSET(Model!$A$1,Model!DZ$2115-1,Model!$D$2113+Model!$C2143)</f>
        <v>8.2540894445747841E-3</v>
      </c>
      <c r="EA2143" s="360">
        <f ca="1">OFFSET(Model!$A$1,Model!EA$2115-1,Model!$D$2113+Model!$C2143)</f>
        <v>8.2540894445747841E-3</v>
      </c>
      <c r="EB2143" s="360">
        <f ca="1">OFFSET(Model!$A$1,Model!EB$2115-1,Model!$D$2113+Model!$C2143)</f>
        <v>8.2540894445747841E-3</v>
      </c>
      <c r="EC2143" s="360">
        <f ca="1">OFFSET(Model!$A$1,Model!EC$2115-1,Model!$D$2113+Model!$C2143)</f>
        <v>8.2540894445747841E-3</v>
      </c>
      <c r="ED2143" s="1"/>
      <c r="EE2143" s="1"/>
    </row>
    <row r="2144" spans="2:135" ht="15" customHeight="1">
      <c r="B2144" s="1"/>
      <c r="C2144" s="1">
        <f>IF(C2143&lt;Model!$E$1827,C2143+1,NA())</f>
        <v>27</v>
      </c>
      <c r="D2144" s="7">
        <f>INDEX(Model!$F$16:$DN$17,1,MATCH(Model!C2144,Model!$F$17:$DN$17,0))</f>
        <v>42916</v>
      </c>
      <c r="E2144" s="1"/>
      <c r="F2144" s="4">
        <f ca="1">OFFSET(Model!$A$1,Model!F$2115-1,Model!$D$2113+Model!$C2144)</f>
        <v>0</v>
      </c>
      <c r="G2144" s="4">
        <f ca="1">OFFSET(Model!$A$1,Model!G$2115-1,Model!$D$2113+Model!$C2144)</f>
        <v>0</v>
      </c>
      <c r="H2144" s="4">
        <f ca="1">OFFSET(Model!$A$1,Model!H$2115-1,Model!$D$2113+Model!$C2144)</f>
        <v>0</v>
      </c>
      <c r="I2144" s="4">
        <f ca="1">OFFSET(Model!$A$1,Model!I$2115-1,Model!$D$2113+Model!$C2144)</f>
        <v>281570.84123374335</v>
      </c>
      <c r="J2144" s="4">
        <f ca="1">OFFSET(Model!$A$1,Model!J$2115-1,Model!$D$2113+Model!$C2144)</f>
        <v>1307.1810470409964</v>
      </c>
      <c r="K2144" s="4">
        <f ca="1">OFFSET(Model!$A$1,Model!K$2115-1,Model!$D$2113+Model!$C2144)</f>
        <v>30730.751962376638</v>
      </c>
      <c r="L2144" s="4">
        <f ca="1">OFFSET(Model!$A$1,Model!L$2115-1,Model!$D$2113+Model!$C2144)</f>
        <v>10687.849889872117</v>
      </c>
      <c r="M2144" s="1"/>
      <c r="N2144" s="4">
        <f ca="1">OFFSET(Model!$A$1,Model!N$2115-1,Model!$D$2113+Model!$C2144)</f>
        <v>0</v>
      </c>
      <c r="O2144" s="4">
        <f ca="1">OFFSET(Model!$A$1,Model!O$2115-1,Model!$D$2113+Model!$C2144)</f>
        <v>0</v>
      </c>
      <c r="P2144" s="4">
        <f ca="1">OFFSET(Model!$A$1,Model!P$2115-1,Model!$D$2113+Model!$C2144)</f>
        <v>0</v>
      </c>
      <c r="Q2144" s="4">
        <f ca="1">OFFSET(Model!$A$1,Model!Q$2115-1,Model!$D$2113+Model!$C2144)</f>
        <v>0</v>
      </c>
      <c r="R2144" s="4">
        <f ca="1">OFFSET(Model!$A$1,Model!R$2115-1,Model!$D$2113+Model!$C2144)</f>
        <v>0</v>
      </c>
      <c r="S2144" s="4">
        <f t="shared" ca="1" si="3134"/>
        <v>0</v>
      </c>
      <c r="T2144" s="4"/>
      <c r="U2144" s="4">
        <f ca="1">OFFSET(Model!$A$1,Model!U$2115-1,Model!$D$2113+Model!$C2144)</f>
        <v>0</v>
      </c>
      <c r="V2144" s="4">
        <f ca="1">OFFSET(Model!$A$1,Model!V$2115-1,Model!$D$2113+Model!$C2144)</f>
        <v>0</v>
      </c>
      <c r="W2144" s="4">
        <f ca="1">OFFSET(Model!$A$1,Model!W$2115-1,Model!$D$2113+Model!$C2144)</f>
        <v>0</v>
      </c>
      <c r="X2144" s="4">
        <f ca="1">OFFSET(Model!$A$1,Model!X$2115-1,Model!$D$2113+Model!$C2144)</f>
        <v>0</v>
      </c>
      <c r="Y2144" s="4">
        <f t="shared" ca="1" si="3135"/>
        <v>0</v>
      </c>
      <c r="Z2144" s="4"/>
      <c r="AA2144" s="4">
        <f ca="1">OFFSET(Model!$A$1,Model!AA$2115-1,Model!$D$2113+Model!$C2144)</f>
        <v>0</v>
      </c>
      <c r="AB2144" s="4">
        <f ca="1">OFFSET(Model!$A$1,Model!AB$2115-1,Model!$D$2113+Model!$C2144)</f>
        <v>0</v>
      </c>
      <c r="AC2144" s="4">
        <f ca="1">OFFSET(Model!$A$1,Model!AC$2115-1,Model!$D$2113+Model!$C2144)</f>
        <v>0</v>
      </c>
      <c r="AD2144" s="4">
        <f ca="1">OFFSET(Model!$A$1,Model!AD$2115-1,Model!$D$2113+Model!$C2144)</f>
        <v>0</v>
      </c>
      <c r="AE2144" s="4">
        <f ca="1">OFFSET(Model!$A$1,Model!AE$2115-1,Model!$D$2113+Model!$C2144)</f>
        <v>0</v>
      </c>
      <c r="AF2144" s="4">
        <f ca="1">OFFSET(Model!$A$1,Model!AF$2115-1,Model!$D$2113+Model!$C2144)</f>
        <v>0</v>
      </c>
      <c r="AG2144" s="4">
        <f ca="1">OFFSET(Model!$A$1,Model!AG$2115-1,Model!$D$2113+Model!$C2144)</f>
        <v>0</v>
      </c>
      <c r="AH2144" s="4">
        <f ca="1">OFFSET(Model!$A$1,Model!AH$2115-1,Model!$D$2113+Model!$C2144)</f>
        <v>0</v>
      </c>
      <c r="AI2144" s="4">
        <f ca="1">OFFSET(Model!$A$1,Model!AI$2115-1,Model!$D$2113+Model!$C2144)</f>
        <v>0</v>
      </c>
      <c r="AJ2144" s="4">
        <f ca="1">OFFSET(Model!$A$1,Model!AJ$2115-1,Model!$D$2113+Model!$C2144)</f>
        <v>0</v>
      </c>
      <c r="AK2144" s="4">
        <f ca="1">OFFSET(Model!$A$1,Model!AK$2115-1,Model!$D$2113+Model!$C2144)</f>
        <v>0</v>
      </c>
      <c r="AL2144" s="4">
        <f t="shared" ca="1" si="3136"/>
        <v>0</v>
      </c>
      <c r="AM2144" s="4"/>
      <c r="AN2144" s="4">
        <f ca="1">OFFSET(Model!$A$1,Model!AN$2115-1,Model!$D$2113+Model!$C2144)</f>
        <v>0</v>
      </c>
      <c r="AO2144" s="4">
        <f ca="1">OFFSET(Model!$A$1,Model!AO$2115-1,Model!$D$2113+Model!$C2144)</f>
        <v>0</v>
      </c>
      <c r="AP2144" s="4">
        <f ca="1">OFFSET(Model!$A$1,Model!AP$2115-1,Model!$D$2113+Model!$C2144)</f>
        <v>0</v>
      </c>
      <c r="AQ2144" s="4">
        <f ca="1">OFFSET(Model!$A$1,Model!AQ$2115-1,Model!$D$2113+Model!$C2144)</f>
        <v>0</v>
      </c>
      <c r="AR2144" s="4">
        <f ca="1">OFFSET(Model!$A$1,Model!AR$2115-1,Model!$D$2113+Model!$C2144)</f>
        <v>0</v>
      </c>
      <c r="AS2144" s="4">
        <f ca="1">OFFSET(Model!$A$1,Model!AS$2115-1,Model!$D$2113+Model!$C2144)</f>
        <v>0</v>
      </c>
      <c r="AT2144" s="4">
        <f ca="1">OFFSET(Model!$A$1,Model!AT$2115-1,Model!$D$2113+Model!$C2144)</f>
        <v>0</v>
      </c>
      <c r="AU2144" s="4">
        <f ca="1">OFFSET(Model!$A$1,Model!AU$2115-1,Model!$D$2113+Model!$C2144)</f>
        <v>0</v>
      </c>
      <c r="AV2144" s="4">
        <f ca="1">OFFSET(Model!$A$1,Model!AV$2115-1,Model!$D$2113+Model!$C2144)</f>
        <v>0</v>
      </c>
      <c r="AW2144" s="4">
        <f ca="1">OFFSET(Model!$A$1,Model!AW$2115-1,Model!$D$2113+Model!$C2144)</f>
        <v>0</v>
      </c>
      <c r="AX2144" s="4">
        <f ca="1">OFFSET(Model!$A$1,Model!AX$2115-1,Model!$D$2113+Model!$C2144)</f>
        <v>0</v>
      </c>
      <c r="AY2144" s="4">
        <f ca="1">OFFSET(Model!$A$1,Model!AY$2115-1,Model!$D$2113+Model!$C2144)</f>
        <v>0</v>
      </c>
      <c r="AZ2144" s="4">
        <f ca="1">OFFSET(Model!$A$1,Model!AZ$2115-1,Model!$D$2113+Model!$C2144)</f>
        <v>0</v>
      </c>
      <c r="BA2144" s="4">
        <f ca="1">OFFSET(Model!$A$1,Model!BA$2115-1,Model!$D$2113+Model!$C2144)</f>
        <v>0</v>
      </c>
      <c r="BB2144" s="4">
        <f ca="1">OFFSET(Model!$A$1,Model!BB$2115-1,Model!$D$2113+Model!$C2144)</f>
        <v>0</v>
      </c>
      <c r="BC2144" s="4">
        <f ca="1">OFFSET(Model!$A$1,Model!BC$2115-1,Model!$D$2113+Model!$C2144)</f>
        <v>0</v>
      </c>
      <c r="BD2144" s="4">
        <f ca="1">OFFSET(Model!$A$1,Model!BD$2115-1,Model!$D$2113+Model!$C2144)</f>
        <v>0</v>
      </c>
      <c r="BE2144" s="4">
        <f ca="1">OFFSET(Model!$A$1,Model!BE$2115-1,Model!$D$2113+Model!$C2144)</f>
        <v>0</v>
      </c>
      <c r="BF2144" s="4">
        <f ca="1">OFFSET(Model!$A$1,Model!BF$2115-1,Model!$D$2113+Model!$C2144)</f>
        <v>0</v>
      </c>
      <c r="BG2144" s="4">
        <f ca="1">OFFSET(Model!$A$1,Model!BG$2115-1,Model!$D$2113+Model!$C2144)</f>
        <v>0</v>
      </c>
      <c r="BH2144" s="4">
        <f t="shared" ca="1" si="3137"/>
        <v>0</v>
      </c>
      <c r="BI2144" s="4"/>
      <c r="BJ2144" s="4">
        <f ca="1">OFFSET(Model!$A$1,Model!BJ$2115-1,Model!$D$2113+Model!$C2144)</f>
        <v>68127.269615742407</v>
      </c>
      <c r="BK2144" s="4">
        <f ca="1">OFFSET(Model!$A$1,Model!BK$2115-1,Model!$D$2113+Model!$C2144)</f>
        <v>9571.0505606506376</v>
      </c>
      <c r="BL2144" s="4">
        <f ca="1">OFFSET(Model!$A$1,Model!BL$2115-1,Model!$D$2113+Model!$C2144)</f>
        <v>27051.510959616731</v>
      </c>
      <c r="BM2144" s="4">
        <f ca="1">OFFSET(Model!$A$1,Model!BM$2115-1,Model!$D$2113+Model!$C2144)</f>
        <v>27117.976588510141</v>
      </c>
      <c r="BN2144" s="4">
        <f ca="1">OFFSET(Model!$A$1,Model!BN$2115-1,Model!$D$2113+Model!$C2144)</f>
        <v>44199.643214115793</v>
      </c>
      <c r="BO2144" s="4">
        <f ca="1">OFFSET(Model!$A$1,Model!BO$2115-1,Model!$D$2113+Model!$C2144)</f>
        <v>15951.750934417729</v>
      </c>
      <c r="BP2144" s="4">
        <f ca="1">OFFSET(Model!$A$1,Model!BP$2115-1,Model!$D$2113+Model!$C2144)</f>
        <v>21269.001245890307</v>
      </c>
      <c r="BQ2144" s="4">
        <f ca="1">OFFSET(Model!$A$1,Model!BQ$2115-1,Model!$D$2113+Model!$C2144)</f>
        <v>101.25521556712962</v>
      </c>
      <c r="BR2144" s="4">
        <f t="shared" ca="1" si="3138"/>
        <v>213389.45833451088</v>
      </c>
      <c r="BS2144" s="4"/>
      <c r="BT2144" s="2">
        <f t="shared" ca="1" si="3139"/>
        <v>324296.6241330331</v>
      </c>
      <c r="BU2144" s="2">
        <f t="shared" ca="1" si="3140"/>
        <v>213389.45833451088</v>
      </c>
      <c r="BV2144" s="5">
        <f t="shared" ca="1" si="3141"/>
        <v>110907.16579852221</v>
      </c>
      <c r="BW2144" s="1"/>
      <c r="BX2144" s="4">
        <f ca="1">OFFSET(Model!$A$1,Model!BX$2115-1,Model!$D$2113+Model!$C2144)</f>
        <v>0</v>
      </c>
      <c r="BY2144" s="4">
        <f ca="1">OFFSET(Model!$A$1,Model!BY$2115-1,Model!$D$2113+Model!$C2144)</f>
        <v>0</v>
      </c>
      <c r="BZ2144" s="4">
        <f ca="1">OFFSET(Model!$A$1,Model!BZ$2115-1,Model!$D$2113+Model!$C2144)</f>
        <v>0</v>
      </c>
      <c r="CA2144" s="4">
        <f ca="1">OFFSET(Model!$A$1,Model!CA$2115-1,Model!$D$2113+Model!$C2144)</f>
        <v>0</v>
      </c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>
        <f ca="1">OFFSET(Model!$A$1,Model!DD$2115-1,Model!$D$2113+Model!$C2144)</f>
        <v>0</v>
      </c>
      <c r="DE2144" s="4">
        <f ca="1">OFFSET(Model!$A$1,Model!DE$2115-1,Model!$D$2113+Model!$C2144)</f>
        <v>0</v>
      </c>
      <c r="DF2144" s="4">
        <f ca="1">OFFSET(Model!$A$1,Model!DF$2115-1,Model!$D$2113+Model!$C2144)</f>
        <v>0</v>
      </c>
      <c r="DG2144" s="1"/>
      <c r="DH2144" s="4">
        <f ca="1">OFFSET(Model!$A$1,Model!DH$2115-1,Model!$D$2113+Model!$C2144)</f>
        <v>0</v>
      </c>
      <c r="DI2144" s="4">
        <f ca="1">OFFSET(Model!$A$1,Model!DI$2115-1,Model!$D$2113+Model!$C2144)</f>
        <v>0</v>
      </c>
      <c r="DJ2144" s="4"/>
      <c r="DK2144" s="4"/>
      <c r="DL2144" s="4"/>
      <c r="DM2144" s="4"/>
      <c r="DN2144" s="4">
        <f ca="1">OFFSET(Model!$A$1,Model!DN$2115-1,Model!$D$2113+Model!$C2144)</f>
        <v>0</v>
      </c>
      <c r="DO2144" s="4">
        <f ca="1">OFFSET(Model!$A$1,Model!DO$2115-1,Model!$D$2113+Model!$C2144)</f>
        <v>0</v>
      </c>
      <c r="DP2144" s="4">
        <f ca="1">OFFSET(Model!$A$1,Model!DP$2115-1,Model!$D$2113+Model!$C2144)</f>
        <v>0</v>
      </c>
      <c r="DQ2144" s="6">
        <f ca="1">OFFSET(Model!$A$1,Model!DQ$2115-1,Model!$D$2113+Model!$C2144)</f>
        <v>0</v>
      </c>
      <c r="DR2144" s="4">
        <f ca="1">OFFSET(Model!$A$1,Model!DR$2115-1,Model!$D$2113+Model!$C2144)</f>
        <v>10687.849889872117</v>
      </c>
      <c r="DS2144" s="6">
        <f ca="1">OFFSET(Model!$A$1,Model!DS$2115-1,Model!$D$2113+Model!$C2144)</f>
        <v>0</v>
      </c>
      <c r="DT2144" s="4">
        <f ca="1">OFFSET(Model!$A$1,Model!DT$2115-1,Model!$D$2113+Model!$C2144)</f>
        <v>313608.77424316097</v>
      </c>
      <c r="DU2144" s="4">
        <f ca="1">OFFSET(Model!$A$1,Model!DU$2115-1,Model!$D$2113+Model!$C2144)</f>
        <v>100219.31590865008</v>
      </c>
      <c r="DV2144" s="4">
        <f ca="1">OFFSET(Model!$A$1,Model!DV$2115-1,Model!$D$2113+Model!$C2144)</f>
        <v>0</v>
      </c>
      <c r="DW2144" s="1"/>
      <c r="DX2144" s="360">
        <f ca="1">OFFSET(Model!$A$1,Model!DX$2115-1,Model!$D$2113+Model!$C2144)</f>
        <v>8.215345614705348E-3</v>
      </c>
      <c r="DY2144" s="360">
        <f ca="1">OFFSET(Model!$A$1,Model!DY$2115-1,Model!$D$2113+Model!$C2144)</f>
        <v>8.215345614705348E-3</v>
      </c>
      <c r="DZ2144" s="360">
        <f ca="1">OFFSET(Model!$A$1,Model!DZ$2115-1,Model!$D$2113+Model!$C2144)</f>
        <v>8.2153456147053463E-3</v>
      </c>
      <c r="EA2144" s="360">
        <f ca="1">OFFSET(Model!$A$1,Model!EA$2115-1,Model!$D$2113+Model!$C2144)</f>
        <v>8.215345614705348E-3</v>
      </c>
      <c r="EB2144" s="360">
        <f ca="1">OFFSET(Model!$A$1,Model!EB$2115-1,Model!$D$2113+Model!$C2144)</f>
        <v>8.215345614705348E-3</v>
      </c>
      <c r="EC2144" s="360">
        <f ca="1">OFFSET(Model!$A$1,Model!EC$2115-1,Model!$D$2113+Model!$C2144)</f>
        <v>8.2153456147053498E-3</v>
      </c>
      <c r="ED2144" s="1"/>
      <c r="EE2144" s="1"/>
    </row>
    <row r="2145" spans="2:135" ht="15" customHeight="1">
      <c r="B2145" s="1"/>
      <c r="C2145" s="1">
        <f>IF(C2144&lt;Model!$E$1827,C2144+1,NA())</f>
        <v>28</v>
      </c>
      <c r="D2145" s="7">
        <f>INDEX(Model!$F$16:$DN$17,1,MATCH(Model!C2145,Model!$F$17:$DN$17,0))</f>
        <v>42947</v>
      </c>
      <c r="E2145" s="1"/>
      <c r="F2145" s="4">
        <f ca="1">OFFSET(Model!$A$1,Model!F$2115-1,Model!$D$2113+Model!$C2145)</f>
        <v>0</v>
      </c>
      <c r="G2145" s="4">
        <f ca="1">OFFSET(Model!$A$1,Model!G$2115-1,Model!$D$2113+Model!$C2145)</f>
        <v>0</v>
      </c>
      <c r="H2145" s="4">
        <f ca="1">OFFSET(Model!$A$1,Model!H$2115-1,Model!$D$2113+Model!$C2145)</f>
        <v>0</v>
      </c>
      <c r="I2145" s="4">
        <f ca="1">OFFSET(Model!$A$1,Model!I$2115-1,Model!$D$2113+Model!$C2145)</f>
        <v>293939.11137499288</v>
      </c>
      <c r="J2145" s="4">
        <f ca="1">OFFSET(Model!$A$1,Model!J$2115-1,Model!$D$2113+Model!$C2145)</f>
        <v>1361.5386292749185</v>
      </c>
      <c r="K2145" s="4">
        <f ca="1">OFFSET(Model!$A$1,Model!K$2115-1,Model!$D$2113+Model!$C2145)</f>
        <v>32603.414802205669</v>
      </c>
      <c r="L2145" s="4">
        <f ca="1">OFFSET(Model!$A$1,Model!L$2115-1,Model!$D$2113+Model!$C2145)</f>
        <v>10714.69675183929</v>
      </c>
      <c r="M2145" s="1"/>
      <c r="N2145" s="4">
        <f ca="1">OFFSET(Model!$A$1,Model!N$2115-1,Model!$D$2113+Model!$C2145)</f>
        <v>0</v>
      </c>
      <c r="O2145" s="4">
        <f ca="1">OFFSET(Model!$A$1,Model!O$2115-1,Model!$D$2113+Model!$C2145)</f>
        <v>0</v>
      </c>
      <c r="P2145" s="4">
        <f ca="1">OFFSET(Model!$A$1,Model!P$2115-1,Model!$D$2113+Model!$C2145)</f>
        <v>0</v>
      </c>
      <c r="Q2145" s="4">
        <f ca="1">OFFSET(Model!$A$1,Model!Q$2115-1,Model!$D$2113+Model!$C2145)</f>
        <v>0</v>
      </c>
      <c r="R2145" s="4">
        <f ca="1">OFFSET(Model!$A$1,Model!R$2115-1,Model!$D$2113+Model!$C2145)</f>
        <v>0</v>
      </c>
      <c r="S2145" s="4">
        <f t="shared" ca="1" si="3134"/>
        <v>0</v>
      </c>
      <c r="T2145" s="4"/>
      <c r="U2145" s="4">
        <f ca="1">OFFSET(Model!$A$1,Model!U$2115-1,Model!$D$2113+Model!$C2145)</f>
        <v>0</v>
      </c>
      <c r="V2145" s="4">
        <f ca="1">OFFSET(Model!$A$1,Model!V$2115-1,Model!$D$2113+Model!$C2145)</f>
        <v>0</v>
      </c>
      <c r="W2145" s="4">
        <f ca="1">OFFSET(Model!$A$1,Model!W$2115-1,Model!$D$2113+Model!$C2145)</f>
        <v>0</v>
      </c>
      <c r="X2145" s="4">
        <f ca="1">OFFSET(Model!$A$1,Model!X$2115-1,Model!$D$2113+Model!$C2145)</f>
        <v>0</v>
      </c>
      <c r="Y2145" s="4">
        <f t="shared" ca="1" si="3135"/>
        <v>0</v>
      </c>
      <c r="Z2145" s="4"/>
      <c r="AA2145" s="4">
        <f ca="1">OFFSET(Model!$A$1,Model!AA$2115-1,Model!$D$2113+Model!$C2145)</f>
        <v>0</v>
      </c>
      <c r="AB2145" s="4">
        <f ca="1">OFFSET(Model!$A$1,Model!AB$2115-1,Model!$D$2113+Model!$C2145)</f>
        <v>0</v>
      </c>
      <c r="AC2145" s="4">
        <f ca="1">OFFSET(Model!$A$1,Model!AC$2115-1,Model!$D$2113+Model!$C2145)</f>
        <v>0</v>
      </c>
      <c r="AD2145" s="4">
        <f ca="1">OFFSET(Model!$A$1,Model!AD$2115-1,Model!$D$2113+Model!$C2145)</f>
        <v>0</v>
      </c>
      <c r="AE2145" s="4">
        <f ca="1">OFFSET(Model!$A$1,Model!AE$2115-1,Model!$D$2113+Model!$C2145)</f>
        <v>0</v>
      </c>
      <c r="AF2145" s="4">
        <f ca="1">OFFSET(Model!$A$1,Model!AF$2115-1,Model!$D$2113+Model!$C2145)</f>
        <v>0</v>
      </c>
      <c r="AG2145" s="4">
        <f ca="1">OFFSET(Model!$A$1,Model!AG$2115-1,Model!$D$2113+Model!$C2145)</f>
        <v>0</v>
      </c>
      <c r="AH2145" s="4">
        <f ca="1">OFFSET(Model!$A$1,Model!AH$2115-1,Model!$D$2113+Model!$C2145)</f>
        <v>0</v>
      </c>
      <c r="AI2145" s="4">
        <f ca="1">OFFSET(Model!$A$1,Model!AI$2115-1,Model!$D$2113+Model!$C2145)</f>
        <v>0</v>
      </c>
      <c r="AJ2145" s="4">
        <f ca="1">OFFSET(Model!$A$1,Model!AJ$2115-1,Model!$D$2113+Model!$C2145)</f>
        <v>0</v>
      </c>
      <c r="AK2145" s="4">
        <f ca="1">OFFSET(Model!$A$1,Model!AK$2115-1,Model!$D$2113+Model!$C2145)</f>
        <v>0</v>
      </c>
      <c r="AL2145" s="4">
        <f t="shared" ca="1" si="3136"/>
        <v>0</v>
      </c>
      <c r="AM2145" s="4"/>
      <c r="AN2145" s="4">
        <f ca="1">OFFSET(Model!$A$1,Model!AN$2115-1,Model!$D$2113+Model!$C2145)</f>
        <v>0</v>
      </c>
      <c r="AO2145" s="4">
        <f ca="1">OFFSET(Model!$A$1,Model!AO$2115-1,Model!$D$2113+Model!$C2145)</f>
        <v>0</v>
      </c>
      <c r="AP2145" s="4">
        <f ca="1">OFFSET(Model!$A$1,Model!AP$2115-1,Model!$D$2113+Model!$C2145)</f>
        <v>0</v>
      </c>
      <c r="AQ2145" s="4">
        <f ca="1">OFFSET(Model!$A$1,Model!AQ$2115-1,Model!$D$2113+Model!$C2145)</f>
        <v>0</v>
      </c>
      <c r="AR2145" s="4">
        <f ca="1">OFFSET(Model!$A$1,Model!AR$2115-1,Model!$D$2113+Model!$C2145)</f>
        <v>0</v>
      </c>
      <c r="AS2145" s="4">
        <f ca="1">OFFSET(Model!$A$1,Model!AS$2115-1,Model!$D$2113+Model!$C2145)</f>
        <v>0</v>
      </c>
      <c r="AT2145" s="4">
        <f ca="1">OFFSET(Model!$A$1,Model!AT$2115-1,Model!$D$2113+Model!$C2145)</f>
        <v>0</v>
      </c>
      <c r="AU2145" s="4">
        <f ca="1">OFFSET(Model!$A$1,Model!AU$2115-1,Model!$D$2113+Model!$C2145)</f>
        <v>0</v>
      </c>
      <c r="AV2145" s="4">
        <f ca="1">OFFSET(Model!$A$1,Model!AV$2115-1,Model!$D$2113+Model!$C2145)</f>
        <v>0</v>
      </c>
      <c r="AW2145" s="4">
        <f ca="1">OFFSET(Model!$A$1,Model!AW$2115-1,Model!$D$2113+Model!$C2145)</f>
        <v>0</v>
      </c>
      <c r="AX2145" s="4">
        <f ca="1">OFFSET(Model!$A$1,Model!AX$2115-1,Model!$D$2113+Model!$C2145)</f>
        <v>0</v>
      </c>
      <c r="AY2145" s="4">
        <f ca="1">OFFSET(Model!$A$1,Model!AY$2115-1,Model!$D$2113+Model!$C2145)</f>
        <v>0</v>
      </c>
      <c r="AZ2145" s="4">
        <f ca="1">OFFSET(Model!$A$1,Model!AZ$2115-1,Model!$D$2113+Model!$C2145)</f>
        <v>0</v>
      </c>
      <c r="BA2145" s="4">
        <f ca="1">OFFSET(Model!$A$1,Model!BA$2115-1,Model!$D$2113+Model!$C2145)</f>
        <v>0</v>
      </c>
      <c r="BB2145" s="4">
        <f ca="1">OFFSET(Model!$A$1,Model!BB$2115-1,Model!$D$2113+Model!$C2145)</f>
        <v>0</v>
      </c>
      <c r="BC2145" s="4">
        <f ca="1">OFFSET(Model!$A$1,Model!BC$2115-1,Model!$D$2113+Model!$C2145)</f>
        <v>0</v>
      </c>
      <c r="BD2145" s="4">
        <f ca="1">OFFSET(Model!$A$1,Model!BD$2115-1,Model!$D$2113+Model!$C2145)</f>
        <v>0</v>
      </c>
      <c r="BE2145" s="4">
        <f ca="1">OFFSET(Model!$A$1,Model!BE$2115-1,Model!$D$2113+Model!$C2145)</f>
        <v>0</v>
      </c>
      <c r="BF2145" s="4">
        <f ca="1">OFFSET(Model!$A$1,Model!BF$2115-1,Model!$D$2113+Model!$C2145)</f>
        <v>0</v>
      </c>
      <c r="BG2145" s="4">
        <f ca="1">OFFSET(Model!$A$1,Model!BG$2115-1,Model!$D$2113+Model!$C2145)</f>
        <v>0</v>
      </c>
      <c r="BH2145" s="4">
        <f t="shared" ca="1" si="3137"/>
        <v>0</v>
      </c>
      <c r="BI2145" s="4"/>
      <c r="BJ2145" s="4">
        <f ca="1">OFFSET(Model!$A$1,Model!BJ$2115-1,Model!$D$2113+Model!$C2145)</f>
        <v>70614.156484976294</v>
      </c>
      <c r="BK2145" s="4">
        <f ca="1">OFFSET(Model!$A$1,Model!BK$2115-1,Model!$D$2113+Model!$C2145)</f>
        <v>9969.0573861142948</v>
      </c>
      <c r="BL2145" s="4">
        <f ca="1">OFFSET(Model!$A$1,Model!BL$2115-1,Model!$D$2113+Model!$C2145)</f>
        <v>27968.744333265106</v>
      </c>
      <c r="BM2145" s="4">
        <f ca="1">OFFSET(Model!$A$1,Model!BM$2115-1,Model!$D$2113+Model!$C2145)</f>
        <v>28430.27476780743</v>
      </c>
      <c r="BN2145" s="4">
        <f ca="1">OFFSET(Model!$A$1,Model!BN$2115-1,Model!$D$2113+Model!$C2145)</f>
        <v>45691.513019690523</v>
      </c>
      <c r="BO2145" s="4">
        <f ca="1">OFFSET(Model!$A$1,Model!BO$2115-1,Model!$D$2113+Model!$C2145)</f>
        <v>16615.095643523826</v>
      </c>
      <c r="BP2145" s="4">
        <f ca="1">OFFSET(Model!$A$1,Model!BP$2115-1,Model!$D$2113+Model!$C2145)</f>
        <v>22153.460858031769</v>
      </c>
      <c r="BQ2145" s="4">
        <f ca="1">OFFSET(Model!$A$1,Model!BQ$2115-1,Model!$D$2113+Model!$C2145)</f>
        <v>101.67711229865932</v>
      </c>
      <c r="BR2145" s="4">
        <f t="shared" ca="1" si="3138"/>
        <v>221543.97960570789</v>
      </c>
      <c r="BS2145" s="4"/>
      <c r="BT2145" s="2">
        <f t="shared" ca="1" si="3139"/>
        <v>338618.76155831281</v>
      </c>
      <c r="BU2145" s="2">
        <f t="shared" ca="1" si="3140"/>
        <v>221543.97960570789</v>
      </c>
      <c r="BV2145" s="5">
        <f t="shared" ca="1" si="3141"/>
        <v>117074.78195260491</v>
      </c>
      <c r="BW2145" s="1"/>
      <c r="BX2145" s="4">
        <f ca="1">OFFSET(Model!$A$1,Model!BX$2115-1,Model!$D$2113+Model!$C2145)</f>
        <v>0</v>
      </c>
      <c r="BY2145" s="4">
        <f ca="1">OFFSET(Model!$A$1,Model!BY$2115-1,Model!$D$2113+Model!$C2145)</f>
        <v>0</v>
      </c>
      <c r="BZ2145" s="4">
        <f ca="1">OFFSET(Model!$A$1,Model!BZ$2115-1,Model!$D$2113+Model!$C2145)</f>
        <v>0</v>
      </c>
      <c r="CA2145" s="4">
        <f ca="1">OFFSET(Model!$A$1,Model!CA$2115-1,Model!$D$2113+Model!$C2145)</f>
        <v>0</v>
      </c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>
        <f ca="1">OFFSET(Model!$A$1,Model!DD$2115-1,Model!$D$2113+Model!$C2145)</f>
        <v>0</v>
      </c>
      <c r="DE2145" s="4">
        <f ca="1">OFFSET(Model!$A$1,Model!DE$2115-1,Model!$D$2113+Model!$C2145)</f>
        <v>0</v>
      </c>
      <c r="DF2145" s="4">
        <f ca="1">OFFSET(Model!$A$1,Model!DF$2115-1,Model!$D$2113+Model!$C2145)</f>
        <v>0</v>
      </c>
      <c r="DG2145" s="1"/>
      <c r="DH2145" s="4">
        <f ca="1">OFFSET(Model!$A$1,Model!DH$2115-1,Model!$D$2113+Model!$C2145)</f>
        <v>0</v>
      </c>
      <c r="DI2145" s="4">
        <f ca="1">OFFSET(Model!$A$1,Model!DI$2115-1,Model!$D$2113+Model!$C2145)</f>
        <v>0</v>
      </c>
      <c r="DJ2145" s="4"/>
      <c r="DK2145" s="4"/>
      <c r="DL2145" s="4"/>
      <c r="DM2145" s="4"/>
      <c r="DN2145" s="4">
        <f ca="1">OFFSET(Model!$A$1,Model!DN$2115-1,Model!$D$2113+Model!$C2145)</f>
        <v>0</v>
      </c>
      <c r="DO2145" s="4">
        <f ca="1">OFFSET(Model!$A$1,Model!DO$2115-1,Model!$D$2113+Model!$C2145)</f>
        <v>0</v>
      </c>
      <c r="DP2145" s="4">
        <f ca="1">OFFSET(Model!$A$1,Model!DP$2115-1,Model!$D$2113+Model!$C2145)</f>
        <v>0</v>
      </c>
      <c r="DQ2145" s="6">
        <f ca="1">OFFSET(Model!$A$1,Model!DQ$2115-1,Model!$D$2113+Model!$C2145)</f>
        <v>0</v>
      </c>
      <c r="DR2145" s="4">
        <f ca="1">OFFSET(Model!$A$1,Model!DR$2115-1,Model!$D$2113+Model!$C2145)</f>
        <v>10714.69675183929</v>
      </c>
      <c r="DS2145" s="6">
        <f ca="1">OFFSET(Model!$A$1,Model!DS$2115-1,Model!$D$2113+Model!$C2145)</f>
        <v>0</v>
      </c>
      <c r="DT2145" s="4">
        <f ca="1">OFFSET(Model!$A$1,Model!DT$2115-1,Model!$D$2113+Model!$C2145)</f>
        <v>327904.06480647344</v>
      </c>
      <c r="DU2145" s="4">
        <f ca="1">OFFSET(Model!$A$1,Model!DU$2115-1,Model!$D$2113+Model!$C2145)</f>
        <v>106360.08520076555</v>
      </c>
      <c r="DV2145" s="4">
        <f ca="1">OFFSET(Model!$A$1,Model!DV$2115-1,Model!$D$2113+Model!$C2145)</f>
        <v>0</v>
      </c>
      <c r="DW2145" s="1"/>
      <c r="DX2145" s="360">
        <f ca="1">OFFSET(Model!$A$1,Model!DX$2115-1,Model!$D$2113+Model!$C2145)</f>
        <v>8.6722060705633208E-3</v>
      </c>
      <c r="DY2145" s="360">
        <f ca="1">OFFSET(Model!$A$1,Model!DY$2115-1,Model!$D$2113+Model!$C2145)</f>
        <v>8.6722060705633226E-3</v>
      </c>
      <c r="DZ2145" s="360">
        <f ca="1">OFFSET(Model!$A$1,Model!DZ$2115-1,Model!$D$2113+Model!$C2145)</f>
        <v>8.6722060705633208E-3</v>
      </c>
      <c r="EA2145" s="360">
        <f ca="1">OFFSET(Model!$A$1,Model!EA$2115-1,Model!$D$2113+Model!$C2145)</f>
        <v>8.6722060705633226E-3</v>
      </c>
      <c r="EB2145" s="360">
        <f ca="1">OFFSET(Model!$A$1,Model!EB$2115-1,Model!$D$2113+Model!$C2145)</f>
        <v>8.6722060705633226E-3</v>
      </c>
      <c r="EC2145" s="360">
        <f ca="1">OFFSET(Model!$A$1,Model!EC$2115-1,Model!$D$2113+Model!$C2145)</f>
        <v>8.6722060705633226E-3</v>
      </c>
      <c r="ED2145" s="1"/>
      <c r="EE2145" s="1"/>
    </row>
    <row r="2146" spans="2:135" ht="15" customHeight="1">
      <c r="B2146" s="1"/>
      <c r="C2146" s="1">
        <f>IF(C2145&lt;Model!$E$1827,C2145+1,NA())</f>
        <v>29</v>
      </c>
      <c r="D2146" s="7">
        <f>INDEX(Model!$F$16:$DN$17,1,MATCH(Model!C2146,Model!$F$17:$DN$17,0))</f>
        <v>42978</v>
      </c>
      <c r="E2146" s="1"/>
      <c r="F2146" s="4">
        <f ca="1">OFFSET(Model!$A$1,Model!F$2115-1,Model!$D$2113+Model!$C2146)</f>
        <v>0</v>
      </c>
      <c r="G2146" s="4">
        <f ca="1">OFFSET(Model!$A$1,Model!G$2115-1,Model!$D$2113+Model!$C2146)</f>
        <v>0</v>
      </c>
      <c r="H2146" s="4">
        <f ca="1">OFFSET(Model!$A$1,Model!H$2115-1,Model!$D$2113+Model!$C2146)</f>
        <v>0</v>
      </c>
      <c r="I2146" s="4">
        <f ca="1">OFFSET(Model!$A$1,Model!I$2115-1,Model!$D$2113+Model!$C2146)</f>
        <v>297135.91032482835</v>
      </c>
      <c r="J2146" s="4">
        <f ca="1">OFFSET(Model!$A$1,Model!J$2115-1,Model!$D$2113+Model!$C2146)</f>
        <v>1373.2652958227893</v>
      </c>
      <c r="K2146" s="4">
        <f ca="1">OFFSET(Model!$A$1,Model!K$2115-1,Model!$D$2113+Model!$C2146)</f>
        <v>33483.629515926965</v>
      </c>
      <c r="L2146" s="4">
        <f ca="1">OFFSET(Model!$A$1,Model!L$2115-1,Model!$D$2113+Model!$C2146)</f>
        <v>10741.611050569229</v>
      </c>
      <c r="M2146" s="1"/>
      <c r="N2146" s="4">
        <f ca="1">OFFSET(Model!$A$1,Model!N$2115-1,Model!$D$2113+Model!$C2146)</f>
        <v>0</v>
      </c>
      <c r="O2146" s="4">
        <f ca="1">OFFSET(Model!$A$1,Model!O$2115-1,Model!$D$2113+Model!$C2146)</f>
        <v>0</v>
      </c>
      <c r="P2146" s="4">
        <f ca="1">OFFSET(Model!$A$1,Model!P$2115-1,Model!$D$2113+Model!$C2146)</f>
        <v>0</v>
      </c>
      <c r="Q2146" s="4">
        <f ca="1">OFFSET(Model!$A$1,Model!Q$2115-1,Model!$D$2113+Model!$C2146)</f>
        <v>0</v>
      </c>
      <c r="R2146" s="4">
        <f ca="1">OFFSET(Model!$A$1,Model!R$2115-1,Model!$D$2113+Model!$C2146)</f>
        <v>0</v>
      </c>
      <c r="S2146" s="4">
        <f t="shared" ca="1" si="3134"/>
        <v>0</v>
      </c>
      <c r="T2146" s="4"/>
      <c r="U2146" s="4">
        <f ca="1">OFFSET(Model!$A$1,Model!U$2115-1,Model!$D$2113+Model!$C2146)</f>
        <v>0</v>
      </c>
      <c r="V2146" s="4">
        <f ca="1">OFFSET(Model!$A$1,Model!V$2115-1,Model!$D$2113+Model!$C2146)</f>
        <v>0</v>
      </c>
      <c r="W2146" s="4">
        <f ca="1">OFFSET(Model!$A$1,Model!W$2115-1,Model!$D$2113+Model!$C2146)</f>
        <v>0</v>
      </c>
      <c r="X2146" s="4">
        <f ca="1">OFFSET(Model!$A$1,Model!X$2115-1,Model!$D$2113+Model!$C2146)</f>
        <v>0</v>
      </c>
      <c r="Y2146" s="4">
        <f t="shared" ca="1" si="3135"/>
        <v>0</v>
      </c>
      <c r="Z2146" s="4"/>
      <c r="AA2146" s="4">
        <f ca="1">OFFSET(Model!$A$1,Model!AA$2115-1,Model!$D$2113+Model!$C2146)</f>
        <v>0</v>
      </c>
      <c r="AB2146" s="4">
        <f ca="1">OFFSET(Model!$A$1,Model!AB$2115-1,Model!$D$2113+Model!$C2146)</f>
        <v>0</v>
      </c>
      <c r="AC2146" s="4">
        <f ca="1">OFFSET(Model!$A$1,Model!AC$2115-1,Model!$D$2113+Model!$C2146)</f>
        <v>0</v>
      </c>
      <c r="AD2146" s="4">
        <f ca="1">OFFSET(Model!$A$1,Model!AD$2115-1,Model!$D$2113+Model!$C2146)</f>
        <v>0</v>
      </c>
      <c r="AE2146" s="4">
        <f ca="1">OFFSET(Model!$A$1,Model!AE$2115-1,Model!$D$2113+Model!$C2146)</f>
        <v>0</v>
      </c>
      <c r="AF2146" s="4">
        <f ca="1">OFFSET(Model!$A$1,Model!AF$2115-1,Model!$D$2113+Model!$C2146)</f>
        <v>0</v>
      </c>
      <c r="AG2146" s="4">
        <f ca="1">OFFSET(Model!$A$1,Model!AG$2115-1,Model!$D$2113+Model!$C2146)</f>
        <v>0</v>
      </c>
      <c r="AH2146" s="4">
        <f ca="1">OFFSET(Model!$A$1,Model!AH$2115-1,Model!$D$2113+Model!$C2146)</f>
        <v>0</v>
      </c>
      <c r="AI2146" s="4">
        <f ca="1">OFFSET(Model!$A$1,Model!AI$2115-1,Model!$D$2113+Model!$C2146)</f>
        <v>0</v>
      </c>
      <c r="AJ2146" s="4">
        <f ca="1">OFFSET(Model!$A$1,Model!AJ$2115-1,Model!$D$2113+Model!$C2146)</f>
        <v>0</v>
      </c>
      <c r="AK2146" s="4">
        <f ca="1">OFFSET(Model!$A$1,Model!AK$2115-1,Model!$D$2113+Model!$C2146)</f>
        <v>0</v>
      </c>
      <c r="AL2146" s="4">
        <f t="shared" ca="1" si="3136"/>
        <v>0</v>
      </c>
      <c r="AM2146" s="4"/>
      <c r="AN2146" s="4">
        <f ca="1">OFFSET(Model!$A$1,Model!AN$2115-1,Model!$D$2113+Model!$C2146)</f>
        <v>0</v>
      </c>
      <c r="AO2146" s="4">
        <f ca="1">OFFSET(Model!$A$1,Model!AO$2115-1,Model!$D$2113+Model!$C2146)</f>
        <v>0</v>
      </c>
      <c r="AP2146" s="4">
        <f ca="1">OFFSET(Model!$A$1,Model!AP$2115-1,Model!$D$2113+Model!$C2146)</f>
        <v>0</v>
      </c>
      <c r="AQ2146" s="4">
        <f ca="1">OFFSET(Model!$A$1,Model!AQ$2115-1,Model!$D$2113+Model!$C2146)</f>
        <v>0</v>
      </c>
      <c r="AR2146" s="4">
        <f ca="1">OFFSET(Model!$A$1,Model!AR$2115-1,Model!$D$2113+Model!$C2146)</f>
        <v>0</v>
      </c>
      <c r="AS2146" s="4">
        <f ca="1">OFFSET(Model!$A$1,Model!AS$2115-1,Model!$D$2113+Model!$C2146)</f>
        <v>0</v>
      </c>
      <c r="AT2146" s="4">
        <f ca="1">OFFSET(Model!$A$1,Model!AT$2115-1,Model!$D$2113+Model!$C2146)</f>
        <v>0</v>
      </c>
      <c r="AU2146" s="4">
        <f ca="1">OFFSET(Model!$A$1,Model!AU$2115-1,Model!$D$2113+Model!$C2146)</f>
        <v>0</v>
      </c>
      <c r="AV2146" s="4">
        <f ca="1">OFFSET(Model!$A$1,Model!AV$2115-1,Model!$D$2113+Model!$C2146)</f>
        <v>0</v>
      </c>
      <c r="AW2146" s="4">
        <f ca="1">OFFSET(Model!$A$1,Model!AW$2115-1,Model!$D$2113+Model!$C2146)</f>
        <v>0</v>
      </c>
      <c r="AX2146" s="4">
        <f ca="1">OFFSET(Model!$A$1,Model!AX$2115-1,Model!$D$2113+Model!$C2146)</f>
        <v>0</v>
      </c>
      <c r="AY2146" s="4">
        <f ca="1">OFFSET(Model!$A$1,Model!AY$2115-1,Model!$D$2113+Model!$C2146)</f>
        <v>0</v>
      </c>
      <c r="AZ2146" s="4">
        <f ca="1">OFFSET(Model!$A$1,Model!AZ$2115-1,Model!$D$2113+Model!$C2146)</f>
        <v>0</v>
      </c>
      <c r="BA2146" s="4">
        <f ca="1">OFFSET(Model!$A$1,Model!BA$2115-1,Model!$D$2113+Model!$C2146)</f>
        <v>0</v>
      </c>
      <c r="BB2146" s="4">
        <f ca="1">OFFSET(Model!$A$1,Model!BB$2115-1,Model!$D$2113+Model!$C2146)</f>
        <v>0</v>
      </c>
      <c r="BC2146" s="4">
        <f ca="1">OFFSET(Model!$A$1,Model!BC$2115-1,Model!$D$2113+Model!$C2146)</f>
        <v>0</v>
      </c>
      <c r="BD2146" s="4">
        <f ca="1">OFFSET(Model!$A$1,Model!BD$2115-1,Model!$D$2113+Model!$C2146)</f>
        <v>0</v>
      </c>
      <c r="BE2146" s="4">
        <f ca="1">OFFSET(Model!$A$1,Model!BE$2115-1,Model!$D$2113+Model!$C2146)</f>
        <v>0</v>
      </c>
      <c r="BF2146" s="4">
        <f ca="1">OFFSET(Model!$A$1,Model!BF$2115-1,Model!$D$2113+Model!$C2146)</f>
        <v>0</v>
      </c>
      <c r="BG2146" s="4">
        <f ca="1">OFFSET(Model!$A$1,Model!BG$2115-1,Model!$D$2113+Model!$C2146)</f>
        <v>0</v>
      </c>
      <c r="BH2146" s="4">
        <f t="shared" ca="1" si="3137"/>
        <v>0</v>
      </c>
      <c r="BI2146" s="4"/>
      <c r="BJ2146" s="4">
        <f ca="1">OFFSET(Model!$A$1,Model!BJ$2115-1,Model!$D$2113+Model!$C2146)</f>
        <v>70872.949152276487</v>
      </c>
      <c r="BK2146" s="4">
        <f ca="1">OFFSET(Model!$A$1,Model!BK$2115-1,Model!$D$2113+Model!$C2146)</f>
        <v>10054.88145608651</v>
      </c>
      <c r="BL2146" s="4">
        <f ca="1">OFFSET(Model!$A$1,Model!BL$2115-1,Model!$D$2113+Model!$C2146)</f>
        <v>28000.051832574241</v>
      </c>
      <c r="BM2146" s="4">
        <f ca="1">OFFSET(Model!$A$1,Model!BM$2115-1,Model!$D$2113+Model!$C2146)</f>
        <v>28861.233809137204</v>
      </c>
      <c r="BN2146" s="4">
        <f ca="1">OFFSET(Model!$A$1,Model!BN$2115-1,Model!$D$2113+Model!$C2146)</f>
        <v>45735.745512060173</v>
      </c>
      <c r="BO2146" s="4">
        <f ca="1">OFFSET(Model!$A$1,Model!BO$2115-1,Model!$D$2113+Model!$C2146)</f>
        <v>16758.135760144185</v>
      </c>
      <c r="BP2146" s="4">
        <f ca="1">OFFSET(Model!$A$1,Model!BP$2115-1,Model!$D$2113+Model!$C2146)</f>
        <v>22344.18101352558</v>
      </c>
      <c r="BQ2146" s="4">
        <f ca="1">OFFSET(Model!$A$1,Model!BQ$2115-1,Model!$D$2113+Model!$C2146)</f>
        <v>102.10076693323707</v>
      </c>
      <c r="BR2146" s="4">
        <f t="shared" ca="1" si="3138"/>
        <v>222729.27930273762</v>
      </c>
      <c r="BS2146" s="4"/>
      <c r="BT2146" s="2">
        <f t="shared" ca="1" si="3139"/>
        <v>342734.41618714738</v>
      </c>
      <c r="BU2146" s="2">
        <f t="shared" ca="1" si="3140"/>
        <v>222729.27930273762</v>
      </c>
      <c r="BV2146" s="5">
        <f t="shared" ca="1" si="3141"/>
        <v>120005.13688440976</v>
      </c>
      <c r="BW2146" s="1"/>
      <c r="BX2146" s="4">
        <f ca="1">OFFSET(Model!$A$1,Model!BX$2115-1,Model!$D$2113+Model!$C2146)</f>
        <v>0</v>
      </c>
      <c r="BY2146" s="4">
        <f ca="1">OFFSET(Model!$A$1,Model!BY$2115-1,Model!$D$2113+Model!$C2146)</f>
        <v>0</v>
      </c>
      <c r="BZ2146" s="4">
        <f ca="1">OFFSET(Model!$A$1,Model!BZ$2115-1,Model!$D$2113+Model!$C2146)</f>
        <v>0</v>
      </c>
      <c r="CA2146" s="4">
        <f ca="1">OFFSET(Model!$A$1,Model!CA$2115-1,Model!$D$2113+Model!$C2146)</f>
        <v>0</v>
      </c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>
        <f ca="1">OFFSET(Model!$A$1,Model!DD$2115-1,Model!$D$2113+Model!$C2146)</f>
        <v>0</v>
      </c>
      <c r="DE2146" s="4">
        <f ca="1">OFFSET(Model!$A$1,Model!DE$2115-1,Model!$D$2113+Model!$C2146)</f>
        <v>0</v>
      </c>
      <c r="DF2146" s="4">
        <f ca="1">OFFSET(Model!$A$1,Model!DF$2115-1,Model!$D$2113+Model!$C2146)</f>
        <v>0</v>
      </c>
      <c r="DG2146" s="1"/>
      <c r="DH2146" s="4">
        <f ca="1">OFFSET(Model!$A$1,Model!DH$2115-1,Model!$D$2113+Model!$C2146)</f>
        <v>0</v>
      </c>
      <c r="DI2146" s="4">
        <f ca="1">OFFSET(Model!$A$1,Model!DI$2115-1,Model!$D$2113+Model!$C2146)</f>
        <v>0</v>
      </c>
      <c r="DJ2146" s="4"/>
      <c r="DK2146" s="4"/>
      <c r="DL2146" s="4"/>
      <c r="DM2146" s="4"/>
      <c r="DN2146" s="4">
        <f ca="1">OFFSET(Model!$A$1,Model!DN$2115-1,Model!$D$2113+Model!$C2146)</f>
        <v>0</v>
      </c>
      <c r="DO2146" s="4">
        <f ca="1">OFFSET(Model!$A$1,Model!DO$2115-1,Model!$D$2113+Model!$C2146)</f>
        <v>0</v>
      </c>
      <c r="DP2146" s="4">
        <f ca="1">OFFSET(Model!$A$1,Model!DP$2115-1,Model!$D$2113+Model!$C2146)</f>
        <v>0</v>
      </c>
      <c r="DQ2146" s="6">
        <f ca="1">OFFSET(Model!$A$1,Model!DQ$2115-1,Model!$D$2113+Model!$C2146)</f>
        <v>0</v>
      </c>
      <c r="DR2146" s="4">
        <f ca="1">OFFSET(Model!$A$1,Model!DR$2115-1,Model!$D$2113+Model!$C2146)</f>
        <v>10741.611050569229</v>
      </c>
      <c r="DS2146" s="6">
        <f ca="1">OFFSET(Model!$A$1,Model!DS$2115-1,Model!$D$2113+Model!$C2146)</f>
        <v>0</v>
      </c>
      <c r="DT2146" s="4">
        <f ca="1">OFFSET(Model!$A$1,Model!DT$2115-1,Model!$D$2113+Model!$C2146)</f>
        <v>331992.8051365781</v>
      </c>
      <c r="DU2146" s="4">
        <f ca="1">OFFSET(Model!$A$1,Model!DU$2115-1,Model!$D$2113+Model!$C2146)</f>
        <v>109263.52583384048</v>
      </c>
      <c r="DV2146" s="4">
        <f ca="1">OFFSET(Model!$A$1,Model!DV$2115-1,Model!$D$2113+Model!$C2146)</f>
        <v>0</v>
      </c>
      <c r="DW2146" s="1"/>
      <c r="DX2146" s="360">
        <f ca="1">OFFSET(Model!$A$1,Model!DX$2115-1,Model!$D$2113+Model!$C2146)</f>
        <v>8.8892693988451635E-3</v>
      </c>
      <c r="DY2146" s="360">
        <f ca="1">OFFSET(Model!$A$1,Model!DY$2115-1,Model!$D$2113+Model!$C2146)</f>
        <v>8.8892693988451635E-3</v>
      </c>
      <c r="DZ2146" s="360">
        <f ca="1">OFFSET(Model!$A$1,Model!DZ$2115-1,Model!$D$2113+Model!$C2146)</f>
        <v>8.8892693988451635E-3</v>
      </c>
      <c r="EA2146" s="360">
        <f ca="1">OFFSET(Model!$A$1,Model!EA$2115-1,Model!$D$2113+Model!$C2146)</f>
        <v>8.8892693988451652E-3</v>
      </c>
      <c r="EB2146" s="360">
        <f ca="1">OFFSET(Model!$A$1,Model!EB$2115-1,Model!$D$2113+Model!$C2146)</f>
        <v>8.8892693988451635E-3</v>
      </c>
      <c r="EC2146" s="360">
        <f ca="1">OFFSET(Model!$A$1,Model!EC$2115-1,Model!$D$2113+Model!$C2146)</f>
        <v>8.8892693988451652E-3</v>
      </c>
      <c r="ED2146" s="1"/>
      <c r="EE2146" s="1"/>
    </row>
    <row r="2147" spans="2:135" ht="15" customHeight="1">
      <c r="B2147" s="1"/>
      <c r="C2147" s="1">
        <f>IF(C2146&lt;Model!$E$1827,C2146+1,NA())</f>
        <v>30</v>
      </c>
      <c r="D2147" s="7">
        <f>INDEX(Model!$F$16:$DN$17,1,MATCH(Model!C2147,Model!$F$17:$DN$17,0))</f>
        <v>43008</v>
      </c>
      <c r="E2147" s="1"/>
      <c r="F2147" s="4">
        <f ca="1">OFFSET(Model!$A$1,Model!F$2115-1,Model!$D$2113+Model!$C2147)</f>
        <v>0</v>
      </c>
      <c r="G2147" s="4">
        <f ca="1">OFFSET(Model!$A$1,Model!G$2115-1,Model!$D$2113+Model!$C2147)</f>
        <v>0</v>
      </c>
      <c r="H2147" s="4">
        <f ca="1">OFFSET(Model!$A$1,Model!H$2115-1,Model!$D$2113+Model!$C2147)</f>
        <v>0</v>
      </c>
      <c r="I2147" s="4">
        <f ca="1">OFFSET(Model!$A$1,Model!I$2115-1,Model!$D$2113+Model!$C2147)</f>
        <v>290612.19290569762</v>
      </c>
      <c r="J2147" s="4">
        <f ca="1">OFFSET(Model!$A$1,Model!J$2115-1,Model!$D$2113+Model!$C2147)</f>
        <v>1340.1148636467035</v>
      </c>
      <c r="K2147" s="4">
        <f ca="1">OFFSET(Model!$A$1,Model!K$2115-1,Model!$D$2113+Model!$C2147)</f>
        <v>33255.878837323369</v>
      </c>
      <c r="L2147" s="4">
        <f ca="1">OFFSET(Model!$A$1,Model!L$2115-1,Model!$D$2113+Model!$C2147)</f>
        <v>10767.721514443549</v>
      </c>
      <c r="M2147" s="1"/>
      <c r="N2147" s="4">
        <f ca="1">OFFSET(Model!$A$1,Model!N$2115-1,Model!$D$2113+Model!$C2147)</f>
        <v>0</v>
      </c>
      <c r="O2147" s="4">
        <f ca="1">OFFSET(Model!$A$1,Model!O$2115-1,Model!$D$2113+Model!$C2147)</f>
        <v>0</v>
      </c>
      <c r="P2147" s="4">
        <f ca="1">OFFSET(Model!$A$1,Model!P$2115-1,Model!$D$2113+Model!$C2147)</f>
        <v>0</v>
      </c>
      <c r="Q2147" s="4">
        <f ca="1">OFFSET(Model!$A$1,Model!Q$2115-1,Model!$D$2113+Model!$C2147)</f>
        <v>0</v>
      </c>
      <c r="R2147" s="4">
        <f ca="1">OFFSET(Model!$A$1,Model!R$2115-1,Model!$D$2113+Model!$C2147)</f>
        <v>0</v>
      </c>
      <c r="S2147" s="4">
        <f t="shared" ca="1" si="3134"/>
        <v>0</v>
      </c>
      <c r="T2147" s="4"/>
      <c r="U2147" s="4">
        <f ca="1">OFFSET(Model!$A$1,Model!U$2115-1,Model!$D$2113+Model!$C2147)</f>
        <v>0</v>
      </c>
      <c r="V2147" s="4">
        <f ca="1">OFFSET(Model!$A$1,Model!V$2115-1,Model!$D$2113+Model!$C2147)</f>
        <v>0</v>
      </c>
      <c r="W2147" s="4">
        <f ca="1">OFFSET(Model!$A$1,Model!W$2115-1,Model!$D$2113+Model!$C2147)</f>
        <v>0</v>
      </c>
      <c r="X2147" s="4">
        <f ca="1">OFFSET(Model!$A$1,Model!X$2115-1,Model!$D$2113+Model!$C2147)</f>
        <v>0</v>
      </c>
      <c r="Y2147" s="4">
        <f t="shared" ca="1" si="3135"/>
        <v>0</v>
      </c>
      <c r="Z2147" s="4"/>
      <c r="AA2147" s="4">
        <f ca="1">OFFSET(Model!$A$1,Model!AA$2115-1,Model!$D$2113+Model!$C2147)</f>
        <v>0</v>
      </c>
      <c r="AB2147" s="4">
        <f ca="1">OFFSET(Model!$A$1,Model!AB$2115-1,Model!$D$2113+Model!$C2147)</f>
        <v>0</v>
      </c>
      <c r="AC2147" s="4">
        <f ca="1">OFFSET(Model!$A$1,Model!AC$2115-1,Model!$D$2113+Model!$C2147)</f>
        <v>0</v>
      </c>
      <c r="AD2147" s="4">
        <f ca="1">OFFSET(Model!$A$1,Model!AD$2115-1,Model!$D$2113+Model!$C2147)</f>
        <v>0</v>
      </c>
      <c r="AE2147" s="4">
        <f ca="1">OFFSET(Model!$A$1,Model!AE$2115-1,Model!$D$2113+Model!$C2147)</f>
        <v>0</v>
      </c>
      <c r="AF2147" s="4">
        <f ca="1">OFFSET(Model!$A$1,Model!AF$2115-1,Model!$D$2113+Model!$C2147)</f>
        <v>0</v>
      </c>
      <c r="AG2147" s="4">
        <f ca="1">OFFSET(Model!$A$1,Model!AG$2115-1,Model!$D$2113+Model!$C2147)</f>
        <v>0</v>
      </c>
      <c r="AH2147" s="4">
        <f ca="1">OFFSET(Model!$A$1,Model!AH$2115-1,Model!$D$2113+Model!$C2147)</f>
        <v>0</v>
      </c>
      <c r="AI2147" s="4">
        <f ca="1">OFFSET(Model!$A$1,Model!AI$2115-1,Model!$D$2113+Model!$C2147)</f>
        <v>0</v>
      </c>
      <c r="AJ2147" s="4">
        <f ca="1">OFFSET(Model!$A$1,Model!AJ$2115-1,Model!$D$2113+Model!$C2147)</f>
        <v>0</v>
      </c>
      <c r="AK2147" s="4">
        <f ca="1">OFFSET(Model!$A$1,Model!AK$2115-1,Model!$D$2113+Model!$C2147)</f>
        <v>0</v>
      </c>
      <c r="AL2147" s="4">
        <f t="shared" ca="1" si="3136"/>
        <v>0</v>
      </c>
      <c r="AM2147" s="4"/>
      <c r="AN2147" s="4">
        <f ca="1">OFFSET(Model!$A$1,Model!AN$2115-1,Model!$D$2113+Model!$C2147)</f>
        <v>0</v>
      </c>
      <c r="AO2147" s="4">
        <f ca="1">OFFSET(Model!$A$1,Model!AO$2115-1,Model!$D$2113+Model!$C2147)</f>
        <v>0</v>
      </c>
      <c r="AP2147" s="4">
        <f ca="1">OFFSET(Model!$A$1,Model!AP$2115-1,Model!$D$2113+Model!$C2147)</f>
        <v>0</v>
      </c>
      <c r="AQ2147" s="4">
        <f ca="1">OFFSET(Model!$A$1,Model!AQ$2115-1,Model!$D$2113+Model!$C2147)</f>
        <v>0</v>
      </c>
      <c r="AR2147" s="4">
        <f ca="1">OFFSET(Model!$A$1,Model!AR$2115-1,Model!$D$2113+Model!$C2147)</f>
        <v>0</v>
      </c>
      <c r="AS2147" s="4">
        <f ca="1">OFFSET(Model!$A$1,Model!AS$2115-1,Model!$D$2113+Model!$C2147)</f>
        <v>0</v>
      </c>
      <c r="AT2147" s="4">
        <f ca="1">OFFSET(Model!$A$1,Model!AT$2115-1,Model!$D$2113+Model!$C2147)</f>
        <v>0</v>
      </c>
      <c r="AU2147" s="4">
        <f ca="1">OFFSET(Model!$A$1,Model!AU$2115-1,Model!$D$2113+Model!$C2147)</f>
        <v>0</v>
      </c>
      <c r="AV2147" s="4">
        <f ca="1">OFFSET(Model!$A$1,Model!AV$2115-1,Model!$D$2113+Model!$C2147)</f>
        <v>0</v>
      </c>
      <c r="AW2147" s="4">
        <f ca="1">OFFSET(Model!$A$1,Model!AW$2115-1,Model!$D$2113+Model!$C2147)</f>
        <v>0</v>
      </c>
      <c r="AX2147" s="4">
        <f ca="1">OFFSET(Model!$A$1,Model!AX$2115-1,Model!$D$2113+Model!$C2147)</f>
        <v>0</v>
      </c>
      <c r="AY2147" s="4">
        <f ca="1">OFFSET(Model!$A$1,Model!AY$2115-1,Model!$D$2113+Model!$C2147)</f>
        <v>0</v>
      </c>
      <c r="AZ2147" s="4">
        <f ca="1">OFFSET(Model!$A$1,Model!AZ$2115-1,Model!$D$2113+Model!$C2147)</f>
        <v>0</v>
      </c>
      <c r="BA2147" s="4">
        <f ca="1">OFFSET(Model!$A$1,Model!BA$2115-1,Model!$D$2113+Model!$C2147)</f>
        <v>0</v>
      </c>
      <c r="BB2147" s="4">
        <f ca="1">OFFSET(Model!$A$1,Model!BB$2115-1,Model!$D$2113+Model!$C2147)</f>
        <v>0</v>
      </c>
      <c r="BC2147" s="4">
        <f ca="1">OFFSET(Model!$A$1,Model!BC$2115-1,Model!$D$2113+Model!$C2147)</f>
        <v>0</v>
      </c>
      <c r="BD2147" s="4">
        <f ca="1">OFFSET(Model!$A$1,Model!BD$2115-1,Model!$D$2113+Model!$C2147)</f>
        <v>0</v>
      </c>
      <c r="BE2147" s="4">
        <f ca="1">OFFSET(Model!$A$1,Model!BE$2115-1,Model!$D$2113+Model!$C2147)</f>
        <v>0</v>
      </c>
      <c r="BF2147" s="4">
        <f ca="1">OFFSET(Model!$A$1,Model!BF$2115-1,Model!$D$2113+Model!$C2147)</f>
        <v>0</v>
      </c>
      <c r="BG2147" s="4">
        <f ca="1">OFFSET(Model!$A$1,Model!BG$2115-1,Model!$D$2113+Model!$C2147)</f>
        <v>0</v>
      </c>
      <c r="BH2147" s="4">
        <f t="shared" ca="1" si="3137"/>
        <v>0</v>
      </c>
      <c r="BI2147" s="4"/>
      <c r="BJ2147" s="4">
        <f ca="1">OFFSET(Model!$A$1,Model!BJ$2115-1,Model!$D$2113+Model!$C2147)</f>
        <v>68818.379173472858</v>
      </c>
      <c r="BK2147" s="4">
        <f ca="1">OFFSET(Model!$A$1,Model!BK$2115-1,Model!$D$2113+Model!$C2147)</f>
        <v>9811.7293079010724</v>
      </c>
      <c r="BL2147" s="4">
        <f ca="1">OFFSET(Model!$A$1,Model!BL$2115-1,Model!$D$2113+Model!$C2147)</f>
        <v>27118.529614893243</v>
      </c>
      <c r="BM2147" s="4">
        <f ca="1">OFFSET(Model!$A$1,Model!BM$2115-1,Model!$D$2113+Model!$C2147)</f>
        <v>28344.995778380875</v>
      </c>
      <c r="BN2147" s="4">
        <f ca="1">OFFSET(Model!$A$1,Model!BN$2115-1,Model!$D$2113+Model!$C2147)</f>
        <v>44289.055903720124</v>
      </c>
      <c r="BO2147" s="4">
        <f ca="1">OFFSET(Model!$A$1,Model!BO$2115-1,Model!$D$2113+Model!$C2147)</f>
        <v>16352.882179835122</v>
      </c>
      <c r="BP2147" s="4">
        <f ca="1">OFFSET(Model!$A$1,Model!BP$2115-1,Model!$D$2113+Model!$C2147)</f>
        <v>21803.842906446829</v>
      </c>
      <c r="BQ2147" s="4">
        <f ca="1">OFFSET(Model!$A$1,Model!BQ$2115-1,Model!$D$2113+Model!$C2147)</f>
        <v>102.52618679545888</v>
      </c>
      <c r="BR2147" s="4">
        <f t="shared" ca="1" si="3138"/>
        <v>216641.94105144558</v>
      </c>
      <c r="BS2147" s="4"/>
      <c r="BT2147" s="2">
        <f t="shared" ca="1" si="3139"/>
        <v>335975.90812111128</v>
      </c>
      <c r="BU2147" s="2">
        <f t="shared" ca="1" si="3140"/>
        <v>216641.94105144558</v>
      </c>
      <c r="BV2147" s="5">
        <f t="shared" ca="1" si="3141"/>
        <v>119333.9670696657</v>
      </c>
      <c r="BW2147" s="1"/>
      <c r="BX2147" s="4">
        <f ca="1">OFFSET(Model!$A$1,Model!BX$2115-1,Model!$D$2113+Model!$C2147)</f>
        <v>0</v>
      </c>
      <c r="BY2147" s="4">
        <f ca="1">OFFSET(Model!$A$1,Model!BY$2115-1,Model!$D$2113+Model!$C2147)</f>
        <v>0</v>
      </c>
      <c r="BZ2147" s="4">
        <f ca="1">OFFSET(Model!$A$1,Model!BZ$2115-1,Model!$D$2113+Model!$C2147)</f>
        <v>0</v>
      </c>
      <c r="CA2147" s="4">
        <f ca="1">OFFSET(Model!$A$1,Model!CA$2115-1,Model!$D$2113+Model!$C2147)</f>
        <v>0</v>
      </c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>
        <f ca="1">OFFSET(Model!$A$1,Model!DD$2115-1,Model!$D$2113+Model!$C2147)</f>
        <v>0</v>
      </c>
      <c r="DE2147" s="4">
        <f ca="1">OFFSET(Model!$A$1,Model!DE$2115-1,Model!$D$2113+Model!$C2147)</f>
        <v>0</v>
      </c>
      <c r="DF2147" s="4">
        <f ca="1">OFFSET(Model!$A$1,Model!DF$2115-1,Model!$D$2113+Model!$C2147)</f>
        <v>0</v>
      </c>
      <c r="DG2147" s="1"/>
      <c r="DH2147" s="4">
        <f ca="1">OFFSET(Model!$A$1,Model!DH$2115-1,Model!$D$2113+Model!$C2147)</f>
        <v>0</v>
      </c>
      <c r="DI2147" s="4">
        <f ca="1">OFFSET(Model!$A$1,Model!DI$2115-1,Model!$D$2113+Model!$C2147)</f>
        <v>0</v>
      </c>
      <c r="DJ2147" s="4"/>
      <c r="DK2147" s="4"/>
      <c r="DL2147" s="4"/>
      <c r="DM2147" s="4"/>
      <c r="DN2147" s="4">
        <f ca="1">OFFSET(Model!$A$1,Model!DN$2115-1,Model!$D$2113+Model!$C2147)</f>
        <v>0</v>
      </c>
      <c r="DO2147" s="4">
        <f ca="1">OFFSET(Model!$A$1,Model!DO$2115-1,Model!$D$2113+Model!$C2147)</f>
        <v>0</v>
      </c>
      <c r="DP2147" s="4">
        <f ca="1">OFFSET(Model!$A$1,Model!DP$2115-1,Model!$D$2113+Model!$C2147)</f>
        <v>0</v>
      </c>
      <c r="DQ2147" s="6">
        <f ca="1">OFFSET(Model!$A$1,Model!DQ$2115-1,Model!$D$2113+Model!$C2147)</f>
        <v>0</v>
      </c>
      <c r="DR2147" s="4">
        <f ca="1">OFFSET(Model!$A$1,Model!DR$2115-1,Model!$D$2113+Model!$C2147)</f>
        <v>10767.721514443549</v>
      </c>
      <c r="DS2147" s="6">
        <f ca="1">OFFSET(Model!$A$1,Model!DS$2115-1,Model!$D$2113+Model!$C2147)</f>
        <v>0</v>
      </c>
      <c r="DT2147" s="4">
        <f ca="1">OFFSET(Model!$A$1,Model!DT$2115-1,Model!$D$2113+Model!$C2147)</f>
        <v>325208.1866066677</v>
      </c>
      <c r="DU2147" s="4">
        <f ca="1">OFFSET(Model!$A$1,Model!DU$2115-1,Model!$D$2113+Model!$C2147)</f>
        <v>108566.24555522214</v>
      </c>
      <c r="DV2147" s="4">
        <f ca="1">OFFSET(Model!$A$1,Model!DV$2115-1,Model!$D$2113+Model!$C2147)</f>
        <v>0</v>
      </c>
      <c r="DW2147" s="1"/>
      <c r="DX2147" s="360">
        <f ca="1">OFFSET(Model!$A$1,Model!DX$2115-1,Model!$D$2113+Model!$C2147)</f>
        <v>8.8395531162715323E-3</v>
      </c>
      <c r="DY2147" s="360">
        <f ca="1">OFFSET(Model!$A$1,Model!DY$2115-1,Model!$D$2113+Model!$C2147)</f>
        <v>8.8395531162715323E-3</v>
      </c>
      <c r="DZ2147" s="360">
        <f ca="1">OFFSET(Model!$A$1,Model!DZ$2115-1,Model!$D$2113+Model!$C2147)</f>
        <v>8.8395531162715306E-3</v>
      </c>
      <c r="EA2147" s="360">
        <f ca="1">OFFSET(Model!$A$1,Model!EA$2115-1,Model!$D$2113+Model!$C2147)</f>
        <v>8.8395531162715323E-3</v>
      </c>
      <c r="EB2147" s="360">
        <f ca="1">OFFSET(Model!$A$1,Model!EB$2115-1,Model!$D$2113+Model!$C2147)</f>
        <v>8.8395531162715323E-3</v>
      </c>
      <c r="EC2147" s="360">
        <f ca="1">OFFSET(Model!$A$1,Model!EC$2115-1,Model!$D$2113+Model!$C2147)</f>
        <v>8.8395531162715323E-3</v>
      </c>
      <c r="ED2147" s="1"/>
      <c r="EE2147" s="1"/>
    </row>
    <row r="2148" spans="2:135" ht="15" customHeight="1">
      <c r="B2148" s="1"/>
      <c r="C2148" s="1">
        <f>IF(C2147&lt;Model!$E$1827,C2147+1,NA())</f>
        <v>31</v>
      </c>
      <c r="D2148" s="7">
        <f>INDEX(Model!$F$16:$DN$17,1,MATCH(Model!C2148,Model!$F$17:$DN$17,0))</f>
        <v>43039</v>
      </c>
      <c r="E2148" s="1"/>
      <c r="F2148" s="4">
        <f ca="1">OFFSET(Model!$A$1,Model!F$2115-1,Model!$D$2113+Model!$C2148)</f>
        <v>0</v>
      </c>
      <c r="G2148" s="4">
        <f ca="1">OFFSET(Model!$A$1,Model!G$2115-1,Model!$D$2113+Model!$C2148)</f>
        <v>0</v>
      </c>
      <c r="H2148" s="4">
        <f ca="1">OFFSET(Model!$A$1,Model!H$2115-1,Model!$D$2113+Model!$C2148)</f>
        <v>0</v>
      </c>
      <c r="I2148" s="4">
        <f ca="1">OFFSET(Model!$A$1,Model!I$2115-1,Model!$D$2113+Model!$C2148)</f>
        <v>303456.46659469715</v>
      </c>
      <c r="J2148" s="4">
        <f ca="1">OFFSET(Model!$A$1,Model!J$2115-1,Model!$D$2113+Model!$C2148)</f>
        <v>1396.2257553872748</v>
      </c>
      <c r="K2148" s="4">
        <f ca="1">OFFSET(Model!$A$1,Model!K$2115-1,Model!$D$2113+Model!$C2148)</f>
        <v>35260.973688097816</v>
      </c>
      <c r="L2148" s="4">
        <f ca="1">OFFSET(Model!$A$1,Model!L$2115-1,Model!$D$2113+Model!$C2148)</f>
        <v>10794.769006331808</v>
      </c>
      <c r="M2148" s="1"/>
      <c r="N2148" s="4">
        <f ca="1">OFFSET(Model!$A$1,Model!N$2115-1,Model!$D$2113+Model!$C2148)</f>
        <v>0</v>
      </c>
      <c r="O2148" s="4">
        <f ca="1">OFFSET(Model!$A$1,Model!O$2115-1,Model!$D$2113+Model!$C2148)</f>
        <v>0</v>
      </c>
      <c r="P2148" s="4">
        <f ca="1">OFFSET(Model!$A$1,Model!P$2115-1,Model!$D$2113+Model!$C2148)</f>
        <v>0</v>
      </c>
      <c r="Q2148" s="4">
        <f ca="1">OFFSET(Model!$A$1,Model!Q$2115-1,Model!$D$2113+Model!$C2148)</f>
        <v>0</v>
      </c>
      <c r="R2148" s="4">
        <f ca="1">OFFSET(Model!$A$1,Model!R$2115-1,Model!$D$2113+Model!$C2148)</f>
        <v>0</v>
      </c>
      <c r="S2148" s="4">
        <f t="shared" ca="1" si="3134"/>
        <v>0</v>
      </c>
      <c r="T2148" s="4"/>
      <c r="U2148" s="4">
        <f ca="1">OFFSET(Model!$A$1,Model!U$2115-1,Model!$D$2113+Model!$C2148)</f>
        <v>0</v>
      </c>
      <c r="V2148" s="4">
        <f ca="1">OFFSET(Model!$A$1,Model!V$2115-1,Model!$D$2113+Model!$C2148)</f>
        <v>0</v>
      </c>
      <c r="W2148" s="4">
        <f ca="1">OFFSET(Model!$A$1,Model!W$2115-1,Model!$D$2113+Model!$C2148)</f>
        <v>0</v>
      </c>
      <c r="X2148" s="4">
        <f ca="1">OFFSET(Model!$A$1,Model!X$2115-1,Model!$D$2113+Model!$C2148)</f>
        <v>0</v>
      </c>
      <c r="Y2148" s="4">
        <f t="shared" ca="1" si="3135"/>
        <v>0</v>
      </c>
      <c r="Z2148" s="4"/>
      <c r="AA2148" s="4">
        <f ca="1">OFFSET(Model!$A$1,Model!AA$2115-1,Model!$D$2113+Model!$C2148)</f>
        <v>0</v>
      </c>
      <c r="AB2148" s="4">
        <f ca="1">OFFSET(Model!$A$1,Model!AB$2115-1,Model!$D$2113+Model!$C2148)</f>
        <v>0</v>
      </c>
      <c r="AC2148" s="4">
        <f ca="1">OFFSET(Model!$A$1,Model!AC$2115-1,Model!$D$2113+Model!$C2148)</f>
        <v>0</v>
      </c>
      <c r="AD2148" s="4">
        <f ca="1">OFFSET(Model!$A$1,Model!AD$2115-1,Model!$D$2113+Model!$C2148)</f>
        <v>0</v>
      </c>
      <c r="AE2148" s="4">
        <f ca="1">OFFSET(Model!$A$1,Model!AE$2115-1,Model!$D$2113+Model!$C2148)</f>
        <v>0</v>
      </c>
      <c r="AF2148" s="4">
        <f ca="1">OFFSET(Model!$A$1,Model!AF$2115-1,Model!$D$2113+Model!$C2148)</f>
        <v>0</v>
      </c>
      <c r="AG2148" s="4">
        <f ca="1">OFFSET(Model!$A$1,Model!AG$2115-1,Model!$D$2113+Model!$C2148)</f>
        <v>0</v>
      </c>
      <c r="AH2148" s="4">
        <f ca="1">OFFSET(Model!$A$1,Model!AH$2115-1,Model!$D$2113+Model!$C2148)</f>
        <v>0</v>
      </c>
      <c r="AI2148" s="4">
        <f ca="1">OFFSET(Model!$A$1,Model!AI$2115-1,Model!$D$2113+Model!$C2148)</f>
        <v>0</v>
      </c>
      <c r="AJ2148" s="4">
        <f ca="1">OFFSET(Model!$A$1,Model!AJ$2115-1,Model!$D$2113+Model!$C2148)</f>
        <v>0</v>
      </c>
      <c r="AK2148" s="4">
        <f ca="1">OFFSET(Model!$A$1,Model!AK$2115-1,Model!$D$2113+Model!$C2148)</f>
        <v>0</v>
      </c>
      <c r="AL2148" s="4">
        <f t="shared" ca="1" si="3136"/>
        <v>0</v>
      </c>
      <c r="AM2148" s="4"/>
      <c r="AN2148" s="4">
        <f ca="1">OFFSET(Model!$A$1,Model!AN$2115-1,Model!$D$2113+Model!$C2148)</f>
        <v>0</v>
      </c>
      <c r="AO2148" s="4">
        <f ca="1">OFFSET(Model!$A$1,Model!AO$2115-1,Model!$D$2113+Model!$C2148)</f>
        <v>0</v>
      </c>
      <c r="AP2148" s="4">
        <f ca="1">OFFSET(Model!$A$1,Model!AP$2115-1,Model!$D$2113+Model!$C2148)</f>
        <v>0</v>
      </c>
      <c r="AQ2148" s="4">
        <f ca="1">OFFSET(Model!$A$1,Model!AQ$2115-1,Model!$D$2113+Model!$C2148)</f>
        <v>0</v>
      </c>
      <c r="AR2148" s="4">
        <f ca="1">OFFSET(Model!$A$1,Model!AR$2115-1,Model!$D$2113+Model!$C2148)</f>
        <v>0</v>
      </c>
      <c r="AS2148" s="4">
        <f ca="1">OFFSET(Model!$A$1,Model!AS$2115-1,Model!$D$2113+Model!$C2148)</f>
        <v>0</v>
      </c>
      <c r="AT2148" s="4">
        <f ca="1">OFFSET(Model!$A$1,Model!AT$2115-1,Model!$D$2113+Model!$C2148)</f>
        <v>0</v>
      </c>
      <c r="AU2148" s="4">
        <f ca="1">OFFSET(Model!$A$1,Model!AU$2115-1,Model!$D$2113+Model!$C2148)</f>
        <v>0</v>
      </c>
      <c r="AV2148" s="4">
        <f ca="1">OFFSET(Model!$A$1,Model!AV$2115-1,Model!$D$2113+Model!$C2148)</f>
        <v>0</v>
      </c>
      <c r="AW2148" s="4">
        <f ca="1">OFFSET(Model!$A$1,Model!AW$2115-1,Model!$D$2113+Model!$C2148)</f>
        <v>0</v>
      </c>
      <c r="AX2148" s="4">
        <f ca="1">OFFSET(Model!$A$1,Model!AX$2115-1,Model!$D$2113+Model!$C2148)</f>
        <v>0</v>
      </c>
      <c r="AY2148" s="4">
        <f ca="1">OFFSET(Model!$A$1,Model!AY$2115-1,Model!$D$2113+Model!$C2148)</f>
        <v>0</v>
      </c>
      <c r="AZ2148" s="4">
        <f ca="1">OFFSET(Model!$A$1,Model!AZ$2115-1,Model!$D$2113+Model!$C2148)</f>
        <v>0</v>
      </c>
      <c r="BA2148" s="4">
        <f ca="1">OFFSET(Model!$A$1,Model!BA$2115-1,Model!$D$2113+Model!$C2148)</f>
        <v>0</v>
      </c>
      <c r="BB2148" s="4">
        <f ca="1">OFFSET(Model!$A$1,Model!BB$2115-1,Model!$D$2113+Model!$C2148)</f>
        <v>0</v>
      </c>
      <c r="BC2148" s="4">
        <f ca="1">OFFSET(Model!$A$1,Model!BC$2115-1,Model!$D$2113+Model!$C2148)</f>
        <v>0</v>
      </c>
      <c r="BD2148" s="4">
        <f ca="1">OFFSET(Model!$A$1,Model!BD$2115-1,Model!$D$2113+Model!$C2148)</f>
        <v>0</v>
      </c>
      <c r="BE2148" s="4">
        <f ca="1">OFFSET(Model!$A$1,Model!BE$2115-1,Model!$D$2113+Model!$C2148)</f>
        <v>0</v>
      </c>
      <c r="BF2148" s="4">
        <f ca="1">OFFSET(Model!$A$1,Model!BF$2115-1,Model!$D$2113+Model!$C2148)</f>
        <v>0</v>
      </c>
      <c r="BG2148" s="4">
        <f ca="1">OFFSET(Model!$A$1,Model!BG$2115-1,Model!$D$2113+Model!$C2148)</f>
        <v>0</v>
      </c>
      <c r="BH2148" s="4">
        <f t="shared" ca="1" si="3137"/>
        <v>0</v>
      </c>
      <c r="BI2148" s="4"/>
      <c r="BJ2148" s="4">
        <f ca="1">OFFSET(Model!$A$1,Model!BJ$2115-1,Model!$D$2113+Model!$C2148)</f>
        <v>71346.655508034572</v>
      </c>
      <c r="BK2148" s="4">
        <f ca="1">OFFSET(Model!$A$1,Model!BK$2115-1,Model!$D$2113+Model!$C2148)</f>
        <v>10222.804371300468</v>
      </c>
      <c r="BL2148" s="4">
        <f ca="1">OFFSET(Model!$A$1,Model!BL$2115-1,Model!$D$2113+Model!$C2148)</f>
        <v>28041.720324053367</v>
      </c>
      <c r="BM2148" s="4">
        <f ca="1">OFFSET(Model!$A$1,Model!BM$2115-1,Model!$D$2113+Model!$C2148)</f>
        <v>29721.8571535958</v>
      </c>
      <c r="BN2148" s="4">
        <f ca="1">OFFSET(Model!$A$1,Model!BN$2115-1,Model!$D$2113+Model!$C2148)</f>
        <v>45789.644579783351</v>
      </c>
      <c r="BO2148" s="4">
        <f ca="1">OFFSET(Model!$A$1,Model!BO$2115-1,Model!$D$2113+Model!$C2148)</f>
        <v>17038.007285500782</v>
      </c>
      <c r="BP2148" s="4">
        <f ca="1">OFFSET(Model!$A$1,Model!BP$2115-1,Model!$D$2113+Model!$C2148)</f>
        <v>22717.343047334376</v>
      </c>
      <c r="BQ2148" s="4">
        <f ca="1">OFFSET(Model!$A$1,Model!BQ$2115-1,Model!$D$2113+Model!$C2148)</f>
        <v>102.95337924043996</v>
      </c>
      <c r="BR2148" s="4">
        <f t="shared" ca="1" si="3138"/>
        <v>224980.98564884317</v>
      </c>
      <c r="BS2148" s="4"/>
      <c r="BT2148" s="2">
        <f t="shared" ca="1" si="3139"/>
        <v>350908.43504451402</v>
      </c>
      <c r="BU2148" s="2">
        <f t="shared" ca="1" si="3140"/>
        <v>224980.98564884317</v>
      </c>
      <c r="BV2148" s="5">
        <f t="shared" ca="1" si="3141"/>
        <v>125927.44939567085</v>
      </c>
      <c r="BW2148" s="1"/>
      <c r="BX2148" s="4">
        <f ca="1">OFFSET(Model!$A$1,Model!BX$2115-1,Model!$D$2113+Model!$C2148)</f>
        <v>0</v>
      </c>
      <c r="BY2148" s="4">
        <f ca="1">OFFSET(Model!$A$1,Model!BY$2115-1,Model!$D$2113+Model!$C2148)</f>
        <v>0</v>
      </c>
      <c r="BZ2148" s="4">
        <f ca="1">OFFSET(Model!$A$1,Model!BZ$2115-1,Model!$D$2113+Model!$C2148)</f>
        <v>0</v>
      </c>
      <c r="CA2148" s="4">
        <f ca="1">OFFSET(Model!$A$1,Model!CA$2115-1,Model!$D$2113+Model!$C2148)</f>
        <v>0</v>
      </c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>
        <f ca="1">OFFSET(Model!$A$1,Model!DD$2115-1,Model!$D$2113+Model!$C2148)</f>
        <v>0</v>
      </c>
      <c r="DE2148" s="4">
        <f ca="1">OFFSET(Model!$A$1,Model!DE$2115-1,Model!$D$2113+Model!$C2148)</f>
        <v>0</v>
      </c>
      <c r="DF2148" s="4">
        <f ca="1">OFFSET(Model!$A$1,Model!DF$2115-1,Model!$D$2113+Model!$C2148)</f>
        <v>0</v>
      </c>
      <c r="DG2148" s="1"/>
      <c r="DH2148" s="4">
        <f ca="1">OFFSET(Model!$A$1,Model!DH$2115-1,Model!$D$2113+Model!$C2148)</f>
        <v>0</v>
      </c>
      <c r="DI2148" s="4">
        <f ca="1">OFFSET(Model!$A$1,Model!DI$2115-1,Model!$D$2113+Model!$C2148)</f>
        <v>0</v>
      </c>
      <c r="DJ2148" s="4"/>
      <c r="DK2148" s="4"/>
      <c r="DL2148" s="4"/>
      <c r="DM2148" s="4"/>
      <c r="DN2148" s="4">
        <f ca="1">OFFSET(Model!$A$1,Model!DN$2115-1,Model!$D$2113+Model!$C2148)</f>
        <v>0</v>
      </c>
      <c r="DO2148" s="4">
        <f ca="1">OFFSET(Model!$A$1,Model!DO$2115-1,Model!$D$2113+Model!$C2148)</f>
        <v>0</v>
      </c>
      <c r="DP2148" s="4">
        <f ca="1">OFFSET(Model!$A$1,Model!DP$2115-1,Model!$D$2113+Model!$C2148)</f>
        <v>0</v>
      </c>
      <c r="DQ2148" s="6">
        <f ca="1">OFFSET(Model!$A$1,Model!DQ$2115-1,Model!$D$2113+Model!$C2148)</f>
        <v>0</v>
      </c>
      <c r="DR2148" s="4">
        <f ca="1">OFFSET(Model!$A$1,Model!DR$2115-1,Model!$D$2113+Model!$C2148)</f>
        <v>10794.769006331808</v>
      </c>
      <c r="DS2148" s="6">
        <f ca="1">OFFSET(Model!$A$1,Model!DS$2115-1,Model!$D$2113+Model!$C2148)</f>
        <v>0</v>
      </c>
      <c r="DT2148" s="4">
        <f ca="1">OFFSET(Model!$A$1,Model!DT$2115-1,Model!$D$2113+Model!$C2148)</f>
        <v>340113.66603818221</v>
      </c>
      <c r="DU2148" s="4">
        <f ca="1">OFFSET(Model!$A$1,Model!DU$2115-1,Model!$D$2113+Model!$C2148)</f>
        <v>115132.68038933905</v>
      </c>
      <c r="DV2148" s="4">
        <f ca="1">OFFSET(Model!$A$1,Model!DV$2115-1,Model!$D$2113+Model!$C2148)</f>
        <v>0</v>
      </c>
      <c r="DW2148" s="1"/>
      <c r="DX2148" s="360">
        <f ca="1">OFFSET(Model!$A$1,Model!DX$2115-1,Model!$D$2113+Model!$C2148)</f>
        <v>9.3279592144941362E-3</v>
      </c>
      <c r="DY2148" s="360">
        <f ca="1">OFFSET(Model!$A$1,Model!DY$2115-1,Model!$D$2113+Model!$C2148)</f>
        <v>9.327959214494138E-3</v>
      </c>
      <c r="DZ2148" s="360">
        <f ca="1">OFFSET(Model!$A$1,Model!DZ$2115-1,Model!$D$2113+Model!$C2148)</f>
        <v>9.3279592144941362E-3</v>
      </c>
      <c r="EA2148" s="360">
        <f ca="1">OFFSET(Model!$A$1,Model!EA$2115-1,Model!$D$2113+Model!$C2148)</f>
        <v>9.3279592144941362E-3</v>
      </c>
      <c r="EB2148" s="360">
        <f ca="1">OFFSET(Model!$A$1,Model!EB$2115-1,Model!$D$2113+Model!$C2148)</f>
        <v>9.327959214494138E-3</v>
      </c>
      <c r="EC2148" s="360">
        <f ca="1">OFFSET(Model!$A$1,Model!EC$2115-1,Model!$D$2113+Model!$C2148)</f>
        <v>9.3279592144941362E-3</v>
      </c>
      <c r="ED2148" s="1"/>
      <c r="EE2148" s="1"/>
    </row>
    <row r="2149" spans="2:135" ht="15" customHeight="1">
      <c r="B2149" s="1"/>
      <c r="C2149" s="1">
        <f>IF(C2148&lt;Model!$E$1827,C2148+1,NA())</f>
        <v>32</v>
      </c>
      <c r="D2149" s="7">
        <f>INDEX(Model!$F$16:$DN$17,1,MATCH(Model!C2149,Model!$F$17:$DN$17,0))</f>
        <v>43069</v>
      </c>
      <c r="E2149" s="1"/>
      <c r="F2149" s="4">
        <f ca="1">OFFSET(Model!$A$1,Model!F$2115-1,Model!$D$2113+Model!$C2149)</f>
        <v>0</v>
      </c>
      <c r="G2149" s="4">
        <f ca="1">OFFSET(Model!$A$1,Model!G$2115-1,Model!$D$2113+Model!$C2149)</f>
        <v>0</v>
      </c>
      <c r="H2149" s="4">
        <f ca="1">OFFSET(Model!$A$1,Model!H$2115-1,Model!$D$2113+Model!$C2149)</f>
        <v>0</v>
      </c>
      <c r="I2149" s="4">
        <f ca="1">OFFSET(Model!$A$1,Model!I$2115-1,Model!$D$2113+Model!$C2149)</f>
        <v>296743.86247275461</v>
      </c>
      <c r="J2149" s="4">
        <f ca="1">OFFSET(Model!$A$1,Model!J$2115-1,Model!$D$2113+Model!$C2149)</f>
        <v>1362.304547173442</v>
      </c>
      <c r="K2149" s="4">
        <f ca="1">OFFSET(Model!$A$1,Model!K$2115-1,Model!$D$2113+Model!$C2149)</f>
        <v>35001.866752200629</v>
      </c>
      <c r="L2149" s="4">
        <f ca="1">OFFSET(Model!$A$1,Model!L$2115-1,Model!$D$2113+Model!$C2149)</f>
        <v>10821.008685356168</v>
      </c>
      <c r="M2149" s="1"/>
      <c r="N2149" s="4">
        <f ca="1">OFFSET(Model!$A$1,Model!N$2115-1,Model!$D$2113+Model!$C2149)</f>
        <v>0</v>
      </c>
      <c r="O2149" s="4">
        <f ca="1">OFFSET(Model!$A$1,Model!O$2115-1,Model!$D$2113+Model!$C2149)</f>
        <v>0</v>
      </c>
      <c r="P2149" s="4">
        <f ca="1">OFFSET(Model!$A$1,Model!P$2115-1,Model!$D$2113+Model!$C2149)</f>
        <v>0</v>
      </c>
      <c r="Q2149" s="4">
        <f ca="1">OFFSET(Model!$A$1,Model!Q$2115-1,Model!$D$2113+Model!$C2149)</f>
        <v>0</v>
      </c>
      <c r="R2149" s="4">
        <f ca="1">OFFSET(Model!$A$1,Model!R$2115-1,Model!$D$2113+Model!$C2149)</f>
        <v>0</v>
      </c>
      <c r="S2149" s="4">
        <f t="shared" ref="S2149:S2180" ca="1" si="3142">SUM(N2149:R2149)</f>
        <v>0</v>
      </c>
      <c r="T2149" s="4"/>
      <c r="U2149" s="4">
        <f ca="1">OFFSET(Model!$A$1,Model!U$2115-1,Model!$D$2113+Model!$C2149)</f>
        <v>0</v>
      </c>
      <c r="V2149" s="4">
        <f ca="1">OFFSET(Model!$A$1,Model!V$2115-1,Model!$D$2113+Model!$C2149)</f>
        <v>0</v>
      </c>
      <c r="W2149" s="4">
        <f ca="1">OFFSET(Model!$A$1,Model!W$2115-1,Model!$D$2113+Model!$C2149)</f>
        <v>0</v>
      </c>
      <c r="X2149" s="4">
        <f ca="1">OFFSET(Model!$A$1,Model!X$2115-1,Model!$D$2113+Model!$C2149)</f>
        <v>0</v>
      </c>
      <c r="Y2149" s="4">
        <f t="shared" ref="Y2149:Y2180" ca="1" si="3143">SUM(U2149:X2149)</f>
        <v>0</v>
      </c>
      <c r="Z2149" s="4"/>
      <c r="AA2149" s="4">
        <f ca="1">OFFSET(Model!$A$1,Model!AA$2115-1,Model!$D$2113+Model!$C2149)</f>
        <v>0</v>
      </c>
      <c r="AB2149" s="4">
        <f ca="1">OFFSET(Model!$A$1,Model!AB$2115-1,Model!$D$2113+Model!$C2149)</f>
        <v>0</v>
      </c>
      <c r="AC2149" s="4">
        <f ca="1">OFFSET(Model!$A$1,Model!AC$2115-1,Model!$D$2113+Model!$C2149)</f>
        <v>0</v>
      </c>
      <c r="AD2149" s="4">
        <f ca="1">OFFSET(Model!$A$1,Model!AD$2115-1,Model!$D$2113+Model!$C2149)</f>
        <v>0</v>
      </c>
      <c r="AE2149" s="4">
        <f ca="1">OFFSET(Model!$A$1,Model!AE$2115-1,Model!$D$2113+Model!$C2149)</f>
        <v>0</v>
      </c>
      <c r="AF2149" s="4">
        <f ca="1">OFFSET(Model!$A$1,Model!AF$2115-1,Model!$D$2113+Model!$C2149)</f>
        <v>0</v>
      </c>
      <c r="AG2149" s="4">
        <f ca="1">OFFSET(Model!$A$1,Model!AG$2115-1,Model!$D$2113+Model!$C2149)</f>
        <v>0</v>
      </c>
      <c r="AH2149" s="4">
        <f ca="1">OFFSET(Model!$A$1,Model!AH$2115-1,Model!$D$2113+Model!$C2149)</f>
        <v>0</v>
      </c>
      <c r="AI2149" s="4">
        <f ca="1">OFFSET(Model!$A$1,Model!AI$2115-1,Model!$D$2113+Model!$C2149)</f>
        <v>0</v>
      </c>
      <c r="AJ2149" s="4">
        <f ca="1">OFFSET(Model!$A$1,Model!AJ$2115-1,Model!$D$2113+Model!$C2149)</f>
        <v>0</v>
      </c>
      <c r="AK2149" s="4">
        <f ca="1">OFFSET(Model!$A$1,Model!AK$2115-1,Model!$D$2113+Model!$C2149)</f>
        <v>0</v>
      </c>
      <c r="AL2149" s="4">
        <f t="shared" ref="AL2149:AL2180" ca="1" si="3144">SUM(AA2149:AK2149)</f>
        <v>0</v>
      </c>
      <c r="AM2149" s="4"/>
      <c r="AN2149" s="4">
        <f ca="1">OFFSET(Model!$A$1,Model!AN$2115-1,Model!$D$2113+Model!$C2149)</f>
        <v>0</v>
      </c>
      <c r="AO2149" s="4">
        <f ca="1">OFFSET(Model!$A$1,Model!AO$2115-1,Model!$D$2113+Model!$C2149)</f>
        <v>0</v>
      </c>
      <c r="AP2149" s="4">
        <f ca="1">OFFSET(Model!$A$1,Model!AP$2115-1,Model!$D$2113+Model!$C2149)</f>
        <v>0</v>
      </c>
      <c r="AQ2149" s="4">
        <f ca="1">OFFSET(Model!$A$1,Model!AQ$2115-1,Model!$D$2113+Model!$C2149)</f>
        <v>0</v>
      </c>
      <c r="AR2149" s="4">
        <f ca="1">OFFSET(Model!$A$1,Model!AR$2115-1,Model!$D$2113+Model!$C2149)</f>
        <v>0</v>
      </c>
      <c r="AS2149" s="4">
        <f ca="1">OFFSET(Model!$A$1,Model!AS$2115-1,Model!$D$2113+Model!$C2149)</f>
        <v>0</v>
      </c>
      <c r="AT2149" s="4">
        <f ca="1">OFFSET(Model!$A$1,Model!AT$2115-1,Model!$D$2113+Model!$C2149)</f>
        <v>0</v>
      </c>
      <c r="AU2149" s="4">
        <f ca="1">OFFSET(Model!$A$1,Model!AU$2115-1,Model!$D$2113+Model!$C2149)</f>
        <v>0</v>
      </c>
      <c r="AV2149" s="4">
        <f ca="1">OFFSET(Model!$A$1,Model!AV$2115-1,Model!$D$2113+Model!$C2149)</f>
        <v>0</v>
      </c>
      <c r="AW2149" s="4">
        <f ca="1">OFFSET(Model!$A$1,Model!AW$2115-1,Model!$D$2113+Model!$C2149)</f>
        <v>0</v>
      </c>
      <c r="AX2149" s="4">
        <f ca="1">OFFSET(Model!$A$1,Model!AX$2115-1,Model!$D$2113+Model!$C2149)</f>
        <v>0</v>
      </c>
      <c r="AY2149" s="4">
        <f ca="1">OFFSET(Model!$A$1,Model!AY$2115-1,Model!$D$2113+Model!$C2149)</f>
        <v>0</v>
      </c>
      <c r="AZ2149" s="4">
        <f ca="1">OFFSET(Model!$A$1,Model!AZ$2115-1,Model!$D$2113+Model!$C2149)</f>
        <v>0</v>
      </c>
      <c r="BA2149" s="4">
        <f ca="1">OFFSET(Model!$A$1,Model!BA$2115-1,Model!$D$2113+Model!$C2149)</f>
        <v>0</v>
      </c>
      <c r="BB2149" s="4">
        <f ca="1">OFFSET(Model!$A$1,Model!BB$2115-1,Model!$D$2113+Model!$C2149)</f>
        <v>0</v>
      </c>
      <c r="BC2149" s="4">
        <f ca="1">OFFSET(Model!$A$1,Model!BC$2115-1,Model!$D$2113+Model!$C2149)</f>
        <v>0</v>
      </c>
      <c r="BD2149" s="4">
        <f ca="1">OFFSET(Model!$A$1,Model!BD$2115-1,Model!$D$2113+Model!$C2149)</f>
        <v>0</v>
      </c>
      <c r="BE2149" s="4">
        <f ca="1">OFFSET(Model!$A$1,Model!BE$2115-1,Model!$D$2113+Model!$C2149)</f>
        <v>0</v>
      </c>
      <c r="BF2149" s="4">
        <f ca="1">OFFSET(Model!$A$1,Model!BF$2115-1,Model!$D$2113+Model!$C2149)</f>
        <v>0</v>
      </c>
      <c r="BG2149" s="4">
        <f ca="1">OFFSET(Model!$A$1,Model!BG$2115-1,Model!$D$2113+Model!$C2149)</f>
        <v>0</v>
      </c>
      <c r="BH2149" s="4">
        <f t="shared" ref="BH2149:BH2180" ca="1" si="3145">SUM(AN2149:BG2149)</f>
        <v>0</v>
      </c>
      <c r="BI2149" s="4"/>
      <c r="BJ2149" s="4">
        <f ca="1">OFFSET(Model!$A$1,Model!BJ$2115-1,Model!$D$2113+Model!$C2149)</f>
        <v>69268.499392212718</v>
      </c>
      <c r="BK2149" s="4">
        <f ca="1">OFFSET(Model!$A$1,Model!BK$2115-1,Model!$D$2113+Model!$C2149)</f>
        <v>9974.6639124786216</v>
      </c>
      <c r="BL2149" s="4">
        <f ca="1">OFFSET(Model!$A$1,Model!BL$2115-1,Model!$D$2113+Model!$C2149)</f>
        <v>27153.25176174736</v>
      </c>
      <c r="BM2149" s="4">
        <f ca="1">OFFSET(Model!$A$1,Model!BM$2115-1,Model!$D$2113+Model!$C2149)</f>
        <v>29185.127743918925</v>
      </c>
      <c r="BN2149" s="4">
        <f ca="1">OFFSET(Model!$A$1,Model!BN$2115-1,Model!$D$2113+Model!$C2149)</f>
        <v>44331.839611016105</v>
      </c>
      <c r="BO2149" s="4">
        <f ca="1">OFFSET(Model!$A$1,Model!BO$2115-1,Model!$D$2113+Model!$C2149)</f>
        <v>16624.439854131037</v>
      </c>
      <c r="BP2149" s="4">
        <f ca="1">OFFSET(Model!$A$1,Model!BP$2115-1,Model!$D$2113+Model!$C2149)</f>
        <v>22165.919805508052</v>
      </c>
      <c r="BQ2149" s="4">
        <f ca="1">OFFSET(Model!$A$1,Model!BQ$2115-1,Model!$D$2113+Model!$C2149)</f>
        <v>103.38235165394178</v>
      </c>
      <c r="BR2149" s="4">
        <f t="shared" ref="BR2149:BR2180" ca="1" si="3146">SUM(BJ2149:BQ2149)</f>
        <v>218807.12443266675</v>
      </c>
      <c r="BS2149" s="4"/>
      <c r="BT2149" s="2">
        <f t="shared" ref="BT2149:BT2180" ca="1" si="3147">SUM(F2149:L2149)</f>
        <v>343929.04245748487</v>
      </c>
      <c r="BU2149" s="2">
        <f t="shared" ref="BU2149:BU2180" ca="1" si="3148">SUM(N2149:R2149,U2149:X2149,AA2149:AK2149,AN2149:BG2149,BJ2149:BQ2149)</f>
        <v>218807.12443266675</v>
      </c>
      <c r="BV2149" s="5">
        <f t="shared" ref="BV2149:BV2180" ca="1" si="3149">BT2149-BU2149</f>
        <v>125121.91802481812</v>
      </c>
      <c r="BW2149" s="1"/>
      <c r="BX2149" s="4">
        <f ca="1">OFFSET(Model!$A$1,Model!BX$2115-1,Model!$D$2113+Model!$C2149)</f>
        <v>0</v>
      </c>
      <c r="BY2149" s="4">
        <f ca="1">OFFSET(Model!$A$1,Model!BY$2115-1,Model!$D$2113+Model!$C2149)</f>
        <v>0</v>
      </c>
      <c r="BZ2149" s="4">
        <f ca="1">OFFSET(Model!$A$1,Model!BZ$2115-1,Model!$D$2113+Model!$C2149)</f>
        <v>0</v>
      </c>
      <c r="CA2149" s="4">
        <f ca="1">OFFSET(Model!$A$1,Model!CA$2115-1,Model!$D$2113+Model!$C2149)</f>
        <v>0</v>
      </c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>
        <f ca="1">OFFSET(Model!$A$1,Model!DD$2115-1,Model!$D$2113+Model!$C2149)</f>
        <v>0</v>
      </c>
      <c r="DE2149" s="4">
        <f ca="1">OFFSET(Model!$A$1,Model!DE$2115-1,Model!$D$2113+Model!$C2149)</f>
        <v>0</v>
      </c>
      <c r="DF2149" s="4">
        <f ca="1">OFFSET(Model!$A$1,Model!DF$2115-1,Model!$D$2113+Model!$C2149)</f>
        <v>0</v>
      </c>
      <c r="DG2149" s="1"/>
      <c r="DH2149" s="4">
        <f ca="1">OFFSET(Model!$A$1,Model!DH$2115-1,Model!$D$2113+Model!$C2149)</f>
        <v>0</v>
      </c>
      <c r="DI2149" s="4">
        <f ca="1">OFFSET(Model!$A$1,Model!DI$2115-1,Model!$D$2113+Model!$C2149)</f>
        <v>0</v>
      </c>
      <c r="DJ2149" s="4"/>
      <c r="DK2149" s="4"/>
      <c r="DL2149" s="4"/>
      <c r="DM2149" s="4"/>
      <c r="DN2149" s="4">
        <f ca="1">OFFSET(Model!$A$1,Model!DN$2115-1,Model!$D$2113+Model!$C2149)</f>
        <v>0</v>
      </c>
      <c r="DO2149" s="4">
        <f ca="1">OFFSET(Model!$A$1,Model!DO$2115-1,Model!$D$2113+Model!$C2149)</f>
        <v>0</v>
      </c>
      <c r="DP2149" s="4">
        <f ca="1">OFFSET(Model!$A$1,Model!DP$2115-1,Model!$D$2113+Model!$C2149)</f>
        <v>0</v>
      </c>
      <c r="DQ2149" s="6">
        <f ca="1">OFFSET(Model!$A$1,Model!DQ$2115-1,Model!$D$2113+Model!$C2149)</f>
        <v>0</v>
      </c>
      <c r="DR2149" s="4">
        <f ca="1">OFFSET(Model!$A$1,Model!DR$2115-1,Model!$D$2113+Model!$C2149)</f>
        <v>10821.008685356168</v>
      </c>
      <c r="DS2149" s="6">
        <f ca="1">OFFSET(Model!$A$1,Model!DS$2115-1,Model!$D$2113+Model!$C2149)</f>
        <v>0</v>
      </c>
      <c r="DT2149" s="4">
        <f ca="1">OFFSET(Model!$A$1,Model!DT$2115-1,Model!$D$2113+Model!$C2149)</f>
        <v>333108.03377212869</v>
      </c>
      <c r="DU2149" s="4">
        <f ca="1">OFFSET(Model!$A$1,Model!DU$2115-1,Model!$D$2113+Model!$C2149)</f>
        <v>114300.90933946194</v>
      </c>
      <c r="DV2149" s="4">
        <f ca="1">OFFSET(Model!$A$1,Model!DV$2115-1,Model!$D$2113+Model!$C2149)</f>
        <v>0</v>
      </c>
      <c r="DW2149" s="1"/>
      <c r="DX2149" s="360">
        <f ca="1">OFFSET(Model!$A$1,Model!DX$2115-1,Model!$D$2113+Model!$C2149)</f>
        <v>9.2682902240606001E-3</v>
      </c>
      <c r="DY2149" s="360">
        <f ca="1">OFFSET(Model!$A$1,Model!DY$2115-1,Model!$D$2113+Model!$C2149)</f>
        <v>9.2682902240606001E-3</v>
      </c>
      <c r="DZ2149" s="360">
        <f ca="1">OFFSET(Model!$A$1,Model!DZ$2115-1,Model!$D$2113+Model!$C2149)</f>
        <v>9.2682902240606001E-3</v>
      </c>
      <c r="EA2149" s="360">
        <f ca="1">OFFSET(Model!$A$1,Model!EA$2115-1,Model!$D$2113+Model!$C2149)</f>
        <v>9.2682902240606001E-3</v>
      </c>
      <c r="EB2149" s="360">
        <f ca="1">OFFSET(Model!$A$1,Model!EB$2115-1,Model!$D$2113+Model!$C2149)</f>
        <v>9.2682902240606001E-3</v>
      </c>
      <c r="EC2149" s="360">
        <f ca="1">OFFSET(Model!$A$1,Model!EC$2115-1,Model!$D$2113+Model!$C2149)</f>
        <v>9.2682902240606019E-3</v>
      </c>
      <c r="ED2149" s="1"/>
      <c r="EE2149" s="1"/>
    </row>
    <row r="2150" spans="2:135" ht="15" customHeight="1">
      <c r="B2150" s="1"/>
      <c r="C2150" s="1">
        <f>IF(C2149&lt;Model!$E$1827,C2149+1,NA())</f>
        <v>33</v>
      </c>
      <c r="D2150" s="7">
        <f>INDEX(Model!$F$16:$DN$17,1,MATCH(Model!C2150,Model!$F$17:$DN$17,0))</f>
        <v>43100</v>
      </c>
      <c r="E2150" s="1"/>
      <c r="F2150" s="4">
        <f ca="1">OFFSET(Model!$A$1,Model!F$2115-1,Model!$D$2113+Model!$C2150)</f>
        <v>0</v>
      </c>
      <c r="G2150" s="4">
        <f ca="1">OFFSET(Model!$A$1,Model!G$2115-1,Model!$D$2113+Model!$C2150)</f>
        <v>0</v>
      </c>
      <c r="H2150" s="4">
        <f ca="1">OFFSET(Model!$A$1,Model!H$2115-1,Model!$D$2113+Model!$C2150)</f>
        <v>0</v>
      </c>
      <c r="I2150" s="4">
        <f ca="1">OFFSET(Model!$A$1,Model!I$2115-1,Model!$D$2113+Model!$C2150)</f>
        <v>309723.01325532672</v>
      </c>
      <c r="J2150" s="4">
        <f ca="1">OFFSET(Model!$A$1,Model!J$2115-1,Model!$D$2113+Model!$C2150)</f>
        <v>1418.7350458995159</v>
      </c>
      <c r="K2150" s="4">
        <f ca="1">OFFSET(Model!$A$1,Model!K$2115-1,Model!$D$2113+Model!$C2150)</f>
        <v>37065.099717263365</v>
      </c>
      <c r="L2150" s="4">
        <f ca="1">OFFSET(Model!$A$1,Model!L$2115-1,Model!$D$2113+Model!$C2150)</f>
        <v>10848.190029547448</v>
      </c>
      <c r="M2150" s="1"/>
      <c r="N2150" s="4">
        <f ca="1">OFFSET(Model!$A$1,Model!N$2115-1,Model!$D$2113+Model!$C2150)</f>
        <v>0</v>
      </c>
      <c r="O2150" s="4">
        <f ca="1">OFFSET(Model!$A$1,Model!O$2115-1,Model!$D$2113+Model!$C2150)</f>
        <v>0</v>
      </c>
      <c r="P2150" s="4">
        <f ca="1">OFFSET(Model!$A$1,Model!P$2115-1,Model!$D$2113+Model!$C2150)</f>
        <v>0</v>
      </c>
      <c r="Q2150" s="4">
        <f ca="1">OFFSET(Model!$A$1,Model!Q$2115-1,Model!$D$2113+Model!$C2150)</f>
        <v>0</v>
      </c>
      <c r="R2150" s="4">
        <f ca="1">OFFSET(Model!$A$1,Model!R$2115-1,Model!$D$2113+Model!$C2150)</f>
        <v>0</v>
      </c>
      <c r="S2150" s="4">
        <f t="shared" ca="1" si="3142"/>
        <v>0</v>
      </c>
      <c r="T2150" s="4"/>
      <c r="U2150" s="4">
        <f ca="1">OFFSET(Model!$A$1,Model!U$2115-1,Model!$D$2113+Model!$C2150)</f>
        <v>0</v>
      </c>
      <c r="V2150" s="4">
        <f ca="1">OFFSET(Model!$A$1,Model!V$2115-1,Model!$D$2113+Model!$C2150)</f>
        <v>0</v>
      </c>
      <c r="W2150" s="4">
        <f ca="1">OFFSET(Model!$A$1,Model!W$2115-1,Model!$D$2113+Model!$C2150)</f>
        <v>0</v>
      </c>
      <c r="X2150" s="4">
        <f ca="1">OFFSET(Model!$A$1,Model!X$2115-1,Model!$D$2113+Model!$C2150)</f>
        <v>0</v>
      </c>
      <c r="Y2150" s="4">
        <f t="shared" ca="1" si="3143"/>
        <v>0</v>
      </c>
      <c r="Z2150" s="4"/>
      <c r="AA2150" s="4">
        <f ca="1">OFFSET(Model!$A$1,Model!AA$2115-1,Model!$D$2113+Model!$C2150)</f>
        <v>0</v>
      </c>
      <c r="AB2150" s="4">
        <f ca="1">OFFSET(Model!$A$1,Model!AB$2115-1,Model!$D$2113+Model!$C2150)</f>
        <v>0</v>
      </c>
      <c r="AC2150" s="4">
        <f ca="1">OFFSET(Model!$A$1,Model!AC$2115-1,Model!$D$2113+Model!$C2150)</f>
        <v>0</v>
      </c>
      <c r="AD2150" s="4">
        <f ca="1">OFFSET(Model!$A$1,Model!AD$2115-1,Model!$D$2113+Model!$C2150)</f>
        <v>0</v>
      </c>
      <c r="AE2150" s="4">
        <f ca="1">OFFSET(Model!$A$1,Model!AE$2115-1,Model!$D$2113+Model!$C2150)</f>
        <v>0</v>
      </c>
      <c r="AF2150" s="4">
        <f ca="1">OFFSET(Model!$A$1,Model!AF$2115-1,Model!$D$2113+Model!$C2150)</f>
        <v>0</v>
      </c>
      <c r="AG2150" s="4">
        <f ca="1">OFFSET(Model!$A$1,Model!AG$2115-1,Model!$D$2113+Model!$C2150)</f>
        <v>0</v>
      </c>
      <c r="AH2150" s="4">
        <f ca="1">OFFSET(Model!$A$1,Model!AH$2115-1,Model!$D$2113+Model!$C2150)</f>
        <v>0</v>
      </c>
      <c r="AI2150" s="4">
        <f ca="1">OFFSET(Model!$A$1,Model!AI$2115-1,Model!$D$2113+Model!$C2150)</f>
        <v>0</v>
      </c>
      <c r="AJ2150" s="4">
        <f ca="1">OFFSET(Model!$A$1,Model!AJ$2115-1,Model!$D$2113+Model!$C2150)</f>
        <v>0</v>
      </c>
      <c r="AK2150" s="4">
        <f ca="1">OFFSET(Model!$A$1,Model!AK$2115-1,Model!$D$2113+Model!$C2150)</f>
        <v>0</v>
      </c>
      <c r="AL2150" s="4">
        <f t="shared" ca="1" si="3144"/>
        <v>0</v>
      </c>
      <c r="AM2150" s="4"/>
      <c r="AN2150" s="4">
        <f ca="1">OFFSET(Model!$A$1,Model!AN$2115-1,Model!$D$2113+Model!$C2150)</f>
        <v>0</v>
      </c>
      <c r="AO2150" s="4">
        <f ca="1">OFFSET(Model!$A$1,Model!AO$2115-1,Model!$D$2113+Model!$C2150)</f>
        <v>0</v>
      </c>
      <c r="AP2150" s="4">
        <f ca="1">OFFSET(Model!$A$1,Model!AP$2115-1,Model!$D$2113+Model!$C2150)</f>
        <v>0</v>
      </c>
      <c r="AQ2150" s="4">
        <f ca="1">OFFSET(Model!$A$1,Model!AQ$2115-1,Model!$D$2113+Model!$C2150)</f>
        <v>0</v>
      </c>
      <c r="AR2150" s="4">
        <f ca="1">OFFSET(Model!$A$1,Model!AR$2115-1,Model!$D$2113+Model!$C2150)</f>
        <v>0</v>
      </c>
      <c r="AS2150" s="4">
        <f ca="1">OFFSET(Model!$A$1,Model!AS$2115-1,Model!$D$2113+Model!$C2150)</f>
        <v>0</v>
      </c>
      <c r="AT2150" s="4">
        <f ca="1">OFFSET(Model!$A$1,Model!AT$2115-1,Model!$D$2113+Model!$C2150)</f>
        <v>0</v>
      </c>
      <c r="AU2150" s="4">
        <f ca="1">OFFSET(Model!$A$1,Model!AU$2115-1,Model!$D$2113+Model!$C2150)</f>
        <v>0</v>
      </c>
      <c r="AV2150" s="4">
        <f ca="1">OFFSET(Model!$A$1,Model!AV$2115-1,Model!$D$2113+Model!$C2150)</f>
        <v>0</v>
      </c>
      <c r="AW2150" s="4">
        <f ca="1">OFFSET(Model!$A$1,Model!AW$2115-1,Model!$D$2113+Model!$C2150)</f>
        <v>0</v>
      </c>
      <c r="AX2150" s="4">
        <f ca="1">OFFSET(Model!$A$1,Model!AX$2115-1,Model!$D$2113+Model!$C2150)</f>
        <v>0</v>
      </c>
      <c r="AY2150" s="4">
        <f ca="1">OFFSET(Model!$A$1,Model!AY$2115-1,Model!$D$2113+Model!$C2150)</f>
        <v>0</v>
      </c>
      <c r="AZ2150" s="4">
        <f ca="1">OFFSET(Model!$A$1,Model!AZ$2115-1,Model!$D$2113+Model!$C2150)</f>
        <v>0</v>
      </c>
      <c r="BA2150" s="4">
        <f ca="1">OFFSET(Model!$A$1,Model!BA$2115-1,Model!$D$2113+Model!$C2150)</f>
        <v>0</v>
      </c>
      <c r="BB2150" s="4">
        <f ca="1">OFFSET(Model!$A$1,Model!BB$2115-1,Model!$D$2113+Model!$C2150)</f>
        <v>0</v>
      </c>
      <c r="BC2150" s="4">
        <f ca="1">OFFSET(Model!$A$1,Model!BC$2115-1,Model!$D$2113+Model!$C2150)</f>
        <v>0</v>
      </c>
      <c r="BD2150" s="4">
        <f ca="1">OFFSET(Model!$A$1,Model!BD$2115-1,Model!$D$2113+Model!$C2150)</f>
        <v>0</v>
      </c>
      <c r="BE2150" s="4">
        <f ca="1">OFFSET(Model!$A$1,Model!BE$2115-1,Model!$D$2113+Model!$C2150)</f>
        <v>0</v>
      </c>
      <c r="BF2150" s="4">
        <f ca="1">OFFSET(Model!$A$1,Model!BF$2115-1,Model!$D$2113+Model!$C2150)</f>
        <v>0</v>
      </c>
      <c r="BG2150" s="4">
        <f ca="1">OFFSET(Model!$A$1,Model!BG$2115-1,Model!$D$2113+Model!$C2150)</f>
        <v>0</v>
      </c>
      <c r="BH2150" s="4">
        <f t="shared" ca="1" si="3145"/>
        <v>0</v>
      </c>
      <c r="BI2150" s="4"/>
      <c r="BJ2150" s="4">
        <f ca="1">OFFSET(Model!$A$1,Model!BJ$2115-1,Model!$D$2113+Model!$C2150)</f>
        <v>71773.395540337544</v>
      </c>
      <c r="BK2150" s="4">
        <f ca="1">OFFSET(Model!$A$1,Model!BK$2115-1,Model!$D$2113+Model!$C2150)</f>
        <v>10387.305485234769</v>
      </c>
      <c r="BL2150" s="4">
        <f ca="1">OFFSET(Model!$A$1,Model!BL$2115-1,Model!$D$2113+Model!$C2150)</f>
        <v>28060.151623307815</v>
      </c>
      <c r="BM2150" s="4">
        <f ca="1">OFFSET(Model!$A$1,Model!BM$2115-1,Model!$D$2113+Model!$C2150)</f>
        <v>30584.843928746814</v>
      </c>
      <c r="BN2150" s="4">
        <f ca="1">OFFSET(Model!$A$1,Model!BN$2115-1,Model!$D$2113+Model!$C2150)</f>
        <v>45805.131827250552</v>
      </c>
      <c r="BO2150" s="4">
        <f ca="1">OFFSET(Model!$A$1,Model!BO$2115-1,Model!$D$2113+Model!$C2150)</f>
        <v>17312.175808724616</v>
      </c>
      <c r="BP2150" s="4">
        <f ca="1">OFFSET(Model!$A$1,Model!BP$2115-1,Model!$D$2113+Model!$C2150)</f>
        <v>23082.901078299488</v>
      </c>
      <c r="BQ2150" s="4">
        <f ca="1">OFFSET(Model!$A$1,Model!BQ$2115-1,Model!$D$2113+Model!$C2150)</f>
        <v>103.81311145249987</v>
      </c>
      <c r="BR2150" s="4">
        <f t="shared" ca="1" si="3146"/>
        <v>227109.71840335411</v>
      </c>
      <c r="BS2150" s="4"/>
      <c r="BT2150" s="2">
        <f t="shared" ca="1" si="3147"/>
        <v>359055.03804803704</v>
      </c>
      <c r="BU2150" s="2">
        <f t="shared" ca="1" si="3148"/>
        <v>227109.71840335411</v>
      </c>
      <c r="BV2150" s="5">
        <f t="shared" ca="1" si="3149"/>
        <v>131945.31964468292</v>
      </c>
      <c r="BW2150" s="1"/>
      <c r="BX2150" s="4">
        <f ca="1">OFFSET(Model!$A$1,Model!BX$2115-1,Model!$D$2113+Model!$C2150)</f>
        <v>0</v>
      </c>
      <c r="BY2150" s="4">
        <f ca="1">OFFSET(Model!$A$1,Model!BY$2115-1,Model!$D$2113+Model!$C2150)</f>
        <v>0</v>
      </c>
      <c r="BZ2150" s="4">
        <f ca="1">OFFSET(Model!$A$1,Model!BZ$2115-1,Model!$D$2113+Model!$C2150)</f>
        <v>0</v>
      </c>
      <c r="CA2150" s="4">
        <f ca="1">OFFSET(Model!$A$1,Model!CA$2115-1,Model!$D$2113+Model!$C2150)</f>
        <v>0</v>
      </c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>
        <f ca="1">OFFSET(Model!$A$1,Model!DD$2115-1,Model!$D$2113+Model!$C2150)</f>
        <v>0</v>
      </c>
      <c r="DE2150" s="4">
        <f ca="1">OFFSET(Model!$A$1,Model!DE$2115-1,Model!$D$2113+Model!$C2150)</f>
        <v>0</v>
      </c>
      <c r="DF2150" s="4">
        <f ca="1">OFFSET(Model!$A$1,Model!DF$2115-1,Model!$D$2113+Model!$C2150)</f>
        <v>0</v>
      </c>
      <c r="DG2150" s="1"/>
      <c r="DH2150" s="4">
        <f ca="1">OFFSET(Model!$A$1,Model!DH$2115-1,Model!$D$2113+Model!$C2150)</f>
        <v>0</v>
      </c>
      <c r="DI2150" s="4">
        <f ca="1">OFFSET(Model!$A$1,Model!DI$2115-1,Model!$D$2113+Model!$C2150)</f>
        <v>0</v>
      </c>
      <c r="DJ2150" s="4"/>
      <c r="DK2150" s="4"/>
      <c r="DL2150" s="4"/>
      <c r="DM2150" s="4"/>
      <c r="DN2150" s="4">
        <f ca="1">OFFSET(Model!$A$1,Model!DN$2115-1,Model!$D$2113+Model!$C2150)</f>
        <v>0</v>
      </c>
      <c r="DO2150" s="4">
        <f ca="1">OFFSET(Model!$A$1,Model!DO$2115-1,Model!$D$2113+Model!$C2150)</f>
        <v>0</v>
      </c>
      <c r="DP2150" s="4">
        <f ca="1">OFFSET(Model!$A$1,Model!DP$2115-1,Model!$D$2113+Model!$C2150)</f>
        <v>0</v>
      </c>
      <c r="DQ2150" s="6">
        <f ca="1">OFFSET(Model!$A$1,Model!DQ$2115-1,Model!$D$2113+Model!$C2150)</f>
        <v>0</v>
      </c>
      <c r="DR2150" s="4">
        <f ca="1">OFFSET(Model!$A$1,Model!DR$2115-1,Model!$D$2113+Model!$C2150)</f>
        <v>10848.190029547448</v>
      </c>
      <c r="DS2150" s="6">
        <f ca="1">OFFSET(Model!$A$1,Model!DS$2115-1,Model!$D$2113+Model!$C2150)</f>
        <v>0</v>
      </c>
      <c r="DT2150" s="4">
        <f ca="1">OFFSET(Model!$A$1,Model!DT$2115-1,Model!$D$2113+Model!$C2150)</f>
        <v>348206.8480184896</v>
      </c>
      <c r="DU2150" s="4">
        <f ca="1">OFFSET(Model!$A$1,Model!DU$2115-1,Model!$D$2113+Model!$C2150)</f>
        <v>121097.12961513551</v>
      </c>
      <c r="DV2150" s="4">
        <f ca="1">OFFSET(Model!$A$1,Model!DV$2115-1,Model!$D$2113+Model!$C2150)</f>
        <v>0</v>
      </c>
      <c r="DW2150" s="1"/>
      <c r="DX2150" s="360">
        <f ca="1">OFFSET(Model!$A$1,Model!DX$2115-1,Model!$D$2113+Model!$C2150)</f>
        <v>9.7737273810876261E-3</v>
      </c>
      <c r="DY2150" s="360">
        <f ca="1">OFFSET(Model!$A$1,Model!DY$2115-1,Model!$D$2113+Model!$C2150)</f>
        <v>9.7737273810876261E-3</v>
      </c>
      <c r="DZ2150" s="360">
        <f ca="1">OFFSET(Model!$A$1,Model!DZ$2115-1,Model!$D$2113+Model!$C2150)</f>
        <v>9.7737273810876261E-3</v>
      </c>
      <c r="EA2150" s="360">
        <f ca="1">OFFSET(Model!$A$1,Model!EA$2115-1,Model!$D$2113+Model!$C2150)</f>
        <v>9.7737273810876279E-3</v>
      </c>
      <c r="EB2150" s="360">
        <f ca="1">OFFSET(Model!$A$1,Model!EB$2115-1,Model!$D$2113+Model!$C2150)</f>
        <v>9.7737273810876261E-3</v>
      </c>
      <c r="EC2150" s="360">
        <f ca="1">OFFSET(Model!$A$1,Model!EC$2115-1,Model!$D$2113+Model!$C2150)</f>
        <v>9.7737273810876296E-3</v>
      </c>
      <c r="ED2150" s="1"/>
      <c r="EE2150" s="1"/>
    </row>
    <row r="2151" spans="2:135" ht="15" customHeight="1">
      <c r="B2151" s="1"/>
      <c r="C2151" s="1">
        <f>IF(C2150&lt;Model!$E$1827,C2150+1,NA())</f>
        <v>34</v>
      </c>
      <c r="D2151" s="7">
        <f>INDEX(Model!$F$16:$DN$17,1,MATCH(Model!C2151,Model!$F$17:$DN$17,0))</f>
        <v>43131</v>
      </c>
      <c r="E2151" s="1"/>
      <c r="F2151" s="4">
        <f ca="1">OFFSET(Model!$A$1,Model!F$2115-1,Model!$D$2113+Model!$C2151)</f>
        <v>0</v>
      </c>
      <c r="G2151" s="4">
        <f ca="1">OFFSET(Model!$A$1,Model!G$2115-1,Model!$D$2113+Model!$C2151)</f>
        <v>0</v>
      </c>
      <c r="H2151" s="4">
        <f ca="1">OFFSET(Model!$A$1,Model!H$2115-1,Model!$D$2113+Model!$C2151)</f>
        <v>0</v>
      </c>
      <c r="I2151" s="4">
        <f ca="1">OFFSET(Model!$A$1,Model!I$2115-1,Model!$D$2113+Model!$C2151)</f>
        <v>313030.07771247765</v>
      </c>
      <c r="J2151" s="4">
        <f ca="1">OFFSET(Model!$A$1,Model!J$2115-1,Model!$D$2113+Model!$C2151)</f>
        <v>1430.7092602169471</v>
      </c>
      <c r="K2151" s="4">
        <f ca="1">OFFSET(Model!$A$1,Model!K$2115-1,Model!$D$2113+Model!$C2151)</f>
        <v>38002.318865557616</v>
      </c>
      <c r="L2151" s="4">
        <f ca="1">OFFSET(Model!$A$1,Model!L$2115-1,Model!$D$2113+Model!$C2151)</f>
        <v>10875.439650689013</v>
      </c>
      <c r="M2151" s="1"/>
      <c r="N2151" s="4">
        <f ca="1">OFFSET(Model!$A$1,Model!N$2115-1,Model!$D$2113+Model!$C2151)</f>
        <v>0</v>
      </c>
      <c r="O2151" s="4">
        <f ca="1">OFFSET(Model!$A$1,Model!O$2115-1,Model!$D$2113+Model!$C2151)</f>
        <v>0</v>
      </c>
      <c r="P2151" s="4">
        <f ca="1">OFFSET(Model!$A$1,Model!P$2115-1,Model!$D$2113+Model!$C2151)</f>
        <v>0</v>
      </c>
      <c r="Q2151" s="4">
        <f ca="1">OFFSET(Model!$A$1,Model!Q$2115-1,Model!$D$2113+Model!$C2151)</f>
        <v>0</v>
      </c>
      <c r="R2151" s="4">
        <f ca="1">OFFSET(Model!$A$1,Model!R$2115-1,Model!$D$2113+Model!$C2151)</f>
        <v>0</v>
      </c>
      <c r="S2151" s="4">
        <f t="shared" ca="1" si="3142"/>
        <v>0</v>
      </c>
      <c r="T2151" s="4"/>
      <c r="U2151" s="4">
        <f ca="1">OFFSET(Model!$A$1,Model!U$2115-1,Model!$D$2113+Model!$C2151)</f>
        <v>0</v>
      </c>
      <c r="V2151" s="4">
        <f ca="1">OFFSET(Model!$A$1,Model!V$2115-1,Model!$D$2113+Model!$C2151)</f>
        <v>0</v>
      </c>
      <c r="W2151" s="4">
        <f ca="1">OFFSET(Model!$A$1,Model!W$2115-1,Model!$D$2113+Model!$C2151)</f>
        <v>0</v>
      </c>
      <c r="X2151" s="4">
        <f ca="1">OFFSET(Model!$A$1,Model!X$2115-1,Model!$D$2113+Model!$C2151)</f>
        <v>0</v>
      </c>
      <c r="Y2151" s="4">
        <f t="shared" ca="1" si="3143"/>
        <v>0</v>
      </c>
      <c r="Z2151" s="4"/>
      <c r="AA2151" s="4">
        <f ca="1">OFFSET(Model!$A$1,Model!AA$2115-1,Model!$D$2113+Model!$C2151)</f>
        <v>0</v>
      </c>
      <c r="AB2151" s="4">
        <f ca="1">OFFSET(Model!$A$1,Model!AB$2115-1,Model!$D$2113+Model!$C2151)</f>
        <v>0</v>
      </c>
      <c r="AC2151" s="4">
        <f ca="1">OFFSET(Model!$A$1,Model!AC$2115-1,Model!$D$2113+Model!$C2151)</f>
        <v>0</v>
      </c>
      <c r="AD2151" s="4">
        <f ca="1">OFFSET(Model!$A$1,Model!AD$2115-1,Model!$D$2113+Model!$C2151)</f>
        <v>0</v>
      </c>
      <c r="AE2151" s="4">
        <f ca="1">OFFSET(Model!$A$1,Model!AE$2115-1,Model!$D$2113+Model!$C2151)</f>
        <v>0</v>
      </c>
      <c r="AF2151" s="4">
        <f ca="1">OFFSET(Model!$A$1,Model!AF$2115-1,Model!$D$2113+Model!$C2151)</f>
        <v>0</v>
      </c>
      <c r="AG2151" s="4">
        <f ca="1">OFFSET(Model!$A$1,Model!AG$2115-1,Model!$D$2113+Model!$C2151)</f>
        <v>0</v>
      </c>
      <c r="AH2151" s="4">
        <f ca="1">OFFSET(Model!$A$1,Model!AH$2115-1,Model!$D$2113+Model!$C2151)</f>
        <v>0</v>
      </c>
      <c r="AI2151" s="4">
        <f ca="1">OFFSET(Model!$A$1,Model!AI$2115-1,Model!$D$2113+Model!$C2151)</f>
        <v>0</v>
      </c>
      <c r="AJ2151" s="4">
        <f ca="1">OFFSET(Model!$A$1,Model!AJ$2115-1,Model!$D$2113+Model!$C2151)</f>
        <v>0</v>
      </c>
      <c r="AK2151" s="4">
        <f ca="1">OFFSET(Model!$A$1,Model!AK$2115-1,Model!$D$2113+Model!$C2151)</f>
        <v>0</v>
      </c>
      <c r="AL2151" s="4">
        <f t="shared" ca="1" si="3144"/>
        <v>0</v>
      </c>
      <c r="AM2151" s="4"/>
      <c r="AN2151" s="4">
        <f ca="1">OFFSET(Model!$A$1,Model!AN$2115-1,Model!$D$2113+Model!$C2151)</f>
        <v>0</v>
      </c>
      <c r="AO2151" s="4">
        <f ca="1">OFFSET(Model!$A$1,Model!AO$2115-1,Model!$D$2113+Model!$C2151)</f>
        <v>0</v>
      </c>
      <c r="AP2151" s="4">
        <f ca="1">OFFSET(Model!$A$1,Model!AP$2115-1,Model!$D$2113+Model!$C2151)</f>
        <v>0</v>
      </c>
      <c r="AQ2151" s="4">
        <f ca="1">OFFSET(Model!$A$1,Model!AQ$2115-1,Model!$D$2113+Model!$C2151)</f>
        <v>0</v>
      </c>
      <c r="AR2151" s="4">
        <f ca="1">OFFSET(Model!$A$1,Model!AR$2115-1,Model!$D$2113+Model!$C2151)</f>
        <v>0</v>
      </c>
      <c r="AS2151" s="4">
        <f ca="1">OFFSET(Model!$A$1,Model!AS$2115-1,Model!$D$2113+Model!$C2151)</f>
        <v>0</v>
      </c>
      <c r="AT2151" s="4">
        <f ca="1">OFFSET(Model!$A$1,Model!AT$2115-1,Model!$D$2113+Model!$C2151)</f>
        <v>0</v>
      </c>
      <c r="AU2151" s="4">
        <f ca="1">OFFSET(Model!$A$1,Model!AU$2115-1,Model!$D$2113+Model!$C2151)</f>
        <v>0</v>
      </c>
      <c r="AV2151" s="4">
        <f ca="1">OFFSET(Model!$A$1,Model!AV$2115-1,Model!$D$2113+Model!$C2151)</f>
        <v>0</v>
      </c>
      <c r="AW2151" s="4">
        <f ca="1">OFFSET(Model!$A$1,Model!AW$2115-1,Model!$D$2113+Model!$C2151)</f>
        <v>0</v>
      </c>
      <c r="AX2151" s="4">
        <f ca="1">OFFSET(Model!$A$1,Model!AX$2115-1,Model!$D$2113+Model!$C2151)</f>
        <v>0</v>
      </c>
      <c r="AY2151" s="4">
        <f ca="1">OFFSET(Model!$A$1,Model!AY$2115-1,Model!$D$2113+Model!$C2151)</f>
        <v>0</v>
      </c>
      <c r="AZ2151" s="4">
        <f ca="1">OFFSET(Model!$A$1,Model!AZ$2115-1,Model!$D$2113+Model!$C2151)</f>
        <v>0</v>
      </c>
      <c r="BA2151" s="4">
        <f ca="1">OFFSET(Model!$A$1,Model!BA$2115-1,Model!$D$2113+Model!$C2151)</f>
        <v>0</v>
      </c>
      <c r="BB2151" s="4">
        <f ca="1">OFFSET(Model!$A$1,Model!BB$2115-1,Model!$D$2113+Model!$C2151)</f>
        <v>0</v>
      </c>
      <c r="BC2151" s="4">
        <f ca="1">OFFSET(Model!$A$1,Model!BC$2115-1,Model!$D$2113+Model!$C2151)</f>
        <v>0</v>
      </c>
      <c r="BD2151" s="4">
        <f ca="1">OFFSET(Model!$A$1,Model!BD$2115-1,Model!$D$2113+Model!$C2151)</f>
        <v>0</v>
      </c>
      <c r="BE2151" s="4">
        <f ca="1">OFFSET(Model!$A$1,Model!BE$2115-1,Model!$D$2113+Model!$C2151)</f>
        <v>0</v>
      </c>
      <c r="BF2151" s="4">
        <f ca="1">OFFSET(Model!$A$1,Model!BF$2115-1,Model!$D$2113+Model!$C2151)</f>
        <v>0</v>
      </c>
      <c r="BG2151" s="4">
        <f ca="1">OFFSET(Model!$A$1,Model!BG$2115-1,Model!$D$2113+Model!$C2151)</f>
        <v>0</v>
      </c>
      <c r="BH2151" s="4">
        <f t="shared" ca="1" si="3145"/>
        <v>0</v>
      </c>
      <c r="BI2151" s="4"/>
      <c r="BJ2151" s="4">
        <f ca="1">OFFSET(Model!$A$1,Model!BJ$2115-1,Model!$D$2113+Model!$C2151)</f>
        <v>72015.214281677137</v>
      </c>
      <c r="BK2151" s="4">
        <f ca="1">OFFSET(Model!$A$1,Model!BK$2115-1,Model!$D$2113+Model!$C2151)</f>
        <v>10474.940259153029</v>
      </c>
      <c r="BL2151" s="4">
        <f ca="1">OFFSET(Model!$A$1,Model!BL$2115-1,Model!$D$2113+Model!$C2151)</f>
        <v>28078.659305785201</v>
      </c>
      <c r="BM2151" s="4">
        <f ca="1">OFFSET(Model!$A$1,Model!BM$2115-1,Model!$D$2113+Model!$C2151)</f>
        <v>31036.860027120078</v>
      </c>
      <c r="BN2151" s="4">
        <f ca="1">OFFSET(Model!$A$1,Model!BN$2115-1,Model!$D$2113+Model!$C2151)</f>
        <v>45827.863633794506</v>
      </c>
      <c r="BO2151" s="4">
        <f ca="1">OFFSET(Model!$A$1,Model!BO$2115-1,Model!$D$2113+Model!$C2151)</f>
        <v>17458.233765255049</v>
      </c>
      <c r="BP2151" s="4">
        <f ca="1">OFFSET(Model!$A$1,Model!BP$2115-1,Model!$D$2113+Model!$C2151)</f>
        <v>23277.645020340067</v>
      </c>
      <c r="BQ2151" s="4">
        <f ca="1">OFFSET(Model!$A$1,Model!BQ$2115-1,Model!$D$2113+Model!$C2151)</f>
        <v>104.24566608355195</v>
      </c>
      <c r="BR2151" s="4">
        <f t="shared" ca="1" si="3146"/>
        <v>228273.66195920864</v>
      </c>
      <c r="BS2151" s="4"/>
      <c r="BT2151" s="2">
        <f t="shared" ca="1" si="3147"/>
        <v>363338.54548894125</v>
      </c>
      <c r="BU2151" s="2">
        <f t="shared" ca="1" si="3148"/>
        <v>228273.66195920864</v>
      </c>
      <c r="BV2151" s="5">
        <f t="shared" ca="1" si="3149"/>
        <v>135064.88352973261</v>
      </c>
      <c r="BW2151" s="1"/>
      <c r="BX2151" s="4">
        <f ca="1">OFFSET(Model!$A$1,Model!BX$2115-1,Model!$D$2113+Model!$C2151)</f>
        <v>0</v>
      </c>
      <c r="BY2151" s="4">
        <f ca="1">OFFSET(Model!$A$1,Model!BY$2115-1,Model!$D$2113+Model!$C2151)</f>
        <v>0</v>
      </c>
      <c r="BZ2151" s="4">
        <f ca="1">OFFSET(Model!$A$1,Model!BZ$2115-1,Model!$D$2113+Model!$C2151)</f>
        <v>0</v>
      </c>
      <c r="CA2151" s="4">
        <f ca="1">OFFSET(Model!$A$1,Model!CA$2115-1,Model!$D$2113+Model!$C2151)</f>
        <v>0</v>
      </c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>
        <f ca="1">OFFSET(Model!$A$1,Model!DD$2115-1,Model!$D$2113+Model!$C2151)</f>
        <v>0</v>
      </c>
      <c r="DE2151" s="4">
        <f ca="1">OFFSET(Model!$A$1,Model!DE$2115-1,Model!$D$2113+Model!$C2151)</f>
        <v>0</v>
      </c>
      <c r="DF2151" s="4">
        <f ca="1">OFFSET(Model!$A$1,Model!DF$2115-1,Model!$D$2113+Model!$C2151)</f>
        <v>0</v>
      </c>
      <c r="DG2151" s="1"/>
      <c r="DH2151" s="4">
        <f ca="1">OFFSET(Model!$A$1,Model!DH$2115-1,Model!$D$2113+Model!$C2151)</f>
        <v>0</v>
      </c>
      <c r="DI2151" s="4">
        <f ca="1">OFFSET(Model!$A$1,Model!DI$2115-1,Model!$D$2113+Model!$C2151)</f>
        <v>0</v>
      </c>
      <c r="DJ2151" s="4"/>
      <c r="DK2151" s="4"/>
      <c r="DL2151" s="4"/>
      <c r="DM2151" s="4"/>
      <c r="DN2151" s="4">
        <f ca="1">OFFSET(Model!$A$1,Model!DN$2115-1,Model!$D$2113+Model!$C2151)</f>
        <v>0</v>
      </c>
      <c r="DO2151" s="4">
        <f ca="1">OFFSET(Model!$A$1,Model!DO$2115-1,Model!$D$2113+Model!$C2151)</f>
        <v>0</v>
      </c>
      <c r="DP2151" s="4">
        <f ca="1">OFFSET(Model!$A$1,Model!DP$2115-1,Model!$D$2113+Model!$C2151)</f>
        <v>0</v>
      </c>
      <c r="DQ2151" s="6">
        <f ca="1">OFFSET(Model!$A$1,Model!DQ$2115-1,Model!$D$2113+Model!$C2151)</f>
        <v>0</v>
      </c>
      <c r="DR2151" s="4">
        <f ca="1">OFFSET(Model!$A$1,Model!DR$2115-1,Model!$D$2113+Model!$C2151)</f>
        <v>10875.439650689013</v>
      </c>
      <c r="DS2151" s="6">
        <f ca="1">OFFSET(Model!$A$1,Model!DS$2115-1,Model!$D$2113+Model!$C2151)</f>
        <v>0</v>
      </c>
      <c r="DT2151" s="4">
        <f ca="1">OFFSET(Model!$A$1,Model!DT$2115-1,Model!$D$2113+Model!$C2151)</f>
        <v>352463.10583825223</v>
      </c>
      <c r="DU2151" s="4">
        <f ca="1">OFFSET(Model!$A$1,Model!DU$2115-1,Model!$D$2113+Model!$C2151)</f>
        <v>124189.44387904364</v>
      </c>
      <c r="DV2151" s="4">
        <f ca="1">OFFSET(Model!$A$1,Model!DV$2115-1,Model!$D$2113+Model!$C2151)</f>
        <v>0</v>
      </c>
      <c r="DW2151" s="1"/>
      <c r="DX2151" s="360">
        <f ca="1">OFFSET(Model!$A$1,Model!DX$2115-1,Model!$D$2113+Model!$C2151)</f>
        <v>1.0004806187387603E-2</v>
      </c>
      <c r="DY2151" s="360">
        <f ca="1">OFFSET(Model!$A$1,Model!DY$2115-1,Model!$D$2113+Model!$C2151)</f>
        <v>1.0004806187387603E-2</v>
      </c>
      <c r="DZ2151" s="360">
        <f ca="1">OFFSET(Model!$A$1,Model!DZ$2115-1,Model!$D$2113+Model!$C2151)</f>
        <v>1.0004806187387603E-2</v>
      </c>
      <c r="EA2151" s="360">
        <f ca="1">OFFSET(Model!$A$1,Model!EA$2115-1,Model!$D$2113+Model!$C2151)</f>
        <v>1.0004806187387603E-2</v>
      </c>
      <c r="EB2151" s="360">
        <f ca="1">OFFSET(Model!$A$1,Model!EB$2115-1,Model!$D$2113+Model!$C2151)</f>
        <v>1.0004806187387603E-2</v>
      </c>
      <c r="EC2151" s="360">
        <f ca="1">OFFSET(Model!$A$1,Model!EC$2115-1,Model!$D$2113+Model!$C2151)</f>
        <v>1.0004806187387605E-2</v>
      </c>
      <c r="ED2151" s="1"/>
      <c r="EE2151" s="1"/>
    </row>
    <row r="2152" spans="2:135" ht="15" customHeight="1">
      <c r="B2152" s="1"/>
      <c r="C2152" s="1">
        <f>IF(C2151&lt;Model!$E$1827,C2151+1,NA())</f>
        <v>35</v>
      </c>
      <c r="D2152" s="7">
        <f>INDEX(Model!$F$16:$DN$17,1,MATCH(Model!C2152,Model!$F$17:$DN$17,0))</f>
        <v>43159</v>
      </c>
      <c r="E2152" s="1"/>
      <c r="F2152" s="4">
        <f ca="1">OFFSET(Model!$A$1,Model!F$2115-1,Model!$D$2113+Model!$C2152)</f>
        <v>0</v>
      </c>
      <c r="G2152" s="4">
        <f ca="1">OFFSET(Model!$A$1,Model!G$2115-1,Model!$D$2113+Model!$C2152)</f>
        <v>0</v>
      </c>
      <c r="H2152" s="4">
        <f ca="1">OFFSET(Model!$A$1,Model!H$2115-1,Model!$D$2113+Model!$C2152)</f>
        <v>0</v>
      </c>
      <c r="I2152" s="4">
        <f ca="1">OFFSET(Model!$A$1,Model!I$2115-1,Model!$D$2113+Model!$C2152)</f>
        <v>285578.96018150565</v>
      </c>
      <c r="J2152" s="4">
        <f ca="1">OFFSET(Model!$A$1,Model!J$2115-1,Model!$D$2113+Model!$C2152)</f>
        <v>1302.3603130350923</v>
      </c>
      <c r="K2152" s="4">
        <f ca="1">OFFSET(Model!$A$1,Model!K$2115-1,Model!$D$2113+Model!$C2152)</f>
        <v>35166.264790714136</v>
      </c>
      <c r="L2152" s="4">
        <f ca="1">OFFSET(Model!$A$1,Model!L$2115-1,Model!$D$2113+Model!$C2152)</f>
        <v>10900.111039863834</v>
      </c>
      <c r="M2152" s="1"/>
      <c r="N2152" s="4">
        <f ca="1">OFFSET(Model!$A$1,Model!N$2115-1,Model!$D$2113+Model!$C2152)</f>
        <v>0</v>
      </c>
      <c r="O2152" s="4">
        <f ca="1">OFFSET(Model!$A$1,Model!O$2115-1,Model!$D$2113+Model!$C2152)</f>
        <v>0</v>
      </c>
      <c r="P2152" s="4">
        <f ca="1">OFFSET(Model!$A$1,Model!P$2115-1,Model!$D$2113+Model!$C2152)</f>
        <v>0</v>
      </c>
      <c r="Q2152" s="4">
        <f ca="1">OFFSET(Model!$A$1,Model!Q$2115-1,Model!$D$2113+Model!$C2152)</f>
        <v>0</v>
      </c>
      <c r="R2152" s="4">
        <f ca="1">OFFSET(Model!$A$1,Model!R$2115-1,Model!$D$2113+Model!$C2152)</f>
        <v>0</v>
      </c>
      <c r="S2152" s="4">
        <f t="shared" ca="1" si="3142"/>
        <v>0</v>
      </c>
      <c r="T2152" s="4"/>
      <c r="U2152" s="4">
        <f ca="1">OFFSET(Model!$A$1,Model!U$2115-1,Model!$D$2113+Model!$C2152)</f>
        <v>0</v>
      </c>
      <c r="V2152" s="4">
        <f ca="1">OFFSET(Model!$A$1,Model!V$2115-1,Model!$D$2113+Model!$C2152)</f>
        <v>0</v>
      </c>
      <c r="W2152" s="4">
        <f ca="1">OFFSET(Model!$A$1,Model!W$2115-1,Model!$D$2113+Model!$C2152)</f>
        <v>0</v>
      </c>
      <c r="X2152" s="4">
        <f ca="1">OFFSET(Model!$A$1,Model!X$2115-1,Model!$D$2113+Model!$C2152)</f>
        <v>0</v>
      </c>
      <c r="Y2152" s="4">
        <f t="shared" ca="1" si="3143"/>
        <v>0</v>
      </c>
      <c r="Z2152" s="4"/>
      <c r="AA2152" s="4">
        <f ca="1">OFFSET(Model!$A$1,Model!AA$2115-1,Model!$D$2113+Model!$C2152)</f>
        <v>0</v>
      </c>
      <c r="AB2152" s="4">
        <f ca="1">OFFSET(Model!$A$1,Model!AB$2115-1,Model!$D$2113+Model!$C2152)</f>
        <v>0</v>
      </c>
      <c r="AC2152" s="4">
        <f ca="1">OFFSET(Model!$A$1,Model!AC$2115-1,Model!$D$2113+Model!$C2152)</f>
        <v>0</v>
      </c>
      <c r="AD2152" s="4">
        <f ca="1">OFFSET(Model!$A$1,Model!AD$2115-1,Model!$D$2113+Model!$C2152)</f>
        <v>0</v>
      </c>
      <c r="AE2152" s="4">
        <f ca="1">OFFSET(Model!$A$1,Model!AE$2115-1,Model!$D$2113+Model!$C2152)</f>
        <v>0</v>
      </c>
      <c r="AF2152" s="4">
        <f ca="1">OFFSET(Model!$A$1,Model!AF$2115-1,Model!$D$2113+Model!$C2152)</f>
        <v>0</v>
      </c>
      <c r="AG2152" s="4">
        <f ca="1">OFFSET(Model!$A$1,Model!AG$2115-1,Model!$D$2113+Model!$C2152)</f>
        <v>0</v>
      </c>
      <c r="AH2152" s="4">
        <f ca="1">OFFSET(Model!$A$1,Model!AH$2115-1,Model!$D$2113+Model!$C2152)</f>
        <v>0</v>
      </c>
      <c r="AI2152" s="4">
        <f ca="1">OFFSET(Model!$A$1,Model!AI$2115-1,Model!$D$2113+Model!$C2152)</f>
        <v>0</v>
      </c>
      <c r="AJ2152" s="4">
        <f ca="1">OFFSET(Model!$A$1,Model!AJ$2115-1,Model!$D$2113+Model!$C2152)</f>
        <v>0</v>
      </c>
      <c r="AK2152" s="4">
        <f ca="1">OFFSET(Model!$A$1,Model!AK$2115-1,Model!$D$2113+Model!$C2152)</f>
        <v>0</v>
      </c>
      <c r="AL2152" s="4">
        <f t="shared" ca="1" si="3144"/>
        <v>0</v>
      </c>
      <c r="AM2152" s="4"/>
      <c r="AN2152" s="4">
        <f ca="1">OFFSET(Model!$A$1,Model!AN$2115-1,Model!$D$2113+Model!$C2152)</f>
        <v>0</v>
      </c>
      <c r="AO2152" s="4">
        <f ca="1">OFFSET(Model!$A$1,Model!AO$2115-1,Model!$D$2113+Model!$C2152)</f>
        <v>0</v>
      </c>
      <c r="AP2152" s="4">
        <f ca="1">OFFSET(Model!$A$1,Model!AP$2115-1,Model!$D$2113+Model!$C2152)</f>
        <v>0</v>
      </c>
      <c r="AQ2152" s="4">
        <f ca="1">OFFSET(Model!$A$1,Model!AQ$2115-1,Model!$D$2113+Model!$C2152)</f>
        <v>0</v>
      </c>
      <c r="AR2152" s="4">
        <f ca="1">OFFSET(Model!$A$1,Model!AR$2115-1,Model!$D$2113+Model!$C2152)</f>
        <v>0</v>
      </c>
      <c r="AS2152" s="4">
        <f ca="1">OFFSET(Model!$A$1,Model!AS$2115-1,Model!$D$2113+Model!$C2152)</f>
        <v>0</v>
      </c>
      <c r="AT2152" s="4">
        <f ca="1">OFFSET(Model!$A$1,Model!AT$2115-1,Model!$D$2113+Model!$C2152)</f>
        <v>0</v>
      </c>
      <c r="AU2152" s="4">
        <f ca="1">OFFSET(Model!$A$1,Model!AU$2115-1,Model!$D$2113+Model!$C2152)</f>
        <v>0</v>
      </c>
      <c r="AV2152" s="4">
        <f ca="1">OFFSET(Model!$A$1,Model!AV$2115-1,Model!$D$2113+Model!$C2152)</f>
        <v>0</v>
      </c>
      <c r="AW2152" s="4">
        <f ca="1">OFFSET(Model!$A$1,Model!AW$2115-1,Model!$D$2113+Model!$C2152)</f>
        <v>0</v>
      </c>
      <c r="AX2152" s="4">
        <f ca="1">OFFSET(Model!$A$1,Model!AX$2115-1,Model!$D$2113+Model!$C2152)</f>
        <v>0</v>
      </c>
      <c r="AY2152" s="4">
        <f ca="1">OFFSET(Model!$A$1,Model!AY$2115-1,Model!$D$2113+Model!$C2152)</f>
        <v>0</v>
      </c>
      <c r="AZ2152" s="4">
        <f ca="1">OFFSET(Model!$A$1,Model!AZ$2115-1,Model!$D$2113+Model!$C2152)</f>
        <v>0</v>
      </c>
      <c r="BA2152" s="4">
        <f ca="1">OFFSET(Model!$A$1,Model!BA$2115-1,Model!$D$2113+Model!$C2152)</f>
        <v>0</v>
      </c>
      <c r="BB2152" s="4">
        <f ca="1">OFFSET(Model!$A$1,Model!BB$2115-1,Model!$D$2113+Model!$C2152)</f>
        <v>0</v>
      </c>
      <c r="BC2152" s="4">
        <f ca="1">OFFSET(Model!$A$1,Model!BC$2115-1,Model!$D$2113+Model!$C2152)</f>
        <v>0</v>
      </c>
      <c r="BD2152" s="4">
        <f ca="1">OFFSET(Model!$A$1,Model!BD$2115-1,Model!$D$2113+Model!$C2152)</f>
        <v>0</v>
      </c>
      <c r="BE2152" s="4">
        <f ca="1">OFFSET(Model!$A$1,Model!BE$2115-1,Model!$D$2113+Model!$C2152)</f>
        <v>0</v>
      </c>
      <c r="BF2152" s="4">
        <f ca="1">OFFSET(Model!$A$1,Model!BF$2115-1,Model!$D$2113+Model!$C2152)</f>
        <v>0</v>
      </c>
      <c r="BG2152" s="4">
        <f ca="1">OFFSET(Model!$A$1,Model!BG$2115-1,Model!$D$2113+Model!$C2152)</f>
        <v>0</v>
      </c>
      <c r="BH2152" s="4">
        <f t="shared" ca="1" si="3145"/>
        <v>0</v>
      </c>
      <c r="BI2152" s="4"/>
      <c r="BJ2152" s="4">
        <f ca="1">OFFSET(Model!$A$1,Model!BJ$2115-1,Model!$D$2113+Model!$C2152)</f>
        <v>65226.111753163415</v>
      </c>
      <c r="BK2152" s="4">
        <f ca="1">OFFSET(Model!$A$1,Model!BK$2115-1,Model!$D$2113+Model!$C2152)</f>
        <v>9535.5940024929168</v>
      </c>
      <c r="BL2152" s="4">
        <f ca="1">OFFSET(Model!$A$1,Model!BL$2115-1,Model!$D$2113+Model!$C2152)</f>
        <v>25362.03127051935</v>
      </c>
      <c r="BM2152" s="4">
        <f ca="1">OFFSET(Model!$A$1,Model!BM$2115-1,Model!$D$2113+Model!$C2152)</f>
        <v>28430.1969333585</v>
      </c>
      <c r="BN2152" s="4">
        <f ca="1">OFFSET(Model!$A$1,Model!BN$2115-1,Model!$D$2113+Model!$C2152)</f>
        <v>41387.126746931062</v>
      </c>
      <c r="BO2152" s="4">
        <f ca="1">OFFSET(Model!$A$1,Model!BO$2115-1,Model!$D$2113+Model!$C2152)</f>
        <v>15892.656670821527</v>
      </c>
      <c r="BP2152" s="4">
        <f ca="1">OFFSET(Model!$A$1,Model!BP$2115-1,Model!$D$2113+Model!$C2152)</f>
        <v>21190.208894428706</v>
      </c>
      <c r="BQ2152" s="4">
        <f ca="1">OFFSET(Model!$A$1,Model!BQ$2115-1,Model!$D$2113+Model!$C2152)</f>
        <v>104.68002302556675</v>
      </c>
      <c r="BR2152" s="4">
        <f t="shared" ca="1" si="3146"/>
        <v>207128.60629474107</v>
      </c>
      <c r="BS2152" s="4"/>
      <c r="BT2152" s="2">
        <f t="shared" ca="1" si="3147"/>
        <v>332947.69632511871</v>
      </c>
      <c r="BU2152" s="2">
        <f t="shared" ca="1" si="3148"/>
        <v>207128.60629474107</v>
      </c>
      <c r="BV2152" s="5">
        <f t="shared" ca="1" si="3149"/>
        <v>125819.09003037764</v>
      </c>
      <c r="BW2152" s="1"/>
      <c r="BX2152" s="4">
        <f ca="1">OFFSET(Model!$A$1,Model!BX$2115-1,Model!$D$2113+Model!$C2152)</f>
        <v>0</v>
      </c>
      <c r="BY2152" s="4">
        <f ca="1">OFFSET(Model!$A$1,Model!BY$2115-1,Model!$D$2113+Model!$C2152)</f>
        <v>0</v>
      </c>
      <c r="BZ2152" s="4">
        <f ca="1">OFFSET(Model!$A$1,Model!BZ$2115-1,Model!$D$2113+Model!$C2152)</f>
        <v>0</v>
      </c>
      <c r="CA2152" s="4">
        <f ca="1">OFFSET(Model!$A$1,Model!CA$2115-1,Model!$D$2113+Model!$C2152)</f>
        <v>0</v>
      </c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>
        <f ca="1">OFFSET(Model!$A$1,Model!DD$2115-1,Model!$D$2113+Model!$C2152)</f>
        <v>0</v>
      </c>
      <c r="DE2152" s="4">
        <f ca="1">OFFSET(Model!$A$1,Model!DE$2115-1,Model!$D$2113+Model!$C2152)</f>
        <v>0</v>
      </c>
      <c r="DF2152" s="4">
        <f ca="1">OFFSET(Model!$A$1,Model!DF$2115-1,Model!$D$2113+Model!$C2152)</f>
        <v>0</v>
      </c>
      <c r="DG2152" s="1"/>
      <c r="DH2152" s="4">
        <f ca="1">OFFSET(Model!$A$1,Model!DH$2115-1,Model!$D$2113+Model!$C2152)</f>
        <v>0</v>
      </c>
      <c r="DI2152" s="4">
        <f ca="1">OFFSET(Model!$A$1,Model!DI$2115-1,Model!$D$2113+Model!$C2152)</f>
        <v>0</v>
      </c>
      <c r="DJ2152" s="4"/>
      <c r="DK2152" s="4"/>
      <c r="DL2152" s="4"/>
      <c r="DM2152" s="4"/>
      <c r="DN2152" s="4">
        <f ca="1">OFFSET(Model!$A$1,Model!DN$2115-1,Model!$D$2113+Model!$C2152)</f>
        <v>0</v>
      </c>
      <c r="DO2152" s="4">
        <f ca="1">OFFSET(Model!$A$1,Model!DO$2115-1,Model!$D$2113+Model!$C2152)</f>
        <v>0</v>
      </c>
      <c r="DP2152" s="4">
        <f ca="1">OFFSET(Model!$A$1,Model!DP$2115-1,Model!$D$2113+Model!$C2152)</f>
        <v>0</v>
      </c>
      <c r="DQ2152" s="6">
        <f ca="1">OFFSET(Model!$A$1,Model!DQ$2115-1,Model!$D$2113+Model!$C2152)</f>
        <v>0</v>
      </c>
      <c r="DR2152" s="4">
        <f ca="1">OFFSET(Model!$A$1,Model!DR$2115-1,Model!$D$2113+Model!$C2152)</f>
        <v>10900.111039863834</v>
      </c>
      <c r="DS2152" s="6">
        <f ca="1">OFFSET(Model!$A$1,Model!DS$2115-1,Model!$D$2113+Model!$C2152)</f>
        <v>0</v>
      </c>
      <c r="DT2152" s="4">
        <f ca="1">OFFSET(Model!$A$1,Model!DT$2115-1,Model!$D$2113+Model!$C2152)</f>
        <v>322047.58528525487</v>
      </c>
      <c r="DU2152" s="4">
        <f ca="1">OFFSET(Model!$A$1,Model!DU$2115-1,Model!$D$2113+Model!$C2152)</f>
        <v>114918.97899051382</v>
      </c>
      <c r="DV2152" s="4">
        <f ca="1">OFFSET(Model!$A$1,Model!DV$2115-1,Model!$D$2113+Model!$C2152)</f>
        <v>0</v>
      </c>
      <c r="DW2152" s="1"/>
      <c r="DX2152" s="360">
        <f ca="1">OFFSET(Model!$A$1,Model!DX$2115-1,Model!$D$2113+Model!$C2152)</f>
        <v>9.3199325948427891E-3</v>
      </c>
      <c r="DY2152" s="360">
        <f ca="1">OFFSET(Model!$A$1,Model!DY$2115-1,Model!$D$2113+Model!$C2152)</f>
        <v>9.3199325948427891E-3</v>
      </c>
      <c r="DZ2152" s="360">
        <f ca="1">OFFSET(Model!$A$1,Model!DZ$2115-1,Model!$D$2113+Model!$C2152)</f>
        <v>9.3199325948427874E-3</v>
      </c>
      <c r="EA2152" s="360">
        <f ca="1">OFFSET(Model!$A$1,Model!EA$2115-1,Model!$D$2113+Model!$C2152)</f>
        <v>9.3199325948427891E-3</v>
      </c>
      <c r="EB2152" s="360">
        <f ca="1">OFFSET(Model!$A$1,Model!EB$2115-1,Model!$D$2113+Model!$C2152)</f>
        <v>9.3199325948427874E-3</v>
      </c>
      <c r="EC2152" s="360">
        <f ca="1">OFFSET(Model!$A$1,Model!EC$2115-1,Model!$D$2113+Model!$C2152)</f>
        <v>9.3199325948427891E-3</v>
      </c>
      <c r="ED2152" s="1"/>
      <c r="EE2152" s="1"/>
    </row>
    <row r="2153" spans="2:135" ht="15" customHeight="1">
      <c r="B2153" s="1"/>
      <c r="C2153" s="1">
        <f>IF(C2152&lt;Model!$E$1827,C2152+1,NA())</f>
        <v>36</v>
      </c>
      <c r="D2153" s="7">
        <f>INDEX(Model!$F$16:$DN$17,1,MATCH(Model!C2153,Model!$F$17:$DN$17,0))</f>
        <v>43190</v>
      </c>
      <c r="E2153" s="1"/>
      <c r="F2153" s="4">
        <f ca="1">OFFSET(Model!$A$1,Model!F$2115-1,Model!$D$2113+Model!$C2153)</f>
        <v>0</v>
      </c>
      <c r="G2153" s="4">
        <f ca="1">OFFSET(Model!$A$1,Model!G$2115-1,Model!$D$2113+Model!$C2153)</f>
        <v>0</v>
      </c>
      <c r="H2153" s="4">
        <f ca="1">OFFSET(Model!$A$1,Model!H$2115-1,Model!$D$2113+Model!$C2153)</f>
        <v>0</v>
      </c>
      <c r="I2153" s="4">
        <f ca="1">OFFSET(Model!$A$1,Model!I$2115-1,Model!$D$2113+Model!$C2153)</f>
        <v>320632.07059294288</v>
      </c>
      <c r="J2153" s="4">
        <f ca="1">OFFSET(Model!$A$1,Model!J$2115-1,Model!$D$2113+Model!$C2153)</f>
        <v>1458.9944860129956</v>
      </c>
      <c r="K2153" s="4">
        <f ca="1">OFFSET(Model!$A$1,Model!K$2115-1,Model!$D$2113+Model!$C2153)</f>
        <v>40035.301128624662</v>
      </c>
      <c r="L2153" s="4">
        <f ca="1">OFFSET(Model!$A$1,Model!L$2115-1,Model!$D$2113+Model!$C2153)</f>
        <v>10927.491081642995</v>
      </c>
      <c r="M2153" s="1"/>
      <c r="N2153" s="4">
        <f ca="1">OFFSET(Model!$A$1,Model!N$2115-1,Model!$D$2113+Model!$C2153)</f>
        <v>0</v>
      </c>
      <c r="O2153" s="4">
        <f ca="1">OFFSET(Model!$A$1,Model!O$2115-1,Model!$D$2113+Model!$C2153)</f>
        <v>0</v>
      </c>
      <c r="P2153" s="4">
        <f ca="1">OFFSET(Model!$A$1,Model!P$2115-1,Model!$D$2113+Model!$C2153)</f>
        <v>0</v>
      </c>
      <c r="Q2153" s="4">
        <f ca="1">OFFSET(Model!$A$1,Model!Q$2115-1,Model!$D$2113+Model!$C2153)</f>
        <v>0</v>
      </c>
      <c r="R2153" s="4">
        <f ca="1">OFFSET(Model!$A$1,Model!R$2115-1,Model!$D$2113+Model!$C2153)</f>
        <v>0</v>
      </c>
      <c r="S2153" s="4">
        <f t="shared" ca="1" si="3142"/>
        <v>0</v>
      </c>
      <c r="T2153" s="4"/>
      <c r="U2153" s="4">
        <f ca="1">OFFSET(Model!$A$1,Model!U$2115-1,Model!$D$2113+Model!$C2153)</f>
        <v>0</v>
      </c>
      <c r="V2153" s="4">
        <f ca="1">OFFSET(Model!$A$1,Model!V$2115-1,Model!$D$2113+Model!$C2153)</f>
        <v>0</v>
      </c>
      <c r="W2153" s="4">
        <f ca="1">OFFSET(Model!$A$1,Model!W$2115-1,Model!$D$2113+Model!$C2153)</f>
        <v>0</v>
      </c>
      <c r="X2153" s="4">
        <f ca="1">OFFSET(Model!$A$1,Model!X$2115-1,Model!$D$2113+Model!$C2153)</f>
        <v>0</v>
      </c>
      <c r="Y2153" s="4">
        <f t="shared" ca="1" si="3143"/>
        <v>0</v>
      </c>
      <c r="Z2153" s="4"/>
      <c r="AA2153" s="4">
        <f ca="1">OFFSET(Model!$A$1,Model!AA$2115-1,Model!$D$2113+Model!$C2153)</f>
        <v>0</v>
      </c>
      <c r="AB2153" s="4">
        <f ca="1">OFFSET(Model!$A$1,Model!AB$2115-1,Model!$D$2113+Model!$C2153)</f>
        <v>0</v>
      </c>
      <c r="AC2153" s="4">
        <f ca="1">OFFSET(Model!$A$1,Model!AC$2115-1,Model!$D$2113+Model!$C2153)</f>
        <v>0</v>
      </c>
      <c r="AD2153" s="4">
        <f ca="1">OFFSET(Model!$A$1,Model!AD$2115-1,Model!$D$2113+Model!$C2153)</f>
        <v>0</v>
      </c>
      <c r="AE2153" s="4">
        <f ca="1">OFFSET(Model!$A$1,Model!AE$2115-1,Model!$D$2113+Model!$C2153)</f>
        <v>0</v>
      </c>
      <c r="AF2153" s="4">
        <f ca="1">OFFSET(Model!$A$1,Model!AF$2115-1,Model!$D$2113+Model!$C2153)</f>
        <v>0</v>
      </c>
      <c r="AG2153" s="4">
        <f ca="1">OFFSET(Model!$A$1,Model!AG$2115-1,Model!$D$2113+Model!$C2153)</f>
        <v>0</v>
      </c>
      <c r="AH2153" s="4">
        <f ca="1">OFFSET(Model!$A$1,Model!AH$2115-1,Model!$D$2113+Model!$C2153)</f>
        <v>0</v>
      </c>
      <c r="AI2153" s="4">
        <f ca="1">OFFSET(Model!$A$1,Model!AI$2115-1,Model!$D$2113+Model!$C2153)</f>
        <v>0</v>
      </c>
      <c r="AJ2153" s="4">
        <f ca="1">OFFSET(Model!$A$1,Model!AJ$2115-1,Model!$D$2113+Model!$C2153)</f>
        <v>0</v>
      </c>
      <c r="AK2153" s="4">
        <f ca="1">OFFSET(Model!$A$1,Model!AK$2115-1,Model!$D$2113+Model!$C2153)</f>
        <v>0</v>
      </c>
      <c r="AL2153" s="4">
        <f t="shared" ca="1" si="3144"/>
        <v>0</v>
      </c>
      <c r="AM2153" s="4"/>
      <c r="AN2153" s="4">
        <f ca="1">OFFSET(Model!$A$1,Model!AN$2115-1,Model!$D$2113+Model!$C2153)</f>
        <v>0</v>
      </c>
      <c r="AO2153" s="4">
        <f ca="1">OFFSET(Model!$A$1,Model!AO$2115-1,Model!$D$2113+Model!$C2153)</f>
        <v>0</v>
      </c>
      <c r="AP2153" s="4">
        <f ca="1">OFFSET(Model!$A$1,Model!AP$2115-1,Model!$D$2113+Model!$C2153)</f>
        <v>0</v>
      </c>
      <c r="AQ2153" s="4">
        <f ca="1">OFFSET(Model!$A$1,Model!AQ$2115-1,Model!$D$2113+Model!$C2153)</f>
        <v>0</v>
      </c>
      <c r="AR2153" s="4">
        <f ca="1">OFFSET(Model!$A$1,Model!AR$2115-1,Model!$D$2113+Model!$C2153)</f>
        <v>0</v>
      </c>
      <c r="AS2153" s="4">
        <f ca="1">OFFSET(Model!$A$1,Model!AS$2115-1,Model!$D$2113+Model!$C2153)</f>
        <v>0</v>
      </c>
      <c r="AT2153" s="4">
        <f ca="1">OFFSET(Model!$A$1,Model!AT$2115-1,Model!$D$2113+Model!$C2153)</f>
        <v>0</v>
      </c>
      <c r="AU2153" s="4">
        <f ca="1">OFFSET(Model!$A$1,Model!AU$2115-1,Model!$D$2113+Model!$C2153)</f>
        <v>0</v>
      </c>
      <c r="AV2153" s="4">
        <f ca="1">OFFSET(Model!$A$1,Model!AV$2115-1,Model!$D$2113+Model!$C2153)</f>
        <v>0</v>
      </c>
      <c r="AW2153" s="4">
        <f ca="1">OFFSET(Model!$A$1,Model!AW$2115-1,Model!$D$2113+Model!$C2153)</f>
        <v>0</v>
      </c>
      <c r="AX2153" s="4">
        <f ca="1">OFFSET(Model!$A$1,Model!AX$2115-1,Model!$D$2113+Model!$C2153)</f>
        <v>0</v>
      </c>
      <c r="AY2153" s="4">
        <f ca="1">OFFSET(Model!$A$1,Model!AY$2115-1,Model!$D$2113+Model!$C2153)</f>
        <v>0</v>
      </c>
      <c r="AZ2153" s="4">
        <f ca="1">OFFSET(Model!$A$1,Model!AZ$2115-1,Model!$D$2113+Model!$C2153)</f>
        <v>0</v>
      </c>
      <c r="BA2153" s="4">
        <f ca="1">OFFSET(Model!$A$1,Model!BA$2115-1,Model!$D$2113+Model!$C2153)</f>
        <v>0</v>
      </c>
      <c r="BB2153" s="4">
        <f ca="1">OFFSET(Model!$A$1,Model!BB$2115-1,Model!$D$2113+Model!$C2153)</f>
        <v>0</v>
      </c>
      <c r="BC2153" s="4">
        <f ca="1">OFFSET(Model!$A$1,Model!BC$2115-1,Model!$D$2113+Model!$C2153)</f>
        <v>0</v>
      </c>
      <c r="BD2153" s="4">
        <f ca="1">OFFSET(Model!$A$1,Model!BD$2115-1,Model!$D$2113+Model!$C2153)</f>
        <v>0</v>
      </c>
      <c r="BE2153" s="4">
        <f ca="1">OFFSET(Model!$A$1,Model!BE$2115-1,Model!$D$2113+Model!$C2153)</f>
        <v>0</v>
      </c>
      <c r="BF2153" s="4">
        <f ca="1">OFFSET(Model!$A$1,Model!BF$2115-1,Model!$D$2113+Model!$C2153)</f>
        <v>0</v>
      </c>
      <c r="BG2153" s="4">
        <f ca="1">OFFSET(Model!$A$1,Model!BG$2115-1,Model!$D$2113+Model!$C2153)</f>
        <v>0</v>
      </c>
      <c r="BH2153" s="4">
        <f t="shared" ca="1" si="3145"/>
        <v>0</v>
      </c>
      <c r="BI2153" s="4"/>
      <c r="BJ2153" s="4">
        <f ca="1">OFFSET(Model!$A$1,Model!BJ$2115-1,Model!$D$2113+Model!$C2153)</f>
        <v>72701.213793071438</v>
      </c>
      <c r="BK2153" s="4">
        <f ca="1">OFFSET(Model!$A$1,Model!BK$2115-1,Model!$D$2113+Model!$C2153)</f>
        <v>10682.627332859465</v>
      </c>
      <c r="BL2153" s="4">
        <f ca="1">OFFSET(Model!$A$1,Model!BL$2115-1,Model!$D$2113+Model!$C2153)</f>
        <v>28190.266572823588</v>
      </c>
      <c r="BM2153" s="4">
        <f ca="1">OFFSET(Model!$A$1,Model!BM$2115-1,Model!$D$2113+Model!$C2153)</f>
        <v>32047.881998578388</v>
      </c>
      <c r="BN2153" s="4">
        <f ca="1">OFFSET(Model!$A$1,Model!BN$2115-1,Model!$D$2113+Model!$C2153)</f>
        <v>45994.6454609227</v>
      </c>
      <c r="BO2153" s="4">
        <f ca="1">OFFSET(Model!$A$1,Model!BO$2115-1,Model!$D$2113+Model!$C2153)</f>
        <v>17804.378888099109</v>
      </c>
      <c r="BP2153" s="4">
        <f ca="1">OFFSET(Model!$A$1,Model!BP$2115-1,Model!$D$2113+Model!$C2153)</f>
        <v>23739.171850798815</v>
      </c>
      <c r="BQ2153" s="4">
        <f ca="1">OFFSET(Model!$A$1,Model!BQ$2115-1,Model!$D$2113+Model!$C2153)</f>
        <v>105.11618978817329</v>
      </c>
      <c r="BR2153" s="4">
        <f t="shared" ca="1" si="3146"/>
        <v>231265.30208694169</v>
      </c>
      <c r="BS2153" s="4"/>
      <c r="BT2153" s="2">
        <f t="shared" ca="1" si="3147"/>
        <v>373053.85728922352</v>
      </c>
      <c r="BU2153" s="2">
        <f t="shared" ca="1" si="3148"/>
        <v>231265.30208694169</v>
      </c>
      <c r="BV2153" s="5">
        <f t="shared" ca="1" si="3149"/>
        <v>141788.55520228183</v>
      </c>
      <c r="BW2153" s="1"/>
      <c r="BX2153" s="4">
        <f ca="1">OFFSET(Model!$A$1,Model!BX$2115-1,Model!$D$2113+Model!$C2153)</f>
        <v>0</v>
      </c>
      <c r="BY2153" s="4">
        <f ca="1">OFFSET(Model!$A$1,Model!BY$2115-1,Model!$D$2113+Model!$C2153)</f>
        <v>0</v>
      </c>
      <c r="BZ2153" s="4">
        <f ca="1">OFFSET(Model!$A$1,Model!BZ$2115-1,Model!$D$2113+Model!$C2153)</f>
        <v>0</v>
      </c>
      <c r="CA2153" s="4">
        <f ca="1">OFFSET(Model!$A$1,Model!CA$2115-1,Model!$D$2113+Model!$C2153)</f>
        <v>0</v>
      </c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>
        <f ca="1">OFFSET(Model!$A$1,Model!DD$2115-1,Model!$D$2113+Model!$C2153)</f>
        <v>0</v>
      </c>
      <c r="DE2153" s="4">
        <f ca="1">OFFSET(Model!$A$1,Model!DE$2115-1,Model!$D$2113+Model!$C2153)</f>
        <v>0</v>
      </c>
      <c r="DF2153" s="4">
        <f ca="1">OFFSET(Model!$A$1,Model!DF$2115-1,Model!$D$2113+Model!$C2153)</f>
        <v>0</v>
      </c>
      <c r="DG2153" s="1"/>
      <c r="DH2153" s="4">
        <f ca="1">OFFSET(Model!$A$1,Model!DH$2115-1,Model!$D$2113+Model!$C2153)</f>
        <v>0</v>
      </c>
      <c r="DI2153" s="4">
        <f ca="1">OFFSET(Model!$A$1,Model!DI$2115-1,Model!$D$2113+Model!$C2153)</f>
        <v>0</v>
      </c>
      <c r="DJ2153" s="4"/>
      <c r="DK2153" s="4"/>
      <c r="DL2153" s="4"/>
      <c r="DM2153" s="4"/>
      <c r="DN2153" s="4">
        <f ca="1">OFFSET(Model!$A$1,Model!DN$2115-1,Model!$D$2113+Model!$C2153)</f>
        <v>0</v>
      </c>
      <c r="DO2153" s="4">
        <f ca="1">OFFSET(Model!$A$1,Model!DO$2115-1,Model!$D$2113+Model!$C2153)</f>
        <v>0</v>
      </c>
      <c r="DP2153" s="4">
        <f ca="1">OFFSET(Model!$A$1,Model!DP$2115-1,Model!$D$2113+Model!$C2153)</f>
        <v>0</v>
      </c>
      <c r="DQ2153" s="6">
        <f ca="1">OFFSET(Model!$A$1,Model!DQ$2115-1,Model!$D$2113+Model!$C2153)</f>
        <v>0</v>
      </c>
      <c r="DR2153" s="4">
        <f ca="1">OFFSET(Model!$A$1,Model!DR$2115-1,Model!$D$2113+Model!$C2153)</f>
        <v>10927.491081642995</v>
      </c>
      <c r="DS2153" s="6">
        <f ca="1">OFFSET(Model!$A$1,Model!DS$2115-1,Model!$D$2113+Model!$C2153)</f>
        <v>0</v>
      </c>
      <c r="DT2153" s="4">
        <f ca="1">OFFSET(Model!$A$1,Model!DT$2115-1,Model!$D$2113+Model!$C2153)</f>
        <v>362126.36620758055</v>
      </c>
      <c r="DU2153" s="4">
        <f ca="1">OFFSET(Model!$A$1,Model!DU$2115-1,Model!$D$2113+Model!$C2153)</f>
        <v>130861.06412063888</v>
      </c>
      <c r="DV2153" s="4">
        <f ca="1">OFFSET(Model!$A$1,Model!DV$2115-1,Model!$D$2113+Model!$C2153)</f>
        <v>0</v>
      </c>
      <c r="DW2153" s="1"/>
      <c r="DX2153" s="360">
        <f ca="1">OFFSET(Model!$A$1,Model!DX$2115-1,Model!$D$2113+Model!$C2153)</f>
        <v>1.0502855940909769E-2</v>
      </c>
      <c r="DY2153" s="360">
        <f ca="1">OFFSET(Model!$A$1,Model!DY$2115-1,Model!$D$2113+Model!$C2153)</f>
        <v>1.0502855940909769E-2</v>
      </c>
      <c r="DZ2153" s="360">
        <f ca="1">OFFSET(Model!$A$1,Model!DZ$2115-1,Model!$D$2113+Model!$C2153)</f>
        <v>1.0502855940909769E-2</v>
      </c>
      <c r="EA2153" s="360">
        <f ca="1">OFFSET(Model!$A$1,Model!EA$2115-1,Model!$D$2113+Model!$C2153)</f>
        <v>1.050285594090977E-2</v>
      </c>
      <c r="EB2153" s="360">
        <f ca="1">OFFSET(Model!$A$1,Model!EB$2115-1,Model!$D$2113+Model!$C2153)</f>
        <v>1.0502855940909769E-2</v>
      </c>
      <c r="EC2153" s="360">
        <f ca="1">OFFSET(Model!$A$1,Model!EC$2115-1,Model!$D$2113+Model!$C2153)</f>
        <v>1.0502855940909769E-2</v>
      </c>
      <c r="ED2153" s="1"/>
      <c r="EE2153" s="1"/>
    </row>
    <row r="2154" spans="2:135" ht="15" customHeight="1">
      <c r="B2154" s="1"/>
      <c r="C2154" s="1">
        <f>IF(C2153&lt;Model!$E$1827,C2153+1,NA())</f>
        <v>37</v>
      </c>
      <c r="D2154" s="7">
        <f>INDEX(Model!$F$16:$DN$17,1,MATCH(Model!C2154,Model!$F$17:$DN$17,0))</f>
        <v>43220</v>
      </c>
      <c r="E2154" s="1"/>
      <c r="F2154" s="4">
        <f ca="1">OFFSET(Model!$A$1,Model!F$2115-1,Model!$D$2113+Model!$C2154)</f>
        <v>0</v>
      </c>
      <c r="G2154" s="4">
        <f ca="1">OFFSET(Model!$A$1,Model!G$2115-1,Model!$D$2113+Model!$C2154)</f>
        <v>0</v>
      </c>
      <c r="H2154" s="4">
        <f ca="1">OFFSET(Model!$A$1,Model!H$2115-1,Model!$D$2113+Model!$C2154)</f>
        <v>0</v>
      </c>
      <c r="I2154" s="4">
        <f ca="1">OFFSET(Model!$A$1,Model!I$2115-1,Model!$D$2113+Model!$C2154)</f>
        <v>314524.70175665774</v>
      </c>
      <c r="J2154" s="4">
        <f ca="1">OFFSET(Model!$A$1,Model!J$2115-1,Model!$D$2113+Model!$C2154)</f>
        <v>1428.0562203216896</v>
      </c>
      <c r="K2154" s="4">
        <f ca="1">OFFSET(Model!$A$1,Model!K$2115-1,Model!$D$2113+Model!$C2154)</f>
        <v>39810.044084938447</v>
      </c>
      <c r="L2154" s="4">
        <f ca="1">OFFSET(Model!$A$1,Model!L$2115-1,Model!$D$2113+Model!$C2154)</f>
        <v>10954.053378469882</v>
      </c>
      <c r="M2154" s="1"/>
      <c r="N2154" s="4">
        <f ca="1">OFFSET(Model!$A$1,Model!N$2115-1,Model!$D$2113+Model!$C2154)</f>
        <v>0</v>
      </c>
      <c r="O2154" s="4">
        <f ca="1">OFFSET(Model!$A$1,Model!O$2115-1,Model!$D$2113+Model!$C2154)</f>
        <v>0</v>
      </c>
      <c r="P2154" s="4">
        <f ca="1">OFFSET(Model!$A$1,Model!P$2115-1,Model!$D$2113+Model!$C2154)</f>
        <v>0</v>
      </c>
      <c r="Q2154" s="4">
        <f ca="1">OFFSET(Model!$A$1,Model!Q$2115-1,Model!$D$2113+Model!$C2154)</f>
        <v>0</v>
      </c>
      <c r="R2154" s="4">
        <f ca="1">OFFSET(Model!$A$1,Model!R$2115-1,Model!$D$2113+Model!$C2154)</f>
        <v>0</v>
      </c>
      <c r="S2154" s="4">
        <f t="shared" ca="1" si="3142"/>
        <v>0</v>
      </c>
      <c r="T2154" s="4"/>
      <c r="U2154" s="4">
        <f ca="1">OFFSET(Model!$A$1,Model!U$2115-1,Model!$D$2113+Model!$C2154)</f>
        <v>0</v>
      </c>
      <c r="V2154" s="4">
        <f ca="1">OFFSET(Model!$A$1,Model!V$2115-1,Model!$D$2113+Model!$C2154)</f>
        <v>0</v>
      </c>
      <c r="W2154" s="4">
        <f ca="1">OFFSET(Model!$A$1,Model!W$2115-1,Model!$D$2113+Model!$C2154)</f>
        <v>0</v>
      </c>
      <c r="X2154" s="4">
        <f ca="1">OFFSET(Model!$A$1,Model!X$2115-1,Model!$D$2113+Model!$C2154)</f>
        <v>0</v>
      </c>
      <c r="Y2154" s="4">
        <f t="shared" ca="1" si="3143"/>
        <v>0</v>
      </c>
      <c r="Z2154" s="4"/>
      <c r="AA2154" s="4">
        <f ca="1">OFFSET(Model!$A$1,Model!AA$2115-1,Model!$D$2113+Model!$C2154)</f>
        <v>0</v>
      </c>
      <c r="AB2154" s="4">
        <f ca="1">OFFSET(Model!$A$1,Model!AB$2115-1,Model!$D$2113+Model!$C2154)</f>
        <v>0</v>
      </c>
      <c r="AC2154" s="4">
        <f ca="1">OFFSET(Model!$A$1,Model!AC$2115-1,Model!$D$2113+Model!$C2154)</f>
        <v>0</v>
      </c>
      <c r="AD2154" s="4">
        <f ca="1">OFFSET(Model!$A$1,Model!AD$2115-1,Model!$D$2113+Model!$C2154)</f>
        <v>0</v>
      </c>
      <c r="AE2154" s="4">
        <f ca="1">OFFSET(Model!$A$1,Model!AE$2115-1,Model!$D$2113+Model!$C2154)</f>
        <v>0</v>
      </c>
      <c r="AF2154" s="4">
        <f ca="1">OFFSET(Model!$A$1,Model!AF$2115-1,Model!$D$2113+Model!$C2154)</f>
        <v>0</v>
      </c>
      <c r="AG2154" s="4">
        <f ca="1">OFFSET(Model!$A$1,Model!AG$2115-1,Model!$D$2113+Model!$C2154)</f>
        <v>0</v>
      </c>
      <c r="AH2154" s="4">
        <f ca="1">OFFSET(Model!$A$1,Model!AH$2115-1,Model!$D$2113+Model!$C2154)</f>
        <v>0</v>
      </c>
      <c r="AI2154" s="4">
        <f ca="1">OFFSET(Model!$A$1,Model!AI$2115-1,Model!$D$2113+Model!$C2154)</f>
        <v>0</v>
      </c>
      <c r="AJ2154" s="4">
        <f ca="1">OFFSET(Model!$A$1,Model!AJ$2115-1,Model!$D$2113+Model!$C2154)</f>
        <v>0</v>
      </c>
      <c r="AK2154" s="4">
        <f ca="1">OFFSET(Model!$A$1,Model!AK$2115-1,Model!$D$2113+Model!$C2154)</f>
        <v>0</v>
      </c>
      <c r="AL2154" s="4">
        <f t="shared" ca="1" si="3144"/>
        <v>0</v>
      </c>
      <c r="AM2154" s="4"/>
      <c r="AN2154" s="4">
        <f ca="1">OFFSET(Model!$A$1,Model!AN$2115-1,Model!$D$2113+Model!$C2154)</f>
        <v>0</v>
      </c>
      <c r="AO2154" s="4">
        <f ca="1">OFFSET(Model!$A$1,Model!AO$2115-1,Model!$D$2113+Model!$C2154)</f>
        <v>0</v>
      </c>
      <c r="AP2154" s="4">
        <f ca="1">OFFSET(Model!$A$1,Model!AP$2115-1,Model!$D$2113+Model!$C2154)</f>
        <v>0</v>
      </c>
      <c r="AQ2154" s="4">
        <f ca="1">OFFSET(Model!$A$1,Model!AQ$2115-1,Model!$D$2113+Model!$C2154)</f>
        <v>0</v>
      </c>
      <c r="AR2154" s="4">
        <f ca="1">OFFSET(Model!$A$1,Model!AR$2115-1,Model!$D$2113+Model!$C2154)</f>
        <v>0</v>
      </c>
      <c r="AS2154" s="4">
        <f ca="1">OFFSET(Model!$A$1,Model!AS$2115-1,Model!$D$2113+Model!$C2154)</f>
        <v>0</v>
      </c>
      <c r="AT2154" s="4">
        <f ca="1">OFFSET(Model!$A$1,Model!AT$2115-1,Model!$D$2113+Model!$C2154)</f>
        <v>0</v>
      </c>
      <c r="AU2154" s="4">
        <f ca="1">OFFSET(Model!$A$1,Model!AU$2115-1,Model!$D$2113+Model!$C2154)</f>
        <v>0</v>
      </c>
      <c r="AV2154" s="4">
        <f ca="1">OFFSET(Model!$A$1,Model!AV$2115-1,Model!$D$2113+Model!$C2154)</f>
        <v>0</v>
      </c>
      <c r="AW2154" s="4">
        <f ca="1">OFFSET(Model!$A$1,Model!AW$2115-1,Model!$D$2113+Model!$C2154)</f>
        <v>0</v>
      </c>
      <c r="AX2154" s="4">
        <f ca="1">OFFSET(Model!$A$1,Model!AX$2115-1,Model!$D$2113+Model!$C2154)</f>
        <v>0</v>
      </c>
      <c r="AY2154" s="4">
        <f ca="1">OFFSET(Model!$A$1,Model!AY$2115-1,Model!$D$2113+Model!$C2154)</f>
        <v>0</v>
      </c>
      <c r="AZ2154" s="4">
        <f ca="1">OFFSET(Model!$A$1,Model!AZ$2115-1,Model!$D$2113+Model!$C2154)</f>
        <v>0</v>
      </c>
      <c r="BA2154" s="4">
        <f ca="1">OFFSET(Model!$A$1,Model!BA$2115-1,Model!$D$2113+Model!$C2154)</f>
        <v>0</v>
      </c>
      <c r="BB2154" s="4">
        <f ca="1">OFFSET(Model!$A$1,Model!BB$2115-1,Model!$D$2113+Model!$C2154)</f>
        <v>0</v>
      </c>
      <c r="BC2154" s="4">
        <f ca="1">OFFSET(Model!$A$1,Model!BC$2115-1,Model!$D$2113+Model!$C2154)</f>
        <v>0</v>
      </c>
      <c r="BD2154" s="4">
        <f ca="1">OFFSET(Model!$A$1,Model!BD$2115-1,Model!$D$2113+Model!$C2154)</f>
        <v>0</v>
      </c>
      <c r="BE2154" s="4">
        <f ca="1">OFFSET(Model!$A$1,Model!BE$2115-1,Model!$D$2113+Model!$C2154)</f>
        <v>0</v>
      </c>
      <c r="BF2154" s="4">
        <f ca="1">OFFSET(Model!$A$1,Model!BF$2115-1,Model!$D$2113+Model!$C2154)</f>
        <v>0</v>
      </c>
      <c r="BG2154" s="4">
        <f ca="1">OFFSET(Model!$A$1,Model!BG$2115-1,Model!$D$2113+Model!$C2154)</f>
        <v>0</v>
      </c>
      <c r="BH2154" s="4">
        <f t="shared" ca="1" si="3145"/>
        <v>0</v>
      </c>
      <c r="BI2154" s="4"/>
      <c r="BJ2154" s="4">
        <f ca="1">OFFSET(Model!$A$1,Model!BJ$2115-1,Model!$D$2113+Model!$C2154)</f>
        <v>70796.482470301038</v>
      </c>
      <c r="BK2154" s="4">
        <f ca="1">OFFSET(Model!$A$1,Model!BK$2115-1,Model!$D$2113+Model!$C2154)</f>
        <v>10456.095872536758</v>
      </c>
      <c r="BL2154" s="4">
        <f ca="1">OFFSET(Model!$A$1,Model!BL$2115-1,Model!$D$2113+Model!$C2154)</f>
        <v>27374.639888516373</v>
      </c>
      <c r="BM2154" s="4">
        <f ca="1">OFFSET(Model!$A$1,Model!BM$2115-1,Model!$D$2113+Model!$C2154)</f>
        <v>31561.919022657243</v>
      </c>
      <c r="BN2154" s="4">
        <f ca="1">OFFSET(Model!$A$1,Model!BN$2115-1,Model!$D$2113+Model!$C2154)</f>
        <v>44656.242788959076</v>
      </c>
      <c r="BO2154" s="4">
        <f ca="1">OFFSET(Model!$A$1,Model!BO$2115-1,Model!$D$2113+Model!$C2154)</f>
        <v>17426.826454227932</v>
      </c>
      <c r="BP2154" s="4">
        <f ca="1">OFFSET(Model!$A$1,Model!BP$2115-1,Model!$D$2113+Model!$C2154)</f>
        <v>23235.768605637244</v>
      </c>
      <c r="BQ2154" s="4">
        <f ca="1">OFFSET(Model!$A$1,Model!BQ$2115-1,Model!$D$2113+Model!$C2154)</f>
        <v>105.55417391229068</v>
      </c>
      <c r="BR2154" s="4">
        <f t="shared" ca="1" si="3146"/>
        <v>225613.52927674796</v>
      </c>
      <c r="BS2154" s="4"/>
      <c r="BT2154" s="2">
        <f t="shared" ca="1" si="3147"/>
        <v>366716.85544038774</v>
      </c>
      <c r="BU2154" s="2">
        <f t="shared" ca="1" si="3148"/>
        <v>225613.52927674796</v>
      </c>
      <c r="BV2154" s="5">
        <f t="shared" ca="1" si="3149"/>
        <v>141103.32616363978</v>
      </c>
      <c r="BW2154" s="1"/>
      <c r="BX2154" s="4">
        <f ca="1">OFFSET(Model!$A$1,Model!BX$2115-1,Model!$D$2113+Model!$C2154)</f>
        <v>0</v>
      </c>
      <c r="BY2154" s="4">
        <f ca="1">OFFSET(Model!$A$1,Model!BY$2115-1,Model!$D$2113+Model!$C2154)</f>
        <v>0</v>
      </c>
      <c r="BZ2154" s="4">
        <f ca="1">OFFSET(Model!$A$1,Model!BZ$2115-1,Model!$D$2113+Model!$C2154)</f>
        <v>0</v>
      </c>
      <c r="CA2154" s="4">
        <f ca="1">OFFSET(Model!$A$1,Model!CA$2115-1,Model!$D$2113+Model!$C2154)</f>
        <v>0</v>
      </c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>
        <f ca="1">OFFSET(Model!$A$1,Model!DD$2115-1,Model!$D$2113+Model!$C2154)</f>
        <v>0</v>
      </c>
      <c r="DE2154" s="4">
        <f ca="1">OFFSET(Model!$A$1,Model!DE$2115-1,Model!$D$2113+Model!$C2154)</f>
        <v>0</v>
      </c>
      <c r="DF2154" s="4">
        <f ca="1">OFFSET(Model!$A$1,Model!DF$2115-1,Model!$D$2113+Model!$C2154)</f>
        <v>0</v>
      </c>
      <c r="DG2154" s="1"/>
      <c r="DH2154" s="4">
        <f ca="1">OFFSET(Model!$A$1,Model!DH$2115-1,Model!$D$2113+Model!$C2154)</f>
        <v>0</v>
      </c>
      <c r="DI2154" s="4">
        <f ca="1">OFFSET(Model!$A$1,Model!DI$2115-1,Model!$D$2113+Model!$C2154)</f>
        <v>0</v>
      </c>
      <c r="DJ2154" s="4"/>
      <c r="DK2154" s="4"/>
      <c r="DL2154" s="4"/>
      <c r="DM2154" s="4"/>
      <c r="DN2154" s="4">
        <f ca="1">OFFSET(Model!$A$1,Model!DN$2115-1,Model!$D$2113+Model!$C2154)</f>
        <v>0</v>
      </c>
      <c r="DO2154" s="4">
        <f ca="1">OFFSET(Model!$A$1,Model!DO$2115-1,Model!$D$2113+Model!$C2154)</f>
        <v>0</v>
      </c>
      <c r="DP2154" s="4">
        <f ca="1">OFFSET(Model!$A$1,Model!DP$2115-1,Model!$D$2113+Model!$C2154)</f>
        <v>0</v>
      </c>
      <c r="DQ2154" s="6">
        <f ca="1">OFFSET(Model!$A$1,Model!DQ$2115-1,Model!$D$2113+Model!$C2154)</f>
        <v>0</v>
      </c>
      <c r="DR2154" s="4">
        <f ca="1">OFFSET(Model!$A$1,Model!DR$2115-1,Model!$D$2113+Model!$C2154)</f>
        <v>10954.053378469882</v>
      </c>
      <c r="DS2154" s="6">
        <f ca="1">OFFSET(Model!$A$1,Model!DS$2115-1,Model!$D$2113+Model!$C2154)</f>
        <v>0</v>
      </c>
      <c r="DT2154" s="4">
        <f ca="1">OFFSET(Model!$A$1,Model!DT$2115-1,Model!$D$2113+Model!$C2154)</f>
        <v>355762.8020619179</v>
      </c>
      <c r="DU2154" s="4">
        <f ca="1">OFFSET(Model!$A$1,Model!DU$2115-1,Model!$D$2113+Model!$C2154)</f>
        <v>130149.27278516993</v>
      </c>
      <c r="DV2154" s="4">
        <f ca="1">OFFSET(Model!$A$1,Model!DV$2115-1,Model!$D$2113+Model!$C2154)</f>
        <v>0</v>
      </c>
      <c r="DW2154" s="1"/>
      <c r="DX2154" s="360">
        <f ca="1">OFFSET(Model!$A$1,Model!DX$2115-1,Model!$D$2113+Model!$C2154)</f>
        <v>1.045209823434369E-2</v>
      </c>
      <c r="DY2154" s="360">
        <f ca="1">OFFSET(Model!$A$1,Model!DY$2115-1,Model!$D$2113+Model!$C2154)</f>
        <v>1.045209823434369E-2</v>
      </c>
      <c r="DZ2154" s="360">
        <f ca="1">OFFSET(Model!$A$1,Model!DZ$2115-1,Model!$D$2113+Model!$C2154)</f>
        <v>1.045209823434369E-2</v>
      </c>
      <c r="EA2154" s="360">
        <f ca="1">OFFSET(Model!$A$1,Model!EA$2115-1,Model!$D$2113+Model!$C2154)</f>
        <v>1.045209823434369E-2</v>
      </c>
      <c r="EB2154" s="360">
        <f ca="1">OFFSET(Model!$A$1,Model!EB$2115-1,Model!$D$2113+Model!$C2154)</f>
        <v>1.045209823434369E-2</v>
      </c>
      <c r="EC2154" s="360">
        <f ca="1">OFFSET(Model!$A$1,Model!EC$2115-1,Model!$D$2113+Model!$C2154)</f>
        <v>1.045209823434369E-2</v>
      </c>
      <c r="ED2154" s="1"/>
      <c r="EE2154" s="1"/>
    </row>
    <row r="2155" spans="2:135" ht="15" customHeight="1">
      <c r="B2155" s="1"/>
      <c r="C2155" s="1">
        <f>IF(C2154&lt;Model!$E$1827,C2154+1,NA())</f>
        <v>38</v>
      </c>
      <c r="D2155" s="7">
        <f>INDEX(Model!$F$16:$DN$17,1,MATCH(Model!C2155,Model!$F$17:$DN$17,0))</f>
        <v>43251</v>
      </c>
      <c r="E2155" s="1"/>
      <c r="F2155" s="4">
        <f ca="1">OFFSET(Model!$A$1,Model!F$2115-1,Model!$D$2113+Model!$C2155)</f>
        <v>0</v>
      </c>
      <c r="G2155" s="4">
        <f ca="1">OFFSET(Model!$A$1,Model!G$2115-1,Model!$D$2113+Model!$C2155)</f>
        <v>0</v>
      </c>
      <c r="H2155" s="4">
        <f ca="1">OFFSET(Model!$A$1,Model!H$2115-1,Model!$D$2113+Model!$C2155)</f>
        <v>0</v>
      </c>
      <c r="I2155" s="4">
        <f ca="1">OFFSET(Model!$A$1,Model!I$2115-1,Model!$D$2113+Model!$C2155)</f>
        <v>329316.96333937638</v>
      </c>
      <c r="J2155" s="4">
        <f ca="1">OFFSET(Model!$A$1,Model!J$2115-1,Model!$D$2113+Model!$C2155)</f>
        <v>1491.9374092565217</v>
      </c>
      <c r="K2155" s="4">
        <f ca="1">OFFSET(Model!$A$1,Model!K$2115-1,Model!$D$2113+Model!$C2155)</f>
        <v>42238.549050235575</v>
      </c>
      <c r="L2155" s="4">
        <f ca="1">OFFSET(Model!$A$1,Model!L$2115-1,Model!$D$2113+Model!$C2155)</f>
        <v>10981.568918270972</v>
      </c>
      <c r="M2155" s="1"/>
      <c r="N2155" s="4">
        <f ca="1">OFFSET(Model!$A$1,Model!N$2115-1,Model!$D$2113+Model!$C2155)</f>
        <v>0</v>
      </c>
      <c r="O2155" s="4">
        <f ca="1">OFFSET(Model!$A$1,Model!O$2115-1,Model!$D$2113+Model!$C2155)</f>
        <v>0</v>
      </c>
      <c r="P2155" s="4">
        <f ca="1">OFFSET(Model!$A$1,Model!P$2115-1,Model!$D$2113+Model!$C2155)</f>
        <v>0</v>
      </c>
      <c r="Q2155" s="4">
        <f ca="1">OFFSET(Model!$A$1,Model!Q$2115-1,Model!$D$2113+Model!$C2155)</f>
        <v>0</v>
      </c>
      <c r="R2155" s="4">
        <f ca="1">OFFSET(Model!$A$1,Model!R$2115-1,Model!$D$2113+Model!$C2155)</f>
        <v>0</v>
      </c>
      <c r="S2155" s="4">
        <f t="shared" ca="1" si="3142"/>
        <v>0</v>
      </c>
      <c r="T2155" s="4"/>
      <c r="U2155" s="4">
        <f ca="1">OFFSET(Model!$A$1,Model!U$2115-1,Model!$D$2113+Model!$C2155)</f>
        <v>0</v>
      </c>
      <c r="V2155" s="4">
        <f ca="1">OFFSET(Model!$A$1,Model!V$2115-1,Model!$D$2113+Model!$C2155)</f>
        <v>0</v>
      </c>
      <c r="W2155" s="4">
        <f ca="1">OFFSET(Model!$A$1,Model!W$2115-1,Model!$D$2113+Model!$C2155)</f>
        <v>0</v>
      </c>
      <c r="X2155" s="4">
        <f ca="1">OFFSET(Model!$A$1,Model!X$2115-1,Model!$D$2113+Model!$C2155)</f>
        <v>0</v>
      </c>
      <c r="Y2155" s="4">
        <f t="shared" ca="1" si="3143"/>
        <v>0</v>
      </c>
      <c r="Z2155" s="4"/>
      <c r="AA2155" s="4">
        <f ca="1">OFFSET(Model!$A$1,Model!AA$2115-1,Model!$D$2113+Model!$C2155)</f>
        <v>0</v>
      </c>
      <c r="AB2155" s="4">
        <f ca="1">OFFSET(Model!$A$1,Model!AB$2115-1,Model!$D$2113+Model!$C2155)</f>
        <v>0</v>
      </c>
      <c r="AC2155" s="4">
        <f ca="1">OFFSET(Model!$A$1,Model!AC$2115-1,Model!$D$2113+Model!$C2155)</f>
        <v>0</v>
      </c>
      <c r="AD2155" s="4">
        <f ca="1">OFFSET(Model!$A$1,Model!AD$2115-1,Model!$D$2113+Model!$C2155)</f>
        <v>0</v>
      </c>
      <c r="AE2155" s="4">
        <f ca="1">OFFSET(Model!$A$1,Model!AE$2115-1,Model!$D$2113+Model!$C2155)</f>
        <v>0</v>
      </c>
      <c r="AF2155" s="4">
        <f ca="1">OFFSET(Model!$A$1,Model!AF$2115-1,Model!$D$2113+Model!$C2155)</f>
        <v>0</v>
      </c>
      <c r="AG2155" s="4">
        <f ca="1">OFFSET(Model!$A$1,Model!AG$2115-1,Model!$D$2113+Model!$C2155)</f>
        <v>0</v>
      </c>
      <c r="AH2155" s="4">
        <f ca="1">OFFSET(Model!$A$1,Model!AH$2115-1,Model!$D$2113+Model!$C2155)</f>
        <v>0</v>
      </c>
      <c r="AI2155" s="4">
        <f ca="1">OFFSET(Model!$A$1,Model!AI$2115-1,Model!$D$2113+Model!$C2155)</f>
        <v>0</v>
      </c>
      <c r="AJ2155" s="4">
        <f ca="1">OFFSET(Model!$A$1,Model!AJ$2115-1,Model!$D$2113+Model!$C2155)</f>
        <v>0</v>
      </c>
      <c r="AK2155" s="4">
        <f ca="1">OFFSET(Model!$A$1,Model!AK$2115-1,Model!$D$2113+Model!$C2155)</f>
        <v>0</v>
      </c>
      <c r="AL2155" s="4">
        <f t="shared" ca="1" si="3144"/>
        <v>0</v>
      </c>
      <c r="AM2155" s="4"/>
      <c r="AN2155" s="4">
        <f ca="1">OFFSET(Model!$A$1,Model!AN$2115-1,Model!$D$2113+Model!$C2155)</f>
        <v>0</v>
      </c>
      <c r="AO2155" s="4">
        <f ca="1">OFFSET(Model!$A$1,Model!AO$2115-1,Model!$D$2113+Model!$C2155)</f>
        <v>0</v>
      </c>
      <c r="AP2155" s="4">
        <f ca="1">OFFSET(Model!$A$1,Model!AP$2115-1,Model!$D$2113+Model!$C2155)</f>
        <v>0</v>
      </c>
      <c r="AQ2155" s="4">
        <f ca="1">OFFSET(Model!$A$1,Model!AQ$2115-1,Model!$D$2113+Model!$C2155)</f>
        <v>0</v>
      </c>
      <c r="AR2155" s="4">
        <f ca="1">OFFSET(Model!$A$1,Model!AR$2115-1,Model!$D$2113+Model!$C2155)</f>
        <v>0</v>
      </c>
      <c r="AS2155" s="4">
        <f ca="1">OFFSET(Model!$A$1,Model!AS$2115-1,Model!$D$2113+Model!$C2155)</f>
        <v>0</v>
      </c>
      <c r="AT2155" s="4">
        <f ca="1">OFFSET(Model!$A$1,Model!AT$2115-1,Model!$D$2113+Model!$C2155)</f>
        <v>0</v>
      </c>
      <c r="AU2155" s="4">
        <f ca="1">OFFSET(Model!$A$1,Model!AU$2115-1,Model!$D$2113+Model!$C2155)</f>
        <v>0</v>
      </c>
      <c r="AV2155" s="4">
        <f ca="1">OFFSET(Model!$A$1,Model!AV$2115-1,Model!$D$2113+Model!$C2155)</f>
        <v>0</v>
      </c>
      <c r="AW2155" s="4">
        <f ca="1">OFFSET(Model!$A$1,Model!AW$2115-1,Model!$D$2113+Model!$C2155)</f>
        <v>0</v>
      </c>
      <c r="AX2155" s="4">
        <f ca="1">OFFSET(Model!$A$1,Model!AX$2115-1,Model!$D$2113+Model!$C2155)</f>
        <v>0</v>
      </c>
      <c r="AY2155" s="4">
        <f ca="1">OFFSET(Model!$A$1,Model!AY$2115-1,Model!$D$2113+Model!$C2155)</f>
        <v>0</v>
      </c>
      <c r="AZ2155" s="4">
        <f ca="1">OFFSET(Model!$A$1,Model!AZ$2115-1,Model!$D$2113+Model!$C2155)</f>
        <v>0</v>
      </c>
      <c r="BA2155" s="4">
        <f ca="1">OFFSET(Model!$A$1,Model!BA$2115-1,Model!$D$2113+Model!$C2155)</f>
        <v>0</v>
      </c>
      <c r="BB2155" s="4">
        <f ca="1">OFFSET(Model!$A$1,Model!BB$2115-1,Model!$D$2113+Model!$C2155)</f>
        <v>0</v>
      </c>
      <c r="BC2155" s="4">
        <f ca="1">OFFSET(Model!$A$1,Model!BC$2115-1,Model!$D$2113+Model!$C2155)</f>
        <v>0</v>
      </c>
      <c r="BD2155" s="4">
        <f ca="1">OFFSET(Model!$A$1,Model!BD$2115-1,Model!$D$2113+Model!$C2155)</f>
        <v>0</v>
      </c>
      <c r="BE2155" s="4">
        <f ca="1">OFFSET(Model!$A$1,Model!BE$2115-1,Model!$D$2113+Model!$C2155)</f>
        <v>0</v>
      </c>
      <c r="BF2155" s="4">
        <f ca="1">OFFSET(Model!$A$1,Model!BF$2115-1,Model!$D$2113+Model!$C2155)</f>
        <v>0</v>
      </c>
      <c r="BG2155" s="4">
        <f ca="1">OFFSET(Model!$A$1,Model!BG$2115-1,Model!$D$2113+Model!$C2155)</f>
        <v>0</v>
      </c>
      <c r="BH2155" s="4">
        <f t="shared" ca="1" si="3145"/>
        <v>0</v>
      </c>
      <c r="BI2155" s="4"/>
      <c r="BJ2155" s="4">
        <f ca="1">OFFSET(Model!$A$1,Model!BJ$2115-1,Model!$D$2113+Model!$C2155)</f>
        <v>73582.022539023572</v>
      </c>
      <c r="BK2155" s="4">
        <f ca="1">OFFSET(Model!$A$1,Model!BK$2115-1,Model!$D$2113+Model!$C2155)</f>
        <v>10923.51674806122</v>
      </c>
      <c r="BL2155" s="4">
        <f ca="1">OFFSET(Model!$A$1,Model!BL$2115-1,Model!$D$2113+Model!$C2155)</f>
        <v>28370.800442881224</v>
      </c>
      <c r="BM2155" s="4">
        <f ca="1">OFFSET(Model!$A$1,Model!BM$2115-1,Model!$D$2113+Model!$C2155)</f>
        <v>33175.124938556284</v>
      </c>
      <c r="BN2155" s="4">
        <f ca="1">OFFSET(Model!$A$1,Model!BN$2115-1,Model!$D$2113+Model!$C2155)</f>
        <v>46273.230668870448</v>
      </c>
      <c r="BO2155" s="4">
        <f ca="1">OFFSET(Model!$A$1,Model!BO$2115-1,Model!$D$2113+Model!$C2155)</f>
        <v>18205.861246768702</v>
      </c>
      <c r="BP2155" s="4">
        <f ca="1">OFFSET(Model!$A$1,Model!BP$2115-1,Model!$D$2113+Model!$C2155)</f>
        <v>24274.48166235827</v>
      </c>
      <c r="BQ2155" s="4">
        <f ca="1">OFFSET(Model!$A$1,Model!BQ$2115-1,Model!$D$2113+Model!$C2155)</f>
        <v>105.99398297025856</v>
      </c>
      <c r="BR2155" s="4">
        <f t="shared" ca="1" si="3146"/>
        <v>234911.03222948997</v>
      </c>
      <c r="BS2155" s="4"/>
      <c r="BT2155" s="2">
        <f t="shared" ca="1" si="3147"/>
        <v>384029.01871713949</v>
      </c>
      <c r="BU2155" s="2">
        <f t="shared" ca="1" si="3148"/>
        <v>234911.03222948997</v>
      </c>
      <c r="BV2155" s="5">
        <f t="shared" ca="1" si="3149"/>
        <v>149117.98648764953</v>
      </c>
      <c r="BW2155" s="1"/>
      <c r="BX2155" s="4">
        <f ca="1">OFFSET(Model!$A$1,Model!BX$2115-1,Model!$D$2113+Model!$C2155)</f>
        <v>0</v>
      </c>
      <c r="BY2155" s="4">
        <f ca="1">OFFSET(Model!$A$1,Model!BY$2115-1,Model!$D$2113+Model!$C2155)</f>
        <v>0</v>
      </c>
      <c r="BZ2155" s="4">
        <f ca="1">OFFSET(Model!$A$1,Model!BZ$2115-1,Model!$D$2113+Model!$C2155)</f>
        <v>0</v>
      </c>
      <c r="CA2155" s="4">
        <f ca="1">OFFSET(Model!$A$1,Model!CA$2115-1,Model!$D$2113+Model!$C2155)</f>
        <v>0</v>
      </c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>
        <f ca="1">OFFSET(Model!$A$1,Model!DD$2115-1,Model!$D$2113+Model!$C2155)</f>
        <v>0</v>
      </c>
      <c r="DE2155" s="4">
        <f ca="1">OFFSET(Model!$A$1,Model!DE$2115-1,Model!$D$2113+Model!$C2155)</f>
        <v>0</v>
      </c>
      <c r="DF2155" s="4">
        <f ca="1">OFFSET(Model!$A$1,Model!DF$2115-1,Model!$D$2113+Model!$C2155)</f>
        <v>0</v>
      </c>
      <c r="DG2155" s="1"/>
      <c r="DH2155" s="4">
        <f ca="1">OFFSET(Model!$A$1,Model!DH$2115-1,Model!$D$2113+Model!$C2155)</f>
        <v>0</v>
      </c>
      <c r="DI2155" s="4">
        <f ca="1">OFFSET(Model!$A$1,Model!DI$2115-1,Model!$D$2113+Model!$C2155)</f>
        <v>0</v>
      </c>
      <c r="DJ2155" s="4"/>
      <c r="DK2155" s="4"/>
      <c r="DL2155" s="4"/>
      <c r="DM2155" s="4"/>
      <c r="DN2155" s="4">
        <f ca="1">OFFSET(Model!$A$1,Model!DN$2115-1,Model!$D$2113+Model!$C2155)</f>
        <v>0</v>
      </c>
      <c r="DO2155" s="4">
        <f ca="1">OFFSET(Model!$A$1,Model!DO$2115-1,Model!$D$2113+Model!$C2155)</f>
        <v>0</v>
      </c>
      <c r="DP2155" s="4">
        <f ca="1">OFFSET(Model!$A$1,Model!DP$2115-1,Model!$D$2113+Model!$C2155)</f>
        <v>0</v>
      </c>
      <c r="DQ2155" s="6">
        <f ca="1">OFFSET(Model!$A$1,Model!DQ$2115-1,Model!$D$2113+Model!$C2155)</f>
        <v>0</v>
      </c>
      <c r="DR2155" s="4">
        <f ca="1">OFFSET(Model!$A$1,Model!DR$2115-1,Model!$D$2113+Model!$C2155)</f>
        <v>10981.568918270972</v>
      </c>
      <c r="DS2155" s="6">
        <f ca="1">OFFSET(Model!$A$1,Model!DS$2115-1,Model!$D$2113+Model!$C2155)</f>
        <v>0</v>
      </c>
      <c r="DT2155" s="4">
        <f ca="1">OFFSET(Model!$A$1,Model!DT$2115-1,Model!$D$2113+Model!$C2155)</f>
        <v>373047.4497988685</v>
      </c>
      <c r="DU2155" s="4">
        <f ca="1">OFFSET(Model!$A$1,Model!DU$2115-1,Model!$D$2113+Model!$C2155)</f>
        <v>138136.41756937854</v>
      </c>
      <c r="DV2155" s="4">
        <f ca="1">OFFSET(Model!$A$1,Model!DV$2115-1,Model!$D$2113+Model!$C2155)</f>
        <v>0</v>
      </c>
      <c r="DW2155" s="1"/>
      <c r="DX2155" s="360">
        <f ca="1">OFFSET(Model!$A$1,Model!DX$2115-1,Model!$D$2113+Model!$C2155)</f>
        <v>1.1045776776862925E-2</v>
      </c>
      <c r="DY2155" s="360">
        <f ca="1">OFFSET(Model!$A$1,Model!DY$2115-1,Model!$D$2113+Model!$C2155)</f>
        <v>1.1045776776862927E-2</v>
      </c>
      <c r="DZ2155" s="360">
        <f ca="1">OFFSET(Model!$A$1,Model!DZ$2115-1,Model!$D$2113+Model!$C2155)</f>
        <v>1.1045776776862925E-2</v>
      </c>
      <c r="EA2155" s="360">
        <f ca="1">OFFSET(Model!$A$1,Model!EA$2115-1,Model!$D$2113+Model!$C2155)</f>
        <v>1.1045776776862927E-2</v>
      </c>
      <c r="EB2155" s="360">
        <f ca="1">OFFSET(Model!$A$1,Model!EB$2115-1,Model!$D$2113+Model!$C2155)</f>
        <v>1.1045776776862925E-2</v>
      </c>
      <c r="EC2155" s="360">
        <f ca="1">OFFSET(Model!$A$1,Model!EC$2115-1,Model!$D$2113+Model!$C2155)</f>
        <v>1.1045776776862928E-2</v>
      </c>
      <c r="ED2155" s="1"/>
      <c r="EE2155" s="1"/>
    </row>
    <row r="2156" spans="2:135" ht="15" customHeight="1">
      <c r="B2156" s="1"/>
      <c r="C2156" s="1">
        <f>IF(C2155&lt;Model!$E$1827,C2155+1,NA())</f>
        <v>39</v>
      </c>
      <c r="D2156" s="7">
        <f>INDEX(Model!$F$16:$DN$17,1,MATCH(Model!C2156,Model!$F$17:$DN$17,0))</f>
        <v>43281</v>
      </c>
      <c r="E2156" s="1"/>
      <c r="F2156" s="4">
        <f ca="1">OFFSET(Model!$A$1,Model!F$2115-1,Model!$D$2113+Model!$C2156)</f>
        <v>0</v>
      </c>
      <c r="G2156" s="4">
        <f ca="1">OFFSET(Model!$A$1,Model!G$2115-1,Model!$D$2113+Model!$C2156)</f>
        <v>0</v>
      </c>
      <c r="H2156" s="4">
        <f ca="1">OFFSET(Model!$A$1,Model!H$2115-1,Model!$D$2113+Model!$C2156)</f>
        <v>0</v>
      </c>
      <c r="I2156" s="4">
        <f ca="1">OFFSET(Model!$A$1,Model!I$2115-1,Model!$D$2113+Model!$C2156)</f>
        <v>323135.98150446499</v>
      </c>
      <c r="J2156" s="4">
        <f ca="1">OFFSET(Model!$A$1,Model!J$2115-1,Model!$D$2113+Model!$C2156)</f>
        <v>1460.7297291400255</v>
      </c>
      <c r="K2156" s="4">
        <f ca="1">OFFSET(Model!$A$1,Model!K$2115-1,Model!$D$2113+Model!$C2156)</f>
        <v>41992.820119782366</v>
      </c>
      <c r="L2156" s="4">
        <f ca="1">OFFSET(Model!$A$1,Model!L$2115-1,Model!$D$2113+Model!$C2156)</f>
        <v>11008.262666273387</v>
      </c>
      <c r="M2156" s="1"/>
      <c r="N2156" s="4">
        <f ca="1">OFFSET(Model!$A$1,Model!N$2115-1,Model!$D$2113+Model!$C2156)</f>
        <v>0</v>
      </c>
      <c r="O2156" s="4">
        <f ca="1">OFFSET(Model!$A$1,Model!O$2115-1,Model!$D$2113+Model!$C2156)</f>
        <v>0</v>
      </c>
      <c r="P2156" s="4">
        <f ca="1">OFFSET(Model!$A$1,Model!P$2115-1,Model!$D$2113+Model!$C2156)</f>
        <v>0</v>
      </c>
      <c r="Q2156" s="4">
        <f ca="1">OFFSET(Model!$A$1,Model!Q$2115-1,Model!$D$2113+Model!$C2156)</f>
        <v>0</v>
      </c>
      <c r="R2156" s="4">
        <f ca="1">OFFSET(Model!$A$1,Model!R$2115-1,Model!$D$2113+Model!$C2156)</f>
        <v>0</v>
      </c>
      <c r="S2156" s="4">
        <f t="shared" ca="1" si="3142"/>
        <v>0</v>
      </c>
      <c r="T2156" s="4"/>
      <c r="U2156" s="4">
        <f ca="1">OFFSET(Model!$A$1,Model!U$2115-1,Model!$D$2113+Model!$C2156)</f>
        <v>0</v>
      </c>
      <c r="V2156" s="4">
        <f ca="1">OFFSET(Model!$A$1,Model!V$2115-1,Model!$D$2113+Model!$C2156)</f>
        <v>0</v>
      </c>
      <c r="W2156" s="4">
        <f ca="1">OFFSET(Model!$A$1,Model!W$2115-1,Model!$D$2113+Model!$C2156)</f>
        <v>0</v>
      </c>
      <c r="X2156" s="4">
        <f ca="1">OFFSET(Model!$A$1,Model!X$2115-1,Model!$D$2113+Model!$C2156)</f>
        <v>0</v>
      </c>
      <c r="Y2156" s="4">
        <f t="shared" ca="1" si="3143"/>
        <v>0</v>
      </c>
      <c r="Z2156" s="4"/>
      <c r="AA2156" s="4">
        <f ca="1">OFFSET(Model!$A$1,Model!AA$2115-1,Model!$D$2113+Model!$C2156)</f>
        <v>0</v>
      </c>
      <c r="AB2156" s="4">
        <f ca="1">OFFSET(Model!$A$1,Model!AB$2115-1,Model!$D$2113+Model!$C2156)</f>
        <v>0</v>
      </c>
      <c r="AC2156" s="4">
        <f ca="1">OFFSET(Model!$A$1,Model!AC$2115-1,Model!$D$2113+Model!$C2156)</f>
        <v>0</v>
      </c>
      <c r="AD2156" s="4">
        <f ca="1">OFFSET(Model!$A$1,Model!AD$2115-1,Model!$D$2113+Model!$C2156)</f>
        <v>0</v>
      </c>
      <c r="AE2156" s="4">
        <f ca="1">OFFSET(Model!$A$1,Model!AE$2115-1,Model!$D$2113+Model!$C2156)</f>
        <v>0</v>
      </c>
      <c r="AF2156" s="4">
        <f ca="1">OFFSET(Model!$A$1,Model!AF$2115-1,Model!$D$2113+Model!$C2156)</f>
        <v>0</v>
      </c>
      <c r="AG2156" s="4">
        <f ca="1">OFFSET(Model!$A$1,Model!AG$2115-1,Model!$D$2113+Model!$C2156)</f>
        <v>0</v>
      </c>
      <c r="AH2156" s="4">
        <f ca="1">OFFSET(Model!$A$1,Model!AH$2115-1,Model!$D$2113+Model!$C2156)</f>
        <v>0</v>
      </c>
      <c r="AI2156" s="4">
        <f ca="1">OFFSET(Model!$A$1,Model!AI$2115-1,Model!$D$2113+Model!$C2156)</f>
        <v>0</v>
      </c>
      <c r="AJ2156" s="4">
        <f ca="1">OFFSET(Model!$A$1,Model!AJ$2115-1,Model!$D$2113+Model!$C2156)</f>
        <v>0</v>
      </c>
      <c r="AK2156" s="4">
        <f ca="1">OFFSET(Model!$A$1,Model!AK$2115-1,Model!$D$2113+Model!$C2156)</f>
        <v>0</v>
      </c>
      <c r="AL2156" s="4">
        <f t="shared" ca="1" si="3144"/>
        <v>0</v>
      </c>
      <c r="AM2156" s="4"/>
      <c r="AN2156" s="4">
        <f ca="1">OFFSET(Model!$A$1,Model!AN$2115-1,Model!$D$2113+Model!$C2156)</f>
        <v>0</v>
      </c>
      <c r="AO2156" s="4">
        <f ca="1">OFFSET(Model!$A$1,Model!AO$2115-1,Model!$D$2113+Model!$C2156)</f>
        <v>0</v>
      </c>
      <c r="AP2156" s="4">
        <f ca="1">OFFSET(Model!$A$1,Model!AP$2115-1,Model!$D$2113+Model!$C2156)</f>
        <v>0</v>
      </c>
      <c r="AQ2156" s="4">
        <f ca="1">OFFSET(Model!$A$1,Model!AQ$2115-1,Model!$D$2113+Model!$C2156)</f>
        <v>0</v>
      </c>
      <c r="AR2156" s="4">
        <f ca="1">OFFSET(Model!$A$1,Model!AR$2115-1,Model!$D$2113+Model!$C2156)</f>
        <v>0</v>
      </c>
      <c r="AS2156" s="4">
        <f ca="1">OFFSET(Model!$A$1,Model!AS$2115-1,Model!$D$2113+Model!$C2156)</f>
        <v>0</v>
      </c>
      <c r="AT2156" s="4">
        <f ca="1">OFFSET(Model!$A$1,Model!AT$2115-1,Model!$D$2113+Model!$C2156)</f>
        <v>0</v>
      </c>
      <c r="AU2156" s="4">
        <f ca="1">OFFSET(Model!$A$1,Model!AU$2115-1,Model!$D$2113+Model!$C2156)</f>
        <v>0</v>
      </c>
      <c r="AV2156" s="4">
        <f ca="1">OFFSET(Model!$A$1,Model!AV$2115-1,Model!$D$2113+Model!$C2156)</f>
        <v>0</v>
      </c>
      <c r="AW2156" s="4">
        <f ca="1">OFFSET(Model!$A$1,Model!AW$2115-1,Model!$D$2113+Model!$C2156)</f>
        <v>0</v>
      </c>
      <c r="AX2156" s="4">
        <f ca="1">OFFSET(Model!$A$1,Model!AX$2115-1,Model!$D$2113+Model!$C2156)</f>
        <v>0</v>
      </c>
      <c r="AY2156" s="4">
        <f ca="1">OFFSET(Model!$A$1,Model!AY$2115-1,Model!$D$2113+Model!$C2156)</f>
        <v>0</v>
      </c>
      <c r="AZ2156" s="4">
        <f ca="1">OFFSET(Model!$A$1,Model!AZ$2115-1,Model!$D$2113+Model!$C2156)</f>
        <v>0</v>
      </c>
      <c r="BA2156" s="4">
        <f ca="1">OFFSET(Model!$A$1,Model!BA$2115-1,Model!$D$2113+Model!$C2156)</f>
        <v>0</v>
      </c>
      <c r="BB2156" s="4">
        <f ca="1">OFFSET(Model!$A$1,Model!BB$2115-1,Model!$D$2113+Model!$C2156)</f>
        <v>0</v>
      </c>
      <c r="BC2156" s="4">
        <f ca="1">OFFSET(Model!$A$1,Model!BC$2115-1,Model!$D$2113+Model!$C2156)</f>
        <v>0</v>
      </c>
      <c r="BD2156" s="4">
        <f ca="1">OFFSET(Model!$A$1,Model!BD$2115-1,Model!$D$2113+Model!$C2156)</f>
        <v>0</v>
      </c>
      <c r="BE2156" s="4">
        <f ca="1">OFFSET(Model!$A$1,Model!BE$2115-1,Model!$D$2113+Model!$C2156)</f>
        <v>0</v>
      </c>
      <c r="BF2156" s="4">
        <f ca="1">OFFSET(Model!$A$1,Model!BF$2115-1,Model!$D$2113+Model!$C2156)</f>
        <v>0</v>
      </c>
      <c r="BG2156" s="4">
        <f ca="1">OFFSET(Model!$A$1,Model!BG$2115-1,Model!$D$2113+Model!$C2156)</f>
        <v>0</v>
      </c>
      <c r="BH2156" s="4">
        <f t="shared" ca="1" si="3145"/>
        <v>0</v>
      </c>
      <c r="BI2156" s="4"/>
      <c r="BJ2156" s="4">
        <f ca="1">OFFSET(Model!$A$1,Model!BJ$2115-1,Model!$D$2113+Model!$C2156)</f>
        <v>71671.426327252906</v>
      </c>
      <c r="BK2156" s="4">
        <f ca="1">OFFSET(Model!$A$1,Model!BK$2115-1,Model!$D$2113+Model!$C2156)</f>
        <v>10695.010768004568</v>
      </c>
      <c r="BL2156" s="4">
        <f ca="1">OFFSET(Model!$A$1,Model!BL$2115-1,Model!$D$2113+Model!$C2156)</f>
        <v>27554.506909233987</v>
      </c>
      <c r="BM2156" s="4">
        <f ca="1">OFFSET(Model!$A$1,Model!BM$2115-1,Model!$D$2113+Model!$C2156)</f>
        <v>32679.199568902834</v>
      </c>
      <c r="BN2156" s="4">
        <f ca="1">OFFSET(Model!$A$1,Model!BN$2115-1,Model!$D$2113+Model!$C2156)</f>
        <v>44933.899407241413</v>
      </c>
      <c r="BO2156" s="4">
        <f ca="1">OFFSET(Model!$A$1,Model!BO$2115-1,Model!$D$2113+Model!$C2156)</f>
        <v>17825.017946674281</v>
      </c>
      <c r="BP2156" s="4">
        <f ca="1">OFFSET(Model!$A$1,Model!BP$2115-1,Model!$D$2113+Model!$C2156)</f>
        <v>23766.690595565709</v>
      </c>
      <c r="BQ2156" s="4">
        <f ca="1">OFFSET(Model!$A$1,Model!BQ$2115-1,Model!$D$2113+Model!$C2156)</f>
        <v>106.43562456596797</v>
      </c>
      <c r="BR2156" s="4">
        <f t="shared" ca="1" si="3146"/>
        <v>229232.18714744164</v>
      </c>
      <c r="BS2156" s="4"/>
      <c r="BT2156" s="2">
        <f t="shared" ca="1" si="3147"/>
        <v>377597.79401966074</v>
      </c>
      <c r="BU2156" s="2">
        <f t="shared" ca="1" si="3148"/>
        <v>229232.18714744164</v>
      </c>
      <c r="BV2156" s="5">
        <f t="shared" ca="1" si="3149"/>
        <v>148365.6068722191</v>
      </c>
      <c r="BW2156" s="1"/>
      <c r="BX2156" s="4">
        <f ca="1">OFFSET(Model!$A$1,Model!BX$2115-1,Model!$D$2113+Model!$C2156)</f>
        <v>0</v>
      </c>
      <c r="BY2156" s="4">
        <f ca="1">OFFSET(Model!$A$1,Model!BY$2115-1,Model!$D$2113+Model!$C2156)</f>
        <v>0</v>
      </c>
      <c r="BZ2156" s="4">
        <f ca="1">OFFSET(Model!$A$1,Model!BZ$2115-1,Model!$D$2113+Model!$C2156)</f>
        <v>0</v>
      </c>
      <c r="CA2156" s="4">
        <f ca="1">OFFSET(Model!$A$1,Model!CA$2115-1,Model!$D$2113+Model!$C2156)</f>
        <v>0</v>
      </c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>
        <f ca="1">OFFSET(Model!$A$1,Model!DD$2115-1,Model!$D$2113+Model!$C2156)</f>
        <v>0</v>
      </c>
      <c r="DE2156" s="4">
        <f ca="1">OFFSET(Model!$A$1,Model!DE$2115-1,Model!$D$2113+Model!$C2156)</f>
        <v>0</v>
      </c>
      <c r="DF2156" s="4">
        <f ca="1">OFFSET(Model!$A$1,Model!DF$2115-1,Model!$D$2113+Model!$C2156)</f>
        <v>0</v>
      </c>
      <c r="DG2156" s="1"/>
      <c r="DH2156" s="4">
        <f ca="1">OFFSET(Model!$A$1,Model!DH$2115-1,Model!$D$2113+Model!$C2156)</f>
        <v>0</v>
      </c>
      <c r="DI2156" s="4">
        <f ca="1">OFFSET(Model!$A$1,Model!DI$2115-1,Model!$D$2113+Model!$C2156)</f>
        <v>0</v>
      </c>
      <c r="DJ2156" s="4"/>
      <c r="DK2156" s="4"/>
      <c r="DL2156" s="4"/>
      <c r="DM2156" s="4"/>
      <c r="DN2156" s="4">
        <f ca="1">OFFSET(Model!$A$1,Model!DN$2115-1,Model!$D$2113+Model!$C2156)</f>
        <v>0</v>
      </c>
      <c r="DO2156" s="4">
        <f ca="1">OFFSET(Model!$A$1,Model!DO$2115-1,Model!$D$2113+Model!$C2156)</f>
        <v>0</v>
      </c>
      <c r="DP2156" s="4">
        <f ca="1">OFFSET(Model!$A$1,Model!DP$2115-1,Model!$D$2113+Model!$C2156)</f>
        <v>0</v>
      </c>
      <c r="DQ2156" s="6">
        <f ca="1">OFFSET(Model!$A$1,Model!DQ$2115-1,Model!$D$2113+Model!$C2156)</f>
        <v>0</v>
      </c>
      <c r="DR2156" s="4">
        <f ca="1">OFFSET(Model!$A$1,Model!DR$2115-1,Model!$D$2113+Model!$C2156)</f>
        <v>11008.262666273387</v>
      </c>
      <c r="DS2156" s="6">
        <f ca="1">OFFSET(Model!$A$1,Model!DS$2115-1,Model!$D$2113+Model!$C2156)</f>
        <v>0</v>
      </c>
      <c r="DT2156" s="4">
        <f ca="1">OFFSET(Model!$A$1,Model!DT$2115-1,Model!$D$2113+Model!$C2156)</f>
        <v>366589.5313533874</v>
      </c>
      <c r="DU2156" s="4">
        <f ca="1">OFFSET(Model!$A$1,Model!DU$2115-1,Model!$D$2113+Model!$C2156)</f>
        <v>137357.34420594573</v>
      </c>
      <c r="DV2156" s="4">
        <f ca="1">OFFSET(Model!$A$1,Model!DV$2115-1,Model!$D$2113+Model!$C2156)</f>
        <v>0</v>
      </c>
      <c r="DW2156" s="1"/>
      <c r="DX2156" s="360">
        <f ca="1">OFFSET(Model!$A$1,Model!DX$2115-1,Model!$D$2113+Model!$C2156)</f>
        <v>1.0990044953497712E-2</v>
      </c>
      <c r="DY2156" s="360">
        <f ca="1">OFFSET(Model!$A$1,Model!DY$2115-1,Model!$D$2113+Model!$C2156)</f>
        <v>1.0990044953497714E-2</v>
      </c>
      <c r="DZ2156" s="360">
        <f ca="1">OFFSET(Model!$A$1,Model!DZ$2115-1,Model!$D$2113+Model!$C2156)</f>
        <v>1.0990044953497712E-2</v>
      </c>
      <c r="EA2156" s="360">
        <f ca="1">OFFSET(Model!$A$1,Model!EA$2115-1,Model!$D$2113+Model!$C2156)</f>
        <v>1.0990044953497714E-2</v>
      </c>
      <c r="EB2156" s="360">
        <f ca="1">OFFSET(Model!$A$1,Model!EB$2115-1,Model!$D$2113+Model!$C2156)</f>
        <v>1.0990044953497716E-2</v>
      </c>
      <c r="EC2156" s="360">
        <f ca="1">OFFSET(Model!$A$1,Model!EC$2115-1,Model!$D$2113+Model!$C2156)</f>
        <v>1.0990044953497712E-2</v>
      </c>
      <c r="ED2156" s="1"/>
      <c r="EE2156" s="1"/>
    </row>
    <row r="2157" spans="2:135" ht="15" customHeight="1">
      <c r="B2157" s="1"/>
      <c r="C2157" s="1">
        <f>IF(C2156&lt;Model!$E$1827,C2156+1,NA())</f>
        <v>40</v>
      </c>
      <c r="D2157" s="7">
        <f>INDEX(Model!$F$16:$DN$17,1,MATCH(Model!C2157,Model!$F$17:$DN$17,0))</f>
        <v>43312</v>
      </c>
      <c r="E2157" s="1"/>
      <c r="F2157" s="4">
        <f ca="1">OFFSET(Model!$A$1,Model!F$2115-1,Model!$D$2113+Model!$C2157)</f>
        <v>0</v>
      </c>
      <c r="G2157" s="4">
        <f ca="1">OFFSET(Model!$A$1,Model!G$2115-1,Model!$D$2113+Model!$C2157)</f>
        <v>0</v>
      </c>
      <c r="H2157" s="4">
        <f ca="1">OFFSET(Model!$A$1,Model!H$2115-1,Model!$D$2113+Model!$C2157)</f>
        <v>0</v>
      </c>
      <c r="I2157" s="4">
        <f ca="1">OFFSET(Model!$A$1,Model!I$2115-1,Model!$D$2113+Model!$C2157)</f>
        <v>338340.63846729859</v>
      </c>
      <c r="J2157" s="4">
        <f ca="1">OFFSET(Model!$A$1,Model!J$2115-1,Model!$D$2113+Model!$C2157)</f>
        <v>1526.1205548676598</v>
      </c>
      <c r="K2157" s="4">
        <f ca="1">OFFSET(Model!$A$1,Model!K$2115-1,Model!$D$2113+Model!$C2157)</f>
        <v>44536.790500273026</v>
      </c>
      <c r="L2157" s="4">
        <f ca="1">OFFSET(Model!$A$1,Model!L$2115-1,Model!$D$2113+Model!$C2157)</f>
        <v>11035.914374647389</v>
      </c>
      <c r="M2157" s="1"/>
      <c r="N2157" s="4">
        <f ca="1">OFFSET(Model!$A$1,Model!N$2115-1,Model!$D$2113+Model!$C2157)</f>
        <v>0</v>
      </c>
      <c r="O2157" s="4">
        <f ca="1">OFFSET(Model!$A$1,Model!O$2115-1,Model!$D$2113+Model!$C2157)</f>
        <v>0</v>
      </c>
      <c r="P2157" s="4">
        <f ca="1">OFFSET(Model!$A$1,Model!P$2115-1,Model!$D$2113+Model!$C2157)</f>
        <v>0</v>
      </c>
      <c r="Q2157" s="4">
        <f ca="1">OFFSET(Model!$A$1,Model!Q$2115-1,Model!$D$2113+Model!$C2157)</f>
        <v>0</v>
      </c>
      <c r="R2157" s="4">
        <f ca="1">OFFSET(Model!$A$1,Model!R$2115-1,Model!$D$2113+Model!$C2157)</f>
        <v>0</v>
      </c>
      <c r="S2157" s="4">
        <f t="shared" ca="1" si="3142"/>
        <v>0</v>
      </c>
      <c r="T2157" s="4"/>
      <c r="U2157" s="4">
        <f ca="1">OFFSET(Model!$A$1,Model!U$2115-1,Model!$D$2113+Model!$C2157)</f>
        <v>0</v>
      </c>
      <c r="V2157" s="4">
        <f ca="1">OFFSET(Model!$A$1,Model!V$2115-1,Model!$D$2113+Model!$C2157)</f>
        <v>0</v>
      </c>
      <c r="W2157" s="4">
        <f ca="1">OFFSET(Model!$A$1,Model!W$2115-1,Model!$D$2113+Model!$C2157)</f>
        <v>0</v>
      </c>
      <c r="X2157" s="4">
        <f ca="1">OFFSET(Model!$A$1,Model!X$2115-1,Model!$D$2113+Model!$C2157)</f>
        <v>0</v>
      </c>
      <c r="Y2157" s="4">
        <f t="shared" ca="1" si="3143"/>
        <v>0</v>
      </c>
      <c r="Z2157" s="4"/>
      <c r="AA2157" s="4">
        <f ca="1">OFFSET(Model!$A$1,Model!AA$2115-1,Model!$D$2113+Model!$C2157)</f>
        <v>0</v>
      </c>
      <c r="AB2157" s="4">
        <f ca="1">OFFSET(Model!$A$1,Model!AB$2115-1,Model!$D$2113+Model!$C2157)</f>
        <v>0</v>
      </c>
      <c r="AC2157" s="4">
        <f ca="1">OFFSET(Model!$A$1,Model!AC$2115-1,Model!$D$2113+Model!$C2157)</f>
        <v>0</v>
      </c>
      <c r="AD2157" s="4">
        <f ca="1">OFFSET(Model!$A$1,Model!AD$2115-1,Model!$D$2113+Model!$C2157)</f>
        <v>0</v>
      </c>
      <c r="AE2157" s="4">
        <f ca="1">OFFSET(Model!$A$1,Model!AE$2115-1,Model!$D$2113+Model!$C2157)</f>
        <v>0</v>
      </c>
      <c r="AF2157" s="4">
        <f ca="1">OFFSET(Model!$A$1,Model!AF$2115-1,Model!$D$2113+Model!$C2157)</f>
        <v>0</v>
      </c>
      <c r="AG2157" s="4">
        <f ca="1">OFFSET(Model!$A$1,Model!AG$2115-1,Model!$D$2113+Model!$C2157)</f>
        <v>0</v>
      </c>
      <c r="AH2157" s="4">
        <f ca="1">OFFSET(Model!$A$1,Model!AH$2115-1,Model!$D$2113+Model!$C2157)</f>
        <v>0</v>
      </c>
      <c r="AI2157" s="4">
        <f ca="1">OFFSET(Model!$A$1,Model!AI$2115-1,Model!$D$2113+Model!$C2157)</f>
        <v>0</v>
      </c>
      <c r="AJ2157" s="4">
        <f ca="1">OFFSET(Model!$A$1,Model!AJ$2115-1,Model!$D$2113+Model!$C2157)</f>
        <v>0</v>
      </c>
      <c r="AK2157" s="4">
        <f ca="1">OFFSET(Model!$A$1,Model!AK$2115-1,Model!$D$2113+Model!$C2157)</f>
        <v>0</v>
      </c>
      <c r="AL2157" s="4">
        <f t="shared" ca="1" si="3144"/>
        <v>0</v>
      </c>
      <c r="AM2157" s="4"/>
      <c r="AN2157" s="4">
        <f ca="1">OFFSET(Model!$A$1,Model!AN$2115-1,Model!$D$2113+Model!$C2157)</f>
        <v>0</v>
      </c>
      <c r="AO2157" s="4">
        <f ca="1">OFFSET(Model!$A$1,Model!AO$2115-1,Model!$D$2113+Model!$C2157)</f>
        <v>0</v>
      </c>
      <c r="AP2157" s="4">
        <f ca="1">OFFSET(Model!$A$1,Model!AP$2115-1,Model!$D$2113+Model!$C2157)</f>
        <v>0</v>
      </c>
      <c r="AQ2157" s="4">
        <f ca="1">OFFSET(Model!$A$1,Model!AQ$2115-1,Model!$D$2113+Model!$C2157)</f>
        <v>0</v>
      </c>
      <c r="AR2157" s="4">
        <f ca="1">OFFSET(Model!$A$1,Model!AR$2115-1,Model!$D$2113+Model!$C2157)</f>
        <v>0</v>
      </c>
      <c r="AS2157" s="4">
        <f ca="1">OFFSET(Model!$A$1,Model!AS$2115-1,Model!$D$2113+Model!$C2157)</f>
        <v>0</v>
      </c>
      <c r="AT2157" s="4">
        <f ca="1">OFFSET(Model!$A$1,Model!AT$2115-1,Model!$D$2113+Model!$C2157)</f>
        <v>0</v>
      </c>
      <c r="AU2157" s="4">
        <f ca="1">OFFSET(Model!$A$1,Model!AU$2115-1,Model!$D$2113+Model!$C2157)</f>
        <v>0</v>
      </c>
      <c r="AV2157" s="4">
        <f ca="1">OFFSET(Model!$A$1,Model!AV$2115-1,Model!$D$2113+Model!$C2157)</f>
        <v>0</v>
      </c>
      <c r="AW2157" s="4">
        <f ca="1">OFFSET(Model!$A$1,Model!AW$2115-1,Model!$D$2113+Model!$C2157)</f>
        <v>0</v>
      </c>
      <c r="AX2157" s="4">
        <f ca="1">OFFSET(Model!$A$1,Model!AX$2115-1,Model!$D$2113+Model!$C2157)</f>
        <v>0</v>
      </c>
      <c r="AY2157" s="4">
        <f ca="1">OFFSET(Model!$A$1,Model!AY$2115-1,Model!$D$2113+Model!$C2157)</f>
        <v>0</v>
      </c>
      <c r="AZ2157" s="4">
        <f ca="1">OFFSET(Model!$A$1,Model!AZ$2115-1,Model!$D$2113+Model!$C2157)</f>
        <v>0</v>
      </c>
      <c r="BA2157" s="4">
        <f ca="1">OFFSET(Model!$A$1,Model!BA$2115-1,Model!$D$2113+Model!$C2157)</f>
        <v>0</v>
      </c>
      <c r="BB2157" s="4">
        <f ca="1">OFFSET(Model!$A$1,Model!BB$2115-1,Model!$D$2113+Model!$C2157)</f>
        <v>0</v>
      </c>
      <c r="BC2157" s="4">
        <f ca="1">OFFSET(Model!$A$1,Model!BC$2115-1,Model!$D$2113+Model!$C2157)</f>
        <v>0</v>
      </c>
      <c r="BD2157" s="4">
        <f ca="1">OFFSET(Model!$A$1,Model!BD$2115-1,Model!$D$2113+Model!$C2157)</f>
        <v>0</v>
      </c>
      <c r="BE2157" s="4">
        <f ca="1">OFFSET(Model!$A$1,Model!BE$2115-1,Model!$D$2113+Model!$C2157)</f>
        <v>0</v>
      </c>
      <c r="BF2157" s="4">
        <f ca="1">OFFSET(Model!$A$1,Model!BF$2115-1,Model!$D$2113+Model!$C2157)</f>
        <v>0</v>
      </c>
      <c r="BG2157" s="4">
        <f ca="1">OFFSET(Model!$A$1,Model!BG$2115-1,Model!$D$2113+Model!$C2157)</f>
        <v>0</v>
      </c>
      <c r="BH2157" s="4">
        <f t="shared" ca="1" si="3145"/>
        <v>0</v>
      </c>
      <c r="BI2157" s="4"/>
      <c r="BJ2157" s="4">
        <f ca="1">OFFSET(Model!$A$1,Model!BJ$2115-1,Model!$D$2113+Model!$C2157)</f>
        <v>74490.667163720733</v>
      </c>
      <c r="BK2157" s="4">
        <f ca="1">OFFSET(Model!$A$1,Model!BK$2115-1,Model!$D$2113+Model!$C2157)</f>
        <v>11173.6000745581</v>
      </c>
      <c r="BL2157" s="4">
        <f ca="1">OFFSET(Model!$A$1,Model!BL$2115-1,Model!$D$2113+Model!$C2157)</f>
        <v>28554.75574609292</v>
      </c>
      <c r="BM2157" s="4">
        <f ca="1">OFFSET(Model!$A$1,Model!BM$2115-1,Model!$D$2113+Model!$C2157)</f>
        <v>34348.474303271178</v>
      </c>
      <c r="BN2157" s="4">
        <f ca="1">OFFSET(Model!$A$1,Model!BN$2115-1,Model!$D$2113+Model!$C2157)</f>
        <v>46556.666977325418</v>
      </c>
      <c r="BO2157" s="4">
        <f ca="1">OFFSET(Model!$A$1,Model!BO$2115-1,Model!$D$2113+Model!$C2157)</f>
        <v>18622.666790930169</v>
      </c>
      <c r="BP2157" s="4">
        <f ca="1">OFFSET(Model!$A$1,Model!BP$2115-1,Model!$D$2113+Model!$C2157)</f>
        <v>24830.222387906892</v>
      </c>
      <c r="BQ2157" s="4">
        <f ca="1">OFFSET(Model!$A$1,Model!BQ$2115-1,Model!$D$2113+Model!$C2157)</f>
        <v>106.87910633499284</v>
      </c>
      <c r="BR2157" s="4">
        <f t="shared" ca="1" si="3146"/>
        <v>238683.93255014042</v>
      </c>
      <c r="BS2157" s="4"/>
      <c r="BT2157" s="2">
        <f t="shared" ca="1" si="3147"/>
        <v>395439.46389708662</v>
      </c>
      <c r="BU2157" s="2">
        <f t="shared" ca="1" si="3148"/>
        <v>238683.93255014042</v>
      </c>
      <c r="BV2157" s="5">
        <f t="shared" ca="1" si="3149"/>
        <v>156755.5313469462</v>
      </c>
      <c r="BW2157" s="1"/>
      <c r="BX2157" s="4">
        <f ca="1">OFFSET(Model!$A$1,Model!BX$2115-1,Model!$D$2113+Model!$C2157)</f>
        <v>0</v>
      </c>
      <c r="BY2157" s="4">
        <f ca="1">OFFSET(Model!$A$1,Model!BY$2115-1,Model!$D$2113+Model!$C2157)</f>
        <v>0</v>
      </c>
      <c r="BZ2157" s="4">
        <f ca="1">OFFSET(Model!$A$1,Model!BZ$2115-1,Model!$D$2113+Model!$C2157)</f>
        <v>0</v>
      </c>
      <c r="CA2157" s="4">
        <f ca="1">OFFSET(Model!$A$1,Model!CA$2115-1,Model!$D$2113+Model!$C2157)</f>
        <v>0</v>
      </c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>
        <f ca="1">OFFSET(Model!$A$1,Model!DD$2115-1,Model!$D$2113+Model!$C2157)</f>
        <v>0</v>
      </c>
      <c r="DE2157" s="4">
        <f ca="1">OFFSET(Model!$A$1,Model!DE$2115-1,Model!$D$2113+Model!$C2157)</f>
        <v>0</v>
      </c>
      <c r="DF2157" s="4">
        <f ca="1">OFFSET(Model!$A$1,Model!DF$2115-1,Model!$D$2113+Model!$C2157)</f>
        <v>0</v>
      </c>
      <c r="DG2157" s="1"/>
      <c r="DH2157" s="4">
        <f ca="1">OFFSET(Model!$A$1,Model!DH$2115-1,Model!$D$2113+Model!$C2157)</f>
        <v>0</v>
      </c>
      <c r="DI2157" s="4">
        <f ca="1">OFFSET(Model!$A$1,Model!DI$2115-1,Model!$D$2113+Model!$C2157)</f>
        <v>0</v>
      </c>
      <c r="DJ2157" s="4"/>
      <c r="DK2157" s="4"/>
      <c r="DL2157" s="4"/>
      <c r="DM2157" s="4"/>
      <c r="DN2157" s="4">
        <f ca="1">OFFSET(Model!$A$1,Model!DN$2115-1,Model!$D$2113+Model!$C2157)</f>
        <v>0</v>
      </c>
      <c r="DO2157" s="4">
        <f ca="1">OFFSET(Model!$A$1,Model!DO$2115-1,Model!$D$2113+Model!$C2157)</f>
        <v>0</v>
      </c>
      <c r="DP2157" s="4">
        <f ca="1">OFFSET(Model!$A$1,Model!DP$2115-1,Model!$D$2113+Model!$C2157)</f>
        <v>0</v>
      </c>
      <c r="DQ2157" s="6">
        <f ca="1">OFFSET(Model!$A$1,Model!DQ$2115-1,Model!$D$2113+Model!$C2157)</f>
        <v>0</v>
      </c>
      <c r="DR2157" s="4">
        <f ca="1">OFFSET(Model!$A$1,Model!DR$2115-1,Model!$D$2113+Model!$C2157)</f>
        <v>11035.914374647389</v>
      </c>
      <c r="DS2157" s="6">
        <f ca="1">OFFSET(Model!$A$1,Model!DS$2115-1,Model!$D$2113+Model!$C2157)</f>
        <v>0</v>
      </c>
      <c r="DT2157" s="4">
        <f ca="1">OFFSET(Model!$A$1,Model!DT$2115-1,Model!$D$2113+Model!$C2157)</f>
        <v>384403.54952243925</v>
      </c>
      <c r="DU2157" s="4">
        <f ca="1">OFFSET(Model!$A$1,Model!DU$2115-1,Model!$D$2113+Model!$C2157)</f>
        <v>145719.61697229886</v>
      </c>
      <c r="DV2157" s="4">
        <f ca="1">OFFSET(Model!$A$1,Model!DV$2115-1,Model!$D$2113+Model!$C2157)</f>
        <v>0</v>
      </c>
      <c r="DW2157" s="1"/>
      <c r="DX2157" s="360">
        <f ca="1">OFFSET(Model!$A$1,Model!DX$2115-1,Model!$D$2113+Model!$C2157)</f>
        <v>1.1611520840514538E-2</v>
      </c>
      <c r="DY2157" s="360">
        <f ca="1">OFFSET(Model!$A$1,Model!DY$2115-1,Model!$D$2113+Model!$C2157)</f>
        <v>1.1611520840514538E-2</v>
      </c>
      <c r="DZ2157" s="360">
        <f ca="1">OFFSET(Model!$A$1,Model!DZ$2115-1,Model!$D$2113+Model!$C2157)</f>
        <v>1.1611520840514537E-2</v>
      </c>
      <c r="EA2157" s="360">
        <f ca="1">OFFSET(Model!$A$1,Model!EA$2115-1,Model!$D$2113+Model!$C2157)</f>
        <v>1.1611520840514537E-2</v>
      </c>
      <c r="EB2157" s="360">
        <f ca="1">OFFSET(Model!$A$1,Model!EB$2115-1,Model!$D$2113+Model!$C2157)</f>
        <v>1.1611520840514538E-2</v>
      </c>
      <c r="EC2157" s="360">
        <f ca="1">OFFSET(Model!$A$1,Model!EC$2115-1,Model!$D$2113+Model!$C2157)</f>
        <v>1.161152084051454E-2</v>
      </c>
      <c r="ED2157" s="1"/>
      <c r="EE2157" s="1"/>
    </row>
    <row r="2158" spans="2:135" ht="15" customHeight="1">
      <c r="B2158" s="1"/>
      <c r="C2158" s="1">
        <f>IF(C2157&lt;Model!$E$1827,C2157+1,NA())</f>
        <v>41</v>
      </c>
      <c r="D2158" s="7">
        <f>INDEX(Model!$F$16:$DN$17,1,MATCH(Model!C2158,Model!$F$17:$DN$17,0))</f>
        <v>43343</v>
      </c>
      <c r="E2158" s="1"/>
      <c r="F2158" s="4">
        <f ca="1">OFFSET(Model!$A$1,Model!F$2115-1,Model!$D$2113+Model!$C2158)</f>
        <v>0</v>
      </c>
      <c r="G2158" s="4">
        <f ca="1">OFFSET(Model!$A$1,Model!G$2115-1,Model!$D$2113+Model!$C2158)</f>
        <v>0</v>
      </c>
      <c r="H2158" s="4">
        <f ca="1">OFFSET(Model!$A$1,Model!H$2115-1,Model!$D$2113+Model!$C2158)</f>
        <v>0</v>
      </c>
      <c r="I2158" s="4">
        <f ca="1">OFFSET(Model!$A$1,Model!I$2115-1,Model!$D$2113+Model!$C2158)</f>
        <v>343001.57559652958</v>
      </c>
      <c r="J2158" s="4">
        <f ca="1">OFFSET(Model!$A$1,Model!J$2115-1,Model!$D$2113+Model!$C2158)</f>
        <v>1543.7714114093815</v>
      </c>
      <c r="K2158" s="4">
        <f ca="1">OFFSET(Model!$A$1,Model!K$2115-1,Model!$D$2113+Model!$C2158)</f>
        <v>45725.601083123445</v>
      </c>
      <c r="L2158" s="4">
        <f ca="1">OFFSET(Model!$A$1,Model!L$2115-1,Model!$D$2113+Model!$C2158)</f>
        <v>11063.635541481746</v>
      </c>
      <c r="M2158" s="1"/>
      <c r="N2158" s="4">
        <f ca="1">OFFSET(Model!$A$1,Model!N$2115-1,Model!$D$2113+Model!$C2158)</f>
        <v>0</v>
      </c>
      <c r="O2158" s="4">
        <f ca="1">OFFSET(Model!$A$1,Model!O$2115-1,Model!$D$2113+Model!$C2158)</f>
        <v>0</v>
      </c>
      <c r="P2158" s="4">
        <f ca="1">OFFSET(Model!$A$1,Model!P$2115-1,Model!$D$2113+Model!$C2158)</f>
        <v>0</v>
      </c>
      <c r="Q2158" s="4">
        <f ca="1">OFFSET(Model!$A$1,Model!Q$2115-1,Model!$D$2113+Model!$C2158)</f>
        <v>0</v>
      </c>
      <c r="R2158" s="4">
        <f ca="1">OFFSET(Model!$A$1,Model!R$2115-1,Model!$D$2113+Model!$C2158)</f>
        <v>0</v>
      </c>
      <c r="S2158" s="4">
        <f t="shared" ca="1" si="3142"/>
        <v>0</v>
      </c>
      <c r="T2158" s="4"/>
      <c r="U2158" s="4">
        <f ca="1">OFFSET(Model!$A$1,Model!U$2115-1,Model!$D$2113+Model!$C2158)</f>
        <v>0</v>
      </c>
      <c r="V2158" s="4">
        <f ca="1">OFFSET(Model!$A$1,Model!V$2115-1,Model!$D$2113+Model!$C2158)</f>
        <v>0</v>
      </c>
      <c r="W2158" s="4">
        <f ca="1">OFFSET(Model!$A$1,Model!W$2115-1,Model!$D$2113+Model!$C2158)</f>
        <v>0</v>
      </c>
      <c r="X2158" s="4">
        <f ca="1">OFFSET(Model!$A$1,Model!X$2115-1,Model!$D$2113+Model!$C2158)</f>
        <v>0</v>
      </c>
      <c r="Y2158" s="4">
        <f t="shared" ca="1" si="3143"/>
        <v>0</v>
      </c>
      <c r="Z2158" s="4"/>
      <c r="AA2158" s="4">
        <f ca="1">OFFSET(Model!$A$1,Model!AA$2115-1,Model!$D$2113+Model!$C2158)</f>
        <v>0</v>
      </c>
      <c r="AB2158" s="4">
        <f ca="1">OFFSET(Model!$A$1,Model!AB$2115-1,Model!$D$2113+Model!$C2158)</f>
        <v>0</v>
      </c>
      <c r="AC2158" s="4">
        <f ca="1">OFFSET(Model!$A$1,Model!AC$2115-1,Model!$D$2113+Model!$C2158)</f>
        <v>0</v>
      </c>
      <c r="AD2158" s="4">
        <f ca="1">OFFSET(Model!$A$1,Model!AD$2115-1,Model!$D$2113+Model!$C2158)</f>
        <v>0</v>
      </c>
      <c r="AE2158" s="4">
        <f ca="1">OFFSET(Model!$A$1,Model!AE$2115-1,Model!$D$2113+Model!$C2158)</f>
        <v>0</v>
      </c>
      <c r="AF2158" s="4">
        <f ca="1">OFFSET(Model!$A$1,Model!AF$2115-1,Model!$D$2113+Model!$C2158)</f>
        <v>0</v>
      </c>
      <c r="AG2158" s="4">
        <f ca="1">OFFSET(Model!$A$1,Model!AG$2115-1,Model!$D$2113+Model!$C2158)</f>
        <v>0</v>
      </c>
      <c r="AH2158" s="4">
        <f ca="1">OFFSET(Model!$A$1,Model!AH$2115-1,Model!$D$2113+Model!$C2158)</f>
        <v>0</v>
      </c>
      <c r="AI2158" s="4">
        <f ca="1">OFFSET(Model!$A$1,Model!AI$2115-1,Model!$D$2113+Model!$C2158)</f>
        <v>0</v>
      </c>
      <c r="AJ2158" s="4">
        <f ca="1">OFFSET(Model!$A$1,Model!AJ$2115-1,Model!$D$2113+Model!$C2158)</f>
        <v>0</v>
      </c>
      <c r="AK2158" s="4">
        <f ca="1">OFFSET(Model!$A$1,Model!AK$2115-1,Model!$D$2113+Model!$C2158)</f>
        <v>0</v>
      </c>
      <c r="AL2158" s="4">
        <f t="shared" ca="1" si="3144"/>
        <v>0</v>
      </c>
      <c r="AM2158" s="4"/>
      <c r="AN2158" s="4">
        <f ca="1">OFFSET(Model!$A$1,Model!AN$2115-1,Model!$D$2113+Model!$C2158)</f>
        <v>0</v>
      </c>
      <c r="AO2158" s="4">
        <f ca="1">OFFSET(Model!$A$1,Model!AO$2115-1,Model!$D$2113+Model!$C2158)</f>
        <v>0</v>
      </c>
      <c r="AP2158" s="4">
        <f ca="1">OFFSET(Model!$A$1,Model!AP$2115-1,Model!$D$2113+Model!$C2158)</f>
        <v>0</v>
      </c>
      <c r="AQ2158" s="4">
        <f ca="1">OFFSET(Model!$A$1,Model!AQ$2115-1,Model!$D$2113+Model!$C2158)</f>
        <v>0</v>
      </c>
      <c r="AR2158" s="4">
        <f ca="1">OFFSET(Model!$A$1,Model!AR$2115-1,Model!$D$2113+Model!$C2158)</f>
        <v>0</v>
      </c>
      <c r="AS2158" s="4">
        <f ca="1">OFFSET(Model!$A$1,Model!AS$2115-1,Model!$D$2113+Model!$C2158)</f>
        <v>0</v>
      </c>
      <c r="AT2158" s="4">
        <f ca="1">OFFSET(Model!$A$1,Model!AT$2115-1,Model!$D$2113+Model!$C2158)</f>
        <v>0</v>
      </c>
      <c r="AU2158" s="4">
        <f ca="1">OFFSET(Model!$A$1,Model!AU$2115-1,Model!$D$2113+Model!$C2158)</f>
        <v>0</v>
      </c>
      <c r="AV2158" s="4">
        <f ca="1">OFFSET(Model!$A$1,Model!AV$2115-1,Model!$D$2113+Model!$C2158)</f>
        <v>0</v>
      </c>
      <c r="AW2158" s="4">
        <f ca="1">OFFSET(Model!$A$1,Model!AW$2115-1,Model!$D$2113+Model!$C2158)</f>
        <v>0</v>
      </c>
      <c r="AX2158" s="4">
        <f ca="1">OFFSET(Model!$A$1,Model!AX$2115-1,Model!$D$2113+Model!$C2158)</f>
        <v>0</v>
      </c>
      <c r="AY2158" s="4">
        <f ca="1">OFFSET(Model!$A$1,Model!AY$2115-1,Model!$D$2113+Model!$C2158)</f>
        <v>0</v>
      </c>
      <c r="AZ2158" s="4">
        <f ca="1">OFFSET(Model!$A$1,Model!AZ$2115-1,Model!$D$2113+Model!$C2158)</f>
        <v>0</v>
      </c>
      <c r="BA2158" s="4">
        <f ca="1">OFFSET(Model!$A$1,Model!BA$2115-1,Model!$D$2113+Model!$C2158)</f>
        <v>0</v>
      </c>
      <c r="BB2158" s="4">
        <f ca="1">OFFSET(Model!$A$1,Model!BB$2115-1,Model!$D$2113+Model!$C2158)</f>
        <v>0</v>
      </c>
      <c r="BC2158" s="4">
        <f ca="1">OFFSET(Model!$A$1,Model!BC$2115-1,Model!$D$2113+Model!$C2158)</f>
        <v>0</v>
      </c>
      <c r="BD2158" s="4">
        <f ca="1">OFFSET(Model!$A$1,Model!BD$2115-1,Model!$D$2113+Model!$C2158)</f>
        <v>0</v>
      </c>
      <c r="BE2158" s="4">
        <f ca="1">OFFSET(Model!$A$1,Model!BE$2115-1,Model!$D$2113+Model!$C2158)</f>
        <v>0</v>
      </c>
      <c r="BF2158" s="4">
        <f ca="1">OFFSET(Model!$A$1,Model!BF$2115-1,Model!$D$2113+Model!$C2158)</f>
        <v>0</v>
      </c>
      <c r="BG2158" s="4">
        <f ca="1">OFFSET(Model!$A$1,Model!BG$2115-1,Model!$D$2113+Model!$C2158)</f>
        <v>0</v>
      </c>
      <c r="BH2158" s="4">
        <f t="shared" ca="1" si="3145"/>
        <v>0</v>
      </c>
      <c r="BI2158" s="4"/>
      <c r="BJ2158" s="4">
        <f ca="1">OFFSET(Model!$A$1,Model!BJ$2115-1,Model!$D$2113+Model!$C2158)</f>
        <v>74959.512547695937</v>
      </c>
      <c r="BK2158" s="4">
        <f ca="1">OFFSET(Model!$A$1,Model!BK$2115-1,Model!$D$2113+Model!$C2158)</f>
        <v>11302.795609286079</v>
      </c>
      <c r="BL2158" s="4">
        <f ca="1">OFFSET(Model!$A$1,Model!BL$2115-1,Model!$D$2113+Model!$C2158)</f>
        <v>28649.44720409318</v>
      </c>
      <c r="BM2158" s="4">
        <f ca="1">OFFSET(Model!$A$1,Model!BM$2115-1,Model!$D$2113+Model!$C2158)</f>
        <v>34954.94197686619</v>
      </c>
      <c r="BN2158" s="4">
        <f ca="1">OFFSET(Model!$A$1,Model!BN$2115-1,Model!$D$2113+Model!$C2158)</f>
        <v>46702.523524480668</v>
      </c>
      <c r="BO2158" s="4">
        <f ca="1">OFFSET(Model!$A$1,Model!BO$2115-1,Model!$D$2113+Model!$C2158)</f>
        <v>18837.992682143464</v>
      </c>
      <c r="BP2158" s="4">
        <f ca="1">OFFSET(Model!$A$1,Model!BP$2115-1,Model!$D$2113+Model!$C2158)</f>
        <v>25117.323576191287</v>
      </c>
      <c r="BQ2158" s="4">
        <f ca="1">OFFSET(Model!$A$1,Model!BQ$2115-1,Model!$D$2113+Model!$C2158)</f>
        <v>107.32443594472197</v>
      </c>
      <c r="BR2158" s="4">
        <f t="shared" ca="1" si="3146"/>
        <v>240631.86155670154</v>
      </c>
      <c r="BS2158" s="4"/>
      <c r="BT2158" s="2">
        <f t="shared" ca="1" si="3147"/>
        <v>401334.58363254409</v>
      </c>
      <c r="BU2158" s="2">
        <f t="shared" ca="1" si="3148"/>
        <v>240631.86155670154</v>
      </c>
      <c r="BV2158" s="5">
        <f t="shared" ca="1" si="3149"/>
        <v>160702.72207584255</v>
      </c>
      <c r="BW2158" s="1"/>
      <c r="BX2158" s="4">
        <f ca="1">OFFSET(Model!$A$1,Model!BX$2115-1,Model!$D$2113+Model!$C2158)</f>
        <v>0</v>
      </c>
      <c r="BY2158" s="4">
        <f ca="1">OFFSET(Model!$A$1,Model!BY$2115-1,Model!$D$2113+Model!$C2158)</f>
        <v>0</v>
      </c>
      <c r="BZ2158" s="4">
        <f ca="1">OFFSET(Model!$A$1,Model!BZ$2115-1,Model!$D$2113+Model!$C2158)</f>
        <v>0</v>
      </c>
      <c r="CA2158" s="4">
        <f ca="1">OFFSET(Model!$A$1,Model!CA$2115-1,Model!$D$2113+Model!$C2158)</f>
        <v>0</v>
      </c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>
        <f ca="1">OFFSET(Model!$A$1,Model!DD$2115-1,Model!$D$2113+Model!$C2158)</f>
        <v>0</v>
      </c>
      <c r="DE2158" s="4">
        <f ca="1">OFFSET(Model!$A$1,Model!DE$2115-1,Model!$D$2113+Model!$C2158)</f>
        <v>0</v>
      </c>
      <c r="DF2158" s="4">
        <f ca="1">OFFSET(Model!$A$1,Model!DF$2115-1,Model!$D$2113+Model!$C2158)</f>
        <v>0</v>
      </c>
      <c r="DG2158" s="1"/>
      <c r="DH2158" s="4">
        <f ca="1">OFFSET(Model!$A$1,Model!DH$2115-1,Model!$D$2113+Model!$C2158)</f>
        <v>0</v>
      </c>
      <c r="DI2158" s="4">
        <f ca="1">OFFSET(Model!$A$1,Model!DI$2115-1,Model!$D$2113+Model!$C2158)</f>
        <v>0</v>
      </c>
      <c r="DJ2158" s="4"/>
      <c r="DK2158" s="4"/>
      <c r="DL2158" s="4"/>
      <c r="DM2158" s="4"/>
      <c r="DN2158" s="4">
        <f ca="1">OFFSET(Model!$A$1,Model!DN$2115-1,Model!$D$2113+Model!$C2158)</f>
        <v>0</v>
      </c>
      <c r="DO2158" s="4">
        <f ca="1">OFFSET(Model!$A$1,Model!DO$2115-1,Model!$D$2113+Model!$C2158)</f>
        <v>0</v>
      </c>
      <c r="DP2158" s="4">
        <f ca="1">OFFSET(Model!$A$1,Model!DP$2115-1,Model!$D$2113+Model!$C2158)</f>
        <v>0</v>
      </c>
      <c r="DQ2158" s="6">
        <f ca="1">OFFSET(Model!$A$1,Model!DQ$2115-1,Model!$D$2113+Model!$C2158)</f>
        <v>0</v>
      </c>
      <c r="DR2158" s="4">
        <f ca="1">OFFSET(Model!$A$1,Model!DR$2115-1,Model!$D$2113+Model!$C2158)</f>
        <v>11063.635541481746</v>
      </c>
      <c r="DS2158" s="6">
        <f ca="1">OFFSET(Model!$A$1,Model!DS$2115-1,Model!$D$2113+Model!$C2158)</f>
        <v>0</v>
      </c>
      <c r="DT2158" s="4">
        <f ca="1">OFFSET(Model!$A$1,Model!DT$2115-1,Model!$D$2113+Model!$C2158)</f>
        <v>390270.94809106243</v>
      </c>
      <c r="DU2158" s="4">
        <f ca="1">OFFSET(Model!$A$1,Model!DU$2115-1,Model!$D$2113+Model!$C2158)</f>
        <v>149639.08653436086</v>
      </c>
      <c r="DV2158" s="4">
        <f ca="1">OFFSET(Model!$A$1,Model!DV$2115-1,Model!$D$2113+Model!$C2158)</f>
        <v>0</v>
      </c>
      <c r="DW2158" s="1"/>
      <c r="DX2158" s="360">
        <f ca="1">OFFSET(Model!$A$1,Model!DX$2115-1,Model!$D$2113+Model!$C2158)</f>
        <v>1.1903905338951304E-2</v>
      </c>
      <c r="DY2158" s="360">
        <f ca="1">OFFSET(Model!$A$1,Model!DY$2115-1,Model!$D$2113+Model!$C2158)</f>
        <v>1.1903905338951306E-2</v>
      </c>
      <c r="DZ2158" s="360">
        <f ca="1">OFFSET(Model!$A$1,Model!DZ$2115-1,Model!$D$2113+Model!$C2158)</f>
        <v>1.1903905338951304E-2</v>
      </c>
      <c r="EA2158" s="360">
        <f ca="1">OFFSET(Model!$A$1,Model!EA$2115-1,Model!$D$2113+Model!$C2158)</f>
        <v>1.1903905338951306E-2</v>
      </c>
      <c r="EB2158" s="360">
        <f ca="1">OFFSET(Model!$A$1,Model!EB$2115-1,Model!$D$2113+Model!$C2158)</f>
        <v>1.1903905338951306E-2</v>
      </c>
      <c r="EC2158" s="360">
        <f ca="1">OFFSET(Model!$A$1,Model!EC$2115-1,Model!$D$2113+Model!$C2158)</f>
        <v>1.1903905338951302E-2</v>
      </c>
      <c r="ED2158" s="1"/>
      <c r="EE2158" s="1"/>
    </row>
    <row r="2159" spans="2:135" ht="15" customHeight="1">
      <c r="B2159" s="1"/>
      <c r="C2159" s="1">
        <f>IF(C2158&lt;Model!$E$1827,C2158+1,NA())</f>
        <v>42</v>
      </c>
      <c r="D2159" s="7">
        <f>INDEX(Model!$F$16:$DN$17,1,MATCH(Model!C2159,Model!$F$17:$DN$17,0))</f>
        <v>43373</v>
      </c>
      <c r="E2159" s="1"/>
      <c r="F2159" s="4">
        <f ca="1">OFFSET(Model!$A$1,Model!F$2115-1,Model!$D$2113+Model!$C2159)</f>
        <v>0</v>
      </c>
      <c r="G2159" s="4">
        <f ca="1">OFFSET(Model!$A$1,Model!G$2115-1,Model!$D$2113+Model!$C2159)</f>
        <v>0</v>
      </c>
      <c r="H2159" s="4">
        <f ca="1">OFFSET(Model!$A$1,Model!H$2115-1,Model!$D$2113+Model!$C2159)</f>
        <v>0</v>
      </c>
      <c r="I2159" s="4">
        <f ca="1">OFFSET(Model!$A$1,Model!I$2115-1,Model!$D$2113+Model!$C2159)</f>
        <v>336409.80863470491</v>
      </c>
      <c r="J2159" s="4">
        <f ca="1">OFFSET(Model!$A$1,Model!J$2115-1,Model!$D$2113+Model!$C2159)</f>
        <v>1510.8098055982082</v>
      </c>
      <c r="K2159" s="4">
        <f ca="1">OFFSET(Model!$A$1,Model!K$2115-1,Model!$D$2113+Model!$C2159)</f>
        <v>45416.519900926854</v>
      </c>
      <c r="L2159" s="4">
        <f ca="1">OFFSET(Model!$A$1,Model!L$2115-1,Model!$D$2113+Model!$C2159)</f>
        <v>11090.528775165645</v>
      </c>
      <c r="M2159" s="1"/>
      <c r="N2159" s="4">
        <f ca="1">OFFSET(Model!$A$1,Model!N$2115-1,Model!$D$2113+Model!$C2159)</f>
        <v>0</v>
      </c>
      <c r="O2159" s="4">
        <f ca="1">OFFSET(Model!$A$1,Model!O$2115-1,Model!$D$2113+Model!$C2159)</f>
        <v>0</v>
      </c>
      <c r="P2159" s="4">
        <f ca="1">OFFSET(Model!$A$1,Model!P$2115-1,Model!$D$2113+Model!$C2159)</f>
        <v>0</v>
      </c>
      <c r="Q2159" s="4">
        <f ca="1">OFFSET(Model!$A$1,Model!Q$2115-1,Model!$D$2113+Model!$C2159)</f>
        <v>0</v>
      </c>
      <c r="R2159" s="4">
        <f ca="1">OFFSET(Model!$A$1,Model!R$2115-1,Model!$D$2113+Model!$C2159)</f>
        <v>0</v>
      </c>
      <c r="S2159" s="4">
        <f t="shared" ca="1" si="3142"/>
        <v>0</v>
      </c>
      <c r="T2159" s="4"/>
      <c r="U2159" s="4">
        <f ca="1">OFFSET(Model!$A$1,Model!U$2115-1,Model!$D$2113+Model!$C2159)</f>
        <v>0</v>
      </c>
      <c r="V2159" s="4">
        <f ca="1">OFFSET(Model!$A$1,Model!V$2115-1,Model!$D$2113+Model!$C2159)</f>
        <v>0</v>
      </c>
      <c r="W2159" s="4">
        <f ca="1">OFFSET(Model!$A$1,Model!W$2115-1,Model!$D$2113+Model!$C2159)</f>
        <v>0</v>
      </c>
      <c r="X2159" s="4">
        <f ca="1">OFFSET(Model!$A$1,Model!X$2115-1,Model!$D$2113+Model!$C2159)</f>
        <v>0</v>
      </c>
      <c r="Y2159" s="4">
        <f t="shared" ca="1" si="3143"/>
        <v>0</v>
      </c>
      <c r="Z2159" s="4"/>
      <c r="AA2159" s="4">
        <f ca="1">OFFSET(Model!$A$1,Model!AA$2115-1,Model!$D$2113+Model!$C2159)</f>
        <v>0</v>
      </c>
      <c r="AB2159" s="4">
        <f ca="1">OFFSET(Model!$A$1,Model!AB$2115-1,Model!$D$2113+Model!$C2159)</f>
        <v>0</v>
      </c>
      <c r="AC2159" s="4">
        <f ca="1">OFFSET(Model!$A$1,Model!AC$2115-1,Model!$D$2113+Model!$C2159)</f>
        <v>0</v>
      </c>
      <c r="AD2159" s="4">
        <f ca="1">OFFSET(Model!$A$1,Model!AD$2115-1,Model!$D$2113+Model!$C2159)</f>
        <v>0</v>
      </c>
      <c r="AE2159" s="4">
        <f ca="1">OFFSET(Model!$A$1,Model!AE$2115-1,Model!$D$2113+Model!$C2159)</f>
        <v>0</v>
      </c>
      <c r="AF2159" s="4">
        <f ca="1">OFFSET(Model!$A$1,Model!AF$2115-1,Model!$D$2113+Model!$C2159)</f>
        <v>0</v>
      </c>
      <c r="AG2159" s="4">
        <f ca="1">OFFSET(Model!$A$1,Model!AG$2115-1,Model!$D$2113+Model!$C2159)</f>
        <v>0</v>
      </c>
      <c r="AH2159" s="4">
        <f ca="1">OFFSET(Model!$A$1,Model!AH$2115-1,Model!$D$2113+Model!$C2159)</f>
        <v>0</v>
      </c>
      <c r="AI2159" s="4">
        <f ca="1">OFFSET(Model!$A$1,Model!AI$2115-1,Model!$D$2113+Model!$C2159)</f>
        <v>0</v>
      </c>
      <c r="AJ2159" s="4">
        <f ca="1">OFFSET(Model!$A$1,Model!AJ$2115-1,Model!$D$2113+Model!$C2159)</f>
        <v>0</v>
      </c>
      <c r="AK2159" s="4">
        <f ca="1">OFFSET(Model!$A$1,Model!AK$2115-1,Model!$D$2113+Model!$C2159)</f>
        <v>0</v>
      </c>
      <c r="AL2159" s="4">
        <f t="shared" ca="1" si="3144"/>
        <v>0</v>
      </c>
      <c r="AM2159" s="4"/>
      <c r="AN2159" s="4">
        <f ca="1">OFFSET(Model!$A$1,Model!AN$2115-1,Model!$D$2113+Model!$C2159)</f>
        <v>0</v>
      </c>
      <c r="AO2159" s="4">
        <f ca="1">OFFSET(Model!$A$1,Model!AO$2115-1,Model!$D$2113+Model!$C2159)</f>
        <v>0</v>
      </c>
      <c r="AP2159" s="4">
        <f ca="1">OFFSET(Model!$A$1,Model!AP$2115-1,Model!$D$2113+Model!$C2159)</f>
        <v>0</v>
      </c>
      <c r="AQ2159" s="4">
        <f ca="1">OFFSET(Model!$A$1,Model!AQ$2115-1,Model!$D$2113+Model!$C2159)</f>
        <v>0</v>
      </c>
      <c r="AR2159" s="4">
        <f ca="1">OFFSET(Model!$A$1,Model!AR$2115-1,Model!$D$2113+Model!$C2159)</f>
        <v>0</v>
      </c>
      <c r="AS2159" s="4">
        <f ca="1">OFFSET(Model!$A$1,Model!AS$2115-1,Model!$D$2113+Model!$C2159)</f>
        <v>0</v>
      </c>
      <c r="AT2159" s="4">
        <f ca="1">OFFSET(Model!$A$1,Model!AT$2115-1,Model!$D$2113+Model!$C2159)</f>
        <v>0</v>
      </c>
      <c r="AU2159" s="4">
        <f ca="1">OFFSET(Model!$A$1,Model!AU$2115-1,Model!$D$2113+Model!$C2159)</f>
        <v>0</v>
      </c>
      <c r="AV2159" s="4">
        <f ca="1">OFFSET(Model!$A$1,Model!AV$2115-1,Model!$D$2113+Model!$C2159)</f>
        <v>0</v>
      </c>
      <c r="AW2159" s="4">
        <f ca="1">OFFSET(Model!$A$1,Model!AW$2115-1,Model!$D$2113+Model!$C2159)</f>
        <v>0</v>
      </c>
      <c r="AX2159" s="4">
        <f ca="1">OFFSET(Model!$A$1,Model!AX$2115-1,Model!$D$2113+Model!$C2159)</f>
        <v>0</v>
      </c>
      <c r="AY2159" s="4">
        <f ca="1">OFFSET(Model!$A$1,Model!AY$2115-1,Model!$D$2113+Model!$C2159)</f>
        <v>0</v>
      </c>
      <c r="AZ2159" s="4">
        <f ca="1">OFFSET(Model!$A$1,Model!AZ$2115-1,Model!$D$2113+Model!$C2159)</f>
        <v>0</v>
      </c>
      <c r="BA2159" s="4">
        <f ca="1">OFFSET(Model!$A$1,Model!BA$2115-1,Model!$D$2113+Model!$C2159)</f>
        <v>0</v>
      </c>
      <c r="BB2159" s="4">
        <f ca="1">OFFSET(Model!$A$1,Model!BB$2115-1,Model!$D$2113+Model!$C2159)</f>
        <v>0</v>
      </c>
      <c r="BC2159" s="4">
        <f ca="1">OFFSET(Model!$A$1,Model!BC$2115-1,Model!$D$2113+Model!$C2159)</f>
        <v>0</v>
      </c>
      <c r="BD2159" s="4">
        <f ca="1">OFFSET(Model!$A$1,Model!BD$2115-1,Model!$D$2113+Model!$C2159)</f>
        <v>0</v>
      </c>
      <c r="BE2159" s="4">
        <f ca="1">OFFSET(Model!$A$1,Model!BE$2115-1,Model!$D$2113+Model!$C2159)</f>
        <v>0</v>
      </c>
      <c r="BF2159" s="4">
        <f ca="1">OFFSET(Model!$A$1,Model!BF$2115-1,Model!$D$2113+Model!$C2159)</f>
        <v>0</v>
      </c>
      <c r="BG2159" s="4">
        <f ca="1">OFFSET(Model!$A$1,Model!BG$2115-1,Model!$D$2113+Model!$C2159)</f>
        <v>0</v>
      </c>
      <c r="BH2159" s="4">
        <f t="shared" ca="1" si="3145"/>
        <v>0</v>
      </c>
      <c r="BI2159" s="4"/>
      <c r="BJ2159" s="4">
        <f ca="1">OFFSET(Model!$A$1,Model!BJ$2115-1,Model!$D$2113+Model!$C2159)</f>
        <v>72978.567720697247</v>
      </c>
      <c r="BK2159" s="4">
        <f ca="1">OFFSET(Model!$A$1,Model!BK$2115-1,Model!$D$2113+Model!$C2159)</f>
        <v>11062.01447555831</v>
      </c>
      <c r="BL2159" s="4">
        <f ca="1">OFFSET(Model!$A$1,Model!BL$2115-1,Model!$D$2113+Model!$C2159)</f>
        <v>27808.675278834078</v>
      </c>
      <c r="BM2159" s="4">
        <f ca="1">OFFSET(Model!$A$1,Model!BM$2115-1,Model!$D$2113+Model!$C2159)</f>
        <v>34415.156146181391</v>
      </c>
      <c r="BN2159" s="4">
        <f ca="1">OFFSET(Model!$A$1,Model!BN$2115-1,Model!$D$2113+Model!$C2159)</f>
        <v>45323.531531801404</v>
      </c>
      <c r="BO2159" s="4">
        <f ca="1">OFFSET(Model!$A$1,Model!BO$2115-1,Model!$D$2113+Model!$C2159)</f>
        <v>18436.690792597183</v>
      </c>
      <c r="BP2159" s="4">
        <f ca="1">OFFSET(Model!$A$1,Model!BP$2115-1,Model!$D$2113+Model!$C2159)</f>
        <v>24582.254390129579</v>
      </c>
      <c r="BQ2159" s="4">
        <f ca="1">OFFSET(Model!$A$1,Model!BQ$2115-1,Model!$D$2113+Model!$C2159)</f>
        <v>107.77162109449165</v>
      </c>
      <c r="BR2159" s="4">
        <f t="shared" ca="1" si="3146"/>
        <v>234714.66195689369</v>
      </c>
      <c r="BS2159" s="4"/>
      <c r="BT2159" s="2">
        <f t="shared" ca="1" si="3147"/>
        <v>394427.66711639566</v>
      </c>
      <c r="BU2159" s="2">
        <f t="shared" ca="1" si="3148"/>
        <v>234714.66195689369</v>
      </c>
      <c r="BV2159" s="5">
        <f t="shared" ca="1" si="3149"/>
        <v>159713.00515950198</v>
      </c>
      <c r="BW2159" s="1"/>
      <c r="BX2159" s="4">
        <f ca="1">OFFSET(Model!$A$1,Model!BX$2115-1,Model!$D$2113+Model!$C2159)</f>
        <v>0</v>
      </c>
      <c r="BY2159" s="4">
        <f ca="1">OFFSET(Model!$A$1,Model!BY$2115-1,Model!$D$2113+Model!$C2159)</f>
        <v>0</v>
      </c>
      <c r="BZ2159" s="4">
        <f ca="1">OFFSET(Model!$A$1,Model!BZ$2115-1,Model!$D$2113+Model!$C2159)</f>
        <v>0</v>
      </c>
      <c r="CA2159" s="4">
        <f ca="1">OFFSET(Model!$A$1,Model!CA$2115-1,Model!$D$2113+Model!$C2159)</f>
        <v>0</v>
      </c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>
        <f ca="1">OFFSET(Model!$A$1,Model!DD$2115-1,Model!$D$2113+Model!$C2159)</f>
        <v>0</v>
      </c>
      <c r="DE2159" s="4">
        <f ca="1">OFFSET(Model!$A$1,Model!DE$2115-1,Model!$D$2113+Model!$C2159)</f>
        <v>0</v>
      </c>
      <c r="DF2159" s="4">
        <f ca="1">OFFSET(Model!$A$1,Model!DF$2115-1,Model!$D$2113+Model!$C2159)</f>
        <v>0</v>
      </c>
      <c r="DG2159" s="1"/>
      <c r="DH2159" s="4">
        <f ca="1">OFFSET(Model!$A$1,Model!DH$2115-1,Model!$D$2113+Model!$C2159)</f>
        <v>0</v>
      </c>
      <c r="DI2159" s="4">
        <f ca="1">OFFSET(Model!$A$1,Model!DI$2115-1,Model!$D$2113+Model!$C2159)</f>
        <v>0</v>
      </c>
      <c r="DJ2159" s="4"/>
      <c r="DK2159" s="4"/>
      <c r="DL2159" s="4"/>
      <c r="DM2159" s="4"/>
      <c r="DN2159" s="4">
        <f ca="1">OFFSET(Model!$A$1,Model!DN$2115-1,Model!$D$2113+Model!$C2159)</f>
        <v>0</v>
      </c>
      <c r="DO2159" s="4">
        <f ca="1">OFFSET(Model!$A$1,Model!DO$2115-1,Model!$D$2113+Model!$C2159)</f>
        <v>0</v>
      </c>
      <c r="DP2159" s="4">
        <f ca="1">OFFSET(Model!$A$1,Model!DP$2115-1,Model!$D$2113+Model!$C2159)</f>
        <v>0</v>
      </c>
      <c r="DQ2159" s="6">
        <f ca="1">OFFSET(Model!$A$1,Model!DQ$2115-1,Model!$D$2113+Model!$C2159)</f>
        <v>0</v>
      </c>
      <c r="DR2159" s="4">
        <f ca="1">OFFSET(Model!$A$1,Model!DR$2115-1,Model!$D$2113+Model!$C2159)</f>
        <v>11090.528775165645</v>
      </c>
      <c r="DS2159" s="6">
        <f ca="1">OFFSET(Model!$A$1,Model!DS$2115-1,Model!$D$2113+Model!$C2159)</f>
        <v>0</v>
      </c>
      <c r="DT2159" s="4">
        <f ca="1">OFFSET(Model!$A$1,Model!DT$2115-1,Model!$D$2113+Model!$C2159)</f>
        <v>383337.13834122999</v>
      </c>
      <c r="DU2159" s="4">
        <f ca="1">OFFSET(Model!$A$1,Model!DU$2115-1,Model!$D$2113+Model!$C2159)</f>
        <v>148622.4763843363</v>
      </c>
      <c r="DV2159" s="4">
        <f ca="1">OFFSET(Model!$A$1,Model!DV$2115-1,Model!$D$2113+Model!$C2159)</f>
        <v>0</v>
      </c>
      <c r="DW2159" s="1"/>
      <c r="DX2159" s="360">
        <f ca="1">OFFSET(Model!$A$1,Model!DX$2115-1,Model!$D$2113+Model!$C2159)</f>
        <v>1.1830592974777922E-2</v>
      </c>
      <c r="DY2159" s="360">
        <f ca="1">OFFSET(Model!$A$1,Model!DY$2115-1,Model!$D$2113+Model!$C2159)</f>
        <v>1.1830592974777922E-2</v>
      </c>
      <c r="DZ2159" s="360">
        <f ca="1">OFFSET(Model!$A$1,Model!DZ$2115-1,Model!$D$2113+Model!$C2159)</f>
        <v>1.1830592974777922E-2</v>
      </c>
      <c r="EA2159" s="360">
        <f ca="1">OFFSET(Model!$A$1,Model!EA$2115-1,Model!$D$2113+Model!$C2159)</f>
        <v>1.1830592974777922E-2</v>
      </c>
      <c r="EB2159" s="360">
        <f ca="1">OFFSET(Model!$A$1,Model!EB$2115-1,Model!$D$2113+Model!$C2159)</f>
        <v>1.1830592974777922E-2</v>
      </c>
      <c r="EC2159" s="360">
        <f ca="1">OFFSET(Model!$A$1,Model!EC$2115-1,Model!$D$2113+Model!$C2159)</f>
        <v>1.1830592974777922E-2</v>
      </c>
      <c r="ED2159" s="1"/>
      <c r="EE2159" s="1"/>
    </row>
    <row r="2160" spans="2:135" ht="15" customHeight="1">
      <c r="B2160" s="1"/>
      <c r="C2160" s="1">
        <f>IF(C2159&lt;Model!$E$1827,C2159+1,NA())</f>
        <v>43</v>
      </c>
      <c r="D2160" s="7">
        <f>INDEX(Model!$F$16:$DN$17,1,MATCH(Model!C2160,Model!$F$17:$DN$17,0))</f>
        <v>43404</v>
      </c>
      <c r="E2160" s="1"/>
      <c r="F2160" s="4">
        <f ca="1">OFFSET(Model!$A$1,Model!F$2115-1,Model!$D$2113+Model!$C2160)</f>
        <v>0</v>
      </c>
      <c r="G2160" s="4">
        <f ca="1">OFFSET(Model!$A$1,Model!G$2115-1,Model!$D$2113+Model!$C2160)</f>
        <v>0</v>
      </c>
      <c r="H2160" s="4">
        <f ca="1">OFFSET(Model!$A$1,Model!H$2115-1,Model!$D$2113+Model!$C2160)</f>
        <v>0</v>
      </c>
      <c r="I2160" s="4">
        <f ca="1">OFFSET(Model!$A$1,Model!I$2115-1,Model!$D$2113+Model!$C2160)</f>
        <v>352174.24690222286</v>
      </c>
      <c r="J2160" s="4">
        <f ca="1">OFFSET(Model!$A$1,Model!J$2115-1,Model!$D$2113+Model!$C2160)</f>
        <v>1578.1746397691206</v>
      </c>
      <c r="K2160" s="4">
        <f ca="1">OFFSET(Model!$A$1,Model!K$2115-1,Model!$D$2113+Model!$C2160)</f>
        <v>48129.863263809159</v>
      </c>
      <c r="L2160" s="4">
        <f ca="1">OFFSET(Model!$A$1,Model!L$2115-1,Model!$D$2113+Model!$C2160)</f>
        <v>11118.387128177506</v>
      </c>
      <c r="M2160" s="1"/>
      <c r="N2160" s="4">
        <f ca="1">OFFSET(Model!$A$1,Model!N$2115-1,Model!$D$2113+Model!$C2160)</f>
        <v>0</v>
      </c>
      <c r="O2160" s="4">
        <f ca="1">OFFSET(Model!$A$1,Model!O$2115-1,Model!$D$2113+Model!$C2160)</f>
        <v>0</v>
      </c>
      <c r="P2160" s="4">
        <f ca="1">OFFSET(Model!$A$1,Model!P$2115-1,Model!$D$2113+Model!$C2160)</f>
        <v>0</v>
      </c>
      <c r="Q2160" s="4">
        <f ca="1">OFFSET(Model!$A$1,Model!Q$2115-1,Model!$D$2113+Model!$C2160)</f>
        <v>0</v>
      </c>
      <c r="R2160" s="4">
        <f ca="1">OFFSET(Model!$A$1,Model!R$2115-1,Model!$D$2113+Model!$C2160)</f>
        <v>0</v>
      </c>
      <c r="S2160" s="4">
        <f t="shared" ca="1" si="3142"/>
        <v>0</v>
      </c>
      <c r="T2160" s="4"/>
      <c r="U2160" s="4">
        <f ca="1">OFFSET(Model!$A$1,Model!U$2115-1,Model!$D$2113+Model!$C2160)</f>
        <v>0</v>
      </c>
      <c r="V2160" s="4">
        <f ca="1">OFFSET(Model!$A$1,Model!V$2115-1,Model!$D$2113+Model!$C2160)</f>
        <v>0</v>
      </c>
      <c r="W2160" s="4">
        <f ca="1">OFFSET(Model!$A$1,Model!W$2115-1,Model!$D$2113+Model!$C2160)</f>
        <v>0</v>
      </c>
      <c r="X2160" s="4">
        <f ca="1">OFFSET(Model!$A$1,Model!X$2115-1,Model!$D$2113+Model!$C2160)</f>
        <v>0</v>
      </c>
      <c r="Y2160" s="4">
        <f t="shared" ca="1" si="3143"/>
        <v>0</v>
      </c>
      <c r="Z2160" s="4"/>
      <c r="AA2160" s="4">
        <f ca="1">OFFSET(Model!$A$1,Model!AA$2115-1,Model!$D$2113+Model!$C2160)</f>
        <v>0</v>
      </c>
      <c r="AB2160" s="4">
        <f ca="1">OFFSET(Model!$A$1,Model!AB$2115-1,Model!$D$2113+Model!$C2160)</f>
        <v>0</v>
      </c>
      <c r="AC2160" s="4">
        <f ca="1">OFFSET(Model!$A$1,Model!AC$2115-1,Model!$D$2113+Model!$C2160)</f>
        <v>0</v>
      </c>
      <c r="AD2160" s="4">
        <f ca="1">OFFSET(Model!$A$1,Model!AD$2115-1,Model!$D$2113+Model!$C2160)</f>
        <v>0</v>
      </c>
      <c r="AE2160" s="4">
        <f ca="1">OFFSET(Model!$A$1,Model!AE$2115-1,Model!$D$2113+Model!$C2160)</f>
        <v>0</v>
      </c>
      <c r="AF2160" s="4">
        <f ca="1">OFFSET(Model!$A$1,Model!AF$2115-1,Model!$D$2113+Model!$C2160)</f>
        <v>0</v>
      </c>
      <c r="AG2160" s="4">
        <f ca="1">OFFSET(Model!$A$1,Model!AG$2115-1,Model!$D$2113+Model!$C2160)</f>
        <v>0</v>
      </c>
      <c r="AH2160" s="4">
        <f ca="1">OFFSET(Model!$A$1,Model!AH$2115-1,Model!$D$2113+Model!$C2160)</f>
        <v>0</v>
      </c>
      <c r="AI2160" s="4">
        <f ca="1">OFFSET(Model!$A$1,Model!AI$2115-1,Model!$D$2113+Model!$C2160)</f>
        <v>0</v>
      </c>
      <c r="AJ2160" s="4">
        <f ca="1">OFFSET(Model!$A$1,Model!AJ$2115-1,Model!$D$2113+Model!$C2160)</f>
        <v>0</v>
      </c>
      <c r="AK2160" s="4">
        <f ca="1">OFFSET(Model!$A$1,Model!AK$2115-1,Model!$D$2113+Model!$C2160)</f>
        <v>0</v>
      </c>
      <c r="AL2160" s="4">
        <f t="shared" ca="1" si="3144"/>
        <v>0</v>
      </c>
      <c r="AM2160" s="4"/>
      <c r="AN2160" s="4">
        <f ca="1">OFFSET(Model!$A$1,Model!AN$2115-1,Model!$D$2113+Model!$C2160)</f>
        <v>0</v>
      </c>
      <c r="AO2160" s="4">
        <f ca="1">OFFSET(Model!$A$1,Model!AO$2115-1,Model!$D$2113+Model!$C2160)</f>
        <v>0</v>
      </c>
      <c r="AP2160" s="4">
        <f ca="1">OFFSET(Model!$A$1,Model!AP$2115-1,Model!$D$2113+Model!$C2160)</f>
        <v>0</v>
      </c>
      <c r="AQ2160" s="4">
        <f ca="1">OFFSET(Model!$A$1,Model!AQ$2115-1,Model!$D$2113+Model!$C2160)</f>
        <v>0</v>
      </c>
      <c r="AR2160" s="4">
        <f ca="1">OFFSET(Model!$A$1,Model!AR$2115-1,Model!$D$2113+Model!$C2160)</f>
        <v>0</v>
      </c>
      <c r="AS2160" s="4">
        <f ca="1">OFFSET(Model!$A$1,Model!AS$2115-1,Model!$D$2113+Model!$C2160)</f>
        <v>0</v>
      </c>
      <c r="AT2160" s="4">
        <f ca="1">OFFSET(Model!$A$1,Model!AT$2115-1,Model!$D$2113+Model!$C2160)</f>
        <v>0</v>
      </c>
      <c r="AU2160" s="4">
        <f ca="1">OFFSET(Model!$A$1,Model!AU$2115-1,Model!$D$2113+Model!$C2160)</f>
        <v>0</v>
      </c>
      <c r="AV2160" s="4">
        <f ca="1">OFFSET(Model!$A$1,Model!AV$2115-1,Model!$D$2113+Model!$C2160)</f>
        <v>0</v>
      </c>
      <c r="AW2160" s="4">
        <f ca="1">OFFSET(Model!$A$1,Model!AW$2115-1,Model!$D$2113+Model!$C2160)</f>
        <v>0</v>
      </c>
      <c r="AX2160" s="4">
        <f ca="1">OFFSET(Model!$A$1,Model!AX$2115-1,Model!$D$2113+Model!$C2160)</f>
        <v>0</v>
      </c>
      <c r="AY2160" s="4">
        <f ca="1">OFFSET(Model!$A$1,Model!AY$2115-1,Model!$D$2113+Model!$C2160)</f>
        <v>0</v>
      </c>
      <c r="AZ2160" s="4">
        <f ca="1">OFFSET(Model!$A$1,Model!AZ$2115-1,Model!$D$2113+Model!$C2160)</f>
        <v>0</v>
      </c>
      <c r="BA2160" s="4">
        <f ca="1">OFFSET(Model!$A$1,Model!BA$2115-1,Model!$D$2113+Model!$C2160)</f>
        <v>0</v>
      </c>
      <c r="BB2160" s="4">
        <f ca="1">OFFSET(Model!$A$1,Model!BB$2115-1,Model!$D$2113+Model!$C2160)</f>
        <v>0</v>
      </c>
      <c r="BC2160" s="4">
        <f ca="1">OFFSET(Model!$A$1,Model!BC$2115-1,Model!$D$2113+Model!$C2160)</f>
        <v>0</v>
      </c>
      <c r="BD2160" s="4">
        <f ca="1">OFFSET(Model!$A$1,Model!BD$2115-1,Model!$D$2113+Model!$C2160)</f>
        <v>0</v>
      </c>
      <c r="BE2160" s="4">
        <f ca="1">OFFSET(Model!$A$1,Model!BE$2115-1,Model!$D$2113+Model!$C2160)</f>
        <v>0</v>
      </c>
      <c r="BF2160" s="4">
        <f ca="1">OFFSET(Model!$A$1,Model!BF$2115-1,Model!$D$2113+Model!$C2160)</f>
        <v>0</v>
      </c>
      <c r="BG2160" s="4">
        <f ca="1">OFFSET(Model!$A$1,Model!BG$2115-1,Model!$D$2113+Model!$C2160)</f>
        <v>0</v>
      </c>
      <c r="BH2160" s="4">
        <f t="shared" ca="1" si="3145"/>
        <v>0</v>
      </c>
      <c r="BI2160" s="4"/>
      <c r="BJ2160" s="4">
        <f ca="1">OFFSET(Model!$A$1,Model!BJ$2115-1,Model!$D$2113+Model!$C2160)</f>
        <v>75830.858060732629</v>
      </c>
      <c r="BK2160" s="4">
        <f ca="1">OFFSET(Model!$A$1,Model!BK$2115-1,Model!$D$2113+Model!$C2160)</f>
        <v>11555.178371159247</v>
      </c>
      <c r="BL2160" s="4">
        <f ca="1">OFFSET(Model!$A$1,Model!BL$2115-1,Model!$D$2113+Model!$C2160)</f>
        <v>28807.701633653953</v>
      </c>
      <c r="BM2160" s="4">
        <f ca="1">OFFSET(Model!$A$1,Model!BM$2115-1,Model!$D$2113+Model!$C2160)</f>
        <v>36163.428606035399</v>
      </c>
      <c r="BN2160" s="4">
        <f ca="1">OFFSET(Model!$A$1,Model!BN$2115-1,Model!$D$2113+Model!$C2160)</f>
        <v>46942.912132834441</v>
      </c>
      <c r="BO2160" s="4">
        <f ca="1">OFFSET(Model!$A$1,Model!BO$2115-1,Model!$D$2113+Model!$C2160)</f>
        <v>19258.630618598745</v>
      </c>
      <c r="BP2160" s="4">
        <f ca="1">OFFSET(Model!$A$1,Model!BP$2115-1,Model!$D$2113+Model!$C2160)</f>
        <v>25678.174158131664</v>
      </c>
      <c r="BQ2160" s="4">
        <f ca="1">OFFSET(Model!$A$1,Model!BQ$2115-1,Model!$D$2113+Model!$C2160)</f>
        <v>108.2206695157187</v>
      </c>
      <c r="BR2160" s="4">
        <f t="shared" ca="1" si="3146"/>
        <v>244345.1042506618</v>
      </c>
      <c r="BS2160" s="4"/>
      <c r="BT2160" s="2">
        <f t="shared" ca="1" si="3147"/>
        <v>413000.67193397868</v>
      </c>
      <c r="BU2160" s="2">
        <f t="shared" ca="1" si="3148"/>
        <v>244345.1042506618</v>
      </c>
      <c r="BV2160" s="5">
        <f t="shared" ca="1" si="3149"/>
        <v>168655.56768331688</v>
      </c>
      <c r="BW2160" s="1"/>
      <c r="BX2160" s="4">
        <f ca="1">OFFSET(Model!$A$1,Model!BX$2115-1,Model!$D$2113+Model!$C2160)</f>
        <v>0</v>
      </c>
      <c r="BY2160" s="4">
        <f ca="1">OFFSET(Model!$A$1,Model!BY$2115-1,Model!$D$2113+Model!$C2160)</f>
        <v>0</v>
      </c>
      <c r="BZ2160" s="4">
        <f ca="1">OFFSET(Model!$A$1,Model!BZ$2115-1,Model!$D$2113+Model!$C2160)</f>
        <v>0</v>
      </c>
      <c r="CA2160" s="4">
        <f ca="1">OFFSET(Model!$A$1,Model!CA$2115-1,Model!$D$2113+Model!$C2160)</f>
        <v>0</v>
      </c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>
        <f ca="1">OFFSET(Model!$A$1,Model!DD$2115-1,Model!$D$2113+Model!$C2160)</f>
        <v>0</v>
      </c>
      <c r="DE2160" s="4">
        <f ca="1">OFFSET(Model!$A$1,Model!DE$2115-1,Model!$D$2113+Model!$C2160)</f>
        <v>0</v>
      </c>
      <c r="DF2160" s="4">
        <f ca="1">OFFSET(Model!$A$1,Model!DF$2115-1,Model!$D$2113+Model!$C2160)</f>
        <v>0</v>
      </c>
      <c r="DG2160" s="1"/>
      <c r="DH2160" s="4">
        <f ca="1">OFFSET(Model!$A$1,Model!DH$2115-1,Model!$D$2113+Model!$C2160)</f>
        <v>0</v>
      </c>
      <c r="DI2160" s="4">
        <f ca="1">OFFSET(Model!$A$1,Model!DI$2115-1,Model!$D$2113+Model!$C2160)</f>
        <v>0</v>
      </c>
      <c r="DJ2160" s="4"/>
      <c r="DK2160" s="4"/>
      <c r="DL2160" s="4"/>
      <c r="DM2160" s="4"/>
      <c r="DN2160" s="4">
        <f ca="1">OFFSET(Model!$A$1,Model!DN$2115-1,Model!$D$2113+Model!$C2160)</f>
        <v>0</v>
      </c>
      <c r="DO2160" s="4">
        <f ca="1">OFFSET(Model!$A$1,Model!DO$2115-1,Model!$D$2113+Model!$C2160)</f>
        <v>0</v>
      </c>
      <c r="DP2160" s="4">
        <f ca="1">OFFSET(Model!$A$1,Model!DP$2115-1,Model!$D$2113+Model!$C2160)</f>
        <v>0</v>
      </c>
      <c r="DQ2160" s="6">
        <f ca="1">OFFSET(Model!$A$1,Model!DQ$2115-1,Model!$D$2113+Model!$C2160)</f>
        <v>0</v>
      </c>
      <c r="DR2160" s="4">
        <f ca="1">OFFSET(Model!$A$1,Model!DR$2115-1,Model!$D$2113+Model!$C2160)</f>
        <v>11118.387128177506</v>
      </c>
      <c r="DS2160" s="6">
        <f ca="1">OFFSET(Model!$A$1,Model!DS$2115-1,Model!$D$2113+Model!$C2160)</f>
        <v>0</v>
      </c>
      <c r="DT2160" s="4">
        <f ca="1">OFFSET(Model!$A$1,Model!DT$2115-1,Model!$D$2113+Model!$C2160)</f>
        <v>401882.28480580111</v>
      </c>
      <c r="DU2160" s="4">
        <f ca="1">OFFSET(Model!$A$1,Model!DU$2115-1,Model!$D$2113+Model!$C2160)</f>
        <v>157537.18055513932</v>
      </c>
      <c r="DV2160" s="4">
        <f ca="1">OFFSET(Model!$A$1,Model!DV$2115-1,Model!$D$2113+Model!$C2160)</f>
        <v>0</v>
      </c>
      <c r="DW2160" s="1"/>
      <c r="DX2160" s="360">
        <f ca="1">OFFSET(Model!$A$1,Model!DX$2115-1,Model!$D$2113+Model!$C2160)</f>
        <v>1.2493005013579025E-2</v>
      </c>
      <c r="DY2160" s="360">
        <f ca="1">OFFSET(Model!$A$1,Model!DY$2115-1,Model!$D$2113+Model!$C2160)</f>
        <v>1.2493005013579025E-2</v>
      </c>
      <c r="DZ2160" s="360">
        <f ca="1">OFFSET(Model!$A$1,Model!DZ$2115-1,Model!$D$2113+Model!$C2160)</f>
        <v>1.2493005013579023E-2</v>
      </c>
      <c r="EA2160" s="360">
        <f ca="1">OFFSET(Model!$A$1,Model!EA$2115-1,Model!$D$2113+Model!$C2160)</f>
        <v>1.2493005013579025E-2</v>
      </c>
      <c r="EB2160" s="360">
        <f ca="1">OFFSET(Model!$A$1,Model!EB$2115-1,Model!$D$2113+Model!$C2160)</f>
        <v>1.2493005013579025E-2</v>
      </c>
      <c r="EC2160" s="360">
        <f ca="1">OFFSET(Model!$A$1,Model!EC$2115-1,Model!$D$2113+Model!$C2160)</f>
        <v>1.2493005013579025E-2</v>
      </c>
      <c r="ED2160" s="1"/>
      <c r="EE2160" s="1"/>
    </row>
    <row r="2161" spans="2:135" ht="15" customHeight="1">
      <c r="B2161" s="1"/>
      <c r="C2161" s="1">
        <f>IF(C2160&lt;Model!$E$1827,C2160+1,NA())</f>
        <v>44</v>
      </c>
      <c r="D2161" s="7">
        <f>INDEX(Model!$F$16:$DN$17,1,MATCH(Model!C2161,Model!$F$17:$DN$17,0))</f>
        <v>43434</v>
      </c>
      <c r="E2161" s="1"/>
      <c r="F2161" s="4">
        <f ca="1">OFFSET(Model!$A$1,Model!F$2115-1,Model!$D$2113+Model!$C2161)</f>
        <v>0</v>
      </c>
      <c r="G2161" s="4">
        <f ca="1">OFFSET(Model!$A$1,Model!G$2115-1,Model!$D$2113+Model!$C2161)</f>
        <v>0</v>
      </c>
      <c r="H2161" s="4">
        <f ca="1">OFFSET(Model!$A$1,Model!H$2115-1,Model!$D$2113+Model!$C2161)</f>
        <v>0</v>
      </c>
      <c r="I2161" s="4">
        <f ca="1">OFFSET(Model!$A$1,Model!I$2115-1,Model!$D$2113+Model!$C2161)</f>
        <v>345502.27822344768</v>
      </c>
      <c r="J2161" s="4">
        <f ca="1">OFFSET(Model!$A$1,Model!J$2115-1,Model!$D$2113+Model!$C2161)</f>
        <v>1544.9226771261854</v>
      </c>
      <c r="K2161" s="4">
        <f ca="1">OFFSET(Model!$A$1,Model!K$2115-1,Model!$D$2113+Model!$C2161)</f>
        <v>47787.028709267091</v>
      </c>
      <c r="L2161" s="4">
        <f ca="1">OFFSET(Model!$A$1,Model!L$2115-1,Model!$D$2113+Model!$C2161)</f>
        <v>11145.413450773278</v>
      </c>
      <c r="M2161" s="1"/>
      <c r="N2161" s="4">
        <f ca="1">OFFSET(Model!$A$1,Model!N$2115-1,Model!$D$2113+Model!$C2161)</f>
        <v>0</v>
      </c>
      <c r="O2161" s="4">
        <f ca="1">OFFSET(Model!$A$1,Model!O$2115-1,Model!$D$2113+Model!$C2161)</f>
        <v>0</v>
      </c>
      <c r="P2161" s="4">
        <f ca="1">OFFSET(Model!$A$1,Model!P$2115-1,Model!$D$2113+Model!$C2161)</f>
        <v>0</v>
      </c>
      <c r="Q2161" s="4">
        <f ca="1">OFFSET(Model!$A$1,Model!Q$2115-1,Model!$D$2113+Model!$C2161)</f>
        <v>0</v>
      </c>
      <c r="R2161" s="4">
        <f ca="1">OFFSET(Model!$A$1,Model!R$2115-1,Model!$D$2113+Model!$C2161)</f>
        <v>0</v>
      </c>
      <c r="S2161" s="4">
        <f t="shared" ca="1" si="3142"/>
        <v>0</v>
      </c>
      <c r="T2161" s="4"/>
      <c r="U2161" s="4">
        <f ca="1">OFFSET(Model!$A$1,Model!U$2115-1,Model!$D$2113+Model!$C2161)</f>
        <v>0</v>
      </c>
      <c r="V2161" s="4">
        <f ca="1">OFFSET(Model!$A$1,Model!V$2115-1,Model!$D$2113+Model!$C2161)</f>
        <v>0</v>
      </c>
      <c r="W2161" s="4">
        <f ca="1">OFFSET(Model!$A$1,Model!W$2115-1,Model!$D$2113+Model!$C2161)</f>
        <v>0</v>
      </c>
      <c r="X2161" s="4">
        <f ca="1">OFFSET(Model!$A$1,Model!X$2115-1,Model!$D$2113+Model!$C2161)</f>
        <v>0</v>
      </c>
      <c r="Y2161" s="4">
        <f t="shared" ca="1" si="3143"/>
        <v>0</v>
      </c>
      <c r="Z2161" s="4"/>
      <c r="AA2161" s="4">
        <f ca="1">OFFSET(Model!$A$1,Model!AA$2115-1,Model!$D$2113+Model!$C2161)</f>
        <v>0</v>
      </c>
      <c r="AB2161" s="4">
        <f ca="1">OFFSET(Model!$A$1,Model!AB$2115-1,Model!$D$2113+Model!$C2161)</f>
        <v>0</v>
      </c>
      <c r="AC2161" s="4">
        <f ca="1">OFFSET(Model!$A$1,Model!AC$2115-1,Model!$D$2113+Model!$C2161)</f>
        <v>0</v>
      </c>
      <c r="AD2161" s="4">
        <f ca="1">OFFSET(Model!$A$1,Model!AD$2115-1,Model!$D$2113+Model!$C2161)</f>
        <v>0</v>
      </c>
      <c r="AE2161" s="4">
        <f ca="1">OFFSET(Model!$A$1,Model!AE$2115-1,Model!$D$2113+Model!$C2161)</f>
        <v>0</v>
      </c>
      <c r="AF2161" s="4">
        <f ca="1">OFFSET(Model!$A$1,Model!AF$2115-1,Model!$D$2113+Model!$C2161)</f>
        <v>0</v>
      </c>
      <c r="AG2161" s="4">
        <f ca="1">OFFSET(Model!$A$1,Model!AG$2115-1,Model!$D$2113+Model!$C2161)</f>
        <v>0</v>
      </c>
      <c r="AH2161" s="4">
        <f ca="1">OFFSET(Model!$A$1,Model!AH$2115-1,Model!$D$2113+Model!$C2161)</f>
        <v>0</v>
      </c>
      <c r="AI2161" s="4">
        <f ca="1">OFFSET(Model!$A$1,Model!AI$2115-1,Model!$D$2113+Model!$C2161)</f>
        <v>0</v>
      </c>
      <c r="AJ2161" s="4">
        <f ca="1">OFFSET(Model!$A$1,Model!AJ$2115-1,Model!$D$2113+Model!$C2161)</f>
        <v>0</v>
      </c>
      <c r="AK2161" s="4">
        <f ca="1">OFFSET(Model!$A$1,Model!AK$2115-1,Model!$D$2113+Model!$C2161)</f>
        <v>0</v>
      </c>
      <c r="AL2161" s="4">
        <f t="shared" ca="1" si="3144"/>
        <v>0</v>
      </c>
      <c r="AM2161" s="4"/>
      <c r="AN2161" s="4">
        <f ca="1">OFFSET(Model!$A$1,Model!AN$2115-1,Model!$D$2113+Model!$C2161)</f>
        <v>0</v>
      </c>
      <c r="AO2161" s="4">
        <f ca="1">OFFSET(Model!$A$1,Model!AO$2115-1,Model!$D$2113+Model!$C2161)</f>
        <v>0</v>
      </c>
      <c r="AP2161" s="4">
        <f ca="1">OFFSET(Model!$A$1,Model!AP$2115-1,Model!$D$2113+Model!$C2161)</f>
        <v>0</v>
      </c>
      <c r="AQ2161" s="4">
        <f ca="1">OFFSET(Model!$A$1,Model!AQ$2115-1,Model!$D$2113+Model!$C2161)</f>
        <v>0</v>
      </c>
      <c r="AR2161" s="4">
        <f ca="1">OFFSET(Model!$A$1,Model!AR$2115-1,Model!$D$2113+Model!$C2161)</f>
        <v>0</v>
      </c>
      <c r="AS2161" s="4">
        <f ca="1">OFFSET(Model!$A$1,Model!AS$2115-1,Model!$D$2113+Model!$C2161)</f>
        <v>0</v>
      </c>
      <c r="AT2161" s="4">
        <f ca="1">OFFSET(Model!$A$1,Model!AT$2115-1,Model!$D$2113+Model!$C2161)</f>
        <v>0</v>
      </c>
      <c r="AU2161" s="4">
        <f ca="1">OFFSET(Model!$A$1,Model!AU$2115-1,Model!$D$2113+Model!$C2161)</f>
        <v>0</v>
      </c>
      <c r="AV2161" s="4">
        <f ca="1">OFFSET(Model!$A$1,Model!AV$2115-1,Model!$D$2113+Model!$C2161)</f>
        <v>0</v>
      </c>
      <c r="AW2161" s="4">
        <f ca="1">OFFSET(Model!$A$1,Model!AW$2115-1,Model!$D$2113+Model!$C2161)</f>
        <v>0</v>
      </c>
      <c r="AX2161" s="4">
        <f ca="1">OFFSET(Model!$A$1,Model!AX$2115-1,Model!$D$2113+Model!$C2161)</f>
        <v>0</v>
      </c>
      <c r="AY2161" s="4">
        <f ca="1">OFFSET(Model!$A$1,Model!AY$2115-1,Model!$D$2113+Model!$C2161)</f>
        <v>0</v>
      </c>
      <c r="AZ2161" s="4">
        <f ca="1">OFFSET(Model!$A$1,Model!AZ$2115-1,Model!$D$2113+Model!$C2161)</f>
        <v>0</v>
      </c>
      <c r="BA2161" s="4">
        <f ca="1">OFFSET(Model!$A$1,Model!BA$2115-1,Model!$D$2113+Model!$C2161)</f>
        <v>0</v>
      </c>
      <c r="BB2161" s="4">
        <f ca="1">OFFSET(Model!$A$1,Model!BB$2115-1,Model!$D$2113+Model!$C2161)</f>
        <v>0</v>
      </c>
      <c r="BC2161" s="4">
        <f ca="1">OFFSET(Model!$A$1,Model!BC$2115-1,Model!$D$2113+Model!$C2161)</f>
        <v>0</v>
      </c>
      <c r="BD2161" s="4">
        <f ca="1">OFFSET(Model!$A$1,Model!BD$2115-1,Model!$D$2113+Model!$C2161)</f>
        <v>0</v>
      </c>
      <c r="BE2161" s="4">
        <f ca="1">OFFSET(Model!$A$1,Model!BE$2115-1,Model!$D$2113+Model!$C2161)</f>
        <v>0</v>
      </c>
      <c r="BF2161" s="4">
        <f ca="1">OFFSET(Model!$A$1,Model!BF$2115-1,Model!$D$2113+Model!$C2161)</f>
        <v>0</v>
      </c>
      <c r="BG2161" s="4">
        <f ca="1">OFFSET(Model!$A$1,Model!BG$2115-1,Model!$D$2113+Model!$C2161)</f>
        <v>0</v>
      </c>
      <c r="BH2161" s="4">
        <f t="shared" ca="1" si="3145"/>
        <v>0</v>
      </c>
      <c r="BI2161" s="4"/>
      <c r="BJ2161" s="4">
        <f ca="1">OFFSET(Model!$A$1,Model!BJ$2115-1,Model!$D$2113+Model!$C2161)</f>
        <v>73838.690268616469</v>
      </c>
      <c r="BK2161" s="4">
        <f ca="1">OFFSET(Model!$A$1,Model!BK$2115-1,Model!$D$2113+Model!$C2161)</f>
        <v>11311.458934766766</v>
      </c>
      <c r="BL2161" s="4">
        <f ca="1">OFFSET(Model!$A$1,Model!BL$2115-1,Model!$D$2113+Model!$C2161)</f>
        <v>27964.440144284505</v>
      </c>
      <c r="BM2161" s="4">
        <f ca="1">OFFSET(Model!$A$1,Model!BM$2115-1,Model!$D$2113+Model!$C2161)</f>
        <v>35610.148498339797</v>
      </c>
      <c r="BN2161" s="4">
        <f ca="1">OFFSET(Model!$A$1,Model!BN$2115-1,Model!$D$2113+Model!$C2161)</f>
        <v>45560.042931699478</v>
      </c>
      <c r="BO2161" s="4">
        <f ca="1">OFFSET(Model!$A$1,Model!BO$2115-1,Model!$D$2113+Model!$C2161)</f>
        <v>18852.431557944612</v>
      </c>
      <c r="BP2161" s="4">
        <f ca="1">OFFSET(Model!$A$1,Model!BP$2115-1,Model!$D$2113+Model!$C2161)</f>
        <v>25136.575410592817</v>
      </c>
      <c r="BQ2161" s="4">
        <f ca="1">OFFSET(Model!$A$1,Model!BQ$2115-1,Model!$D$2113+Model!$C2161)</f>
        <v>108.67158897203419</v>
      </c>
      <c r="BR2161" s="4">
        <f t="shared" ca="1" si="3146"/>
        <v>238382.45933521647</v>
      </c>
      <c r="BS2161" s="4"/>
      <c r="BT2161" s="2">
        <f t="shared" ca="1" si="3147"/>
        <v>405979.64306061424</v>
      </c>
      <c r="BU2161" s="2">
        <f t="shared" ca="1" si="3148"/>
        <v>238382.45933521647</v>
      </c>
      <c r="BV2161" s="5">
        <f t="shared" ca="1" si="3149"/>
        <v>167597.18372539777</v>
      </c>
      <c r="BW2161" s="1"/>
      <c r="BX2161" s="4">
        <f ca="1">OFFSET(Model!$A$1,Model!BX$2115-1,Model!$D$2113+Model!$C2161)</f>
        <v>0</v>
      </c>
      <c r="BY2161" s="4">
        <f ca="1">OFFSET(Model!$A$1,Model!BY$2115-1,Model!$D$2113+Model!$C2161)</f>
        <v>0</v>
      </c>
      <c r="BZ2161" s="4">
        <f ca="1">OFFSET(Model!$A$1,Model!BZ$2115-1,Model!$D$2113+Model!$C2161)</f>
        <v>0</v>
      </c>
      <c r="CA2161" s="4">
        <f ca="1">OFFSET(Model!$A$1,Model!CA$2115-1,Model!$D$2113+Model!$C2161)</f>
        <v>0</v>
      </c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>
        <f ca="1">OFFSET(Model!$A$1,Model!DD$2115-1,Model!$D$2113+Model!$C2161)</f>
        <v>0</v>
      </c>
      <c r="DE2161" s="4">
        <f ca="1">OFFSET(Model!$A$1,Model!DE$2115-1,Model!$D$2113+Model!$C2161)</f>
        <v>0</v>
      </c>
      <c r="DF2161" s="4">
        <f ca="1">OFFSET(Model!$A$1,Model!DF$2115-1,Model!$D$2113+Model!$C2161)</f>
        <v>0</v>
      </c>
      <c r="DG2161" s="1"/>
      <c r="DH2161" s="4">
        <f ca="1">OFFSET(Model!$A$1,Model!DH$2115-1,Model!$D$2113+Model!$C2161)</f>
        <v>0</v>
      </c>
      <c r="DI2161" s="4">
        <f ca="1">OFFSET(Model!$A$1,Model!DI$2115-1,Model!$D$2113+Model!$C2161)</f>
        <v>0</v>
      </c>
      <c r="DJ2161" s="4"/>
      <c r="DK2161" s="4"/>
      <c r="DL2161" s="4"/>
      <c r="DM2161" s="4"/>
      <c r="DN2161" s="4">
        <f ca="1">OFFSET(Model!$A$1,Model!DN$2115-1,Model!$D$2113+Model!$C2161)</f>
        <v>0</v>
      </c>
      <c r="DO2161" s="4">
        <f ca="1">OFFSET(Model!$A$1,Model!DO$2115-1,Model!$D$2113+Model!$C2161)</f>
        <v>0</v>
      </c>
      <c r="DP2161" s="4">
        <f ca="1">OFFSET(Model!$A$1,Model!DP$2115-1,Model!$D$2113+Model!$C2161)</f>
        <v>0</v>
      </c>
      <c r="DQ2161" s="6">
        <f ca="1">OFFSET(Model!$A$1,Model!DQ$2115-1,Model!$D$2113+Model!$C2161)</f>
        <v>0</v>
      </c>
      <c r="DR2161" s="4">
        <f ca="1">OFFSET(Model!$A$1,Model!DR$2115-1,Model!$D$2113+Model!$C2161)</f>
        <v>11145.413450773278</v>
      </c>
      <c r="DS2161" s="6">
        <f ca="1">OFFSET(Model!$A$1,Model!DS$2115-1,Model!$D$2113+Model!$C2161)</f>
        <v>0</v>
      </c>
      <c r="DT2161" s="4">
        <f ca="1">OFFSET(Model!$A$1,Model!DT$2115-1,Model!$D$2113+Model!$C2161)</f>
        <v>394834.22960984096</v>
      </c>
      <c r="DU2161" s="4">
        <f ca="1">OFFSET(Model!$A$1,Model!DU$2115-1,Model!$D$2113+Model!$C2161)</f>
        <v>156451.77027462449</v>
      </c>
      <c r="DV2161" s="4">
        <f ca="1">OFFSET(Model!$A$1,Model!DV$2115-1,Model!$D$2113+Model!$C2161)</f>
        <v>0</v>
      </c>
      <c r="DW2161" s="1"/>
      <c r="DX2161" s="360">
        <f ca="1">OFFSET(Model!$A$1,Model!DX$2115-1,Model!$D$2113+Model!$C2161)</f>
        <v>1.2414606201881317E-2</v>
      </c>
      <c r="DY2161" s="360">
        <f ca="1">OFFSET(Model!$A$1,Model!DY$2115-1,Model!$D$2113+Model!$C2161)</f>
        <v>1.2414606201881317E-2</v>
      </c>
      <c r="DZ2161" s="360">
        <f ca="1">OFFSET(Model!$A$1,Model!DZ$2115-1,Model!$D$2113+Model!$C2161)</f>
        <v>1.2414606201881315E-2</v>
      </c>
      <c r="EA2161" s="360">
        <f ca="1">OFFSET(Model!$A$1,Model!EA$2115-1,Model!$D$2113+Model!$C2161)</f>
        <v>1.2414606201881317E-2</v>
      </c>
      <c r="EB2161" s="360">
        <f ca="1">OFFSET(Model!$A$1,Model!EB$2115-1,Model!$D$2113+Model!$C2161)</f>
        <v>1.2414606201881315E-2</v>
      </c>
      <c r="EC2161" s="360">
        <f ca="1">OFFSET(Model!$A$1,Model!EC$2115-1,Model!$D$2113+Model!$C2161)</f>
        <v>1.2414606201881319E-2</v>
      </c>
      <c r="ED2161" s="1"/>
      <c r="EE2161" s="1"/>
    </row>
    <row r="2162" spans="2:135" ht="15" customHeight="1">
      <c r="B2162" s="1"/>
      <c r="C2162" s="1">
        <f>IF(C2161&lt;Model!$E$1827,C2161+1,NA())</f>
        <v>45</v>
      </c>
      <c r="D2162" s="7">
        <f>INDEX(Model!$F$16:$DN$17,1,MATCH(Model!C2162,Model!$F$17:$DN$17,0))</f>
        <v>43465</v>
      </c>
      <c r="E2162" s="1"/>
      <c r="F2162" s="4">
        <f ca="1">OFFSET(Model!$A$1,Model!F$2115-1,Model!$D$2113+Model!$C2162)</f>
        <v>0</v>
      </c>
      <c r="G2162" s="4">
        <f ca="1">OFFSET(Model!$A$1,Model!G$2115-1,Model!$D$2113+Model!$C2162)</f>
        <v>0</v>
      </c>
      <c r="H2162" s="4">
        <f ca="1">OFFSET(Model!$A$1,Model!H$2115-1,Model!$D$2113+Model!$C2162)</f>
        <v>0</v>
      </c>
      <c r="I2162" s="4">
        <f ca="1">OFFSET(Model!$A$1,Model!I$2115-1,Model!$D$2113+Model!$C2162)</f>
        <v>361701.01600199851</v>
      </c>
      <c r="J2162" s="4">
        <f ca="1">OFFSET(Model!$A$1,Model!J$2115-1,Model!$D$2113+Model!$C2162)</f>
        <v>1613.8604003529588</v>
      </c>
      <c r="K2162" s="4">
        <f ca="1">OFFSET(Model!$A$1,Model!K$2115-1,Model!$D$2113+Model!$C2162)</f>
        <v>50625.083348943583</v>
      </c>
      <c r="L2162" s="4">
        <f ca="1">OFFSET(Model!$A$1,Model!L$2115-1,Model!$D$2113+Model!$C2162)</f>
        <v>11173.409668867953</v>
      </c>
      <c r="M2162" s="1"/>
      <c r="N2162" s="4">
        <f ca="1">OFFSET(Model!$A$1,Model!N$2115-1,Model!$D$2113+Model!$C2162)</f>
        <v>0</v>
      </c>
      <c r="O2162" s="4">
        <f ca="1">OFFSET(Model!$A$1,Model!O$2115-1,Model!$D$2113+Model!$C2162)</f>
        <v>0</v>
      </c>
      <c r="P2162" s="4">
        <f ca="1">OFFSET(Model!$A$1,Model!P$2115-1,Model!$D$2113+Model!$C2162)</f>
        <v>0</v>
      </c>
      <c r="Q2162" s="4">
        <f ca="1">OFFSET(Model!$A$1,Model!Q$2115-1,Model!$D$2113+Model!$C2162)</f>
        <v>0</v>
      </c>
      <c r="R2162" s="4">
        <f ca="1">OFFSET(Model!$A$1,Model!R$2115-1,Model!$D$2113+Model!$C2162)</f>
        <v>0</v>
      </c>
      <c r="S2162" s="4">
        <f t="shared" ca="1" si="3142"/>
        <v>0</v>
      </c>
      <c r="T2162" s="4"/>
      <c r="U2162" s="4">
        <f ca="1">OFFSET(Model!$A$1,Model!U$2115-1,Model!$D$2113+Model!$C2162)</f>
        <v>0</v>
      </c>
      <c r="V2162" s="4">
        <f ca="1">OFFSET(Model!$A$1,Model!V$2115-1,Model!$D$2113+Model!$C2162)</f>
        <v>0</v>
      </c>
      <c r="W2162" s="4">
        <f ca="1">OFFSET(Model!$A$1,Model!W$2115-1,Model!$D$2113+Model!$C2162)</f>
        <v>0</v>
      </c>
      <c r="X2162" s="4">
        <f ca="1">OFFSET(Model!$A$1,Model!X$2115-1,Model!$D$2113+Model!$C2162)</f>
        <v>0</v>
      </c>
      <c r="Y2162" s="4">
        <f t="shared" ca="1" si="3143"/>
        <v>0</v>
      </c>
      <c r="Z2162" s="4"/>
      <c r="AA2162" s="4">
        <f ca="1">OFFSET(Model!$A$1,Model!AA$2115-1,Model!$D$2113+Model!$C2162)</f>
        <v>0</v>
      </c>
      <c r="AB2162" s="4">
        <f ca="1">OFFSET(Model!$A$1,Model!AB$2115-1,Model!$D$2113+Model!$C2162)</f>
        <v>0</v>
      </c>
      <c r="AC2162" s="4">
        <f ca="1">OFFSET(Model!$A$1,Model!AC$2115-1,Model!$D$2113+Model!$C2162)</f>
        <v>0</v>
      </c>
      <c r="AD2162" s="4">
        <f ca="1">OFFSET(Model!$A$1,Model!AD$2115-1,Model!$D$2113+Model!$C2162)</f>
        <v>0</v>
      </c>
      <c r="AE2162" s="4">
        <f ca="1">OFFSET(Model!$A$1,Model!AE$2115-1,Model!$D$2113+Model!$C2162)</f>
        <v>0</v>
      </c>
      <c r="AF2162" s="4">
        <f ca="1">OFFSET(Model!$A$1,Model!AF$2115-1,Model!$D$2113+Model!$C2162)</f>
        <v>0</v>
      </c>
      <c r="AG2162" s="4">
        <f ca="1">OFFSET(Model!$A$1,Model!AG$2115-1,Model!$D$2113+Model!$C2162)</f>
        <v>0</v>
      </c>
      <c r="AH2162" s="4">
        <f ca="1">OFFSET(Model!$A$1,Model!AH$2115-1,Model!$D$2113+Model!$C2162)</f>
        <v>0</v>
      </c>
      <c r="AI2162" s="4">
        <f ca="1">OFFSET(Model!$A$1,Model!AI$2115-1,Model!$D$2113+Model!$C2162)</f>
        <v>0</v>
      </c>
      <c r="AJ2162" s="4">
        <f ca="1">OFFSET(Model!$A$1,Model!AJ$2115-1,Model!$D$2113+Model!$C2162)</f>
        <v>0</v>
      </c>
      <c r="AK2162" s="4">
        <f ca="1">OFFSET(Model!$A$1,Model!AK$2115-1,Model!$D$2113+Model!$C2162)</f>
        <v>0</v>
      </c>
      <c r="AL2162" s="4">
        <f t="shared" ca="1" si="3144"/>
        <v>0</v>
      </c>
      <c r="AM2162" s="4"/>
      <c r="AN2162" s="4">
        <f ca="1">OFFSET(Model!$A$1,Model!AN$2115-1,Model!$D$2113+Model!$C2162)</f>
        <v>0</v>
      </c>
      <c r="AO2162" s="4">
        <f ca="1">OFFSET(Model!$A$1,Model!AO$2115-1,Model!$D$2113+Model!$C2162)</f>
        <v>0</v>
      </c>
      <c r="AP2162" s="4">
        <f ca="1">OFFSET(Model!$A$1,Model!AP$2115-1,Model!$D$2113+Model!$C2162)</f>
        <v>0</v>
      </c>
      <c r="AQ2162" s="4">
        <f ca="1">OFFSET(Model!$A$1,Model!AQ$2115-1,Model!$D$2113+Model!$C2162)</f>
        <v>0</v>
      </c>
      <c r="AR2162" s="4">
        <f ca="1">OFFSET(Model!$A$1,Model!AR$2115-1,Model!$D$2113+Model!$C2162)</f>
        <v>0</v>
      </c>
      <c r="AS2162" s="4">
        <f ca="1">OFFSET(Model!$A$1,Model!AS$2115-1,Model!$D$2113+Model!$C2162)</f>
        <v>0</v>
      </c>
      <c r="AT2162" s="4">
        <f ca="1">OFFSET(Model!$A$1,Model!AT$2115-1,Model!$D$2113+Model!$C2162)</f>
        <v>0</v>
      </c>
      <c r="AU2162" s="4">
        <f ca="1">OFFSET(Model!$A$1,Model!AU$2115-1,Model!$D$2113+Model!$C2162)</f>
        <v>0</v>
      </c>
      <c r="AV2162" s="4">
        <f ca="1">OFFSET(Model!$A$1,Model!AV$2115-1,Model!$D$2113+Model!$C2162)</f>
        <v>0</v>
      </c>
      <c r="AW2162" s="4">
        <f ca="1">OFFSET(Model!$A$1,Model!AW$2115-1,Model!$D$2113+Model!$C2162)</f>
        <v>0</v>
      </c>
      <c r="AX2162" s="4">
        <f ca="1">OFFSET(Model!$A$1,Model!AX$2115-1,Model!$D$2113+Model!$C2162)</f>
        <v>0</v>
      </c>
      <c r="AY2162" s="4">
        <f ca="1">OFFSET(Model!$A$1,Model!AY$2115-1,Model!$D$2113+Model!$C2162)</f>
        <v>0</v>
      </c>
      <c r="AZ2162" s="4">
        <f ca="1">OFFSET(Model!$A$1,Model!AZ$2115-1,Model!$D$2113+Model!$C2162)</f>
        <v>0</v>
      </c>
      <c r="BA2162" s="4">
        <f ca="1">OFFSET(Model!$A$1,Model!BA$2115-1,Model!$D$2113+Model!$C2162)</f>
        <v>0</v>
      </c>
      <c r="BB2162" s="4">
        <f ca="1">OFFSET(Model!$A$1,Model!BB$2115-1,Model!$D$2113+Model!$C2162)</f>
        <v>0</v>
      </c>
      <c r="BC2162" s="4">
        <f ca="1">OFFSET(Model!$A$1,Model!BC$2115-1,Model!$D$2113+Model!$C2162)</f>
        <v>0</v>
      </c>
      <c r="BD2162" s="4">
        <f ca="1">OFFSET(Model!$A$1,Model!BD$2115-1,Model!$D$2113+Model!$C2162)</f>
        <v>0</v>
      </c>
      <c r="BE2162" s="4">
        <f ca="1">OFFSET(Model!$A$1,Model!BE$2115-1,Model!$D$2113+Model!$C2162)</f>
        <v>0</v>
      </c>
      <c r="BF2162" s="4">
        <f ca="1">OFFSET(Model!$A$1,Model!BF$2115-1,Model!$D$2113+Model!$C2162)</f>
        <v>0</v>
      </c>
      <c r="BG2162" s="4">
        <f ca="1">OFFSET(Model!$A$1,Model!BG$2115-1,Model!$D$2113+Model!$C2162)</f>
        <v>0</v>
      </c>
      <c r="BH2162" s="4">
        <f t="shared" ca="1" si="3145"/>
        <v>0</v>
      </c>
      <c r="BI2162" s="4"/>
      <c r="BJ2162" s="4">
        <f ca="1">OFFSET(Model!$A$1,Model!BJ$2115-1,Model!$D$2113+Model!$C2162)</f>
        <v>76723.636874682401</v>
      </c>
      <c r="BK2162" s="4">
        <f ca="1">OFFSET(Model!$A$1,Model!BK$2115-1,Model!$D$2113+Model!$C2162)</f>
        <v>11816.260652357492</v>
      </c>
      <c r="BL2162" s="4">
        <f ca="1">OFFSET(Model!$A$1,Model!BL$2115-1,Model!$D$2113+Model!$C2162)</f>
        <v>28966.250071404127</v>
      </c>
      <c r="BM2162" s="4">
        <f ca="1">OFFSET(Model!$A$1,Model!BM$2115-1,Model!$D$2113+Model!$C2162)</f>
        <v>37418.158732465366</v>
      </c>
      <c r="BN2162" s="4">
        <f ca="1">OFFSET(Model!$A$1,Model!BN$2115-1,Model!$D$2113+Model!$C2162)</f>
        <v>47182.985243788593</v>
      </c>
      <c r="BO2162" s="4">
        <f ca="1">OFFSET(Model!$A$1,Model!BO$2115-1,Model!$D$2113+Model!$C2162)</f>
        <v>19693.767753929154</v>
      </c>
      <c r="BP2162" s="4">
        <f ca="1">OFFSET(Model!$A$1,Model!BP$2115-1,Model!$D$2113+Model!$C2162)</f>
        <v>26258.357005238875</v>
      </c>
      <c r="BQ2162" s="4">
        <f ca="1">OFFSET(Model!$A$1,Model!BQ$2115-1,Model!$D$2113+Model!$C2162)</f>
        <v>109.12438725941766</v>
      </c>
      <c r="BR2162" s="4">
        <f t="shared" ca="1" si="3146"/>
        <v>248168.54072112544</v>
      </c>
      <c r="BS2162" s="4"/>
      <c r="BT2162" s="2">
        <f t="shared" ca="1" si="3147"/>
        <v>425113.36942016298</v>
      </c>
      <c r="BU2162" s="2">
        <f t="shared" ca="1" si="3148"/>
        <v>248168.54072112544</v>
      </c>
      <c r="BV2162" s="5">
        <f t="shared" ca="1" si="3149"/>
        <v>176944.82869903755</v>
      </c>
      <c r="BW2162" s="1"/>
      <c r="BX2162" s="4">
        <f ca="1">OFFSET(Model!$A$1,Model!BX$2115-1,Model!$D$2113+Model!$C2162)</f>
        <v>0</v>
      </c>
      <c r="BY2162" s="4">
        <f ca="1">OFFSET(Model!$A$1,Model!BY$2115-1,Model!$D$2113+Model!$C2162)</f>
        <v>0</v>
      </c>
      <c r="BZ2162" s="4">
        <f ca="1">OFFSET(Model!$A$1,Model!BZ$2115-1,Model!$D$2113+Model!$C2162)</f>
        <v>0</v>
      </c>
      <c r="CA2162" s="4">
        <f ca="1">OFFSET(Model!$A$1,Model!CA$2115-1,Model!$D$2113+Model!$C2162)</f>
        <v>0</v>
      </c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>
        <f ca="1">OFFSET(Model!$A$1,Model!DD$2115-1,Model!$D$2113+Model!$C2162)</f>
        <v>0</v>
      </c>
      <c r="DE2162" s="4">
        <f ca="1">OFFSET(Model!$A$1,Model!DE$2115-1,Model!$D$2113+Model!$C2162)</f>
        <v>0</v>
      </c>
      <c r="DF2162" s="4">
        <f ca="1">OFFSET(Model!$A$1,Model!DF$2115-1,Model!$D$2113+Model!$C2162)</f>
        <v>0</v>
      </c>
      <c r="DG2162" s="1"/>
      <c r="DH2162" s="4">
        <f ca="1">OFFSET(Model!$A$1,Model!DH$2115-1,Model!$D$2113+Model!$C2162)</f>
        <v>0</v>
      </c>
      <c r="DI2162" s="4">
        <f ca="1">OFFSET(Model!$A$1,Model!DI$2115-1,Model!$D$2113+Model!$C2162)</f>
        <v>0</v>
      </c>
      <c r="DJ2162" s="4"/>
      <c r="DK2162" s="4"/>
      <c r="DL2162" s="4"/>
      <c r="DM2162" s="4"/>
      <c r="DN2162" s="4">
        <f ca="1">OFFSET(Model!$A$1,Model!DN$2115-1,Model!$D$2113+Model!$C2162)</f>
        <v>0</v>
      </c>
      <c r="DO2162" s="4">
        <f ca="1">OFFSET(Model!$A$1,Model!DO$2115-1,Model!$D$2113+Model!$C2162)</f>
        <v>0</v>
      </c>
      <c r="DP2162" s="4">
        <f ca="1">OFFSET(Model!$A$1,Model!DP$2115-1,Model!$D$2113+Model!$C2162)</f>
        <v>0</v>
      </c>
      <c r="DQ2162" s="6">
        <f ca="1">OFFSET(Model!$A$1,Model!DQ$2115-1,Model!$D$2113+Model!$C2162)</f>
        <v>0</v>
      </c>
      <c r="DR2162" s="4">
        <f ca="1">OFFSET(Model!$A$1,Model!DR$2115-1,Model!$D$2113+Model!$C2162)</f>
        <v>11173.409668867953</v>
      </c>
      <c r="DS2162" s="6">
        <f ca="1">OFFSET(Model!$A$1,Model!DS$2115-1,Model!$D$2113+Model!$C2162)</f>
        <v>0</v>
      </c>
      <c r="DT2162" s="4">
        <f ca="1">OFFSET(Model!$A$1,Model!DT$2115-1,Model!$D$2113+Model!$C2162)</f>
        <v>413939.95975129504</v>
      </c>
      <c r="DU2162" s="4">
        <f ca="1">OFFSET(Model!$A$1,Model!DU$2115-1,Model!$D$2113+Model!$C2162)</f>
        <v>165771.41903016961</v>
      </c>
      <c r="DV2162" s="4">
        <f ca="1">OFFSET(Model!$A$1,Model!DV$2115-1,Model!$D$2113+Model!$C2162)</f>
        <v>0</v>
      </c>
      <c r="DW2162" s="1"/>
      <c r="DX2162" s="360">
        <f ca="1">OFFSET(Model!$A$1,Model!DX$2115-1,Model!$D$2113+Model!$C2162)</f>
        <v>1.3107024348076856E-2</v>
      </c>
      <c r="DY2162" s="360">
        <f ca="1">OFFSET(Model!$A$1,Model!DY$2115-1,Model!$D$2113+Model!$C2162)</f>
        <v>1.3107024348076857E-2</v>
      </c>
      <c r="DZ2162" s="360">
        <f ca="1">OFFSET(Model!$A$1,Model!DZ$2115-1,Model!$D$2113+Model!$C2162)</f>
        <v>1.3107024348076856E-2</v>
      </c>
      <c r="EA2162" s="360">
        <f ca="1">OFFSET(Model!$A$1,Model!EA$2115-1,Model!$D$2113+Model!$C2162)</f>
        <v>1.3107024348076856E-2</v>
      </c>
      <c r="EB2162" s="360">
        <f ca="1">OFFSET(Model!$A$1,Model!EB$2115-1,Model!$D$2113+Model!$C2162)</f>
        <v>1.3107024348076857E-2</v>
      </c>
      <c r="EC2162" s="360">
        <f ca="1">OFFSET(Model!$A$1,Model!EC$2115-1,Model!$D$2113+Model!$C2162)</f>
        <v>1.3107024348076859E-2</v>
      </c>
      <c r="ED2162" s="1"/>
      <c r="EE2162" s="1"/>
    </row>
    <row r="2163" spans="2:135" ht="15" customHeight="1">
      <c r="B2163" s="1"/>
      <c r="C2163" s="1">
        <f>IF(C2162&lt;Model!$E$1827,C2162+1,NA())</f>
        <v>46</v>
      </c>
      <c r="D2163" s="7">
        <f>INDEX(Model!$F$16:$DN$17,1,MATCH(Model!C2163,Model!$F$17:$DN$17,0))</f>
        <v>43496</v>
      </c>
      <c r="E2163" s="1"/>
      <c r="F2163" s="4">
        <f ca="1">OFFSET(Model!$A$1,Model!F$2115-1,Model!$D$2113+Model!$C2163)</f>
        <v>0</v>
      </c>
      <c r="G2163" s="4">
        <f ca="1">OFFSET(Model!$A$1,Model!G$2115-1,Model!$D$2113+Model!$C2163)</f>
        <v>0</v>
      </c>
      <c r="H2163" s="4">
        <f ca="1">OFFSET(Model!$A$1,Model!H$2115-1,Model!$D$2113+Model!$C2163)</f>
        <v>0</v>
      </c>
      <c r="I2163" s="4">
        <f ca="1">OFFSET(Model!$A$1,Model!I$2115-1,Model!$D$2113+Model!$C2163)</f>
        <v>366620.13899096317</v>
      </c>
      <c r="J2163" s="4">
        <f ca="1">OFFSET(Model!$A$1,Model!J$2115-1,Model!$D$2113+Model!$C2163)</f>
        <v>1632.2812311852701</v>
      </c>
      <c r="K2163" s="4">
        <f ca="1">OFFSET(Model!$A$1,Model!K$2115-1,Model!$D$2113+Model!$C2163)</f>
        <v>51915.264971324337</v>
      </c>
      <c r="L2163" s="4">
        <f ca="1">OFFSET(Model!$A$1,Model!L$2115-1,Model!$D$2113+Model!$C2163)</f>
        <v>11201.476210798623</v>
      </c>
      <c r="M2163" s="1"/>
      <c r="N2163" s="4">
        <f ca="1">OFFSET(Model!$A$1,Model!N$2115-1,Model!$D$2113+Model!$C2163)</f>
        <v>0</v>
      </c>
      <c r="O2163" s="4">
        <f ca="1">OFFSET(Model!$A$1,Model!O$2115-1,Model!$D$2113+Model!$C2163)</f>
        <v>0</v>
      </c>
      <c r="P2163" s="4">
        <f ca="1">OFFSET(Model!$A$1,Model!P$2115-1,Model!$D$2113+Model!$C2163)</f>
        <v>0</v>
      </c>
      <c r="Q2163" s="4">
        <f ca="1">OFFSET(Model!$A$1,Model!Q$2115-1,Model!$D$2113+Model!$C2163)</f>
        <v>0</v>
      </c>
      <c r="R2163" s="4">
        <f ca="1">OFFSET(Model!$A$1,Model!R$2115-1,Model!$D$2113+Model!$C2163)</f>
        <v>0</v>
      </c>
      <c r="S2163" s="4">
        <f t="shared" ca="1" si="3142"/>
        <v>0</v>
      </c>
      <c r="T2163" s="4"/>
      <c r="U2163" s="4">
        <f ca="1">OFFSET(Model!$A$1,Model!U$2115-1,Model!$D$2113+Model!$C2163)</f>
        <v>0</v>
      </c>
      <c r="V2163" s="4">
        <f ca="1">OFFSET(Model!$A$1,Model!V$2115-1,Model!$D$2113+Model!$C2163)</f>
        <v>0</v>
      </c>
      <c r="W2163" s="4">
        <f ca="1">OFFSET(Model!$A$1,Model!W$2115-1,Model!$D$2113+Model!$C2163)</f>
        <v>0</v>
      </c>
      <c r="X2163" s="4">
        <f ca="1">OFFSET(Model!$A$1,Model!X$2115-1,Model!$D$2113+Model!$C2163)</f>
        <v>0</v>
      </c>
      <c r="Y2163" s="4">
        <f t="shared" ca="1" si="3143"/>
        <v>0</v>
      </c>
      <c r="Z2163" s="4"/>
      <c r="AA2163" s="4">
        <f ca="1">OFFSET(Model!$A$1,Model!AA$2115-1,Model!$D$2113+Model!$C2163)</f>
        <v>0</v>
      </c>
      <c r="AB2163" s="4">
        <f ca="1">OFFSET(Model!$A$1,Model!AB$2115-1,Model!$D$2113+Model!$C2163)</f>
        <v>0</v>
      </c>
      <c r="AC2163" s="4">
        <f ca="1">OFFSET(Model!$A$1,Model!AC$2115-1,Model!$D$2113+Model!$C2163)</f>
        <v>0</v>
      </c>
      <c r="AD2163" s="4">
        <f ca="1">OFFSET(Model!$A$1,Model!AD$2115-1,Model!$D$2113+Model!$C2163)</f>
        <v>0</v>
      </c>
      <c r="AE2163" s="4">
        <f ca="1">OFFSET(Model!$A$1,Model!AE$2115-1,Model!$D$2113+Model!$C2163)</f>
        <v>0</v>
      </c>
      <c r="AF2163" s="4">
        <f ca="1">OFFSET(Model!$A$1,Model!AF$2115-1,Model!$D$2113+Model!$C2163)</f>
        <v>0</v>
      </c>
      <c r="AG2163" s="4">
        <f ca="1">OFFSET(Model!$A$1,Model!AG$2115-1,Model!$D$2113+Model!$C2163)</f>
        <v>0</v>
      </c>
      <c r="AH2163" s="4">
        <f ca="1">OFFSET(Model!$A$1,Model!AH$2115-1,Model!$D$2113+Model!$C2163)</f>
        <v>0</v>
      </c>
      <c r="AI2163" s="4">
        <f ca="1">OFFSET(Model!$A$1,Model!AI$2115-1,Model!$D$2113+Model!$C2163)</f>
        <v>0</v>
      </c>
      <c r="AJ2163" s="4">
        <f ca="1">OFFSET(Model!$A$1,Model!AJ$2115-1,Model!$D$2113+Model!$C2163)</f>
        <v>0</v>
      </c>
      <c r="AK2163" s="4">
        <f ca="1">OFFSET(Model!$A$1,Model!AK$2115-1,Model!$D$2113+Model!$C2163)</f>
        <v>0</v>
      </c>
      <c r="AL2163" s="4">
        <f t="shared" ca="1" si="3144"/>
        <v>0</v>
      </c>
      <c r="AM2163" s="4"/>
      <c r="AN2163" s="4">
        <f ca="1">OFFSET(Model!$A$1,Model!AN$2115-1,Model!$D$2113+Model!$C2163)</f>
        <v>0</v>
      </c>
      <c r="AO2163" s="4">
        <f ca="1">OFFSET(Model!$A$1,Model!AO$2115-1,Model!$D$2113+Model!$C2163)</f>
        <v>0</v>
      </c>
      <c r="AP2163" s="4">
        <f ca="1">OFFSET(Model!$A$1,Model!AP$2115-1,Model!$D$2113+Model!$C2163)</f>
        <v>0</v>
      </c>
      <c r="AQ2163" s="4">
        <f ca="1">OFFSET(Model!$A$1,Model!AQ$2115-1,Model!$D$2113+Model!$C2163)</f>
        <v>0</v>
      </c>
      <c r="AR2163" s="4">
        <f ca="1">OFFSET(Model!$A$1,Model!AR$2115-1,Model!$D$2113+Model!$C2163)</f>
        <v>0</v>
      </c>
      <c r="AS2163" s="4">
        <f ca="1">OFFSET(Model!$A$1,Model!AS$2115-1,Model!$D$2113+Model!$C2163)</f>
        <v>0</v>
      </c>
      <c r="AT2163" s="4">
        <f ca="1">OFFSET(Model!$A$1,Model!AT$2115-1,Model!$D$2113+Model!$C2163)</f>
        <v>0</v>
      </c>
      <c r="AU2163" s="4">
        <f ca="1">OFFSET(Model!$A$1,Model!AU$2115-1,Model!$D$2113+Model!$C2163)</f>
        <v>0</v>
      </c>
      <c r="AV2163" s="4">
        <f ca="1">OFFSET(Model!$A$1,Model!AV$2115-1,Model!$D$2113+Model!$C2163)</f>
        <v>0</v>
      </c>
      <c r="AW2163" s="4">
        <f ca="1">OFFSET(Model!$A$1,Model!AW$2115-1,Model!$D$2113+Model!$C2163)</f>
        <v>0</v>
      </c>
      <c r="AX2163" s="4">
        <f ca="1">OFFSET(Model!$A$1,Model!AX$2115-1,Model!$D$2113+Model!$C2163)</f>
        <v>0</v>
      </c>
      <c r="AY2163" s="4">
        <f ca="1">OFFSET(Model!$A$1,Model!AY$2115-1,Model!$D$2113+Model!$C2163)</f>
        <v>0</v>
      </c>
      <c r="AZ2163" s="4">
        <f ca="1">OFFSET(Model!$A$1,Model!AZ$2115-1,Model!$D$2113+Model!$C2163)</f>
        <v>0</v>
      </c>
      <c r="BA2163" s="4">
        <f ca="1">OFFSET(Model!$A$1,Model!BA$2115-1,Model!$D$2113+Model!$C2163)</f>
        <v>0</v>
      </c>
      <c r="BB2163" s="4">
        <f ca="1">OFFSET(Model!$A$1,Model!BB$2115-1,Model!$D$2113+Model!$C2163)</f>
        <v>0</v>
      </c>
      <c r="BC2163" s="4">
        <f ca="1">OFFSET(Model!$A$1,Model!BC$2115-1,Model!$D$2113+Model!$C2163)</f>
        <v>0</v>
      </c>
      <c r="BD2163" s="4">
        <f ca="1">OFFSET(Model!$A$1,Model!BD$2115-1,Model!$D$2113+Model!$C2163)</f>
        <v>0</v>
      </c>
      <c r="BE2163" s="4">
        <f ca="1">OFFSET(Model!$A$1,Model!BE$2115-1,Model!$D$2113+Model!$C2163)</f>
        <v>0</v>
      </c>
      <c r="BF2163" s="4">
        <f ca="1">OFFSET(Model!$A$1,Model!BF$2115-1,Model!$D$2113+Model!$C2163)</f>
        <v>0</v>
      </c>
      <c r="BG2163" s="4">
        <f ca="1">OFFSET(Model!$A$1,Model!BG$2115-1,Model!$D$2113+Model!$C2163)</f>
        <v>0</v>
      </c>
      <c r="BH2163" s="4">
        <f t="shared" ca="1" si="3145"/>
        <v>0</v>
      </c>
      <c r="BI2163" s="4"/>
      <c r="BJ2163" s="4">
        <f ca="1">OFFSET(Model!$A$1,Model!BJ$2115-1,Model!$D$2113+Model!$C2163)</f>
        <v>77184.149333713765</v>
      </c>
      <c r="BK2163" s="4">
        <f ca="1">OFFSET(Model!$A$1,Model!BK$2115-1,Model!$D$2113+Model!$C2163)</f>
        <v>11951.094090381475</v>
      </c>
      <c r="BL2163" s="4">
        <f ca="1">OFFSET(Model!$A$1,Model!BL$2115-1,Model!$D$2113+Model!$C2163)</f>
        <v>29047.798136343859</v>
      </c>
      <c r="BM2163" s="4">
        <f ca="1">OFFSET(Model!$A$1,Model!BM$2115-1,Model!$D$2113+Model!$C2163)</f>
        <v>38066.447843437265</v>
      </c>
      <c r="BN2163" s="4">
        <f ca="1">OFFSET(Model!$A$1,Model!BN$2115-1,Model!$D$2113+Model!$C2163)</f>
        <v>47306.414107760007</v>
      </c>
      <c r="BO2163" s="4">
        <f ca="1">OFFSET(Model!$A$1,Model!BO$2115-1,Model!$D$2113+Model!$C2163)</f>
        <v>19918.490150635793</v>
      </c>
      <c r="BP2163" s="4">
        <f ca="1">OFFSET(Model!$A$1,Model!BP$2115-1,Model!$D$2113+Model!$C2163)</f>
        <v>26557.986867514392</v>
      </c>
      <c r="BQ2163" s="4">
        <f ca="1">OFFSET(Model!$A$1,Model!BQ$2115-1,Model!$D$2113+Model!$C2163)</f>
        <v>109.5790722063319</v>
      </c>
      <c r="BR2163" s="4">
        <f t="shared" ca="1" si="3146"/>
        <v>250141.95960199289</v>
      </c>
      <c r="BS2163" s="4"/>
      <c r="BT2163" s="2">
        <f t="shared" ca="1" si="3147"/>
        <v>431369.16140427138</v>
      </c>
      <c r="BU2163" s="2">
        <f t="shared" ca="1" si="3148"/>
        <v>250141.95960199289</v>
      </c>
      <c r="BV2163" s="5">
        <f t="shared" ca="1" si="3149"/>
        <v>181227.20180227849</v>
      </c>
      <c r="BW2163" s="1"/>
      <c r="BX2163" s="4">
        <f ca="1">OFFSET(Model!$A$1,Model!BX$2115-1,Model!$D$2113+Model!$C2163)</f>
        <v>0</v>
      </c>
      <c r="BY2163" s="4">
        <f ca="1">OFFSET(Model!$A$1,Model!BY$2115-1,Model!$D$2113+Model!$C2163)</f>
        <v>0</v>
      </c>
      <c r="BZ2163" s="4">
        <f ca="1">OFFSET(Model!$A$1,Model!BZ$2115-1,Model!$D$2113+Model!$C2163)</f>
        <v>0</v>
      </c>
      <c r="CA2163" s="4">
        <f ca="1">OFFSET(Model!$A$1,Model!CA$2115-1,Model!$D$2113+Model!$C2163)</f>
        <v>0</v>
      </c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>
        <f ca="1">OFFSET(Model!$A$1,Model!DD$2115-1,Model!$D$2113+Model!$C2163)</f>
        <v>0</v>
      </c>
      <c r="DE2163" s="4">
        <f ca="1">OFFSET(Model!$A$1,Model!DE$2115-1,Model!$D$2113+Model!$C2163)</f>
        <v>0</v>
      </c>
      <c r="DF2163" s="4">
        <f ca="1">OFFSET(Model!$A$1,Model!DF$2115-1,Model!$D$2113+Model!$C2163)</f>
        <v>0</v>
      </c>
      <c r="DG2163" s="1"/>
      <c r="DH2163" s="4">
        <f ca="1">OFFSET(Model!$A$1,Model!DH$2115-1,Model!$D$2113+Model!$C2163)</f>
        <v>0</v>
      </c>
      <c r="DI2163" s="4">
        <f ca="1">OFFSET(Model!$A$1,Model!DI$2115-1,Model!$D$2113+Model!$C2163)</f>
        <v>0</v>
      </c>
      <c r="DJ2163" s="4"/>
      <c r="DK2163" s="4"/>
      <c r="DL2163" s="4"/>
      <c r="DM2163" s="4"/>
      <c r="DN2163" s="4">
        <f ca="1">OFFSET(Model!$A$1,Model!DN$2115-1,Model!$D$2113+Model!$C2163)</f>
        <v>0</v>
      </c>
      <c r="DO2163" s="4">
        <f ca="1">OFFSET(Model!$A$1,Model!DO$2115-1,Model!$D$2113+Model!$C2163)</f>
        <v>0</v>
      </c>
      <c r="DP2163" s="4">
        <f ca="1">OFFSET(Model!$A$1,Model!DP$2115-1,Model!$D$2113+Model!$C2163)</f>
        <v>0</v>
      </c>
      <c r="DQ2163" s="6">
        <f ca="1">OFFSET(Model!$A$1,Model!DQ$2115-1,Model!$D$2113+Model!$C2163)</f>
        <v>0</v>
      </c>
      <c r="DR2163" s="4">
        <f ca="1">OFFSET(Model!$A$1,Model!DR$2115-1,Model!$D$2113+Model!$C2163)</f>
        <v>11201.476210798623</v>
      </c>
      <c r="DS2163" s="6">
        <f ca="1">OFFSET(Model!$A$1,Model!DS$2115-1,Model!$D$2113+Model!$C2163)</f>
        <v>0</v>
      </c>
      <c r="DT2163" s="4">
        <f ca="1">OFFSET(Model!$A$1,Model!DT$2115-1,Model!$D$2113+Model!$C2163)</f>
        <v>420167.68519347277</v>
      </c>
      <c r="DU2163" s="4">
        <f ca="1">OFFSET(Model!$A$1,Model!DU$2115-1,Model!$D$2113+Model!$C2163)</f>
        <v>170025.72559147992</v>
      </c>
      <c r="DV2163" s="4">
        <f ca="1">OFFSET(Model!$A$1,Model!DV$2115-1,Model!$D$2113+Model!$C2163)</f>
        <v>0</v>
      </c>
      <c r="DW2163" s="1"/>
      <c r="DX2163" s="360">
        <f ca="1">OFFSET(Model!$A$1,Model!DX$2115-1,Model!$D$2113+Model!$C2163)</f>
        <v>1.3424237170539153E-2</v>
      </c>
      <c r="DY2163" s="360">
        <f ca="1">OFFSET(Model!$A$1,Model!DY$2115-1,Model!$D$2113+Model!$C2163)</f>
        <v>1.3424237170539153E-2</v>
      </c>
      <c r="DZ2163" s="360">
        <f ca="1">OFFSET(Model!$A$1,Model!DZ$2115-1,Model!$D$2113+Model!$C2163)</f>
        <v>1.3424237170539153E-2</v>
      </c>
      <c r="EA2163" s="360">
        <f ca="1">OFFSET(Model!$A$1,Model!EA$2115-1,Model!$D$2113+Model!$C2163)</f>
        <v>1.3424237170539153E-2</v>
      </c>
      <c r="EB2163" s="360">
        <f ca="1">OFFSET(Model!$A$1,Model!EB$2115-1,Model!$D$2113+Model!$C2163)</f>
        <v>1.3424237170539153E-2</v>
      </c>
      <c r="EC2163" s="360">
        <f ca="1">OFFSET(Model!$A$1,Model!EC$2115-1,Model!$D$2113+Model!$C2163)</f>
        <v>1.3424237170539151E-2</v>
      </c>
      <c r="ED2163" s="1"/>
      <c r="EE2163" s="1"/>
    </row>
    <row r="2164" spans="2:135" ht="15" customHeight="1">
      <c r="B2164" s="1"/>
      <c r="C2164" s="1">
        <f>IF(C2163&lt;Model!$E$1827,C2163+1,NA())</f>
        <v>47</v>
      </c>
      <c r="D2164" s="7">
        <f>INDEX(Model!$F$16:$DN$17,1,MATCH(Model!C2164,Model!$F$17:$DN$17,0))</f>
        <v>43524</v>
      </c>
      <c r="E2164" s="1"/>
      <c r="F2164" s="4">
        <f ca="1">OFFSET(Model!$A$1,Model!F$2115-1,Model!$D$2113+Model!$C2164)</f>
        <v>0</v>
      </c>
      <c r="G2164" s="4">
        <f ca="1">OFFSET(Model!$A$1,Model!G$2115-1,Model!$D$2113+Model!$C2164)</f>
        <v>0</v>
      </c>
      <c r="H2164" s="4">
        <f ca="1">OFFSET(Model!$A$1,Model!H$2115-1,Model!$D$2113+Model!$C2164)</f>
        <v>0</v>
      </c>
      <c r="I2164" s="4">
        <f ca="1">OFFSET(Model!$A$1,Model!I$2115-1,Model!$D$2113+Model!$C2164)</f>
        <v>335516.11781557056</v>
      </c>
      <c r="J2164" s="4">
        <f ca="1">OFFSET(Model!$A$1,Model!J$2115-1,Model!$D$2113+Model!$C2164)</f>
        <v>1490.584186149154</v>
      </c>
      <c r="K2164" s="4">
        <f ca="1">OFFSET(Model!$A$1,Model!K$2115-1,Model!$D$2113+Model!$C2164)</f>
        <v>48064.342364443481</v>
      </c>
      <c r="L2164" s="4">
        <f ca="1">OFFSET(Model!$A$1,Model!L$2115-1,Model!$D$2113+Model!$C2164)</f>
        <v>11226.887227530398</v>
      </c>
      <c r="M2164" s="1"/>
      <c r="N2164" s="4">
        <f ca="1">OFFSET(Model!$A$1,Model!N$2115-1,Model!$D$2113+Model!$C2164)</f>
        <v>0</v>
      </c>
      <c r="O2164" s="4">
        <f ca="1">OFFSET(Model!$A$1,Model!O$2115-1,Model!$D$2113+Model!$C2164)</f>
        <v>0</v>
      </c>
      <c r="P2164" s="4">
        <f ca="1">OFFSET(Model!$A$1,Model!P$2115-1,Model!$D$2113+Model!$C2164)</f>
        <v>0</v>
      </c>
      <c r="Q2164" s="4">
        <f ca="1">OFFSET(Model!$A$1,Model!Q$2115-1,Model!$D$2113+Model!$C2164)</f>
        <v>0</v>
      </c>
      <c r="R2164" s="4">
        <f ca="1">OFFSET(Model!$A$1,Model!R$2115-1,Model!$D$2113+Model!$C2164)</f>
        <v>0</v>
      </c>
      <c r="S2164" s="4">
        <f t="shared" ca="1" si="3142"/>
        <v>0</v>
      </c>
      <c r="T2164" s="4"/>
      <c r="U2164" s="4">
        <f ca="1">OFFSET(Model!$A$1,Model!U$2115-1,Model!$D$2113+Model!$C2164)</f>
        <v>0</v>
      </c>
      <c r="V2164" s="4">
        <f ca="1">OFFSET(Model!$A$1,Model!V$2115-1,Model!$D$2113+Model!$C2164)</f>
        <v>0</v>
      </c>
      <c r="W2164" s="4">
        <f ca="1">OFFSET(Model!$A$1,Model!W$2115-1,Model!$D$2113+Model!$C2164)</f>
        <v>0</v>
      </c>
      <c r="X2164" s="4">
        <f ca="1">OFFSET(Model!$A$1,Model!X$2115-1,Model!$D$2113+Model!$C2164)</f>
        <v>0</v>
      </c>
      <c r="Y2164" s="4">
        <f t="shared" ca="1" si="3143"/>
        <v>0</v>
      </c>
      <c r="Z2164" s="4"/>
      <c r="AA2164" s="4">
        <f ca="1">OFFSET(Model!$A$1,Model!AA$2115-1,Model!$D$2113+Model!$C2164)</f>
        <v>0</v>
      </c>
      <c r="AB2164" s="4">
        <f ca="1">OFFSET(Model!$A$1,Model!AB$2115-1,Model!$D$2113+Model!$C2164)</f>
        <v>0</v>
      </c>
      <c r="AC2164" s="4">
        <f ca="1">OFFSET(Model!$A$1,Model!AC$2115-1,Model!$D$2113+Model!$C2164)</f>
        <v>0</v>
      </c>
      <c r="AD2164" s="4">
        <f ca="1">OFFSET(Model!$A$1,Model!AD$2115-1,Model!$D$2113+Model!$C2164)</f>
        <v>0</v>
      </c>
      <c r="AE2164" s="4">
        <f ca="1">OFFSET(Model!$A$1,Model!AE$2115-1,Model!$D$2113+Model!$C2164)</f>
        <v>0</v>
      </c>
      <c r="AF2164" s="4">
        <f ca="1">OFFSET(Model!$A$1,Model!AF$2115-1,Model!$D$2113+Model!$C2164)</f>
        <v>0</v>
      </c>
      <c r="AG2164" s="4">
        <f ca="1">OFFSET(Model!$A$1,Model!AG$2115-1,Model!$D$2113+Model!$C2164)</f>
        <v>0</v>
      </c>
      <c r="AH2164" s="4">
        <f ca="1">OFFSET(Model!$A$1,Model!AH$2115-1,Model!$D$2113+Model!$C2164)</f>
        <v>0</v>
      </c>
      <c r="AI2164" s="4">
        <f ca="1">OFFSET(Model!$A$1,Model!AI$2115-1,Model!$D$2113+Model!$C2164)</f>
        <v>0</v>
      </c>
      <c r="AJ2164" s="4">
        <f ca="1">OFFSET(Model!$A$1,Model!AJ$2115-1,Model!$D$2113+Model!$C2164)</f>
        <v>0</v>
      </c>
      <c r="AK2164" s="4">
        <f ca="1">OFFSET(Model!$A$1,Model!AK$2115-1,Model!$D$2113+Model!$C2164)</f>
        <v>0</v>
      </c>
      <c r="AL2164" s="4">
        <f t="shared" ca="1" si="3144"/>
        <v>0</v>
      </c>
      <c r="AM2164" s="4"/>
      <c r="AN2164" s="4">
        <f ca="1">OFFSET(Model!$A$1,Model!AN$2115-1,Model!$D$2113+Model!$C2164)</f>
        <v>0</v>
      </c>
      <c r="AO2164" s="4">
        <f ca="1">OFFSET(Model!$A$1,Model!AO$2115-1,Model!$D$2113+Model!$C2164)</f>
        <v>0</v>
      </c>
      <c r="AP2164" s="4">
        <f ca="1">OFFSET(Model!$A$1,Model!AP$2115-1,Model!$D$2113+Model!$C2164)</f>
        <v>0</v>
      </c>
      <c r="AQ2164" s="4">
        <f ca="1">OFFSET(Model!$A$1,Model!AQ$2115-1,Model!$D$2113+Model!$C2164)</f>
        <v>0</v>
      </c>
      <c r="AR2164" s="4">
        <f ca="1">OFFSET(Model!$A$1,Model!AR$2115-1,Model!$D$2113+Model!$C2164)</f>
        <v>0</v>
      </c>
      <c r="AS2164" s="4">
        <f ca="1">OFFSET(Model!$A$1,Model!AS$2115-1,Model!$D$2113+Model!$C2164)</f>
        <v>0</v>
      </c>
      <c r="AT2164" s="4">
        <f ca="1">OFFSET(Model!$A$1,Model!AT$2115-1,Model!$D$2113+Model!$C2164)</f>
        <v>0</v>
      </c>
      <c r="AU2164" s="4">
        <f ca="1">OFFSET(Model!$A$1,Model!AU$2115-1,Model!$D$2113+Model!$C2164)</f>
        <v>0</v>
      </c>
      <c r="AV2164" s="4">
        <f ca="1">OFFSET(Model!$A$1,Model!AV$2115-1,Model!$D$2113+Model!$C2164)</f>
        <v>0</v>
      </c>
      <c r="AW2164" s="4">
        <f ca="1">OFFSET(Model!$A$1,Model!AW$2115-1,Model!$D$2113+Model!$C2164)</f>
        <v>0</v>
      </c>
      <c r="AX2164" s="4">
        <f ca="1">OFFSET(Model!$A$1,Model!AX$2115-1,Model!$D$2113+Model!$C2164)</f>
        <v>0</v>
      </c>
      <c r="AY2164" s="4">
        <f ca="1">OFFSET(Model!$A$1,Model!AY$2115-1,Model!$D$2113+Model!$C2164)</f>
        <v>0</v>
      </c>
      <c r="AZ2164" s="4">
        <f ca="1">OFFSET(Model!$A$1,Model!AZ$2115-1,Model!$D$2113+Model!$C2164)</f>
        <v>0</v>
      </c>
      <c r="BA2164" s="4">
        <f ca="1">OFFSET(Model!$A$1,Model!BA$2115-1,Model!$D$2113+Model!$C2164)</f>
        <v>0</v>
      </c>
      <c r="BB2164" s="4">
        <f ca="1">OFFSET(Model!$A$1,Model!BB$2115-1,Model!$D$2113+Model!$C2164)</f>
        <v>0</v>
      </c>
      <c r="BC2164" s="4">
        <f ca="1">OFFSET(Model!$A$1,Model!BC$2115-1,Model!$D$2113+Model!$C2164)</f>
        <v>0</v>
      </c>
      <c r="BD2164" s="4">
        <f ca="1">OFFSET(Model!$A$1,Model!BD$2115-1,Model!$D$2113+Model!$C2164)</f>
        <v>0</v>
      </c>
      <c r="BE2164" s="4">
        <f ca="1">OFFSET(Model!$A$1,Model!BE$2115-1,Model!$D$2113+Model!$C2164)</f>
        <v>0</v>
      </c>
      <c r="BF2164" s="4">
        <f ca="1">OFFSET(Model!$A$1,Model!BF$2115-1,Model!$D$2113+Model!$C2164)</f>
        <v>0</v>
      </c>
      <c r="BG2164" s="4">
        <f ca="1">OFFSET(Model!$A$1,Model!BG$2115-1,Model!$D$2113+Model!$C2164)</f>
        <v>0</v>
      </c>
      <c r="BH2164" s="4">
        <f t="shared" ca="1" si="3145"/>
        <v>0</v>
      </c>
      <c r="BI2164" s="4"/>
      <c r="BJ2164" s="4">
        <f ca="1">OFFSET(Model!$A$1,Model!BJ$2115-1,Model!$D$2113+Model!$C2164)</f>
        <v>70107.029192725051</v>
      </c>
      <c r="BK2164" s="4">
        <f ca="1">OFFSET(Model!$A$1,Model!BK$2115-1,Model!$D$2113+Model!$C2164)</f>
        <v>10913.95913919178</v>
      </c>
      <c r="BL2164" s="4">
        <f ca="1">OFFSET(Model!$A$1,Model!BL$2115-1,Model!$D$2113+Model!$C2164)</f>
        <v>26299.609870135744</v>
      </c>
      <c r="BM2164" s="4">
        <f ca="1">OFFSET(Model!$A$1,Model!BM$2115-1,Model!$D$2113+Model!$C2164)</f>
        <v>34965.091316299571</v>
      </c>
      <c r="BN2164" s="4">
        <f ca="1">OFFSET(Model!$A$1,Model!BN$2115-1,Model!$D$2113+Model!$C2164)</f>
        <v>42822.131344745525</v>
      </c>
      <c r="BO2164" s="4">
        <f ca="1">OFFSET(Model!$A$1,Model!BO$2115-1,Model!$D$2113+Model!$C2164)</f>
        <v>18189.931898652969</v>
      </c>
      <c r="BP2164" s="4">
        <f ca="1">OFFSET(Model!$A$1,Model!BP$2115-1,Model!$D$2113+Model!$C2164)</f>
        <v>24253.242531537293</v>
      </c>
      <c r="BQ2164" s="4">
        <f ca="1">OFFSET(Model!$A$1,Model!BQ$2115-1,Model!$D$2113+Model!$C2164)</f>
        <v>110.03565167385828</v>
      </c>
      <c r="BR2164" s="4">
        <f t="shared" ca="1" si="3146"/>
        <v>227661.03094496179</v>
      </c>
      <c r="BS2164" s="4"/>
      <c r="BT2164" s="2">
        <f t="shared" ca="1" si="3147"/>
        <v>396297.93159369362</v>
      </c>
      <c r="BU2164" s="2">
        <f t="shared" ca="1" si="3148"/>
        <v>227661.03094496179</v>
      </c>
      <c r="BV2164" s="5">
        <f t="shared" ca="1" si="3149"/>
        <v>168636.90064873183</v>
      </c>
      <c r="BW2164" s="1"/>
      <c r="BX2164" s="4">
        <f ca="1">OFFSET(Model!$A$1,Model!BX$2115-1,Model!$D$2113+Model!$C2164)</f>
        <v>0</v>
      </c>
      <c r="BY2164" s="4">
        <f ca="1">OFFSET(Model!$A$1,Model!BY$2115-1,Model!$D$2113+Model!$C2164)</f>
        <v>0</v>
      </c>
      <c r="BZ2164" s="4">
        <f ca="1">OFFSET(Model!$A$1,Model!BZ$2115-1,Model!$D$2113+Model!$C2164)</f>
        <v>0</v>
      </c>
      <c r="CA2164" s="4">
        <f ca="1">OFFSET(Model!$A$1,Model!CA$2115-1,Model!$D$2113+Model!$C2164)</f>
        <v>0</v>
      </c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>
        <f ca="1">OFFSET(Model!$A$1,Model!DD$2115-1,Model!$D$2113+Model!$C2164)</f>
        <v>0</v>
      </c>
      <c r="DE2164" s="4">
        <f ca="1">OFFSET(Model!$A$1,Model!DE$2115-1,Model!$D$2113+Model!$C2164)</f>
        <v>0</v>
      </c>
      <c r="DF2164" s="4">
        <f ca="1">OFFSET(Model!$A$1,Model!DF$2115-1,Model!$D$2113+Model!$C2164)</f>
        <v>0</v>
      </c>
      <c r="DG2164" s="1"/>
      <c r="DH2164" s="4">
        <f ca="1">OFFSET(Model!$A$1,Model!DH$2115-1,Model!$D$2113+Model!$C2164)</f>
        <v>0</v>
      </c>
      <c r="DI2164" s="4">
        <f ca="1">OFFSET(Model!$A$1,Model!DI$2115-1,Model!$D$2113+Model!$C2164)</f>
        <v>0</v>
      </c>
      <c r="DJ2164" s="4"/>
      <c r="DK2164" s="4"/>
      <c r="DL2164" s="4"/>
      <c r="DM2164" s="4"/>
      <c r="DN2164" s="4">
        <f ca="1">OFFSET(Model!$A$1,Model!DN$2115-1,Model!$D$2113+Model!$C2164)</f>
        <v>0</v>
      </c>
      <c r="DO2164" s="4">
        <f ca="1">OFFSET(Model!$A$1,Model!DO$2115-1,Model!$D$2113+Model!$C2164)</f>
        <v>0</v>
      </c>
      <c r="DP2164" s="4">
        <f ca="1">OFFSET(Model!$A$1,Model!DP$2115-1,Model!$D$2113+Model!$C2164)</f>
        <v>0</v>
      </c>
      <c r="DQ2164" s="6">
        <f ca="1">OFFSET(Model!$A$1,Model!DQ$2115-1,Model!$D$2113+Model!$C2164)</f>
        <v>0</v>
      </c>
      <c r="DR2164" s="4">
        <f ca="1">OFFSET(Model!$A$1,Model!DR$2115-1,Model!$D$2113+Model!$C2164)</f>
        <v>11226.887227530398</v>
      </c>
      <c r="DS2164" s="6">
        <f ca="1">OFFSET(Model!$A$1,Model!DS$2115-1,Model!$D$2113+Model!$C2164)</f>
        <v>0</v>
      </c>
      <c r="DT2164" s="4">
        <f ca="1">OFFSET(Model!$A$1,Model!DT$2115-1,Model!$D$2113+Model!$C2164)</f>
        <v>385071.0443661632</v>
      </c>
      <c r="DU2164" s="4">
        <f ca="1">OFFSET(Model!$A$1,Model!DU$2115-1,Model!$D$2113+Model!$C2164)</f>
        <v>157410.01342120141</v>
      </c>
      <c r="DV2164" s="4">
        <f ca="1">OFFSET(Model!$A$1,Model!DV$2115-1,Model!$D$2113+Model!$C2164)</f>
        <v>0</v>
      </c>
      <c r="DW2164" s="1"/>
      <c r="DX2164" s="360">
        <f ca="1">OFFSET(Model!$A$1,Model!DX$2115-1,Model!$D$2113+Model!$C2164)</f>
        <v>1.2491622270276429E-2</v>
      </c>
      <c r="DY2164" s="360">
        <f ca="1">OFFSET(Model!$A$1,Model!DY$2115-1,Model!$D$2113+Model!$C2164)</f>
        <v>1.2491622270276431E-2</v>
      </c>
      <c r="DZ2164" s="360">
        <f ca="1">OFFSET(Model!$A$1,Model!DZ$2115-1,Model!$D$2113+Model!$C2164)</f>
        <v>1.2491622270276429E-2</v>
      </c>
      <c r="EA2164" s="360">
        <f ca="1">OFFSET(Model!$A$1,Model!EA$2115-1,Model!$D$2113+Model!$C2164)</f>
        <v>1.2491622270276431E-2</v>
      </c>
      <c r="EB2164" s="360">
        <f ca="1">OFFSET(Model!$A$1,Model!EB$2115-1,Model!$D$2113+Model!$C2164)</f>
        <v>1.2491622270276429E-2</v>
      </c>
      <c r="EC2164" s="360">
        <f ca="1">OFFSET(Model!$A$1,Model!EC$2115-1,Model!$D$2113+Model!$C2164)</f>
        <v>1.2491622270276434E-2</v>
      </c>
      <c r="ED2164" s="1"/>
      <c r="EE2164" s="1"/>
    </row>
    <row r="2165" spans="2:135" ht="15" customHeight="1">
      <c r="B2165" s="1"/>
      <c r="C2165" s="1">
        <f>IF(C2164&lt;Model!$E$1827,C2164+1,NA())</f>
        <v>48</v>
      </c>
      <c r="D2165" s="7">
        <f>INDEX(Model!$F$16:$DN$17,1,MATCH(Model!C2165,Model!$F$17:$DN$17,0))</f>
        <v>43555</v>
      </c>
      <c r="E2165" s="1"/>
      <c r="F2165" s="4">
        <f ca="1">OFFSET(Model!$A$1,Model!F$2115-1,Model!$D$2113+Model!$C2165)</f>
        <v>0</v>
      </c>
      <c r="G2165" s="4">
        <f ca="1">OFFSET(Model!$A$1,Model!G$2115-1,Model!$D$2113+Model!$C2165)</f>
        <v>0</v>
      </c>
      <c r="H2165" s="4">
        <f ca="1">OFFSET(Model!$A$1,Model!H$2115-1,Model!$D$2113+Model!$C2165)</f>
        <v>0</v>
      </c>
      <c r="I2165" s="4">
        <f ca="1">OFFSET(Model!$A$1,Model!I$2115-1,Model!$D$2113+Model!$C2165)</f>
        <v>375680.71186030662</v>
      </c>
      <c r="J2165" s="4">
        <f ca="1">OFFSET(Model!$A$1,Model!J$2115-1,Model!$D$2113+Model!$C2165)</f>
        <v>1665.4380502793981</v>
      </c>
      <c r="K2165" s="4">
        <f ca="1">OFFSET(Model!$A$1,Model!K$2115-1,Model!$D$2113+Model!$C2165)</f>
        <v>54432.06694329832</v>
      </c>
      <c r="L2165" s="4">
        <f ca="1">OFFSET(Model!$A$1,Model!L$2115-1,Model!$D$2113+Model!$C2165)</f>
        <v>11255.088099999999</v>
      </c>
      <c r="M2165" s="1"/>
      <c r="N2165" s="4">
        <f ca="1">OFFSET(Model!$A$1,Model!N$2115-1,Model!$D$2113+Model!$C2165)</f>
        <v>0</v>
      </c>
      <c r="O2165" s="4">
        <f ca="1">OFFSET(Model!$A$1,Model!O$2115-1,Model!$D$2113+Model!$C2165)</f>
        <v>0</v>
      </c>
      <c r="P2165" s="4">
        <f ca="1">OFFSET(Model!$A$1,Model!P$2115-1,Model!$D$2113+Model!$C2165)</f>
        <v>0</v>
      </c>
      <c r="Q2165" s="4">
        <f ca="1">OFFSET(Model!$A$1,Model!Q$2115-1,Model!$D$2113+Model!$C2165)</f>
        <v>0</v>
      </c>
      <c r="R2165" s="4">
        <f ca="1">OFFSET(Model!$A$1,Model!R$2115-1,Model!$D$2113+Model!$C2165)</f>
        <v>0</v>
      </c>
      <c r="S2165" s="4">
        <f t="shared" ca="1" si="3142"/>
        <v>0</v>
      </c>
      <c r="T2165" s="4"/>
      <c r="U2165" s="4">
        <f ca="1">OFFSET(Model!$A$1,Model!U$2115-1,Model!$D$2113+Model!$C2165)</f>
        <v>0</v>
      </c>
      <c r="V2165" s="4">
        <f ca="1">OFFSET(Model!$A$1,Model!V$2115-1,Model!$D$2113+Model!$C2165)</f>
        <v>0</v>
      </c>
      <c r="W2165" s="4">
        <f ca="1">OFFSET(Model!$A$1,Model!W$2115-1,Model!$D$2113+Model!$C2165)</f>
        <v>0</v>
      </c>
      <c r="X2165" s="4">
        <f ca="1">OFFSET(Model!$A$1,Model!X$2115-1,Model!$D$2113+Model!$C2165)</f>
        <v>0</v>
      </c>
      <c r="Y2165" s="4">
        <f t="shared" ca="1" si="3143"/>
        <v>0</v>
      </c>
      <c r="Z2165" s="4"/>
      <c r="AA2165" s="4">
        <f ca="1">OFFSET(Model!$A$1,Model!AA$2115-1,Model!$D$2113+Model!$C2165)</f>
        <v>0</v>
      </c>
      <c r="AB2165" s="4">
        <f ca="1">OFFSET(Model!$A$1,Model!AB$2115-1,Model!$D$2113+Model!$C2165)</f>
        <v>0</v>
      </c>
      <c r="AC2165" s="4">
        <f ca="1">OFFSET(Model!$A$1,Model!AC$2115-1,Model!$D$2113+Model!$C2165)</f>
        <v>0</v>
      </c>
      <c r="AD2165" s="4">
        <f ca="1">OFFSET(Model!$A$1,Model!AD$2115-1,Model!$D$2113+Model!$C2165)</f>
        <v>0</v>
      </c>
      <c r="AE2165" s="4">
        <f ca="1">OFFSET(Model!$A$1,Model!AE$2115-1,Model!$D$2113+Model!$C2165)</f>
        <v>0</v>
      </c>
      <c r="AF2165" s="4">
        <f ca="1">OFFSET(Model!$A$1,Model!AF$2115-1,Model!$D$2113+Model!$C2165)</f>
        <v>0</v>
      </c>
      <c r="AG2165" s="4">
        <f ca="1">OFFSET(Model!$A$1,Model!AG$2115-1,Model!$D$2113+Model!$C2165)</f>
        <v>0</v>
      </c>
      <c r="AH2165" s="4">
        <f ca="1">OFFSET(Model!$A$1,Model!AH$2115-1,Model!$D$2113+Model!$C2165)</f>
        <v>0</v>
      </c>
      <c r="AI2165" s="4">
        <f ca="1">OFFSET(Model!$A$1,Model!AI$2115-1,Model!$D$2113+Model!$C2165)</f>
        <v>0</v>
      </c>
      <c r="AJ2165" s="4">
        <f ca="1">OFFSET(Model!$A$1,Model!AJ$2115-1,Model!$D$2113+Model!$C2165)</f>
        <v>0</v>
      </c>
      <c r="AK2165" s="4">
        <f ca="1">OFFSET(Model!$A$1,Model!AK$2115-1,Model!$D$2113+Model!$C2165)</f>
        <v>0</v>
      </c>
      <c r="AL2165" s="4">
        <f t="shared" ca="1" si="3144"/>
        <v>0</v>
      </c>
      <c r="AM2165" s="4"/>
      <c r="AN2165" s="4">
        <f ca="1">OFFSET(Model!$A$1,Model!AN$2115-1,Model!$D$2113+Model!$C2165)</f>
        <v>0</v>
      </c>
      <c r="AO2165" s="4">
        <f ca="1">OFFSET(Model!$A$1,Model!AO$2115-1,Model!$D$2113+Model!$C2165)</f>
        <v>0</v>
      </c>
      <c r="AP2165" s="4">
        <f ca="1">OFFSET(Model!$A$1,Model!AP$2115-1,Model!$D$2113+Model!$C2165)</f>
        <v>0</v>
      </c>
      <c r="AQ2165" s="4">
        <f ca="1">OFFSET(Model!$A$1,Model!AQ$2115-1,Model!$D$2113+Model!$C2165)</f>
        <v>0</v>
      </c>
      <c r="AR2165" s="4">
        <f ca="1">OFFSET(Model!$A$1,Model!AR$2115-1,Model!$D$2113+Model!$C2165)</f>
        <v>0</v>
      </c>
      <c r="AS2165" s="4">
        <f ca="1">OFFSET(Model!$A$1,Model!AS$2115-1,Model!$D$2113+Model!$C2165)</f>
        <v>0</v>
      </c>
      <c r="AT2165" s="4">
        <f ca="1">OFFSET(Model!$A$1,Model!AT$2115-1,Model!$D$2113+Model!$C2165)</f>
        <v>0</v>
      </c>
      <c r="AU2165" s="4">
        <f ca="1">OFFSET(Model!$A$1,Model!AU$2115-1,Model!$D$2113+Model!$C2165)</f>
        <v>0</v>
      </c>
      <c r="AV2165" s="4">
        <f ca="1">OFFSET(Model!$A$1,Model!AV$2115-1,Model!$D$2113+Model!$C2165)</f>
        <v>0</v>
      </c>
      <c r="AW2165" s="4">
        <f ca="1">OFFSET(Model!$A$1,Model!AW$2115-1,Model!$D$2113+Model!$C2165)</f>
        <v>0</v>
      </c>
      <c r="AX2165" s="4">
        <f ca="1">OFFSET(Model!$A$1,Model!AX$2115-1,Model!$D$2113+Model!$C2165)</f>
        <v>0</v>
      </c>
      <c r="AY2165" s="4">
        <f ca="1">OFFSET(Model!$A$1,Model!AY$2115-1,Model!$D$2113+Model!$C2165)</f>
        <v>0</v>
      </c>
      <c r="AZ2165" s="4">
        <f ca="1">OFFSET(Model!$A$1,Model!AZ$2115-1,Model!$D$2113+Model!$C2165)</f>
        <v>0</v>
      </c>
      <c r="BA2165" s="4">
        <f ca="1">OFFSET(Model!$A$1,Model!BA$2115-1,Model!$D$2113+Model!$C2165)</f>
        <v>0</v>
      </c>
      <c r="BB2165" s="4">
        <f ca="1">OFFSET(Model!$A$1,Model!BB$2115-1,Model!$D$2113+Model!$C2165)</f>
        <v>0</v>
      </c>
      <c r="BC2165" s="4">
        <f ca="1">OFFSET(Model!$A$1,Model!BC$2115-1,Model!$D$2113+Model!$C2165)</f>
        <v>0</v>
      </c>
      <c r="BD2165" s="4">
        <f ca="1">OFFSET(Model!$A$1,Model!BD$2115-1,Model!$D$2113+Model!$C2165)</f>
        <v>0</v>
      </c>
      <c r="BE2165" s="4">
        <f ca="1">OFFSET(Model!$A$1,Model!BE$2115-1,Model!$D$2113+Model!$C2165)</f>
        <v>0</v>
      </c>
      <c r="BF2165" s="4">
        <f ca="1">OFFSET(Model!$A$1,Model!BF$2115-1,Model!$D$2113+Model!$C2165)</f>
        <v>0</v>
      </c>
      <c r="BG2165" s="4">
        <f ca="1">OFFSET(Model!$A$1,Model!BG$2115-1,Model!$D$2113+Model!$C2165)</f>
        <v>0</v>
      </c>
      <c r="BH2165" s="4">
        <f t="shared" ca="1" si="3145"/>
        <v>0</v>
      </c>
      <c r="BI2165" s="4"/>
      <c r="BJ2165" s="4">
        <f ca="1">OFFSET(Model!$A$1,Model!BJ$2115-1,Model!$D$2113+Model!$C2165)</f>
        <v>77908.460647916581</v>
      </c>
      <c r="BK2165" s="4">
        <f ca="1">OFFSET(Model!$A$1,Model!BK$2115-1,Model!$D$2113+Model!$C2165)</f>
        <v>12194.367753586943</v>
      </c>
      <c r="BL2165" s="4">
        <f ca="1">OFFSET(Model!$A$1,Model!BL$2115-1,Model!$D$2113+Model!$C2165)</f>
        <v>29130.989633568806</v>
      </c>
      <c r="BM2165" s="4">
        <f ca="1">OFFSET(Model!$A$1,Model!BM$2115-1,Model!$D$2113+Model!$C2165)</f>
        <v>39292.96276155793</v>
      </c>
      <c r="BN2165" s="4">
        <f ca="1">OFFSET(Model!$A$1,Model!BN$2115-1,Model!$D$2113+Model!$C2165)</f>
        <v>47422.541263949228</v>
      </c>
      <c r="BO2165" s="4">
        <f ca="1">OFFSET(Model!$A$1,Model!BO$2115-1,Model!$D$2113+Model!$C2165)</f>
        <v>20323.946255978237</v>
      </c>
      <c r="BP2165" s="4">
        <f ca="1">OFFSET(Model!$A$1,Model!BP$2115-1,Model!$D$2113+Model!$C2165)</f>
        <v>27098.595007970987</v>
      </c>
      <c r="BQ2165" s="4">
        <f ca="1">OFFSET(Model!$A$1,Model!BQ$2115-1,Model!$D$2113+Model!$C2165)</f>
        <v>110.49413355583269</v>
      </c>
      <c r="BR2165" s="4">
        <f t="shared" ca="1" si="3146"/>
        <v>253482.35745808453</v>
      </c>
      <c r="BS2165" s="4"/>
      <c r="BT2165" s="2">
        <f t="shared" ca="1" si="3147"/>
        <v>443033.30495388433</v>
      </c>
      <c r="BU2165" s="2">
        <f t="shared" ca="1" si="3148"/>
        <v>253482.35745808453</v>
      </c>
      <c r="BV2165" s="5">
        <f t="shared" ca="1" si="3149"/>
        <v>189550.9474957998</v>
      </c>
      <c r="BW2165" s="1"/>
      <c r="BX2165" s="4">
        <f ca="1">OFFSET(Model!$A$1,Model!BX$2115-1,Model!$D$2113+Model!$C2165)</f>
        <v>0</v>
      </c>
      <c r="BY2165" s="4">
        <f ca="1">OFFSET(Model!$A$1,Model!BY$2115-1,Model!$D$2113+Model!$C2165)</f>
        <v>0</v>
      </c>
      <c r="BZ2165" s="4">
        <f ca="1">OFFSET(Model!$A$1,Model!BZ$2115-1,Model!$D$2113+Model!$C2165)</f>
        <v>0</v>
      </c>
      <c r="CA2165" s="4">
        <f ca="1">OFFSET(Model!$A$1,Model!CA$2115-1,Model!$D$2113+Model!$C2165)</f>
        <v>0</v>
      </c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>
        <f ca="1">OFFSET(Model!$A$1,Model!DD$2115-1,Model!$D$2113+Model!$C2165)</f>
        <v>0</v>
      </c>
      <c r="DE2165" s="4">
        <f ca="1">OFFSET(Model!$A$1,Model!DE$2115-1,Model!$D$2113+Model!$C2165)</f>
        <v>0</v>
      </c>
      <c r="DF2165" s="4">
        <f ca="1">OFFSET(Model!$A$1,Model!DF$2115-1,Model!$D$2113+Model!$C2165)</f>
        <v>0</v>
      </c>
      <c r="DG2165" s="1"/>
      <c r="DH2165" s="4">
        <f ca="1">OFFSET(Model!$A$1,Model!DH$2115-1,Model!$D$2113+Model!$C2165)</f>
        <v>0</v>
      </c>
      <c r="DI2165" s="4">
        <f ca="1">OFFSET(Model!$A$1,Model!DI$2115-1,Model!$D$2113+Model!$C2165)</f>
        <v>0</v>
      </c>
      <c r="DJ2165" s="4"/>
      <c r="DK2165" s="4"/>
      <c r="DL2165" s="4"/>
      <c r="DM2165" s="4"/>
      <c r="DN2165" s="4">
        <f ca="1">OFFSET(Model!$A$1,Model!DN$2115-1,Model!$D$2113+Model!$C2165)</f>
        <v>0</v>
      </c>
      <c r="DO2165" s="4">
        <f ca="1">OFFSET(Model!$A$1,Model!DO$2115-1,Model!$D$2113+Model!$C2165)</f>
        <v>0</v>
      </c>
      <c r="DP2165" s="4">
        <f ca="1">OFFSET(Model!$A$1,Model!DP$2115-1,Model!$D$2113+Model!$C2165)</f>
        <v>0</v>
      </c>
      <c r="DQ2165" s="6">
        <f ca="1">OFFSET(Model!$A$1,Model!DQ$2115-1,Model!$D$2113+Model!$C2165)</f>
        <v>0</v>
      </c>
      <c r="DR2165" s="4">
        <f ca="1">OFFSET(Model!$A$1,Model!DR$2115-1,Model!$D$2113+Model!$C2165)</f>
        <v>11255.088099999999</v>
      </c>
      <c r="DS2165" s="6">
        <f ca="1">OFFSET(Model!$A$1,Model!DS$2115-1,Model!$D$2113+Model!$C2165)</f>
        <v>0</v>
      </c>
      <c r="DT2165" s="4">
        <f ca="1">OFFSET(Model!$A$1,Model!DT$2115-1,Model!$D$2113+Model!$C2165)</f>
        <v>431778.21685388434</v>
      </c>
      <c r="DU2165" s="4">
        <f ca="1">OFFSET(Model!$A$1,Model!DU$2115-1,Model!$D$2113+Model!$C2165)</f>
        <v>178295.85939579984</v>
      </c>
      <c r="DV2165" s="4">
        <f ca="1">OFFSET(Model!$A$1,Model!DV$2115-1,Model!$D$2113+Model!$C2165)</f>
        <v>0</v>
      </c>
      <c r="DW2165" s="1"/>
      <c r="DX2165" s="360">
        <f ca="1">OFFSET(Model!$A$1,Model!DX$2115-1,Model!$D$2113+Model!$C2165)</f>
        <v>1.4040810925614803E-2</v>
      </c>
      <c r="DY2165" s="360">
        <f ca="1">OFFSET(Model!$A$1,Model!DY$2115-1,Model!$D$2113+Model!$C2165)</f>
        <v>1.4040810925614803E-2</v>
      </c>
      <c r="DZ2165" s="360">
        <f ca="1">OFFSET(Model!$A$1,Model!DZ$2115-1,Model!$D$2113+Model!$C2165)</f>
        <v>1.4040810925614803E-2</v>
      </c>
      <c r="EA2165" s="360">
        <f ca="1">OFFSET(Model!$A$1,Model!EA$2115-1,Model!$D$2113+Model!$C2165)</f>
        <v>1.4040810925614803E-2</v>
      </c>
      <c r="EB2165" s="360">
        <f ca="1">OFFSET(Model!$A$1,Model!EB$2115-1,Model!$D$2113+Model!$C2165)</f>
        <v>1.4040810925614803E-2</v>
      </c>
      <c r="EC2165" s="360">
        <f ca="1">OFFSET(Model!$A$1,Model!EC$2115-1,Model!$D$2113+Model!$C2165)</f>
        <v>1.4040810925614806E-2</v>
      </c>
      <c r="ED2165" s="1"/>
      <c r="EE2165" s="1"/>
    </row>
    <row r="2166" spans="2:135" ht="15" customHeight="1">
      <c r="B2166" s="1"/>
      <c r="C2166" s="1">
        <f>IF(C2165&lt;Model!$E$1827,C2165+1,NA())</f>
        <v>49</v>
      </c>
      <c r="D2166" s="7">
        <f>INDEX(Model!$F$16:$DN$17,1,MATCH(Model!C2166,Model!$F$17:$DN$17,0))</f>
        <v>43585</v>
      </c>
      <c r="E2166" s="1"/>
      <c r="F2166" s="4">
        <f ca="1">OFFSET(Model!$A$1,Model!F$2115-1,Model!$D$2113+Model!$C2166)</f>
        <v>0</v>
      </c>
      <c r="G2166" s="4">
        <f ca="1">OFFSET(Model!$A$1,Model!G$2115-1,Model!$D$2113+Model!$C2166)</f>
        <v>0</v>
      </c>
      <c r="H2166" s="4">
        <f ca="1">OFFSET(Model!$A$1,Model!H$2115-1,Model!$D$2113+Model!$C2166)</f>
        <v>0</v>
      </c>
      <c r="I2166" s="4">
        <f ca="1">OFFSET(Model!$A$1,Model!I$2115-1,Model!$D$2113+Model!$C2166)</f>
        <v>365199.5356974813</v>
      </c>
      <c r="J2166" s="4">
        <f ca="1">OFFSET(Model!$A$1,Model!J$2115-1,Model!$D$2113+Model!$C2166)</f>
        <v>1618.9737282043764</v>
      </c>
      <c r="K2166" s="4">
        <f ca="1">OFFSET(Model!$A$1,Model!K$2115-1,Model!$D$2113+Model!$C2166)</f>
        <v>52908.492414521657</v>
      </c>
      <c r="L2166" s="4">
        <f ca="1">OFFSET(Model!$A$1,Model!L$2115-1,Model!$D$2113+Model!$C2166)</f>
        <v>11282.446712209457</v>
      </c>
      <c r="M2166" s="1"/>
      <c r="N2166" s="4">
        <f ca="1">OFFSET(Model!$A$1,Model!N$2115-1,Model!$D$2113+Model!$C2166)</f>
        <v>0</v>
      </c>
      <c r="O2166" s="4">
        <f ca="1">OFFSET(Model!$A$1,Model!O$2115-1,Model!$D$2113+Model!$C2166)</f>
        <v>0</v>
      </c>
      <c r="P2166" s="4">
        <f ca="1">OFFSET(Model!$A$1,Model!P$2115-1,Model!$D$2113+Model!$C2166)</f>
        <v>0</v>
      </c>
      <c r="Q2166" s="4">
        <f ca="1">OFFSET(Model!$A$1,Model!Q$2115-1,Model!$D$2113+Model!$C2166)</f>
        <v>0</v>
      </c>
      <c r="R2166" s="4">
        <f ca="1">OFFSET(Model!$A$1,Model!R$2115-1,Model!$D$2113+Model!$C2166)</f>
        <v>0</v>
      </c>
      <c r="S2166" s="4">
        <f t="shared" ca="1" si="3142"/>
        <v>0</v>
      </c>
      <c r="T2166" s="4"/>
      <c r="U2166" s="4">
        <f ca="1">OFFSET(Model!$A$1,Model!U$2115-1,Model!$D$2113+Model!$C2166)</f>
        <v>0</v>
      </c>
      <c r="V2166" s="4">
        <f ca="1">OFFSET(Model!$A$1,Model!V$2115-1,Model!$D$2113+Model!$C2166)</f>
        <v>0</v>
      </c>
      <c r="W2166" s="4">
        <f ca="1">OFFSET(Model!$A$1,Model!W$2115-1,Model!$D$2113+Model!$C2166)</f>
        <v>0</v>
      </c>
      <c r="X2166" s="4">
        <f ca="1">OFFSET(Model!$A$1,Model!X$2115-1,Model!$D$2113+Model!$C2166)</f>
        <v>0</v>
      </c>
      <c r="Y2166" s="4">
        <f t="shared" ca="1" si="3143"/>
        <v>0</v>
      </c>
      <c r="Z2166" s="4"/>
      <c r="AA2166" s="4">
        <f ca="1">OFFSET(Model!$A$1,Model!AA$2115-1,Model!$D$2113+Model!$C2166)</f>
        <v>0</v>
      </c>
      <c r="AB2166" s="4">
        <f ca="1">OFFSET(Model!$A$1,Model!AB$2115-1,Model!$D$2113+Model!$C2166)</f>
        <v>0</v>
      </c>
      <c r="AC2166" s="4">
        <f ca="1">OFFSET(Model!$A$1,Model!AC$2115-1,Model!$D$2113+Model!$C2166)</f>
        <v>0</v>
      </c>
      <c r="AD2166" s="4">
        <f ca="1">OFFSET(Model!$A$1,Model!AD$2115-1,Model!$D$2113+Model!$C2166)</f>
        <v>0</v>
      </c>
      <c r="AE2166" s="4">
        <f ca="1">OFFSET(Model!$A$1,Model!AE$2115-1,Model!$D$2113+Model!$C2166)</f>
        <v>0</v>
      </c>
      <c r="AF2166" s="4">
        <f ca="1">OFFSET(Model!$A$1,Model!AF$2115-1,Model!$D$2113+Model!$C2166)</f>
        <v>0</v>
      </c>
      <c r="AG2166" s="4">
        <f ca="1">OFFSET(Model!$A$1,Model!AG$2115-1,Model!$D$2113+Model!$C2166)</f>
        <v>0</v>
      </c>
      <c r="AH2166" s="4">
        <f ca="1">OFFSET(Model!$A$1,Model!AH$2115-1,Model!$D$2113+Model!$C2166)</f>
        <v>0</v>
      </c>
      <c r="AI2166" s="4">
        <f ca="1">OFFSET(Model!$A$1,Model!AI$2115-1,Model!$D$2113+Model!$C2166)</f>
        <v>0</v>
      </c>
      <c r="AJ2166" s="4">
        <f ca="1">OFFSET(Model!$A$1,Model!AJ$2115-1,Model!$D$2113+Model!$C2166)</f>
        <v>0</v>
      </c>
      <c r="AK2166" s="4">
        <f ca="1">OFFSET(Model!$A$1,Model!AK$2115-1,Model!$D$2113+Model!$C2166)</f>
        <v>0</v>
      </c>
      <c r="AL2166" s="4">
        <f t="shared" ca="1" si="3144"/>
        <v>0</v>
      </c>
      <c r="AM2166" s="4"/>
      <c r="AN2166" s="4">
        <f ca="1">OFFSET(Model!$A$1,Model!AN$2115-1,Model!$D$2113+Model!$C2166)</f>
        <v>0</v>
      </c>
      <c r="AO2166" s="4">
        <f ca="1">OFFSET(Model!$A$1,Model!AO$2115-1,Model!$D$2113+Model!$C2166)</f>
        <v>0</v>
      </c>
      <c r="AP2166" s="4">
        <f ca="1">OFFSET(Model!$A$1,Model!AP$2115-1,Model!$D$2113+Model!$C2166)</f>
        <v>0</v>
      </c>
      <c r="AQ2166" s="4">
        <f ca="1">OFFSET(Model!$A$1,Model!AQ$2115-1,Model!$D$2113+Model!$C2166)</f>
        <v>0</v>
      </c>
      <c r="AR2166" s="4">
        <f ca="1">OFFSET(Model!$A$1,Model!AR$2115-1,Model!$D$2113+Model!$C2166)</f>
        <v>0</v>
      </c>
      <c r="AS2166" s="4">
        <f ca="1">OFFSET(Model!$A$1,Model!AS$2115-1,Model!$D$2113+Model!$C2166)</f>
        <v>0</v>
      </c>
      <c r="AT2166" s="4">
        <f ca="1">OFFSET(Model!$A$1,Model!AT$2115-1,Model!$D$2113+Model!$C2166)</f>
        <v>0</v>
      </c>
      <c r="AU2166" s="4">
        <f ca="1">OFFSET(Model!$A$1,Model!AU$2115-1,Model!$D$2113+Model!$C2166)</f>
        <v>0</v>
      </c>
      <c r="AV2166" s="4">
        <f ca="1">OFFSET(Model!$A$1,Model!AV$2115-1,Model!$D$2113+Model!$C2166)</f>
        <v>0</v>
      </c>
      <c r="AW2166" s="4">
        <f ca="1">OFFSET(Model!$A$1,Model!AW$2115-1,Model!$D$2113+Model!$C2166)</f>
        <v>0</v>
      </c>
      <c r="AX2166" s="4">
        <f ca="1">OFFSET(Model!$A$1,Model!AX$2115-1,Model!$D$2113+Model!$C2166)</f>
        <v>0</v>
      </c>
      <c r="AY2166" s="4">
        <f ca="1">OFFSET(Model!$A$1,Model!AY$2115-1,Model!$D$2113+Model!$C2166)</f>
        <v>0</v>
      </c>
      <c r="AZ2166" s="4">
        <f ca="1">OFFSET(Model!$A$1,Model!AZ$2115-1,Model!$D$2113+Model!$C2166)</f>
        <v>0</v>
      </c>
      <c r="BA2166" s="4">
        <f ca="1">OFFSET(Model!$A$1,Model!BA$2115-1,Model!$D$2113+Model!$C2166)</f>
        <v>0</v>
      </c>
      <c r="BB2166" s="4">
        <f ca="1">OFFSET(Model!$A$1,Model!BB$2115-1,Model!$D$2113+Model!$C2166)</f>
        <v>0</v>
      </c>
      <c r="BC2166" s="4">
        <f ca="1">OFFSET(Model!$A$1,Model!BC$2115-1,Model!$D$2113+Model!$C2166)</f>
        <v>0</v>
      </c>
      <c r="BD2166" s="4">
        <f ca="1">OFFSET(Model!$A$1,Model!BD$2115-1,Model!$D$2113+Model!$C2166)</f>
        <v>0</v>
      </c>
      <c r="BE2166" s="4">
        <f ca="1">OFFSET(Model!$A$1,Model!BE$2115-1,Model!$D$2113+Model!$C2166)</f>
        <v>0</v>
      </c>
      <c r="BF2166" s="4">
        <f ca="1">OFFSET(Model!$A$1,Model!BF$2115-1,Model!$D$2113+Model!$C2166)</f>
        <v>0</v>
      </c>
      <c r="BG2166" s="4">
        <f ca="1">OFFSET(Model!$A$1,Model!BG$2115-1,Model!$D$2113+Model!$C2166)</f>
        <v>0</v>
      </c>
      <c r="BH2166" s="4">
        <f t="shared" ca="1" si="3145"/>
        <v>0</v>
      </c>
      <c r="BI2166" s="4"/>
      <c r="BJ2166" s="4">
        <f ca="1">OFFSET(Model!$A$1,Model!BJ$2115-1,Model!$D$2113+Model!$C2166)</f>
        <v>75732.725181121161</v>
      </c>
      <c r="BK2166" s="4">
        <f ca="1">OFFSET(Model!$A$1,Model!BK$2115-1,Model!$D$2113+Model!$C2166)</f>
        <v>11853.817854436353</v>
      </c>
      <c r="BL2166" s="4">
        <f ca="1">OFFSET(Model!$A$1,Model!BL$2115-1,Model!$D$2113+Model!$C2166)</f>
        <v>28317.453763375732</v>
      </c>
      <c r="BM2166" s="4">
        <f ca="1">OFFSET(Model!$A$1,Model!BM$2115-1,Model!$D$2113+Model!$C2166)</f>
        <v>38195.635308739365</v>
      </c>
      <c r="BN2166" s="4">
        <f ca="1">OFFSET(Model!$A$1,Model!BN$2115-1,Model!$D$2113+Model!$C2166)</f>
        <v>46098.180545030271</v>
      </c>
      <c r="BO2166" s="4">
        <f ca="1">OFFSET(Model!$A$1,Model!BO$2115-1,Model!$D$2113+Model!$C2166)</f>
        <v>19756.363090727256</v>
      </c>
      <c r="BP2166" s="4">
        <f ca="1">OFFSET(Model!$A$1,Model!BP$2115-1,Model!$D$2113+Model!$C2166)</f>
        <v>26341.817454303011</v>
      </c>
      <c r="BQ2166" s="4">
        <f ca="1">OFFSET(Model!$A$1,Model!BQ$2115-1,Model!$D$2113+Model!$C2166)</f>
        <v>110.95452577898199</v>
      </c>
      <c r="BR2166" s="4">
        <f t="shared" ca="1" si="3146"/>
        <v>246406.9477235121</v>
      </c>
      <c r="BS2166" s="4"/>
      <c r="BT2166" s="2">
        <f t="shared" ca="1" si="3147"/>
        <v>431009.44855241675</v>
      </c>
      <c r="BU2166" s="2">
        <f t="shared" ca="1" si="3148"/>
        <v>246406.9477235121</v>
      </c>
      <c r="BV2166" s="5">
        <f t="shared" ca="1" si="3149"/>
        <v>184602.50082890465</v>
      </c>
      <c r="BW2166" s="1"/>
      <c r="BX2166" s="4">
        <f ca="1">OFFSET(Model!$A$1,Model!BX$2115-1,Model!$D$2113+Model!$C2166)</f>
        <v>0</v>
      </c>
      <c r="BY2166" s="4">
        <f ca="1">OFFSET(Model!$A$1,Model!BY$2115-1,Model!$D$2113+Model!$C2166)</f>
        <v>0</v>
      </c>
      <c r="BZ2166" s="4">
        <f ca="1">OFFSET(Model!$A$1,Model!BZ$2115-1,Model!$D$2113+Model!$C2166)</f>
        <v>0</v>
      </c>
      <c r="CA2166" s="4">
        <f ca="1">OFFSET(Model!$A$1,Model!CA$2115-1,Model!$D$2113+Model!$C2166)</f>
        <v>0</v>
      </c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>
        <f ca="1">OFFSET(Model!$A$1,Model!DD$2115-1,Model!$D$2113+Model!$C2166)</f>
        <v>0</v>
      </c>
      <c r="DE2166" s="4">
        <f ca="1">OFFSET(Model!$A$1,Model!DE$2115-1,Model!$D$2113+Model!$C2166)</f>
        <v>0</v>
      </c>
      <c r="DF2166" s="4">
        <f ca="1">OFFSET(Model!$A$1,Model!DF$2115-1,Model!$D$2113+Model!$C2166)</f>
        <v>0</v>
      </c>
      <c r="DG2166" s="1"/>
      <c r="DH2166" s="4">
        <f ca="1">OFFSET(Model!$A$1,Model!DH$2115-1,Model!$D$2113+Model!$C2166)</f>
        <v>0</v>
      </c>
      <c r="DI2166" s="4">
        <f ca="1">OFFSET(Model!$A$1,Model!DI$2115-1,Model!$D$2113+Model!$C2166)</f>
        <v>0</v>
      </c>
      <c r="DJ2166" s="4"/>
      <c r="DK2166" s="4"/>
      <c r="DL2166" s="4"/>
      <c r="DM2166" s="4"/>
      <c r="DN2166" s="4">
        <f ca="1">OFFSET(Model!$A$1,Model!DN$2115-1,Model!$D$2113+Model!$C2166)</f>
        <v>0</v>
      </c>
      <c r="DO2166" s="4">
        <f ca="1">OFFSET(Model!$A$1,Model!DO$2115-1,Model!$D$2113+Model!$C2166)</f>
        <v>0</v>
      </c>
      <c r="DP2166" s="4">
        <f ca="1">OFFSET(Model!$A$1,Model!DP$2115-1,Model!$D$2113+Model!$C2166)</f>
        <v>0</v>
      </c>
      <c r="DQ2166" s="6">
        <f ca="1">OFFSET(Model!$A$1,Model!DQ$2115-1,Model!$D$2113+Model!$C2166)</f>
        <v>0</v>
      </c>
      <c r="DR2166" s="4">
        <f ca="1">OFFSET(Model!$A$1,Model!DR$2115-1,Model!$D$2113+Model!$C2166)</f>
        <v>11282.446712209457</v>
      </c>
      <c r="DS2166" s="6">
        <f ca="1">OFFSET(Model!$A$1,Model!DS$2115-1,Model!$D$2113+Model!$C2166)</f>
        <v>0</v>
      </c>
      <c r="DT2166" s="4">
        <f ca="1">OFFSET(Model!$A$1,Model!DT$2115-1,Model!$D$2113+Model!$C2166)</f>
        <v>419727.00184020732</v>
      </c>
      <c r="DU2166" s="4">
        <f ca="1">OFFSET(Model!$A$1,Model!DU$2115-1,Model!$D$2113+Model!$C2166)</f>
        <v>173320.05411669519</v>
      </c>
      <c r="DV2166" s="4">
        <f ca="1">OFFSET(Model!$A$1,Model!DV$2115-1,Model!$D$2113+Model!$C2166)</f>
        <v>0</v>
      </c>
      <c r="DW2166" s="1"/>
      <c r="DX2166" s="360">
        <f ca="1">OFFSET(Model!$A$1,Model!DX$2115-1,Model!$D$2113+Model!$C2166)</f>
        <v>1.3674259320659604E-2</v>
      </c>
      <c r="DY2166" s="360">
        <f ca="1">OFFSET(Model!$A$1,Model!DY$2115-1,Model!$D$2113+Model!$C2166)</f>
        <v>1.3674259320659604E-2</v>
      </c>
      <c r="DZ2166" s="360">
        <f ca="1">OFFSET(Model!$A$1,Model!DZ$2115-1,Model!$D$2113+Model!$C2166)</f>
        <v>1.3674259320659602E-2</v>
      </c>
      <c r="EA2166" s="360">
        <f ca="1">OFFSET(Model!$A$1,Model!EA$2115-1,Model!$D$2113+Model!$C2166)</f>
        <v>1.3674259320659602E-2</v>
      </c>
      <c r="EB2166" s="360">
        <f ca="1">OFFSET(Model!$A$1,Model!EB$2115-1,Model!$D$2113+Model!$C2166)</f>
        <v>1.3674259320659604E-2</v>
      </c>
      <c r="EC2166" s="360">
        <f ca="1">OFFSET(Model!$A$1,Model!EC$2115-1,Model!$D$2113+Model!$C2166)</f>
        <v>1.3674259320659601E-2</v>
      </c>
      <c r="ED2166" s="1"/>
      <c r="EE2166" s="1"/>
    </row>
    <row r="2167" spans="2:135" ht="15" customHeight="1">
      <c r="B2167" s="1"/>
      <c r="C2167" s="1">
        <f>IF(C2166&lt;Model!$E$1827,C2166+1,NA())</f>
        <v>50</v>
      </c>
      <c r="D2167" s="7">
        <f>INDEX(Model!$F$16:$DN$17,1,MATCH(Model!C2167,Model!$F$17:$DN$17,0))</f>
        <v>43616</v>
      </c>
      <c r="E2167" s="1"/>
      <c r="F2167" s="4">
        <f ca="1">OFFSET(Model!$A$1,Model!F$2115-1,Model!$D$2113+Model!$C2167)</f>
        <v>0</v>
      </c>
      <c r="G2167" s="4">
        <f ca="1">OFFSET(Model!$A$1,Model!G$2115-1,Model!$D$2113+Model!$C2167)</f>
        <v>0</v>
      </c>
      <c r="H2167" s="4">
        <f ca="1">OFFSET(Model!$A$1,Model!H$2115-1,Model!$D$2113+Model!$C2167)</f>
        <v>0</v>
      </c>
      <c r="I2167" s="4">
        <f ca="1">OFFSET(Model!$A$1,Model!I$2115-1,Model!$D$2113+Model!$C2167)</f>
        <v>378817.90669372346</v>
      </c>
      <c r="J2167" s="4">
        <f ca="1">OFFSET(Model!$A$1,Model!J$2115-1,Model!$D$2113+Model!$C2167)</f>
        <v>1679.3456145534328</v>
      </c>
      <c r="K2167" s="4">
        <f ca="1">OFFSET(Model!$A$1,Model!K$2115-1,Model!$D$2113+Model!$C2167)</f>
        <v>54886.612502321346</v>
      </c>
      <c r="L2167" s="4">
        <f ca="1">OFFSET(Model!$A$1,Model!L$2115-1,Model!$D$2113+Model!$C2167)</f>
        <v>11310.787144818052</v>
      </c>
      <c r="M2167" s="1"/>
      <c r="N2167" s="4">
        <f ca="1">OFFSET(Model!$A$1,Model!N$2115-1,Model!$D$2113+Model!$C2167)</f>
        <v>0</v>
      </c>
      <c r="O2167" s="4">
        <f ca="1">OFFSET(Model!$A$1,Model!O$2115-1,Model!$D$2113+Model!$C2167)</f>
        <v>0</v>
      </c>
      <c r="P2167" s="4">
        <f ca="1">OFFSET(Model!$A$1,Model!P$2115-1,Model!$D$2113+Model!$C2167)</f>
        <v>0</v>
      </c>
      <c r="Q2167" s="4">
        <f ca="1">OFFSET(Model!$A$1,Model!Q$2115-1,Model!$D$2113+Model!$C2167)</f>
        <v>0</v>
      </c>
      <c r="R2167" s="4">
        <f ca="1">OFFSET(Model!$A$1,Model!R$2115-1,Model!$D$2113+Model!$C2167)</f>
        <v>0</v>
      </c>
      <c r="S2167" s="4">
        <f t="shared" ca="1" si="3142"/>
        <v>0</v>
      </c>
      <c r="T2167" s="4"/>
      <c r="U2167" s="4">
        <f ca="1">OFFSET(Model!$A$1,Model!U$2115-1,Model!$D$2113+Model!$C2167)</f>
        <v>0</v>
      </c>
      <c r="V2167" s="4">
        <f ca="1">OFFSET(Model!$A$1,Model!V$2115-1,Model!$D$2113+Model!$C2167)</f>
        <v>0</v>
      </c>
      <c r="W2167" s="4">
        <f ca="1">OFFSET(Model!$A$1,Model!W$2115-1,Model!$D$2113+Model!$C2167)</f>
        <v>0</v>
      </c>
      <c r="X2167" s="4">
        <f ca="1">OFFSET(Model!$A$1,Model!X$2115-1,Model!$D$2113+Model!$C2167)</f>
        <v>0</v>
      </c>
      <c r="Y2167" s="4">
        <f t="shared" ca="1" si="3143"/>
        <v>0</v>
      </c>
      <c r="Z2167" s="4"/>
      <c r="AA2167" s="4">
        <f ca="1">OFFSET(Model!$A$1,Model!AA$2115-1,Model!$D$2113+Model!$C2167)</f>
        <v>0</v>
      </c>
      <c r="AB2167" s="4">
        <f ca="1">OFFSET(Model!$A$1,Model!AB$2115-1,Model!$D$2113+Model!$C2167)</f>
        <v>0</v>
      </c>
      <c r="AC2167" s="4">
        <f ca="1">OFFSET(Model!$A$1,Model!AC$2115-1,Model!$D$2113+Model!$C2167)</f>
        <v>0</v>
      </c>
      <c r="AD2167" s="4">
        <f ca="1">OFFSET(Model!$A$1,Model!AD$2115-1,Model!$D$2113+Model!$C2167)</f>
        <v>0</v>
      </c>
      <c r="AE2167" s="4">
        <f ca="1">OFFSET(Model!$A$1,Model!AE$2115-1,Model!$D$2113+Model!$C2167)</f>
        <v>0</v>
      </c>
      <c r="AF2167" s="4">
        <f ca="1">OFFSET(Model!$A$1,Model!AF$2115-1,Model!$D$2113+Model!$C2167)</f>
        <v>0</v>
      </c>
      <c r="AG2167" s="4">
        <f ca="1">OFFSET(Model!$A$1,Model!AG$2115-1,Model!$D$2113+Model!$C2167)</f>
        <v>0</v>
      </c>
      <c r="AH2167" s="4">
        <f ca="1">OFFSET(Model!$A$1,Model!AH$2115-1,Model!$D$2113+Model!$C2167)</f>
        <v>0</v>
      </c>
      <c r="AI2167" s="4">
        <f ca="1">OFFSET(Model!$A$1,Model!AI$2115-1,Model!$D$2113+Model!$C2167)</f>
        <v>0</v>
      </c>
      <c r="AJ2167" s="4">
        <f ca="1">OFFSET(Model!$A$1,Model!AJ$2115-1,Model!$D$2113+Model!$C2167)</f>
        <v>0</v>
      </c>
      <c r="AK2167" s="4">
        <f ca="1">OFFSET(Model!$A$1,Model!AK$2115-1,Model!$D$2113+Model!$C2167)</f>
        <v>0</v>
      </c>
      <c r="AL2167" s="4">
        <f t="shared" ca="1" si="3144"/>
        <v>0</v>
      </c>
      <c r="AM2167" s="4"/>
      <c r="AN2167" s="4">
        <f ca="1">OFFSET(Model!$A$1,Model!AN$2115-1,Model!$D$2113+Model!$C2167)</f>
        <v>0</v>
      </c>
      <c r="AO2167" s="4">
        <f ca="1">OFFSET(Model!$A$1,Model!AO$2115-1,Model!$D$2113+Model!$C2167)</f>
        <v>0</v>
      </c>
      <c r="AP2167" s="4">
        <f ca="1">OFFSET(Model!$A$1,Model!AP$2115-1,Model!$D$2113+Model!$C2167)</f>
        <v>0</v>
      </c>
      <c r="AQ2167" s="4">
        <f ca="1">OFFSET(Model!$A$1,Model!AQ$2115-1,Model!$D$2113+Model!$C2167)</f>
        <v>0</v>
      </c>
      <c r="AR2167" s="4">
        <f ca="1">OFFSET(Model!$A$1,Model!AR$2115-1,Model!$D$2113+Model!$C2167)</f>
        <v>0</v>
      </c>
      <c r="AS2167" s="4">
        <f ca="1">OFFSET(Model!$A$1,Model!AS$2115-1,Model!$D$2113+Model!$C2167)</f>
        <v>0</v>
      </c>
      <c r="AT2167" s="4">
        <f ca="1">OFFSET(Model!$A$1,Model!AT$2115-1,Model!$D$2113+Model!$C2167)</f>
        <v>0</v>
      </c>
      <c r="AU2167" s="4">
        <f ca="1">OFFSET(Model!$A$1,Model!AU$2115-1,Model!$D$2113+Model!$C2167)</f>
        <v>0</v>
      </c>
      <c r="AV2167" s="4">
        <f ca="1">OFFSET(Model!$A$1,Model!AV$2115-1,Model!$D$2113+Model!$C2167)</f>
        <v>0</v>
      </c>
      <c r="AW2167" s="4">
        <f ca="1">OFFSET(Model!$A$1,Model!AW$2115-1,Model!$D$2113+Model!$C2167)</f>
        <v>0</v>
      </c>
      <c r="AX2167" s="4">
        <f ca="1">OFFSET(Model!$A$1,Model!AX$2115-1,Model!$D$2113+Model!$C2167)</f>
        <v>0</v>
      </c>
      <c r="AY2167" s="4">
        <f ca="1">OFFSET(Model!$A$1,Model!AY$2115-1,Model!$D$2113+Model!$C2167)</f>
        <v>0</v>
      </c>
      <c r="AZ2167" s="4">
        <f ca="1">OFFSET(Model!$A$1,Model!AZ$2115-1,Model!$D$2113+Model!$C2167)</f>
        <v>0</v>
      </c>
      <c r="BA2167" s="4">
        <f ca="1">OFFSET(Model!$A$1,Model!BA$2115-1,Model!$D$2113+Model!$C2167)</f>
        <v>0</v>
      </c>
      <c r="BB2167" s="4">
        <f ca="1">OFFSET(Model!$A$1,Model!BB$2115-1,Model!$D$2113+Model!$C2167)</f>
        <v>0</v>
      </c>
      <c r="BC2167" s="4">
        <f ca="1">OFFSET(Model!$A$1,Model!BC$2115-1,Model!$D$2113+Model!$C2167)</f>
        <v>0</v>
      </c>
      <c r="BD2167" s="4">
        <f ca="1">OFFSET(Model!$A$1,Model!BD$2115-1,Model!$D$2113+Model!$C2167)</f>
        <v>0</v>
      </c>
      <c r="BE2167" s="4">
        <f ca="1">OFFSET(Model!$A$1,Model!BE$2115-1,Model!$D$2113+Model!$C2167)</f>
        <v>0</v>
      </c>
      <c r="BF2167" s="4">
        <f ca="1">OFFSET(Model!$A$1,Model!BF$2115-1,Model!$D$2113+Model!$C2167)</f>
        <v>0</v>
      </c>
      <c r="BG2167" s="4">
        <f ca="1">OFFSET(Model!$A$1,Model!BG$2115-1,Model!$D$2113+Model!$C2167)</f>
        <v>0</v>
      </c>
      <c r="BH2167" s="4">
        <f t="shared" ca="1" si="3145"/>
        <v>0</v>
      </c>
      <c r="BI2167" s="4"/>
      <c r="BJ2167" s="4">
        <f ca="1">OFFSET(Model!$A$1,Model!BJ$2115-1,Model!$D$2113+Model!$C2167)</f>
        <v>78559.050397424362</v>
      </c>
      <c r="BK2167" s="4">
        <f ca="1">OFFSET(Model!$A$1,Model!BK$2115-1,Model!$D$2113+Model!$C2167)</f>
        <v>12296.199192640333</v>
      </c>
      <c r="BL2167" s="4">
        <f ca="1">OFFSET(Model!$A$1,Model!BL$2115-1,Model!$D$2113+Model!$C2167)</f>
        <v>29374.253626863021</v>
      </c>
      <c r="BM2167" s="4">
        <f ca="1">OFFSET(Model!$A$1,Model!BM$2115-1,Model!$D$2113+Model!$C2167)</f>
        <v>39621.08628739664</v>
      </c>
      <c r="BN2167" s="4">
        <f ca="1">OFFSET(Model!$A$1,Model!BN$2115-1,Model!$D$2113+Model!$C2167)</f>
        <v>47818.552415823528</v>
      </c>
      <c r="BO2167" s="4">
        <f ca="1">OFFSET(Model!$A$1,Model!BO$2115-1,Model!$D$2113+Model!$C2167)</f>
        <v>20493.665321067223</v>
      </c>
      <c r="BP2167" s="4">
        <f ca="1">OFFSET(Model!$A$1,Model!BP$2115-1,Model!$D$2113+Model!$C2167)</f>
        <v>27324.887094756301</v>
      </c>
      <c r="BQ2167" s="4">
        <f ca="1">OFFSET(Model!$A$1,Model!BQ$2115-1,Model!$D$2113+Model!$C2167)</f>
        <v>111.41683630306107</v>
      </c>
      <c r="BR2167" s="4">
        <f t="shared" ca="1" si="3146"/>
        <v>255599.11117227448</v>
      </c>
      <c r="BS2167" s="4"/>
      <c r="BT2167" s="2">
        <f t="shared" ca="1" si="3147"/>
        <v>446694.65195541631</v>
      </c>
      <c r="BU2167" s="2">
        <f t="shared" ca="1" si="3148"/>
        <v>255599.11117227448</v>
      </c>
      <c r="BV2167" s="5">
        <f t="shared" ca="1" si="3149"/>
        <v>191095.54078314183</v>
      </c>
      <c r="BW2167" s="1"/>
      <c r="BX2167" s="4">
        <f ca="1">OFFSET(Model!$A$1,Model!BX$2115-1,Model!$D$2113+Model!$C2167)</f>
        <v>0</v>
      </c>
      <c r="BY2167" s="4">
        <f ca="1">OFFSET(Model!$A$1,Model!BY$2115-1,Model!$D$2113+Model!$C2167)</f>
        <v>0</v>
      </c>
      <c r="BZ2167" s="4">
        <f ca="1">OFFSET(Model!$A$1,Model!BZ$2115-1,Model!$D$2113+Model!$C2167)</f>
        <v>0</v>
      </c>
      <c r="CA2167" s="4">
        <f ca="1">OFFSET(Model!$A$1,Model!CA$2115-1,Model!$D$2113+Model!$C2167)</f>
        <v>0</v>
      </c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>
        <f ca="1">OFFSET(Model!$A$1,Model!DD$2115-1,Model!$D$2113+Model!$C2167)</f>
        <v>0</v>
      </c>
      <c r="DE2167" s="4">
        <f ca="1">OFFSET(Model!$A$1,Model!DE$2115-1,Model!$D$2113+Model!$C2167)</f>
        <v>0</v>
      </c>
      <c r="DF2167" s="4">
        <f ca="1">OFFSET(Model!$A$1,Model!DF$2115-1,Model!$D$2113+Model!$C2167)</f>
        <v>0</v>
      </c>
      <c r="DG2167" s="1"/>
      <c r="DH2167" s="4">
        <f ca="1">OFFSET(Model!$A$1,Model!DH$2115-1,Model!$D$2113+Model!$C2167)</f>
        <v>0</v>
      </c>
      <c r="DI2167" s="4">
        <f ca="1">OFFSET(Model!$A$1,Model!DI$2115-1,Model!$D$2113+Model!$C2167)</f>
        <v>0</v>
      </c>
      <c r="DJ2167" s="4"/>
      <c r="DK2167" s="4"/>
      <c r="DL2167" s="4"/>
      <c r="DM2167" s="4"/>
      <c r="DN2167" s="4">
        <f ca="1">OFFSET(Model!$A$1,Model!DN$2115-1,Model!$D$2113+Model!$C2167)</f>
        <v>0</v>
      </c>
      <c r="DO2167" s="4">
        <f ca="1">OFFSET(Model!$A$1,Model!DO$2115-1,Model!$D$2113+Model!$C2167)</f>
        <v>0</v>
      </c>
      <c r="DP2167" s="4">
        <f ca="1">OFFSET(Model!$A$1,Model!DP$2115-1,Model!$D$2113+Model!$C2167)</f>
        <v>0</v>
      </c>
      <c r="DQ2167" s="6">
        <f ca="1">OFFSET(Model!$A$1,Model!DQ$2115-1,Model!$D$2113+Model!$C2167)</f>
        <v>0</v>
      </c>
      <c r="DR2167" s="4">
        <f ca="1">OFFSET(Model!$A$1,Model!DR$2115-1,Model!$D$2113+Model!$C2167)</f>
        <v>11310.787144818052</v>
      </c>
      <c r="DS2167" s="6">
        <f ca="1">OFFSET(Model!$A$1,Model!DS$2115-1,Model!$D$2113+Model!$C2167)</f>
        <v>0</v>
      </c>
      <c r="DT2167" s="4">
        <f ca="1">OFFSET(Model!$A$1,Model!DT$2115-1,Model!$D$2113+Model!$C2167)</f>
        <v>435383.86481059826</v>
      </c>
      <c r="DU2167" s="4">
        <f ca="1">OFFSET(Model!$A$1,Model!DU$2115-1,Model!$D$2113+Model!$C2167)</f>
        <v>179784.75363832383</v>
      </c>
      <c r="DV2167" s="4">
        <f ca="1">OFFSET(Model!$A$1,Model!DV$2115-1,Model!$D$2113+Model!$C2167)</f>
        <v>0</v>
      </c>
      <c r="DW2167" s="1"/>
      <c r="DX2167" s="360">
        <f ca="1">OFFSET(Model!$A$1,Model!DX$2115-1,Model!$D$2113+Model!$C2167)</f>
        <v>1.4155225243195695E-2</v>
      </c>
      <c r="DY2167" s="360">
        <f ca="1">OFFSET(Model!$A$1,Model!DY$2115-1,Model!$D$2113+Model!$C2167)</f>
        <v>1.4155225243195697E-2</v>
      </c>
      <c r="DZ2167" s="360">
        <f ca="1">OFFSET(Model!$A$1,Model!DZ$2115-1,Model!$D$2113+Model!$C2167)</f>
        <v>1.4155225243195693E-2</v>
      </c>
      <c r="EA2167" s="360">
        <f ca="1">OFFSET(Model!$A$1,Model!EA$2115-1,Model!$D$2113+Model!$C2167)</f>
        <v>1.4155225243195695E-2</v>
      </c>
      <c r="EB2167" s="360">
        <f ca="1">OFFSET(Model!$A$1,Model!EB$2115-1,Model!$D$2113+Model!$C2167)</f>
        <v>1.4155225243195697E-2</v>
      </c>
      <c r="EC2167" s="360">
        <f ca="1">OFFSET(Model!$A$1,Model!EC$2115-1,Model!$D$2113+Model!$C2167)</f>
        <v>1.4155225243195695E-2</v>
      </c>
      <c r="ED2167" s="1"/>
      <c r="EE2167" s="1"/>
    </row>
    <row r="2168" spans="2:135" ht="15" customHeight="1">
      <c r="B2168" s="1"/>
      <c r="C2168" s="1">
        <f>IF(C2167&lt;Model!$E$1827,C2167+1,NA())</f>
        <v>51</v>
      </c>
      <c r="D2168" s="7">
        <f>INDEX(Model!$F$16:$DN$17,1,MATCH(Model!C2168,Model!$F$17:$DN$17,0))</f>
        <v>43646</v>
      </c>
      <c r="E2168" s="1"/>
      <c r="F2168" s="4">
        <f ca="1">OFFSET(Model!$A$1,Model!F$2115-1,Model!$D$2113+Model!$C2168)</f>
        <v>0</v>
      </c>
      <c r="G2168" s="4">
        <f ca="1">OFFSET(Model!$A$1,Model!G$2115-1,Model!$D$2113+Model!$C2168)</f>
        <v>0</v>
      </c>
      <c r="H2168" s="4">
        <f ca="1">OFFSET(Model!$A$1,Model!H$2115-1,Model!$D$2113+Model!$C2168)</f>
        <v>0</v>
      </c>
      <c r="I2168" s="4">
        <f ca="1">OFFSET(Model!$A$1,Model!I$2115-1,Model!$D$2113+Model!$C2168)</f>
        <v>368249.20543134393</v>
      </c>
      <c r="J2168" s="4">
        <f ca="1">OFFSET(Model!$A$1,Model!J$2115-1,Model!$D$2113+Model!$C2168)</f>
        <v>1632.493283122194</v>
      </c>
      <c r="K2168" s="4">
        <f ca="1">OFFSET(Model!$A$1,Model!K$2115-1,Model!$D$2113+Model!$C2168)</f>
        <v>53350.315068191529</v>
      </c>
      <c r="L2168" s="4">
        <f ca="1">OFFSET(Model!$A$1,Model!L$2115-1,Model!$D$2113+Model!$C2168)</f>
        <v>11338.281148999042</v>
      </c>
      <c r="M2168" s="1"/>
      <c r="N2168" s="4">
        <f ca="1">OFFSET(Model!$A$1,Model!N$2115-1,Model!$D$2113+Model!$C2168)</f>
        <v>0</v>
      </c>
      <c r="O2168" s="4">
        <f ca="1">OFFSET(Model!$A$1,Model!O$2115-1,Model!$D$2113+Model!$C2168)</f>
        <v>0</v>
      </c>
      <c r="P2168" s="4">
        <f ca="1">OFFSET(Model!$A$1,Model!P$2115-1,Model!$D$2113+Model!$C2168)</f>
        <v>0</v>
      </c>
      <c r="Q2168" s="4">
        <f ca="1">OFFSET(Model!$A$1,Model!Q$2115-1,Model!$D$2113+Model!$C2168)</f>
        <v>0</v>
      </c>
      <c r="R2168" s="4">
        <f ca="1">OFFSET(Model!$A$1,Model!R$2115-1,Model!$D$2113+Model!$C2168)</f>
        <v>0</v>
      </c>
      <c r="S2168" s="4">
        <f t="shared" ca="1" si="3142"/>
        <v>0</v>
      </c>
      <c r="T2168" s="4"/>
      <c r="U2168" s="4">
        <f ca="1">OFFSET(Model!$A$1,Model!U$2115-1,Model!$D$2113+Model!$C2168)</f>
        <v>0</v>
      </c>
      <c r="V2168" s="4">
        <f ca="1">OFFSET(Model!$A$1,Model!V$2115-1,Model!$D$2113+Model!$C2168)</f>
        <v>0</v>
      </c>
      <c r="W2168" s="4">
        <f ca="1">OFFSET(Model!$A$1,Model!W$2115-1,Model!$D$2113+Model!$C2168)</f>
        <v>0</v>
      </c>
      <c r="X2168" s="4">
        <f ca="1">OFFSET(Model!$A$1,Model!X$2115-1,Model!$D$2113+Model!$C2168)</f>
        <v>0</v>
      </c>
      <c r="Y2168" s="4">
        <f t="shared" ca="1" si="3143"/>
        <v>0</v>
      </c>
      <c r="Z2168" s="4"/>
      <c r="AA2168" s="4">
        <f ca="1">OFFSET(Model!$A$1,Model!AA$2115-1,Model!$D$2113+Model!$C2168)</f>
        <v>0</v>
      </c>
      <c r="AB2168" s="4">
        <f ca="1">OFFSET(Model!$A$1,Model!AB$2115-1,Model!$D$2113+Model!$C2168)</f>
        <v>0</v>
      </c>
      <c r="AC2168" s="4">
        <f ca="1">OFFSET(Model!$A$1,Model!AC$2115-1,Model!$D$2113+Model!$C2168)</f>
        <v>0</v>
      </c>
      <c r="AD2168" s="4">
        <f ca="1">OFFSET(Model!$A$1,Model!AD$2115-1,Model!$D$2113+Model!$C2168)</f>
        <v>0</v>
      </c>
      <c r="AE2168" s="4">
        <f ca="1">OFFSET(Model!$A$1,Model!AE$2115-1,Model!$D$2113+Model!$C2168)</f>
        <v>0</v>
      </c>
      <c r="AF2168" s="4">
        <f ca="1">OFFSET(Model!$A$1,Model!AF$2115-1,Model!$D$2113+Model!$C2168)</f>
        <v>0</v>
      </c>
      <c r="AG2168" s="4">
        <f ca="1">OFFSET(Model!$A$1,Model!AG$2115-1,Model!$D$2113+Model!$C2168)</f>
        <v>0</v>
      </c>
      <c r="AH2168" s="4">
        <f ca="1">OFFSET(Model!$A$1,Model!AH$2115-1,Model!$D$2113+Model!$C2168)</f>
        <v>0</v>
      </c>
      <c r="AI2168" s="4">
        <f ca="1">OFFSET(Model!$A$1,Model!AI$2115-1,Model!$D$2113+Model!$C2168)</f>
        <v>0</v>
      </c>
      <c r="AJ2168" s="4">
        <f ca="1">OFFSET(Model!$A$1,Model!AJ$2115-1,Model!$D$2113+Model!$C2168)</f>
        <v>0</v>
      </c>
      <c r="AK2168" s="4">
        <f ca="1">OFFSET(Model!$A$1,Model!AK$2115-1,Model!$D$2113+Model!$C2168)</f>
        <v>0</v>
      </c>
      <c r="AL2168" s="4">
        <f t="shared" ca="1" si="3144"/>
        <v>0</v>
      </c>
      <c r="AM2168" s="4"/>
      <c r="AN2168" s="4">
        <f ca="1">OFFSET(Model!$A$1,Model!AN$2115-1,Model!$D$2113+Model!$C2168)</f>
        <v>0</v>
      </c>
      <c r="AO2168" s="4">
        <f ca="1">OFFSET(Model!$A$1,Model!AO$2115-1,Model!$D$2113+Model!$C2168)</f>
        <v>0</v>
      </c>
      <c r="AP2168" s="4">
        <f ca="1">OFFSET(Model!$A$1,Model!AP$2115-1,Model!$D$2113+Model!$C2168)</f>
        <v>0</v>
      </c>
      <c r="AQ2168" s="4">
        <f ca="1">OFFSET(Model!$A$1,Model!AQ$2115-1,Model!$D$2113+Model!$C2168)</f>
        <v>0</v>
      </c>
      <c r="AR2168" s="4">
        <f ca="1">OFFSET(Model!$A$1,Model!AR$2115-1,Model!$D$2113+Model!$C2168)</f>
        <v>0</v>
      </c>
      <c r="AS2168" s="4">
        <f ca="1">OFFSET(Model!$A$1,Model!AS$2115-1,Model!$D$2113+Model!$C2168)</f>
        <v>0</v>
      </c>
      <c r="AT2168" s="4">
        <f ca="1">OFFSET(Model!$A$1,Model!AT$2115-1,Model!$D$2113+Model!$C2168)</f>
        <v>0</v>
      </c>
      <c r="AU2168" s="4">
        <f ca="1">OFFSET(Model!$A$1,Model!AU$2115-1,Model!$D$2113+Model!$C2168)</f>
        <v>0</v>
      </c>
      <c r="AV2168" s="4">
        <f ca="1">OFFSET(Model!$A$1,Model!AV$2115-1,Model!$D$2113+Model!$C2168)</f>
        <v>0</v>
      </c>
      <c r="AW2168" s="4">
        <f ca="1">OFFSET(Model!$A$1,Model!AW$2115-1,Model!$D$2113+Model!$C2168)</f>
        <v>0</v>
      </c>
      <c r="AX2168" s="4">
        <f ca="1">OFFSET(Model!$A$1,Model!AX$2115-1,Model!$D$2113+Model!$C2168)</f>
        <v>0</v>
      </c>
      <c r="AY2168" s="4">
        <f ca="1">OFFSET(Model!$A$1,Model!AY$2115-1,Model!$D$2113+Model!$C2168)</f>
        <v>0</v>
      </c>
      <c r="AZ2168" s="4">
        <f ca="1">OFFSET(Model!$A$1,Model!AZ$2115-1,Model!$D$2113+Model!$C2168)</f>
        <v>0</v>
      </c>
      <c r="BA2168" s="4">
        <f ca="1">OFFSET(Model!$A$1,Model!BA$2115-1,Model!$D$2113+Model!$C2168)</f>
        <v>0</v>
      </c>
      <c r="BB2168" s="4">
        <f ca="1">OFFSET(Model!$A$1,Model!BB$2115-1,Model!$D$2113+Model!$C2168)</f>
        <v>0</v>
      </c>
      <c r="BC2168" s="4">
        <f ca="1">OFFSET(Model!$A$1,Model!BC$2115-1,Model!$D$2113+Model!$C2168)</f>
        <v>0</v>
      </c>
      <c r="BD2168" s="4">
        <f ca="1">OFFSET(Model!$A$1,Model!BD$2115-1,Model!$D$2113+Model!$C2168)</f>
        <v>0</v>
      </c>
      <c r="BE2168" s="4">
        <f ca="1">OFFSET(Model!$A$1,Model!BE$2115-1,Model!$D$2113+Model!$C2168)</f>
        <v>0</v>
      </c>
      <c r="BF2168" s="4">
        <f ca="1">OFFSET(Model!$A$1,Model!BF$2115-1,Model!$D$2113+Model!$C2168)</f>
        <v>0</v>
      </c>
      <c r="BG2168" s="4">
        <f ca="1">OFFSET(Model!$A$1,Model!BG$2115-1,Model!$D$2113+Model!$C2168)</f>
        <v>0</v>
      </c>
      <c r="BH2168" s="4">
        <f t="shared" ca="1" si="3145"/>
        <v>0</v>
      </c>
      <c r="BI2168" s="4"/>
      <c r="BJ2168" s="4">
        <f ca="1">OFFSET(Model!$A$1,Model!BJ$2115-1,Model!$D$2113+Model!$C2168)</f>
        <v>76365.146028553776</v>
      </c>
      <c r="BK2168" s="4">
        <f ca="1">OFFSET(Model!$A$1,Model!BK$2115-1,Model!$D$2113+Model!$C2168)</f>
        <v>11952.805465338852</v>
      </c>
      <c r="BL2168" s="4">
        <f ca="1">OFFSET(Model!$A$1,Model!BL$2115-1,Model!$D$2113+Model!$C2168)</f>
        <v>28553.924167198365</v>
      </c>
      <c r="BM2168" s="4">
        <f ca="1">OFFSET(Model!$A$1,Model!BM$2115-1,Model!$D$2113+Model!$C2168)</f>
        <v>38514.595388314083</v>
      </c>
      <c r="BN2168" s="4">
        <f ca="1">OFFSET(Model!$A$1,Model!BN$2115-1,Model!$D$2113+Model!$C2168)</f>
        <v>46483.132365206649</v>
      </c>
      <c r="BO2168" s="4">
        <f ca="1">OFFSET(Model!$A$1,Model!BO$2115-1,Model!$D$2113+Model!$C2168)</f>
        <v>19921.34244223142</v>
      </c>
      <c r="BP2168" s="4">
        <f ca="1">OFFSET(Model!$A$1,Model!BP$2115-1,Model!$D$2113+Model!$C2168)</f>
        <v>26561.789922975229</v>
      </c>
      <c r="BQ2168" s="4">
        <f ca="1">OFFSET(Model!$A$1,Model!BQ$2115-1,Model!$D$2113+Model!$C2168)</f>
        <v>111.88107312099049</v>
      </c>
      <c r="BR2168" s="4">
        <f t="shared" ca="1" si="3146"/>
        <v>248464.61685293936</v>
      </c>
      <c r="BS2168" s="4"/>
      <c r="BT2168" s="2">
        <f t="shared" ca="1" si="3147"/>
        <v>434570.29493165674</v>
      </c>
      <c r="BU2168" s="2">
        <f t="shared" ca="1" si="3148"/>
        <v>248464.61685293936</v>
      </c>
      <c r="BV2168" s="5">
        <f t="shared" ca="1" si="3149"/>
        <v>186105.67807871738</v>
      </c>
      <c r="BW2168" s="1"/>
      <c r="BX2168" s="4">
        <f ca="1">OFFSET(Model!$A$1,Model!BX$2115-1,Model!$D$2113+Model!$C2168)</f>
        <v>0</v>
      </c>
      <c r="BY2168" s="4">
        <f ca="1">OFFSET(Model!$A$1,Model!BY$2115-1,Model!$D$2113+Model!$C2168)</f>
        <v>0</v>
      </c>
      <c r="BZ2168" s="4">
        <f ca="1">OFFSET(Model!$A$1,Model!BZ$2115-1,Model!$D$2113+Model!$C2168)</f>
        <v>0</v>
      </c>
      <c r="CA2168" s="4">
        <f ca="1">OFFSET(Model!$A$1,Model!CA$2115-1,Model!$D$2113+Model!$C2168)</f>
        <v>0</v>
      </c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>
        <f ca="1">OFFSET(Model!$A$1,Model!DD$2115-1,Model!$D$2113+Model!$C2168)</f>
        <v>0</v>
      </c>
      <c r="DE2168" s="4">
        <f ca="1">OFFSET(Model!$A$1,Model!DE$2115-1,Model!$D$2113+Model!$C2168)</f>
        <v>0</v>
      </c>
      <c r="DF2168" s="4">
        <f ca="1">OFFSET(Model!$A$1,Model!DF$2115-1,Model!$D$2113+Model!$C2168)</f>
        <v>0</v>
      </c>
      <c r="DG2168" s="1"/>
      <c r="DH2168" s="4">
        <f ca="1">OFFSET(Model!$A$1,Model!DH$2115-1,Model!$D$2113+Model!$C2168)</f>
        <v>0</v>
      </c>
      <c r="DI2168" s="4">
        <f ca="1">OFFSET(Model!$A$1,Model!DI$2115-1,Model!$D$2113+Model!$C2168)</f>
        <v>0</v>
      </c>
      <c r="DJ2168" s="4"/>
      <c r="DK2168" s="4"/>
      <c r="DL2168" s="4"/>
      <c r="DM2168" s="4"/>
      <c r="DN2168" s="4">
        <f ca="1">OFFSET(Model!$A$1,Model!DN$2115-1,Model!$D$2113+Model!$C2168)</f>
        <v>0</v>
      </c>
      <c r="DO2168" s="4">
        <f ca="1">OFFSET(Model!$A$1,Model!DO$2115-1,Model!$D$2113+Model!$C2168)</f>
        <v>0</v>
      </c>
      <c r="DP2168" s="4">
        <f ca="1">OFFSET(Model!$A$1,Model!DP$2115-1,Model!$D$2113+Model!$C2168)</f>
        <v>0</v>
      </c>
      <c r="DQ2168" s="6">
        <f ca="1">OFFSET(Model!$A$1,Model!DQ$2115-1,Model!$D$2113+Model!$C2168)</f>
        <v>0</v>
      </c>
      <c r="DR2168" s="4">
        <f ca="1">OFFSET(Model!$A$1,Model!DR$2115-1,Model!$D$2113+Model!$C2168)</f>
        <v>11338.281148999042</v>
      </c>
      <c r="DS2168" s="6">
        <f ca="1">OFFSET(Model!$A$1,Model!DS$2115-1,Model!$D$2113+Model!$C2168)</f>
        <v>0</v>
      </c>
      <c r="DT2168" s="4">
        <f ca="1">OFFSET(Model!$A$1,Model!DT$2115-1,Model!$D$2113+Model!$C2168)</f>
        <v>423232.01378265768</v>
      </c>
      <c r="DU2168" s="4">
        <f ca="1">OFFSET(Model!$A$1,Model!DU$2115-1,Model!$D$2113+Model!$C2168)</f>
        <v>174767.39692971835</v>
      </c>
      <c r="DV2168" s="4">
        <f ca="1">OFFSET(Model!$A$1,Model!DV$2115-1,Model!$D$2113+Model!$C2168)</f>
        <v>0</v>
      </c>
      <c r="DW2168" s="1"/>
      <c r="DX2168" s="360">
        <f ca="1">OFFSET(Model!$A$1,Model!DX$2115-1,Model!$D$2113+Model!$C2168)</f>
        <v>1.3785605783608695E-2</v>
      </c>
      <c r="DY2168" s="360">
        <f ca="1">OFFSET(Model!$A$1,Model!DY$2115-1,Model!$D$2113+Model!$C2168)</f>
        <v>1.3785605783608695E-2</v>
      </c>
      <c r="DZ2168" s="360">
        <f ca="1">OFFSET(Model!$A$1,Model!DZ$2115-1,Model!$D$2113+Model!$C2168)</f>
        <v>1.3785605783608695E-2</v>
      </c>
      <c r="EA2168" s="360">
        <f ca="1">OFFSET(Model!$A$1,Model!EA$2115-1,Model!$D$2113+Model!$C2168)</f>
        <v>1.3785605783608695E-2</v>
      </c>
      <c r="EB2168" s="360">
        <f ca="1">OFFSET(Model!$A$1,Model!EB$2115-1,Model!$D$2113+Model!$C2168)</f>
        <v>1.3785605783608695E-2</v>
      </c>
      <c r="EC2168" s="360">
        <f ca="1">OFFSET(Model!$A$1,Model!EC$2115-1,Model!$D$2113+Model!$C2168)</f>
        <v>1.3785605783608695E-2</v>
      </c>
      <c r="ED2168" s="1"/>
      <c r="EE2168" s="1"/>
    </row>
    <row r="2169" spans="2:135" ht="15" customHeight="1">
      <c r="B2169" s="1"/>
      <c r="C2169" s="1">
        <f>IF(C2168&lt;Model!$E$1827,C2168+1,NA())</f>
        <v>52</v>
      </c>
      <c r="D2169" s="7">
        <f>INDEX(Model!$F$16:$DN$17,1,MATCH(Model!C2169,Model!$F$17:$DN$17,0))</f>
        <v>43677</v>
      </c>
      <c r="E2169" s="1"/>
      <c r="F2169" s="4">
        <f ca="1">OFFSET(Model!$A$1,Model!F$2115-1,Model!$D$2113+Model!$C2169)</f>
        <v>0</v>
      </c>
      <c r="G2169" s="4">
        <f ca="1">OFFSET(Model!$A$1,Model!G$2115-1,Model!$D$2113+Model!$C2169)</f>
        <v>0</v>
      </c>
      <c r="H2169" s="4">
        <f ca="1">OFFSET(Model!$A$1,Model!H$2115-1,Model!$D$2113+Model!$C2169)</f>
        <v>0</v>
      </c>
      <c r="I2169" s="4">
        <f ca="1">OFFSET(Model!$A$1,Model!I$2115-1,Model!$D$2113+Model!$C2169)</f>
        <v>381981.29928260681</v>
      </c>
      <c r="J2169" s="4">
        <f ca="1">OFFSET(Model!$A$1,Model!J$2115-1,Model!$D$2113+Model!$C2169)</f>
        <v>1693.3693166471865</v>
      </c>
      <c r="K2169" s="4">
        <f ca="1">OFFSET(Model!$A$1,Model!K$2115-1,Model!$D$2113+Model!$C2169)</f>
        <v>55344.953832418862</v>
      </c>
      <c r="L2169" s="4">
        <f ca="1">OFFSET(Model!$A$1,Model!L$2115-1,Model!$D$2113+Model!$C2169)</f>
        <v>11366.761832400165</v>
      </c>
      <c r="M2169" s="1"/>
      <c r="N2169" s="4">
        <f ca="1">OFFSET(Model!$A$1,Model!N$2115-1,Model!$D$2113+Model!$C2169)</f>
        <v>0</v>
      </c>
      <c r="O2169" s="4">
        <f ca="1">OFFSET(Model!$A$1,Model!O$2115-1,Model!$D$2113+Model!$C2169)</f>
        <v>0</v>
      </c>
      <c r="P2169" s="4">
        <f ca="1">OFFSET(Model!$A$1,Model!P$2115-1,Model!$D$2113+Model!$C2169)</f>
        <v>0</v>
      </c>
      <c r="Q2169" s="4">
        <f ca="1">OFFSET(Model!$A$1,Model!Q$2115-1,Model!$D$2113+Model!$C2169)</f>
        <v>0</v>
      </c>
      <c r="R2169" s="4">
        <f ca="1">OFFSET(Model!$A$1,Model!R$2115-1,Model!$D$2113+Model!$C2169)</f>
        <v>0</v>
      </c>
      <c r="S2169" s="4">
        <f t="shared" ca="1" si="3142"/>
        <v>0</v>
      </c>
      <c r="T2169" s="4"/>
      <c r="U2169" s="4">
        <f ca="1">OFFSET(Model!$A$1,Model!U$2115-1,Model!$D$2113+Model!$C2169)</f>
        <v>0</v>
      </c>
      <c r="V2169" s="4">
        <f ca="1">OFFSET(Model!$A$1,Model!V$2115-1,Model!$D$2113+Model!$C2169)</f>
        <v>0</v>
      </c>
      <c r="W2169" s="4">
        <f ca="1">OFFSET(Model!$A$1,Model!W$2115-1,Model!$D$2113+Model!$C2169)</f>
        <v>0</v>
      </c>
      <c r="X2169" s="4">
        <f ca="1">OFFSET(Model!$A$1,Model!X$2115-1,Model!$D$2113+Model!$C2169)</f>
        <v>0</v>
      </c>
      <c r="Y2169" s="4">
        <f t="shared" ca="1" si="3143"/>
        <v>0</v>
      </c>
      <c r="Z2169" s="4"/>
      <c r="AA2169" s="4">
        <f ca="1">OFFSET(Model!$A$1,Model!AA$2115-1,Model!$D$2113+Model!$C2169)</f>
        <v>0</v>
      </c>
      <c r="AB2169" s="4">
        <f ca="1">OFFSET(Model!$A$1,Model!AB$2115-1,Model!$D$2113+Model!$C2169)</f>
        <v>0</v>
      </c>
      <c r="AC2169" s="4">
        <f ca="1">OFFSET(Model!$A$1,Model!AC$2115-1,Model!$D$2113+Model!$C2169)</f>
        <v>0</v>
      </c>
      <c r="AD2169" s="4">
        <f ca="1">OFFSET(Model!$A$1,Model!AD$2115-1,Model!$D$2113+Model!$C2169)</f>
        <v>0</v>
      </c>
      <c r="AE2169" s="4">
        <f ca="1">OFFSET(Model!$A$1,Model!AE$2115-1,Model!$D$2113+Model!$C2169)</f>
        <v>0</v>
      </c>
      <c r="AF2169" s="4">
        <f ca="1">OFFSET(Model!$A$1,Model!AF$2115-1,Model!$D$2113+Model!$C2169)</f>
        <v>0</v>
      </c>
      <c r="AG2169" s="4">
        <f ca="1">OFFSET(Model!$A$1,Model!AG$2115-1,Model!$D$2113+Model!$C2169)</f>
        <v>0</v>
      </c>
      <c r="AH2169" s="4">
        <f ca="1">OFFSET(Model!$A$1,Model!AH$2115-1,Model!$D$2113+Model!$C2169)</f>
        <v>0</v>
      </c>
      <c r="AI2169" s="4">
        <f ca="1">OFFSET(Model!$A$1,Model!AI$2115-1,Model!$D$2113+Model!$C2169)</f>
        <v>0</v>
      </c>
      <c r="AJ2169" s="4">
        <f ca="1">OFFSET(Model!$A$1,Model!AJ$2115-1,Model!$D$2113+Model!$C2169)</f>
        <v>0</v>
      </c>
      <c r="AK2169" s="4">
        <f ca="1">OFFSET(Model!$A$1,Model!AK$2115-1,Model!$D$2113+Model!$C2169)</f>
        <v>0</v>
      </c>
      <c r="AL2169" s="4">
        <f t="shared" ca="1" si="3144"/>
        <v>0</v>
      </c>
      <c r="AM2169" s="4"/>
      <c r="AN2169" s="4">
        <f ca="1">OFFSET(Model!$A$1,Model!AN$2115-1,Model!$D$2113+Model!$C2169)</f>
        <v>0</v>
      </c>
      <c r="AO2169" s="4">
        <f ca="1">OFFSET(Model!$A$1,Model!AO$2115-1,Model!$D$2113+Model!$C2169)</f>
        <v>0</v>
      </c>
      <c r="AP2169" s="4">
        <f ca="1">OFFSET(Model!$A$1,Model!AP$2115-1,Model!$D$2113+Model!$C2169)</f>
        <v>0</v>
      </c>
      <c r="AQ2169" s="4">
        <f ca="1">OFFSET(Model!$A$1,Model!AQ$2115-1,Model!$D$2113+Model!$C2169)</f>
        <v>0</v>
      </c>
      <c r="AR2169" s="4">
        <f ca="1">OFFSET(Model!$A$1,Model!AR$2115-1,Model!$D$2113+Model!$C2169)</f>
        <v>0</v>
      </c>
      <c r="AS2169" s="4">
        <f ca="1">OFFSET(Model!$A$1,Model!AS$2115-1,Model!$D$2113+Model!$C2169)</f>
        <v>0</v>
      </c>
      <c r="AT2169" s="4">
        <f ca="1">OFFSET(Model!$A$1,Model!AT$2115-1,Model!$D$2113+Model!$C2169)</f>
        <v>0</v>
      </c>
      <c r="AU2169" s="4">
        <f ca="1">OFFSET(Model!$A$1,Model!AU$2115-1,Model!$D$2113+Model!$C2169)</f>
        <v>0</v>
      </c>
      <c r="AV2169" s="4">
        <f ca="1">OFFSET(Model!$A$1,Model!AV$2115-1,Model!$D$2113+Model!$C2169)</f>
        <v>0</v>
      </c>
      <c r="AW2169" s="4">
        <f ca="1">OFFSET(Model!$A$1,Model!AW$2115-1,Model!$D$2113+Model!$C2169)</f>
        <v>0</v>
      </c>
      <c r="AX2169" s="4">
        <f ca="1">OFFSET(Model!$A$1,Model!AX$2115-1,Model!$D$2113+Model!$C2169)</f>
        <v>0</v>
      </c>
      <c r="AY2169" s="4">
        <f ca="1">OFFSET(Model!$A$1,Model!AY$2115-1,Model!$D$2113+Model!$C2169)</f>
        <v>0</v>
      </c>
      <c r="AZ2169" s="4">
        <f ca="1">OFFSET(Model!$A$1,Model!AZ$2115-1,Model!$D$2113+Model!$C2169)</f>
        <v>0</v>
      </c>
      <c r="BA2169" s="4">
        <f ca="1">OFFSET(Model!$A$1,Model!BA$2115-1,Model!$D$2113+Model!$C2169)</f>
        <v>0</v>
      </c>
      <c r="BB2169" s="4">
        <f ca="1">OFFSET(Model!$A$1,Model!BB$2115-1,Model!$D$2113+Model!$C2169)</f>
        <v>0</v>
      </c>
      <c r="BC2169" s="4">
        <f ca="1">OFFSET(Model!$A$1,Model!BC$2115-1,Model!$D$2113+Model!$C2169)</f>
        <v>0</v>
      </c>
      <c r="BD2169" s="4">
        <f ca="1">OFFSET(Model!$A$1,Model!BD$2115-1,Model!$D$2113+Model!$C2169)</f>
        <v>0</v>
      </c>
      <c r="BE2169" s="4">
        <f ca="1">OFFSET(Model!$A$1,Model!BE$2115-1,Model!$D$2113+Model!$C2169)</f>
        <v>0</v>
      </c>
      <c r="BF2169" s="4">
        <f ca="1">OFFSET(Model!$A$1,Model!BF$2115-1,Model!$D$2113+Model!$C2169)</f>
        <v>0</v>
      </c>
      <c r="BG2169" s="4">
        <f ca="1">OFFSET(Model!$A$1,Model!BG$2115-1,Model!$D$2113+Model!$C2169)</f>
        <v>0</v>
      </c>
      <c r="BH2169" s="4">
        <f t="shared" ca="1" si="3145"/>
        <v>0</v>
      </c>
      <c r="BI2169" s="4"/>
      <c r="BJ2169" s="4">
        <f ca="1">OFFSET(Model!$A$1,Model!BJ$2115-1,Model!$D$2113+Model!$C2169)</f>
        <v>79215.073023138975</v>
      </c>
      <c r="BK2169" s="4">
        <f ca="1">OFFSET(Model!$A$1,Model!BK$2115-1,Model!$D$2113+Model!$C2169)</f>
        <v>12398.880994926098</v>
      </c>
      <c r="BL2169" s="4">
        <f ca="1">OFFSET(Model!$A$1,Model!BL$2115-1,Model!$D$2113+Model!$C2169)</f>
        <v>29619.549043434567</v>
      </c>
      <c r="BM2169" s="4">
        <f ca="1">OFFSET(Model!$A$1,Model!BM$2115-1,Model!$D$2113+Model!$C2169)</f>
        <v>39951.949872539655</v>
      </c>
      <c r="BN2169" s="4">
        <f ca="1">OFFSET(Model!$A$1,Model!BN$2115-1,Model!$D$2113+Model!$C2169)</f>
        <v>48217.87053582372</v>
      </c>
      <c r="BO2169" s="4">
        <f ca="1">OFFSET(Model!$A$1,Model!BO$2115-1,Model!$D$2113+Model!$C2169)</f>
        <v>20664.801658210166</v>
      </c>
      <c r="BP2169" s="4">
        <f ca="1">OFFSET(Model!$A$1,Model!BP$2115-1,Model!$D$2113+Model!$C2169)</f>
        <v>27553.068877613554</v>
      </c>
      <c r="BQ2169" s="4">
        <f ca="1">OFFSET(Model!$A$1,Model!BQ$2115-1,Model!$D$2113+Model!$C2169)</f>
        <v>112.34724425899462</v>
      </c>
      <c r="BR2169" s="4">
        <f t="shared" ca="1" si="3146"/>
        <v>257733.54124994573</v>
      </c>
      <c r="BS2169" s="4"/>
      <c r="BT2169" s="2">
        <f t="shared" ca="1" si="3147"/>
        <v>450386.38426407304</v>
      </c>
      <c r="BU2169" s="2">
        <f t="shared" ca="1" si="3148"/>
        <v>257733.54124994573</v>
      </c>
      <c r="BV2169" s="5">
        <f t="shared" ca="1" si="3149"/>
        <v>192652.84301412731</v>
      </c>
      <c r="BW2169" s="1"/>
      <c r="BX2169" s="4">
        <f ca="1">OFFSET(Model!$A$1,Model!BX$2115-1,Model!$D$2113+Model!$C2169)</f>
        <v>0</v>
      </c>
      <c r="BY2169" s="4">
        <f ca="1">OFFSET(Model!$A$1,Model!BY$2115-1,Model!$D$2113+Model!$C2169)</f>
        <v>0</v>
      </c>
      <c r="BZ2169" s="4">
        <f ca="1">OFFSET(Model!$A$1,Model!BZ$2115-1,Model!$D$2113+Model!$C2169)</f>
        <v>0</v>
      </c>
      <c r="CA2169" s="4">
        <f ca="1">OFFSET(Model!$A$1,Model!CA$2115-1,Model!$D$2113+Model!$C2169)</f>
        <v>0</v>
      </c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>
        <f ca="1">OFFSET(Model!$A$1,Model!DD$2115-1,Model!$D$2113+Model!$C2169)</f>
        <v>0</v>
      </c>
      <c r="DE2169" s="4">
        <f ca="1">OFFSET(Model!$A$1,Model!DE$2115-1,Model!$D$2113+Model!$C2169)</f>
        <v>0</v>
      </c>
      <c r="DF2169" s="4">
        <f ca="1">OFFSET(Model!$A$1,Model!DF$2115-1,Model!$D$2113+Model!$C2169)</f>
        <v>0</v>
      </c>
      <c r="DG2169" s="1"/>
      <c r="DH2169" s="4">
        <f ca="1">OFFSET(Model!$A$1,Model!DH$2115-1,Model!$D$2113+Model!$C2169)</f>
        <v>0</v>
      </c>
      <c r="DI2169" s="4">
        <f ca="1">OFFSET(Model!$A$1,Model!DI$2115-1,Model!$D$2113+Model!$C2169)</f>
        <v>0</v>
      </c>
      <c r="DJ2169" s="4"/>
      <c r="DK2169" s="4"/>
      <c r="DL2169" s="4"/>
      <c r="DM2169" s="4"/>
      <c r="DN2169" s="4">
        <f ca="1">OFFSET(Model!$A$1,Model!DN$2115-1,Model!$D$2113+Model!$C2169)</f>
        <v>0</v>
      </c>
      <c r="DO2169" s="4">
        <f ca="1">OFFSET(Model!$A$1,Model!DO$2115-1,Model!$D$2113+Model!$C2169)</f>
        <v>0</v>
      </c>
      <c r="DP2169" s="4">
        <f ca="1">OFFSET(Model!$A$1,Model!DP$2115-1,Model!$D$2113+Model!$C2169)</f>
        <v>0</v>
      </c>
      <c r="DQ2169" s="6">
        <f ca="1">OFFSET(Model!$A$1,Model!DQ$2115-1,Model!$D$2113+Model!$C2169)</f>
        <v>0</v>
      </c>
      <c r="DR2169" s="4">
        <f ca="1">OFFSET(Model!$A$1,Model!DR$2115-1,Model!$D$2113+Model!$C2169)</f>
        <v>11366.761832400165</v>
      </c>
      <c r="DS2169" s="6">
        <f ca="1">OFFSET(Model!$A$1,Model!DS$2115-1,Model!$D$2113+Model!$C2169)</f>
        <v>0</v>
      </c>
      <c r="DT2169" s="4">
        <f ca="1">OFFSET(Model!$A$1,Model!DT$2115-1,Model!$D$2113+Model!$C2169)</f>
        <v>439019.62243167288</v>
      </c>
      <c r="DU2169" s="4">
        <f ca="1">OFFSET(Model!$A$1,Model!DU$2115-1,Model!$D$2113+Model!$C2169)</f>
        <v>181286.08118172715</v>
      </c>
      <c r="DV2169" s="4">
        <f ca="1">OFFSET(Model!$A$1,Model!DV$2115-1,Model!$D$2113+Model!$C2169)</f>
        <v>0</v>
      </c>
      <c r="DW2169" s="1"/>
      <c r="DX2169" s="360">
        <f ca="1">OFFSET(Model!$A$1,Model!DX$2115-1,Model!$D$2113+Model!$C2169)</f>
        <v>1.4270580964009431E-2</v>
      </c>
      <c r="DY2169" s="360">
        <f ca="1">OFFSET(Model!$A$1,Model!DY$2115-1,Model!$D$2113+Model!$C2169)</f>
        <v>1.4270580964009431E-2</v>
      </c>
      <c r="DZ2169" s="360">
        <f ca="1">OFFSET(Model!$A$1,Model!DZ$2115-1,Model!$D$2113+Model!$C2169)</f>
        <v>1.4270580964009429E-2</v>
      </c>
      <c r="EA2169" s="360">
        <f ca="1">OFFSET(Model!$A$1,Model!EA$2115-1,Model!$D$2113+Model!$C2169)</f>
        <v>1.4270580964009433E-2</v>
      </c>
      <c r="EB2169" s="360">
        <f ca="1">OFFSET(Model!$A$1,Model!EB$2115-1,Model!$D$2113+Model!$C2169)</f>
        <v>1.1862536802965134E-2</v>
      </c>
      <c r="EC2169" s="360">
        <f ca="1">OFFSET(Model!$A$1,Model!EC$2115-1,Model!$D$2113+Model!$C2169)</f>
        <v>4.2364429798433002E-2</v>
      </c>
      <c r="ED2169" s="1"/>
      <c r="EE2169" s="1"/>
    </row>
    <row r="2170" spans="2:135" ht="15" customHeight="1">
      <c r="B2170" s="1"/>
      <c r="C2170" s="1">
        <f>IF(C2169&lt;Model!$E$1827,C2169+1,NA())</f>
        <v>53</v>
      </c>
      <c r="D2170" s="7">
        <f>INDEX(Model!$F$16:$DN$17,1,MATCH(Model!C2170,Model!$F$17:$DN$17,0))</f>
        <v>43708</v>
      </c>
      <c r="E2170" s="1"/>
      <c r="F2170" s="4">
        <f ca="1">OFFSET(Model!$A$1,Model!F$2115-1,Model!$D$2113+Model!$C2170)</f>
        <v>0</v>
      </c>
      <c r="G2170" s="4">
        <f ca="1">OFFSET(Model!$A$1,Model!G$2115-1,Model!$D$2113+Model!$C2170)</f>
        <v>0</v>
      </c>
      <c r="H2170" s="4">
        <f ca="1">OFFSET(Model!$A$1,Model!H$2115-1,Model!$D$2113+Model!$C2170)</f>
        <v>0</v>
      </c>
      <c r="I2170" s="4">
        <f ca="1">OFFSET(Model!$A$1,Model!I$2115-1,Model!$D$2113+Model!$C2170)</f>
        <v>383572.88802961766</v>
      </c>
      <c r="J2170" s="4">
        <f ca="1">OFFSET(Model!$A$1,Model!J$2115-1,Model!$D$2113+Model!$C2170)</f>
        <v>1700.4250221332163</v>
      </c>
      <c r="K2170" s="4">
        <f ca="1">OFFSET(Model!$A$1,Model!K$2115-1,Model!$D$2113+Model!$C2170)</f>
        <v>55575.557806720601</v>
      </c>
      <c r="L2170" s="4">
        <f ca="1">OFFSET(Model!$A$1,Model!L$2115-1,Model!$D$2113+Model!$C2170)</f>
        <v>11395.314056568037</v>
      </c>
      <c r="M2170" s="1"/>
      <c r="N2170" s="4">
        <f ca="1">OFFSET(Model!$A$1,Model!N$2115-1,Model!$D$2113+Model!$C2170)</f>
        <v>0</v>
      </c>
      <c r="O2170" s="4">
        <f ca="1">OFFSET(Model!$A$1,Model!O$2115-1,Model!$D$2113+Model!$C2170)</f>
        <v>0</v>
      </c>
      <c r="P2170" s="4">
        <f ca="1">OFFSET(Model!$A$1,Model!P$2115-1,Model!$D$2113+Model!$C2170)</f>
        <v>0</v>
      </c>
      <c r="Q2170" s="4">
        <f ca="1">OFFSET(Model!$A$1,Model!Q$2115-1,Model!$D$2113+Model!$C2170)</f>
        <v>0</v>
      </c>
      <c r="R2170" s="4">
        <f ca="1">OFFSET(Model!$A$1,Model!R$2115-1,Model!$D$2113+Model!$C2170)</f>
        <v>0</v>
      </c>
      <c r="S2170" s="4">
        <f t="shared" ca="1" si="3142"/>
        <v>0</v>
      </c>
      <c r="T2170" s="4"/>
      <c r="U2170" s="4">
        <f ca="1">OFFSET(Model!$A$1,Model!U$2115-1,Model!$D$2113+Model!$C2170)</f>
        <v>0</v>
      </c>
      <c r="V2170" s="4">
        <f ca="1">OFFSET(Model!$A$1,Model!V$2115-1,Model!$D$2113+Model!$C2170)</f>
        <v>0</v>
      </c>
      <c r="W2170" s="4">
        <f ca="1">OFFSET(Model!$A$1,Model!W$2115-1,Model!$D$2113+Model!$C2170)</f>
        <v>0</v>
      </c>
      <c r="X2170" s="4">
        <f ca="1">OFFSET(Model!$A$1,Model!X$2115-1,Model!$D$2113+Model!$C2170)</f>
        <v>0</v>
      </c>
      <c r="Y2170" s="4">
        <f t="shared" ca="1" si="3143"/>
        <v>0</v>
      </c>
      <c r="Z2170" s="4"/>
      <c r="AA2170" s="4">
        <f ca="1">OFFSET(Model!$A$1,Model!AA$2115-1,Model!$D$2113+Model!$C2170)</f>
        <v>0</v>
      </c>
      <c r="AB2170" s="4">
        <f ca="1">OFFSET(Model!$A$1,Model!AB$2115-1,Model!$D$2113+Model!$C2170)</f>
        <v>0</v>
      </c>
      <c r="AC2170" s="4">
        <f ca="1">OFFSET(Model!$A$1,Model!AC$2115-1,Model!$D$2113+Model!$C2170)</f>
        <v>0</v>
      </c>
      <c r="AD2170" s="4">
        <f ca="1">OFFSET(Model!$A$1,Model!AD$2115-1,Model!$D$2113+Model!$C2170)</f>
        <v>0</v>
      </c>
      <c r="AE2170" s="4">
        <f ca="1">OFFSET(Model!$A$1,Model!AE$2115-1,Model!$D$2113+Model!$C2170)</f>
        <v>0</v>
      </c>
      <c r="AF2170" s="4">
        <f ca="1">OFFSET(Model!$A$1,Model!AF$2115-1,Model!$D$2113+Model!$C2170)</f>
        <v>0</v>
      </c>
      <c r="AG2170" s="4">
        <f ca="1">OFFSET(Model!$A$1,Model!AG$2115-1,Model!$D$2113+Model!$C2170)</f>
        <v>0</v>
      </c>
      <c r="AH2170" s="4">
        <f ca="1">OFFSET(Model!$A$1,Model!AH$2115-1,Model!$D$2113+Model!$C2170)</f>
        <v>0</v>
      </c>
      <c r="AI2170" s="4">
        <f ca="1">OFFSET(Model!$A$1,Model!AI$2115-1,Model!$D$2113+Model!$C2170)</f>
        <v>0</v>
      </c>
      <c r="AJ2170" s="4">
        <f ca="1">OFFSET(Model!$A$1,Model!AJ$2115-1,Model!$D$2113+Model!$C2170)</f>
        <v>0</v>
      </c>
      <c r="AK2170" s="4">
        <f ca="1">OFFSET(Model!$A$1,Model!AK$2115-1,Model!$D$2113+Model!$C2170)</f>
        <v>0</v>
      </c>
      <c r="AL2170" s="4">
        <f t="shared" ca="1" si="3144"/>
        <v>0</v>
      </c>
      <c r="AM2170" s="4"/>
      <c r="AN2170" s="4">
        <f ca="1">OFFSET(Model!$A$1,Model!AN$2115-1,Model!$D$2113+Model!$C2170)</f>
        <v>0</v>
      </c>
      <c r="AO2170" s="4">
        <f ca="1">OFFSET(Model!$A$1,Model!AO$2115-1,Model!$D$2113+Model!$C2170)</f>
        <v>0</v>
      </c>
      <c r="AP2170" s="4">
        <f ca="1">OFFSET(Model!$A$1,Model!AP$2115-1,Model!$D$2113+Model!$C2170)</f>
        <v>0</v>
      </c>
      <c r="AQ2170" s="4">
        <f ca="1">OFFSET(Model!$A$1,Model!AQ$2115-1,Model!$D$2113+Model!$C2170)</f>
        <v>0</v>
      </c>
      <c r="AR2170" s="4">
        <f ca="1">OFFSET(Model!$A$1,Model!AR$2115-1,Model!$D$2113+Model!$C2170)</f>
        <v>0</v>
      </c>
      <c r="AS2170" s="4">
        <f ca="1">OFFSET(Model!$A$1,Model!AS$2115-1,Model!$D$2113+Model!$C2170)</f>
        <v>0</v>
      </c>
      <c r="AT2170" s="4">
        <f ca="1">OFFSET(Model!$A$1,Model!AT$2115-1,Model!$D$2113+Model!$C2170)</f>
        <v>0</v>
      </c>
      <c r="AU2170" s="4">
        <f ca="1">OFFSET(Model!$A$1,Model!AU$2115-1,Model!$D$2113+Model!$C2170)</f>
        <v>0</v>
      </c>
      <c r="AV2170" s="4">
        <f ca="1">OFFSET(Model!$A$1,Model!AV$2115-1,Model!$D$2113+Model!$C2170)</f>
        <v>0</v>
      </c>
      <c r="AW2170" s="4">
        <f ca="1">OFFSET(Model!$A$1,Model!AW$2115-1,Model!$D$2113+Model!$C2170)</f>
        <v>0</v>
      </c>
      <c r="AX2170" s="4">
        <f ca="1">OFFSET(Model!$A$1,Model!AX$2115-1,Model!$D$2113+Model!$C2170)</f>
        <v>0</v>
      </c>
      <c r="AY2170" s="4">
        <f ca="1">OFFSET(Model!$A$1,Model!AY$2115-1,Model!$D$2113+Model!$C2170)</f>
        <v>0</v>
      </c>
      <c r="AZ2170" s="4">
        <f ca="1">OFFSET(Model!$A$1,Model!AZ$2115-1,Model!$D$2113+Model!$C2170)</f>
        <v>0</v>
      </c>
      <c r="BA2170" s="4">
        <f ca="1">OFFSET(Model!$A$1,Model!BA$2115-1,Model!$D$2113+Model!$C2170)</f>
        <v>0</v>
      </c>
      <c r="BB2170" s="4">
        <f ca="1">OFFSET(Model!$A$1,Model!BB$2115-1,Model!$D$2113+Model!$C2170)</f>
        <v>0</v>
      </c>
      <c r="BC2170" s="4">
        <f ca="1">OFFSET(Model!$A$1,Model!BC$2115-1,Model!$D$2113+Model!$C2170)</f>
        <v>0</v>
      </c>
      <c r="BD2170" s="4">
        <f ca="1">OFFSET(Model!$A$1,Model!BD$2115-1,Model!$D$2113+Model!$C2170)</f>
        <v>0</v>
      </c>
      <c r="BE2170" s="4">
        <f ca="1">OFFSET(Model!$A$1,Model!BE$2115-1,Model!$D$2113+Model!$C2170)</f>
        <v>0</v>
      </c>
      <c r="BF2170" s="4">
        <f ca="1">OFFSET(Model!$A$1,Model!BF$2115-1,Model!$D$2113+Model!$C2170)</f>
        <v>0</v>
      </c>
      <c r="BG2170" s="4">
        <f ca="1">OFFSET(Model!$A$1,Model!BG$2115-1,Model!$D$2113+Model!$C2170)</f>
        <v>0</v>
      </c>
      <c r="BH2170" s="4">
        <f t="shared" ca="1" si="3145"/>
        <v>0</v>
      </c>
      <c r="BI2170" s="4"/>
      <c r="BJ2170" s="4">
        <f ca="1">OFFSET(Model!$A$1,Model!BJ$2115-1,Model!$D$2113+Model!$C2170)</f>
        <v>79545.13582740206</v>
      </c>
      <c r="BK2170" s="4">
        <f ca="1">OFFSET(Model!$A$1,Model!BK$2115-1,Model!$D$2113+Model!$C2170)</f>
        <v>12450.542999071624</v>
      </c>
      <c r="BL2170" s="4">
        <f ca="1">OFFSET(Model!$A$1,Model!BL$2115-1,Model!$D$2113+Model!$C2170)</f>
        <v>29742.963831115547</v>
      </c>
      <c r="BM2170" s="4">
        <f ca="1">OFFSET(Model!$A$1,Model!BM$2115-1,Model!$D$2113+Model!$C2170)</f>
        <v>40118.416330341905</v>
      </c>
      <c r="BN2170" s="4">
        <f ca="1">OFFSET(Model!$A$1,Model!BN$2115-1,Model!$D$2113+Model!$C2170)</f>
        <v>48418.778329722991</v>
      </c>
      <c r="BO2170" s="4">
        <f ca="1">OFFSET(Model!$A$1,Model!BO$2115-1,Model!$D$2113+Model!$C2170)</f>
        <v>20750.904998452708</v>
      </c>
      <c r="BP2170" s="4">
        <f ca="1">OFFSET(Model!$A$1,Model!BP$2115-1,Model!$D$2113+Model!$C2170)</f>
        <v>27667.873331270279</v>
      </c>
      <c r="BQ2170" s="4">
        <f ca="1">OFFSET(Model!$A$1,Model!BQ$2115-1,Model!$D$2113+Model!$C2170)</f>
        <v>112.81535777674043</v>
      </c>
      <c r="BR2170" s="4">
        <f t="shared" ca="1" si="3146"/>
        <v>258807.43100515381</v>
      </c>
      <c r="BS2170" s="4"/>
      <c r="BT2170" s="2">
        <f t="shared" ca="1" si="3147"/>
        <v>452244.18491503951</v>
      </c>
      <c r="BU2170" s="2">
        <f t="shared" ca="1" si="3148"/>
        <v>258807.43100515381</v>
      </c>
      <c r="BV2170" s="5">
        <f t="shared" ca="1" si="3149"/>
        <v>193436.75390988571</v>
      </c>
      <c r="BW2170" s="1"/>
      <c r="BX2170" s="4">
        <f ca="1">OFFSET(Model!$A$1,Model!BX$2115-1,Model!$D$2113+Model!$C2170)</f>
        <v>0</v>
      </c>
      <c r="BY2170" s="4">
        <f ca="1">OFFSET(Model!$A$1,Model!BY$2115-1,Model!$D$2113+Model!$C2170)</f>
        <v>0</v>
      </c>
      <c r="BZ2170" s="4">
        <f ca="1">OFFSET(Model!$A$1,Model!BZ$2115-1,Model!$D$2113+Model!$C2170)</f>
        <v>0</v>
      </c>
      <c r="CA2170" s="4">
        <f ca="1">OFFSET(Model!$A$1,Model!CA$2115-1,Model!$D$2113+Model!$C2170)</f>
        <v>0</v>
      </c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>
        <f ca="1">OFFSET(Model!$A$1,Model!DD$2115-1,Model!$D$2113+Model!$C2170)</f>
        <v>0</v>
      </c>
      <c r="DE2170" s="4">
        <f ca="1">OFFSET(Model!$A$1,Model!DE$2115-1,Model!$D$2113+Model!$C2170)</f>
        <v>0</v>
      </c>
      <c r="DF2170" s="4">
        <f ca="1">OFFSET(Model!$A$1,Model!DF$2115-1,Model!$D$2113+Model!$C2170)</f>
        <v>0</v>
      </c>
      <c r="DG2170" s="1"/>
      <c r="DH2170" s="4">
        <f ca="1">OFFSET(Model!$A$1,Model!DH$2115-1,Model!$D$2113+Model!$C2170)</f>
        <v>0</v>
      </c>
      <c r="DI2170" s="4">
        <f ca="1">OFFSET(Model!$A$1,Model!DI$2115-1,Model!$D$2113+Model!$C2170)</f>
        <v>0</v>
      </c>
      <c r="DJ2170" s="4"/>
      <c r="DK2170" s="4"/>
      <c r="DL2170" s="4"/>
      <c r="DM2170" s="4"/>
      <c r="DN2170" s="4">
        <f ca="1">OFFSET(Model!$A$1,Model!DN$2115-1,Model!$D$2113+Model!$C2170)</f>
        <v>0</v>
      </c>
      <c r="DO2170" s="4">
        <f ca="1">OFFSET(Model!$A$1,Model!DO$2115-1,Model!$D$2113+Model!$C2170)</f>
        <v>0</v>
      </c>
      <c r="DP2170" s="4">
        <f ca="1">OFFSET(Model!$A$1,Model!DP$2115-1,Model!$D$2113+Model!$C2170)</f>
        <v>0</v>
      </c>
      <c r="DQ2170" s="6">
        <f ca="1">OFFSET(Model!$A$1,Model!DQ$2115-1,Model!$D$2113+Model!$C2170)</f>
        <v>0</v>
      </c>
      <c r="DR2170" s="4">
        <f ca="1">OFFSET(Model!$A$1,Model!DR$2115-1,Model!$D$2113+Model!$C2170)</f>
        <v>11395.314056568037</v>
      </c>
      <c r="DS2170" s="6">
        <f ca="1">OFFSET(Model!$A$1,Model!DS$2115-1,Model!$D$2113+Model!$C2170)</f>
        <v>0</v>
      </c>
      <c r="DT2170" s="4">
        <f ca="1">OFFSET(Model!$A$1,Model!DT$2115-1,Model!$D$2113+Model!$C2170)</f>
        <v>440848.87085847149</v>
      </c>
      <c r="DU2170" s="4">
        <f ca="1">OFFSET(Model!$A$1,Model!DU$2115-1,Model!$D$2113+Model!$C2170)</f>
        <v>182041.43985331766</v>
      </c>
      <c r="DV2170" s="4">
        <f ca="1">OFFSET(Model!$A$1,Model!DV$2115-1,Model!$D$2113+Model!$C2170)</f>
        <v>0</v>
      </c>
      <c r="DW2170" s="1"/>
      <c r="DX2170" s="360">
        <f ca="1">OFFSET(Model!$A$1,Model!DX$2115-1,Model!$D$2113+Model!$C2170)</f>
        <v>1.4328648437769312E-2</v>
      </c>
      <c r="DY2170" s="360">
        <f ca="1">OFFSET(Model!$A$1,Model!DY$2115-1,Model!$D$2113+Model!$C2170)</f>
        <v>1.4328648437769313E-2</v>
      </c>
      <c r="DZ2170" s="360">
        <f ca="1">OFFSET(Model!$A$1,Model!DZ$2115-1,Model!$D$2113+Model!$C2170)</f>
        <v>1.432864843776931E-2</v>
      </c>
      <c r="EA2170" s="360">
        <f ca="1">OFFSET(Model!$A$1,Model!EA$2115-1,Model!$D$2113+Model!$C2170)</f>
        <v>1.4328648437769313E-2</v>
      </c>
      <c r="EB2170" s="360">
        <f ca="1">OFFSET(Model!$A$1,Model!EB$2115-1,Model!$D$2113+Model!$C2170)</f>
        <v>1.121728477699655E-2</v>
      </c>
      <c r="EC2170" s="360">
        <f ca="1">OFFSET(Model!$A$1,Model!EC$2115-1,Model!$D$2113+Model!$C2170)</f>
        <v>5.0627891146784905E-2</v>
      </c>
      <c r="ED2170" s="1"/>
      <c r="EE2170" s="1"/>
    </row>
    <row r="2171" spans="2:135" ht="15" customHeight="1">
      <c r="B2171" s="1"/>
      <c r="C2171" s="1">
        <f>IF(C2170&lt;Model!$E$1827,C2170+1,NA())</f>
        <v>54</v>
      </c>
      <c r="D2171" s="7">
        <f>INDEX(Model!$F$16:$DN$17,1,MATCH(Model!C2171,Model!$F$17:$DN$17,0))</f>
        <v>43738</v>
      </c>
      <c r="E2171" s="1"/>
      <c r="F2171" s="4">
        <f ca="1">OFFSET(Model!$A$1,Model!F$2115-1,Model!$D$2113+Model!$C2171)</f>
        <v>0</v>
      </c>
      <c r="G2171" s="4">
        <f ca="1">OFFSET(Model!$A$1,Model!G$2115-1,Model!$D$2113+Model!$C2171)</f>
        <v>0</v>
      </c>
      <c r="H2171" s="4">
        <f ca="1">OFFSET(Model!$A$1,Model!H$2115-1,Model!$D$2113+Model!$C2171)</f>
        <v>0</v>
      </c>
      <c r="I2171" s="4">
        <f ca="1">OFFSET(Model!$A$1,Model!I$2115-1,Model!$D$2113+Model!$C2171)</f>
        <v>372871.52678374934</v>
      </c>
      <c r="J2171" s="4">
        <f ca="1">OFFSET(Model!$A$1,Model!J$2115-1,Model!$D$2113+Model!$C2171)</f>
        <v>1652.9845929442897</v>
      </c>
      <c r="K2171" s="4">
        <f ca="1">OFFSET(Model!$A$1,Model!K$2115-1,Model!$D$2113+Model!$C2171)</f>
        <v>54019.97652804017</v>
      </c>
      <c r="L2171" s="4">
        <f ca="1">OFFSET(Model!$A$1,Model!L$2115-1,Model!$D$2113+Model!$C2171)</f>
        <v>11423.013526843939</v>
      </c>
      <c r="M2171" s="1"/>
      <c r="N2171" s="4">
        <f ca="1">OFFSET(Model!$A$1,Model!N$2115-1,Model!$D$2113+Model!$C2171)</f>
        <v>0</v>
      </c>
      <c r="O2171" s="4">
        <f ca="1">OFFSET(Model!$A$1,Model!O$2115-1,Model!$D$2113+Model!$C2171)</f>
        <v>0</v>
      </c>
      <c r="P2171" s="4">
        <f ca="1">OFFSET(Model!$A$1,Model!P$2115-1,Model!$D$2113+Model!$C2171)</f>
        <v>0</v>
      </c>
      <c r="Q2171" s="4">
        <f ca="1">OFFSET(Model!$A$1,Model!Q$2115-1,Model!$D$2113+Model!$C2171)</f>
        <v>0</v>
      </c>
      <c r="R2171" s="4">
        <f ca="1">OFFSET(Model!$A$1,Model!R$2115-1,Model!$D$2113+Model!$C2171)</f>
        <v>0</v>
      </c>
      <c r="S2171" s="4">
        <f t="shared" ca="1" si="3142"/>
        <v>0</v>
      </c>
      <c r="T2171" s="4"/>
      <c r="U2171" s="4">
        <f ca="1">OFFSET(Model!$A$1,Model!U$2115-1,Model!$D$2113+Model!$C2171)</f>
        <v>0</v>
      </c>
      <c r="V2171" s="4">
        <f ca="1">OFFSET(Model!$A$1,Model!V$2115-1,Model!$D$2113+Model!$C2171)</f>
        <v>0</v>
      </c>
      <c r="W2171" s="4">
        <f ca="1">OFFSET(Model!$A$1,Model!W$2115-1,Model!$D$2113+Model!$C2171)</f>
        <v>0</v>
      </c>
      <c r="X2171" s="4">
        <f ca="1">OFFSET(Model!$A$1,Model!X$2115-1,Model!$D$2113+Model!$C2171)</f>
        <v>0</v>
      </c>
      <c r="Y2171" s="4">
        <f t="shared" ca="1" si="3143"/>
        <v>0</v>
      </c>
      <c r="Z2171" s="4"/>
      <c r="AA2171" s="4">
        <f ca="1">OFFSET(Model!$A$1,Model!AA$2115-1,Model!$D$2113+Model!$C2171)</f>
        <v>0</v>
      </c>
      <c r="AB2171" s="4">
        <f ca="1">OFFSET(Model!$A$1,Model!AB$2115-1,Model!$D$2113+Model!$C2171)</f>
        <v>0</v>
      </c>
      <c r="AC2171" s="4">
        <f ca="1">OFFSET(Model!$A$1,Model!AC$2115-1,Model!$D$2113+Model!$C2171)</f>
        <v>0</v>
      </c>
      <c r="AD2171" s="4">
        <f ca="1">OFFSET(Model!$A$1,Model!AD$2115-1,Model!$D$2113+Model!$C2171)</f>
        <v>0</v>
      </c>
      <c r="AE2171" s="4">
        <f ca="1">OFFSET(Model!$A$1,Model!AE$2115-1,Model!$D$2113+Model!$C2171)</f>
        <v>0</v>
      </c>
      <c r="AF2171" s="4">
        <f ca="1">OFFSET(Model!$A$1,Model!AF$2115-1,Model!$D$2113+Model!$C2171)</f>
        <v>0</v>
      </c>
      <c r="AG2171" s="4">
        <f ca="1">OFFSET(Model!$A$1,Model!AG$2115-1,Model!$D$2113+Model!$C2171)</f>
        <v>0</v>
      </c>
      <c r="AH2171" s="4">
        <f ca="1">OFFSET(Model!$A$1,Model!AH$2115-1,Model!$D$2113+Model!$C2171)</f>
        <v>0</v>
      </c>
      <c r="AI2171" s="4">
        <f ca="1">OFFSET(Model!$A$1,Model!AI$2115-1,Model!$D$2113+Model!$C2171)</f>
        <v>0</v>
      </c>
      <c r="AJ2171" s="4">
        <f ca="1">OFFSET(Model!$A$1,Model!AJ$2115-1,Model!$D$2113+Model!$C2171)</f>
        <v>0</v>
      </c>
      <c r="AK2171" s="4">
        <f ca="1">OFFSET(Model!$A$1,Model!AK$2115-1,Model!$D$2113+Model!$C2171)</f>
        <v>0</v>
      </c>
      <c r="AL2171" s="4">
        <f t="shared" ca="1" si="3144"/>
        <v>0</v>
      </c>
      <c r="AM2171" s="4"/>
      <c r="AN2171" s="4">
        <f ca="1">OFFSET(Model!$A$1,Model!AN$2115-1,Model!$D$2113+Model!$C2171)</f>
        <v>0</v>
      </c>
      <c r="AO2171" s="4">
        <f ca="1">OFFSET(Model!$A$1,Model!AO$2115-1,Model!$D$2113+Model!$C2171)</f>
        <v>0</v>
      </c>
      <c r="AP2171" s="4">
        <f ca="1">OFFSET(Model!$A$1,Model!AP$2115-1,Model!$D$2113+Model!$C2171)</f>
        <v>0</v>
      </c>
      <c r="AQ2171" s="4">
        <f ca="1">OFFSET(Model!$A$1,Model!AQ$2115-1,Model!$D$2113+Model!$C2171)</f>
        <v>0</v>
      </c>
      <c r="AR2171" s="4">
        <f ca="1">OFFSET(Model!$A$1,Model!AR$2115-1,Model!$D$2113+Model!$C2171)</f>
        <v>0</v>
      </c>
      <c r="AS2171" s="4">
        <f ca="1">OFFSET(Model!$A$1,Model!AS$2115-1,Model!$D$2113+Model!$C2171)</f>
        <v>0</v>
      </c>
      <c r="AT2171" s="4">
        <f ca="1">OFFSET(Model!$A$1,Model!AT$2115-1,Model!$D$2113+Model!$C2171)</f>
        <v>0</v>
      </c>
      <c r="AU2171" s="4">
        <f ca="1">OFFSET(Model!$A$1,Model!AU$2115-1,Model!$D$2113+Model!$C2171)</f>
        <v>0</v>
      </c>
      <c r="AV2171" s="4">
        <f ca="1">OFFSET(Model!$A$1,Model!AV$2115-1,Model!$D$2113+Model!$C2171)</f>
        <v>0</v>
      </c>
      <c r="AW2171" s="4">
        <f ca="1">OFFSET(Model!$A$1,Model!AW$2115-1,Model!$D$2113+Model!$C2171)</f>
        <v>0</v>
      </c>
      <c r="AX2171" s="4">
        <f ca="1">OFFSET(Model!$A$1,Model!AX$2115-1,Model!$D$2113+Model!$C2171)</f>
        <v>0</v>
      </c>
      <c r="AY2171" s="4">
        <f ca="1">OFFSET(Model!$A$1,Model!AY$2115-1,Model!$D$2113+Model!$C2171)</f>
        <v>0</v>
      </c>
      <c r="AZ2171" s="4">
        <f ca="1">OFFSET(Model!$A$1,Model!AZ$2115-1,Model!$D$2113+Model!$C2171)</f>
        <v>0</v>
      </c>
      <c r="BA2171" s="4">
        <f ca="1">OFFSET(Model!$A$1,Model!BA$2115-1,Model!$D$2113+Model!$C2171)</f>
        <v>0</v>
      </c>
      <c r="BB2171" s="4">
        <f ca="1">OFFSET(Model!$A$1,Model!BB$2115-1,Model!$D$2113+Model!$C2171)</f>
        <v>0</v>
      </c>
      <c r="BC2171" s="4">
        <f ca="1">OFFSET(Model!$A$1,Model!BC$2115-1,Model!$D$2113+Model!$C2171)</f>
        <v>0</v>
      </c>
      <c r="BD2171" s="4">
        <f ca="1">OFFSET(Model!$A$1,Model!BD$2115-1,Model!$D$2113+Model!$C2171)</f>
        <v>0</v>
      </c>
      <c r="BE2171" s="4">
        <f ca="1">OFFSET(Model!$A$1,Model!BE$2115-1,Model!$D$2113+Model!$C2171)</f>
        <v>0</v>
      </c>
      <c r="BF2171" s="4">
        <f ca="1">OFFSET(Model!$A$1,Model!BF$2115-1,Model!$D$2113+Model!$C2171)</f>
        <v>0</v>
      </c>
      <c r="BG2171" s="4">
        <f ca="1">OFFSET(Model!$A$1,Model!BG$2115-1,Model!$D$2113+Model!$C2171)</f>
        <v>0</v>
      </c>
      <c r="BH2171" s="4">
        <f t="shared" ca="1" si="3145"/>
        <v>0</v>
      </c>
      <c r="BI2171" s="4"/>
      <c r="BJ2171" s="4">
        <f ca="1">OFFSET(Model!$A$1,Model!BJ$2115-1,Model!$D$2113+Model!$C2171)</f>
        <v>77323.693229365454</v>
      </c>
      <c r="BK2171" s="4">
        <f ca="1">OFFSET(Model!$A$1,Model!BK$2115-1,Model!$D$2113+Model!$C2171)</f>
        <v>12102.838940248505</v>
      </c>
      <c r="BL2171" s="4">
        <f ca="1">OFFSET(Model!$A$1,Model!BL$2115-1,Model!$D$2113+Model!$C2171)</f>
        <v>28912.337468371428</v>
      </c>
      <c r="BM2171" s="4">
        <f ca="1">OFFSET(Model!$A$1,Model!BM$2115-1,Model!$D$2113+Model!$C2171)</f>
        <v>38998.036585245187</v>
      </c>
      <c r="BN2171" s="4">
        <f ca="1">OFFSET(Model!$A$1,Model!BN$2115-1,Model!$D$2113+Model!$C2171)</f>
        <v>47066.595878744192</v>
      </c>
      <c r="BO2171" s="4">
        <f ca="1">OFFSET(Model!$A$1,Model!BO$2115-1,Model!$D$2113+Model!$C2171)</f>
        <v>20171.39823374751</v>
      </c>
      <c r="BP2171" s="4">
        <f ca="1">OFFSET(Model!$A$1,Model!BP$2115-1,Model!$D$2113+Model!$C2171)</f>
        <v>26895.197644996682</v>
      </c>
      <c r="BQ2171" s="4">
        <f ca="1">OFFSET(Model!$A$1,Model!BQ$2115-1,Model!$D$2113+Model!$C2171)</f>
        <v>113.28542176747685</v>
      </c>
      <c r="BR2171" s="4">
        <f t="shared" ca="1" si="3146"/>
        <v>251583.38340248648</v>
      </c>
      <c r="BS2171" s="4"/>
      <c r="BT2171" s="2">
        <f t="shared" ca="1" si="3147"/>
        <v>439967.50143157772</v>
      </c>
      <c r="BU2171" s="2">
        <f t="shared" ca="1" si="3148"/>
        <v>251583.38340248648</v>
      </c>
      <c r="BV2171" s="5">
        <f t="shared" ca="1" si="3149"/>
        <v>188384.11802909125</v>
      </c>
      <c r="BW2171" s="1"/>
      <c r="BX2171" s="4">
        <f ca="1">OFFSET(Model!$A$1,Model!BX$2115-1,Model!$D$2113+Model!$C2171)</f>
        <v>0</v>
      </c>
      <c r="BY2171" s="4">
        <f ca="1">OFFSET(Model!$A$1,Model!BY$2115-1,Model!$D$2113+Model!$C2171)</f>
        <v>0</v>
      </c>
      <c r="BZ2171" s="4">
        <f ca="1">OFFSET(Model!$A$1,Model!BZ$2115-1,Model!$D$2113+Model!$C2171)</f>
        <v>0</v>
      </c>
      <c r="CA2171" s="4">
        <f ca="1">OFFSET(Model!$A$1,Model!CA$2115-1,Model!$D$2113+Model!$C2171)</f>
        <v>0</v>
      </c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>
        <f ca="1">OFFSET(Model!$A$1,Model!DD$2115-1,Model!$D$2113+Model!$C2171)</f>
        <v>0</v>
      </c>
      <c r="DE2171" s="4">
        <f ca="1">OFFSET(Model!$A$1,Model!DE$2115-1,Model!$D$2113+Model!$C2171)</f>
        <v>0</v>
      </c>
      <c r="DF2171" s="4">
        <f ca="1">OFFSET(Model!$A$1,Model!DF$2115-1,Model!$D$2113+Model!$C2171)</f>
        <v>0</v>
      </c>
      <c r="DG2171" s="1"/>
      <c r="DH2171" s="4">
        <f ca="1">OFFSET(Model!$A$1,Model!DH$2115-1,Model!$D$2113+Model!$C2171)</f>
        <v>0</v>
      </c>
      <c r="DI2171" s="4">
        <f ca="1">OFFSET(Model!$A$1,Model!DI$2115-1,Model!$D$2113+Model!$C2171)</f>
        <v>0</v>
      </c>
      <c r="DJ2171" s="4"/>
      <c r="DK2171" s="4"/>
      <c r="DL2171" s="4"/>
      <c r="DM2171" s="4"/>
      <c r="DN2171" s="4">
        <f ca="1">OFFSET(Model!$A$1,Model!DN$2115-1,Model!$D$2113+Model!$C2171)</f>
        <v>0</v>
      </c>
      <c r="DO2171" s="4">
        <f ca="1">OFFSET(Model!$A$1,Model!DO$2115-1,Model!$D$2113+Model!$C2171)</f>
        <v>0</v>
      </c>
      <c r="DP2171" s="4">
        <f ca="1">OFFSET(Model!$A$1,Model!DP$2115-1,Model!$D$2113+Model!$C2171)</f>
        <v>0</v>
      </c>
      <c r="DQ2171" s="6">
        <f ca="1">OFFSET(Model!$A$1,Model!DQ$2115-1,Model!$D$2113+Model!$C2171)</f>
        <v>0</v>
      </c>
      <c r="DR2171" s="4">
        <f ca="1">OFFSET(Model!$A$1,Model!DR$2115-1,Model!$D$2113+Model!$C2171)</f>
        <v>11423.013526843939</v>
      </c>
      <c r="DS2171" s="6">
        <f ca="1">OFFSET(Model!$A$1,Model!DS$2115-1,Model!$D$2113+Model!$C2171)</f>
        <v>0</v>
      </c>
      <c r="DT2171" s="4">
        <f ca="1">OFFSET(Model!$A$1,Model!DT$2115-1,Model!$D$2113+Model!$C2171)</f>
        <v>428544.4879047338</v>
      </c>
      <c r="DU2171" s="4">
        <f ca="1">OFFSET(Model!$A$1,Model!DU$2115-1,Model!$D$2113+Model!$C2171)</f>
        <v>176961.10450224736</v>
      </c>
      <c r="DV2171" s="4">
        <f ca="1">OFFSET(Model!$A$1,Model!DV$2115-1,Model!$D$2113+Model!$C2171)</f>
        <v>0</v>
      </c>
      <c r="DW2171" s="1"/>
      <c r="DX2171" s="360">
        <f ca="1">OFFSET(Model!$A$1,Model!DX$2115-1,Model!$D$2113+Model!$C2171)</f>
        <v>1.3954379113266023E-2</v>
      </c>
      <c r="DY2171" s="360">
        <f ca="1">OFFSET(Model!$A$1,Model!DY$2115-1,Model!$D$2113+Model!$C2171)</f>
        <v>1.3954379113266024E-2</v>
      </c>
      <c r="DZ2171" s="360">
        <f ca="1">OFFSET(Model!$A$1,Model!DZ$2115-1,Model!$D$2113+Model!$C2171)</f>
        <v>1.3954379113266023E-2</v>
      </c>
      <c r="EA2171" s="360">
        <f ca="1">OFFSET(Model!$A$1,Model!EA$2115-1,Model!$D$2113+Model!$C2171)</f>
        <v>1.3954379113266023E-2</v>
      </c>
      <c r="EB2171" s="360">
        <f ca="1">OFFSET(Model!$A$1,Model!EB$2115-1,Model!$D$2113+Model!$C2171)</f>
        <v>1.0924285362956828E-2</v>
      </c>
      <c r="EC2171" s="360">
        <f ca="1">OFFSET(Model!$A$1,Model!EC$2115-1,Model!$D$2113+Model!$C2171)</f>
        <v>4.9305472866873278E-2</v>
      </c>
      <c r="ED2171" s="1"/>
      <c r="EE2171" s="1"/>
    </row>
    <row r="2172" spans="2:135" ht="15" customHeight="1">
      <c r="B2172" s="1"/>
      <c r="C2172" s="1">
        <f>IF(C2171&lt;Model!$E$1827,C2171+1,NA())</f>
        <v>55</v>
      </c>
      <c r="D2172" s="7">
        <f>INDEX(Model!$F$16:$DN$17,1,MATCH(Model!C2172,Model!$F$17:$DN$17,0))</f>
        <v>43769</v>
      </c>
      <c r="E2172" s="1"/>
      <c r="F2172" s="4">
        <f ca="1">OFFSET(Model!$A$1,Model!F$2115-1,Model!$D$2113+Model!$C2172)</f>
        <v>0</v>
      </c>
      <c r="G2172" s="4">
        <f ca="1">OFFSET(Model!$A$1,Model!G$2115-1,Model!$D$2113+Model!$C2172)</f>
        <v>0</v>
      </c>
      <c r="H2172" s="4">
        <f ca="1">OFFSET(Model!$A$1,Model!H$2115-1,Model!$D$2113+Model!$C2172)</f>
        <v>0</v>
      </c>
      <c r="I2172" s="4">
        <f ca="1">OFFSET(Model!$A$1,Model!I$2115-1,Model!$D$2113+Model!$C2172)</f>
        <v>386775.98801472614</v>
      </c>
      <c r="J2172" s="4">
        <f ca="1">OFFSET(Model!$A$1,Model!J$2115-1,Model!$D$2113+Model!$C2172)</f>
        <v>1714.6247519187382</v>
      </c>
      <c r="K2172" s="4">
        <f ca="1">OFFSET(Model!$A$1,Model!K$2115-1,Model!$D$2113+Model!$C2172)</f>
        <v>56039.652308544079</v>
      </c>
      <c r="L2172" s="4">
        <f ca="1">OFFSET(Model!$A$1,Model!L$2115-1,Model!$D$2113+Model!$C2172)</f>
        <v>11451.707049915867</v>
      </c>
      <c r="M2172" s="1"/>
      <c r="N2172" s="4">
        <f ca="1">OFFSET(Model!$A$1,Model!N$2115-1,Model!$D$2113+Model!$C2172)</f>
        <v>0</v>
      </c>
      <c r="O2172" s="4">
        <f ca="1">OFFSET(Model!$A$1,Model!O$2115-1,Model!$D$2113+Model!$C2172)</f>
        <v>0</v>
      </c>
      <c r="P2172" s="4">
        <f ca="1">OFFSET(Model!$A$1,Model!P$2115-1,Model!$D$2113+Model!$C2172)</f>
        <v>0</v>
      </c>
      <c r="Q2172" s="4">
        <f ca="1">OFFSET(Model!$A$1,Model!Q$2115-1,Model!$D$2113+Model!$C2172)</f>
        <v>0</v>
      </c>
      <c r="R2172" s="4">
        <f ca="1">OFFSET(Model!$A$1,Model!R$2115-1,Model!$D$2113+Model!$C2172)</f>
        <v>0</v>
      </c>
      <c r="S2172" s="4">
        <f t="shared" ca="1" si="3142"/>
        <v>0</v>
      </c>
      <c r="T2172" s="4"/>
      <c r="U2172" s="4">
        <f ca="1">OFFSET(Model!$A$1,Model!U$2115-1,Model!$D$2113+Model!$C2172)</f>
        <v>0</v>
      </c>
      <c r="V2172" s="4">
        <f ca="1">OFFSET(Model!$A$1,Model!V$2115-1,Model!$D$2113+Model!$C2172)</f>
        <v>0</v>
      </c>
      <c r="W2172" s="4">
        <f ca="1">OFFSET(Model!$A$1,Model!W$2115-1,Model!$D$2113+Model!$C2172)</f>
        <v>0</v>
      </c>
      <c r="X2172" s="4">
        <f ca="1">OFFSET(Model!$A$1,Model!X$2115-1,Model!$D$2113+Model!$C2172)</f>
        <v>0</v>
      </c>
      <c r="Y2172" s="4">
        <f t="shared" ca="1" si="3143"/>
        <v>0</v>
      </c>
      <c r="Z2172" s="4"/>
      <c r="AA2172" s="4">
        <f ca="1">OFFSET(Model!$A$1,Model!AA$2115-1,Model!$D$2113+Model!$C2172)</f>
        <v>0</v>
      </c>
      <c r="AB2172" s="4">
        <f ca="1">OFFSET(Model!$A$1,Model!AB$2115-1,Model!$D$2113+Model!$C2172)</f>
        <v>0</v>
      </c>
      <c r="AC2172" s="4">
        <f ca="1">OFFSET(Model!$A$1,Model!AC$2115-1,Model!$D$2113+Model!$C2172)</f>
        <v>0</v>
      </c>
      <c r="AD2172" s="4">
        <f ca="1">OFFSET(Model!$A$1,Model!AD$2115-1,Model!$D$2113+Model!$C2172)</f>
        <v>0</v>
      </c>
      <c r="AE2172" s="4">
        <f ca="1">OFFSET(Model!$A$1,Model!AE$2115-1,Model!$D$2113+Model!$C2172)</f>
        <v>0</v>
      </c>
      <c r="AF2172" s="4">
        <f ca="1">OFFSET(Model!$A$1,Model!AF$2115-1,Model!$D$2113+Model!$C2172)</f>
        <v>0</v>
      </c>
      <c r="AG2172" s="4">
        <f ca="1">OFFSET(Model!$A$1,Model!AG$2115-1,Model!$D$2113+Model!$C2172)</f>
        <v>0</v>
      </c>
      <c r="AH2172" s="4">
        <f ca="1">OFFSET(Model!$A$1,Model!AH$2115-1,Model!$D$2113+Model!$C2172)</f>
        <v>0</v>
      </c>
      <c r="AI2172" s="4">
        <f ca="1">OFFSET(Model!$A$1,Model!AI$2115-1,Model!$D$2113+Model!$C2172)</f>
        <v>0</v>
      </c>
      <c r="AJ2172" s="4">
        <f ca="1">OFFSET(Model!$A$1,Model!AJ$2115-1,Model!$D$2113+Model!$C2172)</f>
        <v>0</v>
      </c>
      <c r="AK2172" s="4">
        <f ca="1">OFFSET(Model!$A$1,Model!AK$2115-1,Model!$D$2113+Model!$C2172)</f>
        <v>0</v>
      </c>
      <c r="AL2172" s="4">
        <f t="shared" ca="1" si="3144"/>
        <v>0</v>
      </c>
      <c r="AM2172" s="4"/>
      <c r="AN2172" s="4">
        <f ca="1">OFFSET(Model!$A$1,Model!AN$2115-1,Model!$D$2113+Model!$C2172)</f>
        <v>0</v>
      </c>
      <c r="AO2172" s="4">
        <f ca="1">OFFSET(Model!$A$1,Model!AO$2115-1,Model!$D$2113+Model!$C2172)</f>
        <v>0</v>
      </c>
      <c r="AP2172" s="4">
        <f ca="1">OFFSET(Model!$A$1,Model!AP$2115-1,Model!$D$2113+Model!$C2172)</f>
        <v>0</v>
      </c>
      <c r="AQ2172" s="4">
        <f ca="1">OFFSET(Model!$A$1,Model!AQ$2115-1,Model!$D$2113+Model!$C2172)</f>
        <v>0</v>
      </c>
      <c r="AR2172" s="4">
        <f ca="1">OFFSET(Model!$A$1,Model!AR$2115-1,Model!$D$2113+Model!$C2172)</f>
        <v>0</v>
      </c>
      <c r="AS2172" s="4">
        <f ca="1">OFFSET(Model!$A$1,Model!AS$2115-1,Model!$D$2113+Model!$C2172)</f>
        <v>0</v>
      </c>
      <c r="AT2172" s="4">
        <f ca="1">OFFSET(Model!$A$1,Model!AT$2115-1,Model!$D$2113+Model!$C2172)</f>
        <v>0</v>
      </c>
      <c r="AU2172" s="4">
        <f ca="1">OFFSET(Model!$A$1,Model!AU$2115-1,Model!$D$2113+Model!$C2172)</f>
        <v>0</v>
      </c>
      <c r="AV2172" s="4">
        <f ca="1">OFFSET(Model!$A$1,Model!AV$2115-1,Model!$D$2113+Model!$C2172)</f>
        <v>0</v>
      </c>
      <c r="AW2172" s="4">
        <f ca="1">OFFSET(Model!$A$1,Model!AW$2115-1,Model!$D$2113+Model!$C2172)</f>
        <v>0</v>
      </c>
      <c r="AX2172" s="4">
        <f ca="1">OFFSET(Model!$A$1,Model!AX$2115-1,Model!$D$2113+Model!$C2172)</f>
        <v>0</v>
      </c>
      <c r="AY2172" s="4">
        <f ca="1">OFFSET(Model!$A$1,Model!AY$2115-1,Model!$D$2113+Model!$C2172)</f>
        <v>0</v>
      </c>
      <c r="AZ2172" s="4">
        <f ca="1">OFFSET(Model!$A$1,Model!AZ$2115-1,Model!$D$2113+Model!$C2172)</f>
        <v>0</v>
      </c>
      <c r="BA2172" s="4">
        <f ca="1">OFFSET(Model!$A$1,Model!BA$2115-1,Model!$D$2113+Model!$C2172)</f>
        <v>0</v>
      </c>
      <c r="BB2172" s="4">
        <f ca="1">OFFSET(Model!$A$1,Model!BB$2115-1,Model!$D$2113+Model!$C2172)</f>
        <v>0</v>
      </c>
      <c r="BC2172" s="4">
        <f ca="1">OFFSET(Model!$A$1,Model!BC$2115-1,Model!$D$2113+Model!$C2172)</f>
        <v>0</v>
      </c>
      <c r="BD2172" s="4">
        <f ca="1">OFFSET(Model!$A$1,Model!BD$2115-1,Model!$D$2113+Model!$C2172)</f>
        <v>0</v>
      </c>
      <c r="BE2172" s="4">
        <f ca="1">OFFSET(Model!$A$1,Model!BE$2115-1,Model!$D$2113+Model!$C2172)</f>
        <v>0</v>
      </c>
      <c r="BF2172" s="4">
        <f ca="1">OFFSET(Model!$A$1,Model!BF$2115-1,Model!$D$2113+Model!$C2172)</f>
        <v>0</v>
      </c>
      <c r="BG2172" s="4">
        <f ca="1">OFFSET(Model!$A$1,Model!BG$2115-1,Model!$D$2113+Model!$C2172)</f>
        <v>0</v>
      </c>
      <c r="BH2172" s="4">
        <f t="shared" ca="1" si="3145"/>
        <v>0</v>
      </c>
      <c r="BI2172" s="4"/>
      <c r="BJ2172" s="4">
        <f ca="1">OFFSET(Model!$A$1,Model!BJ$2115-1,Model!$D$2113+Model!$C2172)</f>
        <v>80209.392951238522</v>
      </c>
      <c r="BK2172" s="4">
        <f ca="1">OFFSET(Model!$A$1,Model!BK$2115-1,Model!$D$2113+Model!$C2172)</f>
        <v>12554.513679324289</v>
      </c>
      <c r="BL2172" s="4">
        <f ca="1">OFFSET(Model!$A$1,Model!BL$2115-1,Model!$D$2113+Model!$C2172)</f>
        <v>29991.338233941355</v>
      </c>
      <c r="BM2172" s="4">
        <f ca="1">OFFSET(Model!$A$1,Model!BM$2115-1,Model!$D$2113+Model!$C2172)</f>
        <v>40453.432966711604</v>
      </c>
      <c r="BN2172" s="4">
        <f ca="1">OFFSET(Model!$A$1,Model!BN$2115-1,Model!$D$2113+Model!$C2172)</f>
        <v>48823.108752927794</v>
      </c>
      <c r="BO2172" s="4">
        <f ca="1">OFFSET(Model!$A$1,Model!BO$2115-1,Model!$D$2113+Model!$C2172)</f>
        <v>20924.189465540483</v>
      </c>
      <c r="BP2172" s="4">
        <f ca="1">OFFSET(Model!$A$1,Model!BP$2115-1,Model!$D$2113+Model!$C2172)</f>
        <v>27898.919287387311</v>
      </c>
      <c r="BQ2172" s="4">
        <f ca="1">OFFSET(Model!$A$1,Model!BQ$2115-1,Model!$D$2113+Model!$C2172)</f>
        <v>113.75744435817467</v>
      </c>
      <c r="BR2172" s="4">
        <f t="shared" ca="1" si="3146"/>
        <v>260968.65278142953</v>
      </c>
      <c r="BS2172" s="4"/>
      <c r="BT2172" s="2">
        <f t="shared" ca="1" si="3147"/>
        <v>455981.9721251048</v>
      </c>
      <c r="BU2172" s="2">
        <f t="shared" ca="1" si="3148"/>
        <v>260968.65278142953</v>
      </c>
      <c r="BV2172" s="5">
        <f t="shared" ca="1" si="3149"/>
        <v>195013.31934367528</v>
      </c>
      <c r="BW2172" s="1"/>
      <c r="BX2172" s="4">
        <f ca="1">OFFSET(Model!$A$1,Model!BX$2115-1,Model!$D$2113+Model!$C2172)</f>
        <v>0</v>
      </c>
      <c r="BY2172" s="4">
        <f ca="1">OFFSET(Model!$A$1,Model!BY$2115-1,Model!$D$2113+Model!$C2172)</f>
        <v>0</v>
      </c>
      <c r="BZ2172" s="4">
        <f ca="1">OFFSET(Model!$A$1,Model!BZ$2115-1,Model!$D$2113+Model!$C2172)</f>
        <v>0</v>
      </c>
      <c r="CA2172" s="4">
        <f ca="1">OFFSET(Model!$A$1,Model!CA$2115-1,Model!$D$2113+Model!$C2172)</f>
        <v>0</v>
      </c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>
        <f ca="1">OFFSET(Model!$A$1,Model!DD$2115-1,Model!$D$2113+Model!$C2172)</f>
        <v>0</v>
      </c>
      <c r="DE2172" s="4">
        <f ca="1">OFFSET(Model!$A$1,Model!DE$2115-1,Model!$D$2113+Model!$C2172)</f>
        <v>0</v>
      </c>
      <c r="DF2172" s="4">
        <f ca="1">OFFSET(Model!$A$1,Model!DF$2115-1,Model!$D$2113+Model!$C2172)</f>
        <v>0</v>
      </c>
      <c r="DG2172" s="1"/>
      <c r="DH2172" s="4">
        <f ca="1">OFFSET(Model!$A$1,Model!DH$2115-1,Model!$D$2113+Model!$C2172)</f>
        <v>0</v>
      </c>
      <c r="DI2172" s="4">
        <f ca="1">OFFSET(Model!$A$1,Model!DI$2115-1,Model!$D$2113+Model!$C2172)</f>
        <v>0</v>
      </c>
      <c r="DJ2172" s="4"/>
      <c r="DK2172" s="4"/>
      <c r="DL2172" s="4"/>
      <c r="DM2172" s="4"/>
      <c r="DN2172" s="4">
        <f ca="1">OFFSET(Model!$A$1,Model!DN$2115-1,Model!$D$2113+Model!$C2172)</f>
        <v>0</v>
      </c>
      <c r="DO2172" s="4">
        <f ca="1">OFFSET(Model!$A$1,Model!DO$2115-1,Model!$D$2113+Model!$C2172)</f>
        <v>0</v>
      </c>
      <c r="DP2172" s="4">
        <f ca="1">OFFSET(Model!$A$1,Model!DP$2115-1,Model!$D$2113+Model!$C2172)</f>
        <v>0</v>
      </c>
      <c r="DQ2172" s="6">
        <f ca="1">OFFSET(Model!$A$1,Model!DQ$2115-1,Model!$D$2113+Model!$C2172)</f>
        <v>0</v>
      </c>
      <c r="DR2172" s="4">
        <f ca="1">OFFSET(Model!$A$1,Model!DR$2115-1,Model!$D$2113+Model!$C2172)</f>
        <v>11451.707049915867</v>
      </c>
      <c r="DS2172" s="6">
        <f ca="1">OFFSET(Model!$A$1,Model!DS$2115-1,Model!$D$2113+Model!$C2172)</f>
        <v>0</v>
      </c>
      <c r="DT2172" s="4">
        <f ca="1">OFFSET(Model!$A$1,Model!DT$2115-1,Model!$D$2113+Model!$C2172)</f>
        <v>444530.26507518895</v>
      </c>
      <c r="DU2172" s="4">
        <f ca="1">OFFSET(Model!$A$1,Model!DU$2115-1,Model!$D$2113+Model!$C2172)</f>
        <v>183561.61229375942</v>
      </c>
      <c r="DV2172" s="4">
        <f ca="1">OFFSET(Model!$A$1,Model!DV$2115-1,Model!$D$2113+Model!$C2172)</f>
        <v>0</v>
      </c>
      <c r="DW2172" s="1"/>
      <c r="DX2172" s="360">
        <f ca="1">OFFSET(Model!$A$1,Model!DX$2115-1,Model!$D$2113+Model!$C2172)</f>
        <v>1.4445431062494464E-2</v>
      </c>
      <c r="DY2172" s="360">
        <f ca="1">OFFSET(Model!$A$1,Model!DY$2115-1,Model!$D$2113+Model!$C2172)</f>
        <v>1.4445431062494466E-2</v>
      </c>
      <c r="DZ2172" s="360">
        <f ca="1">OFFSET(Model!$A$1,Model!DZ$2115-1,Model!$D$2113+Model!$C2172)</f>
        <v>1.4445431062494464E-2</v>
      </c>
      <c r="EA2172" s="360">
        <f ca="1">OFFSET(Model!$A$1,Model!EA$2115-1,Model!$D$2113+Model!$C2172)</f>
        <v>1.4445431062494466E-2</v>
      </c>
      <c r="EB2172" s="360">
        <f ca="1">OFFSET(Model!$A$1,Model!EB$2115-1,Model!$D$2113+Model!$C2172)</f>
        <v>1.130870888892424E-2</v>
      </c>
      <c r="EC2172" s="360">
        <f ca="1">OFFSET(Model!$A$1,Model!EC$2115-1,Model!$D$2113+Model!$C2172)</f>
        <v>5.1040523087480444E-2</v>
      </c>
      <c r="ED2172" s="1"/>
      <c r="EE2172" s="1"/>
    </row>
    <row r="2173" spans="2:135" ht="15" customHeight="1">
      <c r="B2173" s="1"/>
      <c r="C2173" s="1">
        <f>IF(C2172&lt;Model!$E$1827,C2172+1,NA())</f>
        <v>56</v>
      </c>
      <c r="D2173" s="7">
        <f>INDEX(Model!$F$16:$DN$17,1,MATCH(Model!C2173,Model!$F$17:$DN$17,0))</f>
        <v>43799</v>
      </c>
      <c r="E2173" s="1"/>
      <c r="F2173" s="4">
        <f ca="1">OFFSET(Model!$A$1,Model!F$2115-1,Model!$D$2113+Model!$C2173)</f>
        <v>0</v>
      </c>
      <c r="G2173" s="4">
        <f ca="1">OFFSET(Model!$A$1,Model!G$2115-1,Model!$D$2113+Model!$C2173)</f>
        <v>0</v>
      </c>
      <c r="H2173" s="4">
        <f ca="1">OFFSET(Model!$A$1,Model!H$2115-1,Model!$D$2113+Model!$C2173)</f>
        <v>0</v>
      </c>
      <c r="I2173" s="4">
        <f ca="1">OFFSET(Model!$A$1,Model!I$2115-1,Model!$D$2113+Model!$C2173)</f>
        <v>375985.26297095389</v>
      </c>
      <c r="J2173" s="4">
        <f ca="1">OFFSET(Model!$A$1,Model!J$2115-1,Model!$D$2113+Model!$C2173)</f>
        <v>1666.7881622013417</v>
      </c>
      <c r="K2173" s="4">
        <f ca="1">OFFSET(Model!$A$1,Model!K$2115-1,Model!$D$2113+Model!$C2173)</f>
        <v>54471.080845921897</v>
      </c>
      <c r="L2173" s="4">
        <f ca="1">OFFSET(Model!$A$1,Model!L$2115-1,Model!$D$2113+Model!$C2173)</f>
        <v>11479.543598997609</v>
      </c>
      <c r="M2173" s="1"/>
      <c r="N2173" s="4">
        <f ca="1">OFFSET(Model!$A$1,Model!N$2115-1,Model!$D$2113+Model!$C2173)</f>
        <v>0</v>
      </c>
      <c r="O2173" s="4">
        <f ca="1">OFFSET(Model!$A$1,Model!O$2115-1,Model!$D$2113+Model!$C2173)</f>
        <v>0</v>
      </c>
      <c r="P2173" s="4">
        <f ca="1">OFFSET(Model!$A$1,Model!P$2115-1,Model!$D$2113+Model!$C2173)</f>
        <v>0</v>
      </c>
      <c r="Q2173" s="4">
        <f ca="1">OFFSET(Model!$A$1,Model!Q$2115-1,Model!$D$2113+Model!$C2173)</f>
        <v>0</v>
      </c>
      <c r="R2173" s="4">
        <f ca="1">OFFSET(Model!$A$1,Model!R$2115-1,Model!$D$2113+Model!$C2173)</f>
        <v>0</v>
      </c>
      <c r="S2173" s="4">
        <f t="shared" ca="1" si="3142"/>
        <v>0</v>
      </c>
      <c r="T2173" s="4"/>
      <c r="U2173" s="4">
        <f ca="1">OFFSET(Model!$A$1,Model!U$2115-1,Model!$D$2113+Model!$C2173)</f>
        <v>0</v>
      </c>
      <c r="V2173" s="4">
        <f ca="1">OFFSET(Model!$A$1,Model!V$2115-1,Model!$D$2113+Model!$C2173)</f>
        <v>0</v>
      </c>
      <c r="W2173" s="4">
        <f ca="1">OFFSET(Model!$A$1,Model!W$2115-1,Model!$D$2113+Model!$C2173)</f>
        <v>0</v>
      </c>
      <c r="X2173" s="4">
        <f ca="1">OFFSET(Model!$A$1,Model!X$2115-1,Model!$D$2113+Model!$C2173)</f>
        <v>0</v>
      </c>
      <c r="Y2173" s="4">
        <f t="shared" ca="1" si="3143"/>
        <v>0</v>
      </c>
      <c r="Z2173" s="4"/>
      <c r="AA2173" s="4">
        <f ca="1">OFFSET(Model!$A$1,Model!AA$2115-1,Model!$D$2113+Model!$C2173)</f>
        <v>0</v>
      </c>
      <c r="AB2173" s="4">
        <f ca="1">OFFSET(Model!$A$1,Model!AB$2115-1,Model!$D$2113+Model!$C2173)</f>
        <v>0</v>
      </c>
      <c r="AC2173" s="4">
        <f ca="1">OFFSET(Model!$A$1,Model!AC$2115-1,Model!$D$2113+Model!$C2173)</f>
        <v>0</v>
      </c>
      <c r="AD2173" s="4">
        <f ca="1">OFFSET(Model!$A$1,Model!AD$2115-1,Model!$D$2113+Model!$C2173)</f>
        <v>0</v>
      </c>
      <c r="AE2173" s="4">
        <f ca="1">OFFSET(Model!$A$1,Model!AE$2115-1,Model!$D$2113+Model!$C2173)</f>
        <v>0</v>
      </c>
      <c r="AF2173" s="4">
        <f ca="1">OFFSET(Model!$A$1,Model!AF$2115-1,Model!$D$2113+Model!$C2173)</f>
        <v>0</v>
      </c>
      <c r="AG2173" s="4">
        <f ca="1">OFFSET(Model!$A$1,Model!AG$2115-1,Model!$D$2113+Model!$C2173)</f>
        <v>0</v>
      </c>
      <c r="AH2173" s="4">
        <f ca="1">OFFSET(Model!$A$1,Model!AH$2115-1,Model!$D$2113+Model!$C2173)</f>
        <v>0</v>
      </c>
      <c r="AI2173" s="4">
        <f ca="1">OFFSET(Model!$A$1,Model!AI$2115-1,Model!$D$2113+Model!$C2173)</f>
        <v>0</v>
      </c>
      <c r="AJ2173" s="4">
        <f ca="1">OFFSET(Model!$A$1,Model!AJ$2115-1,Model!$D$2113+Model!$C2173)</f>
        <v>0</v>
      </c>
      <c r="AK2173" s="4">
        <f ca="1">OFFSET(Model!$A$1,Model!AK$2115-1,Model!$D$2113+Model!$C2173)</f>
        <v>0</v>
      </c>
      <c r="AL2173" s="4">
        <f t="shared" ca="1" si="3144"/>
        <v>0</v>
      </c>
      <c r="AM2173" s="4"/>
      <c r="AN2173" s="4">
        <f ca="1">OFFSET(Model!$A$1,Model!AN$2115-1,Model!$D$2113+Model!$C2173)</f>
        <v>0</v>
      </c>
      <c r="AO2173" s="4">
        <f ca="1">OFFSET(Model!$A$1,Model!AO$2115-1,Model!$D$2113+Model!$C2173)</f>
        <v>0</v>
      </c>
      <c r="AP2173" s="4">
        <f ca="1">OFFSET(Model!$A$1,Model!AP$2115-1,Model!$D$2113+Model!$C2173)</f>
        <v>0</v>
      </c>
      <c r="AQ2173" s="4">
        <f ca="1">OFFSET(Model!$A$1,Model!AQ$2115-1,Model!$D$2113+Model!$C2173)</f>
        <v>0</v>
      </c>
      <c r="AR2173" s="4">
        <f ca="1">OFFSET(Model!$A$1,Model!AR$2115-1,Model!$D$2113+Model!$C2173)</f>
        <v>0</v>
      </c>
      <c r="AS2173" s="4">
        <f ca="1">OFFSET(Model!$A$1,Model!AS$2115-1,Model!$D$2113+Model!$C2173)</f>
        <v>0</v>
      </c>
      <c r="AT2173" s="4">
        <f ca="1">OFFSET(Model!$A$1,Model!AT$2115-1,Model!$D$2113+Model!$C2173)</f>
        <v>0</v>
      </c>
      <c r="AU2173" s="4">
        <f ca="1">OFFSET(Model!$A$1,Model!AU$2115-1,Model!$D$2113+Model!$C2173)</f>
        <v>0</v>
      </c>
      <c r="AV2173" s="4">
        <f ca="1">OFFSET(Model!$A$1,Model!AV$2115-1,Model!$D$2113+Model!$C2173)</f>
        <v>0</v>
      </c>
      <c r="AW2173" s="4">
        <f ca="1">OFFSET(Model!$A$1,Model!AW$2115-1,Model!$D$2113+Model!$C2173)</f>
        <v>0</v>
      </c>
      <c r="AX2173" s="4">
        <f ca="1">OFFSET(Model!$A$1,Model!AX$2115-1,Model!$D$2113+Model!$C2173)</f>
        <v>0</v>
      </c>
      <c r="AY2173" s="4">
        <f ca="1">OFFSET(Model!$A$1,Model!AY$2115-1,Model!$D$2113+Model!$C2173)</f>
        <v>0</v>
      </c>
      <c r="AZ2173" s="4">
        <f ca="1">OFFSET(Model!$A$1,Model!AZ$2115-1,Model!$D$2113+Model!$C2173)</f>
        <v>0</v>
      </c>
      <c r="BA2173" s="4">
        <f ca="1">OFFSET(Model!$A$1,Model!BA$2115-1,Model!$D$2113+Model!$C2173)</f>
        <v>0</v>
      </c>
      <c r="BB2173" s="4">
        <f ca="1">OFFSET(Model!$A$1,Model!BB$2115-1,Model!$D$2113+Model!$C2173)</f>
        <v>0</v>
      </c>
      <c r="BC2173" s="4">
        <f ca="1">OFFSET(Model!$A$1,Model!BC$2115-1,Model!$D$2113+Model!$C2173)</f>
        <v>0</v>
      </c>
      <c r="BD2173" s="4">
        <f ca="1">OFFSET(Model!$A$1,Model!BD$2115-1,Model!$D$2113+Model!$C2173)</f>
        <v>0</v>
      </c>
      <c r="BE2173" s="4">
        <f ca="1">OFFSET(Model!$A$1,Model!BE$2115-1,Model!$D$2113+Model!$C2173)</f>
        <v>0</v>
      </c>
      <c r="BF2173" s="4">
        <f ca="1">OFFSET(Model!$A$1,Model!BF$2115-1,Model!$D$2113+Model!$C2173)</f>
        <v>0</v>
      </c>
      <c r="BG2173" s="4">
        <f ca="1">OFFSET(Model!$A$1,Model!BG$2115-1,Model!$D$2113+Model!$C2173)</f>
        <v>0</v>
      </c>
      <c r="BH2173" s="4">
        <f t="shared" ca="1" si="3145"/>
        <v>0</v>
      </c>
      <c r="BI2173" s="4"/>
      <c r="BJ2173" s="4">
        <f ca="1">OFFSET(Model!$A$1,Model!BJ$2115-1,Model!$D$2113+Model!$C2173)</f>
        <v>77969.399764839836</v>
      </c>
      <c r="BK2173" s="4">
        <f ca="1">OFFSET(Model!$A$1,Model!BK$2115-1,Model!$D$2113+Model!$C2173)</f>
        <v>12203.906050148844</v>
      </c>
      <c r="BL2173" s="4">
        <f ca="1">OFFSET(Model!$A$1,Model!BL$2115-1,Model!$D$2113+Model!$C2173)</f>
        <v>29153.775564244461</v>
      </c>
      <c r="BM2173" s="4">
        <f ca="1">OFFSET(Model!$A$1,Model!BM$2115-1,Model!$D$2113+Model!$C2173)</f>
        <v>39323.697272701836</v>
      </c>
      <c r="BN2173" s="4">
        <f ca="1">OFFSET(Model!$A$1,Model!BN$2115-1,Model!$D$2113+Model!$C2173)</f>
        <v>47459.634639467731</v>
      </c>
      <c r="BO2173" s="4">
        <f ca="1">OFFSET(Model!$A$1,Model!BO$2115-1,Model!$D$2113+Model!$C2173)</f>
        <v>20339.84341691474</v>
      </c>
      <c r="BP2173" s="4">
        <f ca="1">OFFSET(Model!$A$1,Model!BP$2115-1,Model!$D$2113+Model!$C2173)</f>
        <v>27119.791222552987</v>
      </c>
      <c r="BQ2173" s="4">
        <f ca="1">OFFSET(Model!$A$1,Model!BQ$2115-1,Model!$D$2113+Model!$C2173)</f>
        <v>114.23143370966706</v>
      </c>
      <c r="BR2173" s="4">
        <f t="shared" ca="1" si="3146"/>
        <v>253684.27936458011</v>
      </c>
      <c r="BS2173" s="4"/>
      <c r="BT2173" s="2">
        <f t="shared" ca="1" si="3147"/>
        <v>443602.6755780747</v>
      </c>
      <c r="BU2173" s="2">
        <f t="shared" ca="1" si="3148"/>
        <v>253684.27936458011</v>
      </c>
      <c r="BV2173" s="5">
        <f t="shared" ca="1" si="3149"/>
        <v>189918.39621349459</v>
      </c>
      <c r="BW2173" s="1"/>
      <c r="BX2173" s="4">
        <f ca="1">OFFSET(Model!$A$1,Model!BX$2115-1,Model!$D$2113+Model!$C2173)</f>
        <v>0</v>
      </c>
      <c r="BY2173" s="4">
        <f ca="1">OFFSET(Model!$A$1,Model!BY$2115-1,Model!$D$2113+Model!$C2173)</f>
        <v>0</v>
      </c>
      <c r="BZ2173" s="4">
        <f ca="1">OFFSET(Model!$A$1,Model!BZ$2115-1,Model!$D$2113+Model!$C2173)</f>
        <v>0</v>
      </c>
      <c r="CA2173" s="4">
        <f ca="1">OFFSET(Model!$A$1,Model!CA$2115-1,Model!$D$2113+Model!$C2173)</f>
        <v>0</v>
      </c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>
        <f ca="1">OFFSET(Model!$A$1,Model!DD$2115-1,Model!$D$2113+Model!$C2173)</f>
        <v>0</v>
      </c>
      <c r="DE2173" s="4">
        <f ca="1">OFFSET(Model!$A$1,Model!DE$2115-1,Model!$D$2113+Model!$C2173)</f>
        <v>0</v>
      </c>
      <c r="DF2173" s="4">
        <f ca="1">OFFSET(Model!$A$1,Model!DF$2115-1,Model!$D$2113+Model!$C2173)</f>
        <v>0</v>
      </c>
      <c r="DG2173" s="1"/>
      <c r="DH2173" s="4">
        <f ca="1">OFFSET(Model!$A$1,Model!DH$2115-1,Model!$D$2113+Model!$C2173)</f>
        <v>0</v>
      </c>
      <c r="DI2173" s="4">
        <f ca="1">OFFSET(Model!$A$1,Model!DI$2115-1,Model!$D$2113+Model!$C2173)</f>
        <v>0</v>
      </c>
      <c r="DJ2173" s="4"/>
      <c r="DK2173" s="4"/>
      <c r="DL2173" s="4"/>
      <c r="DM2173" s="4"/>
      <c r="DN2173" s="4">
        <f ca="1">OFFSET(Model!$A$1,Model!DN$2115-1,Model!$D$2113+Model!$C2173)</f>
        <v>0</v>
      </c>
      <c r="DO2173" s="4">
        <f ca="1">OFFSET(Model!$A$1,Model!DO$2115-1,Model!$D$2113+Model!$C2173)</f>
        <v>0</v>
      </c>
      <c r="DP2173" s="4">
        <f ca="1">OFFSET(Model!$A$1,Model!DP$2115-1,Model!$D$2113+Model!$C2173)</f>
        <v>0</v>
      </c>
      <c r="DQ2173" s="6">
        <f ca="1">OFFSET(Model!$A$1,Model!DQ$2115-1,Model!$D$2113+Model!$C2173)</f>
        <v>0</v>
      </c>
      <c r="DR2173" s="4">
        <f ca="1">OFFSET(Model!$A$1,Model!DR$2115-1,Model!$D$2113+Model!$C2173)</f>
        <v>11479.543598997609</v>
      </c>
      <c r="DS2173" s="6">
        <f ca="1">OFFSET(Model!$A$1,Model!DS$2115-1,Model!$D$2113+Model!$C2173)</f>
        <v>0</v>
      </c>
      <c r="DT2173" s="4">
        <f ca="1">OFFSET(Model!$A$1,Model!DT$2115-1,Model!$D$2113+Model!$C2173)</f>
        <v>432123.13197907712</v>
      </c>
      <c r="DU2173" s="4">
        <f ca="1">OFFSET(Model!$A$1,Model!DU$2115-1,Model!$D$2113+Model!$C2173)</f>
        <v>178438.85261449701</v>
      </c>
      <c r="DV2173" s="4">
        <f ca="1">OFFSET(Model!$A$1,Model!DV$2115-1,Model!$D$2113+Model!$C2173)</f>
        <v>0</v>
      </c>
      <c r="DW2173" s="1"/>
      <c r="DX2173" s="360">
        <f ca="1">OFFSET(Model!$A$1,Model!DX$2115-1,Model!$D$2113+Model!$C2173)</f>
        <v>1.406802934914775E-2</v>
      </c>
      <c r="DY2173" s="360">
        <f ca="1">OFFSET(Model!$A$1,Model!DY$2115-1,Model!$D$2113+Model!$C2173)</f>
        <v>1.406802934914775E-2</v>
      </c>
      <c r="DZ2173" s="360">
        <f ca="1">OFFSET(Model!$A$1,Model!DZ$2115-1,Model!$D$2113+Model!$C2173)</f>
        <v>1.406802934914775E-2</v>
      </c>
      <c r="EA2173" s="360">
        <f ca="1">OFFSET(Model!$A$1,Model!EA$2115-1,Model!$D$2113+Model!$C2173)</f>
        <v>1.4068029349147748E-2</v>
      </c>
      <c r="EB2173" s="360">
        <f ca="1">OFFSET(Model!$A$1,Model!EB$2115-1,Model!$D$2113+Model!$C2173)</f>
        <v>1.101325726190424E-2</v>
      </c>
      <c r="EC2173" s="360">
        <f ca="1">OFFSET(Model!$A$1,Model!EC$2115-1,Model!$D$2113+Model!$C2173)</f>
        <v>4.9707037033655387E-2</v>
      </c>
      <c r="ED2173" s="1"/>
      <c r="EE2173" s="1"/>
    </row>
    <row r="2174" spans="2:135" ht="15" customHeight="1">
      <c r="B2174" s="1"/>
      <c r="C2174" s="1">
        <f>IF(C2173&lt;Model!$E$1827,C2173+1,NA())</f>
        <v>57</v>
      </c>
      <c r="D2174" s="7">
        <f>INDEX(Model!$F$16:$DN$17,1,MATCH(Model!C2174,Model!$F$17:$DN$17,0))</f>
        <v>43830</v>
      </c>
      <c r="E2174" s="1"/>
      <c r="F2174" s="4">
        <f ca="1">OFFSET(Model!$A$1,Model!F$2115-1,Model!$D$2113+Model!$C2174)</f>
        <v>0</v>
      </c>
      <c r="G2174" s="4">
        <f ca="1">OFFSET(Model!$A$1,Model!G$2115-1,Model!$D$2113+Model!$C2174)</f>
        <v>0</v>
      </c>
      <c r="H2174" s="4">
        <f ca="1">OFFSET(Model!$A$1,Model!H$2115-1,Model!$D$2113+Model!$C2174)</f>
        <v>0</v>
      </c>
      <c r="I2174" s="4">
        <f ca="1">OFFSET(Model!$A$1,Model!I$2115-1,Model!$D$2113+Model!$C2174)</f>
        <v>390005.83610908518</v>
      </c>
      <c r="J2174" s="4">
        <f ca="1">OFFSET(Model!$A$1,Model!J$2115-1,Model!$D$2113+Model!$C2174)</f>
        <v>1728.943059308893</v>
      </c>
      <c r="K2174" s="4">
        <f ca="1">OFFSET(Model!$A$1,Model!K$2115-1,Model!$D$2113+Model!$C2174)</f>
        <v>56507.622321745635</v>
      </c>
      <c r="L2174" s="4">
        <f ca="1">OFFSET(Model!$A$1,Model!L$2115-1,Model!$D$2113+Model!$C2174)</f>
        <v>11508.379120231912</v>
      </c>
      <c r="M2174" s="1"/>
      <c r="N2174" s="4">
        <f ca="1">OFFSET(Model!$A$1,Model!N$2115-1,Model!$D$2113+Model!$C2174)</f>
        <v>0</v>
      </c>
      <c r="O2174" s="4">
        <f ca="1">OFFSET(Model!$A$1,Model!O$2115-1,Model!$D$2113+Model!$C2174)</f>
        <v>0</v>
      </c>
      <c r="P2174" s="4">
        <f ca="1">OFFSET(Model!$A$1,Model!P$2115-1,Model!$D$2113+Model!$C2174)</f>
        <v>0</v>
      </c>
      <c r="Q2174" s="4">
        <f ca="1">OFFSET(Model!$A$1,Model!Q$2115-1,Model!$D$2113+Model!$C2174)</f>
        <v>0</v>
      </c>
      <c r="R2174" s="4">
        <f ca="1">OFFSET(Model!$A$1,Model!R$2115-1,Model!$D$2113+Model!$C2174)</f>
        <v>0</v>
      </c>
      <c r="S2174" s="4">
        <f t="shared" ca="1" si="3142"/>
        <v>0</v>
      </c>
      <c r="T2174" s="4"/>
      <c r="U2174" s="4">
        <f ca="1">OFFSET(Model!$A$1,Model!U$2115-1,Model!$D$2113+Model!$C2174)</f>
        <v>0</v>
      </c>
      <c r="V2174" s="4">
        <f ca="1">OFFSET(Model!$A$1,Model!V$2115-1,Model!$D$2113+Model!$C2174)</f>
        <v>0</v>
      </c>
      <c r="W2174" s="4">
        <f ca="1">OFFSET(Model!$A$1,Model!W$2115-1,Model!$D$2113+Model!$C2174)</f>
        <v>0</v>
      </c>
      <c r="X2174" s="4">
        <f ca="1">OFFSET(Model!$A$1,Model!X$2115-1,Model!$D$2113+Model!$C2174)</f>
        <v>0</v>
      </c>
      <c r="Y2174" s="4">
        <f t="shared" ca="1" si="3143"/>
        <v>0</v>
      </c>
      <c r="Z2174" s="4"/>
      <c r="AA2174" s="4">
        <f ca="1">OFFSET(Model!$A$1,Model!AA$2115-1,Model!$D$2113+Model!$C2174)</f>
        <v>0</v>
      </c>
      <c r="AB2174" s="4">
        <f ca="1">OFFSET(Model!$A$1,Model!AB$2115-1,Model!$D$2113+Model!$C2174)</f>
        <v>0</v>
      </c>
      <c r="AC2174" s="4">
        <f ca="1">OFFSET(Model!$A$1,Model!AC$2115-1,Model!$D$2113+Model!$C2174)</f>
        <v>0</v>
      </c>
      <c r="AD2174" s="4">
        <f ca="1">OFFSET(Model!$A$1,Model!AD$2115-1,Model!$D$2113+Model!$C2174)</f>
        <v>0</v>
      </c>
      <c r="AE2174" s="4">
        <f ca="1">OFFSET(Model!$A$1,Model!AE$2115-1,Model!$D$2113+Model!$C2174)</f>
        <v>0</v>
      </c>
      <c r="AF2174" s="4">
        <f ca="1">OFFSET(Model!$A$1,Model!AF$2115-1,Model!$D$2113+Model!$C2174)</f>
        <v>0</v>
      </c>
      <c r="AG2174" s="4">
        <f ca="1">OFFSET(Model!$A$1,Model!AG$2115-1,Model!$D$2113+Model!$C2174)</f>
        <v>0</v>
      </c>
      <c r="AH2174" s="4">
        <f ca="1">OFFSET(Model!$A$1,Model!AH$2115-1,Model!$D$2113+Model!$C2174)</f>
        <v>0</v>
      </c>
      <c r="AI2174" s="4">
        <f ca="1">OFFSET(Model!$A$1,Model!AI$2115-1,Model!$D$2113+Model!$C2174)</f>
        <v>0</v>
      </c>
      <c r="AJ2174" s="4">
        <f ca="1">OFFSET(Model!$A$1,Model!AJ$2115-1,Model!$D$2113+Model!$C2174)</f>
        <v>0</v>
      </c>
      <c r="AK2174" s="4">
        <f ca="1">OFFSET(Model!$A$1,Model!AK$2115-1,Model!$D$2113+Model!$C2174)</f>
        <v>0</v>
      </c>
      <c r="AL2174" s="4">
        <f t="shared" ca="1" si="3144"/>
        <v>0</v>
      </c>
      <c r="AM2174" s="4"/>
      <c r="AN2174" s="4">
        <f ca="1">OFFSET(Model!$A$1,Model!AN$2115-1,Model!$D$2113+Model!$C2174)</f>
        <v>0</v>
      </c>
      <c r="AO2174" s="4">
        <f ca="1">OFFSET(Model!$A$1,Model!AO$2115-1,Model!$D$2113+Model!$C2174)</f>
        <v>0</v>
      </c>
      <c r="AP2174" s="4">
        <f ca="1">OFFSET(Model!$A$1,Model!AP$2115-1,Model!$D$2113+Model!$C2174)</f>
        <v>0</v>
      </c>
      <c r="AQ2174" s="4">
        <f ca="1">OFFSET(Model!$A$1,Model!AQ$2115-1,Model!$D$2113+Model!$C2174)</f>
        <v>0</v>
      </c>
      <c r="AR2174" s="4">
        <f ca="1">OFFSET(Model!$A$1,Model!AR$2115-1,Model!$D$2113+Model!$C2174)</f>
        <v>0</v>
      </c>
      <c r="AS2174" s="4">
        <f ca="1">OFFSET(Model!$A$1,Model!AS$2115-1,Model!$D$2113+Model!$C2174)</f>
        <v>0</v>
      </c>
      <c r="AT2174" s="4">
        <f ca="1">OFFSET(Model!$A$1,Model!AT$2115-1,Model!$D$2113+Model!$C2174)</f>
        <v>0</v>
      </c>
      <c r="AU2174" s="4">
        <f ca="1">OFFSET(Model!$A$1,Model!AU$2115-1,Model!$D$2113+Model!$C2174)</f>
        <v>0</v>
      </c>
      <c r="AV2174" s="4">
        <f ca="1">OFFSET(Model!$A$1,Model!AV$2115-1,Model!$D$2113+Model!$C2174)</f>
        <v>0</v>
      </c>
      <c r="AW2174" s="4">
        <f ca="1">OFFSET(Model!$A$1,Model!AW$2115-1,Model!$D$2113+Model!$C2174)</f>
        <v>0</v>
      </c>
      <c r="AX2174" s="4">
        <f ca="1">OFFSET(Model!$A$1,Model!AX$2115-1,Model!$D$2113+Model!$C2174)</f>
        <v>0</v>
      </c>
      <c r="AY2174" s="4">
        <f ca="1">OFFSET(Model!$A$1,Model!AY$2115-1,Model!$D$2113+Model!$C2174)</f>
        <v>0</v>
      </c>
      <c r="AZ2174" s="4">
        <f ca="1">OFFSET(Model!$A$1,Model!AZ$2115-1,Model!$D$2113+Model!$C2174)</f>
        <v>0</v>
      </c>
      <c r="BA2174" s="4">
        <f ca="1">OFFSET(Model!$A$1,Model!BA$2115-1,Model!$D$2113+Model!$C2174)</f>
        <v>0</v>
      </c>
      <c r="BB2174" s="4">
        <f ca="1">OFFSET(Model!$A$1,Model!BB$2115-1,Model!$D$2113+Model!$C2174)</f>
        <v>0</v>
      </c>
      <c r="BC2174" s="4">
        <f ca="1">OFFSET(Model!$A$1,Model!BC$2115-1,Model!$D$2113+Model!$C2174)</f>
        <v>0</v>
      </c>
      <c r="BD2174" s="4">
        <f ca="1">OFFSET(Model!$A$1,Model!BD$2115-1,Model!$D$2113+Model!$C2174)</f>
        <v>0</v>
      </c>
      <c r="BE2174" s="4">
        <f ca="1">OFFSET(Model!$A$1,Model!BE$2115-1,Model!$D$2113+Model!$C2174)</f>
        <v>0</v>
      </c>
      <c r="BF2174" s="4">
        <f ca="1">OFFSET(Model!$A$1,Model!BF$2115-1,Model!$D$2113+Model!$C2174)</f>
        <v>0</v>
      </c>
      <c r="BG2174" s="4">
        <f ca="1">OFFSET(Model!$A$1,Model!BG$2115-1,Model!$D$2113+Model!$C2174)</f>
        <v>0</v>
      </c>
      <c r="BH2174" s="4">
        <f t="shared" ca="1" si="3145"/>
        <v>0</v>
      </c>
      <c r="BI2174" s="4"/>
      <c r="BJ2174" s="4">
        <f ca="1">OFFSET(Model!$A$1,Model!BJ$2115-1,Model!$D$2113+Model!$C2174)</f>
        <v>80879.197083348685</v>
      </c>
      <c r="BK2174" s="4">
        <f ca="1">OFFSET(Model!$A$1,Model!BK$2115-1,Model!$D$2113+Model!$C2174)</f>
        <v>12659.352586958923</v>
      </c>
      <c r="BL2174" s="4">
        <f ca="1">OFFSET(Model!$A$1,Model!BL$2115-1,Model!$D$2113+Model!$C2174)</f>
        <v>30241.786735512982</v>
      </c>
      <c r="BM2174" s="4">
        <f ca="1">OFFSET(Model!$A$1,Model!BM$2115-1,Model!$D$2113+Model!$C2174)</f>
        <v>40791.247224645427</v>
      </c>
      <c r="BN2174" s="4">
        <f ca="1">OFFSET(Model!$A$1,Model!BN$2115-1,Model!$D$2113+Model!$C2174)</f>
        <v>49230.815615951375</v>
      </c>
      <c r="BO2174" s="4">
        <f ca="1">OFFSET(Model!$A$1,Model!BO$2115-1,Model!$D$2113+Model!$C2174)</f>
        <v>21098.920978264872</v>
      </c>
      <c r="BP2174" s="4">
        <f ca="1">OFFSET(Model!$A$1,Model!BP$2115-1,Model!$D$2113+Model!$C2174)</f>
        <v>28131.894637686499</v>
      </c>
      <c r="BQ2174" s="4">
        <f ca="1">OFFSET(Model!$A$1,Model!BQ$2115-1,Model!$D$2113+Model!$C2174)</f>
        <v>114.70739801679066</v>
      </c>
      <c r="BR2174" s="4">
        <f t="shared" ca="1" si="3146"/>
        <v>263147.92226038553</v>
      </c>
      <c r="BS2174" s="4"/>
      <c r="BT2174" s="2">
        <f t="shared" ca="1" si="3147"/>
        <v>459750.78061037161</v>
      </c>
      <c r="BU2174" s="2">
        <f t="shared" ca="1" si="3148"/>
        <v>263147.92226038553</v>
      </c>
      <c r="BV2174" s="5">
        <f t="shared" ca="1" si="3149"/>
        <v>196602.85834998608</v>
      </c>
      <c r="BW2174" s="1"/>
      <c r="BX2174" s="4">
        <f ca="1">OFFSET(Model!$A$1,Model!BX$2115-1,Model!$D$2113+Model!$C2174)</f>
        <v>0</v>
      </c>
      <c r="BY2174" s="4">
        <f ca="1">OFFSET(Model!$A$1,Model!BY$2115-1,Model!$D$2113+Model!$C2174)</f>
        <v>0</v>
      </c>
      <c r="BZ2174" s="4">
        <f ca="1">OFFSET(Model!$A$1,Model!BZ$2115-1,Model!$D$2113+Model!$C2174)</f>
        <v>0</v>
      </c>
      <c r="CA2174" s="4">
        <f ca="1">OFFSET(Model!$A$1,Model!CA$2115-1,Model!$D$2113+Model!$C2174)</f>
        <v>0</v>
      </c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>
        <f ca="1">OFFSET(Model!$A$1,Model!DD$2115-1,Model!$D$2113+Model!$C2174)</f>
        <v>0</v>
      </c>
      <c r="DE2174" s="4">
        <f ca="1">OFFSET(Model!$A$1,Model!DE$2115-1,Model!$D$2113+Model!$C2174)</f>
        <v>0</v>
      </c>
      <c r="DF2174" s="4">
        <f ca="1">OFFSET(Model!$A$1,Model!DF$2115-1,Model!$D$2113+Model!$C2174)</f>
        <v>0</v>
      </c>
      <c r="DG2174" s="1"/>
      <c r="DH2174" s="4">
        <f ca="1">OFFSET(Model!$A$1,Model!DH$2115-1,Model!$D$2113+Model!$C2174)</f>
        <v>0</v>
      </c>
      <c r="DI2174" s="4">
        <f ca="1">OFFSET(Model!$A$1,Model!DI$2115-1,Model!$D$2113+Model!$C2174)</f>
        <v>0</v>
      </c>
      <c r="DJ2174" s="4"/>
      <c r="DK2174" s="4"/>
      <c r="DL2174" s="4"/>
      <c r="DM2174" s="4"/>
      <c r="DN2174" s="4">
        <f ca="1">OFFSET(Model!$A$1,Model!DN$2115-1,Model!$D$2113+Model!$C2174)</f>
        <v>0</v>
      </c>
      <c r="DO2174" s="4">
        <f ca="1">OFFSET(Model!$A$1,Model!DO$2115-1,Model!$D$2113+Model!$C2174)</f>
        <v>0</v>
      </c>
      <c r="DP2174" s="4">
        <f ca="1">OFFSET(Model!$A$1,Model!DP$2115-1,Model!$D$2113+Model!$C2174)</f>
        <v>0</v>
      </c>
      <c r="DQ2174" s="6">
        <f ca="1">OFFSET(Model!$A$1,Model!DQ$2115-1,Model!$D$2113+Model!$C2174)</f>
        <v>0</v>
      </c>
      <c r="DR2174" s="4">
        <f ca="1">OFFSET(Model!$A$1,Model!DR$2115-1,Model!$D$2113+Model!$C2174)</f>
        <v>11508.379120231912</v>
      </c>
      <c r="DS2174" s="6">
        <f ca="1">OFFSET(Model!$A$1,Model!DS$2115-1,Model!$D$2113+Model!$C2174)</f>
        <v>0</v>
      </c>
      <c r="DT2174" s="4">
        <f ca="1">OFFSET(Model!$A$1,Model!DT$2115-1,Model!$D$2113+Model!$C2174)</f>
        <v>448242.40149013972</v>
      </c>
      <c r="DU2174" s="4">
        <f ca="1">OFFSET(Model!$A$1,Model!DU$2115-1,Model!$D$2113+Model!$C2174)</f>
        <v>185094.47922975416</v>
      </c>
      <c r="DV2174" s="4">
        <f ca="1">OFFSET(Model!$A$1,Model!DV$2115-1,Model!$D$2113+Model!$C2174)</f>
        <v>0</v>
      </c>
      <c r="DW2174" s="1"/>
      <c r="DX2174" s="360">
        <f ca="1">OFFSET(Model!$A$1,Model!DX$2115-1,Model!$D$2113+Model!$C2174)</f>
        <v>1.4563174692591562E-2</v>
      </c>
      <c r="DY2174" s="360">
        <f ca="1">OFFSET(Model!$A$1,Model!DY$2115-1,Model!$D$2113+Model!$C2174)</f>
        <v>1.4563174692591564E-2</v>
      </c>
      <c r="DZ2174" s="360">
        <f ca="1">OFFSET(Model!$A$1,Model!DZ$2115-1,Model!$D$2113+Model!$C2174)</f>
        <v>1.456317469259156E-2</v>
      </c>
      <c r="EA2174" s="360">
        <f ca="1">OFFSET(Model!$A$1,Model!EA$2115-1,Model!$D$2113+Model!$C2174)</f>
        <v>1.4563174692591562E-2</v>
      </c>
      <c r="EB2174" s="360">
        <f ca="1">OFFSET(Model!$A$1,Model!EB$2115-1,Model!$D$2113+Model!$C2174)</f>
        <v>1.140088533077168E-2</v>
      </c>
      <c r="EC2174" s="360">
        <f ca="1">OFFSET(Model!$A$1,Model!EC$2115-1,Model!$D$2113+Model!$C2174)</f>
        <v>5.1456550580490187E-2</v>
      </c>
      <c r="ED2174" s="1"/>
      <c r="EE2174" s="1"/>
    </row>
    <row r="2175" spans="2:135" ht="15" customHeight="1">
      <c r="B2175" s="1"/>
      <c r="C2175" s="1">
        <f>IF(C2174&lt;Model!$E$1827,C2174+1,NA())</f>
        <v>58</v>
      </c>
      <c r="D2175" s="7">
        <f>INDEX(Model!$F$16:$DN$17,1,MATCH(Model!C2175,Model!$F$17:$DN$17,0))</f>
        <v>43861</v>
      </c>
      <c r="E2175" s="1"/>
      <c r="F2175" s="4">
        <f ca="1">OFFSET(Model!$A$1,Model!F$2115-1,Model!$D$2113+Model!$C2175)</f>
        <v>0</v>
      </c>
      <c r="G2175" s="4">
        <f ca="1">OFFSET(Model!$A$1,Model!G$2115-1,Model!$D$2113+Model!$C2175)</f>
        <v>0</v>
      </c>
      <c r="H2175" s="4">
        <f ca="1">OFFSET(Model!$A$1,Model!H$2115-1,Model!$D$2113+Model!$C2175)</f>
        <v>0</v>
      </c>
      <c r="I2175" s="4">
        <f ca="1">OFFSET(Model!$A$1,Model!I$2115-1,Model!$D$2113+Model!$C2175)</f>
        <v>391630.86042620637</v>
      </c>
      <c r="J2175" s="4">
        <f ca="1">OFFSET(Model!$A$1,Model!J$2115-1,Model!$D$2113+Model!$C2175)</f>
        <v>1736.1469887226801</v>
      </c>
      <c r="K2175" s="4">
        <f ca="1">OFFSET(Model!$A$1,Model!K$2115-1,Model!$D$2113+Model!$C2175)</f>
        <v>56743.070748086247</v>
      </c>
      <c r="L2175" s="4">
        <f ca="1">OFFSET(Model!$A$1,Model!L$2115-1,Model!$D$2113+Model!$C2175)</f>
        <v>11537.287073551834</v>
      </c>
      <c r="M2175" s="1"/>
      <c r="N2175" s="4">
        <f ca="1">OFFSET(Model!$A$1,Model!N$2115-1,Model!$D$2113+Model!$C2175)</f>
        <v>0</v>
      </c>
      <c r="O2175" s="4">
        <f ca="1">OFFSET(Model!$A$1,Model!O$2115-1,Model!$D$2113+Model!$C2175)</f>
        <v>0</v>
      </c>
      <c r="P2175" s="4">
        <f ca="1">OFFSET(Model!$A$1,Model!P$2115-1,Model!$D$2113+Model!$C2175)</f>
        <v>0</v>
      </c>
      <c r="Q2175" s="4">
        <f ca="1">OFFSET(Model!$A$1,Model!Q$2115-1,Model!$D$2113+Model!$C2175)</f>
        <v>0</v>
      </c>
      <c r="R2175" s="4">
        <f ca="1">OFFSET(Model!$A$1,Model!R$2115-1,Model!$D$2113+Model!$C2175)</f>
        <v>0</v>
      </c>
      <c r="S2175" s="4">
        <f t="shared" ca="1" si="3142"/>
        <v>0</v>
      </c>
      <c r="T2175" s="4"/>
      <c r="U2175" s="4">
        <f ca="1">OFFSET(Model!$A$1,Model!U$2115-1,Model!$D$2113+Model!$C2175)</f>
        <v>0</v>
      </c>
      <c r="V2175" s="4">
        <f ca="1">OFFSET(Model!$A$1,Model!V$2115-1,Model!$D$2113+Model!$C2175)</f>
        <v>0</v>
      </c>
      <c r="W2175" s="4">
        <f ca="1">OFFSET(Model!$A$1,Model!W$2115-1,Model!$D$2113+Model!$C2175)</f>
        <v>0</v>
      </c>
      <c r="X2175" s="4">
        <f ca="1">OFFSET(Model!$A$1,Model!X$2115-1,Model!$D$2113+Model!$C2175)</f>
        <v>0</v>
      </c>
      <c r="Y2175" s="4">
        <f t="shared" ca="1" si="3143"/>
        <v>0</v>
      </c>
      <c r="Z2175" s="4"/>
      <c r="AA2175" s="4">
        <f ca="1">OFFSET(Model!$A$1,Model!AA$2115-1,Model!$D$2113+Model!$C2175)</f>
        <v>0</v>
      </c>
      <c r="AB2175" s="4">
        <f ca="1">OFFSET(Model!$A$1,Model!AB$2115-1,Model!$D$2113+Model!$C2175)</f>
        <v>0</v>
      </c>
      <c r="AC2175" s="4">
        <f ca="1">OFFSET(Model!$A$1,Model!AC$2115-1,Model!$D$2113+Model!$C2175)</f>
        <v>0</v>
      </c>
      <c r="AD2175" s="4">
        <f ca="1">OFFSET(Model!$A$1,Model!AD$2115-1,Model!$D$2113+Model!$C2175)</f>
        <v>0</v>
      </c>
      <c r="AE2175" s="4">
        <f ca="1">OFFSET(Model!$A$1,Model!AE$2115-1,Model!$D$2113+Model!$C2175)</f>
        <v>0</v>
      </c>
      <c r="AF2175" s="4">
        <f ca="1">OFFSET(Model!$A$1,Model!AF$2115-1,Model!$D$2113+Model!$C2175)</f>
        <v>0</v>
      </c>
      <c r="AG2175" s="4">
        <f ca="1">OFFSET(Model!$A$1,Model!AG$2115-1,Model!$D$2113+Model!$C2175)</f>
        <v>0</v>
      </c>
      <c r="AH2175" s="4">
        <f ca="1">OFFSET(Model!$A$1,Model!AH$2115-1,Model!$D$2113+Model!$C2175)</f>
        <v>0</v>
      </c>
      <c r="AI2175" s="4">
        <f ca="1">OFFSET(Model!$A$1,Model!AI$2115-1,Model!$D$2113+Model!$C2175)</f>
        <v>0</v>
      </c>
      <c r="AJ2175" s="4">
        <f ca="1">OFFSET(Model!$A$1,Model!AJ$2115-1,Model!$D$2113+Model!$C2175)</f>
        <v>0</v>
      </c>
      <c r="AK2175" s="4">
        <f ca="1">OFFSET(Model!$A$1,Model!AK$2115-1,Model!$D$2113+Model!$C2175)</f>
        <v>0</v>
      </c>
      <c r="AL2175" s="4">
        <f t="shared" ca="1" si="3144"/>
        <v>0</v>
      </c>
      <c r="AM2175" s="4"/>
      <c r="AN2175" s="4">
        <f ca="1">OFFSET(Model!$A$1,Model!AN$2115-1,Model!$D$2113+Model!$C2175)</f>
        <v>0</v>
      </c>
      <c r="AO2175" s="4">
        <f ca="1">OFFSET(Model!$A$1,Model!AO$2115-1,Model!$D$2113+Model!$C2175)</f>
        <v>0</v>
      </c>
      <c r="AP2175" s="4">
        <f ca="1">OFFSET(Model!$A$1,Model!AP$2115-1,Model!$D$2113+Model!$C2175)</f>
        <v>0</v>
      </c>
      <c r="AQ2175" s="4">
        <f ca="1">OFFSET(Model!$A$1,Model!AQ$2115-1,Model!$D$2113+Model!$C2175)</f>
        <v>0</v>
      </c>
      <c r="AR2175" s="4">
        <f ca="1">OFFSET(Model!$A$1,Model!AR$2115-1,Model!$D$2113+Model!$C2175)</f>
        <v>0</v>
      </c>
      <c r="AS2175" s="4">
        <f ca="1">OFFSET(Model!$A$1,Model!AS$2115-1,Model!$D$2113+Model!$C2175)</f>
        <v>0</v>
      </c>
      <c r="AT2175" s="4">
        <f ca="1">OFFSET(Model!$A$1,Model!AT$2115-1,Model!$D$2113+Model!$C2175)</f>
        <v>0</v>
      </c>
      <c r="AU2175" s="4">
        <f ca="1">OFFSET(Model!$A$1,Model!AU$2115-1,Model!$D$2113+Model!$C2175)</f>
        <v>0</v>
      </c>
      <c r="AV2175" s="4">
        <f ca="1">OFFSET(Model!$A$1,Model!AV$2115-1,Model!$D$2113+Model!$C2175)</f>
        <v>0</v>
      </c>
      <c r="AW2175" s="4">
        <f ca="1">OFFSET(Model!$A$1,Model!AW$2115-1,Model!$D$2113+Model!$C2175)</f>
        <v>0</v>
      </c>
      <c r="AX2175" s="4">
        <f ca="1">OFFSET(Model!$A$1,Model!AX$2115-1,Model!$D$2113+Model!$C2175)</f>
        <v>0</v>
      </c>
      <c r="AY2175" s="4">
        <f ca="1">OFFSET(Model!$A$1,Model!AY$2115-1,Model!$D$2113+Model!$C2175)</f>
        <v>0</v>
      </c>
      <c r="AZ2175" s="4">
        <f ca="1">OFFSET(Model!$A$1,Model!AZ$2115-1,Model!$D$2113+Model!$C2175)</f>
        <v>0</v>
      </c>
      <c r="BA2175" s="4">
        <f ca="1">OFFSET(Model!$A$1,Model!BA$2115-1,Model!$D$2113+Model!$C2175)</f>
        <v>0</v>
      </c>
      <c r="BB2175" s="4">
        <f ca="1">OFFSET(Model!$A$1,Model!BB$2115-1,Model!$D$2113+Model!$C2175)</f>
        <v>0</v>
      </c>
      <c r="BC2175" s="4">
        <f ca="1">OFFSET(Model!$A$1,Model!BC$2115-1,Model!$D$2113+Model!$C2175)</f>
        <v>0</v>
      </c>
      <c r="BD2175" s="4">
        <f ca="1">OFFSET(Model!$A$1,Model!BD$2115-1,Model!$D$2113+Model!$C2175)</f>
        <v>0</v>
      </c>
      <c r="BE2175" s="4">
        <f ca="1">OFFSET(Model!$A$1,Model!BE$2115-1,Model!$D$2113+Model!$C2175)</f>
        <v>0</v>
      </c>
      <c r="BF2175" s="4">
        <f ca="1">OFFSET(Model!$A$1,Model!BF$2115-1,Model!$D$2113+Model!$C2175)</f>
        <v>0</v>
      </c>
      <c r="BG2175" s="4">
        <f ca="1">OFFSET(Model!$A$1,Model!BG$2115-1,Model!$D$2113+Model!$C2175)</f>
        <v>0</v>
      </c>
      <c r="BH2175" s="4">
        <f t="shared" ca="1" si="3145"/>
        <v>0</v>
      </c>
      <c r="BI2175" s="4"/>
      <c r="BJ2175" s="4">
        <f ca="1">OFFSET(Model!$A$1,Model!BJ$2115-1,Model!$D$2113+Model!$C2175)</f>
        <v>81216.193737862632</v>
      </c>
      <c r="BK2175" s="4">
        <f ca="1">OFFSET(Model!$A$1,Model!BK$2115-1,Model!$D$2113+Model!$C2175)</f>
        <v>12712.099889404586</v>
      </c>
      <c r="BL2175" s="4">
        <f ca="1">OFFSET(Model!$A$1,Model!BL$2115-1,Model!$D$2113+Model!$C2175)</f>
        <v>30367.794180244287</v>
      </c>
      <c r="BM2175" s="4">
        <f ca="1">OFFSET(Model!$A$1,Model!BM$2115-1,Model!$D$2113+Model!$C2175)</f>
        <v>40961.210754748114</v>
      </c>
      <c r="BN2175" s="4">
        <f ca="1">OFFSET(Model!$A$1,Model!BN$2115-1,Model!$D$2113+Model!$C2175)</f>
        <v>49435.944014351175</v>
      </c>
      <c r="BO2175" s="4">
        <f ca="1">OFFSET(Model!$A$1,Model!BO$2115-1,Model!$D$2113+Model!$C2175)</f>
        <v>21186.833149007642</v>
      </c>
      <c r="BP2175" s="4">
        <f ca="1">OFFSET(Model!$A$1,Model!BP$2115-1,Model!$D$2113+Model!$C2175)</f>
        <v>28249.110865343526</v>
      </c>
      <c r="BQ2175" s="4">
        <f ca="1">OFFSET(Model!$A$1,Model!BQ$2115-1,Model!$D$2113+Model!$C2175)</f>
        <v>115.18534550852729</v>
      </c>
      <c r="BR2175" s="4">
        <f t="shared" ca="1" si="3146"/>
        <v>264244.37193647044</v>
      </c>
      <c r="BS2175" s="4"/>
      <c r="BT2175" s="2">
        <f t="shared" ca="1" si="3147"/>
        <v>461647.36523656716</v>
      </c>
      <c r="BU2175" s="2">
        <f t="shared" ca="1" si="3148"/>
        <v>264244.37193647044</v>
      </c>
      <c r="BV2175" s="5">
        <f t="shared" ca="1" si="3149"/>
        <v>197402.99330009671</v>
      </c>
      <c r="BW2175" s="1"/>
      <c r="BX2175" s="4">
        <f ca="1">OFFSET(Model!$A$1,Model!BX$2115-1,Model!$D$2113+Model!$C2175)</f>
        <v>0</v>
      </c>
      <c r="BY2175" s="4">
        <f ca="1">OFFSET(Model!$A$1,Model!BY$2115-1,Model!$D$2113+Model!$C2175)</f>
        <v>0</v>
      </c>
      <c r="BZ2175" s="4">
        <f ca="1">OFFSET(Model!$A$1,Model!BZ$2115-1,Model!$D$2113+Model!$C2175)</f>
        <v>0</v>
      </c>
      <c r="CA2175" s="4">
        <f ca="1">OFFSET(Model!$A$1,Model!CA$2115-1,Model!$D$2113+Model!$C2175)</f>
        <v>0</v>
      </c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>
        <f ca="1">OFFSET(Model!$A$1,Model!DD$2115-1,Model!$D$2113+Model!$C2175)</f>
        <v>0</v>
      </c>
      <c r="DE2175" s="4">
        <f ca="1">OFFSET(Model!$A$1,Model!DE$2115-1,Model!$D$2113+Model!$C2175)</f>
        <v>0</v>
      </c>
      <c r="DF2175" s="4">
        <f ca="1">OFFSET(Model!$A$1,Model!DF$2115-1,Model!$D$2113+Model!$C2175)</f>
        <v>0</v>
      </c>
      <c r="DG2175" s="1"/>
      <c r="DH2175" s="4">
        <f ca="1">OFFSET(Model!$A$1,Model!DH$2115-1,Model!$D$2113+Model!$C2175)</f>
        <v>0</v>
      </c>
      <c r="DI2175" s="4">
        <f ca="1">OFFSET(Model!$A$1,Model!DI$2115-1,Model!$D$2113+Model!$C2175)</f>
        <v>0</v>
      </c>
      <c r="DJ2175" s="4"/>
      <c r="DK2175" s="4"/>
      <c r="DL2175" s="4"/>
      <c r="DM2175" s="4"/>
      <c r="DN2175" s="4">
        <f ca="1">OFFSET(Model!$A$1,Model!DN$2115-1,Model!$D$2113+Model!$C2175)</f>
        <v>0</v>
      </c>
      <c r="DO2175" s="4">
        <f ca="1">OFFSET(Model!$A$1,Model!DO$2115-1,Model!$D$2113+Model!$C2175)</f>
        <v>0</v>
      </c>
      <c r="DP2175" s="4">
        <f ca="1">OFFSET(Model!$A$1,Model!DP$2115-1,Model!$D$2113+Model!$C2175)</f>
        <v>0</v>
      </c>
      <c r="DQ2175" s="6">
        <f ca="1">OFFSET(Model!$A$1,Model!DQ$2115-1,Model!$D$2113+Model!$C2175)</f>
        <v>0</v>
      </c>
      <c r="DR2175" s="4">
        <f ca="1">OFFSET(Model!$A$1,Model!DR$2115-1,Model!$D$2113+Model!$C2175)</f>
        <v>11537.287073551834</v>
      </c>
      <c r="DS2175" s="6">
        <f ca="1">OFFSET(Model!$A$1,Model!DS$2115-1,Model!$D$2113+Model!$C2175)</f>
        <v>0</v>
      </c>
      <c r="DT2175" s="4">
        <f ca="1">OFFSET(Model!$A$1,Model!DT$2115-1,Model!$D$2113+Model!$C2175)</f>
        <v>450110.07816301531</v>
      </c>
      <c r="DU2175" s="4">
        <f ca="1">OFFSET(Model!$A$1,Model!DU$2115-1,Model!$D$2113+Model!$C2175)</f>
        <v>185865.7062265448</v>
      </c>
      <c r="DV2175" s="4">
        <f ca="1">OFFSET(Model!$A$1,Model!DV$2115-1,Model!$D$2113+Model!$C2175)</f>
        <v>0</v>
      </c>
      <c r="DW2175" s="1"/>
      <c r="DX2175" s="360">
        <f ca="1">OFFSET(Model!$A$1,Model!DX$2115-1,Model!$D$2113+Model!$C2175)</f>
        <v>1.4622443948155305E-2</v>
      </c>
      <c r="DY2175" s="360">
        <f ca="1">OFFSET(Model!$A$1,Model!DY$2115-1,Model!$D$2113+Model!$C2175)</f>
        <v>1.4622443948155307E-2</v>
      </c>
      <c r="DZ2175" s="360">
        <f ca="1">OFFSET(Model!$A$1,Model!DZ$2115-1,Model!$D$2113+Model!$C2175)</f>
        <v>1.4622443948155305E-2</v>
      </c>
      <c r="EA2175" s="360">
        <f ca="1">OFFSET(Model!$A$1,Model!EA$2115-1,Model!$D$2113+Model!$C2175)</f>
        <v>1.4622443948155305E-2</v>
      </c>
      <c r="EB2175" s="360">
        <f ca="1">OFFSET(Model!$A$1,Model!EB$2115-1,Model!$D$2113+Model!$C2175)</f>
        <v>1.1447284690841584E-2</v>
      </c>
      <c r="EC2175" s="360">
        <f ca="1">OFFSET(Model!$A$1,Model!EC$2115-1,Model!$D$2113+Model!$C2175)</f>
        <v>5.1665968616815411E-2</v>
      </c>
      <c r="ED2175" s="1"/>
      <c r="EE2175" s="1"/>
    </row>
    <row r="2176" spans="2:135" ht="15" customHeight="1">
      <c r="B2176" s="1"/>
      <c r="C2176" s="1">
        <f>IF(C2175&lt;Model!$E$1827,C2175+1,NA())</f>
        <v>59</v>
      </c>
      <c r="D2176" s="7">
        <f>INDEX(Model!$F$16:$DN$17,1,MATCH(Model!C2176,Model!$F$17:$DN$17,0))</f>
        <v>43890</v>
      </c>
      <c r="E2176" s="1"/>
      <c r="F2176" s="4">
        <f ca="1">OFFSET(Model!$A$1,Model!F$2115-1,Model!$D$2113+Model!$C2176)</f>
        <v>0</v>
      </c>
      <c r="G2176" s="4">
        <f ca="1">OFFSET(Model!$A$1,Model!G$2115-1,Model!$D$2113+Model!$C2176)</f>
        <v>0</v>
      </c>
      <c r="H2176" s="4">
        <f ca="1">OFFSET(Model!$A$1,Model!H$2115-1,Model!$D$2113+Model!$C2176)</f>
        <v>0</v>
      </c>
      <c r="I2176" s="4">
        <f ca="1">OFFSET(Model!$A$1,Model!I$2115-1,Model!$D$2113+Model!$C2176)</f>
        <v>367981.48495582625</v>
      </c>
      <c r="J2176" s="4">
        <f ca="1">OFFSET(Model!$A$1,Model!J$2115-1,Model!$D$2113+Model!$C2176)</f>
        <v>1631.3064458620158</v>
      </c>
      <c r="K2176" s="4">
        <f ca="1">OFFSET(Model!$A$1,Model!K$2115-1,Model!$D$2113+Model!$C2176)</f>
        <v>53304.238329112253</v>
      </c>
      <c r="L2176" s="4">
        <f ca="1">OFFSET(Model!$A$1,Model!L$2115-1,Model!$D$2113+Model!$C2176)</f>
        <v>11564.395732062476</v>
      </c>
      <c r="M2176" s="1"/>
      <c r="N2176" s="4">
        <f ca="1">OFFSET(Model!$A$1,Model!N$2115-1,Model!$D$2113+Model!$C2176)</f>
        <v>0</v>
      </c>
      <c r="O2176" s="4">
        <f ca="1">OFFSET(Model!$A$1,Model!O$2115-1,Model!$D$2113+Model!$C2176)</f>
        <v>0</v>
      </c>
      <c r="P2176" s="4">
        <f ca="1">OFFSET(Model!$A$1,Model!P$2115-1,Model!$D$2113+Model!$C2176)</f>
        <v>0</v>
      </c>
      <c r="Q2176" s="4">
        <f ca="1">OFFSET(Model!$A$1,Model!Q$2115-1,Model!$D$2113+Model!$C2176)</f>
        <v>0</v>
      </c>
      <c r="R2176" s="4">
        <f ca="1">OFFSET(Model!$A$1,Model!R$2115-1,Model!$D$2113+Model!$C2176)</f>
        <v>0</v>
      </c>
      <c r="S2176" s="4">
        <f t="shared" ca="1" si="3142"/>
        <v>0</v>
      </c>
      <c r="T2176" s="4"/>
      <c r="U2176" s="4">
        <f ca="1">OFFSET(Model!$A$1,Model!U$2115-1,Model!$D$2113+Model!$C2176)</f>
        <v>0</v>
      </c>
      <c r="V2176" s="4">
        <f ca="1">OFFSET(Model!$A$1,Model!V$2115-1,Model!$D$2113+Model!$C2176)</f>
        <v>0</v>
      </c>
      <c r="W2176" s="4">
        <f ca="1">OFFSET(Model!$A$1,Model!W$2115-1,Model!$D$2113+Model!$C2176)</f>
        <v>0</v>
      </c>
      <c r="X2176" s="4">
        <f ca="1">OFFSET(Model!$A$1,Model!X$2115-1,Model!$D$2113+Model!$C2176)</f>
        <v>0</v>
      </c>
      <c r="Y2176" s="4">
        <f t="shared" ca="1" si="3143"/>
        <v>0</v>
      </c>
      <c r="Z2176" s="4"/>
      <c r="AA2176" s="4">
        <f ca="1">OFFSET(Model!$A$1,Model!AA$2115-1,Model!$D$2113+Model!$C2176)</f>
        <v>0</v>
      </c>
      <c r="AB2176" s="4">
        <f ca="1">OFFSET(Model!$A$1,Model!AB$2115-1,Model!$D$2113+Model!$C2176)</f>
        <v>0</v>
      </c>
      <c r="AC2176" s="4">
        <f ca="1">OFFSET(Model!$A$1,Model!AC$2115-1,Model!$D$2113+Model!$C2176)</f>
        <v>0</v>
      </c>
      <c r="AD2176" s="4">
        <f ca="1">OFFSET(Model!$A$1,Model!AD$2115-1,Model!$D$2113+Model!$C2176)</f>
        <v>0</v>
      </c>
      <c r="AE2176" s="4">
        <f ca="1">OFFSET(Model!$A$1,Model!AE$2115-1,Model!$D$2113+Model!$C2176)</f>
        <v>0</v>
      </c>
      <c r="AF2176" s="4">
        <f ca="1">OFFSET(Model!$A$1,Model!AF$2115-1,Model!$D$2113+Model!$C2176)</f>
        <v>0</v>
      </c>
      <c r="AG2176" s="4">
        <f ca="1">OFFSET(Model!$A$1,Model!AG$2115-1,Model!$D$2113+Model!$C2176)</f>
        <v>0</v>
      </c>
      <c r="AH2176" s="4">
        <f ca="1">OFFSET(Model!$A$1,Model!AH$2115-1,Model!$D$2113+Model!$C2176)</f>
        <v>0</v>
      </c>
      <c r="AI2176" s="4">
        <f ca="1">OFFSET(Model!$A$1,Model!AI$2115-1,Model!$D$2113+Model!$C2176)</f>
        <v>0</v>
      </c>
      <c r="AJ2176" s="4">
        <f ca="1">OFFSET(Model!$A$1,Model!AJ$2115-1,Model!$D$2113+Model!$C2176)</f>
        <v>0</v>
      </c>
      <c r="AK2176" s="4">
        <f ca="1">OFFSET(Model!$A$1,Model!AK$2115-1,Model!$D$2113+Model!$C2176)</f>
        <v>0</v>
      </c>
      <c r="AL2176" s="4">
        <f t="shared" ca="1" si="3144"/>
        <v>0</v>
      </c>
      <c r="AM2176" s="4"/>
      <c r="AN2176" s="4">
        <f ca="1">OFFSET(Model!$A$1,Model!AN$2115-1,Model!$D$2113+Model!$C2176)</f>
        <v>0</v>
      </c>
      <c r="AO2176" s="4">
        <f ca="1">OFFSET(Model!$A$1,Model!AO$2115-1,Model!$D$2113+Model!$C2176)</f>
        <v>0</v>
      </c>
      <c r="AP2176" s="4">
        <f ca="1">OFFSET(Model!$A$1,Model!AP$2115-1,Model!$D$2113+Model!$C2176)</f>
        <v>0</v>
      </c>
      <c r="AQ2176" s="4">
        <f ca="1">OFFSET(Model!$A$1,Model!AQ$2115-1,Model!$D$2113+Model!$C2176)</f>
        <v>0</v>
      </c>
      <c r="AR2176" s="4">
        <f ca="1">OFFSET(Model!$A$1,Model!AR$2115-1,Model!$D$2113+Model!$C2176)</f>
        <v>0</v>
      </c>
      <c r="AS2176" s="4">
        <f ca="1">OFFSET(Model!$A$1,Model!AS$2115-1,Model!$D$2113+Model!$C2176)</f>
        <v>0</v>
      </c>
      <c r="AT2176" s="4">
        <f ca="1">OFFSET(Model!$A$1,Model!AT$2115-1,Model!$D$2113+Model!$C2176)</f>
        <v>0</v>
      </c>
      <c r="AU2176" s="4">
        <f ca="1">OFFSET(Model!$A$1,Model!AU$2115-1,Model!$D$2113+Model!$C2176)</f>
        <v>0</v>
      </c>
      <c r="AV2176" s="4">
        <f ca="1">OFFSET(Model!$A$1,Model!AV$2115-1,Model!$D$2113+Model!$C2176)</f>
        <v>0</v>
      </c>
      <c r="AW2176" s="4">
        <f ca="1">OFFSET(Model!$A$1,Model!AW$2115-1,Model!$D$2113+Model!$C2176)</f>
        <v>0</v>
      </c>
      <c r="AX2176" s="4">
        <f ca="1">OFFSET(Model!$A$1,Model!AX$2115-1,Model!$D$2113+Model!$C2176)</f>
        <v>0</v>
      </c>
      <c r="AY2176" s="4">
        <f ca="1">OFFSET(Model!$A$1,Model!AY$2115-1,Model!$D$2113+Model!$C2176)</f>
        <v>0</v>
      </c>
      <c r="AZ2176" s="4">
        <f ca="1">OFFSET(Model!$A$1,Model!AZ$2115-1,Model!$D$2113+Model!$C2176)</f>
        <v>0</v>
      </c>
      <c r="BA2176" s="4">
        <f ca="1">OFFSET(Model!$A$1,Model!BA$2115-1,Model!$D$2113+Model!$C2176)</f>
        <v>0</v>
      </c>
      <c r="BB2176" s="4">
        <f ca="1">OFFSET(Model!$A$1,Model!BB$2115-1,Model!$D$2113+Model!$C2176)</f>
        <v>0</v>
      </c>
      <c r="BC2176" s="4">
        <f ca="1">OFFSET(Model!$A$1,Model!BC$2115-1,Model!$D$2113+Model!$C2176)</f>
        <v>0</v>
      </c>
      <c r="BD2176" s="4">
        <f ca="1">OFFSET(Model!$A$1,Model!BD$2115-1,Model!$D$2113+Model!$C2176)</f>
        <v>0</v>
      </c>
      <c r="BE2176" s="4">
        <f ca="1">OFFSET(Model!$A$1,Model!BE$2115-1,Model!$D$2113+Model!$C2176)</f>
        <v>0</v>
      </c>
      <c r="BF2176" s="4">
        <f ca="1">OFFSET(Model!$A$1,Model!BF$2115-1,Model!$D$2113+Model!$C2176)</f>
        <v>0</v>
      </c>
      <c r="BG2176" s="4">
        <f ca="1">OFFSET(Model!$A$1,Model!BG$2115-1,Model!$D$2113+Model!$C2176)</f>
        <v>0</v>
      </c>
      <c r="BH2176" s="4">
        <f t="shared" ca="1" si="3145"/>
        <v>0</v>
      </c>
      <c r="BI2176" s="4"/>
      <c r="BJ2176" s="4">
        <f ca="1">OFFSET(Model!$A$1,Model!BJ$2115-1,Model!$D$2113+Model!$C2176)</f>
        <v>76306.46404515671</v>
      </c>
      <c r="BK2176" s="4">
        <f ca="1">OFFSET(Model!$A$1,Model!BK$2115-1,Model!$D$2113+Model!$C2176)</f>
        <v>11943.620459241918</v>
      </c>
      <c r="BL2176" s="4">
        <f ca="1">OFFSET(Model!$A$1,Model!BL$2115-1,Model!$D$2113+Model!$C2176)</f>
        <v>28531.982208189027</v>
      </c>
      <c r="BM2176" s="4">
        <f ca="1">OFFSET(Model!$A$1,Model!BM$2115-1,Model!$D$2113+Model!$C2176)</f>
        <v>38484.999257557298</v>
      </c>
      <c r="BN2176" s="4">
        <f ca="1">OFFSET(Model!$A$1,Model!BN$2115-1,Model!$D$2113+Model!$C2176)</f>
        <v>46447.412897051916</v>
      </c>
      <c r="BO2176" s="4">
        <f ca="1">OFFSET(Model!$A$1,Model!BO$2115-1,Model!$D$2113+Model!$C2176)</f>
        <v>19906.034098736531</v>
      </c>
      <c r="BP2176" s="4">
        <f ca="1">OFFSET(Model!$A$1,Model!BP$2115-1,Model!$D$2113+Model!$C2176)</f>
        <v>26541.378798315378</v>
      </c>
      <c r="BQ2176" s="4">
        <f ca="1">OFFSET(Model!$A$1,Model!BQ$2115-1,Model!$D$2113+Model!$C2176)</f>
        <v>115.66528444814615</v>
      </c>
      <c r="BR2176" s="4">
        <f t="shared" ca="1" si="3146"/>
        <v>248277.55704869697</v>
      </c>
      <c r="BS2176" s="4"/>
      <c r="BT2176" s="2">
        <f t="shared" ca="1" si="3147"/>
        <v>434481.42546286294</v>
      </c>
      <c r="BU2176" s="2">
        <f t="shared" ca="1" si="3148"/>
        <v>248277.55704869697</v>
      </c>
      <c r="BV2176" s="5">
        <f t="shared" ca="1" si="3149"/>
        <v>186203.86841416598</v>
      </c>
      <c r="BW2176" s="1"/>
      <c r="BX2176" s="4">
        <f ca="1">OFFSET(Model!$A$1,Model!BX$2115-1,Model!$D$2113+Model!$C2176)</f>
        <v>0</v>
      </c>
      <c r="BY2176" s="4">
        <f ca="1">OFFSET(Model!$A$1,Model!BY$2115-1,Model!$D$2113+Model!$C2176)</f>
        <v>0</v>
      </c>
      <c r="BZ2176" s="4">
        <f ca="1">OFFSET(Model!$A$1,Model!BZ$2115-1,Model!$D$2113+Model!$C2176)</f>
        <v>0</v>
      </c>
      <c r="CA2176" s="4">
        <f ca="1">OFFSET(Model!$A$1,Model!CA$2115-1,Model!$D$2113+Model!$C2176)</f>
        <v>0</v>
      </c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>
        <f ca="1">OFFSET(Model!$A$1,Model!DD$2115-1,Model!$D$2113+Model!$C2176)</f>
        <v>0</v>
      </c>
      <c r="DE2176" s="4">
        <f ca="1">OFFSET(Model!$A$1,Model!DE$2115-1,Model!$D$2113+Model!$C2176)</f>
        <v>0</v>
      </c>
      <c r="DF2176" s="4">
        <f ca="1">OFFSET(Model!$A$1,Model!DF$2115-1,Model!$D$2113+Model!$C2176)</f>
        <v>0</v>
      </c>
      <c r="DG2176" s="1"/>
      <c r="DH2176" s="4">
        <f ca="1">OFFSET(Model!$A$1,Model!DH$2115-1,Model!$D$2113+Model!$C2176)</f>
        <v>0</v>
      </c>
      <c r="DI2176" s="4">
        <f ca="1">OFFSET(Model!$A$1,Model!DI$2115-1,Model!$D$2113+Model!$C2176)</f>
        <v>0</v>
      </c>
      <c r="DJ2176" s="4"/>
      <c r="DK2176" s="4"/>
      <c r="DL2176" s="4"/>
      <c r="DM2176" s="4"/>
      <c r="DN2176" s="4">
        <f ca="1">OFFSET(Model!$A$1,Model!DN$2115-1,Model!$D$2113+Model!$C2176)</f>
        <v>0</v>
      </c>
      <c r="DO2176" s="4">
        <f ca="1">OFFSET(Model!$A$1,Model!DO$2115-1,Model!$D$2113+Model!$C2176)</f>
        <v>0</v>
      </c>
      <c r="DP2176" s="4">
        <f ca="1">OFFSET(Model!$A$1,Model!DP$2115-1,Model!$D$2113+Model!$C2176)</f>
        <v>0</v>
      </c>
      <c r="DQ2176" s="6">
        <f ca="1">OFFSET(Model!$A$1,Model!DQ$2115-1,Model!$D$2113+Model!$C2176)</f>
        <v>0</v>
      </c>
      <c r="DR2176" s="4">
        <f ca="1">OFFSET(Model!$A$1,Model!DR$2115-1,Model!$D$2113+Model!$C2176)</f>
        <v>11564.395732062476</v>
      </c>
      <c r="DS2176" s="6">
        <f ca="1">OFFSET(Model!$A$1,Model!DS$2115-1,Model!$D$2113+Model!$C2176)</f>
        <v>0</v>
      </c>
      <c r="DT2176" s="4">
        <f ca="1">OFFSET(Model!$A$1,Model!DT$2115-1,Model!$D$2113+Model!$C2176)</f>
        <v>422917.02973080054</v>
      </c>
      <c r="DU2176" s="4">
        <f ca="1">OFFSET(Model!$A$1,Model!DU$2115-1,Model!$D$2113+Model!$C2176)</f>
        <v>174639.47268210363</v>
      </c>
      <c r="DV2176" s="4">
        <f ca="1">OFFSET(Model!$A$1,Model!DV$2115-1,Model!$D$2113+Model!$C2176)</f>
        <v>0</v>
      </c>
      <c r="DW2176" s="1"/>
      <c r="DX2176" s="360">
        <f ca="1">OFFSET(Model!$A$1,Model!DX$2115-1,Model!$D$2113+Model!$C2176)</f>
        <v>1.3792879141790081E-2</v>
      </c>
      <c r="DY2176" s="360">
        <f ca="1">OFFSET(Model!$A$1,Model!DY$2115-1,Model!$D$2113+Model!$C2176)</f>
        <v>1.3792879141790082E-2</v>
      </c>
      <c r="DZ2176" s="360">
        <f ca="1">OFFSET(Model!$A$1,Model!DZ$2115-1,Model!$D$2113+Model!$C2176)</f>
        <v>1.3792879141790079E-2</v>
      </c>
      <c r="EA2176" s="360">
        <f ca="1">OFFSET(Model!$A$1,Model!EA$2115-1,Model!$D$2113+Model!$C2176)</f>
        <v>1.3792879141790081E-2</v>
      </c>
      <c r="EB2176" s="360">
        <f ca="1">OFFSET(Model!$A$1,Model!EB$2115-1,Model!$D$2113+Model!$C2176)</f>
        <v>1.0797853956715663E-2</v>
      </c>
      <c r="EC2176" s="360">
        <f ca="1">OFFSET(Model!$A$1,Model!EC$2115-1,Model!$D$2113+Model!$C2176)</f>
        <v>4.8734839634324949E-2</v>
      </c>
      <c r="ED2176" s="1"/>
      <c r="EE2176" s="1"/>
    </row>
    <row r="2177" spans="2:135" ht="15" customHeight="1">
      <c r="B2177" s="1"/>
      <c r="C2177" s="1">
        <f>IF(C2176&lt;Model!$E$1827,C2176+1,NA())</f>
        <v>60</v>
      </c>
      <c r="D2177" s="7">
        <f>INDEX(Model!$F$16:$DN$17,1,MATCH(Model!C2177,Model!$F$17:$DN$17,0))</f>
        <v>43921</v>
      </c>
      <c r="E2177" s="1"/>
      <c r="F2177" s="4">
        <f ca="1">OFFSET(Model!$A$1,Model!F$2115-1,Model!$D$2113+Model!$C2177)</f>
        <v>32885434.23492917</v>
      </c>
      <c r="G2177" s="4">
        <f ca="1">OFFSET(Model!$A$1,Model!G$2115-1,Model!$D$2113+Model!$C2177)</f>
        <v>0</v>
      </c>
      <c r="H2177" s="4">
        <f ca="1">OFFSET(Model!$A$1,Model!H$2115-1,Model!$D$2113+Model!$C2177)</f>
        <v>0</v>
      </c>
      <c r="I2177" s="4">
        <f ca="1">OFFSET(Model!$A$1,Model!I$2115-1,Model!$D$2113+Model!$C2177)</f>
        <v>394245.81231717713</v>
      </c>
      <c r="J2177" s="4">
        <f ca="1">OFFSET(Model!$A$1,Model!J$2115-1,Model!$D$2113+Model!$C2177)</f>
        <v>1747.7393868452973</v>
      </c>
      <c r="K2177" s="4">
        <f ca="1">OFFSET(Model!$A$1,Model!K$2115-1,Model!$D$2113+Model!$C2177)</f>
        <v>57121.948960060443</v>
      </c>
      <c r="L2177" s="4">
        <f ca="1">OFFSET(Model!$A$1,Model!L$2115-1,Model!$D$2113+Model!$C2177)</f>
        <v>11593.444393781298</v>
      </c>
      <c r="M2177" s="1"/>
      <c r="N2177" s="4">
        <f ca="1">OFFSET(Model!$A$1,Model!N$2115-1,Model!$D$2113+Model!$C2177)</f>
        <v>0</v>
      </c>
      <c r="O2177" s="4">
        <f ca="1">OFFSET(Model!$A$1,Model!O$2115-1,Model!$D$2113+Model!$C2177)</f>
        <v>0</v>
      </c>
      <c r="P2177" s="4">
        <f ca="1">OFFSET(Model!$A$1,Model!P$2115-1,Model!$D$2113+Model!$C2177)</f>
        <v>0</v>
      </c>
      <c r="Q2177" s="4">
        <f ca="1">OFFSET(Model!$A$1,Model!Q$2115-1,Model!$D$2113+Model!$C2177)</f>
        <v>0</v>
      </c>
      <c r="R2177" s="4">
        <f ca="1">OFFSET(Model!$A$1,Model!R$2115-1,Model!$D$2113+Model!$C2177)</f>
        <v>0</v>
      </c>
      <c r="S2177" s="4">
        <f t="shared" ca="1" si="3142"/>
        <v>0</v>
      </c>
      <c r="T2177" s="4"/>
      <c r="U2177" s="4">
        <f ca="1">OFFSET(Model!$A$1,Model!U$2115-1,Model!$D$2113+Model!$C2177)</f>
        <v>0</v>
      </c>
      <c r="V2177" s="4">
        <f ca="1">OFFSET(Model!$A$1,Model!V$2115-1,Model!$D$2113+Model!$C2177)</f>
        <v>0</v>
      </c>
      <c r="W2177" s="4">
        <f ca="1">OFFSET(Model!$A$1,Model!W$2115-1,Model!$D$2113+Model!$C2177)</f>
        <v>0</v>
      </c>
      <c r="X2177" s="4">
        <f ca="1">OFFSET(Model!$A$1,Model!X$2115-1,Model!$D$2113+Model!$C2177)</f>
        <v>0</v>
      </c>
      <c r="Y2177" s="4">
        <f t="shared" ca="1" si="3143"/>
        <v>0</v>
      </c>
      <c r="Z2177" s="4"/>
      <c r="AA2177" s="4">
        <f ca="1">OFFSET(Model!$A$1,Model!AA$2115-1,Model!$D$2113+Model!$C2177)</f>
        <v>0</v>
      </c>
      <c r="AB2177" s="4">
        <f ca="1">OFFSET(Model!$A$1,Model!AB$2115-1,Model!$D$2113+Model!$C2177)</f>
        <v>0</v>
      </c>
      <c r="AC2177" s="4">
        <f ca="1">OFFSET(Model!$A$1,Model!AC$2115-1,Model!$D$2113+Model!$C2177)</f>
        <v>0</v>
      </c>
      <c r="AD2177" s="4">
        <f ca="1">OFFSET(Model!$A$1,Model!AD$2115-1,Model!$D$2113+Model!$C2177)</f>
        <v>0</v>
      </c>
      <c r="AE2177" s="4">
        <f ca="1">OFFSET(Model!$A$1,Model!AE$2115-1,Model!$D$2113+Model!$C2177)</f>
        <v>0</v>
      </c>
      <c r="AF2177" s="4">
        <f ca="1">OFFSET(Model!$A$1,Model!AF$2115-1,Model!$D$2113+Model!$C2177)</f>
        <v>0</v>
      </c>
      <c r="AG2177" s="4">
        <f ca="1">OFFSET(Model!$A$1,Model!AG$2115-1,Model!$D$2113+Model!$C2177)</f>
        <v>0</v>
      </c>
      <c r="AH2177" s="4">
        <f ca="1">OFFSET(Model!$A$1,Model!AH$2115-1,Model!$D$2113+Model!$C2177)</f>
        <v>0</v>
      </c>
      <c r="AI2177" s="4">
        <f ca="1">OFFSET(Model!$A$1,Model!AI$2115-1,Model!$D$2113+Model!$C2177)</f>
        <v>0</v>
      </c>
      <c r="AJ2177" s="4">
        <f ca="1">OFFSET(Model!$A$1,Model!AJ$2115-1,Model!$D$2113+Model!$C2177)</f>
        <v>0</v>
      </c>
      <c r="AK2177" s="4">
        <f ca="1">OFFSET(Model!$A$1,Model!AK$2115-1,Model!$D$2113+Model!$C2177)</f>
        <v>0</v>
      </c>
      <c r="AL2177" s="4">
        <f t="shared" ca="1" si="3144"/>
        <v>0</v>
      </c>
      <c r="AM2177" s="4"/>
      <c r="AN2177" s="4">
        <f ca="1">OFFSET(Model!$A$1,Model!AN$2115-1,Model!$D$2113+Model!$C2177)</f>
        <v>0</v>
      </c>
      <c r="AO2177" s="4">
        <f ca="1">OFFSET(Model!$A$1,Model!AO$2115-1,Model!$D$2113+Model!$C2177)</f>
        <v>0</v>
      </c>
      <c r="AP2177" s="4">
        <f ca="1">OFFSET(Model!$A$1,Model!AP$2115-1,Model!$D$2113+Model!$C2177)</f>
        <v>0</v>
      </c>
      <c r="AQ2177" s="4">
        <f ca="1">OFFSET(Model!$A$1,Model!AQ$2115-1,Model!$D$2113+Model!$C2177)</f>
        <v>0</v>
      </c>
      <c r="AR2177" s="4">
        <f ca="1">OFFSET(Model!$A$1,Model!AR$2115-1,Model!$D$2113+Model!$C2177)</f>
        <v>0</v>
      </c>
      <c r="AS2177" s="4">
        <f ca="1">OFFSET(Model!$A$1,Model!AS$2115-1,Model!$D$2113+Model!$C2177)</f>
        <v>0</v>
      </c>
      <c r="AT2177" s="4">
        <f ca="1">OFFSET(Model!$A$1,Model!AT$2115-1,Model!$D$2113+Model!$C2177)</f>
        <v>0</v>
      </c>
      <c r="AU2177" s="4">
        <f ca="1">OFFSET(Model!$A$1,Model!AU$2115-1,Model!$D$2113+Model!$C2177)</f>
        <v>0</v>
      </c>
      <c r="AV2177" s="4">
        <f ca="1">OFFSET(Model!$A$1,Model!AV$2115-1,Model!$D$2113+Model!$C2177)</f>
        <v>0</v>
      </c>
      <c r="AW2177" s="4">
        <f ca="1">OFFSET(Model!$A$1,Model!AW$2115-1,Model!$D$2113+Model!$C2177)</f>
        <v>0</v>
      </c>
      <c r="AX2177" s="4">
        <f ca="1">OFFSET(Model!$A$1,Model!AX$2115-1,Model!$D$2113+Model!$C2177)</f>
        <v>0</v>
      </c>
      <c r="AY2177" s="4">
        <f ca="1">OFFSET(Model!$A$1,Model!AY$2115-1,Model!$D$2113+Model!$C2177)</f>
        <v>0</v>
      </c>
      <c r="AZ2177" s="4">
        <f ca="1">OFFSET(Model!$A$1,Model!AZ$2115-1,Model!$D$2113+Model!$C2177)</f>
        <v>0</v>
      </c>
      <c r="BA2177" s="4">
        <f ca="1">OFFSET(Model!$A$1,Model!BA$2115-1,Model!$D$2113+Model!$C2177)</f>
        <v>0</v>
      </c>
      <c r="BB2177" s="4">
        <f ca="1">OFFSET(Model!$A$1,Model!BB$2115-1,Model!$D$2113+Model!$C2177)</f>
        <v>0</v>
      </c>
      <c r="BC2177" s="4">
        <f ca="1">OFFSET(Model!$A$1,Model!BC$2115-1,Model!$D$2113+Model!$C2177)</f>
        <v>0</v>
      </c>
      <c r="BD2177" s="4">
        <f ca="1">OFFSET(Model!$A$1,Model!BD$2115-1,Model!$D$2113+Model!$C2177)</f>
        <v>0</v>
      </c>
      <c r="BE2177" s="4">
        <f ca="1">OFFSET(Model!$A$1,Model!BE$2115-1,Model!$D$2113+Model!$C2177)</f>
        <v>0</v>
      </c>
      <c r="BF2177" s="4">
        <f ca="1">OFFSET(Model!$A$1,Model!BF$2115-1,Model!$D$2113+Model!$C2177)</f>
        <v>0</v>
      </c>
      <c r="BG2177" s="4">
        <f ca="1">OFFSET(Model!$A$1,Model!BG$2115-1,Model!$D$2113+Model!$C2177)</f>
        <v>0</v>
      </c>
      <c r="BH2177" s="4">
        <f t="shared" ca="1" si="3145"/>
        <v>0</v>
      </c>
      <c r="BI2177" s="4"/>
      <c r="BJ2177" s="4">
        <f ca="1">OFFSET(Model!$A$1,Model!BJ$2115-1,Model!$D$2113+Model!$C2177)</f>
        <v>81758.481031466479</v>
      </c>
      <c r="BK2177" s="4">
        <f ca="1">OFFSET(Model!$A$1,Model!BK$2115-1,Model!$D$2113+Model!$C2177)</f>
        <v>12796.979639707795</v>
      </c>
      <c r="BL2177" s="4">
        <f ca="1">OFFSET(Model!$A$1,Model!BL$2115-1,Model!$D$2113+Model!$C2177)</f>
        <v>30570.562472635291</v>
      </c>
      <c r="BM2177" s="4">
        <f ca="1">OFFSET(Model!$A$1,Model!BM$2115-1,Model!$D$2113+Model!$C2177)</f>
        <v>41234.712172391788</v>
      </c>
      <c r="BN2177" s="4">
        <f ca="1">OFFSET(Model!$A$1,Model!BN$2115-1,Model!$D$2113+Model!$C2177)</f>
        <v>49766.031932196995</v>
      </c>
      <c r="BO2177" s="4">
        <f ca="1">OFFSET(Model!$A$1,Model!BO$2115-1,Model!$D$2113+Model!$C2177)</f>
        <v>21328.299399512995</v>
      </c>
      <c r="BP2177" s="4">
        <f ca="1">OFFSET(Model!$A$1,Model!BP$2115-1,Model!$D$2113+Model!$C2177)</f>
        <v>28437.732532683993</v>
      </c>
      <c r="BQ2177" s="4">
        <f ca="1">OFFSET(Model!$A$1,Model!BQ$2115-1,Model!$D$2113+Model!$C2177)</f>
        <v>116.14722313334676</v>
      </c>
      <c r="BR2177" s="4">
        <f t="shared" ca="1" si="3146"/>
        <v>266008.94640372868</v>
      </c>
      <c r="BS2177" s="4"/>
      <c r="BT2177" s="2">
        <f t="shared" ca="1" si="3147"/>
        <v>33350143.179987036</v>
      </c>
      <c r="BU2177" s="2">
        <f t="shared" ca="1" si="3148"/>
        <v>266008.94640372868</v>
      </c>
      <c r="BV2177" s="5">
        <f t="shared" ca="1" si="3149"/>
        <v>33084134.233583309</v>
      </c>
      <c r="BW2177" s="1"/>
      <c r="BX2177" s="4">
        <f ca="1">OFFSET(Model!$A$1,Model!BX$2115-1,Model!$D$2113+Model!$C2177)</f>
        <v>0</v>
      </c>
      <c r="BY2177" s="4">
        <f ca="1">OFFSET(Model!$A$1,Model!BY$2115-1,Model!$D$2113+Model!$C2177)</f>
        <v>0</v>
      </c>
      <c r="BZ2177" s="4">
        <f ca="1">OFFSET(Model!$A$1,Model!BZ$2115-1,Model!$D$2113+Model!$C2177)</f>
        <v>0</v>
      </c>
      <c r="CA2177" s="4">
        <f ca="1">OFFSET(Model!$A$1,Model!CA$2115-1,Model!$D$2113+Model!$C2177)</f>
        <v>0</v>
      </c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>
        <f ca="1">OFFSET(Model!$A$1,Model!DD$2115-1,Model!$D$2113+Model!$C2177)</f>
        <v>0</v>
      </c>
      <c r="DE2177" s="4">
        <f ca="1">OFFSET(Model!$A$1,Model!DE$2115-1,Model!$D$2113+Model!$C2177)</f>
        <v>0</v>
      </c>
      <c r="DF2177" s="4">
        <f ca="1">OFFSET(Model!$A$1,Model!DF$2115-1,Model!$D$2113+Model!$C2177)</f>
        <v>0</v>
      </c>
      <c r="DG2177" s="1"/>
      <c r="DH2177" s="4">
        <f ca="1">OFFSET(Model!$A$1,Model!DH$2115-1,Model!$D$2113+Model!$C2177)</f>
        <v>0</v>
      </c>
      <c r="DI2177" s="4">
        <f ca="1">OFFSET(Model!$A$1,Model!DI$2115-1,Model!$D$2113+Model!$C2177)</f>
        <v>32885434.23492917</v>
      </c>
      <c r="DJ2177" s="4"/>
      <c r="DK2177" s="4"/>
      <c r="DL2177" s="4"/>
      <c r="DM2177" s="4"/>
      <c r="DN2177" s="4">
        <f ca="1">OFFSET(Model!$A$1,Model!DN$2115-1,Model!$D$2113+Model!$C2177)</f>
        <v>0</v>
      </c>
      <c r="DO2177" s="4">
        <f ca="1">OFFSET(Model!$A$1,Model!DO$2115-1,Model!$D$2113+Model!$C2177)</f>
        <v>0</v>
      </c>
      <c r="DP2177" s="4">
        <f ca="1">OFFSET(Model!$A$1,Model!DP$2115-1,Model!$D$2113+Model!$C2177)</f>
        <v>0</v>
      </c>
      <c r="DQ2177" s="6">
        <f ca="1">OFFSET(Model!$A$1,Model!DQ$2115-1,Model!$D$2113+Model!$C2177)</f>
        <v>0</v>
      </c>
      <c r="DR2177" s="4">
        <f ca="1">OFFSET(Model!$A$1,Model!DR$2115-1,Model!$D$2113+Model!$C2177)</f>
        <v>11593.444393781298</v>
      </c>
      <c r="DS2177" s="6">
        <f ca="1">OFFSET(Model!$A$1,Model!DS$2115-1,Model!$D$2113+Model!$C2177)</f>
        <v>1987326.9845142851</v>
      </c>
      <c r="DT2177" s="4">
        <f ca="1">OFFSET(Model!$A$1,Model!DT$2115-1,Model!$D$2113+Model!$C2177)</f>
        <v>453115.50066408288</v>
      </c>
      <c r="DU2177" s="4">
        <f ca="1">OFFSET(Model!$A$1,Model!DU$2115-1,Model!$D$2113+Model!$C2177)</f>
        <v>187106.55426035417</v>
      </c>
      <c r="DV2177" s="4">
        <f ca="1">OFFSET(Model!$A$1,Model!DV$2115-1,Model!$D$2113+Model!$C2177)</f>
        <v>30898107.250414886</v>
      </c>
      <c r="DW2177" s="1"/>
      <c r="DX2177" s="360">
        <f ca="1">OFFSET(Model!$A$1,Model!DX$2115-1,Model!$D$2113+Model!$C2177)</f>
        <v>2.4506766098950594</v>
      </c>
      <c r="DY2177" s="360">
        <f ca="1">OFFSET(Model!$A$1,Model!DY$2115-1,Model!$D$2113+Model!$C2177)</f>
        <v>2.4506766098950599</v>
      </c>
      <c r="DZ2177" s="360">
        <f ca="1">OFFSET(Model!$A$1,Model!DZ$2115-1,Model!$D$2113+Model!$C2177)</f>
        <v>2.4506766098950594</v>
      </c>
      <c r="EA2177" s="360">
        <f ca="1">OFFSET(Model!$A$1,Model!EA$2115-1,Model!$D$2113+Model!$C2177)</f>
        <v>2.4506766098950599</v>
      </c>
      <c r="EB2177" s="360">
        <f ca="1">OFFSET(Model!$A$1,Model!EB$2115-1,Model!$D$2113+Model!$C2177)</f>
        <v>1.9185296888892753</v>
      </c>
      <c r="EC2177" s="360">
        <f ca="1">OFFSET(Model!$A$1,Model!EC$2115-1,Model!$D$2113+Model!$C2177)</f>
        <v>8.6590573549625436</v>
      </c>
      <c r="ED2177" s="1"/>
      <c r="EE2177" s="1"/>
    </row>
    <row r="2178" spans="2:135" ht="15" customHeight="1">
      <c r="B2178" s="1"/>
      <c r="C2178" s="1" t="e">
        <f>IF(C2177&lt;Model!$E$1827,C2177+1,NA())</f>
        <v>#N/A</v>
      </c>
      <c r="D2178" s="7" t="e">
        <f>INDEX(Model!$F$16:$DN$17,1,MATCH(Model!C2178,Model!$F$17:$DN$17,0))</f>
        <v>#N/A</v>
      </c>
      <c r="E2178" s="1"/>
      <c r="F2178" s="4" t="e">
        <f ca="1">OFFSET(Model!$A$1,Model!F$2115-1,Model!$D$2113+Model!$C2178)</f>
        <v>#N/A</v>
      </c>
      <c r="G2178" s="4" t="e">
        <f ca="1">OFFSET(Model!$A$1,Model!G$2115-1,Model!$D$2113+Model!$C2178)</f>
        <v>#N/A</v>
      </c>
      <c r="H2178" s="4" t="e">
        <f ca="1">OFFSET(Model!$A$1,Model!H$2115-1,Model!$D$2113+Model!$C2178)</f>
        <v>#N/A</v>
      </c>
      <c r="I2178" s="4" t="e">
        <f ca="1">OFFSET(Model!$A$1,Model!I$2115-1,Model!$D$2113+Model!$C2178)</f>
        <v>#N/A</v>
      </c>
      <c r="J2178" s="4" t="e">
        <f ca="1">OFFSET(Model!$A$1,Model!J$2115-1,Model!$D$2113+Model!$C2178)</f>
        <v>#N/A</v>
      </c>
      <c r="K2178" s="4" t="e">
        <f ca="1">OFFSET(Model!$A$1,Model!K$2115-1,Model!$D$2113+Model!$C2178)</f>
        <v>#N/A</v>
      </c>
      <c r="L2178" s="4" t="e">
        <f ca="1">OFFSET(Model!$A$1,Model!L$2115-1,Model!$D$2113+Model!$C2178)</f>
        <v>#N/A</v>
      </c>
      <c r="M2178" s="1"/>
      <c r="N2178" s="4" t="e">
        <f ca="1">OFFSET(Model!$A$1,Model!N$2115-1,Model!$D$2113+Model!$C2178)</f>
        <v>#N/A</v>
      </c>
      <c r="O2178" s="4" t="e">
        <f ca="1">OFFSET(Model!$A$1,Model!O$2115-1,Model!$D$2113+Model!$C2178)</f>
        <v>#N/A</v>
      </c>
      <c r="P2178" s="4" t="e">
        <f ca="1">OFFSET(Model!$A$1,Model!P$2115-1,Model!$D$2113+Model!$C2178)</f>
        <v>#N/A</v>
      </c>
      <c r="Q2178" s="4" t="e">
        <f ca="1">OFFSET(Model!$A$1,Model!Q$2115-1,Model!$D$2113+Model!$C2178)</f>
        <v>#N/A</v>
      </c>
      <c r="R2178" s="4" t="e">
        <f ca="1">OFFSET(Model!$A$1,Model!R$2115-1,Model!$D$2113+Model!$C2178)</f>
        <v>#N/A</v>
      </c>
      <c r="S2178" s="4" t="e">
        <f t="shared" ca="1" si="3142"/>
        <v>#N/A</v>
      </c>
      <c r="T2178" s="4"/>
      <c r="U2178" s="4" t="e">
        <f ca="1">OFFSET(Model!$A$1,Model!U$2115-1,Model!$D$2113+Model!$C2178)</f>
        <v>#N/A</v>
      </c>
      <c r="V2178" s="4" t="e">
        <f ca="1">OFFSET(Model!$A$1,Model!V$2115-1,Model!$D$2113+Model!$C2178)</f>
        <v>#N/A</v>
      </c>
      <c r="W2178" s="4" t="e">
        <f ca="1">OFFSET(Model!$A$1,Model!W$2115-1,Model!$D$2113+Model!$C2178)</f>
        <v>#N/A</v>
      </c>
      <c r="X2178" s="4" t="e">
        <f ca="1">OFFSET(Model!$A$1,Model!X$2115-1,Model!$D$2113+Model!$C2178)</f>
        <v>#N/A</v>
      </c>
      <c r="Y2178" s="4" t="e">
        <f t="shared" ca="1" si="3143"/>
        <v>#N/A</v>
      </c>
      <c r="Z2178" s="4"/>
      <c r="AA2178" s="4" t="e">
        <f ca="1">OFFSET(Model!$A$1,Model!AA$2115-1,Model!$D$2113+Model!$C2178)</f>
        <v>#N/A</v>
      </c>
      <c r="AB2178" s="4" t="e">
        <f ca="1">OFFSET(Model!$A$1,Model!AB$2115-1,Model!$D$2113+Model!$C2178)</f>
        <v>#N/A</v>
      </c>
      <c r="AC2178" s="4" t="e">
        <f ca="1">OFFSET(Model!$A$1,Model!AC$2115-1,Model!$D$2113+Model!$C2178)</f>
        <v>#N/A</v>
      </c>
      <c r="AD2178" s="4" t="e">
        <f ca="1">OFFSET(Model!$A$1,Model!AD$2115-1,Model!$D$2113+Model!$C2178)</f>
        <v>#N/A</v>
      </c>
      <c r="AE2178" s="4" t="e">
        <f ca="1">OFFSET(Model!$A$1,Model!AE$2115-1,Model!$D$2113+Model!$C2178)</f>
        <v>#N/A</v>
      </c>
      <c r="AF2178" s="4" t="e">
        <f ca="1">OFFSET(Model!$A$1,Model!AF$2115-1,Model!$D$2113+Model!$C2178)</f>
        <v>#N/A</v>
      </c>
      <c r="AG2178" s="4" t="e">
        <f ca="1">OFFSET(Model!$A$1,Model!AG$2115-1,Model!$D$2113+Model!$C2178)</f>
        <v>#N/A</v>
      </c>
      <c r="AH2178" s="4" t="e">
        <f ca="1">OFFSET(Model!$A$1,Model!AH$2115-1,Model!$D$2113+Model!$C2178)</f>
        <v>#N/A</v>
      </c>
      <c r="AI2178" s="4" t="e">
        <f ca="1">OFFSET(Model!$A$1,Model!AI$2115-1,Model!$D$2113+Model!$C2178)</f>
        <v>#N/A</v>
      </c>
      <c r="AJ2178" s="4" t="e">
        <f ca="1">OFFSET(Model!$A$1,Model!AJ$2115-1,Model!$D$2113+Model!$C2178)</f>
        <v>#N/A</v>
      </c>
      <c r="AK2178" s="4" t="e">
        <f ca="1">OFFSET(Model!$A$1,Model!AK$2115-1,Model!$D$2113+Model!$C2178)</f>
        <v>#N/A</v>
      </c>
      <c r="AL2178" s="4" t="e">
        <f t="shared" ca="1" si="3144"/>
        <v>#N/A</v>
      </c>
      <c r="AM2178" s="4"/>
      <c r="AN2178" s="4" t="e">
        <f ca="1">OFFSET(Model!$A$1,Model!AN$2115-1,Model!$D$2113+Model!$C2178)</f>
        <v>#N/A</v>
      </c>
      <c r="AO2178" s="4" t="e">
        <f ca="1">OFFSET(Model!$A$1,Model!AO$2115-1,Model!$D$2113+Model!$C2178)</f>
        <v>#N/A</v>
      </c>
      <c r="AP2178" s="4" t="e">
        <f ca="1">OFFSET(Model!$A$1,Model!AP$2115-1,Model!$D$2113+Model!$C2178)</f>
        <v>#N/A</v>
      </c>
      <c r="AQ2178" s="4" t="e">
        <f ca="1">OFFSET(Model!$A$1,Model!AQ$2115-1,Model!$D$2113+Model!$C2178)</f>
        <v>#N/A</v>
      </c>
      <c r="AR2178" s="4" t="e">
        <f ca="1">OFFSET(Model!$A$1,Model!AR$2115-1,Model!$D$2113+Model!$C2178)</f>
        <v>#N/A</v>
      </c>
      <c r="AS2178" s="4" t="e">
        <f ca="1">OFFSET(Model!$A$1,Model!AS$2115-1,Model!$D$2113+Model!$C2178)</f>
        <v>#N/A</v>
      </c>
      <c r="AT2178" s="4" t="e">
        <f ca="1">OFFSET(Model!$A$1,Model!AT$2115-1,Model!$D$2113+Model!$C2178)</f>
        <v>#N/A</v>
      </c>
      <c r="AU2178" s="4" t="e">
        <f ca="1">OFFSET(Model!$A$1,Model!AU$2115-1,Model!$D$2113+Model!$C2178)</f>
        <v>#N/A</v>
      </c>
      <c r="AV2178" s="4" t="e">
        <f ca="1">OFFSET(Model!$A$1,Model!AV$2115-1,Model!$D$2113+Model!$C2178)</f>
        <v>#N/A</v>
      </c>
      <c r="AW2178" s="4" t="e">
        <f ca="1">OFFSET(Model!$A$1,Model!AW$2115-1,Model!$D$2113+Model!$C2178)</f>
        <v>#N/A</v>
      </c>
      <c r="AX2178" s="4" t="e">
        <f ca="1">OFFSET(Model!$A$1,Model!AX$2115-1,Model!$D$2113+Model!$C2178)</f>
        <v>#N/A</v>
      </c>
      <c r="AY2178" s="4" t="e">
        <f ca="1">OFFSET(Model!$A$1,Model!AY$2115-1,Model!$D$2113+Model!$C2178)</f>
        <v>#N/A</v>
      </c>
      <c r="AZ2178" s="4" t="e">
        <f ca="1">OFFSET(Model!$A$1,Model!AZ$2115-1,Model!$D$2113+Model!$C2178)</f>
        <v>#N/A</v>
      </c>
      <c r="BA2178" s="4" t="e">
        <f ca="1">OFFSET(Model!$A$1,Model!BA$2115-1,Model!$D$2113+Model!$C2178)</f>
        <v>#N/A</v>
      </c>
      <c r="BB2178" s="4" t="e">
        <f ca="1">OFFSET(Model!$A$1,Model!BB$2115-1,Model!$D$2113+Model!$C2178)</f>
        <v>#N/A</v>
      </c>
      <c r="BC2178" s="4" t="e">
        <f ca="1">OFFSET(Model!$A$1,Model!BC$2115-1,Model!$D$2113+Model!$C2178)</f>
        <v>#N/A</v>
      </c>
      <c r="BD2178" s="4" t="e">
        <f ca="1">OFFSET(Model!$A$1,Model!BD$2115-1,Model!$D$2113+Model!$C2178)</f>
        <v>#N/A</v>
      </c>
      <c r="BE2178" s="4" t="e">
        <f ca="1">OFFSET(Model!$A$1,Model!BE$2115-1,Model!$D$2113+Model!$C2178)</f>
        <v>#N/A</v>
      </c>
      <c r="BF2178" s="4" t="e">
        <f ca="1">OFFSET(Model!$A$1,Model!BF$2115-1,Model!$D$2113+Model!$C2178)</f>
        <v>#N/A</v>
      </c>
      <c r="BG2178" s="4" t="e">
        <f ca="1">OFFSET(Model!$A$1,Model!BG$2115-1,Model!$D$2113+Model!$C2178)</f>
        <v>#N/A</v>
      </c>
      <c r="BH2178" s="4" t="e">
        <f t="shared" ca="1" si="3145"/>
        <v>#N/A</v>
      </c>
      <c r="BI2178" s="4"/>
      <c r="BJ2178" s="4" t="e">
        <f ca="1">OFFSET(Model!$A$1,Model!BJ$2115-1,Model!$D$2113+Model!$C2178)</f>
        <v>#N/A</v>
      </c>
      <c r="BK2178" s="4" t="e">
        <f ca="1">OFFSET(Model!$A$1,Model!BK$2115-1,Model!$D$2113+Model!$C2178)</f>
        <v>#N/A</v>
      </c>
      <c r="BL2178" s="4" t="e">
        <f ca="1">OFFSET(Model!$A$1,Model!BL$2115-1,Model!$D$2113+Model!$C2178)</f>
        <v>#N/A</v>
      </c>
      <c r="BM2178" s="4" t="e">
        <f ca="1">OFFSET(Model!$A$1,Model!BM$2115-1,Model!$D$2113+Model!$C2178)</f>
        <v>#N/A</v>
      </c>
      <c r="BN2178" s="4" t="e">
        <f ca="1">OFFSET(Model!$A$1,Model!BN$2115-1,Model!$D$2113+Model!$C2178)</f>
        <v>#N/A</v>
      </c>
      <c r="BO2178" s="4" t="e">
        <f ca="1">OFFSET(Model!$A$1,Model!BO$2115-1,Model!$D$2113+Model!$C2178)</f>
        <v>#N/A</v>
      </c>
      <c r="BP2178" s="4" t="e">
        <f ca="1">OFFSET(Model!$A$1,Model!BP$2115-1,Model!$D$2113+Model!$C2178)</f>
        <v>#N/A</v>
      </c>
      <c r="BQ2178" s="4" t="e">
        <f ca="1">OFFSET(Model!$A$1,Model!BQ$2115-1,Model!$D$2113+Model!$C2178)</f>
        <v>#N/A</v>
      </c>
      <c r="BR2178" s="4" t="e">
        <f t="shared" ca="1" si="3146"/>
        <v>#N/A</v>
      </c>
      <c r="BS2178" s="4"/>
      <c r="BT2178" s="2" t="e">
        <f t="shared" ca="1" si="3147"/>
        <v>#N/A</v>
      </c>
      <c r="BU2178" s="2" t="e">
        <f t="shared" ca="1" si="3148"/>
        <v>#N/A</v>
      </c>
      <c r="BV2178" s="5" t="e">
        <f t="shared" ca="1" si="3149"/>
        <v>#N/A</v>
      </c>
      <c r="BW2178" s="1"/>
      <c r="BX2178" s="4" t="e">
        <f ca="1">OFFSET(Model!$A$1,Model!BX$2115-1,Model!$D$2113+Model!$C2178)</f>
        <v>#N/A</v>
      </c>
      <c r="BY2178" s="4" t="e">
        <f ca="1">OFFSET(Model!$A$1,Model!BY$2115-1,Model!$D$2113+Model!$C2178)</f>
        <v>#N/A</v>
      </c>
      <c r="BZ2178" s="4" t="e">
        <f ca="1">OFFSET(Model!$A$1,Model!BZ$2115-1,Model!$D$2113+Model!$C2178)</f>
        <v>#N/A</v>
      </c>
      <c r="CA2178" s="4" t="e">
        <f ca="1">OFFSET(Model!$A$1,Model!CA$2115-1,Model!$D$2113+Model!$C2178)</f>
        <v>#N/A</v>
      </c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 t="e">
        <f ca="1">OFFSET(Model!$A$1,Model!DD$2115-1,Model!$D$2113+Model!$C2178)</f>
        <v>#N/A</v>
      </c>
      <c r="DE2178" s="4" t="e">
        <f ca="1">OFFSET(Model!$A$1,Model!DE$2115-1,Model!$D$2113+Model!$C2178)</f>
        <v>#N/A</v>
      </c>
      <c r="DF2178" s="4" t="e">
        <f ca="1">OFFSET(Model!$A$1,Model!DF$2115-1,Model!$D$2113+Model!$C2178)</f>
        <v>#N/A</v>
      </c>
      <c r="DG2178" s="1"/>
      <c r="DH2178" s="4" t="e">
        <f ca="1">OFFSET(Model!$A$1,Model!DH$2115-1,Model!$D$2113+Model!$C2178)</f>
        <v>#N/A</v>
      </c>
      <c r="DI2178" s="4" t="e">
        <f ca="1">OFFSET(Model!$A$1,Model!DI$2115-1,Model!$D$2113+Model!$C2178)</f>
        <v>#N/A</v>
      </c>
      <c r="DJ2178" s="4"/>
      <c r="DK2178" s="4"/>
      <c r="DL2178" s="4"/>
      <c r="DM2178" s="4"/>
      <c r="DN2178" s="4" t="e">
        <f ca="1">OFFSET(Model!$A$1,Model!DN$2115-1,Model!$D$2113+Model!$C2178)</f>
        <v>#N/A</v>
      </c>
      <c r="DO2178" s="4" t="e">
        <f ca="1">OFFSET(Model!$A$1,Model!DO$2115-1,Model!$D$2113+Model!$C2178)</f>
        <v>#N/A</v>
      </c>
      <c r="DP2178" s="4" t="e">
        <f ca="1">OFFSET(Model!$A$1,Model!DP$2115-1,Model!$D$2113+Model!$C2178)</f>
        <v>#N/A</v>
      </c>
      <c r="DQ2178" s="6" t="e">
        <f ca="1">OFFSET(Model!$A$1,Model!DQ$2115-1,Model!$D$2113+Model!$C2178)</f>
        <v>#N/A</v>
      </c>
      <c r="DR2178" s="4" t="e">
        <f ca="1">OFFSET(Model!$A$1,Model!DR$2115-1,Model!$D$2113+Model!$C2178)</f>
        <v>#N/A</v>
      </c>
      <c r="DS2178" s="6" t="e">
        <f ca="1">OFFSET(Model!$A$1,Model!DS$2115-1,Model!$D$2113+Model!$C2178)</f>
        <v>#N/A</v>
      </c>
      <c r="DT2178" s="4" t="e">
        <f ca="1">OFFSET(Model!$A$1,Model!DT$2115-1,Model!$D$2113+Model!$C2178)</f>
        <v>#N/A</v>
      </c>
      <c r="DU2178" s="4" t="e">
        <f ca="1">OFFSET(Model!$A$1,Model!DU$2115-1,Model!$D$2113+Model!$C2178)</f>
        <v>#N/A</v>
      </c>
      <c r="DV2178" s="4" t="e">
        <f ca="1">OFFSET(Model!$A$1,Model!DV$2115-1,Model!$D$2113+Model!$C2178)</f>
        <v>#N/A</v>
      </c>
      <c r="DW2178" s="1"/>
      <c r="DX2178" s="360" t="e">
        <f ca="1">OFFSET(Model!$A$1,Model!DX$2115-1,Model!$D$2113+Model!$C2178)</f>
        <v>#N/A</v>
      </c>
      <c r="DY2178" s="360" t="e">
        <f ca="1">OFFSET(Model!$A$1,Model!DY$2115-1,Model!$D$2113+Model!$C2178)</f>
        <v>#N/A</v>
      </c>
      <c r="DZ2178" s="360" t="e">
        <f ca="1">OFFSET(Model!$A$1,Model!DZ$2115-1,Model!$D$2113+Model!$C2178)</f>
        <v>#N/A</v>
      </c>
      <c r="EA2178" s="360" t="e">
        <f ca="1">OFFSET(Model!$A$1,Model!EA$2115-1,Model!$D$2113+Model!$C2178)</f>
        <v>#N/A</v>
      </c>
      <c r="EB2178" s="360" t="e">
        <f ca="1">OFFSET(Model!$A$1,Model!EB$2115-1,Model!$D$2113+Model!$C2178)</f>
        <v>#N/A</v>
      </c>
      <c r="EC2178" s="360" t="e">
        <f ca="1">OFFSET(Model!$A$1,Model!EC$2115-1,Model!$D$2113+Model!$C2178)</f>
        <v>#N/A</v>
      </c>
      <c r="ED2178" s="1"/>
      <c r="EE2178" s="1"/>
    </row>
    <row r="2179" spans="2:135" ht="15" customHeight="1">
      <c r="B2179" s="1"/>
      <c r="C2179" s="1" t="e">
        <f>IF(C2178&lt;Model!$E$1827,C2178+1,NA())</f>
        <v>#N/A</v>
      </c>
      <c r="D2179" s="7" t="e">
        <f>INDEX(Model!$F$16:$DN$17,1,MATCH(Model!C2179,Model!$F$17:$DN$17,0))</f>
        <v>#N/A</v>
      </c>
      <c r="E2179" s="1"/>
      <c r="F2179" s="4" t="e">
        <f ca="1">OFFSET(Model!$A$1,Model!F$2115-1,Model!$D$2113+Model!$C2179)</f>
        <v>#N/A</v>
      </c>
      <c r="G2179" s="4" t="e">
        <f ca="1">OFFSET(Model!$A$1,Model!G$2115-1,Model!$D$2113+Model!$C2179)</f>
        <v>#N/A</v>
      </c>
      <c r="H2179" s="4" t="e">
        <f ca="1">OFFSET(Model!$A$1,Model!H$2115-1,Model!$D$2113+Model!$C2179)</f>
        <v>#N/A</v>
      </c>
      <c r="I2179" s="4" t="e">
        <f ca="1">OFFSET(Model!$A$1,Model!I$2115-1,Model!$D$2113+Model!$C2179)</f>
        <v>#N/A</v>
      </c>
      <c r="J2179" s="4" t="e">
        <f ca="1">OFFSET(Model!$A$1,Model!J$2115-1,Model!$D$2113+Model!$C2179)</f>
        <v>#N/A</v>
      </c>
      <c r="K2179" s="4" t="e">
        <f ca="1">OFFSET(Model!$A$1,Model!K$2115-1,Model!$D$2113+Model!$C2179)</f>
        <v>#N/A</v>
      </c>
      <c r="L2179" s="4" t="e">
        <f ca="1">OFFSET(Model!$A$1,Model!L$2115-1,Model!$D$2113+Model!$C2179)</f>
        <v>#N/A</v>
      </c>
      <c r="M2179" s="1"/>
      <c r="N2179" s="4" t="e">
        <f ca="1">OFFSET(Model!$A$1,Model!N$2115-1,Model!$D$2113+Model!$C2179)</f>
        <v>#N/A</v>
      </c>
      <c r="O2179" s="4" t="e">
        <f ca="1">OFFSET(Model!$A$1,Model!O$2115-1,Model!$D$2113+Model!$C2179)</f>
        <v>#N/A</v>
      </c>
      <c r="P2179" s="4" t="e">
        <f ca="1">OFFSET(Model!$A$1,Model!P$2115-1,Model!$D$2113+Model!$C2179)</f>
        <v>#N/A</v>
      </c>
      <c r="Q2179" s="4" t="e">
        <f ca="1">OFFSET(Model!$A$1,Model!Q$2115-1,Model!$D$2113+Model!$C2179)</f>
        <v>#N/A</v>
      </c>
      <c r="R2179" s="4" t="e">
        <f ca="1">OFFSET(Model!$A$1,Model!R$2115-1,Model!$D$2113+Model!$C2179)</f>
        <v>#N/A</v>
      </c>
      <c r="S2179" s="4" t="e">
        <f t="shared" ca="1" si="3142"/>
        <v>#N/A</v>
      </c>
      <c r="T2179" s="4"/>
      <c r="U2179" s="4" t="e">
        <f ca="1">OFFSET(Model!$A$1,Model!U$2115-1,Model!$D$2113+Model!$C2179)</f>
        <v>#N/A</v>
      </c>
      <c r="V2179" s="4" t="e">
        <f ca="1">OFFSET(Model!$A$1,Model!V$2115-1,Model!$D$2113+Model!$C2179)</f>
        <v>#N/A</v>
      </c>
      <c r="W2179" s="4" t="e">
        <f ca="1">OFFSET(Model!$A$1,Model!W$2115-1,Model!$D$2113+Model!$C2179)</f>
        <v>#N/A</v>
      </c>
      <c r="X2179" s="4" t="e">
        <f ca="1">OFFSET(Model!$A$1,Model!X$2115-1,Model!$D$2113+Model!$C2179)</f>
        <v>#N/A</v>
      </c>
      <c r="Y2179" s="4" t="e">
        <f t="shared" ca="1" si="3143"/>
        <v>#N/A</v>
      </c>
      <c r="Z2179" s="4"/>
      <c r="AA2179" s="4" t="e">
        <f ca="1">OFFSET(Model!$A$1,Model!AA$2115-1,Model!$D$2113+Model!$C2179)</f>
        <v>#N/A</v>
      </c>
      <c r="AB2179" s="4" t="e">
        <f ca="1">OFFSET(Model!$A$1,Model!AB$2115-1,Model!$D$2113+Model!$C2179)</f>
        <v>#N/A</v>
      </c>
      <c r="AC2179" s="4" t="e">
        <f ca="1">OFFSET(Model!$A$1,Model!AC$2115-1,Model!$D$2113+Model!$C2179)</f>
        <v>#N/A</v>
      </c>
      <c r="AD2179" s="4" t="e">
        <f ca="1">OFFSET(Model!$A$1,Model!AD$2115-1,Model!$D$2113+Model!$C2179)</f>
        <v>#N/A</v>
      </c>
      <c r="AE2179" s="4" t="e">
        <f ca="1">OFFSET(Model!$A$1,Model!AE$2115-1,Model!$D$2113+Model!$C2179)</f>
        <v>#N/A</v>
      </c>
      <c r="AF2179" s="4" t="e">
        <f ca="1">OFFSET(Model!$A$1,Model!AF$2115-1,Model!$D$2113+Model!$C2179)</f>
        <v>#N/A</v>
      </c>
      <c r="AG2179" s="4" t="e">
        <f ca="1">OFFSET(Model!$A$1,Model!AG$2115-1,Model!$D$2113+Model!$C2179)</f>
        <v>#N/A</v>
      </c>
      <c r="AH2179" s="4" t="e">
        <f ca="1">OFFSET(Model!$A$1,Model!AH$2115-1,Model!$D$2113+Model!$C2179)</f>
        <v>#N/A</v>
      </c>
      <c r="AI2179" s="4" t="e">
        <f ca="1">OFFSET(Model!$A$1,Model!AI$2115-1,Model!$D$2113+Model!$C2179)</f>
        <v>#N/A</v>
      </c>
      <c r="AJ2179" s="4" t="e">
        <f ca="1">OFFSET(Model!$A$1,Model!AJ$2115-1,Model!$D$2113+Model!$C2179)</f>
        <v>#N/A</v>
      </c>
      <c r="AK2179" s="4" t="e">
        <f ca="1">OFFSET(Model!$A$1,Model!AK$2115-1,Model!$D$2113+Model!$C2179)</f>
        <v>#N/A</v>
      </c>
      <c r="AL2179" s="4" t="e">
        <f t="shared" ca="1" si="3144"/>
        <v>#N/A</v>
      </c>
      <c r="AM2179" s="4"/>
      <c r="AN2179" s="4" t="e">
        <f ca="1">OFFSET(Model!$A$1,Model!AN$2115-1,Model!$D$2113+Model!$C2179)</f>
        <v>#N/A</v>
      </c>
      <c r="AO2179" s="4" t="e">
        <f ca="1">OFFSET(Model!$A$1,Model!AO$2115-1,Model!$D$2113+Model!$C2179)</f>
        <v>#N/A</v>
      </c>
      <c r="AP2179" s="4" t="e">
        <f ca="1">OFFSET(Model!$A$1,Model!AP$2115-1,Model!$D$2113+Model!$C2179)</f>
        <v>#N/A</v>
      </c>
      <c r="AQ2179" s="4" t="e">
        <f ca="1">OFFSET(Model!$A$1,Model!AQ$2115-1,Model!$D$2113+Model!$C2179)</f>
        <v>#N/A</v>
      </c>
      <c r="AR2179" s="4" t="e">
        <f ca="1">OFFSET(Model!$A$1,Model!AR$2115-1,Model!$D$2113+Model!$C2179)</f>
        <v>#N/A</v>
      </c>
      <c r="AS2179" s="4" t="e">
        <f ca="1">OFFSET(Model!$A$1,Model!AS$2115-1,Model!$D$2113+Model!$C2179)</f>
        <v>#N/A</v>
      </c>
      <c r="AT2179" s="4" t="e">
        <f ca="1">OFFSET(Model!$A$1,Model!AT$2115-1,Model!$D$2113+Model!$C2179)</f>
        <v>#N/A</v>
      </c>
      <c r="AU2179" s="4" t="e">
        <f ca="1">OFFSET(Model!$A$1,Model!AU$2115-1,Model!$D$2113+Model!$C2179)</f>
        <v>#N/A</v>
      </c>
      <c r="AV2179" s="4" t="e">
        <f ca="1">OFFSET(Model!$A$1,Model!AV$2115-1,Model!$D$2113+Model!$C2179)</f>
        <v>#N/A</v>
      </c>
      <c r="AW2179" s="4" t="e">
        <f ca="1">OFFSET(Model!$A$1,Model!AW$2115-1,Model!$D$2113+Model!$C2179)</f>
        <v>#N/A</v>
      </c>
      <c r="AX2179" s="4" t="e">
        <f ca="1">OFFSET(Model!$A$1,Model!AX$2115-1,Model!$D$2113+Model!$C2179)</f>
        <v>#N/A</v>
      </c>
      <c r="AY2179" s="4" t="e">
        <f ca="1">OFFSET(Model!$A$1,Model!AY$2115-1,Model!$D$2113+Model!$C2179)</f>
        <v>#N/A</v>
      </c>
      <c r="AZ2179" s="4" t="e">
        <f ca="1">OFFSET(Model!$A$1,Model!AZ$2115-1,Model!$D$2113+Model!$C2179)</f>
        <v>#N/A</v>
      </c>
      <c r="BA2179" s="4" t="e">
        <f ca="1">OFFSET(Model!$A$1,Model!BA$2115-1,Model!$D$2113+Model!$C2179)</f>
        <v>#N/A</v>
      </c>
      <c r="BB2179" s="4" t="e">
        <f ca="1">OFFSET(Model!$A$1,Model!BB$2115-1,Model!$D$2113+Model!$C2179)</f>
        <v>#N/A</v>
      </c>
      <c r="BC2179" s="4" t="e">
        <f ca="1">OFFSET(Model!$A$1,Model!BC$2115-1,Model!$D$2113+Model!$C2179)</f>
        <v>#N/A</v>
      </c>
      <c r="BD2179" s="4" t="e">
        <f ca="1">OFFSET(Model!$A$1,Model!BD$2115-1,Model!$D$2113+Model!$C2179)</f>
        <v>#N/A</v>
      </c>
      <c r="BE2179" s="4" t="e">
        <f ca="1">OFFSET(Model!$A$1,Model!BE$2115-1,Model!$D$2113+Model!$C2179)</f>
        <v>#N/A</v>
      </c>
      <c r="BF2179" s="4" t="e">
        <f ca="1">OFFSET(Model!$A$1,Model!BF$2115-1,Model!$D$2113+Model!$C2179)</f>
        <v>#N/A</v>
      </c>
      <c r="BG2179" s="4" t="e">
        <f ca="1">OFFSET(Model!$A$1,Model!BG$2115-1,Model!$D$2113+Model!$C2179)</f>
        <v>#N/A</v>
      </c>
      <c r="BH2179" s="4" t="e">
        <f t="shared" ca="1" si="3145"/>
        <v>#N/A</v>
      </c>
      <c r="BI2179" s="4"/>
      <c r="BJ2179" s="4" t="e">
        <f ca="1">OFFSET(Model!$A$1,Model!BJ$2115-1,Model!$D$2113+Model!$C2179)</f>
        <v>#N/A</v>
      </c>
      <c r="BK2179" s="4" t="e">
        <f ca="1">OFFSET(Model!$A$1,Model!BK$2115-1,Model!$D$2113+Model!$C2179)</f>
        <v>#N/A</v>
      </c>
      <c r="BL2179" s="4" t="e">
        <f ca="1">OFFSET(Model!$A$1,Model!BL$2115-1,Model!$D$2113+Model!$C2179)</f>
        <v>#N/A</v>
      </c>
      <c r="BM2179" s="4" t="e">
        <f ca="1">OFFSET(Model!$A$1,Model!BM$2115-1,Model!$D$2113+Model!$C2179)</f>
        <v>#N/A</v>
      </c>
      <c r="BN2179" s="4" t="e">
        <f ca="1">OFFSET(Model!$A$1,Model!BN$2115-1,Model!$D$2113+Model!$C2179)</f>
        <v>#N/A</v>
      </c>
      <c r="BO2179" s="4" t="e">
        <f ca="1">OFFSET(Model!$A$1,Model!BO$2115-1,Model!$D$2113+Model!$C2179)</f>
        <v>#N/A</v>
      </c>
      <c r="BP2179" s="4" t="e">
        <f ca="1">OFFSET(Model!$A$1,Model!BP$2115-1,Model!$D$2113+Model!$C2179)</f>
        <v>#N/A</v>
      </c>
      <c r="BQ2179" s="4" t="e">
        <f ca="1">OFFSET(Model!$A$1,Model!BQ$2115-1,Model!$D$2113+Model!$C2179)</f>
        <v>#N/A</v>
      </c>
      <c r="BR2179" s="4" t="e">
        <f t="shared" ca="1" si="3146"/>
        <v>#N/A</v>
      </c>
      <c r="BS2179" s="4"/>
      <c r="BT2179" s="2" t="e">
        <f t="shared" ca="1" si="3147"/>
        <v>#N/A</v>
      </c>
      <c r="BU2179" s="2" t="e">
        <f t="shared" ca="1" si="3148"/>
        <v>#N/A</v>
      </c>
      <c r="BV2179" s="5" t="e">
        <f t="shared" ca="1" si="3149"/>
        <v>#N/A</v>
      </c>
      <c r="BW2179" s="1"/>
      <c r="BX2179" s="4" t="e">
        <f ca="1">OFFSET(Model!$A$1,Model!BX$2115-1,Model!$D$2113+Model!$C2179)</f>
        <v>#N/A</v>
      </c>
      <c r="BY2179" s="4" t="e">
        <f ca="1">OFFSET(Model!$A$1,Model!BY$2115-1,Model!$D$2113+Model!$C2179)</f>
        <v>#N/A</v>
      </c>
      <c r="BZ2179" s="4" t="e">
        <f ca="1">OFFSET(Model!$A$1,Model!BZ$2115-1,Model!$D$2113+Model!$C2179)</f>
        <v>#N/A</v>
      </c>
      <c r="CA2179" s="4" t="e">
        <f ca="1">OFFSET(Model!$A$1,Model!CA$2115-1,Model!$D$2113+Model!$C2179)</f>
        <v>#N/A</v>
      </c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 t="e">
        <f ca="1">OFFSET(Model!$A$1,Model!DD$2115-1,Model!$D$2113+Model!$C2179)</f>
        <v>#N/A</v>
      </c>
      <c r="DE2179" s="4" t="e">
        <f ca="1">OFFSET(Model!$A$1,Model!DE$2115-1,Model!$D$2113+Model!$C2179)</f>
        <v>#N/A</v>
      </c>
      <c r="DF2179" s="4" t="e">
        <f ca="1">OFFSET(Model!$A$1,Model!DF$2115-1,Model!$D$2113+Model!$C2179)</f>
        <v>#N/A</v>
      </c>
      <c r="DG2179" s="1"/>
      <c r="DH2179" s="4" t="e">
        <f ca="1">OFFSET(Model!$A$1,Model!DH$2115-1,Model!$D$2113+Model!$C2179)</f>
        <v>#N/A</v>
      </c>
      <c r="DI2179" s="4" t="e">
        <f ca="1">OFFSET(Model!$A$1,Model!DI$2115-1,Model!$D$2113+Model!$C2179)</f>
        <v>#N/A</v>
      </c>
      <c r="DJ2179" s="4"/>
      <c r="DK2179" s="4"/>
      <c r="DL2179" s="4"/>
      <c r="DM2179" s="4"/>
      <c r="DN2179" s="4" t="e">
        <f ca="1">OFFSET(Model!$A$1,Model!DN$2115-1,Model!$D$2113+Model!$C2179)</f>
        <v>#N/A</v>
      </c>
      <c r="DO2179" s="4" t="e">
        <f ca="1">OFFSET(Model!$A$1,Model!DO$2115-1,Model!$D$2113+Model!$C2179)</f>
        <v>#N/A</v>
      </c>
      <c r="DP2179" s="4" t="e">
        <f ca="1">OFFSET(Model!$A$1,Model!DP$2115-1,Model!$D$2113+Model!$C2179)</f>
        <v>#N/A</v>
      </c>
      <c r="DQ2179" s="6" t="e">
        <f ca="1">OFFSET(Model!$A$1,Model!DQ$2115-1,Model!$D$2113+Model!$C2179)</f>
        <v>#N/A</v>
      </c>
      <c r="DR2179" s="4" t="e">
        <f ca="1">OFFSET(Model!$A$1,Model!DR$2115-1,Model!$D$2113+Model!$C2179)</f>
        <v>#N/A</v>
      </c>
      <c r="DS2179" s="6" t="e">
        <f ca="1">OFFSET(Model!$A$1,Model!DS$2115-1,Model!$D$2113+Model!$C2179)</f>
        <v>#N/A</v>
      </c>
      <c r="DT2179" s="4" t="e">
        <f ca="1">OFFSET(Model!$A$1,Model!DT$2115-1,Model!$D$2113+Model!$C2179)</f>
        <v>#N/A</v>
      </c>
      <c r="DU2179" s="4" t="e">
        <f ca="1">OFFSET(Model!$A$1,Model!DU$2115-1,Model!$D$2113+Model!$C2179)</f>
        <v>#N/A</v>
      </c>
      <c r="DV2179" s="4" t="e">
        <f ca="1">OFFSET(Model!$A$1,Model!DV$2115-1,Model!$D$2113+Model!$C2179)</f>
        <v>#N/A</v>
      </c>
      <c r="DW2179" s="1"/>
      <c r="DX2179" s="360" t="e">
        <f ca="1">OFFSET(Model!$A$1,Model!DX$2115-1,Model!$D$2113+Model!$C2179)</f>
        <v>#N/A</v>
      </c>
      <c r="DY2179" s="360" t="e">
        <f ca="1">OFFSET(Model!$A$1,Model!DY$2115-1,Model!$D$2113+Model!$C2179)</f>
        <v>#N/A</v>
      </c>
      <c r="DZ2179" s="360" t="e">
        <f ca="1">OFFSET(Model!$A$1,Model!DZ$2115-1,Model!$D$2113+Model!$C2179)</f>
        <v>#N/A</v>
      </c>
      <c r="EA2179" s="360" t="e">
        <f ca="1">OFFSET(Model!$A$1,Model!EA$2115-1,Model!$D$2113+Model!$C2179)</f>
        <v>#N/A</v>
      </c>
      <c r="EB2179" s="360" t="e">
        <f ca="1">OFFSET(Model!$A$1,Model!EB$2115-1,Model!$D$2113+Model!$C2179)</f>
        <v>#N/A</v>
      </c>
      <c r="EC2179" s="360" t="e">
        <f ca="1">OFFSET(Model!$A$1,Model!EC$2115-1,Model!$D$2113+Model!$C2179)</f>
        <v>#N/A</v>
      </c>
      <c r="ED2179" s="1"/>
      <c r="EE2179" s="1"/>
    </row>
    <row r="2180" spans="2:135" ht="15" customHeight="1">
      <c r="B2180" s="1"/>
      <c r="C2180" s="1" t="e">
        <f>IF(C2179&lt;Model!$E$1827,C2179+1,NA())</f>
        <v>#N/A</v>
      </c>
      <c r="D2180" s="7" t="e">
        <f>INDEX(Model!$F$16:$DN$17,1,MATCH(Model!C2180,Model!$F$17:$DN$17,0))</f>
        <v>#N/A</v>
      </c>
      <c r="E2180" s="1"/>
      <c r="F2180" s="4" t="e">
        <f ca="1">OFFSET(Model!$A$1,Model!F$2115-1,Model!$D$2113+Model!$C2180)</f>
        <v>#N/A</v>
      </c>
      <c r="G2180" s="4" t="e">
        <f ca="1">OFFSET(Model!$A$1,Model!G$2115-1,Model!$D$2113+Model!$C2180)</f>
        <v>#N/A</v>
      </c>
      <c r="H2180" s="4" t="e">
        <f ca="1">OFFSET(Model!$A$1,Model!H$2115-1,Model!$D$2113+Model!$C2180)</f>
        <v>#N/A</v>
      </c>
      <c r="I2180" s="4" t="e">
        <f ca="1">OFFSET(Model!$A$1,Model!I$2115-1,Model!$D$2113+Model!$C2180)</f>
        <v>#N/A</v>
      </c>
      <c r="J2180" s="4" t="e">
        <f ca="1">OFFSET(Model!$A$1,Model!J$2115-1,Model!$D$2113+Model!$C2180)</f>
        <v>#N/A</v>
      </c>
      <c r="K2180" s="4" t="e">
        <f ca="1">OFFSET(Model!$A$1,Model!K$2115-1,Model!$D$2113+Model!$C2180)</f>
        <v>#N/A</v>
      </c>
      <c r="L2180" s="4" t="e">
        <f ca="1">OFFSET(Model!$A$1,Model!L$2115-1,Model!$D$2113+Model!$C2180)</f>
        <v>#N/A</v>
      </c>
      <c r="M2180" s="1"/>
      <c r="N2180" s="4" t="e">
        <f ca="1">OFFSET(Model!$A$1,Model!N$2115-1,Model!$D$2113+Model!$C2180)</f>
        <v>#N/A</v>
      </c>
      <c r="O2180" s="4" t="e">
        <f ca="1">OFFSET(Model!$A$1,Model!O$2115-1,Model!$D$2113+Model!$C2180)</f>
        <v>#N/A</v>
      </c>
      <c r="P2180" s="4" t="e">
        <f ca="1">OFFSET(Model!$A$1,Model!P$2115-1,Model!$D$2113+Model!$C2180)</f>
        <v>#N/A</v>
      </c>
      <c r="Q2180" s="4" t="e">
        <f ca="1">OFFSET(Model!$A$1,Model!Q$2115-1,Model!$D$2113+Model!$C2180)</f>
        <v>#N/A</v>
      </c>
      <c r="R2180" s="4" t="e">
        <f ca="1">OFFSET(Model!$A$1,Model!R$2115-1,Model!$D$2113+Model!$C2180)</f>
        <v>#N/A</v>
      </c>
      <c r="S2180" s="4" t="e">
        <f t="shared" ca="1" si="3142"/>
        <v>#N/A</v>
      </c>
      <c r="T2180" s="4"/>
      <c r="U2180" s="4" t="e">
        <f ca="1">OFFSET(Model!$A$1,Model!U$2115-1,Model!$D$2113+Model!$C2180)</f>
        <v>#N/A</v>
      </c>
      <c r="V2180" s="4" t="e">
        <f ca="1">OFFSET(Model!$A$1,Model!V$2115-1,Model!$D$2113+Model!$C2180)</f>
        <v>#N/A</v>
      </c>
      <c r="W2180" s="4" t="e">
        <f ca="1">OFFSET(Model!$A$1,Model!W$2115-1,Model!$D$2113+Model!$C2180)</f>
        <v>#N/A</v>
      </c>
      <c r="X2180" s="4" t="e">
        <f ca="1">OFFSET(Model!$A$1,Model!X$2115-1,Model!$D$2113+Model!$C2180)</f>
        <v>#N/A</v>
      </c>
      <c r="Y2180" s="4" t="e">
        <f t="shared" ca="1" si="3143"/>
        <v>#N/A</v>
      </c>
      <c r="Z2180" s="4"/>
      <c r="AA2180" s="4" t="e">
        <f ca="1">OFFSET(Model!$A$1,Model!AA$2115-1,Model!$D$2113+Model!$C2180)</f>
        <v>#N/A</v>
      </c>
      <c r="AB2180" s="4" t="e">
        <f ca="1">OFFSET(Model!$A$1,Model!AB$2115-1,Model!$D$2113+Model!$C2180)</f>
        <v>#N/A</v>
      </c>
      <c r="AC2180" s="4" t="e">
        <f ca="1">OFFSET(Model!$A$1,Model!AC$2115-1,Model!$D$2113+Model!$C2180)</f>
        <v>#N/A</v>
      </c>
      <c r="AD2180" s="4" t="e">
        <f ca="1">OFFSET(Model!$A$1,Model!AD$2115-1,Model!$D$2113+Model!$C2180)</f>
        <v>#N/A</v>
      </c>
      <c r="AE2180" s="4" t="e">
        <f ca="1">OFFSET(Model!$A$1,Model!AE$2115-1,Model!$D$2113+Model!$C2180)</f>
        <v>#N/A</v>
      </c>
      <c r="AF2180" s="4" t="e">
        <f ca="1">OFFSET(Model!$A$1,Model!AF$2115-1,Model!$D$2113+Model!$C2180)</f>
        <v>#N/A</v>
      </c>
      <c r="AG2180" s="4" t="e">
        <f ca="1">OFFSET(Model!$A$1,Model!AG$2115-1,Model!$D$2113+Model!$C2180)</f>
        <v>#N/A</v>
      </c>
      <c r="AH2180" s="4" t="e">
        <f ca="1">OFFSET(Model!$A$1,Model!AH$2115-1,Model!$D$2113+Model!$C2180)</f>
        <v>#N/A</v>
      </c>
      <c r="AI2180" s="4" t="e">
        <f ca="1">OFFSET(Model!$A$1,Model!AI$2115-1,Model!$D$2113+Model!$C2180)</f>
        <v>#N/A</v>
      </c>
      <c r="AJ2180" s="4" t="e">
        <f ca="1">OFFSET(Model!$A$1,Model!AJ$2115-1,Model!$D$2113+Model!$C2180)</f>
        <v>#N/A</v>
      </c>
      <c r="AK2180" s="4" t="e">
        <f ca="1">OFFSET(Model!$A$1,Model!AK$2115-1,Model!$D$2113+Model!$C2180)</f>
        <v>#N/A</v>
      </c>
      <c r="AL2180" s="4" t="e">
        <f t="shared" ca="1" si="3144"/>
        <v>#N/A</v>
      </c>
      <c r="AM2180" s="4"/>
      <c r="AN2180" s="4" t="e">
        <f ca="1">OFFSET(Model!$A$1,Model!AN$2115-1,Model!$D$2113+Model!$C2180)</f>
        <v>#N/A</v>
      </c>
      <c r="AO2180" s="4" t="e">
        <f ca="1">OFFSET(Model!$A$1,Model!AO$2115-1,Model!$D$2113+Model!$C2180)</f>
        <v>#N/A</v>
      </c>
      <c r="AP2180" s="4" t="e">
        <f ca="1">OFFSET(Model!$A$1,Model!AP$2115-1,Model!$D$2113+Model!$C2180)</f>
        <v>#N/A</v>
      </c>
      <c r="AQ2180" s="4" t="e">
        <f ca="1">OFFSET(Model!$A$1,Model!AQ$2115-1,Model!$D$2113+Model!$C2180)</f>
        <v>#N/A</v>
      </c>
      <c r="AR2180" s="4" t="e">
        <f ca="1">OFFSET(Model!$A$1,Model!AR$2115-1,Model!$D$2113+Model!$C2180)</f>
        <v>#N/A</v>
      </c>
      <c r="AS2180" s="4" t="e">
        <f ca="1">OFFSET(Model!$A$1,Model!AS$2115-1,Model!$D$2113+Model!$C2180)</f>
        <v>#N/A</v>
      </c>
      <c r="AT2180" s="4" t="e">
        <f ca="1">OFFSET(Model!$A$1,Model!AT$2115-1,Model!$D$2113+Model!$C2180)</f>
        <v>#N/A</v>
      </c>
      <c r="AU2180" s="4" t="e">
        <f ca="1">OFFSET(Model!$A$1,Model!AU$2115-1,Model!$D$2113+Model!$C2180)</f>
        <v>#N/A</v>
      </c>
      <c r="AV2180" s="4" t="e">
        <f ca="1">OFFSET(Model!$A$1,Model!AV$2115-1,Model!$D$2113+Model!$C2180)</f>
        <v>#N/A</v>
      </c>
      <c r="AW2180" s="4" t="e">
        <f ca="1">OFFSET(Model!$A$1,Model!AW$2115-1,Model!$D$2113+Model!$C2180)</f>
        <v>#N/A</v>
      </c>
      <c r="AX2180" s="4" t="e">
        <f ca="1">OFFSET(Model!$A$1,Model!AX$2115-1,Model!$D$2113+Model!$C2180)</f>
        <v>#N/A</v>
      </c>
      <c r="AY2180" s="4" t="e">
        <f ca="1">OFFSET(Model!$A$1,Model!AY$2115-1,Model!$D$2113+Model!$C2180)</f>
        <v>#N/A</v>
      </c>
      <c r="AZ2180" s="4" t="e">
        <f ca="1">OFFSET(Model!$A$1,Model!AZ$2115-1,Model!$D$2113+Model!$C2180)</f>
        <v>#N/A</v>
      </c>
      <c r="BA2180" s="4" t="e">
        <f ca="1">OFFSET(Model!$A$1,Model!BA$2115-1,Model!$D$2113+Model!$C2180)</f>
        <v>#N/A</v>
      </c>
      <c r="BB2180" s="4" t="e">
        <f ca="1">OFFSET(Model!$A$1,Model!BB$2115-1,Model!$D$2113+Model!$C2180)</f>
        <v>#N/A</v>
      </c>
      <c r="BC2180" s="4" t="e">
        <f ca="1">OFFSET(Model!$A$1,Model!BC$2115-1,Model!$D$2113+Model!$C2180)</f>
        <v>#N/A</v>
      </c>
      <c r="BD2180" s="4" t="e">
        <f ca="1">OFFSET(Model!$A$1,Model!BD$2115-1,Model!$D$2113+Model!$C2180)</f>
        <v>#N/A</v>
      </c>
      <c r="BE2180" s="4" t="e">
        <f ca="1">OFFSET(Model!$A$1,Model!BE$2115-1,Model!$D$2113+Model!$C2180)</f>
        <v>#N/A</v>
      </c>
      <c r="BF2180" s="4" t="e">
        <f ca="1">OFFSET(Model!$A$1,Model!BF$2115-1,Model!$D$2113+Model!$C2180)</f>
        <v>#N/A</v>
      </c>
      <c r="BG2180" s="4" t="e">
        <f ca="1">OFFSET(Model!$A$1,Model!BG$2115-1,Model!$D$2113+Model!$C2180)</f>
        <v>#N/A</v>
      </c>
      <c r="BH2180" s="4" t="e">
        <f t="shared" ca="1" si="3145"/>
        <v>#N/A</v>
      </c>
      <c r="BI2180" s="4"/>
      <c r="BJ2180" s="4" t="e">
        <f ca="1">OFFSET(Model!$A$1,Model!BJ$2115-1,Model!$D$2113+Model!$C2180)</f>
        <v>#N/A</v>
      </c>
      <c r="BK2180" s="4" t="e">
        <f ca="1">OFFSET(Model!$A$1,Model!BK$2115-1,Model!$D$2113+Model!$C2180)</f>
        <v>#N/A</v>
      </c>
      <c r="BL2180" s="4" t="e">
        <f ca="1">OFFSET(Model!$A$1,Model!BL$2115-1,Model!$D$2113+Model!$C2180)</f>
        <v>#N/A</v>
      </c>
      <c r="BM2180" s="4" t="e">
        <f ca="1">OFFSET(Model!$A$1,Model!BM$2115-1,Model!$D$2113+Model!$C2180)</f>
        <v>#N/A</v>
      </c>
      <c r="BN2180" s="4" t="e">
        <f ca="1">OFFSET(Model!$A$1,Model!BN$2115-1,Model!$D$2113+Model!$C2180)</f>
        <v>#N/A</v>
      </c>
      <c r="BO2180" s="4" t="e">
        <f ca="1">OFFSET(Model!$A$1,Model!BO$2115-1,Model!$D$2113+Model!$C2180)</f>
        <v>#N/A</v>
      </c>
      <c r="BP2180" s="4" t="e">
        <f ca="1">OFFSET(Model!$A$1,Model!BP$2115-1,Model!$D$2113+Model!$C2180)</f>
        <v>#N/A</v>
      </c>
      <c r="BQ2180" s="4" t="e">
        <f ca="1">OFFSET(Model!$A$1,Model!BQ$2115-1,Model!$D$2113+Model!$C2180)</f>
        <v>#N/A</v>
      </c>
      <c r="BR2180" s="4" t="e">
        <f t="shared" ca="1" si="3146"/>
        <v>#N/A</v>
      </c>
      <c r="BS2180" s="4"/>
      <c r="BT2180" s="2" t="e">
        <f t="shared" ca="1" si="3147"/>
        <v>#N/A</v>
      </c>
      <c r="BU2180" s="2" t="e">
        <f t="shared" ca="1" si="3148"/>
        <v>#N/A</v>
      </c>
      <c r="BV2180" s="5" t="e">
        <f t="shared" ca="1" si="3149"/>
        <v>#N/A</v>
      </c>
      <c r="BW2180" s="1"/>
      <c r="BX2180" s="4" t="e">
        <f ca="1">OFFSET(Model!$A$1,Model!BX$2115-1,Model!$D$2113+Model!$C2180)</f>
        <v>#N/A</v>
      </c>
      <c r="BY2180" s="4" t="e">
        <f ca="1">OFFSET(Model!$A$1,Model!BY$2115-1,Model!$D$2113+Model!$C2180)</f>
        <v>#N/A</v>
      </c>
      <c r="BZ2180" s="4" t="e">
        <f ca="1">OFFSET(Model!$A$1,Model!BZ$2115-1,Model!$D$2113+Model!$C2180)</f>
        <v>#N/A</v>
      </c>
      <c r="CA2180" s="4" t="e">
        <f ca="1">OFFSET(Model!$A$1,Model!CA$2115-1,Model!$D$2113+Model!$C2180)</f>
        <v>#N/A</v>
      </c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 t="e">
        <f ca="1">OFFSET(Model!$A$1,Model!DD$2115-1,Model!$D$2113+Model!$C2180)</f>
        <v>#N/A</v>
      </c>
      <c r="DE2180" s="4" t="e">
        <f ca="1">OFFSET(Model!$A$1,Model!DE$2115-1,Model!$D$2113+Model!$C2180)</f>
        <v>#N/A</v>
      </c>
      <c r="DF2180" s="4" t="e">
        <f ca="1">OFFSET(Model!$A$1,Model!DF$2115-1,Model!$D$2113+Model!$C2180)</f>
        <v>#N/A</v>
      </c>
      <c r="DG2180" s="1"/>
      <c r="DH2180" s="4" t="e">
        <f ca="1">OFFSET(Model!$A$1,Model!DH$2115-1,Model!$D$2113+Model!$C2180)</f>
        <v>#N/A</v>
      </c>
      <c r="DI2180" s="4" t="e">
        <f ca="1">OFFSET(Model!$A$1,Model!DI$2115-1,Model!$D$2113+Model!$C2180)</f>
        <v>#N/A</v>
      </c>
      <c r="DJ2180" s="4"/>
      <c r="DK2180" s="4"/>
      <c r="DL2180" s="4"/>
      <c r="DM2180" s="4"/>
      <c r="DN2180" s="4" t="e">
        <f ca="1">OFFSET(Model!$A$1,Model!DN$2115-1,Model!$D$2113+Model!$C2180)</f>
        <v>#N/A</v>
      </c>
      <c r="DO2180" s="4" t="e">
        <f ca="1">OFFSET(Model!$A$1,Model!DO$2115-1,Model!$D$2113+Model!$C2180)</f>
        <v>#N/A</v>
      </c>
      <c r="DP2180" s="4" t="e">
        <f ca="1">OFFSET(Model!$A$1,Model!DP$2115-1,Model!$D$2113+Model!$C2180)</f>
        <v>#N/A</v>
      </c>
      <c r="DQ2180" s="6" t="e">
        <f ca="1">OFFSET(Model!$A$1,Model!DQ$2115-1,Model!$D$2113+Model!$C2180)</f>
        <v>#N/A</v>
      </c>
      <c r="DR2180" s="4" t="e">
        <f ca="1">OFFSET(Model!$A$1,Model!DR$2115-1,Model!$D$2113+Model!$C2180)</f>
        <v>#N/A</v>
      </c>
      <c r="DS2180" s="6" t="e">
        <f ca="1">OFFSET(Model!$A$1,Model!DS$2115-1,Model!$D$2113+Model!$C2180)</f>
        <v>#N/A</v>
      </c>
      <c r="DT2180" s="4" t="e">
        <f ca="1">OFFSET(Model!$A$1,Model!DT$2115-1,Model!$D$2113+Model!$C2180)</f>
        <v>#N/A</v>
      </c>
      <c r="DU2180" s="4" t="e">
        <f ca="1">OFFSET(Model!$A$1,Model!DU$2115-1,Model!$D$2113+Model!$C2180)</f>
        <v>#N/A</v>
      </c>
      <c r="DV2180" s="4" t="e">
        <f ca="1">OFFSET(Model!$A$1,Model!DV$2115-1,Model!$D$2113+Model!$C2180)</f>
        <v>#N/A</v>
      </c>
      <c r="DW2180" s="1"/>
      <c r="DX2180" s="360" t="e">
        <f ca="1">OFFSET(Model!$A$1,Model!DX$2115-1,Model!$D$2113+Model!$C2180)</f>
        <v>#N/A</v>
      </c>
      <c r="DY2180" s="360" t="e">
        <f ca="1">OFFSET(Model!$A$1,Model!DY$2115-1,Model!$D$2113+Model!$C2180)</f>
        <v>#N/A</v>
      </c>
      <c r="DZ2180" s="360" t="e">
        <f ca="1">OFFSET(Model!$A$1,Model!DZ$2115-1,Model!$D$2113+Model!$C2180)</f>
        <v>#N/A</v>
      </c>
      <c r="EA2180" s="360" t="e">
        <f ca="1">OFFSET(Model!$A$1,Model!EA$2115-1,Model!$D$2113+Model!$C2180)</f>
        <v>#N/A</v>
      </c>
      <c r="EB2180" s="360" t="e">
        <f ca="1">OFFSET(Model!$A$1,Model!EB$2115-1,Model!$D$2113+Model!$C2180)</f>
        <v>#N/A</v>
      </c>
      <c r="EC2180" s="360" t="e">
        <f ca="1">OFFSET(Model!$A$1,Model!EC$2115-1,Model!$D$2113+Model!$C2180)</f>
        <v>#N/A</v>
      </c>
      <c r="ED2180" s="1"/>
      <c r="EE2180" s="1"/>
    </row>
    <row r="2181" spans="2:135" ht="15" customHeight="1">
      <c r="B2181" s="1"/>
      <c r="C2181" s="1" t="e">
        <f>IF(C2180&lt;Model!$E$1827,C2180+1,NA())</f>
        <v>#N/A</v>
      </c>
      <c r="D2181" s="7" t="e">
        <f>INDEX(Model!$F$16:$DN$17,1,MATCH(Model!C2181,Model!$F$17:$DN$17,0))</f>
        <v>#N/A</v>
      </c>
      <c r="E2181" s="1"/>
      <c r="F2181" s="4" t="e">
        <f ca="1">OFFSET(Model!$A$1,Model!F$2115-1,Model!$D$2113+Model!$C2181)</f>
        <v>#N/A</v>
      </c>
      <c r="G2181" s="4" t="e">
        <f ca="1">OFFSET(Model!$A$1,Model!G$2115-1,Model!$D$2113+Model!$C2181)</f>
        <v>#N/A</v>
      </c>
      <c r="H2181" s="4" t="e">
        <f ca="1">OFFSET(Model!$A$1,Model!H$2115-1,Model!$D$2113+Model!$C2181)</f>
        <v>#N/A</v>
      </c>
      <c r="I2181" s="4" t="e">
        <f ca="1">OFFSET(Model!$A$1,Model!I$2115-1,Model!$D$2113+Model!$C2181)</f>
        <v>#N/A</v>
      </c>
      <c r="J2181" s="4" t="e">
        <f ca="1">OFFSET(Model!$A$1,Model!J$2115-1,Model!$D$2113+Model!$C2181)</f>
        <v>#N/A</v>
      </c>
      <c r="K2181" s="4" t="e">
        <f ca="1">OFFSET(Model!$A$1,Model!K$2115-1,Model!$D$2113+Model!$C2181)</f>
        <v>#N/A</v>
      </c>
      <c r="L2181" s="4" t="e">
        <f ca="1">OFFSET(Model!$A$1,Model!L$2115-1,Model!$D$2113+Model!$C2181)</f>
        <v>#N/A</v>
      </c>
      <c r="M2181" s="1"/>
      <c r="N2181" s="4" t="e">
        <f ca="1">OFFSET(Model!$A$1,Model!N$2115-1,Model!$D$2113+Model!$C2181)</f>
        <v>#N/A</v>
      </c>
      <c r="O2181" s="4" t="e">
        <f ca="1">OFFSET(Model!$A$1,Model!O$2115-1,Model!$D$2113+Model!$C2181)</f>
        <v>#N/A</v>
      </c>
      <c r="P2181" s="4" t="e">
        <f ca="1">OFFSET(Model!$A$1,Model!P$2115-1,Model!$D$2113+Model!$C2181)</f>
        <v>#N/A</v>
      </c>
      <c r="Q2181" s="4" t="e">
        <f ca="1">OFFSET(Model!$A$1,Model!Q$2115-1,Model!$D$2113+Model!$C2181)</f>
        <v>#N/A</v>
      </c>
      <c r="R2181" s="4" t="e">
        <f ca="1">OFFSET(Model!$A$1,Model!R$2115-1,Model!$D$2113+Model!$C2181)</f>
        <v>#N/A</v>
      </c>
      <c r="S2181" s="4" t="e">
        <f t="shared" ref="S2181:S2212" ca="1" si="3150">SUM(N2181:R2181)</f>
        <v>#N/A</v>
      </c>
      <c r="T2181" s="4"/>
      <c r="U2181" s="4" t="e">
        <f ca="1">OFFSET(Model!$A$1,Model!U$2115-1,Model!$D$2113+Model!$C2181)</f>
        <v>#N/A</v>
      </c>
      <c r="V2181" s="4" t="e">
        <f ca="1">OFFSET(Model!$A$1,Model!V$2115-1,Model!$D$2113+Model!$C2181)</f>
        <v>#N/A</v>
      </c>
      <c r="W2181" s="4" t="e">
        <f ca="1">OFFSET(Model!$A$1,Model!W$2115-1,Model!$D$2113+Model!$C2181)</f>
        <v>#N/A</v>
      </c>
      <c r="X2181" s="4" t="e">
        <f ca="1">OFFSET(Model!$A$1,Model!X$2115-1,Model!$D$2113+Model!$C2181)</f>
        <v>#N/A</v>
      </c>
      <c r="Y2181" s="4" t="e">
        <f t="shared" ref="Y2181:Y2212" ca="1" si="3151">SUM(U2181:X2181)</f>
        <v>#N/A</v>
      </c>
      <c r="Z2181" s="4"/>
      <c r="AA2181" s="4" t="e">
        <f ca="1">OFFSET(Model!$A$1,Model!AA$2115-1,Model!$D$2113+Model!$C2181)</f>
        <v>#N/A</v>
      </c>
      <c r="AB2181" s="4" t="e">
        <f ca="1">OFFSET(Model!$A$1,Model!AB$2115-1,Model!$D$2113+Model!$C2181)</f>
        <v>#N/A</v>
      </c>
      <c r="AC2181" s="4" t="e">
        <f ca="1">OFFSET(Model!$A$1,Model!AC$2115-1,Model!$D$2113+Model!$C2181)</f>
        <v>#N/A</v>
      </c>
      <c r="AD2181" s="4" t="e">
        <f ca="1">OFFSET(Model!$A$1,Model!AD$2115-1,Model!$D$2113+Model!$C2181)</f>
        <v>#N/A</v>
      </c>
      <c r="AE2181" s="4" t="e">
        <f ca="1">OFFSET(Model!$A$1,Model!AE$2115-1,Model!$D$2113+Model!$C2181)</f>
        <v>#N/A</v>
      </c>
      <c r="AF2181" s="4" t="e">
        <f ca="1">OFFSET(Model!$A$1,Model!AF$2115-1,Model!$D$2113+Model!$C2181)</f>
        <v>#N/A</v>
      </c>
      <c r="AG2181" s="4" t="e">
        <f ca="1">OFFSET(Model!$A$1,Model!AG$2115-1,Model!$D$2113+Model!$C2181)</f>
        <v>#N/A</v>
      </c>
      <c r="AH2181" s="4" t="e">
        <f ca="1">OFFSET(Model!$A$1,Model!AH$2115-1,Model!$D$2113+Model!$C2181)</f>
        <v>#N/A</v>
      </c>
      <c r="AI2181" s="4" t="e">
        <f ca="1">OFFSET(Model!$A$1,Model!AI$2115-1,Model!$D$2113+Model!$C2181)</f>
        <v>#N/A</v>
      </c>
      <c r="AJ2181" s="4" t="e">
        <f ca="1">OFFSET(Model!$A$1,Model!AJ$2115-1,Model!$D$2113+Model!$C2181)</f>
        <v>#N/A</v>
      </c>
      <c r="AK2181" s="4" t="e">
        <f ca="1">OFFSET(Model!$A$1,Model!AK$2115-1,Model!$D$2113+Model!$C2181)</f>
        <v>#N/A</v>
      </c>
      <c r="AL2181" s="4" t="e">
        <f t="shared" ref="AL2181:AL2212" ca="1" si="3152">SUM(AA2181:AK2181)</f>
        <v>#N/A</v>
      </c>
      <c r="AM2181" s="4"/>
      <c r="AN2181" s="4" t="e">
        <f ca="1">OFFSET(Model!$A$1,Model!AN$2115-1,Model!$D$2113+Model!$C2181)</f>
        <v>#N/A</v>
      </c>
      <c r="AO2181" s="4" t="e">
        <f ca="1">OFFSET(Model!$A$1,Model!AO$2115-1,Model!$D$2113+Model!$C2181)</f>
        <v>#N/A</v>
      </c>
      <c r="AP2181" s="4" t="e">
        <f ca="1">OFFSET(Model!$A$1,Model!AP$2115-1,Model!$D$2113+Model!$C2181)</f>
        <v>#N/A</v>
      </c>
      <c r="AQ2181" s="4" t="e">
        <f ca="1">OFFSET(Model!$A$1,Model!AQ$2115-1,Model!$D$2113+Model!$C2181)</f>
        <v>#N/A</v>
      </c>
      <c r="AR2181" s="4" t="e">
        <f ca="1">OFFSET(Model!$A$1,Model!AR$2115-1,Model!$D$2113+Model!$C2181)</f>
        <v>#N/A</v>
      </c>
      <c r="AS2181" s="4" t="e">
        <f ca="1">OFFSET(Model!$A$1,Model!AS$2115-1,Model!$D$2113+Model!$C2181)</f>
        <v>#N/A</v>
      </c>
      <c r="AT2181" s="4" t="e">
        <f ca="1">OFFSET(Model!$A$1,Model!AT$2115-1,Model!$D$2113+Model!$C2181)</f>
        <v>#N/A</v>
      </c>
      <c r="AU2181" s="4" t="e">
        <f ca="1">OFFSET(Model!$A$1,Model!AU$2115-1,Model!$D$2113+Model!$C2181)</f>
        <v>#N/A</v>
      </c>
      <c r="AV2181" s="4" t="e">
        <f ca="1">OFFSET(Model!$A$1,Model!AV$2115-1,Model!$D$2113+Model!$C2181)</f>
        <v>#N/A</v>
      </c>
      <c r="AW2181" s="4" t="e">
        <f ca="1">OFFSET(Model!$A$1,Model!AW$2115-1,Model!$D$2113+Model!$C2181)</f>
        <v>#N/A</v>
      </c>
      <c r="AX2181" s="4" t="e">
        <f ca="1">OFFSET(Model!$A$1,Model!AX$2115-1,Model!$D$2113+Model!$C2181)</f>
        <v>#N/A</v>
      </c>
      <c r="AY2181" s="4" t="e">
        <f ca="1">OFFSET(Model!$A$1,Model!AY$2115-1,Model!$D$2113+Model!$C2181)</f>
        <v>#N/A</v>
      </c>
      <c r="AZ2181" s="4" t="e">
        <f ca="1">OFFSET(Model!$A$1,Model!AZ$2115-1,Model!$D$2113+Model!$C2181)</f>
        <v>#N/A</v>
      </c>
      <c r="BA2181" s="4" t="e">
        <f ca="1">OFFSET(Model!$A$1,Model!BA$2115-1,Model!$D$2113+Model!$C2181)</f>
        <v>#N/A</v>
      </c>
      <c r="BB2181" s="4" t="e">
        <f ca="1">OFFSET(Model!$A$1,Model!BB$2115-1,Model!$D$2113+Model!$C2181)</f>
        <v>#N/A</v>
      </c>
      <c r="BC2181" s="4" t="e">
        <f ca="1">OFFSET(Model!$A$1,Model!BC$2115-1,Model!$D$2113+Model!$C2181)</f>
        <v>#N/A</v>
      </c>
      <c r="BD2181" s="4" t="e">
        <f ca="1">OFFSET(Model!$A$1,Model!BD$2115-1,Model!$D$2113+Model!$C2181)</f>
        <v>#N/A</v>
      </c>
      <c r="BE2181" s="4" t="e">
        <f ca="1">OFFSET(Model!$A$1,Model!BE$2115-1,Model!$D$2113+Model!$C2181)</f>
        <v>#N/A</v>
      </c>
      <c r="BF2181" s="4" t="e">
        <f ca="1">OFFSET(Model!$A$1,Model!BF$2115-1,Model!$D$2113+Model!$C2181)</f>
        <v>#N/A</v>
      </c>
      <c r="BG2181" s="4" t="e">
        <f ca="1">OFFSET(Model!$A$1,Model!BG$2115-1,Model!$D$2113+Model!$C2181)</f>
        <v>#N/A</v>
      </c>
      <c r="BH2181" s="4" t="e">
        <f t="shared" ref="BH2181:BH2212" ca="1" si="3153">SUM(AN2181:BG2181)</f>
        <v>#N/A</v>
      </c>
      <c r="BI2181" s="4"/>
      <c r="BJ2181" s="4" t="e">
        <f ca="1">OFFSET(Model!$A$1,Model!BJ$2115-1,Model!$D$2113+Model!$C2181)</f>
        <v>#N/A</v>
      </c>
      <c r="BK2181" s="4" t="e">
        <f ca="1">OFFSET(Model!$A$1,Model!BK$2115-1,Model!$D$2113+Model!$C2181)</f>
        <v>#N/A</v>
      </c>
      <c r="BL2181" s="4" t="e">
        <f ca="1">OFFSET(Model!$A$1,Model!BL$2115-1,Model!$D$2113+Model!$C2181)</f>
        <v>#N/A</v>
      </c>
      <c r="BM2181" s="4" t="e">
        <f ca="1">OFFSET(Model!$A$1,Model!BM$2115-1,Model!$D$2113+Model!$C2181)</f>
        <v>#N/A</v>
      </c>
      <c r="BN2181" s="4" t="e">
        <f ca="1">OFFSET(Model!$A$1,Model!BN$2115-1,Model!$D$2113+Model!$C2181)</f>
        <v>#N/A</v>
      </c>
      <c r="BO2181" s="4" t="e">
        <f ca="1">OFFSET(Model!$A$1,Model!BO$2115-1,Model!$D$2113+Model!$C2181)</f>
        <v>#N/A</v>
      </c>
      <c r="BP2181" s="4" t="e">
        <f ca="1">OFFSET(Model!$A$1,Model!BP$2115-1,Model!$D$2113+Model!$C2181)</f>
        <v>#N/A</v>
      </c>
      <c r="BQ2181" s="4" t="e">
        <f ca="1">OFFSET(Model!$A$1,Model!BQ$2115-1,Model!$D$2113+Model!$C2181)</f>
        <v>#N/A</v>
      </c>
      <c r="BR2181" s="4" t="e">
        <f t="shared" ref="BR2181:BR2212" ca="1" si="3154">SUM(BJ2181:BQ2181)</f>
        <v>#N/A</v>
      </c>
      <c r="BS2181" s="4"/>
      <c r="BT2181" s="2" t="e">
        <f t="shared" ref="BT2181:BT2212" ca="1" si="3155">SUM(F2181:L2181)</f>
        <v>#N/A</v>
      </c>
      <c r="BU2181" s="2" t="e">
        <f t="shared" ref="BU2181:BU2212" ca="1" si="3156">SUM(N2181:R2181,U2181:X2181,AA2181:AK2181,AN2181:BG2181,BJ2181:BQ2181)</f>
        <v>#N/A</v>
      </c>
      <c r="BV2181" s="5" t="e">
        <f t="shared" ref="BV2181:BV2212" ca="1" si="3157">BT2181-BU2181</f>
        <v>#N/A</v>
      </c>
      <c r="BW2181" s="1"/>
      <c r="BX2181" s="4" t="e">
        <f ca="1">OFFSET(Model!$A$1,Model!BX$2115-1,Model!$D$2113+Model!$C2181)</f>
        <v>#N/A</v>
      </c>
      <c r="BY2181" s="4" t="e">
        <f ca="1">OFFSET(Model!$A$1,Model!BY$2115-1,Model!$D$2113+Model!$C2181)</f>
        <v>#N/A</v>
      </c>
      <c r="BZ2181" s="4" t="e">
        <f ca="1">OFFSET(Model!$A$1,Model!BZ$2115-1,Model!$D$2113+Model!$C2181)</f>
        <v>#N/A</v>
      </c>
      <c r="CA2181" s="4" t="e">
        <f ca="1">OFFSET(Model!$A$1,Model!CA$2115-1,Model!$D$2113+Model!$C2181)</f>
        <v>#N/A</v>
      </c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 t="e">
        <f ca="1">OFFSET(Model!$A$1,Model!DD$2115-1,Model!$D$2113+Model!$C2181)</f>
        <v>#N/A</v>
      </c>
      <c r="DE2181" s="4" t="e">
        <f ca="1">OFFSET(Model!$A$1,Model!DE$2115-1,Model!$D$2113+Model!$C2181)</f>
        <v>#N/A</v>
      </c>
      <c r="DF2181" s="4" t="e">
        <f ca="1">OFFSET(Model!$A$1,Model!DF$2115-1,Model!$D$2113+Model!$C2181)</f>
        <v>#N/A</v>
      </c>
      <c r="DG2181" s="1"/>
      <c r="DH2181" s="4" t="e">
        <f ca="1">OFFSET(Model!$A$1,Model!DH$2115-1,Model!$D$2113+Model!$C2181)</f>
        <v>#N/A</v>
      </c>
      <c r="DI2181" s="4" t="e">
        <f ca="1">OFFSET(Model!$A$1,Model!DI$2115-1,Model!$D$2113+Model!$C2181)</f>
        <v>#N/A</v>
      </c>
      <c r="DJ2181" s="4"/>
      <c r="DK2181" s="4"/>
      <c r="DL2181" s="4"/>
      <c r="DM2181" s="4"/>
      <c r="DN2181" s="4" t="e">
        <f ca="1">OFFSET(Model!$A$1,Model!DN$2115-1,Model!$D$2113+Model!$C2181)</f>
        <v>#N/A</v>
      </c>
      <c r="DO2181" s="4" t="e">
        <f ca="1">OFFSET(Model!$A$1,Model!DO$2115-1,Model!$D$2113+Model!$C2181)</f>
        <v>#N/A</v>
      </c>
      <c r="DP2181" s="4" t="e">
        <f ca="1">OFFSET(Model!$A$1,Model!DP$2115-1,Model!$D$2113+Model!$C2181)</f>
        <v>#N/A</v>
      </c>
      <c r="DQ2181" s="6" t="e">
        <f ca="1">OFFSET(Model!$A$1,Model!DQ$2115-1,Model!$D$2113+Model!$C2181)</f>
        <v>#N/A</v>
      </c>
      <c r="DR2181" s="4" t="e">
        <f ca="1">OFFSET(Model!$A$1,Model!DR$2115-1,Model!$D$2113+Model!$C2181)</f>
        <v>#N/A</v>
      </c>
      <c r="DS2181" s="6" t="e">
        <f ca="1">OFFSET(Model!$A$1,Model!DS$2115-1,Model!$D$2113+Model!$C2181)</f>
        <v>#N/A</v>
      </c>
      <c r="DT2181" s="4" t="e">
        <f ca="1">OFFSET(Model!$A$1,Model!DT$2115-1,Model!$D$2113+Model!$C2181)</f>
        <v>#N/A</v>
      </c>
      <c r="DU2181" s="4" t="e">
        <f ca="1">OFFSET(Model!$A$1,Model!DU$2115-1,Model!$D$2113+Model!$C2181)</f>
        <v>#N/A</v>
      </c>
      <c r="DV2181" s="4" t="e">
        <f ca="1">OFFSET(Model!$A$1,Model!DV$2115-1,Model!$D$2113+Model!$C2181)</f>
        <v>#N/A</v>
      </c>
      <c r="DW2181" s="1"/>
      <c r="DX2181" s="360" t="e">
        <f ca="1">OFFSET(Model!$A$1,Model!DX$2115-1,Model!$D$2113+Model!$C2181)</f>
        <v>#N/A</v>
      </c>
      <c r="DY2181" s="360" t="e">
        <f ca="1">OFFSET(Model!$A$1,Model!DY$2115-1,Model!$D$2113+Model!$C2181)</f>
        <v>#N/A</v>
      </c>
      <c r="DZ2181" s="360" t="e">
        <f ca="1">OFFSET(Model!$A$1,Model!DZ$2115-1,Model!$D$2113+Model!$C2181)</f>
        <v>#N/A</v>
      </c>
      <c r="EA2181" s="360" t="e">
        <f ca="1">OFFSET(Model!$A$1,Model!EA$2115-1,Model!$D$2113+Model!$C2181)</f>
        <v>#N/A</v>
      </c>
      <c r="EB2181" s="360" t="e">
        <f ca="1">OFFSET(Model!$A$1,Model!EB$2115-1,Model!$D$2113+Model!$C2181)</f>
        <v>#N/A</v>
      </c>
      <c r="EC2181" s="360" t="e">
        <f ca="1">OFFSET(Model!$A$1,Model!EC$2115-1,Model!$D$2113+Model!$C2181)</f>
        <v>#N/A</v>
      </c>
      <c r="ED2181" s="1"/>
      <c r="EE2181" s="1"/>
    </row>
    <row r="2182" spans="2:135" ht="15" customHeight="1">
      <c r="B2182" s="1"/>
      <c r="C2182" s="1" t="e">
        <f>IF(C2181&lt;Model!$E$1827,C2181+1,NA())</f>
        <v>#N/A</v>
      </c>
      <c r="D2182" s="7" t="e">
        <f>INDEX(Model!$F$16:$DN$17,1,MATCH(Model!C2182,Model!$F$17:$DN$17,0))</f>
        <v>#N/A</v>
      </c>
      <c r="E2182" s="1"/>
      <c r="F2182" s="4" t="e">
        <f ca="1">OFFSET(Model!$A$1,Model!F$2115-1,Model!$D$2113+Model!$C2182)</f>
        <v>#N/A</v>
      </c>
      <c r="G2182" s="4" t="e">
        <f ca="1">OFFSET(Model!$A$1,Model!G$2115-1,Model!$D$2113+Model!$C2182)</f>
        <v>#N/A</v>
      </c>
      <c r="H2182" s="4" t="e">
        <f ca="1">OFFSET(Model!$A$1,Model!H$2115-1,Model!$D$2113+Model!$C2182)</f>
        <v>#N/A</v>
      </c>
      <c r="I2182" s="4" t="e">
        <f ca="1">OFFSET(Model!$A$1,Model!I$2115-1,Model!$D$2113+Model!$C2182)</f>
        <v>#N/A</v>
      </c>
      <c r="J2182" s="4" t="e">
        <f ca="1">OFFSET(Model!$A$1,Model!J$2115-1,Model!$D$2113+Model!$C2182)</f>
        <v>#N/A</v>
      </c>
      <c r="K2182" s="4" t="e">
        <f ca="1">OFFSET(Model!$A$1,Model!K$2115-1,Model!$D$2113+Model!$C2182)</f>
        <v>#N/A</v>
      </c>
      <c r="L2182" s="4" t="e">
        <f ca="1">OFFSET(Model!$A$1,Model!L$2115-1,Model!$D$2113+Model!$C2182)</f>
        <v>#N/A</v>
      </c>
      <c r="M2182" s="1"/>
      <c r="N2182" s="4" t="e">
        <f ca="1">OFFSET(Model!$A$1,Model!N$2115-1,Model!$D$2113+Model!$C2182)</f>
        <v>#N/A</v>
      </c>
      <c r="O2182" s="4" t="e">
        <f ca="1">OFFSET(Model!$A$1,Model!O$2115-1,Model!$D$2113+Model!$C2182)</f>
        <v>#N/A</v>
      </c>
      <c r="P2182" s="4" t="e">
        <f ca="1">OFFSET(Model!$A$1,Model!P$2115-1,Model!$D$2113+Model!$C2182)</f>
        <v>#N/A</v>
      </c>
      <c r="Q2182" s="4" t="e">
        <f ca="1">OFFSET(Model!$A$1,Model!Q$2115-1,Model!$D$2113+Model!$C2182)</f>
        <v>#N/A</v>
      </c>
      <c r="R2182" s="4" t="e">
        <f ca="1">OFFSET(Model!$A$1,Model!R$2115-1,Model!$D$2113+Model!$C2182)</f>
        <v>#N/A</v>
      </c>
      <c r="S2182" s="4" t="e">
        <f t="shared" ca="1" si="3150"/>
        <v>#N/A</v>
      </c>
      <c r="T2182" s="4"/>
      <c r="U2182" s="4" t="e">
        <f ca="1">OFFSET(Model!$A$1,Model!U$2115-1,Model!$D$2113+Model!$C2182)</f>
        <v>#N/A</v>
      </c>
      <c r="V2182" s="4" t="e">
        <f ca="1">OFFSET(Model!$A$1,Model!V$2115-1,Model!$D$2113+Model!$C2182)</f>
        <v>#N/A</v>
      </c>
      <c r="W2182" s="4" t="e">
        <f ca="1">OFFSET(Model!$A$1,Model!W$2115-1,Model!$D$2113+Model!$C2182)</f>
        <v>#N/A</v>
      </c>
      <c r="X2182" s="4" t="e">
        <f ca="1">OFFSET(Model!$A$1,Model!X$2115-1,Model!$D$2113+Model!$C2182)</f>
        <v>#N/A</v>
      </c>
      <c r="Y2182" s="4" t="e">
        <f t="shared" ca="1" si="3151"/>
        <v>#N/A</v>
      </c>
      <c r="Z2182" s="4"/>
      <c r="AA2182" s="4" t="e">
        <f ca="1">OFFSET(Model!$A$1,Model!AA$2115-1,Model!$D$2113+Model!$C2182)</f>
        <v>#N/A</v>
      </c>
      <c r="AB2182" s="4" t="e">
        <f ca="1">OFFSET(Model!$A$1,Model!AB$2115-1,Model!$D$2113+Model!$C2182)</f>
        <v>#N/A</v>
      </c>
      <c r="AC2182" s="4" t="e">
        <f ca="1">OFFSET(Model!$A$1,Model!AC$2115-1,Model!$D$2113+Model!$C2182)</f>
        <v>#N/A</v>
      </c>
      <c r="AD2182" s="4" t="e">
        <f ca="1">OFFSET(Model!$A$1,Model!AD$2115-1,Model!$D$2113+Model!$C2182)</f>
        <v>#N/A</v>
      </c>
      <c r="AE2182" s="4" t="e">
        <f ca="1">OFFSET(Model!$A$1,Model!AE$2115-1,Model!$D$2113+Model!$C2182)</f>
        <v>#N/A</v>
      </c>
      <c r="AF2182" s="4" t="e">
        <f ca="1">OFFSET(Model!$A$1,Model!AF$2115-1,Model!$D$2113+Model!$C2182)</f>
        <v>#N/A</v>
      </c>
      <c r="AG2182" s="4" t="e">
        <f ca="1">OFFSET(Model!$A$1,Model!AG$2115-1,Model!$D$2113+Model!$C2182)</f>
        <v>#N/A</v>
      </c>
      <c r="AH2182" s="4" t="e">
        <f ca="1">OFFSET(Model!$A$1,Model!AH$2115-1,Model!$D$2113+Model!$C2182)</f>
        <v>#N/A</v>
      </c>
      <c r="AI2182" s="4" t="e">
        <f ca="1">OFFSET(Model!$A$1,Model!AI$2115-1,Model!$D$2113+Model!$C2182)</f>
        <v>#N/A</v>
      </c>
      <c r="AJ2182" s="4" t="e">
        <f ca="1">OFFSET(Model!$A$1,Model!AJ$2115-1,Model!$D$2113+Model!$C2182)</f>
        <v>#N/A</v>
      </c>
      <c r="AK2182" s="4" t="e">
        <f ca="1">OFFSET(Model!$A$1,Model!AK$2115-1,Model!$D$2113+Model!$C2182)</f>
        <v>#N/A</v>
      </c>
      <c r="AL2182" s="4" t="e">
        <f t="shared" ca="1" si="3152"/>
        <v>#N/A</v>
      </c>
      <c r="AM2182" s="4"/>
      <c r="AN2182" s="4" t="e">
        <f ca="1">OFFSET(Model!$A$1,Model!AN$2115-1,Model!$D$2113+Model!$C2182)</f>
        <v>#N/A</v>
      </c>
      <c r="AO2182" s="4" t="e">
        <f ca="1">OFFSET(Model!$A$1,Model!AO$2115-1,Model!$D$2113+Model!$C2182)</f>
        <v>#N/A</v>
      </c>
      <c r="AP2182" s="4" t="e">
        <f ca="1">OFFSET(Model!$A$1,Model!AP$2115-1,Model!$D$2113+Model!$C2182)</f>
        <v>#N/A</v>
      </c>
      <c r="AQ2182" s="4" t="e">
        <f ca="1">OFFSET(Model!$A$1,Model!AQ$2115-1,Model!$D$2113+Model!$C2182)</f>
        <v>#N/A</v>
      </c>
      <c r="AR2182" s="4" t="e">
        <f ca="1">OFFSET(Model!$A$1,Model!AR$2115-1,Model!$D$2113+Model!$C2182)</f>
        <v>#N/A</v>
      </c>
      <c r="AS2182" s="4" t="e">
        <f ca="1">OFFSET(Model!$A$1,Model!AS$2115-1,Model!$D$2113+Model!$C2182)</f>
        <v>#N/A</v>
      </c>
      <c r="AT2182" s="4" t="e">
        <f ca="1">OFFSET(Model!$A$1,Model!AT$2115-1,Model!$D$2113+Model!$C2182)</f>
        <v>#N/A</v>
      </c>
      <c r="AU2182" s="4" t="e">
        <f ca="1">OFFSET(Model!$A$1,Model!AU$2115-1,Model!$D$2113+Model!$C2182)</f>
        <v>#N/A</v>
      </c>
      <c r="AV2182" s="4" t="e">
        <f ca="1">OFFSET(Model!$A$1,Model!AV$2115-1,Model!$D$2113+Model!$C2182)</f>
        <v>#N/A</v>
      </c>
      <c r="AW2182" s="4" t="e">
        <f ca="1">OFFSET(Model!$A$1,Model!AW$2115-1,Model!$D$2113+Model!$C2182)</f>
        <v>#N/A</v>
      </c>
      <c r="AX2182" s="4" t="e">
        <f ca="1">OFFSET(Model!$A$1,Model!AX$2115-1,Model!$D$2113+Model!$C2182)</f>
        <v>#N/A</v>
      </c>
      <c r="AY2182" s="4" t="e">
        <f ca="1">OFFSET(Model!$A$1,Model!AY$2115-1,Model!$D$2113+Model!$C2182)</f>
        <v>#N/A</v>
      </c>
      <c r="AZ2182" s="4" t="e">
        <f ca="1">OFFSET(Model!$A$1,Model!AZ$2115-1,Model!$D$2113+Model!$C2182)</f>
        <v>#N/A</v>
      </c>
      <c r="BA2182" s="4" t="e">
        <f ca="1">OFFSET(Model!$A$1,Model!BA$2115-1,Model!$D$2113+Model!$C2182)</f>
        <v>#N/A</v>
      </c>
      <c r="BB2182" s="4" t="e">
        <f ca="1">OFFSET(Model!$A$1,Model!BB$2115-1,Model!$D$2113+Model!$C2182)</f>
        <v>#N/A</v>
      </c>
      <c r="BC2182" s="4" t="e">
        <f ca="1">OFFSET(Model!$A$1,Model!BC$2115-1,Model!$D$2113+Model!$C2182)</f>
        <v>#N/A</v>
      </c>
      <c r="BD2182" s="4" t="e">
        <f ca="1">OFFSET(Model!$A$1,Model!BD$2115-1,Model!$D$2113+Model!$C2182)</f>
        <v>#N/A</v>
      </c>
      <c r="BE2182" s="4" t="e">
        <f ca="1">OFFSET(Model!$A$1,Model!BE$2115-1,Model!$D$2113+Model!$C2182)</f>
        <v>#N/A</v>
      </c>
      <c r="BF2182" s="4" t="e">
        <f ca="1">OFFSET(Model!$A$1,Model!BF$2115-1,Model!$D$2113+Model!$C2182)</f>
        <v>#N/A</v>
      </c>
      <c r="BG2182" s="4" t="e">
        <f ca="1">OFFSET(Model!$A$1,Model!BG$2115-1,Model!$D$2113+Model!$C2182)</f>
        <v>#N/A</v>
      </c>
      <c r="BH2182" s="4" t="e">
        <f t="shared" ca="1" si="3153"/>
        <v>#N/A</v>
      </c>
      <c r="BI2182" s="4"/>
      <c r="BJ2182" s="4" t="e">
        <f ca="1">OFFSET(Model!$A$1,Model!BJ$2115-1,Model!$D$2113+Model!$C2182)</f>
        <v>#N/A</v>
      </c>
      <c r="BK2182" s="4" t="e">
        <f ca="1">OFFSET(Model!$A$1,Model!BK$2115-1,Model!$D$2113+Model!$C2182)</f>
        <v>#N/A</v>
      </c>
      <c r="BL2182" s="4" t="e">
        <f ca="1">OFFSET(Model!$A$1,Model!BL$2115-1,Model!$D$2113+Model!$C2182)</f>
        <v>#N/A</v>
      </c>
      <c r="BM2182" s="4" t="e">
        <f ca="1">OFFSET(Model!$A$1,Model!BM$2115-1,Model!$D$2113+Model!$C2182)</f>
        <v>#N/A</v>
      </c>
      <c r="BN2182" s="4" t="e">
        <f ca="1">OFFSET(Model!$A$1,Model!BN$2115-1,Model!$D$2113+Model!$C2182)</f>
        <v>#N/A</v>
      </c>
      <c r="BO2182" s="4" t="e">
        <f ca="1">OFFSET(Model!$A$1,Model!BO$2115-1,Model!$D$2113+Model!$C2182)</f>
        <v>#N/A</v>
      </c>
      <c r="BP2182" s="4" t="e">
        <f ca="1">OFFSET(Model!$A$1,Model!BP$2115-1,Model!$D$2113+Model!$C2182)</f>
        <v>#N/A</v>
      </c>
      <c r="BQ2182" s="4" t="e">
        <f ca="1">OFFSET(Model!$A$1,Model!BQ$2115-1,Model!$D$2113+Model!$C2182)</f>
        <v>#N/A</v>
      </c>
      <c r="BR2182" s="4" t="e">
        <f t="shared" ca="1" si="3154"/>
        <v>#N/A</v>
      </c>
      <c r="BS2182" s="4"/>
      <c r="BT2182" s="2" t="e">
        <f t="shared" ca="1" si="3155"/>
        <v>#N/A</v>
      </c>
      <c r="BU2182" s="2" t="e">
        <f t="shared" ca="1" si="3156"/>
        <v>#N/A</v>
      </c>
      <c r="BV2182" s="5" t="e">
        <f t="shared" ca="1" si="3157"/>
        <v>#N/A</v>
      </c>
      <c r="BW2182" s="1"/>
      <c r="BX2182" s="4" t="e">
        <f ca="1">OFFSET(Model!$A$1,Model!BX$2115-1,Model!$D$2113+Model!$C2182)</f>
        <v>#N/A</v>
      </c>
      <c r="BY2182" s="4" t="e">
        <f ca="1">OFFSET(Model!$A$1,Model!BY$2115-1,Model!$D$2113+Model!$C2182)</f>
        <v>#N/A</v>
      </c>
      <c r="BZ2182" s="4" t="e">
        <f ca="1">OFFSET(Model!$A$1,Model!BZ$2115-1,Model!$D$2113+Model!$C2182)</f>
        <v>#N/A</v>
      </c>
      <c r="CA2182" s="4" t="e">
        <f ca="1">OFFSET(Model!$A$1,Model!CA$2115-1,Model!$D$2113+Model!$C2182)</f>
        <v>#N/A</v>
      </c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 t="e">
        <f ca="1">OFFSET(Model!$A$1,Model!DD$2115-1,Model!$D$2113+Model!$C2182)</f>
        <v>#N/A</v>
      </c>
      <c r="DE2182" s="4" t="e">
        <f ca="1">OFFSET(Model!$A$1,Model!DE$2115-1,Model!$D$2113+Model!$C2182)</f>
        <v>#N/A</v>
      </c>
      <c r="DF2182" s="4" t="e">
        <f ca="1">OFFSET(Model!$A$1,Model!DF$2115-1,Model!$D$2113+Model!$C2182)</f>
        <v>#N/A</v>
      </c>
      <c r="DG2182" s="1"/>
      <c r="DH2182" s="4" t="e">
        <f ca="1">OFFSET(Model!$A$1,Model!DH$2115-1,Model!$D$2113+Model!$C2182)</f>
        <v>#N/A</v>
      </c>
      <c r="DI2182" s="4" t="e">
        <f ca="1">OFFSET(Model!$A$1,Model!DI$2115-1,Model!$D$2113+Model!$C2182)</f>
        <v>#N/A</v>
      </c>
      <c r="DJ2182" s="4"/>
      <c r="DK2182" s="4"/>
      <c r="DL2182" s="4"/>
      <c r="DM2182" s="4"/>
      <c r="DN2182" s="4" t="e">
        <f ca="1">OFFSET(Model!$A$1,Model!DN$2115-1,Model!$D$2113+Model!$C2182)</f>
        <v>#N/A</v>
      </c>
      <c r="DO2182" s="4" t="e">
        <f ca="1">OFFSET(Model!$A$1,Model!DO$2115-1,Model!$D$2113+Model!$C2182)</f>
        <v>#N/A</v>
      </c>
      <c r="DP2182" s="4" t="e">
        <f ca="1">OFFSET(Model!$A$1,Model!DP$2115-1,Model!$D$2113+Model!$C2182)</f>
        <v>#N/A</v>
      </c>
      <c r="DQ2182" s="6" t="e">
        <f ca="1">OFFSET(Model!$A$1,Model!DQ$2115-1,Model!$D$2113+Model!$C2182)</f>
        <v>#N/A</v>
      </c>
      <c r="DR2182" s="4" t="e">
        <f ca="1">OFFSET(Model!$A$1,Model!DR$2115-1,Model!$D$2113+Model!$C2182)</f>
        <v>#N/A</v>
      </c>
      <c r="DS2182" s="6" t="e">
        <f ca="1">OFFSET(Model!$A$1,Model!DS$2115-1,Model!$D$2113+Model!$C2182)</f>
        <v>#N/A</v>
      </c>
      <c r="DT2182" s="4" t="e">
        <f ca="1">OFFSET(Model!$A$1,Model!DT$2115-1,Model!$D$2113+Model!$C2182)</f>
        <v>#N/A</v>
      </c>
      <c r="DU2182" s="4" t="e">
        <f ca="1">OFFSET(Model!$A$1,Model!DU$2115-1,Model!$D$2113+Model!$C2182)</f>
        <v>#N/A</v>
      </c>
      <c r="DV2182" s="4" t="e">
        <f ca="1">OFFSET(Model!$A$1,Model!DV$2115-1,Model!$D$2113+Model!$C2182)</f>
        <v>#N/A</v>
      </c>
      <c r="DW2182" s="1"/>
      <c r="DX2182" s="360" t="e">
        <f ca="1">OFFSET(Model!$A$1,Model!DX$2115-1,Model!$D$2113+Model!$C2182)</f>
        <v>#N/A</v>
      </c>
      <c r="DY2182" s="360" t="e">
        <f ca="1">OFFSET(Model!$A$1,Model!DY$2115-1,Model!$D$2113+Model!$C2182)</f>
        <v>#N/A</v>
      </c>
      <c r="DZ2182" s="360" t="e">
        <f ca="1">OFFSET(Model!$A$1,Model!DZ$2115-1,Model!$D$2113+Model!$C2182)</f>
        <v>#N/A</v>
      </c>
      <c r="EA2182" s="360" t="e">
        <f ca="1">OFFSET(Model!$A$1,Model!EA$2115-1,Model!$D$2113+Model!$C2182)</f>
        <v>#N/A</v>
      </c>
      <c r="EB2182" s="360" t="e">
        <f ca="1">OFFSET(Model!$A$1,Model!EB$2115-1,Model!$D$2113+Model!$C2182)</f>
        <v>#N/A</v>
      </c>
      <c r="EC2182" s="360" t="e">
        <f ca="1">OFFSET(Model!$A$1,Model!EC$2115-1,Model!$D$2113+Model!$C2182)</f>
        <v>#N/A</v>
      </c>
      <c r="ED2182" s="1"/>
      <c r="EE2182" s="1"/>
    </row>
    <row r="2183" spans="2:135" ht="15" customHeight="1">
      <c r="B2183" s="1"/>
      <c r="C2183" s="1" t="e">
        <f>IF(C2182&lt;Model!$E$1827,C2182+1,NA())</f>
        <v>#N/A</v>
      </c>
      <c r="D2183" s="7" t="e">
        <f>INDEX(Model!$F$16:$DN$17,1,MATCH(Model!C2183,Model!$F$17:$DN$17,0))</f>
        <v>#N/A</v>
      </c>
      <c r="E2183" s="1"/>
      <c r="F2183" s="4" t="e">
        <f ca="1">OFFSET(Model!$A$1,Model!F$2115-1,Model!$D$2113+Model!$C2183)</f>
        <v>#N/A</v>
      </c>
      <c r="G2183" s="4" t="e">
        <f ca="1">OFFSET(Model!$A$1,Model!G$2115-1,Model!$D$2113+Model!$C2183)</f>
        <v>#N/A</v>
      </c>
      <c r="H2183" s="4" t="e">
        <f ca="1">OFFSET(Model!$A$1,Model!H$2115-1,Model!$D$2113+Model!$C2183)</f>
        <v>#N/A</v>
      </c>
      <c r="I2183" s="4" t="e">
        <f ca="1">OFFSET(Model!$A$1,Model!I$2115-1,Model!$D$2113+Model!$C2183)</f>
        <v>#N/A</v>
      </c>
      <c r="J2183" s="4" t="e">
        <f ca="1">OFFSET(Model!$A$1,Model!J$2115-1,Model!$D$2113+Model!$C2183)</f>
        <v>#N/A</v>
      </c>
      <c r="K2183" s="4" t="e">
        <f ca="1">OFFSET(Model!$A$1,Model!K$2115-1,Model!$D$2113+Model!$C2183)</f>
        <v>#N/A</v>
      </c>
      <c r="L2183" s="4" t="e">
        <f ca="1">OFFSET(Model!$A$1,Model!L$2115-1,Model!$D$2113+Model!$C2183)</f>
        <v>#N/A</v>
      </c>
      <c r="M2183" s="1"/>
      <c r="N2183" s="4" t="e">
        <f ca="1">OFFSET(Model!$A$1,Model!N$2115-1,Model!$D$2113+Model!$C2183)</f>
        <v>#N/A</v>
      </c>
      <c r="O2183" s="4" t="e">
        <f ca="1">OFFSET(Model!$A$1,Model!O$2115-1,Model!$D$2113+Model!$C2183)</f>
        <v>#N/A</v>
      </c>
      <c r="P2183" s="4" t="e">
        <f ca="1">OFFSET(Model!$A$1,Model!P$2115-1,Model!$D$2113+Model!$C2183)</f>
        <v>#N/A</v>
      </c>
      <c r="Q2183" s="4" t="e">
        <f ca="1">OFFSET(Model!$A$1,Model!Q$2115-1,Model!$D$2113+Model!$C2183)</f>
        <v>#N/A</v>
      </c>
      <c r="R2183" s="4" t="e">
        <f ca="1">OFFSET(Model!$A$1,Model!R$2115-1,Model!$D$2113+Model!$C2183)</f>
        <v>#N/A</v>
      </c>
      <c r="S2183" s="4" t="e">
        <f t="shared" ca="1" si="3150"/>
        <v>#N/A</v>
      </c>
      <c r="T2183" s="4"/>
      <c r="U2183" s="4" t="e">
        <f ca="1">OFFSET(Model!$A$1,Model!U$2115-1,Model!$D$2113+Model!$C2183)</f>
        <v>#N/A</v>
      </c>
      <c r="V2183" s="4" t="e">
        <f ca="1">OFFSET(Model!$A$1,Model!V$2115-1,Model!$D$2113+Model!$C2183)</f>
        <v>#N/A</v>
      </c>
      <c r="W2183" s="4" t="e">
        <f ca="1">OFFSET(Model!$A$1,Model!W$2115-1,Model!$D$2113+Model!$C2183)</f>
        <v>#N/A</v>
      </c>
      <c r="X2183" s="4" t="e">
        <f ca="1">OFFSET(Model!$A$1,Model!X$2115-1,Model!$D$2113+Model!$C2183)</f>
        <v>#N/A</v>
      </c>
      <c r="Y2183" s="4" t="e">
        <f t="shared" ca="1" si="3151"/>
        <v>#N/A</v>
      </c>
      <c r="Z2183" s="4"/>
      <c r="AA2183" s="4" t="e">
        <f ca="1">OFFSET(Model!$A$1,Model!AA$2115-1,Model!$D$2113+Model!$C2183)</f>
        <v>#N/A</v>
      </c>
      <c r="AB2183" s="4" t="e">
        <f ca="1">OFFSET(Model!$A$1,Model!AB$2115-1,Model!$D$2113+Model!$C2183)</f>
        <v>#N/A</v>
      </c>
      <c r="AC2183" s="4" t="e">
        <f ca="1">OFFSET(Model!$A$1,Model!AC$2115-1,Model!$D$2113+Model!$C2183)</f>
        <v>#N/A</v>
      </c>
      <c r="AD2183" s="4" t="e">
        <f ca="1">OFFSET(Model!$A$1,Model!AD$2115-1,Model!$D$2113+Model!$C2183)</f>
        <v>#N/A</v>
      </c>
      <c r="AE2183" s="4" t="e">
        <f ca="1">OFFSET(Model!$A$1,Model!AE$2115-1,Model!$D$2113+Model!$C2183)</f>
        <v>#N/A</v>
      </c>
      <c r="AF2183" s="4" t="e">
        <f ca="1">OFFSET(Model!$A$1,Model!AF$2115-1,Model!$D$2113+Model!$C2183)</f>
        <v>#N/A</v>
      </c>
      <c r="AG2183" s="4" t="e">
        <f ca="1">OFFSET(Model!$A$1,Model!AG$2115-1,Model!$D$2113+Model!$C2183)</f>
        <v>#N/A</v>
      </c>
      <c r="AH2183" s="4" t="e">
        <f ca="1">OFFSET(Model!$A$1,Model!AH$2115-1,Model!$D$2113+Model!$C2183)</f>
        <v>#N/A</v>
      </c>
      <c r="AI2183" s="4" t="e">
        <f ca="1">OFFSET(Model!$A$1,Model!AI$2115-1,Model!$D$2113+Model!$C2183)</f>
        <v>#N/A</v>
      </c>
      <c r="AJ2183" s="4" t="e">
        <f ca="1">OFFSET(Model!$A$1,Model!AJ$2115-1,Model!$D$2113+Model!$C2183)</f>
        <v>#N/A</v>
      </c>
      <c r="AK2183" s="4" t="e">
        <f ca="1">OFFSET(Model!$A$1,Model!AK$2115-1,Model!$D$2113+Model!$C2183)</f>
        <v>#N/A</v>
      </c>
      <c r="AL2183" s="4" t="e">
        <f t="shared" ca="1" si="3152"/>
        <v>#N/A</v>
      </c>
      <c r="AM2183" s="4"/>
      <c r="AN2183" s="4" t="e">
        <f ca="1">OFFSET(Model!$A$1,Model!AN$2115-1,Model!$D$2113+Model!$C2183)</f>
        <v>#N/A</v>
      </c>
      <c r="AO2183" s="4" t="e">
        <f ca="1">OFFSET(Model!$A$1,Model!AO$2115-1,Model!$D$2113+Model!$C2183)</f>
        <v>#N/A</v>
      </c>
      <c r="AP2183" s="4" t="e">
        <f ca="1">OFFSET(Model!$A$1,Model!AP$2115-1,Model!$D$2113+Model!$C2183)</f>
        <v>#N/A</v>
      </c>
      <c r="AQ2183" s="4" t="e">
        <f ca="1">OFFSET(Model!$A$1,Model!AQ$2115-1,Model!$D$2113+Model!$C2183)</f>
        <v>#N/A</v>
      </c>
      <c r="AR2183" s="4" t="e">
        <f ca="1">OFFSET(Model!$A$1,Model!AR$2115-1,Model!$D$2113+Model!$C2183)</f>
        <v>#N/A</v>
      </c>
      <c r="AS2183" s="4" t="e">
        <f ca="1">OFFSET(Model!$A$1,Model!AS$2115-1,Model!$D$2113+Model!$C2183)</f>
        <v>#N/A</v>
      </c>
      <c r="AT2183" s="4" t="e">
        <f ca="1">OFFSET(Model!$A$1,Model!AT$2115-1,Model!$D$2113+Model!$C2183)</f>
        <v>#N/A</v>
      </c>
      <c r="AU2183" s="4" t="e">
        <f ca="1">OFFSET(Model!$A$1,Model!AU$2115-1,Model!$D$2113+Model!$C2183)</f>
        <v>#N/A</v>
      </c>
      <c r="AV2183" s="4" t="e">
        <f ca="1">OFFSET(Model!$A$1,Model!AV$2115-1,Model!$D$2113+Model!$C2183)</f>
        <v>#N/A</v>
      </c>
      <c r="AW2183" s="4" t="e">
        <f ca="1">OFFSET(Model!$A$1,Model!AW$2115-1,Model!$D$2113+Model!$C2183)</f>
        <v>#N/A</v>
      </c>
      <c r="AX2183" s="4" t="e">
        <f ca="1">OFFSET(Model!$A$1,Model!AX$2115-1,Model!$D$2113+Model!$C2183)</f>
        <v>#N/A</v>
      </c>
      <c r="AY2183" s="4" t="e">
        <f ca="1">OFFSET(Model!$A$1,Model!AY$2115-1,Model!$D$2113+Model!$C2183)</f>
        <v>#N/A</v>
      </c>
      <c r="AZ2183" s="4" t="e">
        <f ca="1">OFFSET(Model!$A$1,Model!AZ$2115-1,Model!$D$2113+Model!$C2183)</f>
        <v>#N/A</v>
      </c>
      <c r="BA2183" s="4" t="e">
        <f ca="1">OFFSET(Model!$A$1,Model!BA$2115-1,Model!$D$2113+Model!$C2183)</f>
        <v>#N/A</v>
      </c>
      <c r="BB2183" s="4" t="e">
        <f ca="1">OFFSET(Model!$A$1,Model!BB$2115-1,Model!$D$2113+Model!$C2183)</f>
        <v>#N/A</v>
      </c>
      <c r="BC2183" s="4" t="e">
        <f ca="1">OFFSET(Model!$A$1,Model!BC$2115-1,Model!$D$2113+Model!$C2183)</f>
        <v>#N/A</v>
      </c>
      <c r="BD2183" s="4" t="e">
        <f ca="1">OFFSET(Model!$A$1,Model!BD$2115-1,Model!$D$2113+Model!$C2183)</f>
        <v>#N/A</v>
      </c>
      <c r="BE2183" s="4" t="e">
        <f ca="1">OFFSET(Model!$A$1,Model!BE$2115-1,Model!$D$2113+Model!$C2183)</f>
        <v>#N/A</v>
      </c>
      <c r="BF2183" s="4" t="e">
        <f ca="1">OFFSET(Model!$A$1,Model!BF$2115-1,Model!$D$2113+Model!$C2183)</f>
        <v>#N/A</v>
      </c>
      <c r="BG2183" s="4" t="e">
        <f ca="1">OFFSET(Model!$A$1,Model!BG$2115-1,Model!$D$2113+Model!$C2183)</f>
        <v>#N/A</v>
      </c>
      <c r="BH2183" s="4" t="e">
        <f t="shared" ca="1" si="3153"/>
        <v>#N/A</v>
      </c>
      <c r="BI2183" s="4"/>
      <c r="BJ2183" s="4" t="e">
        <f ca="1">OFFSET(Model!$A$1,Model!BJ$2115-1,Model!$D$2113+Model!$C2183)</f>
        <v>#N/A</v>
      </c>
      <c r="BK2183" s="4" t="e">
        <f ca="1">OFFSET(Model!$A$1,Model!BK$2115-1,Model!$D$2113+Model!$C2183)</f>
        <v>#N/A</v>
      </c>
      <c r="BL2183" s="4" t="e">
        <f ca="1">OFFSET(Model!$A$1,Model!BL$2115-1,Model!$D$2113+Model!$C2183)</f>
        <v>#N/A</v>
      </c>
      <c r="BM2183" s="4" t="e">
        <f ca="1">OFFSET(Model!$A$1,Model!BM$2115-1,Model!$D$2113+Model!$C2183)</f>
        <v>#N/A</v>
      </c>
      <c r="BN2183" s="4" t="e">
        <f ca="1">OFFSET(Model!$A$1,Model!BN$2115-1,Model!$D$2113+Model!$C2183)</f>
        <v>#N/A</v>
      </c>
      <c r="BO2183" s="4" t="e">
        <f ca="1">OFFSET(Model!$A$1,Model!BO$2115-1,Model!$D$2113+Model!$C2183)</f>
        <v>#N/A</v>
      </c>
      <c r="BP2183" s="4" t="e">
        <f ca="1">OFFSET(Model!$A$1,Model!BP$2115-1,Model!$D$2113+Model!$C2183)</f>
        <v>#N/A</v>
      </c>
      <c r="BQ2183" s="4" t="e">
        <f ca="1">OFFSET(Model!$A$1,Model!BQ$2115-1,Model!$D$2113+Model!$C2183)</f>
        <v>#N/A</v>
      </c>
      <c r="BR2183" s="4" t="e">
        <f t="shared" ca="1" si="3154"/>
        <v>#N/A</v>
      </c>
      <c r="BS2183" s="4"/>
      <c r="BT2183" s="2" t="e">
        <f t="shared" ca="1" si="3155"/>
        <v>#N/A</v>
      </c>
      <c r="BU2183" s="2" t="e">
        <f t="shared" ca="1" si="3156"/>
        <v>#N/A</v>
      </c>
      <c r="BV2183" s="5" t="e">
        <f t="shared" ca="1" si="3157"/>
        <v>#N/A</v>
      </c>
      <c r="BW2183" s="1"/>
      <c r="BX2183" s="4" t="e">
        <f ca="1">OFFSET(Model!$A$1,Model!BX$2115-1,Model!$D$2113+Model!$C2183)</f>
        <v>#N/A</v>
      </c>
      <c r="BY2183" s="4" t="e">
        <f ca="1">OFFSET(Model!$A$1,Model!BY$2115-1,Model!$D$2113+Model!$C2183)</f>
        <v>#N/A</v>
      </c>
      <c r="BZ2183" s="4" t="e">
        <f ca="1">OFFSET(Model!$A$1,Model!BZ$2115-1,Model!$D$2113+Model!$C2183)</f>
        <v>#N/A</v>
      </c>
      <c r="CA2183" s="4" t="e">
        <f ca="1">OFFSET(Model!$A$1,Model!CA$2115-1,Model!$D$2113+Model!$C2183)</f>
        <v>#N/A</v>
      </c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 t="e">
        <f ca="1">OFFSET(Model!$A$1,Model!DD$2115-1,Model!$D$2113+Model!$C2183)</f>
        <v>#N/A</v>
      </c>
      <c r="DE2183" s="4" t="e">
        <f ca="1">OFFSET(Model!$A$1,Model!DE$2115-1,Model!$D$2113+Model!$C2183)</f>
        <v>#N/A</v>
      </c>
      <c r="DF2183" s="4" t="e">
        <f ca="1">OFFSET(Model!$A$1,Model!DF$2115-1,Model!$D$2113+Model!$C2183)</f>
        <v>#N/A</v>
      </c>
      <c r="DG2183" s="1"/>
      <c r="DH2183" s="4" t="e">
        <f ca="1">OFFSET(Model!$A$1,Model!DH$2115-1,Model!$D$2113+Model!$C2183)</f>
        <v>#N/A</v>
      </c>
      <c r="DI2183" s="4" t="e">
        <f ca="1">OFFSET(Model!$A$1,Model!DI$2115-1,Model!$D$2113+Model!$C2183)</f>
        <v>#N/A</v>
      </c>
      <c r="DJ2183" s="4"/>
      <c r="DK2183" s="4"/>
      <c r="DL2183" s="4"/>
      <c r="DM2183" s="4"/>
      <c r="DN2183" s="4" t="e">
        <f ca="1">OFFSET(Model!$A$1,Model!DN$2115-1,Model!$D$2113+Model!$C2183)</f>
        <v>#N/A</v>
      </c>
      <c r="DO2183" s="4" t="e">
        <f ca="1">OFFSET(Model!$A$1,Model!DO$2115-1,Model!$D$2113+Model!$C2183)</f>
        <v>#N/A</v>
      </c>
      <c r="DP2183" s="4" t="e">
        <f ca="1">OFFSET(Model!$A$1,Model!DP$2115-1,Model!$D$2113+Model!$C2183)</f>
        <v>#N/A</v>
      </c>
      <c r="DQ2183" s="6" t="e">
        <f ca="1">OFFSET(Model!$A$1,Model!DQ$2115-1,Model!$D$2113+Model!$C2183)</f>
        <v>#N/A</v>
      </c>
      <c r="DR2183" s="4" t="e">
        <f ca="1">OFFSET(Model!$A$1,Model!DR$2115-1,Model!$D$2113+Model!$C2183)</f>
        <v>#N/A</v>
      </c>
      <c r="DS2183" s="6" t="e">
        <f ca="1">OFFSET(Model!$A$1,Model!DS$2115-1,Model!$D$2113+Model!$C2183)</f>
        <v>#N/A</v>
      </c>
      <c r="DT2183" s="4" t="e">
        <f ca="1">OFFSET(Model!$A$1,Model!DT$2115-1,Model!$D$2113+Model!$C2183)</f>
        <v>#N/A</v>
      </c>
      <c r="DU2183" s="4" t="e">
        <f ca="1">OFFSET(Model!$A$1,Model!DU$2115-1,Model!$D$2113+Model!$C2183)</f>
        <v>#N/A</v>
      </c>
      <c r="DV2183" s="4" t="e">
        <f ca="1">OFFSET(Model!$A$1,Model!DV$2115-1,Model!$D$2113+Model!$C2183)</f>
        <v>#N/A</v>
      </c>
      <c r="DW2183" s="1"/>
      <c r="DX2183" s="360" t="e">
        <f ca="1">OFFSET(Model!$A$1,Model!DX$2115-1,Model!$D$2113+Model!$C2183)</f>
        <v>#N/A</v>
      </c>
      <c r="DY2183" s="360" t="e">
        <f ca="1">OFFSET(Model!$A$1,Model!DY$2115-1,Model!$D$2113+Model!$C2183)</f>
        <v>#N/A</v>
      </c>
      <c r="DZ2183" s="360" t="e">
        <f ca="1">OFFSET(Model!$A$1,Model!DZ$2115-1,Model!$D$2113+Model!$C2183)</f>
        <v>#N/A</v>
      </c>
      <c r="EA2183" s="360" t="e">
        <f ca="1">OFFSET(Model!$A$1,Model!EA$2115-1,Model!$D$2113+Model!$C2183)</f>
        <v>#N/A</v>
      </c>
      <c r="EB2183" s="360" t="e">
        <f ca="1">OFFSET(Model!$A$1,Model!EB$2115-1,Model!$D$2113+Model!$C2183)</f>
        <v>#N/A</v>
      </c>
      <c r="EC2183" s="360" t="e">
        <f ca="1">OFFSET(Model!$A$1,Model!EC$2115-1,Model!$D$2113+Model!$C2183)</f>
        <v>#N/A</v>
      </c>
      <c r="ED2183" s="1"/>
      <c r="EE2183" s="1"/>
    </row>
    <row r="2184" spans="2:135" ht="15" customHeight="1">
      <c r="B2184" s="1"/>
      <c r="C2184" s="1" t="e">
        <f>IF(C2183&lt;Model!$E$1827,C2183+1,NA())</f>
        <v>#N/A</v>
      </c>
      <c r="D2184" s="7" t="e">
        <f>INDEX(Model!$F$16:$DN$17,1,MATCH(Model!C2184,Model!$F$17:$DN$17,0))</f>
        <v>#N/A</v>
      </c>
      <c r="E2184" s="1"/>
      <c r="F2184" s="4" t="e">
        <f ca="1">OFFSET(Model!$A$1,Model!F$2115-1,Model!$D$2113+Model!$C2184)</f>
        <v>#N/A</v>
      </c>
      <c r="G2184" s="4" t="e">
        <f ca="1">OFFSET(Model!$A$1,Model!G$2115-1,Model!$D$2113+Model!$C2184)</f>
        <v>#N/A</v>
      </c>
      <c r="H2184" s="4" t="e">
        <f ca="1">OFFSET(Model!$A$1,Model!H$2115-1,Model!$D$2113+Model!$C2184)</f>
        <v>#N/A</v>
      </c>
      <c r="I2184" s="4" t="e">
        <f ca="1">OFFSET(Model!$A$1,Model!I$2115-1,Model!$D$2113+Model!$C2184)</f>
        <v>#N/A</v>
      </c>
      <c r="J2184" s="4" t="e">
        <f ca="1">OFFSET(Model!$A$1,Model!J$2115-1,Model!$D$2113+Model!$C2184)</f>
        <v>#N/A</v>
      </c>
      <c r="K2184" s="4" t="e">
        <f ca="1">OFFSET(Model!$A$1,Model!K$2115-1,Model!$D$2113+Model!$C2184)</f>
        <v>#N/A</v>
      </c>
      <c r="L2184" s="4" t="e">
        <f ca="1">OFFSET(Model!$A$1,Model!L$2115-1,Model!$D$2113+Model!$C2184)</f>
        <v>#N/A</v>
      </c>
      <c r="M2184" s="1"/>
      <c r="N2184" s="4" t="e">
        <f ca="1">OFFSET(Model!$A$1,Model!N$2115-1,Model!$D$2113+Model!$C2184)</f>
        <v>#N/A</v>
      </c>
      <c r="O2184" s="4" t="e">
        <f ca="1">OFFSET(Model!$A$1,Model!O$2115-1,Model!$D$2113+Model!$C2184)</f>
        <v>#N/A</v>
      </c>
      <c r="P2184" s="4" t="e">
        <f ca="1">OFFSET(Model!$A$1,Model!P$2115-1,Model!$D$2113+Model!$C2184)</f>
        <v>#N/A</v>
      </c>
      <c r="Q2184" s="4" t="e">
        <f ca="1">OFFSET(Model!$A$1,Model!Q$2115-1,Model!$D$2113+Model!$C2184)</f>
        <v>#N/A</v>
      </c>
      <c r="R2184" s="4" t="e">
        <f ca="1">OFFSET(Model!$A$1,Model!R$2115-1,Model!$D$2113+Model!$C2184)</f>
        <v>#N/A</v>
      </c>
      <c r="S2184" s="4" t="e">
        <f t="shared" ca="1" si="3150"/>
        <v>#N/A</v>
      </c>
      <c r="T2184" s="4"/>
      <c r="U2184" s="4" t="e">
        <f ca="1">OFFSET(Model!$A$1,Model!U$2115-1,Model!$D$2113+Model!$C2184)</f>
        <v>#N/A</v>
      </c>
      <c r="V2184" s="4" t="e">
        <f ca="1">OFFSET(Model!$A$1,Model!V$2115-1,Model!$D$2113+Model!$C2184)</f>
        <v>#N/A</v>
      </c>
      <c r="W2184" s="4" t="e">
        <f ca="1">OFFSET(Model!$A$1,Model!W$2115-1,Model!$D$2113+Model!$C2184)</f>
        <v>#N/A</v>
      </c>
      <c r="X2184" s="4" t="e">
        <f ca="1">OFFSET(Model!$A$1,Model!X$2115-1,Model!$D$2113+Model!$C2184)</f>
        <v>#N/A</v>
      </c>
      <c r="Y2184" s="4" t="e">
        <f t="shared" ca="1" si="3151"/>
        <v>#N/A</v>
      </c>
      <c r="Z2184" s="4"/>
      <c r="AA2184" s="4" t="e">
        <f ca="1">OFFSET(Model!$A$1,Model!AA$2115-1,Model!$D$2113+Model!$C2184)</f>
        <v>#N/A</v>
      </c>
      <c r="AB2184" s="4" t="e">
        <f ca="1">OFFSET(Model!$A$1,Model!AB$2115-1,Model!$D$2113+Model!$C2184)</f>
        <v>#N/A</v>
      </c>
      <c r="AC2184" s="4" t="e">
        <f ca="1">OFFSET(Model!$A$1,Model!AC$2115-1,Model!$D$2113+Model!$C2184)</f>
        <v>#N/A</v>
      </c>
      <c r="AD2184" s="4" t="e">
        <f ca="1">OFFSET(Model!$A$1,Model!AD$2115-1,Model!$D$2113+Model!$C2184)</f>
        <v>#N/A</v>
      </c>
      <c r="AE2184" s="4" t="e">
        <f ca="1">OFFSET(Model!$A$1,Model!AE$2115-1,Model!$D$2113+Model!$C2184)</f>
        <v>#N/A</v>
      </c>
      <c r="AF2184" s="4" t="e">
        <f ca="1">OFFSET(Model!$A$1,Model!AF$2115-1,Model!$D$2113+Model!$C2184)</f>
        <v>#N/A</v>
      </c>
      <c r="AG2184" s="4" t="e">
        <f ca="1">OFFSET(Model!$A$1,Model!AG$2115-1,Model!$D$2113+Model!$C2184)</f>
        <v>#N/A</v>
      </c>
      <c r="AH2184" s="4" t="e">
        <f ca="1">OFFSET(Model!$A$1,Model!AH$2115-1,Model!$D$2113+Model!$C2184)</f>
        <v>#N/A</v>
      </c>
      <c r="AI2184" s="4" t="e">
        <f ca="1">OFFSET(Model!$A$1,Model!AI$2115-1,Model!$D$2113+Model!$C2184)</f>
        <v>#N/A</v>
      </c>
      <c r="AJ2184" s="4" t="e">
        <f ca="1">OFFSET(Model!$A$1,Model!AJ$2115-1,Model!$D$2113+Model!$C2184)</f>
        <v>#N/A</v>
      </c>
      <c r="AK2184" s="4" t="e">
        <f ca="1">OFFSET(Model!$A$1,Model!AK$2115-1,Model!$D$2113+Model!$C2184)</f>
        <v>#N/A</v>
      </c>
      <c r="AL2184" s="4" t="e">
        <f t="shared" ca="1" si="3152"/>
        <v>#N/A</v>
      </c>
      <c r="AM2184" s="4"/>
      <c r="AN2184" s="4" t="e">
        <f ca="1">OFFSET(Model!$A$1,Model!AN$2115-1,Model!$D$2113+Model!$C2184)</f>
        <v>#N/A</v>
      </c>
      <c r="AO2184" s="4" t="e">
        <f ca="1">OFFSET(Model!$A$1,Model!AO$2115-1,Model!$D$2113+Model!$C2184)</f>
        <v>#N/A</v>
      </c>
      <c r="AP2184" s="4" t="e">
        <f ca="1">OFFSET(Model!$A$1,Model!AP$2115-1,Model!$D$2113+Model!$C2184)</f>
        <v>#N/A</v>
      </c>
      <c r="AQ2184" s="4" t="e">
        <f ca="1">OFFSET(Model!$A$1,Model!AQ$2115-1,Model!$D$2113+Model!$C2184)</f>
        <v>#N/A</v>
      </c>
      <c r="AR2184" s="4" t="e">
        <f ca="1">OFFSET(Model!$A$1,Model!AR$2115-1,Model!$D$2113+Model!$C2184)</f>
        <v>#N/A</v>
      </c>
      <c r="AS2184" s="4" t="e">
        <f ca="1">OFFSET(Model!$A$1,Model!AS$2115-1,Model!$D$2113+Model!$C2184)</f>
        <v>#N/A</v>
      </c>
      <c r="AT2184" s="4" t="e">
        <f ca="1">OFFSET(Model!$A$1,Model!AT$2115-1,Model!$D$2113+Model!$C2184)</f>
        <v>#N/A</v>
      </c>
      <c r="AU2184" s="4" t="e">
        <f ca="1">OFFSET(Model!$A$1,Model!AU$2115-1,Model!$D$2113+Model!$C2184)</f>
        <v>#N/A</v>
      </c>
      <c r="AV2184" s="4" t="e">
        <f ca="1">OFFSET(Model!$A$1,Model!AV$2115-1,Model!$D$2113+Model!$C2184)</f>
        <v>#N/A</v>
      </c>
      <c r="AW2184" s="4" t="e">
        <f ca="1">OFFSET(Model!$A$1,Model!AW$2115-1,Model!$D$2113+Model!$C2184)</f>
        <v>#N/A</v>
      </c>
      <c r="AX2184" s="4" t="e">
        <f ca="1">OFFSET(Model!$A$1,Model!AX$2115-1,Model!$D$2113+Model!$C2184)</f>
        <v>#N/A</v>
      </c>
      <c r="AY2184" s="4" t="e">
        <f ca="1">OFFSET(Model!$A$1,Model!AY$2115-1,Model!$D$2113+Model!$C2184)</f>
        <v>#N/A</v>
      </c>
      <c r="AZ2184" s="4" t="e">
        <f ca="1">OFFSET(Model!$A$1,Model!AZ$2115-1,Model!$D$2113+Model!$C2184)</f>
        <v>#N/A</v>
      </c>
      <c r="BA2184" s="4" t="e">
        <f ca="1">OFFSET(Model!$A$1,Model!BA$2115-1,Model!$D$2113+Model!$C2184)</f>
        <v>#N/A</v>
      </c>
      <c r="BB2184" s="4" t="e">
        <f ca="1">OFFSET(Model!$A$1,Model!BB$2115-1,Model!$D$2113+Model!$C2184)</f>
        <v>#N/A</v>
      </c>
      <c r="BC2184" s="4" t="e">
        <f ca="1">OFFSET(Model!$A$1,Model!BC$2115-1,Model!$D$2113+Model!$C2184)</f>
        <v>#N/A</v>
      </c>
      <c r="BD2184" s="4" t="e">
        <f ca="1">OFFSET(Model!$A$1,Model!BD$2115-1,Model!$D$2113+Model!$C2184)</f>
        <v>#N/A</v>
      </c>
      <c r="BE2184" s="4" t="e">
        <f ca="1">OFFSET(Model!$A$1,Model!BE$2115-1,Model!$D$2113+Model!$C2184)</f>
        <v>#N/A</v>
      </c>
      <c r="BF2184" s="4" t="e">
        <f ca="1">OFFSET(Model!$A$1,Model!BF$2115-1,Model!$D$2113+Model!$C2184)</f>
        <v>#N/A</v>
      </c>
      <c r="BG2184" s="4" t="e">
        <f ca="1">OFFSET(Model!$A$1,Model!BG$2115-1,Model!$D$2113+Model!$C2184)</f>
        <v>#N/A</v>
      </c>
      <c r="BH2184" s="4" t="e">
        <f t="shared" ca="1" si="3153"/>
        <v>#N/A</v>
      </c>
      <c r="BI2184" s="4"/>
      <c r="BJ2184" s="4" t="e">
        <f ca="1">OFFSET(Model!$A$1,Model!BJ$2115-1,Model!$D$2113+Model!$C2184)</f>
        <v>#N/A</v>
      </c>
      <c r="BK2184" s="4" t="e">
        <f ca="1">OFFSET(Model!$A$1,Model!BK$2115-1,Model!$D$2113+Model!$C2184)</f>
        <v>#N/A</v>
      </c>
      <c r="BL2184" s="4" t="e">
        <f ca="1">OFFSET(Model!$A$1,Model!BL$2115-1,Model!$D$2113+Model!$C2184)</f>
        <v>#N/A</v>
      </c>
      <c r="BM2184" s="4" t="e">
        <f ca="1">OFFSET(Model!$A$1,Model!BM$2115-1,Model!$D$2113+Model!$C2184)</f>
        <v>#N/A</v>
      </c>
      <c r="BN2184" s="4" t="e">
        <f ca="1">OFFSET(Model!$A$1,Model!BN$2115-1,Model!$D$2113+Model!$C2184)</f>
        <v>#N/A</v>
      </c>
      <c r="BO2184" s="4" t="e">
        <f ca="1">OFFSET(Model!$A$1,Model!BO$2115-1,Model!$D$2113+Model!$C2184)</f>
        <v>#N/A</v>
      </c>
      <c r="BP2184" s="4" t="e">
        <f ca="1">OFFSET(Model!$A$1,Model!BP$2115-1,Model!$D$2113+Model!$C2184)</f>
        <v>#N/A</v>
      </c>
      <c r="BQ2184" s="4" t="e">
        <f ca="1">OFFSET(Model!$A$1,Model!BQ$2115-1,Model!$D$2113+Model!$C2184)</f>
        <v>#N/A</v>
      </c>
      <c r="BR2184" s="4" t="e">
        <f t="shared" ca="1" si="3154"/>
        <v>#N/A</v>
      </c>
      <c r="BS2184" s="4"/>
      <c r="BT2184" s="2" t="e">
        <f t="shared" ca="1" si="3155"/>
        <v>#N/A</v>
      </c>
      <c r="BU2184" s="2" t="e">
        <f t="shared" ca="1" si="3156"/>
        <v>#N/A</v>
      </c>
      <c r="BV2184" s="5" t="e">
        <f t="shared" ca="1" si="3157"/>
        <v>#N/A</v>
      </c>
      <c r="BW2184" s="1"/>
      <c r="BX2184" s="4" t="e">
        <f ca="1">OFFSET(Model!$A$1,Model!BX$2115-1,Model!$D$2113+Model!$C2184)</f>
        <v>#N/A</v>
      </c>
      <c r="BY2184" s="4" t="e">
        <f ca="1">OFFSET(Model!$A$1,Model!BY$2115-1,Model!$D$2113+Model!$C2184)</f>
        <v>#N/A</v>
      </c>
      <c r="BZ2184" s="4" t="e">
        <f ca="1">OFFSET(Model!$A$1,Model!BZ$2115-1,Model!$D$2113+Model!$C2184)</f>
        <v>#N/A</v>
      </c>
      <c r="CA2184" s="4" t="e">
        <f ca="1">OFFSET(Model!$A$1,Model!CA$2115-1,Model!$D$2113+Model!$C2184)</f>
        <v>#N/A</v>
      </c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 t="e">
        <f ca="1">OFFSET(Model!$A$1,Model!DD$2115-1,Model!$D$2113+Model!$C2184)</f>
        <v>#N/A</v>
      </c>
      <c r="DE2184" s="4" t="e">
        <f ca="1">OFFSET(Model!$A$1,Model!DE$2115-1,Model!$D$2113+Model!$C2184)</f>
        <v>#N/A</v>
      </c>
      <c r="DF2184" s="4" t="e">
        <f ca="1">OFFSET(Model!$A$1,Model!DF$2115-1,Model!$D$2113+Model!$C2184)</f>
        <v>#N/A</v>
      </c>
      <c r="DG2184" s="1"/>
      <c r="DH2184" s="4" t="e">
        <f ca="1">OFFSET(Model!$A$1,Model!DH$2115-1,Model!$D$2113+Model!$C2184)</f>
        <v>#N/A</v>
      </c>
      <c r="DI2184" s="4" t="e">
        <f ca="1">OFFSET(Model!$A$1,Model!DI$2115-1,Model!$D$2113+Model!$C2184)</f>
        <v>#N/A</v>
      </c>
      <c r="DJ2184" s="4"/>
      <c r="DK2184" s="4"/>
      <c r="DL2184" s="4"/>
      <c r="DM2184" s="4"/>
      <c r="DN2184" s="4" t="e">
        <f ca="1">OFFSET(Model!$A$1,Model!DN$2115-1,Model!$D$2113+Model!$C2184)</f>
        <v>#N/A</v>
      </c>
      <c r="DO2184" s="4" t="e">
        <f ca="1">OFFSET(Model!$A$1,Model!DO$2115-1,Model!$D$2113+Model!$C2184)</f>
        <v>#N/A</v>
      </c>
      <c r="DP2184" s="4" t="e">
        <f ca="1">OFFSET(Model!$A$1,Model!DP$2115-1,Model!$D$2113+Model!$C2184)</f>
        <v>#N/A</v>
      </c>
      <c r="DQ2184" s="6" t="e">
        <f ca="1">OFFSET(Model!$A$1,Model!DQ$2115-1,Model!$D$2113+Model!$C2184)</f>
        <v>#N/A</v>
      </c>
      <c r="DR2184" s="4" t="e">
        <f ca="1">OFFSET(Model!$A$1,Model!DR$2115-1,Model!$D$2113+Model!$C2184)</f>
        <v>#N/A</v>
      </c>
      <c r="DS2184" s="6" t="e">
        <f ca="1">OFFSET(Model!$A$1,Model!DS$2115-1,Model!$D$2113+Model!$C2184)</f>
        <v>#N/A</v>
      </c>
      <c r="DT2184" s="4" t="e">
        <f ca="1">OFFSET(Model!$A$1,Model!DT$2115-1,Model!$D$2113+Model!$C2184)</f>
        <v>#N/A</v>
      </c>
      <c r="DU2184" s="4" t="e">
        <f ca="1">OFFSET(Model!$A$1,Model!DU$2115-1,Model!$D$2113+Model!$C2184)</f>
        <v>#N/A</v>
      </c>
      <c r="DV2184" s="4" t="e">
        <f ca="1">OFFSET(Model!$A$1,Model!DV$2115-1,Model!$D$2113+Model!$C2184)</f>
        <v>#N/A</v>
      </c>
      <c r="DW2184" s="1"/>
      <c r="DX2184" s="360" t="e">
        <f ca="1">OFFSET(Model!$A$1,Model!DX$2115-1,Model!$D$2113+Model!$C2184)</f>
        <v>#N/A</v>
      </c>
      <c r="DY2184" s="360" t="e">
        <f ca="1">OFFSET(Model!$A$1,Model!DY$2115-1,Model!$D$2113+Model!$C2184)</f>
        <v>#N/A</v>
      </c>
      <c r="DZ2184" s="360" t="e">
        <f ca="1">OFFSET(Model!$A$1,Model!DZ$2115-1,Model!$D$2113+Model!$C2184)</f>
        <v>#N/A</v>
      </c>
      <c r="EA2184" s="360" t="e">
        <f ca="1">OFFSET(Model!$A$1,Model!EA$2115-1,Model!$D$2113+Model!$C2184)</f>
        <v>#N/A</v>
      </c>
      <c r="EB2184" s="360" t="e">
        <f ca="1">OFFSET(Model!$A$1,Model!EB$2115-1,Model!$D$2113+Model!$C2184)</f>
        <v>#N/A</v>
      </c>
      <c r="EC2184" s="360" t="e">
        <f ca="1">OFFSET(Model!$A$1,Model!EC$2115-1,Model!$D$2113+Model!$C2184)</f>
        <v>#N/A</v>
      </c>
      <c r="ED2184" s="1"/>
      <c r="EE2184" s="1"/>
    </row>
    <row r="2185" spans="2:135" ht="15" customHeight="1">
      <c r="B2185" s="1"/>
      <c r="C2185" s="1" t="e">
        <f>IF(C2184&lt;Model!$E$1827,C2184+1,NA())</f>
        <v>#N/A</v>
      </c>
      <c r="D2185" s="7" t="e">
        <f>INDEX(Model!$F$16:$DN$17,1,MATCH(Model!C2185,Model!$F$17:$DN$17,0))</f>
        <v>#N/A</v>
      </c>
      <c r="E2185" s="1"/>
      <c r="F2185" s="4" t="e">
        <f ca="1">OFFSET(Model!$A$1,Model!F$2115-1,Model!$D$2113+Model!$C2185)</f>
        <v>#N/A</v>
      </c>
      <c r="G2185" s="4" t="e">
        <f ca="1">OFFSET(Model!$A$1,Model!G$2115-1,Model!$D$2113+Model!$C2185)</f>
        <v>#N/A</v>
      </c>
      <c r="H2185" s="4" t="e">
        <f ca="1">OFFSET(Model!$A$1,Model!H$2115-1,Model!$D$2113+Model!$C2185)</f>
        <v>#N/A</v>
      </c>
      <c r="I2185" s="4" t="e">
        <f ca="1">OFFSET(Model!$A$1,Model!I$2115-1,Model!$D$2113+Model!$C2185)</f>
        <v>#N/A</v>
      </c>
      <c r="J2185" s="4" t="e">
        <f ca="1">OFFSET(Model!$A$1,Model!J$2115-1,Model!$D$2113+Model!$C2185)</f>
        <v>#N/A</v>
      </c>
      <c r="K2185" s="4" t="e">
        <f ca="1">OFFSET(Model!$A$1,Model!K$2115-1,Model!$D$2113+Model!$C2185)</f>
        <v>#N/A</v>
      </c>
      <c r="L2185" s="4" t="e">
        <f ca="1">OFFSET(Model!$A$1,Model!L$2115-1,Model!$D$2113+Model!$C2185)</f>
        <v>#N/A</v>
      </c>
      <c r="M2185" s="1"/>
      <c r="N2185" s="4" t="e">
        <f ca="1">OFFSET(Model!$A$1,Model!N$2115-1,Model!$D$2113+Model!$C2185)</f>
        <v>#N/A</v>
      </c>
      <c r="O2185" s="4" t="e">
        <f ca="1">OFFSET(Model!$A$1,Model!O$2115-1,Model!$D$2113+Model!$C2185)</f>
        <v>#N/A</v>
      </c>
      <c r="P2185" s="4" t="e">
        <f ca="1">OFFSET(Model!$A$1,Model!P$2115-1,Model!$D$2113+Model!$C2185)</f>
        <v>#N/A</v>
      </c>
      <c r="Q2185" s="4" t="e">
        <f ca="1">OFFSET(Model!$A$1,Model!Q$2115-1,Model!$D$2113+Model!$C2185)</f>
        <v>#N/A</v>
      </c>
      <c r="R2185" s="4" t="e">
        <f ca="1">OFFSET(Model!$A$1,Model!R$2115-1,Model!$D$2113+Model!$C2185)</f>
        <v>#N/A</v>
      </c>
      <c r="S2185" s="4" t="e">
        <f t="shared" ca="1" si="3150"/>
        <v>#N/A</v>
      </c>
      <c r="T2185" s="4"/>
      <c r="U2185" s="4" t="e">
        <f ca="1">OFFSET(Model!$A$1,Model!U$2115-1,Model!$D$2113+Model!$C2185)</f>
        <v>#N/A</v>
      </c>
      <c r="V2185" s="4" t="e">
        <f ca="1">OFFSET(Model!$A$1,Model!V$2115-1,Model!$D$2113+Model!$C2185)</f>
        <v>#N/A</v>
      </c>
      <c r="W2185" s="4" t="e">
        <f ca="1">OFFSET(Model!$A$1,Model!W$2115-1,Model!$D$2113+Model!$C2185)</f>
        <v>#N/A</v>
      </c>
      <c r="X2185" s="4" t="e">
        <f ca="1">OFFSET(Model!$A$1,Model!X$2115-1,Model!$D$2113+Model!$C2185)</f>
        <v>#N/A</v>
      </c>
      <c r="Y2185" s="4" t="e">
        <f t="shared" ca="1" si="3151"/>
        <v>#N/A</v>
      </c>
      <c r="Z2185" s="4"/>
      <c r="AA2185" s="4" t="e">
        <f ca="1">OFFSET(Model!$A$1,Model!AA$2115-1,Model!$D$2113+Model!$C2185)</f>
        <v>#N/A</v>
      </c>
      <c r="AB2185" s="4" t="e">
        <f ca="1">OFFSET(Model!$A$1,Model!AB$2115-1,Model!$D$2113+Model!$C2185)</f>
        <v>#N/A</v>
      </c>
      <c r="AC2185" s="4" t="e">
        <f ca="1">OFFSET(Model!$A$1,Model!AC$2115-1,Model!$D$2113+Model!$C2185)</f>
        <v>#N/A</v>
      </c>
      <c r="AD2185" s="4" t="e">
        <f ca="1">OFFSET(Model!$A$1,Model!AD$2115-1,Model!$D$2113+Model!$C2185)</f>
        <v>#N/A</v>
      </c>
      <c r="AE2185" s="4" t="e">
        <f ca="1">OFFSET(Model!$A$1,Model!AE$2115-1,Model!$D$2113+Model!$C2185)</f>
        <v>#N/A</v>
      </c>
      <c r="AF2185" s="4" t="e">
        <f ca="1">OFFSET(Model!$A$1,Model!AF$2115-1,Model!$D$2113+Model!$C2185)</f>
        <v>#N/A</v>
      </c>
      <c r="AG2185" s="4" t="e">
        <f ca="1">OFFSET(Model!$A$1,Model!AG$2115-1,Model!$D$2113+Model!$C2185)</f>
        <v>#N/A</v>
      </c>
      <c r="AH2185" s="4" t="e">
        <f ca="1">OFFSET(Model!$A$1,Model!AH$2115-1,Model!$D$2113+Model!$C2185)</f>
        <v>#N/A</v>
      </c>
      <c r="AI2185" s="4" t="e">
        <f ca="1">OFFSET(Model!$A$1,Model!AI$2115-1,Model!$D$2113+Model!$C2185)</f>
        <v>#N/A</v>
      </c>
      <c r="AJ2185" s="4" t="e">
        <f ca="1">OFFSET(Model!$A$1,Model!AJ$2115-1,Model!$D$2113+Model!$C2185)</f>
        <v>#N/A</v>
      </c>
      <c r="AK2185" s="4" t="e">
        <f ca="1">OFFSET(Model!$A$1,Model!AK$2115-1,Model!$D$2113+Model!$C2185)</f>
        <v>#N/A</v>
      </c>
      <c r="AL2185" s="4" t="e">
        <f t="shared" ca="1" si="3152"/>
        <v>#N/A</v>
      </c>
      <c r="AM2185" s="4"/>
      <c r="AN2185" s="4" t="e">
        <f ca="1">OFFSET(Model!$A$1,Model!AN$2115-1,Model!$D$2113+Model!$C2185)</f>
        <v>#N/A</v>
      </c>
      <c r="AO2185" s="4" t="e">
        <f ca="1">OFFSET(Model!$A$1,Model!AO$2115-1,Model!$D$2113+Model!$C2185)</f>
        <v>#N/A</v>
      </c>
      <c r="AP2185" s="4" t="e">
        <f ca="1">OFFSET(Model!$A$1,Model!AP$2115-1,Model!$D$2113+Model!$C2185)</f>
        <v>#N/A</v>
      </c>
      <c r="AQ2185" s="4" t="e">
        <f ca="1">OFFSET(Model!$A$1,Model!AQ$2115-1,Model!$D$2113+Model!$C2185)</f>
        <v>#N/A</v>
      </c>
      <c r="AR2185" s="4" t="e">
        <f ca="1">OFFSET(Model!$A$1,Model!AR$2115-1,Model!$D$2113+Model!$C2185)</f>
        <v>#N/A</v>
      </c>
      <c r="AS2185" s="4" t="e">
        <f ca="1">OFFSET(Model!$A$1,Model!AS$2115-1,Model!$D$2113+Model!$C2185)</f>
        <v>#N/A</v>
      </c>
      <c r="AT2185" s="4" t="e">
        <f ca="1">OFFSET(Model!$A$1,Model!AT$2115-1,Model!$D$2113+Model!$C2185)</f>
        <v>#N/A</v>
      </c>
      <c r="AU2185" s="4" t="e">
        <f ca="1">OFFSET(Model!$A$1,Model!AU$2115-1,Model!$D$2113+Model!$C2185)</f>
        <v>#N/A</v>
      </c>
      <c r="AV2185" s="4" t="e">
        <f ca="1">OFFSET(Model!$A$1,Model!AV$2115-1,Model!$D$2113+Model!$C2185)</f>
        <v>#N/A</v>
      </c>
      <c r="AW2185" s="4" t="e">
        <f ca="1">OFFSET(Model!$A$1,Model!AW$2115-1,Model!$D$2113+Model!$C2185)</f>
        <v>#N/A</v>
      </c>
      <c r="AX2185" s="4" t="e">
        <f ca="1">OFFSET(Model!$A$1,Model!AX$2115-1,Model!$D$2113+Model!$C2185)</f>
        <v>#N/A</v>
      </c>
      <c r="AY2185" s="4" t="e">
        <f ca="1">OFFSET(Model!$A$1,Model!AY$2115-1,Model!$D$2113+Model!$C2185)</f>
        <v>#N/A</v>
      </c>
      <c r="AZ2185" s="4" t="e">
        <f ca="1">OFFSET(Model!$A$1,Model!AZ$2115-1,Model!$D$2113+Model!$C2185)</f>
        <v>#N/A</v>
      </c>
      <c r="BA2185" s="4" t="e">
        <f ca="1">OFFSET(Model!$A$1,Model!BA$2115-1,Model!$D$2113+Model!$C2185)</f>
        <v>#N/A</v>
      </c>
      <c r="BB2185" s="4" t="e">
        <f ca="1">OFFSET(Model!$A$1,Model!BB$2115-1,Model!$D$2113+Model!$C2185)</f>
        <v>#N/A</v>
      </c>
      <c r="BC2185" s="4" t="e">
        <f ca="1">OFFSET(Model!$A$1,Model!BC$2115-1,Model!$D$2113+Model!$C2185)</f>
        <v>#N/A</v>
      </c>
      <c r="BD2185" s="4" t="e">
        <f ca="1">OFFSET(Model!$A$1,Model!BD$2115-1,Model!$D$2113+Model!$C2185)</f>
        <v>#N/A</v>
      </c>
      <c r="BE2185" s="4" t="e">
        <f ca="1">OFFSET(Model!$A$1,Model!BE$2115-1,Model!$D$2113+Model!$C2185)</f>
        <v>#N/A</v>
      </c>
      <c r="BF2185" s="4" t="e">
        <f ca="1">OFFSET(Model!$A$1,Model!BF$2115-1,Model!$D$2113+Model!$C2185)</f>
        <v>#N/A</v>
      </c>
      <c r="BG2185" s="4" t="e">
        <f ca="1">OFFSET(Model!$A$1,Model!BG$2115-1,Model!$D$2113+Model!$C2185)</f>
        <v>#N/A</v>
      </c>
      <c r="BH2185" s="4" t="e">
        <f t="shared" ca="1" si="3153"/>
        <v>#N/A</v>
      </c>
      <c r="BI2185" s="4"/>
      <c r="BJ2185" s="4" t="e">
        <f ca="1">OFFSET(Model!$A$1,Model!BJ$2115-1,Model!$D$2113+Model!$C2185)</f>
        <v>#N/A</v>
      </c>
      <c r="BK2185" s="4" t="e">
        <f ca="1">OFFSET(Model!$A$1,Model!BK$2115-1,Model!$D$2113+Model!$C2185)</f>
        <v>#N/A</v>
      </c>
      <c r="BL2185" s="4" t="e">
        <f ca="1">OFFSET(Model!$A$1,Model!BL$2115-1,Model!$D$2113+Model!$C2185)</f>
        <v>#N/A</v>
      </c>
      <c r="BM2185" s="4" t="e">
        <f ca="1">OFFSET(Model!$A$1,Model!BM$2115-1,Model!$D$2113+Model!$C2185)</f>
        <v>#N/A</v>
      </c>
      <c r="BN2185" s="4" t="e">
        <f ca="1">OFFSET(Model!$A$1,Model!BN$2115-1,Model!$D$2113+Model!$C2185)</f>
        <v>#N/A</v>
      </c>
      <c r="BO2185" s="4" t="e">
        <f ca="1">OFFSET(Model!$A$1,Model!BO$2115-1,Model!$D$2113+Model!$C2185)</f>
        <v>#N/A</v>
      </c>
      <c r="BP2185" s="4" t="e">
        <f ca="1">OFFSET(Model!$A$1,Model!BP$2115-1,Model!$D$2113+Model!$C2185)</f>
        <v>#N/A</v>
      </c>
      <c r="BQ2185" s="4" t="e">
        <f ca="1">OFFSET(Model!$A$1,Model!BQ$2115-1,Model!$D$2113+Model!$C2185)</f>
        <v>#N/A</v>
      </c>
      <c r="BR2185" s="4" t="e">
        <f t="shared" ca="1" si="3154"/>
        <v>#N/A</v>
      </c>
      <c r="BS2185" s="4"/>
      <c r="BT2185" s="2" t="e">
        <f t="shared" ca="1" si="3155"/>
        <v>#N/A</v>
      </c>
      <c r="BU2185" s="2" t="e">
        <f t="shared" ca="1" si="3156"/>
        <v>#N/A</v>
      </c>
      <c r="BV2185" s="5" t="e">
        <f t="shared" ca="1" si="3157"/>
        <v>#N/A</v>
      </c>
      <c r="BW2185" s="1"/>
      <c r="BX2185" s="4" t="e">
        <f ca="1">OFFSET(Model!$A$1,Model!BX$2115-1,Model!$D$2113+Model!$C2185)</f>
        <v>#N/A</v>
      </c>
      <c r="BY2185" s="4" t="e">
        <f ca="1">OFFSET(Model!$A$1,Model!BY$2115-1,Model!$D$2113+Model!$C2185)</f>
        <v>#N/A</v>
      </c>
      <c r="BZ2185" s="4" t="e">
        <f ca="1">OFFSET(Model!$A$1,Model!BZ$2115-1,Model!$D$2113+Model!$C2185)</f>
        <v>#N/A</v>
      </c>
      <c r="CA2185" s="4" t="e">
        <f ca="1">OFFSET(Model!$A$1,Model!CA$2115-1,Model!$D$2113+Model!$C2185)</f>
        <v>#N/A</v>
      </c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 t="e">
        <f ca="1">OFFSET(Model!$A$1,Model!DD$2115-1,Model!$D$2113+Model!$C2185)</f>
        <v>#N/A</v>
      </c>
      <c r="DE2185" s="4" t="e">
        <f ca="1">OFFSET(Model!$A$1,Model!DE$2115-1,Model!$D$2113+Model!$C2185)</f>
        <v>#N/A</v>
      </c>
      <c r="DF2185" s="4" t="e">
        <f ca="1">OFFSET(Model!$A$1,Model!DF$2115-1,Model!$D$2113+Model!$C2185)</f>
        <v>#N/A</v>
      </c>
      <c r="DG2185" s="1"/>
      <c r="DH2185" s="4" t="e">
        <f ca="1">OFFSET(Model!$A$1,Model!DH$2115-1,Model!$D$2113+Model!$C2185)</f>
        <v>#N/A</v>
      </c>
      <c r="DI2185" s="4" t="e">
        <f ca="1">OFFSET(Model!$A$1,Model!DI$2115-1,Model!$D$2113+Model!$C2185)</f>
        <v>#N/A</v>
      </c>
      <c r="DJ2185" s="4"/>
      <c r="DK2185" s="4"/>
      <c r="DL2185" s="4"/>
      <c r="DM2185" s="4"/>
      <c r="DN2185" s="4" t="e">
        <f ca="1">OFFSET(Model!$A$1,Model!DN$2115-1,Model!$D$2113+Model!$C2185)</f>
        <v>#N/A</v>
      </c>
      <c r="DO2185" s="4" t="e">
        <f ca="1">OFFSET(Model!$A$1,Model!DO$2115-1,Model!$D$2113+Model!$C2185)</f>
        <v>#N/A</v>
      </c>
      <c r="DP2185" s="4" t="e">
        <f ca="1">OFFSET(Model!$A$1,Model!DP$2115-1,Model!$D$2113+Model!$C2185)</f>
        <v>#N/A</v>
      </c>
      <c r="DQ2185" s="6" t="e">
        <f ca="1">OFFSET(Model!$A$1,Model!DQ$2115-1,Model!$D$2113+Model!$C2185)</f>
        <v>#N/A</v>
      </c>
      <c r="DR2185" s="4" t="e">
        <f ca="1">OFFSET(Model!$A$1,Model!DR$2115-1,Model!$D$2113+Model!$C2185)</f>
        <v>#N/A</v>
      </c>
      <c r="DS2185" s="6" t="e">
        <f ca="1">OFFSET(Model!$A$1,Model!DS$2115-1,Model!$D$2113+Model!$C2185)</f>
        <v>#N/A</v>
      </c>
      <c r="DT2185" s="4" t="e">
        <f ca="1">OFFSET(Model!$A$1,Model!DT$2115-1,Model!$D$2113+Model!$C2185)</f>
        <v>#N/A</v>
      </c>
      <c r="DU2185" s="4" t="e">
        <f ca="1">OFFSET(Model!$A$1,Model!DU$2115-1,Model!$D$2113+Model!$C2185)</f>
        <v>#N/A</v>
      </c>
      <c r="DV2185" s="4" t="e">
        <f ca="1">OFFSET(Model!$A$1,Model!DV$2115-1,Model!$D$2113+Model!$C2185)</f>
        <v>#N/A</v>
      </c>
      <c r="DW2185" s="1"/>
      <c r="DX2185" s="360" t="e">
        <f ca="1">OFFSET(Model!$A$1,Model!DX$2115-1,Model!$D$2113+Model!$C2185)</f>
        <v>#N/A</v>
      </c>
      <c r="DY2185" s="360" t="e">
        <f ca="1">OFFSET(Model!$A$1,Model!DY$2115-1,Model!$D$2113+Model!$C2185)</f>
        <v>#N/A</v>
      </c>
      <c r="DZ2185" s="360" t="e">
        <f ca="1">OFFSET(Model!$A$1,Model!DZ$2115-1,Model!$D$2113+Model!$C2185)</f>
        <v>#N/A</v>
      </c>
      <c r="EA2185" s="360" t="e">
        <f ca="1">OFFSET(Model!$A$1,Model!EA$2115-1,Model!$D$2113+Model!$C2185)</f>
        <v>#N/A</v>
      </c>
      <c r="EB2185" s="360" t="e">
        <f ca="1">OFFSET(Model!$A$1,Model!EB$2115-1,Model!$D$2113+Model!$C2185)</f>
        <v>#N/A</v>
      </c>
      <c r="EC2185" s="360" t="e">
        <f ca="1">OFFSET(Model!$A$1,Model!EC$2115-1,Model!$D$2113+Model!$C2185)</f>
        <v>#N/A</v>
      </c>
      <c r="ED2185" s="1"/>
      <c r="EE2185" s="1"/>
    </row>
    <row r="2186" spans="2:135" ht="15" customHeight="1">
      <c r="B2186" s="1"/>
      <c r="C2186" s="1" t="e">
        <f>IF(C2185&lt;Model!$E$1827,C2185+1,NA())</f>
        <v>#N/A</v>
      </c>
      <c r="D2186" s="7" t="e">
        <f>INDEX(Model!$F$16:$DN$17,1,MATCH(Model!C2186,Model!$F$17:$DN$17,0))</f>
        <v>#N/A</v>
      </c>
      <c r="E2186" s="1"/>
      <c r="F2186" s="4" t="e">
        <f ca="1">OFFSET(Model!$A$1,Model!F$2115-1,Model!$D$2113+Model!$C2186)</f>
        <v>#N/A</v>
      </c>
      <c r="G2186" s="4" t="e">
        <f ca="1">OFFSET(Model!$A$1,Model!G$2115-1,Model!$D$2113+Model!$C2186)</f>
        <v>#N/A</v>
      </c>
      <c r="H2186" s="4" t="e">
        <f ca="1">OFFSET(Model!$A$1,Model!H$2115-1,Model!$D$2113+Model!$C2186)</f>
        <v>#N/A</v>
      </c>
      <c r="I2186" s="4" t="e">
        <f ca="1">OFFSET(Model!$A$1,Model!I$2115-1,Model!$D$2113+Model!$C2186)</f>
        <v>#N/A</v>
      </c>
      <c r="J2186" s="4" t="e">
        <f ca="1">OFFSET(Model!$A$1,Model!J$2115-1,Model!$D$2113+Model!$C2186)</f>
        <v>#N/A</v>
      </c>
      <c r="K2186" s="4" t="e">
        <f ca="1">OFFSET(Model!$A$1,Model!K$2115-1,Model!$D$2113+Model!$C2186)</f>
        <v>#N/A</v>
      </c>
      <c r="L2186" s="4" t="e">
        <f ca="1">OFFSET(Model!$A$1,Model!L$2115-1,Model!$D$2113+Model!$C2186)</f>
        <v>#N/A</v>
      </c>
      <c r="M2186" s="1"/>
      <c r="N2186" s="4" t="e">
        <f ca="1">OFFSET(Model!$A$1,Model!N$2115-1,Model!$D$2113+Model!$C2186)</f>
        <v>#N/A</v>
      </c>
      <c r="O2186" s="4" t="e">
        <f ca="1">OFFSET(Model!$A$1,Model!O$2115-1,Model!$D$2113+Model!$C2186)</f>
        <v>#N/A</v>
      </c>
      <c r="P2186" s="4" t="e">
        <f ca="1">OFFSET(Model!$A$1,Model!P$2115-1,Model!$D$2113+Model!$C2186)</f>
        <v>#N/A</v>
      </c>
      <c r="Q2186" s="4" t="e">
        <f ca="1">OFFSET(Model!$A$1,Model!Q$2115-1,Model!$D$2113+Model!$C2186)</f>
        <v>#N/A</v>
      </c>
      <c r="R2186" s="4" t="e">
        <f ca="1">OFFSET(Model!$A$1,Model!R$2115-1,Model!$D$2113+Model!$C2186)</f>
        <v>#N/A</v>
      </c>
      <c r="S2186" s="4" t="e">
        <f t="shared" ca="1" si="3150"/>
        <v>#N/A</v>
      </c>
      <c r="T2186" s="4"/>
      <c r="U2186" s="4" t="e">
        <f ca="1">OFFSET(Model!$A$1,Model!U$2115-1,Model!$D$2113+Model!$C2186)</f>
        <v>#N/A</v>
      </c>
      <c r="V2186" s="4" t="e">
        <f ca="1">OFFSET(Model!$A$1,Model!V$2115-1,Model!$D$2113+Model!$C2186)</f>
        <v>#N/A</v>
      </c>
      <c r="W2186" s="4" t="e">
        <f ca="1">OFFSET(Model!$A$1,Model!W$2115-1,Model!$D$2113+Model!$C2186)</f>
        <v>#N/A</v>
      </c>
      <c r="X2186" s="4" t="e">
        <f ca="1">OFFSET(Model!$A$1,Model!X$2115-1,Model!$D$2113+Model!$C2186)</f>
        <v>#N/A</v>
      </c>
      <c r="Y2186" s="4" t="e">
        <f t="shared" ca="1" si="3151"/>
        <v>#N/A</v>
      </c>
      <c r="Z2186" s="4"/>
      <c r="AA2186" s="4" t="e">
        <f ca="1">OFFSET(Model!$A$1,Model!AA$2115-1,Model!$D$2113+Model!$C2186)</f>
        <v>#N/A</v>
      </c>
      <c r="AB2186" s="4" t="e">
        <f ca="1">OFFSET(Model!$A$1,Model!AB$2115-1,Model!$D$2113+Model!$C2186)</f>
        <v>#N/A</v>
      </c>
      <c r="AC2186" s="4" t="e">
        <f ca="1">OFFSET(Model!$A$1,Model!AC$2115-1,Model!$D$2113+Model!$C2186)</f>
        <v>#N/A</v>
      </c>
      <c r="AD2186" s="4" t="e">
        <f ca="1">OFFSET(Model!$A$1,Model!AD$2115-1,Model!$D$2113+Model!$C2186)</f>
        <v>#N/A</v>
      </c>
      <c r="AE2186" s="4" t="e">
        <f ca="1">OFFSET(Model!$A$1,Model!AE$2115-1,Model!$D$2113+Model!$C2186)</f>
        <v>#N/A</v>
      </c>
      <c r="AF2186" s="4" t="e">
        <f ca="1">OFFSET(Model!$A$1,Model!AF$2115-1,Model!$D$2113+Model!$C2186)</f>
        <v>#N/A</v>
      </c>
      <c r="AG2186" s="4" t="e">
        <f ca="1">OFFSET(Model!$A$1,Model!AG$2115-1,Model!$D$2113+Model!$C2186)</f>
        <v>#N/A</v>
      </c>
      <c r="AH2186" s="4" t="e">
        <f ca="1">OFFSET(Model!$A$1,Model!AH$2115-1,Model!$D$2113+Model!$C2186)</f>
        <v>#N/A</v>
      </c>
      <c r="AI2186" s="4" t="e">
        <f ca="1">OFFSET(Model!$A$1,Model!AI$2115-1,Model!$D$2113+Model!$C2186)</f>
        <v>#N/A</v>
      </c>
      <c r="AJ2186" s="4" t="e">
        <f ca="1">OFFSET(Model!$A$1,Model!AJ$2115-1,Model!$D$2113+Model!$C2186)</f>
        <v>#N/A</v>
      </c>
      <c r="AK2186" s="4" t="e">
        <f ca="1">OFFSET(Model!$A$1,Model!AK$2115-1,Model!$D$2113+Model!$C2186)</f>
        <v>#N/A</v>
      </c>
      <c r="AL2186" s="4" t="e">
        <f t="shared" ca="1" si="3152"/>
        <v>#N/A</v>
      </c>
      <c r="AM2186" s="4"/>
      <c r="AN2186" s="4" t="e">
        <f ca="1">OFFSET(Model!$A$1,Model!AN$2115-1,Model!$D$2113+Model!$C2186)</f>
        <v>#N/A</v>
      </c>
      <c r="AO2186" s="4" t="e">
        <f ca="1">OFFSET(Model!$A$1,Model!AO$2115-1,Model!$D$2113+Model!$C2186)</f>
        <v>#N/A</v>
      </c>
      <c r="AP2186" s="4" t="e">
        <f ca="1">OFFSET(Model!$A$1,Model!AP$2115-1,Model!$D$2113+Model!$C2186)</f>
        <v>#N/A</v>
      </c>
      <c r="AQ2186" s="4" t="e">
        <f ca="1">OFFSET(Model!$A$1,Model!AQ$2115-1,Model!$D$2113+Model!$C2186)</f>
        <v>#N/A</v>
      </c>
      <c r="AR2186" s="4" t="e">
        <f ca="1">OFFSET(Model!$A$1,Model!AR$2115-1,Model!$D$2113+Model!$C2186)</f>
        <v>#N/A</v>
      </c>
      <c r="AS2186" s="4" t="e">
        <f ca="1">OFFSET(Model!$A$1,Model!AS$2115-1,Model!$D$2113+Model!$C2186)</f>
        <v>#N/A</v>
      </c>
      <c r="AT2186" s="4" t="e">
        <f ca="1">OFFSET(Model!$A$1,Model!AT$2115-1,Model!$D$2113+Model!$C2186)</f>
        <v>#N/A</v>
      </c>
      <c r="AU2186" s="4" t="e">
        <f ca="1">OFFSET(Model!$A$1,Model!AU$2115-1,Model!$D$2113+Model!$C2186)</f>
        <v>#N/A</v>
      </c>
      <c r="AV2186" s="4" t="e">
        <f ca="1">OFFSET(Model!$A$1,Model!AV$2115-1,Model!$D$2113+Model!$C2186)</f>
        <v>#N/A</v>
      </c>
      <c r="AW2186" s="4" t="e">
        <f ca="1">OFFSET(Model!$A$1,Model!AW$2115-1,Model!$D$2113+Model!$C2186)</f>
        <v>#N/A</v>
      </c>
      <c r="AX2186" s="4" t="e">
        <f ca="1">OFFSET(Model!$A$1,Model!AX$2115-1,Model!$D$2113+Model!$C2186)</f>
        <v>#N/A</v>
      </c>
      <c r="AY2186" s="4" t="e">
        <f ca="1">OFFSET(Model!$A$1,Model!AY$2115-1,Model!$D$2113+Model!$C2186)</f>
        <v>#N/A</v>
      </c>
      <c r="AZ2186" s="4" t="e">
        <f ca="1">OFFSET(Model!$A$1,Model!AZ$2115-1,Model!$D$2113+Model!$C2186)</f>
        <v>#N/A</v>
      </c>
      <c r="BA2186" s="4" t="e">
        <f ca="1">OFFSET(Model!$A$1,Model!BA$2115-1,Model!$D$2113+Model!$C2186)</f>
        <v>#N/A</v>
      </c>
      <c r="BB2186" s="4" t="e">
        <f ca="1">OFFSET(Model!$A$1,Model!BB$2115-1,Model!$D$2113+Model!$C2186)</f>
        <v>#N/A</v>
      </c>
      <c r="BC2186" s="4" t="e">
        <f ca="1">OFFSET(Model!$A$1,Model!BC$2115-1,Model!$D$2113+Model!$C2186)</f>
        <v>#N/A</v>
      </c>
      <c r="BD2186" s="4" t="e">
        <f ca="1">OFFSET(Model!$A$1,Model!BD$2115-1,Model!$D$2113+Model!$C2186)</f>
        <v>#N/A</v>
      </c>
      <c r="BE2186" s="4" t="e">
        <f ca="1">OFFSET(Model!$A$1,Model!BE$2115-1,Model!$D$2113+Model!$C2186)</f>
        <v>#N/A</v>
      </c>
      <c r="BF2186" s="4" t="e">
        <f ca="1">OFFSET(Model!$A$1,Model!BF$2115-1,Model!$D$2113+Model!$C2186)</f>
        <v>#N/A</v>
      </c>
      <c r="BG2186" s="4" t="e">
        <f ca="1">OFFSET(Model!$A$1,Model!BG$2115-1,Model!$D$2113+Model!$C2186)</f>
        <v>#N/A</v>
      </c>
      <c r="BH2186" s="4" t="e">
        <f t="shared" ca="1" si="3153"/>
        <v>#N/A</v>
      </c>
      <c r="BI2186" s="4"/>
      <c r="BJ2186" s="4" t="e">
        <f ca="1">OFFSET(Model!$A$1,Model!BJ$2115-1,Model!$D$2113+Model!$C2186)</f>
        <v>#N/A</v>
      </c>
      <c r="BK2186" s="4" t="e">
        <f ca="1">OFFSET(Model!$A$1,Model!BK$2115-1,Model!$D$2113+Model!$C2186)</f>
        <v>#N/A</v>
      </c>
      <c r="BL2186" s="4" t="e">
        <f ca="1">OFFSET(Model!$A$1,Model!BL$2115-1,Model!$D$2113+Model!$C2186)</f>
        <v>#N/A</v>
      </c>
      <c r="BM2186" s="4" t="e">
        <f ca="1">OFFSET(Model!$A$1,Model!BM$2115-1,Model!$D$2113+Model!$C2186)</f>
        <v>#N/A</v>
      </c>
      <c r="BN2186" s="4" t="e">
        <f ca="1">OFFSET(Model!$A$1,Model!BN$2115-1,Model!$D$2113+Model!$C2186)</f>
        <v>#N/A</v>
      </c>
      <c r="BO2186" s="4" t="e">
        <f ca="1">OFFSET(Model!$A$1,Model!BO$2115-1,Model!$D$2113+Model!$C2186)</f>
        <v>#N/A</v>
      </c>
      <c r="BP2186" s="4" t="e">
        <f ca="1">OFFSET(Model!$A$1,Model!BP$2115-1,Model!$D$2113+Model!$C2186)</f>
        <v>#N/A</v>
      </c>
      <c r="BQ2186" s="4" t="e">
        <f ca="1">OFFSET(Model!$A$1,Model!BQ$2115-1,Model!$D$2113+Model!$C2186)</f>
        <v>#N/A</v>
      </c>
      <c r="BR2186" s="4" t="e">
        <f t="shared" ca="1" si="3154"/>
        <v>#N/A</v>
      </c>
      <c r="BS2186" s="4"/>
      <c r="BT2186" s="2" t="e">
        <f t="shared" ca="1" si="3155"/>
        <v>#N/A</v>
      </c>
      <c r="BU2186" s="2" t="e">
        <f t="shared" ca="1" si="3156"/>
        <v>#N/A</v>
      </c>
      <c r="BV2186" s="5" t="e">
        <f t="shared" ca="1" si="3157"/>
        <v>#N/A</v>
      </c>
      <c r="BW2186" s="1"/>
      <c r="BX2186" s="4" t="e">
        <f ca="1">OFFSET(Model!$A$1,Model!BX$2115-1,Model!$D$2113+Model!$C2186)</f>
        <v>#N/A</v>
      </c>
      <c r="BY2186" s="4" t="e">
        <f ca="1">OFFSET(Model!$A$1,Model!BY$2115-1,Model!$D$2113+Model!$C2186)</f>
        <v>#N/A</v>
      </c>
      <c r="BZ2186" s="4" t="e">
        <f ca="1">OFFSET(Model!$A$1,Model!BZ$2115-1,Model!$D$2113+Model!$C2186)</f>
        <v>#N/A</v>
      </c>
      <c r="CA2186" s="4" t="e">
        <f ca="1">OFFSET(Model!$A$1,Model!CA$2115-1,Model!$D$2113+Model!$C2186)</f>
        <v>#N/A</v>
      </c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 t="e">
        <f ca="1">OFFSET(Model!$A$1,Model!DD$2115-1,Model!$D$2113+Model!$C2186)</f>
        <v>#N/A</v>
      </c>
      <c r="DE2186" s="4" t="e">
        <f ca="1">OFFSET(Model!$A$1,Model!DE$2115-1,Model!$D$2113+Model!$C2186)</f>
        <v>#N/A</v>
      </c>
      <c r="DF2186" s="4" t="e">
        <f ca="1">OFFSET(Model!$A$1,Model!DF$2115-1,Model!$D$2113+Model!$C2186)</f>
        <v>#N/A</v>
      </c>
      <c r="DG2186" s="1"/>
      <c r="DH2186" s="4" t="e">
        <f ca="1">OFFSET(Model!$A$1,Model!DH$2115-1,Model!$D$2113+Model!$C2186)</f>
        <v>#N/A</v>
      </c>
      <c r="DI2186" s="4" t="e">
        <f ca="1">OFFSET(Model!$A$1,Model!DI$2115-1,Model!$D$2113+Model!$C2186)</f>
        <v>#N/A</v>
      </c>
      <c r="DJ2186" s="4"/>
      <c r="DK2186" s="4"/>
      <c r="DL2186" s="4"/>
      <c r="DM2186" s="4"/>
      <c r="DN2186" s="4" t="e">
        <f ca="1">OFFSET(Model!$A$1,Model!DN$2115-1,Model!$D$2113+Model!$C2186)</f>
        <v>#N/A</v>
      </c>
      <c r="DO2186" s="4" t="e">
        <f ca="1">OFFSET(Model!$A$1,Model!DO$2115-1,Model!$D$2113+Model!$C2186)</f>
        <v>#N/A</v>
      </c>
      <c r="DP2186" s="4" t="e">
        <f ca="1">OFFSET(Model!$A$1,Model!DP$2115-1,Model!$D$2113+Model!$C2186)</f>
        <v>#N/A</v>
      </c>
      <c r="DQ2186" s="6" t="e">
        <f ca="1">OFFSET(Model!$A$1,Model!DQ$2115-1,Model!$D$2113+Model!$C2186)</f>
        <v>#N/A</v>
      </c>
      <c r="DR2186" s="4" t="e">
        <f ca="1">OFFSET(Model!$A$1,Model!DR$2115-1,Model!$D$2113+Model!$C2186)</f>
        <v>#N/A</v>
      </c>
      <c r="DS2186" s="6" t="e">
        <f ca="1">OFFSET(Model!$A$1,Model!DS$2115-1,Model!$D$2113+Model!$C2186)</f>
        <v>#N/A</v>
      </c>
      <c r="DT2186" s="4" t="e">
        <f ca="1">OFFSET(Model!$A$1,Model!DT$2115-1,Model!$D$2113+Model!$C2186)</f>
        <v>#N/A</v>
      </c>
      <c r="DU2186" s="4" t="e">
        <f ca="1">OFFSET(Model!$A$1,Model!DU$2115-1,Model!$D$2113+Model!$C2186)</f>
        <v>#N/A</v>
      </c>
      <c r="DV2186" s="4" t="e">
        <f ca="1">OFFSET(Model!$A$1,Model!DV$2115-1,Model!$D$2113+Model!$C2186)</f>
        <v>#N/A</v>
      </c>
      <c r="DW2186" s="1"/>
      <c r="DX2186" s="360" t="e">
        <f ca="1">OFFSET(Model!$A$1,Model!DX$2115-1,Model!$D$2113+Model!$C2186)</f>
        <v>#N/A</v>
      </c>
      <c r="DY2186" s="360" t="e">
        <f ca="1">OFFSET(Model!$A$1,Model!DY$2115-1,Model!$D$2113+Model!$C2186)</f>
        <v>#N/A</v>
      </c>
      <c r="DZ2186" s="360" t="e">
        <f ca="1">OFFSET(Model!$A$1,Model!DZ$2115-1,Model!$D$2113+Model!$C2186)</f>
        <v>#N/A</v>
      </c>
      <c r="EA2186" s="360" t="e">
        <f ca="1">OFFSET(Model!$A$1,Model!EA$2115-1,Model!$D$2113+Model!$C2186)</f>
        <v>#N/A</v>
      </c>
      <c r="EB2186" s="360" t="e">
        <f ca="1">OFFSET(Model!$A$1,Model!EB$2115-1,Model!$D$2113+Model!$C2186)</f>
        <v>#N/A</v>
      </c>
      <c r="EC2186" s="360" t="e">
        <f ca="1">OFFSET(Model!$A$1,Model!EC$2115-1,Model!$D$2113+Model!$C2186)</f>
        <v>#N/A</v>
      </c>
      <c r="ED2186" s="1"/>
      <c r="EE2186" s="1"/>
    </row>
    <row r="2187" spans="2:135" ht="15" customHeight="1">
      <c r="B2187" s="1"/>
      <c r="C2187" s="1" t="e">
        <f>IF(C2186&lt;Model!$E$1827,C2186+1,NA())</f>
        <v>#N/A</v>
      </c>
      <c r="D2187" s="7" t="e">
        <f>INDEX(Model!$F$16:$DN$17,1,MATCH(Model!C2187,Model!$F$17:$DN$17,0))</f>
        <v>#N/A</v>
      </c>
      <c r="E2187" s="1"/>
      <c r="F2187" s="4" t="e">
        <f ca="1">OFFSET(Model!$A$1,Model!F$2115-1,Model!$D$2113+Model!$C2187)</f>
        <v>#N/A</v>
      </c>
      <c r="G2187" s="4" t="e">
        <f ca="1">OFFSET(Model!$A$1,Model!G$2115-1,Model!$D$2113+Model!$C2187)</f>
        <v>#N/A</v>
      </c>
      <c r="H2187" s="4" t="e">
        <f ca="1">OFFSET(Model!$A$1,Model!H$2115-1,Model!$D$2113+Model!$C2187)</f>
        <v>#N/A</v>
      </c>
      <c r="I2187" s="4" t="e">
        <f ca="1">OFFSET(Model!$A$1,Model!I$2115-1,Model!$D$2113+Model!$C2187)</f>
        <v>#N/A</v>
      </c>
      <c r="J2187" s="4" t="e">
        <f ca="1">OFFSET(Model!$A$1,Model!J$2115-1,Model!$D$2113+Model!$C2187)</f>
        <v>#N/A</v>
      </c>
      <c r="K2187" s="4" t="e">
        <f ca="1">OFFSET(Model!$A$1,Model!K$2115-1,Model!$D$2113+Model!$C2187)</f>
        <v>#N/A</v>
      </c>
      <c r="L2187" s="4" t="e">
        <f ca="1">OFFSET(Model!$A$1,Model!L$2115-1,Model!$D$2113+Model!$C2187)</f>
        <v>#N/A</v>
      </c>
      <c r="M2187" s="1"/>
      <c r="N2187" s="4" t="e">
        <f ca="1">OFFSET(Model!$A$1,Model!N$2115-1,Model!$D$2113+Model!$C2187)</f>
        <v>#N/A</v>
      </c>
      <c r="O2187" s="4" t="e">
        <f ca="1">OFFSET(Model!$A$1,Model!O$2115-1,Model!$D$2113+Model!$C2187)</f>
        <v>#N/A</v>
      </c>
      <c r="P2187" s="4" t="e">
        <f ca="1">OFFSET(Model!$A$1,Model!P$2115-1,Model!$D$2113+Model!$C2187)</f>
        <v>#N/A</v>
      </c>
      <c r="Q2187" s="4" t="e">
        <f ca="1">OFFSET(Model!$A$1,Model!Q$2115-1,Model!$D$2113+Model!$C2187)</f>
        <v>#N/A</v>
      </c>
      <c r="R2187" s="4" t="e">
        <f ca="1">OFFSET(Model!$A$1,Model!R$2115-1,Model!$D$2113+Model!$C2187)</f>
        <v>#N/A</v>
      </c>
      <c r="S2187" s="4" t="e">
        <f t="shared" ca="1" si="3150"/>
        <v>#N/A</v>
      </c>
      <c r="T2187" s="4"/>
      <c r="U2187" s="4" t="e">
        <f ca="1">OFFSET(Model!$A$1,Model!U$2115-1,Model!$D$2113+Model!$C2187)</f>
        <v>#N/A</v>
      </c>
      <c r="V2187" s="4" t="e">
        <f ca="1">OFFSET(Model!$A$1,Model!V$2115-1,Model!$D$2113+Model!$C2187)</f>
        <v>#N/A</v>
      </c>
      <c r="W2187" s="4" t="e">
        <f ca="1">OFFSET(Model!$A$1,Model!W$2115-1,Model!$D$2113+Model!$C2187)</f>
        <v>#N/A</v>
      </c>
      <c r="X2187" s="4" t="e">
        <f ca="1">OFFSET(Model!$A$1,Model!X$2115-1,Model!$D$2113+Model!$C2187)</f>
        <v>#N/A</v>
      </c>
      <c r="Y2187" s="4" t="e">
        <f t="shared" ca="1" si="3151"/>
        <v>#N/A</v>
      </c>
      <c r="Z2187" s="4"/>
      <c r="AA2187" s="4" t="e">
        <f ca="1">OFFSET(Model!$A$1,Model!AA$2115-1,Model!$D$2113+Model!$C2187)</f>
        <v>#N/A</v>
      </c>
      <c r="AB2187" s="4" t="e">
        <f ca="1">OFFSET(Model!$A$1,Model!AB$2115-1,Model!$D$2113+Model!$C2187)</f>
        <v>#N/A</v>
      </c>
      <c r="AC2187" s="4" t="e">
        <f ca="1">OFFSET(Model!$A$1,Model!AC$2115-1,Model!$D$2113+Model!$C2187)</f>
        <v>#N/A</v>
      </c>
      <c r="AD2187" s="4" t="e">
        <f ca="1">OFFSET(Model!$A$1,Model!AD$2115-1,Model!$D$2113+Model!$C2187)</f>
        <v>#N/A</v>
      </c>
      <c r="AE2187" s="4" t="e">
        <f ca="1">OFFSET(Model!$A$1,Model!AE$2115-1,Model!$D$2113+Model!$C2187)</f>
        <v>#N/A</v>
      </c>
      <c r="AF2187" s="4" t="e">
        <f ca="1">OFFSET(Model!$A$1,Model!AF$2115-1,Model!$D$2113+Model!$C2187)</f>
        <v>#N/A</v>
      </c>
      <c r="AG2187" s="4" t="e">
        <f ca="1">OFFSET(Model!$A$1,Model!AG$2115-1,Model!$D$2113+Model!$C2187)</f>
        <v>#N/A</v>
      </c>
      <c r="AH2187" s="4" t="e">
        <f ca="1">OFFSET(Model!$A$1,Model!AH$2115-1,Model!$D$2113+Model!$C2187)</f>
        <v>#N/A</v>
      </c>
      <c r="AI2187" s="4" t="e">
        <f ca="1">OFFSET(Model!$A$1,Model!AI$2115-1,Model!$D$2113+Model!$C2187)</f>
        <v>#N/A</v>
      </c>
      <c r="AJ2187" s="4" t="e">
        <f ca="1">OFFSET(Model!$A$1,Model!AJ$2115-1,Model!$D$2113+Model!$C2187)</f>
        <v>#N/A</v>
      </c>
      <c r="AK2187" s="4" t="e">
        <f ca="1">OFFSET(Model!$A$1,Model!AK$2115-1,Model!$D$2113+Model!$C2187)</f>
        <v>#N/A</v>
      </c>
      <c r="AL2187" s="4" t="e">
        <f t="shared" ca="1" si="3152"/>
        <v>#N/A</v>
      </c>
      <c r="AM2187" s="4"/>
      <c r="AN2187" s="4" t="e">
        <f ca="1">OFFSET(Model!$A$1,Model!AN$2115-1,Model!$D$2113+Model!$C2187)</f>
        <v>#N/A</v>
      </c>
      <c r="AO2187" s="4" t="e">
        <f ca="1">OFFSET(Model!$A$1,Model!AO$2115-1,Model!$D$2113+Model!$C2187)</f>
        <v>#N/A</v>
      </c>
      <c r="AP2187" s="4" t="e">
        <f ca="1">OFFSET(Model!$A$1,Model!AP$2115-1,Model!$D$2113+Model!$C2187)</f>
        <v>#N/A</v>
      </c>
      <c r="AQ2187" s="4" t="e">
        <f ca="1">OFFSET(Model!$A$1,Model!AQ$2115-1,Model!$D$2113+Model!$C2187)</f>
        <v>#N/A</v>
      </c>
      <c r="AR2187" s="4" t="e">
        <f ca="1">OFFSET(Model!$A$1,Model!AR$2115-1,Model!$D$2113+Model!$C2187)</f>
        <v>#N/A</v>
      </c>
      <c r="AS2187" s="4" t="e">
        <f ca="1">OFFSET(Model!$A$1,Model!AS$2115-1,Model!$D$2113+Model!$C2187)</f>
        <v>#N/A</v>
      </c>
      <c r="AT2187" s="4" t="e">
        <f ca="1">OFFSET(Model!$A$1,Model!AT$2115-1,Model!$D$2113+Model!$C2187)</f>
        <v>#N/A</v>
      </c>
      <c r="AU2187" s="4" t="e">
        <f ca="1">OFFSET(Model!$A$1,Model!AU$2115-1,Model!$D$2113+Model!$C2187)</f>
        <v>#N/A</v>
      </c>
      <c r="AV2187" s="4" t="e">
        <f ca="1">OFFSET(Model!$A$1,Model!AV$2115-1,Model!$D$2113+Model!$C2187)</f>
        <v>#N/A</v>
      </c>
      <c r="AW2187" s="4" t="e">
        <f ca="1">OFFSET(Model!$A$1,Model!AW$2115-1,Model!$D$2113+Model!$C2187)</f>
        <v>#N/A</v>
      </c>
      <c r="AX2187" s="4" t="e">
        <f ca="1">OFFSET(Model!$A$1,Model!AX$2115-1,Model!$D$2113+Model!$C2187)</f>
        <v>#N/A</v>
      </c>
      <c r="AY2187" s="4" t="e">
        <f ca="1">OFFSET(Model!$A$1,Model!AY$2115-1,Model!$D$2113+Model!$C2187)</f>
        <v>#N/A</v>
      </c>
      <c r="AZ2187" s="4" t="e">
        <f ca="1">OFFSET(Model!$A$1,Model!AZ$2115-1,Model!$D$2113+Model!$C2187)</f>
        <v>#N/A</v>
      </c>
      <c r="BA2187" s="4" t="e">
        <f ca="1">OFFSET(Model!$A$1,Model!BA$2115-1,Model!$D$2113+Model!$C2187)</f>
        <v>#N/A</v>
      </c>
      <c r="BB2187" s="4" t="e">
        <f ca="1">OFFSET(Model!$A$1,Model!BB$2115-1,Model!$D$2113+Model!$C2187)</f>
        <v>#N/A</v>
      </c>
      <c r="BC2187" s="4" t="e">
        <f ca="1">OFFSET(Model!$A$1,Model!BC$2115-1,Model!$D$2113+Model!$C2187)</f>
        <v>#N/A</v>
      </c>
      <c r="BD2187" s="4" t="e">
        <f ca="1">OFFSET(Model!$A$1,Model!BD$2115-1,Model!$D$2113+Model!$C2187)</f>
        <v>#N/A</v>
      </c>
      <c r="BE2187" s="4" t="e">
        <f ca="1">OFFSET(Model!$A$1,Model!BE$2115-1,Model!$D$2113+Model!$C2187)</f>
        <v>#N/A</v>
      </c>
      <c r="BF2187" s="4" t="e">
        <f ca="1">OFFSET(Model!$A$1,Model!BF$2115-1,Model!$D$2113+Model!$C2187)</f>
        <v>#N/A</v>
      </c>
      <c r="BG2187" s="4" t="e">
        <f ca="1">OFFSET(Model!$A$1,Model!BG$2115-1,Model!$D$2113+Model!$C2187)</f>
        <v>#N/A</v>
      </c>
      <c r="BH2187" s="4" t="e">
        <f t="shared" ca="1" si="3153"/>
        <v>#N/A</v>
      </c>
      <c r="BI2187" s="4"/>
      <c r="BJ2187" s="4" t="e">
        <f ca="1">OFFSET(Model!$A$1,Model!BJ$2115-1,Model!$D$2113+Model!$C2187)</f>
        <v>#N/A</v>
      </c>
      <c r="BK2187" s="4" t="e">
        <f ca="1">OFFSET(Model!$A$1,Model!BK$2115-1,Model!$D$2113+Model!$C2187)</f>
        <v>#N/A</v>
      </c>
      <c r="BL2187" s="4" t="e">
        <f ca="1">OFFSET(Model!$A$1,Model!BL$2115-1,Model!$D$2113+Model!$C2187)</f>
        <v>#N/A</v>
      </c>
      <c r="BM2187" s="4" t="e">
        <f ca="1">OFFSET(Model!$A$1,Model!BM$2115-1,Model!$D$2113+Model!$C2187)</f>
        <v>#N/A</v>
      </c>
      <c r="BN2187" s="4" t="e">
        <f ca="1">OFFSET(Model!$A$1,Model!BN$2115-1,Model!$D$2113+Model!$C2187)</f>
        <v>#N/A</v>
      </c>
      <c r="BO2187" s="4" t="e">
        <f ca="1">OFFSET(Model!$A$1,Model!BO$2115-1,Model!$D$2113+Model!$C2187)</f>
        <v>#N/A</v>
      </c>
      <c r="BP2187" s="4" t="e">
        <f ca="1">OFFSET(Model!$A$1,Model!BP$2115-1,Model!$D$2113+Model!$C2187)</f>
        <v>#N/A</v>
      </c>
      <c r="BQ2187" s="4" t="e">
        <f ca="1">OFFSET(Model!$A$1,Model!BQ$2115-1,Model!$D$2113+Model!$C2187)</f>
        <v>#N/A</v>
      </c>
      <c r="BR2187" s="4" t="e">
        <f t="shared" ca="1" si="3154"/>
        <v>#N/A</v>
      </c>
      <c r="BS2187" s="4"/>
      <c r="BT2187" s="2" t="e">
        <f t="shared" ca="1" si="3155"/>
        <v>#N/A</v>
      </c>
      <c r="BU2187" s="2" t="e">
        <f t="shared" ca="1" si="3156"/>
        <v>#N/A</v>
      </c>
      <c r="BV2187" s="5" t="e">
        <f t="shared" ca="1" si="3157"/>
        <v>#N/A</v>
      </c>
      <c r="BW2187" s="1"/>
      <c r="BX2187" s="4" t="e">
        <f ca="1">OFFSET(Model!$A$1,Model!BX$2115-1,Model!$D$2113+Model!$C2187)</f>
        <v>#N/A</v>
      </c>
      <c r="BY2187" s="4" t="e">
        <f ca="1">OFFSET(Model!$A$1,Model!BY$2115-1,Model!$D$2113+Model!$C2187)</f>
        <v>#N/A</v>
      </c>
      <c r="BZ2187" s="4" t="e">
        <f ca="1">OFFSET(Model!$A$1,Model!BZ$2115-1,Model!$D$2113+Model!$C2187)</f>
        <v>#N/A</v>
      </c>
      <c r="CA2187" s="4" t="e">
        <f ca="1">OFFSET(Model!$A$1,Model!CA$2115-1,Model!$D$2113+Model!$C2187)</f>
        <v>#N/A</v>
      </c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 t="e">
        <f ca="1">OFFSET(Model!$A$1,Model!DD$2115-1,Model!$D$2113+Model!$C2187)</f>
        <v>#N/A</v>
      </c>
      <c r="DE2187" s="4" t="e">
        <f ca="1">OFFSET(Model!$A$1,Model!DE$2115-1,Model!$D$2113+Model!$C2187)</f>
        <v>#N/A</v>
      </c>
      <c r="DF2187" s="4" t="e">
        <f ca="1">OFFSET(Model!$A$1,Model!DF$2115-1,Model!$D$2113+Model!$C2187)</f>
        <v>#N/A</v>
      </c>
      <c r="DG2187" s="1"/>
      <c r="DH2187" s="4" t="e">
        <f ca="1">OFFSET(Model!$A$1,Model!DH$2115-1,Model!$D$2113+Model!$C2187)</f>
        <v>#N/A</v>
      </c>
      <c r="DI2187" s="4" t="e">
        <f ca="1">OFFSET(Model!$A$1,Model!DI$2115-1,Model!$D$2113+Model!$C2187)</f>
        <v>#N/A</v>
      </c>
      <c r="DJ2187" s="4"/>
      <c r="DK2187" s="4"/>
      <c r="DL2187" s="4"/>
      <c r="DM2187" s="4"/>
      <c r="DN2187" s="4" t="e">
        <f ca="1">OFFSET(Model!$A$1,Model!DN$2115-1,Model!$D$2113+Model!$C2187)</f>
        <v>#N/A</v>
      </c>
      <c r="DO2187" s="4" t="e">
        <f ca="1">OFFSET(Model!$A$1,Model!DO$2115-1,Model!$D$2113+Model!$C2187)</f>
        <v>#N/A</v>
      </c>
      <c r="DP2187" s="4" t="e">
        <f ca="1">OFFSET(Model!$A$1,Model!DP$2115-1,Model!$D$2113+Model!$C2187)</f>
        <v>#N/A</v>
      </c>
      <c r="DQ2187" s="6" t="e">
        <f ca="1">OFFSET(Model!$A$1,Model!DQ$2115-1,Model!$D$2113+Model!$C2187)</f>
        <v>#N/A</v>
      </c>
      <c r="DR2187" s="4" t="e">
        <f ca="1">OFFSET(Model!$A$1,Model!DR$2115-1,Model!$D$2113+Model!$C2187)</f>
        <v>#N/A</v>
      </c>
      <c r="DS2187" s="6" t="e">
        <f ca="1">OFFSET(Model!$A$1,Model!DS$2115-1,Model!$D$2113+Model!$C2187)</f>
        <v>#N/A</v>
      </c>
      <c r="DT2187" s="4" t="e">
        <f ca="1">OFFSET(Model!$A$1,Model!DT$2115-1,Model!$D$2113+Model!$C2187)</f>
        <v>#N/A</v>
      </c>
      <c r="DU2187" s="4" t="e">
        <f ca="1">OFFSET(Model!$A$1,Model!DU$2115-1,Model!$D$2113+Model!$C2187)</f>
        <v>#N/A</v>
      </c>
      <c r="DV2187" s="4" t="e">
        <f ca="1">OFFSET(Model!$A$1,Model!DV$2115-1,Model!$D$2113+Model!$C2187)</f>
        <v>#N/A</v>
      </c>
      <c r="DW2187" s="1"/>
      <c r="DX2187" s="360" t="e">
        <f ca="1">OFFSET(Model!$A$1,Model!DX$2115-1,Model!$D$2113+Model!$C2187)</f>
        <v>#N/A</v>
      </c>
      <c r="DY2187" s="360" t="e">
        <f ca="1">OFFSET(Model!$A$1,Model!DY$2115-1,Model!$D$2113+Model!$C2187)</f>
        <v>#N/A</v>
      </c>
      <c r="DZ2187" s="360" t="e">
        <f ca="1">OFFSET(Model!$A$1,Model!DZ$2115-1,Model!$D$2113+Model!$C2187)</f>
        <v>#N/A</v>
      </c>
      <c r="EA2187" s="360" t="e">
        <f ca="1">OFFSET(Model!$A$1,Model!EA$2115-1,Model!$D$2113+Model!$C2187)</f>
        <v>#N/A</v>
      </c>
      <c r="EB2187" s="360" t="e">
        <f ca="1">OFFSET(Model!$A$1,Model!EB$2115-1,Model!$D$2113+Model!$C2187)</f>
        <v>#N/A</v>
      </c>
      <c r="EC2187" s="360" t="e">
        <f ca="1">OFFSET(Model!$A$1,Model!EC$2115-1,Model!$D$2113+Model!$C2187)</f>
        <v>#N/A</v>
      </c>
      <c r="ED2187" s="1"/>
      <c r="EE2187" s="1"/>
    </row>
    <row r="2188" spans="2:135" ht="15" customHeight="1">
      <c r="B2188" s="1"/>
      <c r="C2188" s="1" t="e">
        <f>IF(C2187&lt;Model!$E$1827,C2187+1,NA())</f>
        <v>#N/A</v>
      </c>
      <c r="D2188" s="7" t="e">
        <f>INDEX(Model!$F$16:$DN$17,1,MATCH(Model!C2188,Model!$F$17:$DN$17,0))</f>
        <v>#N/A</v>
      </c>
      <c r="E2188" s="1"/>
      <c r="F2188" s="4" t="e">
        <f ca="1">OFFSET(Model!$A$1,Model!F$2115-1,Model!$D$2113+Model!$C2188)</f>
        <v>#N/A</v>
      </c>
      <c r="G2188" s="4" t="e">
        <f ca="1">OFFSET(Model!$A$1,Model!G$2115-1,Model!$D$2113+Model!$C2188)</f>
        <v>#N/A</v>
      </c>
      <c r="H2188" s="4" t="e">
        <f ca="1">OFFSET(Model!$A$1,Model!H$2115-1,Model!$D$2113+Model!$C2188)</f>
        <v>#N/A</v>
      </c>
      <c r="I2188" s="4" t="e">
        <f ca="1">OFFSET(Model!$A$1,Model!I$2115-1,Model!$D$2113+Model!$C2188)</f>
        <v>#N/A</v>
      </c>
      <c r="J2188" s="4" t="e">
        <f ca="1">OFFSET(Model!$A$1,Model!J$2115-1,Model!$D$2113+Model!$C2188)</f>
        <v>#N/A</v>
      </c>
      <c r="K2188" s="4" t="e">
        <f ca="1">OFFSET(Model!$A$1,Model!K$2115-1,Model!$D$2113+Model!$C2188)</f>
        <v>#N/A</v>
      </c>
      <c r="L2188" s="4" t="e">
        <f ca="1">OFFSET(Model!$A$1,Model!L$2115-1,Model!$D$2113+Model!$C2188)</f>
        <v>#N/A</v>
      </c>
      <c r="M2188" s="1"/>
      <c r="N2188" s="4" t="e">
        <f ca="1">OFFSET(Model!$A$1,Model!N$2115-1,Model!$D$2113+Model!$C2188)</f>
        <v>#N/A</v>
      </c>
      <c r="O2188" s="4" t="e">
        <f ca="1">OFFSET(Model!$A$1,Model!O$2115-1,Model!$D$2113+Model!$C2188)</f>
        <v>#N/A</v>
      </c>
      <c r="P2188" s="4" t="e">
        <f ca="1">OFFSET(Model!$A$1,Model!P$2115-1,Model!$D$2113+Model!$C2188)</f>
        <v>#N/A</v>
      </c>
      <c r="Q2188" s="4" t="e">
        <f ca="1">OFFSET(Model!$A$1,Model!Q$2115-1,Model!$D$2113+Model!$C2188)</f>
        <v>#N/A</v>
      </c>
      <c r="R2188" s="4" t="e">
        <f ca="1">OFFSET(Model!$A$1,Model!R$2115-1,Model!$D$2113+Model!$C2188)</f>
        <v>#N/A</v>
      </c>
      <c r="S2188" s="4" t="e">
        <f t="shared" ca="1" si="3150"/>
        <v>#N/A</v>
      </c>
      <c r="T2188" s="4"/>
      <c r="U2188" s="4" t="e">
        <f ca="1">OFFSET(Model!$A$1,Model!U$2115-1,Model!$D$2113+Model!$C2188)</f>
        <v>#N/A</v>
      </c>
      <c r="V2188" s="4" t="e">
        <f ca="1">OFFSET(Model!$A$1,Model!V$2115-1,Model!$D$2113+Model!$C2188)</f>
        <v>#N/A</v>
      </c>
      <c r="W2188" s="4" t="e">
        <f ca="1">OFFSET(Model!$A$1,Model!W$2115-1,Model!$D$2113+Model!$C2188)</f>
        <v>#N/A</v>
      </c>
      <c r="X2188" s="4" t="e">
        <f ca="1">OFFSET(Model!$A$1,Model!X$2115-1,Model!$D$2113+Model!$C2188)</f>
        <v>#N/A</v>
      </c>
      <c r="Y2188" s="4" t="e">
        <f t="shared" ca="1" si="3151"/>
        <v>#N/A</v>
      </c>
      <c r="Z2188" s="4"/>
      <c r="AA2188" s="4" t="e">
        <f ca="1">OFFSET(Model!$A$1,Model!AA$2115-1,Model!$D$2113+Model!$C2188)</f>
        <v>#N/A</v>
      </c>
      <c r="AB2188" s="4" t="e">
        <f ca="1">OFFSET(Model!$A$1,Model!AB$2115-1,Model!$D$2113+Model!$C2188)</f>
        <v>#N/A</v>
      </c>
      <c r="AC2188" s="4" t="e">
        <f ca="1">OFFSET(Model!$A$1,Model!AC$2115-1,Model!$D$2113+Model!$C2188)</f>
        <v>#N/A</v>
      </c>
      <c r="AD2188" s="4" t="e">
        <f ca="1">OFFSET(Model!$A$1,Model!AD$2115-1,Model!$D$2113+Model!$C2188)</f>
        <v>#N/A</v>
      </c>
      <c r="AE2188" s="4" t="e">
        <f ca="1">OFFSET(Model!$A$1,Model!AE$2115-1,Model!$D$2113+Model!$C2188)</f>
        <v>#N/A</v>
      </c>
      <c r="AF2188" s="4" t="e">
        <f ca="1">OFFSET(Model!$A$1,Model!AF$2115-1,Model!$D$2113+Model!$C2188)</f>
        <v>#N/A</v>
      </c>
      <c r="AG2188" s="4" t="e">
        <f ca="1">OFFSET(Model!$A$1,Model!AG$2115-1,Model!$D$2113+Model!$C2188)</f>
        <v>#N/A</v>
      </c>
      <c r="AH2188" s="4" t="e">
        <f ca="1">OFFSET(Model!$A$1,Model!AH$2115-1,Model!$D$2113+Model!$C2188)</f>
        <v>#N/A</v>
      </c>
      <c r="AI2188" s="4" t="e">
        <f ca="1">OFFSET(Model!$A$1,Model!AI$2115-1,Model!$D$2113+Model!$C2188)</f>
        <v>#N/A</v>
      </c>
      <c r="AJ2188" s="4" t="e">
        <f ca="1">OFFSET(Model!$A$1,Model!AJ$2115-1,Model!$D$2113+Model!$C2188)</f>
        <v>#N/A</v>
      </c>
      <c r="AK2188" s="4" t="e">
        <f ca="1">OFFSET(Model!$A$1,Model!AK$2115-1,Model!$D$2113+Model!$C2188)</f>
        <v>#N/A</v>
      </c>
      <c r="AL2188" s="4" t="e">
        <f t="shared" ca="1" si="3152"/>
        <v>#N/A</v>
      </c>
      <c r="AM2188" s="4"/>
      <c r="AN2188" s="4" t="e">
        <f ca="1">OFFSET(Model!$A$1,Model!AN$2115-1,Model!$D$2113+Model!$C2188)</f>
        <v>#N/A</v>
      </c>
      <c r="AO2188" s="4" t="e">
        <f ca="1">OFFSET(Model!$A$1,Model!AO$2115-1,Model!$D$2113+Model!$C2188)</f>
        <v>#N/A</v>
      </c>
      <c r="AP2188" s="4" t="e">
        <f ca="1">OFFSET(Model!$A$1,Model!AP$2115-1,Model!$D$2113+Model!$C2188)</f>
        <v>#N/A</v>
      </c>
      <c r="AQ2188" s="4" t="e">
        <f ca="1">OFFSET(Model!$A$1,Model!AQ$2115-1,Model!$D$2113+Model!$C2188)</f>
        <v>#N/A</v>
      </c>
      <c r="AR2188" s="4" t="e">
        <f ca="1">OFFSET(Model!$A$1,Model!AR$2115-1,Model!$D$2113+Model!$C2188)</f>
        <v>#N/A</v>
      </c>
      <c r="AS2188" s="4" t="e">
        <f ca="1">OFFSET(Model!$A$1,Model!AS$2115-1,Model!$D$2113+Model!$C2188)</f>
        <v>#N/A</v>
      </c>
      <c r="AT2188" s="4" t="e">
        <f ca="1">OFFSET(Model!$A$1,Model!AT$2115-1,Model!$D$2113+Model!$C2188)</f>
        <v>#N/A</v>
      </c>
      <c r="AU2188" s="4" t="e">
        <f ca="1">OFFSET(Model!$A$1,Model!AU$2115-1,Model!$D$2113+Model!$C2188)</f>
        <v>#N/A</v>
      </c>
      <c r="AV2188" s="4" t="e">
        <f ca="1">OFFSET(Model!$A$1,Model!AV$2115-1,Model!$D$2113+Model!$C2188)</f>
        <v>#N/A</v>
      </c>
      <c r="AW2188" s="4" t="e">
        <f ca="1">OFFSET(Model!$A$1,Model!AW$2115-1,Model!$D$2113+Model!$C2188)</f>
        <v>#N/A</v>
      </c>
      <c r="AX2188" s="4" t="e">
        <f ca="1">OFFSET(Model!$A$1,Model!AX$2115-1,Model!$D$2113+Model!$C2188)</f>
        <v>#N/A</v>
      </c>
      <c r="AY2188" s="4" t="e">
        <f ca="1">OFFSET(Model!$A$1,Model!AY$2115-1,Model!$D$2113+Model!$C2188)</f>
        <v>#N/A</v>
      </c>
      <c r="AZ2188" s="4" t="e">
        <f ca="1">OFFSET(Model!$A$1,Model!AZ$2115-1,Model!$D$2113+Model!$C2188)</f>
        <v>#N/A</v>
      </c>
      <c r="BA2188" s="4" t="e">
        <f ca="1">OFFSET(Model!$A$1,Model!BA$2115-1,Model!$D$2113+Model!$C2188)</f>
        <v>#N/A</v>
      </c>
      <c r="BB2188" s="4" t="e">
        <f ca="1">OFFSET(Model!$A$1,Model!BB$2115-1,Model!$D$2113+Model!$C2188)</f>
        <v>#N/A</v>
      </c>
      <c r="BC2188" s="4" t="e">
        <f ca="1">OFFSET(Model!$A$1,Model!BC$2115-1,Model!$D$2113+Model!$C2188)</f>
        <v>#N/A</v>
      </c>
      <c r="BD2188" s="4" t="e">
        <f ca="1">OFFSET(Model!$A$1,Model!BD$2115-1,Model!$D$2113+Model!$C2188)</f>
        <v>#N/A</v>
      </c>
      <c r="BE2188" s="4" t="e">
        <f ca="1">OFFSET(Model!$A$1,Model!BE$2115-1,Model!$D$2113+Model!$C2188)</f>
        <v>#N/A</v>
      </c>
      <c r="BF2188" s="4" t="e">
        <f ca="1">OFFSET(Model!$A$1,Model!BF$2115-1,Model!$D$2113+Model!$C2188)</f>
        <v>#N/A</v>
      </c>
      <c r="BG2188" s="4" t="e">
        <f ca="1">OFFSET(Model!$A$1,Model!BG$2115-1,Model!$D$2113+Model!$C2188)</f>
        <v>#N/A</v>
      </c>
      <c r="BH2188" s="4" t="e">
        <f t="shared" ca="1" si="3153"/>
        <v>#N/A</v>
      </c>
      <c r="BI2188" s="4"/>
      <c r="BJ2188" s="4" t="e">
        <f ca="1">OFFSET(Model!$A$1,Model!BJ$2115-1,Model!$D$2113+Model!$C2188)</f>
        <v>#N/A</v>
      </c>
      <c r="BK2188" s="4" t="e">
        <f ca="1">OFFSET(Model!$A$1,Model!BK$2115-1,Model!$D$2113+Model!$C2188)</f>
        <v>#N/A</v>
      </c>
      <c r="BL2188" s="4" t="e">
        <f ca="1">OFFSET(Model!$A$1,Model!BL$2115-1,Model!$D$2113+Model!$C2188)</f>
        <v>#N/A</v>
      </c>
      <c r="BM2188" s="4" t="e">
        <f ca="1">OFFSET(Model!$A$1,Model!BM$2115-1,Model!$D$2113+Model!$C2188)</f>
        <v>#N/A</v>
      </c>
      <c r="BN2188" s="4" t="e">
        <f ca="1">OFFSET(Model!$A$1,Model!BN$2115-1,Model!$D$2113+Model!$C2188)</f>
        <v>#N/A</v>
      </c>
      <c r="BO2188" s="4" t="e">
        <f ca="1">OFFSET(Model!$A$1,Model!BO$2115-1,Model!$D$2113+Model!$C2188)</f>
        <v>#N/A</v>
      </c>
      <c r="BP2188" s="4" t="e">
        <f ca="1">OFFSET(Model!$A$1,Model!BP$2115-1,Model!$D$2113+Model!$C2188)</f>
        <v>#N/A</v>
      </c>
      <c r="BQ2188" s="4" t="e">
        <f ca="1">OFFSET(Model!$A$1,Model!BQ$2115-1,Model!$D$2113+Model!$C2188)</f>
        <v>#N/A</v>
      </c>
      <c r="BR2188" s="4" t="e">
        <f t="shared" ca="1" si="3154"/>
        <v>#N/A</v>
      </c>
      <c r="BS2188" s="4"/>
      <c r="BT2188" s="2" t="e">
        <f t="shared" ca="1" si="3155"/>
        <v>#N/A</v>
      </c>
      <c r="BU2188" s="2" t="e">
        <f t="shared" ca="1" si="3156"/>
        <v>#N/A</v>
      </c>
      <c r="BV2188" s="5" t="e">
        <f t="shared" ca="1" si="3157"/>
        <v>#N/A</v>
      </c>
      <c r="BW2188" s="1"/>
      <c r="BX2188" s="4" t="e">
        <f ca="1">OFFSET(Model!$A$1,Model!BX$2115-1,Model!$D$2113+Model!$C2188)</f>
        <v>#N/A</v>
      </c>
      <c r="BY2188" s="4" t="e">
        <f ca="1">OFFSET(Model!$A$1,Model!BY$2115-1,Model!$D$2113+Model!$C2188)</f>
        <v>#N/A</v>
      </c>
      <c r="BZ2188" s="4" t="e">
        <f ca="1">OFFSET(Model!$A$1,Model!BZ$2115-1,Model!$D$2113+Model!$C2188)</f>
        <v>#N/A</v>
      </c>
      <c r="CA2188" s="4" t="e">
        <f ca="1">OFFSET(Model!$A$1,Model!CA$2115-1,Model!$D$2113+Model!$C2188)</f>
        <v>#N/A</v>
      </c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 t="e">
        <f ca="1">OFFSET(Model!$A$1,Model!DD$2115-1,Model!$D$2113+Model!$C2188)</f>
        <v>#N/A</v>
      </c>
      <c r="DE2188" s="4" t="e">
        <f ca="1">OFFSET(Model!$A$1,Model!DE$2115-1,Model!$D$2113+Model!$C2188)</f>
        <v>#N/A</v>
      </c>
      <c r="DF2188" s="4" t="e">
        <f ca="1">OFFSET(Model!$A$1,Model!DF$2115-1,Model!$D$2113+Model!$C2188)</f>
        <v>#N/A</v>
      </c>
      <c r="DG2188" s="1"/>
      <c r="DH2188" s="4" t="e">
        <f ca="1">OFFSET(Model!$A$1,Model!DH$2115-1,Model!$D$2113+Model!$C2188)</f>
        <v>#N/A</v>
      </c>
      <c r="DI2188" s="4" t="e">
        <f ca="1">OFFSET(Model!$A$1,Model!DI$2115-1,Model!$D$2113+Model!$C2188)</f>
        <v>#N/A</v>
      </c>
      <c r="DJ2188" s="4"/>
      <c r="DK2188" s="4"/>
      <c r="DL2188" s="4"/>
      <c r="DM2188" s="4"/>
      <c r="DN2188" s="4" t="e">
        <f ca="1">OFFSET(Model!$A$1,Model!DN$2115-1,Model!$D$2113+Model!$C2188)</f>
        <v>#N/A</v>
      </c>
      <c r="DO2188" s="4" t="e">
        <f ca="1">OFFSET(Model!$A$1,Model!DO$2115-1,Model!$D$2113+Model!$C2188)</f>
        <v>#N/A</v>
      </c>
      <c r="DP2188" s="4" t="e">
        <f ca="1">OFFSET(Model!$A$1,Model!DP$2115-1,Model!$D$2113+Model!$C2188)</f>
        <v>#N/A</v>
      </c>
      <c r="DQ2188" s="6" t="e">
        <f ca="1">OFFSET(Model!$A$1,Model!DQ$2115-1,Model!$D$2113+Model!$C2188)</f>
        <v>#N/A</v>
      </c>
      <c r="DR2188" s="4" t="e">
        <f ca="1">OFFSET(Model!$A$1,Model!DR$2115-1,Model!$D$2113+Model!$C2188)</f>
        <v>#N/A</v>
      </c>
      <c r="DS2188" s="6" t="e">
        <f ca="1">OFFSET(Model!$A$1,Model!DS$2115-1,Model!$D$2113+Model!$C2188)</f>
        <v>#N/A</v>
      </c>
      <c r="DT2188" s="4" t="e">
        <f ca="1">OFFSET(Model!$A$1,Model!DT$2115-1,Model!$D$2113+Model!$C2188)</f>
        <v>#N/A</v>
      </c>
      <c r="DU2188" s="4" t="e">
        <f ca="1">OFFSET(Model!$A$1,Model!DU$2115-1,Model!$D$2113+Model!$C2188)</f>
        <v>#N/A</v>
      </c>
      <c r="DV2188" s="4" t="e">
        <f ca="1">OFFSET(Model!$A$1,Model!DV$2115-1,Model!$D$2113+Model!$C2188)</f>
        <v>#N/A</v>
      </c>
      <c r="DW2188" s="1"/>
      <c r="DX2188" s="360" t="e">
        <f ca="1">OFFSET(Model!$A$1,Model!DX$2115-1,Model!$D$2113+Model!$C2188)</f>
        <v>#N/A</v>
      </c>
      <c r="DY2188" s="360" t="e">
        <f ca="1">OFFSET(Model!$A$1,Model!DY$2115-1,Model!$D$2113+Model!$C2188)</f>
        <v>#N/A</v>
      </c>
      <c r="DZ2188" s="360" t="e">
        <f ca="1">OFFSET(Model!$A$1,Model!DZ$2115-1,Model!$D$2113+Model!$C2188)</f>
        <v>#N/A</v>
      </c>
      <c r="EA2188" s="360" t="e">
        <f ca="1">OFFSET(Model!$A$1,Model!EA$2115-1,Model!$D$2113+Model!$C2188)</f>
        <v>#N/A</v>
      </c>
      <c r="EB2188" s="360" t="e">
        <f ca="1">OFFSET(Model!$A$1,Model!EB$2115-1,Model!$D$2113+Model!$C2188)</f>
        <v>#N/A</v>
      </c>
      <c r="EC2188" s="360" t="e">
        <f ca="1">OFFSET(Model!$A$1,Model!EC$2115-1,Model!$D$2113+Model!$C2188)</f>
        <v>#N/A</v>
      </c>
      <c r="ED2188" s="1"/>
      <c r="EE2188" s="1"/>
    </row>
    <row r="2189" spans="2:135" ht="15" customHeight="1">
      <c r="B2189" s="1"/>
      <c r="C2189" s="1" t="e">
        <f>IF(C2188&lt;Model!$E$1827,C2188+1,NA())</f>
        <v>#N/A</v>
      </c>
      <c r="D2189" s="7" t="e">
        <f>INDEX(Model!$F$16:$DN$17,1,MATCH(Model!C2189,Model!$F$17:$DN$17,0))</f>
        <v>#N/A</v>
      </c>
      <c r="E2189" s="1"/>
      <c r="F2189" s="4" t="e">
        <f ca="1">OFFSET(Model!$A$1,Model!F$2115-1,Model!$D$2113+Model!$C2189)</f>
        <v>#N/A</v>
      </c>
      <c r="G2189" s="4" t="e">
        <f ca="1">OFFSET(Model!$A$1,Model!G$2115-1,Model!$D$2113+Model!$C2189)</f>
        <v>#N/A</v>
      </c>
      <c r="H2189" s="4" t="e">
        <f ca="1">OFFSET(Model!$A$1,Model!H$2115-1,Model!$D$2113+Model!$C2189)</f>
        <v>#N/A</v>
      </c>
      <c r="I2189" s="4" t="e">
        <f ca="1">OFFSET(Model!$A$1,Model!I$2115-1,Model!$D$2113+Model!$C2189)</f>
        <v>#N/A</v>
      </c>
      <c r="J2189" s="4" t="e">
        <f ca="1">OFFSET(Model!$A$1,Model!J$2115-1,Model!$D$2113+Model!$C2189)</f>
        <v>#N/A</v>
      </c>
      <c r="K2189" s="4" t="e">
        <f ca="1">OFFSET(Model!$A$1,Model!K$2115-1,Model!$D$2113+Model!$C2189)</f>
        <v>#N/A</v>
      </c>
      <c r="L2189" s="4" t="e">
        <f ca="1">OFFSET(Model!$A$1,Model!L$2115-1,Model!$D$2113+Model!$C2189)</f>
        <v>#N/A</v>
      </c>
      <c r="M2189" s="1"/>
      <c r="N2189" s="4" t="e">
        <f ca="1">OFFSET(Model!$A$1,Model!N$2115-1,Model!$D$2113+Model!$C2189)</f>
        <v>#N/A</v>
      </c>
      <c r="O2189" s="4" t="e">
        <f ca="1">OFFSET(Model!$A$1,Model!O$2115-1,Model!$D$2113+Model!$C2189)</f>
        <v>#N/A</v>
      </c>
      <c r="P2189" s="4" t="e">
        <f ca="1">OFFSET(Model!$A$1,Model!P$2115-1,Model!$D$2113+Model!$C2189)</f>
        <v>#N/A</v>
      </c>
      <c r="Q2189" s="4" t="e">
        <f ca="1">OFFSET(Model!$A$1,Model!Q$2115-1,Model!$D$2113+Model!$C2189)</f>
        <v>#N/A</v>
      </c>
      <c r="R2189" s="4" t="e">
        <f ca="1">OFFSET(Model!$A$1,Model!R$2115-1,Model!$D$2113+Model!$C2189)</f>
        <v>#N/A</v>
      </c>
      <c r="S2189" s="4" t="e">
        <f t="shared" ca="1" si="3150"/>
        <v>#N/A</v>
      </c>
      <c r="T2189" s="4"/>
      <c r="U2189" s="4" t="e">
        <f ca="1">OFFSET(Model!$A$1,Model!U$2115-1,Model!$D$2113+Model!$C2189)</f>
        <v>#N/A</v>
      </c>
      <c r="V2189" s="4" t="e">
        <f ca="1">OFFSET(Model!$A$1,Model!V$2115-1,Model!$D$2113+Model!$C2189)</f>
        <v>#N/A</v>
      </c>
      <c r="W2189" s="4" t="e">
        <f ca="1">OFFSET(Model!$A$1,Model!W$2115-1,Model!$D$2113+Model!$C2189)</f>
        <v>#N/A</v>
      </c>
      <c r="X2189" s="4" t="e">
        <f ca="1">OFFSET(Model!$A$1,Model!X$2115-1,Model!$D$2113+Model!$C2189)</f>
        <v>#N/A</v>
      </c>
      <c r="Y2189" s="4" t="e">
        <f t="shared" ca="1" si="3151"/>
        <v>#N/A</v>
      </c>
      <c r="Z2189" s="4"/>
      <c r="AA2189" s="4" t="e">
        <f ca="1">OFFSET(Model!$A$1,Model!AA$2115-1,Model!$D$2113+Model!$C2189)</f>
        <v>#N/A</v>
      </c>
      <c r="AB2189" s="4" t="e">
        <f ca="1">OFFSET(Model!$A$1,Model!AB$2115-1,Model!$D$2113+Model!$C2189)</f>
        <v>#N/A</v>
      </c>
      <c r="AC2189" s="4" t="e">
        <f ca="1">OFFSET(Model!$A$1,Model!AC$2115-1,Model!$D$2113+Model!$C2189)</f>
        <v>#N/A</v>
      </c>
      <c r="AD2189" s="4" t="e">
        <f ca="1">OFFSET(Model!$A$1,Model!AD$2115-1,Model!$D$2113+Model!$C2189)</f>
        <v>#N/A</v>
      </c>
      <c r="AE2189" s="4" t="e">
        <f ca="1">OFFSET(Model!$A$1,Model!AE$2115-1,Model!$D$2113+Model!$C2189)</f>
        <v>#N/A</v>
      </c>
      <c r="AF2189" s="4" t="e">
        <f ca="1">OFFSET(Model!$A$1,Model!AF$2115-1,Model!$D$2113+Model!$C2189)</f>
        <v>#N/A</v>
      </c>
      <c r="AG2189" s="4" t="e">
        <f ca="1">OFFSET(Model!$A$1,Model!AG$2115-1,Model!$D$2113+Model!$C2189)</f>
        <v>#N/A</v>
      </c>
      <c r="AH2189" s="4" t="e">
        <f ca="1">OFFSET(Model!$A$1,Model!AH$2115-1,Model!$D$2113+Model!$C2189)</f>
        <v>#N/A</v>
      </c>
      <c r="AI2189" s="4" t="e">
        <f ca="1">OFFSET(Model!$A$1,Model!AI$2115-1,Model!$D$2113+Model!$C2189)</f>
        <v>#N/A</v>
      </c>
      <c r="AJ2189" s="4" t="e">
        <f ca="1">OFFSET(Model!$A$1,Model!AJ$2115-1,Model!$D$2113+Model!$C2189)</f>
        <v>#N/A</v>
      </c>
      <c r="AK2189" s="4" t="e">
        <f ca="1">OFFSET(Model!$A$1,Model!AK$2115-1,Model!$D$2113+Model!$C2189)</f>
        <v>#N/A</v>
      </c>
      <c r="AL2189" s="4" t="e">
        <f t="shared" ca="1" si="3152"/>
        <v>#N/A</v>
      </c>
      <c r="AM2189" s="4"/>
      <c r="AN2189" s="4" t="e">
        <f ca="1">OFFSET(Model!$A$1,Model!AN$2115-1,Model!$D$2113+Model!$C2189)</f>
        <v>#N/A</v>
      </c>
      <c r="AO2189" s="4" t="e">
        <f ca="1">OFFSET(Model!$A$1,Model!AO$2115-1,Model!$D$2113+Model!$C2189)</f>
        <v>#N/A</v>
      </c>
      <c r="AP2189" s="4" t="e">
        <f ca="1">OFFSET(Model!$A$1,Model!AP$2115-1,Model!$D$2113+Model!$C2189)</f>
        <v>#N/A</v>
      </c>
      <c r="AQ2189" s="4" t="e">
        <f ca="1">OFFSET(Model!$A$1,Model!AQ$2115-1,Model!$D$2113+Model!$C2189)</f>
        <v>#N/A</v>
      </c>
      <c r="AR2189" s="4" t="e">
        <f ca="1">OFFSET(Model!$A$1,Model!AR$2115-1,Model!$D$2113+Model!$C2189)</f>
        <v>#N/A</v>
      </c>
      <c r="AS2189" s="4" t="e">
        <f ca="1">OFFSET(Model!$A$1,Model!AS$2115-1,Model!$D$2113+Model!$C2189)</f>
        <v>#N/A</v>
      </c>
      <c r="AT2189" s="4" t="e">
        <f ca="1">OFFSET(Model!$A$1,Model!AT$2115-1,Model!$D$2113+Model!$C2189)</f>
        <v>#N/A</v>
      </c>
      <c r="AU2189" s="4" t="e">
        <f ca="1">OFFSET(Model!$A$1,Model!AU$2115-1,Model!$D$2113+Model!$C2189)</f>
        <v>#N/A</v>
      </c>
      <c r="AV2189" s="4" t="e">
        <f ca="1">OFFSET(Model!$A$1,Model!AV$2115-1,Model!$D$2113+Model!$C2189)</f>
        <v>#N/A</v>
      </c>
      <c r="AW2189" s="4" t="e">
        <f ca="1">OFFSET(Model!$A$1,Model!AW$2115-1,Model!$D$2113+Model!$C2189)</f>
        <v>#N/A</v>
      </c>
      <c r="AX2189" s="4" t="e">
        <f ca="1">OFFSET(Model!$A$1,Model!AX$2115-1,Model!$D$2113+Model!$C2189)</f>
        <v>#N/A</v>
      </c>
      <c r="AY2189" s="4" t="e">
        <f ca="1">OFFSET(Model!$A$1,Model!AY$2115-1,Model!$D$2113+Model!$C2189)</f>
        <v>#N/A</v>
      </c>
      <c r="AZ2189" s="4" t="e">
        <f ca="1">OFFSET(Model!$A$1,Model!AZ$2115-1,Model!$D$2113+Model!$C2189)</f>
        <v>#N/A</v>
      </c>
      <c r="BA2189" s="4" t="e">
        <f ca="1">OFFSET(Model!$A$1,Model!BA$2115-1,Model!$D$2113+Model!$C2189)</f>
        <v>#N/A</v>
      </c>
      <c r="BB2189" s="4" t="e">
        <f ca="1">OFFSET(Model!$A$1,Model!BB$2115-1,Model!$D$2113+Model!$C2189)</f>
        <v>#N/A</v>
      </c>
      <c r="BC2189" s="4" t="e">
        <f ca="1">OFFSET(Model!$A$1,Model!BC$2115-1,Model!$D$2113+Model!$C2189)</f>
        <v>#N/A</v>
      </c>
      <c r="BD2189" s="4" t="e">
        <f ca="1">OFFSET(Model!$A$1,Model!BD$2115-1,Model!$D$2113+Model!$C2189)</f>
        <v>#N/A</v>
      </c>
      <c r="BE2189" s="4" t="e">
        <f ca="1">OFFSET(Model!$A$1,Model!BE$2115-1,Model!$D$2113+Model!$C2189)</f>
        <v>#N/A</v>
      </c>
      <c r="BF2189" s="4" t="e">
        <f ca="1">OFFSET(Model!$A$1,Model!BF$2115-1,Model!$D$2113+Model!$C2189)</f>
        <v>#N/A</v>
      </c>
      <c r="BG2189" s="4" t="e">
        <f ca="1">OFFSET(Model!$A$1,Model!BG$2115-1,Model!$D$2113+Model!$C2189)</f>
        <v>#N/A</v>
      </c>
      <c r="BH2189" s="4" t="e">
        <f t="shared" ca="1" si="3153"/>
        <v>#N/A</v>
      </c>
      <c r="BI2189" s="4"/>
      <c r="BJ2189" s="4" t="e">
        <f ca="1">OFFSET(Model!$A$1,Model!BJ$2115-1,Model!$D$2113+Model!$C2189)</f>
        <v>#N/A</v>
      </c>
      <c r="BK2189" s="4" t="e">
        <f ca="1">OFFSET(Model!$A$1,Model!BK$2115-1,Model!$D$2113+Model!$C2189)</f>
        <v>#N/A</v>
      </c>
      <c r="BL2189" s="4" t="e">
        <f ca="1">OFFSET(Model!$A$1,Model!BL$2115-1,Model!$D$2113+Model!$C2189)</f>
        <v>#N/A</v>
      </c>
      <c r="BM2189" s="4" t="e">
        <f ca="1">OFFSET(Model!$A$1,Model!BM$2115-1,Model!$D$2113+Model!$C2189)</f>
        <v>#N/A</v>
      </c>
      <c r="BN2189" s="4" t="e">
        <f ca="1">OFFSET(Model!$A$1,Model!BN$2115-1,Model!$D$2113+Model!$C2189)</f>
        <v>#N/A</v>
      </c>
      <c r="BO2189" s="4" t="e">
        <f ca="1">OFFSET(Model!$A$1,Model!BO$2115-1,Model!$D$2113+Model!$C2189)</f>
        <v>#N/A</v>
      </c>
      <c r="BP2189" s="4" t="e">
        <f ca="1">OFFSET(Model!$A$1,Model!BP$2115-1,Model!$D$2113+Model!$C2189)</f>
        <v>#N/A</v>
      </c>
      <c r="BQ2189" s="4" t="e">
        <f ca="1">OFFSET(Model!$A$1,Model!BQ$2115-1,Model!$D$2113+Model!$C2189)</f>
        <v>#N/A</v>
      </c>
      <c r="BR2189" s="4" t="e">
        <f t="shared" ca="1" si="3154"/>
        <v>#N/A</v>
      </c>
      <c r="BS2189" s="4"/>
      <c r="BT2189" s="2" t="e">
        <f t="shared" ca="1" si="3155"/>
        <v>#N/A</v>
      </c>
      <c r="BU2189" s="2" t="e">
        <f t="shared" ca="1" si="3156"/>
        <v>#N/A</v>
      </c>
      <c r="BV2189" s="5" t="e">
        <f t="shared" ca="1" si="3157"/>
        <v>#N/A</v>
      </c>
      <c r="BW2189" s="1"/>
      <c r="BX2189" s="4" t="e">
        <f ca="1">OFFSET(Model!$A$1,Model!BX$2115-1,Model!$D$2113+Model!$C2189)</f>
        <v>#N/A</v>
      </c>
      <c r="BY2189" s="4" t="e">
        <f ca="1">OFFSET(Model!$A$1,Model!BY$2115-1,Model!$D$2113+Model!$C2189)</f>
        <v>#N/A</v>
      </c>
      <c r="BZ2189" s="4" t="e">
        <f ca="1">OFFSET(Model!$A$1,Model!BZ$2115-1,Model!$D$2113+Model!$C2189)</f>
        <v>#N/A</v>
      </c>
      <c r="CA2189" s="4" t="e">
        <f ca="1">OFFSET(Model!$A$1,Model!CA$2115-1,Model!$D$2113+Model!$C2189)</f>
        <v>#N/A</v>
      </c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 t="e">
        <f ca="1">OFFSET(Model!$A$1,Model!DD$2115-1,Model!$D$2113+Model!$C2189)</f>
        <v>#N/A</v>
      </c>
      <c r="DE2189" s="4" t="e">
        <f ca="1">OFFSET(Model!$A$1,Model!DE$2115-1,Model!$D$2113+Model!$C2189)</f>
        <v>#N/A</v>
      </c>
      <c r="DF2189" s="4" t="e">
        <f ca="1">OFFSET(Model!$A$1,Model!DF$2115-1,Model!$D$2113+Model!$C2189)</f>
        <v>#N/A</v>
      </c>
      <c r="DG2189" s="1"/>
      <c r="DH2189" s="4" t="e">
        <f ca="1">OFFSET(Model!$A$1,Model!DH$2115-1,Model!$D$2113+Model!$C2189)</f>
        <v>#N/A</v>
      </c>
      <c r="DI2189" s="4" t="e">
        <f ca="1">OFFSET(Model!$A$1,Model!DI$2115-1,Model!$D$2113+Model!$C2189)</f>
        <v>#N/A</v>
      </c>
      <c r="DJ2189" s="4"/>
      <c r="DK2189" s="4"/>
      <c r="DL2189" s="4"/>
      <c r="DM2189" s="4"/>
      <c r="DN2189" s="4" t="e">
        <f ca="1">OFFSET(Model!$A$1,Model!DN$2115-1,Model!$D$2113+Model!$C2189)</f>
        <v>#N/A</v>
      </c>
      <c r="DO2189" s="4" t="e">
        <f ca="1">OFFSET(Model!$A$1,Model!DO$2115-1,Model!$D$2113+Model!$C2189)</f>
        <v>#N/A</v>
      </c>
      <c r="DP2189" s="4" t="e">
        <f ca="1">OFFSET(Model!$A$1,Model!DP$2115-1,Model!$D$2113+Model!$C2189)</f>
        <v>#N/A</v>
      </c>
      <c r="DQ2189" s="6" t="e">
        <f ca="1">OFFSET(Model!$A$1,Model!DQ$2115-1,Model!$D$2113+Model!$C2189)</f>
        <v>#N/A</v>
      </c>
      <c r="DR2189" s="4" t="e">
        <f ca="1">OFFSET(Model!$A$1,Model!DR$2115-1,Model!$D$2113+Model!$C2189)</f>
        <v>#N/A</v>
      </c>
      <c r="DS2189" s="6" t="e">
        <f ca="1">OFFSET(Model!$A$1,Model!DS$2115-1,Model!$D$2113+Model!$C2189)</f>
        <v>#N/A</v>
      </c>
      <c r="DT2189" s="4" t="e">
        <f ca="1">OFFSET(Model!$A$1,Model!DT$2115-1,Model!$D$2113+Model!$C2189)</f>
        <v>#N/A</v>
      </c>
      <c r="DU2189" s="4" t="e">
        <f ca="1">OFFSET(Model!$A$1,Model!DU$2115-1,Model!$D$2113+Model!$C2189)</f>
        <v>#N/A</v>
      </c>
      <c r="DV2189" s="4" t="e">
        <f ca="1">OFFSET(Model!$A$1,Model!DV$2115-1,Model!$D$2113+Model!$C2189)</f>
        <v>#N/A</v>
      </c>
      <c r="DW2189" s="1"/>
      <c r="DX2189" s="360" t="e">
        <f ca="1">OFFSET(Model!$A$1,Model!DX$2115-1,Model!$D$2113+Model!$C2189)</f>
        <v>#N/A</v>
      </c>
      <c r="DY2189" s="360" t="e">
        <f ca="1">OFFSET(Model!$A$1,Model!DY$2115-1,Model!$D$2113+Model!$C2189)</f>
        <v>#N/A</v>
      </c>
      <c r="DZ2189" s="360" t="e">
        <f ca="1">OFFSET(Model!$A$1,Model!DZ$2115-1,Model!$D$2113+Model!$C2189)</f>
        <v>#N/A</v>
      </c>
      <c r="EA2189" s="360" t="e">
        <f ca="1">OFFSET(Model!$A$1,Model!EA$2115-1,Model!$D$2113+Model!$C2189)</f>
        <v>#N/A</v>
      </c>
      <c r="EB2189" s="360" t="e">
        <f ca="1">OFFSET(Model!$A$1,Model!EB$2115-1,Model!$D$2113+Model!$C2189)</f>
        <v>#N/A</v>
      </c>
      <c r="EC2189" s="360" t="e">
        <f ca="1">OFFSET(Model!$A$1,Model!EC$2115-1,Model!$D$2113+Model!$C2189)</f>
        <v>#N/A</v>
      </c>
      <c r="ED2189" s="1"/>
      <c r="EE2189" s="1"/>
    </row>
    <row r="2190" spans="2:135" ht="15" customHeight="1">
      <c r="B2190" s="1"/>
      <c r="C2190" s="1" t="e">
        <f>IF(C2189&lt;Model!$E$1827,C2189+1,NA())</f>
        <v>#N/A</v>
      </c>
      <c r="D2190" s="7" t="e">
        <f>INDEX(Model!$F$16:$DN$17,1,MATCH(Model!C2190,Model!$F$17:$DN$17,0))</f>
        <v>#N/A</v>
      </c>
      <c r="E2190" s="1"/>
      <c r="F2190" s="4" t="e">
        <f ca="1">OFFSET(Model!$A$1,Model!F$2115-1,Model!$D$2113+Model!$C2190)</f>
        <v>#N/A</v>
      </c>
      <c r="G2190" s="4" t="e">
        <f ca="1">OFFSET(Model!$A$1,Model!G$2115-1,Model!$D$2113+Model!$C2190)</f>
        <v>#N/A</v>
      </c>
      <c r="H2190" s="4" t="e">
        <f ca="1">OFFSET(Model!$A$1,Model!H$2115-1,Model!$D$2113+Model!$C2190)</f>
        <v>#N/A</v>
      </c>
      <c r="I2190" s="4" t="e">
        <f ca="1">OFFSET(Model!$A$1,Model!I$2115-1,Model!$D$2113+Model!$C2190)</f>
        <v>#N/A</v>
      </c>
      <c r="J2190" s="4" t="e">
        <f ca="1">OFFSET(Model!$A$1,Model!J$2115-1,Model!$D$2113+Model!$C2190)</f>
        <v>#N/A</v>
      </c>
      <c r="K2190" s="4" t="e">
        <f ca="1">OFFSET(Model!$A$1,Model!K$2115-1,Model!$D$2113+Model!$C2190)</f>
        <v>#N/A</v>
      </c>
      <c r="L2190" s="4" t="e">
        <f ca="1">OFFSET(Model!$A$1,Model!L$2115-1,Model!$D$2113+Model!$C2190)</f>
        <v>#N/A</v>
      </c>
      <c r="M2190" s="1"/>
      <c r="N2190" s="4" t="e">
        <f ca="1">OFFSET(Model!$A$1,Model!N$2115-1,Model!$D$2113+Model!$C2190)</f>
        <v>#N/A</v>
      </c>
      <c r="O2190" s="4" t="e">
        <f ca="1">OFFSET(Model!$A$1,Model!O$2115-1,Model!$D$2113+Model!$C2190)</f>
        <v>#N/A</v>
      </c>
      <c r="P2190" s="4" t="e">
        <f ca="1">OFFSET(Model!$A$1,Model!P$2115-1,Model!$D$2113+Model!$C2190)</f>
        <v>#N/A</v>
      </c>
      <c r="Q2190" s="4" t="e">
        <f ca="1">OFFSET(Model!$A$1,Model!Q$2115-1,Model!$D$2113+Model!$C2190)</f>
        <v>#N/A</v>
      </c>
      <c r="R2190" s="4" t="e">
        <f ca="1">OFFSET(Model!$A$1,Model!R$2115-1,Model!$D$2113+Model!$C2190)</f>
        <v>#N/A</v>
      </c>
      <c r="S2190" s="4" t="e">
        <f t="shared" ca="1" si="3150"/>
        <v>#N/A</v>
      </c>
      <c r="T2190" s="4"/>
      <c r="U2190" s="4" t="e">
        <f ca="1">OFFSET(Model!$A$1,Model!U$2115-1,Model!$D$2113+Model!$C2190)</f>
        <v>#N/A</v>
      </c>
      <c r="V2190" s="4" t="e">
        <f ca="1">OFFSET(Model!$A$1,Model!V$2115-1,Model!$D$2113+Model!$C2190)</f>
        <v>#N/A</v>
      </c>
      <c r="W2190" s="4" t="e">
        <f ca="1">OFFSET(Model!$A$1,Model!W$2115-1,Model!$D$2113+Model!$C2190)</f>
        <v>#N/A</v>
      </c>
      <c r="X2190" s="4" t="e">
        <f ca="1">OFFSET(Model!$A$1,Model!X$2115-1,Model!$D$2113+Model!$C2190)</f>
        <v>#N/A</v>
      </c>
      <c r="Y2190" s="4" t="e">
        <f t="shared" ca="1" si="3151"/>
        <v>#N/A</v>
      </c>
      <c r="Z2190" s="4"/>
      <c r="AA2190" s="4" t="e">
        <f ca="1">OFFSET(Model!$A$1,Model!AA$2115-1,Model!$D$2113+Model!$C2190)</f>
        <v>#N/A</v>
      </c>
      <c r="AB2190" s="4" t="e">
        <f ca="1">OFFSET(Model!$A$1,Model!AB$2115-1,Model!$D$2113+Model!$C2190)</f>
        <v>#N/A</v>
      </c>
      <c r="AC2190" s="4" t="e">
        <f ca="1">OFFSET(Model!$A$1,Model!AC$2115-1,Model!$D$2113+Model!$C2190)</f>
        <v>#N/A</v>
      </c>
      <c r="AD2190" s="4" t="e">
        <f ca="1">OFFSET(Model!$A$1,Model!AD$2115-1,Model!$D$2113+Model!$C2190)</f>
        <v>#N/A</v>
      </c>
      <c r="AE2190" s="4" t="e">
        <f ca="1">OFFSET(Model!$A$1,Model!AE$2115-1,Model!$D$2113+Model!$C2190)</f>
        <v>#N/A</v>
      </c>
      <c r="AF2190" s="4" t="e">
        <f ca="1">OFFSET(Model!$A$1,Model!AF$2115-1,Model!$D$2113+Model!$C2190)</f>
        <v>#N/A</v>
      </c>
      <c r="AG2190" s="4" t="e">
        <f ca="1">OFFSET(Model!$A$1,Model!AG$2115-1,Model!$D$2113+Model!$C2190)</f>
        <v>#N/A</v>
      </c>
      <c r="AH2190" s="4" t="e">
        <f ca="1">OFFSET(Model!$A$1,Model!AH$2115-1,Model!$D$2113+Model!$C2190)</f>
        <v>#N/A</v>
      </c>
      <c r="AI2190" s="4" t="e">
        <f ca="1">OFFSET(Model!$A$1,Model!AI$2115-1,Model!$D$2113+Model!$C2190)</f>
        <v>#N/A</v>
      </c>
      <c r="AJ2190" s="4" t="e">
        <f ca="1">OFFSET(Model!$A$1,Model!AJ$2115-1,Model!$D$2113+Model!$C2190)</f>
        <v>#N/A</v>
      </c>
      <c r="AK2190" s="4" t="e">
        <f ca="1">OFFSET(Model!$A$1,Model!AK$2115-1,Model!$D$2113+Model!$C2190)</f>
        <v>#N/A</v>
      </c>
      <c r="AL2190" s="4" t="e">
        <f t="shared" ca="1" si="3152"/>
        <v>#N/A</v>
      </c>
      <c r="AM2190" s="4"/>
      <c r="AN2190" s="4" t="e">
        <f ca="1">OFFSET(Model!$A$1,Model!AN$2115-1,Model!$D$2113+Model!$C2190)</f>
        <v>#N/A</v>
      </c>
      <c r="AO2190" s="4" t="e">
        <f ca="1">OFFSET(Model!$A$1,Model!AO$2115-1,Model!$D$2113+Model!$C2190)</f>
        <v>#N/A</v>
      </c>
      <c r="AP2190" s="4" t="e">
        <f ca="1">OFFSET(Model!$A$1,Model!AP$2115-1,Model!$D$2113+Model!$C2190)</f>
        <v>#N/A</v>
      </c>
      <c r="AQ2190" s="4" t="e">
        <f ca="1">OFFSET(Model!$A$1,Model!AQ$2115-1,Model!$D$2113+Model!$C2190)</f>
        <v>#N/A</v>
      </c>
      <c r="AR2190" s="4" t="e">
        <f ca="1">OFFSET(Model!$A$1,Model!AR$2115-1,Model!$D$2113+Model!$C2190)</f>
        <v>#N/A</v>
      </c>
      <c r="AS2190" s="4" t="e">
        <f ca="1">OFFSET(Model!$A$1,Model!AS$2115-1,Model!$D$2113+Model!$C2190)</f>
        <v>#N/A</v>
      </c>
      <c r="AT2190" s="4" t="e">
        <f ca="1">OFFSET(Model!$A$1,Model!AT$2115-1,Model!$D$2113+Model!$C2190)</f>
        <v>#N/A</v>
      </c>
      <c r="AU2190" s="4" t="e">
        <f ca="1">OFFSET(Model!$A$1,Model!AU$2115-1,Model!$D$2113+Model!$C2190)</f>
        <v>#N/A</v>
      </c>
      <c r="AV2190" s="4" t="e">
        <f ca="1">OFFSET(Model!$A$1,Model!AV$2115-1,Model!$D$2113+Model!$C2190)</f>
        <v>#N/A</v>
      </c>
      <c r="AW2190" s="4" t="e">
        <f ca="1">OFFSET(Model!$A$1,Model!AW$2115-1,Model!$D$2113+Model!$C2190)</f>
        <v>#N/A</v>
      </c>
      <c r="AX2190" s="4" t="e">
        <f ca="1">OFFSET(Model!$A$1,Model!AX$2115-1,Model!$D$2113+Model!$C2190)</f>
        <v>#N/A</v>
      </c>
      <c r="AY2190" s="4" t="e">
        <f ca="1">OFFSET(Model!$A$1,Model!AY$2115-1,Model!$D$2113+Model!$C2190)</f>
        <v>#N/A</v>
      </c>
      <c r="AZ2190" s="4" t="e">
        <f ca="1">OFFSET(Model!$A$1,Model!AZ$2115-1,Model!$D$2113+Model!$C2190)</f>
        <v>#N/A</v>
      </c>
      <c r="BA2190" s="4" t="e">
        <f ca="1">OFFSET(Model!$A$1,Model!BA$2115-1,Model!$D$2113+Model!$C2190)</f>
        <v>#N/A</v>
      </c>
      <c r="BB2190" s="4" t="e">
        <f ca="1">OFFSET(Model!$A$1,Model!BB$2115-1,Model!$D$2113+Model!$C2190)</f>
        <v>#N/A</v>
      </c>
      <c r="BC2190" s="4" t="e">
        <f ca="1">OFFSET(Model!$A$1,Model!BC$2115-1,Model!$D$2113+Model!$C2190)</f>
        <v>#N/A</v>
      </c>
      <c r="BD2190" s="4" t="e">
        <f ca="1">OFFSET(Model!$A$1,Model!BD$2115-1,Model!$D$2113+Model!$C2190)</f>
        <v>#N/A</v>
      </c>
      <c r="BE2190" s="4" t="e">
        <f ca="1">OFFSET(Model!$A$1,Model!BE$2115-1,Model!$D$2113+Model!$C2190)</f>
        <v>#N/A</v>
      </c>
      <c r="BF2190" s="4" t="e">
        <f ca="1">OFFSET(Model!$A$1,Model!BF$2115-1,Model!$D$2113+Model!$C2190)</f>
        <v>#N/A</v>
      </c>
      <c r="BG2190" s="4" t="e">
        <f ca="1">OFFSET(Model!$A$1,Model!BG$2115-1,Model!$D$2113+Model!$C2190)</f>
        <v>#N/A</v>
      </c>
      <c r="BH2190" s="4" t="e">
        <f t="shared" ca="1" si="3153"/>
        <v>#N/A</v>
      </c>
      <c r="BI2190" s="4"/>
      <c r="BJ2190" s="4" t="e">
        <f ca="1">OFFSET(Model!$A$1,Model!BJ$2115-1,Model!$D$2113+Model!$C2190)</f>
        <v>#N/A</v>
      </c>
      <c r="BK2190" s="4" t="e">
        <f ca="1">OFFSET(Model!$A$1,Model!BK$2115-1,Model!$D$2113+Model!$C2190)</f>
        <v>#N/A</v>
      </c>
      <c r="BL2190" s="4" t="e">
        <f ca="1">OFFSET(Model!$A$1,Model!BL$2115-1,Model!$D$2113+Model!$C2190)</f>
        <v>#N/A</v>
      </c>
      <c r="BM2190" s="4" t="e">
        <f ca="1">OFFSET(Model!$A$1,Model!BM$2115-1,Model!$D$2113+Model!$C2190)</f>
        <v>#N/A</v>
      </c>
      <c r="BN2190" s="4" t="e">
        <f ca="1">OFFSET(Model!$A$1,Model!BN$2115-1,Model!$D$2113+Model!$C2190)</f>
        <v>#N/A</v>
      </c>
      <c r="BO2190" s="4" t="e">
        <f ca="1">OFFSET(Model!$A$1,Model!BO$2115-1,Model!$D$2113+Model!$C2190)</f>
        <v>#N/A</v>
      </c>
      <c r="BP2190" s="4" t="e">
        <f ca="1">OFFSET(Model!$A$1,Model!BP$2115-1,Model!$D$2113+Model!$C2190)</f>
        <v>#N/A</v>
      </c>
      <c r="BQ2190" s="4" t="e">
        <f ca="1">OFFSET(Model!$A$1,Model!BQ$2115-1,Model!$D$2113+Model!$C2190)</f>
        <v>#N/A</v>
      </c>
      <c r="BR2190" s="4" t="e">
        <f t="shared" ca="1" si="3154"/>
        <v>#N/A</v>
      </c>
      <c r="BS2190" s="4"/>
      <c r="BT2190" s="2" t="e">
        <f t="shared" ca="1" si="3155"/>
        <v>#N/A</v>
      </c>
      <c r="BU2190" s="2" t="e">
        <f t="shared" ca="1" si="3156"/>
        <v>#N/A</v>
      </c>
      <c r="BV2190" s="5" t="e">
        <f t="shared" ca="1" si="3157"/>
        <v>#N/A</v>
      </c>
      <c r="BW2190" s="1"/>
      <c r="BX2190" s="4" t="e">
        <f ca="1">OFFSET(Model!$A$1,Model!BX$2115-1,Model!$D$2113+Model!$C2190)</f>
        <v>#N/A</v>
      </c>
      <c r="BY2190" s="4" t="e">
        <f ca="1">OFFSET(Model!$A$1,Model!BY$2115-1,Model!$D$2113+Model!$C2190)</f>
        <v>#N/A</v>
      </c>
      <c r="BZ2190" s="4" t="e">
        <f ca="1">OFFSET(Model!$A$1,Model!BZ$2115-1,Model!$D$2113+Model!$C2190)</f>
        <v>#N/A</v>
      </c>
      <c r="CA2190" s="4" t="e">
        <f ca="1">OFFSET(Model!$A$1,Model!CA$2115-1,Model!$D$2113+Model!$C2190)</f>
        <v>#N/A</v>
      </c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 t="e">
        <f ca="1">OFFSET(Model!$A$1,Model!DD$2115-1,Model!$D$2113+Model!$C2190)</f>
        <v>#N/A</v>
      </c>
      <c r="DE2190" s="4" t="e">
        <f ca="1">OFFSET(Model!$A$1,Model!DE$2115-1,Model!$D$2113+Model!$C2190)</f>
        <v>#N/A</v>
      </c>
      <c r="DF2190" s="4" t="e">
        <f ca="1">OFFSET(Model!$A$1,Model!DF$2115-1,Model!$D$2113+Model!$C2190)</f>
        <v>#N/A</v>
      </c>
      <c r="DG2190" s="1"/>
      <c r="DH2190" s="4" t="e">
        <f ca="1">OFFSET(Model!$A$1,Model!DH$2115-1,Model!$D$2113+Model!$C2190)</f>
        <v>#N/A</v>
      </c>
      <c r="DI2190" s="4" t="e">
        <f ca="1">OFFSET(Model!$A$1,Model!DI$2115-1,Model!$D$2113+Model!$C2190)</f>
        <v>#N/A</v>
      </c>
      <c r="DJ2190" s="4"/>
      <c r="DK2190" s="4"/>
      <c r="DL2190" s="4"/>
      <c r="DM2190" s="4"/>
      <c r="DN2190" s="4" t="e">
        <f ca="1">OFFSET(Model!$A$1,Model!DN$2115-1,Model!$D$2113+Model!$C2190)</f>
        <v>#N/A</v>
      </c>
      <c r="DO2190" s="4" t="e">
        <f ca="1">OFFSET(Model!$A$1,Model!DO$2115-1,Model!$D$2113+Model!$C2190)</f>
        <v>#N/A</v>
      </c>
      <c r="DP2190" s="4" t="e">
        <f ca="1">OFFSET(Model!$A$1,Model!DP$2115-1,Model!$D$2113+Model!$C2190)</f>
        <v>#N/A</v>
      </c>
      <c r="DQ2190" s="6" t="e">
        <f ca="1">OFFSET(Model!$A$1,Model!DQ$2115-1,Model!$D$2113+Model!$C2190)</f>
        <v>#N/A</v>
      </c>
      <c r="DR2190" s="4" t="e">
        <f ca="1">OFFSET(Model!$A$1,Model!DR$2115-1,Model!$D$2113+Model!$C2190)</f>
        <v>#N/A</v>
      </c>
      <c r="DS2190" s="6" t="e">
        <f ca="1">OFFSET(Model!$A$1,Model!DS$2115-1,Model!$D$2113+Model!$C2190)</f>
        <v>#N/A</v>
      </c>
      <c r="DT2190" s="4" t="e">
        <f ca="1">OFFSET(Model!$A$1,Model!DT$2115-1,Model!$D$2113+Model!$C2190)</f>
        <v>#N/A</v>
      </c>
      <c r="DU2190" s="4" t="e">
        <f ca="1">OFFSET(Model!$A$1,Model!DU$2115-1,Model!$D$2113+Model!$C2190)</f>
        <v>#N/A</v>
      </c>
      <c r="DV2190" s="4" t="e">
        <f ca="1">OFFSET(Model!$A$1,Model!DV$2115-1,Model!$D$2113+Model!$C2190)</f>
        <v>#N/A</v>
      </c>
      <c r="DW2190" s="1"/>
      <c r="DX2190" s="360" t="e">
        <f ca="1">OFFSET(Model!$A$1,Model!DX$2115-1,Model!$D$2113+Model!$C2190)</f>
        <v>#N/A</v>
      </c>
      <c r="DY2190" s="360" t="e">
        <f ca="1">OFFSET(Model!$A$1,Model!DY$2115-1,Model!$D$2113+Model!$C2190)</f>
        <v>#N/A</v>
      </c>
      <c r="DZ2190" s="360" t="e">
        <f ca="1">OFFSET(Model!$A$1,Model!DZ$2115-1,Model!$D$2113+Model!$C2190)</f>
        <v>#N/A</v>
      </c>
      <c r="EA2190" s="360" t="e">
        <f ca="1">OFFSET(Model!$A$1,Model!EA$2115-1,Model!$D$2113+Model!$C2190)</f>
        <v>#N/A</v>
      </c>
      <c r="EB2190" s="360" t="e">
        <f ca="1">OFFSET(Model!$A$1,Model!EB$2115-1,Model!$D$2113+Model!$C2190)</f>
        <v>#N/A</v>
      </c>
      <c r="EC2190" s="360" t="e">
        <f ca="1">OFFSET(Model!$A$1,Model!EC$2115-1,Model!$D$2113+Model!$C2190)</f>
        <v>#N/A</v>
      </c>
      <c r="ED2190" s="1"/>
      <c r="EE2190" s="1"/>
    </row>
    <row r="2191" spans="2:135" ht="15" customHeight="1">
      <c r="B2191" s="1"/>
      <c r="C2191" s="1" t="e">
        <f>IF(C2190&lt;Model!$E$1827,C2190+1,NA())</f>
        <v>#N/A</v>
      </c>
      <c r="D2191" s="7" t="e">
        <f>INDEX(Model!$F$16:$DN$17,1,MATCH(Model!C2191,Model!$F$17:$DN$17,0))</f>
        <v>#N/A</v>
      </c>
      <c r="E2191" s="1"/>
      <c r="F2191" s="4" t="e">
        <f ca="1">OFFSET(Model!$A$1,Model!F$2115-1,Model!$D$2113+Model!$C2191)</f>
        <v>#N/A</v>
      </c>
      <c r="G2191" s="4" t="e">
        <f ca="1">OFFSET(Model!$A$1,Model!G$2115-1,Model!$D$2113+Model!$C2191)</f>
        <v>#N/A</v>
      </c>
      <c r="H2191" s="4" t="e">
        <f ca="1">OFFSET(Model!$A$1,Model!H$2115-1,Model!$D$2113+Model!$C2191)</f>
        <v>#N/A</v>
      </c>
      <c r="I2191" s="4" t="e">
        <f ca="1">OFFSET(Model!$A$1,Model!I$2115-1,Model!$D$2113+Model!$C2191)</f>
        <v>#N/A</v>
      </c>
      <c r="J2191" s="4" t="e">
        <f ca="1">OFFSET(Model!$A$1,Model!J$2115-1,Model!$D$2113+Model!$C2191)</f>
        <v>#N/A</v>
      </c>
      <c r="K2191" s="4" t="e">
        <f ca="1">OFFSET(Model!$A$1,Model!K$2115-1,Model!$D$2113+Model!$C2191)</f>
        <v>#N/A</v>
      </c>
      <c r="L2191" s="4" t="e">
        <f ca="1">OFFSET(Model!$A$1,Model!L$2115-1,Model!$D$2113+Model!$C2191)</f>
        <v>#N/A</v>
      </c>
      <c r="M2191" s="1"/>
      <c r="N2191" s="4" t="e">
        <f ca="1">OFFSET(Model!$A$1,Model!N$2115-1,Model!$D$2113+Model!$C2191)</f>
        <v>#N/A</v>
      </c>
      <c r="O2191" s="4" t="e">
        <f ca="1">OFFSET(Model!$A$1,Model!O$2115-1,Model!$D$2113+Model!$C2191)</f>
        <v>#N/A</v>
      </c>
      <c r="P2191" s="4" t="e">
        <f ca="1">OFFSET(Model!$A$1,Model!P$2115-1,Model!$D$2113+Model!$C2191)</f>
        <v>#N/A</v>
      </c>
      <c r="Q2191" s="4" t="e">
        <f ca="1">OFFSET(Model!$A$1,Model!Q$2115-1,Model!$D$2113+Model!$C2191)</f>
        <v>#N/A</v>
      </c>
      <c r="R2191" s="4" t="e">
        <f ca="1">OFFSET(Model!$A$1,Model!R$2115-1,Model!$D$2113+Model!$C2191)</f>
        <v>#N/A</v>
      </c>
      <c r="S2191" s="4" t="e">
        <f t="shared" ca="1" si="3150"/>
        <v>#N/A</v>
      </c>
      <c r="T2191" s="4"/>
      <c r="U2191" s="4" t="e">
        <f ca="1">OFFSET(Model!$A$1,Model!U$2115-1,Model!$D$2113+Model!$C2191)</f>
        <v>#N/A</v>
      </c>
      <c r="V2191" s="4" t="e">
        <f ca="1">OFFSET(Model!$A$1,Model!V$2115-1,Model!$D$2113+Model!$C2191)</f>
        <v>#N/A</v>
      </c>
      <c r="W2191" s="4" t="e">
        <f ca="1">OFFSET(Model!$A$1,Model!W$2115-1,Model!$D$2113+Model!$C2191)</f>
        <v>#N/A</v>
      </c>
      <c r="X2191" s="4" t="e">
        <f ca="1">OFFSET(Model!$A$1,Model!X$2115-1,Model!$D$2113+Model!$C2191)</f>
        <v>#N/A</v>
      </c>
      <c r="Y2191" s="4" t="e">
        <f t="shared" ca="1" si="3151"/>
        <v>#N/A</v>
      </c>
      <c r="Z2191" s="4"/>
      <c r="AA2191" s="4" t="e">
        <f ca="1">OFFSET(Model!$A$1,Model!AA$2115-1,Model!$D$2113+Model!$C2191)</f>
        <v>#N/A</v>
      </c>
      <c r="AB2191" s="4" t="e">
        <f ca="1">OFFSET(Model!$A$1,Model!AB$2115-1,Model!$D$2113+Model!$C2191)</f>
        <v>#N/A</v>
      </c>
      <c r="AC2191" s="4" t="e">
        <f ca="1">OFFSET(Model!$A$1,Model!AC$2115-1,Model!$D$2113+Model!$C2191)</f>
        <v>#N/A</v>
      </c>
      <c r="AD2191" s="4" t="e">
        <f ca="1">OFFSET(Model!$A$1,Model!AD$2115-1,Model!$D$2113+Model!$C2191)</f>
        <v>#N/A</v>
      </c>
      <c r="AE2191" s="4" t="e">
        <f ca="1">OFFSET(Model!$A$1,Model!AE$2115-1,Model!$D$2113+Model!$C2191)</f>
        <v>#N/A</v>
      </c>
      <c r="AF2191" s="4" t="e">
        <f ca="1">OFFSET(Model!$A$1,Model!AF$2115-1,Model!$D$2113+Model!$C2191)</f>
        <v>#N/A</v>
      </c>
      <c r="AG2191" s="4" t="e">
        <f ca="1">OFFSET(Model!$A$1,Model!AG$2115-1,Model!$D$2113+Model!$C2191)</f>
        <v>#N/A</v>
      </c>
      <c r="AH2191" s="4" t="e">
        <f ca="1">OFFSET(Model!$A$1,Model!AH$2115-1,Model!$D$2113+Model!$C2191)</f>
        <v>#N/A</v>
      </c>
      <c r="AI2191" s="4" t="e">
        <f ca="1">OFFSET(Model!$A$1,Model!AI$2115-1,Model!$D$2113+Model!$C2191)</f>
        <v>#N/A</v>
      </c>
      <c r="AJ2191" s="4" t="e">
        <f ca="1">OFFSET(Model!$A$1,Model!AJ$2115-1,Model!$D$2113+Model!$C2191)</f>
        <v>#N/A</v>
      </c>
      <c r="AK2191" s="4" t="e">
        <f ca="1">OFFSET(Model!$A$1,Model!AK$2115-1,Model!$D$2113+Model!$C2191)</f>
        <v>#N/A</v>
      </c>
      <c r="AL2191" s="4" t="e">
        <f t="shared" ca="1" si="3152"/>
        <v>#N/A</v>
      </c>
      <c r="AM2191" s="4"/>
      <c r="AN2191" s="4" t="e">
        <f ca="1">OFFSET(Model!$A$1,Model!AN$2115-1,Model!$D$2113+Model!$C2191)</f>
        <v>#N/A</v>
      </c>
      <c r="AO2191" s="4" t="e">
        <f ca="1">OFFSET(Model!$A$1,Model!AO$2115-1,Model!$D$2113+Model!$C2191)</f>
        <v>#N/A</v>
      </c>
      <c r="AP2191" s="4" t="e">
        <f ca="1">OFFSET(Model!$A$1,Model!AP$2115-1,Model!$D$2113+Model!$C2191)</f>
        <v>#N/A</v>
      </c>
      <c r="AQ2191" s="4" t="e">
        <f ca="1">OFFSET(Model!$A$1,Model!AQ$2115-1,Model!$D$2113+Model!$C2191)</f>
        <v>#N/A</v>
      </c>
      <c r="AR2191" s="4" t="e">
        <f ca="1">OFFSET(Model!$A$1,Model!AR$2115-1,Model!$D$2113+Model!$C2191)</f>
        <v>#N/A</v>
      </c>
      <c r="AS2191" s="4" t="e">
        <f ca="1">OFFSET(Model!$A$1,Model!AS$2115-1,Model!$D$2113+Model!$C2191)</f>
        <v>#N/A</v>
      </c>
      <c r="AT2191" s="4" t="e">
        <f ca="1">OFFSET(Model!$A$1,Model!AT$2115-1,Model!$D$2113+Model!$C2191)</f>
        <v>#N/A</v>
      </c>
      <c r="AU2191" s="4" t="e">
        <f ca="1">OFFSET(Model!$A$1,Model!AU$2115-1,Model!$D$2113+Model!$C2191)</f>
        <v>#N/A</v>
      </c>
      <c r="AV2191" s="4" t="e">
        <f ca="1">OFFSET(Model!$A$1,Model!AV$2115-1,Model!$D$2113+Model!$C2191)</f>
        <v>#N/A</v>
      </c>
      <c r="AW2191" s="4" t="e">
        <f ca="1">OFFSET(Model!$A$1,Model!AW$2115-1,Model!$D$2113+Model!$C2191)</f>
        <v>#N/A</v>
      </c>
      <c r="AX2191" s="4" t="e">
        <f ca="1">OFFSET(Model!$A$1,Model!AX$2115-1,Model!$D$2113+Model!$C2191)</f>
        <v>#N/A</v>
      </c>
      <c r="AY2191" s="4" t="e">
        <f ca="1">OFFSET(Model!$A$1,Model!AY$2115-1,Model!$D$2113+Model!$C2191)</f>
        <v>#N/A</v>
      </c>
      <c r="AZ2191" s="4" t="e">
        <f ca="1">OFFSET(Model!$A$1,Model!AZ$2115-1,Model!$D$2113+Model!$C2191)</f>
        <v>#N/A</v>
      </c>
      <c r="BA2191" s="4" t="e">
        <f ca="1">OFFSET(Model!$A$1,Model!BA$2115-1,Model!$D$2113+Model!$C2191)</f>
        <v>#N/A</v>
      </c>
      <c r="BB2191" s="4" t="e">
        <f ca="1">OFFSET(Model!$A$1,Model!BB$2115-1,Model!$D$2113+Model!$C2191)</f>
        <v>#N/A</v>
      </c>
      <c r="BC2191" s="4" t="e">
        <f ca="1">OFFSET(Model!$A$1,Model!BC$2115-1,Model!$D$2113+Model!$C2191)</f>
        <v>#N/A</v>
      </c>
      <c r="BD2191" s="4" t="e">
        <f ca="1">OFFSET(Model!$A$1,Model!BD$2115-1,Model!$D$2113+Model!$C2191)</f>
        <v>#N/A</v>
      </c>
      <c r="BE2191" s="4" t="e">
        <f ca="1">OFFSET(Model!$A$1,Model!BE$2115-1,Model!$D$2113+Model!$C2191)</f>
        <v>#N/A</v>
      </c>
      <c r="BF2191" s="4" t="e">
        <f ca="1">OFFSET(Model!$A$1,Model!BF$2115-1,Model!$D$2113+Model!$C2191)</f>
        <v>#N/A</v>
      </c>
      <c r="BG2191" s="4" t="e">
        <f ca="1">OFFSET(Model!$A$1,Model!BG$2115-1,Model!$D$2113+Model!$C2191)</f>
        <v>#N/A</v>
      </c>
      <c r="BH2191" s="4" t="e">
        <f t="shared" ca="1" si="3153"/>
        <v>#N/A</v>
      </c>
      <c r="BI2191" s="4"/>
      <c r="BJ2191" s="4" t="e">
        <f ca="1">OFFSET(Model!$A$1,Model!BJ$2115-1,Model!$D$2113+Model!$C2191)</f>
        <v>#N/A</v>
      </c>
      <c r="BK2191" s="4" t="e">
        <f ca="1">OFFSET(Model!$A$1,Model!BK$2115-1,Model!$D$2113+Model!$C2191)</f>
        <v>#N/A</v>
      </c>
      <c r="BL2191" s="4" t="e">
        <f ca="1">OFFSET(Model!$A$1,Model!BL$2115-1,Model!$D$2113+Model!$C2191)</f>
        <v>#N/A</v>
      </c>
      <c r="BM2191" s="4" t="e">
        <f ca="1">OFFSET(Model!$A$1,Model!BM$2115-1,Model!$D$2113+Model!$C2191)</f>
        <v>#N/A</v>
      </c>
      <c r="BN2191" s="4" t="e">
        <f ca="1">OFFSET(Model!$A$1,Model!BN$2115-1,Model!$D$2113+Model!$C2191)</f>
        <v>#N/A</v>
      </c>
      <c r="BO2191" s="4" t="e">
        <f ca="1">OFFSET(Model!$A$1,Model!BO$2115-1,Model!$D$2113+Model!$C2191)</f>
        <v>#N/A</v>
      </c>
      <c r="BP2191" s="4" t="e">
        <f ca="1">OFFSET(Model!$A$1,Model!BP$2115-1,Model!$D$2113+Model!$C2191)</f>
        <v>#N/A</v>
      </c>
      <c r="BQ2191" s="4" t="e">
        <f ca="1">OFFSET(Model!$A$1,Model!BQ$2115-1,Model!$D$2113+Model!$C2191)</f>
        <v>#N/A</v>
      </c>
      <c r="BR2191" s="4" t="e">
        <f t="shared" ca="1" si="3154"/>
        <v>#N/A</v>
      </c>
      <c r="BS2191" s="4"/>
      <c r="BT2191" s="2" t="e">
        <f t="shared" ca="1" si="3155"/>
        <v>#N/A</v>
      </c>
      <c r="BU2191" s="2" t="e">
        <f t="shared" ca="1" si="3156"/>
        <v>#N/A</v>
      </c>
      <c r="BV2191" s="5" t="e">
        <f t="shared" ca="1" si="3157"/>
        <v>#N/A</v>
      </c>
      <c r="BW2191" s="1"/>
      <c r="BX2191" s="4" t="e">
        <f ca="1">OFFSET(Model!$A$1,Model!BX$2115-1,Model!$D$2113+Model!$C2191)</f>
        <v>#N/A</v>
      </c>
      <c r="BY2191" s="4" t="e">
        <f ca="1">OFFSET(Model!$A$1,Model!BY$2115-1,Model!$D$2113+Model!$C2191)</f>
        <v>#N/A</v>
      </c>
      <c r="BZ2191" s="4" t="e">
        <f ca="1">OFFSET(Model!$A$1,Model!BZ$2115-1,Model!$D$2113+Model!$C2191)</f>
        <v>#N/A</v>
      </c>
      <c r="CA2191" s="4" t="e">
        <f ca="1">OFFSET(Model!$A$1,Model!CA$2115-1,Model!$D$2113+Model!$C2191)</f>
        <v>#N/A</v>
      </c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 t="e">
        <f ca="1">OFFSET(Model!$A$1,Model!DD$2115-1,Model!$D$2113+Model!$C2191)</f>
        <v>#N/A</v>
      </c>
      <c r="DE2191" s="4" t="e">
        <f ca="1">OFFSET(Model!$A$1,Model!DE$2115-1,Model!$D$2113+Model!$C2191)</f>
        <v>#N/A</v>
      </c>
      <c r="DF2191" s="4" t="e">
        <f ca="1">OFFSET(Model!$A$1,Model!DF$2115-1,Model!$D$2113+Model!$C2191)</f>
        <v>#N/A</v>
      </c>
      <c r="DG2191" s="1"/>
      <c r="DH2191" s="4" t="e">
        <f ca="1">OFFSET(Model!$A$1,Model!DH$2115-1,Model!$D$2113+Model!$C2191)</f>
        <v>#N/A</v>
      </c>
      <c r="DI2191" s="4" t="e">
        <f ca="1">OFFSET(Model!$A$1,Model!DI$2115-1,Model!$D$2113+Model!$C2191)</f>
        <v>#N/A</v>
      </c>
      <c r="DJ2191" s="4"/>
      <c r="DK2191" s="4"/>
      <c r="DL2191" s="4"/>
      <c r="DM2191" s="4"/>
      <c r="DN2191" s="4" t="e">
        <f ca="1">OFFSET(Model!$A$1,Model!DN$2115-1,Model!$D$2113+Model!$C2191)</f>
        <v>#N/A</v>
      </c>
      <c r="DO2191" s="4" t="e">
        <f ca="1">OFFSET(Model!$A$1,Model!DO$2115-1,Model!$D$2113+Model!$C2191)</f>
        <v>#N/A</v>
      </c>
      <c r="DP2191" s="4" t="e">
        <f ca="1">OFFSET(Model!$A$1,Model!DP$2115-1,Model!$D$2113+Model!$C2191)</f>
        <v>#N/A</v>
      </c>
      <c r="DQ2191" s="6" t="e">
        <f ca="1">OFFSET(Model!$A$1,Model!DQ$2115-1,Model!$D$2113+Model!$C2191)</f>
        <v>#N/A</v>
      </c>
      <c r="DR2191" s="4" t="e">
        <f ca="1">OFFSET(Model!$A$1,Model!DR$2115-1,Model!$D$2113+Model!$C2191)</f>
        <v>#N/A</v>
      </c>
      <c r="DS2191" s="6" t="e">
        <f ca="1">OFFSET(Model!$A$1,Model!DS$2115-1,Model!$D$2113+Model!$C2191)</f>
        <v>#N/A</v>
      </c>
      <c r="DT2191" s="4" t="e">
        <f ca="1">OFFSET(Model!$A$1,Model!DT$2115-1,Model!$D$2113+Model!$C2191)</f>
        <v>#N/A</v>
      </c>
      <c r="DU2191" s="4" t="e">
        <f ca="1">OFFSET(Model!$A$1,Model!DU$2115-1,Model!$D$2113+Model!$C2191)</f>
        <v>#N/A</v>
      </c>
      <c r="DV2191" s="4" t="e">
        <f ca="1">OFFSET(Model!$A$1,Model!DV$2115-1,Model!$D$2113+Model!$C2191)</f>
        <v>#N/A</v>
      </c>
      <c r="DW2191" s="1"/>
      <c r="DX2191" s="360" t="e">
        <f ca="1">OFFSET(Model!$A$1,Model!DX$2115-1,Model!$D$2113+Model!$C2191)</f>
        <v>#N/A</v>
      </c>
      <c r="DY2191" s="360" t="e">
        <f ca="1">OFFSET(Model!$A$1,Model!DY$2115-1,Model!$D$2113+Model!$C2191)</f>
        <v>#N/A</v>
      </c>
      <c r="DZ2191" s="360" t="e">
        <f ca="1">OFFSET(Model!$A$1,Model!DZ$2115-1,Model!$D$2113+Model!$C2191)</f>
        <v>#N/A</v>
      </c>
      <c r="EA2191" s="360" t="e">
        <f ca="1">OFFSET(Model!$A$1,Model!EA$2115-1,Model!$D$2113+Model!$C2191)</f>
        <v>#N/A</v>
      </c>
      <c r="EB2191" s="360" t="e">
        <f ca="1">OFFSET(Model!$A$1,Model!EB$2115-1,Model!$D$2113+Model!$C2191)</f>
        <v>#N/A</v>
      </c>
      <c r="EC2191" s="360" t="e">
        <f ca="1">OFFSET(Model!$A$1,Model!EC$2115-1,Model!$D$2113+Model!$C2191)</f>
        <v>#N/A</v>
      </c>
      <c r="ED2191" s="1"/>
      <c r="EE2191" s="1"/>
    </row>
    <row r="2192" spans="2:135" ht="15" customHeight="1">
      <c r="B2192" s="1"/>
      <c r="C2192" s="1" t="e">
        <f>IF(C2191&lt;Model!$E$1827,C2191+1,NA())</f>
        <v>#N/A</v>
      </c>
      <c r="D2192" s="7" t="e">
        <f>INDEX(Model!$F$16:$DN$17,1,MATCH(Model!C2192,Model!$F$17:$DN$17,0))</f>
        <v>#N/A</v>
      </c>
      <c r="E2192" s="1"/>
      <c r="F2192" s="4" t="e">
        <f ca="1">OFFSET(Model!$A$1,Model!F$2115-1,Model!$D$2113+Model!$C2192)</f>
        <v>#N/A</v>
      </c>
      <c r="G2192" s="4" t="e">
        <f ca="1">OFFSET(Model!$A$1,Model!G$2115-1,Model!$D$2113+Model!$C2192)</f>
        <v>#N/A</v>
      </c>
      <c r="H2192" s="4" t="e">
        <f ca="1">OFFSET(Model!$A$1,Model!H$2115-1,Model!$D$2113+Model!$C2192)</f>
        <v>#N/A</v>
      </c>
      <c r="I2192" s="4" t="e">
        <f ca="1">OFFSET(Model!$A$1,Model!I$2115-1,Model!$D$2113+Model!$C2192)</f>
        <v>#N/A</v>
      </c>
      <c r="J2192" s="4" t="e">
        <f ca="1">OFFSET(Model!$A$1,Model!J$2115-1,Model!$D$2113+Model!$C2192)</f>
        <v>#N/A</v>
      </c>
      <c r="K2192" s="4" t="e">
        <f ca="1">OFFSET(Model!$A$1,Model!K$2115-1,Model!$D$2113+Model!$C2192)</f>
        <v>#N/A</v>
      </c>
      <c r="L2192" s="4" t="e">
        <f ca="1">OFFSET(Model!$A$1,Model!L$2115-1,Model!$D$2113+Model!$C2192)</f>
        <v>#N/A</v>
      </c>
      <c r="M2192" s="1"/>
      <c r="N2192" s="4" t="e">
        <f ca="1">OFFSET(Model!$A$1,Model!N$2115-1,Model!$D$2113+Model!$C2192)</f>
        <v>#N/A</v>
      </c>
      <c r="O2192" s="4" t="e">
        <f ca="1">OFFSET(Model!$A$1,Model!O$2115-1,Model!$D$2113+Model!$C2192)</f>
        <v>#N/A</v>
      </c>
      <c r="P2192" s="4" t="e">
        <f ca="1">OFFSET(Model!$A$1,Model!P$2115-1,Model!$D$2113+Model!$C2192)</f>
        <v>#N/A</v>
      </c>
      <c r="Q2192" s="4" t="e">
        <f ca="1">OFFSET(Model!$A$1,Model!Q$2115-1,Model!$D$2113+Model!$C2192)</f>
        <v>#N/A</v>
      </c>
      <c r="R2192" s="4" t="e">
        <f ca="1">OFFSET(Model!$A$1,Model!R$2115-1,Model!$D$2113+Model!$C2192)</f>
        <v>#N/A</v>
      </c>
      <c r="S2192" s="4" t="e">
        <f t="shared" ca="1" si="3150"/>
        <v>#N/A</v>
      </c>
      <c r="T2192" s="4"/>
      <c r="U2192" s="4" t="e">
        <f ca="1">OFFSET(Model!$A$1,Model!U$2115-1,Model!$D$2113+Model!$C2192)</f>
        <v>#N/A</v>
      </c>
      <c r="V2192" s="4" t="e">
        <f ca="1">OFFSET(Model!$A$1,Model!V$2115-1,Model!$D$2113+Model!$C2192)</f>
        <v>#N/A</v>
      </c>
      <c r="W2192" s="4" t="e">
        <f ca="1">OFFSET(Model!$A$1,Model!W$2115-1,Model!$D$2113+Model!$C2192)</f>
        <v>#N/A</v>
      </c>
      <c r="X2192" s="4" t="e">
        <f ca="1">OFFSET(Model!$A$1,Model!X$2115-1,Model!$D$2113+Model!$C2192)</f>
        <v>#N/A</v>
      </c>
      <c r="Y2192" s="4" t="e">
        <f t="shared" ca="1" si="3151"/>
        <v>#N/A</v>
      </c>
      <c r="Z2192" s="4"/>
      <c r="AA2192" s="4" t="e">
        <f ca="1">OFFSET(Model!$A$1,Model!AA$2115-1,Model!$D$2113+Model!$C2192)</f>
        <v>#N/A</v>
      </c>
      <c r="AB2192" s="4" t="e">
        <f ca="1">OFFSET(Model!$A$1,Model!AB$2115-1,Model!$D$2113+Model!$C2192)</f>
        <v>#N/A</v>
      </c>
      <c r="AC2192" s="4" t="e">
        <f ca="1">OFFSET(Model!$A$1,Model!AC$2115-1,Model!$D$2113+Model!$C2192)</f>
        <v>#N/A</v>
      </c>
      <c r="AD2192" s="4" t="e">
        <f ca="1">OFFSET(Model!$A$1,Model!AD$2115-1,Model!$D$2113+Model!$C2192)</f>
        <v>#N/A</v>
      </c>
      <c r="AE2192" s="4" t="e">
        <f ca="1">OFFSET(Model!$A$1,Model!AE$2115-1,Model!$D$2113+Model!$C2192)</f>
        <v>#N/A</v>
      </c>
      <c r="AF2192" s="4" t="e">
        <f ca="1">OFFSET(Model!$A$1,Model!AF$2115-1,Model!$D$2113+Model!$C2192)</f>
        <v>#N/A</v>
      </c>
      <c r="AG2192" s="4" t="e">
        <f ca="1">OFFSET(Model!$A$1,Model!AG$2115-1,Model!$D$2113+Model!$C2192)</f>
        <v>#N/A</v>
      </c>
      <c r="AH2192" s="4" t="e">
        <f ca="1">OFFSET(Model!$A$1,Model!AH$2115-1,Model!$D$2113+Model!$C2192)</f>
        <v>#N/A</v>
      </c>
      <c r="AI2192" s="4" t="e">
        <f ca="1">OFFSET(Model!$A$1,Model!AI$2115-1,Model!$D$2113+Model!$C2192)</f>
        <v>#N/A</v>
      </c>
      <c r="AJ2192" s="4" t="e">
        <f ca="1">OFFSET(Model!$A$1,Model!AJ$2115-1,Model!$D$2113+Model!$C2192)</f>
        <v>#N/A</v>
      </c>
      <c r="AK2192" s="4" t="e">
        <f ca="1">OFFSET(Model!$A$1,Model!AK$2115-1,Model!$D$2113+Model!$C2192)</f>
        <v>#N/A</v>
      </c>
      <c r="AL2192" s="4" t="e">
        <f t="shared" ca="1" si="3152"/>
        <v>#N/A</v>
      </c>
      <c r="AM2192" s="4"/>
      <c r="AN2192" s="4" t="e">
        <f ca="1">OFFSET(Model!$A$1,Model!AN$2115-1,Model!$D$2113+Model!$C2192)</f>
        <v>#N/A</v>
      </c>
      <c r="AO2192" s="4" t="e">
        <f ca="1">OFFSET(Model!$A$1,Model!AO$2115-1,Model!$D$2113+Model!$C2192)</f>
        <v>#N/A</v>
      </c>
      <c r="AP2192" s="4" t="e">
        <f ca="1">OFFSET(Model!$A$1,Model!AP$2115-1,Model!$D$2113+Model!$C2192)</f>
        <v>#N/A</v>
      </c>
      <c r="AQ2192" s="4" t="e">
        <f ca="1">OFFSET(Model!$A$1,Model!AQ$2115-1,Model!$D$2113+Model!$C2192)</f>
        <v>#N/A</v>
      </c>
      <c r="AR2192" s="4" t="e">
        <f ca="1">OFFSET(Model!$A$1,Model!AR$2115-1,Model!$D$2113+Model!$C2192)</f>
        <v>#N/A</v>
      </c>
      <c r="AS2192" s="4" t="e">
        <f ca="1">OFFSET(Model!$A$1,Model!AS$2115-1,Model!$D$2113+Model!$C2192)</f>
        <v>#N/A</v>
      </c>
      <c r="AT2192" s="4" t="e">
        <f ca="1">OFFSET(Model!$A$1,Model!AT$2115-1,Model!$D$2113+Model!$C2192)</f>
        <v>#N/A</v>
      </c>
      <c r="AU2192" s="4" t="e">
        <f ca="1">OFFSET(Model!$A$1,Model!AU$2115-1,Model!$D$2113+Model!$C2192)</f>
        <v>#N/A</v>
      </c>
      <c r="AV2192" s="4" t="e">
        <f ca="1">OFFSET(Model!$A$1,Model!AV$2115-1,Model!$D$2113+Model!$C2192)</f>
        <v>#N/A</v>
      </c>
      <c r="AW2192" s="4" t="e">
        <f ca="1">OFFSET(Model!$A$1,Model!AW$2115-1,Model!$D$2113+Model!$C2192)</f>
        <v>#N/A</v>
      </c>
      <c r="AX2192" s="4" t="e">
        <f ca="1">OFFSET(Model!$A$1,Model!AX$2115-1,Model!$D$2113+Model!$C2192)</f>
        <v>#N/A</v>
      </c>
      <c r="AY2192" s="4" t="e">
        <f ca="1">OFFSET(Model!$A$1,Model!AY$2115-1,Model!$D$2113+Model!$C2192)</f>
        <v>#N/A</v>
      </c>
      <c r="AZ2192" s="4" t="e">
        <f ca="1">OFFSET(Model!$A$1,Model!AZ$2115-1,Model!$D$2113+Model!$C2192)</f>
        <v>#N/A</v>
      </c>
      <c r="BA2192" s="4" t="e">
        <f ca="1">OFFSET(Model!$A$1,Model!BA$2115-1,Model!$D$2113+Model!$C2192)</f>
        <v>#N/A</v>
      </c>
      <c r="BB2192" s="4" t="e">
        <f ca="1">OFFSET(Model!$A$1,Model!BB$2115-1,Model!$D$2113+Model!$C2192)</f>
        <v>#N/A</v>
      </c>
      <c r="BC2192" s="4" t="e">
        <f ca="1">OFFSET(Model!$A$1,Model!BC$2115-1,Model!$D$2113+Model!$C2192)</f>
        <v>#N/A</v>
      </c>
      <c r="BD2192" s="4" t="e">
        <f ca="1">OFFSET(Model!$A$1,Model!BD$2115-1,Model!$D$2113+Model!$C2192)</f>
        <v>#N/A</v>
      </c>
      <c r="BE2192" s="4" t="e">
        <f ca="1">OFFSET(Model!$A$1,Model!BE$2115-1,Model!$D$2113+Model!$C2192)</f>
        <v>#N/A</v>
      </c>
      <c r="BF2192" s="4" t="e">
        <f ca="1">OFFSET(Model!$A$1,Model!BF$2115-1,Model!$D$2113+Model!$C2192)</f>
        <v>#N/A</v>
      </c>
      <c r="BG2192" s="4" t="e">
        <f ca="1">OFFSET(Model!$A$1,Model!BG$2115-1,Model!$D$2113+Model!$C2192)</f>
        <v>#N/A</v>
      </c>
      <c r="BH2192" s="4" t="e">
        <f t="shared" ca="1" si="3153"/>
        <v>#N/A</v>
      </c>
      <c r="BI2192" s="4"/>
      <c r="BJ2192" s="4" t="e">
        <f ca="1">OFFSET(Model!$A$1,Model!BJ$2115-1,Model!$D$2113+Model!$C2192)</f>
        <v>#N/A</v>
      </c>
      <c r="BK2192" s="4" t="e">
        <f ca="1">OFFSET(Model!$A$1,Model!BK$2115-1,Model!$D$2113+Model!$C2192)</f>
        <v>#N/A</v>
      </c>
      <c r="BL2192" s="4" t="e">
        <f ca="1">OFFSET(Model!$A$1,Model!BL$2115-1,Model!$D$2113+Model!$C2192)</f>
        <v>#N/A</v>
      </c>
      <c r="BM2192" s="4" t="e">
        <f ca="1">OFFSET(Model!$A$1,Model!BM$2115-1,Model!$D$2113+Model!$C2192)</f>
        <v>#N/A</v>
      </c>
      <c r="BN2192" s="4" t="e">
        <f ca="1">OFFSET(Model!$A$1,Model!BN$2115-1,Model!$D$2113+Model!$C2192)</f>
        <v>#N/A</v>
      </c>
      <c r="BO2192" s="4" t="e">
        <f ca="1">OFFSET(Model!$A$1,Model!BO$2115-1,Model!$D$2113+Model!$C2192)</f>
        <v>#N/A</v>
      </c>
      <c r="BP2192" s="4" t="e">
        <f ca="1">OFFSET(Model!$A$1,Model!BP$2115-1,Model!$D$2113+Model!$C2192)</f>
        <v>#N/A</v>
      </c>
      <c r="BQ2192" s="4" t="e">
        <f ca="1">OFFSET(Model!$A$1,Model!BQ$2115-1,Model!$D$2113+Model!$C2192)</f>
        <v>#N/A</v>
      </c>
      <c r="BR2192" s="4" t="e">
        <f t="shared" ca="1" si="3154"/>
        <v>#N/A</v>
      </c>
      <c r="BS2192" s="4"/>
      <c r="BT2192" s="2" t="e">
        <f t="shared" ca="1" si="3155"/>
        <v>#N/A</v>
      </c>
      <c r="BU2192" s="2" t="e">
        <f t="shared" ca="1" si="3156"/>
        <v>#N/A</v>
      </c>
      <c r="BV2192" s="5" t="e">
        <f t="shared" ca="1" si="3157"/>
        <v>#N/A</v>
      </c>
      <c r="BW2192" s="1"/>
      <c r="BX2192" s="4" t="e">
        <f ca="1">OFFSET(Model!$A$1,Model!BX$2115-1,Model!$D$2113+Model!$C2192)</f>
        <v>#N/A</v>
      </c>
      <c r="BY2192" s="4" t="e">
        <f ca="1">OFFSET(Model!$A$1,Model!BY$2115-1,Model!$D$2113+Model!$C2192)</f>
        <v>#N/A</v>
      </c>
      <c r="BZ2192" s="4" t="e">
        <f ca="1">OFFSET(Model!$A$1,Model!BZ$2115-1,Model!$D$2113+Model!$C2192)</f>
        <v>#N/A</v>
      </c>
      <c r="CA2192" s="4" t="e">
        <f ca="1">OFFSET(Model!$A$1,Model!CA$2115-1,Model!$D$2113+Model!$C2192)</f>
        <v>#N/A</v>
      </c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 t="e">
        <f ca="1">OFFSET(Model!$A$1,Model!DD$2115-1,Model!$D$2113+Model!$C2192)</f>
        <v>#N/A</v>
      </c>
      <c r="DE2192" s="4" t="e">
        <f ca="1">OFFSET(Model!$A$1,Model!DE$2115-1,Model!$D$2113+Model!$C2192)</f>
        <v>#N/A</v>
      </c>
      <c r="DF2192" s="4" t="e">
        <f ca="1">OFFSET(Model!$A$1,Model!DF$2115-1,Model!$D$2113+Model!$C2192)</f>
        <v>#N/A</v>
      </c>
      <c r="DG2192" s="1"/>
      <c r="DH2192" s="4" t="e">
        <f ca="1">OFFSET(Model!$A$1,Model!DH$2115-1,Model!$D$2113+Model!$C2192)</f>
        <v>#N/A</v>
      </c>
      <c r="DI2192" s="4" t="e">
        <f ca="1">OFFSET(Model!$A$1,Model!DI$2115-1,Model!$D$2113+Model!$C2192)</f>
        <v>#N/A</v>
      </c>
      <c r="DJ2192" s="4"/>
      <c r="DK2192" s="4"/>
      <c r="DL2192" s="4"/>
      <c r="DM2192" s="4"/>
      <c r="DN2192" s="4" t="e">
        <f ca="1">OFFSET(Model!$A$1,Model!DN$2115-1,Model!$D$2113+Model!$C2192)</f>
        <v>#N/A</v>
      </c>
      <c r="DO2192" s="4" t="e">
        <f ca="1">OFFSET(Model!$A$1,Model!DO$2115-1,Model!$D$2113+Model!$C2192)</f>
        <v>#N/A</v>
      </c>
      <c r="DP2192" s="4" t="e">
        <f ca="1">OFFSET(Model!$A$1,Model!DP$2115-1,Model!$D$2113+Model!$C2192)</f>
        <v>#N/A</v>
      </c>
      <c r="DQ2192" s="6" t="e">
        <f ca="1">OFFSET(Model!$A$1,Model!DQ$2115-1,Model!$D$2113+Model!$C2192)</f>
        <v>#N/A</v>
      </c>
      <c r="DR2192" s="4" t="e">
        <f ca="1">OFFSET(Model!$A$1,Model!DR$2115-1,Model!$D$2113+Model!$C2192)</f>
        <v>#N/A</v>
      </c>
      <c r="DS2192" s="6" t="e">
        <f ca="1">OFFSET(Model!$A$1,Model!DS$2115-1,Model!$D$2113+Model!$C2192)</f>
        <v>#N/A</v>
      </c>
      <c r="DT2192" s="4" t="e">
        <f ca="1">OFFSET(Model!$A$1,Model!DT$2115-1,Model!$D$2113+Model!$C2192)</f>
        <v>#N/A</v>
      </c>
      <c r="DU2192" s="4" t="e">
        <f ca="1">OFFSET(Model!$A$1,Model!DU$2115-1,Model!$D$2113+Model!$C2192)</f>
        <v>#N/A</v>
      </c>
      <c r="DV2192" s="4" t="e">
        <f ca="1">OFFSET(Model!$A$1,Model!DV$2115-1,Model!$D$2113+Model!$C2192)</f>
        <v>#N/A</v>
      </c>
      <c r="DW2192" s="1"/>
      <c r="DX2192" s="360" t="e">
        <f ca="1">OFFSET(Model!$A$1,Model!DX$2115-1,Model!$D$2113+Model!$C2192)</f>
        <v>#N/A</v>
      </c>
      <c r="DY2192" s="360" t="e">
        <f ca="1">OFFSET(Model!$A$1,Model!DY$2115-1,Model!$D$2113+Model!$C2192)</f>
        <v>#N/A</v>
      </c>
      <c r="DZ2192" s="360" t="e">
        <f ca="1">OFFSET(Model!$A$1,Model!DZ$2115-1,Model!$D$2113+Model!$C2192)</f>
        <v>#N/A</v>
      </c>
      <c r="EA2192" s="360" t="e">
        <f ca="1">OFFSET(Model!$A$1,Model!EA$2115-1,Model!$D$2113+Model!$C2192)</f>
        <v>#N/A</v>
      </c>
      <c r="EB2192" s="360" t="e">
        <f ca="1">OFFSET(Model!$A$1,Model!EB$2115-1,Model!$D$2113+Model!$C2192)</f>
        <v>#N/A</v>
      </c>
      <c r="EC2192" s="360" t="e">
        <f ca="1">OFFSET(Model!$A$1,Model!EC$2115-1,Model!$D$2113+Model!$C2192)</f>
        <v>#N/A</v>
      </c>
      <c r="ED2192" s="1"/>
      <c r="EE2192" s="1"/>
    </row>
    <row r="2193" spans="2:135" ht="15" customHeight="1">
      <c r="B2193" s="1"/>
      <c r="C2193" s="1" t="e">
        <f>IF(C2192&lt;Model!$E$1827,C2192+1,NA())</f>
        <v>#N/A</v>
      </c>
      <c r="D2193" s="7" t="e">
        <f>INDEX(Model!$F$16:$DN$17,1,MATCH(Model!C2193,Model!$F$17:$DN$17,0))</f>
        <v>#N/A</v>
      </c>
      <c r="E2193" s="1"/>
      <c r="F2193" s="4" t="e">
        <f ca="1">OFFSET(Model!$A$1,Model!F$2115-1,Model!$D$2113+Model!$C2193)</f>
        <v>#N/A</v>
      </c>
      <c r="G2193" s="4" t="e">
        <f ca="1">OFFSET(Model!$A$1,Model!G$2115-1,Model!$D$2113+Model!$C2193)</f>
        <v>#N/A</v>
      </c>
      <c r="H2193" s="4" t="e">
        <f ca="1">OFFSET(Model!$A$1,Model!H$2115-1,Model!$D$2113+Model!$C2193)</f>
        <v>#N/A</v>
      </c>
      <c r="I2193" s="4" t="e">
        <f ca="1">OFFSET(Model!$A$1,Model!I$2115-1,Model!$D$2113+Model!$C2193)</f>
        <v>#N/A</v>
      </c>
      <c r="J2193" s="4" t="e">
        <f ca="1">OFFSET(Model!$A$1,Model!J$2115-1,Model!$D$2113+Model!$C2193)</f>
        <v>#N/A</v>
      </c>
      <c r="K2193" s="4" t="e">
        <f ca="1">OFFSET(Model!$A$1,Model!K$2115-1,Model!$D$2113+Model!$C2193)</f>
        <v>#N/A</v>
      </c>
      <c r="L2193" s="4" t="e">
        <f ca="1">OFFSET(Model!$A$1,Model!L$2115-1,Model!$D$2113+Model!$C2193)</f>
        <v>#N/A</v>
      </c>
      <c r="M2193" s="1"/>
      <c r="N2193" s="4" t="e">
        <f ca="1">OFFSET(Model!$A$1,Model!N$2115-1,Model!$D$2113+Model!$C2193)</f>
        <v>#N/A</v>
      </c>
      <c r="O2193" s="4" t="e">
        <f ca="1">OFFSET(Model!$A$1,Model!O$2115-1,Model!$D$2113+Model!$C2193)</f>
        <v>#N/A</v>
      </c>
      <c r="P2193" s="4" t="e">
        <f ca="1">OFFSET(Model!$A$1,Model!P$2115-1,Model!$D$2113+Model!$C2193)</f>
        <v>#N/A</v>
      </c>
      <c r="Q2193" s="4" t="e">
        <f ca="1">OFFSET(Model!$A$1,Model!Q$2115-1,Model!$D$2113+Model!$C2193)</f>
        <v>#N/A</v>
      </c>
      <c r="R2193" s="4" t="e">
        <f ca="1">OFFSET(Model!$A$1,Model!R$2115-1,Model!$D$2113+Model!$C2193)</f>
        <v>#N/A</v>
      </c>
      <c r="S2193" s="4" t="e">
        <f t="shared" ca="1" si="3150"/>
        <v>#N/A</v>
      </c>
      <c r="T2193" s="4"/>
      <c r="U2193" s="4" t="e">
        <f ca="1">OFFSET(Model!$A$1,Model!U$2115-1,Model!$D$2113+Model!$C2193)</f>
        <v>#N/A</v>
      </c>
      <c r="V2193" s="4" t="e">
        <f ca="1">OFFSET(Model!$A$1,Model!V$2115-1,Model!$D$2113+Model!$C2193)</f>
        <v>#N/A</v>
      </c>
      <c r="W2193" s="4" t="e">
        <f ca="1">OFFSET(Model!$A$1,Model!W$2115-1,Model!$D$2113+Model!$C2193)</f>
        <v>#N/A</v>
      </c>
      <c r="X2193" s="4" t="e">
        <f ca="1">OFFSET(Model!$A$1,Model!X$2115-1,Model!$D$2113+Model!$C2193)</f>
        <v>#N/A</v>
      </c>
      <c r="Y2193" s="4" t="e">
        <f t="shared" ca="1" si="3151"/>
        <v>#N/A</v>
      </c>
      <c r="Z2193" s="4"/>
      <c r="AA2193" s="4" t="e">
        <f ca="1">OFFSET(Model!$A$1,Model!AA$2115-1,Model!$D$2113+Model!$C2193)</f>
        <v>#N/A</v>
      </c>
      <c r="AB2193" s="4" t="e">
        <f ca="1">OFFSET(Model!$A$1,Model!AB$2115-1,Model!$D$2113+Model!$C2193)</f>
        <v>#N/A</v>
      </c>
      <c r="AC2193" s="4" t="e">
        <f ca="1">OFFSET(Model!$A$1,Model!AC$2115-1,Model!$D$2113+Model!$C2193)</f>
        <v>#N/A</v>
      </c>
      <c r="AD2193" s="4" t="e">
        <f ca="1">OFFSET(Model!$A$1,Model!AD$2115-1,Model!$D$2113+Model!$C2193)</f>
        <v>#N/A</v>
      </c>
      <c r="AE2193" s="4" t="e">
        <f ca="1">OFFSET(Model!$A$1,Model!AE$2115-1,Model!$D$2113+Model!$C2193)</f>
        <v>#N/A</v>
      </c>
      <c r="AF2193" s="4" t="e">
        <f ca="1">OFFSET(Model!$A$1,Model!AF$2115-1,Model!$D$2113+Model!$C2193)</f>
        <v>#N/A</v>
      </c>
      <c r="AG2193" s="4" t="e">
        <f ca="1">OFFSET(Model!$A$1,Model!AG$2115-1,Model!$D$2113+Model!$C2193)</f>
        <v>#N/A</v>
      </c>
      <c r="AH2193" s="4" t="e">
        <f ca="1">OFFSET(Model!$A$1,Model!AH$2115-1,Model!$D$2113+Model!$C2193)</f>
        <v>#N/A</v>
      </c>
      <c r="AI2193" s="4" t="e">
        <f ca="1">OFFSET(Model!$A$1,Model!AI$2115-1,Model!$D$2113+Model!$C2193)</f>
        <v>#N/A</v>
      </c>
      <c r="AJ2193" s="4" t="e">
        <f ca="1">OFFSET(Model!$A$1,Model!AJ$2115-1,Model!$D$2113+Model!$C2193)</f>
        <v>#N/A</v>
      </c>
      <c r="AK2193" s="4" t="e">
        <f ca="1">OFFSET(Model!$A$1,Model!AK$2115-1,Model!$D$2113+Model!$C2193)</f>
        <v>#N/A</v>
      </c>
      <c r="AL2193" s="4" t="e">
        <f t="shared" ca="1" si="3152"/>
        <v>#N/A</v>
      </c>
      <c r="AM2193" s="4"/>
      <c r="AN2193" s="4" t="e">
        <f ca="1">OFFSET(Model!$A$1,Model!AN$2115-1,Model!$D$2113+Model!$C2193)</f>
        <v>#N/A</v>
      </c>
      <c r="AO2193" s="4" t="e">
        <f ca="1">OFFSET(Model!$A$1,Model!AO$2115-1,Model!$D$2113+Model!$C2193)</f>
        <v>#N/A</v>
      </c>
      <c r="AP2193" s="4" t="e">
        <f ca="1">OFFSET(Model!$A$1,Model!AP$2115-1,Model!$D$2113+Model!$C2193)</f>
        <v>#N/A</v>
      </c>
      <c r="AQ2193" s="4" t="e">
        <f ca="1">OFFSET(Model!$A$1,Model!AQ$2115-1,Model!$D$2113+Model!$C2193)</f>
        <v>#N/A</v>
      </c>
      <c r="AR2193" s="4" t="e">
        <f ca="1">OFFSET(Model!$A$1,Model!AR$2115-1,Model!$D$2113+Model!$C2193)</f>
        <v>#N/A</v>
      </c>
      <c r="AS2193" s="4" t="e">
        <f ca="1">OFFSET(Model!$A$1,Model!AS$2115-1,Model!$D$2113+Model!$C2193)</f>
        <v>#N/A</v>
      </c>
      <c r="AT2193" s="4" t="e">
        <f ca="1">OFFSET(Model!$A$1,Model!AT$2115-1,Model!$D$2113+Model!$C2193)</f>
        <v>#N/A</v>
      </c>
      <c r="AU2193" s="4" t="e">
        <f ca="1">OFFSET(Model!$A$1,Model!AU$2115-1,Model!$D$2113+Model!$C2193)</f>
        <v>#N/A</v>
      </c>
      <c r="AV2193" s="4" t="e">
        <f ca="1">OFFSET(Model!$A$1,Model!AV$2115-1,Model!$D$2113+Model!$C2193)</f>
        <v>#N/A</v>
      </c>
      <c r="AW2193" s="4" t="e">
        <f ca="1">OFFSET(Model!$A$1,Model!AW$2115-1,Model!$D$2113+Model!$C2193)</f>
        <v>#N/A</v>
      </c>
      <c r="AX2193" s="4" t="e">
        <f ca="1">OFFSET(Model!$A$1,Model!AX$2115-1,Model!$D$2113+Model!$C2193)</f>
        <v>#N/A</v>
      </c>
      <c r="AY2193" s="4" t="e">
        <f ca="1">OFFSET(Model!$A$1,Model!AY$2115-1,Model!$D$2113+Model!$C2193)</f>
        <v>#N/A</v>
      </c>
      <c r="AZ2193" s="4" t="e">
        <f ca="1">OFFSET(Model!$A$1,Model!AZ$2115-1,Model!$D$2113+Model!$C2193)</f>
        <v>#N/A</v>
      </c>
      <c r="BA2193" s="4" t="e">
        <f ca="1">OFFSET(Model!$A$1,Model!BA$2115-1,Model!$D$2113+Model!$C2193)</f>
        <v>#N/A</v>
      </c>
      <c r="BB2193" s="4" t="e">
        <f ca="1">OFFSET(Model!$A$1,Model!BB$2115-1,Model!$D$2113+Model!$C2193)</f>
        <v>#N/A</v>
      </c>
      <c r="BC2193" s="4" t="e">
        <f ca="1">OFFSET(Model!$A$1,Model!BC$2115-1,Model!$D$2113+Model!$C2193)</f>
        <v>#N/A</v>
      </c>
      <c r="BD2193" s="4" t="e">
        <f ca="1">OFFSET(Model!$A$1,Model!BD$2115-1,Model!$D$2113+Model!$C2193)</f>
        <v>#N/A</v>
      </c>
      <c r="BE2193" s="4" t="e">
        <f ca="1">OFFSET(Model!$A$1,Model!BE$2115-1,Model!$D$2113+Model!$C2193)</f>
        <v>#N/A</v>
      </c>
      <c r="BF2193" s="4" t="e">
        <f ca="1">OFFSET(Model!$A$1,Model!BF$2115-1,Model!$D$2113+Model!$C2193)</f>
        <v>#N/A</v>
      </c>
      <c r="BG2193" s="4" t="e">
        <f ca="1">OFFSET(Model!$A$1,Model!BG$2115-1,Model!$D$2113+Model!$C2193)</f>
        <v>#N/A</v>
      </c>
      <c r="BH2193" s="4" t="e">
        <f t="shared" ca="1" si="3153"/>
        <v>#N/A</v>
      </c>
      <c r="BI2193" s="4"/>
      <c r="BJ2193" s="4" t="e">
        <f ca="1">OFFSET(Model!$A$1,Model!BJ$2115-1,Model!$D$2113+Model!$C2193)</f>
        <v>#N/A</v>
      </c>
      <c r="BK2193" s="4" t="e">
        <f ca="1">OFFSET(Model!$A$1,Model!BK$2115-1,Model!$D$2113+Model!$C2193)</f>
        <v>#N/A</v>
      </c>
      <c r="BL2193" s="4" t="e">
        <f ca="1">OFFSET(Model!$A$1,Model!BL$2115-1,Model!$D$2113+Model!$C2193)</f>
        <v>#N/A</v>
      </c>
      <c r="BM2193" s="4" t="e">
        <f ca="1">OFFSET(Model!$A$1,Model!BM$2115-1,Model!$D$2113+Model!$C2193)</f>
        <v>#N/A</v>
      </c>
      <c r="BN2193" s="4" t="e">
        <f ca="1">OFFSET(Model!$A$1,Model!BN$2115-1,Model!$D$2113+Model!$C2193)</f>
        <v>#N/A</v>
      </c>
      <c r="BO2193" s="4" t="e">
        <f ca="1">OFFSET(Model!$A$1,Model!BO$2115-1,Model!$D$2113+Model!$C2193)</f>
        <v>#N/A</v>
      </c>
      <c r="BP2193" s="4" t="e">
        <f ca="1">OFFSET(Model!$A$1,Model!BP$2115-1,Model!$D$2113+Model!$C2193)</f>
        <v>#N/A</v>
      </c>
      <c r="BQ2193" s="4" t="e">
        <f ca="1">OFFSET(Model!$A$1,Model!BQ$2115-1,Model!$D$2113+Model!$C2193)</f>
        <v>#N/A</v>
      </c>
      <c r="BR2193" s="4" t="e">
        <f t="shared" ca="1" si="3154"/>
        <v>#N/A</v>
      </c>
      <c r="BS2193" s="4"/>
      <c r="BT2193" s="2" t="e">
        <f t="shared" ca="1" si="3155"/>
        <v>#N/A</v>
      </c>
      <c r="BU2193" s="2" t="e">
        <f t="shared" ca="1" si="3156"/>
        <v>#N/A</v>
      </c>
      <c r="BV2193" s="5" t="e">
        <f t="shared" ca="1" si="3157"/>
        <v>#N/A</v>
      </c>
      <c r="BW2193" s="1"/>
      <c r="BX2193" s="4" t="e">
        <f ca="1">OFFSET(Model!$A$1,Model!BX$2115-1,Model!$D$2113+Model!$C2193)</f>
        <v>#N/A</v>
      </c>
      <c r="BY2193" s="4" t="e">
        <f ca="1">OFFSET(Model!$A$1,Model!BY$2115-1,Model!$D$2113+Model!$C2193)</f>
        <v>#N/A</v>
      </c>
      <c r="BZ2193" s="4" t="e">
        <f ca="1">OFFSET(Model!$A$1,Model!BZ$2115-1,Model!$D$2113+Model!$C2193)</f>
        <v>#N/A</v>
      </c>
      <c r="CA2193" s="4" t="e">
        <f ca="1">OFFSET(Model!$A$1,Model!CA$2115-1,Model!$D$2113+Model!$C2193)</f>
        <v>#N/A</v>
      </c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 t="e">
        <f ca="1">OFFSET(Model!$A$1,Model!DD$2115-1,Model!$D$2113+Model!$C2193)</f>
        <v>#N/A</v>
      </c>
      <c r="DE2193" s="4" t="e">
        <f ca="1">OFFSET(Model!$A$1,Model!DE$2115-1,Model!$D$2113+Model!$C2193)</f>
        <v>#N/A</v>
      </c>
      <c r="DF2193" s="4" t="e">
        <f ca="1">OFFSET(Model!$A$1,Model!DF$2115-1,Model!$D$2113+Model!$C2193)</f>
        <v>#N/A</v>
      </c>
      <c r="DG2193" s="1"/>
      <c r="DH2193" s="4" t="e">
        <f ca="1">OFFSET(Model!$A$1,Model!DH$2115-1,Model!$D$2113+Model!$C2193)</f>
        <v>#N/A</v>
      </c>
      <c r="DI2193" s="4" t="e">
        <f ca="1">OFFSET(Model!$A$1,Model!DI$2115-1,Model!$D$2113+Model!$C2193)</f>
        <v>#N/A</v>
      </c>
      <c r="DJ2193" s="4"/>
      <c r="DK2193" s="4"/>
      <c r="DL2193" s="4"/>
      <c r="DM2193" s="4"/>
      <c r="DN2193" s="4" t="e">
        <f ca="1">OFFSET(Model!$A$1,Model!DN$2115-1,Model!$D$2113+Model!$C2193)</f>
        <v>#N/A</v>
      </c>
      <c r="DO2193" s="4" t="e">
        <f ca="1">OFFSET(Model!$A$1,Model!DO$2115-1,Model!$D$2113+Model!$C2193)</f>
        <v>#N/A</v>
      </c>
      <c r="DP2193" s="4" t="e">
        <f ca="1">OFFSET(Model!$A$1,Model!DP$2115-1,Model!$D$2113+Model!$C2193)</f>
        <v>#N/A</v>
      </c>
      <c r="DQ2193" s="6" t="e">
        <f ca="1">OFFSET(Model!$A$1,Model!DQ$2115-1,Model!$D$2113+Model!$C2193)</f>
        <v>#N/A</v>
      </c>
      <c r="DR2193" s="4" t="e">
        <f ca="1">OFFSET(Model!$A$1,Model!DR$2115-1,Model!$D$2113+Model!$C2193)</f>
        <v>#N/A</v>
      </c>
      <c r="DS2193" s="6" t="e">
        <f ca="1">OFFSET(Model!$A$1,Model!DS$2115-1,Model!$D$2113+Model!$C2193)</f>
        <v>#N/A</v>
      </c>
      <c r="DT2193" s="4" t="e">
        <f ca="1">OFFSET(Model!$A$1,Model!DT$2115-1,Model!$D$2113+Model!$C2193)</f>
        <v>#N/A</v>
      </c>
      <c r="DU2193" s="4" t="e">
        <f ca="1">OFFSET(Model!$A$1,Model!DU$2115-1,Model!$D$2113+Model!$C2193)</f>
        <v>#N/A</v>
      </c>
      <c r="DV2193" s="4" t="e">
        <f ca="1">OFFSET(Model!$A$1,Model!DV$2115-1,Model!$D$2113+Model!$C2193)</f>
        <v>#N/A</v>
      </c>
      <c r="DW2193" s="1"/>
      <c r="DX2193" s="360" t="e">
        <f ca="1">OFFSET(Model!$A$1,Model!DX$2115-1,Model!$D$2113+Model!$C2193)</f>
        <v>#N/A</v>
      </c>
      <c r="DY2193" s="360" t="e">
        <f ca="1">OFFSET(Model!$A$1,Model!DY$2115-1,Model!$D$2113+Model!$C2193)</f>
        <v>#N/A</v>
      </c>
      <c r="DZ2193" s="360" t="e">
        <f ca="1">OFFSET(Model!$A$1,Model!DZ$2115-1,Model!$D$2113+Model!$C2193)</f>
        <v>#N/A</v>
      </c>
      <c r="EA2193" s="360" t="e">
        <f ca="1">OFFSET(Model!$A$1,Model!EA$2115-1,Model!$D$2113+Model!$C2193)</f>
        <v>#N/A</v>
      </c>
      <c r="EB2193" s="360" t="e">
        <f ca="1">OFFSET(Model!$A$1,Model!EB$2115-1,Model!$D$2113+Model!$C2193)</f>
        <v>#N/A</v>
      </c>
      <c r="EC2193" s="360" t="e">
        <f ca="1">OFFSET(Model!$A$1,Model!EC$2115-1,Model!$D$2113+Model!$C2193)</f>
        <v>#N/A</v>
      </c>
      <c r="ED2193" s="1"/>
      <c r="EE2193" s="1"/>
    </row>
    <row r="2194" spans="2:135" ht="15" customHeight="1">
      <c r="B2194" s="1"/>
      <c r="C2194" s="1" t="e">
        <f>IF(C2193&lt;Model!$E$1827,C2193+1,NA())</f>
        <v>#N/A</v>
      </c>
      <c r="D2194" s="7" t="e">
        <f>INDEX(Model!$F$16:$DN$17,1,MATCH(Model!C2194,Model!$F$17:$DN$17,0))</f>
        <v>#N/A</v>
      </c>
      <c r="E2194" s="1"/>
      <c r="F2194" s="4" t="e">
        <f ca="1">OFFSET(Model!$A$1,Model!F$2115-1,Model!$D$2113+Model!$C2194)</f>
        <v>#N/A</v>
      </c>
      <c r="G2194" s="4" t="e">
        <f ca="1">OFFSET(Model!$A$1,Model!G$2115-1,Model!$D$2113+Model!$C2194)</f>
        <v>#N/A</v>
      </c>
      <c r="H2194" s="4" t="e">
        <f ca="1">OFFSET(Model!$A$1,Model!H$2115-1,Model!$D$2113+Model!$C2194)</f>
        <v>#N/A</v>
      </c>
      <c r="I2194" s="4" t="e">
        <f ca="1">OFFSET(Model!$A$1,Model!I$2115-1,Model!$D$2113+Model!$C2194)</f>
        <v>#N/A</v>
      </c>
      <c r="J2194" s="4" t="e">
        <f ca="1">OFFSET(Model!$A$1,Model!J$2115-1,Model!$D$2113+Model!$C2194)</f>
        <v>#N/A</v>
      </c>
      <c r="K2194" s="4" t="e">
        <f ca="1">OFFSET(Model!$A$1,Model!K$2115-1,Model!$D$2113+Model!$C2194)</f>
        <v>#N/A</v>
      </c>
      <c r="L2194" s="4" t="e">
        <f ca="1">OFFSET(Model!$A$1,Model!L$2115-1,Model!$D$2113+Model!$C2194)</f>
        <v>#N/A</v>
      </c>
      <c r="M2194" s="1"/>
      <c r="N2194" s="4" t="e">
        <f ca="1">OFFSET(Model!$A$1,Model!N$2115-1,Model!$D$2113+Model!$C2194)</f>
        <v>#N/A</v>
      </c>
      <c r="O2194" s="4" t="e">
        <f ca="1">OFFSET(Model!$A$1,Model!O$2115-1,Model!$D$2113+Model!$C2194)</f>
        <v>#N/A</v>
      </c>
      <c r="P2194" s="4" t="e">
        <f ca="1">OFFSET(Model!$A$1,Model!P$2115-1,Model!$D$2113+Model!$C2194)</f>
        <v>#N/A</v>
      </c>
      <c r="Q2194" s="4" t="e">
        <f ca="1">OFFSET(Model!$A$1,Model!Q$2115-1,Model!$D$2113+Model!$C2194)</f>
        <v>#N/A</v>
      </c>
      <c r="R2194" s="4" t="e">
        <f ca="1">OFFSET(Model!$A$1,Model!R$2115-1,Model!$D$2113+Model!$C2194)</f>
        <v>#N/A</v>
      </c>
      <c r="S2194" s="4" t="e">
        <f t="shared" ca="1" si="3150"/>
        <v>#N/A</v>
      </c>
      <c r="T2194" s="4"/>
      <c r="U2194" s="4" t="e">
        <f ca="1">OFFSET(Model!$A$1,Model!U$2115-1,Model!$D$2113+Model!$C2194)</f>
        <v>#N/A</v>
      </c>
      <c r="V2194" s="4" t="e">
        <f ca="1">OFFSET(Model!$A$1,Model!V$2115-1,Model!$D$2113+Model!$C2194)</f>
        <v>#N/A</v>
      </c>
      <c r="W2194" s="4" t="e">
        <f ca="1">OFFSET(Model!$A$1,Model!W$2115-1,Model!$D$2113+Model!$C2194)</f>
        <v>#N/A</v>
      </c>
      <c r="X2194" s="4" t="e">
        <f ca="1">OFFSET(Model!$A$1,Model!X$2115-1,Model!$D$2113+Model!$C2194)</f>
        <v>#N/A</v>
      </c>
      <c r="Y2194" s="4" t="e">
        <f t="shared" ca="1" si="3151"/>
        <v>#N/A</v>
      </c>
      <c r="Z2194" s="4"/>
      <c r="AA2194" s="4" t="e">
        <f ca="1">OFFSET(Model!$A$1,Model!AA$2115-1,Model!$D$2113+Model!$C2194)</f>
        <v>#N/A</v>
      </c>
      <c r="AB2194" s="4" t="e">
        <f ca="1">OFFSET(Model!$A$1,Model!AB$2115-1,Model!$D$2113+Model!$C2194)</f>
        <v>#N/A</v>
      </c>
      <c r="AC2194" s="4" t="e">
        <f ca="1">OFFSET(Model!$A$1,Model!AC$2115-1,Model!$D$2113+Model!$C2194)</f>
        <v>#N/A</v>
      </c>
      <c r="AD2194" s="4" t="e">
        <f ca="1">OFFSET(Model!$A$1,Model!AD$2115-1,Model!$D$2113+Model!$C2194)</f>
        <v>#N/A</v>
      </c>
      <c r="AE2194" s="4" t="e">
        <f ca="1">OFFSET(Model!$A$1,Model!AE$2115-1,Model!$D$2113+Model!$C2194)</f>
        <v>#N/A</v>
      </c>
      <c r="AF2194" s="4" t="e">
        <f ca="1">OFFSET(Model!$A$1,Model!AF$2115-1,Model!$D$2113+Model!$C2194)</f>
        <v>#N/A</v>
      </c>
      <c r="AG2194" s="4" t="e">
        <f ca="1">OFFSET(Model!$A$1,Model!AG$2115-1,Model!$D$2113+Model!$C2194)</f>
        <v>#N/A</v>
      </c>
      <c r="AH2194" s="4" t="e">
        <f ca="1">OFFSET(Model!$A$1,Model!AH$2115-1,Model!$D$2113+Model!$C2194)</f>
        <v>#N/A</v>
      </c>
      <c r="AI2194" s="4" t="e">
        <f ca="1">OFFSET(Model!$A$1,Model!AI$2115-1,Model!$D$2113+Model!$C2194)</f>
        <v>#N/A</v>
      </c>
      <c r="AJ2194" s="4" t="e">
        <f ca="1">OFFSET(Model!$A$1,Model!AJ$2115-1,Model!$D$2113+Model!$C2194)</f>
        <v>#N/A</v>
      </c>
      <c r="AK2194" s="4" t="e">
        <f ca="1">OFFSET(Model!$A$1,Model!AK$2115-1,Model!$D$2113+Model!$C2194)</f>
        <v>#N/A</v>
      </c>
      <c r="AL2194" s="4" t="e">
        <f t="shared" ca="1" si="3152"/>
        <v>#N/A</v>
      </c>
      <c r="AM2194" s="4"/>
      <c r="AN2194" s="4" t="e">
        <f ca="1">OFFSET(Model!$A$1,Model!AN$2115-1,Model!$D$2113+Model!$C2194)</f>
        <v>#N/A</v>
      </c>
      <c r="AO2194" s="4" t="e">
        <f ca="1">OFFSET(Model!$A$1,Model!AO$2115-1,Model!$D$2113+Model!$C2194)</f>
        <v>#N/A</v>
      </c>
      <c r="AP2194" s="4" t="e">
        <f ca="1">OFFSET(Model!$A$1,Model!AP$2115-1,Model!$D$2113+Model!$C2194)</f>
        <v>#N/A</v>
      </c>
      <c r="AQ2194" s="4" t="e">
        <f ca="1">OFFSET(Model!$A$1,Model!AQ$2115-1,Model!$D$2113+Model!$C2194)</f>
        <v>#N/A</v>
      </c>
      <c r="AR2194" s="4" t="e">
        <f ca="1">OFFSET(Model!$A$1,Model!AR$2115-1,Model!$D$2113+Model!$C2194)</f>
        <v>#N/A</v>
      </c>
      <c r="AS2194" s="4" t="e">
        <f ca="1">OFFSET(Model!$A$1,Model!AS$2115-1,Model!$D$2113+Model!$C2194)</f>
        <v>#N/A</v>
      </c>
      <c r="AT2194" s="4" t="e">
        <f ca="1">OFFSET(Model!$A$1,Model!AT$2115-1,Model!$D$2113+Model!$C2194)</f>
        <v>#N/A</v>
      </c>
      <c r="AU2194" s="4" t="e">
        <f ca="1">OFFSET(Model!$A$1,Model!AU$2115-1,Model!$D$2113+Model!$C2194)</f>
        <v>#N/A</v>
      </c>
      <c r="AV2194" s="4" t="e">
        <f ca="1">OFFSET(Model!$A$1,Model!AV$2115-1,Model!$D$2113+Model!$C2194)</f>
        <v>#N/A</v>
      </c>
      <c r="AW2194" s="4" t="e">
        <f ca="1">OFFSET(Model!$A$1,Model!AW$2115-1,Model!$D$2113+Model!$C2194)</f>
        <v>#N/A</v>
      </c>
      <c r="AX2194" s="4" t="e">
        <f ca="1">OFFSET(Model!$A$1,Model!AX$2115-1,Model!$D$2113+Model!$C2194)</f>
        <v>#N/A</v>
      </c>
      <c r="AY2194" s="4" t="e">
        <f ca="1">OFFSET(Model!$A$1,Model!AY$2115-1,Model!$D$2113+Model!$C2194)</f>
        <v>#N/A</v>
      </c>
      <c r="AZ2194" s="4" t="e">
        <f ca="1">OFFSET(Model!$A$1,Model!AZ$2115-1,Model!$D$2113+Model!$C2194)</f>
        <v>#N/A</v>
      </c>
      <c r="BA2194" s="4" t="e">
        <f ca="1">OFFSET(Model!$A$1,Model!BA$2115-1,Model!$D$2113+Model!$C2194)</f>
        <v>#N/A</v>
      </c>
      <c r="BB2194" s="4" t="e">
        <f ca="1">OFFSET(Model!$A$1,Model!BB$2115-1,Model!$D$2113+Model!$C2194)</f>
        <v>#N/A</v>
      </c>
      <c r="BC2194" s="4" t="e">
        <f ca="1">OFFSET(Model!$A$1,Model!BC$2115-1,Model!$D$2113+Model!$C2194)</f>
        <v>#N/A</v>
      </c>
      <c r="BD2194" s="4" t="e">
        <f ca="1">OFFSET(Model!$A$1,Model!BD$2115-1,Model!$D$2113+Model!$C2194)</f>
        <v>#N/A</v>
      </c>
      <c r="BE2194" s="4" t="e">
        <f ca="1">OFFSET(Model!$A$1,Model!BE$2115-1,Model!$D$2113+Model!$C2194)</f>
        <v>#N/A</v>
      </c>
      <c r="BF2194" s="4" t="e">
        <f ca="1">OFFSET(Model!$A$1,Model!BF$2115-1,Model!$D$2113+Model!$C2194)</f>
        <v>#N/A</v>
      </c>
      <c r="BG2194" s="4" t="e">
        <f ca="1">OFFSET(Model!$A$1,Model!BG$2115-1,Model!$D$2113+Model!$C2194)</f>
        <v>#N/A</v>
      </c>
      <c r="BH2194" s="4" t="e">
        <f t="shared" ca="1" si="3153"/>
        <v>#N/A</v>
      </c>
      <c r="BI2194" s="4"/>
      <c r="BJ2194" s="4" t="e">
        <f ca="1">OFFSET(Model!$A$1,Model!BJ$2115-1,Model!$D$2113+Model!$C2194)</f>
        <v>#N/A</v>
      </c>
      <c r="BK2194" s="4" t="e">
        <f ca="1">OFFSET(Model!$A$1,Model!BK$2115-1,Model!$D$2113+Model!$C2194)</f>
        <v>#N/A</v>
      </c>
      <c r="BL2194" s="4" t="e">
        <f ca="1">OFFSET(Model!$A$1,Model!BL$2115-1,Model!$D$2113+Model!$C2194)</f>
        <v>#N/A</v>
      </c>
      <c r="BM2194" s="4" t="e">
        <f ca="1">OFFSET(Model!$A$1,Model!BM$2115-1,Model!$D$2113+Model!$C2194)</f>
        <v>#N/A</v>
      </c>
      <c r="BN2194" s="4" t="e">
        <f ca="1">OFFSET(Model!$A$1,Model!BN$2115-1,Model!$D$2113+Model!$C2194)</f>
        <v>#N/A</v>
      </c>
      <c r="BO2194" s="4" t="e">
        <f ca="1">OFFSET(Model!$A$1,Model!BO$2115-1,Model!$D$2113+Model!$C2194)</f>
        <v>#N/A</v>
      </c>
      <c r="BP2194" s="4" t="e">
        <f ca="1">OFFSET(Model!$A$1,Model!BP$2115-1,Model!$D$2113+Model!$C2194)</f>
        <v>#N/A</v>
      </c>
      <c r="BQ2194" s="4" t="e">
        <f ca="1">OFFSET(Model!$A$1,Model!BQ$2115-1,Model!$D$2113+Model!$C2194)</f>
        <v>#N/A</v>
      </c>
      <c r="BR2194" s="4" t="e">
        <f t="shared" ca="1" si="3154"/>
        <v>#N/A</v>
      </c>
      <c r="BS2194" s="4"/>
      <c r="BT2194" s="2" t="e">
        <f t="shared" ca="1" si="3155"/>
        <v>#N/A</v>
      </c>
      <c r="BU2194" s="2" t="e">
        <f t="shared" ca="1" si="3156"/>
        <v>#N/A</v>
      </c>
      <c r="BV2194" s="5" t="e">
        <f t="shared" ca="1" si="3157"/>
        <v>#N/A</v>
      </c>
      <c r="BW2194" s="1"/>
      <c r="BX2194" s="4" t="e">
        <f ca="1">OFFSET(Model!$A$1,Model!BX$2115-1,Model!$D$2113+Model!$C2194)</f>
        <v>#N/A</v>
      </c>
      <c r="BY2194" s="4" t="e">
        <f ca="1">OFFSET(Model!$A$1,Model!BY$2115-1,Model!$D$2113+Model!$C2194)</f>
        <v>#N/A</v>
      </c>
      <c r="BZ2194" s="4" t="e">
        <f ca="1">OFFSET(Model!$A$1,Model!BZ$2115-1,Model!$D$2113+Model!$C2194)</f>
        <v>#N/A</v>
      </c>
      <c r="CA2194" s="4" t="e">
        <f ca="1">OFFSET(Model!$A$1,Model!CA$2115-1,Model!$D$2113+Model!$C2194)</f>
        <v>#N/A</v>
      </c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 t="e">
        <f ca="1">OFFSET(Model!$A$1,Model!DD$2115-1,Model!$D$2113+Model!$C2194)</f>
        <v>#N/A</v>
      </c>
      <c r="DE2194" s="4" t="e">
        <f ca="1">OFFSET(Model!$A$1,Model!DE$2115-1,Model!$D$2113+Model!$C2194)</f>
        <v>#N/A</v>
      </c>
      <c r="DF2194" s="4" t="e">
        <f ca="1">OFFSET(Model!$A$1,Model!DF$2115-1,Model!$D$2113+Model!$C2194)</f>
        <v>#N/A</v>
      </c>
      <c r="DG2194" s="1"/>
      <c r="DH2194" s="4" t="e">
        <f ca="1">OFFSET(Model!$A$1,Model!DH$2115-1,Model!$D$2113+Model!$C2194)</f>
        <v>#N/A</v>
      </c>
      <c r="DI2194" s="4" t="e">
        <f ca="1">OFFSET(Model!$A$1,Model!DI$2115-1,Model!$D$2113+Model!$C2194)</f>
        <v>#N/A</v>
      </c>
      <c r="DJ2194" s="4"/>
      <c r="DK2194" s="4"/>
      <c r="DL2194" s="4"/>
      <c r="DM2194" s="4"/>
      <c r="DN2194" s="4" t="e">
        <f ca="1">OFFSET(Model!$A$1,Model!DN$2115-1,Model!$D$2113+Model!$C2194)</f>
        <v>#N/A</v>
      </c>
      <c r="DO2194" s="4" t="e">
        <f ca="1">OFFSET(Model!$A$1,Model!DO$2115-1,Model!$D$2113+Model!$C2194)</f>
        <v>#N/A</v>
      </c>
      <c r="DP2194" s="4" t="e">
        <f ca="1">OFFSET(Model!$A$1,Model!DP$2115-1,Model!$D$2113+Model!$C2194)</f>
        <v>#N/A</v>
      </c>
      <c r="DQ2194" s="6" t="e">
        <f ca="1">OFFSET(Model!$A$1,Model!DQ$2115-1,Model!$D$2113+Model!$C2194)</f>
        <v>#N/A</v>
      </c>
      <c r="DR2194" s="4" t="e">
        <f ca="1">OFFSET(Model!$A$1,Model!DR$2115-1,Model!$D$2113+Model!$C2194)</f>
        <v>#N/A</v>
      </c>
      <c r="DS2194" s="6" t="e">
        <f ca="1">OFFSET(Model!$A$1,Model!DS$2115-1,Model!$D$2113+Model!$C2194)</f>
        <v>#N/A</v>
      </c>
      <c r="DT2194" s="4" t="e">
        <f ca="1">OFFSET(Model!$A$1,Model!DT$2115-1,Model!$D$2113+Model!$C2194)</f>
        <v>#N/A</v>
      </c>
      <c r="DU2194" s="4" t="e">
        <f ca="1">OFFSET(Model!$A$1,Model!DU$2115-1,Model!$D$2113+Model!$C2194)</f>
        <v>#N/A</v>
      </c>
      <c r="DV2194" s="4" t="e">
        <f ca="1">OFFSET(Model!$A$1,Model!DV$2115-1,Model!$D$2113+Model!$C2194)</f>
        <v>#N/A</v>
      </c>
      <c r="DW2194" s="1"/>
      <c r="DX2194" s="360" t="e">
        <f ca="1">OFFSET(Model!$A$1,Model!DX$2115-1,Model!$D$2113+Model!$C2194)</f>
        <v>#N/A</v>
      </c>
      <c r="DY2194" s="360" t="e">
        <f ca="1">OFFSET(Model!$A$1,Model!DY$2115-1,Model!$D$2113+Model!$C2194)</f>
        <v>#N/A</v>
      </c>
      <c r="DZ2194" s="360" t="e">
        <f ca="1">OFFSET(Model!$A$1,Model!DZ$2115-1,Model!$D$2113+Model!$C2194)</f>
        <v>#N/A</v>
      </c>
      <c r="EA2194" s="360" t="e">
        <f ca="1">OFFSET(Model!$A$1,Model!EA$2115-1,Model!$D$2113+Model!$C2194)</f>
        <v>#N/A</v>
      </c>
      <c r="EB2194" s="360" t="e">
        <f ca="1">OFFSET(Model!$A$1,Model!EB$2115-1,Model!$D$2113+Model!$C2194)</f>
        <v>#N/A</v>
      </c>
      <c r="EC2194" s="360" t="e">
        <f ca="1">OFFSET(Model!$A$1,Model!EC$2115-1,Model!$D$2113+Model!$C2194)</f>
        <v>#N/A</v>
      </c>
      <c r="ED2194" s="1"/>
      <c r="EE2194" s="1"/>
    </row>
    <row r="2195" spans="2:135" ht="15" customHeight="1">
      <c r="B2195" s="1"/>
      <c r="C2195" s="1" t="e">
        <f>IF(C2194&lt;Model!$E$1827,C2194+1,NA())</f>
        <v>#N/A</v>
      </c>
      <c r="D2195" s="7" t="e">
        <f>INDEX(Model!$F$16:$DN$17,1,MATCH(Model!C2195,Model!$F$17:$DN$17,0))</f>
        <v>#N/A</v>
      </c>
      <c r="E2195" s="1"/>
      <c r="F2195" s="4" t="e">
        <f ca="1">OFFSET(Model!$A$1,Model!F$2115-1,Model!$D$2113+Model!$C2195)</f>
        <v>#N/A</v>
      </c>
      <c r="G2195" s="4" t="e">
        <f ca="1">OFFSET(Model!$A$1,Model!G$2115-1,Model!$D$2113+Model!$C2195)</f>
        <v>#N/A</v>
      </c>
      <c r="H2195" s="4" t="e">
        <f ca="1">OFFSET(Model!$A$1,Model!H$2115-1,Model!$D$2113+Model!$C2195)</f>
        <v>#N/A</v>
      </c>
      <c r="I2195" s="4" t="e">
        <f ca="1">OFFSET(Model!$A$1,Model!I$2115-1,Model!$D$2113+Model!$C2195)</f>
        <v>#N/A</v>
      </c>
      <c r="J2195" s="4" t="e">
        <f ca="1">OFFSET(Model!$A$1,Model!J$2115-1,Model!$D$2113+Model!$C2195)</f>
        <v>#N/A</v>
      </c>
      <c r="K2195" s="4" t="e">
        <f ca="1">OFFSET(Model!$A$1,Model!K$2115-1,Model!$D$2113+Model!$C2195)</f>
        <v>#N/A</v>
      </c>
      <c r="L2195" s="4" t="e">
        <f ca="1">OFFSET(Model!$A$1,Model!L$2115-1,Model!$D$2113+Model!$C2195)</f>
        <v>#N/A</v>
      </c>
      <c r="M2195" s="1"/>
      <c r="N2195" s="4" t="e">
        <f ca="1">OFFSET(Model!$A$1,Model!N$2115-1,Model!$D$2113+Model!$C2195)</f>
        <v>#N/A</v>
      </c>
      <c r="O2195" s="4" t="e">
        <f ca="1">OFFSET(Model!$A$1,Model!O$2115-1,Model!$D$2113+Model!$C2195)</f>
        <v>#N/A</v>
      </c>
      <c r="P2195" s="4" t="e">
        <f ca="1">OFFSET(Model!$A$1,Model!P$2115-1,Model!$D$2113+Model!$C2195)</f>
        <v>#N/A</v>
      </c>
      <c r="Q2195" s="4" t="e">
        <f ca="1">OFFSET(Model!$A$1,Model!Q$2115-1,Model!$D$2113+Model!$C2195)</f>
        <v>#N/A</v>
      </c>
      <c r="R2195" s="4" t="e">
        <f ca="1">OFFSET(Model!$A$1,Model!R$2115-1,Model!$D$2113+Model!$C2195)</f>
        <v>#N/A</v>
      </c>
      <c r="S2195" s="4" t="e">
        <f t="shared" ca="1" si="3150"/>
        <v>#N/A</v>
      </c>
      <c r="T2195" s="4"/>
      <c r="U2195" s="4" t="e">
        <f ca="1">OFFSET(Model!$A$1,Model!U$2115-1,Model!$D$2113+Model!$C2195)</f>
        <v>#N/A</v>
      </c>
      <c r="V2195" s="4" t="e">
        <f ca="1">OFFSET(Model!$A$1,Model!V$2115-1,Model!$D$2113+Model!$C2195)</f>
        <v>#N/A</v>
      </c>
      <c r="W2195" s="4" t="e">
        <f ca="1">OFFSET(Model!$A$1,Model!W$2115-1,Model!$D$2113+Model!$C2195)</f>
        <v>#N/A</v>
      </c>
      <c r="X2195" s="4" t="e">
        <f ca="1">OFFSET(Model!$A$1,Model!X$2115-1,Model!$D$2113+Model!$C2195)</f>
        <v>#N/A</v>
      </c>
      <c r="Y2195" s="4" t="e">
        <f t="shared" ca="1" si="3151"/>
        <v>#N/A</v>
      </c>
      <c r="Z2195" s="4"/>
      <c r="AA2195" s="4" t="e">
        <f ca="1">OFFSET(Model!$A$1,Model!AA$2115-1,Model!$D$2113+Model!$C2195)</f>
        <v>#N/A</v>
      </c>
      <c r="AB2195" s="4" t="e">
        <f ca="1">OFFSET(Model!$A$1,Model!AB$2115-1,Model!$D$2113+Model!$C2195)</f>
        <v>#N/A</v>
      </c>
      <c r="AC2195" s="4" t="e">
        <f ca="1">OFFSET(Model!$A$1,Model!AC$2115-1,Model!$D$2113+Model!$C2195)</f>
        <v>#N/A</v>
      </c>
      <c r="AD2195" s="4" t="e">
        <f ca="1">OFFSET(Model!$A$1,Model!AD$2115-1,Model!$D$2113+Model!$C2195)</f>
        <v>#N/A</v>
      </c>
      <c r="AE2195" s="4" t="e">
        <f ca="1">OFFSET(Model!$A$1,Model!AE$2115-1,Model!$D$2113+Model!$C2195)</f>
        <v>#N/A</v>
      </c>
      <c r="AF2195" s="4" t="e">
        <f ca="1">OFFSET(Model!$A$1,Model!AF$2115-1,Model!$D$2113+Model!$C2195)</f>
        <v>#N/A</v>
      </c>
      <c r="AG2195" s="4" t="e">
        <f ca="1">OFFSET(Model!$A$1,Model!AG$2115-1,Model!$D$2113+Model!$C2195)</f>
        <v>#N/A</v>
      </c>
      <c r="AH2195" s="4" t="e">
        <f ca="1">OFFSET(Model!$A$1,Model!AH$2115-1,Model!$D$2113+Model!$C2195)</f>
        <v>#N/A</v>
      </c>
      <c r="AI2195" s="4" t="e">
        <f ca="1">OFFSET(Model!$A$1,Model!AI$2115-1,Model!$D$2113+Model!$C2195)</f>
        <v>#N/A</v>
      </c>
      <c r="AJ2195" s="4" t="e">
        <f ca="1">OFFSET(Model!$A$1,Model!AJ$2115-1,Model!$D$2113+Model!$C2195)</f>
        <v>#N/A</v>
      </c>
      <c r="AK2195" s="4" t="e">
        <f ca="1">OFFSET(Model!$A$1,Model!AK$2115-1,Model!$D$2113+Model!$C2195)</f>
        <v>#N/A</v>
      </c>
      <c r="AL2195" s="4" t="e">
        <f t="shared" ca="1" si="3152"/>
        <v>#N/A</v>
      </c>
      <c r="AM2195" s="4"/>
      <c r="AN2195" s="4" t="e">
        <f ca="1">OFFSET(Model!$A$1,Model!AN$2115-1,Model!$D$2113+Model!$C2195)</f>
        <v>#N/A</v>
      </c>
      <c r="AO2195" s="4" t="e">
        <f ca="1">OFFSET(Model!$A$1,Model!AO$2115-1,Model!$D$2113+Model!$C2195)</f>
        <v>#N/A</v>
      </c>
      <c r="AP2195" s="4" t="e">
        <f ca="1">OFFSET(Model!$A$1,Model!AP$2115-1,Model!$D$2113+Model!$C2195)</f>
        <v>#N/A</v>
      </c>
      <c r="AQ2195" s="4" t="e">
        <f ca="1">OFFSET(Model!$A$1,Model!AQ$2115-1,Model!$D$2113+Model!$C2195)</f>
        <v>#N/A</v>
      </c>
      <c r="AR2195" s="4" t="e">
        <f ca="1">OFFSET(Model!$A$1,Model!AR$2115-1,Model!$D$2113+Model!$C2195)</f>
        <v>#N/A</v>
      </c>
      <c r="AS2195" s="4" t="e">
        <f ca="1">OFFSET(Model!$A$1,Model!AS$2115-1,Model!$D$2113+Model!$C2195)</f>
        <v>#N/A</v>
      </c>
      <c r="AT2195" s="4" t="e">
        <f ca="1">OFFSET(Model!$A$1,Model!AT$2115-1,Model!$D$2113+Model!$C2195)</f>
        <v>#N/A</v>
      </c>
      <c r="AU2195" s="4" t="e">
        <f ca="1">OFFSET(Model!$A$1,Model!AU$2115-1,Model!$D$2113+Model!$C2195)</f>
        <v>#N/A</v>
      </c>
      <c r="AV2195" s="4" t="e">
        <f ca="1">OFFSET(Model!$A$1,Model!AV$2115-1,Model!$D$2113+Model!$C2195)</f>
        <v>#N/A</v>
      </c>
      <c r="AW2195" s="4" t="e">
        <f ca="1">OFFSET(Model!$A$1,Model!AW$2115-1,Model!$D$2113+Model!$C2195)</f>
        <v>#N/A</v>
      </c>
      <c r="AX2195" s="4" t="e">
        <f ca="1">OFFSET(Model!$A$1,Model!AX$2115-1,Model!$D$2113+Model!$C2195)</f>
        <v>#N/A</v>
      </c>
      <c r="AY2195" s="4" t="e">
        <f ca="1">OFFSET(Model!$A$1,Model!AY$2115-1,Model!$D$2113+Model!$C2195)</f>
        <v>#N/A</v>
      </c>
      <c r="AZ2195" s="4" t="e">
        <f ca="1">OFFSET(Model!$A$1,Model!AZ$2115-1,Model!$D$2113+Model!$C2195)</f>
        <v>#N/A</v>
      </c>
      <c r="BA2195" s="4" t="e">
        <f ca="1">OFFSET(Model!$A$1,Model!BA$2115-1,Model!$D$2113+Model!$C2195)</f>
        <v>#N/A</v>
      </c>
      <c r="BB2195" s="4" t="e">
        <f ca="1">OFFSET(Model!$A$1,Model!BB$2115-1,Model!$D$2113+Model!$C2195)</f>
        <v>#N/A</v>
      </c>
      <c r="BC2195" s="4" t="e">
        <f ca="1">OFFSET(Model!$A$1,Model!BC$2115-1,Model!$D$2113+Model!$C2195)</f>
        <v>#N/A</v>
      </c>
      <c r="BD2195" s="4" t="e">
        <f ca="1">OFFSET(Model!$A$1,Model!BD$2115-1,Model!$D$2113+Model!$C2195)</f>
        <v>#N/A</v>
      </c>
      <c r="BE2195" s="4" t="e">
        <f ca="1">OFFSET(Model!$A$1,Model!BE$2115-1,Model!$D$2113+Model!$C2195)</f>
        <v>#N/A</v>
      </c>
      <c r="BF2195" s="4" t="e">
        <f ca="1">OFFSET(Model!$A$1,Model!BF$2115-1,Model!$D$2113+Model!$C2195)</f>
        <v>#N/A</v>
      </c>
      <c r="BG2195" s="4" t="e">
        <f ca="1">OFFSET(Model!$A$1,Model!BG$2115-1,Model!$D$2113+Model!$C2195)</f>
        <v>#N/A</v>
      </c>
      <c r="BH2195" s="4" t="e">
        <f t="shared" ca="1" si="3153"/>
        <v>#N/A</v>
      </c>
      <c r="BI2195" s="4"/>
      <c r="BJ2195" s="4" t="e">
        <f ca="1">OFFSET(Model!$A$1,Model!BJ$2115-1,Model!$D$2113+Model!$C2195)</f>
        <v>#N/A</v>
      </c>
      <c r="BK2195" s="4" t="e">
        <f ca="1">OFFSET(Model!$A$1,Model!BK$2115-1,Model!$D$2113+Model!$C2195)</f>
        <v>#N/A</v>
      </c>
      <c r="BL2195" s="4" t="e">
        <f ca="1">OFFSET(Model!$A$1,Model!BL$2115-1,Model!$D$2113+Model!$C2195)</f>
        <v>#N/A</v>
      </c>
      <c r="BM2195" s="4" t="e">
        <f ca="1">OFFSET(Model!$A$1,Model!BM$2115-1,Model!$D$2113+Model!$C2195)</f>
        <v>#N/A</v>
      </c>
      <c r="BN2195" s="4" t="e">
        <f ca="1">OFFSET(Model!$A$1,Model!BN$2115-1,Model!$D$2113+Model!$C2195)</f>
        <v>#N/A</v>
      </c>
      <c r="BO2195" s="4" t="e">
        <f ca="1">OFFSET(Model!$A$1,Model!BO$2115-1,Model!$D$2113+Model!$C2195)</f>
        <v>#N/A</v>
      </c>
      <c r="BP2195" s="4" t="e">
        <f ca="1">OFFSET(Model!$A$1,Model!BP$2115-1,Model!$D$2113+Model!$C2195)</f>
        <v>#N/A</v>
      </c>
      <c r="BQ2195" s="4" t="e">
        <f ca="1">OFFSET(Model!$A$1,Model!BQ$2115-1,Model!$D$2113+Model!$C2195)</f>
        <v>#N/A</v>
      </c>
      <c r="BR2195" s="4" t="e">
        <f t="shared" ca="1" si="3154"/>
        <v>#N/A</v>
      </c>
      <c r="BS2195" s="4"/>
      <c r="BT2195" s="2" t="e">
        <f t="shared" ca="1" si="3155"/>
        <v>#N/A</v>
      </c>
      <c r="BU2195" s="2" t="e">
        <f t="shared" ca="1" si="3156"/>
        <v>#N/A</v>
      </c>
      <c r="BV2195" s="5" t="e">
        <f t="shared" ca="1" si="3157"/>
        <v>#N/A</v>
      </c>
      <c r="BW2195" s="1"/>
      <c r="BX2195" s="4" t="e">
        <f ca="1">OFFSET(Model!$A$1,Model!BX$2115-1,Model!$D$2113+Model!$C2195)</f>
        <v>#N/A</v>
      </c>
      <c r="BY2195" s="4" t="e">
        <f ca="1">OFFSET(Model!$A$1,Model!BY$2115-1,Model!$D$2113+Model!$C2195)</f>
        <v>#N/A</v>
      </c>
      <c r="BZ2195" s="4" t="e">
        <f ca="1">OFFSET(Model!$A$1,Model!BZ$2115-1,Model!$D$2113+Model!$C2195)</f>
        <v>#N/A</v>
      </c>
      <c r="CA2195" s="4" t="e">
        <f ca="1">OFFSET(Model!$A$1,Model!CA$2115-1,Model!$D$2113+Model!$C2195)</f>
        <v>#N/A</v>
      </c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 t="e">
        <f ca="1">OFFSET(Model!$A$1,Model!DD$2115-1,Model!$D$2113+Model!$C2195)</f>
        <v>#N/A</v>
      </c>
      <c r="DE2195" s="4" t="e">
        <f ca="1">OFFSET(Model!$A$1,Model!DE$2115-1,Model!$D$2113+Model!$C2195)</f>
        <v>#N/A</v>
      </c>
      <c r="DF2195" s="4" t="e">
        <f ca="1">OFFSET(Model!$A$1,Model!DF$2115-1,Model!$D$2113+Model!$C2195)</f>
        <v>#N/A</v>
      </c>
      <c r="DG2195" s="1"/>
      <c r="DH2195" s="4" t="e">
        <f ca="1">OFFSET(Model!$A$1,Model!DH$2115-1,Model!$D$2113+Model!$C2195)</f>
        <v>#N/A</v>
      </c>
      <c r="DI2195" s="4" t="e">
        <f ca="1">OFFSET(Model!$A$1,Model!DI$2115-1,Model!$D$2113+Model!$C2195)</f>
        <v>#N/A</v>
      </c>
      <c r="DJ2195" s="4"/>
      <c r="DK2195" s="4"/>
      <c r="DL2195" s="4"/>
      <c r="DM2195" s="4"/>
      <c r="DN2195" s="4" t="e">
        <f ca="1">OFFSET(Model!$A$1,Model!DN$2115-1,Model!$D$2113+Model!$C2195)</f>
        <v>#N/A</v>
      </c>
      <c r="DO2195" s="4" t="e">
        <f ca="1">OFFSET(Model!$A$1,Model!DO$2115-1,Model!$D$2113+Model!$C2195)</f>
        <v>#N/A</v>
      </c>
      <c r="DP2195" s="4" t="e">
        <f ca="1">OFFSET(Model!$A$1,Model!DP$2115-1,Model!$D$2113+Model!$C2195)</f>
        <v>#N/A</v>
      </c>
      <c r="DQ2195" s="6" t="e">
        <f ca="1">OFFSET(Model!$A$1,Model!DQ$2115-1,Model!$D$2113+Model!$C2195)</f>
        <v>#N/A</v>
      </c>
      <c r="DR2195" s="4" t="e">
        <f ca="1">OFFSET(Model!$A$1,Model!DR$2115-1,Model!$D$2113+Model!$C2195)</f>
        <v>#N/A</v>
      </c>
      <c r="DS2195" s="6" t="e">
        <f ca="1">OFFSET(Model!$A$1,Model!DS$2115-1,Model!$D$2113+Model!$C2195)</f>
        <v>#N/A</v>
      </c>
      <c r="DT2195" s="4" t="e">
        <f ca="1">OFFSET(Model!$A$1,Model!DT$2115-1,Model!$D$2113+Model!$C2195)</f>
        <v>#N/A</v>
      </c>
      <c r="DU2195" s="4" t="e">
        <f ca="1">OFFSET(Model!$A$1,Model!DU$2115-1,Model!$D$2113+Model!$C2195)</f>
        <v>#N/A</v>
      </c>
      <c r="DV2195" s="4" t="e">
        <f ca="1">OFFSET(Model!$A$1,Model!DV$2115-1,Model!$D$2113+Model!$C2195)</f>
        <v>#N/A</v>
      </c>
      <c r="DW2195" s="1"/>
      <c r="DX2195" s="360" t="e">
        <f ca="1">OFFSET(Model!$A$1,Model!DX$2115-1,Model!$D$2113+Model!$C2195)</f>
        <v>#N/A</v>
      </c>
      <c r="DY2195" s="360" t="e">
        <f ca="1">OFFSET(Model!$A$1,Model!DY$2115-1,Model!$D$2113+Model!$C2195)</f>
        <v>#N/A</v>
      </c>
      <c r="DZ2195" s="360" t="e">
        <f ca="1">OFFSET(Model!$A$1,Model!DZ$2115-1,Model!$D$2113+Model!$C2195)</f>
        <v>#N/A</v>
      </c>
      <c r="EA2195" s="360" t="e">
        <f ca="1">OFFSET(Model!$A$1,Model!EA$2115-1,Model!$D$2113+Model!$C2195)</f>
        <v>#N/A</v>
      </c>
      <c r="EB2195" s="360" t="e">
        <f ca="1">OFFSET(Model!$A$1,Model!EB$2115-1,Model!$D$2113+Model!$C2195)</f>
        <v>#N/A</v>
      </c>
      <c r="EC2195" s="360" t="e">
        <f ca="1">OFFSET(Model!$A$1,Model!EC$2115-1,Model!$D$2113+Model!$C2195)</f>
        <v>#N/A</v>
      </c>
      <c r="ED2195" s="1"/>
      <c r="EE2195" s="1"/>
    </row>
    <row r="2196" spans="2:135" ht="15" customHeight="1">
      <c r="B2196" s="1"/>
      <c r="C2196" s="1" t="e">
        <f>IF(C2195&lt;Model!$E$1827,C2195+1,NA())</f>
        <v>#N/A</v>
      </c>
      <c r="D2196" s="7" t="e">
        <f>INDEX(Model!$F$16:$DN$17,1,MATCH(Model!C2196,Model!$F$17:$DN$17,0))</f>
        <v>#N/A</v>
      </c>
      <c r="E2196" s="1"/>
      <c r="F2196" s="4" t="e">
        <f ca="1">OFFSET(Model!$A$1,Model!F$2115-1,Model!$D$2113+Model!$C2196)</f>
        <v>#N/A</v>
      </c>
      <c r="G2196" s="4" t="e">
        <f ca="1">OFFSET(Model!$A$1,Model!G$2115-1,Model!$D$2113+Model!$C2196)</f>
        <v>#N/A</v>
      </c>
      <c r="H2196" s="4" t="e">
        <f ca="1">OFFSET(Model!$A$1,Model!H$2115-1,Model!$D$2113+Model!$C2196)</f>
        <v>#N/A</v>
      </c>
      <c r="I2196" s="4" t="e">
        <f ca="1">OFFSET(Model!$A$1,Model!I$2115-1,Model!$D$2113+Model!$C2196)</f>
        <v>#N/A</v>
      </c>
      <c r="J2196" s="4" t="e">
        <f ca="1">OFFSET(Model!$A$1,Model!J$2115-1,Model!$D$2113+Model!$C2196)</f>
        <v>#N/A</v>
      </c>
      <c r="K2196" s="4" t="e">
        <f ca="1">OFFSET(Model!$A$1,Model!K$2115-1,Model!$D$2113+Model!$C2196)</f>
        <v>#N/A</v>
      </c>
      <c r="L2196" s="4" t="e">
        <f ca="1">OFFSET(Model!$A$1,Model!L$2115-1,Model!$D$2113+Model!$C2196)</f>
        <v>#N/A</v>
      </c>
      <c r="M2196" s="1"/>
      <c r="N2196" s="4" t="e">
        <f ca="1">OFFSET(Model!$A$1,Model!N$2115-1,Model!$D$2113+Model!$C2196)</f>
        <v>#N/A</v>
      </c>
      <c r="O2196" s="4" t="e">
        <f ca="1">OFFSET(Model!$A$1,Model!O$2115-1,Model!$D$2113+Model!$C2196)</f>
        <v>#N/A</v>
      </c>
      <c r="P2196" s="4" t="e">
        <f ca="1">OFFSET(Model!$A$1,Model!P$2115-1,Model!$D$2113+Model!$C2196)</f>
        <v>#N/A</v>
      </c>
      <c r="Q2196" s="4" t="e">
        <f ca="1">OFFSET(Model!$A$1,Model!Q$2115-1,Model!$D$2113+Model!$C2196)</f>
        <v>#N/A</v>
      </c>
      <c r="R2196" s="4" t="e">
        <f ca="1">OFFSET(Model!$A$1,Model!R$2115-1,Model!$D$2113+Model!$C2196)</f>
        <v>#N/A</v>
      </c>
      <c r="S2196" s="4" t="e">
        <f t="shared" ca="1" si="3150"/>
        <v>#N/A</v>
      </c>
      <c r="T2196" s="4"/>
      <c r="U2196" s="4" t="e">
        <f ca="1">OFFSET(Model!$A$1,Model!U$2115-1,Model!$D$2113+Model!$C2196)</f>
        <v>#N/A</v>
      </c>
      <c r="V2196" s="4" t="e">
        <f ca="1">OFFSET(Model!$A$1,Model!V$2115-1,Model!$D$2113+Model!$C2196)</f>
        <v>#N/A</v>
      </c>
      <c r="W2196" s="4" t="e">
        <f ca="1">OFFSET(Model!$A$1,Model!W$2115-1,Model!$D$2113+Model!$C2196)</f>
        <v>#N/A</v>
      </c>
      <c r="X2196" s="4" t="e">
        <f ca="1">OFFSET(Model!$A$1,Model!X$2115-1,Model!$D$2113+Model!$C2196)</f>
        <v>#N/A</v>
      </c>
      <c r="Y2196" s="4" t="e">
        <f t="shared" ca="1" si="3151"/>
        <v>#N/A</v>
      </c>
      <c r="Z2196" s="4"/>
      <c r="AA2196" s="4" t="e">
        <f ca="1">OFFSET(Model!$A$1,Model!AA$2115-1,Model!$D$2113+Model!$C2196)</f>
        <v>#N/A</v>
      </c>
      <c r="AB2196" s="4" t="e">
        <f ca="1">OFFSET(Model!$A$1,Model!AB$2115-1,Model!$D$2113+Model!$C2196)</f>
        <v>#N/A</v>
      </c>
      <c r="AC2196" s="4" t="e">
        <f ca="1">OFFSET(Model!$A$1,Model!AC$2115-1,Model!$D$2113+Model!$C2196)</f>
        <v>#N/A</v>
      </c>
      <c r="AD2196" s="4" t="e">
        <f ca="1">OFFSET(Model!$A$1,Model!AD$2115-1,Model!$D$2113+Model!$C2196)</f>
        <v>#N/A</v>
      </c>
      <c r="AE2196" s="4" t="e">
        <f ca="1">OFFSET(Model!$A$1,Model!AE$2115-1,Model!$D$2113+Model!$C2196)</f>
        <v>#N/A</v>
      </c>
      <c r="AF2196" s="4" t="e">
        <f ca="1">OFFSET(Model!$A$1,Model!AF$2115-1,Model!$D$2113+Model!$C2196)</f>
        <v>#N/A</v>
      </c>
      <c r="AG2196" s="4" t="e">
        <f ca="1">OFFSET(Model!$A$1,Model!AG$2115-1,Model!$D$2113+Model!$C2196)</f>
        <v>#N/A</v>
      </c>
      <c r="AH2196" s="4" t="e">
        <f ca="1">OFFSET(Model!$A$1,Model!AH$2115-1,Model!$D$2113+Model!$C2196)</f>
        <v>#N/A</v>
      </c>
      <c r="AI2196" s="4" t="e">
        <f ca="1">OFFSET(Model!$A$1,Model!AI$2115-1,Model!$D$2113+Model!$C2196)</f>
        <v>#N/A</v>
      </c>
      <c r="AJ2196" s="4" t="e">
        <f ca="1">OFFSET(Model!$A$1,Model!AJ$2115-1,Model!$D$2113+Model!$C2196)</f>
        <v>#N/A</v>
      </c>
      <c r="AK2196" s="4" t="e">
        <f ca="1">OFFSET(Model!$A$1,Model!AK$2115-1,Model!$D$2113+Model!$C2196)</f>
        <v>#N/A</v>
      </c>
      <c r="AL2196" s="4" t="e">
        <f t="shared" ca="1" si="3152"/>
        <v>#N/A</v>
      </c>
      <c r="AM2196" s="4"/>
      <c r="AN2196" s="4" t="e">
        <f ca="1">OFFSET(Model!$A$1,Model!AN$2115-1,Model!$D$2113+Model!$C2196)</f>
        <v>#N/A</v>
      </c>
      <c r="AO2196" s="4" t="e">
        <f ca="1">OFFSET(Model!$A$1,Model!AO$2115-1,Model!$D$2113+Model!$C2196)</f>
        <v>#N/A</v>
      </c>
      <c r="AP2196" s="4" t="e">
        <f ca="1">OFFSET(Model!$A$1,Model!AP$2115-1,Model!$D$2113+Model!$C2196)</f>
        <v>#N/A</v>
      </c>
      <c r="AQ2196" s="4" t="e">
        <f ca="1">OFFSET(Model!$A$1,Model!AQ$2115-1,Model!$D$2113+Model!$C2196)</f>
        <v>#N/A</v>
      </c>
      <c r="AR2196" s="4" t="e">
        <f ca="1">OFFSET(Model!$A$1,Model!AR$2115-1,Model!$D$2113+Model!$C2196)</f>
        <v>#N/A</v>
      </c>
      <c r="AS2196" s="4" t="e">
        <f ca="1">OFFSET(Model!$A$1,Model!AS$2115-1,Model!$D$2113+Model!$C2196)</f>
        <v>#N/A</v>
      </c>
      <c r="AT2196" s="4" t="e">
        <f ca="1">OFFSET(Model!$A$1,Model!AT$2115-1,Model!$D$2113+Model!$C2196)</f>
        <v>#N/A</v>
      </c>
      <c r="AU2196" s="4" t="e">
        <f ca="1">OFFSET(Model!$A$1,Model!AU$2115-1,Model!$D$2113+Model!$C2196)</f>
        <v>#N/A</v>
      </c>
      <c r="AV2196" s="4" t="e">
        <f ca="1">OFFSET(Model!$A$1,Model!AV$2115-1,Model!$D$2113+Model!$C2196)</f>
        <v>#N/A</v>
      </c>
      <c r="AW2196" s="4" t="e">
        <f ca="1">OFFSET(Model!$A$1,Model!AW$2115-1,Model!$D$2113+Model!$C2196)</f>
        <v>#N/A</v>
      </c>
      <c r="AX2196" s="4" t="e">
        <f ca="1">OFFSET(Model!$A$1,Model!AX$2115-1,Model!$D$2113+Model!$C2196)</f>
        <v>#N/A</v>
      </c>
      <c r="AY2196" s="4" t="e">
        <f ca="1">OFFSET(Model!$A$1,Model!AY$2115-1,Model!$D$2113+Model!$C2196)</f>
        <v>#N/A</v>
      </c>
      <c r="AZ2196" s="4" t="e">
        <f ca="1">OFFSET(Model!$A$1,Model!AZ$2115-1,Model!$D$2113+Model!$C2196)</f>
        <v>#N/A</v>
      </c>
      <c r="BA2196" s="4" t="e">
        <f ca="1">OFFSET(Model!$A$1,Model!BA$2115-1,Model!$D$2113+Model!$C2196)</f>
        <v>#N/A</v>
      </c>
      <c r="BB2196" s="4" t="e">
        <f ca="1">OFFSET(Model!$A$1,Model!BB$2115-1,Model!$D$2113+Model!$C2196)</f>
        <v>#N/A</v>
      </c>
      <c r="BC2196" s="4" t="e">
        <f ca="1">OFFSET(Model!$A$1,Model!BC$2115-1,Model!$D$2113+Model!$C2196)</f>
        <v>#N/A</v>
      </c>
      <c r="BD2196" s="4" t="e">
        <f ca="1">OFFSET(Model!$A$1,Model!BD$2115-1,Model!$D$2113+Model!$C2196)</f>
        <v>#N/A</v>
      </c>
      <c r="BE2196" s="4" t="e">
        <f ca="1">OFFSET(Model!$A$1,Model!BE$2115-1,Model!$D$2113+Model!$C2196)</f>
        <v>#N/A</v>
      </c>
      <c r="BF2196" s="4" t="e">
        <f ca="1">OFFSET(Model!$A$1,Model!BF$2115-1,Model!$D$2113+Model!$C2196)</f>
        <v>#N/A</v>
      </c>
      <c r="BG2196" s="4" t="e">
        <f ca="1">OFFSET(Model!$A$1,Model!BG$2115-1,Model!$D$2113+Model!$C2196)</f>
        <v>#N/A</v>
      </c>
      <c r="BH2196" s="4" t="e">
        <f t="shared" ca="1" si="3153"/>
        <v>#N/A</v>
      </c>
      <c r="BI2196" s="4"/>
      <c r="BJ2196" s="4" t="e">
        <f ca="1">OFFSET(Model!$A$1,Model!BJ$2115-1,Model!$D$2113+Model!$C2196)</f>
        <v>#N/A</v>
      </c>
      <c r="BK2196" s="4" t="e">
        <f ca="1">OFFSET(Model!$A$1,Model!BK$2115-1,Model!$D$2113+Model!$C2196)</f>
        <v>#N/A</v>
      </c>
      <c r="BL2196" s="4" t="e">
        <f ca="1">OFFSET(Model!$A$1,Model!BL$2115-1,Model!$D$2113+Model!$C2196)</f>
        <v>#N/A</v>
      </c>
      <c r="BM2196" s="4" t="e">
        <f ca="1">OFFSET(Model!$A$1,Model!BM$2115-1,Model!$D$2113+Model!$C2196)</f>
        <v>#N/A</v>
      </c>
      <c r="BN2196" s="4" t="e">
        <f ca="1">OFFSET(Model!$A$1,Model!BN$2115-1,Model!$D$2113+Model!$C2196)</f>
        <v>#N/A</v>
      </c>
      <c r="BO2196" s="4" t="e">
        <f ca="1">OFFSET(Model!$A$1,Model!BO$2115-1,Model!$D$2113+Model!$C2196)</f>
        <v>#N/A</v>
      </c>
      <c r="BP2196" s="4" t="e">
        <f ca="1">OFFSET(Model!$A$1,Model!BP$2115-1,Model!$D$2113+Model!$C2196)</f>
        <v>#N/A</v>
      </c>
      <c r="BQ2196" s="4" t="e">
        <f ca="1">OFFSET(Model!$A$1,Model!BQ$2115-1,Model!$D$2113+Model!$C2196)</f>
        <v>#N/A</v>
      </c>
      <c r="BR2196" s="4" t="e">
        <f t="shared" ca="1" si="3154"/>
        <v>#N/A</v>
      </c>
      <c r="BS2196" s="4"/>
      <c r="BT2196" s="2" t="e">
        <f t="shared" ca="1" si="3155"/>
        <v>#N/A</v>
      </c>
      <c r="BU2196" s="2" t="e">
        <f t="shared" ca="1" si="3156"/>
        <v>#N/A</v>
      </c>
      <c r="BV2196" s="5" t="e">
        <f t="shared" ca="1" si="3157"/>
        <v>#N/A</v>
      </c>
      <c r="BW2196" s="1"/>
      <c r="BX2196" s="4" t="e">
        <f ca="1">OFFSET(Model!$A$1,Model!BX$2115-1,Model!$D$2113+Model!$C2196)</f>
        <v>#N/A</v>
      </c>
      <c r="BY2196" s="4" t="e">
        <f ca="1">OFFSET(Model!$A$1,Model!BY$2115-1,Model!$D$2113+Model!$C2196)</f>
        <v>#N/A</v>
      </c>
      <c r="BZ2196" s="4" t="e">
        <f ca="1">OFFSET(Model!$A$1,Model!BZ$2115-1,Model!$D$2113+Model!$C2196)</f>
        <v>#N/A</v>
      </c>
      <c r="CA2196" s="4" t="e">
        <f ca="1">OFFSET(Model!$A$1,Model!CA$2115-1,Model!$D$2113+Model!$C2196)</f>
        <v>#N/A</v>
      </c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 t="e">
        <f ca="1">OFFSET(Model!$A$1,Model!DD$2115-1,Model!$D$2113+Model!$C2196)</f>
        <v>#N/A</v>
      </c>
      <c r="DE2196" s="4" t="e">
        <f ca="1">OFFSET(Model!$A$1,Model!DE$2115-1,Model!$D$2113+Model!$C2196)</f>
        <v>#N/A</v>
      </c>
      <c r="DF2196" s="4" t="e">
        <f ca="1">OFFSET(Model!$A$1,Model!DF$2115-1,Model!$D$2113+Model!$C2196)</f>
        <v>#N/A</v>
      </c>
      <c r="DG2196" s="1"/>
      <c r="DH2196" s="4" t="e">
        <f ca="1">OFFSET(Model!$A$1,Model!DH$2115-1,Model!$D$2113+Model!$C2196)</f>
        <v>#N/A</v>
      </c>
      <c r="DI2196" s="4" t="e">
        <f ca="1">OFFSET(Model!$A$1,Model!DI$2115-1,Model!$D$2113+Model!$C2196)</f>
        <v>#N/A</v>
      </c>
      <c r="DJ2196" s="4"/>
      <c r="DK2196" s="4"/>
      <c r="DL2196" s="4"/>
      <c r="DM2196" s="4"/>
      <c r="DN2196" s="4" t="e">
        <f ca="1">OFFSET(Model!$A$1,Model!DN$2115-1,Model!$D$2113+Model!$C2196)</f>
        <v>#N/A</v>
      </c>
      <c r="DO2196" s="4" t="e">
        <f ca="1">OFFSET(Model!$A$1,Model!DO$2115-1,Model!$D$2113+Model!$C2196)</f>
        <v>#N/A</v>
      </c>
      <c r="DP2196" s="4" t="e">
        <f ca="1">OFFSET(Model!$A$1,Model!DP$2115-1,Model!$D$2113+Model!$C2196)</f>
        <v>#N/A</v>
      </c>
      <c r="DQ2196" s="6" t="e">
        <f ca="1">OFFSET(Model!$A$1,Model!DQ$2115-1,Model!$D$2113+Model!$C2196)</f>
        <v>#N/A</v>
      </c>
      <c r="DR2196" s="4" t="e">
        <f ca="1">OFFSET(Model!$A$1,Model!DR$2115-1,Model!$D$2113+Model!$C2196)</f>
        <v>#N/A</v>
      </c>
      <c r="DS2196" s="6" t="e">
        <f ca="1">OFFSET(Model!$A$1,Model!DS$2115-1,Model!$D$2113+Model!$C2196)</f>
        <v>#N/A</v>
      </c>
      <c r="DT2196" s="4" t="e">
        <f ca="1">OFFSET(Model!$A$1,Model!DT$2115-1,Model!$D$2113+Model!$C2196)</f>
        <v>#N/A</v>
      </c>
      <c r="DU2196" s="4" t="e">
        <f ca="1">OFFSET(Model!$A$1,Model!DU$2115-1,Model!$D$2113+Model!$C2196)</f>
        <v>#N/A</v>
      </c>
      <c r="DV2196" s="4" t="e">
        <f ca="1">OFFSET(Model!$A$1,Model!DV$2115-1,Model!$D$2113+Model!$C2196)</f>
        <v>#N/A</v>
      </c>
      <c r="DW2196" s="1"/>
      <c r="DX2196" s="360" t="e">
        <f ca="1">OFFSET(Model!$A$1,Model!DX$2115-1,Model!$D$2113+Model!$C2196)</f>
        <v>#N/A</v>
      </c>
      <c r="DY2196" s="360" t="e">
        <f ca="1">OFFSET(Model!$A$1,Model!DY$2115-1,Model!$D$2113+Model!$C2196)</f>
        <v>#N/A</v>
      </c>
      <c r="DZ2196" s="360" t="e">
        <f ca="1">OFFSET(Model!$A$1,Model!DZ$2115-1,Model!$D$2113+Model!$C2196)</f>
        <v>#N/A</v>
      </c>
      <c r="EA2196" s="360" t="e">
        <f ca="1">OFFSET(Model!$A$1,Model!EA$2115-1,Model!$D$2113+Model!$C2196)</f>
        <v>#N/A</v>
      </c>
      <c r="EB2196" s="360" t="e">
        <f ca="1">OFFSET(Model!$A$1,Model!EB$2115-1,Model!$D$2113+Model!$C2196)</f>
        <v>#N/A</v>
      </c>
      <c r="EC2196" s="360" t="e">
        <f ca="1">OFFSET(Model!$A$1,Model!EC$2115-1,Model!$D$2113+Model!$C2196)</f>
        <v>#N/A</v>
      </c>
      <c r="ED2196" s="1"/>
      <c r="EE2196" s="1"/>
    </row>
    <row r="2197" spans="2:135" ht="15" customHeight="1">
      <c r="B2197" s="1"/>
      <c r="C2197" s="1" t="e">
        <f>IF(C2196&lt;Model!$E$1827,C2196+1,NA())</f>
        <v>#N/A</v>
      </c>
      <c r="D2197" s="7" t="e">
        <f>INDEX(Model!$F$16:$DN$17,1,MATCH(Model!C2197,Model!$F$17:$DN$17,0))</f>
        <v>#N/A</v>
      </c>
      <c r="E2197" s="1"/>
      <c r="F2197" s="4" t="e">
        <f ca="1">OFFSET(Model!$A$1,Model!F$2115-1,Model!$D$2113+Model!$C2197)</f>
        <v>#N/A</v>
      </c>
      <c r="G2197" s="4" t="e">
        <f ca="1">OFFSET(Model!$A$1,Model!G$2115-1,Model!$D$2113+Model!$C2197)</f>
        <v>#N/A</v>
      </c>
      <c r="H2197" s="4" t="e">
        <f ca="1">OFFSET(Model!$A$1,Model!H$2115-1,Model!$D$2113+Model!$C2197)</f>
        <v>#N/A</v>
      </c>
      <c r="I2197" s="4" t="e">
        <f ca="1">OFFSET(Model!$A$1,Model!I$2115-1,Model!$D$2113+Model!$C2197)</f>
        <v>#N/A</v>
      </c>
      <c r="J2197" s="4" t="e">
        <f ca="1">OFFSET(Model!$A$1,Model!J$2115-1,Model!$D$2113+Model!$C2197)</f>
        <v>#N/A</v>
      </c>
      <c r="K2197" s="4" t="e">
        <f ca="1">OFFSET(Model!$A$1,Model!K$2115-1,Model!$D$2113+Model!$C2197)</f>
        <v>#N/A</v>
      </c>
      <c r="L2197" s="4" t="e">
        <f ca="1">OFFSET(Model!$A$1,Model!L$2115-1,Model!$D$2113+Model!$C2197)</f>
        <v>#N/A</v>
      </c>
      <c r="M2197" s="1"/>
      <c r="N2197" s="4" t="e">
        <f ca="1">OFFSET(Model!$A$1,Model!N$2115-1,Model!$D$2113+Model!$C2197)</f>
        <v>#N/A</v>
      </c>
      <c r="O2197" s="4" t="e">
        <f ca="1">OFFSET(Model!$A$1,Model!O$2115-1,Model!$D$2113+Model!$C2197)</f>
        <v>#N/A</v>
      </c>
      <c r="P2197" s="4" t="e">
        <f ca="1">OFFSET(Model!$A$1,Model!P$2115-1,Model!$D$2113+Model!$C2197)</f>
        <v>#N/A</v>
      </c>
      <c r="Q2197" s="4" t="e">
        <f ca="1">OFFSET(Model!$A$1,Model!Q$2115-1,Model!$D$2113+Model!$C2197)</f>
        <v>#N/A</v>
      </c>
      <c r="R2197" s="4" t="e">
        <f ca="1">OFFSET(Model!$A$1,Model!R$2115-1,Model!$D$2113+Model!$C2197)</f>
        <v>#N/A</v>
      </c>
      <c r="S2197" s="4" t="e">
        <f t="shared" ca="1" si="3150"/>
        <v>#N/A</v>
      </c>
      <c r="T2197" s="4"/>
      <c r="U2197" s="4" t="e">
        <f ca="1">OFFSET(Model!$A$1,Model!U$2115-1,Model!$D$2113+Model!$C2197)</f>
        <v>#N/A</v>
      </c>
      <c r="V2197" s="4" t="e">
        <f ca="1">OFFSET(Model!$A$1,Model!V$2115-1,Model!$D$2113+Model!$C2197)</f>
        <v>#N/A</v>
      </c>
      <c r="W2197" s="4" t="e">
        <f ca="1">OFFSET(Model!$A$1,Model!W$2115-1,Model!$D$2113+Model!$C2197)</f>
        <v>#N/A</v>
      </c>
      <c r="X2197" s="4" t="e">
        <f ca="1">OFFSET(Model!$A$1,Model!X$2115-1,Model!$D$2113+Model!$C2197)</f>
        <v>#N/A</v>
      </c>
      <c r="Y2197" s="4" t="e">
        <f t="shared" ca="1" si="3151"/>
        <v>#N/A</v>
      </c>
      <c r="Z2197" s="4"/>
      <c r="AA2197" s="4" t="e">
        <f ca="1">OFFSET(Model!$A$1,Model!AA$2115-1,Model!$D$2113+Model!$C2197)</f>
        <v>#N/A</v>
      </c>
      <c r="AB2197" s="4" t="e">
        <f ca="1">OFFSET(Model!$A$1,Model!AB$2115-1,Model!$D$2113+Model!$C2197)</f>
        <v>#N/A</v>
      </c>
      <c r="AC2197" s="4" t="e">
        <f ca="1">OFFSET(Model!$A$1,Model!AC$2115-1,Model!$D$2113+Model!$C2197)</f>
        <v>#N/A</v>
      </c>
      <c r="AD2197" s="4" t="e">
        <f ca="1">OFFSET(Model!$A$1,Model!AD$2115-1,Model!$D$2113+Model!$C2197)</f>
        <v>#N/A</v>
      </c>
      <c r="AE2197" s="4" t="e">
        <f ca="1">OFFSET(Model!$A$1,Model!AE$2115-1,Model!$D$2113+Model!$C2197)</f>
        <v>#N/A</v>
      </c>
      <c r="AF2197" s="4" t="e">
        <f ca="1">OFFSET(Model!$A$1,Model!AF$2115-1,Model!$D$2113+Model!$C2197)</f>
        <v>#N/A</v>
      </c>
      <c r="AG2197" s="4" t="e">
        <f ca="1">OFFSET(Model!$A$1,Model!AG$2115-1,Model!$D$2113+Model!$C2197)</f>
        <v>#N/A</v>
      </c>
      <c r="AH2197" s="4" t="e">
        <f ca="1">OFFSET(Model!$A$1,Model!AH$2115-1,Model!$D$2113+Model!$C2197)</f>
        <v>#N/A</v>
      </c>
      <c r="AI2197" s="4" t="e">
        <f ca="1">OFFSET(Model!$A$1,Model!AI$2115-1,Model!$D$2113+Model!$C2197)</f>
        <v>#N/A</v>
      </c>
      <c r="AJ2197" s="4" t="e">
        <f ca="1">OFFSET(Model!$A$1,Model!AJ$2115-1,Model!$D$2113+Model!$C2197)</f>
        <v>#N/A</v>
      </c>
      <c r="AK2197" s="4" t="e">
        <f ca="1">OFFSET(Model!$A$1,Model!AK$2115-1,Model!$D$2113+Model!$C2197)</f>
        <v>#N/A</v>
      </c>
      <c r="AL2197" s="4" t="e">
        <f t="shared" ca="1" si="3152"/>
        <v>#N/A</v>
      </c>
      <c r="AM2197" s="4"/>
      <c r="AN2197" s="4" t="e">
        <f ca="1">OFFSET(Model!$A$1,Model!AN$2115-1,Model!$D$2113+Model!$C2197)</f>
        <v>#N/A</v>
      </c>
      <c r="AO2197" s="4" t="e">
        <f ca="1">OFFSET(Model!$A$1,Model!AO$2115-1,Model!$D$2113+Model!$C2197)</f>
        <v>#N/A</v>
      </c>
      <c r="AP2197" s="4" t="e">
        <f ca="1">OFFSET(Model!$A$1,Model!AP$2115-1,Model!$D$2113+Model!$C2197)</f>
        <v>#N/A</v>
      </c>
      <c r="AQ2197" s="4" t="e">
        <f ca="1">OFFSET(Model!$A$1,Model!AQ$2115-1,Model!$D$2113+Model!$C2197)</f>
        <v>#N/A</v>
      </c>
      <c r="AR2197" s="4" t="e">
        <f ca="1">OFFSET(Model!$A$1,Model!AR$2115-1,Model!$D$2113+Model!$C2197)</f>
        <v>#N/A</v>
      </c>
      <c r="AS2197" s="4" t="e">
        <f ca="1">OFFSET(Model!$A$1,Model!AS$2115-1,Model!$D$2113+Model!$C2197)</f>
        <v>#N/A</v>
      </c>
      <c r="AT2197" s="4" t="e">
        <f ca="1">OFFSET(Model!$A$1,Model!AT$2115-1,Model!$D$2113+Model!$C2197)</f>
        <v>#N/A</v>
      </c>
      <c r="AU2197" s="4" t="e">
        <f ca="1">OFFSET(Model!$A$1,Model!AU$2115-1,Model!$D$2113+Model!$C2197)</f>
        <v>#N/A</v>
      </c>
      <c r="AV2197" s="4" t="e">
        <f ca="1">OFFSET(Model!$A$1,Model!AV$2115-1,Model!$D$2113+Model!$C2197)</f>
        <v>#N/A</v>
      </c>
      <c r="AW2197" s="4" t="e">
        <f ca="1">OFFSET(Model!$A$1,Model!AW$2115-1,Model!$D$2113+Model!$C2197)</f>
        <v>#N/A</v>
      </c>
      <c r="AX2197" s="4" t="e">
        <f ca="1">OFFSET(Model!$A$1,Model!AX$2115-1,Model!$D$2113+Model!$C2197)</f>
        <v>#N/A</v>
      </c>
      <c r="AY2197" s="4" t="e">
        <f ca="1">OFFSET(Model!$A$1,Model!AY$2115-1,Model!$D$2113+Model!$C2197)</f>
        <v>#N/A</v>
      </c>
      <c r="AZ2197" s="4" t="e">
        <f ca="1">OFFSET(Model!$A$1,Model!AZ$2115-1,Model!$D$2113+Model!$C2197)</f>
        <v>#N/A</v>
      </c>
      <c r="BA2197" s="4" t="e">
        <f ca="1">OFFSET(Model!$A$1,Model!BA$2115-1,Model!$D$2113+Model!$C2197)</f>
        <v>#N/A</v>
      </c>
      <c r="BB2197" s="4" t="e">
        <f ca="1">OFFSET(Model!$A$1,Model!BB$2115-1,Model!$D$2113+Model!$C2197)</f>
        <v>#N/A</v>
      </c>
      <c r="BC2197" s="4" t="e">
        <f ca="1">OFFSET(Model!$A$1,Model!BC$2115-1,Model!$D$2113+Model!$C2197)</f>
        <v>#N/A</v>
      </c>
      <c r="BD2197" s="4" t="e">
        <f ca="1">OFFSET(Model!$A$1,Model!BD$2115-1,Model!$D$2113+Model!$C2197)</f>
        <v>#N/A</v>
      </c>
      <c r="BE2197" s="4" t="e">
        <f ca="1">OFFSET(Model!$A$1,Model!BE$2115-1,Model!$D$2113+Model!$C2197)</f>
        <v>#N/A</v>
      </c>
      <c r="BF2197" s="4" t="e">
        <f ca="1">OFFSET(Model!$A$1,Model!BF$2115-1,Model!$D$2113+Model!$C2197)</f>
        <v>#N/A</v>
      </c>
      <c r="BG2197" s="4" t="e">
        <f ca="1">OFFSET(Model!$A$1,Model!BG$2115-1,Model!$D$2113+Model!$C2197)</f>
        <v>#N/A</v>
      </c>
      <c r="BH2197" s="4" t="e">
        <f t="shared" ca="1" si="3153"/>
        <v>#N/A</v>
      </c>
      <c r="BI2197" s="4"/>
      <c r="BJ2197" s="4" t="e">
        <f ca="1">OFFSET(Model!$A$1,Model!BJ$2115-1,Model!$D$2113+Model!$C2197)</f>
        <v>#N/A</v>
      </c>
      <c r="BK2197" s="4" t="e">
        <f ca="1">OFFSET(Model!$A$1,Model!BK$2115-1,Model!$D$2113+Model!$C2197)</f>
        <v>#N/A</v>
      </c>
      <c r="BL2197" s="4" t="e">
        <f ca="1">OFFSET(Model!$A$1,Model!BL$2115-1,Model!$D$2113+Model!$C2197)</f>
        <v>#N/A</v>
      </c>
      <c r="BM2197" s="4" t="e">
        <f ca="1">OFFSET(Model!$A$1,Model!BM$2115-1,Model!$D$2113+Model!$C2197)</f>
        <v>#N/A</v>
      </c>
      <c r="BN2197" s="4" t="e">
        <f ca="1">OFFSET(Model!$A$1,Model!BN$2115-1,Model!$D$2113+Model!$C2197)</f>
        <v>#N/A</v>
      </c>
      <c r="BO2197" s="4" t="e">
        <f ca="1">OFFSET(Model!$A$1,Model!BO$2115-1,Model!$D$2113+Model!$C2197)</f>
        <v>#N/A</v>
      </c>
      <c r="BP2197" s="4" t="e">
        <f ca="1">OFFSET(Model!$A$1,Model!BP$2115-1,Model!$D$2113+Model!$C2197)</f>
        <v>#N/A</v>
      </c>
      <c r="BQ2197" s="4" t="e">
        <f ca="1">OFFSET(Model!$A$1,Model!BQ$2115-1,Model!$D$2113+Model!$C2197)</f>
        <v>#N/A</v>
      </c>
      <c r="BR2197" s="4" t="e">
        <f t="shared" ca="1" si="3154"/>
        <v>#N/A</v>
      </c>
      <c r="BS2197" s="4"/>
      <c r="BT2197" s="2" t="e">
        <f t="shared" ca="1" si="3155"/>
        <v>#N/A</v>
      </c>
      <c r="BU2197" s="2" t="e">
        <f t="shared" ca="1" si="3156"/>
        <v>#N/A</v>
      </c>
      <c r="BV2197" s="5" t="e">
        <f t="shared" ca="1" si="3157"/>
        <v>#N/A</v>
      </c>
      <c r="BW2197" s="1"/>
      <c r="BX2197" s="4" t="e">
        <f ca="1">OFFSET(Model!$A$1,Model!BX$2115-1,Model!$D$2113+Model!$C2197)</f>
        <v>#N/A</v>
      </c>
      <c r="BY2197" s="4" t="e">
        <f ca="1">OFFSET(Model!$A$1,Model!BY$2115-1,Model!$D$2113+Model!$C2197)</f>
        <v>#N/A</v>
      </c>
      <c r="BZ2197" s="4" t="e">
        <f ca="1">OFFSET(Model!$A$1,Model!BZ$2115-1,Model!$D$2113+Model!$C2197)</f>
        <v>#N/A</v>
      </c>
      <c r="CA2197" s="4" t="e">
        <f ca="1">OFFSET(Model!$A$1,Model!CA$2115-1,Model!$D$2113+Model!$C2197)</f>
        <v>#N/A</v>
      </c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 t="e">
        <f ca="1">OFFSET(Model!$A$1,Model!DD$2115-1,Model!$D$2113+Model!$C2197)</f>
        <v>#N/A</v>
      </c>
      <c r="DE2197" s="4" t="e">
        <f ca="1">OFFSET(Model!$A$1,Model!DE$2115-1,Model!$D$2113+Model!$C2197)</f>
        <v>#N/A</v>
      </c>
      <c r="DF2197" s="4" t="e">
        <f ca="1">OFFSET(Model!$A$1,Model!DF$2115-1,Model!$D$2113+Model!$C2197)</f>
        <v>#N/A</v>
      </c>
      <c r="DG2197" s="1"/>
      <c r="DH2197" s="4" t="e">
        <f ca="1">OFFSET(Model!$A$1,Model!DH$2115-1,Model!$D$2113+Model!$C2197)</f>
        <v>#N/A</v>
      </c>
      <c r="DI2197" s="4" t="e">
        <f ca="1">OFFSET(Model!$A$1,Model!DI$2115-1,Model!$D$2113+Model!$C2197)</f>
        <v>#N/A</v>
      </c>
      <c r="DJ2197" s="4"/>
      <c r="DK2197" s="4"/>
      <c r="DL2197" s="4"/>
      <c r="DM2197" s="4"/>
      <c r="DN2197" s="4" t="e">
        <f ca="1">OFFSET(Model!$A$1,Model!DN$2115-1,Model!$D$2113+Model!$C2197)</f>
        <v>#N/A</v>
      </c>
      <c r="DO2197" s="4" t="e">
        <f ca="1">OFFSET(Model!$A$1,Model!DO$2115-1,Model!$D$2113+Model!$C2197)</f>
        <v>#N/A</v>
      </c>
      <c r="DP2197" s="4" t="e">
        <f ca="1">OFFSET(Model!$A$1,Model!DP$2115-1,Model!$D$2113+Model!$C2197)</f>
        <v>#N/A</v>
      </c>
      <c r="DQ2197" s="6" t="e">
        <f ca="1">OFFSET(Model!$A$1,Model!DQ$2115-1,Model!$D$2113+Model!$C2197)</f>
        <v>#N/A</v>
      </c>
      <c r="DR2197" s="4" t="e">
        <f ca="1">OFFSET(Model!$A$1,Model!DR$2115-1,Model!$D$2113+Model!$C2197)</f>
        <v>#N/A</v>
      </c>
      <c r="DS2197" s="6" t="e">
        <f ca="1">OFFSET(Model!$A$1,Model!DS$2115-1,Model!$D$2113+Model!$C2197)</f>
        <v>#N/A</v>
      </c>
      <c r="DT2197" s="4" t="e">
        <f ca="1">OFFSET(Model!$A$1,Model!DT$2115-1,Model!$D$2113+Model!$C2197)</f>
        <v>#N/A</v>
      </c>
      <c r="DU2197" s="4" t="e">
        <f ca="1">OFFSET(Model!$A$1,Model!DU$2115-1,Model!$D$2113+Model!$C2197)</f>
        <v>#N/A</v>
      </c>
      <c r="DV2197" s="4" t="e">
        <f ca="1">OFFSET(Model!$A$1,Model!DV$2115-1,Model!$D$2113+Model!$C2197)</f>
        <v>#N/A</v>
      </c>
      <c r="DW2197" s="1"/>
      <c r="DX2197" s="360" t="e">
        <f ca="1">OFFSET(Model!$A$1,Model!DX$2115-1,Model!$D$2113+Model!$C2197)</f>
        <v>#N/A</v>
      </c>
      <c r="DY2197" s="360" t="e">
        <f ca="1">OFFSET(Model!$A$1,Model!DY$2115-1,Model!$D$2113+Model!$C2197)</f>
        <v>#N/A</v>
      </c>
      <c r="DZ2197" s="360" t="e">
        <f ca="1">OFFSET(Model!$A$1,Model!DZ$2115-1,Model!$D$2113+Model!$C2197)</f>
        <v>#N/A</v>
      </c>
      <c r="EA2197" s="360" t="e">
        <f ca="1">OFFSET(Model!$A$1,Model!EA$2115-1,Model!$D$2113+Model!$C2197)</f>
        <v>#N/A</v>
      </c>
      <c r="EB2197" s="360" t="e">
        <f ca="1">OFFSET(Model!$A$1,Model!EB$2115-1,Model!$D$2113+Model!$C2197)</f>
        <v>#N/A</v>
      </c>
      <c r="EC2197" s="360" t="e">
        <f ca="1">OFFSET(Model!$A$1,Model!EC$2115-1,Model!$D$2113+Model!$C2197)</f>
        <v>#N/A</v>
      </c>
      <c r="ED2197" s="1"/>
      <c r="EE2197" s="1"/>
    </row>
    <row r="2198" spans="2:135" ht="15" customHeight="1">
      <c r="B2198" s="1"/>
      <c r="C2198" s="1" t="e">
        <f>IF(C2197&lt;Model!$E$1827,C2197+1,NA())</f>
        <v>#N/A</v>
      </c>
      <c r="D2198" s="7" t="e">
        <f>INDEX(Model!$F$16:$DN$17,1,MATCH(Model!C2198,Model!$F$17:$DN$17,0))</f>
        <v>#N/A</v>
      </c>
      <c r="E2198" s="1"/>
      <c r="F2198" s="4" t="e">
        <f ca="1">OFFSET(Model!$A$1,Model!F$2115-1,Model!$D$2113+Model!$C2198)</f>
        <v>#N/A</v>
      </c>
      <c r="G2198" s="4" t="e">
        <f ca="1">OFFSET(Model!$A$1,Model!G$2115-1,Model!$D$2113+Model!$C2198)</f>
        <v>#N/A</v>
      </c>
      <c r="H2198" s="4" t="e">
        <f ca="1">OFFSET(Model!$A$1,Model!H$2115-1,Model!$D$2113+Model!$C2198)</f>
        <v>#N/A</v>
      </c>
      <c r="I2198" s="4" t="e">
        <f ca="1">OFFSET(Model!$A$1,Model!I$2115-1,Model!$D$2113+Model!$C2198)</f>
        <v>#N/A</v>
      </c>
      <c r="J2198" s="4" t="e">
        <f ca="1">OFFSET(Model!$A$1,Model!J$2115-1,Model!$D$2113+Model!$C2198)</f>
        <v>#N/A</v>
      </c>
      <c r="K2198" s="4" t="e">
        <f ca="1">OFFSET(Model!$A$1,Model!K$2115-1,Model!$D$2113+Model!$C2198)</f>
        <v>#N/A</v>
      </c>
      <c r="L2198" s="4" t="e">
        <f ca="1">OFFSET(Model!$A$1,Model!L$2115-1,Model!$D$2113+Model!$C2198)</f>
        <v>#N/A</v>
      </c>
      <c r="M2198" s="1"/>
      <c r="N2198" s="4" t="e">
        <f ca="1">OFFSET(Model!$A$1,Model!N$2115-1,Model!$D$2113+Model!$C2198)</f>
        <v>#N/A</v>
      </c>
      <c r="O2198" s="4" t="e">
        <f ca="1">OFFSET(Model!$A$1,Model!O$2115-1,Model!$D$2113+Model!$C2198)</f>
        <v>#N/A</v>
      </c>
      <c r="P2198" s="4" t="e">
        <f ca="1">OFFSET(Model!$A$1,Model!P$2115-1,Model!$D$2113+Model!$C2198)</f>
        <v>#N/A</v>
      </c>
      <c r="Q2198" s="4" t="e">
        <f ca="1">OFFSET(Model!$A$1,Model!Q$2115-1,Model!$D$2113+Model!$C2198)</f>
        <v>#N/A</v>
      </c>
      <c r="R2198" s="4" t="e">
        <f ca="1">OFFSET(Model!$A$1,Model!R$2115-1,Model!$D$2113+Model!$C2198)</f>
        <v>#N/A</v>
      </c>
      <c r="S2198" s="4" t="e">
        <f t="shared" ca="1" si="3150"/>
        <v>#N/A</v>
      </c>
      <c r="T2198" s="4"/>
      <c r="U2198" s="4" t="e">
        <f ca="1">OFFSET(Model!$A$1,Model!U$2115-1,Model!$D$2113+Model!$C2198)</f>
        <v>#N/A</v>
      </c>
      <c r="V2198" s="4" t="e">
        <f ca="1">OFFSET(Model!$A$1,Model!V$2115-1,Model!$D$2113+Model!$C2198)</f>
        <v>#N/A</v>
      </c>
      <c r="W2198" s="4" t="e">
        <f ca="1">OFFSET(Model!$A$1,Model!W$2115-1,Model!$D$2113+Model!$C2198)</f>
        <v>#N/A</v>
      </c>
      <c r="X2198" s="4" t="e">
        <f ca="1">OFFSET(Model!$A$1,Model!X$2115-1,Model!$D$2113+Model!$C2198)</f>
        <v>#N/A</v>
      </c>
      <c r="Y2198" s="4" t="e">
        <f t="shared" ca="1" si="3151"/>
        <v>#N/A</v>
      </c>
      <c r="Z2198" s="4"/>
      <c r="AA2198" s="4" t="e">
        <f ca="1">OFFSET(Model!$A$1,Model!AA$2115-1,Model!$D$2113+Model!$C2198)</f>
        <v>#N/A</v>
      </c>
      <c r="AB2198" s="4" t="e">
        <f ca="1">OFFSET(Model!$A$1,Model!AB$2115-1,Model!$D$2113+Model!$C2198)</f>
        <v>#N/A</v>
      </c>
      <c r="AC2198" s="4" t="e">
        <f ca="1">OFFSET(Model!$A$1,Model!AC$2115-1,Model!$D$2113+Model!$C2198)</f>
        <v>#N/A</v>
      </c>
      <c r="AD2198" s="4" t="e">
        <f ca="1">OFFSET(Model!$A$1,Model!AD$2115-1,Model!$D$2113+Model!$C2198)</f>
        <v>#N/A</v>
      </c>
      <c r="AE2198" s="4" t="e">
        <f ca="1">OFFSET(Model!$A$1,Model!AE$2115-1,Model!$D$2113+Model!$C2198)</f>
        <v>#N/A</v>
      </c>
      <c r="AF2198" s="4" t="e">
        <f ca="1">OFFSET(Model!$A$1,Model!AF$2115-1,Model!$D$2113+Model!$C2198)</f>
        <v>#N/A</v>
      </c>
      <c r="AG2198" s="4" t="e">
        <f ca="1">OFFSET(Model!$A$1,Model!AG$2115-1,Model!$D$2113+Model!$C2198)</f>
        <v>#N/A</v>
      </c>
      <c r="AH2198" s="4" t="e">
        <f ca="1">OFFSET(Model!$A$1,Model!AH$2115-1,Model!$D$2113+Model!$C2198)</f>
        <v>#N/A</v>
      </c>
      <c r="AI2198" s="4" t="e">
        <f ca="1">OFFSET(Model!$A$1,Model!AI$2115-1,Model!$D$2113+Model!$C2198)</f>
        <v>#N/A</v>
      </c>
      <c r="AJ2198" s="4" t="e">
        <f ca="1">OFFSET(Model!$A$1,Model!AJ$2115-1,Model!$D$2113+Model!$C2198)</f>
        <v>#N/A</v>
      </c>
      <c r="AK2198" s="4" t="e">
        <f ca="1">OFFSET(Model!$A$1,Model!AK$2115-1,Model!$D$2113+Model!$C2198)</f>
        <v>#N/A</v>
      </c>
      <c r="AL2198" s="4" t="e">
        <f t="shared" ca="1" si="3152"/>
        <v>#N/A</v>
      </c>
      <c r="AM2198" s="4"/>
      <c r="AN2198" s="4" t="e">
        <f ca="1">OFFSET(Model!$A$1,Model!AN$2115-1,Model!$D$2113+Model!$C2198)</f>
        <v>#N/A</v>
      </c>
      <c r="AO2198" s="4" t="e">
        <f ca="1">OFFSET(Model!$A$1,Model!AO$2115-1,Model!$D$2113+Model!$C2198)</f>
        <v>#N/A</v>
      </c>
      <c r="AP2198" s="4" t="e">
        <f ca="1">OFFSET(Model!$A$1,Model!AP$2115-1,Model!$D$2113+Model!$C2198)</f>
        <v>#N/A</v>
      </c>
      <c r="AQ2198" s="4" t="e">
        <f ca="1">OFFSET(Model!$A$1,Model!AQ$2115-1,Model!$D$2113+Model!$C2198)</f>
        <v>#N/A</v>
      </c>
      <c r="AR2198" s="4" t="e">
        <f ca="1">OFFSET(Model!$A$1,Model!AR$2115-1,Model!$D$2113+Model!$C2198)</f>
        <v>#N/A</v>
      </c>
      <c r="AS2198" s="4" t="e">
        <f ca="1">OFFSET(Model!$A$1,Model!AS$2115-1,Model!$D$2113+Model!$C2198)</f>
        <v>#N/A</v>
      </c>
      <c r="AT2198" s="4" t="e">
        <f ca="1">OFFSET(Model!$A$1,Model!AT$2115-1,Model!$D$2113+Model!$C2198)</f>
        <v>#N/A</v>
      </c>
      <c r="AU2198" s="4" t="e">
        <f ca="1">OFFSET(Model!$A$1,Model!AU$2115-1,Model!$D$2113+Model!$C2198)</f>
        <v>#N/A</v>
      </c>
      <c r="AV2198" s="4" t="e">
        <f ca="1">OFFSET(Model!$A$1,Model!AV$2115-1,Model!$D$2113+Model!$C2198)</f>
        <v>#N/A</v>
      </c>
      <c r="AW2198" s="4" t="e">
        <f ca="1">OFFSET(Model!$A$1,Model!AW$2115-1,Model!$D$2113+Model!$C2198)</f>
        <v>#N/A</v>
      </c>
      <c r="AX2198" s="4" t="e">
        <f ca="1">OFFSET(Model!$A$1,Model!AX$2115-1,Model!$D$2113+Model!$C2198)</f>
        <v>#N/A</v>
      </c>
      <c r="AY2198" s="4" t="e">
        <f ca="1">OFFSET(Model!$A$1,Model!AY$2115-1,Model!$D$2113+Model!$C2198)</f>
        <v>#N/A</v>
      </c>
      <c r="AZ2198" s="4" t="e">
        <f ca="1">OFFSET(Model!$A$1,Model!AZ$2115-1,Model!$D$2113+Model!$C2198)</f>
        <v>#N/A</v>
      </c>
      <c r="BA2198" s="4" t="e">
        <f ca="1">OFFSET(Model!$A$1,Model!BA$2115-1,Model!$D$2113+Model!$C2198)</f>
        <v>#N/A</v>
      </c>
      <c r="BB2198" s="4" t="e">
        <f ca="1">OFFSET(Model!$A$1,Model!BB$2115-1,Model!$D$2113+Model!$C2198)</f>
        <v>#N/A</v>
      </c>
      <c r="BC2198" s="4" t="e">
        <f ca="1">OFFSET(Model!$A$1,Model!BC$2115-1,Model!$D$2113+Model!$C2198)</f>
        <v>#N/A</v>
      </c>
      <c r="BD2198" s="4" t="e">
        <f ca="1">OFFSET(Model!$A$1,Model!BD$2115-1,Model!$D$2113+Model!$C2198)</f>
        <v>#N/A</v>
      </c>
      <c r="BE2198" s="4" t="e">
        <f ca="1">OFFSET(Model!$A$1,Model!BE$2115-1,Model!$D$2113+Model!$C2198)</f>
        <v>#N/A</v>
      </c>
      <c r="BF2198" s="4" t="e">
        <f ca="1">OFFSET(Model!$A$1,Model!BF$2115-1,Model!$D$2113+Model!$C2198)</f>
        <v>#N/A</v>
      </c>
      <c r="BG2198" s="4" t="e">
        <f ca="1">OFFSET(Model!$A$1,Model!BG$2115-1,Model!$D$2113+Model!$C2198)</f>
        <v>#N/A</v>
      </c>
      <c r="BH2198" s="4" t="e">
        <f t="shared" ca="1" si="3153"/>
        <v>#N/A</v>
      </c>
      <c r="BI2198" s="4"/>
      <c r="BJ2198" s="4" t="e">
        <f ca="1">OFFSET(Model!$A$1,Model!BJ$2115-1,Model!$D$2113+Model!$C2198)</f>
        <v>#N/A</v>
      </c>
      <c r="BK2198" s="4" t="e">
        <f ca="1">OFFSET(Model!$A$1,Model!BK$2115-1,Model!$D$2113+Model!$C2198)</f>
        <v>#N/A</v>
      </c>
      <c r="BL2198" s="4" t="e">
        <f ca="1">OFFSET(Model!$A$1,Model!BL$2115-1,Model!$D$2113+Model!$C2198)</f>
        <v>#N/A</v>
      </c>
      <c r="BM2198" s="4" t="e">
        <f ca="1">OFFSET(Model!$A$1,Model!BM$2115-1,Model!$D$2113+Model!$C2198)</f>
        <v>#N/A</v>
      </c>
      <c r="BN2198" s="4" t="e">
        <f ca="1">OFFSET(Model!$A$1,Model!BN$2115-1,Model!$D$2113+Model!$C2198)</f>
        <v>#N/A</v>
      </c>
      <c r="BO2198" s="4" t="e">
        <f ca="1">OFFSET(Model!$A$1,Model!BO$2115-1,Model!$D$2113+Model!$C2198)</f>
        <v>#N/A</v>
      </c>
      <c r="BP2198" s="4" t="e">
        <f ca="1">OFFSET(Model!$A$1,Model!BP$2115-1,Model!$D$2113+Model!$C2198)</f>
        <v>#N/A</v>
      </c>
      <c r="BQ2198" s="4" t="e">
        <f ca="1">OFFSET(Model!$A$1,Model!BQ$2115-1,Model!$D$2113+Model!$C2198)</f>
        <v>#N/A</v>
      </c>
      <c r="BR2198" s="4" t="e">
        <f t="shared" ca="1" si="3154"/>
        <v>#N/A</v>
      </c>
      <c r="BS2198" s="4"/>
      <c r="BT2198" s="2" t="e">
        <f t="shared" ca="1" si="3155"/>
        <v>#N/A</v>
      </c>
      <c r="BU2198" s="2" t="e">
        <f t="shared" ca="1" si="3156"/>
        <v>#N/A</v>
      </c>
      <c r="BV2198" s="5" t="e">
        <f t="shared" ca="1" si="3157"/>
        <v>#N/A</v>
      </c>
      <c r="BW2198" s="1"/>
      <c r="BX2198" s="4" t="e">
        <f ca="1">OFFSET(Model!$A$1,Model!BX$2115-1,Model!$D$2113+Model!$C2198)</f>
        <v>#N/A</v>
      </c>
      <c r="BY2198" s="4" t="e">
        <f ca="1">OFFSET(Model!$A$1,Model!BY$2115-1,Model!$D$2113+Model!$C2198)</f>
        <v>#N/A</v>
      </c>
      <c r="BZ2198" s="4" t="e">
        <f ca="1">OFFSET(Model!$A$1,Model!BZ$2115-1,Model!$D$2113+Model!$C2198)</f>
        <v>#N/A</v>
      </c>
      <c r="CA2198" s="4" t="e">
        <f ca="1">OFFSET(Model!$A$1,Model!CA$2115-1,Model!$D$2113+Model!$C2198)</f>
        <v>#N/A</v>
      </c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 t="e">
        <f ca="1">OFFSET(Model!$A$1,Model!DD$2115-1,Model!$D$2113+Model!$C2198)</f>
        <v>#N/A</v>
      </c>
      <c r="DE2198" s="4" t="e">
        <f ca="1">OFFSET(Model!$A$1,Model!DE$2115-1,Model!$D$2113+Model!$C2198)</f>
        <v>#N/A</v>
      </c>
      <c r="DF2198" s="4" t="e">
        <f ca="1">OFFSET(Model!$A$1,Model!DF$2115-1,Model!$D$2113+Model!$C2198)</f>
        <v>#N/A</v>
      </c>
      <c r="DG2198" s="1"/>
      <c r="DH2198" s="4" t="e">
        <f ca="1">OFFSET(Model!$A$1,Model!DH$2115-1,Model!$D$2113+Model!$C2198)</f>
        <v>#N/A</v>
      </c>
      <c r="DI2198" s="4" t="e">
        <f ca="1">OFFSET(Model!$A$1,Model!DI$2115-1,Model!$D$2113+Model!$C2198)</f>
        <v>#N/A</v>
      </c>
      <c r="DJ2198" s="4"/>
      <c r="DK2198" s="4"/>
      <c r="DL2198" s="4"/>
      <c r="DM2198" s="4"/>
      <c r="DN2198" s="4" t="e">
        <f ca="1">OFFSET(Model!$A$1,Model!DN$2115-1,Model!$D$2113+Model!$C2198)</f>
        <v>#N/A</v>
      </c>
      <c r="DO2198" s="4" t="e">
        <f ca="1">OFFSET(Model!$A$1,Model!DO$2115-1,Model!$D$2113+Model!$C2198)</f>
        <v>#N/A</v>
      </c>
      <c r="DP2198" s="4" t="e">
        <f ca="1">OFFSET(Model!$A$1,Model!DP$2115-1,Model!$D$2113+Model!$C2198)</f>
        <v>#N/A</v>
      </c>
      <c r="DQ2198" s="6" t="e">
        <f ca="1">OFFSET(Model!$A$1,Model!DQ$2115-1,Model!$D$2113+Model!$C2198)</f>
        <v>#N/A</v>
      </c>
      <c r="DR2198" s="4" t="e">
        <f ca="1">OFFSET(Model!$A$1,Model!DR$2115-1,Model!$D$2113+Model!$C2198)</f>
        <v>#N/A</v>
      </c>
      <c r="DS2198" s="6" t="e">
        <f ca="1">OFFSET(Model!$A$1,Model!DS$2115-1,Model!$D$2113+Model!$C2198)</f>
        <v>#N/A</v>
      </c>
      <c r="DT2198" s="4" t="e">
        <f ca="1">OFFSET(Model!$A$1,Model!DT$2115-1,Model!$D$2113+Model!$C2198)</f>
        <v>#N/A</v>
      </c>
      <c r="DU2198" s="4" t="e">
        <f ca="1">OFFSET(Model!$A$1,Model!DU$2115-1,Model!$D$2113+Model!$C2198)</f>
        <v>#N/A</v>
      </c>
      <c r="DV2198" s="4" t="e">
        <f ca="1">OFFSET(Model!$A$1,Model!DV$2115-1,Model!$D$2113+Model!$C2198)</f>
        <v>#N/A</v>
      </c>
      <c r="DW2198" s="1"/>
      <c r="DX2198" s="360" t="e">
        <f ca="1">OFFSET(Model!$A$1,Model!DX$2115-1,Model!$D$2113+Model!$C2198)</f>
        <v>#N/A</v>
      </c>
      <c r="DY2198" s="360" t="e">
        <f ca="1">OFFSET(Model!$A$1,Model!DY$2115-1,Model!$D$2113+Model!$C2198)</f>
        <v>#N/A</v>
      </c>
      <c r="DZ2198" s="360" t="e">
        <f ca="1">OFFSET(Model!$A$1,Model!DZ$2115-1,Model!$D$2113+Model!$C2198)</f>
        <v>#N/A</v>
      </c>
      <c r="EA2198" s="360" t="e">
        <f ca="1">OFFSET(Model!$A$1,Model!EA$2115-1,Model!$D$2113+Model!$C2198)</f>
        <v>#N/A</v>
      </c>
      <c r="EB2198" s="360" t="e">
        <f ca="1">OFFSET(Model!$A$1,Model!EB$2115-1,Model!$D$2113+Model!$C2198)</f>
        <v>#N/A</v>
      </c>
      <c r="EC2198" s="360" t="e">
        <f ca="1">OFFSET(Model!$A$1,Model!EC$2115-1,Model!$D$2113+Model!$C2198)</f>
        <v>#N/A</v>
      </c>
      <c r="ED2198" s="1"/>
      <c r="EE2198" s="1"/>
    </row>
    <row r="2199" spans="2:135" ht="15" customHeight="1">
      <c r="B2199" s="1"/>
      <c r="C2199" s="1" t="e">
        <f>IF(C2198&lt;Model!$E$1827,C2198+1,NA())</f>
        <v>#N/A</v>
      </c>
      <c r="D2199" s="7" t="e">
        <f>INDEX(Model!$F$16:$DN$17,1,MATCH(Model!C2199,Model!$F$17:$DN$17,0))</f>
        <v>#N/A</v>
      </c>
      <c r="E2199" s="1"/>
      <c r="F2199" s="4" t="e">
        <f ca="1">OFFSET(Model!$A$1,Model!F$2115-1,Model!$D$2113+Model!$C2199)</f>
        <v>#N/A</v>
      </c>
      <c r="G2199" s="4" t="e">
        <f ca="1">OFFSET(Model!$A$1,Model!G$2115-1,Model!$D$2113+Model!$C2199)</f>
        <v>#N/A</v>
      </c>
      <c r="H2199" s="4" t="e">
        <f ca="1">OFFSET(Model!$A$1,Model!H$2115-1,Model!$D$2113+Model!$C2199)</f>
        <v>#N/A</v>
      </c>
      <c r="I2199" s="4" t="e">
        <f ca="1">OFFSET(Model!$A$1,Model!I$2115-1,Model!$D$2113+Model!$C2199)</f>
        <v>#N/A</v>
      </c>
      <c r="J2199" s="4" t="e">
        <f ca="1">OFFSET(Model!$A$1,Model!J$2115-1,Model!$D$2113+Model!$C2199)</f>
        <v>#N/A</v>
      </c>
      <c r="K2199" s="4" t="e">
        <f ca="1">OFFSET(Model!$A$1,Model!K$2115-1,Model!$D$2113+Model!$C2199)</f>
        <v>#N/A</v>
      </c>
      <c r="L2199" s="4" t="e">
        <f ca="1">OFFSET(Model!$A$1,Model!L$2115-1,Model!$D$2113+Model!$C2199)</f>
        <v>#N/A</v>
      </c>
      <c r="M2199" s="1"/>
      <c r="N2199" s="4" t="e">
        <f ca="1">OFFSET(Model!$A$1,Model!N$2115-1,Model!$D$2113+Model!$C2199)</f>
        <v>#N/A</v>
      </c>
      <c r="O2199" s="4" t="e">
        <f ca="1">OFFSET(Model!$A$1,Model!O$2115-1,Model!$D$2113+Model!$C2199)</f>
        <v>#N/A</v>
      </c>
      <c r="P2199" s="4" t="e">
        <f ca="1">OFFSET(Model!$A$1,Model!P$2115-1,Model!$D$2113+Model!$C2199)</f>
        <v>#N/A</v>
      </c>
      <c r="Q2199" s="4" t="e">
        <f ca="1">OFFSET(Model!$A$1,Model!Q$2115-1,Model!$D$2113+Model!$C2199)</f>
        <v>#N/A</v>
      </c>
      <c r="R2199" s="4" t="e">
        <f ca="1">OFFSET(Model!$A$1,Model!R$2115-1,Model!$D$2113+Model!$C2199)</f>
        <v>#N/A</v>
      </c>
      <c r="S2199" s="4" t="e">
        <f t="shared" ca="1" si="3150"/>
        <v>#N/A</v>
      </c>
      <c r="T2199" s="4"/>
      <c r="U2199" s="4" t="e">
        <f ca="1">OFFSET(Model!$A$1,Model!U$2115-1,Model!$D$2113+Model!$C2199)</f>
        <v>#N/A</v>
      </c>
      <c r="V2199" s="4" t="e">
        <f ca="1">OFFSET(Model!$A$1,Model!V$2115-1,Model!$D$2113+Model!$C2199)</f>
        <v>#N/A</v>
      </c>
      <c r="W2199" s="4" t="e">
        <f ca="1">OFFSET(Model!$A$1,Model!W$2115-1,Model!$D$2113+Model!$C2199)</f>
        <v>#N/A</v>
      </c>
      <c r="X2199" s="4" t="e">
        <f ca="1">OFFSET(Model!$A$1,Model!X$2115-1,Model!$D$2113+Model!$C2199)</f>
        <v>#N/A</v>
      </c>
      <c r="Y2199" s="4" t="e">
        <f t="shared" ca="1" si="3151"/>
        <v>#N/A</v>
      </c>
      <c r="Z2199" s="4"/>
      <c r="AA2199" s="4" t="e">
        <f ca="1">OFFSET(Model!$A$1,Model!AA$2115-1,Model!$D$2113+Model!$C2199)</f>
        <v>#N/A</v>
      </c>
      <c r="AB2199" s="4" t="e">
        <f ca="1">OFFSET(Model!$A$1,Model!AB$2115-1,Model!$D$2113+Model!$C2199)</f>
        <v>#N/A</v>
      </c>
      <c r="AC2199" s="4" t="e">
        <f ca="1">OFFSET(Model!$A$1,Model!AC$2115-1,Model!$D$2113+Model!$C2199)</f>
        <v>#N/A</v>
      </c>
      <c r="AD2199" s="4" t="e">
        <f ca="1">OFFSET(Model!$A$1,Model!AD$2115-1,Model!$D$2113+Model!$C2199)</f>
        <v>#N/A</v>
      </c>
      <c r="AE2199" s="4" t="e">
        <f ca="1">OFFSET(Model!$A$1,Model!AE$2115-1,Model!$D$2113+Model!$C2199)</f>
        <v>#N/A</v>
      </c>
      <c r="AF2199" s="4" t="e">
        <f ca="1">OFFSET(Model!$A$1,Model!AF$2115-1,Model!$D$2113+Model!$C2199)</f>
        <v>#N/A</v>
      </c>
      <c r="AG2199" s="4" t="e">
        <f ca="1">OFFSET(Model!$A$1,Model!AG$2115-1,Model!$D$2113+Model!$C2199)</f>
        <v>#N/A</v>
      </c>
      <c r="AH2199" s="4" t="e">
        <f ca="1">OFFSET(Model!$A$1,Model!AH$2115-1,Model!$D$2113+Model!$C2199)</f>
        <v>#N/A</v>
      </c>
      <c r="AI2199" s="4" t="e">
        <f ca="1">OFFSET(Model!$A$1,Model!AI$2115-1,Model!$D$2113+Model!$C2199)</f>
        <v>#N/A</v>
      </c>
      <c r="AJ2199" s="4" t="e">
        <f ca="1">OFFSET(Model!$A$1,Model!AJ$2115-1,Model!$D$2113+Model!$C2199)</f>
        <v>#N/A</v>
      </c>
      <c r="AK2199" s="4" t="e">
        <f ca="1">OFFSET(Model!$A$1,Model!AK$2115-1,Model!$D$2113+Model!$C2199)</f>
        <v>#N/A</v>
      </c>
      <c r="AL2199" s="4" t="e">
        <f t="shared" ca="1" si="3152"/>
        <v>#N/A</v>
      </c>
      <c r="AM2199" s="4"/>
      <c r="AN2199" s="4" t="e">
        <f ca="1">OFFSET(Model!$A$1,Model!AN$2115-1,Model!$D$2113+Model!$C2199)</f>
        <v>#N/A</v>
      </c>
      <c r="AO2199" s="4" t="e">
        <f ca="1">OFFSET(Model!$A$1,Model!AO$2115-1,Model!$D$2113+Model!$C2199)</f>
        <v>#N/A</v>
      </c>
      <c r="AP2199" s="4" t="e">
        <f ca="1">OFFSET(Model!$A$1,Model!AP$2115-1,Model!$D$2113+Model!$C2199)</f>
        <v>#N/A</v>
      </c>
      <c r="AQ2199" s="4" t="e">
        <f ca="1">OFFSET(Model!$A$1,Model!AQ$2115-1,Model!$D$2113+Model!$C2199)</f>
        <v>#N/A</v>
      </c>
      <c r="AR2199" s="4" t="e">
        <f ca="1">OFFSET(Model!$A$1,Model!AR$2115-1,Model!$D$2113+Model!$C2199)</f>
        <v>#N/A</v>
      </c>
      <c r="AS2199" s="4" t="e">
        <f ca="1">OFFSET(Model!$A$1,Model!AS$2115-1,Model!$D$2113+Model!$C2199)</f>
        <v>#N/A</v>
      </c>
      <c r="AT2199" s="4" t="e">
        <f ca="1">OFFSET(Model!$A$1,Model!AT$2115-1,Model!$D$2113+Model!$C2199)</f>
        <v>#N/A</v>
      </c>
      <c r="AU2199" s="4" t="e">
        <f ca="1">OFFSET(Model!$A$1,Model!AU$2115-1,Model!$D$2113+Model!$C2199)</f>
        <v>#N/A</v>
      </c>
      <c r="AV2199" s="4" t="e">
        <f ca="1">OFFSET(Model!$A$1,Model!AV$2115-1,Model!$D$2113+Model!$C2199)</f>
        <v>#N/A</v>
      </c>
      <c r="AW2199" s="4" t="e">
        <f ca="1">OFFSET(Model!$A$1,Model!AW$2115-1,Model!$D$2113+Model!$C2199)</f>
        <v>#N/A</v>
      </c>
      <c r="AX2199" s="4" t="e">
        <f ca="1">OFFSET(Model!$A$1,Model!AX$2115-1,Model!$D$2113+Model!$C2199)</f>
        <v>#N/A</v>
      </c>
      <c r="AY2199" s="4" t="e">
        <f ca="1">OFFSET(Model!$A$1,Model!AY$2115-1,Model!$D$2113+Model!$C2199)</f>
        <v>#N/A</v>
      </c>
      <c r="AZ2199" s="4" t="e">
        <f ca="1">OFFSET(Model!$A$1,Model!AZ$2115-1,Model!$D$2113+Model!$C2199)</f>
        <v>#N/A</v>
      </c>
      <c r="BA2199" s="4" t="e">
        <f ca="1">OFFSET(Model!$A$1,Model!BA$2115-1,Model!$D$2113+Model!$C2199)</f>
        <v>#N/A</v>
      </c>
      <c r="BB2199" s="4" t="e">
        <f ca="1">OFFSET(Model!$A$1,Model!BB$2115-1,Model!$D$2113+Model!$C2199)</f>
        <v>#N/A</v>
      </c>
      <c r="BC2199" s="4" t="e">
        <f ca="1">OFFSET(Model!$A$1,Model!BC$2115-1,Model!$D$2113+Model!$C2199)</f>
        <v>#N/A</v>
      </c>
      <c r="BD2199" s="4" t="e">
        <f ca="1">OFFSET(Model!$A$1,Model!BD$2115-1,Model!$D$2113+Model!$C2199)</f>
        <v>#N/A</v>
      </c>
      <c r="BE2199" s="4" t="e">
        <f ca="1">OFFSET(Model!$A$1,Model!BE$2115-1,Model!$D$2113+Model!$C2199)</f>
        <v>#N/A</v>
      </c>
      <c r="BF2199" s="4" t="e">
        <f ca="1">OFFSET(Model!$A$1,Model!BF$2115-1,Model!$D$2113+Model!$C2199)</f>
        <v>#N/A</v>
      </c>
      <c r="BG2199" s="4" t="e">
        <f ca="1">OFFSET(Model!$A$1,Model!BG$2115-1,Model!$D$2113+Model!$C2199)</f>
        <v>#N/A</v>
      </c>
      <c r="BH2199" s="4" t="e">
        <f t="shared" ca="1" si="3153"/>
        <v>#N/A</v>
      </c>
      <c r="BI2199" s="4"/>
      <c r="BJ2199" s="4" t="e">
        <f ca="1">OFFSET(Model!$A$1,Model!BJ$2115-1,Model!$D$2113+Model!$C2199)</f>
        <v>#N/A</v>
      </c>
      <c r="BK2199" s="4" t="e">
        <f ca="1">OFFSET(Model!$A$1,Model!BK$2115-1,Model!$D$2113+Model!$C2199)</f>
        <v>#N/A</v>
      </c>
      <c r="BL2199" s="4" t="e">
        <f ca="1">OFFSET(Model!$A$1,Model!BL$2115-1,Model!$D$2113+Model!$C2199)</f>
        <v>#N/A</v>
      </c>
      <c r="BM2199" s="4" t="e">
        <f ca="1">OFFSET(Model!$A$1,Model!BM$2115-1,Model!$D$2113+Model!$C2199)</f>
        <v>#N/A</v>
      </c>
      <c r="BN2199" s="4" t="e">
        <f ca="1">OFFSET(Model!$A$1,Model!BN$2115-1,Model!$D$2113+Model!$C2199)</f>
        <v>#N/A</v>
      </c>
      <c r="BO2199" s="4" t="e">
        <f ca="1">OFFSET(Model!$A$1,Model!BO$2115-1,Model!$D$2113+Model!$C2199)</f>
        <v>#N/A</v>
      </c>
      <c r="BP2199" s="4" t="e">
        <f ca="1">OFFSET(Model!$A$1,Model!BP$2115-1,Model!$D$2113+Model!$C2199)</f>
        <v>#N/A</v>
      </c>
      <c r="BQ2199" s="4" t="e">
        <f ca="1">OFFSET(Model!$A$1,Model!BQ$2115-1,Model!$D$2113+Model!$C2199)</f>
        <v>#N/A</v>
      </c>
      <c r="BR2199" s="4" t="e">
        <f t="shared" ca="1" si="3154"/>
        <v>#N/A</v>
      </c>
      <c r="BS2199" s="4"/>
      <c r="BT2199" s="2" t="e">
        <f t="shared" ca="1" si="3155"/>
        <v>#N/A</v>
      </c>
      <c r="BU2199" s="2" t="e">
        <f t="shared" ca="1" si="3156"/>
        <v>#N/A</v>
      </c>
      <c r="BV2199" s="5" t="e">
        <f t="shared" ca="1" si="3157"/>
        <v>#N/A</v>
      </c>
      <c r="BW2199" s="1"/>
      <c r="BX2199" s="4" t="e">
        <f ca="1">OFFSET(Model!$A$1,Model!BX$2115-1,Model!$D$2113+Model!$C2199)</f>
        <v>#N/A</v>
      </c>
      <c r="BY2199" s="4" t="e">
        <f ca="1">OFFSET(Model!$A$1,Model!BY$2115-1,Model!$D$2113+Model!$C2199)</f>
        <v>#N/A</v>
      </c>
      <c r="BZ2199" s="4" t="e">
        <f ca="1">OFFSET(Model!$A$1,Model!BZ$2115-1,Model!$D$2113+Model!$C2199)</f>
        <v>#N/A</v>
      </c>
      <c r="CA2199" s="4" t="e">
        <f ca="1">OFFSET(Model!$A$1,Model!CA$2115-1,Model!$D$2113+Model!$C2199)</f>
        <v>#N/A</v>
      </c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 t="e">
        <f ca="1">OFFSET(Model!$A$1,Model!DD$2115-1,Model!$D$2113+Model!$C2199)</f>
        <v>#N/A</v>
      </c>
      <c r="DE2199" s="4" t="e">
        <f ca="1">OFFSET(Model!$A$1,Model!DE$2115-1,Model!$D$2113+Model!$C2199)</f>
        <v>#N/A</v>
      </c>
      <c r="DF2199" s="4" t="e">
        <f ca="1">OFFSET(Model!$A$1,Model!DF$2115-1,Model!$D$2113+Model!$C2199)</f>
        <v>#N/A</v>
      </c>
      <c r="DG2199" s="1"/>
      <c r="DH2199" s="4" t="e">
        <f ca="1">OFFSET(Model!$A$1,Model!DH$2115-1,Model!$D$2113+Model!$C2199)</f>
        <v>#N/A</v>
      </c>
      <c r="DI2199" s="4" t="e">
        <f ca="1">OFFSET(Model!$A$1,Model!DI$2115-1,Model!$D$2113+Model!$C2199)</f>
        <v>#N/A</v>
      </c>
      <c r="DJ2199" s="4"/>
      <c r="DK2199" s="4"/>
      <c r="DL2199" s="4"/>
      <c r="DM2199" s="4"/>
      <c r="DN2199" s="4" t="e">
        <f ca="1">OFFSET(Model!$A$1,Model!DN$2115-1,Model!$D$2113+Model!$C2199)</f>
        <v>#N/A</v>
      </c>
      <c r="DO2199" s="4" t="e">
        <f ca="1">OFFSET(Model!$A$1,Model!DO$2115-1,Model!$D$2113+Model!$C2199)</f>
        <v>#N/A</v>
      </c>
      <c r="DP2199" s="4" t="e">
        <f ca="1">OFFSET(Model!$A$1,Model!DP$2115-1,Model!$D$2113+Model!$C2199)</f>
        <v>#N/A</v>
      </c>
      <c r="DQ2199" s="6" t="e">
        <f ca="1">OFFSET(Model!$A$1,Model!DQ$2115-1,Model!$D$2113+Model!$C2199)</f>
        <v>#N/A</v>
      </c>
      <c r="DR2199" s="4" t="e">
        <f ca="1">OFFSET(Model!$A$1,Model!DR$2115-1,Model!$D$2113+Model!$C2199)</f>
        <v>#N/A</v>
      </c>
      <c r="DS2199" s="6" t="e">
        <f ca="1">OFFSET(Model!$A$1,Model!DS$2115-1,Model!$D$2113+Model!$C2199)</f>
        <v>#N/A</v>
      </c>
      <c r="DT2199" s="4" t="e">
        <f ca="1">OFFSET(Model!$A$1,Model!DT$2115-1,Model!$D$2113+Model!$C2199)</f>
        <v>#N/A</v>
      </c>
      <c r="DU2199" s="4" t="e">
        <f ca="1">OFFSET(Model!$A$1,Model!DU$2115-1,Model!$D$2113+Model!$C2199)</f>
        <v>#N/A</v>
      </c>
      <c r="DV2199" s="4" t="e">
        <f ca="1">OFFSET(Model!$A$1,Model!DV$2115-1,Model!$D$2113+Model!$C2199)</f>
        <v>#N/A</v>
      </c>
      <c r="DW2199" s="1"/>
      <c r="DX2199" s="360" t="e">
        <f ca="1">OFFSET(Model!$A$1,Model!DX$2115-1,Model!$D$2113+Model!$C2199)</f>
        <v>#N/A</v>
      </c>
      <c r="DY2199" s="360" t="e">
        <f ca="1">OFFSET(Model!$A$1,Model!DY$2115-1,Model!$D$2113+Model!$C2199)</f>
        <v>#N/A</v>
      </c>
      <c r="DZ2199" s="360" t="e">
        <f ca="1">OFFSET(Model!$A$1,Model!DZ$2115-1,Model!$D$2113+Model!$C2199)</f>
        <v>#N/A</v>
      </c>
      <c r="EA2199" s="360" t="e">
        <f ca="1">OFFSET(Model!$A$1,Model!EA$2115-1,Model!$D$2113+Model!$C2199)</f>
        <v>#N/A</v>
      </c>
      <c r="EB2199" s="360" t="e">
        <f ca="1">OFFSET(Model!$A$1,Model!EB$2115-1,Model!$D$2113+Model!$C2199)</f>
        <v>#N/A</v>
      </c>
      <c r="EC2199" s="360" t="e">
        <f ca="1">OFFSET(Model!$A$1,Model!EC$2115-1,Model!$D$2113+Model!$C2199)</f>
        <v>#N/A</v>
      </c>
      <c r="ED2199" s="1"/>
      <c r="EE2199" s="1"/>
    </row>
    <row r="2200" spans="2:135" ht="15" customHeight="1">
      <c r="B2200" s="1"/>
      <c r="C2200" s="1" t="e">
        <f>IF(C2199&lt;Model!$E$1827,C2199+1,NA())</f>
        <v>#N/A</v>
      </c>
      <c r="D2200" s="7" t="e">
        <f>INDEX(Model!$F$16:$DN$17,1,MATCH(Model!C2200,Model!$F$17:$DN$17,0))</f>
        <v>#N/A</v>
      </c>
      <c r="E2200" s="1"/>
      <c r="F2200" s="4" t="e">
        <f ca="1">OFFSET(Model!$A$1,Model!F$2115-1,Model!$D$2113+Model!$C2200)</f>
        <v>#N/A</v>
      </c>
      <c r="G2200" s="4" t="e">
        <f ca="1">OFFSET(Model!$A$1,Model!G$2115-1,Model!$D$2113+Model!$C2200)</f>
        <v>#N/A</v>
      </c>
      <c r="H2200" s="4" t="e">
        <f ca="1">OFFSET(Model!$A$1,Model!H$2115-1,Model!$D$2113+Model!$C2200)</f>
        <v>#N/A</v>
      </c>
      <c r="I2200" s="4" t="e">
        <f ca="1">OFFSET(Model!$A$1,Model!I$2115-1,Model!$D$2113+Model!$C2200)</f>
        <v>#N/A</v>
      </c>
      <c r="J2200" s="4" t="e">
        <f ca="1">OFFSET(Model!$A$1,Model!J$2115-1,Model!$D$2113+Model!$C2200)</f>
        <v>#N/A</v>
      </c>
      <c r="K2200" s="4" t="e">
        <f ca="1">OFFSET(Model!$A$1,Model!K$2115-1,Model!$D$2113+Model!$C2200)</f>
        <v>#N/A</v>
      </c>
      <c r="L2200" s="4" t="e">
        <f ca="1">OFFSET(Model!$A$1,Model!L$2115-1,Model!$D$2113+Model!$C2200)</f>
        <v>#N/A</v>
      </c>
      <c r="M2200" s="1"/>
      <c r="N2200" s="4" t="e">
        <f ca="1">OFFSET(Model!$A$1,Model!N$2115-1,Model!$D$2113+Model!$C2200)</f>
        <v>#N/A</v>
      </c>
      <c r="O2200" s="4" t="e">
        <f ca="1">OFFSET(Model!$A$1,Model!O$2115-1,Model!$D$2113+Model!$C2200)</f>
        <v>#N/A</v>
      </c>
      <c r="P2200" s="4" t="e">
        <f ca="1">OFFSET(Model!$A$1,Model!P$2115-1,Model!$D$2113+Model!$C2200)</f>
        <v>#N/A</v>
      </c>
      <c r="Q2200" s="4" t="e">
        <f ca="1">OFFSET(Model!$A$1,Model!Q$2115-1,Model!$D$2113+Model!$C2200)</f>
        <v>#N/A</v>
      </c>
      <c r="R2200" s="4" t="e">
        <f ca="1">OFFSET(Model!$A$1,Model!R$2115-1,Model!$D$2113+Model!$C2200)</f>
        <v>#N/A</v>
      </c>
      <c r="S2200" s="4" t="e">
        <f t="shared" ca="1" si="3150"/>
        <v>#N/A</v>
      </c>
      <c r="T2200" s="4"/>
      <c r="U2200" s="4" t="e">
        <f ca="1">OFFSET(Model!$A$1,Model!U$2115-1,Model!$D$2113+Model!$C2200)</f>
        <v>#N/A</v>
      </c>
      <c r="V2200" s="4" t="e">
        <f ca="1">OFFSET(Model!$A$1,Model!V$2115-1,Model!$D$2113+Model!$C2200)</f>
        <v>#N/A</v>
      </c>
      <c r="W2200" s="4" t="e">
        <f ca="1">OFFSET(Model!$A$1,Model!W$2115-1,Model!$D$2113+Model!$C2200)</f>
        <v>#N/A</v>
      </c>
      <c r="X2200" s="4" t="e">
        <f ca="1">OFFSET(Model!$A$1,Model!X$2115-1,Model!$D$2113+Model!$C2200)</f>
        <v>#N/A</v>
      </c>
      <c r="Y2200" s="4" t="e">
        <f t="shared" ca="1" si="3151"/>
        <v>#N/A</v>
      </c>
      <c r="Z2200" s="4"/>
      <c r="AA2200" s="4" t="e">
        <f ca="1">OFFSET(Model!$A$1,Model!AA$2115-1,Model!$D$2113+Model!$C2200)</f>
        <v>#N/A</v>
      </c>
      <c r="AB2200" s="4" t="e">
        <f ca="1">OFFSET(Model!$A$1,Model!AB$2115-1,Model!$D$2113+Model!$C2200)</f>
        <v>#N/A</v>
      </c>
      <c r="AC2200" s="4" t="e">
        <f ca="1">OFFSET(Model!$A$1,Model!AC$2115-1,Model!$D$2113+Model!$C2200)</f>
        <v>#N/A</v>
      </c>
      <c r="AD2200" s="4" t="e">
        <f ca="1">OFFSET(Model!$A$1,Model!AD$2115-1,Model!$D$2113+Model!$C2200)</f>
        <v>#N/A</v>
      </c>
      <c r="AE2200" s="4" t="e">
        <f ca="1">OFFSET(Model!$A$1,Model!AE$2115-1,Model!$D$2113+Model!$C2200)</f>
        <v>#N/A</v>
      </c>
      <c r="AF2200" s="4" t="e">
        <f ca="1">OFFSET(Model!$A$1,Model!AF$2115-1,Model!$D$2113+Model!$C2200)</f>
        <v>#N/A</v>
      </c>
      <c r="AG2200" s="4" t="e">
        <f ca="1">OFFSET(Model!$A$1,Model!AG$2115-1,Model!$D$2113+Model!$C2200)</f>
        <v>#N/A</v>
      </c>
      <c r="AH2200" s="4" t="e">
        <f ca="1">OFFSET(Model!$A$1,Model!AH$2115-1,Model!$D$2113+Model!$C2200)</f>
        <v>#N/A</v>
      </c>
      <c r="AI2200" s="4" t="e">
        <f ca="1">OFFSET(Model!$A$1,Model!AI$2115-1,Model!$D$2113+Model!$C2200)</f>
        <v>#N/A</v>
      </c>
      <c r="AJ2200" s="4" t="e">
        <f ca="1">OFFSET(Model!$A$1,Model!AJ$2115-1,Model!$D$2113+Model!$C2200)</f>
        <v>#N/A</v>
      </c>
      <c r="AK2200" s="4" t="e">
        <f ca="1">OFFSET(Model!$A$1,Model!AK$2115-1,Model!$D$2113+Model!$C2200)</f>
        <v>#N/A</v>
      </c>
      <c r="AL2200" s="4" t="e">
        <f t="shared" ca="1" si="3152"/>
        <v>#N/A</v>
      </c>
      <c r="AM2200" s="4"/>
      <c r="AN2200" s="4" t="e">
        <f ca="1">OFFSET(Model!$A$1,Model!AN$2115-1,Model!$D$2113+Model!$C2200)</f>
        <v>#N/A</v>
      </c>
      <c r="AO2200" s="4" t="e">
        <f ca="1">OFFSET(Model!$A$1,Model!AO$2115-1,Model!$D$2113+Model!$C2200)</f>
        <v>#N/A</v>
      </c>
      <c r="AP2200" s="4" t="e">
        <f ca="1">OFFSET(Model!$A$1,Model!AP$2115-1,Model!$D$2113+Model!$C2200)</f>
        <v>#N/A</v>
      </c>
      <c r="AQ2200" s="4" t="e">
        <f ca="1">OFFSET(Model!$A$1,Model!AQ$2115-1,Model!$D$2113+Model!$C2200)</f>
        <v>#N/A</v>
      </c>
      <c r="AR2200" s="4" t="e">
        <f ca="1">OFFSET(Model!$A$1,Model!AR$2115-1,Model!$D$2113+Model!$C2200)</f>
        <v>#N/A</v>
      </c>
      <c r="AS2200" s="4" t="e">
        <f ca="1">OFFSET(Model!$A$1,Model!AS$2115-1,Model!$D$2113+Model!$C2200)</f>
        <v>#N/A</v>
      </c>
      <c r="AT2200" s="4" t="e">
        <f ca="1">OFFSET(Model!$A$1,Model!AT$2115-1,Model!$D$2113+Model!$C2200)</f>
        <v>#N/A</v>
      </c>
      <c r="AU2200" s="4" t="e">
        <f ca="1">OFFSET(Model!$A$1,Model!AU$2115-1,Model!$D$2113+Model!$C2200)</f>
        <v>#N/A</v>
      </c>
      <c r="AV2200" s="4" t="e">
        <f ca="1">OFFSET(Model!$A$1,Model!AV$2115-1,Model!$D$2113+Model!$C2200)</f>
        <v>#N/A</v>
      </c>
      <c r="AW2200" s="4" t="e">
        <f ca="1">OFFSET(Model!$A$1,Model!AW$2115-1,Model!$D$2113+Model!$C2200)</f>
        <v>#N/A</v>
      </c>
      <c r="AX2200" s="4" t="e">
        <f ca="1">OFFSET(Model!$A$1,Model!AX$2115-1,Model!$D$2113+Model!$C2200)</f>
        <v>#N/A</v>
      </c>
      <c r="AY2200" s="4" t="e">
        <f ca="1">OFFSET(Model!$A$1,Model!AY$2115-1,Model!$D$2113+Model!$C2200)</f>
        <v>#N/A</v>
      </c>
      <c r="AZ2200" s="4" t="e">
        <f ca="1">OFFSET(Model!$A$1,Model!AZ$2115-1,Model!$D$2113+Model!$C2200)</f>
        <v>#N/A</v>
      </c>
      <c r="BA2200" s="4" t="e">
        <f ca="1">OFFSET(Model!$A$1,Model!BA$2115-1,Model!$D$2113+Model!$C2200)</f>
        <v>#N/A</v>
      </c>
      <c r="BB2200" s="4" t="e">
        <f ca="1">OFFSET(Model!$A$1,Model!BB$2115-1,Model!$D$2113+Model!$C2200)</f>
        <v>#N/A</v>
      </c>
      <c r="BC2200" s="4" t="e">
        <f ca="1">OFFSET(Model!$A$1,Model!BC$2115-1,Model!$D$2113+Model!$C2200)</f>
        <v>#N/A</v>
      </c>
      <c r="BD2200" s="4" t="e">
        <f ca="1">OFFSET(Model!$A$1,Model!BD$2115-1,Model!$D$2113+Model!$C2200)</f>
        <v>#N/A</v>
      </c>
      <c r="BE2200" s="4" t="e">
        <f ca="1">OFFSET(Model!$A$1,Model!BE$2115-1,Model!$D$2113+Model!$C2200)</f>
        <v>#N/A</v>
      </c>
      <c r="BF2200" s="4" t="e">
        <f ca="1">OFFSET(Model!$A$1,Model!BF$2115-1,Model!$D$2113+Model!$C2200)</f>
        <v>#N/A</v>
      </c>
      <c r="BG2200" s="4" t="e">
        <f ca="1">OFFSET(Model!$A$1,Model!BG$2115-1,Model!$D$2113+Model!$C2200)</f>
        <v>#N/A</v>
      </c>
      <c r="BH2200" s="4" t="e">
        <f t="shared" ca="1" si="3153"/>
        <v>#N/A</v>
      </c>
      <c r="BI2200" s="4"/>
      <c r="BJ2200" s="4" t="e">
        <f ca="1">OFFSET(Model!$A$1,Model!BJ$2115-1,Model!$D$2113+Model!$C2200)</f>
        <v>#N/A</v>
      </c>
      <c r="BK2200" s="4" t="e">
        <f ca="1">OFFSET(Model!$A$1,Model!BK$2115-1,Model!$D$2113+Model!$C2200)</f>
        <v>#N/A</v>
      </c>
      <c r="BL2200" s="4" t="e">
        <f ca="1">OFFSET(Model!$A$1,Model!BL$2115-1,Model!$D$2113+Model!$C2200)</f>
        <v>#N/A</v>
      </c>
      <c r="BM2200" s="4" t="e">
        <f ca="1">OFFSET(Model!$A$1,Model!BM$2115-1,Model!$D$2113+Model!$C2200)</f>
        <v>#N/A</v>
      </c>
      <c r="BN2200" s="4" t="e">
        <f ca="1">OFFSET(Model!$A$1,Model!BN$2115-1,Model!$D$2113+Model!$C2200)</f>
        <v>#N/A</v>
      </c>
      <c r="BO2200" s="4" t="e">
        <f ca="1">OFFSET(Model!$A$1,Model!BO$2115-1,Model!$D$2113+Model!$C2200)</f>
        <v>#N/A</v>
      </c>
      <c r="BP2200" s="4" t="e">
        <f ca="1">OFFSET(Model!$A$1,Model!BP$2115-1,Model!$D$2113+Model!$C2200)</f>
        <v>#N/A</v>
      </c>
      <c r="BQ2200" s="4" t="e">
        <f ca="1">OFFSET(Model!$A$1,Model!BQ$2115-1,Model!$D$2113+Model!$C2200)</f>
        <v>#N/A</v>
      </c>
      <c r="BR2200" s="4" t="e">
        <f t="shared" ca="1" si="3154"/>
        <v>#N/A</v>
      </c>
      <c r="BS2200" s="4"/>
      <c r="BT2200" s="2" t="e">
        <f t="shared" ca="1" si="3155"/>
        <v>#N/A</v>
      </c>
      <c r="BU2200" s="2" t="e">
        <f t="shared" ca="1" si="3156"/>
        <v>#N/A</v>
      </c>
      <c r="BV2200" s="5" t="e">
        <f t="shared" ca="1" si="3157"/>
        <v>#N/A</v>
      </c>
      <c r="BW2200" s="1"/>
      <c r="BX2200" s="4" t="e">
        <f ca="1">OFFSET(Model!$A$1,Model!BX$2115-1,Model!$D$2113+Model!$C2200)</f>
        <v>#N/A</v>
      </c>
      <c r="BY2200" s="4" t="e">
        <f ca="1">OFFSET(Model!$A$1,Model!BY$2115-1,Model!$D$2113+Model!$C2200)</f>
        <v>#N/A</v>
      </c>
      <c r="BZ2200" s="4" t="e">
        <f ca="1">OFFSET(Model!$A$1,Model!BZ$2115-1,Model!$D$2113+Model!$C2200)</f>
        <v>#N/A</v>
      </c>
      <c r="CA2200" s="4" t="e">
        <f ca="1">OFFSET(Model!$A$1,Model!CA$2115-1,Model!$D$2113+Model!$C2200)</f>
        <v>#N/A</v>
      </c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 t="e">
        <f ca="1">OFFSET(Model!$A$1,Model!DD$2115-1,Model!$D$2113+Model!$C2200)</f>
        <v>#N/A</v>
      </c>
      <c r="DE2200" s="4" t="e">
        <f ca="1">OFFSET(Model!$A$1,Model!DE$2115-1,Model!$D$2113+Model!$C2200)</f>
        <v>#N/A</v>
      </c>
      <c r="DF2200" s="4" t="e">
        <f ca="1">OFFSET(Model!$A$1,Model!DF$2115-1,Model!$D$2113+Model!$C2200)</f>
        <v>#N/A</v>
      </c>
      <c r="DG2200" s="1"/>
      <c r="DH2200" s="4" t="e">
        <f ca="1">OFFSET(Model!$A$1,Model!DH$2115-1,Model!$D$2113+Model!$C2200)</f>
        <v>#N/A</v>
      </c>
      <c r="DI2200" s="4" t="e">
        <f ca="1">OFFSET(Model!$A$1,Model!DI$2115-1,Model!$D$2113+Model!$C2200)</f>
        <v>#N/A</v>
      </c>
      <c r="DJ2200" s="4"/>
      <c r="DK2200" s="4"/>
      <c r="DL2200" s="4"/>
      <c r="DM2200" s="4"/>
      <c r="DN2200" s="4" t="e">
        <f ca="1">OFFSET(Model!$A$1,Model!DN$2115-1,Model!$D$2113+Model!$C2200)</f>
        <v>#N/A</v>
      </c>
      <c r="DO2200" s="4" t="e">
        <f ca="1">OFFSET(Model!$A$1,Model!DO$2115-1,Model!$D$2113+Model!$C2200)</f>
        <v>#N/A</v>
      </c>
      <c r="DP2200" s="4" t="e">
        <f ca="1">OFFSET(Model!$A$1,Model!DP$2115-1,Model!$D$2113+Model!$C2200)</f>
        <v>#N/A</v>
      </c>
      <c r="DQ2200" s="6" t="e">
        <f ca="1">OFFSET(Model!$A$1,Model!DQ$2115-1,Model!$D$2113+Model!$C2200)</f>
        <v>#N/A</v>
      </c>
      <c r="DR2200" s="4" t="e">
        <f ca="1">OFFSET(Model!$A$1,Model!DR$2115-1,Model!$D$2113+Model!$C2200)</f>
        <v>#N/A</v>
      </c>
      <c r="DS2200" s="6" t="e">
        <f ca="1">OFFSET(Model!$A$1,Model!DS$2115-1,Model!$D$2113+Model!$C2200)</f>
        <v>#N/A</v>
      </c>
      <c r="DT2200" s="4" t="e">
        <f ca="1">OFFSET(Model!$A$1,Model!DT$2115-1,Model!$D$2113+Model!$C2200)</f>
        <v>#N/A</v>
      </c>
      <c r="DU2200" s="4" t="e">
        <f ca="1">OFFSET(Model!$A$1,Model!DU$2115-1,Model!$D$2113+Model!$C2200)</f>
        <v>#N/A</v>
      </c>
      <c r="DV2200" s="4" t="e">
        <f ca="1">OFFSET(Model!$A$1,Model!DV$2115-1,Model!$D$2113+Model!$C2200)</f>
        <v>#N/A</v>
      </c>
      <c r="DW2200" s="1"/>
      <c r="DX2200" s="360" t="e">
        <f ca="1">OFFSET(Model!$A$1,Model!DX$2115-1,Model!$D$2113+Model!$C2200)</f>
        <v>#N/A</v>
      </c>
      <c r="DY2200" s="360" t="e">
        <f ca="1">OFFSET(Model!$A$1,Model!DY$2115-1,Model!$D$2113+Model!$C2200)</f>
        <v>#N/A</v>
      </c>
      <c r="DZ2200" s="360" t="e">
        <f ca="1">OFFSET(Model!$A$1,Model!DZ$2115-1,Model!$D$2113+Model!$C2200)</f>
        <v>#N/A</v>
      </c>
      <c r="EA2200" s="360" t="e">
        <f ca="1">OFFSET(Model!$A$1,Model!EA$2115-1,Model!$D$2113+Model!$C2200)</f>
        <v>#N/A</v>
      </c>
      <c r="EB2200" s="360" t="e">
        <f ca="1">OFFSET(Model!$A$1,Model!EB$2115-1,Model!$D$2113+Model!$C2200)</f>
        <v>#N/A</v>
      </c>
      <c r="EC2200" s="360" t="e">
        <f ca="1">OFFSET(Model!$A$1,Model!EC$2115-1,Model!$D$2113+Model!$C2200)</f>
        <v>#N/A</v>
      </c>
      <c r="ED2200" s="1"/>
      <c r="EE2200" s="1"/>
    </row>
    <row r="2201" spans="2:135" ht="15" customHeight="1">
      <c r="B2201" s="1"/>
      <c r="C2201" s="1" t="e">
        <f>IF(C2200&lt;Model!$E$1827,C2200+1,NA())</f>
        <v>#N/A</v>
      </c>
      <c r="D2201" s="7" t="e">
        <f>INDEX(Model!$F$16:$DN$17,1,MATCH(Model!C2201,Model!$F$17:$DN$17,0))</f>
        <v>#N/A</v>
      </c>
      <c r="E2201" s="1"/>
      <c r="F2201" s="4" t="e">
        <f ca="1">OFFSET(Model!$A$1,Model!F$2115-1,Model!$D$2113+Model!$C2201)</f>
        <v>#N/A</v>
      </c>
      <c r="G2201" s="4" t="e">
        <f ca="1">OFFSET(Model!$A$1,Model!G$2115-1,Model!$D$2113+Model!$C2201)</f>
        <v>#N/A</v>
      </c>
      <c r="H2201" s="4" t="e">
        <f ca="1">OFFSET(Model!$A$1,Model!H$2115-1,Model!$D$2113+Model!$C2201)</f>
        <v>#N/A</v>
      </c>
      <c r="I2201" s="4" t="e">
        <f ca="1">OFFSET(Model!$A$1,Model!I$2115-1,Model!$D$2113+Model!$C2201)</f>
        <v>#N/A</v>
      </c>
      <c r="J2201" s="4" t="e">
        <f ca="1">OFFSET(Model!$A$1,Model!J$2115-1,Model!$D$2113+Model!$C2201)</f>
        <v>#N/A</v>
      </c>
      <c r="K2201" s="4" t="e">
        <f ca="1">OFFSET(Model!$A$1,Model!K$2115-1,Model!$D$2113+Model!$C2201)</f>
        <v>#N/A</v>
      </c>
      <c r="L2201" s="4" t="e">
        <f ca="1">OFFSET(Model!$A$1,Model!L$2115-1,Model!$D$2113+Model!$C2201)</f>
        <v>#N/A</v>
      </c>
      <c r="M2201" s="1"/>
      <c r="N2201" s="4" t="e">
        <f ca="1">OFFSET(Model!$A$1,Model!N$2115-1,Model!$D$2113+Model!$C2201)</f>
        <v>#N/A</v>
      </c>
      <c r="O2201" s="4" t="e">
        <f ca="1">OFFSET(Model!$A$1,Model!O$2115-1,Model!$D$2113+Model!$C2201)</f>
        <v>#N/A</v>
      </c>
      <c r="P2201" s="4" t="e">
        <f ca="1">OFFSET(Model!$A$1,Model!P$2115-1,Model!$D$2113+Model!$C2201)</f>
        <v>#N/A</v>
      </c>
      <c r="Q2201" s="4" t="e">
        <f ca="1">OFFSET(Model!$A$1,Model!Q$2115-1,Model!$D$2113+Model!$C2201)</f>
        <v>#N/A</v>
      </c>
      <c r="R2201" s="4" t="e">
        <f ca="1">OFFSET(Model!$A$1,Model!R$2115-1,Model!$D$2113+Model!$C2201)</f>
        <v>#N/A</v>
      </c>
      <c r="S2201" s="4" t="e">
        <f t="shared" ca="1" si="3150"/>
        <v>#N/A</v>
      </c>
      <c r="T2201" s="4"/>
      <c r="U2201" s="4" t="e">
        <f ca="1">OFFSET(Model!$A$1,Model!U$2115-1,Model!$D$2113+Model!$C2201)</f>
        <v>#N/A</v>
      </c>
      <c r="V2201" s="4" t="e">
        <f ca="1">OFFSET(Model!$A$1,Model!V$2115-1,Model!$D$2113+Model!$C2201)</f>
        <v>#N/A</v>
      </c>
      <c r="W2201" s="4" t="e">
        <f ca="1">OFFSET(Model!$A$1,Model!W$2115-1,Model!$D$2113+Model!$C2201)</f>
        <v>#N/A</v>
      </c>
      <c r="X2201" s="4" t="e">
        <f ca="1">OFFSET(Model!$A$1,Model!X$2115-1,Model!$D$2113+Model!$C2201)</f>
        <v>#N/A</v>
      </c>
      <c r="Y2201" s="4" t="e">
        <f t="shared" ca="1" si="3151"/>
        <v>#N/A</v>
      </c>
      <c r="Z2201" s="4"/>
      <c r="AA2201" s="4" t="e">
        <f ca="1">OFFSET(Model!$A$1,Model!AA$2115-1,Model!$D$2113+Model!$C2201)</f>
        <v>#N/A</v>
      </c>
      <c r="AB2201" s="4" t="e">
        <f ca="1">OFFSET(Model!$A$1,Model!AB$2115-1,Model!$D$2113+Model!$C2201)</f>
        <v>#N/A</v>
      </c>
      <c r="AC2201" s="4" t="e">
        <f ca="1">OFFSET(Model!$A$1,Model!AC$2115-1,Model!$D$2113+Model!$C2201)</f>
        <v>#N/A</v>
      </c>
      <c r="AD2201" s="4" t="e">
        <f ca="1">OFFSET(Model!$A$1,Model!AD$2115-1,Model!$D$2113+Model!$C2201)</f>
        <v>#N/A</v>
      </c>
      <c r="AE2201" s="4" t="e">
        <f ca="1">OFFSET(Model!$A$1,Model!AE$2115-1,Model!$D$2113+Model!$C2201)</f>
        <v>#N/A</v>
      </c>
      <c r="AF2201" s="4" t="e">
        <f ca="1">OFFSET(Model!$A$1,Model!AF$2115-1,Model!$D$2113+Model!$C2201)</f>
        <v>#N/A</v>
      </c>
      <c r="AG2201" s="4" t="e">
        <f ca="1">OFFSET(Model!$A$1,Model!AG$2115-1,Model!$D$2113+Model!$C2201)</f>
        <v>#N/A</v>
      </c>
      <c r="AH2201" s="4" t="e">
        <f ca="1">OFFSET(Model!$A$1,Model!AH$2115-1,Model!$D$2113+Model!$C2201)</f>
        <v>#N/A</v>
      </c>
      <c r="AI2201" s="4" t="e">
        <f ca="1">OFFSET(Model!$A$1,Model!AI$2115-1,Model!$D$2113+Model!$C2201)</f>
        <v>#N/A</v>
      </c>
      <c r="AJ2201" s="4" t="e">
        <f ca="1">OFFSET(Model!$A$1,Model!AJ$2115-1,Model!$D$2113+Model!$C2201)</f>
        <v>#N/A</v>
      </c>
      <c r="AK2201" s="4" t="e">
        <f ca="1">OFFSET(Model!$A$1,Model!AK$2115-1,Model!$D$2113+Model!$C2201)</f>
        <v>#N/A</v>
      </c>
      <c r="AL2201" s="4" t="e">
        <f t="shared" ca="1" si="3152"/>
        <v>#N/A</v>
      </c>
      <c r="AM2201" s="4"/>
      <c r="AN2201" s="4" t="e">
        <f ca="1">OFFSET(Model!$A$1,Model!AN$2115-1,Model!$D$2113+Model!$C2201)</f>
        <v>#N/A</v>
      </c>
      <c r="AO2201" s="4" t="e">
        <f ca="1">OFFSET(Model!$A$1,Model!AO$2115-1,Model!$D$2113+Model!$C2201)</f>
        <v>#N/A</v>
      </c>
      <c r="AP2201" s="4" t="e">
        <f ca="1">OFFSET(Model!$A$1,Model!AP$2115-1,Model!$D$2113+Model!$C2201)</f>
        <v>#N/A</v>
      </c>
      <c r="AQ2201" s="4" t="e">
        <f ca="1">OFFSET(Model!$A$1,Model!AQ$2115-1,Model!$D$2113+Model!$C2201)</f>
        <v>#N/A</v>
      </c>
      <c r="AR2201" s="4" t="e">
        <f ca="1">OFFSET(Model!$A$1,Model!AR$2115-1,Model!$D$2113+Model!$C2201)</f>
        <v>#N/A</v>
      </c>
      <c r="AS2201" s="4" t="e">
        <f ca="1">OFFSET(Model!$A$1,Model!AS$2115-1,Model!$D$2113+Model!$C2201)</f>
        <v>#N/A</v>
      </c>
      <c r="AT2201" s="4" t="e">
        <f ca="1">OFFSET(Model!$A$1,Model!AT$2115-1,Model!$D$2113+Model!$C2201)</f>
        <v>#N/A</v>
      </c>
      <c r="AU2201" s="4" t="e">
        <f ca="1">OFFSET(Model!$A$1,Model!AU$2115-1,Model!$D$2113+Model!$C2201)</f>
        <v>#N/A</v>
      </c>
      <c r="AV2201" s="4" t="e">
        <f ca="1">OFFSET(Model!$A$1,Model!AV$2115-1,Model!$D$2113+Model!$C2201)</f>
        <v>#N/A</v>
      </c>
      <c r="AW2201" s="4" t="e">
        <f ca="1">OFFSET(Model!$A$1,Model!AW$2115-1,Model!$D$2113+Model!$C2201)</f>
        <v>#N/A</v>
      </c>
      <c r="AX2201" s="4" t="e">
        <f ca="1">OFFSET(Model!$A$1,Model!AX$2115-1,Model!$D$2113+Model!$C2201)</f>
        <v>#N/A</v>
      </c>
      <c r="AY2201" s="4" t="e">
        <f ca="1">OFFSET(Model!$A$1,Model!AY$2115-1,Model!$D$2113+Model!$C2201)</f>
        <v>#N/A</v>
      </c>
      <c r="AZ2201" s="4" t="e">
        <f ca="1">OFFSET(Model!$A$1,Model!AZ$2115-1,Model!$D$2113+Model!$C2201)</f>
        <v>#N/A</v>
      </c>
      <c r="BA2201" s="4" t="e">
        <f ca="1">OFFSET(Model!$A$1,Model!BA$2115-1,Model!$D$2113+Model!$C2201)</f>
        <v>#N/A</v>
      </c>
      <c r="BB2201" s="4" t="e">
        <f ca="1">OFFSET(Model!$A$1,Model!BB$2115-1,Model!$D$2113+Model!$C2201)</f>
        <v>#N/A</v>
      </c>
      <c r="BC2201" s="4" t="e">
        <f ca="1">OFFSET(Model!$A$1,Model!BC$2115-1,Model!$D$2113+Model!$C2201)</f>
        <v>#N/A</v>
      </c>
      <c r="BD2201" s="4" t="e">
        <f ca="1">OFFSET(Model!$A$1,Model!BD$2115-1,Model!$D$2113+Model!$C2201)</f>
        <v>#N/A</v>
      </c>
      <c r="BE2201" s="4" t="e">
        <f ca="1">OFFSET(Model!$A$1,Model!BE$2115-1,Model!$D$2113+Model!$C2201)</f>
        <v>#N/A</v>
      </c>
      <c r="BF2201" s="4" t="e">
        <f ca="1">OFFSET(Model!$A$1,Model!BF$2115-1,Model!$D$2113+Model!$C2201)</f>
        <v>#N/A</v>
      </c>
      <c r="BG2201" s="4" t="e">
        <f ca="1">OFFSET(Model!$A$1,Model!BG$2115-1,Model!$D$2113+Model!$C2201)</f>
        <v>#N/A</v>
      </c>
      <c r="BH2201" s="4" t="e">
        <f t="shared" ca="1" si="3153"/>
        <v>#N/A</v>
      </c>
      <c r="BI2201" s="4"/>
      <c r="BJ2201" s="4" t="e">
        <f ca="1">OFFSET(Model!$A$1,Model!BJ$2115-1,Model!$D$2113+Model!$C2201)</f>
        <v>#N/A</v>
      </c>
      <c r="BK2201" s="4" t="e">
        <f ca="1">OFFSET(Model!$A$1,Model!BK$2115-1,Model!$D$2113+Model!$C2201)</f>
        <v>#N/A</v>
      </c>
      <c r="BL2201" s="4" t="e">
        <f ca="1">OFFSET(Model!$A$1,Model!BL$2115-1,Model!$D$2113+Model!$C2201)</f>
        <v>#N/A</v>
      </c>
      <c r="BM2201" s="4" t="e">
        <f ca="1">OFFSET(Model!$A$1,Model!BM$2115-1,Model!$D$2113+Model!$C2201)</f>
        <v>#N/A</v>
      </c>
      <c r="BN2201" s="4" t="e">
        <f ca="1">OFFSET(Model!$A$1,Model!BN$2115-1,Model!$D$2113+Model!$C2201)</f>
        <v>#N/A</v>
      </c>
      <c r="BO2201" s="4" t="e">
        <f ca="1">OFFSET(Model!$A$1,Model!BO$2115-1,Model!$D$2113+Model!$C2201)</f>
        <v>#N/A</v>
      </c>
      <c r="BP2201" s="4" t="e">
        <f ca="1">OFFSET(Model!$A$1,Model!BP$2115-1,Model!$D$2113+Model!$C2201)</f>
        <v>#N/A</v>
      </c>
      <c r="BQ2201" s="4" t="e">
        <f ca="1">OFFSET(Model!$A$1,Model!BQ$2115-1,Model!$D$2113+Model!$C2201)</f>
        <v>#N/A</v>
      </c>
      <c r="BR2201" s="4" t="e">
        <f t="shared" ca="1" si="3154"/>
        <v>#N/A</v>
      </c>
      <c r="BS2201" s="4"/>
      <c r="BT2201" s="2" t="e">
        <f t="shared" ca="1" si="3155"/>
        <v>#N/A</v>
      </c>
      <c r="BU2201" s="2" t="e">
        <f t="shared" ca="1" si="3156"/>
        <v>#N/A</v>
      </c>
      <c r="BV2201" s="5" t="e">
        <f t="shared" ca="1" si="3157"/>
        <v>#N/A</v>
      </c>
      <c r="BW2201" s="1"/>
      <c r="BX2201" s="4" t="e">
        <f ca="1">OFFSET(Model!$A$1,Model!BX$2115-1,Model!$D$2113+Model!$C2201)</f>
        <v>#N/A</v>
      </c>
      <c r="BY2201" s="4" t="e">
        <f ca="1">OFFSET(Model!$A$1,Model!BY$2115-1,Model!$D$2113+Model!$C2201)</f>
        <v>#N/A</v>
      </c>
      <c r="BZ2201" s="4" t="e">
        <f ca="1">OFFSET(Model!$A$1,Model!BZ$2115-1,Model!$D$2113+Model!$C2201)</f>
        <v>#N/A</v>
      </c>
      <c r="CA2201" s="4" t="e">
        <f ca="1">OFFSET(Model!$A$1,Model!CA$2115-1,Model!$D$2113+Model!$C2201)</f>
        <v>#N/A</v>
      </c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 t="e">
        <f ca="1">OFFSET(Model!$A$1,Model!DD$2115-1,Model!$D$2113+Model!$C2201)</f>
        <v>#N/A</v>
      </c>
      <c r="DE2201" s="4" t="e">
        <f ca="1">OFFSET(Model!$A$1,Model!DE$2115-1,Model!$D$2113+Model!$C2201)</f>
        <v>#N/A</v>
      </c>
      <c r="DF2201" s="4" t="e">
        <f ca="1">OFFSET(Model!$A$1,Model!DF$2115-1,Model!$D$2113+Model!$C2201)</f>
        <v>#N/A</v>
      </c>
      <c r="DG2201" s="1"/>
      <c r="DH2201" s="4" t="e">
        <f ca="1">OFFSET(Model!$A$1,Model!DH$2115-1,Model!$D$2113+Model!$C2201)</f>
        <v>#N/A</v>
      </c>
      <c r="DI2201" s="4" t="e">
        <f ca="1">OFFSET(Model!$A$1,Model!DI$2115-1,Model!$D$2113+Model!$C2201)</f>
        <v>#N/A</v>
      </c>
      <c r="DJ2201" s="4"/>
      <c r="DK2201" s="4"/>
      <c r="DL2201" s="4"/>
      <c r="DM2201" s="4"/>
      <c r="DN2201" s="4" t="e">
        <f ca="1">OFFSET(Model!$A$1,Model!DN$2115-1,Model!$D$2113+Model!$C2201)</f>
        <v>#N/A</v>
      </c>
      <c r="DO2201" s="4" t="e">
        <f ca="1">OFFSET(Model!$A$1,Model!DO$2115-1,Model!$D$2113+Model!$C2201)</f>
        <v>#N/A</v>
      </c>
      <c r="DP2201" s="4" t="e">
        <f ca="1">OFFSET(Model!$A$1,Model!DP$2115-1,Model!$D$2113+Model!$C2201)</f>
        <v>#N/A</v>
      </c>
      <c r="DQ2201" s="6" t="e">
        <f ca="1">OFFSET(Model!$A$1,Model!DQ$2115-1,Model!$D$2113+Model!$C2201)</f>
        <v>#N/A</v>
      </c>
      <c r="DR2201" s="4" t="e">
        <f ca="1">OFFSET(Model!$A$1,Model!DR$2115-1,Model!$D$2113+Model!$C2201)</f>
        <v>#N/A</v>
      </c>
      <c r="DS2201" s="6" t="e">
        <f ca="1">OFFSET(Model!$A$1,Model!DS$2115-1,Model!$D$2113+Model!$C2201)</f>
        <v>#N/A</v>
      </c>
      <c r="DT2201" s="4" t="e">
        <f ca="1">OFFSET(Model!$A$1,Model!DT$2115-1,Model!$D$2113+Model!$C2201)</f>
        <v>#N/A</v>
      </c>
      <c r="DU2201" s="4" t="e">
        <f ca="1">OFFSET(Model!$A$1,Model!DU$2115-1,Model!$D$2113+Model!$C2201)</f>
        <v>#N/A</v>
      </c>
      <c r="DV2201" s="4" t="e">
        <f ca="1">OFFSET(Model!$A$1,Model!DV$2115-1,Model!$D$2113+Model!$C2201)</f>
        <v>#N/A</v>
      </c>
      <c r="DW2201" s="1"/>
      <c r="DX2201" s="360" t="e">
        <f ca="1">OFFSET(Model!$A$1,Model!DX$2115-1,Model!$D$2113+Model!$C2201)</f>
        <v>#N/A</v>
      </c>
      <c r="DY2201" s="360" t="e">
        <f ca="1">OFFSET(Model!$A$1,Model!DY$2115-1,Model!$D$2113+Model!$C2201)</f>
        <v>#N/A</v>
      </c>
      <c r="DZ2201" s="360" t="e">
        <f ca="1">OFFSET(Model!$A$1,Model!DZ$2115-1,Model!$D$2113+Model!$C2201)</f>
        <v>#N/A</v>
      </c>
      <c r="EA2201" s="360" t="e">
        <f ca="1">OFFSET(Model!$A$1,Model!EA$2115-1,Model!$D$2113+Model!$C2201)</f>
        <v>#N/A</v>
      </c>
      <c r="EB2201" s="360" t="e">
        <f ca="1">OFFSET(Model!$A$1,Model!EB$2115-1,Model!$D$2113+Model!$C2201)</f>
        <v>#N/A</v>
      </c>
      <c r="EC2201" s="360" t="e">
        <f ca="1">OFFSET(Model!$A$1,Model!EC$2115-1,Model!$D$2113+Model!$C2201)</f>
        <v>#N/A</v>
      </c>
      <c r="ED2201" s="1"/>
      <c r="EE2201" s="1"/>
    </row>
    <row r="2202" spans="2:135" ht="15" customHeight="1">
      <c r="B2202" s="1"/>
      <c r="C2202" s="1" t="e">
        <f>IF(C2201&lt;Model!$E$1827,C2201+1,NA())</f>
        <v>#N/A</v>
      </c>
      <c r="D2202" s="7" t="e">
        <f>INDEX(Model!$F$16:$DN$17,1,MATCH(Model!C2202,Model!$F$17:$DN$17,0))</f>
        <v>#N/A</v>
      </c>
      <c r="E2202" s="1"/>
      <c r="F2202" s="4" t="e">
        <f ca="1">OFFSET(Model!$A$1,Model!F$2115-1,Model!$D$2113+Model!$C2202)</f>
        <v>#N/A</v>
      </c>
      <c r="G2202" s="4" t="e">
        <f ca="1">OFFSET(Model!$A$1,Model!G$2115-1,Model!$D$2113+Model!$C2202)</f>
        <v>#N/A</v>
      </c>
      <c r="H2202" s="4" t="e">
        <f ca="1">OFFSET(Model!$A$1,Model!H$2115-1,Model!$D$2113+Model!$C2202)</f>
        <v>#N/A</v>
      </c>
      <c r="I2202" s="4" t="e">
        <f ca="1">OFFSET(Model!$A$1,Model!I$2115-1,Model!$D$2113+Model!$C2202)</f>
        <v>#N/A</v>
      </c>
      <c r="J2202" s="4" t="e">
        <f ca="1">OFFSET(Model!$A$1,Model!J$2115-1,Model!$D$2113+Model!$C2202)</f>
        <v>#N/A</v>
      </c>
      <c r="K2202" s="4" t="e">
        <f ca="1">OFFSET(Model!$A$1,Model!K$2115-1,Model!$D$2113+Model!$C2202)</f>
        <v>#N/A</v>
      </c>
      <c r="L2202" s="4" t="e">
        <f ca="1">OFFSET(Model!$A$1,Model!L$2115-1,Model!$D$2113+Model!$C2202)</f>
        <v>#N/A</v>
      </c>
      <c r="M2202" s="1"/>
      <c r="N2202" s="4" t="e">
        <f ca="1">OFFSET(Model!$A$1,Model!N$2115-1,Model!$D$2113+Model!$C2202)</f>
        <v>#N/A</v>
      </c>
      <c r="O2202" s="4" t="e">
        <f ca="1">OFFSET(Model!$A$1,Model!O$2115-1,Model!$D$2113+Model!$C2202)</f>
        <v>#N/A</v>
      </c>
      <c r="P2202" s="4" t="e">
        <f ca="1">OFFSET(Model!$A$1,Model!P$2115-1,Model!$D$2113+Model!$C2202)</f>
        <v>#N/A</v>
      </c>
      <c r="Q2202" s="4" t="e">
        <f ca="1">OFFSET(Model!$A$1,Model!Q$2115-1,Model!$D$2113+Model!$C2202)</f>
        <v>#N/A</v>
      </c>
      <c r="R2202" s="4" t="e">
        <f ca="1">OFFSET(Model!$A$1,Model!R$2115-1,Model!$D$2113+Model!$C2202)</f>
        <v>#N/A</v>
      </c>
      <c r="S2202" s="4" t="e">
        <f t="shared" ca="1" si="3150"/>
        <v>#N/A</v>
      </c>
      <c r="T2202" s="4"/>
      <c r="U2202" s="4" t="e">
        <f ca="1">OFFSET(Model!$A$1,Model!U$2115-1,Model!$D$2113+Model!$C2202)</f>
        <v>#N/A</v>
      </c>
      <c r="V2202" s="4" t="e">
        <f ca="1">OFFSET(Model!$A$1,Model!V$2115-1,Model!$D$2113+Model!$C2202)</f>
        <v>#N/A</v>
      </c>
      <c r="W2202" s="4" t="e">
        <f ca="1">OFFSET(Model!$A$1,Model!W$2115-1,Model!$D$2113+Model!$C2202)</f>
        <v>#N/A</v>
      </c>
      <c r="X2202" s="4" t="e">
        <f ca="1">OFFSET(Model!$A$1,Model!X$2115-1,Model!$D$2113+Model!$C2202)</f>
        <v>#N/A</v>
      </c>
      <c r="Y2202" s="4" t="e">
        <f t="shared" ca="1" si="3151"/>
        <v>#N/A</v>
      </c>
      <c r="Z2202" s="4"/>
      <c r="AA2202" s="4" t="e">
        <f ca="1">OFFSET(Model!$A$1,Model!AA$2115-1,Model!$D$2113+Model!$C2202)</f>
        <v>#N/A</v>
      </c>
      <c r="AB2202" s="4" t="e">
        <f ca="1">OFFSET(Model!$A$1,Model!AB$2115-1,Model!$D$2113+Model!$C2202)</f>
        <v>#N/A</v>
      </c>
      <c r="AC2202" s="4" t="e">
        <f ca="1">OFFSET(Model!$A$1,Model!AC$2115-1,Model!$D$2113+Model!$C2202)</f>
        <v>#N/A</v>
      </c>
      <c r="AD2202" s="4" t="e">
        <f ca="1">OFFSET(Model!$A$1,Model!AD$2115-1,Model!$D$2113+Model!$C2202)</f>
        <v>#N/A</v>
      </c>
      <c r="AE2202" s="4" t="e">
        <f ca="1">OFFSET(Model!$A$1,Model!AE$2115-1,Model!$D$2113+Model!$C2202)</f>
        <v>#N/A</v>
      </c>
      <c r="AF2202" s="4" t="e">
        <f ca="1">OFFSET(Model!$A$1,Model!AF$2115-1,Model!$D$2113+Model!$C2202)</f>
        <v>#N/A</v>
      </c>
      <c r="AG2202" s="4" t="e">
        <f ca="1">OFFSET(Model!$A$1,Model!AG$2115-1,Model!$D$2113+Model!$C2202)</f>
        <v>#N/A</v>
      </c>
      <c r="AH2202" s="4" t="e">
        <f ca="1">OFFSET(Model!$A$1,Model!AH$2115-1,Model!$D$2113+Model!$C2202)</f>
        <v>#N/A</v>
      </c>
      <c r="AI2202" s="4" t="e">
        <f ca="1">OFFSET(Model!$A$1,Model!AI$2115-1,Model!$D$2113+Model!$C2202)</f>
        <v>#N/A</v>
      </c>
      <c r="AJ2202" s="4" t="e">
        <f ca="1">OFFSET(Model!$A$1,Model!AJ$2115-1,Model!$D$2113+Model!$C2202)</f>
        <v>#N/A</v>
      </c>
      <c r="AK2202" s="4" t="e">
        <f ca="1">OFFSET(Model!$A$1,Model!AK$2115-1,Model!$D$2113+Model!$C2202)</f>
        <v>#N/A</v>
      </c>
      <c r="AL2202" s="4" t="e">
        <f t="shared" ca="1" si="3152"/>
        <v>#N/A</v>
      </c>
      <c r="AM2202" s="4"/>
      <c r="AN2202" s="4" t="e">
        <f ca="1">OFFSET(Model!$A$1,Model!AN$2115-1,Model!$D$2113+Model!$C2202)</f>
        <v>#N/A</v>
      </c>
      <c r="AO2202" s="4" t="e">
        <f ca="1">OFFSET(Model!$A$1,Model!AO$2115-1,Model!$D$2113+Model!$C2202)</f>
        <v>#N/A</v>
      </c>
      <c r="AP2202" s="4" t="e">
        <f ca="1">OFFSET(Model!$A$1,Model!AP$2115-1,Model!$D$2113+Model!$C2202)</f>
        <v>#N/A</v>
      </c>
      <c r="AQ2202" s="4" t="e">
        <f ca="1">OFFSET(Model!$A$1,Model!AQ$2115-1,Model!$D$2113+Model!$C2202)</f>
        <v>#N/A</v>
      </c>
      <c r="AR2202" s="4" t="e">
        <f ca="1">OFFSET(Model!$A$1,Model!AR$2115-1,Model!$D$2113+Model!$C2202)</f>
        <v>#N/A</v>
      </c>
      <c r="AS2202" s="4" t="e">
        <f ca="1">OFFSET(Model!$A$1,Model!AS$2115-1,Model!$D$2113+Model!$C2202)</f>
        <v>#N/A</v>
      </c>
      <c r="AT2202" s="4" t="e">
        <f ca="1">OFFSET(Model!$A$1,Model!AT$2115-1,Model!$D$2113+Model!$C2202)</f>
        <v>#N/A</v>
      </c>
      <c r="AU2202" s="4" t="e">
        <f ca="1">OFFSET(Model!$A$1,Model!AU$2115-1,Model!$D$2113+Model!$C2202)</f>
        <v>#N/A</v>
      </c>
      <c r="AV2202" s="4" t="e">
        <f ca="1">OFFSET(Model!$A$1,Model!AV$2115-1,Model!$D$2113+Model!$C2202)</f>
        <v>#N/A</v>
      </c>
      <c r="AW2202" s="4" t="e">
        <f ca="1">OFFSET(Model!$A$1,Model!AW$2115-1,Model!$D$2113+Model!$C2202)</f>
        <v>#N/A</v>
      </c>
      <c r="AX2202" s="4" t="e">
        <f ca="1">OFFSET(Model!$A$1,Model!AX$2115-1,Model!$D$2113+Model!$C2202)</f>
        <v>#N/A</v>
      </c>
      <c r="AY2202" s="4" t="e">
        <f ca="1">OFFSET(Model!$A$1,Model!AY$2115-1,Model!$D$2113+Model!$C2202)</f>
        <v>#N/A</v>
      </c>
      <c r="AZ2202" s="4" t="e">
        <f ca="1">OFFSET(Model!$A$1,Model!AZ$2115-1,Model!$D$2113+Model!$C2202)</f>
        <v>#N/A</v>
      </c>
      <c r="BA2202" s="4" t="e">
        <f ca="1">OFFSET(Model!$A$1,Model!BA$2115-1,Model!$D$2113+Model!$C2202)</f>
        <v>#N/A</v>
      </c>
      <c r="BB2202" s="4" t="e">
        <f ca="1">OFFSET(Model!$A$1,Model!BB$2115-1,Model!$D$2113+Model!$C2202)</f>
        <v>#N/A</v>
      </c>
      <c r="BC2202" s="4" t="e">
        <f ca="1">OFFSET(Model!$A$1,Model!BC$2115-1,Model!$D$2113+Model!$C2202)</f>
        <v>#N/A</v>
      </c>
      <c r="BD2202" s="4" t="e">
        <f ca="1">OFFSET(Model!$A$1,Model!BD$2115-1,Model!$D$2113+Model!$C2202)</f>
        <v>#N/A</v>
      </c>
      <c r="BE2202" s="4" t="e">
        <f ca="1">OFFSET(Model!$A$1,Model!BE$2115-1,Model!$D$2113+Model!$C2202)</f>
        <v>#N/A</v>
      </c>
      <c r="BF2202" s="4" t="e">
        <f ca="1">OFFSET(Model!$A$1,Model!BF$2115-1,Model!$D$2113+Model!$C2202)</f>
        <v>#N/A</v>
      </c>
      <c r="BG2202" s="4" t="e">
        <f ca="1">OFFSET(Model!$A$1,Model!BG$2115-1,Model!$D$2113+Model!$C2202)</f>
        <v>#N/A</v>
      </c>
      <c r="BH2202" s="4" t="e">
        <f t="shared" ca="1" si="3153"/>
        <v>#N/A</v>
      </c>
      <c r="BI2202" s="4"/>
      <c r="BJ2202" s="4" t="e">
        <f ca="1">OFFSET(Model!$A$1,Model!BJ$2115-1,Model!$D$2113+Model!$C2202)</f>
        <v>#N/A</v>
      </c>
      <c r="BK2202" s="4" t="e">
        <f ca="1">OFFSET(Model!$A$1,Model!BK$2115-1,Model!$D$2113+Model!$C2202)</f>
        <v>#N/A</v>
      </c>
      <c r="BL2202" s="4" t="e">
        <f ca="1">OFFSET(Model!$A$1,Model!BL$2115-1,Model!$D$2113+Model!$C2202)</f>
        <v>#N/A</v>
      </c>
      <c r="BM2202" s="4" t="e">
        <f ca="1">OFFSET(Model!$A$1,Model!BM$2115-1,Model!$D$2113+Model!$C2202)</f>
        <v>#N/A</v>
      </c>
      <c r="BN2202" s="4" t="e">
        <f ca="1">OFFSET(Model!$A$1,Model!BN$2115-1,Model!$D$2113+Model!$C2202)</f>
        <v>#N/A</v>
      </c>
      <c r="BO2202" s="4" t="e">
        <f ca="1">OFFSET(Model!$A$1,Model!BO$2115-1,Model!$D$2113+Model!$C2202)</f>
        <v>#N/A</v>
      </c>
      <c r="BP2202" s="4" t="e">
        <f ca="1">OFFSET(Model!$A$1,Model!BP$2115-1,Model!$D$2113+Model!$C2202)</f>
        <v>#N/A</v>
      </c>
      <c r="BQ2202" s="4" t="e">
        <f ca="1">OFFSET(Model!$A$1,Model!BQ$2115-1,Model!$D$2113+Model!$C2202)</f>
        <v>#N/A</v>
      </c>
      <c r="BR2202" s="4" t="e">
        <f t="shared" ca="1" si="3154"/>
        <v>#N/A</v>
      </c>
      <c r="BS2202" s="4"/>
      <c r="BT2202" s="2" t="e">
        <f t="shared" ca="1" si="3155"/>
        <v>#N/A</v>
      </c>
      <c r="BU2202" s="2" t="e">
        <f t="shared" ca="1" si="3156"/>
        <v>#N/A</v>
      </c>
      <c r="BV2202" s="5" t="e">
        <f t="shared" ca="1" si="3157"/>
        <v>#N/A</v>
      </c>
      <c r="BW2202" s="1"/>
      <c r="BX2202" s="4" t="e">
        <f ca="1">OFFSET(Model!$A$1,Model!BX$2115-1,Model!$D$2113+Model!$C2202)</f>
        <v>#N/A</v>
      </c>
      <c r="BY2202" s="4" t="e">
        <f ca="1">OFFSET(Model!$A$1,Model!BY$2115-1,Model!$D$2113+Model!$C2202)</f>
        <v>#N/A</v>
      </c>
      <c r="BZ2202" s="4" t="e">
        <f ca="1">OFFSET(Model!$A$1,Model!BZ$2115-1,Model!$D$2113+Model!$C2202)</f>
        <v>#N/A</v>
      </c>
      <c r="CA2202" s="4" t="e">
        <f ca="1">OFFSET(Model!$A$1,Model!CA$2115-1,Model!$D$2113+Model!$C2202)</f>
        <v>#N/A</v>
      </c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 t="e">
        <f ca="1">OFFSET(Model!$A$1,Model!DD$2115-1,Model!$D$2113+Model!$C2202)</f>
        <v>#N/A</v>
      </c>
      <c r="DE2202" s="4" t="e">
        <f ca="1">OFFSET(Model!$A$1,Model!DE$2115-1,Model!$D$2113+Model!$C2202)</f>
        <v>#N/A</v>
      </c>
      <c r="DF2202" s="4" t="e">
        <f ca="1">OFFSET(Model!$A$1,Model!DF$2115-1,Model!$D$2113+Model!$C2202)</f>
        <v>#N/A</v>
      </c>
      <c r="DG2202" s="1"/>
      <c r="DH2202" s="4" t="e">
        <f ca="1">OFFSET(Model!$A$1,Model!DH$2115-1,Model!$D$2113+Model!$C2202)</f>
        <v>#N/A</v>
      </c>
      <c r="DI2202" s="4" t="e">
        <f ca="1">OFFSET(Model!$A$1,Model!DI$2115-1,Model!$D$2113+Model!$C2202)</f>
        <v>#N/A</v>
      </c>
      <c r="DJ2202" s="4"/>
      <c r="DK2202" s="4"/>
      <c r="DL2202" s="4"/>
      <c r="DM2202" s="4"/>
      <c r="DN2202" s="4" t="e">
        <f ca="1">OFFSET(Model!$A$1,Model!DN$2115-1,Model!$D$2113+Model!$C2202)</f>
        <v>#N/A</v>
      </c>
      <c r="DO2202" s="4" t="e">
        <f ca="1">OFFSET(Model!$A$1,Model!DO$2115-1,Model!$D$2113+Model!$C2202)</f>
        <v>#N/A</v>
      </c>
      <c r="DP2202" s="4" t="e">
        <f ca="1">OFFSET(Model!$A$1,Model!DP$2115-1,Model!$D$2113+Model!$C2202)</f>
        <v>#N/A</v>
      </c>
      <c r="DQ2202" s="6" t="e">
        <f ca="1">OFFSET(Model!$A$1,Model!DQ$2115-1,Model!$D$2113+Model!$C2202)</f>
        <v>#N/A</v>
      </c>
      <c r="DR2202" s="4" t="e">
        <f ca="1">OFFSET(Model!$A$1,Model!DR$2115-1,Model!$D$2113+Model!$C2202)</f>
        <v>#N/A</v>
      </c>
      <c r="DS2202" s="6" t="e">
        <f ca="1">OFFSET(Model!$A$1,Model!DS$2115-1,Model!$D$2113+Model!$C2202)</f>
        <v>#N/A</v>
      </c>
      <c r="DT2202" s="4" t="e">
        <f ca="1">OFFSET(Model!$A$1,Model!DT$2115-1,Model!$D$2113+Model!$C2202)</f>
        <v>#N/A</v>
      </c>
      <c r="DU2202" s="4" t="e">
        <f ca="1">OFFSET(Model!$A$1,Model!DU$2115-1,Model!$D$2113+Model!$C2202)</f>
        <v>#N/A</v>
      </c>
      <c r="DV2202" s="4" t="e">
        <f ca="1">OFFSET(Model!$A$1,Model!DV$2115-1,Model!$D$2113+Model!$C2202)</f>
        <v>#N/A</v>
      </c>
      <c r="DW2202" s="1"/>
      <c r="DX2202" s="360" t="e">
        <f ca="1">OFFSET(Model!$A$1,Model!DX$2115-1,Model!$D$2113+Model!$C2202)</f>
        <v>#N/A</v>
      </c>
      <c r="DY2202" s="360" t="e">
        <f ca="1">OFFSET(Model!$A$1,Model!DY$2115-1,Model!$D$2113+Model!$C2202)</f>
        <v>#N/A</v>
      </c>
      <c r="DZ2202" s="360" t="e">
        <f ca="1">OFFSET(Model!$A$1,Model!DZ$2115-1,Model!$D$2113+Model!$C2202)</f>
        <v>#N/A</v>
      </c>
      <c r="EA2202" s="360" t="e">
        <f ca="1">OFFSET(Model!$A$1,Model!EA$2115-1,Model!$D$2113+Model!$C2202)</f>
        <v>#N/A</v>
      </c>
      <c r="EB2202" s="360" t="e">
        <f ca="1">OFFSET(Model!$A$1,Model!EB$2115-1,Model!$D$2113+Model!$C2202)</f>
        <v>#N/A</v>
      </c>
      <c r="EC2202" s="360" t="e">
        <f ca="1">OFFSET(Model!$A$1,Model!EC$2115-1,Model!$D$2113+Model!$C2202)</f>
        <v>#N/A</v>
      </c>
      <c r="ED2202" s="1"/>
      <c r="EE2202" s="1"/>
    </row>
    <row r="2203" spans="2:135" ht="15" customHeight="1">
      <c r="B2203" s="1"/>
      <c r="C2203" s="1" t="e">
        <f>IF(C2202&lt;Model!$E$1827,C2202+1,NA())</f>
        <v>#N/A</v>
      </c>
      <c r="D2203" s="7" t="e">
        <f>INDEX(Model!$F$16:$DN$17,1,MATCH(Model!C2203,Model!$F$17:$DN$17,0))</f>
        <v>#N/A</v>
      </c>
      <c r="E2203" s="1"/>
      <c r="F2203" s="4" t="e">
        <f ca="1">OFFSET(Model!$A$1,Model!F$2115-1,Model!$D$2113+Model!$C2203)</f>
        <v>#N/A</v>
      </c>
      <c r="G2203" s="4" t="e">
        <f ca="1">OFFSET(Model!$A$1,Model!G$2115-1,Model!$D$2113+Model!$C2203)</f>
        <v>#N/A</v>
      </c>
      <c r="H2203" s="4" t="e">
        <f ca="1">OFFSET(Model!$A$1,Model!H$2115-1,Model!$D$2113+Model!$C2203)</f>
        <v>#N/A</v>
      </c>
      <c r="I2203" s="4" t="e">
        <f ca="1">OFFSET(Model!$A$1,Model!I$2115-1,Model!$D$2113+Model!$C2203)</f>
        <v>#N/A</v>
      </c>
      <c r="J2203" s="4" t="e">
        <f ca="1">OFFSET(Model!$A$1,Model!J$2115-1,Model!$D$2113+Model!$C2203)</f>
        <v>#N/A</v>
      </c>
      <c r="K2203" s="4" t="e">
        <f ca="1">OFFSET(Model!$A$1,Model!K$2115-1,Model!$D$2113+Model!$C2203)</f>
        <v>#N/A</v>
      </c>
      <c r="L2203" s="4" t="e">
        <f ca="1">OFFSET(Model!$A$1,Model!L$2115-1,Model!$D$2113+Model!$C2203)</f>
        <v>#N/A</v>
      </c>
      <c r="M2203" s="1"/>
      <c r="N2203" s="4" t="e">
        <f ca="1">OFFSET(Model!$A$1,Model!N$2115-1,Model!$D$2113+Model!$C2203)</f>
        <v>#N/A</v>
      </c>
      <c r="O2203" s="4" t="e">
        <f ca="1">OFFSET(Model!$A$1,Model!O$2115-1,Model!$D$2113+Model!$C2203)</f>
        <v>#N/A</v>
      </c>
      <c r="P2203" s="4" t="e">
        <f ca="1">OFFSET(Model!$A$1,Model!P$2115-1,Model!$D$2113+Model!$C2203)</f>
        <v>#N/A</v>
      </c>
      <c r="Q2203" s="4" t="e">
        <f ca="1">OFFSET(Model!$A$1,Model!Q$2115-1,Model!$D$2113+Model!$C2203)</f>
        <v>#N/A</v>
      </c>
      <c r="R2203" s="4" t="e">
        <f ca="1">OFFSET(Model!$A$1,Model!R$2115-1,Model!$D$2113+Model!$C2203)</f>
        <v>#N/A</v>
      </c>
      <c r="S2203" s="4" t="e">
        <f t="shared" ca="1" si="3150"/>
        <v>#N/A</v>
      </c>
      <c r="T2203" s="4"/>
      <c r="U2203" s="4" t="e">
        <f ca="1">OFFSET(Model!$A$1,Model!U$2115-1,Model!$D$2113+Model!$C2203)</f>
        <v>#N/A</v>
      </c>
      <c r="V2203" s="4" t="e">
        <f ca="1">OFFSET(Model!$A$1,Model!V$2115-1,Model!$D$2113+Model!$C2203)</f>
        <v>#N/A</v>
      </c>
      <c r="W2203" s="4" t="e">
        <f ca="1">OFFSET(Model!$A$1,Model!W$2115-1,Model!$D$2113+Model!$C2203)</f>
        <v>#N/A</v>
      </c>
      <c r="X2203" s="4" t="e">
        <f ca="1">OFFSET(Model!$A$1,Model!X$2115-1,Model!$D$2113+Model!$C2203)</f>
        <v>#N/A</v>
      </c>
      <c r="Y2203" s="4" t="e">
        <f t="shared" ca="1" si="3151"/>
        <v>#N/A</v>
      </c>
      <c r="Z2203" s="4"/>
      <c r="AA2203" s="4" t="e">
        <f ca="1">OFFSET(Model!$A$1,Model!AA$2115-1,Model!$D$2113+Model!$C2203)</f>
        <v>#N/A</v>
      </c>
      <c r="AB2203" s="4" t="e">
        <f ca="1">OFFSET(Model!$A$1,Model!AB$2115-1,Model!$D$2113+Model!$C2203)</f>
        <v>#N/A</v>
      </c>
      <c r="AC2203" s="4" t="e">
        <f ca="1">OFFSET(Model!$A$1,Model!AC$2115-1,Model!$D$2113+Model!$C2203)</f>
        <v>#N/A</v>
      </c>
      <c r="AD2203" s="4" t="e">
        <f ca="1">OFFSET(Model!$A$1,Model!AD$2115-1,Model!$D$2113+Model!$C2203)</f>
        <v>#N/A</v>
      </c>
      <c r="AE2203" s="4" t="e">
        <f ca="1">OFFSET(Model!$A$1,Model!AE$2115-1,Model!$D$2113+Model!$C2203)</f>
        <v>#N/A</v>
      </c>
      <c r="AF2203" s="4" t="e">
        <f ca="1">OFFSET(Model!$A$1,Model!AF$2115-1,Model!$D$2113+Model!$C2203)</f>
        <v>#N/A</v>
      </c>
      <c r="AG2203" s="4" t="e">
        <f ca="1">OFFSET(Model!$A$1,Model!AG$2115-1,Model!$D$2113+Model!$C2203)</f>
        <v>#N/A</v>
      </c>
      <c r="AH2203" s="4" t="e">
        <f ca="1">OFFSET(Model!$A$1,Model!AH$2115-1,Model!$D$2113+Model!$C2203)</f>
        <v>#N/A</v>
      </c>
      <c r="AI2203" s="4" t="e">
        <f ca="1">OFFSET(Model!$A$1,Model!AI$2115-1,Model!$D$2113+Model!$C2203)</f>
        <v>#N/A</v>
      </c>
      <c r="AJ2203" s="4" t="e">
        <f ca="1">OFFSET(Model!$A$1,Model!AJ$2115-1,Model!$D$2113+Model!$C2203)</f>
        <v>#N/A</v>
      </c>
      <c r="AK2203" s="4" t="e">
        <f ca="1">OFFSET(Model!$A$1,Model!AK$2115-1,Model!$D$2113+Model!$C2203)</f>
        <v>#N/A</v>
      </c>
      <c r="AL2203" s="4" t="e">
        <f t="shared" ca="1" si="3152"/>
        <v>#N/A</v>
      </c>
      <c r="AM2203" s="4"/>
      <c r="AN2203" s="4" t="e">
        <f ca="1">OFFSET(Model!$A$1,Model!AN$2115-1,Model!$D$2113+Model!$C2203)</f>
        <v>#N/A</v>
      </c>
      <c r="AO2203" s="4" t="e">
        <f ca="1">OFFSET(Model!$A$1,Model!AO$2115-1,Model!$D$2113+Model!$C2203)</f>
        <v>#N/A</v>
      </c>
      <c r="AP2203" s="4" t="e">
        <f ca="1">OFFSET(Model!$A$1,Model!AP$2115-1,Model!$D$2113+Model!$C2203)</f>
        <v>#N/A</v>
      </c>
      <c r="AQ2203" s="4" t="e">
        <f ca="1">OFFSET(Model!$A$1,Model!AQ$2115-1,Model!$D$2113+Model!$C2203)</f>
        <v>#N/A</v>
      </c>
      <c r="AR2203" s="4" t="e">
        <f ca="1">OFFSET(Model!$A$1,Model!AR$2115-1,Model!$D$2113+Model!$C2203)</f>
        <v>#N/A</v>
      </c>
      <c r="AS2203" s="4" t="e">
        <f ca="1">OFFSET(Model!$A$1,Model!AS$2115-1,Model!$D$2113+Model!$C2203)</f>
        <v>#N/A</v>
      </c>
      <c r="AT2203" s="4" t="e">
        <f ca="1">OFFSET(Model!$A$1,Model!AT$2115-1,Model!$D$2113+Model!$C2203)</f>
        <v>#N/A</v>
      </c>
      <c r="AU2203" s="4" t="e">
        <f ca="1">OFFSET(Model!$A$1,Model!AU$2115-1,Model!$D$2113+Model!$C2203)</f>
        <v>#N/A</v>
      </c>
      <c r="AV2203" s="4" t="e">
        <f ca="1">OFFSET(Model!$A$1,Model!AV$2115-1,Model!$D$2113+Model!$C2203)</f>
        <v>#N/A</v>
      </c>
      <c r="AW2203" s="4" t="e">
        <f ca="1">OFFSET(Model!$A$1,Model!AW$2115-1,Model!$D$2113+Model!$C2203)</f>
        <v>#N/A</v>
      </c>
      <c r="AX2203" s="4" t="e">
        <f ca="1">OFFSET(Model!$A$1,Model!AX$2115-1,Model!$D$2113+Model!$C2203)</f>
        <v>#N/A</v>
      </c>
      <c r="AY2203" s="4" t="e">
        <f ca="1">OFFSET(Model!$A$1,Model!AY$2115-1,Model!$D$2113+Model!$C2203)</f>
        <v>#N/A</v>
      </c>
      <c r="AZ2203" s="4" t="e">
        <f ca="1">OFFSET(Model!$A$1,Model!AZ$2115-1,Model!$D$2113+Model!$C2203)</f>
        <v>#N/A</v>
      </c>
      <c r="BA2203" s="4" t="e">
        <f ca="1">OFFSET(Model!$A$1,Model!BA$2115-1,Model!$D$2113+Model!$C2203)</f>
        <v>#N/A</v>
      </c>
      <c r="BB2203" s="4" t="e">
        <f ca="1">OFFSET(Model!$A$1,Model!BB$2115-1,Model!$D$2113+Model!$C2203)</f>
        <v>#N/A</v>
      </c>
      <c r="BC2203" s="4" t="e">
        <f ca="1">OFFSET(Model!$A$1,Model!BC$2115-1,Model!$D$2113+Model!$C2203)</f>
        <v>#N/A</v>
      </c>
      <c r="BD2203" s="4" t="e">
        <f ca="1">OFFSET(Model!$A$1,Model!BD$2115-1,Model!$D$2113+Model!$C2203)</f>
        <v>#N/A</v>
      </c>
      <c r="BE2203" s="4" t="e">
        <f ca="1">OFFSET(Model!$A$1,Model!BE$2115-1,Model!$D$2113+Model!$C2203)</f>
        <v>#N/A</v>
      </c>
      <c r="BF2203" s="4" t="e">
        <f ca="1">OFFSET(Model!$A$1,Model!BF$2115-1,Model!$D$2113+Model!$C2203)</f>
        <v>#N/A</v>
      </c>
      <c r="BG2203" s="4" t="e">
        <f ca="1">OFFSET(Model!$A$1,Model!BG$2115-1,Model!$D$2113+Model!$C2203)</f>
        <v>#N/A</v>
      </c>
      <c r="BH2203" s="4" t="e">
        <f t="shared" ca="1" si="3153"/>
        <v>#N/A</v>
      </c>
      <c r="BI2203" s="4"/>
      <c r="BJ2203" s="4" t="e">
        <f ca="1">OFFSET(Model!$A$1,Model!BJ$2115-1,Model!$D$2113+Model!$C2203)</f>
        <v>#N/A</v>
      </c>
      <c r="BK2203" s="4" t="e">
        <f ca="1">OFFSET(Model!$A$1,Model!BK$2115-1,Model!$D$2113+Model!$C2203)</f>
        <v>#N/A</v>
      </c>
      <c r="BL2203" s="4" t="e">
        <f ca="1">OFFSET(Model!$A$1,Model!BL$2115-1,Model!$D$2113+Model!$C2203)</f>
        <v>#N/A</v>
      </c>
      <c r="BM2203" s="4" t="e">
        <f ca="1">OFFSET(Model!$A$1,Model!BM$2115-1,Model!$D$2113+Model!$C2203)</f>
        <v>#N/A</v>
      </c>
      <c r="BN2203" s="4" t="e">
        <f ca="1">OFFSET(Model!$A$1,Model!BN$2115-1,Model!$D$2113+Model!$C2203)</f>
        <v>#N/A</v>
      </c>
      <c r="BO2203" s="4" t="e">
        <f ca="1">OFFSET(Model!$A$1,Model!BO$2115-1,Model!$D$2113+Model!$C2203)</f>
        <v>#N/A</v>
      </c>
      <c r="BP2203" s="4" t="e">
        <f ca="1">OFFSET(Model!$A$1,Model!BP$2115-1,Model!$D$2113+Model!$C2203)</f>
        <v>#N/A</v>
      </c>
      <c r="BQ2203" s="4" t="e">
        <f ca="1">OFFSET(Model!$A$1,Model!BQ$2115-1,Model!$D$2113+Model!$C2203)</f>
        <v>#N/A</v>
      </c>
      <c r="BR2203" s="4" t="e">
        <f t="shared" ca="1" si="3154"/>
        <v>#N/A</v>
      </c>
      <c r="BS2203" s="4"/>
      <c r="BT2203" s="2" t="e">
        <f t="shared" ca="1" si="3155"/>
        <v>#N/A</v>
      </c>
      <c r="BU2203" s="2" t="e">
        <f t="shared" ca="1" si="3156"/>
        <v>#N/A</v>
      </c>
      <c r="BV2203" s="5" t="e">
        <f t="shared" ca="1" si="3157"/>
        <v>#N/A</v>
      </c>
      <c r="BW2203" s="1"/>
      <c r="BX2203" s="4" t="e">
        <f ca="1">OFFSET(Model!$A$1,Model!BX$2115-1,Model!$D$2113+Model!$C2203)</f>
        <v>#N/A</v>
      </c>
      <c r="BY2203" s="4" t="e">
        <f ca="1">OFFSET(Model!$A$1,Model!BY$2115-1,Model!$D$2113+Model!$C2203)</f>
        <v>#N/A</v>
      </c>
      <c r="BZ2203" s="4" t="e">
        <f ca="1">OFFSET(Model!$A$1,Model!BZ$2115-1,Model!$D$2113+Model!$C2203)</f>
        <v>#N/A</v>
      </c>
      <c r="CA2203" s="4" t="e">
        <f ca="1">OFFSET(Model!$A$1,Model!CA$2115-1,Model!$D$2113+Model!$C2203)</f>
        <v>#N/A</v>
      </c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 t="e">
        <f ca="1">OFFSET(Model!$A$1,Model!DD$2115-1,Model!$D$2113+Model!$C2203)</f>
        <v>#N/A</v>
      </c>
      <c r="DE2203" s="4" t="e">
        <f ca="1">OFFSET(Model!$A$1,Model!DE$2115-1,Model!$D$2113+Model!$C2203)</f>
        <v>#N/A</v>
      </c>
      <c r="DF2203" s="4" t="e">
        <f ca="1">OFFSET(Model!$A$1,Model!DF$2115-1,Model!$D$2113+Model!$C2203)</f>
        <v>#N/A</v>
      </c>
      <c r="DG2203" s="1"/>
      <c r="DH2203" s="4" t="e">
        <f ca="1">OFFSET(Model!$A$1,Model!DH$2115-1,Model!$D$2113+Model!$C2203)</f>
        <v>#N/A</v>
      </c>
      <c r="DI2203" s="4" t="e">
        <f ca="1">OFFSET(Model!$A$1,Model!DI$2115-1,Model!$D$2113+Model!$C2203)</f>
        <v>#N/A</v>
      </c>
      <c r="DJ2203" s="4"/>
      <c r="DK2203" s="4"/>
      <c r="DL2203" s="4"/>
      <c r="DM2203" s="4"/>
      <c r="DN2203" s="4" t="e">
        <f ca="1">OFFSET(Model!$A$1,Model!DN$2115-1,Model!$D$2113+Model!$C2203)</f>
        <v>#N/A</v>
      </c>
      <c r="DO2203" s="4" t="e">
        <f ca="1">OFFSET(Model!$A$1,Model!DO$2115-1,Model!$D$2113+Model!$C2203)</f>
        <v>#N/A</v>
      </c>
      <c r="DP2203" s="4" t="e">
        <f ca="1">OFFSET(Model!$A$1,Model!DP$2115-1,Model!$D$2113+Model!$C2203)</f>
        <v>#N/A</v>
      </c>
      <c r="DQ2203" s="6" t="e">
        <f ca="1">OFFSET(Model!$A$1,Model!DQ$2115-1,Model!$D$2113+Model!$C2203)</f>
        <v>#N/A</v>
      </c>
      <c r="DR2203" s="4" t="e">
        <f ca="1">OFFSET(Model!$A$1,Model!DR$2115-1,Model!$D$2113+Model!$C2203)</f>
        <v>#N/A</v>
      </c>
      <c r="DS2203" s="6" t="e">
        <f ca="1">OFFSET(Model!$A$1,Model!DS$2115-1,Model!$D$2113+Model!$C2203)</f>
        <v>#N/A</v>
      </c>
      <c r="DT2203" s="4" t="e">
        <f ca="1">OFFSET(Model!$A$1,Model!DT$2115-1,Model!$D$2113+Model!$C2203)</f>
        <v>#N/A</v>
      </c>
      <c r="DU2203" s="4" t="e">
        <f ca="1">OFFSET(Model!$A$1,Model!DU$2115-1,Model!$D$2113+Model!$C2203)</f>
        <v>#N/A</v>
      </c>
      <c r="DV2203" s="4" t="e">
        <f ca="1">OFFSET(Model!$A$1,Model!DV$2115-1,Model!$D$2113+Model!$C2203)</f>
        <v>#N/A</v>
      </c>
      <c r="DW2203" s="1"/>
      <c r="DX2203" s="360" t="e">
        <f ca="1">OFFSET(Model!$A$1,Model!DX$2115-1,Model!$D$2113+Model!$C2203)</f>
        <v>#N/A</v>
      </c>
      <c r="DY2203" s="360" t="e">
        <f ca="1">OFFSET(Model!$A$1,Model!DY$2115-1,Model!$D$2113+Model!$C2203)</f>
        <v>#N/A</v>
      </c>
      <c r="DZ2203" s="360" t="e">
        <f ca="1">OFFSET(Model!$A$1,Model!DZ$2115-1,Model!$D$2113+Model!$C2203)</f>
        <v>#N/A</v>
      </c>
      <c r="EA2203" s="360" t="e">
        <f ca="1">OFFSET(Model!$A$1,Model!EA$2115-1,Model!$D$2113+Model!$C2203)</f>
        <v>#N/A</v>
      </c>
      <c r="EB2203" s="360" t="e">
        <f ca="1">OFFSET(Model!$A$1,Model!EB$2115-1,Model!$D$2113+Model!$C2203)</f>
        <v>#N/A</v>
      </c>
      <c r="EC2203" s="360" t="e">
        <f ca="1">OFFSET(Model!$A$1,Model!EC$2115-1,Model!$D$2113+Model!$C2203)</f>
        <v>#N/A</v>
      </c>
      <c r="ED2203" s="1"/>
      <c r="EE2203" s="1"/>
    </row>
    <row r="2204" spans="2:135" ht="15" customHeight="1">
      <c r="B2204" s="1"/>
      <c r="C2204" s="1" t="e">
        <f>IF(C2203&lt;Model!$E$1827,C2203+1,NA())</f>
        <v>#N/A</v>
      </c>
      <c r="D2204" s="7" t="e">
        <f>INDEX(Model!$F$16:$DN$17,1,MATCH(Model!C2204,Model!$F$17:$DN$17,0))</f>
        <v>#N/A</v>
      </c>
      <c r="E2204" s="1"/>
      <c r="F2204" s="4" t="e">
        <f ca="1">OFFSET(Model!$A$1,Model!F$2115-1,Model!$D$2113+Model!$C2204)</f>
        <v>#N/A</v>
      </c>
      <c r="G2204" s="4" t="e">
        <f ca="1">OFFSET(Model!$A$1,Model!G$2115-1,Model!$D$2113+Model!$C2204)</f>
        <v>#N/A</v>
      </c>
      <c r="H2204" s="4" t="e">
        <f ca="1">OFFSET(Model!$A$1,Model!H$2115-1,Model!$D$2113+Model!$C2204)</f>
        <v>#N/A</v>
      </c>
      <c r="I2204" s="4" t="e">
        <f ca="1">OFFSET(Model!$A$1,Model!I$2115-1,Model!$D$2113+Model!$C2204)</f>
        <v>#N/A</v>
      </c>
      <c r="J2204" s="4" t="e">
        <f ca="1">OFFSET(Model!$A$1,Model!J$2115-1,Model!$D$2113+Model!$C2204)</f>
        <v>#N/A</v>
      </c>
      <c r="K2204" s="4" t="e">
        <f ca="1">OFFSET(Model!$A$1,Model!K$2115-1,Model!$D$2113+Model!$C2204)</f>
        <v>#N/A</v>
      </c>
      <c r="L2204" s="4" t="e">
        <f ca="1">OFFSET(Model!$A$1,Model!L$2115-1,Model!$D$2113+Model!$C2204)</f>
        <v>#N/A</v>
      </c>
      <c r="M2204" s="1"/>
      <c r="N2204" s="4" t="e">
        <f ca="1">OFFSET(Model!$A$1,Model!N$2115-1,Model!$D$2113+Model!$C2204)</f>
        <v>#N/A</v>
      </c>
      <c r="O2204" s="4" t="e">
        <f ca="1">OFFSET(Model!$A$1,Model!O$2115-1,Model!$D$2113+Model!$C2204)</f>
        <v>#N/A</v>
      </c>
      <c r="P2204" s="4" t="e">
        <f ca="1">OFFSET(Model!$A$1,Model!P$2115-1,Model!$D$2113+Model!$C2204)</f>
        <v>#N/A</v>
      </c>
      <c r="Q2204" s="4" t="e">
        <f ca="1">OFFSET(Model!$A$1,Model!Q$2115-1,Model!$D$2113+Model!$C2204)</f>
        <v>#N/A</v>
      </c>
      <c r="R2204" s="4" t="e">
        <f ca="1">OFFSET(Model!$A$1,Model!R$2115-1,Model!$D$2113+Model!$C2204)</f>
        <v>#N/A</v>
      </c>
      <c r="S2204" s="4" t="e">
        <f t="shared" ca="1" si="3150"/>
        <v>#N/A</v>
      </c>
      <c r="T2204" s="4"/>
      <c r="U2204" s="4" t="e">
        <f ca="1">OFFSET(Model!$A$1,Model!U$2115-1,Model!$D$2113+Model!$C2204)</f>
        <v>#N/A</v>
      </c>
      <c r="V2204" s="4" t="e">
        <f ca="1">OFFSET(Model!$A$1,Model!V$2115-1,Model!$D$2113+Model!$C2204)</f>
        <v>#N/A</v>
      </c>
      <c r="W2204" s="4" t="e">
        <f ca="1">OFFSET(Model!$A$1,Model!W$2115-1,Model!$D$2113+Model!$C2204)</f>
        <v>#N/A</v>
      </c>
      <c r="X2204" s="4" t="e">
        <f ca="1">OFFSET(Model!$A$1,Model!X$2115-1,Model!$D$2113+Model!$C2204)</f>
        <v>#N/A</v>
      </c>
      <c r="Y2204" s="4" t="e">
        <f t="shared" ca="1" si="3151"/>
        <v>#N/A</v>
      </c>
      <c r="Z2204" s="4"/>
      <c r="AA2204" s="4" t="e">
        <f ca="1">OFFSET(Model!$A$1,Model!AA$2115-1,Model!$D$2113+Model!$C2204)</f>
        <v>#N/A</v>
      </c>
      <c r="AB2204" s="4" t="e">
        <f ca="1">OFFSET(Model!$A$1,Model!AB$2115-1,Model!$D$2113+Model!$C2204)</f>
        <v>#N/A</v>
      </c>
      <c r="AC2204" s="4" t="e">
        <f ca="1">OFFSET(Model!$A$1,Model!AC$2115-1,Model!$D$2113+Model!$C2204)</f>
        <v>#N/A</v>
      </c>
      <c r="AD2204" s="4" t="e">
        <f ca="1">OFFSET(Model!$A$1,Model!AD$2115-1,Model!$D$2113+Model!$C2204)</f>
        <v>#N/A</v>
      </c>
      <c r="AE2204" s="4" t="e">
        <f ca="1">OFFSET(Model!$A$1,Model!AE$2115-1,Model!$D$2113+Model!$C2204)</f>
        <v>#N/A</v>
      </c>
      <c r="AF2204" s="4" t="e">
        <f ca="1">OFFSET(Model!$A$1,Model!AF$2115-1,Model!$D$2113+Model!$C2204)</f>
        <v>#N/A</v>
      </c>
      <c r="AG2204" s="4" t="e">
        <f ca="1">OFFSET(Model!$A$1,Model!AG$2115-1,Model!$D$2113+Model!$C2204)</f>
        <v>#N/A</v>
      </c>
      <c r="AH2204" s="4" t="e">
        <f ca="1">OFFSET(Model!$A$1,Model!AH$2115-1,Model!$D$2113+Model!$C2204)</f>
        <v>#N/A</v>
      </c>
      <c r="AI2204" s="4" t="e">
        <f ca="1">OFFSET(Model!$A$1,Model!AI$2115-1,Model!$D$2113+Model!$C2204)</f>
        <v>#N/A</v>
      </c>
      <c r="AJ2204" s="4" t="e">
        <f ca="1">OFFSET(Model!$A$1,Model!AJ$2115-1,Model!$D$2113+Model!$C2204)</f>
        <v>#N/A</v>
      </c>
      <c r="AK2204" s="4" t="e">
        <f ca="1">OFFSET(Model!$A$1,Model!AK$2115-1,Model!$D$2113+Model!$C2204)</f>
        <v>#N/A</v>
      </c>
      <c r="AL2204" s="4" t="e">
        <f t="shared" ca="1" si="3152"/>
        <v>#N/A</v>
      </c>
      <c r="AM2204" s="4"/>
      <c r="AN2204" s="4" t="e">
        <f ca="1">OFFSET(Model!$A$1,Model!AN$2115-1,Model!$D$2113+Model!$C2204)</f>
        <v>#N/A</v>
      </c>
      <c r="AO2204" s="4" t="e">
        <f ca="1">OFFSET(Model!$A$1,Model!AO$2115-1,Model!$D$2113+Model!$C2204)</f>
        <v>#N/A</v>
      </c>
      <c r="AP2204" s="4" t="e">
        <f ca="1">OFFSET(Model!$A$1,Model!AP$2115-1,Model!$D$2113+Model!$C2204)</f>
        <v>#N/A</v>
      </c>
      <c r="AQ2204" s="4" t="e">
        <f ca="1">OFFSET(Model!$A$1,Model!AQ$2115-1,Model!$D$2113+Model!$C2204)</f>
        <v>#N/A</v>
      </c>
      <c r="AR2204" s="4" t="e">
        <f ca="1">OFFSET(Model!$A$1,Model!AR$2115-1,Model!$D$2113+Model!$C2204)</f>
        <v>#N/A</v>
      </c>
      <c r="AS2204" s="4" t="e">
        <f ca="1">OFFSET(Model!$A$1,Model!AS$2115-1,Model!$D$2113+Model!$C2204)</f>
        <v>#N/A</v>
      </c>
      <c r="AT2204" s="4" t="e">
        <f ca="1">OFFSET(Model!$A$1,Model!AT$2115-1,Model!$D$2113+Model!$C2204)</f>
        <v>#N/A</v>
      </c>
      <c r="AU2204" s="4" t="e">
        <f ca="1">OFFSET(Model!$A$1,Model!AU$2115-1,Model!$D$2113+Model!$C2204)</f>
        <v>#N/A</v>
      </c>
      <c r="AV2204" s="4" t="e">
        <f ca="1">OFFSET(Model!$A$1,Model!AV$2115-1,Model!$D$2113+Model!$C2204)</f>
        <v>#N/A</v>
      </c>
      <c r="AW2204" s="4" t="e">
        <f ca="1">OFFSET(Model!$A$1,Model!AW$2115-1,Model!$D$2113+Model!$C2204)</f>
        <v>#N/A</v>
      </c>
      <c r="AX2204" s="4" t="e">
        <f ca="1">OFFSET(Model!$A$1,Model!AX$2115-1,Model!$D$2113+Model!$C2204)</f>
        <v>#N/A</v>
      </c>
      <c r="AY2204" s="4" t="e">
        <f ca="1">OFFSET(Model!$A$1,Model!AY$2115-1,Model!$D$2113+Model!$C2204)</f>
        <v>#N/A</v>
      </c>
      <c r="AZ2204" s="4" t="e">
        <f ca="1">OFFSET(Model!$A$1,Model!AZ$2115-1,Model!$D$2113+Model!$C2204)</f>
        <v>#N/A</v>
      </c>
      <c r="BA2204" s="4" t="e">
        <f ca="1">OFFSET(Model!$A$1,Model!BA$2115-1,Model!$D$2113+Model!$C2204)</f>
        <v>#N/A</v>
      </c>
      <c r="BB2204" s="4" t="e">
        <f ca="1">OFFSET(Model!$A$1,Model!BB$2115-1,Model!$D$2113+Model!$C2204)</f>
        <v>#N/A</v>
      </c>
      <c r="BC2204" s="4" t="e">
        <f ca="1">OFFSET(Model!$A$1,Model!BC$2115-1,Model!$D$2113+Model!$C2204)</f>
        <v>#N/A</v>
      </c>
      <c r="BD2204" s="4" t="e">
        <f ca="1">OFFSET(Model!$A$1,Model!BD$2115-1,Model!$D$2113+Model!$C2204)</f>
        <v>#N/A</v>
      </c>
      <c r="BE2204" s="4" t="e">
        <f ca="1">OFFSET(Model!$A$1,Model!BE$2115-1,Model!$D$2113+Model!$C2204)</f>
        <v>#N/A</v>
      </c>
      <c r="BF2204" s="4" t="e">
        <f ca="1">OFFSET(Model!$A$1,Model!BF$2115-1,Model!$D$2113+Model!$C2204)</f>
        <v>#N/A</v>
      </c>
      <c r="BG2204" s="4" t="e">
        <f ca="1">OFFSET(Model!$A$1,Model!BG$2115-1,Model!$D$2113+Model!$C2204)</f>
        <v>#N/A</v>
      </c>
      <c r="BH2204" s="4" t="e">
        <f t="shared" ca="1" si="3153"/>
        <v>#N/A</v>
      </c>
      <c r="BI2204" s="4"/>
      <c r="BJ2204" s="4" t="e">
        <f ca="1">OFFSET(Model!$A$1,Model!BJ$2115-1,Model!$D$2113+Model!$C2204)</f>
        <v>#N/A</v>
      </c>
      <c r="BK2204" s="4" t="e">
        <f ca="1">OFFSET(Model!$A$1,Model!BK$2115-1,Model!$D$2113+Model!$C2204)</f>
        <v>#N/A</v>
      </c>
      <c r="BL2204" s="4" t="e">
        <f ca="1">OFFSET(Model!$A$1,Model!BL$2115-1,Model!$D$2113+Model!$C2204)</f>
        <v>#N/A</v>
      </c>
      <c r="BM2204" s="4" t="e">
        <f ca="1">OFFSET(Model!$A$1,Model!BM$2115-1,Model!$D$2113+Model!$C2204)</f>
        <v>#N/A</v>
      </c>
      <c r="BN2204" s="4" t="e">
        <f ca="1">OFFSET(Model!$A$1,Model!BN$2115-1,Model!$D$2113+Model!$C2204)</f>
        <v>#N/A</v>
      </c>
      <c r="BO2204" s="4" t="e">
        <f ca="1">OFFSET(Model!$A$1,Model!BO$2115-1,Model!$D$2113+Model!$C2204)</f>
        <v>#N/A</v>
      </c>
      <c r="BP2204" s="4" t="e">
        <f ca="1">OFFSET(Model!$A$1,Model!BP$2115-1,Model!$D$2113+Model!$C2204)</f>
        <v>#N/A</v>
      </c>
      <c r="BQ2204" s="4" t="e">
        <f ca="1">OFFSET(Model!$A$1,Model!BQ$2115-1,Model!$D$2113+Model!$C2204)</f>
        <v>#N/A</v>
      </c>
      <c r="BR2204" s="4" t="e">
        <f t="shared" ca="1" si="3154"/>
        <v>#N/A</v>
      </c>
      <c r="BS2204" s="4"/>
      <c r="BT2204" s="2" t="e">
        <f t="shared" ca="1" si="3155"/>
        <v>#N/A</v>
      </c>
      <c r="BU2204" s="2" t="e">
        <f t="shared" ca="1" si="3156"/>
        <v>#N/A</v>
      </c>
      <c r="BV2204" s="5" t="e">
        <f t="shared" ca="1" si="3157"/>
        <v>#N/A</v>
      </c>
      <c r="BW2204" s="1"/>
      <c r="BX2204" s="4" t="e">
        <f ca="1">OFFSET(Model!$A$1,Model!BX$2115-1,Model!$D$2113+Model!$C2204)</f>
        <v>#N/A</v>
      </c>
      <c r="BY2204" s="4" t="e">
        <f ca="1">OFFSET(Model!$A$1,Model!BY$2115-1,Model!$D$2113+Model!$C2204)</f>
        <v>#N/A</v>
      </c>
      <c r="BZ2204" s="4" t="e">
        <f ca="1">OFFSET(Model!$A$1,Model!BZ$2115-1,Model!$D$2113+Model!$C2204)</f>
        <v>#N/A</v>
      </c>
      <c r="CA2204" s="4" t="e">
        <f ca="1">OFFSET(Model!$A$1,Model!CA$2115-1,Model!$D$2113+Model!$C2204)</f>
        <v>#N/A</v>
      </c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 t="e">
        <f ca="1">OFFSET(Model!$A$1,Model!DD$2115-1,Model!$D$2113+Model!$C2204)</f>
        <v>#N/A</v>
      </c>
      <c r="DE2204" s="4" t="e">
        <f ca="1">OFFSET(Model!$A$1,Model!DE$2115-1,Model!$D$2113+Model!$C2204)</f>
        <v>#N/A</v>
      </c>
      <c r="DF2204" s="4" t="e">
        <f ca="1">OFFSET(Model!$A$1,Model!DF$2115-1,Model!$D$2113+Model!$C2204)</f>
        <v>#N/A</v>
      </c>
      <c r="DG2204" s="1"/>
      <c r="DH2204" s="4" t="e">
        <f ca="1">OFFSET(Model!$A$1,Model!DH$2115-1,Model!$D$2113+Model!$C2204)</f>
        <v>#N/A</v>
      </c>
      <c r="DI2204" s="4" t="e">
        <f ca="1">OFFSET(Model!$A$1,Model!DI$2115-1,Model!$D$2113+Model!$C2204)</f>
        <v>#N/A</v>
      </c>
      <c r="DJ2204" s="4"/>
      <c r="DK2204" s="4"/>
      <c r="DL2204" s="4"/>
      <c r="DM2204" s="4"/>
      <c r="DN2204" s="4" t="e">
        <f ca="1">OFFSET(Model!$A$1,Model!DN$2115-1,Model!$D$2113+Model!$C2204)</f>
        <v>#N/A</v>
      </c>
      <c r="DO2204" s="4" t="e">
        <f ca="1">OFFSET(Model!$A$1,Model!DO$2115-1,Model!$D$2113+Model!$C2204)</f>
        <v>#N/A</v>
      </c>
      <c r="DP2204" s="4" t="e">
        <f ca="1">OFFSET(Model!$A$1,Model!DP$2115-1,Model!$D$2113+Model!$C2204)</f>
        <v>#N/A</v>
      </c>
      <c r="DQ2204" s="6" t="e">
        <f ca="1">OFFSET(Model!$A$1,Model!DQ$2115-1,Model!$D$2113+Model!$C2204)</f>
        <v>#N/A</v>
      </c>
      <c r="DR2204" s="4" t="e">
        <f ca="1">OFFSET(Model!$A$1,Model!DR$2115-1,Model!$D$2113+Model!$C2204)</f>
        <v>#N/A</v>
      </c>
      <c r="DS2204" s="6" t="e">
        <f ca="1">OFFSET(Model!$A$1,Model!DS$2115-1,Model!$D$2113+Model!$C2204)</f>
        <v>#N/A</v>
      </c>
      <c r="DT2204" s="4" t="e">
        <f ca="1">OFFSET(Model!$A$1,Model!DT$2115-1,Model!$D$2113+Model!$C2204)</f>
        <v>#N/A</v>
      </c>
      <c r="DU2204" s="4" t="e">
        <f ca="1">OFFSET(Model!$A$1,Model!DU$2115-1,Model!$D$2113+Model!$C2204)</f>
        <v>#N/A</v>
      </c>
      <c r="DV2204" s="4" t="e">
        <f ca="1">OFFSET(Model!$A$1,Model!DV$2115-1,Model!$D$2113+Model!$C2204)</f>
        <v>#N/A</v>
      </c>
      <c r="DW2204" s="1"/>
      <c r="DX2204" s="360" t="e">
        <f ca="1">OFFSET(Model!$A$1,Model!DX$2115-1,Model!$D$2113+Model!$C2204)</f>
        <v>#N/A</v>
      </c>
      <c r="DY2204" s="360" t="e">
        <f ca="1">OFFSET(Model!$A$1,Model!DY$2115-1,Model!$D$2113+Model!$C2204)</f>
        <v>#N/A</v>
      </c>
      <c r="DZ2204" s="360" t="e">
        <f ca="1">OFFSET(Model!$A$1,Model!DZ$2115-1,Model!$D$2113+Model!$C2204)</f>
        <v>#N/A</v>
      </c>
      <c r="EA2204" s="360" t="e">
        <f ca="1">OFFSET(Model!$A$1,Model!EA$2115-1,Model!$D$2113+Model!$C2204)</f>
        <v>#N/A</v>
      </c>
      <c r="EB2204" s="360" t="e">
        <f ca="1">OFFSET(Model!$A$1,Model!EB$2115-1,Model!$D$2113+Model!$C2204)</f>
        <v>#N/A</v>
      </c>
      <c r="EC2204" s="360" t="e">
        <f ca="1">OFFSET(Model!$A$1,Model!EC$2115-1,Model!$D$2113+Model!$C2204)</f>
        <v>#N/A</v>
      </c>
      <c r="ED2204" s="1"/>
      <c r="EE2204" s="1"/>
    </row>
    <row r="2205" spans="2:135" ht="15" customHeight="1">
      <c r="B2205" s="1"/>
      <c r="C2205" s="1" t="e">
        <f>IF(C2204&lt;Model!$E$1827,C2204+1,NA())</f>
        <v>#N/A</v>
      </c>
      <c r="D2205" s="7" t="e">
        <f>INDEX(Model!$F$16:$DN$17,1,MATCH(Model!C2205,Model!$F$17:$DN$17,0))</f>
        <v>#N/A</v>
      </c>
      <c r="E2205" s="1"/>
      <c r="F2205" s="4" t="e">
        <f ca="1">OFFSET(Model!$A$1,Model!F$2115-1,Model!$D$2113+Model!$C2205)</f>
        <v>#N/A</v>
      </c>
      <c r="G2205" s="4" t="e">
        <f ca="1">OFFSET(Model!$A$1,Model!G$2115-1,Model!$D$2113+Model!$C2205)</f>
        <v>#N/A</v>
      </c>
      <c r="H2205" s="4" t="e">
        <f ca="1">OFFSET(Model!$A$1,Model!H$2115-1,Model!$D$2113+Model!$C2205)</f>
        <v>#N/A</v>
      </c>
      <c r="I2205" s="4" t="e">
        <f ca="1">OFFSET(Model!$A$1,Model!I$2115-1,Model!$D$2113+Model!$C2205)</f>
        <v>#N/A</v>
      </c>
      <c r="J2205" s="4" t="e">
        <f ca="1">OFFSET(Model!$A$1,Model!J$2115-1,Model!$D$2113+Model!$C2205)</f>
        <v>#N/A</v>
      </c>
      <c r="K2205" s="4" t="e">
        <f ca="1">OFFSET(Model!$A$1,Model!K$2115-1,Model!$D$2113+Model!$C2205)</f>
        <v>#N/A</v>
      </c>
      <c r="L2205" s="4" t="e">
        <f ca="1">OFFSET(Model!$A$1,Model!L$2115-1,Model!$D$2113+Model!$C2205)</f>
        <v>#N/A</v>
      </c>
      <c r="M2205" s="1"/>
      <c r="N2205" s="4" t="e">
        <f ca="1">OFFSET(Model!$A$1,Model!N$2115-1,Model!$D$2113+Model!$C2205)</f>
        <v>#N/A</v>
      </c>
      <c r="O2205" s="4" t="e">
        <f ca="1">OFFSET(Model!$A$1,Model!O$2115-1,Model!$D$2113+Model!$C2205)</f>
        <v>#N/A</v>
      </c>
      <c r="P2205" s="4" t="e">
        <f ca="1">OFFSET(Model!$A$1,Model!P$2115-1,Model!$D$2113+Model!$C2205)</f>
        <v>#N/A</v>
      </c>
      <c r="Q2205" s="4" t="e">
        <f ca="1">OFFSET(Model!$A$1,Model!Q$2115-1,Model!$D$2113+Model!$C2205)</f>
        <v>#N/A</v>
      </c>
      <c r="R2205" s="4" t="e">
        <f ca="1">OFFSET(Model!$A$1,Model!R$2115-1,Model!$D$2113+Model!$C2205)</f>
        <v>#N/A</v>
      </c>
      <c r="S2205" s="4" t="e">
        <f t="shared" ca="1" si="3150"/>
        <v>#N/A</v>
      </c>
      <c r="T2205" s="4"/>
      <c r="U2205" s="4" t="e">
        <f ca="1">OFFSET(Model!$A$1,Model!U$2115-1,Model!$D$2113+Model!$C2205)</f>
        <v>#N/A</v>
      </c>
      <c r="V2205" s="4" t="e">
        <f ca="1">OFFSET(Model!$A$1,Model!V$2115-1,Model!$D$2113+Model!$C2205)</f>
        <v>#N/A</v>
      </c>
      <c r="W2205" s="4" t="e">
        <f ca="1">OFFSET(Model!$A$1,Model!W$2115-1,Model!$D$2113+Model!$C2205)</f>
        <v>#N/A</v>
      </c>
      <c r="X2205" s="4" t="e">
        <f ca="1">OFFSET(Model!$A$1,Model!X$2115-1,Model!$D$2113+Model!$C2205)</f>
        <v>#N/A</v>
      </c>
      <c r="Y2205" s="4" t="e">
        <f t="shared" ca="1" si="3151"/>
        <v>#N/A</v>
      </c>
      <c r="Z2205" s="4"/>
      <c r="AA2205" s="4" t="e">
        <f ca="1">OFFSET(Model!$A$1,Model!AA$2115-1,Model!$D$2113+Model!$C2205)</f>
        <v>#N/A</v>
      </c>
      <c r="AB2205" s="4" t="e">
        <f ca="1">OFFSET(Model!$A$1,Model!AB$2115-1,Model!$D$2113+Model!$C2205)</f>
        <v>#N/A</v>
      </c>
      <c r="AC2205" s="4" t="e">
        <f ca="1">OFFSET(Model!$A$1,Model!AC$2115-1,Model!$D$2113+Model!$C2205)</f>
        <v>#N/A</v>
      </c>
      <c r="AD2205" s="4" t="e">
        <f ca="1">OFFSET(Model!$A$1,Model!AD$2115-1,Model!$D$2113+Model!$C2205)</f>
        <v>#N/A</v>
      </c>
      <c r="AE2205" s="4" t="e">
        <f ca="1">OFFSET(Model!$A$1,Model!AE$2115-1,Model!$D$2113+Model!$C2205)</f>
        <v>#N/A</v>
      </c>
      <c r="AF2205" s="4" t="e">
        <f ca="1">OFFSET(Model!$A$1,Model!AF$2115-1,Model!$D$2113+Model!$C2205)</f>
        <v>#N/A</v>
      </c>
      <c r="AG2205" s="4" t="e">
        <f ca="1">OFFSET(Model!$A$1,Model!AG$2115-1,Model!$D$2113+Model!$C2205)</f>
        <v>#N/A</v>
      </c>
      <c r="AH2205" s="4" t="e">
        <f ca="1">OFFSET(Model!$A$1,Model!AH$2115-1,Model!$D$2113+Model!$C2205)</f>
        <v>#N/A</v>
      </c>
      <c r="AI2205" s="4" t="e">
        <f ca="1">OFFSET(Model!$A$1,Model!AI$2115-1,Model!$D$2113+Model!$C2205)</f>
        <v>#N/A</v>
      </c>
      <c r="AJ2205" s="4" t="e">
        <f ca="1">OFFSET(Model!$A$1,Model!AJ$2115-1,Model!$D$2113+Model!$C2205)</f>
        <v>#N/A</v>
      </c>
      <c r="AK2205" s="4" t="e">
        <f ca="1">OFFSET(Model!$A$1,Model!AK$2115-1,Model!$D$2113+Model!$C2205)</f>
        <v>#N/A</v>
      </c>
      <c r="AL2205" s="4" t="e">
        <f t="shared" ca="1" si="3152"/>
        <v>#N/A</v>
      </c>
      <c r="AM2205" s="4"/>
      <c r="AN2205" s="4" t="e">
        <f ca="1">OFFSET(Model!$A$1,Model!AN$2115-1,Model!$D$2113+Model!$C2205)</f>
        <v>#N/A</v>
      </c>
      <c r="AO2205" s="4" t="e">
        <f ca="1">OFFSET(Model!$A$1,Model!AO$2115-1,Model!$D$2113+Model!$C2205)</f>
        <v>#N/A</v>
      </c>
      <c r="AP2205" s="4" t="e">
        <f ca="1">OFFSET(Model!$A$1,Model!AP$2115-1,Model!$D$2113+Model!$C2205)</f>
        <v>#N/A</v>
      </c>
      <c r="AQ2205" s="4" t="e">
        <f ca="1">OFFSET(Model!$A$1,Model!AQ$2115-1,Model!$D$2113+Model!$C2205)</f>
        <v>#N/A</v>
      </c>
      <c r="AR2205" s="4" t="e">
        <f ca="1">OFFSET(Model!$A$1,Model!AR$2115-1,Model!$D$2113+Model!$C2205)</f>
        <v>#N/A</v>
      </c>
      <c r="AS2205" s="4" t="e">
        <f ca="1">OFFSET(Model!$A$1,Model!AS$2115-1,Model!$D$2113+Model!$C2205)</f>
        <v>#N/A</v>
      </c>
      <c r="AT2205" s="4" t="e">
        <f ca="1">OFFSET(Model!$A$1,Model!AT$2115-1,Model!$D$2113+Model!$C2205)</f>
        <v>#N/A</v>
      </c>
      <c r="AU2205" s="4" t="e">
        <f ca="1">OFFSET(Model!$A$1,Model!AU$2115-1,Model!$D$2113+Model!$C2205)</f>
        <v>#N/A</v>
      </c>
      <c r="AV2205" s="4" t="e">
        <f ca="1">OFFSET(Model!$A$1,Model!AV$2115-1,Model!$D$2113+Model!$C2205)</f>
        <v>#N/A</v>
      </c>
      <c r="AW2205" s="4" t="e">
        <f ca="1">OFFSET(Model!$A$1,Model!AW$2115-1,Model!$D$2113+Model!$C2205)</f>
        <v>#N/A</v>
      </c>
      <c r="AX2205" s="4" t="e">
        <f ca="1">OFFSET(Model!$A$1,Model!AX$2115-1,Model!$D$2113+Model!$C2205)</f>
        <v>#N/A</v>
      </c>
      <c r="AY2205" s="4" t="e">
        <f ca="1">OFFSET(Model!$A$1,Model!AY$2115-1,Model!$D$2113+Model!$C2205)</f>
        <v>#N/A</v>
      </c>
      <c r="AZ2205" s="4" t="e">
        <f ca="1">OFFSET(Model!$A$1,Model!AZ$2115-1,Model!$D$2113+Model!$C2205)</f>
        <v>#N/A</v>
      </c>
      <c r="BA2205" s="4" t="e">
        <f ca="1">OFFSET(Model!$A$1,Model!BA$2115-1,Model!$D$2113+Model!$C2205)</f>
        <v>#N/A</v>
      </c>
      <c r="BB2205" s="4" t="e">
        <f ca="1">OFFSET(Model!$A$1,Model!BB$2115-1,Model!$D$2113+Model!$C2205)</f>
        <v>#N/A</v>
      </c>
      <c r="BC2205" s="4" t="e">
        <f ca="1">OFFSET(Model!$A$1,Model!BC$2115-1,Model!$D$2113+Model!$C2205)</f>
        <v>#N/A</v>
      </c>
      <c r="BD2205" s="4" t="e">
        <f ca="1">OFFSET(Model!$A$1,Model!BD$2115-1,Model!$D$2113+Model!$C2205)</f>
        <v>#N/A</v>
      </c>
      <c r="BE2205" s="4" t="e">
        <f ca="1">OFFSET(Model!$A$1,Model!BE$2115-1,Model!$D$2113+Model!$C2205)</f>
        <v>#N/A</v>
      </c>
      <c r="BF2205" s="4" t="e">
        <f ca="1">OFFSET(Model!$A$1,Model!BF$2115-1,Model!$D$2113+Model!$C2205)</f>
        <v>#N/A</v>
      </c>
      <c r="BG2205" s="4" t="e">
        <f ca="1">OFFSET(Model!$A$1,Model!BG$2115-1,Model!$D$2113+Model!$C2205)</f>
        <v>#N/A</v>
      </c>
      <c r="BH2205" s="4" t="e">
        <f t="shared" ca="1" si="3153"/>
        <v>#N/A</v>
      </c>
      <c r="BI2205" s="4"/>
      <c r="BJ2205" s="4" t="e">
        <f ca="1">OFFSET(Model!$A$1,Model!BJ$2115-1,Model!$D$2113+Model!$C2205)</f>
        <v>#N/A</v>
      </c>
      <c r="BK2205" s="4" t="e">
        <f ca="1">OFFSET(Model!$A$1,Model!BK$2115-1,Model!$D$2113+Model!$C2205)</f>
        <v>#N/A</v>
      </c>
      <c r="BL2205" s="4" t="e">
        <f ca="1">OFFSET(Model!$A$1,Model!BL$2115-1,Model!$D$2113+Model!$C2205)</f>
        <v>#N/A</v>
      </c>
      <c r="BM2205" s="4" t="e">
        <f ca="1">OFFSET(Model!$A$1,Model!BM$2115-1,Model!$D$2113+Model!$C2205)</f>
        <v>#N/A</v>
      </c>
      <c r="BN2205" s="4" t="e">
        <f ca="1">OFFSET(Model!$A$1,Model!BN$2115-1,Model!$D$2113+Model!$C2205)</f>
        <v>#N/A</v>
      </c>
      <c r="BO2205" s="4" t="e">
        <f ca="1">OFFSET(Model!$A$1,Model!BO$2115-1,Model!$D$2113+Model!$C2205)</f>
        <v>#N/A</v>
      </c>
      <c r="BP2205" s="4" t="e">
        <f ca="1">OFFSET(Model!$A$1,Model!BP$2115-1,Model!$D$2113+Model!$C2205)</f>
        <v>#N/A</v>
      </c>
      <c r="BQ2205" s="4" t="e">
        <f ca="1">OFFSET(Model!$A$1,Model!BQ$2115-1,Model!$D$2113+Model!$C2205)</f>
        <v>#N/A</v>
      </c>
      <c r="BR2205" s="4" t="e">
        <f t="shared" ca="1" si="3154"/>
        <v>#N/A</v>
      </c>
      <c r="BS2205" s="4"/>
      <c r="BT2205" s="2" t="e">
        <f t="shared" ca="1" si="3155"/>
        <v>#N/A</v>
      </c>
      <c r="BU2205" s="2" t="e">
        <f t="shared" ca="1" si="3156"/>
        <v>#N/A</v>
      </c>
      <c r="BV2205" s="5" t="e">
        <f t="shared" ca="1" si="3157"/>
        <v>#N/A</v>
      </c>
      <c r="BW2205" s="1"/>
      <c r="BX2205" s="4" t="e">
        <f ca="1">OFFSET(Model!$A$1,Model!BX$2115-1,Model!$D$2113+Model!$C2205)</f>
        <v>#N/A</v>
      </c>
      <c r="BY2205" s="4" t="e">
        <f ca="1">OFFSET(Model!$A$1,Model!BY$2115-1,Model!$D$2113+Model!$C2205)</f>
        <v>#N/A</v>
      </c>
      <c r="BZ2205" s="4" t="e">
        <f ca="1">OFFSET(Model!$A$1,Model!BZ$2115-1,Model!$D$2113+Model!$C2205)</f>
        <v>#N/A</v>
      </c>
      <c r="CA2205" s="4" t="e">
        <f ca="1">OFFSET(Model!$A$1,Model!CA$2115-1,Model!$D$2113+Model!$C2205)</f>
        <v>#N/A</v>
      </c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 t="e">
        <f ca="1">OFFSET(Model!$A$1,Model!DD$2115-1,Model!$D$2113+Model!$C2205)</f>
        <v>#N/A</v>
      </c>
      <c r="DE2205" s="4" t="e">
        <f ca="1">OFFSET(Model!$A$1,Model!DE$2115-1,Model!$D$2113+Model!$C2205)</f>
        <v>#N/A</v>
      </c>
      <c r="DF2205" s="4" t="e">
        <f ca="1">OFFSET(Model!$A$1,Model!DF$2115-1,Model!$D$2113+Model!$C2205)</f>
        <v>#N/A</v>
      </c>
      <c r="DG2205" s="1"/>
      <c r="DH2205" s="4" t="e">
        <f ca="1">OFFSET(Model!$A$1,Model!DH$2115-1,Model!$D$2113+Model!$C2205)</f>
        <v>#N/A</v>
      </c>
      <c r="DI2205" s="4" t="e">
        <f ca="1">OFFSET(Model!$A$1,Model!DI$2115-1,Model!$D$2113+Model!$C2205)</f>
        <v>#N/A</v>
      </c>
      <c r="DJ2205" s="4"/>
      <c r="DK2205" s="4"/>
      <c r="DL2205" s="4"/>
      <c r="DM2205" s="4"/>
      <c r="DN2205" s="4" t="e">
        <f ca="1">OFFSET(Model!$A$1,Model!DN$2115-1,Model!$D$2113+Model!$C2205)</f>
        <v>#N/A</v>
      </c>
      <c r="DO2205" s="4" t="e">
        <f ca="1">OFFSET(Model!$A$1,Model!DO$2115-1,Model!$D$2113+Model!$C2205)</f>
        <v>#N/A</v>
      </c>
      <c r="DP2205" s="4" t="e">
        <f ca="1">OFFSET(Model!$A$1,Model!DP$2115-1,Model!$D$2113+Model!$C2205)</f>
        <v>#N/A</v>
      </c>
      <c r="DQ2205" s="6" t="e">
        <f ca="1">OFFSET(Model!$A$1,Model!DQ$2115-1,Model!$D$2113+Model!$C2205)</f>
        <v>#N/A</v>
      </c>
      <c r="DR2205" s="4" t="e">
        <f ca="1">OFFSET(Model!$A$1,Model!DR$2115-1,Model!$D$2113+Model!$C2205)</f>
        <v>#N/A</v>
      </c>
      <c r="DS2205" s="6" t="e">
        <f ca="1">OFFSET(Model!$A$1,Model!DS$2115-1,Model!$D$2113+Model!$C2205)</f>
        <v>#N/A</v>
      </c>
      <c r="DT2205" s="4" t="e">
        <f ca="1">OFFSET(Model!$A$1,Model!DT$2115-1,Model!$D$2113+Model!$C2205)</f>
        <v>#N/A</v>
      </c>
      <c r="DU2205" s="4" t="e">
        <f ca="1">OFFSET(Model!$A$1,Model!DU$2115-1,Model!$D$2113+Model!$C2205)</f>
        <v>#N/A</v>
      </c>
      <c r="DV2205" s="4" t="e">
        <f ca="1">OFFSET(Model!$A$1,Model!DV$2115-1,Model!$D$2113+Model!$C2205)</f>
        <v>#N/A</v>
      </c>
      <c r="DW2205" s="1"/>
      <c r="DX2205" s="360" t="e">
        <f ca="1">OFFSET(Model!$A$1,Model!DX$2115-1,Model!$D$2113+Model!$C2205)</f>
        <v>#N/A</v>
      </c>
      <c r="DY2205" s="360" t="e">
        <f ca="1">OFFSET(Model!$A$1,Model!DY$2115-1,Model!$D$2113+Model!$C2205)</f>
        <v>#N/A</v>
      </c>
      <c r="DZ2205" s="360" t="e">
        <f ca="1">OFFSET(Model!$A$1,Model!DZ$2115-1,Model!$D$2113+Model!$C2205)</f>
        <v>#N/A</v>
      </c>
      <c r="EA2205" s="360" t="e">
        <f ca="1">OFFSET(Model!$A$1,Model!EA$2115-1,Model!$D$2113+Model!$C2205)</f>
        <v>#N/A</v>
      </c>
      <c r="EB2205" s="360" t="e">
        <f ca="1">OFFSET(Model!$A$1,Model!EB$2115-1,Model!$D$2113+Model!$C2205)</f>
        <v>#N/A</v>
      </c>
      <c r="EC2205" s="360" t="e">
        <f ca="1">OFFSET(Model!$A$1,Model!EC$2115-1,Model!$D$2113+Model!$C2205)</f>
        <v>#N/A</v>
      </c>
      <c r="ED2205" s="1"/>
      <c r="EE2205" s="1"/>
    </row>
    <row r="2206" spans="2:135" ht="15" customHeight="1">
      <c r="B2206" s="1"/>
      <c r="C2206" s="1" t="e">
        <f>IF(C2205&lt;Model!$E$1827,C2205+1,NA())</f>
        <v>#N/A</v>
      </c>
      <c r="D2206" s="7" t="e">
        <f>INDEX(Model!$F$16:$DN$17,1,MATCH(Model!C2206,Model!$F$17:$DN$17,0))</f>
        <v>#N/A</v>
      </c>
      <c r="E2206" s="1"/>
      <c r="F2206" s="4" t="e">
        <f ca="1">OFFSET(Model!$A$1,Model!F$2115-1,Model!$D$2113+Model!$C2206)</f>
        <v>#N/A</v>
      </c>
      <c r="G2206" s="4" t="e">
        <f ca="1">OFFSET(Model!$A$1,Model!G$2115-1,Model!$D$2113+Model!$C2206)</f>
        <v>#N/A</v>
      </c>
      <c r="H2206" s="4" t="e">
        <f ca="1">OFFSET(Model!$A$1,Model!H$2115-1,Model!$D$2113+Model!$C2206)</f>
        <v>#N/A</v>
      </c>
      <c r="I2206" s="4" t="e">
        <f ca="1">OFFSET(Model!$A$1,Model!I$2115-1,Model!$D$2113+Model!$C2206)</f>
        <v>#N/A</v>
      </c>
      <c r="J2206" s="4" t="e">
        <f ca="1">OFFSET(Model!$A$1,Model!J$2115-1,Model!$D$2113+Model!$C2206)</f>
        <v>#N/A</v>
      </c>
      <c r="K2206" s="4" t="e">
        <f ca="1">OFFSET(Model!$A$1,Model!K$2115-1,Model!$D$2113+Model!$C2206)</f>
        <v>#N/A</v>
      </c>
      <c r="L2206" s="4" t="e">
        <f ca="1">OFFSET(Model!$A$1,Model!L$2115-1,Model!$D$2113+Model!$C2206)</f>
        <v>#N/A</v>
      </c>
      <c r="M2206" s="1"/>
      <c r="N2206" s="4" t="e">
        <f ca="1">OFFSET(Model!$A$1,Model!N$2115-1,Model!$D$2113+Model!$C2206)</f>
        <v>#N/A</v>
      </c>
      <c r="O2206" s="4" t="e">
        <f ca="1">OFFSET(Model!$A$1,Model!O$2115-1,Model!$D$2113+Model!$C2206)</f>
        <v>#N/A</v>
      </c>
      <c r="P2206" s="4" t="e">
        <f ca="1">OFFSET(Model!$A$1,Model!P$2115-1,Model!$D$2113+Model!$C2206)</f>
        <v>#N/A</v>
      </c>
      <c r="Q2206" s="4" t="e">
        <f ca="1">OFFSET(Model!$A$1,Model!Q$2115-1,Model!$D$2113+Model!$C2206)</f>
        <v>#N/A</v>
      </c>
      <c r="R2206" s="4" t="e">
        <f ca="1">OFFSET(Model!$A$1,Model!R$2115-1,Model!$D$2113+Model!$C2206)</f>
        <v>#N/A</v>
      </c>
      <c r="S2206" s="4" t="e">
        <f t="shared" ca="1" si="3150"/>
        <v>#N/A</v>
      </c>
      <c r="T2206" s="4"/>
      <c r="U2206" s="4" t="e">
        <f ca="1">OFFSET(Model!$A$1,Model!U$2115-1,Model!$D$2113+Model!$C2206)</f>
        <v>#N/A</v>
      </c>
      <c r="V2206" s="4" t="e">
        <f ca="1">OFFSET(Model!$A$1,Model!V$2115-1,Model!$D$2113+Model!$C2206)</f>
        <v>#N/A</v>
      </c>
      <c r="W2206" s="4" t="e">
        <f ca="1">OFFSET(Model!$A$1,Model!W$2115-1,Model!$D$2113+Model!$C2206)</f>
        <v>#N/A</v>
      </c>
      <c r="X2206" s="4" t="e">
        <f ca="1">OFFSET(Model!$A$1,Model!X$2115-1,Model!$D$2113+Model!$C2206)</f>
        <v>#N/A</v>
      </c>
      <c r="Y2206" s="4" t="e">
        <f t="shared" ca="1" si="3151"/>
        <v>#N/A</v>
      </c>
      <c r="Z2206" s="4"/>
      <c r="AA2206" s="4" t="e">
        <f ca="1">OFFSET(Model!$A$1,Model!AA$2115-1,Model!$D$2113+Model!$C2206)</f>
        <v>#N/A</v>
      </c>
      <c r="AB2206" s="4" t="e">
        <f ca="1">OFFSET(Model!$A$1,Model!AB$2115-1,Model!$D$2113+Model!$C2206)</f>
        <v>#N/A</v>
      </c>
      <c r="AC2206" s="4" t="e">
        <f ca="1">OFFSET(Model!$A$1,Model!AC$2115-1,Model!$D$2113+Model!$C2206)</f>
        <v>#N/A</v>
      </c>
      <c r="AD2206" s="4" t="e">
        <f ca="1">OFFSET(Model!$A$1,Model!AD$2115-1,Model!$D$2113+Model!$C2206)</f>
        <v>#N/A</v>
      </c>
      <c r="AE2206" s="4" t="e">
        <f ca="1">OFFSET(Model!$A$1,Model!AE$2115-1,Model!$D$2113+Model!$C2206)</f>
        <v>#N/A</v>
      </c>
      <c r="AF2206" s="4" t="e">
        <f ca="1">OFFSET(Model!$A$1,Model!AF$2115-1,Model!$D$2113+Model!$C2206)</f>
        <v>#N/A</v>
      </c>
      <c r="AG2206" s="4" t="e">
        <f ca="1">OFFSET(Model!$A$1,Model!AG$2115-1,Model!$D$2113+Model!$C2206)</f>
        <v>#N/A</v>
      </c>
      <c r="AH2206" s="4" t="e">
        <f ca="1">OFFSET(Model!$A$1,Model!AH$2115-1,Model!$D$2113+Model!$C2206)</f>
        <v>#N/A</v>
      </c>
      <c r="AI2206" s="4" t="e">
        <f ca="1">OFFSET(Model!$A$1,Model!AI$2115-1,Model!$D$2113+Model!$C2206)</f>
        <v>#N/A</v>
      </c>
      <c r="AJ2206" s="4" t="e">
        <f ca="1">OFFSET(Model!$A$1,Model!AJ$2115-1,Model!$D$2113+Model!$C2206)</f>
        <v>#N/A</v>
      </c>
      <c r="AK2206" s="4" t="e">
        <f ca="1">OFFSET(Model!$A$1,Model!AK$2115-1,Model!$D$2113+Model!$C2206)</f>
        <v>#N/A</v>
      </c>
      <c r="AL2206" s="4" t="e">
        <f t="shared" ca="1" si="3152"/>
        <v>#N/A</v>
      </c>
      <c r="AM2206" s="4"/>
      <c r="AN2206" s="4" t="e">
        <f ca="1">OFFSET(Model!$A$1,Model!AN$2115-1,Model!$D$2113+Model!$C2206)</f>
        <v>#N/A</v>
      </c>
      <c r="AO2206" s="4" t="e">
        <f ca="1">OFFSET(Model!$A$1,Model!AO$2115-1,Model!$D$2113+Model!$C2206)</f>
        <v>#N/A</v>
      </c>
      <c r="AP2206" s="4" t="e">
        <f ca="1">OFFSET(Model!$A$1,Model!AP$2115-1,Model!$D$2113+Model!$C2206)</f>
        <v>#N/A</v>
      </c>
      <c r="AQ2206" s="4" t="e">
        <f ca="1">OFFSET(Model!$A$1,Model!AQ$2115-1,Model!$D$2113+Model!$C2206)</f>
        <v>#N/A</v>
      </c>
      <c r="AR2206" s="4" t="e">
        <f ca="1">OFFSET(Model!$A$1,Model!AR$2115-1,Model!$D$2113+Model!$C2206)</f>
        <v>#N/A</v>
      </c>
      <c r="AS2206" s="4" t="e">
        <f ca="1">OFFSET(Model!$A$1,Model!AS$2115-1,Model!$D$2113+Model!$C2206)</f>
        <v>#N/A</v>
      </c>
      <c r="AT2206" s="4" t="e">
        <f ca="1">OFFSET(Model!$A$1,Model!AT$2115-1,Model!$D$2113+Model!$C2206)</f>
        <v>#N/A</v>
      </c>
      <c r="AU2206" s="4" t="e">
        <f ca="1">OFFSET(Model!$A$1,Model!AU$2115-1,Model!$D$2113+Model!$C2206)</f>
        <v>#N/A</v>
      </c>
      <c r="AV2206" s="4" t="e">
        <f ca="1">OFFSET(Model!$A$1,Model!AV$2115-1,Model!$D$2113+Model!$C2206)</f>
        <v>#N/A</v>
      </c>
      <c r="AW2206" s="4" t="e">
        <f ca="1">OFFSET(Model!$A$1,Model!AW$2115-1,Model!$D$2113+Model!$C2206)</f>
        <v>#N/A</v>
      </c>
      <c r="AX2206" s="4" t="e">
        <f ca="1">OFFSET(Model!$A$1,Model!AX$2115-1,Model!$D$2113+Model!$C2206)</f>
        <v>#N/A</v>
      </c>
      <c r="AY2206" s="4" t="e">
        <f ca="1">OFFSET(Model!$A$1,Model!AY$2115-1,Model!$D$2113+Model!$C2206)</f>
        <v>#N/A</v>
      </c>
      <c r="AZ2206" s="4" t="e">
        <f ca="1">OFFSET(Model!$A$1,Model!AZ$2115-1,Model!$D$2113+Model!$C2206)</f>
        <v>#N/A</v>
      </c>
      <c r="BA2206" s="4" t="e">
        <f ca="1">OFFSET(Model!$A$1,Model!BA$2115-1,Model!$D$2113+Model!$C2206)</f>
        <v>#N/A</v>
      </c>
      <c r="BB2206" s="4" t="e">
        <f ca="1">OFFSET(Model!$A$1,Model!BB$2115-1,Model!$D$2113+Model!$C2206)</f>
        <v>#N/A</v>
      </c>
      <c r="BC2206" s="4" t="e">
        <f ca="1">OFFSET(Model!$A$1,Model!BC$2115-1,Model!$D$2113+Model!$C2206)</f>
        <v>#N/A</v>
      </c>
      <c r="BD2206" s="4" t="e">
        <f ca="1">OFFSET(Model!$A$1,Model!BD$2115-1,Model!$D$2113+Model!$C2206)</f>
        <v>#N/A</v>
      </c>
      <c r="BE2206" s="4" t="e">
        <f ca="1">OFFSET(Model!$A$1,Model!BE$2115-1,Model!$D$2113+Model!$C2206)</f>
        <v>#N/A</v>
      </c>
      <c r="BF2206" s="4" t="e">
        <f ca="1">OFFSET(Model!$A$1,Model!BF$2115-1,Model!$D$2113+Model!$C2206)</f>
        <v>#N/A</v>
      </c>
      <c r="BG2206" s="4" t="e">
        <f ca="1">OFFSET(Model!$A$1,Model!BG$2115-1,Model!$D$2113+Model!$C2206)</f>
        <v>#N/A</v>
      </c>
      <c r="BH2206" s="4" t="e">
        <f t="shared" ca="1" si="3153"/>
        <v>#N/A</v>
      </c>
      <c r="BI2206" s="4"/>
      <c r="BJ2206" s="4" t="e">
        <f ca="1">OFFSET(Model!$A$1,Model!BJ$2115-1,Model!$D$2113+Model!$C2206)</f>
        <v>#N/A</v>
      </c>
      <c r="BK2206" s="4" t="e">
        <f ca="1">OFFSET(Model!$A$1,Model!BK$2115-1,Model!$D$2113+Model!$C2206)</f>
        <v>#N/A</v>
      </c>
      <c r="BL2206" s="4" t="e">
        <f ca="1">OFFSET(Model!$A$1,Model!BL$2115-1,Model!$D$2113+Model!$C2206)</f>
        <v>#N/A</v>
      </c>
      <c r="BM2206" s="4" t="e">
        <f ca="1">OFFSET(Model!$A$1,Model!BM$2115-1,Model!$D$2113+Model!$C2206)</f>
        <v>#N/A</v>
      </c>
      <c r="BN2206" s="4" t="e">
        <f ca="1">OFFSET(Model!$A$1,Model!BN$2115-1,Model!$D$2113+Model!$C2206)</f>
        <v>#N/A</v>
      </c>
      <c r="BO2206" s="4" t="e">
        <f ca="1">OFFSET(Model!$A$1,Model!BO$2115-1,Model!$D$2113+Model!$C2206)</f>
        <v>#N/A</v>
      </c>
      <c r="BP2206" s="4" t="e">
        <f ca="1">OFFSET(Model!$A$1,Model!BP$2115-1,Model!$D$2113+Model!$C2206)</f>
        <v>#N/A</v>
      </c>
      <c r="BQ2206" s="4" t="e">
        <f ca="1">OFFSET(Model!$A$1,Model!BQ$2115-1,Model!$D$2113+Model!$C2206)</f>
        <v>#N/A</v>
      </c>
      <c r="BR2206" s="4" t="e">
        <f t="shared" ca="1" si="3154"/>
        <v>#N/A</v>
      </c>
      <c r="BS2206" s="4"/>
      <c r="BT2206" s="2" t="e">
        <f t="shared" ca="1" si="3155"/>
        <v>#N/A</v>
      </c>
      <c r="BU2206" s="2" t="e">
        <f t="shared" ca="1" si="3156"/>
        <v>#N/A</v>
      </c>
      <c r="BV2206" s="5" t="e">
        <f t="shared" ca="1" si="3157"/>
        <v>#N/A</v>
      </c>
      <c r="BW2206" s="1"/>
      <c r="BX2206" s="4" t="e">
        <f ca="1">OFFSET(Model!$A$1,Model!BX$2115-1,Model!$D$2113+Model!$C2206)</f>
        <v>#N/A</v>
      </c>
      <c r="BY2206" s="4" t="e">
        <f ca="1">OFFSET(Model!$A$1,Model!BY$2115-1,Model!$D$2113+Model!$C2206)</f>
        <v>#N/A</v>
      </c>
      <c r="BZ2206" s="4" t="e">
        <f ca="1">OFFSET(Model!$A$1,Model!BZ$2115-1,Model!$D$2113+Model!$C2206)</f>
        <v>#N/A</v>
      </c>
      <c r="CA2206" s="4" t="e">
        <f ca="1">OFFSET(Model!$A$1,Model!CA$2115-1,Model!$D$2113+Model!$C2206)</f>
        <v>#N/A</v>
      </c>
      <c r="CB2206" s="4"/>
      <c r="CC2206" s="4"/>
      <c r="CD2206" s="4"/>
      <c r="CE2206" s="4"/>
      <c r="CF2206" s="4"/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 t="e">
        <f ca="1">OFFSET(Model!$A$1,Model!DD$2115-1,Model!$D$2113+Model!$C2206)</f>
        <v>#N/A</v>
      </c>
      <c r="DE2206" s="4" t="e">
        <f ca="1">OFFSET(Model!$A$1,Model!DE$2115-1,Model!$D$2113+Model!$C2206)</f>
        <v>#N/A</v>
      </c>
      <c r="DF2206" s="4" t="e">
        <f ca="1">OFFSET(Model!$A$1,Model!DF$2115-1,Model!$D$2113+Model!$C2206)</f>
        <v>#N/A</v>
      </c>
      <c r="DG2206" s="1"/>
      <c r="DH2206" s="4" t="e">
        <f ca="1">OFFSET(Model!$A$1,Model!DH$2115-1,Model!$D$2113+Model!$C2206)</f>
        <v>#N/A</v>
      </c>
      <c r="DI2206" s="4" t="e">
        <f ca="1">OFFSET(Model!$A$1,Model!DI$2115-1,Model!$D$2113+Model!$C2206)</f>
        <v>#N/A</v>
      </c>
      <c r="DJ2206" s="4"/>
      <c r="DK2206" s="4"/>
      <c r="DL2206" s="4"/>
      <c r="DM2206" s="4"/>
      <c r="DN2206" s="4" t="e">
        <f ca="1">OFFSET(Model!$A$1,Model!DN$2115-1,Model!$D$2113+Model!$C2206)</f>
        <v>#N/A</v>
      </c>
      <c r="DO2206" s="4" t="e">
        <f ca="1">OFFSET(Model!$A$1,Model!DO$2115-1,Model!$D$2113+Model!$C2206)</f>
        <v>#N/A</v>
      </c>
      <c r="DP2206" s="4" t="e">
        <f ca="1">OFFSET(Model!$A$1,Model!DP$2115-1,Model!$D$2113+Model!$C2206)</f>
        <v>#N/A</v>
      </c>
      <c r="DQ2206" s="6" t="e">
        <f ca="1">OFFSET(Model!$A$1,Model!DQ$2115-1,Model!$D$2113+Model!$C2206)</f>
        <v>#N/A</v>
      </c>
      <c r="DR2206" s="4" t="e">
        <f ca="1">OFFSET(Model!$A$1,Model!DR$2115-1,Model!$D$2113+Model!$C2206)</f>
        <v>#N/A</v>
      </c>
      <c r="DS2206" s="6" t="e">
        <f ca="1">OFFSET(Model!$A$1,Model!DS$2115-1,Model!$D$2113+Model!$C2206)</f>
        <v>#N/A</v>
      </c>
      <c r="DT2206" s="4" t="e">
        <f ca="1">OFFSET(Model!$A$1,Model!DT$2115-1,Model!$D$2113+Model!$C2206)</f>
        <v>#N/A</v>
      </c>
      <c r="DU2206" s="4" t="e">
        <f ca="1">OFFSET(Model!$A$1,Model!DU$2115-1,Model!$D$2113+Model!$C2206)</f>
        <v>#N/A</v>
      </c>
      <c r="DV2206" s="4" t="e">
        <f ca="1">OFFSET(Model!$A$1,Model!DV$2115-1,Model!$D$2113+Model!$C2206)</f>
        <v>#N/A</v>
      </c>
      <c r="DW2206" s="1"/>
      <c r="DX2206" s="360" t="e">
        <f ca="1">OFFSET(Model!$A$1,Model!DX$2115-1,Model!$D$2113+Model!$C2206)</f>
        <v>#N/A</v>
      </c>
      <c r="DY2206" s="360" t="e">
        <f ca="1">OFFSET(Model!$A$1,Model!DY$2115-1,Model!$D$2113+Model!$C2206)</f>
        <v>#N/A</v>
      </c>
      <c r="DZ2206" s="360" t="e">
        <f ca="1">OFFSET(Model!$A$1,Model!DZ$2115-1,Model!$D$2113+Model!$C2206)</f>
        <v>#N/A</v>
      </c>
      <c r="EA2206" s="360" t="e">
        <f ca="1">OFFSET(Model!$A$1,Model!EA$2115-1,Model!$D$2113+Model!$C2206)</f>
        <v>#N/A</v>
      </c>
      <c r="EB2206" s="360" t="e">
        <f ca="1">OFFSET(Model!$A$1,Model!EB$2115-1,Model!$D$2113+Model!$C2206)</f>
        <v>#N/A</v>
      </c>
      <c r="EC2206" s="360" t="e">
        <f ca="1">OFFSET(Model!$A$1,Model!EC$2115-1,Model!$D$2113+Model!$C2206)</f>
        <v>#N/A</v>
      </c>
      <c r="ED2206" s="1"/>
      <c r="EE2206" s="1"/>
    </row>
    <row r="2207" spans="2:135" ht="15" customHeight="1">
      <c r="B2207" s="1"/>
      <c r="C2207" s="1" t="e">
        <f>IF(C2206&lt;Model!$E$1827,C2206+1,NA())</f>
        <v>#N/A</v>
      </c>
      <c r="D2207" s="7" t="e">
        <f>INDEX(Model!$F$16:$DN$17,1,MATCH(Model!C2207,Model!$F$17:$DN$17,0))</f>
        <v>#N/A</v>
      </c>
      <c r="E2207" s="1"/>
      <c r="F2207" s="4" t="e">
        <f ca="1">OFFSET(Model!$A$1,Model!F$2115-1,Model!$D$2113+Model!$C2207)</f>
        <v>#N/A</v>
      </c>
      <c r="G2207" s="4" t="e">
        <f ca="1">OFFSET(Model!$A$1,Model!G$2115-1,Model!$D$2113+Model!$C2207)</f>
        <v>#N/A</v>
      </c>
      <c r="H2207" s="4" t="e">
        <f ca="1">OFFSET(Model!$A$1,Model!H$2115-1,Model!$D$2113+Model!$C2207)</f>
        <v>#N/A</v>
      </c>
      <c r="I2207" s="4" t="e">
        <f ca="1">OFFSET(Model!$A$1,Model!I$2115-1,Model!$D$2113+Model!$C2207)</f>
        <v>#N/A</v>
      </c>
      <c r="J2207" s="4" t="e">
        <f ca="1">OFFSET(Model!$A$1,Model!J$2115-1,Model!$D$2113+Model!$C2207)</f>
        <v>#N/A</v>
      </c>
      <c r="K2207" s="4" t="e">
        <f ca="1">OFFSET(Model!$A$1,Model!K$2115-1,Model!$D$2113+Model!$C2207)</f>
        <v>#N/A</v>
      </c>
      <c r="L2207" s="4" t="e">
        <f ca="1">OFFSET(Model!$A$1,Model!L$2115-1,Model!$D$2113+Model!$C2207)</f>
        <v>#N/A</v>
      </c>
      <c r="M2207" s="1"/>
      <c r="N2207" s="4" t="e">
        <f ca="1">OFFSET(Model!$A$1,Model!N$2115-1,Model!$D$2113+Model!$C2207)</f>
        <v>#N/A</v>
      </c>
      <c r="O2207" s="4" t="e">
        <f ca="1">OFFSET(Model!$A$1,Model!O$2115-1,Model!$D$2113+Model!$C2207)</f>
        <v>#N/A</v>
      </c>
      <c r="P2207" s="4" t="e">
        <f ca="1">OFFSET(Model!$A$1,Model!P$2115-1,Model!$D$2113+Model!$C2207)</f>
        <v>#N/A</v>
      </c>
      <c r="Q2207" s="4" t="e">
        <f ca="1">OFFSET(Model!$A$1,Model!Q$2115-1,Model!$D$2113+Model!$C2207)</f>
        <v>#N/A</v>
      </c>
      <c r="R2207" s="4" t="e">
        <f ca="1">OFFSET(Model!$A$1,Model!R$2115-1,Model!$D$2113+Model!$C2207)</f>
        <v>#N/A</v>
      </c>
      <c r="S2207" s="4" t="e">
        <f t="shared" ca="1" si="3150"/>
        <v>#N/A</v>
      </c>
      <c r="T2207" s="4"/>
      <c r="U2207" s="4" t="e">
        <f ca="1">OFFSET(Model!$A$1,Model!U$2115-1,Model!$D$2113+Model!$C2207)</f>
        <v>#N/A</v>
      </c>
      <c r="V2207" s="4" t="e">
        <f ca="1">OFFSET(Model!$A$1,Model!V$2115-1,Model!$D$2113+Model!$C2207)</f>
        <v>#N/A</v>
      </c>
      <c r="W2207" s="4" t="e">
        <f ca="1">OFFSET(Model!$A$1,Model!W$2115-1,Model!$D$2113+Model!$C2207)</f>
        <v>#N/A</v>
      </c>
      <c r="X2207" s="4" t="e">
        <f ca="1">OFFSET(Model!$A$1,Model!X$2115-1,Model!$D$2113+Model!$C2207)</f>
        <v>#N/A</v>
      </c>
      <c r="Y2207" s="4" t="e">
        <f t="shared" ca="1" si="3151"/>
        <v>#N/A</v>
      </c>
      <c r="Z2207" s="4"/>
      <c r="AA2207" s="4" t="e">
        <f ca="1">OFFSET(Model!$A$1,Model!AA$2115-1,Model!$D$2113+Model!$C2207)</f>
        <v>#N/A</v>
      </c>
      <c r="AB2207" s="4" t="e">
        <f ca="1">OFFSET(Model!$A$1,Model!AB$2115-1,Model!$D$2113+Model!$C2207)</f>
        <v>#N/A</v>
      </c>
      <c r="AC2207" s="4" t="e">
        <f ca="1">OFFSET(Model!$A$1,Model!AC$2115-1,Model!$D$2113+Model!$C2207)</f>
        <v>#N/A</v>
      </c>
      <c r="AD2207" s="4" t="e">
        <f ca="1">OFFSET(Model!$A$1,Model!AD$2115-1,Model!$D$2113+Model!$C2207)</f>
        <v>#N/A</v>
      </c>
      <c r="AE2207" s="4" t="e">
        <f ca="1">OFFSET(Model!$A$1,Model!AE$2115-1,Model!$D$2113+Model!$C2207)</f>
        <v>#N/A</v>
      </c>
      <c r="AF2207" s="4" t="e">
        <f ca="1">OFFSET(Model!$A$1,Model!AF$2115-1,Model!$D$2113+Model!$C2207)</f>
        <v>#N/A</v>
      </c>
      <c r="AG2207" s="4" t="e">
        <f ca="1">OFFSET(Model!$A$1,Model!AG$2115-1,Model!$D$2113+Model!$C2207)</f>
        <v>#N/A</v>
      </c>
      <c r="AH2207" s="4" t="e">
        <f ca="1">OFFSET(Model!$A$1,Model!AH$2115-1,Model!$D$2113+Model!$C2207)</f>
        <v>#N/A</v>
      </c>
      <c r="AI2207" s="4" t="e">
        <f ca="1">OFFSET(Model!$A$1,Model!AI$2115-1,Model!$D$2113+Model!$C2207)</f>
        <v>#N/A</v>
      </c>
      <c r="AJ2207" s="4" t="e">
        <f ca="1">OFFSET(Model!$A$1,Model!AJ$2115-1,Model!$D$2113+Model!$C2207)</f>
        <v>#N/A</v>
      </c>
      <c r="AK2207" s="4" t="e">
        <f ca="1">OFFSET(Model!$A$1,Model!AK$2115-1,Model!$D$2113+Model!$C2207)</f>
        <v>#N/A</v>
      </c>
      <c r="AL2207" s="4" t="e">
        <f t="shared" ca="1" si="3152"/>
        <v>#N/A</v>
      </c>
      <c r="AM2207" s="4"/>
      <c r="AN2207" s="4" t="e">
        <f ca="1">OFFSET(Model!$A$1,Model!AN$2115-1,Model!$D$2113+Model!$C2207)</f>
        <v>#N/A</v>
      </c>
      <c r="AO2207" s="4" t="e">
        <f ca="1">OFFSET(Model!$A$1,Model!AO$2115-1,Model!$D$2113+Model!$C2207)</f>
        <v>#N/A</v>
      </c>
      <c r="AP2207" s="4" t="e">
        <f ca="1">OFFSET(Model!$A$1,Model!AP$2115-1,Model!$D$2113+Model!$C2207)</f>
        <v>#N/A</v>
      </c>
      <c r="AQ2207" s="4" t="e">
        <f ca="1">OFFSET(Model!$A$1,Model!AQ$2115-1,Model!$D$2113+Model!$C2207)</f>
        <v>#N/A</v>
      </c>
      <c r="AR2207" s="4" t="e">
        <f ca="1">OFFSET(Model!$A$1,Model!AR$2115-1,Model!$D$2113+Model!$C2207)</f>
        <v>#N/A</v>
      </c>
      <c r="AS2207" s="4" t="e">
        <f ca="1">OFFSET(Model!$A$1,Model!AS$2115-1,Model!$D$2113+Model!$C2207)</f>
        <v>#N/A</v>
      </c>
      <c r="AT2207" s="4" t="e">
        <f ca="1">OFFSET(Model!$A$1,Model!AT$2115-1,Model!$D$2113+Model!$C2207)</f>
        <v>#N/A</v>
      </c>
      <c r="AU2207" s="4" t="e">
        <f ca="1">OFFSET(Model!$A$1,Model!AU$2115-1,Model!$D$2113+Model!$C2207)</f>
        <v>#N/A</v>
      </c>
      <c r="AV2207" s="4" t="e">
        <f ca="1">OFFSET(Model!$A$1,Model!AV$2115-1,Model!$D$2113+Model!$C2207)</f>
        <v>#N/A</v>
      </c>
      <c r="AW2207" s="4" t="e">
        <f ca="1">OFFSET(Model!$A$1,Model!AW$2115-1,Model!$D$2113+Model!$C2207)</f>
        <v>#N/A</v>
      </c>
      <c r="AX2207" s="4" t="e">
        <f ca="1">OFFSET(Model!$A$1,Model!AX$2115-1,Model!$D$2113+Model!$C2207)</f>
        <v>#N/A</v>
      </c>
      <c r="AY2207" s="4" t="e">
        <f ca="1">OFFSET(Model!$A$1,Model!AY$2115-1,Model!$D$2113+Model!$C2207)</f>
        <v>#N/A</v>
      </c>
      <c r="AZ2207" s="4" t="e">
        <f ca="1">OFFSET(Model!$A$1,Model!AZ$2115-1,Model!$D$2113+Model!$C2207)</f>
        <v>#N/A</v>
      </c>
      <c r="BA2207" s="4" t="e">
        <f ca="1">OFFSET(Model!$A$1,Model!BA$2115-1,Model!$D$2113+Model!$C2207)</f>
        <v>#N/A</v>
      </c>
      <c r="BB2207" s="4" t="e">
        <f ca="1">OFFSET(Model!$A$1,Model!BB$2115-1,Model!$D$2113+Model!$C2207)</f>
        <v>#N/A</v>
      </c>
      <c r="BC2207" s="4" t="e">
        <f ca="1">OFFSET(Model!$A$1,Model!BC$2115-1,Model!$D$2113+Model!$C2207)</f>
        <v>#N/A</v>
      </c>
      <c r="BD2207" s="4" t="e">
        <f ca="1">OFFSET(Model!$A$1,Model!BD$2115-1,Model!$D$2113+Model!$C2207)</f>
        <v>#N/A</v>
      </c>
      <c r="BE2207" s="4" t="e">
        <f ca="1">OFFSET(Model!$A$1,Model!BE$2115-1,Model!$D$2113+Model!$C2207)</f>
        <v>#N/A</v>
      </c>
      <c r="BF2207" s="4" t="e">
        <f ca="1">OFFSET(Model!$A$1,Model!BF$2115-1,Model!$D$2113+Model!$C2207)</f>
        <v>#N/A</v>
      </c>
      <c r="BG2207" s="4" t="e">
        <f ca="1">OFFSET(Model!$A$1,Model!BG$2115-1,Model!$D$2113+Model!$C2207)</f>
        <v>#N/A</v>
      </c>
      <c r="BH2207" s="4" t="e">
        <f t="shared" ca="1" si="3153"/>
        <v>#N/A</v>
      </c>
      <c r="BI2207" s="4"/>
      <c r="BJ2207" s="4" t="e">
        <f ca="1">OFFSET(Model!$A$1,Model!BJ$2115-1,Model!$D$2113+Model!$C2207)</f>
        <v>#N/A</v>
      </c>
      <c r="BK2207" s="4" t="e">
        <f ca="1">OFFSET(Model!$A$1,Model!BK$2115-1,Model!$D$2113+Model!$C2207)</f>
        <v>#N/A</v>
      </c>
      <c r="BL2207" s="4" t="e">
        <f ca="1">OFFSET(Model!$A$1,Model!BL$2115-1,Model!$D$2113+Model!$C2207)</f>
        <v>#N/A</v>
      </c>
      <c r="BM2207" s="4" t="e">
        <f ca="1">OFFSET(Model!$A$1,Model!BM$2115-1,Model!$D$2113+Model!$C2207)</f>
        <v>#N/A</v>
      </c>
      <c r="BN2207" s="4" t="e">
        <f ca="1">OFFSET(Model!$A$1,Model!BN$2115-1,Model!$D$2113+Model!$C2207)</f>
        <v>#N/A</v>
      </c>
      <c r="BO2207" s="4" t="e">
        <f ca="1">OFFSET(Model!$A$1,Model!BO$2115-1,Model!$D$2113+Model!$C2207)</f>
        <v>#N/A</v>
      </c>
      <c r="BP2207" s="4" t="e">
        <f ca="1">OFFSET(Model!$A$1,Model!BP$2115-1,Model!$D$2113+Model!$C2207)</f>
        <v>#N/A</v>
      </c>
      <c r="BQ2207" s="4" t="e">
        <f ca="1">OFFSET(Model!$A$1,Model!BQ$2115-1,Model!$D$2113+Model!$C2207)</f>
        <v>#N/A</v>
      </c>
      <c r="BR2207" s="4" t="e">
        <f t="shared" ca="1" si="3154"/>
        <v>#N/A</v>
      </c>
      <c r="BS2207" s="4"/>
      <c r="BT2207" s="2" t="e">
        <f t="shared" ca="1" si="3155"/>
        <v>#N/A</v>
      </c>
      <c r="BU2207" s="2" t="e">
        <f t="shared" ca="1" si="3156"/>
        <v>#N/A</v>
      </c>
      <c r="BV2207" s="5" t="e">
        <f t="shared" ca="1" si="3157"/>
        <v>#N/A</v>
      </c>
      <c r="BW2207" s="1"/>
      <c r="BX2207" s="4" t="e">
        <f ca="1">OFFSET(Model!$A$1,Model!BX$2115-1,Model!$D$2113+Model!$C2207)</f>
        <v>#N/A</v>
      </c>
      <c r="BY2207" s="4" t="e">
        <f ca="1">OFFSET(Model!$A$1,Model!BY$2115-1,Model!$D$2113+Model!$C2207)</f>
        <v>#N/A</v>
      </c>
      <c r="BZ2207" s="4" t="e">
        <f ca="1">OFFSET(Model!$A$1,Model!BZ$2115-1,Model!$D$2113+Model!$C2207)</f>
        <v>#N/A</v>
      </c>
      <c r="CA2207" s="4" t="e">
        <f ca="1">OFFSET(Model!$A$1,Model!CA$2115-1,Model!$D$2113+Model!$C2207)</f>
        <v>#N/A</v>
      </c>
      <c r="CB2207" s="4"/>
      <c r="CC2207" s="4"/>
      <c r="CD2207" s="4"/>
      <c r="CE2207" s="4"/>
      <c r="CF2207" s="4"/>
      <c r="CG2207" s="4"/>
      <c r="CH2207" s="4"/>
      <c r="CI2207" s="4"/>
      <c r="CJ2207" s="4"/>
      <c r="CK2207" s="4"/>
      <c r="CL2207" s="4"/>
      <c r="CM2207" s="4"/>
      <c r="CN2207" s="4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  <c r="DB2207" s="4"/>
      <c r="DC2207" s="4"/>
      <c r="DD2207" s="4" t="e">
        <f ca="1">OFFSET(Model!$A$1,Model!DD$2115-1,Model!$D$2113+Model!$C2207)</f>
        <v>#N/A</v>
      </c>
      <c r="DE2207" s="4" t="e">
        <f ca="1">OFFSET(Model!$A$1,Model!DE$2115-1,Model!$D$2113+Model!$C2207)</f>
        <v>#N/A</v>
      </c>
      <c r="DF2207" s="4" t="e">
        <f ca="1">OFFSET(Model!$A$1,Model!DF$2115-1,Model!$D$2113+Model!$C2207)</f>
        <v>#N/A</v>
      </c>
      <c r="DG2207" s="1"/>
      <c r="DH2207" s="4" t="e">
        <f ca="1">OFFSET(Model!$A$1,Model!DH$2115-1,Model!$D$2113+Model!$C2207)</f>
        <v>#N/A</v>
      </c>
      <c r="DI2207" s="4" t="e">
        <f ca="1">OFFSET(Model!$A$1,Model!DI$2115-1,Model!$D$2113+Model!$C2207)</f>
        <v>#N/A</v>
      </c>
      <c r="DJ2207" s="4"/>
      <c r="DK2207" s="4"/>
      <c r="DL2207" s="4"/>
      <c r="DM2207" s="4"/>
      <c r="DN2207" s="4" t="e">
        <f ca="1">OFFSET(Model!$A$1,Model!DN$2115-1,Model!$D$2113+Model!$C2207)</f>
        <v>#N/A</v>
      </c>
      <c r="DO2207" s="4" t="e">
        <f ca="1">OFFSET(Model!$A$1,Model!DO$2115-1,Model!$D$2113+Model!$C2207)</f>
        <v>#N/A</v>
      </c>
      <c r="DP2207" s="4" t="e">
        <f ca="1">OFFSET(Model!$A$1,Model!DP$2115-1,Model!$D$2113+Model!$C2207)</f>
        <v>#N/A</v>
      </c>
      <c r="DQ2207" s="6" t="e">
        <f ca="1">OFFSET(Model!$A$1,Model!DQ$2115-1,Model!$D$2113+Model!$C2207)</f>
        <v>#N/A</v>
      </c>
      <c r="DR2207" s="4" t="e">
        <f ca="1">OFFSET(Model!$A$1,Model!DR$2115-1,Model!$D$2113+Model!$C2207)</f>
        <v>#N/A</v>
      </c>
      <c r="DS2207" s="6" t="e">
        <f ca="1">OFFSET(Model!$A$1,Model!DS$2115-1,Model!$D$2113+Model!$C2207)</f>
        <v>#N/A</v>
      </c>
      <c r="DT2207" s="4" t="e">
        <f ca="1">OFFSET(Model!$A$1,Model!DT$2115-1,Model!$D$2113+Model!$C2207)</f>
        <v>#N/A</v>
      </c>
      <c r="DU2207" s="4" t="e">
        <f ca="1">OFFSET(Model!$A$1,Model!DU$2115-1,Model!$D$2113+Model!$C2207)</f>
        <v>#N/A</v>
      </c>
      <c r="DV2207" s="4" t="e">
        <f ca="1">OFFSET(Model!$A$1,Model!DV$2115-1,Model!$D$2113+Model!$C2207)</f>
        <v>#N/A</v>
      </c>
      <c r="DW2207" s="1"/>
      <c r="DX2207" s="360" t="e">
        <f ca="1">OFFSET(Model!$A$1,Model!DX$2115-1,Model!$D$2113+Model!$C2207)</f>
        <v>#N/A</v>
      </c>
      <c r="DY2207" s="360" t="e">
        <f ca="1">OFFSET(Model!$A$1,Model!DY$2115-1,Model!$D$2113+Model!$C2207)</f>
        <v>#N/A</v>
      </c>
      <c r="DZ2207" s="360" t="e">
        <f ca="1">OFFSET(Model!$A$1,Model!DZ$2115-1,Model!$D$2113+Model!$C2207)</f>
        <v>#N/A</v>
      </c>
      <c r="EA2207" s="360" t="e">
        <f ca="1">OFFSET(Model!$A$1,Model!EA$2115-1,Model!$D$2113+Model!$C2207)</f>
        <v>#N/A</v>
      </c>
      <c r="EB2207" s="360" t="e">
        <f ca="1">OFFSET(Model!$A$1,Model!EB$2115-1,Model!$D$2113+Model!$C2207)</f>
        <v>#N/A</v>
      </c>
      <c r="EC2207" s="360" t="e">
        <f ca="1">OFFSET(Model!$A$1,Model!EC$2115-1,Model!$D$2113+Model!$C2207)</f>
        <v>#N/A</v>
      </c>
      <c r="ED2207" s="1"/>
      <c r="EE2207" s="1"/>
    </row>
    <row r="2208" spans="2:135" ht="15" customHeight="1">
      <c r="B2208" s="1"/>
      <c r="C2208" s="1" t="e">
        <f>IF(C2207&lt;Model!$E$1827,C2207+1,NA())</f>
        <v>#N/A</v>
      </c>
      <c r="D2208" s="7" t="e">
        <f>INDEX(Model!$F$16:$DN$17,1,MATCH(Model!C2208,Model!$F$17:$DN$17,0))</f>
        <v>#N/A</v>
      </c>
      <c r="E2208" s="1"/>
      <c r="F2208" s="4" t="e">
        <f ca="1">OFFSET(Model!$A$1,Model!F$2115-1,Model!$D$2113+Model!$C2208)</f>
        <v>#N/A</v>
      </c>
      <c r="G2208" s="4" t="e">
        <f ca="1">OFFSET(Model!$A$1,Model!G$2115-1,Model!$D$2113+Model!$C2208)</f>
        <v>#N/A</v>
      </c>
      <c r="H2208" s="4" t="e">
        <f ca="1">OFFSET(Model!$A$1,Model!H$2115-1,Model!$D$2113+Model!$C2208)</f>
        <v>#N/A</v>
      </c>
      <c r="I2208" s="4" t="e">
        <f ca="1">OFFSET(Model!$A$1,Model!I$2115-1,Model!$D$2113+Model!$C2208)</f>
        <v>#N/A</v>
      </c>
      <c r="J2208" s="4" t="e">
        <f ca="1">OFFSET(Model!$A$1,Model!J$2115-1,Model!$D$2113+Model!$C2208)</f>
        <v>#N/A</v>
      </c>
      <c r="K2208" s="4" t="e">
        <f ca="1">OFFSET(Model!$A$1,Model!K$2115-1,Model!$D$2113+Model!$C2208)</f>
        <v>#N/A</v>
      </c>
      <c r="L2208" s="4" t="e">
        <f ca="1">OFFSET(Model!$A$1,Model!L$2115-1,Model!$D$2113+Model!$C2208)</f>
        <v>#N/A</v>
      </c>
      <c r="M2208" s="1"/>
      <c r="N2208" s="4" t="e">
        <f ca="1">OFFSET(Model!$A$1,Model!N$2115-1,Model!$D$2113+Model!$C2208)</f>
        <v>#N/A</v>
      </c>
      <c r="O2208" s="4" t="e">
        <f ca="1">OFFSET(Model!$A$1,Model!O$2115-1,Model!$D$2113+Model!$C2208)</f>
        <v>#N/A</v>
      </c>
      <c r="P2208" s="4" t="e">
        <f ca="1">OFFSET(Model!$A$1,Model!P$2115-1,Model!$D$2113+Model!$C2208)</f>
        <v>#N/A</v>
      </c>
      <c r="Q2208" s="4" t="e">
        <f ca="1">OFFSET(Model!$A$1,Model!Q$2115-1,Model!$D$2113+Model!$C2208)</f>
        <v>#N/A</v>
      </c>
      <c r="R2208" s="4" t="e">
        <f ca="1">OFFSET(Model!$A$1,Model!R$2115-1,Model!$D$2113+Model!$C2208)</f>
        <v>#N/A</v>
      </c>
      <c r="S2208" s="4" t="e">
        <f t="shared" ca="1" si="3150"/>
        <v>#N/A</v>
      </c>
      <c r="T2208" s="4"/>
      <c r="U2208" s="4" t="e">
        <f ca="1">OFFSET(Model!$A$1,Model!U$2115-1,Model!$D$2113+Model!$C2208)</f>
        <v>#N/A</v>
      </c>
      <c r="V2208" s="4" t="e">
        <f ca="1">OFFSET(Model!$A$1,Model!V$2115-1,Model!$D$2113+Model!$C2208)</f>
        <v>#N/A</v>
      </c>
      <c r="W2208" s="4" t="e">
        <f ca="1">OFFSET(Model!$A$1,Model!W$2115-1,Model!$D$2113+Model!$C2208)</f>
        <v>#N/A</v>
      </c>
      <c r="X2208" s="4" t="e">
        <f ca="1">OFFSET(Model!$A$1,Model!X$2115-1,Model!$D$2113+Model!$C2208)</f>
        <v>#N/A</v>
      </c>
      <c r="Y2208" s="4" t="e">
        <f t="shared" ca="1" si="3151"/>
        <v>#N/A</v>
      </c>
      <c r="Z2208" s="4"/>
      <c r="AA2208" s="4" t="e">
        <f ca="1">OFFSET(Model!$A$1,Model!AA$2115-1,Model!$D$2113+Model!$C2208)</f>
        <v>#N/A</v>
      </c>
      <c r="AB2208" s="4" t="e">
        <f ca="1">OFFSET(Model!$A$1,Model!AB$2115-1,Model!$D$2113+Model!$C2208)</f>
        <v>#N/A</v>
      </c>
      <c r="AC2208" s="4" t="e">
        <f ca="1">OFFSET(Model!$A$1,Model!AC$2115-1,Model!$D$2113+Model!$C2208)</f>
        <v>#N/A</v>
      </c>
      <c r="AD2208" s="4" t="e">
        <f ca="1">OFFSET(Model!$A$1,Model!AD$2115-1,Model!$D$2113+Model!$C2208)</f>
        <v>#N/A</v>
      </c>
      <c r="AE2208" s="4" t="e">
        <f ca="1">OFFSET(Model!$A$1,Model!AE$2115-1,Model!$D$2113+Model!$C2208)</f>
        <v>#N/A</v>
      </c>
      <c r="AF2208" s="4" t="e">
        <f ca="1">OFFSET(Model!$A$1,Model!AF$2115-1,Model!$D$2113+Model!$C2208)</f>
        <v>#N/A</v>
      </c>
      <c r="AG2208" s="4" t="e">
        <f ca="1">OFFSET(Model!$A$1,Model!AG$2115-1,Model!$D$2113+Model!$C2208)</f>
        <v>#N/A</v>
      </c>
      <c r="AH2208" s="4" t="e">
        <f ca="1">OFFSET(Model!$A$1,Model!AH$2115-1,Model!$D$2113+Model!$C2208)</f>
        <v>#N/A</v>
      </c>
      <c r="AI2208" s="4" t="e">
        <f ca="1">OFFSET(Model!$A$1,Model!AI$2115-1,Model!$D$2113+Model!$C2208)</f>
        <v>#N/A</v>
      </c>
      <c r="AJ2208" s="4" t="e">
        <f ca="1">OFFSET(Model!$A$1,Model!AJ$2115-1,Model!$D$2113+Model!$C2208)</f>
        <v>#N/A</v>
      </c>
      <c r="AK2208" s="4" t="e">
        <f ca="1">OFFSET(Model!$A$1,Model!AK$2115-1,Model!$D$2113+Model!$C2208)</f>
        <v>#N/A</v>
      </c>
      <c r="AL2208" s="4" t="e">
        <f t="shared" ca="1" si="3152"/>
        <v>#N/A</v>
      </c>
      <c r="AM2208" s="4"/>
      <c r="AN2208" s="4" t="e">
        <f ca="1">OFFSET(Model!$A$1,Model!AN$2115-1,Model!$D$2113+Model!$C2208)</f>
        <v>#N/A</v>
      </c>
      <c r="AO2208" s="4" t="e">
        <f ca="1">OFFSET(Model!$A$1,Model!AO$2115-1,Model!$D$2113+Model!$C2208)</f>
        <v>#N/A</v>
      </c>
      <c r="AP2208" s="4" t="e">
        <f ca="1">OFFSET(Model!$A$1,Model!AP$2115-1,Model!$D$2113+Model!$C2208)</f>
        <v>#N/A</v>
      </c>
      <c r="AQ2208" s="4" t="e">
        <f ca="1">OFFSET(Model!$A$1,Model!AQ$2115-1,Model!$D$2113+Model!$C2208)</f>
        <v>#N/A</v>
      </c>
      <c r="AR2208" s="4" t="e">
        <f ca="1">OFFSET(Model!$A$1,Model!AR$2115-1,Model!$D$2113+Model!$C2208)</f>
        <v>#N/A</v>
      </c>
      <c r="AS2208" s="4" t="e">
        <f ca="1">OFFSET(Model!$A$1,Model!AS$2115-1,Model!$D$2113+Model!$C2208)</f>
        <v>#N/A</v>
      </c>
      <c r="AT2208" s="4" t="e">
        <f ca="1">OFFSET(Model!$A$1,Model!AT$2115-1,Model!$D$2113+Model!$C2208)</f>
        <v>#N/A</v>
      </c>
      <c r="AU2208" s="4" t="e">
        <f ca="1">OFFSET(Model!$A$1,Model!AU$2115-1,Model!$D$2113+Model!$C2208)</f>
        <v>#N/A</v>
      </c>
      <c r="AV2208" s="4" t="e">
        <f ca="1">OFFSET(Model!$A$1,Model!AV$2115-1,Model!$D$2113+Model!$C2208)</f>
        <v>#N/A</v>
      </c>
      <c r="AW2208" s="4" t="e">
        <f ca="1">OFFSET(Model!$A$1,Model!AW$2115-1,Model!$D$2113+Model!$C2208)</f>
        <v>#N/A</v>
      </c>
      <c r="AX2208" s="4" t="e">
        <f ca="1">OFFSET(Model!$A$1,Model!AX$2115-1,Model!$D$2113+Model!$C2208)</f>
        <v>#N/A</v>
      </c>
      <c r="AY2208" s="4" t="e">
        <f ca="1">OFFSET(Model!$A$1,Model!AY$2115-1,Model!$D$2113+Model!$C2208)</f>
        <v>#N/A</v>
      </c>
      <c r="AZ2208" s="4" t="e">
        <f ca="1">OFFSET(Model!$A$1,Model!AZ$2115-1,Model!$D$2113+Model!$C2208)</f>
        <v>#N/A</v>
      </c>
      <c r="BA2208" s="4" t="e">
        <f ca="1">OFFSET(Model!$A$1,Model!BA$2115-1,Model!$D$2113+Model!$C2208)</f>
        <v>#N/A</v>
      </c>
      <c r="BB2208" s="4" t="e">
        <f ca="1">OFFSET(Model!$A$1,Model!BB$2115-1,Model!$D$2113+Model!$C2208)</f>
        <v>#N/A</v>
      </c>
      <c r="BC2208" s="4" t="e">
        <f ca="1">OFFSET(Model!$A$1,Model!BC$2115-1,Model!$D$2113+Model!$C2208)</f>
        <v>#N/A</v>
      </c>
      <c r="BD2208" s="4" t="e">
        <f ca="1">OFFSET(Model!$A$1,Model!BD$2115-1,Model!$D$2113+Model!$C2208)</f>
        <v>#N/A</v>
      </c>
      <c r="BE2208" s="4" t="e">
        <f ca="1">OFFSET(Model!$A$1,Model!BE$2115-1,Model!$D$2113+Model!$C2208)</f>
        <v>#N/A</v>
      </c>
      <c r="BF2208" s="4" t="e">
        <f ca="1">OFFSET(Model!$A$1,Model!BF$2115-1,Model!$D$2113+Model!$C2208)</f>
        <v>#N/A</v>
      </c>
      <c r="BG2208" s="4" t="e">
        <f ca="1">OFFSET(Model!$A$1,Model!BG$2115-1,Model!$D$2113+Model!$C2208)</f>
        <v>#N/A</v>
      </c>
      <c r="BH2208" s="4" t="e">
        <f t="shared" ca="1" si="3153"/>
        <v>#N/A</v>
      </c>
      <c r="BI2208" s="4"/>
      <c r="BJ2208" s="4" t="e">
        <f ca="1">OFFSET(Model!$A$1,Model!BJ$2115-1,Model!$D$2113+Model!$C2208)</f>
        <v>#N/A</v>
      </c>
      <c r="BK2208" s="4" t="e">
        <f ca="1">OFFSET(Model!$A$1,Model!BK$2115-1,Model!$D$2113+Model!$C2208)</f>
        <v>#N/A</v>
      </c>
      <c r="BL2208" s="4" t="e">
        <f ca="1">OFFSET(Model!$A$1,Model!BL$2115-1,Model!$D$2113+Model!$C2208)</f>
        <v>#N/A</v>
      </c>
      <c r="BM2208" s="4" t="e">
        <f ca="1">OFFSET(Model!$A$1,Model!BM$2115-1,Model!$D$2113+Model!$C2208)</f>
        <v>#N/A</v>
      </c>
      <c r="BN2208" s="4" t="e">
        <f ca="1">OFFSET(Model!$A$1,Model!BN$2115-1,Model!$D$2113+Model!$C2208)</f>
        <v>#N/A</v>
      </c>
      <c r="BO2208" s="4" t="e">
        <f ca="1">OFFSET(Model!$A$1,Model!BO$2115-1,Model!$D$2113+Model!$C2208)</f>
        <v>#N/A</v>
      </c>
      <c r="BP2208" s="4" t="e">
        <f ca="1">OFFSET(Model!$A$1,Model!BP$2115-1,Model!$D$2113+Model!$C2208)</f>
        <v>#N/A</v>
      </c>
      <c r="BQ2208" s="4" t="e">
        <f ca="1">OFFSET(Model!$A$1,Model!BQ$2115-1,Model!$D$2113+Model!$C2208)</f>
        <v>#N/A</v>
      </c>
      <c r="BR2208" s="4" t="e">
        <f t="shared" ca="1" si="3154"/>
        <v>#N/A</v>
      </c>
      <c r="BS2208" s="4"/>
      <c r="BT2208" s="2" t="e">
        <f t="shared" ca="1" si="3155"/>
        <v>#N/A</v>
      </c>
      <c r="BU2208" s="2" t="e">
        <f t="shared" ca="1" si="3156"/>
        <v>#N/A</v>
      </c>
      <c r="BV2208" s="5" t="e">
        <f t="shared" ca="1" si="3157"/>
        <v>#N/A</v>
      </c>
      <c r="BW2208" s="1"/>
      <c r="BX2208" s="4" t="e">
        <f ca="1">OFFSET(Model!$A$1,Model!BX$2115-1,Model!$D$2113+Model!$C2208)</f>
        <v>#N/A</v>
      </c>
      <c r="BY2208" s="4" t="e">
        <f ca="1">OFFSET(Model!$A$1,Model!BY$2115-1,Model!$D$2113+Model!$C2208)</f>
        <v>#N/A</v>
      </c>
      <c r="BZ2208" s="4" t="e">
        <f ca="1">OFFSET(Model!$A$1,Model!BZ$2115-1,Model!$D$2113+Model!$C2208)</f>
        <v>#N/A</v>
      </c>
      <c r="CA2208" s="4" t="e">
        <f ca="1">OFFSET(Model!$A$1,Model!CA$2115-1,Model!$D$2113+Model!$C2208)</f>
        <v>#N/A</v>
      </c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 t="e">
        <f ca="1">OFFSET(Model!$A$1,Model!DD$2115-1,Model!$D$2113+Model!$C2208)</f>
        <v>#N/A</v>
      </c>
      <c r="DE2208" s="4" t="e">
        <f ca="1">OFFSET(Model!$A$1,Model!DE$2115-1,Model!$D$2113+Model!$C2208)</f>
        <v>#N/A</v>
      </c>
      <c r="DF2208" s="4" t="e">
        <f ca="1">OFFSET(Model!$A$1,Model!DF$2115-1,Model!$D$2113+Model!$C2208)</f>
        <v>#N/A</v>
      </c>
      <c r="DG2208" s="1"/>
      <c r="DH2208" s="4" t="e">
        <f ca="1">OFFSET(Model!$A$1,Model!DH$2115-1,Model!$D$2113+Model!$C2208)</f>
        <v>#N/A</v>
      </c>
      <c r="DI2208" s="4" t="e">
        <f ca="1">OFFSET(Model!$A$1,Model!DI$2115-1,Model!$D$2113+Model!$C2208)</f>
        <v>#N/A</v>
      </c>
      <c r="DJ2208" s="4"/>
      <c r="DK2208" s="4"/>
      <c r="DL2208" s="4"/>
      <c r="DM2208" s="4"/>
      <c r="DN2208" s="4" t="e">
        <f ca="1">OFFSET(Model!$A$1,Model!DN$2115-1,Model!$D$2113+Model!$C2208)</f>
        <v>#N/A</v>
      </c>
      <c r="DO2208" s="4" t="e">
        <f ca="1">OFFSET(Model!$A$1,Model!DO$2115-1,Model!$D$2113+Model!$C2208)</f>
        <v>#N/A</v>
      </c>
      <c r="DP2208" s="4" t="e">
        <f ca="1">OFFSET(Model!$A$1,Model!DP$2115-1,Model!$D$2113+Model!$C2208)</f>
        <v>#N/A</v>
      </c>
      <c r="DQ2208" s="6" t="e">
        <f ca="1">OFFSET(Model!$A$1,Model!DQ$2115-1,Model!$D$2113+Model!$C2208)</f>
        <v>#N/A</v>
      </c>
      <c r="DR2208" s="4" t="e">
        <f ca="1">OFFSET(Model!$A$1,Model!DR$2115-1,Model!$D$2113+Model!$C2208)</f>
        <v>#N/A</v>
      </c>
      <c r="DS2208" s="6" t="e">
        <f ca="1">OFFSET(Model!$A$1,Model!DS$2115-1,Model!$D$2113+Model!$C2208)</f>
        <v>#N/A</v>
      </c>
      <c r="DT2208" s="4" t="e">
        <f ca="1">OFFSET(Model!$A$1,Model!DT$2115-1,Model!$D$2113+Model!$C2208)</f>
        <v>#N/A</v>
      </c>
      <c r="DU2208" s="4" t="e">
        <f ca="1">OFFSET(Model!$A$1,Model!DU$2115-1,Model!$D$2113+Model!$C2208)</f>
        <v>#N/A</v>
      </c>
      <c r="DV2208" s="4" t="e">
        <f ca="1">OFFSET(Model!$A$1,Model!DV$2115-1,Model!$D$2113+Model!$C2208)</f>
        <v>#N/A</v>
      </c>
      <c r="DW2208" s="1"/>
      <c r="DX2208" s="360" t="e">
        <f ca="1">OFFSET(Model!$A$1,Model!DX$2115-1,Model!$D$2113+Model!$C2208)</f>
        <v>#N/A</v>
      </c>
      <c r="DY2208" s="360" t="e">
        <f ca="1">OFFSET(Model!$A$1,Model!DY$2115-1,Model!$D$2113+Model!$C2208)</f>
        <v>#N/A</v>
      </c>
      <c r="DZ2208" s="360" t="e">
        <f ca="1">OFFSET(Model!$A$1,Model!DZ$2115-1,Model!$D$2113+Model!$C2208)</f>
        <v>#N/A</v>
      </c>
      <c r="EA2208" s="360" t="e">
        <f ca="1">OFFSET(Model!$A$1,Model!EA$2115-1,Model!$D$2113+Model!$C2208)</f>
        <v>#N/A</v>
      </c>
      <c r="EB2208" s="360" t="e">
        <f ca="1">OFFSET(Model!$A$1,Model!EB$2115-1,Model!$D$2113+Model!$C2208)</f>
        <v>#N/A</v>
      </c>
      <c r="EC2208" s="360" t="e">
        <f ca="1">OFFSET(Model!$A$1,Model!EC$2115-1,Model!$D$2113+Model!$C2208)</f>
        <v>#N/A</v>
      </c>
      <c r="ED2208" s="1"/>
      <c r="EE2208" s="1"/>
    </row>
    <row r="2209" spans="2:135" ht="15" customHeight="1">
      <c r="B2209" s="1"/>
      <c r="C2209" s="1" t="e">
        <f>IF(C2208&lt;Model!$E$1827,C2208+1,NA())</f>
        <v>#N/A</v>
      </c>
      <c r="D2209" s="7" t="e">
        <f>INDEX(Model!$F$16:$DN$17,1,MATCH(Model!C2209,Model!$F$17:$DN$17,0))</f>
        <v>#N/A</v>
      </c>
      <c r="E2209" s="1"/>
      <c r="F2209" s="4" t="e">
        <f ca="1">OFFSET(Model!$A$1,Model!F$2115-1,Model!$D$2113+Model!$C2209)</f>
        <v>#N/A</v>
      </c>
      <c r="G2209" s="4" t="e">
        <f ca="1">OFFSET(Model!$A$1,Model!G$2115-1,Model!$D$2113+Model!$C2209)</f>
        <v>#N/A</v>
      </c>
      <c r="H2209" s="4" t="e">
        <f ca="1">OFFSET(Model!$A$1,Model!H$2115-1,Model!$D$2113+Model!$C2209)</f>
        <v>#N/A</v>
      </c>
      <c r="I2209" s="4" t="e">
        <f ca="1">OFFSET(Model!$A$1,Model!I$2115-1,Model!$D$2113+Model!$C2209)</f>
        <v>#N/A</v>
      </c>
      <c r="J2209" s="4" t="e">
        <f ca="1">OFFSET(Model!$A$1,Model!J$2115-1,Model!$D$2113+Model!$C2209)</f>
        <v>#N/A</v>
      </c>
      <c r="K2209" s="4" t="e">
        <f ca="1">OFFSET(Model!$A$1,Model!K$2115-1,Model!$D$2113+Model!$C2209)</f>
        <v>#N/A</v>
      </c>
      <c r="L2209" s="4" t="e">
        <f ca="1">OFFSET(Model!$A$1,Model!L$2115-1,Model!$D$2113+Model!$C2209)</f>
        <v>#N/A</v>
      </c>
      <c r="M2209" s="1"/>
      <c r="N2209" s="4" t="e">
        <f ca="1">OFFSET(Model!$A$1,Model!N$2115-1,Model!$D$2113+Model!$C2209)</f>
        <v>#N/A</v>
      </c>
      <c r="O2209" s="4" t="e">
        <f ca="1">OFFSET(Model!$A$1,Model!O$2115-1,Model!$D$2113+Model!$C2209)</f>
        <v>#N/A</v>
      </c>
      <c r="P2209" s="4" t="e">
        <f ca="1">OFFSET(Model!$A$1,Model!P$2115-1,Model!$D$2113+Model!$C2209)</f>
        <v>#N/A</v>
      </c>
      <c r="Q2209" s="4" t="e">
        <f ca="1">OFFSET(Model!$A$1,Model!Q$2115-1,Model!$D$2113+Model!$C2209)</f>
        <v>#N/A</v>
      </c>
      <c r="R2209" s="4" t="e">
        <f ca="1">OFFSET(Model!$A$1,Model!R$2115-1,Model!$D$2113+Model!$C2209)</f>
        <v>#N/A</v>
      </c>
      <c r="S2209" s="4" t="e">
        <f t="shared" ca="1" si="3150"/>
        <v>#N/A</v>
      </c>
      <c r="T2209" s="4"/>
      <c r="U2209" s="4" t="e">
        <f ca="1">OFFSET(Model!$A$1,Model!U$2115-1,Model!$D$2113+Model!$C2209)</f>
        <v>#N/A</v>
      </c>
      <c r="V2209" s="4" t="e">
        <f ca="1">OFFSET(Model!$A$1,Model!V$2115-1,Model!$D$2113+Model!$C2209)</f>
        <v>#N/A</v>
      </c>
      <c r="W2209" s="4" t="e">
        <f ca="1">OFFSET(Model!$A$1,Model!W$2115-1,Model!$D$2113+Model!$C2209)</f>
        <v>#N/A</v>
      </c>
      <c r="X2209" s="4" t="e">
        <f ca="1">OFFSET(Model!$A$1,Model!X$2115-1,Model!$D$2113+Model!$C2209)</f>
        <v>#N/A</v>
      </c>
      <c r="Y2209" s="4" t="e">
        <f t="shared" ca="1" si="3151"/>
        <v>#N/A</v>
      </c>
      <c r="Z2209" s="4"/>
      <c r="AA2209" s="4" t="e">
        <f ca="1">OFFSET(Model!$A$1,Model!AA$2115-1,Model!$D$2113+Model!$C2209)</f>
        <v>#N/A</v>
      </c>
      <c r="AB2209" s="4" t="e">
        <f ca="1">OFFSET(Model!$A$1,Model!AB$2115-1,Model!$D$2113+Model!$C2209)</f>
        <v>#N/A</v>
      </c>
      <c r="AC2209" s="4" t="e">
        <f ca="1">OFFSET(Model!$A$1,Model!AC$2115-1,Model!$D$2113+Model!$C2209)</f>
        <v>#N/A</v>
      </c>
      <c r="AD2209" s="4" t="e">
        <f ca="1">OFFSET(Model!$A$1,Model!AD$2115-1,Model!$D$2113+Model!$C2209)</f>
        <v>#N/A</v>
      </c>
      <c r="AE2209" s="4" t="e">
        <f ca="1">OFFSET(Model!$A$1,Model!AE$2115-1,Model!$D$2113+Model!$C2209)</f>
        <v>#N/A</v>
      </c>
      <c r="AF2209" s="4" t="e">
        <f ca="1">OFFSET(Model!$A$1,Model!AF$2115-1,Model!$D$2113+Model!$C2209)</f>
        <v>#N/A</v>
      </c>
      <c r="AG2209" s="4" t="e">
        <f ca="1">OFFSET(Model!$A$1,Model!AG$2115-1,Model!$D$2113+Model!$C2209)</f>
        <v>#N/A</v>
      </c>
      <c r="AH2209" s="4" t="e">
        <f ca="1">OFFSET(Model!$A$1,Model!AH$2115-1,Model!$D$2113+Model!$C2209)</f>
        <v>#N/A</v>
      </c>
      <c r="AI2209" s="4" t="e">
        <f ca="1">OFFSET(Model!$A$1,Model!AI$2115-1,Model!$D$2113+Model!$C2209)</f>
        <v>#N/A</v>
      </c>
      <c r="AJ2209" s="4" t="e">
        <f ca="1">OFFSET(Model!$A$1,Model!AJ$2115-1,Model!$D$2113+Model!$C2209)</f>
        <v>#N/A</v>
      </c>
      <c r="AK2209" s="4" t="e">
        <f ca="1">OFFSET(Model!$A$1,Model!AK$2115-1,Model!$D$2113+Model!$C2209)</f>
        <v>#N/A</v>
      </c>
      <c r="AL2209" s="4" t="e">
        <f t="shared" ca="1" si="3152"/>
        <v>#N/A</v>
      </c>
      <c r="AM2209" s="4"/>
      <c r="AN2209" s="4" t="e">
        <f ca="1">OFFSET(Model!$A$1,Model!AN$2115-1,Model!$D$2113+Model!$C2209)</f>
        <v>#N/A</v>
      </c>
      <c r="AO2209" s="4" t="e">
        <f ca="1">OFFSET(Model!$A$1,Model!AO$2115-1,Model!$D$2113+Model!$C2209)</f>
        <v>#N/A</v>
      </c>
      <c r="AP2209" s="4" t="e">
        <f ca="1">OFFSET(Model!$A$1,Model!AP$2115-1,Model!$D$2113+Model!$C2209)</f>
        <v>#N/A</v>
      </c>
      <c r="AQ2209" s="4" t="e">
        <f ca="1">OFFSET(Model!$A$1,Model!AQ$2115-1,Model!$D$2113+Model!$C2209)</f>
        <v>#N/A</v>
      </c>
      <c r="AR2209" s="4" t="e">
        <f ca="1">OFFSET(Model!$A$1,Model!AR$2115-1,Model!$D$2113+Model!$C2209)</f>
        <v>#N/A</v>
      </c>
      <c r="AS2209" s="4" t="e">
        <f ca="1">OFFSET(Model!$A$1,Model!AS$2115-1,Model!$D$2113+Model!$C2209)</f>
        <v>#N/A</v>
      </c>
      <c r="AT2209" s="4" t="e">
        <f ca="1">OFFSET(Model!$A$1,Model!AT$2115-1,Model!$D$2113+Model!$C2209)</f>
        <v>#N/A</v>
      </c>
      <c r="AU2209" s="4" t="e">
        <f ca="1">OFFSET(Model!$A$1,Model!AU$2115-1,Model!$D$2113+Model!$C2209)</f>
        <v>#N/A</v>
      </c>
      <c r="AV2209" s="4" t="e">
        <f ca="1">OFFSET(Model!$A$1,Model!AV$2115-1,Model!$D$2113+Model!$C2209)</f>
        <v>#N/A</v>
      </c>
      <c r="AW2209" s="4" t="e">
        <f ca="1">OFFSET(Model!$A$1,Model!AW$2115-1,Model!$D$2113+Model!$C2209)</f>
        <v>#N/A</v>
      </c>
      <c r="AX2209" s="4" t="e">
        <f ca="1">OFFSET(Model!$A$1,Model!AX$2115-1,Model!$D$2113+Model!$C2209)</f>
        <v>#N/A</v>
      </c>
      <c r="AY2209" s="4" t="e">
        <f ca="1">OFFSET(Model!$A$1,Model!AY$2115-1,Model!$D$2113+Model!$C2209)</f>
        <v>#N/A</v>
      </c>
      <c r="AZ2209" s="4" t="e">
        <f ca="1">OFFSET(Model!$A$1,Model!AZ$2115-1,Model!$D$2113+Model!$C2209)</f>
        <v>#N/A</v>
      </c>
      <c r="BA2209" s="4" t="e">
        <f ca="1">OFFSET(Model!$A$1,Model!BA$2115-1,Model!$D$2113+Model!$C2209)</f>
        <v>#N/A</v>
      </c>
      <c r="BB2209" s="4" t="e">
        <f ca="1">OFFSET(Model!$A$1,Model!BB$2115-1,Model!$D$2113+Model!$C2209)</f>
        <v>#N/A</v>
      </c>
      <c r="BC2209" s="4" t="e">
        <f ca="1">OFFSET(Model!$A$1,Model!BC$2115-1,Model!$D$2113+Model!$C2209)</f>
        <v>#N/A</v>
      </c>
      <c r="BD2209" s="4" t="e">
        <f ca="1">OFFSET(Model!$A$1,Model!BD$2115-1,Model!$D$2113+Model!$C2209)</f>
        <v>#N/A</v>
      </c>
      <c r="BE2209" s="4" t="e">
        <f ca="1">OFFSET(Model!$A$1,Model!BE$2115-1,Model!$D$2113+Model!$C2209)</f>
        <v>#N/A</v>
      </c>
      <c r="BF2209" s="4" t="e">
        <f ca="1">OFFSET(Model!$A$1,Model!BF$2115-1,Model!$D$2113+Model!$C2209)</f>
        <v>#N/A</v>
      </c>
      <c r="BG2209" s="4" t="e">
        <f ca="1">OFFSET(Model!$A$1,Model!BG$2115-1,Model!$D$2113+Model!$C2209)</f>
        <v>#N/A</v>
      </c>
      <c r="BH2209" s="4" t="e">
        <f t="shared" ca="1" si="3153"/>
        <v>#N/A</v>
      </c>
      <c r="BI2209" s="4"/>
      <c r="BJ2209" s="4" t="e">
        <f ca="1">OFFSET(Model!$A$1,Model!BJ$2115-1,Model!$D$2113+Model!$C2209)</f>
        <v>#N/A</v>
      </c>
      <c r="BK2209" s="4" t="e">
        <f ca="1">OFFSET(Model!$A$1,Model!BK$2115-1,Model!$D$2113+Model!$C2209)</f>
        <v>#N/A</v>
      </c>
      <c r="BL2209" s="4" t="e">
        <f ca="1">OFFSET(Model!$A$1,Model!BL$2115-1,Model!$D$2113+Model!$C2209)</f>
        <v>#N/A</v>
      </c>
      <c r="BM2209" s="4" t="e">
        <f ca="1">OFFSET(Model!$A$1,Model!BM$2115-1,Model!$D$2113+Model!$C2209)</f>
        <v>#N/A</v>
      </c>
      <c r="BN2209" s="4" t="e">
        <f ca="1">OFFSET(Model!$A$1,Model!BN$2115-1,Model!$D$2113+Model!$C2209)</f>
        <v>#N/A</v>
      </c>
      <c r="BO2209" s="4" t="e">
        <f ca="1">OFFSET(Model!$A$1,Model!BO$2115-1,Model!$D$2113+Model!$C2209)</f>
        <v>#N/A</v>
      </c>
      <c r="BP2209" s="4" t="e">
        <f ca="1">OFFSET(Model!$A$1,Model!BP$2115-1,Model!$D$2113+Model!$C2209)</f>
        <v>#N/A</v>
      </c>
      <c r="BQ2209" s="4" t="e">
        <f ca="1">OFFSET(Model!$A$1,Model!BQ$2115-1,Model!$D$2113+Model!$C2209)</f>
        <v>#N/A</v>
      </c>
      <c r="BR2209" s="4" t="e">
        <f t="shared" ca="1" si="3154"/>
        <v>#N/A</v>
      </c>
      <c r="BS2209" s="4"/>
      <c r="BT2209" s="2" t="e">
        <f t="shared" ca="1" si="3155"/>
        <v>#N/A</v>
      </c>
      <c r="BU2209" s="2" t="e">
        <f t="shared" ca="1" si="3156"/>
        <v>#N/A</v>
      </c>
      <c r="BV2209" s="5" t="e">
        <f t="shared" ca="1" si="3157"/>
        <v>#N/A</v>
      </c>
      <c r="BW2209" s="1"/>
      <c r="BX2209" s="4" t="e">
        <f ca="1">OFFSET(Model!$A$1,Model!BX$2115-1,Model!$D$2113+Model!$C2209)</f>
        <v>#N/A</v>
      </c>
      <c r="BY2209" s="4" t="e">
        <f ca="1">OFFSET(Model!$A$1,Model!BY$2115-1,Model!$D$2113+Model!$C2209)</f>
        <v>#N/A</v>
      </c>
      <c r="BZ2209" s="4" t="e">
        <f ca="1">OFFSET(Model!$A$1,Model!BZ$2115-1,Model!$D$2113+Model!$C2209)</f>
        <v>#N/A</v>
      </c>
      <c r="CA2209" s="4" t="e">
        <f ca="1">OFFSET(Model!$A$1,Model!CA$2115-1,Model!$D$2113+Model!$C2209)</f>
        <v>#N/A</v>
      </c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 t="e">
        <f ca="1">OFFSET(Model!$A$1,Model!DD$2115-1,Model!$D$2113+Model!$C2209)</f>
        <v>#N/A</v>
      </c>
      <c r="DE2209" s="4" t="e">
        <f ca="1">OFFSET(Model!$A$1,Model!DE$2115-1,Model!$D$2113+Model!$C2209)</f>
        <v>#N/A</v>
      </c>
      <c r="DF2209" s="4" t="e">
        <f ca="1">OFFSET(Model!$A$1,Model!DF$2115-1,Model!$D$2113+Model!$C2209)</f>
        <v>#N/A</v>
      </c>
      <c r="DG2209" s="1"/>
      <c r="DH2209" s="4" t="e">
        <f ca="1">OFFSET(Model!$A$1,Model!DH$2115-1,Model!$D$2113+Model!$C2209)</f>
        <v>#N/A</v>
      </c>
      <c r="DI2209" s="4" t="e">
        <f ca="1">OFFSET(Model!$A$1,Model!DI$2115-1,Model!$D$2113+Model!$C2209)</f>
        <v>#N/A</v>
      </c>
      <c r="DJ2209" s="4"/>
      <c r="DK2209" s="4"/>
      <c r="DL2209" s="4"/>
      <c r="DM2209" s="4"/>
      <c r="DN2209" s="4" t="e">
        <f ca="1">OFFSET(Model!$A$1,Model!DN$2115-1,Model!$D$2113+Model!$C2209)</f>
        <v>#N/A</v>
      </c>
      <c r="DO2209" s="4" t="e">
        <f ca="1">OFFSET(Model!$A$1,Model!DO$2115-1,Model!$D$2113+Model!$C2209)</f>
        <v>#N/A</v>
      </c>
      <c r="DP2209" s="4" t="e">
        <f ca="1">OFFSET(Model!$A$1,Model!DP$2115-1,Model!$D$2113+Model!$C2209)</f>
        <v>#N/A</v>
      </c>
      <c r="DQ2209" s="6" t="e">
        <f ca="1">OFFSET(Model!$A$1,Model!DQ$2115-1,Model!$D$2113+Model!$C2209)</f>
        <v>#N/A</v>
      </c>
      <c r="DR2209" s="4" t="e">
        <f ca="1">OFFSET(Model!$A$1,Model!DR$2115-1,Model!$D$2113+Model!$C2209)</f>
        <v>#N/A</v>
      </c>
      <c r="DS2209" s="6" t="e">
        <f ca="1">OFFSET(Model!$A$1,Model!DS$2115-1,Model!$D$2113+Model!$C2209)</f>
        <v>#N/A</v>
      </c>
      <c r="DT2209" s="4" t="e">
        <f ca="1">OFFSET(Model!$A$1,Model!DT$2115-1,Model!$D$2113+Model!$C2209)</f>
        <v>#N/A</v>
      </c>
      <c r="DU2209" s="4" t="e">
        <f ca="1">OFFSET(Model!$A$1,Model!DU$2115-1,Model!$D$2113+Model!$C2209)</f>
        <v>#N/A</v>
      </c>
      <c r="DV2209" s="4" t="e">
        <f ca="1">OFFSET(Model!$A$1,Model!DV$2115-1,Model!$D$2113+Model!$C2209)</f>
        <v>#N/A</v>
      </c>
      <c r="DW2209" s="1"/>
      <c r="DX2209" s="360" t="e">
        <f ca="1">OFFSET(Model!$A$1,Model!DX$2115-1,Model!$D$2113+Model!$C2209)</f>
        <v>#N/A</v>
      </c>
      <c r="DY2209" s="360" t="e">
        <f ca="1">OFFSET(Model!$A$1,Model!DY$2115-1,Model!$D$2113+Model!$C2209)</f>
        <v>#N/A</v>
      </c>
      <c r="DZ2209" s="360" t="e">
        <f ca="1">OFFSET(Model!$A$1,Model!DZ$2115-1,Model!$D$2113+Model!$C2209)</f>
        <v>#N/A</v>
      </c>
      <c r="EA2209" s="360" t="e">
        <f ca="1">OFFSET(Model!$A$1,Model!EA$2115-1,Model!$D$2113+Model!$C2209)</f>
        <v>#N/A</v>
      </c>
      <c r="EB2209" s="360" t="e">
        <f ca="1">OFFSET(Model!$A$1,Model!EB$2115-1,Model!$D$2113+Model!$C2209)</f>
        <v>#N/A</v>
      </c>
      <c r="EC2209" s="360" t="e">
        <f ca="1">OFFSET(Model!$A$1,Model!EC$2115-1,Model!$D$2113+Model!$C2209)</f>
        <v>#N/A</v>
      </c>
      <c r="ED2209" s="1"/>
      <c r="EE2209" s="1"/>
    </row>
    <row r="2210" spans="2:135" ht="15" customHeight="1">
      <c r="B2210" s="1"/>
      <c r="C2210" s="1" t="e">
        <f>IF(C2209&lt;Model!$E$1827,C2209+1,NA())</f>
        <v>#N/A</v>
      </c>
      <c r="D2210" s="7" t="e">
        <f>INDEX(Model!$F$16:$DN$17,1,MATCH(Model!C2210,Model!$F$17:$DN$17,0))</f>
        <v>#N/A</v>
      </c>
      <c r="E2210" s="1"/>
      <c r="F2210" s="4" t="e">
        <f ca="1">OFFSET(Model!$A$1,Model!F$2115-1,Model!$D$2113+Model!$C2210)</f>
        <v>#N/A</v>
      </c>
      <c r="G2210" s="4" t="e">
        <f ca="1">OFFSET(Model!$A$1,Model!G$2115-1,Model!$D$2113+Model!$C2210)</f>
        <v>#N/A</v>
      </c>
      <c r="H2210" s="4" t="e">
        <f ca="1">OFFSET(Model!$A$1,Model!H$2115-1,Model!$D$2113+Model!$C2210)</f>
        <v>#N/A</v>
      </c>
      <c r="I2210" s="4" t="e">
        <f ca="1">OFFSET(Model!$A$1,Model!I$2115-1,Model!$D$2113+Model!$C2210)</f>
        <v>#N/A</v>
      </c>
      <c r="J2210" s="4" t="e">
        <f ca="1">OFFSET(Model!$A$1,Model!J$2115-1,Model!$D$2113+Model!$C2210)</f>
        <v>#N/A</v>
      </c>
      <c r="K2210" s="4" t="e">
        <f ca="1">OFFSET(Model!$A$1,Model!K$2115-1,Model!$D$2113+Model!$C2210)</f>
        <v>#N/A</v>
      </c>
      <c r="L2210" s="4" t="e">
        <f ca="1">OFFSET(Model!$A$1,Model!L$2115-1,Model!$D$2113+Model!$C2210)</f>
        <v>#N/A</v>
      </c>
      <c r="M2210" s="1"/>
      <c r="N2210" s="4" t="e">
        <f ca="1">OFFSET(Model!$A$1,Model!N$2115-1,Model!$D$2113+Model!$C2210)</f>
        <v>#N/A</v>
      </c>
      <c r="O2210" s="4" t="e">
        <f ca="1">OFFSET(Model!$A$1,Model!O$2115-1,Model!$D$2113+Model!$C2210)</f>
        <v>#N/A</v>
      </c>
      <c r="P2210" s="4" t="e">
        <f ca="1">OFFSET(Model!$A$1,Model!P$2115-1,Model!$D$2113+Model!$C2210)</f>
        <v>#N/A</v>
      </c>
      <c r="Q2210" s="4" t="e">
        <f ca="1">OFFSET(Model!$A$1,Model!Q$2115-1,Model!$D$2113+Model!$C2210)</f>
        <v>#N/A</v>
      </c>
      <c r="R2210" s="4" t="e">
        <f ca="1">OFFSET(Model!$A$1,Model!R$2115-1,Model!$D$2113+Model!$C2210)</f>
        <v>#N/A</v>
      </c>
      <c r="S2210" s="4" t="e">
        <f t="shared" ca="1" si="3150"/>
        <v>#N/A</v>
      </c>
      <c r="T2210" s="4"/>
      <c r="U2210" s="4" t="e">
        <f ca="1">OFFSET(Model!$A$1,Model!U$2115-1,Model!$D$2113+Model!$C2210)</f>
        <v>#N/A</v>
      </c>
      <c r="V2210" s="4" t="e">
        <f ca="1">OFFSET(Model!$A$1,Model!V$2115-1,Model!$D$2113+Model!$C2210)</f>
        <v>#N/A</v>
      </c>
      <c r="W2210" s="4" t="e">
        <f ca="1">OFFSET(Model!$A$1,Model!W$2115-1,Model!$D$2113+Model!$C2210)</f>
        <v>#N/A</v>
      </c>
      <c r="X2210" s="4" t="e">
        <f ca="1">OFFSET(Model!$A$1,Model!X$2115-1,Model!$D$2113+Model!$C2210)</f>
        <v>#N/A</v>
      </c>
      <c r="Y2210" s="4" t="e">
        <f t="shared" ca="1" si="3151"/>
        <v>#N/A</v>
      </c>
      <c r="Z2210" s="4"/>
      <c r="AA2210" s="4" t="e">
        <f ca="1">OFFSET(Model!$A$1,Model!AA$2115-1,Model!$D$2113+Model!$C2210)</f>
        <v>#N/A</v>
      </c>
      <c r="AB2210" s="4" t="e">
        <f ca="1">OFFSET(Model!$A$1,Model!AB$2115-1,Model!$D$2113+Model!$C2210)</f>
        <v>#N/A</v>
      </c>
      <c r="AC2210" s="4" t="e">
        <f ca="1">OFFSET(Model!$A$1,Model!AC$2115-1,Model!$D$2113+Model!$C2210)</f>
        <v>#N/A</v>
      </c>
      <c r="AD2210" s="4" t="e">
        <f ca="1">OFFSET(Model!$A$1,Model!AD$2115-1,Model!$D$2113+Model!$C2210)</f>
        <v>#N/A</v>
      </c>
      <c r="AE2210" s="4" t="e">
        <f ca="1">OFFSET(Model!$A$1,Model!AE$2115-1,Model!$D$2113+Model!$C2210)</f>
        <v>#N/A</v>
      </c>
      <c r="AF2210" s="4" t="e">
        <f ca="1">OFFSET(Model!$A$1,Model!AF$2115-1,Model!$D$2113+Model!$C2210)</f>
        <v>#N/A</v>
      </c>
      <c r="AG2210" s="4" t="e">
        <f ca="1">OFFSET(Model!$A$1,Model!AG$2115-1,Model!$D$2113+Model!$C2210)</f>
        <v>#N/A</v>
      </c>
      <c r="AH2210" s="4" t="e">
        <f ca="1">OFFSET(Model!$A$1,Model!AH$2115-1,Model!$D$2113+Model!$C2210)</f>
        <v>#N/A</v>
      </c>
      <c r="AI2210" s="4" t="e">
        <f ca="1">OFFSET(Model!$A$1,Model!AI$2115-1,Model!$D$2113+Model!$C2210)</f>
        <v>#N/A</v>
      </c>
      <c r="AJ2210" s="4" t="e">
        <f ca="1">OFFSET(Model!$A$1,Model!AJ$2115-1,Model!$D$2113+Model!$C2210)</f>
        <v>#N/A</v>
      </c>
      <c r="AK2210" s="4" t="e">
        <f ca="1">OFFSET(Model!$A$1,Model!AK$2115-1,Model!$D$2113+Model!$C2210)</f>
        <v>#N/A</v>
      </c>
      <c r="AL2210" s="4" t="e">
        <f t="shared" ca="1" si="3152"/>
        <v>#N/A</v>
      </c>
      <c r="AM2210" s="4"/>
      <c r="AN2210" s="4" t="e">
        <f ca="1">OFFSET(Model!$A$1,Model!AN$2115-1,Model!$D$2113+Model!$C2210)</f>
        <v>#N/A</v>
      </c>
      <c r="AO2210" s="4" t="e">
        <f ca="1">OFFSET(Model!$A$1,Model!AO$2115-1,Model!$D$2113+Model!$C2210)</f>
        <v>#N/A</v>
      </c>
      <c r="AP2210" s="4" t="e">
        <f ca="1">OFFSET(Model!$A$1,Model!AP$2115-1,Model!$D$2113+Model!$C2210)</f>
        <v>#N/A</v>
      </c>
      <c r="AQ2210" s="4" t="e">
        <f ca="1">OFFSET(Model!$A$1,Model!AQ$2115-1,Model!$D$2113+Model!$C2210)</f>
        <v>#N/A</v>
      </c>
      <c r="AR2210" s="4" t="e">
        <f ca="1">OFFSET(Model!$A$1,Model!AR$2115-1,Model!$D$2113+Model!$C2210)</f>
        <v>#N/A</v>
      </c>
      <c r="AS2210" s="4" t="e">
        <f ca="1">OFFSET(Model!$A$1,Model!AS$2115-1,Model!$D$2113+Model!$C2210)</f>
        <v>#N/A</v>
      </c>
      <c r="AT2210" s="4" t="e">
        <f ca="1">OFFSET(Model!$A$1,Model!AT$2115-1,Model!$D$2113+Model!$C2210)</f>
        <v>#N/A</v>
      </c>
      <c r="AU2210" s="4" t="e">
        <f ca="1">OFFSET(Model!$A$1,Model!AU$2115-1,Model!$D$2113+Model!$C2210)</f>
        <v>#N/A</v>
      </c>
      <c r="AV2210" s="4" t="e">
        <f ca="1">OFFSET(Model!$A$1,Model!AV$2115-1,Model!$D$2113+Model!$C2210)</f>
        <v>#N/A</v>
      </c>
      <c r="AW2210" s="4" t="e">
        <f ca="1">OFFSET(Model!$A$1,Model!AW$2115-1,Model!$D$2113+Model!$C2210)</f>
        <v>#N/A</v>
      </c>
      <c r="AX2210" s="4" t="e">
        <f ca="1">OFFSET(Model!$A$1,Model!AX$2115-1,Model!$D$2113+Model!$C2210)</f>
        <v>#N/A</v>
      </c>
      <c r="AY2210" s="4" t="e">
        <f ca="1">OFFSET(Model!$A$1,Model!AY$2115-1,Model!$D$2113+Model!$C2210)</f>
        <v>#N/A</v>
      </c>
      <c r="AZ2210" s="4" t="e">
        <f ca="1">OFFSET(Model!$A$1,Model!AZ$2115-1,Model!$D$2113+Model!$C2210)</f>
        <v>#N/A</v>
      </c>
      <c r="BA2210" s="4" t="e">
        <f ca="1">OFFSET(Model!$A$1,Model!BA$2115-1,Model!$D$2113+Model!$C2210)</f>
        <v>#N/A</v>
      </c>
      <c r="BB2210" s="4" t="e">
        <f ca="1">OFFSET(Model!$A$1,Model!BB$2115-1,Model!$D$2113+Model!$C2210)</f>
        <v>#N/A</v>
      </c>
      <c r="BC2210" s="4" t="e">
        <f ca="1">OFFSET(Model!$A$1,Model!BC$2115-1,Model!$D$2113+Model!$C2210)</f>
        <v>#N/A</v>
      </c>
      <c r="BD2210" s="4" t="e">
        <f ca="1">OFFSET(Model!$A$1,Model!BD$2115-1,Model!$D$2113+Model!$C2210)</f>
        <v>#N/A</v>
      </c>
      <c r="BE2210" s="4" t="e">
        <f ca="1">OFFSET(Model!$A$1,Model!BE$2115-1,Model!$D$2113+Model!$C2210)</f>
        <v>#N/A</v>
      </c>
      <c r="BF2210" s="4" t="e">
        <f ca="1">OFFSET(Model!$A$1,Model!BF$2115-1,Model!$D$2113+Model!$C2210)</f>
        <v>#N/A</v>
      </c>
      <c r="BG2210" s="4" t="e">
        <f ca="1">OFFSET(Model!$A$1,Model!BG$2115-1,Model!$D$2113+Model!$C2210)</f>
        <v>#N/A</v>
      </c>
      <c r="BH2210" s="4" t="e">
        <f t="shared" ca="1" si="3153"/>
        <v>#N/A</v>
      </c>
      <c r="BI2210" s="4"/>
      <c r="BJ2210" s="4" t="e">
        <f ca="1">OFFSET(Model!$A$1,Model!BJ$2115-1,Model!$D$2113+Model!$C2210)</f>
        <v>#N/A</v>
      </c>
      <c r="BK2210" s="4" t="e">
        <f ca="1">OFFSET(Model!$A$1,Model!BK$2115-1,Model!$D$2113+Model!$C2210)</f>
        <v>#N/A</v>
      </c>
      <c r="BL2210" s="4" t="e">
        <f ca="1">OFFSET(Model!$A$1,Model!BL$2115-1,Model!$D$2113+Model!$C2210)</f>
        <v>#N/A</v>
      </c>
      <c r="BM2210" s="4" t="e">
        <f ca="1">OFFSET(Model!$A$1,Model!BM$2115-1,Model!$D$2113+Model!$C2210)</f>
        <v>#N/A</v>
      </c>
      <c r="BN2210" s="4" t="e">
        <f ca="1">OFFSET(Model!$A$1,Model!BN$2115-1,Model!$D$2113+Model!$C2210)</f>
        <v>#N/A</v>
      </c>
      <c r="BO2210" s="4" t="e">
        <f ca="1">OFFSET(Model!$A$1,Model!BO$2115-1,Model!$D$2113+Model!$C2210)</f>
        <v>#N/A</v>
      </c>
      <c r="BP2210" s="4" t="e">
        <f ca="1">OFFSET(Model!$A$1,Model!BP$2115-1,Model!$D$2113+Model!$C2210)</f>
        <v>#N/A</v>
      </c>
      <c r="BQ2210" s="4" t="e">
        <f ca="1">OFFSET(Model!$A$1,Model!BQ$2115-1,Model!$D$2113+Model!$C2210)</f>
        <v>#N/A</v>
      </c>
      <c r="BR2210" s="4" t="e">
        <f t="shared" ca="1" si="3154"/>
        <v>#N/A</v>
      </c>
      <c r="BS2210" s="4"/>
      <c r="BT2210" s="2" t="e">
        <f t="shared" ca="1" si="3155"/>
        <v>#N/A</v>
      </c>
      <c r="BU2210" s="2" t="e">
        <f t="shared" ca="1" si="3156"/>
        <v>#N/A</v>
      </c>
      <c r="BV2210" s="5" t="e">
        <f t="shared" ca="1" si="3157"/>
        <v>#N/A</v>
      </c>
      <c r="BW2210" s="1"/>
      <c r="BX2210" s="4" t="e">
        <f ca="1">OFFSET(Model!$A$1,Model!BX$2115-1,Model!$D$2113+Model!$C2210)</f>
        <v>#N/A</v>
      </c>
      <c r="BY2210" s="4" t="e">
        <f ca="1">OFFSET(Model!$A$1,Model!BY$2115-1,Model!$D$2113+Model!$C2210)</f>
        <v>#N/A</v>
      </c>
      <c r="BZ2210" s="4" t="e">
        <f ca="1">OFFSET(Model!$A$1,Model!BZ$2115-1,Model!$D$2113+Model!$C2210)</f>
        <v>#N/A</v>
      </c>
      <c r="CA2210" s="4" t="e">
        <f ca="1">OFFSET(Model!$A$1,Model!CA$2115-1,Model!$D$2113+Model!$C2210)</f>
        <v>#N/A</v>
      </c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 t="e">
        <f ca="1">OFFSET(Model!$A$1,Model!DD$2115-1,Model!$D$2113+Model!$C2210)</f>
        <v>#N/A</v>
      </c>
      <c r="DE2210" s="4" t="e">
        <f ca="1">OFFSET(Model!$A$1,Model!DE$2115-1,Model!$D$2113+Model!$C2210)</f>
        <v>#N/A</v>
      </c>
      <c r="DF2210" s="4" t="e">
        <f ca="1">OFFSET(Model!$A$1,Model!DF$2115-1,Model!$D$2113+Model!$C2210)</f>
        <v>#N/A</v>
      </c>
      <c r="DG2210" s="1"/>
      <c r="DH2210" s="4" t="e">
        <f ca="1">OFFSET(Model!$A$1,Model!DH$2115-1,Model!$D$2113+Model!$C2210)</f>
        <v>#N/A</v>
      </c>
      <c r="DI2210" s="4" t="e">
        <f ca="1">OFFSET(Model!$A$1,Model!DI$2115-1,Model!$D$2113+Model!$C2210)</f>
        <v>#N/A</v>
      </c>
      <c r="DJ2210" s="4"/>
      <c r="DK2210" s="4"/>
      <c r="DL2210" s="4"/>
      <c r="DM2210" s="4"/>
      <c r="DN2210" s="4" t="e">
        <f ca="1">OFFSET(Model!$A$1,Model!DN$2115-1,Model!$D$2113+Model!$C2210)</f>
        <v>#N/A</v>
      </c>
      <c r="DO2210" s="4" t="e">
        <f ca="1">OFFSET(Model!$A$1,Model!DO$2115-1,Model!$D$2113+Model!$C2210)</f>
        <v>#N/A</v>
      </c>
      <c r="DP2210" s="4" t="e">
        <f ca="1">OFFSET(Model!$A$1,Model!DP$2115-1,Model!$D$2113+Model!$C2210)</f>
        <v>#N/A</v>
      </c>
      <c r="DQ2210" s="6" t="e">
        <f ca="1">OFFSET(Model!$A$1,Model!DQ$2115-1,Model!$D$2113+Model!$C2210)</f>
        <v>#N/A</v>
      </c>
      <c r="DR2210" s="4" t="e">
        <f ca="1">OFFSET(Model!$A$1,Model!DR$2115-1,Model!$D$2113+Model!$C2210)</f>
        <v>#N/A</v>
      </c>
      <c r="DS2210" s="6" t="e">
        <f ca="1">OFFSET(Model!$A$1,Model!DS$2115-1,Model!$D$2113+Model!$C2210)</f>
        <v>#N/A</v>
      </c>
      <c r="DT2210" s="4" t="e">
        <f ca="1">OFFSET(Model!$A$1,Model!DT$2115-1,Model!$D$2113+Model!$C2210)</f>
        <v>#N/A</v>
      </c>
      <c r="DU2210" s="4" t="e">
        <f ca="1">OFFSET(Model!$A$1,Model!DU$2115-1,Model!$D$2113+Model!$C2210)</f>
        <v>#N/A</v>
      </c>
      <c r="DV2210" s="4" t="e">
        <f ca="1">OFFSET(Model!$A$1,Model!DV$2115-1,Model!$D$2113+Model!$C2210)</f>
        <v>#N/A</v>
      </c>
      <c r="DW2210" s="1"/>
      <c r="DX2210" s="360" t="e">
        <f ca="1">OFFSET(Model!$A$1,Model!DX$2115-1,Model!$D$2113+Model!$C2210)</f>
        <v>#N/A</v>
      </c>
      <c r="DY2210" s="360" t="e">
        <f ca="1">OFFSET(Model!$A$1,Model!DY$2115-1,Model!$D$2113+Model!$C2210)</f>
        <v>#N/A</v>
      </c>
      <c r="DZ2210" s="360" t="e">
        <f ca="1">OFFSET(Model!$A$1,Model!DZ$2115-1,Model!$D$2113+Model!$C2210)</f>
        <v>#N/A</v>
      </c>
      <c r="EA2210" s="360" t="e">
        <f ca="1">OFFSET(Model!$A$1,Model!EA$2115-1,Model!$D$2113+Model!$C2210)</f>
        <v>#N/A</v>
      </c>
      <c r="EB2210" s="360" t="e">
        <f ca="1">OFFSET(Model!$A$1,Model!EB$2115-1,Model!$D$2113+Model!$C2210)</f>
        <v>#N/A</v>
      </c>
      <c r="EC2210" s="360" t="e">
        <f ca="1">OFFSET(Model!$A$1,Model!EC$2115-1,Model!$D$2113+Model!$C2210)</f>
        <v>#N/A</v>
      </c>
      <c r="ED2210" s="1"/>
      <c r="EE2210" s="1"/>
    </row>
    <row r="2211" spans="2:135" ht="15" customHeight="1">
      <c r="B2211" s="1"/>
      <c r="C2211" s="1" t="e">
        <f>IF(C2210&lt;Model!$E$1827,C2210+1,NA())</f>
        <v>#N/A</v>
      </c>
      <c r="D2211" s="7" t="e">
        <f>INDEX(Model!$F$16:$DN$17,1,MATCH(Model!C2211,Model!$F$17:$DN$17,0))</f>
        <v>#N/A</v>
      </c>
      <c r="E2211" s="1"/>
      <c r="F2211" s="4" t="e">
        <f ca="1">OFFSET(Model!$A$1,Model!F$2115-1,Model!$D$2113+Model!$C2211)</f>
        <v>#N/A</v>
      </c>
      <c r="G2211" s="4" t="e">
        <f ca="1">OFFSET(Model!$A$1,Model!G$2115-1,Model!$D$2113+Model!$C2211)</f>
        <v>#N/A</v>
      </c>
      <c r="H2211" s="4" t="e">
        <f ca="1">OFFSET(Model!$A$1,Model!H$2115-1,Model!$D$2113+Model!$C2211)</f>
        <v>#N/A</v>
      </c>
      <c r="I2211" s="4" t="e">
        <f ca="1">OFFSET(Model!$A$1,Model!I$2115-1,Model!$D$2113+Model!$C2211)</f>
        <v>#N/A</v>
      </c>
      <c r="J2211" s="4" t="e">
        <f ca="1">OFFSET(Model!$A$1,Model!J$2115-1,Model!$D$2113+Model!$C2211)</f>
        <v>#N/A</v>
      </c>
      <c r="K2211" s="4" t="e">
        <f ca="1">OFFSET(Model!$A$1,Model!K$2115-1,Model!$D$2113+Model!$C2211)</f>
        <v>#N/A</v>
      </c>
      <c r="L2211" s="4" t="e">
        <f ca="1">OFFSET(Model!$A$1,Model!L$2115-1,Model!$D$2113+Model!$C2211)</f>
        <v>#N/A</v>
      </c>
      <c r="M2211" s="1"/>
      <c r="N2211" s="4" t="e">
        <f ca="1">OFFSET(Model!$A$1,Model!N$2115-1,Model!$D$2113+Model!$C2211)</f>
        <v>#N/A</v>
      </c>
      <c r="O2211" s="4" t="e">
        <f ca="1">OFFSET(Model!$A$1,Model!O$2115-1,Model!$D$2113+Model!$C2211)</f>
        <v>#N/A</v>
      </c>
      <c r="P2211" s="4" t="e">
        <f ca="1">OFFSET(Model!$A$1,Model!P$2115-1,Model!$D$2113+Model!$C2211)</f>
        <v>#N/A</v>
      </c>
      <c r="Q2211" s="4" t="e">
        <f ca="1">OFFSET(Model!$A$1,Model!Q$2115-1,Model!$D$2113+Model!$C2211)</f>
        <v>#N/A</v>
      </c>
      <c r="R2211" s="4" t="e">
        <f ca="1">OFFSET(Model!$A$1,Model!R$2115-1,Model!$D$2113+Model!$C2211)</f>
        <v>#N/A</v>
      </c>
      <c r="S2211" s="4" t="e">
        <f t="shared" ca="1" si="3150"/>
        <v>#N/A</v>
      </c>
      <c r="T2211" s="4"/>
      <c r="U2211" s="4" t="e">
        <f ca="1">OFFSET(Model!$A$1,Model!U$2115-1,Model!$D$2113+Model!$C2211)</f>
        <v>#N/A</v>
      </c>
      <c r="V2211" s="4" t="e">
        <f ca="1">OFFSET(Model!$A$1,Model!V$2115-1,Model!$D$2113+Model!$C2211)</f>
        <v>#N/A</v>
      </c>
      <c r="W2211" s="4" t="e">
        <f ca="1">OFFSET(Model!$A$1,Model!W$2115-1,Model!$D$2113+Model!$C2211)</f>
        <v>#N/A</v>
      </c>
      <c r="X2211" s="4" t="e">
        <f ca="1">OFFSET(Model!$A$1,Model!X$2115-1,Model!$D$2113+Model!$C2211)</f>
        <v>#N/A</v>
      </c>
      <c r="Y2211" s="4" t="e">
        <f t="shared" ca="1" si="3151"/>
        <v>#N/A</v>
      </c>
      <c r="Z2211" s="4"/>
      <c r="AA2211" s="4" t="e">
        <f ca="1">OFFSET(Model!$A$1,Model!AA$2115-1,Model!$D$2113+Model!$C2211)</f>
        <v>#N/A</v>
      </c>
      <c r="AB2211" s="4" t="e">
        <f ca="1">OFFSET(Model!$A$1,Model!AB$2115-1,Model!$D$2113+Model!$C2211)</f>
        <v>#N/A</v>
      </c>
      <c r="AC2211" s="4" t="e">
        <f ca="1">OFFSET(Model!$A$1,Model!AC$2115-1,Model!$D$2113+Model!$C2211)</f>
        <v>#N/A</v>
      </c>
      <c r="AD2211" s="4" t="e">
        <f ca="1">OFFSET(Model!$A$1,Model!AD$2115-1,Model!$D$2113+Model!$C2211)</f>
        <v>#N/A</v>
      </c>
      <c r="AE2211" s="4" t="e">
        <f ca="1">OFFSET(Model!$A$1,Model!AE$2115-1,Model!$D$2113+Model!$C2211)</f>
        <v>#N/A</v>
      </c>
      <c r="AF2211" s="4" t="e">
        <f ca="1">OFFSET(Model!$A$1,Model!AF$2115-1,Model!$D$2113+Model!$C2211)</f>
        <v>#N/A</v>
      </c>
      <c r="AG2211" s="4" t="e">
        <f ca="1">OFFSET(Model!$A$1,Model!AG$2115-1,Model!$D$2113+Model!$C2211)</f>
        <v>#N/A</v>
      </c>
      <c r="AH2211" s="4" t="e">
        <f ca="1">OFFSET(Model!$A$1,Model!AH$2115-1,Model!$D$2113+Model!$C2211)</f>
        <v>#N/A</v>
      </c>
      <c r="AI2211" s="4" t="e">
        <f ca="1">OFFSET(Model!$A$1,Model!AI$2115-1,Model!$D$2113+Model!$C2211)</f>
        <v>#N/A</v>
      </c>
      <c r="AJ2211" s="4" t="e">
        <f ca="1">OFFSET(Model!$A$1,Model!AJ$2115-1,Model!$D$2113+Model!$C2211)</f>
        <v>#N/A</v>
      </c>
      <c r="AK2211" s="4" t="e">
        <f ca="1">OFFSET(Model!$A$1,Model!AK$2115-1,Model!$D$2113+Model!$C2211)</f>
        <v>#N/A</v>
      </c>
      <c r="AL2211" s="4" t="e">
        <f t="shared" ca="1" si="3152"/>
        <v>#N/A</v>
      </c>
      <c r="AM2211" s="4"/>
      <c r="AN2211" s="4" t="e">
        <f ca="1">OFFSET(Model!$A$1,Model!AN$2115-1,Model!$D$2113+Model!$C2211)</f>
        <v>#N/A</v>
      </c>
      <c r="AO2211" s="4" t="e">
        <f ca="1">OFFSET(Model!$A$1,Model!AO$2115-1,Model!$D$2113+Model!$C2211)</f>
        <v>#N/A</v>
      </c>
      <c r="AP2211" s="4" t="e">
        <f ca="1">OFFSET(Model!$A$1,Model!AP$2115-1,Model!$D$2113+Model!$C2211)</f>
        <v>#N/A</v>
      </c>
      <c r="AQ2211" s="4" t="e">
        <f ca="1">OFFSET(Model!$A$1,Model!AQ$2115-1,Model!$D$2113+Model!$C2211)</f>
        <v>#N/A</v>
      </c>
      <c r="AR2211" s="4" t="e">
        <f ca="1">OFFSET(Model!$A$1,Model!AR$2115-1,Model!$D$2113+Model!$C2211)</f>
        <v>#N/A</v>
      </c>
      <c r="AS2211" s="4" t="e">
        <f ca="1">OFFSET(Model!$A$1,Model!AS$2115-1,Model!$D$2113+Model!$C2211)</f>
        <v>#N/A</v>
      </c>
      <c r="AT2211" s="4" t="e">
        <f ca="1">OFFSET(Model!$A$1,Model!AT$2115-1,Model!$D$2113+Model!$C2211)</f>
        <v>#N/A</v>
      </c>
      <c r="AU2211" s="4" t="e">
        <f ca="1">OFFSET(Model!$A$1,Model!AU$2115-1,Model!$D$2113+Model!$C2211)</f>
        <v>#N/A</v>
      </c>
      <c r="AV2211" s="4" t="e">
        <f ca="1">OFFSET(Model!$A$1,Model!AV$2115-1,Model!$D$2113+Model!$C2211)</f>
        <v>#N/A</v>
      </c>
      <c r="AW2211" s="4" t="e">
        <f ca="1">OFFSET(Model!$A$1,Model!AW$2115-1,Model!$D$2113+Model!$C2211)</f>
        <v>#N/A</v>
      </c>
      <c r="AX2211" s="4" t="e">
        <f ca="1">OFFSET(Model!$A$1,Model!AX$2115-1,Model!$D$2113+Model!$C2211)</f>
        <v>#N/A</v>
      </c>
      <c r="AY2211" s="4" t="e">
        <f ca="1">OFFSET(Model!$A$1,Model!AY$2115-1,Model!$D$2113+Model!$C2211)</f>
        <v>#N/A</v>
      </c>
      <c r="AZ2211" s="4" t="e">
        <f ca="1">OFFSET(Model!$A$1,Model!AZ$2115-1,Model!$D$2113+Model!$C2211)</f>
        <v>#N/A</v>
      </c>
      <c r="BA2211" s="4" t="e">
        <f ca="1">OFFSET(Model!$A$1,Model!BA$2115-1,Model!$D$2113+Model!$C2211)</f>
        <v>#N/A</v>
      </c>
      <c r="BB2211" s="4" t="e">
        <f ca="1">OFFSET(Model!$A$1,Model!BB$2115-1,Model!$D$2113+Model!$C2211)</f>
        <v>#N/A</v>
      </c>
      <c r="BC2211" s="4" t="e">
        <f ca="1">OFFSET(Model!$A$1,Model!BC$2115-1,Model!$D$2113+Model!$C2211)</f>
        <v>#N/A</v>
      </c>
      <c r="BD2211" s="4" t="e">
        <f ca="1">OFFSET(Model!$A$1,Model!BD$2115-1,Model!$D$2113+Model!$C2211)</f>
        <v>#N/A</v>
      </c>
      <c r="BE2211" s="4" t="e">
        <f ca="1">OFFSET(Model!$A$1,Model!BE$2115-1,Model!$D$2113+Model!$C2211)</f>
        <v>#N/A</v>
      </c>
      <c r="BF2211" s="4" t="e">
        <f ca="1">OFFSET(Model!$A$1,Model!BF$2115-1,Model!$D$2113+Model!$C2211)</f>
        <v>#N/A</v>
      </c>
      <c r="BG2211" s="4" t="e">
        <f ca="1">OFFSET(Model!$A$1,Model!BG$2115-1,Model!$D$2113+Model!$C2211)</f>
        <v>#N/A</v>
      </c>
      <c r="BH2211" s="4" t="e">
        <f t="shared" ca="1" si="3153"/>
        <v>#N/A</v>
      </c>
      <c r="BI2211" s="4"/>
      <c r="BJ2211" s="4" t="e">
        <f ca="1">OFFSET(Model!$A$1,Model!BJ$2115-1,Model!$D$2113+Model!$C2211)</f>
        <v>#N/A</v>
      </c>
      <c r="BK2211" s="4" t="e">
        <f ca="1">OFFSET(Model!$A$1,Model!BK$2115-1,Model!$D$2113+Model!$C2211)</f>
        <v>#N/A</v>
      </c>
      <c r="BL2211" s="4" t="e">
        <f ca="1">OFFSET(Model!$A$1,Model!BL$2115-1,Model!$D$2113+Model!$C2211)</f>
        <v>#N/A</v>
      </c>
      <c r="BM2211" s="4" t="e">
        <f ca="1">OFFSET(Model!$A$1,Model!BM$2115-1,Model!$D$2113+Model!$C2211)</f>
        <v>#N/A</v>
      </c>
      <c r="BN2211" s="4" t="e">
        <f ca="1">OFFSET(Model!$A$1,Model!BN$2115-1,Model!$D$2113+Model!$C2211)</f>
        <v>#N/A</v>
      </c>
      <c r="BO2211" s="4" t="e">
        <f ca="1">OFFSET(Model!$A$1,Model!BO$2115-1,Model!$D$2113+Model!$C2211)</f>
        <v>#N/A</v>
      </c>
      <c r="BP2211" s="4" t="e">
        <f ca="1">OFFSET(Model!$A$1,Model!BP$2115-1,Model!$D$2113+Model!$C2211)</f>
        <v>#N/A</v>
      </c>
      <c r="BQ2211" s="4" t="e">
        <f ca="1">OFFSET(Model!$A$1,Model!BQ$2115-1,Model!$D$2113+Model!$C2211)</f>
        <v>#N/A</v>
      </c>
      <c r="BR2211" s="4" t="e">
        <f t="shared" ca="1" si="3154"/>
        <v>#N/A</v>
      </c>
      <c r="BS2211" s="4"/>
      <c r="BT2211" s="2" t="e">
        <f t="shared" ca="1" si="3155"/>
        <v>#N/A</v>
      </c>
      <c r="BU2211" s="2" t="e">
        <f t="shared" ca="1" si="3156"/>
        <v>#N/A</v>
      </c>
      <c r="BV2211" s="5" t="e">
        <f t="shared" ca="1" si="3157"/>
        <v>#N/A</v>
      </c>
      <c r="BW2211" s="1"/>
      <c r="BX2211" s="4" t="e">
        <f ca="1">OFFSET(Model!$A$1,Model!BX$2115-1,Model!$D$2113+Model!$C2211)</f>
        <v>#N/A</v>
      </c>
      <c r="BY2211" s="4" t="e">
        <f ca="1">OFFSET(Model!$A$1,Model!BY$2115-1,Model!$D$2113+Model!$C2211)</f>
        <v>#N/A</v>
      </c>
      <c r="BZ2211" s="4" t="e">
        <f ca="1">OFFSET(Model!$A$1,Model!BZ$2115-1,Model!$D$2113+Model!$C2211)</f>
        <v>#N/A</v>
      </c>
      <c r="CA2211" s="4" t="e">
        <f ca="1">OFFSET(Model!$A$1,Model!CA$2115-1,Model!$D$2113+Model!$C2211)</f>
        <v>#N/A</v>
      </c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 t="e">
        <f ca="1">OFFSET(Model!$A$1,Model!DD$2115-1,Model!$D$2113+Model!$C2211)</f>
        <v>#N/A</v>
      </c>
      <c r="DE2211" s="4" t="e">
        <f ca="1">OFFSET(Model!$A$1,Model!DE$2115-1,Model!$D$2113+Model!$C2211)</f>
        <v>#N/A</v>
      </c>
      <c r="DF2211" s="4" t="e">
        <f ca="1">OFFSET(Model!$A$1,Model!DF$2115-1,Model!$D$2113+Model!$C2211)</f>
        <v>#N/A</v>
      </c>
      <c r="DG2211" s="1"/>
      <c r="DH2211" s="4" t="e">
        <f ca="1">OFFSET(Model!$A$1,Model!DH$2115-1,Model!$D$2113+Model!$C2211)</f>
        <v>#N/A</v>
      </c>
      <c r="DI2211" s="4" t="e">
        <f ca="1">OFFSET(Model!$A$1,Model!DI$2115-1,Model!$D$2113+Model!$C2211)</f>
        <v>#N/A</v>
      </c>
      <c r="DJ2211" s="4"/>
      <c r="DK2211" s="4"/>
      <c r="DL2211" s="4"/>
      <c r="DM2211" s="4"/>
      <c r="DN2211" s="4" t="e">
        <f ca="1">OFFSET(Model!$A$1,Model!DN$2115-1,Model!$D$2113+Model!$C2211)</f>
        <v>#N/A</v>
      </c>
      <c r="DO2211" s="4" t="e">
        <f ca="1">OFFSET(Model!$A$1,Model!DO$2115-1,Model!$D$2113+Model!$C2211)</f>
        <v>#N/A</v>
      </c>
      <c r="DP2211" s="4" t="e">
        <f ca="1">OFFSET(Model!$A$1,Model!DP$2115-1,Model!$D$2113+Model!$C2211)</f>
        <v>#N/A</v>
      </c>
      <c r="DQ2211" s="6" t="e">
        <f ca="1">OFFSET(Model!$A$1,Model!DQ$2115-1,Model!$D$2113+Model!$C2211)</f>
        <v>#N/A</v>
      </c>
      <c r="DR2211" s="4" t="e">
        <f ca="1">OFFSET(Model!$A$1,Model!DR$2115-1,Model!$D$2113+Model!$C2211)</f>
        <v>#N/A</v>
      </c>
      <c r="DS2211" s="6" t="e">
        <f ca="1">OFFSET(Model!$A$1,Model!DS$2115-1,Model!$D$2113+Model!$C2211)</f>
        <v>#N/A</v>
      </c>
      <c r="DT2211" s="4" t="e">
        <f ca="1">OFFSET(Model!$A$1,Model!DT$2115-1,Model!$D$2113+Model!$C2211)</f>
        <v>#N/A</v>
      </c>
      <c r="DU2211" s="4" t="e">
        <f ca="1">OFFSET(Model!$A$1,Model!DU$2115-1,Model!$D$2113+Model!$C2211)</f>
        <v>#N/A</v>
      </c>
      <c r="DV2211" s="4" t="e">
        <f ca="1">OFFSET(Model!$A$1,Model!DV$2115-1,Model!$D$2113+Model!$C2211)</f>
        <v>#N/A</v>
      </c>
      <c r="DW2211" s="1"/>
      <c r="DX2211" s="360" t="e">
        <f ca="1">OFFSET(Model!$A$1,Model!DX$2115-1,Model!$D$2113+Model!$C2211)</f>
        <v>#N/A</v>
      </c>
      <c r="DY2211" s="360" t="e">
        <f ca="1">OFFSET(Model!$A$1,Model!DY$2115-1,Model!$D$2113+Model!$C2211)</f>
        <v>#N/A</v>
      </c>
      <c r="DZ2211" s="360" t="e">
        <f ca="1">OFFSET(Model!$A$1,Model!DZ$2115-1,Model!$D$2113+Model!$C2211)</f>
        <v>#N/A</v>
      </c>
      <c r="EA2211" s="360" t="e">
        <f ca="1">OFFSET(Model!$A$1,Model!EA$2115-1,Model!$D$2113+Model!$C2211)</f>
        <v>#N/A</v>
      </c>
      <c r="EB2211" s="360" t="e">
        <f ca="1">OFFSET(Model!$A$1,Model!EB$2115-1,Model!$D$2113+Model!$C2211)</f>
        <v>#N/A</v>
      </c>
      <c r="EC2211" s="360" t="e">
        <f ca="1">OFFSET(Model!$A$1,Model!EC$2115-1,Model!$D$2113+Model!$C2211)</f>
        <v>#N/A</v>
      </c>
      <c r="ED2211" s="1"/>
      <c r="EE2211" s="1"/>
    </row>
    <row r="2212" spans="2:135" ht="15" customHeight="1">
      <c r="B2212" s="1"/>
      <c r="C2212" s="1" t="e">
        <f>IF(C2211&lt;Model!$E$1827,C2211+1,NA())</f>
        <v>#N/A</v>
      </c>
      <c r="D2212" s="7" t="e">
        <f>INDEX(Model!$F$16:$DN$17,1,MATCH(Model!C2212,Model!$F$17:$DN$17,0))</f>
        <v>#N/A</v>
      </c>
      <c r="E2212" s="1"/>
      <c r="F2212" s="4" t="e">
        <f ca="1">OFFSET(Model!$A$1,Model!F$2115-1,Model!$D$2113+Model!$C2212)</f>
        <v>#N/A</v>
      </c>
      <c r="G2212" s="4" t="e">
        <f ca="1">OFFSET(Model!$A$1,Model!G$2115-1,Model!$D$2113+Model!$C2212)</f>
        <v>#N/A</v>
      </c>
      <c r="H2212" s="4" t="e">
        <f ca="1">OFFSET(Model!$A$1,Model!H$2115-1,Model!$D$2113+Model!$C2212)</f>
        <v>#N/A</v>
      </c>
      <c r="I2212" s="4" t="e">
        <f ca="1">OFFSET(Model!$A$1,Model!I$2115-1,Model!$D$2113+Model!$C2212)</f>
        <v>#N/A</v>
      </c>
      <c r="J2212" s="4" t="e">
        <f ca="1">OFFSET(Model!$A$1,Model!J$2115-1,Model!$D$2113+Model!$C2212)</f>
        <v>#N/A</v>
      </c>
      <c r="K2212" s="4" t="e">
        <f ca="1">OFFSET(Model!$A$1,Model!K$2115-1,Model!$D$2113+Model!$C2212)</f>
        <v>#N/A</v>
      </c>
      <c r="L2212" s="4" t="e">
        <f ca="1">OFFSET(Model!$A$1,Model!L$2115-1,Model!$D$2113+Model!$C2212)</f>
        <v>#N/A</v>
      </c>
      <c r="M2212" s="1"/>
      <c r="N2212" s="4" t="e">
        <f ca="1">OFFSET(Model!$A$1,Model!N$2115-1,Model!$D$2113+Model!$C2212)</f>
        <v>#N/A</v>
      </c>
      <c r="O2212" s="4" t="e">
        <f ca="1">OFFSET(Model!$A$1,Model!O$2115-1,Model!$D$2113+Model!$C2212)</f>
        <v>#N/A</v>
      </c>
      <c r="P2212" s="4" t="e">
        <f ca="1">OFFSET(Model!$A$1,Model!P$2115-1,Model!$D$2113+Model!$C2212)</f>
        <v>#N/A</v>
      </c>
      <c r="Q2212" s="4" t="e">
        <f ca="1">OFFSET(Model!$A$1,Model!Q$2115-1,Model!$D$2113+Model!$C2212)</f>
        <v>#N/A</v>
      </c>
      <c r="R2212" s="4" t="e">
        <f ca="1">OFFSET(Model!$A$1,Model!R$2115-1,Model!$D$2113+Model!$C2212)</f>
        <v>#N/A</v>
      </c>
      <c r="S2212" s="4" t="e">
        <f t="shared" ca="1" si="3150"/>
        <v>#N/A</v>
      </c>
      <c r="T2212" s="4"/>
      <c r="U2212" s="4" t="e">
        <f ca="1">OFFSET(Model!$A$1,Model!U$2115-1,Model!$D$2113+Model!$C2212)</f>
        <v>#N/A</v>
      </c>
      <c r="V2212" s="4" t="e">
        <f ca="1">OFFSET(Model!$A$1,Model!V$2115-1,Model!$D$2113+Model!$C2212)</f>
        <v>#N/A</v>
      </c>
      <c r="W2212" s="4" t="e">
        <f ca="1">OFFSET(Model!$A$1,Model!W$2115-1,Model!$D$2113+Model!$C2212)</f>
        <v>#N/A</v>
      </c>
      <c r="X2212" s="4" t="e">
        <f ca="1">OFFSET(Model!$A$1,Model!X$2115-1,Model!$D$2113+Model!$C2212)</f>
        <v>#N/A</v>
      </c>
      <c r="Y2212" s="4" t="e">
        <f t="shared" ca="1" si="3151"/>
        <v>#N/A</v>
      </c>
      <c r="Z2212" s="4"/>
      <c r="AA2212" s="4" t="e">
        <f ca="1">OFFSET(Model!$A$1,Model!AA$2115-1,Model!$D$2113+Model!$C2212)</f>
        <v>#N/A</v>
      </c>
      <c r="AB2212" s="4" t="e">
        <f ca="1">OFFSET(Model!$A$1,Model!AB$2115-1,Model!$D$2113+Model!$C2212)</f>
        <v>#N/A</v>
      </c>
      <c r="AC2212" s="4" t="e">
        <f ca="1">OFFSET(Model!$A$1,Model!AC$2115-1,Model!$D$2113+Model!$C2212)</f>
        <v>#N/A</v>
      </c>
      <c r="AD2212" s="4" t="e">
        <f ca="1">OFFSET(Model!$A$1,Model!AD$2115-1,Model!$D$2113+Model!$C2212)</f>
        <v>#N/A</v>
      </c>
      <c r="AE2212" s="4" t="e">
        <f ca="1">OFFSET(Model!$A$1,Model!AE$2115-1,Model!$D$2113+Model!$C2212)</f>
        <v>#N/A</v>
      </c>
      <c r="AF2212" s="4" t="e">
        <f ca="1">OFFSET(Model!$A$1,Model!AF$2115-1,Model!$D$2113+Model!$C2212)</f>
        <v>#N/A</v>
      </c>
      <c r="AG2212" s="4" t="e">
        <f ca="1">OFFSET(Model!$A$1,Model!AG$2115-1,Model!$D$2113+Model!$C2212)</f>
        <v>#N/A</v>
      </c>
      <c r="AH2212" s="4" t="e">
        <f ca="1">OFFSET(Model!$A$1,Model!AH$2115-1,Model!$D$2113+Model!$C2212)</f>
        <v>#N/A</v>
      </c>
      <c r="AI2212" s="4" t="e">
        <f ca="1">OFFSET(Model!$A$1,Model!AI$2115-1,Model!$D$2113+Model!$C2212)</f>
        <v>#N/A</v>
      </c>
      <c r="AJ2212" s="4" t="e">
        <f ca="1">OFFSET(Model!$A$1,Model!AJ$2115-1,Model!$D$2113+Model!$C2212)</f>
        <v>#N/A</v>
      </c>
      <c r="AK2212" s="4" t="e">
        <f ca="1">OFFSET(Model!$A$1,Model!AK$2115-1,Model!$D$2113+Model!$C2212)</f>
        <v>#N/A</v>
      </c>
      <c r="AL2212" s="4" t="e">
        <f t="shared" ca="1" si="3152"/>
        <v>#N/A</v>
      </c>
      <c r="AM2212" s="4"/>
      <c r="AN2212" s="4" t="e">
        <f ca="1">OFFSET(Model!$A$1,Model!AN$2115-1,Model!$D$2113+Model!$C2212)</f>
        <v>#N/A</v>
      </c>
      <c r="AO2212" s="4" t="e">
        <f ca="1">OFFSET(Model!$A$1,Model!AO$2115-1,Model!$D$2113+Model!$C2212)</f>
        <v>#N/A</v>
      </c>
      <c r="AP2212" s="4" t="e">
        <f ca="1">OFFSET(Model!$A$1,Model!AP$2115-1,Model!$D$2113+Model!$C2212)</f>
        <v>#N/A</v>
      </c>
      <c r="AQ2212" s="4" t="e">
        <f ca="1">OFFSET(Model!$A$1,Model!AQ$2115-1,Model!$D$2113+Model!$C2212)</f>
        <v>#N/A</v>
      </c>
      <c r="AR2212" s="4" t="e">
        <f ca="1">OFFSET(Model!$A$1,Model!AR$2115-1,Model!$D$2113+Model!$C2212)</f>
        <v>#N/A</v>
      </c>
      <c r="AS2212" s="4" t="e">
        <f ca="1">OFFSET(Model!$A$1,Model!AS$2115-1,Model!$D$2113+Model!$C2212)</f>
        <v>#N/A</v>
      </c>
      <c r="AT2212" s="4" t="e">
        <f ca="1">OFFSET(Model!$A$1,Model!AT$2115-1,Model!$D$2113+Model!$C2212)</f>
        <v>#N/A</v>
      </c>
      <c r="AU2212" s="4" t="e">
        <f ca="1">OFFSET(Model!$A$1,Model!AU$2115-1,Model!$D$2113+Model!$C2212)</f>
        <v>#N/A</v>
      </c>
      <c r="AV2212" s="4" t="e">
        <f ca="1">OFFSET(Model!$A$1,Model!AV$2115-1,Model!$D$2113+Model!$C2212)</f>
        <v>#N/A</v>
      </c>
      <c r="AW2212" s="4" t="e">
        <f ca="1">OFFSET(Model!$A$1,Model!AW$2115-1,Model!$D$2113+Model!$C2212)</f>
        <v>#N/A</v>
      </c>
      <c r="AX2212" s="4" t="e">
        <f ca="1">OFFSET(Model!$A$1,Model!AX$2115-1,Model!$D$2113+Model!$C2212)</f>
        <v>#N/A</v>
      </c>
      <c r="AY2212" s="4" t="e">
        <f ca="1">OFFSET(Model!$A$1,Model!AY$2115-1,Model!$D$2113+Model!$C2212)</f>
        <v>#N/A</v>
      </c>
      <c r="AZ2212" s="4" t="e">
        <f ca="1">OFFSET(Model!$A$1,Model!AZ$2115-1,Model!$D$2113+Model!$C2212)</f>
        <v>#N/A</v>
      </c>
      <c r="BA2212" s="4" t="e">
        <f ca="1">OFFSET(Model!$A$1,Model!BA$2115-1,Model!$D$2113+Model!$C2212)</f>
        <v>#N/A</v>
      </c>
      <c r="BB2212" s="4" t="e">
        <f ca="1">OFFSET(Model!$A$1,Model!BB$2115-1,Model!$D$2113+Model!$C2212)</f>
        <v>#N/A</v>
      </c>
      <c r="BC2212" s="4" t="e">
        <f ca="1">OFFSET(Model!$A$1,Model!BC$2115-1,Model!$D$2113+Model!$C2212)</f>
        <v>#N/A</v>
      </c>
      <c r="BD2212" s="4" t="e">
        <f ca="1">OFFSET(Model!$A$1,Model!BD$2115-1,Model!$D$2113+Model!$C2212)</f>
        <v>#N/A</v>
      </c>
      <c r="BE2212" s="4" t="e">
        <f ca="1">OFFSET(Model!$A$1,Model!BE$2115-1,Model!$D$2113+Model!$C2212)</f>
        <v>#N/A</v>
      </c>
      <c r="BF2212" s="4" t="e">
        <f ca="1">OFFSET(Model!$A$1,Model!BF$2115-1,Model!$D$2113+Model!$C2212)</f>
        <v>#N/A</v>
      </c>
      <c r="BG2212" s="4" t="e">
        <f ca="1">OFFSET(Model!$A$1,Model!BG$2115-1,Model!$D$2113+Model!$C2212)</f>
        <v>#N/A</v>
      </c>
      <c r="BH2212" s="4" t="e">
        <f t="shared" ca="1" si="3153"/>
        <v>#N/A</v>
      </c>
      <c r="BI2212" s="4"/>
      <c r="BJ2212" s="4" t="e">
        <f ca="1">OFFSET(Model!$A$1,Model!BJ$2115-1,Model!$D$2113+Model!$C2212)</f>
        <v>#N/A</v>
      </c>
      <c r="BK2212" s="4" t="e">
        <f ca="1">OFFSET(Model!$A$1,Model!BK$2115-1,Model!$D$2113+Model!$C2212)</f>
        <v>#N/A</v>
      </c>
      <c r="BL2212" s="4" t="e">
        <f ca="1">OFFSET(Model!$A$1,Model!BL$2115-1,Model!$D$2113+Model!$C2212)</f>
        <v>#N/A</v>
      </c>
      <c r="BM2212" s="4" t="e">
        <f ca="1">OFFSET(Model!$A$1,Model!BM$2115-1,Model!$D$2113+Model!$C2212)</f>
        <v>#N/A</v>
      </c>
      <c r="BN2212" s="4" t="e">
        <f ca="1">OFFSET(Model!$A$1,Model!BN$2115-1,Model!$D$2113+Model!$C2212)</f>
        <v>#N/A</v>
      </c>
      <c r="BO2212" s="4" t="e">
        <f ca="1">OFFSET(Model!$A$1,Model!BO$2115-1,Model!$D$2113+Model!$C2212)</f>
        <v>#N/A</v>
      </c>
      <c r="BP2212" s="4" t="e">
        <f ca="1">OFFSET(Model!$A$1,Model!BP$2115-1,Model!$D$2113+Model!$C2212)</f>
        <v>#N/A</v>
      </c>
      <c r="BQ2212" s="4" t="e">
        <f ca="1">OFFSET(Model!$A$1,Model!BQ$2115-1,Model!$D$2113+Model!$C2212)</f>
        <v>#N/A</v>
      </c>
      <c r="BR2212" s="4" t="e">
        <f t="shared" ca="1" si="3154"/>
        <v>#N/A</v>
      </c>
      <c r="BS2212" s="4"/>
      <c r="BT2212" s="2" t="e">
        <f t="shared" ca="1" si="3155"/>
        <v>#N/A</v>
      </c>
      <c r="BU2212" s="2" t="e">
        <f t="shared" ca="1" si="3156"/>
        <v>#N/A</v>
      </c>
      <c r="BV2212" s="5" t="e">
        <f t="shared" ca="1" si="3157"/>
        <v>#N/A</v>
      </c>
      <c r="BW2212" s="1"/>
      <c r="BX2212" s="4" t="e">
        <f ca="1">OFFSET(Model!$A$1,Model!BX$2115-1,Model!$D$2113+Model!$C2212)</f>
        <v>#N/A</v>
      </c>
      <c r="BY2212" s="4" t="e">
        <f ca="1">OFFSET(Model!$A$1,Model!BY$2115-1,Model!$D$2113+Model!$C2212)</f>
        <v>#N/A</v>
      </c>
      <c r="BZ2212" s="4" t="e">
        <f ca="1">OFFSET(Model!$A$1,Model!BZ$2115-1,Model!$D$2113+Model!$C2212)</f>
        <v>#N/A</v>
      </c>
      <c r="CA2212" s="4" t="e">
        <f ca="1">OFFSET(Model!$A$1,Model!CA$2115-1,Model!$D$2113+Model!$C2212)</f>
        <v>#N/A</v>
      </c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 t="e">
        <f ca="1">OFFSET(Model!$A$1,Model!DD$2115-1,Model!$D$2113+Model!$C2212)</f>
        <v>#N/A</v>
      </c>
      <c r="DE2212" s="4" t="e">
        <f ca="1">OFFSET(Model!$A$1,Model!DE$2115-1,Model!$D$2113+Model!$C2212)</f>
        <v>#N/A</v>
      </c>
      <c r="DF2212" s="4" t="e">
        <f ca="1">OFFSET(Model!$A$1,Model!DF$2115-1,Model!$D$2113+Model!$C2212)</f>
        <v>#N/A</v>
      </c>
      <c r="DG2212" s="1"/>
      <c r="DH2212" s="4" t="e">
        <f ca="1">OFFSET(Model!$A$1,Model!DH$2115-1,Model!$D$2113+Model!$C2212)</f>
        <v>#N/A</v>
      </c>
      <c r="DI2212" s="4" t="e">
        <f ca="1">OFFSET(Model!$A$1,Model!DI$2115-1,Model!$D$2113+Model!$C2212)</f>
        <v>#N/A</v>
      </c>
      <c r="DJ2212" s="4"/>
      <c r="DK2212" s="4"/>
      <c r="DL2212" s="4"/>
      <c r="DM2212" s="4"/>
      <c r="DN2212" s="4" t="e">
        <f ca="1">OFFSET(Model!$A$1,Model!DN$2115-1,Model!$D$2113+Model!$C2212)</f>
        <v>#N/A</v>
      </c>
      <c r="DO2212" s="4" t="e">
        <f ca="1">OFFSET(Model!$A$1,Model!DO$2115-1,Model!$D$2113+Model!$C2212)</f>
        <v>#N/A</v>
      </c>
      <c r="DP2212" s="4" t="e">
        <f ca="1">OFFSET(Model!$A$1,Model!DP$2115-1,Model!$D$2113+Model!$C2212)</f>
        <v>#N/A</v>
      </c>
      <c r="DQ2212" s="6" t="e">
        <f ca="1">OFFSET(Model!$A$1,Model!DQ$2115-1,Model!$D$2113+Model!$C2212)</f>
        <v>#N/A</v>
      </c>
      <c r="DR2212" s="4" t="e">
        <f ca="1">OFFSET(Model!$A$1,Model!DR$2115-1,Model!$D$2113+Model!$C2212)</f>
        <v>#N/A</v>
      </c>
      <c r="DS2212" s="6" t="e">
        <f ca="1">OFFSET(Model!$A$1,Model!DS$2115-1,Model!$D$2113+Model!$C2212)</f>
        <v>#N/A</v>
      </c>
      <c r="DT2212" s="4" t="e">
        <f ca="1">OFFSET(Model!$A$1,Model!DT$2115-1,Model!$D$2113+Model!$C2212)</f>
        <v>#N/A</v>
      </c>
      <c r="DU2212" s="4" t="e">
        <f ca="1">OFFSET(Model!$A$1,Model!DU$2115-1,Model!$D$2113+Model!$C2212)</f>
        <v>#N/A</v>
      </c>
      <c r="DV2212" s="4" t="e">
        <f ca="1">OFFSET(Model!$A$1,Model!DV$2115-1,Model!$D$2113+Model!$C2212)</f>
        <v>#N/A</v>
      </c>
      <c r="DW2212" s="1"/>
      <c r="DX2212" s="360" t="e">
        <f ca="1">OFFSET(Model!$A$1,Model!DX$2115-1,Model!$D$2113+Model!$C2212)</f>
        <v>#N/A</v>
      </c>
      <c r="DY2212" s="360" t="e">
        <f ca="1">OFFSET(Model!$A$1,Model!DY$2115-1,Model!$D$2113+Model!$C2212)</f>
        <v>#N/A</v>
      </c>
      <c r="DZ2212" s="360" t="e">
        <f ca="1">OFFSET(Model!$A$1,Model!DZ$2115-1,Model!$D$2113+Model!$C2212)</f>
        <v>#N/A</v>
      </c>
      <c r="EA2212" s="360" t="e">
        <f ca="1">OFFSET(Model!$A$1,Model!EA$2115-1,Model!$D$2113+Model!$C2212)</f>
        <v>#N/A</v>
      </c>
      <c r="EB2212" s="360" t="e">
        <f ca="1">OFFSET(Model!$A$1,Model!EB$2115-1,Model!$D$2113+Model!$C2212)</f>
        <v>#N/A</v>
      </c>
      <c r="EC2212" s="360" t="e">
        <f ca="1">OFFSET(Model!$A$1,Model!EC$2115-1,Model!$D$2113+Model!$C2212)</f>
        <v>#N/A</v>
      </c>
      <c r="ED2212" s="1"/>
      <c r="EE2212" s="1"/>
    </row>
    <row r="2213" spans="2:135" ht="15" customHeight="1">
      <c r="B2213" s="1"/>
      <c r="C2213" s="1" t="e">
        <f>IF(C2212&lt;Model!$E$1827,C2212+1,NA())</f>
        <v>#N/A</v>
      </c>
      <c r="D2213" s="7" t="e">
        <f>INDEX(Model!$F$16:$DN$17,1,MATCH(Model!C2213,Model!$F$17:$DN$17,0))</f>
        <v>#N/A</v>
      </c>
      <c r="E2213" s="1"/>
      <c r="F2213" s="4" t="e">
        <f ca="1">OFFSET(Model!$A$1,Model!F$2115-1,Model!$D$2113+Model!$C2213)</f>
        <v>#N/A</v>
      </c>
      <c r="G2213" s="4" t="e">
        <f ca="1">OFFSET(Model!$A$1,Model!G$2115-1,Model!$D$2113+Model!$C2213)</f>
        <v>#N/A</v>
      </c>
      <c r="H2213" s="4" t="e">
        <f ca="1">OFFSET(Model!$A$1,Model!H$2115-1,Model!$D$2113+Model!$C2213)</f>
        <v>#N/A</v>
      </c>
      <c r="I2213" s="4" t="e">
        <f ca="1">OFFSET(Model!$A$1,Model!I$2115-1,Model!$D$2113+Model!$C2213)</f>
        <v>#N/A</v>
      </c>
      <c r="J2213" s="4" t="e">
        <f ca="1">OFFSET(Model!$A$1,Model!J$2115-1,Model!$D$2113+Model!$C2213)</f>
        <v>#N/A</v>
      </c>
      <c r="K2213" s="4" t="e">
        <f ca="1">OFFSET(Model!$A$1,Model!K$2115-1,Model!$D$2113+Model!$C2213)</f>
        <v>#N/A</v>
      </c>
      <c r="L2213" s="4" t="e">
        <f ca="1">OFFSET(Model!$A$1,Model!L$2115-1,Model!$D$2113+Model!$C2213)</f>
        <v>#N/A</v>
      </c>
      <c r="M2213" s="1"/>
      <c r="N2213" s="4" t="e">
        <f ca="1">OFFSET(Model!$A$1,Model!N$2115-1,Model!$D$2113+Model!$C2213)</f>
        <v>#N/A</v>
      </c>
      <c r="O2213" s="4" t="e">
        <f ca="1">OFFSET(Model!$A$1,Model!O$2115-1,Model!$D$2113+Model!$C2213)</f>
        <v>#N/A</v>
      </c>
      <c r="P2213" s="4" t="e">
        <f ca="1">OFFSET(Model!$A$1,Model!P$2115-1,Model!$D$2113+Model!$C2213)</f>
        <v>#N/A</v>
      </c>
      <c r="Q2213" s="4" t="e">
        <f ca="1">OFFSET(Model!$A$1,Model!Q$2115-1,Model!$D$2113+Model!$C2213)</f>
        <v>#N/A</v>
      </c>
      <c r="R2213" s="4" t="e">
        <f ca="1">OFFSET(Model!$A$1,Model!R$2115-1,Model!$D$2113+Model!$C2213)</f>
        <v>#N/A</v>
      </c>
      <c r="S2213" s="4" t="e">
        <f t="shared" ref="S2213:S2218" ca="1" si="3158">SUM(N2213:R2213)</f>
        <v>#N/A</v>
      </c>
      <c r="T2213" s="4"/>
      <c r="U2213" s="4" t="e">
        <f ca="1">OFFSET(Model!$A$1,Model!U$2115-1,Model!$D$2113+Model!$C2213)</f>
        <v>#N/A</v>
      </c>
      <c r="V2213" s="4" t="e">
        <f ca="1">OFFSET(Model!$A$1,Model!V$2115-1,Model!$D$2113+Model!$C2213)</f>
        <v>#N/A</v>
      </c>
      <c r="W2213" s="4" t="e">
        <f ca="1">OFFSET(Model!$A$1,Model!W$2115-1,Model!$D$2113+Model!$C2213)</f>
        <v>#N/A</v>
      </c>
      <c r="X2213" s="4" t="e">
        <f ca="1">OFFSET(Model!$A$1,Model!X$2115-1,Model!$D$2113+Model!$C2213)</f>
        <v>#N/A</v>
      </c>
      <c r="Y2213" s="4" t="e">
        <f t="shared" ref="Y2213:Y2218" ca="1" si="3159">SUM(U2213:X2213)</f>
        <v>#N/A</v>
      </c>
      <c r="Z2213" s="4"/>
      <c r="AA2213" s="4" t="e">
        <f ca="1">OFFSET(Model!$A$1,Model!AA$2115-1,Model!$D$2113+Model!$C2213)</f>
        <v>#N/A</v>
      </c>
      <c r="AB2213" s="4" t="e">
        <f ca="1">OFFSET(Model!$A$1,Model!AB$2115-1,Model!$D$2113+Model!$C2213)</f>
        <v>#N/A</v>
      </c>
      <c r="AC2213" s="4" t="e">
        <f ca="1">OFFSET(Model!$A$1,Model!AC$2115-1,Model!$D$2113+Model!$C2213)</f>
        <v>#N/A</v>
      </c>
      <c r="AD2213" s="4" t="e">
        <f ca="1">OFFSET(Model!$A$1,Model!AD$2115-1,Model!$D$2113+Model!$C2213)</f>
        <v>#N/A</v>
      </c>
      <c r="AE2213" s="4" t="e">
        <f ca="1">OFFSET(Model!$A$1,Model!AE$2115-1,Model!$D$2113+Model!$C2213)</f>
        <v>#N/A</v>
      </c>
      <c r="AF2213" s="4" t="e">
        <f ca="1">OFFSET(Model!$A$1,Model!AF$2115-1,Model!$D$2113+Model!$C2213)</f>
        <v>#N/A</v>
      </c>
      <c r="AG2213" s="4" t="e">
        <f ca="1">OFFSET(Model!$A$1,Model!AG$2115-1,Model!$D$2113+Model!$C2213)</f>
        <v>#N/A</v>
      </c>
      <c r="AH2213" s="4" t="e">
        <f ca="1">OFFSET(Model!$A$1,Model!AH$2115-1,Model!$D$2113+Model!$C2213)</f>
        <v>#N/A</v>
      </c>
      <c r="AI2213" s="4" t="e">
        <f ca="1">OFFSET(Model!$A$1,Model!AI$2115-1,Model!$D$2113+Model!$C2213)</f>
        <v>#N/A</v>
      </c>
      <c r="AJ2213" s="4" t="e">
        <f ca="1">OFFSET(Model!$A$1,Model!AJ$2115-1,Model!$D$2113+Model!$C2213)</f>
        <v>#N/A</v>
      </c>
      <c r="AK2213" s="4" t="e">
        <f ca="1">OFFSET(Model!$A$1,Model!AK$2115-1,Model!$D$2113+Model!$C2213)</f>
        <v>#N/A</v>
      </c>
      <c r="AL2213" s="4" t="e">
        <f t="shared" ref="AL2213:AL2218" ca="1" si="3160">SUM(AA2213:AK2213)</f>
        <v>#N/A</v>
      </c>
      <c r="AM2213" s="4"/>
      <c r="AN2213" s="4" t="e">
        <f ca="1">OFFSET(Model!$A$1,Model!AN$2115-1,Model!$D$2113+Model!$C2213)</f>
        <v>#N/A</v>
      </c>
      <c r="AO2213" s="4" t="e">
        <f ca="1">OFFSET(Model!$A$1,Model!AO$2115-1,Model!$D$2113+Model!$C2213)</f>
        <v>#N/A</v>
      </c>
      <c r="AP2213" s="4" t="e">
        <f ca="1">OFFSET(Model!$A$1,Model!AP$2115-1,Model!$D$2113+Model!$C2213)</f>
        <v>#N/A</v>
      </c>
      <c r="AQ2213" s="4" t="e">
        <f ca="1">OFFSET(Model!$A$1,Model!AQ$2115-1,Model!$D$2113+Model!$C2213)</f>
        <v>#N/A</v>
      </c>
      <c r="AR2213" s="4" t="e">
        <f ca="1">OFFSET(Model!$A$1,Model!AR$2115-1,Model!$D$2113+Model!$C2213)</f>
        <v>#N/A</v>
      </c>
      <c r="AS2213" s="4" t="e">
        <f ca="1">OFFSET(Model!$A$1,Model!AS$2115-1,Model!$D$2113+Model!$C2213)</f>
        <v>#N/A</v>
      </c>
      <c r="AT2213" s="4" t="e">
        <f ca="1">OFFSET(Model!$A$1,Model!AT$2115-1,Model!$D$2113+Model!$C2213)</f>
        <v>#N/A</v>
      </c>
      <c r="AU2213" s="4" t="e">
        <f ca="1">OFFSET(Model!$A$1,Model!AU$2115-1,Model!$D$2113+Model!$C2213)</f>
        <v>#N/A</v>
      </c>
      <c r="AV2213" s="4" t="e">
        <f ca="1">OFFSET(Model!$A$1,Model!AV$2115-1,Model!$D$2113+Model!$C2213)</f>
        <v>#N/A</v>
      </c>
      <c r="AW2213" s="4" t="e">
        <f ca="1">OFFSET(Model!$A$1,Model!AW$2115-1,Model!$D$2113+Model!$C2213)</f>
        <v>#N/A</v>
      </c>
      <c r="AX2213" s="4" t="e">
        <f ca="1">OFFSET(Model!$A$1,Model!AX$2115-1,Model!$D$2113+Model!$C2213)</f>
        <v>#N/A</v>
      </c>
      <c r="AY2213" s="4" t="e">
        <f ca="1">OFFSET(Model!$A$1,Model!AY$2115-1,Model!$D$2113+Model!$C2213)</f>
        <v>#N/A</v>
      </c>
      <c r="AZ2213" s="4" t="e">
        <f ca="1">OFFSET(Model!$A$1,Model!AZ$2115-1,Model!$D$2113+Model!$C2213)</f>
        <v>#N/A</v>
      </c>
      <c r="BA2213" s="4" t="e">
        <f ca="1">OFFSET(Model!$A$1,Model!BA$2115-1,Model!$D$2113+Model!$C2213)</f>
        <v>#N/A</v>
      </c>
      <c r="BB2213" s="4" t="e">
        <f ca="1">OFFSET(Model!$A$1,Model!BB$2115-1,Model!$D$2113+Model!$C2213)</f>
        <v>#N/A</v>
      </c>
      <c r="BC2213" s="4" t="e">
        <f ca="1">OFFSET(Model!$A$1,Model!BC$2115-1,Model!$D$2113+Model!$C2213)</f>
        <v>#N/A</v>
      </c>
      <c r="BD2213" s="4" t="e">
        <f ca="1">OFFSET(Model!$A$1,Model!BD$2115-1,Model!$D$2113+Model!$C2213)</f>
        <v>#N/A</v>
      </c>
      <c r="BE2213" s="4" t="e">
        <f ca="1">OFFSET(Model!$A$1,Model!BE$2115-1,Model!$D$2113+Model!$C2213)</f>
        <v>#N/A</v>
      </c>
      <c r="BF2213" s="4" t="e">
        <f ca="1">OFFSET(Model!$A$1,Model!BF$2115-1,Model!$D$2113+Model!$C2213)</f>
        <v>#N/A</v>
      </c>
      <c r="BG2213" s="4" t="e">
        <f ca="1">OFFSET(Model!$A$1,Model!BG$2115-1,Model!$D$2113+Model!$C2213)</f>
        <v>#N/A</v>
      </c>
      <c r="BH2213" s="4" t="e">
        <f t="shared" ref="BH2213:BH2218" ca="1" si="3161">SUM(AN2213:BG2213)</f>
        <v>#N/A</v>
      </c>
      <c r="BI2213" s="4"/>
      <c r="BJ2213" s="4" t="e">
        <f ca="1">OFFSET(Model!$A$1,Model!BJ$2115-1,Model!$D$2113+Model!$C2213)</f>
        <v>#N/A</v>
      </c>
      <c r="BK2213" s="4" t="e">
        <f ca="1">OFFSET(Model!$A$1,Model!BK$2115-1,Model!$D$2113+Model!$C2213)</f>
        <v>#N/A</v>
      </c>
      <c r="BL2213" s="4" t="e">
        <f ca="1">OFFSET(Model!$A$1,Model!BL$2115-1,Model!$D$2113+Model!$C2213)</f>
        <v>#N/A</v>
      </c>
      <c r="BM2213" s="4" t="e">
        <f ca="1">OFFSET(Model!$A$1,Model!BM$2115-1,Model!$D$2113+Model!$C2213)</f>
        <v>#N/A</v>
      </c>
      <c r="BN2213" s="4" t="e">
        <f ca="1">OFFSET(Model!$A$1,Model!BN$2115-1,Model!$D$2113+Model!$C2213)</f>
        <v>#N/A</v>
      </c>
      <c r="BO2213" s="4" t="e">
        <f ca="1">OFFSET(Model!$A$1,Model!BO$2115-1,Model!$D$2113+Model!$C2213)</f>
        <v>#N/A</v>
      </c>
      <c r="BP2213" s="4" t="e">
        <f ca="1">OFFSET(Model!$A$1,Model!BP$2115-1,Model!$D$2113+Model!$C2213)</f>
        <v>#N/A</v>
      </c>
      <c r="BQ2213" s="4" t="e">
        <f ca="1">OFFSET(Model!$A$1,Model!BQ$2115-1,Model!$D$2113+Model!$C2213)</f>
        <v>#N/A</v>
      </c>
      <c r="BR2213" s="4" t="e">
        <f t="shared" ref="BR2213:BR2218" ca="1" si="3162">SUM(BJ2213:BQ2213)</f>
        <v>#N/A</v>
      </c>
      <c r="BS2213" s="4"/>
      <c r="BT2213" s="2" t="e">
        <f t="shared" ref="BT2213:BT2218" ca="1" si="3163">SUM(F2213:L2213)</f>
        <v>#N/A</v>
      </c>
      <c r="BU2213" s="2" t="e">
        <f t="shared" ref="BU2213:BU2218" ca="1" si="3164">SUM(N2213:R2213,U2213:X2213,AA2213:AK2213,AN2213:BG2213,BJ2213:BQ2213)</f>
        <v>#N/A</v>
      </c>
      <c r="BV2213" s="5" t="e">
        <f t="shared" ref="BV2213:BV2218" ca="1" si="3165">BT2213-BU2213</f>
        <v>#N/A</v>
      </c>
      <c r="BW2213" s="1"/>
      <c r="BX2213" s="4" t="e">
        <f ca="1">OFFSET(Model!$A$1,Model!BX$2115-1,Model!$D$2113+Model!$C2213)</f>
        <v>#N/A</v>
      </c>
      <c r="BY2213" s="4" t="e">
        <f ca="1">OFFSET(Model!$A$1,Model!BY$2115-1,Model!$D$2113+Model!$C2213)</f>
        <v>#N/A</v>
      </c>
      <c r="BZ2213" s="4" t="e">
        <f ca="1">OFFSET(Model!$A$1,Model!BZ$2115-1,Model!$D$2113+Model!$C2213)</f>
        <v>#N/A</v>
      </c>
      <c r="CA2213" s="4" t="e">
        <f ca="1">OFFSET(Model!$A$1,Model!CA$2115-1,Model!$D$2113+Model!$C2213)</f>
        <v>#N/A</v>
      </c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 t="e">
        <f ca="1">OFFSET(Model!$A$1,Model!DD$2115-1,Model!$D$2113+Model!$C2213)</f>
        <v>#N/A</v>
      </c>
      <c r="DE2213" s="4" t="e">
        <f ca="1">OFFSET(Model!$A$1,Model!DE$2115-1,Model!$D$2113+Model!$C2213)</f>
        <v>#N/A</v>
      </c>
      <c r="DF2213" s="4" t="e">
        <f ca="1">OFFSET(Model!$A$1,Model!DF$2115-1,Model!$D$2113+Model!$C2213)</f>
        <v>#N/A</v>
      </c>
      <c r="DG2213" s="1"/>
      <c r="DH2213" s="4" t="e">
        <f ca="1">OFFSET(Model!$A$1,Model!DH$2115-1,Model!$D$2113+Model!$C2213)</f>
        <v>#N/A</v>
      </c>
      <c r="DI2213" s="4" t="e">
        <f ca="1">OFFSET(Model!$A$1,Model!DI$2115-1,Model!$D$2113+Model!$C2213)</f>
        <v>#N/A</v>
      </c>
      <c r="DJ2213" s="4"/>
      <c r="DK2213" s="4"/>
      <c r="DL2213" s="4"/>
      <c r="DM2213" s="4"/>
      <c r="DN2213" s="4" t="e">
        <f ca="1">OFFSET(Model!$A$1,Model!DN$2115-1,Model!$D$2113+Model!$C2213)</f>
        <v>#N/A</v>
      </c>
      <c r="DO2213" s="4" t="e">
        <f ca="1">OFFSET(Model!$A$1,Model!DO$2115-1,Model!$D$2113+Model!$C2213)</f>
        <v>#N/A</v>
      </c>
      <c r="DP2213" s="4" t="e">
        <f ca="1">OFFSET(Model!$A$1,Model!DP$2115-1,Model!$D$2113+Model!$C2213)</f>
        <v>#N/A</v>
      </c>
      <c r="DQ2213" s="6" t="e">
        <f ca="1">OFFSET(Model!$A$1,Model!DQ$2115-1,Model!$D$2113+Model!$C2213)</f>
        <v>#N/A</v>
      </c>
      <c r="DR2213" s="4" t="e">
        <f ca="1">OFFSET(Model!$A$1,Model!DR$2115-1,Model!$D$2113+Model!$C2213)</f>
        <v>#N/A</v>
      </c>
      <c r="DS2213" s="6" t="e">
        <f ca="1">OFFSET(Model!$A$1,Model!DS$2115-1,Model!$D$2113+Model!$C2213)</f>
        <v>#N/A</v>
      </c>
      <c r="DT2213" s="4" t="e">
        <f ca="1">OFFSET(Model!$A$1,Model!DT$2115-1,Model!$D$2113+Model!$C2213)</f>
        <v>#N/A</v>
      </c>
      <c r="DU2213" s="4" t="e">
        <f ca="1">OFFSET(Model!$A$1,Model!DU$2115-1,Model!$D$2113+Model!$C2213)</f>
        <v>#N/A</v>
      </c>
      <c r="DV2213" s="4" t="e">
        <f ca="1">OFFSET(Model!$A$1,Model!DV$2115-1,Model!$D$2113+Model!$C2213)</f>
        <v>#N/A</v>
      </c>
      <c r="DW2213" s="1"/>
      <c r="DX2213" s="360" t="e">
        <f ca="1">OFFSET(Model!$A$1,Model!DX$2115-1,Model!$D$2113+Model!$C2213)</f>
        <v>#N/A</v>
      </c>
      <c r="DY2213" s="360" t="e">
        <f ca="1">OFFSET(Model!$A$1,Model!DY$2115-1,Model!$D$2113+Model!$C2213)</f>
        <v>#N/A</v>
      </c>
      <c r="DZ2213" s="360" t="e">
        <f ca="1">OFFSET(Model!$A$1,Model!DZ$2115-1,Model!$D$2113+Model!$C2213)</f>
        <v>#N/A</v>
      </c>
      <c r="EA2213" s="360" t="e">
        <f ca="1">OFFSET(Model!$A$1,Model!EA$2115-1,Model!$D$2113+Model!$C2213)</f>
        <v>#N/A</v>
      </c>
      <c r="EB2213" s="360" t="e">
        <f ca="1">OFFSET(Model!$A$1,Model!EB$2115-1,Model!$D$2113+Model!$C2213)</f>
        <v>#N/A</v>
      </c>
      <c r="EC2213" s="360" t="e">
        <f ca="1">OFFSET(Model!$A$1,Model!EC$2115-1,Model!$D$2113+Model!$C2213)</f>
        <v>#N/A</v>
      </c>
      <c r="ED2213" s="1"/>
      <c r="EE2213" s="1"/>
    </row>
    <row r="2214" spans="2:135" ht="15" customHeight="1">
      <c r="B2214" s="1"/>
      <c r="C2214" s="1" t="e">
        <f>IF(C2213&lt;Model!$E$1827,C2213+1,NA())</f>
        <v>#N/A</v>
      </c>
      <c r="D2214" s="7" t="e">
        <f>INDEX(Model!$F$16:$DN$17,1,MATCH(Model!C2214,Model!$F$17:$DN$17,0))</f>
        <v>#N/A</v>
      </c>
      <c r="E2214" s="1"/>
      <c r="F2214" s="4" t="e">
        <f ca="1">OFFSET(Model!$A$1,Model!F$2115-1,Model!$D$2113+Model!$C2214)</f>
        <v>#N/A</v>
      </c>
      <c r="G2214" s="4" t="e">
        <f ca="1">OFFSET(Model!$A$1,Model!G$2115-1,Model!$D$2113+Model!$C2214)</f>
        <v>#N/A</v>
      </c>
      <c r="H2214" s="4" t="e">
        <f ca="1">OFFSET(Model!$A$1,Model!H$2115-1,Model!$D$2113+Model!$C2214)</f>
        <v>#N/A</v>
      </c>
      <c r="I2214" s="4" t="e">
        <f ca="1">OFFSET(Model!$A$1,Model!I$2115-1,Model!$D$2113+Model!$C2214)</f>
        <v>#N/A</v>
      </c>
      <c r="J2214" s="4" t="e">
        <f ca="1">OFFSET(Model!$A$1,Model!J$2115-1,Model!$D$2113+Model!$C2214)</f>
        <v>#N/A</v>
      </c>
      <c r="K2214" s="4" t="e">
        <f ca="1">OFFSET(Model!$A$1,Model!K$2115-1,Model!$D$2113+Model!$C2214)</f>
        <v>#N/A</v>
      </c>
      <c r="L2214" s="4" t="e">
        <f ca="1">OFFSET(Model!$A$1,Model!L$2115-1,Model!$D$2113+Model!$C2214)</f>
        <v>#N/A</v>
      </c>
      <c r="M2214" s="1"/>
      <c r="N2214" s="4" t="e">
        <f ca="1">OFFSET(Model!$A$1,Model!N$2115-1,Model!$D$2113+Model!$C2214)</f>
        <v>#N/A</v>
      </c>
      <c r="O2214" s="4" t="e">
        <f ca="1">OFFSET(Model!$A$1,Model!O$2115-1,Model!$D$2113+Model!$C2214)</f>
        <v>#N/A</v>
      </c>
      <c r="P2214" s="4" t="e">
        <f ca="1">OFFSET(Model!$A$1,Model!P$2115-1,Model!$D$2113+Model!$C2214)</f>
        <v>#N/A</v>
      </c>
      <c r="Q2214" s="4" t="e">
        <f ca="1">OFFSET(Model!$A$1,Model!Q$2115-1,Model!$D$2113+Model!$C2214)</f>
        <v>#N/A</v>
      </c>
      <c r="R2214" s="4" t="e">
        <f ca="1">OFFSET(Model!$A$1,Model!R$2115-1,Model!$D$2113+Model!$C2214)</f>
        <v>#N/A</v>
      </c>
      <c r="S2214" s="4" t="e">
        <f t="shared" ca="1" si="3158"/>
        <v>#N/A</v>
      </c>
      <c r="T2214" s="4"/>
      <c r="U2214" s="4" t="e">
        <f ca="1">OFFSET(Model!$A$1,Model!U$2115-1,Model!$D$2113+Model!$C2214)</f>
        <v>#N/A</v>
      </c>
      <c r="V2214" s="4" t="e">
        <f ca="1">OFFSET(Model!$A$1,Model!V$2115-1,Model!$D$2113+Model!$C2214)</f>
        <v>#N/A</v>
      </c>
      <c r="W2214" s="4" t="e">
        <f ca="1">OFFSET(Model!$A$1,Model!W$2115-1,Model!$D$2113+Model!$C2214)</f>
        <v>#N/A</v>
      </c>
      <c r="X2214" s="4" t="e">
        <f ca="1">OFFSET(Model!$A$1,Model!X$2115-1,Model!$D$2113+Model!$C2214)</f>
        <v>#N/A</v>
      </c>
      <c r="Y2214" s="4" t="e">
        <f t="shared" ca="1" si="3159"/>
        <v>#N/A</v>
      </c>
      <c r="Z2214" s="4"/>
      <c r="AA2214" s="4" t="e">
        <f ca="1">OFFSET(Model!$A$1,Model!AA$2115-1,Model!$D$2113+Model!$C2214)</f>
        <v>#N/A</v>
      </c>
      <c r="AB2214" s="4" t="e">
        <f ca="1">OFFSET(Model!$A$1,Model!AB$2115-1,Model!$D$2113+Model!$C2214)</f>
        <v>#N/A</v>
      </c>
      <c r="AC2214" s="4" t="e">
        <f ca="1">OFFSET(Model!$A$1,Model!AC$2115-1,Model!$D$2113+Model!$C2214)</f>
        <v>#N/A</v>
      </c>
      <c r="AD2214" s="4" t="e">
        <f ca="1">OFFSET(Model!$A$1,Model!AD$2115-1,Model!$D$2113+Model!$C2214)</f>
        <v>#N/A</v>
      </c>
      <c r="AE2214" s="4" t="e">
        <f ca="1">OFFSET(Model!$A$1,Model!AE$2115-1,Model!$D$2113+Model!$C2214)</f>
        <v>#N/A</v>
      </c>
      <c r="AF2214" s="4" t="e">
        <f ca="1">OFFSET(Model!$A$1,Model!AF$2115-1,Model!$D$2113+Model!$C2214)</f>
        <v>#N/A</v>
      </c>
      <c r="AG2214" s="4" t="e">
        <f ca="1">OFFSET(Model!$A$1,Model!AG$2115-1,Model!$D$2113+Model!$C2214)</f>
        <v>#N/A</v>
      </c>
      <c r="AH2214" s="4" t="e">
        <f ca="1">OFFSET(Model!$A$1,Model!AH$2115-1,Model!$D$2113+Model!$C2214)</f>
        <v>#N/A</v>
      </c>
      <c r="AI2214" s="4" t="e">
        <f ca="1">OFFSET(Model!$A$1,Model!AI$2115-1,Model!$D$2113+Model!$C2214)</f>
        <v>#N/A</v>
      </c>
      <c r="AJ2214" s="4" t="e">
        <f ca="1">OFFSET(Model!$A$1,Model!AJ$2115-1,Model!$D$2113+Model!$C2214)</f>
        <v>#N/A</v>
      </c>
      <c r="AK2214" s="4" t="e">
        <f ca="1">OFFSET(Model!$A$1,Model!AK$2115-1,Model!$D$2113+Model!$C2214)</f>
        <v>#N/A</v>
      </c>
      <c r="AL2214" s="4" t="e">
        <f t="shared" ca="1" si="3160"/>
        <v>#N/A</v>
      </c>
      <c r="AM2214" s="4"/>
      <c r="AN2214" s="4" t="e">
        <f ca="1">OFFSET(Model!$A$1,Model!AN$2115-1,Model!$D$2113+Model!$C2214)</f>
        <v>#N/A</v>
      </c>
      <c r="AO2214" s="4" t="e">
        <f ca="1">OFFSET(Model!$A$1,Model!AO$2115-1,Model!$D$2113+Model!$C2214)</f>
        <v>#N/A</v>
      </c>
      <c r="AP2214" s="4" t="e">
        <f ca="1">OFFSET(Model!$A$1,Model!AP$2115-1,Model!$D$2113+Model!$C2214)</f>
        <v>#N/A</v>
      </c>
      <c r="AQ2214" s="4" t="e">
        <f ca="1">OFFSET(Model!$A$1,Model!AQ$2115-1,Model!$D$2113+Model!$C2214)</f>
        <v>#N/A</v>
      </c>
      <c r="AR2214" s="4" t="e">
        <f ca="1">OFFSET(Model!$A$1,Model!AR$2115-1,Model!$D$2113+Model!$C2214)</f>
        <v>#N/A</v>
      </c>
      <c r="AS2214" s="4" t="e">
        <f ca="1">OFFSET(Model!$A$1,Model!AS$2115-1,Model!$D$2113+Model!$C2214)</f>
        <v>#N/A</v>
      </c>
      <c r="AT2214" s="4" t="e">
        <f ca="1">OFFSET(Model!$A$1,Model!AT$2115-1,Model!$D$2113+Model!$C2214)</f>
        <v>#N/A</v>
      </c>
      <c r="AU2214" s="4" t="e">
        <f ca="1">OFFSET(Model!$A$1,Model!AU$2115-1,Model!$D$2113+Model!$C2214)</f>
        <v>#N/A</v>
      </c>
      <c r="AV2214" s="4" t="e">
        <f ca="1">OFFSET(Model!$A$1,Model!AV$2115-1,Model!$D$2113+Model!$C2214)</f>
        <v>#N/A</v>
      </c>
      <c r="AW2214" s="4" t="e">
        <f ca="1">OFFSET(Model!$A$1,Model!AW$2115-1,Model!$D$2113+Model!$C2214)</f>
        <v>#N/A</v>
      </c>
      <c r="AX2214" s="4" t="e">
        <f ca="1">OFFSET(Model!$A$1,Model!AX$2115-1,Model!$D$2113+Model!$C2214)</f>
        <v>#N/A</v>
      </c>
      <c r="AY2214" s="4" t="e">
        <f ca="1">OFFSET(Model!$A$1,Model!AY$2115-1,Model!$D$2113+Model!$C2214)</f>
        <v>#N/A</v>
      </c>
      <c r="AZ2214" s="4" t="e">
        <f ca="1">OFFSET(Model!$A$1,Model!AZ$2115-1,Model!$D$2113+Model!$C2214)</f>
        <v>#N/A</v>
      </c>
      <c r="BA2214" s="4" t="e">
        <f ca="1">OFFSET(Model!$A$1,Model!BA$2115-1,Model!$D$2113+Model!$C2214)</f>
        <v>#N/A</v>
      </c>
      <c r="BB2214" s="4" t="e">
        <f ca="1">OFFSET(Model!$A$1,Model!BB$2115-1,Model!$D$2113+Model!$C2214)</f>
        <v>#N/A</v>
      </c>
      <c r="BC2214" s="4" t="e">
        <f ca="1">OFFSET(Model!$A$1,Model!BC$2115-1,Model!$D$2113+Model!$C2214)</f>
        <v>#N/A</v>
      </c>
      <c r="BD2214" s="4" t="e">
        <f ca="1">OFFSET(Model!$A$1,Model!BD$2115-1,Model!$D$2113+Model!$C2214)</f>
        <v>#N/A</v>
      </c>
      <c r="BE2214" s="4" t="e">
        <f ca="1">OFFSET(Model!$A$1,Model!BE$2115-1,Model!$D$2113+Model!$C2214)</f>
        <v>#N/A</v>
      </c>
      <c r="BF2214" s="4" t="e">
        <f ca="1">OFFSET(Model!$A$1,Model!BF$2115-1,Model!$D$2113+Model!$C2214)</f>
        <v>#N/A</v>
      </c>
      <c r="BG2214" s="4" t="e">
        <f ca="1">OFFSET(Model!$A$1,Model!BG$2115-1,Model!$D$2113+Model!$C2214)</f>
        <v>#N/A</v>
      </c>
      <c r="BH2214" s="4" t="e">
        <f t="shared" ca="1" si="3161"/>
        <v>#N/A</v>
      </c>
      <c r="BI2214" s="4"/>
      <c r="BJ2214" s="4" t="e">
        <f ca="1">OFFSET(Model!$A$1,Model!BJ$2115-1,Model!$D$2113+Model!$C2214)</f>
        <v>#N/A</v>
      </c>
      <c r="BK2214" s="4" t="e">
        <f ca="1">OFFSET(Model!$A$1,Model!BK$2115-1,Model!$D$2113+Model!$C2214)</f>
        <v>#N/A</v>
      </c>
      <c r="BL2214" s="4" t="e">
        <f ca="1">OFFSET(Model!$A$1,Model!BL$2115-1,Model!$D$2113+Model!$C2214)</f>
        <v>#N/A</v>
      </c>
      <c r="BM2214" s="4" t="e">
        <f ca="1">OFFSET(Model!$A$1,Model!BM$2115-1,Model!$D$2113+Model!$C2214)</f>
        <v>#N/A</v>
      </c>
      <c r="BN2214" s="4" t="e">
        <f ca="1">OFFSET(Model!$A$1,Model!BN$2115-1,Model!$D$2113+Model!$C2214)</f>
        <v>#N/A</v>
      </c>
      <c r="BO2214" s="4" t="e">
        <f ca="1">OFFSET(Model!$A$1,Model!BO$2115-1,Model!$D$2113+Model!$C2214)</f>
        <v>#N/A</v>
      </c>
      <c r="BP2214" s="4" t="e">
        <f ca="1">OFFSET(Model!$A$1,Model!BP$2115-1,Model!$D$2113+Model!$C2214)</f>
        <v>#N/A</v>
      </c>
      <c r="BQ2214" s="4" t="e">
        <f ca="1">OFFSET(Model!$A$1,Model!BQ$2115-1,Model!$D$2113+Model!$C2214)</f>
        <v>#N/A</v>
      </c>
      <c r="BR2214" s="4" t="e">
        <f t="shared" ca="1" si="3162"/>
        <v>#N/A</v>
      </c>
      <c r="BS2214" s="4"/>
      <c r="BT2214" s="2" t="e">
        <f t="shared" ca="1" si="3163"/>
        <v>#N/A</v>
      </c>
      <c r="BU2214" s="2" t="e">
        <f t="shared" ca="1" si="3164"/>
        <v>#N/A</v>
      </c>
      <c r="BV2214" s="5" t="e">
        <f t="shared" ca="1" si="3165"/>
        <v>#N/A</v>
      </c>
      <c r="BW2214" s="1"/>
      <c r="BX2214" s="4" t="e">
        <f ca="1">OFFSET(Model!$A$1,Model!BX$2115-1,Model!$D$2113+Model!$C2214)</f>
        <v>#N/A</v>
      </c>
      <c r="BY2214" s="4" t="e">
        <f ca="1">OFFSET(Model!$A$1,Model!BY$2115-1,Model!$D$2113+Model!$C2214)</f>
        <v>#N/A</v>
      </c>
      <c r="BZ2214" s="4" t="e">
        <f ca="1">OFFSET(Model!$A$1,Model!BZ$2115-1,Model!$D$2113+Model!$C2214)</f>
        <v>#N/A</v>
      </c>
      <c r="CA2214" s="4" t="e">
        <f ca="1">OFFSET(Model!$A$1,Model!CA$2115-1,Model!$D$2113+Model!$C2214)</f>
        <v>#N/A</v>
      </c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 t="e">
        <f ca="1">OFFSET(Model!$A$1,Model!DD$2115-1,Model!$D$2113+Model!$C2214)</f>
        <v>#N/A</v>
      </c>
      <c r="DE2214" s="4" t="e">
        <f ca="1">OFFSET(Model!$A$1,Model!DE$2115-1,Model!$D$2113+Model!$C2214)</f>
        <v>#N/A</v>
      </c>
      <c r="DF2214" s="4" t="e">
        <f ca="1">OFFSET(Model!$A$1,Model!DF$2115-1,Model!$D$2113+Model!$C2214)</f>
        <v>#N/A</v>
      </c>
      <c r="DG2214" s="1"/>
      <c r="DH2214" s="4" t="e">
        <f ca="1">OFFSET(Model!$A$1,Model!DH$2115-1,Model!$D$2113+Model!$C2214)</f>
        <v>#N/A</v>
      </c>
      <c r="DI2214" s="4" t="e">
        <f ca="1">OFFSET(Model!$A$1,Model!DI$2115-1,Model!$D$2113+Model!$C2214)</f>
        <v>#N/A</v>
      </c>
      <c r="DJ2214" s="4"/>
      <c r="DK2214" s="4"/>
      <c r="DL2214" s="4"/>
      <c r="DM2214" s="4"/>
      <c r="DN2214" s="4" t="e">
        <f ca="1">OFFSET(Model!$A$1,Model!DN$2115-1,Model!$D$2113+Model!$C2214)</f>
        <v>#N/A</v>
      </c>
      <c r="DO2214" s="4" t="e">
        <f ca="1">OFFSET(Model!$A$1,Model!DO$2115-1,Model!$D$2113+Model!$C2214)</f>
        <v>#N/A</v>
      </c>
      <c r="DP2214" s="4" t="e">
        <f ca="1">OFFSET(Model!$A$1,Model!DP$2115-1,Model!$D$2113+Model!$C2214)</f>
        <v>#N/A</v>
      </c>
      <c r="DQ2214" s="6" t="e">
        <f ca="1">OFFSET(Model!$A$1,Model!DQ$2115-1,Model!$D$2113+Model!$C2214)</f>
        <v>#N/A</v>
      </c>
      <c r="DR2214" s="4" t="e">
        <f ca="1">OFFSET(Model!$A$1,Model!DR$2115-1,Model!$D$2113+Model!$C2214)</f>
        <v>#N/A</v>
      </c>
      <c r="DS2214" s="6" t="e">
        <f ca="1">OFFSET(Model!$A$1,Model!DS$2115-1,Model!$D$2113+Model!$C2214)</f>
        <v>#N/A</v>
      </c>
      <c r="DT2214" s="4" t="e">
        <f ca="1">OFFSET(Model!$A$1,Model!DT$2115-1,Model!$D$2113+Model!$C2214)</f>
        <v>#N/A</v>
      </c>
      <c r="DU2214" s="4" t="e">
        <f ca="1">OFFSET(Model!$A$1,Model!DU$2115-1,Model!$D$2113+Model!$C2214)</f>
        <v>#N/A</v>
      </c>
      <c r="DV2214" s="4" t="e">
        <f ca="1">OFFSET(Model!$A$1,Model!DV$2115-1,Model!$D$2113+Model!$C2214)</f>
        <v>#N/A</v>
      </c>
      <c r="DW2214" s="1"/>
      <c r="DX2214" s="360" t="e">
        <f ca="1">OFFSET(Model!$A$1,Model!DX$2115-1,Model!$D$2113+Model!$C2214)</f>
        <v>#N/A</v>
      </c>
      <c r="DY2214" s="360" t="e">
        <f ca="1">OFFSET(Model!$A$1,Model!DY$2115-1,Model!$D$2113+Model!$C2214)</f>
        <v>#N/A</v>
      </c>
      <c r="DZ2214" s="360" t="e">
        <f ca="1">OFFSET(Model!$A$1,Model!DZ$2115-1,Model!$D$2113+Model!$C2214)</f>
        <v>#N/A</v>
      </c>
      <c r="EA2214" s="360" t="e">
        <f ca="1">OFFSET(Model!$A$1,Model!EA$2115-1,Model!$D$2113+Model!$C2214)</f>
        <v>#N/A</v>
      </c>
      <c r="EB2214" s="360" t="e">
        <f ca="1">OFFSET(Model!$A$1,Model!EB$2115-1,Model!$D$2113+Model!$C2214)</f>
        <v>#N/A</v>
      </c>
      <c r="EC2214" s="360" t="e">
        <f ca="1">OFFSET(Model!$A$1,Model!EC$2115-1,Model!$D$2113+Model!$C2214)</f>
        <v>#N/A</v>
      </c>
      <c r="ED2214" s="1"/>
      <c r="EE2214" s="1"/>
    </row>
    <row r="2215" spans="2:135" ht="15" customHeight="1">
      <c r="B2215" s="1"/>
      <c r="C2215" s="1" t="e">
        <f>IF(C2214&lt;Model!$E$1827,C2214+1,NA())</f>
        <v>#N/A</v>
      </c>
      <c r="D2215" s="7" t="e">
        <f>INDEX(Model!$F$16:$DN$17,1,MATCH(Model!C2215,Model!$F$17:$DN$17,0))</f>
        <v>#N/A</v>
      </c>
      <c r="E2215" s="1"/>
      <c r="F2215" s="4" t="e">
        <f ca="1">OFFSET(Model!$A$1,Model!F$2115-1,Model!$D$2113+Model!$C2215)</f>
        <v>#N/A</v>
      </c>
      <c r="G2215" s="4" t="e">
        <f ca="1">OFFSET(Model!$A$1,Model!G$2115-1,Model!$D$2113+Model!$C2215)</f>
        <v>#N/A</v>
      </c>
      <c r="H2215" s="4" t="e">
        <f ca="1">OFFSET(Model!$A$1,Model!H$2115-1,Model!$D$2113+Model!$C2215)</f>
        <v>#N/A</v>
      </c>
      <c r="I2215" s="4" t="e">
        <f ca="1">OFFSET(Model!$A$1,Model!I$2115-1,Model!$D$2113+Model!$C2215)</f>
        <v>#N/A</v>
      </c>
      <c r="J2215" s="4" t="e">
        <f ca="1">OFFSET(Model!$A$1,Model!J$2115-1,Model!$D$2113+Model!$C2215)</f>
        <v>#N/A</v>
      </c>
      <c r="K2215" s="4" t="e">
        <f ca="1">OFFSET(Model!$A$1,Model!K$2115-1,Model!$D$2113+Model!$C2215)</f>
        <v>#N/A</v>
      </c>
      <c r="L2215" s="4" t="e">
        <f ca="1">OFFSET(Model!$A$1,Model!L$2115-1,Model!$D$2113+Model!$C2215)</f>
        <v>#N/A</v>
      </c>
      <c r="M2215" s="1"/>
      <c r="N2215" s="4" t="e">
        <f ca="1">OFFSET(Model!$A$1,Model!N$2115-1,Model!$D$2113+Model!$C2215)</f>
        <v>#N/A</v>
      </c>
      <c r="O2215" s="4" t="e">
        <f ca="1">OFFSET(Model!$A$1,Model!O$2115-1,Model!$D$2113+Model!$C2215)</f>
        <v>#N/A</v>
      </c>
      <c r="P2215" s="4" t="e">
        <f ca="1">OFFSET(Model!$A$1,Model!P$2115-1,Model!$D$2113+Model!$C2215)</f>
        <v>#N/A</v>
      </c>
      <c r="Q2215" s="4" t="e">
        <f ca="1">OFFSET(Model!$A$1,Model!Q$2115-1,Model!$D$2113+Model!$C2215)</f>
        <v>#N/A</v>
      </c>
      <c r="R2215" s="4" t="e">
        <f ca="1">OFFSET(Model!$A$1,Model!R$2115-1,Model!$D$2113+Model!$C2215)</f>
        <v>#N/A</v>
      </c>
      <c r="S2215" s="4" t="e">
        <f t="shared" ca="1" si="3158"/>
        <v>#N/A</v>
      </c>
      <c r="T2215" s="4"/>
      <c r="U2215" s="4" t="e">
        <f ca="1">OFFSET(Model!$A$1,Model!U$2115-1,Model!$D$2113+Model!$C2215)</f>
        <v>#N/A</v>
      </c>
      <c r="V2215" s="4" t="e">
        <f ca="1">OFFSET(Model!$A$1,Model!V$2115-1,Model!$D$2113+Model!$C2215)</f>
        <v>#N/A</v>
      </c>
      <c r="W2215" s="4" t="e">
        <f ca="1">OFFSET(Model!$A$1,Model!W$2115-1,Model!$D$2113+Model!$C2215)</f>
        <v>#N/A</v>
      </c>
      <c r="X2215" s="4" t="e">
        <f ca="1">OFFSET(Model!$A$1,Model!X$2115-1,Model!$D$2113+Model!$C2215)</f>
        <v>#N/A</v>
      </c>
      <c r="Y2215" s="4" t="e">
        <f t="shared" ca="1" si="3159"/>
        <v>#N/A</v>
      </c>
      <c r="Z2215" s="4"/>
      <c r="AA2215" s="4" t="e">
        <f ca="1">OFFSET(Model!$A$1,Model!AA$2115-1,Model!$D$2113+Model!$C2215)</f>
        <v>#N/A</v>
      </c>
      <c r="AB2215" s="4" t="e">
        <f ca="1">OFFSET(Model!$A$1,Model!AB$2115-1,Model!$D$2113+Model!$C2215)</f>
        <v>#N/A</v>
      </c>
      <c r="AC2215" s="4" t="e">
        <f ca="1">OFFSET(Model!$A$1,Model!AC$2115-1,Model!$D$2113+Model!$C2215)</f>
        <v>#N/A</v>
      </c>
      <c r="AD2215" s="4" t="e">
        <f ca="1">OFFSET(Model!$A$1,Model!AD$2115-1,Model!$D$2113+Model!$C2215)</f>
        <v>#N/A</v>
      </c>
      <c r="AE2215" s="4" t="e">
        <f ca="1">OFFSET(Model!$A$1,Model!AE$2115-1,Model!$D$2113+Model!$C2215)</f>
        <v>#N/A</v>
      </c>
      <c r="AF2215" s="4" t="e">
        <f ca="1">OFFSET(Model!$A$1,Model!AF$2115-1,Model!$D$2113+Model!$C2215)</f>
        <v>#N/A</v>
      </c>
      <c r="AG2215" s="4" t="e">
        <f ca="1">OFFSET(Model!$A$1,Model!AG$2115-1,Model!$D$2113+Model!$C2215)</f>
        <v>#N/A</v>
      </c>
      <c r="AH2215" s="4" t="e">
        <f ca="1">OFFSET(Model!$A$1,Model!AH$2115-1,Model!$D$2113+Model!$C2215)</f>
        <v>#N/A</v>
      </c>
      <c r="AI2215" s="4" t="e">
        <f ca="1">OFFSET(Model!$A$1,Model!AI$2115-1,Model!$D$2113+Model!$C2215)</f>
        <v>#N/A</v>
      </c>
      <c r="AJ2215" s="4" t="e">
        <f ca="1">OFFSET(Model!$A$1,Model!AJ$2115-1,Model!$D$2113+Model!$C2215)</f>
        <v>#N/A</v>
      </c>
      <c r="AK2215" s="4" t="e">
        <f ca="1">OFFSET(Model!$A$1,Model!AK$2115-1,Model!$D$2113+Model!$C2215)</f>
        <v>#N/A</v>
      </c>
      <c r="AL2215" s="4" t="e">
        <f t="shared" ca="1" si="3160"/>
        <v>#N/A</v>
      </c>
      <c r="AM2215" s="4"/>
      <c r="AN2215" s="4" t="e">
        <f ca="1">OFFSET(Model!$A$1,Model!AN$2115-1,Model!$D$2113+Model!$C2215)</f>
        <v>#N/A</v>
      </c>
      <c r="AO2215" s="4" t="e">
        <f ca="1">OFFSET(Model!$A$1,Model!AO$2115-1,Model!$D$2113+Model!$C2215)</f>
        <v>#N/A</v>
      </c>
      <c r="AP2215" s="4" t="e">
        <f ca="1">OFFSET(Model!$A$1,Model!AP$2115-1,Model!$D$2113+Model!$C2215)</f>
        <v>#N/A</v>
      </c>
      <c r="AQ2215" s="4" t="e">
        <f ca="1">OFFSET(Model!$A$1,Model!AQ$2115-1,Model!$D$2113+Model!$C2215)</f>
        <v>#N/A</v>
      </c>
      <c r="AR2215" s="4" t="e">
        <f ca="1">OFFSET(Model!$A$1,Model!AR$2115-1,Model!$D$2113+Model!$C2215)</f>
        <v>#N/A</v>
      </c>
      <c r="AS2215" s="4" t="e">
        <f ca="1">OFFSET(Model!$A$1,Model!AS$2115-1,Model!$D$2113+Model!$C2215)</f>
        <v>#N/A</v>
      </c>
      <c r="AT2215" s="4" t="e">
        <f ca="1">OFFSET(Model!$A$1,Model!AT$2115-1,Model!$D$2113+Model!$C2215)</f>
        <v>#N/A</v>
      </c>
      <c r="AU2215" s="4" t="e">
        <f ca="1">OFFSET(Model!$A$1,Model!AU$2115-1,Model!$D$2113+Model!$C2215)</f>
        <v>#N/A</v>
      </c>
      <c r="AV2215" s="4" t="e">
        <f ca="1">OFFSET(Model!$A$1,Model!AV$2115-1,Model!$D$2113+Model!$C2215)</f>
        <v>#N/A</v>
      </c>
      <c r="AW2215" s="4" t="e">
        <f ca="1">OFFSET(Model!$A$1,Model!AW$2115-1,Model!$D$2113+Model!$C2215)</f>
        <v>#N/A</v>
      </c>
      <c r="AX2215" s="4" t="e">
        <f ca="1">OFFSET(Model!$A$1,Model!AX$2115-1,Model!$D$2113+Model!$C2215)</f>
        <v>#N/A</v>
      </c>
      <c r="AY2215" s="4" t="e">
        <f ca="1">OFFSET(Model!$A$1,Model!AY$2115-1,Model!$D$2113+Model!$C2215)</f>
        <v>#N/A</v>
      </c>
      <c r="AZ2215" s="4" t="e">
        <f ca="1">OFFSET(Model!$A$1,Model!AZ$2115-1,Model!$D$2113+Model!$C2215)</f>
        <v>#N/A</v>
      </c>
      <c r="BA2215" s="4" t="e">
        <f ca="1">OFFSET(Model!$A$1,Model!BA$2115-1,Model!$D$2113+Model!$C2215)</f>
        <v>#N/A</v>
      </c>
      <c r="BB2215" s="4" t="e">
        <f ca="1">OFFSET(Model!$A$1,Model!BB$2115-1,Model!$D$2113+Model!$C2215)</f>
        <v>#N/A</v>
      </c>
      <c r="BC2215" s="4" t="e">
        <f ca="1">OFFSET(Model!$A$1,Model!BC$2115-1,Model!$D$2113+Model!$C2215)</f>
        <v>#N/A</v>
      </c>
      <c r="BD2215" s="4" t="e">
        <f ca="1">OFFSET(Model!$A$1,Model!BD$2115-1,Model!$D$2113+Model!$C2215)</f>
        <v>#N/A</v>
      </c>
      <c r="BE2215" s="4" t="e">
        <f ca="1">OFFSET(Model!$A$1,Model!BE$2115-1,Model!$D$2113+Model!$C2215)</f>
        <v>#N/A</v>
      </c>
      <c r="BF2215" s="4" t="e">
        <f ca="1">OFFSET(Model!$A$1,Model!BF$2115-1,Model!$D$2113+Model!$C2215)</f>
        <v>#N/A</v>
      </c>
      <c r="BG2215" s="4" t="e">
        <f ca="1">OFFSET(Model!$A$1,Model!BG$2115-1,Model!$D$2113+Model!$C2215)</f>
        <v>#N/A</v>
      </c>
      <c r="BH2215" s="4" t="e">
        <f t="shared" ca="1" si="3161"/>
        <v>#N/A</v>
      </c>
      <c r="BI2215" s="4"/>
      <c r="BJ2215" s="4" t="e">
        <f ca="1">OFFSET(Model!$A$1,Model!BJ$2115-1,Model!$D$2113+Model!$C2215)</f>
        <v>#N/A</v>
      </c>
      <c r="BK2215" s="4" t="e">
        <f ca="1">OFFSET(Model!$A$1,Model!BK$2115-1,Model!$D$2113+Model!$C2215)</f>
        <v>#N/A</v>
      </c>
      <c r="BL2215" s="4" t="e">
        <f ca="1">OFFSET(Model!$A$1,Model!BL$2115-1,Model!$D$2113+Model!$C2215)</f>
        <v>#N/A</v>
      </c>
      <c r="BM2215" s="4" t="e">
        <f ca="1">OFFSET(Model!$A$1,Model!BM$2115-1,Model!$D$2113+Model!$C2215)</f>
        <v>#N/A</v>
      </c>
      <c r="BN2215" s="4" t="e">
        <f ca="1">OFFSET(Model!$A$1,Model!BN$2115-1,Model!$D$2113+Model!$C2215)</f>
        <v>#N/A</v>
      </c>
      <c r="BO2215" s="4" t="e">
        <f ca="1">OFFSET(Model!$A$1,Model!BO$2115-1,Model!$D$2113+Model!$C2215)</f>
        <v>#N/A</v>
      </c>
      <c r="BP2215" s="4" t="e">
        <f ca="1">OFFSET(Model!$A$1,Model!BP$2115-1,Model!$D$2113+Model!$C2215)</f>
        <v>#N/A</v>
      </c>
      <c r="BQ2215" s="4" t="e">
        <f ca="1">OFFSET(Model!$A$1,Model!BQ$2115-1,Model!$D$2113+Model!$C2215)</f>
        <v>#N/A</v>
      </c>
      <c r="BR2215" s="4" t="e">
        <f t="shared" ca="1" si="3162"/>
        <v>#N/A</v>
      </c>
      <c r="BS2215" s="4"/>
      <c r="BT2215" s="2" t="e">
        <f t="shared" ca="1" si="3163"/>
        <v>#N/A</v>
      </c>
      <c r="BU2215" s="2" t="e">
        <f t="shared" ca="1" si="3164"/>
        <v>#N/A</v>
      </c>
      <c r="BV2215" s="5" t="e">
        <f t="shared" ca="1" si="3165"/>
        <v>#N/A</v>
      </c>
      <c r="BW2215" s="1"/>
      <c r="BX2215" s="4" t="e">
        <f ca="1">OFFSET(Model!$A$1,Model!BX$2115-1,Model!$D$2113+Model!$C2215)</f>
        <v>#N/A</v>
      </c>
      <c r="BY2215" s="4" t="e">
        <f ca="1">OFFSET(Model!$A$1,Model!BY$2115-1,Model!$D$2113+Model!$C2215)</f>
        <v>#N/A</v>
      </c>
      <c r="BZ2215" s="4" t="e">
        <f ca="1">OFFSET(Model!$A$1,Model!BZ$2115-1,Model!$D$2113+Model!$C2215)</f>
        <v>#N/A</v>
      </c>
      <c r="CA2215" s="4" t="e">
        <f ca="1">OFFSET(Model!$A$1,Model!CA$2115-1,Model!$D$2113+Model!$C2215)</f>
        <v>#N/A</v>
      </c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 t="e">
        <f ca="1">OFFSET(Model!$A$1,Model!DD$2115-1,Model!$D$2113+Model!$C2215)</f>
        <v>#N/A</v>
      </c>
      <c r="DE2215" s="4" t="e">
        <f ca="1">OFFSET(Model!$A$1,Model!DE$2115-1,Model!$D$2113+Model!$C2215)</f>
        <v>#N/A</v>
      </c>
      <c r="DF2215" s="4" t="e">
        <f ca="1">OFFSET(Model!$A$1,Model!DF$2115-1,Model!$D$2113+Model!$C2215)</f>
        <v>#N/A</v>
      </c>
      <c r="DG2215" s="1"/>
      <c r="DH2215" s="4" t="e">
        <f ca="1">OFFSET(Model!$A$1,Model!DH$2115-1,Model!$D$2113+Model!$C2215)</f>
        <v>#N/A</v>
      </c>
      <c r="DI2215" s="4" t="e">
        <f ca="1">OFFSET(Model!$A$1,Model!DI$2115-1,Model!$D$2113+Model!$C2215)</f>
        <v>#N/A</v>
      </c>
      <c r="DJ2215" s="4"/>
      <c r="DK2215" s="4"/>
      <c r="DL2215" s="4"/>
      <c r="DM2215" s="4"/>
      <c r="DN2215" s="4" t="e">
        <f ca="1">OFFSET(Model!$A$1,Model!DN$2115-1,Model!$D$2113+Model!$C2215)</f>
        <v>#N/A</v>
      </c>
      <c r="DO2215" s="4" t="e">
        <f ca="1">OFFSET(Model!$A$1,Model!DO$2115-1,Model!$D$2113+Model!$C2215)</f>
        <v>#N/A</v>
      </c>
      <c r="DP2215" s="4" t="e">
        <f ca="1">OFFSET(Model!$A$1,Model!DP$2115-1,Model!$D$2113+Model!$C2215)</f>
        <v>#N/A</v>
      </c>
      <c r="DQ2215" s="6" t="e">
        <f ca="1">OFFSET(Model!$A$1,Model!DQ$2115-1,Model!$D$2113+Model!$C2215)</f>
        <v>#N/A</v>
      </c>
      <c r="DR2215" s="4" t="e">
        <f ca="1">OFFSET(Model!$A$1,Model!DR$2115-1,Model!$D$2113+Model!$C2215)</f>
        <v>#N/A</v>
      </c>
      <c r="DS2215" s="6" t="e">
        <f ca="1">OFFSET(Model!$A$1,Model!DS$2115-1,Model!$D$2113+Model!$C2215)</f>
        <v>#N/A</v>
      </c>
      <c r="DT2215" s="4" t="e">
        <f ca="1">OFFSET(Model!$A$1,Model!DT$2115-1,Model!$D$2113+Model!$C2215)</f>
        <v>#N/A</v>
      </c>
      <c r="DU2215" s="4" t="e">
        <f ca="1">OFFSET(Model!$A$1,Model!DU$2115-1,Model!$D$2113+Model!$C2215)</f>
        <v>#N/A</v>
      </c>
      <c r="DV2215" s="4" t="e">
        <f ca="1">OFFSET(Model!$A$1,Model!DV$2115-1,Model!$D$2113+Model!$C2215)</f>
        <v>#N/A</v>
      </c>
      <c r="DW2215" s="1"/>
      <c r="DX2215" s="360" t="e">
        <f ca="1">OFFSET(Model!$A$1,Model!DX$2115-1,Model!$D$2113+Model!$C2215)</f>
        <v>#N/A</v>
      </c>
      <c r="DY2215" s="360" t="e">
        <f ca="1">OFFSET(Model!$A$1,Model!DY$2115-1,Model!$D$2113+Model!$C2215)</f>
        <v>#N/A</v>
      </c>
      <c r="DZ2215" s="360" t="e">
        <f ca="1">OFFSET(Model!$A$1,Model!DZ$2115-1,Model!$D$2113+Model!$C2215)</f>
        <v>#N/A</v>
      </c>
      <c r="EA2215" s="360" t="e">
        <f ca="1">OFFSET(Model!$A$1,Model!EA$2115-1,Model!$D$2113+Model!$C2215)</f>
        <v>#N/A</v>
      </c>
      <c r="EB2215" s="360" t="e">
        <f ca="1">OFFSET(Model!$A$1,Model!EB$2115-1,Model!$D$2113+Model!$C2215)</f>
        <v>#N/A</v>
      </c>
      <c r="EC2215" s="360" t="e">
        <f ca="1">OFFSET(Model!$A$1,Model!EC$2115-1,Model!$D$2113+Model!$C2215)</f>
        <v>#N/A</v>
      </c>
      <c r="ED2215" s="1"/>
      <c r="EE2215" s="1"/>
    </row>
    <row r="2216" spans="2:135" ht="15" customHeight="1">
      <c r="B2216" s="1"/>
      <c r="C2216" s="1" t="e">
        <f>IF(C2215&lt;Model!$E$1827,C2215+1,NA())</f>
        <v>#N/A</v>
      </c>
      <c r="D2216" s="7" t="e">
        <f>INDEX(Model!$F$16:$DN$17,1,MATCH(Model!C2216,Model!$F$17:$DN$17,0))</f>
        <v>#N/A</v>
      </c>
      <c r="E2216" s="1"/>
      <c r="F2216" s="4" t="e">
        <f ca="1">OFFSET(Model!$A$1,Model!F$2115-1,Model!$D$2113+Model!$C2216)</f>
        <v>#N/A</v>
      </c>
      <c r="G2216" s="4" t="e">
        <f ca="1">OFFSET(Model!$A$1,Model!G$2115-1,Model!$D$2113+Model!$C2216)</f>
        <v>#N/A</v>
      </c>
      <c r="H2216" s="4" t="e">
        <f ca="1">OFFSET(Model!$A$1,Model!H$2115-1,Model!$D$2113+Model!$C2216)</f>
        <v>#N/A</v>
      </c>
      <c r="I2216" s="4" t="e">
        <f ca="1">OFFSET(Model!$A$1,Model!I$2115-1,Model!$D$2113+Model!$C2216)</f>
        <v>#N/A</v>
      </c>
      <c r="J2216" s="4" t="e">
        <f ca="1">OFFSET(Model!$A$1,Model!J$2115-1,Model!$D$2113+Model!$C2216)</f>
        <v>#N/A</v>
      </c>
      <c r="K2216" s="4" t="e">
        <f ca="1">OFFSET(Model!$A$1,Model!K$2115-1,Model!$D$2113+Model!$C2216)</f>
        <v>#N/A</v>
      </c>
      <c r="L2216" s="4" t="e">
        <f ca="1">OFFSET(Model!$A$1,Model!L$2115-1,Model!$D$2113+Model!$C2216)</f>
        <v>#N/A</v>
      </c>
      <c r="M2216" s="1"/>
      <c r="N2216" s="4" t="e">
        <f ca="1">OFFSET(Model!$A$1,Model!N$2115-1,Model!$D$2113+Model!$C2216)</f>
        <v>#N/A</v>
      </c>
      <c r="O2216" s="4" t="e">
        <f ca="1">OFFSET(Model!$A$1,Model!O$2115-1,Model!$D$2113+Model!$C2216)</f>
        <v>#N/A</v>
      </c>
      <c r="P2216" s="4" t="e">
        <f ca="1">OFFSET(Model!$A$1,Model!P$2115-1,Model!$D$2113+Model!$C2216)</f>
        <v>#N/A</v>
      </c>
      <c r="Q2216" s="4" t="e">
        <f ca="1">OFFSET(Model!$A$1,Model!Q$2115-1,Model!$D$2113+Model!$C2216)</f>
        <v>#N/A</v>
      </c>
      <c r="R2216" s="4" t="e">
        <f ca="1">OFFSET(Model!$A$1,Model!R$2115-1,Model!$D$2113+Model!$C2216)</f>
        <v>#N/A</v>
      </c>
      <c r="S2216" s="4" t="e">
        <f t="shared" ca="1" si="3158"/>
        <v>#N/A</v>
      </c>
      <c r="T2216" s="4"/>
      <c r="U2216" s="4" t="e">
        <f ca="1">OFFSET(Model!$A$1,Model!U$2115-1,Model!$D$2113+Model!$C2216)</f>
        <v>#N/A</v>
      </c>
      <c r="V2216" s="4" t="e">
        <f ca="1">OFFSET(Model!$A$1,Model!V$2115-1,Model!$D$2113+Model!$C2216)</f>
        <v>#N/A</v>
      </c>
      <c r="W2216" s="4" t="e">
        <f ca="1">OFFSET(Model!$A$1,Model!W$2115-1,Model!$D$2113+Model!$C2216)</f>
        <v>#N/A</v>
      </c>
      <c r="X2216" s="4" t="e">
        <f ca="1">OFFSET(Model!$A$1,Model!X$2115-1,Model!$D$2113+Model!$C2216)</f>
        <v>#N/A</v>
      </c>
      <c r="Y2216" s="4" t="e">
        <f t="shared" ca="1" si="3159"/>
        <v>#N/A</v>
      </c>
      <c r="Z2216" s="4"/>
      <c r="AA2216" s="4" t="e">
        <f ca="1">OFFSET(Model!$A$1,Model!AA$2115-1,Model!$D$2113+Model!$C2216)</f>
        <v>#N/A</v>
      </c>
      <c r="AB2216" s="4" t="e">
        <f ca="1">OFFSET(Model!$A$1,Model!AB$2115-1,Model!$D$2113+Model!$C2216)</f>
        <v>#N/A</v>
      </c>
      <c r="AC2216" s="4" t="e">
        <f ca="1">OFFSET(Model!$A$1,Model!AC$2115-1,Model!$D$2113+Model!$C2216)</f>
        <v>#N/A</v>
      </c>
      <c r="AD2216" s="4" t="e">
        <f ca="1">OFFSET(Model!$A$1,Model!AD$2115-1,Model!$D$2113+Model!$C2216)</f>
        <v>#N/A</v>
      </c>
      <c r="AE2216" s="4" t="e">
        <f ca="1">OFFSET(Model!$A$1,Model!AE$2115-1,Model!$D$2113+Model!$C2216)</f>
        <v>#N/A</v>
      </c>
      <c r="AF2216" s="4" t="e">
        <f ca="1">OFFSET(Model!$A$1,Model!AF$2115-1,Model!$D$2113+Model!$C2216)</f>
        <v>#N/A</v>
      </c>
      <c r="AG2216" s="4" t="e">
        <f ca="1">OFFSET(Model!$A$1,Model!AG$2115-1,Model!$D$2113+Model!$C2216)</f>
        <v>#N/A</v>
      </c>
      <c r="AH2216" s="4" t="e">
        <f ca="1">OFFSET(Model!$A$1,Model!AH$2115-1,Model!$D$2113+Model!$C2216)</f>
        <v>#N/A</v>
      </c>
      <c r="AI2216" s="4" t="e">
        <f ca="1">OFFSET(Model!$A$1,Model!AI$2115-1,Model!$D$2113+Model!$C2216)</f>
        <v>#N/A</v>
      </c>
      <c r="AJ2216" s="4" t="e">
        <f ca="1">OFFSET(Model!$A$1,Model!AJ$2115-1,Model!$D$2113+Model!$C2216)</f>
        <v>#N/A</v>
      </c>
      <c r="AK2216" s="4" t="e">
        <f ca="1">OFFSET(Model!$A$1,Model!AK$2115-1,Model!$D$2113+Model!$C2216)</f>
        <v>#N/A</v>
      </c>
      <c r="AL2216" s="4" t="e">
        <f t="shared" ca="1" si="3160"/>
        <v>#N/A</v>
      </c>
      <c r="AM2216" s="4"/>
      <c r="AN2216" s="4" t="e">
        <f ca="1">OFFSET(Model!$A$1,Model!AN$2115-1,Model!$D$2113+Model!$C2216)</f>
        <v>#N/A</v>
      </c>
      <c r="AO2216" s="4" t="e">
        <f ca="1">OFFSET(Model!$A$1,Model!AO$2115-1,Model!$D$2113+Model!$C2216)</f>
        <v>#N/A</v>
      </c>
      <c r="AP2216" s="4" t="e">
        <f ca="1">OFFSET(Model!$A$1,Model!AP$2115-1,Model!$D$2113+Model!$C2216)</f>
        <v>#N/A</v>
      </c>
      <c r="AQ2216" s="4" t="e">
        <f ca="1">OFFSET(Model!$A$1,Model!AQ$2115-1,Model!$D$2113+Model!$C2216)</f>
        <v>#N/A</v>
      </c>
      <c r="AR2216" s="4" t="e">
        <f ca="1">OFFSET(Model!$A$1,Model!AR$2115-1,Model!$D$2113+Model!$C2216)</f>
        <v>#N/A</v>
      </c>
      <c r="AS2216" s="4" t="e">
        <f ca="1">OFFSET(Model!$A$1,Model!AS$2115-1,Model!$D$2113+Model!$C2216)</f>
        <v>#N/A</v>
      </c>
      <c r="AT2216" s="4" t="e">
        <f ca="1">OFFSET(Model!$A$1,Model!AT$2115-1,Model!$D$2113+Model!$C2216)</f>
        <v>#N/A</v>
      </c>
      <c r="AU2216" s="4" t="e">
        <f ca="1">OFFSET(Model!$A$1,Model!AU$2115-1,Model!$D$2113+Model!$C2216)</f>
        <v>#N/A</v>
      </c>
      <c r="AV2216" s="4" t="e">
        <f ca="1">OFFSET(Model!$A$1,Model!AV$2115-1,Model!$D$2113+Model!$C2216)</f>
        <v>#N/A</v>
      </c>
      <c r="AW2216" s="4" t="e">
        <f ca="1">OFFSET(Model!$A$1,Model!AW$2115-1,Model!$D$2113+Model!$C2216)</f>
        <v>#N/A</v>
      </c>
      <c r="AX2216" s="4" t="e">
        <f ca="1">OFFSET(Model!$A$1,Model!AX$2115-1,Model!$D$2113+Model!$C2216)</f>
        <v>#N/A</v>
      </c>
      <c r="AY2216" s="4" t="e">
        <f ca="1">OFFSET(Model!$A$1,Model!AY$2115-1,Model!$D$2113+Model!$C2216)</f>
        <v>#N/A</v>
      </c>
      <c r="AZ2216" s="4" t="e">
        <f ca="1">OFFSET(Model!$A$1,Model!AZ$2115-1,Model!$D$2113+Model!$C2216)</f>
        <v>#N/A</v>
      </c>
      <c r="BA2216" s="4" t="e">
        <f ca="1">OFFSET(Model!$A$1,Model!BA$2115-1,Model!$D$2113+Model!$C2216)</f>
        <v>#N/A</v>
      </c>
      <c r="BB2216" s="4" t="e">
        <f ca="1">OFFSET(Model!$A$1,Model!BB$2115-1,Model!$D$2113+Model!$C2216)</f>
        <v>#N/A</v>
      </c>
      <c r="BC2216" s="4" t="e">
        <f ca="1">OFFSET(Model!$A$1,Model!BC$2115-1,Model!$D$2113+Model!$C2216)</f>
        <v>#N/A</v>
      </c>
      <c r="BD2216" s="4" t="e">
        <f ca="1">OFFSET(Model!$A$1,Model!BD$2115-1,Model!$D$2113+Model!$C2216)</f>
        <v>#N/A</v>
      </c>
      <c r="BE2216" s="4" t="e">
        <f ca="1">OFFSET(Model!$A$1,Model!BE$2115-1,Model!$D$2113+Model!$C2216)</f>
        <v>#N/A</v>
      </c>
      <c r="BF2216" s="4" t="e">
        <f ca="1">OFFSET(Model!$A$1,Model!BF$2115-1,Model!$D$2113+Model!$C2216)</f>
        <v>#N/A</v>
      </c>
      <c r="BG2216" s="4" t="e">
        <f ca="1">OFFSET(Model!$A$1,Model!BG$2115-1,Model!$D$2113+Model!$C2216)</f>
        <v>#N/A</v>
      </c>
      <c r="BH2216" s="4" t="e">
        <f t="shared" ca="1" si="3161"/>
        <v>#N/A</v>
      </c>
      <c r="BI2216" s="4"/>
      <c r="BJ2216" s="4" t="e">
        <f ca="1">OFFSET(Model!$A$1,Model!BJ$2115-1,Model!$D$2113+Model!$C2216)</f>
        <v>#N/A</v>
      </c>
      <c r="BK2216" s="4" t="e">
        <f ca="1">OFFSET(Model!$A$1,Model!BK$2115-1,Model!$D$2113+Model!$C2216)</f>
        <v>#N/A</v>
      </c>
      <c r="BL2216" s="4" t="e">
        <f ca="1">OFFSET(Model!$A$1,Model!BL$2115-1,Model!$D$2113+Model!$C2216)</f>
        <v>#N/A</v>
      </c>
      <c r="BM2216" s="4" t="e">
        <f ca="1">OFFSET(Model!$A$1,Model!BM$2115-1,Model!$D$2113+Model!$C2216)</f>
        <v>#N/A</v>
      </c>
      <c r="BN2216" s="4" t="e">
        <f ca="1">OFFSET(Model!$A$1,Model!BN$2115-1,Model!$D$2113+Model!$C2216)</f>
        <v>#N/A</v>
      </c>
      <c r="BO2216" s="4" t="e">
        <f ca="1">OFFSET(Model!$A$1,Model!BO$2115-1,Model!$D$2113+Model!$C2216)</f>
        <v>#N/A</v>
      </c>
      <c r="BP2216" s="4" t="e">
        <f ca="1">OFFSET(Model!$A$1,Model!BP$2115-1,Model!$D$2113+Model!$C2216)</f>
        <v>#N/A</v>
      </c>
      <c r="BQ2216" s="4" t="e">
        <f ca="1">OFFSET(Model!$A$1,Model!BQ$2115-1,Model!$D$2113+Model!$C2216)</f>
        <v>#N/A</v>
      </c>
      <c r="BR2216" s="4" t="e">
        <f t="shared" ca="1" si="3162"/>
        <v>#N/A</v>
      </c>
      <c r="BS2216" s="4"/>
      <c r="BT2216" s="2" t="e">
        <f t="shared" ca="1" si="3163"/>
        <v>#N/A</v>
      </c>
      <c r="BU2216" s="2" t="e">
        <f t="shared" ca="1" si="3164"/>
        <v>#N/A</v>
      </c>
      <c r="BV2216" s="5" t="e">
        <f t="shared" ca="1" si="3165"/>
        <v>#N/A</v>
      </c>
      <c r="BW2216" s="1"/>
      <c r="BX2216" s="4" t="e">
        <f ca="1">OFFSET(Model!$A$1,Model!BX$2115-1,Model!$D$2113+Model!$C2216)</f>
        <v>#N/A</v>
      </c>
      <c r="BY2216" s="4" t="e">
        <f ca="1">OFFSET(Model!$A$1,Model!BY$2115-1,Model!$D$2113+Model!$C2216)</f>
        <v>#N/A</v>
      </c>
      <c r="BZ2216" s="4" t="e">
        <f ca="1">OFFSET(Model!$A$1,Model!BZ$2115-1,Model!$D$2113+Model!$C2216)</f>
        <v>#N/A</v>
      </c>
      <c r="CA2216" s="4" t="e">
        <f ca="1">OFFSET(Model!$A$1,Model!CA$2115-1,Model!$D$2113+Model!$C2216)</f>
        <v>#N/A</v>
      </c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 t="e">
        <f ca="1">OFFSET(Model!$A$1,Model!DD$2115-1,Model!$D$2113+Model!$C2216)</f>
        <v>#N/A</v>
      </c>
      <c r="DE2216" s="4" t="e">
        <f ca="1">OFFSET(Model!$A$1,Model!DE$2115-1,Model!$D$2113+Model!$C2216)</f>
        <v>#N/A</v>
      </c>
      <c r="DF2216" s="4" t="e">
        <f ca="1">OFFSET(Model!$A$1,Model!DF$2115-1,Model!$D$2113+Model!$C2216)</f>
        <v>#N/A</v>
      </c>
      <c r="DG2216" s="1"/>
      <c r="DH2216" s="4" t="e">
        <f ca="1">OFFSET(Model!$A$1,Model!DH$2115-1,Model!$D$2113+Model!$C2216)</f>
        <v>#N/A</v>
      </c>
      <c r="DI2216" s="4" t="e">
        <f ca="1">OFFSET(Model!$A$1,Model!DI$2115-1,Model!$D$2113+Model!$C2216)</f>
        <v>#N/A</v>
      </c>
      <c r="DJ2216" s="4"/>
      <c r="DK2216" s="4"/>
      <c r="DL2216" s="4"/>
      <c r="DM2216" s="4"/>
      <c r="DN2216" s="4" t="e">
        <f ca="1">OFFSET(Model!$A$1,Model!DN$2115-1,Model!$D$2113+Model!$C2216)</f>
        <v>#N/A</v>
      </c>
      <c r="DO2216" s="4" t="e">
        <f ca="1">OFFSET(Model!$A$1,Model!DO$2115-1,Model!$D$2113+Model!$C2216)</f>
        <v>#N/A</v>
      </c>
      <c r="DP2216" s="4" t="e">
        <f ca="1">OFFSET(Model!$A$1,Model!DP$2115-1,Model!$D$2113+Model!$C2216)</f>
        <v>#N/A</v>
      </c>
      <c r="DQ2216" s="6" t="e">
        <f ca="1">OFFSET(Model!$A$1,Model!DQ$2115-1,Model!$D$2113+Model!$C2216)</f>
        <v>#N/A</v>
      </c>
      <c r="DR2216" s="4" t="e">
        <f ca="1">OFFSET(Model!$A$1,Model!DR$2115-1,Model!$D$2113+Model!$C2216)</f>
        <v>#N/A</v>
      </c>
      <c r="DS2216" s="6" t="e">
        <f ca="1">OFFSET(Model!$A$1,Model!DS$2115-1,Model!$D$2113+Model!$C2216)</f>
        <v>#N/A</v>
      </c>
      <c r="DT2216" s="4" t="e">
        <f ca="1">OFFSET(Model!$A$1,Model!DT$2115-1,Model!$D$2113+Model!$C2216)</f>
        <v>#N/A</v>
      </c>
      <c r="DU2216" s="4" t="e">
        <f ca="1">OFFSET(Model!$A$1,Model!DU$2115-1,Model!$D$2113+Model!$C2216)</f>
        <v>#N/A</v>
      </c>
      <c r="DV2216" s="4" t="e">
        <f ca="1">OFFSET(Model!$A$1,Model!DV$2115-1,Model!$D$2113+Model!$C2216)</f>
        <v>#N/A</v>
      </c>
      <c r="DW2216" s="1"/>
      <c r="DX2216" s="360" t="e">
        <f ca="1">OFFSET(Model!$A$1,Model!DX$2115-1,Model!$D$2113+Model!$C2216)</f>
        <v>#N/A</v>
      </c>
      <c r="DY2216" s="360" t="e">
        <f ca="1">OFFSET(Model!$A$1,Model!DY$2115-1,Model!$D$2113+Model!$C2216)</f>
        <v>#N/A</v>
      </c>
      <c r="DZ2216" s="360" t="e">
        <f ca="1">OFFSET(Model!$A$1,Model!DZ$2115-1,Model!$D$2113+Model!$C2216)</f>
        <v>#N/A</v>
      </c>
      <c r="EA2216" s="360" t="e">
        <f ca="1">OFFSET(Model!$A$1,Model!EA$2115-1,Model!$D$2113+Model!$C2216)</f>
        <v>#N/A</v>
      </c>
      <c r="EB2216" s="360" t="e">
        <f ca="1">OFFSET(Model!$A$1,Model!EB$2115-1,Model!$D$2113+Model!$C2216)</f>
        <v>#N/A</v>
      </c>
      <c r="EC2216" s="360" t="e">
        <f ca="1">OFFSET(Model!$A$1,Model!EC$2115-1,Model!$D$2113+Model!$C2216)</f>
        <v>#N/A</v>
      </c>
      <c r="ED2216" s="1"/>
      <c r="EE2216" s="1"/>
    </row>
    <row r="2217" spans="2:135" ht="15" customHeight="1">
      <c r="B2217" s="1"/>
      <c r="C2217" s="1" t="e">
        <f>IF(C2216&lt;Model!$E$1827,C2216+1,NA())</f>
        <v>#N/A</v>
      </c>
      <c r="D2217" s="7" t="e">
        <f>INDEX(Model!$F$16:$DN$17,1,MATCH(Model!C2217,Model!$F$17:$DN$17,0))</f>
        <v>#N/A</v>
      </c>
      <c r="E2217" s="1"/>
      <c r="F2217" s="4" t="e">
        <f ca="1">OFFSET(Model!$A$1,Model!F$2115-1,Model!$D$2113+Model!$C2217)</f>
        <v>#N/A</v>
      </c>
      <c r="G2217" s="4" t="e">
        <f ca="1">OFFSET(Model!$A$1,Model!G$2115-1,Model!$D$2113+Model!$C2217)</f>
        <v>#N/A</v>
      </c>
      <c r="H2217" s="4" t="e">
        <f ca="1">OFFSET(Model!$A$1,Model!H$2115-1,Model!$D$2113+Model!$C2217)</f>
        <v>#N/A</v>
      </c>
      <c r="I2217" s="4" t="e">
        <f ca="1">OFFSET(Model!$A$1,Model!I$2115-1,Model!$D$2113+Model!$C2217)</f>
        <v>#N/A</v>
      </c>
      <c r="J2217" s="4" t="e">
        <f ca="1">OFFSET(Model!$A$1,Model!J$2115-1,Model!$D$2113+Model!$C2217)</f>
        <v>#N/A</v>
      </c>
      <c r="K2217" s="4" t="e">
        <f ca="1">OFFSET(Model!$A$1,Model!K$2115-1,Model!$D$2113+Model!$C2217)</f>
        <v>#N/A</v>
      </c>
      <c r="L2217" s="4" t="e">
        <f ca="1">OFFSET(Model!$A$1,Model!L$2115-1,Model!$D$2113+Model!$C2217)</f>
        <v>#N/A</v>
      </c>
      <c r="M2217" s="1"/>
      <c r="N2217" s="4" t="e">
        <f ca="1">OFFSET(Model!$A$1,Model!N$2115-1,Model!$D$2113+Model!$C2217)</f>
        <v>#N/A</v>
      </c>
      <c r="O2217" s="4" t="e">
        <f ca="1">OFFSET(Model!$A$1,Model!O$2115-1,Model!$D$2113+Model!$C2217)</f>
        <v>#N/A</v>
      </c>
      <c r="P2217" s="4" t="e">
        <f ca="1">OFFSET(Model!$A$1,Model!P$2115-1,Model!$D$2113+Model!$C2217)</f>
        <v>#N/A</v>
      </c>
      <c r="Q2217" s="4" t="e">
        <f ca="1">OFFSET(Model!$A$1,Model!Q$2115-1,Model!$D$2113+Model!$C2217)</f>
        <v>#N/A</v>
      </c>
      <c r="R2217" s="4" t="e">
        <f ca="1">OFFSET(Model!$A$1,Model!R$2115-1,Model!$D$2113+Model!$C2217)</f>
        <v>#N/A</v>
      </c>
      <c r="S2217" s="4" t="e">
        <f t="shared" ca="1" si="3158"/>
        <v>#N/A</v>
      </c>
      <c r="T2217" s="4"/>
      <c r="U2217" s="4" t="e">
        <f ca="1">OFFSET(Model!$A$1,Model!U$2115-1,Model!$D$2113+Model!$C2217)</f>
        <v>#N/A</v>
      </c>
      <c r="V2217" s="4" t="e">
        <f ca="1">OFFSET(Model!$A$1,Model!V$2115-1,Model!$D$2113+Model!$C2217)</f>
        <v>#N/A</v>
      </c>
      <c r="W2217" s="4" t="e">
        <f ca="1">OFFSET(Model!$A$1,Model!W$2115-1,Model!$D$2113+Model!$C2217)</f>
        <v>#N/A</v>
      </c>
      <c r="X2217" s="4" t="e">
        <f ca="1">OFFSET(Model!$A$1,Model!X$2115-1,Model!$D$2113+Model!$C2217)</f>
        <v>#N/A</v>
      </c>
      <c r="Y2217" s="4" t="e">
        <f t="shared" ca="1" si="3159"/>
        <v>#N/A</v>
      </c>
      <c r="Z2217" s="4"/>
      <c r="AA2217" s="4" t="e">
        <f ca="1">OFFSET(Model!$A$1,Model!AA$2115-1,Model!$D$2113+Model!$C2217)</f>
        <v>#N/A</v>
      </c>
      <c r="AB2217" s="4" t="e">
        <f ca="1">OFFSET(Model!$A$1,Model!AB$2115-1,Model!$D$2113+Model!$C2217)</f>
        <v>#N/A</v>
      </c>
      <c r="AC2217" s="4" t="e">
        <f ca="1">OFFSET(Model!$A$1,Model!AC$2115-1,Model!$D$2113+Model!$C2217)</f>
        <v>#N/A</v>
      </c>
      <c r="AD2217" s="4" t="e">
        <f ca="1">OFFSET(Model!$A$1,Model!AD$2115-1,Model!$D$2113+Model!$C2217)</f>
        <v>#N/A</v>
      </c>
      <c r="AE2217" s="4" t="e">
        <f ca="1">OFFSET(Model!$A$1,Model!AE$2115-1,Model!$D$2113+Model!$C2217)</f>
        <v>#N/A</v>
      </c>
      <c r="AF2217" s="4" t="e">
        <f ca="1">OFFSET(Model!$A$1,Model!AF$2115-1,Model!$D$2113+Model!$C2217)</f>
        <v>#N/A</v>
      </c>
      <c r="AG2217" s="4" t="e">
        <f ca="1">OFFSET(Model!$A$1,Model!AG$2115-1,Model!$D$2113+Model!$C2217)</f>
        <v>#N/A</v>
      </c>
      <c r="AH2217" s="4" t="e">
        <f ca="1">OFFSET(Model!$A$1,Model!AH$2115-1,Model!$D$2113+Model!$C2217)</f>
        <v>#N/A</v>
      </c>
      <c r="AI2217" s="4" t="e">
        <f ca="1">OFFSET(Model!$A$1,Model!AI$2115-1,Model!$D$2113+Model!$C2217)</f>
        <v>#N/A</v>
      </c>
      <c r="AJ2217" s="4" t="e">
        <f ca="1">OFFSET(Model!$A$1,Model!AJ$2115-1,Model!$D$2113+Model!$C2217)</f>
        <v>#N/A</v>
      </c>
      <c r="AK2217" s="4" t="e">
        <f ca="1">OFFSET(Model!$A$1,Model!AK$2115-1,Model!$D$2113+Model!$C2217)</f>
        <v>#N/A</v>
      </c>
      <c r="AL2217" s="4" t="e">
        <f t="shared" ca="1" si="3160"/>
        <v>#N/A</v>
      </c>
      <c r="AM2217" s="4"/>
      <c r="AN2217" s="4" t="e">
        <f ca="1">OFFSET(Model!$A$1,Model!AN$2115-1,Model!$D$2113+Model!$C2217)</f>
        <v>#N/A</v>
      </c>
      <c r="AO2217" s="4" t="e">
        <f ca="1">OFFSET(Model!$A$1,Model!AO$2115-1,Model!$D$2113+Model!$C2217)</f>
        <v>#N/A</v>
      </c>
      <c r="AP2217" s="4" t="e">
        <f ca="1">OFFSET(Model!$A$1,Model!AP$2115-1,Model!$D$2113+Model!$C2217)</f>
        <v>#N/A</v>
      </c>
      <c r="AQ2217" s="4" t="e">
        <f ca="1">OFFSET(Model!$A$1,Model!AQ$2115-1,Model!$D$2113+Model!$C2217)</f>
        <v>#N/A</v>
      </c>
      <c r="AR2217" s="4" t="e">
        <f ca="1">OFFSET(Model!$A$1,Model!AR$2115-1,Model!$D$2113+Model!$C2217)</f>
        <v>#N/A</v>
      </c>
      <c r="AS2217" s="4" t="e">
        <f ca="1">OFFSET(Model!$A$1,Model!AS$2115-1,Model!$D$2113+Model!$C2217)</f>
        <v>#N/A</v>
      </c>
      <c r="AT2217" s="4" t="e">
        <f ca="1">OFFSET(Model!$A$1,Model!AT$2115-1,Model!$D$2113+Model!$C2217)</f>
        <v>#N/A</v>
      </c>
      <c r="AU2217" s="4" t="e">
        <f ca="1">OFFSET(Model!$A$1,Model!AU$2115-1,Model!$D$2113+Model!$C2217)</f>
        <v>#N/A</v>
      </c>
      <c r="AV2217" s="4" t="e">
        <f ca="1">OFFSET(Model!$A$1,Model!AV$2115-1,Model!$D$2113+Model!$C2217)</f>
        <v>#N/A</v>
      </c>
      <c r="AW2217" s="4" t="e">
        <f ca="1">OFFSET(Model!$A$1,Model!AW$2115-1,Model!$D$2113+Model!$C2217)</f>
        <v>#N/A</v>
      </c>
      <c r="AX2217" s="4" t="e">
        <f ca="1">OFFSET(Model!$A$1,Model!AX$2115-1,Model!$D$2113+Model!$C2217)</f>
        <v>#N/A</v>
      </c>
      <c r="AY2217" s="4" t="e">
        <f ca="1">OFFSET(Model!$A$1,Model!AY$2115-1,Model!$D$2113+Model!$C2217)</f>
        <v>#N/A</v>
      </c>
      <c r="AZ2217" s="4" t="e">
        <f ca="1">OFFSET(Model!$A$1,Model!AZ$2115-1,Model!$D$2113+Model!$C2217)</f>
        <v>#N/A</v>
      </c>
      <c r="BA2217" s="4" t="e">
        <f ca="1">OFFSET(Model!$A$1,Model!BA$2115-1,Model!$D$2113+Model!$C2217)</f>
        <v>#N/A</v>
      </c>
      <c r="BB2217" s="4" t="e">
        <f ca="1">OFFSET(Model!$A$1,Model!BB$2115-1,Model!$D$2113+Model!$C2217)</f>
        <v>#N/A</v>
      </c>
      <c r="BC2217" s="4" t="e">
        <f ca="1">OFFSET(Model!$A$1,Model!BC$2115-1,Model!$D$2113+Model!$C2217)</f>
        <v>#N/A</v>
      </c>
      <c r="BD2217" s="4" t="e">
        <f ca="1">OFFSET(Model!$A$1,Model!BD$2115-1,Model!$D$2113+Model!$C2217)</f>
        <v>#N/A</v>
      </c>
      <c r="BE2217" s="4" t="e">
        <f ca="1">OFFSET(Model!$A$1,Model!BE$2115-1,Model!$D$2113+Model!$C2217)</f>
        <v>#N/A</v>
      </c>
      <c r="BF2217" s="4" t="e">
        <f ca="1">OFFSET(Model!$A$1,Model!BF$2115-1,Model!$D$2113+Model!$C2217)</f>
        <v>#N/A</v>
      </c>
      <c r="BG2217" s="4" t="e">
        <f ca="1">OFFSET(Model!$A$1,Model!BG$2115-1,Model!$D$2113+Model!$C2217)</f>
        <v>#N/A</v>
      </c>
      <c r="BH2217" s="4" t="e">
        <f t="shared" ca="1" si="3161"/>
        <v>#N/A</v>
      </c>
      <c r="BI2217" s="4"/>
      <c r="BJ2217" s="4" t="e">
        <f ca="1">OFFSET(Model!$A$1,Model!BJ$2115-1,Model!$D$2113+Model!$C2217)</f>
        <v>#N/A</v>
      </c>
      <c r="BK2217" s="4" t="e">
        <f ca="1">OFFSET(Model!$A$1,Model!BK$2115-1,Model!$D$2113+Model!$C2217)</f>
        <v>#N/A</v>
      </c>
      <c r="BL2217" s="4" t="e">
        <f ca="1">OFFSET(Model!$A$1,Model!BL$2115-1,Model!$D$2113+Model!$C2217)</f>
        <v>#N/A</v>
      </c>
      <c r="BM2217" s="4" t="e">
        <f ca="1">OFFSET(Model!$A$1,Model!BM$2115-1,Model!$D$2113+Model!$C2217)</f>
        <v>#N/A</v>
      </c>
      <c r="BN2217" s="4" t="e">
        <f ca="1">OFFSET(Model!$A$1,Model!BN$2115-1,Model!$D$2113+Model!$C2217)</f>
        <v>#N/A</v>
      </c>
      <c r="BO2217" s="4" t="e">
        <f ca="1">OFFSET(Model!$A$1,Model!BO$2115-1,Model!$D$2113+Model!$C2217)</f>
        <v>#N/A</v>
      </c>
      <c r="BP2217" s="4" t="e">
        <f ca="1">OFFSET(Model!$A$1,Model!BP$2115-1,Model!$D$2113+Model!$C2217)</f>
        <v>#N/A</v>
      </c>
      <c r="BQ2217" s="4" t="e">
        <f ca="1">OFFSET(Model!$A$1,Model!BQ$2115-1,Model!$D$2113+Model!$C2217)</f>
        <v>#N/A</v>
      </c>
      <c r="BR2217" s="4" t="e">
        <f t="shared" ca="1" si="3162"/>
        <v>#N/A</v>
      </c>
      <c r="BS2217" s="4"/>
      <c r="BT2217" s="2" t="e">
        <f t="shared" ca="1" si="3163"/>
        <v>#N/A</v>
      </c>
      <c r="BU2217" s="2" t="e">
        <f t="shared" ca="1" si="3164"/>
        <v>#N/A</v>
      </c>
      <c r="BV2217" s="5" t="e">
        <f t="shared" ca="1" si="3165"/>
        <v>#N/A</v>
      </c>
      <c r="BW2217" s="1"/>
      <c r="BX2217" s="4" t="e">
        <f ca="1">OFFSET(Model!$A$1,Model!BX$2115-1,Model!$D$2113+Model!$C2217)</f>
        <v>#N/A</v>
      </c>
      <c r="BY2217" s="4" t="e">
        <f ca="1">OFFSET(Model!$A$1,Model!BY$2115-1,Model!$D$2113+Model!$C2217)</f>
        <v>#N/A</v>
      </c>
      <c r="BZ2217" s="4" t="e">
        <f ca="1">OFFSET(Model!$A$1,Model!BZ$2115-1,Model!$D$2113+Model!$C2217)</f>
        <v>#N/A</v>
      </c>
      <c r="CA2217" s="4" t="e">
        <f ca="1">OFFSET(Model!$A$1,Model!CA$2115-1,Model!$D$2113+Model!$C2217)</f>
        <v>#N/A</v>
      </c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 t="e">
        <f ca="1">OFFSET(Model!$A$1,Model!DD$2115-1,Model!$D$2113+Model!$C2217)</f>
        <v>#N/A</v>
      </c>
      <c r="DE2217" s="4" t="e">
        <f ca="1">OFFSET(Model!$A$1,Model!DE$2115-1,Model!$D$2113+Model!$C2217)</f>
        <v>#N/A</v>
      </c>
      <c r="DF2217" s="4" t="e">
        <f ca="1">OFFSET(Model!$A$1,Model!DF$2115-1,Model!$D$2113+Model!$C2217)</f>
        <v>#N/A</v>
      </c>
      <c r="DG2217" s="1"/>
      <c r="DH2217" s="4" t="e">
        <f ca="1">OFFSET(Model!$A$1,Model!DH$2115-1,Model!$D$2113+Model!$C2217)</f>
        <v>#N/A</v>
      </c>
      <c r="DI2217" s="4" t="e">
        <f ca="1">OFFSET(Model!$A$1,Model!DI$2115-1,Model!$D$2113+Model!$C2217)</f>
        <v>#N/A</v>
      </c>
      <c r="DJ2217" s="4"/>
      <c r="DK2217" s="4"/>
      <c r="DL2217" s="4"/>
      <c r="DM2217" s="4"/>
      <c r="DN2217" s="4" t="e">
        <f ca="1">OFFSET(Model!$A$1,Model!DN$2115-1,Model!$D$2113+Model!$C2217)</f>
        <v>#N/A</v>
      </c>
      <c r="DO2217" s="4" t="e">
        <f ca="1">OFFSET(Model!$A$1,Model!DO$2115-1,Model!$D$2113+Model!$C2217)</f>
        <v>#N/A</v>
      </c>
      <c r="DP2217" s="4" t="e">
        <f ca="1">OFFSET(Model!$A$1,Model!DP$2115-1,Model!$D$2113+Model!$C2217)</f>
        <v>#N/A</v>
      </c>
      <c r="DQ2217" s="6" t="e">
        <f ca="1">OFFSET(Model!$A$1,Model!DQ$2115-1,Model!$D$2113+Model!$C2217)</f>
        <v>#N/A</v>
      </c>
      <c r="DR2217" s="4" t="e">
        <f ca="1">OFFSET(Model!$A$1,Model!DR$2115-1,Model!$D$2113+Model!$C2217)</f>
        <v>#N/A</v>
      </c>
      <c r="DS2217" s="6" t="e">
        <f ca="1">OFFSET(Model!$A$1,Model!DS$2115-1,Model!$D$2113+Model!$C2217)</f>
        <v>#N/A</v>
      </c>
      <c r="DT2217" s="4" t="e">
        <f ca="1">OFFSET(Model!$A$1,Model!DT$2115-1,Model!$D$2113+Model!$C2217)</f>
        <v>#N/A</v>
      </c>
      <c r="DU2217" s="4" t="e">
        <f ca="1">OFFSET(Model!$A$1,Model!DU$2115-1,Model!$D$2113+Model!$C2217)</f>
        <v>#N/A</v>
      </c>
      <c r="DV2217" s="4" t="e">
        <f ca="1">OFFSET(Model!$A$1,Model!DV$2115-1,Model!$D$2113+Model!$C2217)</f>
        <v>#N/A</v>
      </c>
      <c r="DW2217" s="1"/>
      <c r="DX2217" s="360" t="e">
        <f ca="1">OFFSET(Model!$A$1,Model!DX$2115-1,Model!$D$2113+Model!$C2217)</f>
        <v>#N/A</v>
      </c>
      <c r="DY2217" s="360" t="e">
        <f ca="1">OFFSET(Model!$A$1,Model!DY$2115-1,Model!$D$2113+Model!$C2217)</f>
        <v>#N/A</v>
      </c>
      <c r="DZ2217" s="360" t="e">
        <f ca="1">OFFSET(Model!$A$1,Model!DZ$2115-1,Model!$D$2113+Model!$C2217)</f>
        <v>#N/A</v>
      </c>
      <c r="EA2217" s="360" t="e">
        <f ca="1">OFFSET(Model!$A$1,Model!EA$2115-1,Model!$D$2113+Model!$C2217)</f>
        <v>#N/A</v>
      </c>
      <c r="EB2217" s="360" t="e">
        <f ca="1">OFFSET(Model!$A$1,Model!EB$2115-1,Model!$D$2113+Model!$C2217)</f>
        <v>#N/A</v>
      </c>
      <c r="EC2217" s="360" t="e">
        <f ca="1">OFFSET(Model!$A$1,Model!EC$2115-1,Model!$D$2113+Model!$C2217)</f>
        <v>#N/A</v>
      </c>
      <c r="ED2217" s="1"/>
      <c r="EE2217" s="1"/>
    </row>
    <row r="2218" spans="2:135" ht="15" customHeight="1">
      <c r="B2218" s="1"/>
      <c r="C2218" s="1"/>
      <c r="D2218" s="1"/>
      <c r="E2218" s="1"/>
      <c r="F2218" s="2">
        <f t="shared" ref="F2218:L2218" ca="1" si="3166">SUMIF(F2117:F2217,"&lt;&gt;#N/A")</f>
        <v>113226825.93492919</v>
      </c>
      <c r="G2218" s="2">
        <f t="shared" ca="1" si="3166"/>
        <v>32264419.180177949</v>
      </c>
      <c r="H2218" s="2">
        <f t="shared" ca="1" si="3166"/>
        <v>0</v>
      </c>
      <c r="I2218" s="2">
        <f t="shared" ca="1" si="3166"/>
        <v>12516973.183960319</v>
      </c>
      <c r="J2218" s="2">
        <f t="shared" ca="1" si="3166"/>
        <v>56383.245306449993</v>
      </c>
      <c r="K2218" s="2">
        <f t="shared" ca="1" si="3166"/>
        <v>1660780.1445951047</v>
      </c>
      <c r="L2218" s="2">
        <f t="shared" ca="1" si="3166"/>
        <v>410491.45637395408</v>
      </c>
      <c r="M2218" s="1"/>
      <c r="N2218" s="2">
        <f ca="1">SUMIF(N2117:N2217,"&lt;&gt;#N/A")</f>
        <v>0</v>
      </c>
      <c r="O2218" s="2">
        <f ca="1">SUMIF(O2117:O2217,"&lt;&gt;#N/A")</f>
        <v>11085250</v>
      </c>
      <c r="P2218" s="2">
        <f ca="1">SUMIF(P2117:P2217,"&lt;&gt;#N/A")</f>
        <v>2000000</v>
      </c>
      <c r="Q2218" s="2">
        <f ca="1">SUMIF(Q2117:Q2217,"&lt;&gt;#N/A")</f>
        <v>1900000</v>
      </c>
      <c r="R2218" s="2">
        <f ca="1">SUMIF(R2117:R2217,"&lt;&gt;#N/A")</f>
        <v>0</v>
      </c>
      <c r="S2218" s="4">
        <f t="shared" ca="1" si="3158"/>
        <v>14985250</v>
      </c>
      <c r="T2218" s="2"/>
      <c r="U2218" s="2">
        <f ca="1">SUMIF(U2117:U2217,"&lt;&gt;#N/A")</f>
        <v>370822.22317129106</v>
      </c>
      <c r="V2218" s="2">
        <f ca="1">SUMIF(V2117:V2217,"&lt;&gt;#N/A")</f>
        <v>475822.22317129106</v>
      </c>
      <c r="W2218" s="2">
        <f ca="1">SUMIF(W2117:W2217,"&lt;&gt;#N/A")</f>
        <v>1489647.0509644879</v>
      </c>
      <c r="X2218" s="2">
        <f ca="1">SUMIF(X2117:X2217,"&lt;&gt;#N/A")</f>
        <v>0</v>
      </c>
      <c r="Y2218" s="4">
        <f t="shared" ca="1" si="3159"/>
        <v>2336291.4973070701</v>
      </c>
      <c r="Z2218" s="2"/>
      <c r="AA2218" s="2">
        <f t="shared" ref="AA2218:AK2218" ca="1" si="3167">SUMIF(AA2117:AA2217,"&lt;&gt;#N/A")</f>
        <v>0</v>
      </c>
      <c r="AB2218" s="2">
        <f t="shared" ca="1" si="3167"/>
        <v>0</v>
      </c>
      <c r="AC2218" s="2">
        <f t="shared" ca="1" si="3167"/>
        <v>0</v>
      </c>
      <c r="AD2218" s="2">
        <f t="shared" ca="1" si="3167"/>
        <v>0</v>
      </c>
      <c r="AE2218" s="2">
        <f t="shared" ca="1" si="3167"/>
        <v>36100000</v>
      </c>
      <c r="AF2218" s="2">
        <f t="shared" ca="1" si="3167"/>
        <v>0</v>
      </c>
      <c r="AG2218" s="2">
        <f t="shared" ca="1" si="3167"/>
        <v>6199999.9999999981</v>
      </c>
      <c r="AH2218" s="2">
        <f t="shared" ca="1" si="3167"/>
        <v>2750000</v>
      </c>
      <c r="AI2218" s="2">
        <f t="shared" ca="1" si="3167"/>
        <v>0</v>
      </c>
      <c r="AJ2218" s="2">
        <f t="shared" ca="1" si="3167"/>
        <v>2120000</v>
      </c>
      <c r="AK2218" s="2">
        <f t="shared" ca="1" si="3167"/>
        <v>1415100.0000000002</v>
      </c>
      <c r="AL2218" s="4">
        <f t="shared" ca="1" si="3160"/>
        <v>48585100</v>
      </c>
      <c r="AM2218" s="2"/>
      <c r="AN2218" s="2">
        <f t="shared" ref="AN2218:BG2218" ca="1" si="3168">SUMIF(AN2117:AN2217,"&lt;&gt;#N/A")</f>
        <v>999999.9999999993</v>
      </c>
      <c r="AO2218" s="2">
        <f t="shared" ca="1" si="3168"/>
        <v>400000</v>
      </c>
      <c r="AP2218" s="2">
        <f t="shared" ca="1" si="3168"/>
        <v>399999.99999999977</v>
      </c>
      <c r="AQ2218" s="2">
        <f t="shared" ca="1" si="3168"/>
        <v>6000000</v>
      </c>
      <c r="AR2218" s="2">
        <f t="shared" ca="1" si="3168"/>
        <v>1200000.0000000005</v>
      </c>
      <c r="AS2218" s="2">
        <f t="shared" ca="1" si="3168"/>
        <v>500000.00000000012</v>
      </c>
      <c r="AT2218" s="2">
        <f t="shared" ca="1" si="3168"/>
        <v>1700000</v>
      </c>
      <c r="AU2218" s="2">
        <f t="shared" ca="1" si="3168"/>
        <v>249999.99999999991</v>
      </c>
      <c r="AV2218" s="2">
        <f t="shared" ca="1" si="3168"/>
        <v>360000</v>
      </c>
      <c r="AW2218" s="2">
        <f t="shared" ca="1" si="3168"/>
        <v>1400000.0000000002</v>
      </c>
      <c r="AX2218" s="2">
        <f t="shared" ca="1" si="3168"/>
        <v>1220000</v>
      </c>
      <c r="AY2218" s="2">
        <f t="shared" ca="1" si="3168"/>
        <v>259999.99999999988</v>
      </c>
      <c r="AZ2218" s="2">
        <f t="shared" ca="1" si="3168"/>
        <v>2000000.0000000005</v>
      </c>
      <c r="BA2218" s="2">
        <f t="shared" ca="1" si="3168"/>
        <v>250000.00000000012</v>
      </c>
      <c r="BB2218" s="2">
        <f t="shared" ca="1" si="3168"/>
        <v>0</v>
      </c>
      <c r="BC2218" s="2">
        <f t="shared" ca="1" si="3168"/>
        <v>0</v>
      </c>
      <c r="BD2218" s="2">
        <f t="shared" ca="1" si="3168"/>
        <v>0</v>
      </c>
      <c r="BE2218" s="2">
        <f t="shared" ca="1" si="3168"/>
        <v>0</v>
      </c>
      <c r="BF2218" s="2">
        <f t="shared" ca="1" si="3168"/>
        <v>0</v>
      </c>
      <c r="BG2218" s="2">
        <f t="shared" ca="1" si="3168"/>
        <v>0</v>
      </c>
      <c r="BH2218" s="4">
        <f t="shared" ca="1" si="3161"/>
        <v>16940000</v>
      </c>
      <c r="BI2218" s="2"/>
      <c r="BJ2218" s="2">
        <f t="shared" ref="BJ2218:BQ2218" ca="1" si="3169">SUMIF(BJ2117:BJ2217,"&lt;&gt;#N/A")</f>
        <v>2743352.933742194</v>
      </c>
      <c r="BK2218" s="2">
        <f t="shared" ca="1" si="3169"/>
        <v>412827.24667798553</v>
      </c>
      <c r="BL2218" s="2">
        <f t="shared" ca="1" si="3169"/>
        <v>1049705.7372660025</v>
      </c>
      <c r="BM2218" s="2">
        <f t="shared" ca="1" si="3169"/>
        <v>1273770.1818322912</v>
      </c>
      <c r="BN2218" s="2">
        <f t="shared" ca="1" si="3169"/>
        <v>1711284.8170472281</v>
      </c>
      <c r="BO2218" s="2">
        <f t="shared" ca="1" si="3169"/>
        <v>688045.41112997569</v>
      </c>
      <c r="BP2218" s="2">
        <f t="shared" ca="1" si="3169"/>
        <v>917393.88150663488</v>
      </c>
      <c r="BQ2218" s="2">
        <f t="shared" ca="1" si="3169"/>
        <v>3991.4807751365847</v>
      </c>
      <c r="BR2218" s="4">
        <f t="shared" ca="1" si="3162"/>
        <v>8800371.6899774484</v>
      </c>
      <c r="BS2218" s="4"/>
      <c r="BT2218" s="2">
        <f t="shared" ca="1" si="3163"/>
        <v>160135873.14534301</v>
      </c>
      <c r="BU2218" s="2">
        <f t="shared" ca="1" si="3164"/>
        <v>91647013.187284514</v>
      </c>
      <c r="BV2218" s="5">
        <f t="shared" ca="1" si="3165"/>
        <v>68488859.958058491</v>
      </c>
      <c r="BW2218" s="1"/>
      <c r="BX2218" s="2">
        <f t="shared" ref="BX2218:DF2218" ca="1" si="3170">SUMIF(BX2117:BX2217,"&lt;&gt;#N/A")</f>
        <v>0</v>
      </c>
      <c r="BY2218" s="2">
        <f t="shared" ca="1" si="3170"/>
        <v>0</v>
      </c>
      <c r="BZ2218" s="2">
        <f t="shared" ca="1" si="3170"/>
        <v>0</v>
      </c>
      <c r="CA2218" s="2">
        <f t="shared" ca="1" si="3170"/>
        <v>37082222.317129105</v>
      </c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>
        <f t="shared" ca="1" si="3170"/>
        <v>37082222.317129105</v>
      </c>
      <c r="DE2218" s="2">
        <f t="shared" ca="1" si="3170"/>
        <v>0</v>
      </c>
      <c r="DF2218" s="2">
        <f t="shared" ca="1" si="3170"/>
        <v>397239213.59053004</v>
      </c>
      <c r="DG2218" s="1"/>
      <c r="DH2218" s="2">
        <f ca="1">SUMIF(DH2117:DH2217,"&lt;&gt;#N/A")</f>
        <v>13500000</v>
      </c>
      <c r="DI2218" s="2">
        <f ca="1">SUMIF(DI2117:DI2217,"&lt;&gt;#N/A")</f>
        <v>43880184.437622115</v>
      </c>
      <c r="DJ2218" s="2"/>
      <c r="DK2218" s="2"/>
      <c r="DL2218" s="2"/>
      <c r="DM2218" s="2"/>
      <c r="DN2218" s="2">
        <f ca="1">SUMIF(DN2117:DN2217,"&lt;&gt;#N/A")</f>
        <v>40170695.850000009</v>
      </c>
      <c r="DO2218" s="2">
        <f ca="1">SUMIF(DO2117:DO2217,"&lt;&gt;#N/A")</f>
        <v>40170695.850000001</v>
      </c>
      <c r="DP2218" s="4">
        <f ca="1">OFFSET(Model!$A$1,Model!DP$2115-1,Model!$D$2113+Model!$C2218)</f>
        <v>2887268.7642187504</v>
      </c>
      <c r="DQ2218" s="3">
        <f t="shared" ref="DQ2218:DV2218" ca="1" si="3171">SUMIF(DQ2117:DQ2217,"&lt;&gt;#N/A")</f>
        <v>0</v>
      </c>
      <c r="DR2218" s="2">
        <f t="shared" ca="1" si="3171"/>
        <v>410491.45637395408</v>
      </c>
      <c r="DS2218" s="3">
        <f t="shared" ca="1" si="3171"/>
        <v>1987326.9845142851</v>
      </c>
      <c r="DT2218" s="2">
        <f t="shared" ca="1" si="3171"/>
        <v>14234136.573861873</v>
      </c>
      <c r="DU2218" s="2">
        <f t="shared" ca="1" si="3171"/>
        <v>5433764.8838844253</v>
      </c>
      <c r="DV2218" s="2">
        <f t="shared" ca="1" si="3171"/>
        <v>30898107.250414886</v>
      </c>
      <c r="DW2218" s="1"/>
      <c r="DX2218" s="1"/>
      <c r="DY2218" s="1"/>
      <c r="DZ2218" s="1"/>
      <c r="EA2218" s="1"/>
      <c r="EB2218" s="1"/>
      <c r="EC2218" s="1"/>
      <c r="ED2218" s="1"/>
      <c r="EE2218" s="1"/>
    </row>
  </sheetData>
  <dataValidations disablePrompts="1" count="15">
    <dataValidation type="custom" allowBlank="1" showInputMessage="1" showErrorMessage="1" error="Sales velocity greater than pre-sale requirement" sqref="G101" xr:uid="{00000000-0002-0000-0000-000000000000}">
      <formula1>G101&lt;=#REF!</formula1>
    </dataValidation>
    <dataValidation type="list" allowBlank="1" showInputMessage="1" showErrorMessage="1" sqref="D12 F12 G1828 E1830" xr:uid="{00000000-0002-0000-0000-000001000000}">
      <formula1>$H$12:$J$12</formula1>
    </dataValidation>
    <dataValidation type="list" allowBlank="1" showInputMessage="1" showErrorMessage="1" sqref="F9 D9 G1827 E1826" xr:uid="{00000000-0002-0000-0000-000002000000}">
      <formula1>$H$9:$J$9</formula1>
    </dataValidation>
    <dataValidation type="custom" allowBlank="1" showInputMessage="1" showErrorMessage="1" error="Sales velocity greater than pre-sale requirement" sqref="F101" xr:uid="{00000000-0002-0000-0000-000003000000}">
      <formula1>F101&lt;=K59</formula1>
    </dataValidation>
    <dataValidation type="custom" allowBlank="1" showInputMessage="1" showErrorMessage="1" error="First month + second month greater than pre-sale requirement" sqref="G103" xr:uid="{00000000-0002-0000-0000-000004000000}">
      <formula1>(G103+G101)&lt;=#REF!</formula1>
    </dataValidation>
    <dataValidation type="custom" allowBlank="1" showInputMessage="1" showErrorMessage="1" error="1st month + 2nd month + 3rd month greater than pre-sale requirement" sqref="G105" xr:uid="{00000000-0002-0000-0000-000005000000}">
      <formula1>(G101+G103+G105)&lt;=#REF!</formula1>
    </dataValidation>
    <dataValidation type="whole" allowBlank="1" showInputMessage="1" showErrorMessage="1" sqref="F10 D10 F13:F14" xr:uid="{00000000-0002-0000-0000-000006000000}">
      <formula1>0</formula1>
      <formula2>F10</formula2>
    </dataValidation>
    <dataValidation type="list" allowBlank="1" showInputMessage="1" showErrorMessage="1" sqref="D1475:D1476 D1420:D1421 D184 D214 D236 D258 D521 D614:D615 D633:D634 D652:D653 D671:D672 D691:D692 D710:D711 D837:D838 D857:D858 D918:D919 D936:D937 D953:D954 D969:D970 D1132:D1133 D1149:D1150 D1171:D1172 D1195:D1196 D1233:D1234 D1249:D1250 D1270:D1271 D1286:D1287 D1334 D1351 D728:D729 D746:D747 D764:D765 D782:D783 D801:D802 D877:D878 D898:D899 D995:D996 D1015:D1016 D1035:D1036 D1055:D1056 D1075:D1076 D1095:D1096 D1115:D1116 D1312:D1313 D1215:D1216 D1513" xr:uid="{00000000-0002-0000-0000-000007000000}">
      <formula1>F184:G184</formula1>
    </dataValidation>
    <dataValidation type="custom" allowBlank="1" showInputMessage="1" showErrorMessage="1" error="1st month + 2nd month + 3rd month greater than pre-sale requirement" sqref="F105" xr:uid="{00000000-0002-0000-0000-000008000000}">
      <formula1>(F101+F103+F105)&lt;=K59</formula1>
    </dataValidation>
    <dataValidation type="custom" allowBlank="1" showInputMessage="1" showErrorMessage="1" error="First month + second month greater than pre-sale requirement" sqref="F103" xr:uid="{00000000-0002-0000-0000-000009000000}">
      <formula1>(F103+F101)&lt;=K59</formula1>
    </dataValidation>
    <dataValidation type="custom" allowBlank="1" showInputMessage="1" showErrorMessage="1" error="1st month + 2nd month + 3rd month greater than pre-sale requirement" sqref="F110:G110" xr:uid="{00000000-0002-0000-0000-00000A000000}">
      <formula1>(F106+F108+F110)&lt;=K66</formula1>
    </dataValidation>
    <dataValidation type="custom" allowBlank="1" showInputMessage="1" showErrorMessage="1" error="1st month + 2nd month + 3rd month greater than pre-sale requirement" sqref="F109:G109" xr:uid="{00000000-0002-0000-0000-00000B000000}">
      <formula1>(F105+F107+F109)&lt;=K64</formula1>
    </dataValidation>
    <dataValidation type="whole" allowBlank="1" showInputMessage="1" showErrorMessage="1" sqref="D1827:E1827" xr:uid="{00000000-0002-0000-0000-00000C000000}">
      <formula1>0</formula1>
      <formula2>#REF!</formula2>
    </dataValidation>
    <dataValidation type="list" allowBlank="1" showInputMessage="1" showErrorMessage="1" sqref="D1826 D1833:E1835 D1830" xr:uid="{00000000-0002-0000-0000-00000D000000}">
      <formula1>#REF!</formula1>
    </dataValidation>
    <dataValidation operator="lessThanOrEqual" allowBlank="1" showInputMessage="1" showErrorMessage="1" sqref="K1916:P1916 K1921:P1922" xr:uid="{00000000-0002-0000-0000-00000E000000}"/>
  </dataValidations>
  <pageMargins left="0.23622047244094491" right="0.23622047244094491" top="0.19685039370078741" bottom="0.74803149606299213" header="0.31496062992125984" footer="0.31496062992125984"/>
  <pageSetup paperSize="132" scale="30" fitToHeight="2" orientation="portrait" r:id="rId1"/>
  <rowBreaks count="1" manualBreakCount="1">
    <brk id="1964" min="2" max="15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  <pageSetUpPr autoPageBreaks="0"/>
  </sheetPr>
  <dimension ref="A1:CM2052"/>
  <sheetViews>
    <sheetView showGridLines="0" view="pageBreakPreview" topLeftCell="A1763" zoomScale="50" zoomScaleNormal="85" zoomScaleSheetLayoutView="50" zoomScalePageLayoutView="85" workbookViewId="0">
      <selection activeCell="E1797" sqref="E1797"/>
    </sheetView>
  </sheetViews>
  <sheetFormatPr baseColWidth="10" defaultColWidth="15.6640625" defaultRowHeight="15" customHeight="1"/>
  <cols>
    <col min="1" max="1" width="5.6640625" style="110" customWidth="1"/>
    <col min="2" max="2" width="1.6640625" style="18" customWidth="1"/>
    <col min="3" max="3" width="36.83203125" style="18" customWidth="1"/>
    <col min="4" max="5" width="16.6640625" style="18" customWidth="1"/>
    <col min="6" max="13" width="16.5" style="18" customWidth="1"/>
    <col min="14" max="14" width="18.33203125" style="18" customWidth="1"/>
    <col min="15" max="15" width="18.5" style="18" customWidth="1"/>
    <col min="16" max="16" width="20.33203125" style="18" customWidth="1"/>
    <col min="17" max="91" width="16.5" style="18" customWidth="1"/>
    <col min="92" max="16384" width="15.6640625" style="18"/>
  </cols>
  <sheetData>
    <row r="1" spans="3:89" ht="15" customHeight="1" thickBot="1"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  <c r="X1" s="496"/>
      <c r="Y1" s="496"/>
      <c r="Z1" s="496"/>
      <c r="AA1" s="496"/>
      <c r="AB1" s="496"/>
      <c r="AC1" s="496"/>
      <c r="AD1" s="496"/>
      <c r="AE1" s="496"/>
      <c r="AF1" s="496"/>
      <c r="AG1" s="496"/>
      <c r="AH1" s="496"/>
      <c r="AI1" s="496"/>
      <c r="AJ1" s="496"/>
      <c r="AK1" s="496"/>
      <c r="AL1" s="496"/>
      <c r="AM1" s="496"/>
      <c r="AN1" s="496"/>
      <c r="AO1" s="496"/>
      <c r="AP1" s="496"/>
      <c r="AQ1" s="496"/>
      <c r="AR1" s="496"/>
      <c r="AS1" s="496"/>
      <c r="AT1" s="496"/>
      <c r="AU1" s="496"/>
      <c r="AV1" s="496"/>
      <c r="AW1" s="496"/>
      <c r="AX1" s="496"/>
      <c r="AY1" s="496"/>
      <c r="AZ1" s="496"/>
      <c r="BA1" s="496"/>
      <c r="BB1" s="496"/>
      <c r="BC1" s="496"/>
      <c r="BD1" s="496"/>
      <c r="BE1" s="496"/>
      <c r="BF1" s="496"/>
      <c r="BG1" s="496"/>
      <c r="BH1" s="496"/>
      <c r="BI1" s="496"/>
      <c r="BJ1" s="496"/>
      <c r="BK1" s="496"/>
      <c r="BL1" s="496"/>
      <c r="BM1" s="496"/>
      <c r="BN1" s="496"/>
      <c r="BO1" s="496"/>
      <c r="BP1" s="496"/>
      <c r="BQ1" s="496"/>
      <c r="BR1" s="496"/>
      <c r="BS1" s="496"/>
      <c r="BT1" s="496"/>
      <c r="BU1" s="496"/>
      <c r="BV1" s="496"/>
      <c r="BW1" s="496"/>
      <c r="BX1" s="496"/>
      <c r="BY1" s="496"/>
      <c r="BZ1" s="496"/>
      <c r="CA1" s="496"/>
      <c r="CB1" s="496"/>
      <c r="CC1" s="496"/>
      <c r="CD1" s="496"/>
      <c r="CE1" s="496"/>
      <c r="CF1" s="496"/>
      <c r="CG1" s="496"/>
      <c r="CH1" s="496"/>
      <c r="CI1" s="496"/>
      <c r="CJ1" s="496"/>
      <c r="CK1" s="50" t="s">
        <v>172</v>
      </c>
    </row>
    <row r="2" spans="3:89" s="29" customFormat="1" ht="15" customHeight="1">
      <c r="C2" s="520" t="s">
        <v>604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50" t="s">
        <v>172</v>
      </c>
    </row>
    <row r="3" spans="3:89" s="29" customFormat="1" ht="15" customHeight="1">
      <c r="C3" s="521" t="s">
        <v>605</v>
      </c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50" t="s">
        <v>172</v>
      </c>
    </row>
    <row r="4" spans="3:89" s="29" customFormat="1" ht="15" customHeight="1">
      <c r="C4" s="6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50" t="s">
        <v>172</v>
      </c>
    </row>
    <row r="5" spans="3:89" s="376" customFormat="1" ht="15" customHeight="1">
      <c r="C5" s="103" t="s">
        <v>171</v>
      </c>
      <c r="D5" s="101"/>
      <c r="E5" s="102"/>
      <c r="F5" s="101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50" t="s">
        <v>172</v>
      </c>
    </row>
    <row r="6" spans="3:89" s="376" customFormat="1" ht="15" customHeight="1">
      <c r="D6" s="375"/>
      <c r="E6" s="374"/>
      <c r="F6" s="37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  <c r="Z6" s="495"/>
      <c r="AA6" s="495"/>
      <c r="AB6" s="495"/>
      <c r="AC6" s="495"/>
      <c r="AD6" s="495"/>
      <c r="AE6" s="495"/>
      <c r="AF6" s="495"/>
      <c r="AG6" s="495"/>
      <c r="AH6" s="495"/>
      <c r="AI6" s="495"/>
      <c r="AJ6" s="495"/>
      <c r="AK6" s="495"/>
      <c r="AL6" s="495"/>
      <c r="AM6" s="495"/>
      <c r="AN6" s="495"/>
      <c r="AO6" s="495"/>
      <c r="AP6" s="495"/>
      <c r="AQ6" s="495"/>
      <c r="AR6" s="495"/>
      <c r="AS6" s="495"/>
      <c r="AT6" s="495"/>
      <c r="AU6" s="495"/>
      <c r="AV6" s="495"/>
      <c r="AW6" s="495"/>
      <c r="AX6" s="495"/>
      <c r="AY6" s="495"/>
      <c r="AZ6" s="495"/>
      <c r="BA6" s="495"/>
      <c r="BB6" s="495"/>
      <c r="BC6" s="495"/>
      <c r="BD6" s="495"/>
      <c r="BE6" s="495"/>
      <c r="BF6" s="495"/>
      <c r="BG6" s="495"/>
      <c r="BH6" s="495"/>
      <c r="BI6" s="495"/>
      <c r="BJ6" s="495"/>
      <c r="BK6" s="495"/>
      <c r="BL6" s="495"/>
      <c r="BM6" s="495"/>
      <c r="BN6" s="495"/>
      <c r="BO6" s="495"/>
      <c r="BP6" s="495"/>
      <c r="BQ6" s="495"/>
      <c r="BR6" s="495"/>
      <c r="BS6" s="495"/>
      <c r="BT6" s="495"/>
      <c r="BU6" s="495"/>
      <c r="BV6" s="495"/>
      <c r="BW6" s="495"/>
      <c r="BX6" s="495"/>
      <c r="BY6" s="495"/>
      <c r="BZ6" s="495"/>
      <c r="CA6" s="495"/>
      <c r="CB6" s="495"/>
      <c r="CC6" s="495"/>
      <c r="CD6" s="495"/>
      <c r="CE6" s="495"/>
      <c r="CF6" s="495"/>
      <c r="CG6" s="495"/>
      <c r="CH6" s="495"/>
      <c r="CI6" s="495"/>
      <c r="CJ6" s="495"/>
      <c r="CK6" s="50" t="s">
        <v>172</v>
      </c>
    </row>
    <row r="7" spans="3:89" s="29" customFormat="1" ht="15" customHeight="1">
      <c r="C7" s="494" t="s">
        <v>171</v>
      </c>
      <c r="D7" s="38" t="s">
        <v>540</v>
      </c>
      <c r="E7" s="38" t="s">
        <v>303</v>
      </c>
      <c r="F7" s="791" t="s">
        <v>598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50" t="s">
        <v>172</v>
      </c>
    </row>
    <row r="8" spans="3:89" s="29" customFormat="1" ht="15" customHeight="1">
      <c r="C8" s="18" t="s">
        <v>169</v>
      </c>
      <c r="D8" s="493">
        <v>42094</v>
      </c>
      <c r="E8" s="492">
        <f>IF('Hotel Carve-out'!E1686="","",'Hotel Carve-out'!E1686)</f>
        <v>42094</v>
      </c>
      <c r="F8" s="455">
        <f>IF(E8="",D8,E8)</f>
        <v>42094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50" t="s">
        <v>172</v>
      </c>
    </row>
    <row r="9" spans="3:89" s="29" customFormat="1" ht="15" customHeight="1">
      <c r="C9" s="18" t="s">
        <v>168</v>
      </c>
      <c r="D9" s="40" t="s">
        <v>167</v>
      </c>
      <c r="E9" s="492" t="str">
        <f>IF('Hotel Carve-out'!E1687="","",'Hotel Carve-out'!E1687)</f>
        <v>Monthly</v>
      </c>
      <c r="F9" s="47" t="str">
        <f>IF(E9="",D9,E9)</f>
        <v>Monthly</v>
      </c>
      <c r="G9" s="18">
        <f>IF(F9=H9,1,IF(F9=I9,3,12))</f>
        <v>1</v>
      </c>
      <c r="H9" s="487" t="s">
        <v>167</v>
      </c>
      <c r="I9" s="487" t="s">
        <v>166</v>
      </c>
      <c r="J9" s="487" t="s">
        <v>161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50" t="s">
        <v>172</v>
      </c>
    </row>
    <row r="10" spans="3:89" s="29" customFormat="1" ht="15" customHeight="1">
      <c r="C10" s="18" t="s">
        <v>162</v>
      </c>
      <c r="D10" s="491">
        <v>60</v>
      </c>
      <c r="E10" s="490">
        <f>IF('Hotel Carve-out'!E1688="","",'Hotel Carve-out'!E1688)</f>
        <v>60</v>
      </c>
      <c r="F10" s="489">
        <f>IF(E10="",D10,E10)</f>
        <v>60</v>
      </c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50" t="s">
        <v>172</v>
      </c>
    </row>
    <row r="11" spans="3:89" s="29" customFormat="1" ht="15" customHeight="1">
      <c r="C11" s="18" t="s">
        <v>159</v>
      </c>
      <c r="D11" s="488">
        <f>D10/12/G9</f>
        <v>5</v>
      </c>
      <c r="E11" s="486">
        <f>IF('Hotel Carve-out'!E1689="","",'Hotel Carve-out'!E1689)</f>
        <v>5</v>
      </c>
      <c r="F11" s="488">
        <f>F10/12/G9</f>
        <v>5</v>
      </c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50" t="s">
        <v>172</v>
      </c>
    </row>
    <row r="12" spans="3:89" s="29" customFormat="1" ht="15" customHeight="1">
      <c r="C12" s="18" t="s">
        <v>150</v>
      </c>
      <c r="D12" s="40" t="s">
        <v>156</v>
      </c>
      <c r="E12" s="486" t="str">
        <f>IF('Hotel Carve-out'!E1691="","",'Hotel Carve-out'!E1691)</f>
        <v>Dollars</v>
      </c>
      <c r="F12" s="40" t="str">
        <f>IF(E12="",D12,E12)</f>
        <v>Dollars</v>
      </c>
      <c r="G12" s="18">
        <f>IF(F12=H12,1,IF(F12=I12,1000,1000000))</f>
        <v>1</v>
      </c>
      <c r="H12" s="487" t="s">
        <v>156</v>
      </c>
      <c r="I12" s="487" t="s">
        <v>149</v>
      </c>
      <c r="J12" s="487" t="s">
        <v>539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50" t="s">
        <v>172</v>
      </c>
    </row>
    <row r="13" spans="3:89" s="29" customFormat="1" ht="15" customHeight="1">
      <c r="C13" s="18" t="s">
        <v>155</v>
      </c>
      <c r="D13" s="40" t="s">
        <v>154</v>
      </c>
      <c r="E13" s="486" t="str">
        <f>IF('Hotel Carve-out'!E1692="","",'Hotel Carve-out'!E1692)</f>
        <v>USD</v>
      </c>
      <c r="F13" s="485" t="str">
        <f>IF(E13="",D13,E13)</f>
        <v>USD</v>
      </c>
      <c r="G13" s="18"/>
      <c r="H13" s="67"/>
      <c r="I13" s="67"/>
      <c r="J13" s="67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50" t="s">
        <v>172</v>
      </c>
    </row>
    <row r="14" spans="3:89" s="29" customFormat="1" ht="15" customHeight="1">
      <c r="C14" s="18"/>
      <c r="D14" s="40"/>
      <c r="E14" s="47"/>
      <c r="F14" s="485"/>
      <c r="G14" s="18"/>
      <c r="H14" s="67"/>
      <c r="I14" s="67"/>
      <c r="J14" s="67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50" t="s">
        <v>172</v>
      </c>
    </row>
    <row r="15" spans="3:89" s="29" customFormat="1" ht="15" customHeight="1">
      <c r="C15" s="18"/>
      <c r="D15" s="381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50" t="s">
        <v>172</v>
      </c>
    </row>
    <row r="16" spans="3:89" s="29" customFormat="1" ht="15" customHeight="1">
      <c r="C16" s="148"/>
      <c r="D16" s="147" t="s">
        <v>65</v>
      </c>
      <c r="E16" s="147" t="s">
        <v>538</v>
      </c>
      <c r="F16" s="484">
        <f>F8</f>
        <v>42094</v>
      </c>
      <c r="G16" s="484">
        <f t="shared" ref="G16:BR16" si="0">IF(G17="","",EOMONTH(F16,$G$9))</f>
        <v>42124</v>
      </c>
      <c r="H16" s="484">
        <f t="shared" si="0"/>
        <v>42155</v>
      </c>
      <c r="I16" s="484">
        <f t="shared" si="0"/>
        <v>42185</v>
      </c>
      <c r="J16" s="484">
        <f t="shared" si="0"/>
        <v>42216</v>
      </c>
      <c r="K16" s="484">
        <f t="shared" si="0"/>
        <v>42247</v>
      </c>
      <c r="L16" s="484">
        <f t="shared" si="0"/>
        <v>42277</v>
      </c>
      <c r="M16" s="484">
        <f t="shared" si="0"/>
        <v>42308</v>
      </c>
      <c r="N16" s="484">
        <f t="shared" si="0"/>
        <v>42338</v>
      </c>
      <c r="O16" s="484">
        <f t="shared" si="0"/>
        <v>42369</v>
      </c>
      <c r="P16" s="484">
        <f t="shared" si="0"/>
        <v>42400</v>
      </c>
      <c r="Q16" s="484">
        <f t="shared" si="0"/>
        <v>42429</v>
      </c>
      <c r="R16" s="484">
        <f t="shared" si="0"/>
        <v>42460</v>
      </c>
      <c r="S16" s="484">
        <f t="shared" si="0"/>
        <v>42490</v>
      </c>
      <c r="T16" s="484">
        <f t="shared" si="0"/>
        <v>42521</v>
      </c>
      <c r="U16" s="484">
        <f t="shared" si="0"/>
        <v>42551</v>
      </c>
      <c r="V16" s="484">
        <f t="shared" si="0"/>
        <v>42582</v>
      </c>
      <c r="W16" s="484">
        <f t="shared" si="0"/>
        <v>42613</v>
      </c>
      <c r="X16" s="484">
        <f t="shared" si="0"/>
        <v>42643</v>
      </c>
      <c r="Y16" s="484">
        <f t="shared" si="0"/>
        <v>42674</v>
      </c>
      <c r="Z16" s="484">
        <f t="shared" si="0"/>
        <v>42704</v>
      </c>
      <c r="AA16" s="484">
        <f t="shared" si="0"/>
        <v>42735</v>
      </c>
      <c r="AB16" s="484">
        <f t="shared" si="0"/>
        <v>42766</v>
      </c>
      <c r="AC16" s="484">
        <f t="shared" si="0"/>
        <v>42794</v>
      </c>
      <c r="AD16" s="484">
        <f t="shared" si="0"/>
        <v>42825</v>
      </c>
      <c r="AE16" s="484">
        <f t="shared" si="0"/>
        <v>42855</v>
      </c>
      <c r="AF16" s="484">
        <f t="shared" si="0"/>
        <v>42886</v>
      </c>
      <c r="AG16" s="484">
        <f t="shared" si="0"/>
        <v>42916</v>
      </c>
      <c r="AH16" s="484">
        <f t="shared" si="0"/>
        <v>42947</v>
      </c>
      <c r="AI16" s="484">
        <f t="shared" si="0"/>
        <v>42978</v>
      </c>
      <c r="AJ16" s="484">
        <f t="shared" si="0"/>
        <v>43008</v>
      </c>
      <c r="AK16" s="484">
        <f t="shared" si="0"/>
        <v>43039</v>
      </c>
      <c r="AL16" s="484">
        <f t="shared" si="0"/>
        <v>43069</v>
      </c>
      <c r="AM16" s="484">
        <f t="shared" si="0"/>
        <v>43100</v>
      </c>
      <c r="AN16" s="484">
        <f t="shared" si="0"/>
        <v>43131</v>
      </c>
      <c r="AO16" s="484">
        <f t="shared" si="0"/>
        <v>43159</v>
      </c>
      <c r="AP16" s="484">
        <f t="shared" si="0"/>
        <v>43190</v>
      </c>
      <c r="AQ16" s="484">
        <f t="shared" si="0"/>
        <v>43220</v>
      </c>
      <c r="AR16" s="484">
        <f t="shared" si="0"/>
        <v>43251</v>
      </c>
      <c r="AS16" s="484">
        <f t="shared" si="0"/>
        <v>43281</v>
      </c>
      <c r="AT16" s="484">
        <f t="shared" si="0"/>
        <v>43312</v>
      </c>
      <c r="AU16" s="484">
        <f t="shared" si="0"/>
        <v>43343</v>
      </c>
      <c r="AV16" s="484">
        <f t="shared" si="0"/>
        <v>43373</v>
      </c>
      <c r="AW16" s="484">
        <f t="shared" si="0"/>
        <v>43404</v>
      </c>
      <c r="AX16" s="484">
        <f t="shared" si="0"/>
        <v>43434</v>
      </c>
      <c r="AY16" s="484">
        <f t="shared" si="0"/>
        <v>43465</v>
      </c>
      <c r="AZ16" s="484">
        <f t="shared" si="0"/>
        <v>43496</v>
      </c>
      <c r="BA16" s="484">
        <f t="shared" si="0"/>
        <v>43524</v>
      </c>
      <c r="BB16" s="484">
        <f t="shared" si="0"/>
        <v>43555</v>
      </c>
      <c r="BC16" s="484">
        <f t="shared" si="0"/>
        <v>43585</v>
      </c>
      <c r="BD16" s="484">
        <f t="shared" si="0"/>
        <v>43616</v>
      </c>
      <c r="BE16" s="484">
        <f t="shared" si="0"/>
        <v>43646</v>
      </c>
      <c r="BF16" s="484">
        <f t="shared" si="0"/>
        <v>43677</v>
      </c>
      <c r="BG16" s="484">
        <f t="shared" si="0"/>
        <v>43708</v>
      </c>
      <c r="BH16" s="484">
        <f t="shared" si="0"/>
        <v>43738</v>
      </c>
      <c r="BI16" s="484">
        <f t="shared" si="0"/>
        <v>43769</v>
      </c>
      <c r="BJ16" s="484">
        <f t="shared" si="0"/>
        <v>43799</v>
      </c>
      <c r="BK16" s="484">
        <f t="shared" si="0"/>
        <v>43830</v>
      </c>
      <c r="BL16" s="484">
        <f t="shared" si="0"/>
        <v>43861</v>
      </c>
      <c r="BM16" s="484">
        <f t="shared" si="0"/>
        <v>43890</v>
      </c>
      <c r="BN16" s="484">
        <f t="shared" si="0"/>
        <v>43921</v>
      </c>
      <c r="BO16" s="484" t="str">
        <f t="shared" si="0"/>
        <v/>
      </c>
      <c r="BP16" s="484" t="str">
        <f t="shared" si="0"/>
        <v/>
      </c>
      <c r="BQ16" s="484" t="str">
        <f t="shared" si="0"/>
        <v/>
      </c>
      <c r="BR16" s="484" t="str">
        <f t="shared" si="0"/>
        <v/>
      </c>
      <c r="BS16" s="484" t="str">
        <f t="shared" ref="BS16:CI16" si="1">IF(BS17="","",EOMONTH(BR16,$G$9))</f>
        <v/>
      </c>
      <c r="BT16" s="484" t="str">
        <f t="shared" si="1"/>
        <v/>
      </c>
      <c r="BU16" s="484" t="str">
        <f t="shared" si="1"/>
        <v/>
      </c>
      <c r="BV16" s="484" t="str">
        <f t="shared" si="1"/>
        <v/>
      </c>
      <c r="BW16" s="484" t="str">
        <f t="shared" si="1"/>
        <v/>
      </c>
      <c r="BX16" s="484" t="str">
        <f t="shared" si="1"/>
        <v/>
      </c>
      <c r="BY16" s="484" t="str">
        <f t="shared" si="1"/>
        <v/>
      </c>
      <c r="BZ16" s="484" t="str">
        <f t="shared" si="1"/>
        <v/>
      </c>
      <c r="CA16" s="484" t="str">
        <f t="shared" si="1"/>
        <v/>
      </c>
      <c r="CB16" s="484" t="str">
        <f t="shared" si="1"/>
        <v/>
      </c>
      <c r="CC16" s="484" t="str">
        <f t="shared" si="1"/>
        <v/>
      </c>
      <c r="CD16" s="484" t="str">
        <f t="shared" si="1"/>
        <v/>
      </c>
      <c r="CE16" s="484" t="str">
        <f t="shared" si="1"/>
        <v/>
      </c>
      <c r="CF16" s="484" t="str">
        <f t="shared" si="1"/>
        <v/>
      </c>
      <c r="CG16" s="484" t="str">
        <f t="shared" si="1"/>
        <v/>
      </c>
      <c r="CH16" s="484" t="str">
        <f t="shared" si="1"/>
        <v/>
      </c>
      <c r="CI16" s="484" t="str">
        <f t="shared" si="1"/>
        <v/>
      </c>
      <c r="CJ16" s="483"/>
      <c r="CK16" s="50" t="s">
        <v>172</v>
      </c>
    </row>
    <row r="17" spans="3:89" s="29" customFormat="1" ht="15" customHeight="1">
      <c r="C17" s="146"/>
      <c r="D17" s="145" t="s">
        <v>14</v>
      </c>
      <c r="E17" s="145" t="s">
        <v>14</v>
      </c>
      <c r="F17" s="482">
        <f>IF(F8="","",0)</f>
        <v>0</v>
      </c>
      <c r="G17" s="482">
        <f t="shared" ref="G17:BR17" si="2">IF(F17="","",IF(F17+1&lt;=$F$10,F17+1,""))</f>
        <v>1</v>
      </c>
      <c r="H17" s="482">
        <f t="shared" si="2"/>
        <v>2</v>
      </c>
      <c r="I17" s="482">
        <f t="shared" si="2"/>
        <v>3</v>
      </c>
      <c r="J17" s="482">
        <f t="shared" si="2"/>
        <v>4</v>
      </c>
      <c r="K17" s="482">
        <f t="shared" si="2"/>
        <v>5</v>
      </c>
      <c r="L17" s="482">
        <f t="shared" si="2"/>
        <v>6</v>
      </c>
      <c r="M17" s="482">
        <f t="shared" si="2"/>
        <v>7</v>
      </c>
      <c r="N17" s="482">
        <f t="shared" si="2"/>
        <v>8</v>
      </c>
      <c r="O17" s="482">
        <f t="shared" si="2"/>
        <v>9</v>
      </c>
      <c r="P17" s="482">
        <f t="shared" si="2"/>
        <v>10</v>
      </c>
      <c r="Q17" s="482">
        <f t="shared" si="2"/>
        <v>11</v>
      </c>
      <c r="R17" s="482">
        <f t="shared" si="2"/>
        <v>12</v>
      </c>
      <c r="S17" s="482">
        <f t="shared" si="2"/>
        <v>13</v>
      </c>
      <c r="T17" s="482">
        <f t="shared" si="2"/>
        <v>14</v>
      </c>
      <c r="U17" s="482">
        <f t="shared" si="2"/>
        <v>15</v>
      </c>
      <c r="V17" s="482">
        <f t="shared" si="2"/>
        <v>16</v>
      </c>
      <c r="W17" s="482">
        <f t="shared" si="2"/>
        <v>17</v>
      </c>
      <c r="X17" s="482">
        <f t="shared" si="2"/>
        <v>18</v>
      </c>
      <c r="Y17" s="482">
        <f t="shared" si="2"/>
        <v>19</v>
      </c>
      <c r="Z17" s="482">
        <f t="shared" si="2"/>
        <v>20</v>
      </c>
      <c r="AA17" s="482">
        <f t="shared" si="2"/>
        <v>21</v>
      </c>
      <c r="AB17" s="482">
        <f t="shared" si="2"/>
        <v>22</v>
      </c>
      <c r="AC17" s="482">
        <f t="shared" si="2"/>
        <v>23</v>
      </c>
      <c r="AD17" s="482">
        <f t="shared" si="2"/>
        <v>24</v>
      </c>
      <c r="AE17" s="482">
        <f t="shared" si="2"/>
        <v>25</v>
      </c>
      <c r="AF17" s="482">
        <f t="shared" si="2"/>
        <v>26</v>
      </c>
      <c r="AG17" s="482">
        <f t="shared" si="2"/>
        <v>27</v>
      </c>
      <c r="AH17" s="482">
        <f t="shared" si="2"/>
        <v>28</v>
      </c>
      <c r="AI17" s="482">
        <f t="shared" si="2"/>
        <v>29</v>
      </c>
      <c r="AJ17" s="482">
        <f t="shared" si="2"/>
        <v>30</v>
      </c>
      <c r="AK17" s="482">
        <f t="shared" si="2"/>
        <v>31</v>
      </c>
      <c r="AL17" s="482">
        <f t="shared" si="2"/>
        <v>32</v>
      </c>
      <c r="AM17" s="482">
        <f t="shared" si="2"/>
        <v>33</v>
      </c>
      <c r="AN17" s="482">
        <f t="shared" si="2"/>
        <v>34</v>
      </c>
      <c r="AO17" s="482">
        <f t="shared" si="2"/>
        <v>35</v>
      </c>
      <c r="AP17" s="482">
        <f t="shared" si="2"/>
        <v>36</v>
      </c>
      <c r="AQ17" s="482">
        <f t="shared" si="2"/>
        <v>37</v>
      </c>
      <c r="AR17" s="482">
        <f t="shared" si="2"/>
        <v>38</v>
      </c>
      <c r="AS17" s="482">
        <f t="shared" si="2"/>
        <v>39</v>
      </c>
      <c r="AT17" s="482">
        <f t="shared" si="2"/>
        <v>40</v>
      </c>
      <c r="AU17" s="482">
        <f t="shared" si="2"/>
        <v>41</v>
      </c>
      <c r="AV17" s="482">
        <f t="shared" si="2"/>
        <v>42</v>
      </c>
      <c r="AW17" s="482">
        <f t="shared" si="2"/>
        <v>43</v>
      </c>
      <c r="AX17" s="482">
        <f t="shared" si="2"/>
        <v>44</v>
      </c>
      <c r="AY17" s="482">
        <f t="shared" si="2"/>
        <v>45</v>
      </c>
      <c r="AZ17" s="482">
        <f t="shared" si="2"/>
        <v>46</v>
      </c>
      <c r="BA17" s="482">
        <f t="shared" si="2"/>
        <v>47</v>
      </c>
      <c r="BB17" s="482">
        <f t="shared" si="2"/>
        <v>48</v>
      </c>
      <c r="BC17" s="482">
        <f t="shared" si="2"/>
        <v>49</v>
      </c>
      <c r="BD17" s="482">
        <f t="shared" si="2"/>
        <v>50</v>
      </c>
      <c r="BE17" s="482">
        <f t="shared" si="2"/>
        <v>51</v>
      </c>
      <c r="BF17" s="482">
        <f t="shared" si="2"/>
        <v>52</v>
      </c>
      <c r="BG17" s="482">
        <f t="shared" si="2"/>
        <v>53</v>
      </c>
      <c r="BH17" s="482">
        <f t="shared" si="2"/>
        <v>54</v>
      </c>
      <c r="BI17" s="482">
        <f t="shared" si="2"/>
        <v>55</v>
      </c>
      <c r="BJ17" s="482">
        <f t="shared" si="2"/>
        <v>56</v>
      </c>
      <c r="BK17" s="482">
        <f t="shared" si="2"/>
        <v>57</v>
      </c>
      <c r="BL17" s="482">
        <f t="shared" si="2"/>
        <v>58</v>
      </c>
      <c r="BM17" s="482">
        <f t="shared" si="2"/>
        <v>59</v>
      </c>
      <c r="BN17" s="482">
        <f t="shared" si="2"/>
        <v>60</v>
      </c>
      <c r="BO17" s="482" t="str">
        <f t="shared" si="2"/>
        <v/>
      </c>
      <c r="BP17" s="481" t="str">
        <f t="shared" si="2"/>
        <v/>
      </c>
      <c r="BQ17" s="481" t="str">
        <f t="shared" si="2"/>
        <v/>
      </c>
      <c r="BR17" s="481" t="str">
        <f t="shared" si="2"/>
        <v/>
      </c>
      <c r="BS17" s="481" t="str">
        <f t="shared" ref="BS17:CI17" si="3">IF(BR17="","",IF(BR17+1&lt;=$F$10,BR17+1,""))</f>
        <v/>
      </c>
      <c r="BT17" s="481" t="str">
        <f t="shared" si="3"/>
        <v/>
      </c>
      <c r="BU17" s="481" t="str">
        <f t="shared" si="3"/>
        <v/>
      </c>
      <c r="BV17" s="481" t="str">
        <f t="shared" si="3"/>
        <v/>
      </c>
      <c r="BW17" s="481" t="str">
        <f t="shared" si="3"/>
        <v/>
      </c>
      <c r="BX17" s="481" t="str">
        <f t="shared" si="3"/>
        <v/>
      </c>
      <c r="BY17" s="481" t="str">
        <f t="shared" si="3"/>
        <v/>
      </c>
      <c r="BZ17" s="481" t="str">
        <f t="shared" si="3"/>
        <v/>
      </c>
      <c r="CA17" s="481" t="str">
        <f t="shared" si="3"/>
        <v/>
      </c>
      <c r="CB17" s="481" t="str">
        <f t="shared" si="3"/>
        <v/>
      </c>
      <c r="CC17" s="481" t="str">
        <f t="shared" si="3"/>
        <v/>
      </c>
      <c r="CD17" s="481" t="str">
        <f t="shared" si="3"/>
        <v/>
      </c>
      <c r="CE17" s="481" t="str">
        <f t="shared" si="3"/>
        <v/>
      </c>
      <c r="CF17" s="481" t="str">
        <f t="shared" si="3"/>
        <v/>
      </c>
      <c r="CG17" s="481" t="str">
        <f t="shared" si="3"/>
        <v/>
      </c>
      <c r="CH17" s="481" t="str">
        <f t="shared" si="3"/>
        <v/>
      </c>
      <c r="CI17" s="481" t="str">
        <f t="shared" si="3"/>
        <v/>
      </c>
      <c r="CJ17" s="480"/>
      <c r="CK17" s="50" t="s">
        <v>172</v>
      </c>
    </row>
    <row r="18" spans="3:89" s="29" customFormat="1" ht="15" customHeight="1">
      <c r="C18" s="18"/>
      <c r="D18" s="381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50" t="s">
        <v>172</v>
      </c>
    </row>
    <row r="19" spans="3:89" s="29" customFormat="1" ht="15" customHeight="1">
      <c r="C19" s="479" t="s">
        <v>148</v>
      </c>
      <c r="D19" s="448"/>
      <c r="E19" s="449"/>
      <c r="F19" s="448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  <c r="W19" s="447"/>
      <c r="X19" s="447"/>
      <c r="Y19" s="447"/>
      <c r="Z19" s="447"/>
      <c r="AA19" s="447"/>
      <c r="AB19" s="447"/>
      <c r="AC19" s="447"/>
      <c r="AD19" s="447"/>
      <c r="AE19" s="447"/>
      <c r="AF19" s="447"/>
      <c r="AG19" s="447"/>
      <c r="AH19" s="447"/>
      <c r="AI19" s="447"/>
      <c r="AJ19" s="447"/>
      <c r="AK19" s="447"/>
      <c r="AL19" s="447"/>
      <c r="AM19" s="447"/>
      <c r="AN19" s="447"/>
      <c r="AO19" s="447"/>
      <c r="AP19" s="447"/>
      <c r="AQ19" s="447"/>
      <c r="AR19" s="447"/>
      <c r="AS19" s="447"/>
      <c r="AT19" s="447"/>
      <c r="AU19" s="447"/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7"/>
      <c r="BI19" s="447"/>
      <c r="BJ19" s="447"/>
      <c r="BK19" s="447"/>
      <c r="BL19" s="447"/>
      <c r="BM19" s="447"/>
      <c r="BN19" s="447"/>
      <c r="BO19" s="447"/>
      <c r="BP19" s="447"/>
      <c r="BQ19" s="447"/>
      <c r="BR19" s="447"/>
      <c r="BS19" s="447"/>
      <c r="BT19" s="447"/>
      <c r="BU19" s="447"/>
      <c r="BV19" s="447"/>
      <c r="BW19" s="447"/>
      <c r="BX19" s="447"/>
      <c r="BY19" s="447"/>
      <c r="BZ19" s="447"/>
      <c r="CA19" s="447"/>
      <c r="CB19" s="447"/>
      <c r="CC19" s="447"/>
      <c r="CD19" s="447"/>
      <c r="CE19" s="447"/>
      <c r="CF19" s="447"/>
      <c r="CG19" s="447"/>
      <c r="CH19" s="447"/>
      <c r="CI19" s="447"/>
      <c r="CJ19" s="447"/>
      <c r="CK19" s="50" t="s">
        <v>172</v>
      </c>
    </row>
    <row r="20" spans="3:89" s="29" customFormat="1" ht="15" customHeight="1">
      <c r="C20" s="18"/>
      <c r="D20" s="381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50" t="s">
        <v>172</v>
      </c>
    </row>
    <row r="21" spans="3:89" s="29" customFormat="1" ht="15" customHeight="1">
      <c r="C21" s="103" t="s">
        <v>537</v>
      </c>
      <c r="D21" s="101"/>
      <c r="E21" s="102"/>
      <c r="F21" s="101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50" t="s">
        <v>172</v>
      </c>
    </row>
    <row r="22" spans="3:89" s="29" customFormat="1" ht="15" customHeight="1">
      <c r="C22" s="52"/>
      <c r="D22" s="381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50" t="s">
        <v>172</v>
      </c>
    </row>
    <row r="23" spans="3:89" s="29" customFormat="1" ht="15" customHeight="1">
      <c r="C23" s="312" t="s">
        <v>148</v>
      </c>
      <c r="D23" s="413" t="s">
        <v>296</v>
      </c>
      <c r="E23" s="168"/>
      <c r="F23" s="413" t="s">
        <v>295</v>
      </c>
      <c r="G23" s="413" t="s">
        <v>294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50" t="s">
        <v>172</v>
      </c>
    </row>
    <row r="24" spans="3:89" s="29" customFormat="1" ht="15" customHeight="1">
      <c r="C24" s="133" t="s">
        <v>536</v>
      </c>
      <c r="H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50" t="s">
        <v>172</v>
      </c>
    </row>
    <row r="25" spans="3:89" s="29" customFormat="1" ht="15" customHeight="1">
      <c r="C25" s="207" t="s">
        <v>535</v>
      </c>
      <c r="D25" s="41">
        <f>SUM(F25:G25)</f>
        <v>139023</v>
      </c>
      <c r="F25" s="471">
        <v>139023</v>
      </c>
      <c r="G25" s="474">
        <v>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50" t="s">
        <v>172</v>
      </c>
    </row>
    <row r="26" spans="3:89" s="29" customFormat="1" ht="15" customHeight="1">
      <c r="C26" s="207" t="s">
        <v>534</v>
      </c>
      <c r="D26" s="475">
        <f>SUM(F26:G26)</f>
        <v>0</v>
      </c>
      <c r="E26" s="478"/>
      <c r="F26" s="474">
        <v>0</v>
      </c>
      <c r="G26" s="474">
        <v>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50" t="s">
        <v>172</v>
      </c>
    </row>
    <row r="27" spans="3:89" s="29" customFormat="1" ht="15" customHeight="1">
      <c r="C27" s="140" t="str">
        <f>"Total "&amp;C24</f>
        <v xml:space="preserve">Total Residential GFA </v>
      </c>
      <c r="D27" s="42">
        <f>SUM(F27:G27)</f>
        <v>139023</v>
      </c>
      <c r="F27" s="42">
        <f>SUM(F25:F26)</f>
        <v>139023</v>
      </c>
      <c r="G27" s="42">
        <f>SUM(G25:G26)</f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50" t="s">
        <v>172</v>
      </c>
    </row>
    <row r="28" spans="3:89" s="29" customFormat="1" ht="15" customHeight="1">
      <c r="D28" s="41"/>
      <c r="F28" s="41"/>
      <c r="G28" s="41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50" t="s">
        <v>172</v>
      </c>
    </row>
    <row r="29" spans="3:89" s="29" customFormat="1" ht="15" customHeight="1">
      <c r="C29" s="133" t="s">
        <v>533</v>
      </c>
      <c r="D29" s="473"/>
      <c r="F29" s="477"/>
      <c r="G29" s="477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50" t="s">
        <v>172</v>
      </c>
    </row>
    <row r="30" spans="3:89" s="29" customFormat="1" ht="15" customHeight="1">
      <c r="C30" s="207" t="s">
        <v>532</v>
      </c>
      <c r="D30" s="473"/>
      <c r="F30" s="476">
        <v>1</v>
      </c>
      <c r="G30" s="476">
        <v>1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50" t="s">
        <v>172</v>
      </c>
    </row>
    <row r="31" spans="3:89" s="29" customFormat="1" ht="15" customHeight="1">
      <c r="C31" s="207" t="s">
        <v>531</v>
      </c>
      <c r="D31" s="473"/>
      <c r="F31" s="476">
        <v>1</v>
      </c>
      <c r="G31" s="476">
        <v>1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50" t="s">
        <v>172</v>
      </c>
    </row>
    <row r="32" spans="3:89" s="29" customFormat="1" ht="15" customHeight="1">
      <c r="C32" s="207" t="s">
        <v>530</v>
      </c>
      <c r="D32" s="41">
        <f>SUM(F32:G32)</f>
        <v>139023</v>
      </c>
      <c r="F32" s="41">
        <f>F30*F25</f>
        <v>139023</v>
      </c>
      <c r="G32" s="41">
        <f>G30*G25</f>
        <v>0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50" t="s">
        <v>172</v>
      </c>
    </row>
    <row r="33" spans="3:89" s="29" customFormat="1" ht="15" customHeight="1">
      <c r="C33" s="207" t="s">
        <v>529</v>
      </c>
      <c r="D33" s="41">
        <f>SUM(F33:G33)</f>
        <v>0</v>
      </c>
      <c r="E33" s="129"/>
      <c r="F33" s="41">
        <f>F31*F26</f>
        <v>0</v>
      </c>
      <c r="G33" s="41">
        <f>G31*G26</f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50" t="s">
        <v>172</v>
      </c>
    </row>
    <row r="34" spans="3:89" s="29" customFormat="1" ht="15" customHeight="1">
      <c r="C34" s="140" t="str">
        <f>"Total "&amp;C29</f>
        <v>Total Residential Saleable</v>
      </c>
      <c r="D34" s="42">
        <f>F34+G34</f>
        <v>139023</v>
      </c>
      <c r="E34" s="42"/>
      <c r="F34" s="42">
        <f>SUM(F32:F33)</f>
        <v>139023</v>
      </c>
      <c r="G34" s="42">
        <f>SUM(G32:G33)</f>
        <v>0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50" t="s">
        <v>172</v>
      </c>
    </row>
    <row r="35" spans="3:89" s="29" customFormat="1" ht="15" customHeight="1">
      <c r="D35" s="41"/>
      <c r="F35" s="41"/>
      <c r="G35" s="41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50" t="s">
        <v>172</v>
      </c>
    </row>
    <row r="36" spans="3:89" s="29" customFormat="1" ht="15" customHeight="1">
      <c r="C36" s="133" t="s">
        <v>528</v>
      </c>
      <c r="D36" s="41"/>
      <c r="F36" s="41"/>
      <c r="G36" s="41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50" t="s">
        <v>172</v>
      </c>
    </row>
    <row r="37" spans="3:89" s="29" customFormat="1" ht="15" customHeight="1">
      <c r="C37" s="207" t="s">
        <v>527</v>
      </c>
      <c r="D37" s="475">
        <f>SUM(F37:G37)</f>
        <v>2000</v>
      </c>
      <c r="E37" s="129"/>
      <c r="F37" s="474">
        <v>2000</v>
      </c>
      <c r="G37" s="471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50" t="s">
        <v>172</v>
      </c>
    </row>
    <row r="38" spans="3:89" s="29" customFormat="1" ht="15" customHeight="1">
      <c r="C38" s="140" t="s">
        <v>526</v>
      </c>
      <c r="D38" s="42">
        <f>SUM(F38:G38)</f>
        <v>141023</v>
      </c>
      <c r="F38" s="42">
        <f>F27+F37</f>
        <v>141023</v>
      </c>
      <c r="G38" s="42">
        <f>G27+G37</f>
        <v>0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50" t="s">
        <v>172</v>
      </c>
    </row>
    <row r="39" spans="3:89" s="29" customFormat="1" ht="15" customHeight="1">
      <c r="D39" s="473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50" t="s">
        <v>172</v>
      </c>
    </row>
    <row r="40" spans="3:89" s="29" customFormat="1" ht="15" customHeight="1">
      <c r="C40" s="133" t="s">
        <v>525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50" t="s">
        <v>172</v>
      </c>
    </row>
    <row r="41" spans="3:89" s="29" customFormat="1" ht="15" customHeight="1">
      <c r="C41" s="207" t="s">
        <v>524</v>
      </c>
      <c r="E41" s="129"/>
      <c r="F41" s="81">
        <v>1</v>
      </c>
      <c r="G41" s="81">
        <v>1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50" t="s">
        <v>172</v>
      </c>
    </row>
    <row r="42" spans="3:89" s="29" customFormat="1" ht="15" customHeight="1">
      <c r="C42" s="140" t="str">
        <f>"Total "&amp;C40</f>
        <v xml:space="preserve">Total Retail Leasable </v>
      </c>
      <c r="D42" s="42">
        <f>SUM(F42:G42)</f>
        <v>2000</v>
      </c>
      <c r="F42" s="42">
        <f>F37*F41</f>
        <v>2000</v>
      </c>
      <c r="G42" s="42">
        <f>G37*G41</f>
        <v>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50" t="s">
        <v>172</v>
      </c>
    </row>
    <row r="43" spans="3:89" s="29" customFormat="1" ht="15" customHeight="1">
      <c r="D43" s="41"/>
      <c r="F43" s="41"/>
      <c r="G43" s="41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50" t="s">
        <v>172</v>
      </c>
    </row>
    <row r="44" spans="3:89" s="29" customFormat="1" ht="15" customHeight="1">
      <c r="C44" s="133" t="s">
        <v>523</v>
      </c>
      <c r="D44" s="41"/>
      <c r="F44" s="41"/>
      <c r="G44" s="41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50" t="s">
        <v>172</v>
      </c>
    </row>
    <row r="45" spans="3:89" s="29" customFormat="1" ht="15" customHeight="1">
      <c r="C45" s="472" t="s">
        <v>522</v>
      </c>
      <c r="D45" s="41">
        <f>SUM(F45:G45)</f>
        <v>0</v>
      </c>
      <c r="E45" s="129"/>
      <c r="F45" s="471">
        <v>0</v>
      </c>
      <c r="G45" s="470">
        <v>0</v>
      </c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50" t="s">
        <v>172</v>
      </c>
    </row>
    <row r="46" spans="3:89" s="29" customFormat="1" ht="15" customHeight="1">
      <c r="C46" s="140" t="str">
        <f>"Total "&amp;C44</f>
        <v>Total Net Retail Leasable</v>
      </c>
      <c r="D46" s="42">
        <f>SUM(F46:G46)</f>
        <v>2000</v>
      </c>
      <c r="E46" s="42"/>
      <c r="F46" s="42">
        <f>F42-F45</f>
        <v>2000</v>
      </c>
      <c r="G46" s="42">
        <f>G42-G45</f>
        <v>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50" t="s">
        <v>172</v>
      </c>
    </row>
    <row r="47" spans="3:89" s="29" customFormat="1" ht="15" customHeight="1">
      <c r="D47" s="41"/>
      <c r="F47" s="41"/>
      <c r="G47" s="41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50" t="s">
        <v>172</v>
      </c>
    </row>
    <row r="48" spans="3:89" s="29" customFormat="1" ht="15" customHeight="1">
      <c r="C48" s="158" t="s">
        <v>521</v>
      </c>
      <c r="D48" s="41">
        <f>F48+G48</f>
        <v>141023</v>
      </c>
      <c r="E48" s="41"/>
      <c r="F48" s="41">
        <f>F34+F46</f>
        <v>141023</v>
      </c>
      <c r="G48" s="41">
        <f>G34+G46</f>
        <v>0</v>
      </c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50" t="s">
        <v>172</v>
      </c>
    </row>
    <row r="49" spans="3:89" s="29" customFormat="1" ht="15" customHeight="1">
      <c r="F49" s="469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50" t="s">
        <v>172</v>
      </c>
    </row>
    <row r="50" spans="3:89" s="29" customFormat="1" ht="15" customHeight="1">
      <c r="C50" s="133" t="s">
        <v>520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50" t="s">
        <v>172</v>
      </c>
    </row>
    <row r="51" spans="3:89" s="29" customFormat="1" ht="15" customHeight="1">
      <c r="C51" s="207" t="s">
        <v>142</v>
      </c>
      <c r="D51" s="468">
        <f>SUM(F51:G51)</f>
        <v>128</v>
      </c>
      <c r="F51" s="463">
        <v>128</v>
      </c>
      <c r="G51" s="463">
        <v>0</v>
      </c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50" t="s">
        <v>172</v>
      </c>
    </row>
    <row r="52" spans="3:89" s="29" customFormat="1" ht="15" customHeight="1">
      <c r="C52" s="207" t="s">
        <v>519</v>
      </c>
      <c r="D52" s="41">
        <f>D34/D51</f>
        <v>1086.1171875</v>
      </c>
      <c r="F52" s="41">
        <f>IF(F51=0,0,F34/F51)</f>
        <v>1086.1171875</v>
      </c>
      <c r="G52" s="41">
        <f>IF(G51=0,0,G34/G51)</f>
        <v>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50" t="s">
        <v>172</v>
      </c>
    </row>
    <row r="53" spans="3:89" s="29" customFormat="1" ht="15" customHeight="1">
      <c r="C53" s="207" t="s">
        <v>518</v>
      </c>
      <c r="D53" s="465">
        <f>SUM(F53,G53)</f>
        <v>1</v>
      </c>
      <c r="E53" s="129"/>
      <c r="F53" s="465">
        <f>F51/$D$51</f>
        <v>1</v>
      </c>
      <c r="G53" s="465">
        <f>G51/$D$51</f>
        <v>0</v>
      </c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50" t="s">
        <v>172</v>
      </c>
    </row>
    <row r="54" spans="3:89" s="29" customFormat="1" ht="15" customHeight="1">
      <c r="C54" s="467" t="s">
        <v>517</v>
      </c>
      <c r="D54" s="504">
        <f>D316*$D$317</f>
        <v>4488000</v>
      </c>
      <c r="F54" s="504">
        <f>D316*F53*$D$317</f>
        <v>4488000</v>
      </c>
      <c r="G54" s="466">
        <f>D316*G53*$D$317</f>
        <v>0</v>
      </c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50" t="s">
        <v>172</v>
      </c>
    </row>
    <row r="55" spans="3:89" s="29" customFormat="1" ht="15" customHeight="1"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50" t="s">
        <v>172</v>
      </c>
    </row>
    <row r="56" spans="3:89" s="29" customFormat="1" ht="15" customHeight="1">
      <c r="C56" s="133" t="s">
        <v>516</v>
      </c>
      <c r="D56" s="465"/>
      <c r="F56" s="465"/>
      <c r="G56" s="465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50" t="s">
        <v>172</v>
      </c>
    </row>
    <row r="57" spans="3:89" s="29" customFormat="1" ht="15" customHeight="1">
      <c r="C57" s="29" t="s">
        <v>134</v>
      </c>
      <c r="D57" s="464">
        <f>SUM(F57:G57)</f>
        <v>0</v>
      </c>
      <c r="F57" s="463">
        <v>0</v>
      </c>
      <c r="G57" s="463">
        <v>0</v>
      </c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50" t="s">
        <v>172</v>
      </c>
    </row>
    <row r="58" spans="3:89" s="29" customFormat="1" ht="15" customHeight="1">
      <c r="C58" s="29" t="s">
        <v>130</v>
      </c>
      <c r="D58" s="464">
        <f>SUM(F58:G58)</f>
        <v>0</v>
      </c>
      <c r="F58" s="463">
        <v>0</v>
      </c>
      <c r="G58" s="463">
        <v>0</v>
      </c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50" t="s">
        <v>172</v>
      </c>
    </row>
    <row r="59" spans="3:89" s="29" customFormat="1" ht="15" customHeight="1">
      <c r="C59" s="29" t="s">
        <v>515</v>
      </c>
      <c r="D59" s="464">
        <f>SUM(F59:G59)</f>
        <v>0</v>
      </c>
      <c r="F59" s="463">
        <v>0</v>
      </c>
      <c r="G59" s="463">
        <v>0</v>
      </c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50" t="s">
        <v>172</v>
      </c>
    </row>
    <row r="60" spans="3:89" s="29" customFormat="1" ht="15" customHeight="1"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50" t="s">
        <v>172</v>
      </c>
    </row>
    <row r="61" spans="3:89" s="29" customFormat="1" ht="15" customHeight="1">
      <c r="C61" s="133" t="s">
        <v>514</v>
      </c>
      <c r="D61" s="285"/>
      <c r="F61" s="285"/>
      <c r="G61" s="285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50" t="s">
        <v>172</v>
      </c>
    </row>
    <row r="62" spans="3:89" s="29" customFormat="1" ht="15" customHeight="1">
      <c r="C62" s="207" t="s">
        <v>513</v>
      </c>
      <c r="D62" s="461" t="s">
        <v>501</v>
      </c>
      <c r="E62" s="80">
        <v>24</v>
      </c>
      <c r="F62" s="455">
        <f>EOMONTH(F8,E62)</f>
        <v>42825</v>
      </c>
      <c r="G62" s="285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50" t="s">
        <v>172</v>
      </c>
    </row>
    <row r="63" spans="3:89" s="29" customFormat="1" ht="15" customHeight="1">
      <c r="C63" s="207" t="s">
        <v>512</v>
      </c>
      <c r="D63" s="43"/>
      <c r="F63" s="462">
        <v>60</v>
      </c>
      <c r="G63" s="462">
        <v>0</v>
      </c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50" t="s">
        <v>172</v>
      </c>
    </row>
    <row r="64" spans="3:89" s="29" customFormat="1" ht="15" customHeight="1">
      <c r="C64" s="207" t="s">
        <v>511</v>
      </c>
      <c r="D64" s="43"/>
      <c r="F64" s="451">
        <f>F63*F46</f>
        <v>120000</v>
      </c>
      <c r="G64" s="451">
        <f>G63*G46</f>
        <v>0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50" t="s">
        <v>172</v>
      </c>
    </row>
    <row r="65" spans="3:89" s="29" customFormat="1" ht="15" customHeight="1">
      <c r="C65" s="207" t="s">
        <v>445</v>
      </c>
      <c r="D65" s="43"/>
      <c r="F65" s="57">
        <v>0.03</v>
      </c>
      <c r="G65" s="57">
        <v>0</v>
      </c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50" t="s">
        <v>172</v>
      </c>
    </row>
    <row r="66" spans="3:89" s="29" customFormat="1" ht="15" customHeight="1">
      <c r="C66" s="207" t="s">
        <v>510</v>
      </c>
      <c r="D66" s="43"/>
      <c r="F66" s="314">
        <f>'Hotel Carve-out'!M1777</f>
        <v>1</v>
      </c>
      <c r="G66" s="462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50" t="s">
        <v>172</v>
      </c>
    </row>
    <row r="67" spans="3:89" s="29" customFormat="1" ht="15" customHeight="1">
      <c r="C67" s="207" t="s">
        <v>569</v>
      </c>
      <c r="D67" s="43"/>
      <c r="F67" s="185">
        <f>'Hotel Carve-out'!$L$1777</f>
        <v>0</v>
      </c>
      <c r="G67" s="462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50" t="s">
        <v>172</v>
      </c>
    </row>
    <row r="68" spans="3:89" s="29" customFormat="1" ht="15" customHeight="1">
      <c r="C68" s="207" t="s">
        <v>509</v>
      </c>
      <c r="D68" s="43"/>
      <c r="F68" s="94">
        <v>7.0000000000000007E-2</v>
      </c>
      <c r="G68" s="94">
        <v>0</v>
      </c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50" t="s">
        <v>172</v>
      </c>
    </row>
    <row r="69" spans="3:89" s="29" customFormat="1" ht="15" customHeight="1">
      <c r="C69" s="207" t="s">
        <v>508</v>
      </c>
      <c r="F69" s="54">
        <f>F68+F67</f>
        <v>7.0000000000000007E-2</v>
      </c>
      <c r="G69" s="94">
        <v>0</v>
      </c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50" t="s">
        <v>172</v>
      </c>
    </row>
    <row r="70" spans="3:89" s="29" customFormat="1" ht="15" customHeight="1">
      <c r="C70" s="207" t="s">
        <v>497</v>
      </c>
      <c r="F70" s="451">
        <f>(F64*(1+F65)^(E72/12))/F69*(1-F71)</f>
        <v>1987326.9845142851</v>
      </c>
      <c r="G70" s="451">
        <f>IFERROR(G64*(1+G65)^(G72/12)/G69*(1-G71),0)</f>
        <v>0</v>
      </c>
      <c r="H70" s="18"/>
      <c r="I70" s="451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50" t="s">
        <v>172</v>
      </c>
    </row>
    <row r="71" spans="3:89" s="29" customFormat="1" ht="15" customHeight="1">
      <c r="C71" s="207" t="s">
        <v>384</v>
      </c>
      <c r="F71" s="94">
        <v>0</v>
      </c>
      <c r="G71" s="94">
        <v>0</v>
      </c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50" t="s">
        <v>172</v>
      </c>
    </row>
    <row r="72" spans="3:89" s="29" customFormat="1" ht="15" customHeight="1">
      <c r="C72" s="207" t="s">
        <v>500</v>
      </c>
      <c r="D72" s="461" t="s">
        <v>501</v>
      </c>
      <c r="E72" s="460">
        <v>60</v>
      </c>
      <c r="F72" s="455">
        <f>EOMONTH(F8,E72)</f>
        <v>43921</v>
      </c>
      <c r="G72" s="459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50" t="s">
        <v>172</v>
      </c>
    </row>
    <row r="73" spans="3:89" s="29" customFormat="1" ht="15" customHeight="1">
      <c r="C73" s="140" t="s">
        <v>507</v>
      </c>
      <c r="D73" s="458">
        <f>F73+G73</f>
        <v>1987326.9845142851</v>
      </c>
      <c r="F73" s="458">
        <f>(F64*(1+F65)^(E72/12))/F69*(1-F71)</f>
        <v>1987326.9845142851</v>
      </c>
      <c r="G73" s="276">
        <f>IF(G69=0,0,(G46*G63)/G69)</f>
        <v>0</v>
      </c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50" t="s">
        <v>172</v>
      </c>
    </row>
    <row r="74" spans="3:89" s="29" customFormat="1" ht="15" customHeight="1"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50" t="s">
        <v>172</v>
      </c>
    </row>
    <row r="75" spans="3:89" s="29" customFormat="1" ht="15" customHeight="1">
      <c r="C75" s="169" t="s">
        <v>506</v>
      </c>
      <c r="D75" s="457">
        <v>0</v>
      </c>
      <c r="E75" s="129"/>
      <c r="F75" s="457">
        <v>0</v>
      </c>
      <c r="G75" s="457">
        <v>0</v>
      </c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50" t="s">
        <v>172</v>
      </c>
    </row>
    <row r="76" spans="3:89" s="29" customFormat="1" ht="15" customHeight="1">
      <c r="C76" s="456" t="s">
        <v>505</v>
      </c>
      <c r="D76" s="278">
        <f>SUM(F76:G76)</f>
        <v>0</v>
      </c>
      <c r="F76" s="276">
        <f>F75*F46</f>
        <v>0</v>
      </c>
      <c r="G76" s="276">
        <f>G75*G46</f>
        <v>0</v>
      </c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50" t="s">
        <v>172</v>
      </c>
    </row>
    <row r="77" spans="3:89" s="29" customFormat="1" ht="15" customHeight="1">
      <c r="D77" s="39"/>
      <c r="F77" s="39"/>
      <c r="G77" s="39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50" t="s">
        <v>172</v>
      </c>
    </row>
    <row r="78" spans="3:89" s="29" customFormat="1" ht="15" customHeight="1">
      <c r="C78" s="29" t="s">
        <v>552</v>
      </c>
      <c r="D78" s="500">
        <f>SUM(F78:G78)</f>
        <v>1987326.9845142851</v>
      </c>
      <c r="F78" s="500">
        <f>F73-F76</f>
        <v>1987326.9845142851</v>
      </c>
      <c r="G78" s="39">
        <f>G73-G76</f>
        <v>0</v>
      </c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50" t="s">
        <v>172</v>
      </c>
    </row>
    <row r="79" spans="3:89" s="29" customFormat="1" ht="15" customHeight="1">
      <c r="D79" s="39"/>
      <c r="F79" s="39"/>
      <c r="G79" s="39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50" t="s">
        <v>172</v>
      </c>
    </row>
    <row r="80" spans="3:89" s="29" customFormat="1" ht="15" customHeight="1">
      <c r="C80" s="133" t="s">
        <v>504</v>
      </c>
      <c r="CK80" s="50" t="s">
        <v>172</v>
      </c>
    </row>
    <row r="81" spans="3:89" s="29" customFormat="1" ht="15" customHeight="1">
      <c r="C81" s="207" t="s">
        <v>503</v>
      </c>
      <c r="F81" s="454">
        <v>96</v>
      </c>
      <c r="CK81" s="50" t="s">
        <v>172</v>
      </c>
    </row>
    <row r="82" spans="3:89" s="29" customFormat="1" ht="15" customHeight="1">
      <c r="C82" s="207" t="s">
        <v>384</v>
      </c>
      <c r="F82" s="94">
        <v>0</v>
      </c>
      <c r="CK82" s="50" t="s">
        <v>172</v>
      </c>
    </row>
    <row r="83" spans="3:89" s="29" customFormat="1" ht="15" customHeight="1">
      <c r="C83" s="29" t="s">
        <v>590</v>
      </c>
      <c r="F83" s="54"/>
      <c r="CK83" s="50"/>
    </row>
    <row r="84" spans="3:89" s="29" customFormat="1" ht="15" customHeight="1">
      <c r="C84" s="207" t="s">
        <v>588</v>
      </c>
      <c r="D84" s="167" t="s">
        <v>501</v>
      </c>
      <c r="E84" s="454">
        <v>3</v>
      </c>
      <c r="F84" s="333">
        <v>6000000</v>
      </c>
      <c r="CK84" s="50"/>
    </row>
    <row r="85" spans="3:89" s="29" customFormat="1" ht="15" customHeight="1">
      <c r="C85" s="207" t="s">
        <v>589</v>
      </c>
      <c r="D85" s="129"/>
      <c r="E85" s="765">
        <v>24</v>
      </c>
      <c r="F85" s="764">
        <v>4400000</v>
      </c>
      <c r="CK85" s="50"/>
    </row>
    <row r="86" spans="3:89" s="29" customFormat="1" ht="15" customHeight="1">
      <c r="C86" s="140" t="s">
        <v>587</v>
      </c>
      <c r="F86" s="451"/>
      <c r="CK86" s="50" t="s">
        <v>172</v>
      </c>
    </row>
    <row r="87" spans="3:89" s="29" customFormat="1" ht="15" customHeight="1">
      <c r="C87" s="207"/>
      <c r="F87" s="450"/>
      <c r="CK87" s="50" t="s">
        <v>172</v>
      </c>
    </row>
    <row r="88" spans="3:89" s="29" customFormat="1" ht="15" customHeight="1">
      <c r="C88" s="18"/>
      <c r="D88" s="381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50" t="s">
        <v>172</v>
      </c>
    </row>
    <row r="89" spans="3:89" s="29" customFormat="1" ht="15" customHeight="1">
      <c r="C89" s="479" t="s">
        <v>496</v>
      </c>
      <c r="D89" s="448"/>
      <c r="E89" s="449"/>
      <c r="F89" s="448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47"/>
      <c r="R89" s="447"/>
      <c r="S89" s="447"/>
      <c r="T89" s="447"/>
      <c r="U89" s="447"/>
      <c r="V89" s="447"/>
      <c r="W89" s="447"/>
      <c r="X89" s="447"/>
      <c r="Y89" s="447"/>
      <c r="Z89" s="447"/>
      <c r="AA89" s="447"/>
      <c r="AB89" s="447"/>
      <c r="AC89" s="447"/>
      <c r="AD89" s="447"/>
      <c r="AE89" s="447"/>
      <c r="AF89" s="447"/>
      <c r="AG89" s="447"/>
      <c r="AH89" s="447"/>
      <c r="AI89" s="447"/>
      <c r="AJ89" s="447"/>
      <c r="AK89" s="447"/>
      <c r="AL89" s="447"/>
      <c r="AM89" s="447"/>
      <c r="AN89" s="447"/>
      <c r="AO89" s="447"/>
      <c r="AP89" s="447"/>
      <c r="AQ89" s="447"/>
      <c r="AR89" s="447"/>
      <c r="AS89" s="447"/>
      <c r="AT89" s="447"/>
      <c r="AU89" s="447"/>
      <c r="AV89" s="447"/>
      <c r="AW89" s="447"/>
      <c r="AX89" s="447"/>
      <c r="AY89" s="447"/>
      <c r="AZ89" s="447"/>
      <c r="BA89" s="447"/>
      <c r="BB89" s="447"/>
      <c r="BC89" s="447"/>
      <c r="BD89" s="447"/>
      <c r="BE89" s="447"/>
      <c r="BF89" s="447"/>
      <c r="BG89" s="447"/>
      <c r="BH89" s="447"/>
      <c r="BI89" s="447"/>
      <c r="BJ89" s="447"/>
      <c r="BK89" s="447"/>
      <c r="BL89" s="447"/>
      <c r="BM89" s="447"/>
      <c r="BN89" s="447"/>
      <c r="BO89" s="447"/>
      <c r="BP89" s="447"/>
      <c r="BQ89" s="447"/>
      <c r="BR89" s="447"/>
      <c r="BS89" s="447"/>
      <c r="BT89" s="447"/>
      <c r="BU89" s="447"/>
      <c r="BV89" s="447"/>
      <c r="BW89" s="447"/>
      <c r="BX89" s="447"/>
      <c r="BY89" s="447"/>
      <c r="BZ89" s="447"/>
      <c r="CA89" s="447"/>
      <c r="CB89" s="447"/>
      <c r="CC89" s="447"/>
      <c r="CD89" s="447"/>
      <c r="CE89" s="447"/>
      <c r="CF89" s="447"/>
      <c r="CG89" s="447"/>
      <c r="CH89" s="447"/>
      <c r="CI89" s="447"/>
      <c r="CJ89" s="447"/>
      <c r="CK89" s="50" t="s">
        <v>172</v>
      </c>
    </row>
    <row r="90" spans="3:89" s="29" customFormat="1" ht="15" customHeight="1">
      <c r="C90" s="18"/>
      <c r="D90" s="381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50" t="s">
        <v>172</v>
      </c>
    </row>
    <row r="91" spans="3:89" s="29" customFormat="1" ht="15" customHeight="1">
      <c r="C91" s="103" t="s">
        <v>495</v>
      </c>
      <c r="D91" s="101"/>
      <c r="E91" s="102"/>
      <c r="F91" s="101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50" t="s">
        <v>172</v>
      </c>
    </row>
    <row r="92" spans="3:89" s="29" customFormat="1" ht="15" customHeight="1">
      <c r="C92" s="18"/>
      <c r="D92" s="381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50" t="s">
        <v>172</v>
      </c>
    </row>
    <row r="93" spans="3:89" s="29" customFormat="1" ht="15" customHeight="1">
      <c r="C93" s="161" t="s">
        <v>494</v>
      </c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S93" s="161"/>
      <c r="BT93" s="161"/>
      <c r="BU93" s="161"/>
      <c r="BV93" s="161"/>
      <c r="BW93" s="161"/>
      <c r="BX93" s="161"/>
      <c r="BY93" s="161"/>
      <c r="BZ93" s="161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50" t="s">
        <v>172</v>
      </c>
    </row>
    <row r="94" spans="3:89" s="29" customFormat="1" ht="15" customHeight="1">
      <c r="C94" s="18"/>
      <c r="D94" s="381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50" t="s">
        <v>172</v>
      </c>
    </row>
    <row r="95" spans="3:89" s="29" customFormat="1" ht="15" customHeight="1">
      <c r="C95" s="446" t="s">
        <v>41</v>
      </c>
      <c r="D95" s="413" t="s">
        <v>296</v>
      </c>
      <c r="E95" s="413" t="s">
        <v>303</v>
      </c>
      <c r="F95" s="413" t="s">
        <v>295</v>
      </c>
      <c r="G95" s="413" t="s">
        <v>294</v>
      </c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50" t="s">
        <v>172</v>
      </c>
    </row>
    <row r="96" spans="3:89" s="29" customFormat="1" ht="15" customHeight="1">
      <c r="C96" s="29" t="s">
        <v>493</v>
      </c>
      <c r="D96" s="432"/>
      <c r="E96" s="432"/>
      <c r="F96" s="502">
        <f>F97/$F$51</f>
        <v>0.5</v>
      </c>
      <c r="G96" s="444">
        <f>G97/$F$51</f>
        <v>0</v>
      </c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50" t="s">
        <v>172</v>
      </c>
    </row>
    <row r="97" spans="3:89" s="29" customFormat="1" ht="15" customHeight="1">
      <c r="C97" s="207" t="s">
        <v>142</v>
      </c>
      <c r="D97" s="432"/>
      <c r="E97" s="432"/>
      <c r="F97" s="463">
        <v>64</v>
      </c>
      <c r="G97" s="463">
        <v>0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50" t="s">
        <v>172</v>
      </c>
    </row>
    <row r="98" spans="3:89" s="29" customFormat="1" ht="15" customHeight="1">
      <c r="C98" s="29" t="s">
        <v>492</v>
      </c>
      <c r="E98" s="17"/>
      <c r="F98" s="443">
        <f>1/18</f>
        <v>5.5555555555555552E-2</v>
      </c>
      <c r="G98" s="443">
        <v>0.45</v>
      </c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50" t="s">
        <v>172</v>
      </c>
    </row>
    <row r="99" spans="3:89" s="29" customFormat="1" ht="15" customHeight="1">
      <c r="C99" s="207" t="s">
        <v>142</v>
      </c>
      <c r="D99" s="442">
        <f>IF(E99="",F99+G99,E99)</f>
        <v>7.1111111111111107</v>
      </c>
      <c r="E99" s="17"/>
      <c r="F99" s="442">
        <f>(F98+F107)*$F$51</f>
        <v>7.1111111111111107</v>
      </c>
      <c r="G99" s="442">
        <f>(G98+G107)*$G$51</f>
        <v>0</v>
      </c>
      <c r="H99" s="445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50" t="s">
        <v>172</v>
      </c>
    </row>
    <row r="100" spans="3:89" s="29" customFormat="1" ht="15" customHeight="1">
      <c r="C100" s="29" t="s">
        <v>491</v>
      </c>
      <c r="E100" s="17"/>
      <c r="F100" s="443">
        <f>1/18</f>
        <v>5.5555555555555552E-2</v>
      </c>
      <c r="G100" s="443">
        <v>0.2</v>
      </c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50" t="s">
        <v>172</v>
      </c>
    </row>
    <row r="101" spans="3:89" s="29" customFormat="1" ht="15" customHeight="1">
      <c r="C101" s="207" t="s">
        <v>142</v>
      </c>
      <c r="D101" s="442">
        <f>IF(E101="",G101+F101,E101)</f>
        <v>7.1111111111111107</v>
      </c>
      <c r="E101" s="17"/>
      <c r="F101" s="442">
        <f>(F100+F107)*$F$51</f>
        <v>7.1111111111111107</v>
      </c>
      <c r="G101" s="442">
        <f>(G100+G107)*$G$51</f>
        <v>0</v>
      </c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50" t="s">
        <v>172</v>
      </c>
    </row>
    <row r="102" spans="3:89" s="29" customFormat="1" ht="15" customHeight="1">
      <c r="C102" s="29" t="s">
        <v>490</v>
      </c>
      <c r="E102" s="17"/>
      <c r="F102" s="443">
        <f>1/18</f>
        <v>5.5555555555555552E-2</v>
      </c>
      <c r="G102" s="443">
        <v>0.1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50" t="s">
        <v>172</v>
      </c>
    </row>
    <row r="103" spans="3:89" s="29" customFormat="1" ht="15" customHeight="1">
      <c r="C103" s="207" t="s">
        <v>142</v>
      </c>
      <c r="D103" s="442">
        <f>IF(E103="",G103+F103,E103)</f>
        <v>7.1111111111111107</v>
      </c>
      <c r="E103" s="17"/>
      <c r="F103" s="442">
        <f>(F102+F107)*$F$51</f>
        <v>7.1111111111111107</v>
      </c>
      <c r="G103" s="442">
        <f>(G102+G107)*$G$51</f>
        <v>0</v>
      </c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50" t="s">
        <v>172</v>
      </c>
    </row>
    <row r="104" spans="3:89" s="29" customFormat="1" ht="15" customHeight="1">
      <c r="C104" s="29" t="s">
        <v>489</v>
      </c>
      <c r="E104" s="17"/>
      <c r="F104" s="502">
        <f>100%-((F102+F107)+(F100+F107)+(F98+F107)+(F96+F107))</f>
        <v>0.33333333333333337</v>
      </c>
      <c r="G104" s="502">
        <f>100%-((G102+G107)+(G100+G107)+(G98+G107)+(G96+G107))</f>
        <v>0.25</v>
      </c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50" t="s">
        <v>172</v>
      </c>
    </row>
    <row r="105" spans="3:89" s="29" customFormat="1" ht="15" customHeight="1">
      <c r="C105" s="207" t="s">
        <v>142</v>
      </c>
      <c r="D105" s="442">
        <f>IF(E105="",G105+F105,E105)</f>
        <v>42.666666666666671</v>
      </c>
      <c r="E105" s="17"/>
      <c r="F105" s="442">
        <f>(F104+F107)*$F$51</f>
        <v>42.666666666666671</v>
      </c>
      <c r="G105" s="442">
        <f>(G104+G107)*$G$51</f>
        <v>0</v>
      </c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50" t="s">
        <v>172</v>
      </c>
    </row>
    <row r="106" spans="3:89" s="29" customFormat="1" ht="15" customHeight="1">
      <c r="C106" s="34" t="str">
        <f>C95 &amp; " of Remaining Units"</f>
        <v>Sales Velocity of Remaining Units</v>
      </c>
      <c r="D106" s="442"/>
      <c r="E106" s="17"/>
      <c r="F106" s="443">
        <f>1/18</f>
        <v>5.5555555555555552E-2</v>
      </c>
      <c r="G106" s="443">
        <v>5.6000000000000001E-2</v>
      </c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50" t="s">
        <v>172</v>
      </c>
    </row>
    <row r="107" spans="3:89" s="29" customFormat="1" ht="15" customHeight="1">
      <c r="C107" s="34" t="s">
        <v>571</v>
      </c>
      <c r="D107" s="442"/>
      <c r="E107" s="17"/>
      <c r="F107" s="185">
        <f>'Hotel Carve-out'!$N$1777</f>
        <v>0</v>
      </c>
      <c r="G107" s="185">
        <f>'Hotel Carve-out'!$N$1777</f>
        <v>0</v>
      </c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50" t="s">
        <v>172</v>
      </c>
    </row>
    <row r="108" spans="3:89" s="29" customFormat="1" ht="15" customHeight="1">
      <c r="C108" s="34" t="str">
        <f>C95&amp;" Start Period"</f>
        <v>Sales Velocity Start Period</v>
      </c>
      <c r="D108" s="233"/>
      <c r="F108" s="233">
        <v>1</v>
      </c>
      <c r="G108" s="233">
        <v>4</v>
      </c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50" t="s">
        <v>172</v>
      </c>
    </row>
    <row r="109" spans="3:89" s="29" customFormat="1" ht="15" customHeight="1">
      <c r="C109" s="207" t="s">
        <v>13</v>
      </c>
      <c r="D109" s="206" t="str">
        <f>IF(D108="","",INDEX($F$77:$CK$78,1,MATCH(D108,$F$78:$CK$78,1)))</f>
        <v/>
      </c>
      <c r="F109" s="206">
        <f>IF(F108="","",INDEX($F$16:$CK$17,1,MATCH(F108,$F$17:$CK$17,1)))</f>
        <v>42124</v>
      </c>
      <c r="G109" s="206">
        <f>IF(G108="","",INDEX($F$16:$CK$17,1,MATCH(G108,$F$17:$CK$17,1)))</f>
        <v>42216</v>
      </c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50" t="s">
        <v>172</v>
      </c>
    </row>
    <row r="110" spans="3:89" s="29" customFormat="1" ht="15" customHeight="1">
      <c r="C110" s="207"/>
      <c r="D110" s="206"/>
      <c r="F110" s="206"/>
      <c r="G110" s="206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50" t="s">
        <v>172</v>
      </c>
    </row>
    <row r="111" spans="3:89" s="29" customFormat="1" ht="15" customHeight="1">
      <c r="C111" s="34" t="s">
        <v>35</v>
      </c>
      <c r="D111" s="206"/>
      <c r="F111" s="338">
        <f>F51+G51</f>
        <v>128</v>
      </c>
      <c r="G111" s="338">
        <f t="shared" ref="G111:AL111" si="4">IF(G17="","",($F$51+$G$51)-F132)</f>
        <v>64</v>
      </c>
      <c r="H111" s="338">
        <f t="shared" si="4"/>
        <v>56.888888888888886</v>
      </c>
      <c r="I111" s="338">
        <f t="shared" si="4"/>
        <v>49.777777777777771</v>
      </c>
      <c r="J111" s="338">
        <f t="shared" si="4"/>
        <v>42.666666666666657</v>
      </c>
      <c r="K111" s="338">
        <f t="shared" si="4"/>
        <v>35.555555555555543</v>
      </c>
      <c r="L111" s="338">
        <f t="shared" si="4"/>
        <v>28.444444444444429</v>
      </c>
      <c r="M111" s="338">
        <f t="shared" si="4"/>
        <v>21.333333333333314</v>
      </c>
      <c r="N111" s="338">
        <f t="shared" si="4"/>
        <v>14.2222222222222</v>
      </c>
      <c r="O111" s="338">
        <f t="shared" si="4"/>
        <v>7.1111111111110858</v>
      </c>
      <c r="P111" s="338">
        <f t="shared" si="4"/>
        <v>0</v>
      </c>
      <c r="Q111" s="338">
        <f t="shared" si="4"/>
        <v>0</v>
      </c>
      <c r="R111" s="338">
        <f t="shared" si="4"/>
        <v>0</v>
      </c>
      <c r="S111" s="338">
        <f t="shared" si="4"/>
        <v>0</v>
      </c>
      <c r="T111" s="338">
        <f t="shared" si="4"/>
        <v>0</v>
      </c>
      <c r="U111" s="338">
        <f t="shared" si="4"/>
        <v>0</v>
      </c>
      <c r="V111" s="338">
        <f t="shared" si="4"/>
        <v>0</v>
      </c>
      <c r="W111" s="338">
        <f t="shared" si="4"/>
        <v>0</v>
      </c>
      <c r="X111" s="338">
        <f t="shared" si="4"/>
        <v>0</v>
      </c>
      <c r="Y111" s="338">
        <f t="shared" si="4"/>
        <v>0</v>
      </c>
      <c r="Z111" s="338">
        <f t="shared" si="4"/>
        <v>0</v>
      </c>
      <c r="AA111" s="338">
        <f t="shared" si="4"/>
        <v>0</v>
      </c>
      <c r="AB111" s="338">
        <f t="shared" si="4"/>
        <v>0</v>
      </c>
      <c r="AC111" s="338">
        <f t="shared" si="4"/>
        <v>0</v>
      </c>
      <c r="AD111" s="338">
        <f t="shared" si="4"/>
        <v>0</v>
      </c>
      <c r="AE111" s="338">
        <f t="shared" si="4"/>
        <v>0</v>
      </c>
      <c r="AF111" s="338">
        <f t="shared" si="4"/>
        <v>0</v>
      </c>
      <c r="AG111" s="338">
        <f t="shared" si="4"/>
        <v>0</v>
      </c>
      <c r="AH111" s="338">
        <f t="shared" si="4"/>
        <v>0</v>
      </c>
      <c r="AI111" s="338">
        <f t="shared" si="4"/>
        <v>0</v>
      </c>
      <c r="AJ111" s="338">
        <f t="shared" si="4"/>
        <v>0</v>
      </c>
      <c r="AK111" s="338">
        <f t="shared" si="4"/>
        <v>0</v>
      </c>
      <c r="AL111" s="338">
        <f t="shared" si="4"/>
        <v>0</v>
      </c>
      <c r="AM111" s="338">
        <f t="shared" ref="AM111:BR111" si="5">IF(AM17="","",($F$51+$G$51)-AL132)</f>
        <v>0</v>
      </c>
      <c r="AN111" s="338">
        <f t="shared" si="5"/>
        <v>0</v>
      </c>
      <c r="AO111" s="338">
        <f t="shared" si="5"/>
        <v>0</v>
      </c>
      <c r="AP111" s="338">
        <f t="shared" si="5"/>
        <v>0</v>
      </c>
      <c r="AQ111" s="338">
        <f t="shared" si="5"/>
        <v>0</v>
      </c>
      <c r="AR111" s="338">
        <f t="shared" si="5"/>
        <v>0</v>
      </c>
      <c r="AS111" s="338">
        <f t="shared" si="5"/>
        <v>0</v>
      </c>
      <c r="AT111" s="338">
        <f t="shared" si="5"/>
        <v>0</v>
      </c>
      <c r="AU111" s="338">
        <f t="shared" si="5"/>
        <v>0</v>
      </c>
      <c r="AV111" s="338">
        <f t="shared" si="5"/>
        <v>0</v>
      </c>
      <c r="AW111" s="338">
        <f t="shared" si="5"/>
        <v>0</v>
      </c>
      <c r="AX111" s="338">
        <f t="shared" si="5"/>
        <v>0</v>
      </c>
      <c r="AY111" s="338">
        <f t="shared" si="5"/>
        <v>0</v>
      </c>
      <c r="AZ111" s="338">
        <f t="shared" si="5"/>
        <v>0</v>
      </c>
      <c r="BA111" s="338">
        <f t="shared" si="5"/>
        <v>0</v>
      </c>
      <c r="BB111" s="338">
        <f t="shared" si="5"/>
        <v>0</v>
      </c>
      <c r="BC111" s="338">
        <f t="shared" si="5"/>
        <v>0</v>
      </c>
      <c r="BD111" s="338">
        <f t="shared" si="5"/>
        <v>0</v>
      </c>
      <c r="BE111" s="338">
        <f t="shared" si="5"/>
        <v>0</v>
      </c>
      <c r="BF111" s="338">
        <f t="shared" si="5"/>
        <v>0</v>
      </c>
      <c r="BG111" s="338">
        <f t="shared" si="5"/>
        <v>0</v>
      </c>
      <c r="BH111" s="338">
        <f t="shared" si="5"/>
        <v>0</v>
      </c>
      <c r="BI111" s="338">
        <f t="shared" si="5"/>
        <v>0</v>
      </c>
      <c r="BJ111" s="338">
        <f t="shared" si="5"/>
        <v>0</v>
      </c>
      <c r="BK111" s="338">
        <f t="shared" si="5"/>
        <v>0</v>
      </c>
      <c r="BL111" s="338">
        <f t="shared" si="5"/>
        <v>0</v>
      </c>
      <c r="BM111" s="338">
        <f t="shared" si="5"/>
        <v>0</v>
      </c>
      <c r="BN111" s="338">
        <f t="shared" si="5"/>
        <v>0</v>
      </c>
      <c r="BO111" s="338" t="str">
        <f t="shared" si="5"/>
        <v/>
      </c>
      <c r="BP111" s="338" t="str">
        <f t="shared" si="5"/>
        <v/>
      </c>
      <c r="BQ111" s="338" t="str">
        <f t="shared" si="5"/>
        <v/>
      </c>
      <c r="BR111" s="338" t="str">
        <f t="shared" si="5"/>
        <v/>
      </c>
      <c r="BS111" s="338" t="str">
        <f t="shared" ref="BS111:CI111" si="6">IF(BS17="","",($F$51+$G$51)-BR132)</f>
        <v/>
      </c>
      <c r="BT111" s="338" t="str">
        <f t="shared" si="6"/>
        <v/>
      </c>
      <c r="BU111" s="338" t="str">
        <f t="shared" si="6"/>
        <v/>
      </c>
      <c r="BV111" s="338" t="str">
        <f t="shared" si="6"/>
        <v/>
      </c>
      <c r="BW111" s="338" t="str">
        <f t="shared" si="6"/>
        <v/>
      </c>
      <c r="BX111" s="338" t="str">
        <f t="shared" si="6"/>
        <v/>
      </c>
      <c r="BY111" s="338" t="str">
        <f t="shared" si="6"/>
        <v/>
      </c>
      <c r="BZ111" s="338" t="str">
        <f t="shared" si="6"/>
        <v/>
      </c>
      <c r="CA111" s="338" t="str">
        <f t="shared" si="6"/>
        <v/>
      </c>
      <c r="CB111" s="338" t="str">
        <f t="shared" si="6"/>
        <v/>
      </c>
      <c r="CC111" s="338" t="str">
        <f t="shared" si="6"/>
        <v/>
      </c>
      <c r="CD111" s="338" t="str">
        <f t="shared" si="6"/>
        <v/>
      </c>
      <c r="CE111" s="338" t="str">
        <f t="shared" si="6"/>
        <v/>
      </c>
      <c r="CF111" s="338" t="str">
        <f t="shared" si="6"/>
        <v/>
      </c>
      <c r="CG111" s="338" t="str">
        <f t="shared" si="6"/>
        <v/>
      </c>
      <c r="CH111" s="338" t="str">
        <f t="shared" si="6"/>
        <v/>
      </c>
      <c r="CI111" s="338" t="str">
        <f t="shared" si="6"/>
        <v/>
      </c>
      <c r="CJ111" s="441"/>
      <c r="CK111" s="50" t="s">
        <v>172</v>
      </c>
    </row>
    <row r="112" spans="3:89" s="29" customFormat="1" ht="15" customHeight="1">
      <c r="C112" s="18"/>
      <c r="D112" s="381"/>
      <c r="E112" s="18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50" t="s">
        <v>172</v>
      </c>
    </row>
    <row r="113" spans="3:90" s="29" customFormat="1" ht="15" customHeight="1">
      <c r="C113" s="126" t="s">
        <v>295</v>
      </c>
      <c r="D113" s="242"/>
      <c r="E113" s="243"/>
      <c r="F113" s="338"/>
      <c r="G113" s="338"/>
      <c r="H113" s="338"/>
      <c r="I113" s="338"/>
      <c r="J113" s="338"/>
      <c r="K113" s="338"/>
      <c r="L113" s="338"/>
      <c r="M113" s="338"/>
      <c r="N113" s="338"/>
      <c r="O113" s="338"/>
      <c r="P113" s="338"/>
      <c r="Q113" s="338"/>
      <c r="R113" s="338"/>
      <c r="S113" s="338"/>
      <c r="T113" s="338"/>
      <c r="U113" s="338"/>
      <c r="V113" s="338"/>
      <c r="W113" s="338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8"/>
      <c r="AH113" s="338"/>
      <c r="AI113" s="338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8"/>
      <c r="AU113" s="338"/>
      <c r="AV113" s="338"/>
      <c r="AW113" s="338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8"/>
      <c r="BH113" s="338"/>
      <c r="BI113" s="338"/>
      <c r="BJ113" s="338"/>
      <c r="BK113" s="338"/>
      <c r="BL113" s="338"/>
      <c r="BM113" s="338"/>
      <c r="BN113" s="338"/>
      <c r="BO113" s="338"/>
      <c r="BP113" s="338"/>
      <c r="BQ113" s="338"/>
      <c r="BR113" s="338"/>
      <c r="BS113" s="338"/>
      <c r="BT113" s="338"/>
      <c r="BU113" s="338"/>
      <c r="BV113" s="338"/>
      <c r="BW113" s="338"/>
      <c r="BX113" s="338"/>
      <c r="BY113" s="338"/>
      <c r="BZ113" s="338"/>
      <c r="CA113" s="338"/>
      <c r="CB113" s="338"/>
      <c r="CC113" s="338"/>
      <c r="CD113" s="338"/>
      <c r="CE113" s="338"/>
      <c r="CF113" s="338"/>
      <c r="CG113" s="338"/>
      <c r="CH113" s="338"/>
      <c r="CI113" s="338"/>
      <c r="CJ113" s="47"/>
      <c r="CK113" s="50" t="s">
        <v>172</v>
      </c>
      <c r="CL113" s="18"/>
    </row>
    <row r="114" spans="3:90" s="29" customFormat="1" ht="15" customHeight="1">
      <c r="C114" s="120" t="s">
        <v>488</v>
      </c>
      <c r="D114" s="440">
        <v>0</v>
      </c>
      <c r="E114" s="243"/>
      <c r="F114" s="338">
        <f t="shared" ref="F114:AK114" si="7">IF(F$17="","",IF(F$17=$D$114,$F$97,0))</f>
        <v>64</v>
      </c>
      <c r="G114" s="338">
        <f t="shared" si="7"/>
        <v>0</v>
      </c>
      <c r="H114" s="338">
        <f t="shared" si="7"/>
        <v>0</v>
      </c>
      <c r="I114" s="338">
        <f t="shared" si="7"/>
        <v>0</v>
      </c>
      <c r="J114" s="338">
        <f t="shared" si="7"/>
        <v>0</v>
      </c>
      <c r="K114" s="338">
        <f t="shared" si="7"/>
        <v>0</v>
      </c>
      <c r="L114" s="338">
        <f t="shared" si="7"/>
        <v>0</v>
      </c>
      <c r="M114" s="338">
        <f t="shared" si="7"/>
        <v>0</v>
      </c>
      <c r="N114" s="338">
        <f t="shared" si="7"/>
        <v>0</v>
      </c>
      <c r="O114" s="338">
        <f t="shared" si="7"/>
        <v>0</v>
      </c>
      <c r="P114" s="338">
        <f t="shared" si="7"/>
        <v>0</v>
      </c>
      <c r="Q114" s="338">
        <f t="shared" si="7"/>
        <v>0</v>
      </c>
      <c r="R114" s="338">
        <f t="shared" si="7"/>
        <v>0</v>
      </c>
      <c r="S114" s="338">
        <f t="shared" si="7"/>
        <v>0</v>
      </c>
      <c r="T114" s="338">
        <f t="shared" si="7"/>
        <v>0</v>
      </c>
      <c r="U114" s="338">
        <f t="shared" si="7"/>
        <v>0</v>
      </c>
      <c r="V114" s="338">
        <f t="shared" si="7"/>
        <v>0</v>
      </c>
      <c r="W114" s="338">
        <f t="shared" si="7"/>
        <v>0</v>
      </c>
      <c r="X114" s="338">
        <f t="shared" si="7"/>
        <v>0</v>
      </c>
      <c r="Y114" s="338">
        <f t="shared" si="7"/>
        <v>0</v>
      </c>
      <c r="Z114" s="338">
        <f t="shared" si="7"/>
        <v>0</v>
      </c>
      <c r="AA114" s="338">
        <f t="shared" si="7"/>
        <v>0</v>
      </c>
      <c r="AB114" s="338">
        <f t="shared" si="7"/>
        <v>0</v>
      </c>
      <c r="AC114" s="338">
        <f t="shared" si="7"/>
        <v>0</v>
      </c>
      <c r="AD114" s="338">
        <f t="shared" si="7"/>
        <v>0</v>
      </c>
      <c r="AE114" s="338">
        <f t="shared" si="7"/>
        <v>0</v>
      </c>
      <c r="AF114" s="338">
        <f t="shared" si="7"/>
        <v>0</v>
      </c>
      <c r="AG114" s="338">
        <f t="shared" si="7"/>
        <v>0</v>
      </c>
      <c r="AH114" s="338">
        <f t="shared" si="7"/>
        <v>0</v>
      </c>
      <c r="AI114" s="338">
        <f t="shared" si="7"/>
        <v>0</v>
      </c>
      <c r="AJ114" s="338">
        <f t="shared" si="7"/>
        <v>0</v>
      </c>
      <c r="AK114" s="338">
        <f t="shared" si="7"/>
        <v>0</v>
      </c>
      <c r="AL114" s="338">
        <f t="shared" ref="AL114:BQ114" si="8">IF(AL$17="","",IF(AL$17=$D$114,$F$97,0))</f>
        <v>0</v>
      </c>
      <c r="AM114" s="338">
        <f t="shared" si="8"/>
        <v>0</v>
      </c>
      <c r="AN114" s="338">
        <f t="shared" si="8"/>
        <v>0</v>
      </c>
      <c r="AO114" s="338">
        <f t="shared" si="8"/>
        <v>0</v>
      </c>
      <c r="AP114" s="338">
        <f t="shared" si="8"/>
        <v>0</v>
      </c>
      <c r="AQ114" s="338">
        <f t="shared" si="8"/>
        <v>0</v>
      </c>
      <c r="AR114" s="338">
        <f t="shared" si="8"/>
        <v>0</v>
      </c>
      <c r="AS114" s="338">
        <f t="shared" si="8"/>
        <v>0</v>
      </c>
      <c r="AT114" s="338">
        <f t="shared" si="8"/>
        <v>0</v>
      </c>
      <c r="AU114" s="338">
        <f t="shared" si="8"/>
        <v>0</v>
      </c>
      <c r="AV114" s="338">
        <f t="shared" si="8"/>
        <v>0</v>
      </c>
      <c r="AW114" s="338">
        <f t="shared" si="8"/>
        <v>0</v>
      </c>
      <c r="AX114" s="338">
        <f t="shared" si="8"/>
        <v>0</v>
      </c>
      <c r="AY114" s="338">
        <f t="shared" si="8"/>
        <v>0</v>
      </c>
      <c r="AZ114" s="338">
        <f t="shared" si="8"/>
        <v>0</v>
      </c>
      <c r="BA114" s="338">
        <f t="shared" si="8"/>
        <v>0</v>
      </c>
      <c r="BB114" s="338">
        <f t="shared" si="8"/>
        <v>0</v>
      </c>
      <c r="BC114" s="338">
        <f t="shared" si="8"/>
        <v>0</v>
      </c>
      <c r="BD114" s="338">
        <f t="shared" si="8"/>
        <v>0</v>
      </c>
      <c r="BE114" s="338">
        <f t="shared" si="8"/>
        <v>0</v>
      </c>
      <c r="BF114" s="338">
        <f t="shared" si="8"/>
        <v>0</v>
      </c>
      <c r="BG114" s="338">
        <f t="shared" si="8"/>
        <v>0</v>
      </c>
      <c r="BH114" s="338">
        <f t="shared" si="8"/>
        <v>0</v>
      </c>
      <c r="BI114" s="338">
        <f t="shared" si="8"/>
        <v>0</v>
      </c>
      <c r="BJ114" s="338">
        <f t="shared" si="8"/>
        <v>0</v>
      </c>
      <c r="BK114" s="338">
        <f t="shared" si="8"/>
        <v>0</v>
      </c>
      <c r="BL114" s="338">
        <f t="shared" si="8"/>
        <v>0</v>
      </c>
      <c r="BM114" s="338">
        <f t="shared" si="8"/>
        <v>0</v>
      </c>
      <c r="BN114" s="338">
        <f t="shared" si="8"/>
        <v>0</v>
      </c>
      <c r="BO114" s="338" t="str">
        <f t="shared" si="8"/>
        <v/>
      </c>
      <c r="BP114" s="338" t="str">
        <f t="shared" si="8"/>
        <v/>
      </c>
      <c r="BQ114" s="338" t="str">
        <f t="shared" si="8"/>
        <v/>
      </c>
      <c r="BR114" s="338" t="str">
        <f t="shared" ref="BR114:CI114" si="9">IF(BR$17="","",IF(BR$17=$D$114,$F$97,0))</f>
        <v/>
      </c>
      <c r="BS114" s="338" t="str">
        <f t="shared" si="9"/>
        <v/>
      </c>
      <c r="BT114" s="338" t="str">
        <f t="shared" si="9"/>
        <v/>
      </c>
      <c r="BU114" s="338" t="str">
        <f t="shared" si="9"/>
        <v/>
      </c>
      <c r="BV114" s="338" t="str">
        <f t="shared" si="9"/>
        <v/>
      </c>
      <c r="BW114" s="338" t="str">
        <f t="shared" si="9"/>
        <v/>
      </c>
      <c r="BX114" s="338" t="str">
        <f t="shared" si="9"/>
        <v/>
      </c>
      <c r="BY114" s="338" t="str">
        <f t="shared" si="9"/>
        <v/>
      </c>
      <c r="BZ114" s="338" t="str">
        <f t="shared" si="9"/>
        <v/>
      </c>
      <c r="CA114" s="338" t="str">
        <f t="shared" si="9"/>
        <v/>
      </c>
      <c r="CB114" s="338" t="str">
        <f t="shared" si="9"/>
        <v/>
      </c>
      <c r="CC114" s="338" t="str">
        <f t="shared" si="9"/>
        <v/>
      </c>
      <c r="CD114" s="338" t="str">
        <f t="shared" si="9"/>
        <v/>
      </c>
      <c r="CE114" s="338" t="str">
        <f t="shared" si="9"/>
        <v/>
      </c>
      <c r="CF114" s="338" t="str">
        <f t="shared" si="9"/>
        <v/>
      </c>
      <c r="CG114" s="338" t="str">
        <f t="shared" si="9"/>
        <v/>
      </c>
      <c r="CH114" s="338" t="str">
        <f t="shared" si="9"/>
        <v/>
      </c>
      <c r="CI114" s="338" t="str">
        <f t="shared" si="9"/>
        <v/>
      </c>
      <c r="CJ114" s="47"/>
      <c r="CK114" s="50" t="s">
        <v>172</v>
      </c>
      <c r="CL114" s="18"/>
    </row>
    <row r="115" spans="3:90" s="29" customFormat="1" ht="15" customHeight="1">
      <c r="C115" s="120" t="s">
        <v>487</v>
      </c>
      <c r="D115" s="440">
        <f>F108</f>
        <v>1</v>
      </c>
      <c r="E115" s="243"/>
      <c r="F115" s="338">
        <f t="shared" ref="F115:AK115" si="10">IF(F$17="","",IF(F$17=$D$115,$F$99,0))</f>
        <v>0</v>
      </c>
      <c r="G115" s="338">
        <f t="shared" si="10"/>
        <v>7.1111111111111107</v>
      </c>
      <c r="H115" s="338">
        <f t="shared" si="10"/>
        <v>0</v>
      </c>
      <c r="I115" s="338">
        <f t="shared" si="10"/>
        <v>0</v>
      </c>
      <c r="J115" s="338">
        <f t="shared" si="10"/>
        <v>0</v>
      </c>
      <c r="K115" s="338">
        <f t="shared" si="10"/>
        <v>0</v>
      </c>
      <c r="L115" s="338">
        <f t="shared" si="10"/>
        <v>0</v>
      </c>
      <c r="M115" s="338">
        <f t="shared" si="10"/>
        <v>0</v>
      </c>
      <c r="N115" s="338">
        <f t="shared" si="10"/>
        <v>0</v>
      </c>
      <c r="O115" s="338">
        <f t="shared" si="10"/>
        <v>0</v>
      </c>
      <c r="P115" s="338">
        <f t="shared" si="10"/>
        <v>0</v>
      </c>
      <c r="Q115" s="338">
        <f t="shared" si="10"/>
        <v>0</v>
      </c>
      <c r="R115" s="338">
        <f t="shared" si="10"/>
        <v>0</v>
      </c>
      <c r="S115" s="338">
        <f t="shared" si="10"/>
        <v>0</v>
      </c>
      <c r="T115" s="338">
        <f t="shared" si="10"/>
        <v>0</v>
      </c>
      <c r="U115" s="338">
        <f t="shared" si="10"/>
        <v>0</v>
      </c>
      <c r="V115" s="338">
        <f t="shared" si="10"/>
        <v>0</v>
      </c>
      <c r="W115" s="338">
        <f t="shared" si="10"/>
        <v>0</v>
      </c>
      <c r="X115" s="338">
        <f t="shared" si="10"/>
        <v>0</v>
      </c>
      <c r="Y115" s="338">
        <f t="shared" si="10"/>
        <v>0</v>
      </c>
      <c r="Z115" s="338">
        <f t="shared" si="10"/>
        <v>0</v>
      </c>
      <c r="AA115" s="338">
        <f t="shared" si="10"/>
        <v>0</v>
      </c>
      <c r="AB115" s="338">
        <f t="shared" si="10"/>
        <v>0</v>
      </c>
      <c r="AC115" s="338">
        <f t="shared" si="10"/>
        <v>0</v>
      </c>
      <c r="AD115" s="338">
        <f t="shared" si="10"/>
        <v>0</v>
      </c>
      <c r="AE115" s="338">
        <f t="shared" si="10"/>
        <v>0</v>
      </c>
      <c r="AF115" s="338">
        <f t="shared" si="10"/>
        <v>0</v>
      </c>
      <c r="AG115" s="338">
        <f t="shared" si="10"/>
        <v>0</v>
      </c>
      <c r="AH115" s="338">
        <f t="shared" si="10"/>
        <v>0</v>
      </c>
      <c r="AI115" s="338">
        <f t="shared" si="10"/>
        <v>0</v>
      </c>
      <c r="AJ115" s="338">
        <f t="shared" si="10"/>
        <v>0</v>
      </c>
      <c r="AK115" s="338">
        <f t="shared" si="10"/>
        <v>0</v>
      </c>
      <c r="AL115" s="338">
        <f t="shared" ref="AL115:BQ115" si="11">IF(AL$17="","",IF(AL$17=$D$115,$F$99,0))</f>
        <v>0</v>
      </c>
      <c r="AM115" s="338">
        <f t="shared" si="11"/>
        <v>0</v>
      </c>
      <c r="AN115" s="338">
        <f t="shared" si="11"/>
        <v>0</v>
      </c>
      <c r="AO115" s="338">
        <f t="shared" si="11"/>
        <v>0</v>
      </c>
      <c r="AP115" s="338">
        <f t="shared" si="11"/>
        <v>0</v>
      </c>
      <c r="AQ115" s="338">
        <f t="shared" si="11"/>
        <v>0</v>
      </c>
      <c r="AR115" s="338">
        <f t="shared" si="11"/>
        <v>0</v>
      </c>
      <c r="AS115" s="338">
        <f t="shared" si="11"/>
        <v>0</v>
      </c>
      <c r="AT115" s="338">
        <f t="shared" si="11"/>
        <v>0</v>
      </c>
      <c r="AU115" s="338">
        <f t="shared" si="11"/>
        <v>0</v>
      </c>
      <c r="AV115" s="338">
        <f t="shared" si="11"/>
        <v>0</v>
      </c>
      <c r="AW115" s="338">
        <f t="shared" si="11"/>
        <v>0</v>
      </c>
      <c r="AX115" s="338">
        <f t="shared" si="11"/>
        <v>0</v>
      </c>
      <c r="AY115" s="338">
        <f t="shared" si="11"/>
        <v>0</v>
      </c>
      <c r="AZ115" s="338">
        <f t="shared" si="11"/>
        <v>0</v>
      </c>
      <c r="BA115" s="338">
        <f t="shared" si="11"/>
        <v>0</v>
      </c>
      <c r="BB115" s="338">
        <f t="shared" si="11"/>
        <v>0</v>
      </c>
      <c r="BC115" s="338">
        <f t="shared" si="11"/>
        <v>0</v>
      </c>
      <c r="BD115" s="338">
        <f t="shared" si="11"/>
        <v>0</v>
      </c>
      <c r="BE115" s="338">
        <f t="shared" si="11"/>
        <v>0</v>
      </c>
      <c r="BF115" s="338">
        <f t="shared" si="11"/>
        <v>0</v>
      </c>
      <c r="BG115" s="338">
        <f t="shared" si="11"/>
        <v>0</v>
      </c>
      <c r="BH115" s="338">
        <f t="shared" si="11"/>
        <v>0</v>
      </c>
      <c r="BI115" s="338">
        <f t="shared" si="11"/>
        <v>0</v>
      </c>
      <c r="BJ115" s="338">
        <f t="shared" si="11"/>
        <v>0</v>
      </c>
      <c r="BK115" s="338">
        <f t="shared" si="11"/>
        <v>0</v>
      </c>
      <c r="BL115" s="338">
        <f t="shared" si="11"/>
        <v>0</v>
      </c>
      <c r="BM115" s="338">
        <f t="shared" si="11"/>
        <v>0</v>
      </c>
      <c r="BN115" s="338">
        <f t="shared" si="11"/>
        <v>0</v>
      </c>
      <c r="BO115" s="338" t="str">
        <f t="shared" si="11"/>
        <v/>
      </c>
      <c r="BP115" s="338" t="str">
        <f t="shared" si="11"/>
        <v/>
      </c>
      <c r="BQ115" s="338" t="str">
        <f t="shared" si="11"/>
        <v/>
      </c>
      <c r="BR115" s="338" t="str">
        <f t="shared" ref="BR115:CI115" si="12">IF(BR$17="","",IF(BR$17=$D$115,$F$99,0))</f>
        <v/>
      </c>
      <c r="BS115" s="338" t="str">
        <f t="shared" si="12"/>
        <v/>
      </c>
      <c r="BT115" s="338" t="str">
        <f t="shared" si="12"/>
        <v/>
      </c>
      <c r="BU115" s="338" t="str">
        <f t="shared" si="12"/>
        <v/>
      </c>
      <c r="BV115" s="338" t="str">
        <f t="shared" si="12"/>
        <v/>
      </c>
      <c r="BW115" s="338" t="str">
        <f t="shared" si="12"/>
        <v/>
      </c>
      <c r="BX115" s="338" t="str">
        <f t="shared" si="12"/>
        <v/>
      </c>
      <c r="BY115" s="338" t="str">
        <f t="shared" si="12"/>
        <v/>
      </c>
      <c r="BZ115" s="338" t="str">
        <f t="shared" si="12"/>
        <v/>
      </c>
      <c r="CA115" s="338" t="str">
        <f t="shared" si="12"/>
        <v/>
      </c>
      <c r="CB115" s="338" t="str">
        <f t="shared" si="12"/>
        <v/>
      </c>
      <c r="CC115" s="338" t="str">
        <f t="shared" si="12"/>
        <v/>
      </c>
      <c r="CD115" s="338" t="str">
        <f t="shared" si="12"/>
        <v/>
      </c>
      <c r="CE115" s="338" t="str">
        <f t="shared" si="12"/>
        <v/>
      </c>
      <c r="CF115" s="338" t="str">
        <f t="shared" si="12"/>
        <v/>
      </c>
      <c r="CG115" s="338" t="str">
        <f t="shared" si="12"/>
        <v/>
      </c>
      <c r="CH115" s="338" t="str">
        <f t="shared" si="12"/>
        <v/>
      </c>
      <c r="CI115" s="338" t="str">
        <f t="shared" si="12"/>
        <v/>
      </c>
      <c r="CJ115" s="406">
        <f>SUM(F115:CI115)</f>
        <v>7.1111111111111107</v>
      </c>
      <c r="CK115" s="50" t="s">
        <v>172</v>
      </c>
    </row>
    <row r="116" spans="3:90" s="29" customFormat="1" ht="15" customHeight="1">
      <c r="C116" s="120" t="s">
        <v>486</v>
      </c>
      <c r="D116" s="439">
        <f>D115+1</f>
        <v>2</v>
      </c>
      <c r="E116" s="243"/>
      <c r="F116" s="338">
        <f t="shared" ref="F116:AK116" si="13">IF(F$17="","",IF(F$17=$D$116,$F$101,0))</f>
        <v>0</v>
      </c>
      <c r="G116" s="338">
        <f t="shared" si="13"/>
        <v>0</v>
      </c>
      <c r="H116" s="338">
        <f t="shared" si="13"/>
        <v>7.1111111111111107</v>
      </c>
      <c r="I116" s="338">
        <f t="shared" si="13"/>
        <v>0</v>
      </c>
      <c r="J116" s="338">
        <f t="shared" si="13"/>
        <v>0</v>
      </c>
      <c r="K116" s="338">
        <f t="shared" si="13"/>
        <v>0</v>
      </c>
      <c r="L116" s="338">
        <f t="shared" si="13"/>
        <v>0</v>
      </c>
      <c r="M116" s="338">
        <f t="shared" si="13"/>
        <v>0</v>
      </c>
      <c r="N116" s="338">
        <f t="shared" si="13"/>
        <v>0</v>
      </c>
      <c r="O116" s="338">
        <f t="shared" si="13"/>
        <v>0</v>
      </c>
      <c r="P116" s="338">
        <f t="shared" si="13"/>
        <v>0</v>
      </c>
      <c r="Q116" s="338">
        <f t="shared" si="13"/>
        <v>0</v>
      </c>
      <c r="R116" s="338">
        <f t="shared" si="13"/>
        <v>0</v>
      </c>
      <c r="S116" s="338">
        <f t="shared" si="13"/>
        <v>0</v>
      </c>
      <c r="T116" s="338">
        <f t="shared" si="13"/>
        <v>0</v>
      </c>
      <c r="U116" s="338">
        <f t="shared" si="13"/>
        <v>0</v>
      </c>
      <c r="V116" s="338">
        <f t="shared" si="13"/>
        <v>0</v>
      </c>
      <c r="W116" s="338">
        <f t="shared" si="13"/>
        <v>0</v>
      </c>
      <c r="X116" s="338">
        <f t="shared" si="13"/>
        <v>0</v>
      </c>
      <c r="Y116" s="338">
        <f t="shared" si="13"/>
        <v>0</v>
      </c>
      <c r="Z116" s="338">
        <f t="shared" si="13"/>
        <v>0</v>
      </c>
      <c r="AA116" s="338">
        <f t="shared" si="13"/>
        <v>0</v>
      </c>
      <c r="AB116" s="338">
        <f t="shared" si="13"/>
        <v>0</v>
      </c>
      <c r="AC116" s="338">
        <f t="shared" si="13"/>
        <v>0</v>
      </c>
      <c r="AD116" s="338">
        <f t="shared" si="13"/>
        <v>0</v>
      </c>
      <c r="AE116" s="338">
        <f t="shared" si="13"/>
        <v>0</v>
      </c>
      <c r="AF116" s="338">
        <f t="shared" si="13"/>
        <v>0</v>
      </c>
      <c r="AG116" s="338">
        <f t="shared" si="13"/>
        <v>0</v>
      </c>
      <c r="AH116" s="338">
        <f t="shared" si="13"/>
        <v>0</v>
      </c>
      <c r="AI116" s="338">
        <f t="shared" si="13"/>
        <v>0</v>
      </c>
      <c r="AJ116" s="338">
        <f t="shared" si="13"/>
        <v>0</v>
      </c>
      <c r="AK116" s="338">
        <f t="shared" si="13"/>
        <v>0</v>
      </c>
      <c r="AL116" s="338">
        <f t="shared" ref="AL116:BQ116" si="14">IF(AL$17="","",IF(AL$17=$D$116,$F$101,0))</f>
        <v>0</v>
      </c>
      <c r="AM116" s="338">
        <f t="shared" si="14"/>
        <v>0</v>
      </c>
      <c r="AN116" s="338">
        <f t="shared" si="14"/>
        <v>0</v>
      </c>
      <c r="AO116" s="338">
        <f t="shared" si="14"/>
        <v>0</v>
      </c>
      <c r="AP116" s="338">
        <f t="shared" si="14"/>
        <v>0</v>
      </c>
      <c r="AQ116" s="338">
        <f t="shared" si="14"/>
        <v>0</v>
      </c>
      <c r="AR116" s="338">
        <f t="shared" si="14"/>
        <v>0</v>
      </c>
      <c r="AS116" s="338">
        <f t="shared" si="14"/>
        <v>0</v>
      </c>
      <c r="AT116" s="338">
        <f t="shared" si="14"/>
        <v>0</v>
      </c>
      <c r="AU116" s="338">
        <f t="shared" si="14"/>
        <v>0</v>
      </c>
      <c r="AV116" s="338">
        <f t="shared" si="14"/>
        <v>0</v>
      </c>
      <c r="AW116" s="338">
        <f t="shared" si="14"/>
        <v>0</v>
      </c>
      <c r="AX116" s="338">
        <f t="shared" si="14"/>
        <v>0</v>
      </c>
      <c r="AY116" s="338">
        <f t="shared" si="14"/>
        <v>0</v>
      </c>
      <c r="AZ116" s="338">
        <f t="shared" si="14"/>
        <v>0</v>
      </c>
      <c r="BA116" s="338">
        <f t="shared" si="14"/>
        <v>0</v>
      </c>
      <c r="BB116" s="338">
        <f t="shared" si="14"/>
        <v>0</v>
      </c>
      <c r="BC116" s="338">
        <f t="shared" si="14"/>
        <v>0</v>
      </c>
      <c r="BD116" s="338">
        <f t="shared" si="14"/>
        <v>0</v>
      </c>
      <c r="BE116" s="338">
        <f t="shared" si="14"/>
        <v>0</v>
      </c>
      <c r="BF116" s="338">
        <f t="shared" si="14"/>
        <v>0</v>
      </c>
      <c r="BG116" s="338">
        <f t="shared" si="14"/>
        <v>0</v>
      </c>
      <c r="BH116" s="338">
        <f t="shared" si="14"/>
        <v>0</v>
      </c>
      <c r="BI116" s="338">
        <f t="shared" si="14"/>
        <v>0</v>
      </c>
      <c r="BJ116" s="338">
        <f t="shared" si="14"/>
        <v>0</v>
      </c>
      <c r="BK116" s="338">
        <f t="shared" si="14"/>
        <v>0</v>
      </c>
      <c r="BL116" s="338">
        <f t="shared" si="14"/>
        <v>0</v>
      </c>
      <c r="BM116" s="338">
        <f t="shared" si="14"/>
        <v>0</v>
      </c>
      <c r="BN116" s="338">
        <f t="shared" si="14"/>
        <v>0</v>
      </c>
      <c r="BO116" s="338" t="str">
        <f t="shared" si="14"/>
        <v/>
      </c>
      <c r="BP116" s="338" t="str">
        <f t="shared" si="14"/>
        <v/>
      </c>
      <c r="BQ116" s="338" t="str">
        <f t="shared" si="14"/>
        <v/>
      </c>
      <c r="BR116" s="338" t="str">
        <f t="shared" ref="BR116:CI116" si="15">IF(BR$17="","",IF(BR$17=$D$116,$F$101,0))</f>
        <v/>
      </c>
      <c r="BS116" s="338" t="str">
        <f t="shared" si="15"/>
        <v/>
      </c>
      <c r="BT116" s="338" t="str">
        <f t="shared" si="15"/>
        <v/>
      </c>
      <c r="BU116" s="338" t="str">
        <f t="shared" si="15"/>
        <v/>
      </c>
      <c r="BV116" s="338" t="str">
        <f t="shared" si="15"/>
        <v/>
      </c>
      <c r="BW116" s="338" t="str">
        <f t="shared" si="15"/>
        <v/>
      </c>
      <c r="BX116" s="338" t="str">
        <f t="shared" si="15"/>
        <v/>
      </c>
      <c r="BY116" s="338" t="str">
        <f t="shared" si="15"/>
        <v/>
      </c>
      <c r="BZ116" s="338" t="str">
        <f t="shared" si="15"/>
        <v/>
      </c>
      <c r="CA116" s="338" t="str">
        <f t="shared" si="15"/>
        <v/>
      </c>
      <c r="CB116" s="338" t="str">
        <f t="shared" si="15"/>
        <v/>
      </c>
      <c r="CC116" s="338" t="str">
        <f t="shared" si="15"/>
        <v/>
      </c>
      <c r="CD116" s="338" t="str">
        <f t="shared" si="15"/>
        <v/>
      </c>
      <c r="CE116" s="338" t="str">
        <f t="shared" si="15"/>
        <v/>
      </c>
      <c r="CF116" s="338" t="str">
        <f t="shared" si="15"/>
        <v/>
      </c>
      <c r="CG116" s="338" t="str">
        <f t="shared" si="15"/>
        <v/>
      </c>
      <c r="CH116" s="338" t="str">
        <f t="shared" si="15"/>
        <v/>
      </c>
      <c r="CI116" s="338" t="str">
        <f t="shared" si="15"/>
        <v/>
      </c>
      <c r="CJ116" s="406">
        <f>SUM(F116:CI116)</f>
        <v>7.1111111111111107</v>
      </c>
      <c r="CK116" s="50" t="s">
        <v>172</v>
      </c>
    </row>
    <row r="117" spans="3:90" s="29" customFormat="1" ht="15" customHeight="1">
      <c r="C117" s="120" t="s">
        <v>485</v>
      </c>
      <c r="D117" s="439">
        <f>D115+2</f>
        <v>3</v>
      </c>
      <c r="E117" s="243"/>
      <c r="F117" s="338">
        <f t="shared" ref="F117:AK117" si="16">IF(F$17="","",IF(F$17=$D$117,$F$103,0))</f>
        <v>0</v>
      </c>
      <c r="G117" s="338">
        <f t="shared" si="16"/>
        <v>0</v>
      </c>
      <c r="H117" s="338">
        <f t="shared" si="16"/>
        <v>0</v>
      </c>
      <c r="I117" s="338">
        <f t="shared" si="16"/>
        <v>7.1111111111111107</v>
      </c>
      <c r="J117" s="338">
        <f t="shared" si="16"/>
        <v>0</v>
      </c>
      <c r="K117" s="338">
        <f t="shared" si="16"/>
        <v>0</v>
      </c>
      <c r="L117" s="338">
        <f t="shared" si="16"/>
        <v>0</v>
      </c>
      <c r="M117" s="338">
        <f t="shared" si="16"/>
        <v>0</v>
      </c>
      <c r="N117" s="338">
        <f t="shared" si="16"/>
        <v>0</v>
      </c>
      <c r="O117" s="338">
        <f t="shared" si="16"/>
        <v>0</v>
      </c>
      <c r="P117" s="338">
        <f t="shared" si="16"/>
        <v>0</v>
      </c>
      <c r="Q117" s="338">
        <f t="shared" si="16"/>
        <v>0</v>
      </c>
      <c r="R117" s="338">
        <f t="shared" si="16"/>
        <v>0</v>
      </c>
      <c r="S117" s="338">
        <f t="shared" si="16"/>
        <v>0</v>
      </c>
      <c r="T117" s="338">
        <f t="shared" si="16"/>
        <v>0</v>
      </c>
      <c r="U117" s="338">
        <f t="shared" si="16"/>
        <v>0</v>
      </c>
      <c r="V117" s="338">
        <f t="shared" si="16"/>
        <v>0</v>
      </c>
      <c r="W117" s="338">
        <f t="shared" si="16"/>
        <v>0</v>
      </c>
      <c r="X117" s="338">
        <f t="shared" si="16"/>
        <v>0</v>
      </c>
      <c r="Y117" s="338">
        <f t="shared" si="16"/>
        <v>0</v>
      </c>
      <c r="Z117" s="338">
        <f t="shared" si="16"/>
        <v>0</v>
      </c>
      <c r="AA117" s="338">
        <f t="shared" si="16"/>
        <v>0</v>
      </c>
      <c r="AB117" s="338">
        <f t="shared" si="16"/>
        <v>0</v>
      </c>
      <c r="AC117" s="338">
        <f t="shared" si="16"/>
        <v>0</v>
      </c>
      <c r="AD117" s="338">
        <f t="shared" si="16"/>
        <v>0</v>
      </c>
      <c r="AE117" s="338">
        <f t="shared" si="16"/>
        <v>0</v>
      </c>
      <c r="AF117" s="338">
        <f t="shared" si="16"/>
        <v>0</v>
      </c>
      <c r="AG117" s="338">
        <f t="shared" si="16"/>
        <v>0</v>
      </c>
      <c r="AH117" s="338">
        <f t="shared" si="16"/>
        <v>0</v>
      </c>
      <c r="AI117" s="338">
        <f t="shared" si="16"/>
        <v>0</v>
      </c>
      <c r="AJ117" s="338">
        <f t="shared" si="16"/>
        <v>0</v>
      </c>
      <c r="AK117" s="338">
        <f t="shared" si="16"/>
        <v>0</v>
      </c>
      <c r="AL117" s="338">
        <f t="shared" ref="AL117:BQ117" si="17">IF(AL$17="","",IF(AL$17=$D$117,$F$103,0))</f>
        <v>0</v>
      </c>
      <c r="AM117" s="338">
        <f t="shared" si="17"/>
        <v>0</v>
      </c>
      <c r="AN117" s="338">
        <f t="shared" si="17"/>
        <v>0</v>
      </c>
      <c r="AO117" s="338">
        <f t="shared" si="17"/>
        <v>0</v>
      </c>
      <c r="AP117" s="338">
        <f t="shared" si="17"/>
        <v>0</v>
      </c>
      <c r="AQ117" s="338">
        <f t="shared" si="17"/>
        <v>0</v>
      </c>
      <c r="AR117" s="338">
        <f t="shared" si="17"/>
        <v>0</v>
      </c>
      <c r="AS117" s="338">
        <f t="shared" si="17"/>
        <v>0</v>
      </c>
      <c r="AT117" s="338">
        <f t="shared" si="17"/>
        <v>0</v>
      </c>
      <c r="AU117" s="338">
        <f t="shared" si="17"/>
        <v>0</v>
      </c>
      <c r="AV117" s="338">
        <f t="shared" si="17"/>
        <v>0</v>
      </c>
      <c r="AW117" s="338">
        <f t="shared" si="17"/>
        <v>0</v>
      </c>
      <c r="AX117" s="338">
        <f t="shared" si="17"/>
        <v>0</v>
      </c>
      <c r="AY117" s="338">
        <f t="shared" si="17"/>
        <v>0</v>
      </c>
      <c r="AZ117" s="338">
        <f t="shared" si="17"/>
        <v>0</v>
      </c>
      <c r="BA117" s="338">
        <f t="shared" si="17"/>
        <v>0</v>
      </c>
      <c r="BB117" s="338">
        <f t="shared" si="17"/>
        <v>0</v>
      </c>
      <c r="BC117" s="338">
        <f t="shared" si="17"/>
        <v>0</v>
      </c>
      <c r="BD117" s="338">
        <f t="shared" si="17"/>
        <v>0</v>
      </c>
      <c r="BE117" s="338">
        <f t="shared" si="17"/>
        <v>0</v>
      </c>
      <c r="BF117" s="338">
        <f t="shared" si="17"/>
        <v>0</v>
      </c>
      <c r="BG117" s="338">
        <f t="shared" si="17"/>
        <v>0</v>
      </c>
      <c r="BH117" s="338">
        <f t="shared" si="17"/>
        <v>0</v>
      </c>
      <c r="BI117" s="338">
        <f t="shared" si="17"/>
        <v>0</v>
      </c>
      <c r="BJ117" s="338">
        <f t="shared" si="17"/>
        <v>0</v>
      </c>
      <c r="BK117" s="338">
        <f t="shared" si="17"/>
        <v>0</v>
      </c>
      <c r="BL117" s="338">
        <f t="shared" si="17"/>
        <v>0</v>
      </c>
      <c r="BM117" s="338">
        <f t="shared" si="17"/>
        <v>0</v>
      </c>
      <c r="BN117" s="338">
        <f t="shared" si="17"/>
        <v>0</v>
      </c>
      <c r="BO117" s="338" t="str">
        <f t="shared" si="17"/>
        <v/>
      </c>
      <c r="BP117" s="338" t="str">
        <f t="shared" si="17"/>
        <v/>
      </c>
      <c r="BQ117" s="338" t="str">
        <f t="shared" si="17"/>
        <v/>
      </c>
      <c r="BR117" s="338" t="str">
        <f t="shared" ref="BR117:CI117" si="18">IF(BR$17="","",IF(BR$17=$D$117,$F$103,0))</f>
        <v/>
      </c>
      <c r="BS117" s="338" t="str">
        <f t="shared" si="18"/>
        <v/>
      </c>
      <c r="BT117" s="338" t="str">
        <f t="shared" si="18"/>
        <v/>
      </c>
      <c r="BU117" s="338" t="str">
        <f t="shared" si="18"/>
        <v/>
      </c>
      <c r="BV117" s="338" t="str">
        <f t="shared" si="18"/>
        <v/>
      </c>
      <c r="BW117" s="338" t="str">
        <f t="shared" si="18"/>
        <v/>
      </c>
      <c r="BX117" s="338" t="str">
        <f t="shared" si="18"/>
        <v/>
      </c>
      <c r="BY117" s="338" t="str">
        <f t="shared" si="18"/>
        <v/>
      </c>
      <c r="BZ117" s="338" t="str">
        <f t="shared" si="18"/>
        <v/>
      </c>
      <c r="CA117" s="338" t="str">
        <f t="shared" si="18"/>
        <v/>
      </c>
      <c r="CB117" s="338" t="str">
        <f t="shared" si="18"/>
        <v/>
      </c>
      <c r="CC117" s="338" t="str">
        <f t="shared" si="18"/>
        <v/>
      </c>
      <c r="CD117" s="338" t="str">
        <f t="shared" si="18"/>
        <v/>
      </c>
      <c r="CE117" s="338" t="str">
        <f t="shared" si="18"/>
        <v/>
      </c>
      <c r="CF117" s="338" t="str">
        <f t="shared" si="18"/>
        <v/>
      </c>
      <c r="CG117" s="338" t="str">
        <f t="shared" si="18"/>
        <v/>
      </c>
      <c r="CH117" s="338" t="str">
        <f t="shared" si="18"/>
        <v/>
      </c>
      <c r="CI117" s="338" t="str">
        <f t="shared" si="18"/>
        <v/>
      </c>
      <c r="CJ117" s="406">
        <f>SUM(F117:CI117)</f>
        <v>7.1111111111111107</v>
      </c>
      <c r="CK117" s="50" t="s">
        <v>172</v>
      </c>
    </row>
    <row r="118" spans="3:90" s="29" customFormat="1" ht="15" customHeight="1">
      <c r="C118" s="120" t="s">
        <v>484</v>
      </c>
      <c r="D118" s="438">
        <f>D115+3</f>
        <v>4</v>
      </c>
      <c r="E118" s="243"/>
      <c r="F118" s="338">
        <f t="shared" ref="F118:AK118" si="19">IF(F$17="","",IF(F$17&gt;=$D$118,MIN($F$51*($F$106+$F$107),F111),0))</f>
        <v>0</v>
      </c>
      <c r="G118" s="338">
        <f t="shared" si="19"/>
        <v>0</v>
      </c>
      <c r="H118" s="338">
        <f t="shared" si="19"/>
        <v>0</v>
      </c>
      <c r="I118" s="338">
        <f t="shared" si="19"/>
        <v>0</v>
      </c>
      <c r="J118" s="338">
        <f t="shared" si="19"/>
        <v>7.1111111111111107</v>
      </c>
      <c r="K118" s="338">
        <f t="shared" si="19"/>
        <v>7.1111111111111107</v>
      </c>
      <c r="L118" s="338">
        <f t="shared" si="19"/>
        <v>7.1111111111111107</v>
      </c>
      <c r="M118" s="338">
        <f t="shared" si="19"/>
        <v>7.1111111111111107</v>
      </c>
      <c r="N118" s="338">
        <f t="shared" si="19"/>
        <v>7.1111111111111107</v>
      </c>
      <c r="O118" s="338">
        <f t="shared" si="19"/>
        <v>7.1111111111110858</v>
      </c>
      <c r="P118" s="338">
        <f t="shared" si="19"/>
        <v>0</v>
      </c>
      <c r="Q118" s="338">
        <f t="shared" si="19"/>
        <v>0</v>
      </c>
      <c r="R118" s="338">
        <f t="shared" si="19"/>
        <v>0</v>
      </c>
      <c r="S118" s="338">
        <f t="shared" si="19"/>
        <v>0</v>
      </c>
      <c r="T118" s="338">
        <f t="shared" si="19"/>
        <v>0</v>
      </c>
      <c r="U118" s="338">
        <f t="shared" si="19"/>
        <v>0</v>
      </c>
      <c r="V118" s="338">
        <f t="shared" si="19"/>
        <v>0</v>
      </c>
      <c r="W118" s="338">
        <f t="shared" si="19"/>
        <v>0</v>
      </c>
      <c r="X118" s="338">
        <f t="shared" si="19"/>
        <v>0</v>
      </c>
      <c r="Y118" s="338">
        <f t="shared" si="19"/>
        <v>0</v>
      </c>
      <c r="Z118" s="338">
        <f t="shared" si="19"/>
        <v>0</v>
      </c>
      <c r="AA118" s="338">
        <f t="shared" si="19"/>
        <v>0</v>
      </c>
      <c r="AB118" s="338">
        <f t="shared" si="19"/>
        <v>0</v>
      </c>
      <c r="AC118" s="338">
        <f t="shared" si="19"/>
        <v>0</v>
      </c>
      <c r="AD118" s="338">
        <f t="shared" si="19"/>
        <v>0</v>
      </c>
      <c r="AE118" s="338">
        <f t="shared" si="19"/>
        <v>0</v>
      </c>
      <c r="AF118" s="338">
        <f t="shared" si="19"/>
        <v>0</v>
      </c>
      <c r="AG118" s="338">
        <f t="shared" si="19"/>
        <v>0</v>
      </c>
      <c r="AH118" s="338">
        <f t="shared" si="19"/>
        <v>0</v>
      </c>
      <c r="AI118" s="338">
        <f t="shared" si="19"/>
        <v>0</v>
      </c>
      <c r="AJ118" s="338">
        <f t="shared" si="19"/>
        <v>0</v>
      </c>
      <c r="AK118" s="338">
        <f t="shared" si="19"/>
        <v>0</v>
      </c>
      <c r="AL118" s="338">
        <f t="shared" ref="AL118:BQ118" si="20">IF(AL$17="","",IF(AL$17&gt;=$D$118,MIN($F$51*($F$106+$F$107),AL111),0))</f>
        <v>0</v>
      </c>
      <c r="AM118" s="338">
        <f t="shared" si="20"/>
        <v>0</v>
      </c>
      <c r="AN118" s="338">
        <f t="shared" si="20"/>
        <v>0</v>
      </c>
      <c r="AO118" s="338">
        <f t="shared" si="20"/>
        <v>0</v>
      </c>
      <c r="AP118" s="338">
        <f t="shared" si="20"/>
        <v>0</v>
      </c>
      <c r="AQ118" s="338">
        <f t="shared" si="20"/>
        <v>0</v>
      </c>
      <c r="AR118" s="338">
        <f t="shared" si="20"/>
        <v>0</v>
      </c>
      <c r="AS118" s="338">
        <f t="shared" si="20"/>
        <v>0</v>
      </c>
      <c r="AT118" s="338">
        <f t="shared" si="20"/>
        <v>0</v>
      </c>
      <c r="AU118" s="338">
        <f t="shared" si="20"/>
        <v>0</v>
      </c>
      <c r="AV118" s="338">
        <f t="shared" si="20"/>
        <v>0</v>
      </c>
      <c r="AW118" s="338">
        <f t="shared" si="20"/>
        <v>0</v>
      </c>
      <c r="AX118" s="338">
        <f t="shared" si="20"/>
        <v>0</v>
      </c>
      <c r="AY118" s="338">
        <f t="shared" si="20"/>
        <v>0</v>
      </c>
      <c r="AZ118" s="338">
        <f t="shared" si="20"/>
        <v>0</v>
      </c>
      <c r="BA118" s="338">
        <f t="shared" si="20"/>
        <v>0</v>
      </c>
      <c r="BB118" s="338">
        <f t="shared" si="20"/>
        <v>0</v>
      </c>
      <c r="BC118" s="338">
        <f t="shared" si="20"/>
        <v>0</v>
      </c>
      <c r="BD118" s="338">
        <f t="shared" si="20"/>
        <v>0</v>
      </c>
      <c r="BE118" s="338">
        <f t="shared" si="20"/>
        <v>0</v>
      </c>
      <c r="BF118" s="338">
        <f t="shared" si="20"/>
        <v>0</v>
      </c>
      <c r="BG118" s="338">
        <f t="shared" si="20"/>
        <v>0</v>
      </c>
      <c r="BH118" s="338">
        <f t="shared" si="20"/>
        <v>0</v>
      </c>
      <c r="BI118" s="338">
        <f t="shared" si="20"/>
        <v>0</v>
      </c>
      <c r="BJ118" s="338">
        <f t="shared" si="20"/>
        <v>0</v>
      </c>
      <c r="BK118" s="338">
        <f t="shared" si="20"/>
        <v>0</v>
      </c>
      <c r="BL118" s="338">
        <f t="shared" si="20"/>
        <v>0</v>
      </c>
      <c r="BM118" s="338">
        <f t="shared" si="20"/>
        <v>0</v>
      </c>
      <c r="BN118" s="338">
        <f t="shared" si="20"/>
        <v>0</v>
      </c>
      <c r="BO118" s="338" t="str">
        <f t="shared" si="20"/>
        <v/>
      </c>
      <c r="BP118" s="338" t="str">
        <f t="shared" si="20"/>
        <v/>
      </c>
      <c r="BQ118" s="338" t="str">
        <f t="shared" si="20"/>
        <v/>
      </c>
      <c r="BR118" s="338" t="str">
        <f t="shared" ref="BR118:CI118" si="21">IF(BR$17="","",IF(BR$17&gt;=$D$118,MIN($F$51*($F$106+$F$107),BR111),0))</f>
        <v/>
      </c>
      <c r="BS118" s="338" t="str">
        <f t="shared" si="21"/>
        <v/>
      </c>
      <c r="BT118" s="338" t="str">
        <f t="shared" si="21"/>
        <v/>
      </c>
      <c r="BU118" s="338" t="str">
        <f t="shared" si="21"/>
        <v/>
      </c>
      <c r="BV118" s="338" t="str">
        <f t="shared" si="21"/>
        <v/>
      </c>
      <c r="BW118" s="338" t="str">
        <f t="shared" si="21"/>
        <v/>
      </c>
      <c r="BX118" s="338" t="str">
        <f t="shared" si="21"/>
        <v/>
      </c>
      <c r="BY118" s="338" t="str">
        <f t="shared" si="21"/>
        <v/>
      </c>
      <c r="BZ118" s="338" t="str">
        <f t="shared" si="21"/>
        <v/>
      </c>
      <c r="CA118" s="338" t="str">
        <f t="shared" si="21"/>
        <v/>
      </c>
      <c r="CB118" s="338" t="str">
        <f t="shared" si="21"/>
        <v/>
      </c>
      <c r="CC118" s="338" t="str">
        <f t="shared" si="21"/>
        <v/>
      </c>
      <c r="CD118" s="338" t="str">
        <f t="shared" si="21"/>
        <v/>
      </c>
      <c r="CE118" s="338" t="str">
        <f t="shared" si="21"/>
        <v/>
      </c>
      <c r="CF118" s="338" t="str">
        <f t="shared" si="21"/>
        <v/>
      </c>
      <c r="CG118" s="338" t="str">
        <f t="shared" si="21"/>
        <v/>
      </c>
      <c r="CH118" s="338" t="str">
        <f t="shared" si="21"/>
        <v/>
      </c>
      <c r="CI118" s="338" t="str">
        <f t="shared" si="21"/>
        <v/>
      </c>
      <c r="CJ118" s="408">
        <f>SUM(F118:CI118)</f>
        <v>42.666666666666643</v>
      </c>
      <c r="CK118" s="50" t="s">
        <v>172</v>
      </c>
    </row>
    <row r="119" spans="3:90" s="29" customFormat="1" ht="15" customHeight="1">
      <c r="C119" s="239" t="str">
        <f>"Total "&amp;C113&amp;" "&amp;C93</f>
        <v>Total Phase A Sales</v>
      </c>
      <c r="D119" s="418"/>
      <c r="E119" s="417"/>
      <c r="F119" s="436">
        <f t="shared" ref="F119:AK119" si="22">IF(F17="","",SUM(F114:F118))</f>
        <v>64</v>
      </c>
      <c r="G119" s="436">
        <f t="shared" si="22"/>
        <v>7.1111111111111107</v>
      </c>
      <c r="H119" s="436">
        <f t="shared" si="22"/>
        <v>7.1111111111111107</v>
      </c>
      <c r="I119" s="436">
        <f t="shared" si="22"/>
        <v>7.1111111111111107</v>
      </c>
      <c r="J119" s="436">
        <f t="shared" si="22"/>
        <v>7.1111111111111107</v>
      </c>
      <c r="K119" s="436">
        <f t="shared" si="22"/>
        <v>7.1111111111111107</v>
      </c>
      <c r="L119" s="436">
        <f t="shared" si="22"/>
        <v>7.1111111111111107</v>
      </c>
      <c r="M119" s="436">
        <f t="shared" si="22"/>
        <v>7.1111111111111107</v>
      </c>
      <c r="N119" s="436">
        <f t="shared" si="22"/>
        <v>7.1111111111111107</v>
      </c>
      <c r="O119" s="436">
        <f t="shared" si="22"/>
        <v>7.1111111111110858</v>
      </c>
      <c r="P119" s="436">
        <f t="shared" si="22"/>
        <v>0</v>
      </c>
      <c r="Q119" s="436">
        <f t="shared" si="22"/>
        <v>0</v>
      </c>
      <c r="R119" s="436">
        <f t="shared" si="22"/>
        <v>0</v>
      </c>
      <c r="S119" s="436">
        <f t="shared" si="22"/>
        <v>0</v>
      </c>
      <c r="T119" s="436">
        <f t="shared" si="22"/>
        <v>0</v>
      </c>
      <c r="U119" s="436">
        <f t="shared" si="22"/>
        <v>0</v>
      </c>
      <c r="V119" s="436">
        <f t="shared" si="22"/>
        <v>0</v>
      </c>
      <c r="W119" s="436">
        <f t="shared" si="22"/>
        <v>0</v>
      </c>
      <c r="X119" s="436">
        <f t="shared" si="22"/>
        <v>0</v>
      </c>
      <c r="Y119" s="436">
        <f t="shared" si="22"/>
        <v>0</v>
      </c>
      <c r="Z119" s="436">
        <f t="shared" si="22"/>
        <v>0</v>
      </c>
      <c r="AA119" s="436">
        <f t="shared" si="22"/>
        <v>0</v>
      </c>
      <c r="AB119" s="436">
        <f t="shared" si="22"/>
        <v>0</v>
      </c>
      <c r="AC119" s="436">
        <f t="shared" si="22"/>
        <v>0</v>
      </c>
      <c r="AD119" s="436">
        <f t="shared" si="22"/>
        <v>0</v>
      </c>
      <c r="AE119" s="436">
        <f t="shared" si="22"/>
        <v>0</v>
      </c>
      <c r="AF119" s="436">
        <f t="shared" si="22"/>
        <v>0</v>
      </c>
      <c r="AG119" s="436">
        <f t="shared" si="22"/>
        <v>0</v>
      </c>
      <c r="AH119" s="436">
        <f t="shared" si="22"/>
        <v>0</v>
      </c>
      <c r="AI119" s="436">
        <f t="shared" si="22"/>
        <v>0</v>
      </c>
      <c r="AJ119" s="436">
        <f t="shared" si="22"/>
        <v>0</v>
      </c>
      <c r="AK119" s="436">
        <f t="shared" si="22"/>
        <v>0</v>
      </c>
      <c r="AL119" s="436">
        <f t="shared" ref="AL119:BQ119" si="23">IF(AL17="","",SUM(AL114:AL118))</f>
        <v>0</v>
      </c>
      <c r="AM119" s="436">
        <f t="shared" si="23"/>
        <v>0</v>
      </c>
      <c r="AN119" s="436">
        <f t="shared" si="23"/>
        <v>0</v>
      </c>
      <c r="AO119" s="436">
        <f t="shared" si="23"/>
        <v>0</v>
      </c>
      <c r="AP119" s="436">
        <f t="shared" si="23"/>
        <v>0</v>
      </c>
      <c r="AQ119" s="436">
        <f t="shared" si="23"/>
        <v>0</v>
      </c>
      <c r="AR119" s="436">
        <f t="shared" si="23"/>
        <v>0</v>
      </c>
      <c r="AS119" s="436">
        <f t="shared" si="23"/>
        <v>0</v>
      </c>
      <c r="AT119" s="436">
        <f t="shared" si="23"/>
        <v>0</v>
      </c>
      <c r="AU119" s="436">
        <f t="shared" si="23"/>
        <v>0</v>
      </c>
      <c r="AV119" s="436">
        <f t="shared" si="23"/>
        <v>0</v>
      </c>
      <c r="AW119" s="436">
        <f t="shared" si="23"/>
        <v>0</v>
      </c>
      <c r="AX119" s="436">
        <f t="shared" si="23"/>
        <v>0</v>
      </c>
      <c r="AY119" s="436">
        <f t="shared" si="23"/>
        <v>0</v>
      </c>
      <c r="AZ119" s="436">
        <f t="shared" si="23"/>
        <v>0</v>
      </c>
      <c r="BA119" s="436">
        <f t="shared" si="23"/>
        <v>0</v>
      </c>
      <c r="BB119" s="436">
        <f t="shared" si="23"/>
        <v>0</v>
      </c>
      <c r="BC119" s="436">
        <f t="shared" si="23"/>
        <v>0</v>
      </c>
      <c r="BD119" s="436">
        <f t="shared" si="23"/>
        <v>0</v>
      </c>
      <c r="BE119" s="436">
        <f t="shared" si="23"/>
        <v>0</v>
      </c>
      <c r="BF119" s="436">
        <f t="shared" si="23"/>
        <v>0</v>
      </c>
      <c r="BG119" s="436">
        <f t="shared" si="23"/>
        <v>0</v>
      </c>
      <c r="BH119" s="436">
        <f t="shared" si="23"/>
        <v>0</v>
      </c>
      <c r="BI119" s="436">
        <f t="shared" si="23"/>
        <v>0</v>
      </c>
      <c r="BJ119" s="436">
        <f t="shared" si="23"/>
        <v>0</v>
      </c>
      <c r="BK119" s="436">
        <f t="shared" si="23"/>
        <v>0</v>
      </c>
      <c r="BL119" s="436">
        <f t="shared" si="23"/>
        <v>0</v>
      </c>
      <c r="BM119" s="436">
        <f t="shared" si="23"/>
        <v>0</v>
      </c>
      <c r="BN119" s="436">
        <f t="shared" si="23"/>
        <v>0</v>
      </c>
      <c r="BO119" s="436" t="str">
        <f t="shared" si="23"/>
        <v/>
      </c>
      <c r="BP119" s="436" t="str">
        <f t="shared" si="23"/>
        <v/>
      </c>
      <c r="BQ119" s="436" t="str">
        <f t="shared" si="23"/>
        <v/>
      </c>
      <c r="BR119" s="436" t="str">
        <f t="shared" ref="BR119:CI119" si="24">IF(BR17="","",SUM(BR114:BR118))</f>
        <v/>
      </c>
      <c r="BS119" s="436" t="str">
        <f t="shared" si="24"/>
        <v/>
      </c>
      <c r="BT119" s="436" t="str">
        <f t="shared" si="24"/>
        <v/>
      </c>
      <c r="BU119" s="436" t="str">
        <f t="shared" si="24"/>
        <v/>
      </c>
      <c r="BV119" s="436" t="str">
        <f t="shared" si="24"/>
        <v/>
      </c>
      <c r="BW119" s="436" t="str">
        <f t="shared" si="24"/>
        <v/>
      </c>
      <c r="BX119" s="436" t="str">
        <f t="shared" si="24"/>
        <v/>
      </c>
      <c r="BY119" s="436" t="str">
        <f t="shared" si="24"/>
        <v/>
      </c>
      <c r="BZ119" s="436" t="str">
        <f t="shared" si="24"/>
        <v/>
      </c>
      <c r="CA119" s="436" t="str">
        <f t="shared" si="24"/>
        <v/>
      </c>
      <c r="CB119" s="436" t="str">
        <f t="shared" si="24"/>
        <v/>
      </c>
      <c r="CC119" s="436" t="str">
        <f t="shared" si="24"/>
        <v/>
      </c>
      <c r="CD119" s="436" t="str">
        <f t="shared" si="24"/>
        <v/>
      </c>
      <c r="CE119" s="436" t="str">
        <f t="shared" si="24"/>
        <v/>
      </c>
      <c r="CF119" s="436" t="str">
        <f t="shared" si="24"/>
        <v/>
      </c>
      <c r="CG119" s="436" t="str">
        <f t="shared" si="24"/>
        <v/>
      </c>
      <c r="CH119" s="436" t="str">
        <f t="shared" si="24"/>
        <v/>
      </c>
      <c r="CI119" s="436" t="str">
        <f t="shared" si="24"/>
        <v/>
      </c>
      <c r="CJ119" s="338">
        <f>SUM(F119:CI119)</f>
        <v>128</v>
      </c>
      <c r="CK119" s="50" t="s">
        <v>172</v>
      </c>
    </row>
    <row r="120" spans="3:90" s="29" customFormat="1" ht="15" customHeight="1">
      <c r="C120" s="120" t="str">
        <f>"Cumulative "&amp;C113&amp;" "&amp;$C$93</f>
        <v>Cumulative Phase A Sales</v>
      </c>
      <c r="D120" s="242"/>
      <c r="E120" s="243"/>
      <c r="F120" s="338">
        <f t="shared" ref="F120:AK120" si="25">IF(F17="","",F119+E120)</f>
        <v>64</v>
      </c>
      <c r="G120" s="338">
        <f t="shared" si="25"/>
        <v>71.111111111111114</v>
      </c>
      <c r="H120" s="338">
        <f t="shared" si="25"/>
        <v>78.222222222222229</v>
      </c>
      <c r="I120" s="338">
        <f t="shared" si="25"/>
        <v>85.333333333333343</v>
      </c>
      <c r="J120" s="338">
        <f t="shared" si="25"/>
        <v>92.444444444444457</v>
      </c>
      <c r="K120" s="338">
        <f t="shared" si="25"/>
        <v>99.555555555555571</v>
      </c>
      <c r="L120" s="338">
        <f t="shared" si="25"/>
        <v>106.66666666666669</v>
      </c>
      <c r="M120" s="338">
        <f t="shared" si="25"/>
        <v>113.7777777777778</v>
      </c>
      <c r="N120" s="338">
        <f t="shared" si="25"/>
        <v>120.88888888888891</v>
      </c>
      <c r="O120" s="338">
        <f t="shared" si="25"/>
        <v>128</v>
      </c>
      <c r="P120" s="338">
        <f t="shared" si="25"/>
        <v>128</v>
      </c>
      <c r="Q120" s="338">
        <f t="shared" si="25"/>
        <v>128</v>
      </c>
      <c r="R120" s="338">
        <f t="shared" si="25"/>
        <v>128</v>
      </c>
      <c r="S120" s="338">
        <f t="shared" si="25"/>
        <v>128</v>
      </c>
      <c r="T120" s="338">
        <f t="shared" si="25"/>
        <v>128</v>
      </c>
      <c r="U120" s="338">
        <f t="shared" si="25"/>
        <v>128</v>
      </c>
      <c r="V120" s="338">
        <f t="shared" si="25"/>
        <v>128</v>
      </c>
      <c r="W120" s="338">
        <f t="shared" si="25"/>
        <v>128</v>
      </c>
      <c r="X120" s="338">
        <f t="shared" si="25"/>
        <v>128</v>
      </c>
      <c r="Y120" s="338">
        <f t="shared" si="25"/>
        <v>128</v>
      </c>
      <c r="Z120" s="338">
        <f t="shared" si="25"/>
        <v>128</v>
      </c>
      <c r="AA120" s="338">
        <f t="shared" si="25"/>
        <v>128</v>
      </c>
      <c r="AB120" s="338">
        <f t="shared" si="25"/>
        <v>128</v>
      </c>
      <c r="AC120" s="338">
        <f t="shared" si="25"/>
        <v>128</v>
      </c>
      <c r="AD120" s="338">
        <f t="shared" si="25"/>
        <v>128</v>
      </c>
      <c r="AE120" s="338">
        <f t="shared" si="25"/>
        <v>128</v>
      </c>
      <c r="AF120" s="338">
        <f t="shared" si="25"/>
        <v>128</v>
      </c>
      <c r="AG120" s="338">
        <f t="shared" si="25"/>
        <v>128</v>
      </c>
      <c r="AH120" s="338">
        <f t="shared" si="25"/>
        <v>128</v>
      </c>
      <c r="AI120" s="338">
        <f t="shared" si="25"/>
        <v>128</v>
      </c>
      <c r="AJ120" s="338">
        <f t="shared" si="25"/>
        <v>128</v>
      </c>
      <c r="AK120" s="338">
        <f t="shared" si="25"/>
        <v>128</v>
      </c>
      <c r="AL120" s="338">
        <f t="shared" ref="AL120:BQ120" si="26">IF(AL17="","",AL119+AK120)</f>
        <v>128</v>
      </c>
      <c r="AM120" s="338">
        <f t="shared" si="26"/>
        <v>128</v>
      </c>
      <c r="AN120" s="338">
        <f t="shared" si="26"/>
        <v>128</v>
      </c>
      <c r="AO120" s="338">
        <f t="shared" si="26"/>
        <v>128</v>
      </c>
      <c r="AP120" s="338">
        <f t="shared" si="26"/>
        <v>128</v>
      </c>
      <c r="AQ120" s="338">
        <f t="shared" si="26"/>
        <v>128</v>
      </c>
      <c r="AR120" s="338">
        <f t="shared" si="26"/>
        <v>128</v>
      </c>
      <c r="AS120" s="338">
        <f t="shared" si="26"/>
        <v>128</v>
      </c>
      <c r="AT120" s="338">
        <f t="shared" si="26"/>
        <v>128</v>
      </c>
      <c r="AU120" s="338">
        <f t="shared" si="26"/>
        <v>128</v>
      </c>
      <c r="AV120" s="338">
        <f t="shared" si="26"/>
        <v>128</v>
      </c>
      <c r="AW120" s="338">
        <f t="shared" si="26"/>
        <v>128</v>
      </c>
      <c r="AX120" s="338">
        <f t="shared" si="26"/>
        <v>128</v>
      </c>
      <c r="AY120" s="338">
        <f t="shared" si="26"/>
        <v>128</v>
      </c>
      <c r="AZ120" s="338">
        <f t="shared" si="26"/>
        <v>128</v>
      </c>
      <c r="BA120" s="338">
        <f t="shared" si="26"/>
        <v>128</v>
      </c>
      <c r="BB120" s="338">
        <f t="shared" si="26"/>
        <v>128</v>
      </c>
      <c r="BC120" s="338">
        <f t="shared" si="26"/>
        <v>128</v>
      </c>
      <c r="BD120" s="338">
        <f t="shared" si="26"/>
        <v>128</v>
      </c>
      <c r="BE120" s="338">
        <f t="shared" si="26"/>
        <v>128</v>
      </c>
      <c r="BF120" s="338">
        <f t="shared" si="26"/>
        <v>128</v>
      </c>
      <c r="BG120" s="338">
        <f t="shared" si="26"/>
        <v>128</v>
      </c>
      <c r="BH120" s="338">
        <f t="shared" si="26"/>
        <v>128</v>
      </c>
      <c r="BI120" s="338">
        <f t="shared" si="26"/>
        <v>128</v>
      </c>
      <c r="BJ120" s="338">
        <f t="shared" si="26"/>
        <v>128</v>
      </c>
      <c r="BK120" s="338">
        <f t="shared" si="26"/>
        <v>128</v>
      </c>
      <c r="BL120" s="338">
        <f t="shared" si="26"/>
        <v>128</v>
      </c>
      <c r="BM120" s="338">
        <f t="shared" si="26"/>
        <v>128</v>
      </c>
      <c r="BN120" s="338">
        <f t="shared" si="26"/>
        <v>128</v>
      </c>
      <c r="BO120" s="338" t="str">
        <f t="shared" si="26"/>
        <v/>
      </c>
      <c r="BP120" s="338" t="str">
        <f t="shared" si="26"/>
        <v/>
      </c>
      <c r="BQ120" s="338" t="str">
        <f t="shared" si="26"/>
        <v/>
      </c>
      <c r="BR120" s="338" t="str">
        <f t="shared" ref="BR120:CI120" si="27">IF(BR17="","",BR119+BQ120)</f>
        <v/>
      </c>
      <c r="BS120" s="338" t="str">
        <f t="shared" si="27"/>
        <v/>
      </c>
      <c r="BT120" s="338" t="str">
        <f t="shared" si="27"/>
        <v/>
      </c>
      <c r="BU120" s="338" t="str">
        <f t="shared" si="27"/>
        <v/>
      </c>
      <c r="BV120" s="338" t="str">
        <f t="shared" si="27"/>
        <v/>
      </c>
      <c r="BW120" s="338" t="str">
        <f t="shared" si="27"/>
        <v/>
      </c>
      <c r="BX120" s="338" t="str">
        <f t="shared" si="27"/>
        <v/>
      </c>
      <c r="BY120" s="338" t="str">
        <f t="shared" si="27"/>
        <v/>
      </c>
      <c r="BZ120" s="338" t="str">
        <f t="shared" si="27"/>
        <v/>
      </c>
      <c r="CA120" s="338" t="str">
        <f t="shared" si="27"/>
        <v/>
      </c>
      <c r="CB120" s="338" t="str">
        <f t="shared" si="27"/>
        <v/>
      </c>
      <c r="CC120" s="338" t="str">
        <f t="shared" si="27"/>
        <v/>
      </c>
      <c r="CD120" s="338" t="str">
        <f t="shared" si="27"/>
        <v/>
      </c>
      <c r="CE120" s="338" t="str">
        <f t="shared" si="27"/>
        <v/>
      </c>
      <c r="CF120" s="338" t="str">
        <f t="shared" si="27"/>
        <v/>
      </c>
      <c r="CG120" s="338" t="str">
        <f t="shared" si="27"/>
        <v/>
      </c>
      <c r="CH120" s="338" t="str">
        <f t="shared" si="27"/>
        <v/>
      </c>
      <c r="CI120" s="338" t="str">
        <f t="shared" si="27"/>
        <v/>
      </c>
      <c r="CJ120" s="338"/>
      <c r="CK120" s="50" t="s">
        <v>172</v>
      </c>
      <c r="CL120" s="435"/>
    </row>
    <row r="121" spans="3:90" s="29" customFormat="1" ht="15" customHeight="1">
      <c r="C121" s="18"/>
      <c r="D121" s="381"/>
      <c r="E121" s="18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50" t="s">
        <v>172</v>
      </c>
    </row>
    <row r="122" spans="3:90" s="29" customFormat="1" ht="15" customHeight="1">
      <c r="C122" s="126" t="s">
        <v>294</v>
      </c>
      <c r="D122" s="242"/>
      <c r="E122" s="243"/>
      <c r="F122" s="441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50" t="s">
        <v>172</v>
      </c>
    </row>
    <row r="123" spans="3:90" s="29" customFormat="1" ht="15" customHeight="1">
      <c r="C123" s="120" t="s">
        <v>488</v>
      </c>
      <c r="D123" s="440">
        <v>0</v>
      </c>
      <c r="E123" s="243"/>
      <c r="F123" s="338">
        <f t="shared" ref="F123:AK123" si="28">IF(F$17="","",IF(F$17=$D$123,$G$97,0))</f>
        <v>0</v>
      </c>
      <c r="G123" s="338">
        <f t="shared" si="28"/>
        <v>0</v>
      </c>
      <c r="H123" s="338">
        <f t="shared" si="28"/>
        <v>0</v>
      </c>
      <c r="I123" s="338">
        <f t="shared" si="28"/>
        <v>0</v>
      </c>
      <c r="J123" s="338">
        <f t="shared" si="28"/>
        <v>0</v>
      </c>
      <c r="K123" s="338">
        <f t="shared" si="28"/>
        <v>0</v>
      </c>
      <c r="L123" s="338">
        <f t="shared" si="28"/>
        <v>0</v>
      </c>
      <c r="M123" s="338">
        <f t="shared" si="28"/>
        <v>0</v>
      </c>
      <c r="N123" s="338">
        <f t="shared" si="28"/>
        <v>0</v>
      </c>
      <c r="O123" s="338">
        <f t="shared" si="28"/>
        <v>0</v>
      </c>
      <c r="P123" s="338">
        <f t="shared" si="28"/>
        <v>0</v>
      </c>
      <c r="Q123" s="338">
        <f t="shared" si="28"/>
        <v>0</v>
      </c>
      <c r="R123" s="338">
        <f t="shared" si="28"/>
        <v>0</v>
      </c>
      <c r="S123" s="338">
        <f t="shared" si="28"/>
        <v>0</v>
      </c>
      <c r="T123" s="338">
        <f t="shared" si="28"/>
        <v>0</v>
      </c>
      <c r="U123" s="338">
        <f t="shared" si="28"/>
        <v>0</v>
      </c>
      <c r="V123" s="338">
        <f t="shared" si="28"/>
        <v>0</v>
      </c>
      <c r="W123" s="338">
        <f t="shared" si="28"/>
        <v>0</v>
      </c>
      <c r="X123" s="338">
        <f t="shared" si="28"/>
        <v>0</v>
      </c>
      <c r="Y123" s="338">
        <f t="shared" si="28"/>
        <v>0</v>
      </c>
      <c r="Z123" s="338">
        <f t="shared" si="28"/>
        <v>0</v>
      </c>
      <c r="AA123" s="338">
        <f t="shared" si="28"/>
        <v>0</v>
      </c>
      <c r="AB123" s="338">
        <f t="shared" si="28"/>
        <v>0</v>
      </c>
      <c r="AC123" s="338">
        <f t="shared" si="28"/>
        <v>0</v>
      </c>
      <c r="AD123" s="338">
        <f t="shared" si="28"/>
        <v>0</v>
      </c>
      <c r="AE123" s="338">
        <f t="shared" si="28"/>
        <v>0</v>
      </c>
      <c r="AF123" s="338">
        <f t="shared" si="28"/>
        <v>0</v>
      </c>
      <c r="AG123" s="338">
        <f t="shared" si="28"/>
        <v>0</v>
      </c>
      <c r="AH123" s="338">
        <f t="shared" si="28"/>
        <v>0</v>
      </c>
      <c r="AI123" s="338">
        <f t="shared" si="28"/>
        <v>0</v>
      </c>
      <c r="AJ123" s="338">
        <f t="shared" si="28"/>
        <v>0</v>
      </c>
      <c r="AK123" s="338">
        <f t="shared" si="28"/>
        <v>0</v>
      </c>
      <c r="AL123" s="338">
        <f t="shared" ref="AL123:BQ123" si="29">IF(AL$17="","",IF(AL$17=$D$123,$G$97,0))</f>
        <v>0</v>
      </c>
      <c r="AM123" s="338">
        <f t="shared" si="29"/>
        <v>0</v>
      </c>
      <c r="AN123" s="338">
        <f t="shared" si="29"/>
        <v>0</v>
      </c>
      <c r="AO123" s="338">
        <f t="shared" si="29"/>
        <v>0</v>
      </c>
      <c r="AP123" s="338">
        <f t="shared" si="29"/>
        <v>0</v>
      </c>
      <c r="AQ123" s="338">
        <f t="shared" si="29"/>
        <v>0</v>
      </c>
      <c r="AR123" s="338">
        <f t="shared" si="29"/>
        <v>0</v>
      </c>
      <c r="AS123" s="338">
        <f t="shared" si="29"/>
        <v>0</v>
      </c>
      <c r="AT123" s="338">
        <f t="shared" si="29"/>
        <v>0</v>
      </c>
      <c r="AU123" s="338">
        <f t="shared" si="29"/>
        <v>0</v>
      </c>
      <c r="AV123" s="338">
        <f t="shared" si="29"/>
        <v>0</v>
      </c>
      <c r="AW123" s="338">
        <f t="shared" si="29"/>
        <v>0</v>
      </c>
      <c r="AX123" s="338">
        <f t="shared" si="29"/>
        <v>0</v>
      </c>
      <c r="AY123" s="338">
        <f t="shared" si="29"/>
        <v>0</v>
      </c>
      <c r="AZ123" s="338">
        <f t="shared" si="29"/>
        <v>0</v>
      </c>
      <c r="BA123" s="338">
        <f t="shared" si="29"/>
        <v>0</v>
      </c>
      <c r="BB123" s="338">
        <f t="shared" si="29"/>
        <v>0</v>
      </c>
      <c r="BC123" s="338">
        <f t="shared" si="29"/>
        <v>0</v>
      </c>
      <c r="BD123" s="338">
        <f t="shared" si="29"/>
        <v>0</v>
      </c>
      <c r="BE123" s="338">
        <f t="shared" si="29"/>
        <v>0</v>
      </c>
      <c r="BF123" s="338">
        <f t="shared" si="29"/>
        <v>0</v>
      </c>
      <c r="BG123" s="338">
        <f t="shared" si="29"/>
        <v>0</v>
      </c>
      <c r="BH123" s="338">
        <f t="shared" si="29"/>
        <v>0</v>
      </c>
      <c r="BI123" s="338">
        <f t="shared" si="29"/>
        <v>0</v>
      </c>
      <c r="BJ123" s="338">
        <f t="shared" si="29"/>
        <v>0</v>
      </c>
      <c r="BK123" s="338">
        <f t="shared" si="29"/>
        <v>0</v>
      </c>
      <c r="BL123" s="338">
        <f t="shared" si="29"/>
        <v>0</v>
      </c>
      <c r="BM123" s="338">
        <f t="shared" si="29"/>
        <v>0</v>
      </c>
      <c r="BN123" s="338">
        <f t="shared" si="29"/>
        <v>0</v>
      </c>
      <c r="BO123" s="338" t="str">
        <f t="shared" si="29"/>
        <v/>
      </c>
      <c r="BP123" s="338" t="str">
        <f t="shared" si="29"/>
        <v/>
      </c>
      <c r="BQ123" s="338" t="str">
        <f t="shared" si="29"/>
        <v/>
      </c>
      <c r="BR123" s="338" t="str">
        <f t="shared" ref="BR123:CI123" si="30">IF(BR$17="","",IF(BR$17=$D$123,$G$97,0))</f>
        <v/>
      </c>
      <c r="BS123" s="338" t="str">
        <f t="shared" si="30"/>
        <v/>
      </c>
      <c r="BT123" s="338" t="str">
        <f t="shared" si="30"/>
        <v/>
      </c>
      <c r="BU123" s="338" t="str">
        <f t="shared" si="30"/>
        <v/>
      </c>
      <c r="BV123" s="338" t="str">
        <f t="shared" si="30"/>
        <v/>
      </c>
      <c r="BW123" s="338" t="str">
        <f t="shared" si="30"/>
        <v/>
      </c>
      <c r="BX123" s="338" t="str">
        <f t="shared" si="30"/>
        <v/>
      </c>
      <c r="BY123" s="338" t="str">
        <f t="shared" si="30"/>
        <v/>
      </c>
      <c r="BZ123" s="338" t="str">
        <f t="shared" si="30"/>
        <v/>
      </c>
      <c r="CA123" s="338" t="str">
        <f t="shared" si="30"/>
        <v/>
      </c>
      <c r="CB123" s="338" t="str">
        <f t="shared" si="30"/>
        <v/>
      </c>
      <c r="CC123" s="338" t="str">
        <f t="shared" si="30"/>
        <v/>
      </c>
      <c r="CD123" s="338" t="str">
        <f t="shared" si="30"/>
        <v/>
      </c>
      <c r="CE123" s="338" t="str">
        <f t="shared" si="30"/>
        <v/>
      </c>
      <c r="CF123" s="338" t="str">
        <f t="shared" si="30"/>
        <v/>
      </c>
      <c r="CG123" s="338" t="str">
        <f t="shared" si="30"/>
        <v/>
      </c>
      <c r="CH123" s="338" t="str">
        <f t="shared" si="30"/>
        <v/>
      </c>
      <c r="CI123" s="338" t="str">
        <f t="shared" si="30"/>
        <v/>
      </c>
      <c r="CJ123" s="47"/>
      <c r="CK123" s="50" t="s">
        <v>172</v>
      </c>
    </row>
    <row r="124" spans="3:90" s="29" customFormat="1" ht="15" customHeight="1">
      <c r="C124" s="120" t="s">
        <v>487</v>
      </c>
      <c r="D124" s="440">
        <f>G108</f>
        <v>4</v>
      </c>
      <c r="E124" s="243"/>
      <c r="F124" s="338">
        <f t="shared" ref="F124:AK124" si="31">IF(F$17="","",IF(F$17=$D$124,$G$99,0))</f>
        <v>0</v>
      </c>
      <c r="G124" s="338">
        <f t="shared" si="31"/>
        <v>0</v>
      </c>
      <c r="H124" s="338">
        <f t="shared" si="31"/>
        <v>0</v>
      </c>
      <c r="I124" s="338">
        <f t="shared" si="31"/>
        <v>0</v>
      </c>
      <c r="J124" s="338">
        <f t="shared" si="31"/>
        <v>0</v>
      </c>
      <c r="K124" s="338">
        <f t="shared" si="31"/>
        <v>0</v>
      </c>
      <c r="L124" s="338">
        <f t="shared" si="31"/>
        <v>0</v>
      </c>
      <c r="M124" s="338">
        <f t="shared" si="31"/>
        <v>0</v>
      </c>
      <c r="N124" s="338">
        <f t="shared" si="31"/>
        <v>0</v>
      </c>
      <c r="O124" s="338">
        <f t="shared" si="31"/>
        <v>0</v>
      </c>
      <c r="P124" s="338">
        <f t="shared" si="31"/>
        <v>0</v>
      </c>
      <c r="Q124" s="338">
        <f t="shared" si="31"/>
        <v>0</v>
      </c>
      <c r="R124" s="338">
        <f t="shared" si="31"/>
        <v>0</v>
      </c>
      <c r="S124" s="338">
        <f t="shared" si="31"/>
        <v>0</v>
      </c>
      <c r="T124" s="338">
        <f t="shared" si="31"/>
        <v>0</v>
      </c>
      <c r="U124" s="338">
        <f t="shared" si="31"/>
        <v>0</v>
      </c>
      <c r="V124" s="338">
        <f t="shared" si="31"/>
        <v>0</v>
      </c>
      <c r="W124" s="338">
        <f t="shared" si="31"/>
        <v>0</v>
      </c>
      <c r="X124" s="338">
        <f t="shared" si="31"/>
        <v>0</v>
      </c>
      <c r="Y124" s="338">
        <f t="shared" si="31"/>
        <v>0</v>
      </c>
      <c r="Z124" s="338">
        <f t="shared" si="31"/>
        <v>0</v>
      </c>
      <c r="AA124" s="338">
        <f t="shared" si="31"/>
        <v>0</v>
      </c>
      <c r="AB124" s="338">
        <f t="shared" si="31"/>
        <v>0</v>
      </c>
      <c r="AC124" s="338">
        <f t="shared" si="31"/>
        <v>0</v>
      </c>
      <c r="AD124" s="338">
        <f t="shared" si="31"/>
        <v>0</v>
      </c>
      <c r="AE124" s="338">
        <f t="shared" si="31"/>
        <v>0</v>
      </c>
      <c r="AF124" s="338">
        <f t="shared" si="31"/>
        <v>0</v>
      </c>
      <c r="AG124" s="338">
        <f t="shared" si="31"/>
        <v>0</v>
      </c>
      <c r="AH124" s="338">
        <f t="shared" si="31"/>
        <v>0</v>
      </c>
      <c r="AI124" s="338">
        <f t="shared" si="31"/>
        <v>0</v>
      </c>
      <c r="AJ124" s="338">
        <f t="shared" si="31"/>
        <v>0</v>
      </c>
      <c r="AK124" s="338">
        <f t="shared" si="31"/>
        <v>0</v>
      </c>
      <c r="AL124" s="338">
        <f t="shared" ref="AL124:BQ124" si="32">IF(AL$17="","",IF(AL$17=$D$124,$G$99,0))</f>
        <v>0</v>
      </c>
      <c r="AM124" s="338">
        <f t="shared" si="32"/>
        <v>0</v>
      </c>
      <c r="AN124" s="338">
        <f t="shared" si="32"/>
        <v>0</v>
      </c>
      <c r="AO124" s="338">
        <f t="shared" si="32"/>
        <v>0</v>
      </c>
      <c r="AP124" s="338">
        <f t="shared" si="32"/>
        <v>0</v>
      </c>
      <c r="AQ124" s="338">
        <f t="shared" si="32"/>
        <v>0</v>
      </c>
      <c r="AR124" s="338">
        <f t="shared" si="32"/>
        <v>0</v>
      </c>
      <c r="AS124" s="338">
        <f t="shared" si="32"/>
        <v>0</v>
      </c>
      <c r="AT124" s="338">
        <f t="shared" si="32"/>
        <v>0</v>
      </c>
      <c r="AU124" s="338">
        <f t="shared" si="32"/>
        <v>0</v>
      </c>
      <c r="AV124" s="338">
        <f t="shared" si="32"/>
        <v>0</v>
      </c>
      <c r="AW124" s="338">
        <f t="shared" si="32"/>
        <v>0</v>
      </c>
      <c r="AX124" s="338">
        <f t="shared" si="32"/>
        <v>0</v>
      </c>
      <c r="AY124" s="338">
        <f t="shared" si="32"/>
        <v>0</v>
      </c>
      <c r="AZ124" s="338">
        <f t="shared" si="32"/>
        <v>0</v>
      </c>
      <c r="BA124" s="338">
        <f t="shared" si="32"/>
        <v>0</v>
      </c>
      <c r="BB124" s="338">
        <f t="shared" si="32"/>
        <v>0</v>
      </c>
      <c r="BC124" s="338">
        <f t="shared" si="32"/>
        <v>0</v>
      </c>
      <c r="BD124" s="338">
        <f t="shared" si="32"/>
        <v>0</v>
      </c>
      <c r="BE124" s="338">
        <f t="shared" si="32"/>
        <v>0</v>
      </c>
      <c r="BF124" s="338">
        <f t="shared" si="32"/>
        <v>0</v>
      </c>
      <c r="BG124" s="338">
        <f t="shared" si="32"/>
        <v>0</v>
      </c>
      <c r="BH124" s="338">
        <f t="shared" si="32"/>
        <v>0</v>
      </c>
      <c r="BI124" s="338">
        <f t="shared" si="32"/>
        <v>0</v>
      </c>
      <c r="BJ124" s="338">
        <f t="shared" si="32"/>
        <v>0</v>
      </c>
      <c r="BK124" s="338">
        <f t="shared" si="32"/>
        <v>0</v>
      </c>
      <c r="BL124" s="338">
        <f t="shared" si="32"/>
        <v>0</v>
      </c>
      <c r="BM124" s="338">
        <f t="shared" si="32"/>
        <v>0</v>
      </c>
      <c r="BN124" s="338">
        <f t="shared" si="32"/>
        <v>0</v>
      </c>
      <c r="BO124" s="338" t="str">
        <f t="shared" si="32"/>
        <v/>
      </c>
      <c r="BP124" s="338" t="str">
        <f t="shared" si="32"/>
        <v/>
      </c>
      <c r="BQ124" s="338" t="str">
        <f t="shared" si="32"/>
        <v/>
      </c>
      <c r="BR124" s="338" t="str">
        <f t="shared" ref="BR124:CI124" si="33">IF(BR$17="","",IF(BR$17=$D$124,$G$99,0))</f>
        <v/>
      </c>
      <c r="BS124" s="338" t="str">
        <f t="shared" si="33"/>
        <v/>
      </c>
      <c r="BT124" s="338" t="str">
        <f t="shared" si="33"/>
        <v/>
      </c>
      <c r="BU124" s="338" t="str">
        <f t="shared" si="33"/>
        <v/>
      </c>
      <c r="BV124" s="338" t="str">
        <f t="shared" si="33"/>
        <v/>
      </c>
      <c r="BW124" s="338" t="str">
        <f t="shared" si="33"/>
        <v/>
      </c>
      <c r="BX124" s="338" t="str">
        <f t="shared" si="33"/>
        <v/>
      </c>
      <c r="BY124" s="338" t="str">
        <f t="shared" si="33"/>
        <v/>
      </c>
      <c r="BZ124" s="338" t="str">
        <f t="shared" si="33"/>
        <v/>
      </c>
      <c r="CA124" s="338" t="str">
        <f t="shared" si="33"/>
        <v/>
      </c>
      <c r="CB124" s="338" t="str">
        <f t="shared" si="33"/>
        <v/>
      </c>
      <c r="CC124" s="338" t="str">
        <f t="shared" si="33"/>
        <v/>
      </c>
      <c r="CD124" s="338" t="str">
        <f t="shared" si="33"/>
        <v/>
      </c>
      <c r="CE124" s="338" t="str">
        <f t="shared" si="33"/>
        <v/>
      </c>
      <c r="CF124" s="338" t="str">
        <f t="shared" si="33"/>
        <v/>
      </c>
      <c r="CG124" s="338" t="str">
        <f t="shared" si="33"/>
        <v/>
      </c>
      <c r="CH124" s="338" t="str">
        <f t="shared" si="33"/>
        <v/>
      </c>
      <c r="CI124" s="338" t="str">
        <f t="shared" si="33"/>
        <v/>
      </c>
      <c r="CJ124" s="406">
        <f>SUM(F124:CI124)</f>
        <v>0</v>
      </c>
      <c r="CK124" s="50" t="s">
        <v>172</v>
      </c>
    </row>
    <row r="125" spans="3:90" s="29" customFormat="1" ht="15" customHeight="1">
      <c r="C125" s="120" t="s">
        <v>486</v>
      </c>
      <c r="D125" s="439">
        <f>D124+1</f>
        <v>5</v>
      </c>
      <c r="E125" s="243"/>
      <c r="F125" s="338">
        <f t="shared" ref="F125:AK125" si="34">IF(F$17="","",IF(F$17=$D$125,$G$101,0))</f>
        <v>0</v>
      </c>
      <c r="G125" s="338">
        <f t="shared" si="34"/>
        <v>0</v>
      </c>
      <c r="H125" s="338">
        <f t="shared" si="34"/>
        <v>0</v>
      </c>
      <c r="I125" s="338">
        <f t="shared" si="34"/>
        <v>0</v>
      </c>
      <c r="J125" s="338">
        <f t="shared" si="34"/>
        <v>0</v>
      </c>
      <c r="K125" s="338">
        <f t="shared" si="34"/>
        <v>0</v>
      </c>
      <c r="L125" s="338">
        <f t="shared" si="34"/>
        <v>0</v>
      </c>
      <c r="M125" s="338">
        <f t="shared" si="34"/>
        <v>0</v>
      </c>
      <c r="N125" s="338">
        <f t="shared" si="34"/>
        <v>0</v>
      </c>
      <c r="O125" s="338">
        <f t="shared" si="34"/>
        <v>0</v>
      </c>
      <c r="P125" s="338">
        <f t="shared" si="34"/>
        <v>0</v>
      </c>
      <c r="Q125" s="338">
        <f t="shared" si="34"/>
        <v>0</v>
      </c>
      <c r="R125" s="338">
        <f t="shared" si="34"/>
        <v>0</v>
      </c>
      <c r="S125" s="338">
        <f t="shared" si="34"/>
        <v>0</v>
      </c>
      <c r="T125" s="338">
        <f t="shared" si="34"/>
        <v>0</v>
      </c>
      <c r="U125" s="338">
        <f t="shared" si="34"/>
        <v>0</v>
      </c>
      <c r="V125" s="338">
        <f t="shared" si="34"/>
        <v>0</v>
      </c>
      <c r="W125" s="338">
        <f t="shared" si="34"/>
        <v>0</v>
      </c>
      <c r="X125" s="338">
        <f t="shared" si="34"/>
        <v>0</v>
      </c>
      <c r="Y125" s="338">
        <f t="shared" si="34"/>
        <v>0</v>
      </c>
      <c r="Z125" s="338">
        <f t="shared" si="34"/>
        <v>0</v>
      </c>
      <c r="AA125" s="338">
        <f t="shared" si="34"/>
        <v>0</v>
      </c>
      <c r="AB125" s="338">
        <f t="shared" si="34"/>
        <v>0</v>
      </c>
      <c r="AC125" s="338">
        <f t="shared" si="34"/>
        <v>0</v>
      </c>
      <c r="AD125" s="338">
        <f t="shared" si="34"/>
        <v>0</v>
      </c>
      <c r="AE125" s="338">
        <f t="shared" si="34"/>
        <v>0</v>
      </c>
      <c r="AF125" s="338">
        <f t="shared" si="34"/>
        <v>0</v>
      </c>
      <c r="AG125" s="338">
        <f t="shared" si="34"/>
        <v>0</v>
      </c>
      <c r="AH125" s="338">
        <f t="shared" si="34"/>
        <v>0</v>
      </c>
      <c r="AI125" s="338">
        <f t="shared" si="34"/>
        <v>0</v>
      </c>
      <c r="AJ125" s="338">
        <f t="shared" si="34"/>
        <v>0</v>
      </c>
      <c r="AK125" s="338">
        <f t="shared" si="34"/>
        <v>0</v>
      </c>
      <c r="AL125" s="338">
        <f t="shared" ref="AL125:BQ125" si="35">IF(AL$17="","",IF(AL$17=$D$125,$G$101,0))</f>
        <v>0</v>
      </c>
      <c r="AM125" s="338">
        <f t="shared" si="35"/>
        <v>0</v>
      </c>
      <c r="AN125" s="338">
        <f t="shared" si="35"/>
        <v>0</v>
      </c>
      <c r="AO125" s="338">
        <f t="shared" si="35"/>
        <v>0</v>
      </c>
      <c r="AP125" s="338">
        <f t="shared" si="35"/>
        <v>0</v>
      </c>
      <c r="AQ125" s="338">
        <f t="shared" si="35"/>
        <v>0</v>
      </c>
      <c r="AR125" s="338">
        <f t="shared" si="35"/>
        <v>0</v>
      </c>
      <c r="AS125" s="338">
        <f t="shared" si="35"/>
        <v>0</v>
      </c>
      <c r="AT125" s="338">
        <f t="shared" si="35"/>
        <v>0</v>
      </c>
      <c r="AU125" s="338">
        <f t="shared" si="35"/>
        <v>0</v>
      </c>
      <c r="AV125" s="338">
        <f t="shared" si="35"/>
        <v>0</v>
      </c>
      <c r="AW125" s="338">
        <f t="shared" si="35"/>
        <v>0</v>
      </c>
      <c r="AX125" s="338">
        <f t="shared" si="35"/>
        <v>0</v>
      </c>
      <c r="AY125" s="338">
        <f t="shared" si="35"/>
        <v>0</v>
      </c>
      <c r="AZ125" s="338">
        <f t="shared" si="35"/>
        <v>0</v>
      </c>
      <c r="BA125" s="338">
        <f t="shared" si="35"/>
        <v>0</v>
      </c>
      <c r="BB125" s="338">
        <f t="shared" si="35"/>
        <v>0</v>
      </c>
      <c r="BC125" s="338">
        <f t="shared" si="35"/>
        <v>0</v>
      </c>
      <c r="BD125" s="338">
        <f t="shared" si="35"/>
        <v>0</v>
      </c>
      <c r="BE125" s="338">
        <f t="shared" si="35"/>
        <v>0</v>
      </c>
      <c r="BF125" s="338">
        <f t="shared" si="35"/>
        <v>0</v>
      </c>
      <c r="BG125" s="338">
        <f t="shared" si="35"/>
        <v>0</v>
      </c>
      <c r="BH125" s="338">
        <f t="shared" si="35"/>
        <v>0</v>
      </c>
      <c r="BI125" s="338">
        <f t="shared" si="35"/>
        <v>0</v>
      </c>
      <c r="BJ125" s="338">
        <f t="shared" si="35"/>
        <v>0</v>
      </c>
      <c r="BK125" s="338">
        <f t="shared" si="35"/>
        <v>0</v>
      </c>
      <c r="BL125" s="338">
        <f t="shared" si="35"/>
        <v>0</v>
      </c>
      <c r="BM125" s="338">
        <f t="shared" si="35"/>
        <v>0</v>
      </c>
      <c r="BN125" s="338">
        <f t="shared" si="35"/>
        <v>0</v>
      </c>
      <c r="BO125" s="338" t="str">
        <f t="shared" si="35"/>
        <v/>
      </c>
      <c r="BP125" s="338" t="str">
        <f t="shared" si="35"/>
        <v/>
      </c>
      <c r="BQ125" s="338" t="str">
        <f t="shared" si="35"/>
        <v/>
      </c>
      <c r="BR125" s="338" t="str">
        <f t="shared" ref="BR125:CI125" si="36">IF(BR$17="","",IF(BR$17=$D$125,$G$101,0))</f>
        <v/>
      </c>
      <c r="BS125" s="338" t="str">
        <f t="shared" si="36"/>
        <v/>
      </c>
      <c r="BT125" s="338" t="str">
        <f t="shared" si="36"/>
        <v/>
      </c>
      <c r="BU125" s="338" t="str">
        <f t="shared" si="36"/>
        <v/>
      </c>
      <c r="BV125" s="338" t="str">
        <f t="shared" si="36"/>
        <v/>
      </c>
      <c r="BW125" s="338" t="str">
        <f t="shared" si="36"/>
        <v/>
      </c>
      <c r="BX125" s="338" t="str">
        <f t="shared" si="36"/>
        <v/>
      </c>
      <c r="BY125" s="338" t="str">
        <f t="shared" si="36"/>
        <v/>
      </c>
      <c r="BZ125" s="338" t="str">
        <f t="shared" si="36"/>
        <v/>
      </c>
      <c r="CA125" s="338" t="str">
        <f t="shared" si="36"/>
        <v/>
      </c>
      <c r="CB125" s="338" t="str">
        <f t="shared" si="36"/>
        <v/>
      </c>
      <c r="CC125" s="338" t="str">
        <f t="shared" si="36"/>
        <v/>
      </c>
      <c r="CD125" s="338" t="str">
        <f t="shared" si="36"/>
        <v/>
      </c>
      <c r="CE125" s="338" t="str">
        <f t="shared" si="36"/>
        <v/>
      </c>
      <c r="CF125" s="338" t="str">
        <f t="shared" si="36"/>
        <v/>
      </c>
      <c r="CG125" s="338" t="str">
        <f t="shared" si="36"/>
        <v/>
      </c>
      <c r="CH125" s="338" t="str">
        <f t="shared" si="36"/>
        <v/>
      </c>
      <c r="CI125" s="338" t="str">
        <f t="shared" si="36"/>
        <v/>
      </c>
      <c r="CJ125" s="406">
        <f>SUM(F125:CI125)</f>
        <v>0</v>
      </c>
      <c r="CK125" s="50" t="s">
        <v>172</v>
      </c>
    </row>
    <row r="126" spans="3:90" s="29" customFormat="1" ht="15" customHeight="1">
      <c r="C126" s="120" t="s">
        <v>485</v>
      </c>
      <c r="D126" s="439">
        <f>D124+2</f>
        <v>6</v>
      </c>
      <c r="E126" s="243"/>
      <c r="F126" s="338">
        <f t="shared" ref="F126:AK126" si="37">IF(F$17="","",IF(F$17=$D$126,$G$103,0))</f>
        <v>0</v>
      </c>
      <c r="G126" s="338">
        <f t="shared" si="37"/>
        <v>0</v>
      </c>
      <c r="H126" s="338">
        <f t="shared" si="37"/>
        <v>0</v>
      </c>
      <c r="I126" s="338">
        <f t="shared" si="37"/>
        <v>0</v>
      </c>
      <c r="J126" s="338">
        <f t="shared" si="37"/>
        <v>0</v>
      </c>
      <c r="K126" s="338">
        <f t="shared" si="37"/>
        <v>0</v>
      </c>
      <c r="L126" s="338">
        <f t="shared" si="37"/>
        <v>0</v>
      </c>
      <c r="M126" s="338">
        <f t="shared" si="37"/>
        <v>0</v>
      </c>
      <c r="N126" s="338">
        <f t="shared" si="37"/>
        <v>0</v>
      </c>
      <c r="O126" s="338">
        <f t="shared" si="37"/>
        <v>0</v>
      </c>
      <c r="P126" s="338">
        <f t="shared" si="37"/>
        <v>0</v>
      </c>
      <c r="Q126" s="338">
        <f t="shared" si="37"/>
        <v>0</v>
      </c>
      <c r="R126" s="338">
        <f t="shared" si="37"/>
        <v>0</v>
      </c>
      <c r="S126" s="338">
        <f t="shared" si="37"/>
        <v>0</v>
      </c>
      <c r="T126" s="338">
        <f t="shared" si="37"/>
        <v>0</v>
      </c>
      <c r="U126" s="338">
        <f t="shared" si="37"/>
        <v>0</v>
      </c>
      <c r="V126" s="338">
        <f t="shared" si="37"/>
        <v>0</v>
      </c>
      <c r="W126" s="338">
        <f t="shared" si="37"/>
        <v>0</v>
      </c>
      <c r="X126" s="338">
        <f t="shared" si="37"/>
        <v>0</v>
      </c>
      <c r="Y126" s="338">
        <f t="shared" si="37"/>
        <v>0</v>
      </c>
      <c r="Z126" s="338">
        <f t="shared" si="37"/>
        <v>0</v>
      </c>
      <c r="AA126" s="338">
        <f t="shared" si="37"/>
        <v>0</v>
      </c>
      <c r="AB126" s="338">
        <f t="shared" si="37"/>
        <v>0</v>
      </c>
      <c r="AC126" s="338">
        <f t="shared" si="37"/>
        <v>0</v>
      </c>
      <c r="AD126" s="338">
        <f t="shared" si="37"/>
        <v>0</v>
      </c>
      <c r="AE126" s="338">
        <f t="shared" si="37"/>
        <v>0</v>
      </c>
      <c r="AF126" s="338">
        <f t="shared" si="37"/>
        <v>0</v>
      </c>
      <c r="AG126" s="338">
        <f t="shared" si="37"/>
        <v>0</v>
      </c>
      <c r="AH126" s="338">
        <f t="shared" si="37"/>
        <v>0</v>
      </c>
      <c r="AI126" s="338">
        <f t="shared" si="37"/>
        <v>0</v>
      </c>
      <c r="AJ126" s="338">
        <f t="shared" si="37"/>
        <v>0</v>
      </c>
      <c r="AK126" s="338">
        <f t="shared" si="37"/>
        <v>0</v>
      </c>
      <c r="AL126" s="338">
        <f t="shared" ref="AL126:BQ126" si="38">IF(AL$17="","",IF(AL$17=$D$126,$G$103,0))</f>
        <v>0</v>
      </c>
      <c r="AM126" s="338">
        <f t="shared" si="38"/>
        <v>0</v>
      </c>
      <c r="AN126" s="338">
        <f t="shared" si="38"/>
        <v>0</v>
      </c>
      <c r="AO126" s="338">
        <f t="shared" si="38"/>
        <v>0</v>
      </c>
      <c r="AP126" s="338">
        <f t="shared" si="38"/>
        <v>0</v>
      </c>
      <c r="AQ126" s="338">
        <f t="shared" si="38"/>
        <v>0</v>
      </c>
      <c r="AR126" s="338">
        <f t="shared" si="38"/>
        <v>0</v>
      </c>
      <c r="AS126" s="338">
        <f t="shared" si="38"/>
        <v>0</v>
      </c>
      <c r="AT126" s="338">
        <f t="shared" si="38"/>
        <v>0</v>
      </c>
      <c r="AU126" s="338">
        <f t="shared" si="38"/>
        <v>0</v>
      </c>
      <c r="AV126" s="338">
        <f t="shared" si="38"/>
        <v>0</v>
      </c>
      <c r="AW126" s="338">
        <f t="shared" si="38"/>
        <v>0</v>
      </c>
      <c r="AX126" s="338">
        <f t="shared" si="38"/>
        <v>0</v>
      </c>
      <c r="AY126" s="338">
        <f t="shared" si="38"/>
        <v>0</v>
      </c>
      <c r="AZ126" s="338">
        <f t="shared" si="38"/>
        <v>0</v>
      </c>
      <c r="BA126" s="338">
        <f t="shared" si="38"/>
        <v>0</v>
      </c>
      <c r="BB126" s="338">
        <f t="shared" si="38"/>
        <v>0</v>
      </c>
      <c r="BC126" s="338">
        <f t="shared" si="38"/>
        <v>0</v>
      </c>
      <c r="BD126" s="338">
        <f t="shared" si="38"/>
        <v>0</v>
      </c>
      <c r="BE126" s="338">
        <f t="shared" si="38"/>
        <v>0</v>
      </c>
      <c r="BF126" s="338">
        <f t="shared" si="38"/>
        <v>0</v>
      </c>
      <c r="BG126" s="338">
        <f t="shared" si="38"/>
        <v>0</v>
      </c>
      <c r="BH126" s="338">
        <f t="shared" si="38"/>
        <v>0</v>
      </c>
      <c r="BI126" s="338">
        <f t="shared" si="38"/>
        <v>0</v>
      </c>
      <c r="BJ126" s="338">
        <f t="shared" si="38"/>
        <v>0</v>
      </c>
      <c r="BK126" s="338">
        <f t="shared" si="38"/>
        <v>0</v>
      </c>
      <c r="BL126" s="338">
        <f t="shared" si="38"/>
        <v>0</v>
      </c>
      <c r="BM126" s="338">
        <f t="shared" si="38"/>
        <v>0</v>
      </c>
      <c r="BN126" s="338">
        <f t="shared" si="38"/>
        <v>0</v>
      </c>
      <c r="BO126" s="338" t="str">
        <f t="shared" si="38"/>
        <v/>
      </c>
      <c r="BP126" s="338" t="str">
        <f t="shared" si="38"/>
        <v/>
      </c>
      <c r="BQ126" s="338" t="str">
        <f t="shared" si="38"/>
        <v/>
      </c>
      <c r="BR126" s="338" t="str">
        <f t="shared" ref="BR126:CI126" si="39">IF(BR$17="","",IF(BR$17=$D$126,$G$103,0))</f>
        <v/>
      </c>
      <c r="BS126" s="338" t="str">
        <f t="shared" si="39"/>
        <v/>
      </c>
      <c r="BT126" s="338" t="str">
        <f t="shared" si="39"/>
        <v/>
      </c>
      <c r="BU126" s="338" t="str">
        <f t="shared" si="39"/>
        <v/>
      </c>
      <c r="BV126" s="338" t="str">
        <f t="shared" si="39"/>
        <v/>
      </c>
      <c r="BW126" s="338" t="str">
        <f t="shared" si="39"/>
        <v/>
      </c>
      <c r="BX126" s="338" t="str">
        <f t="shared" si="39"/>
        <v/>
      </c>
      <c r="BY126" s="338" t="str">
        <f t="shared" si="39"/>
        <v/>
      </c>
      <c r="BZ126" s="338" t="str">
        <f t="shared" si="39"/>
        <v/>
      </c>
      <c r="CA126" s="338" t="str">
        <f t="shared" si="39"/>
        <v/>
      </c>
      <c r="CB126" s="338" t="str">
        <f t="shared" si="39"/>
        <v/>
      </c>
      <c r="CC126" s="338" t="str">
        <f t="shared" si="39"/>
        <v/>
      </c>
      <c r="CD126" s="338" t="str">
        <f t="shared" si="39"/>
        <v/>
      </c>
      <c r="CE126" s="338" t="str">
        <f t="shared" si="39"/>
        <v/>
      </c>
      <c r="CF126" s="338" t="str">
        <f t="shared" si="39"/>
        <v/>
      </c>
      <c r="CG126" s="338" t="str">
        <f t="shared" si="39"/>
        <v/>
      </c>
      <c r="CH126" s="338" t="str">
        <f t="shared" si="39"/>
        <v/>
      </c>
      <c r="CI126" s="338" t="str">
        <f t="shared" si="39"/>
        <v/>
      </c>
      <c r="CJ126" s="406">
        <f>SUM(F126:CI126)</f>
        <v>0</v>
      </c>
      <c r="CK126" s="50" t="s">
        <v>172</v>
      </c>
    </row>
    <row r="127" spans="3:90" s="29" customFormat="1" ht="15" customHeight="1">
      <c r="C127" s="120" t="s">
        <v>484</v>
      </c>
      <c r="D127" s="438">
        <f>D124+3</f>
        <v>7</v>
      </c>
      <c r="E127" s="437"/>
      <c r="F127" s="338">
        <f t="shared" ref="F127:AK127" si="40">IF(F$17="","",IF(F$17&gt;=$D$127,MIN($G$51*($G$106+$G$107),F111),0))</f>
        <v>0</v>
      </c>
      <c r="G127" s="338">
        <f t="shared" si="40"/>
        <v>0</v>
      </c>
      <c r="H127" s="338">
        <f t="shared" si="40"/>
        <v>0</v>
      </c>
      <c r="I127" s="338">
        <f t="shared" si="40"/>
        <v>0</v>
      </c>
      <c r="J127" s="338">
        <f t="shared" si="40"/>
        <v>0</v>
      </c>
      <c r="K127" s="338">
        <f t="shared" si="40"/>
        <v>0</v>
      </c>
      <c r="L127" s="338">
        <f t="shared" si="40"/>
        <v>0</v>
      </c>
      <c r="M127" s="338">
        <f t="shared" si="40"/>
        <v>0</v>
      </c>
      <c r="N127" s="338">
        <f t="shared" si="40"/>
        <v>0</v>
      </c>
      <c r="O127" s="338">
        <f t="shared" si="40"/>
        <v>0</v>
      </c>
      <c r="P127" s="338">
        <f t="shared" si="40"/>
        <v>0</v>
      </c>
      <c r="Q127" s="338">
        <f t="shared" si="40"/>
        <v>0</v>
      </c>
      <c r="R127" s="338">
        <f t="shared" si="40"/>
        <v>0</v>
      </c>
      <c r="S127" s="338">
        <f t="shared" si="40"/>
        <v>0</v>
      </c>
      <c r="T127" s="338">
        <f t="shared" si="40"/>
        <v>0</v>
      </c>
      <c r="U127" s="338">
        <f t="shared" si="40"/>
        <v>0</v>
      </c>
      <c r="V127" s="338">
        <f t="shared" si="40"/>
        <v>0</v>
      </c>
      <c r="W127" s="338">
        <f t="shared" si="40"/>
        <v>0</v>
      </c>
      <c r="X127" s="338">
        <f t="shared" si="40"/>
        <v>0</v>
      </c>
      <c r="Y127" s="338">
        <f t="shared" si="40"/>
        <v>0</v>
      </c>
      <c r="Z127" s="338">
        <f t="shared" si="40"/>
        <v>0</v>
      </c>
      <c r="AA127" s="338">
        <f t="shared" si="40"/>
        <v>0</v>
      </c>
      <c r="AB127" s="338">
        <f t="shared" si="40"/>
        <v>0</v>
      </c>
      <c r="AC127" s="338">
        <f t="shared" si="40"/>
        <v>0</v>
      </c>
      <c r="AD127" s="338">
        <f t="shared" si="40"/>
        <v>0</v>
      </c>
      <c r="AE127" s="338">
        <f t="shared" si="40"/>
        <v>0</v>
      </c>
      <c r="AF127" s="338">
        <f t="shared" si="40"/>
        <v>0</v>
      </c>
      <c r="AG127" s="338">
        <f t="shared" si="40"/>
        <v>0</v>
      </c>
      <c r="AH127" s="338">
        <f t="shared" si="40"/>
        <v>0</v>
      </c>
      <c r="AI127" s="338">
        <f t="shared" si="40"/>
        <v>0</v>
      </c>
      <c r="AJ127" s="338">
        <f t="shared" si="40"/>
        <v>0</v>
      </c>
      <c r="AK127" s="338">
        <f t="shared" si="40"/>
        <v>0</v>
      </c>
      <c r="AL127" s="338">
        <f t="shared" ref="AL127:BQ127" si="41">IF(AL$17="","",IF(AL$17&gt;=$D$127,MIN($G$51*($G$106+$G$107),AL111),0))</f>
        <v>0</v>
      </c>
      <c r="AM127" s="338">
        <f t="shared" si="41"/>
        <v>0</v>
      </c>
      <c r="AN127" s="338">
        <f t="shared" si="41"/>
        <v>0</v>
      </c>
      <c r="AO127" s="338">
        <f t="shared" si="41"/>
        <v>0</v>
      </c>
      <c r="AP127" s="338">
        <f t="shared" si="41"/>
        <v>0</v>
      </c>
      <c r="AQ127" s="338">
        <f t="shared" si="41"/>
        <v>0</v>
      </c>
      <c r="AR127" s="338">
        <f t="shared" si="41"/>
        <v>0</v>
      </c>
      <c r="AS127" s="338">
        <f t="shared" si="41"/>
        <v>0</v>
      </c>
      <c r="AT127" s="338">
        <f t="shared" si="41"/>
        <v>0</v>
      </c>
      <c r="AU127" s="338">
        <f t="shared" si="41"/>
        <v>0</v>
      </c>
      <c r="AV127" s="338">
        <f t="shared" si="41"/>
        <v>0</v>
      </c>
      <c r="AW127" s="338">
        <f t="shared" si="41"/>
        <v>0</v>
      </c>
      <c r="AX127" s="338">
        <f t="shared" si="41"/>
        <v>0</v>
      </c>
      <c r="AY127" s="338">
        <f t="shared" si="41"/>
        <v>0</v>
      </c>
      <c r="AZ127" s="338">
        <f t="shared" si="41"/>
        <v>0</v>
      </c>
      <c r="BA127" s="338">
        <f t="shared" si="41"/>
        <v>0</v>
      </c>
      <c r="BB127" s="338">
        <f t="shared" si="41"/>
        <v>0</v>
      </c>
      <c r="BC127" s="338">
        <f t="shared" si="41"/>
        <v>0</v>
      </c>
      <c r="BD127" s="338">
        <f t="shared" si="41"/>
        <v>0</v>
      </c>
      <c r="BE127" s="338">
        <f t="shared" si="41"/>
        <v>0</v>
      </c>
      <c r="BF127" s="338">
        <f t="shared" si="41"/>
        <v>0</v>
      </c>
      <c r="BG127" s="338">
        <f t="shared" si="41"/>
        <v>0</v>
      </c>
      <c r="BH127" s="338">
        <f t="shared" si="41"/>
        <v>0</v>
      </c>
      <c r="BI127" s="338">
        <f t="shared" si="41"/>
        <v>0</v>
      </c>
      <c r="BJ127" s="338">
        <f t="shared" si="41"/>
        <v>0</v>
      </c>
      <c r="BK127" s="338">
        <f t="shared" si="41"/>
        <v>0</v>
      </c>
      <c r="BL127" s="338">
        <f t="shared" si="41"/>
        <v>0</v>
      </c>
      <c r="BM127" s="338">
        <f t="shared" si="41"/>
        <v>0</v>
      </c>
      <c r="BN127" s="338">
        <f t="shared" si="41"/>
        <v>0</v>
      </c>
      <c r="BO127" s="338" t="str">
        <f t="shared" si="41"/>
        <v/>
      </c>
      <c r="BP127" s="338" t="str">
        <f t="shared" si="41"/>
        <v/>
      </c>
      <c r="BQ127" s="338" t="str">
        <f t="shared" si="41"/>
        <v/>
      </c>
      <c r="BR127" s="338" t="str">
        <f t="shared" ref="BR127:CI127" si="42">IF(BR$17="","",IF(BR$17&gt;=$D$127,MIN($G$51*($G$106+$G$107),BR111),0))</f>
        <v/>
      </c>
      <c r="BS127" s="338" t="str">
        <f t="shared" si="42"/>
        <v/>
      </c>
      <c r="BT127" s="338" t="str">
        <f t="shared" si="42"/>
        <v/>
      </c>
      <c r="BU127" s="338" t="str">
        <f t="shared" si="42"/>
        <v/>
      </c>
      <c r="BV127" s="338" t="str">
        <f t="shared" si="42"/>
        <v/>
      </c>
      <c r="BW127" s="338" t="str">
        <f t="shared" si="42"/>
        <v/>
      </c>
      <c r="BX127" s="338" t="str">
        <f t="shared" si="42"/>
        <v/>
      </c>
      <c r="BY127" s="338" t="str">
        <f t="shared" si="42"/>
        <v/>
      </c>
      <c r="BZ127" s="338" t="str">
        <f t="shared" si="42"/>
        <v/>
      </c>
      <c r="CA127" s="338" t="str">
        <f t="shared" si="42"/>
        <v/>
      </c>
      <c r="CB127" s="338" t="str">
        <f t="shared" si="42"/>
        <v/>
      </c>
      <c r="CC127" s="338" t="str">
        <f t="shared" si="42"/>
        <v/>
      </c>
      <c r="CD127" s="338" t="str">
        <f t="shared" si="42"/>
        <v/>
      </c>
      <c r="CE127" s="338" t="str">
        <f t="shared" si="42"/>
        <v/>
      </c>
      <c r="CF127" s="338" t="str">
        <f t="shared" si="42"/>
        <v/>
      </c>
      <c r="CG127" s="338" t="str">
        <f t="shared" si="42"/>
        <v/>
      </c>
      <c r="CH127" s="338" t="str">
        <f t="shared" si="42"/>
        <v/>
      </c>
      <c r="CI127" s="338" t="str">
        <f t="shared" si="42"/>
        <v/>
      </c>
      <c r="CJ127" s="408">
        <f>SUM(F127:CI127)</f>
        <v>0</v>
      </c>
      <c r="CK127" s="50" t="s">
        <v>172</v>
      </c>
    </row>
    <row r="128" spans="3:90" s="29" customFormat="1" ht="15" customHeight="1">
      <c r="C128" s="239" t="str">
        <f>"Total "&amp;C122&amp;" "&amp;C93</f>
        <v>Total Phase B Sales</v>
      </c>
      <c r="D128" s="418"/>
      <c r="E128" s="243"/>
      <c r="F128" s="436">
        <f t="shared" ref="F128:AK128" si="43">IF(F17="","",SUM(F124:F127))</f>
        <v>0</v>
      </c>
      <c r="G128" s="436">
        <f t="shared" si="43"/>
        <v>0</v>
      </c>
      <c r="H128" s="436">
        <f t="shared" si="43"/>
        <v>0</v>
      </c>
      <c r="I128" s="436">
        <f t="shared" si="43"/>
        <v>0</v>
      </c>
      <c r="J128" s="436">
        <f t="shared" si="43"/>
        <v>0</v>
      </c>
      <c r="K128" s="436">
        <f t="shared" si="43"/>
        <v>0</v>
      </c>
      <c r="L128" s="436">
        <f t="shared" si="43"/>
        <v>0</v>
      </c>
      <c r="M128" s="436">
        <f t="shared" si="43"/>
        <v>0</v>
      </c>
      <c r="N128" s="436">
        <f t="shared" si="43"/>
        <v>0</v>
      </c>
      <c r="O128" s="436">
        <f t="shared" si="43"/>
        <v>0</v>
      </c>
      <c r="P128" s="436">
        <f t="shared" si="43"/>
        <v>0</v>
      </c>
      <c r="Q128" s="436">
        <f t="shared" si="43"/>
        <v>0</v>
      </c>
      <c r="R128" s="436">
        <f t="shared" si="43"/>
        <v>0</v>
      </c>
      <c r="S128" s="436">
        <f t="shared" si="43"/>
        <v>0</v>
      </c>
      <c r="T128" s="436">
        <f t="shared" si="43"/>
        <v>0</v>
      </c>
      <c r="U128" s="436">
        <f t="shared" si="43"/>
        <v>0</v>
      </c>
      <c r="V128" s="436">
        <f t="shared" si="43"/>
        <v>0</v>
      </c>
      <c r="W128" s="436">
        <f t="shared" si="43"/>
        <v>0</v>
      </c>
      <c r="X128" s="436">
        <f t="shared" si="43"/>
        <v>0</v>
      </c>
      <c r="Y128" s="436">
        <f t="shared" si="43"/>
        <v>0</v>
      </c>
      <c r="Z128" s="436">
        <f t="shared" si="43"/>
        <v>0</v>
      </c>
      <c r="AA128" s="436">
        <f t="shared" si="43"/>
        <v>0</v>
      </c>
      <c r="AB128" s="436">
        <f t="shared" si="43"/>
        <v>0</v>
      </c>
      <c r="AC128" s="436">
        <f t="shared" si="43"/>
        <v>0</v>
      </c>
      <c r="AD128" s="436">
        <f t="shared" si="43"/>
        <v>0</v>
      </c>
      <c r="AE128" s="436">
        <f t="shared" si="43"/>
        <v>0</v>
      </c>
      <c r="AF128" s="436">
        <f t="shared" si="43"/>
        <v>0</v>
      </c>
      <c r="AG128" s="436">
        <f t="shared" si="43"/>
        <v>0</v>
      </c>
      <c r="AH128" s="436">
        <f t="shared" si="43"/>
        <v>0</v>
      </c>
      <c r="AI128" s="436">
        <f t="shared" si="43"/>
        <v>0</v>
      </c>
      <c r="AJ128" s="436">
        <f t="shared" si="43"/>
        <v>0</v>
      </c>
      <c r="AK128" s="436">
        <f t="shared" si="43"/>
        <v>0</v>
      </c>
      <c r="AL128" s="436">
        <f t="shared" ref="AL128:BQ128" si="44">IF(AL17="","",SUM(AL124:AL127))</f>
        <v>0</v>
      </c>
      <c r="AM128" s="436">
        <f t="shared" si="44"/>
        <v>0</v>
      </c>
      <c r="AN128" s="436">
        <f t="shared" si="44"/>
        <v>0</v>
      </c>
      <c r="AO128" s="436">
        <f t="shared" si="44"/>
        <v>0</v>
      </c>
      <c r="AP128" s="436">
        <f t="shared" si="44"/>
        <v>0</v>
      </c>
      <c r="AQ128" s="436">
        <f t="shared" si="44"/>
        <v>0</v>
      </c>
      <c r="AR128" s="436">
        <f t="shared" si="44"/>
        <v>0</v>
      </c>
      <c r="AS128" s="436">
        <f t="shared" si="44"/>
        <v>0</v>
      </c>
      <c r="AT128" s="436">
        <f t="shared" si="44"/>
        <v>0</v>
      </c>
      <c r="AU128" s="436">
        <f t="shared" si="44"/>
        <v>0</v>
      </c>
      <c r="AV128" s="436">
        <f t="shared" si="44"/>
        <v>0</v>
      </c>
      <c r="AW128" s="436">
        <f t="shared" si="44"/>
        <v>0</v>
      </c>
      <c r="AX128" s="436">
        <f t="shared" si="44"/>
        <v>0</v>
      </c>
      <c r="AY128" s="436">
        <f t="shared" si="44"/>
        <v>0</v>
      </c>
      <c r="AZ128" s="436">
        <f t="shared" si="44"/>
        <v>0</v>
      </c>
      <c r="BA128" s="436">
        <f t="shared" si="44"/>
        <v>0</v>
      </c>
      <c r="BB128" s="436">
        <f t="shared" si="44"/>
        <v>0</v>
      </c>
      <c r="BC128" s="436">
        <f t="shared" si="44"/>
        <v>0</v>
      </c>
      <c r="BD128" s="436">
        <f t="shared" si="44"/>
        <v>0</v>
      </c>
      <c r="BE128" s="436">
        <f t="shared" si="44"/>
        <v>0</v>
      </c>
      <c r="BF128" s="436">
        <f t="shared" si="44"/>
        <v>0</v>
      </c>
      <c r="BG128" s="436">
        <f t="shared" si="44"/>
        <v>0</v>
      </c>
      <c r="BH128" s="436">
        <f t="shared" si="44"/>
        <v>0</v>
      </c>
      <c r="BI128" s="436">
        <f t="shared" si="44"/>
        <v>0</v>
      </c>
      <c r="BJ128" s="436">
        <f t="shared" si="44"/>
        <v>0</v>
      </c>
      <c r="BK128" s="436">
        <f t="shared" si="44"/>
        <v>0</v>
      </c>
      <c r="BL128" s="436">
        <f t="shared" si="44"/>
        <v>0</v>
      </c>
      <c r="BM128" s="436">
        <f t="shared" si="44"/>
        <v>0</v>
      </c>
      <c r="BN128" s="436">
        <f t="shared" si="44"/>
        <v>0</v>
      </c>
      <c r="BO128" s="436" t="str">
        <f t="shared" si="44"/>
        <v/>
      </c>
      <c r="BP128" s="436" t="str">
        <f t="shared" si="44"/>
        <v/>
      </c>
      <c r="BQ128" s="436" t="str">
        <f t="shared" si="44"/>
        <v/>
      </c>
      <c r="BR128" s="436" t="str">
        <f t="shared" ref="BR128:CI128" si="45">IF(BR17="","",SUM(BR124:BR127))</f>
        <v/>
      </c>
      <c r="BS128" s="436" t="str">
        <f t="shared" si="45"/>
        <v/>
      </c>
      <c r="BT128" s="436" t="str">
        <f t="shared" si="45"/>
        <v/>
      </c>
      <c r="BU128" s="436" t="str">
        <f t="shared" si="45"/>
        <v/>
      </c>
      <c r="BV128" s="436" t="str">
        <f t="shared" si="45"/>
        <v/>
      </c>
      <c r="BW128" s="436" t="str">
        <f t="shared" si="45"/>
        <v/>
      </c>
      <c r="BX128" s="436" t="str">
        <f t="shared" si="45"/>
        <v/>
      </c>
      <c r="BY128" s="436" t="str">
        <f t="shared" si="45"/>
        <v/>
      </c>
      <c r="BZ128" s="436" t="str">
        <f t="shared" si="45"/>
        <v/>
      </c>
      <c r="CA128" s="436" t="str">
        <f t="shared" si="45"/>
        <v/>
      </c>
      <c r="CB128" s="436" t="str">
        <f t="shared" si="45"/>
        <v/>
      </c>
      <c r="CC128" s="436" t="str">
        <f t="shared" si="45"/>
        <v/>
      </c>
      <c r="CD128" s="436" t="str">
        <f t="shared" si="45"/>
        <v/>
      </c>
      <c r="CE128" s="436" t="str">
        <f t="shared" si="45"/>
        <v/>
      </c>
      <c r="CF128" s="436" t="str">
        <f t="shared" si="45"/>
        <v/>
      </c>
      <c r="CG128" s="436" t="str">
        <f t="shared" si="45"/>
        <v/>
      </c>
      <c r="CH128" s="436" t="str">
        <f t="shared" si="45"/>
        <v/>
      </c>
      <c r="CI128" s="436" t="str">
        <f t="shared" si="45"/>
        <v/>
      </c>
      <c r="CJ128" s="338">
        <f>SUM(F128:CI128)</f>
        <v>0</v>
      </c>
      <c r="CK128" s="50" t="s">
        <v>172</v>
      </c>
    </row>
    <row r="129" spans="3:90" s="29" customFormat="1" ht="15" customHeight="1">
      <c r="C129" s="120" t="str">
        <f>"Cumulative "&amp;C122&amp;" "&amp;$C$93</f>
        <v>Cumulative Phase B Sales</v>
      </c>
      <c r="D129" s="242"/>
      <c r="E129" s="243"/>
      <c r="F129" s="338">
        <f t="shared" ref="F129:AK129" si="46">IF(F17="","",F128+E129)</f>
        <v>0</v>
      </c>
      <c r="G129" s="338">
        <f t="shared" si="46"/>
        <v>0</v>
      </c>
      <c r="H129" s="338">
        <f t="shared" si="46"/>
        <v>0</v>
      </c>
      <c r="I129" s="338">
        <f t="shared" si="46"/>
        <v>0</v>
      </c>
      <c r="J129" s="338">
        <f t="shared" si="46"/>
        <v>0</v>
      </c>
      <c r="K129" s="338">
        <f t="shared" si="46"/>
        <v>0</v>
      </c>
      <c r="L129" s="338">
        <f t="shared" si="46"/>
        <v>0</v>
      </c>
      <c r="M129" s="338">
        <f t="shared" si="46"/>
        <v>0</v>
      </c>
      <c r="N129" s="338">
        <f t="shared" si="46"/>
        <v>0</v>
      </c>
      <c r="O129" s="338">
        <f t="shared" si="46"/>
        <v>0</v>
      </c>
      <c r="P129" s="338">
        <f t="shared" si="46"/>
        <v>0</v>
      </c>
      <c r="Q129" s="338">
        <f t="shared" si="46"/>
        <v>0</v>
      </c>
      <c r="R129" s="338">
        <f t="shared" si="46"/>
        <v>0</v>
      </c>
      <c r="S129" s="338">
        <f t="shared" si="46"/>
        <v>0</v>
      </c>
      <c r="T129" s="338">
        <f t="shared" si="46"/>
        <v>0</v>
      </c>
      <c r="U129" s="338">
        <f t="shared" si="46"/>
        <v>0</v>
      </c>
      <c r="V129" s="338">
        <f t="shared" si="46"/>
        <v>0</v>
      </c>
      <c r="W129" s="338">
        <f t="shared" si="46"/>
        <v>0</v>
      </c>
      <c r="X129" s="338">
        <f t="shared" si="46"/>
        <v>0</v>
      </c>
      <c r="Y129" s="338">
        <f t="shared" si="46"/>
        <v>0</v>
      </c>
      <c r="Z129" s="338">
        <f t="shared" si="46"/>
        <v>0</v>
      </c>
      <c r="AA129" s="338">
        <f t="shared" si="46"/>
        <v>0</v>
      </c>
      <c r="AB129" s="338">
        <f t="shared" si="46"/>
        <v>0</v>
      </c>
      <c r="AC129" s="338">
        <f t="shared" si="46"/>
        <v>0</v>
      </c>
      <c r="AD129" s="338">
        <f t="shared" si="46"/>
        <v>0</v>
      </c>
      <c r="AE129" s="338">
        <f t="shared" si="46"/>
        <v>0</v>
      </c>
      <c r="AF129" s="338">
        <f t="shared" si="46"/>
        <v>0</v>
      </c>
      <c r="AG129" s="338">
        <f t="shared" si="46"/>
        <v>0</v>
      </c>
      <c r="AH129" s="338">
        <f t="shared" si="46"/>
        <v>0</v>
      </c>
      <c r="AI129" s="338">
        <f t="shared" si="46"/>
        <v>0</v>
      </c>
      <c r="AJ129" s="338">
        <f t="shared" si="46"/>
        <v>0</v>
      </c>
      <c r="AK129" s="338">
        <f t="shared" si="46"/>
        <v>0</v>
      </c>
      <c r="AL129" s="338">
        <f t="shared" ref="AL129:BQ129" si="47">IF(AL17="","",AL128+AK129)</f>
        <v>0</v>
      </c>
      <c r="AM129" s="338">
        <f t="shared" si="47"/>
        <v>0</v>
      </c>
      <c r="AN129" s="338">
        <f t="shared" si="47"/>
        <v>0</v>
      </c>
      <c r="AO129" s="338">
        <f t="shared" si="47"/>
        <v>0</v>
      </c>
      <c r="AP129" s="338">
        <f t="shared" si="47"/>
        <v>0</v>
      </c>
      <c r="AQ129" s="338">
        <f t="shared" si="47"/>
        <v>0</v>
      </c>
      <c r="AR129" s="338">
        <f t="shared" si="47"/>
        <v>0</v>
      </c>
      <c r="AS129" s="338">
        <f t="shared" si="47"/>
        <v>0</v>
      </c>
      <c r="AT129" s="338">
        <f t="shared" si="47"/>
        <v>0</v>
      </c>
      <c r="AU129" s="338">
        <f t="shared" si="47"/>
        <v>0</v>
      </c>
      <c r="AV129" s="338">
        <f t="shared" si="47"/>
        <v>0</v>
      </c>
      <c r="AW129" s="338">
        <f t="shared" si="47"/>
        <v>0</v>
      </c>
      <c r="AX129" s="338">
        <f t="shared" si="47"/>
        <v>0</v>
      </c>
      <c r="AY129" s="338">
        <f t="shared" si="47"/>
        <v>0</v>
      </c>
      <c r="AZ129" s="338">
        <f t="shared" si="47"/>
        <v>0</v>
      </c>
      <c r="BA129" s="338">
        <f t="shared" si="47"/>
        <v>0</v>
      </c>
      <c r="BB129" s="338">
        <f t="shared" si="47"/>
        <v>0</v>
      </c>
      <c r="BC129" s="338">
        <f t="shared" si="47"/>
        <v>0</v>
      </c>
      <c r="BD129" s="338">
        <f t="shared" si="47"/>
        <v>0</v>
      </c>
      <c r="BE129" s="338">
        <f t="shared" si="47"/>
        <v>0</v>
      </c>
      <c r="BF129" s="338">
        <f t="shared" si="47"/>
        <v>0</v>
      </c>
      <c r="BG129" s="338">
        <f t="shared" si="47"/>
        <v>0</v>
      </c>
      <c r="BH129" s="338">
        <f t="shared" si="47"/>
        <v>0</v>
      </c>
      <c r="BI129" s="338">
        <f t="shared" si="47"/>
        <v>0</v>
      </c>
      <c r="BJ129" s="338">
        <f t="shared" si="47"/>
        <v>0</v>
      </c>
      <c r="BK129" s="338">
        <f t="shared" si="47"/>
        <v>0</v>
      </c>
      <c r="BL129" s="338">
        <f t="shared" si="47"/>
        <v>0</v>
      </c>
      <c r="BM129" s="338">
        <f t="shared" si="47"/>
        <v>0</v>
      </c>
      <c r="BN129" s="338">
        <f t="shared" si="47"/>
        <v>0</v>
      </c>
      <c r="BO129" s="338" t="str">
        <f t="shared" si="47"/>
        <v/>
      </c>
      <c r="BP129" s="338" t="str">
        <f t="shared" si="47"/>
        <v/>
      </c>
      <c r="BQ129" s="338" t="str">
        <f t="shared" si="47"/>
        <v/>
      </c>
      <c r="BR129" s="338" t="str">
        <f t="shared" ref="BR129:CI129" si="48">IF(BR17="","",BR128+BQ129)</f>
        <v/>
      </c>
      <c r="BS129" s="338" t="str">
        <f t="shared" si="48"/>
        <v/>
      </c>
      <c r="BT129" s="338" t="str">
        <f t="shared" si="48"/>
        <v/>
      </c>
      <c r="BU129" s="338" t="str">
        <f t="shared" si="48"/>
        <v/>
      </c>
      <c r="BV129" s="338" t="str">
        <f t="shared" si="48"/>
        <v/>
      </c>
      <c r="BW129" s="338" t="str">
        <f t="shared" si="48"/>
        <v/>
      </c>
      <c r="BX129" s="338" t="str">
        <f t="shared" si="48"/>
        <v/>
      </c>
      <c r="BY129" s="338" t="str">
        <f t="shared" si="48"/>
        <v/>
      </c>
      <c r="BZ129" s="338" t="str">
        <f t="shared" si="48"/>
        <v/>
      </c>
      <c r="CA129" s="338" t="str">
        <f t="shared" si="48"/>
        <v/>
      </c>
      <c r="CB129" s="338" t="str">
        <f t="shared" si="48"/>
        <v/>
      </c>
      <c r="CC129" s="338" t="str">
        <f t="shared" si="48"/>
        <v/>
      </c>
      <c r="CD129" s="338" t="str">
        <f t="shared" si="48"/>
        <v/>
      </c>
      <c r="CE129" s="338" t="str">
        <f t="shared" si="48"/>
        <v/>
      </c>
      <c r="CF129" s="338" t="str">
        <f t="shared" si="48"/>
        <v/>
      </c>
      <c r="CG129" s="338" t="str">
        <f t="shared" si="48"/>
        <v/>
      </c>
      <c r="CH129" s="338" t="str">
        <f t="shared" si="48"/>
        <v/>
      </c>
      <c r="CI129" s="338" t="str">
        <f t="shared" si="48"/>
        <v/>
      </c>
      <c r="CJ129" s="338"/>
      <c r="CK129" s="50" t="s">
        <v>172</v>
      </c>
    </row>
    <row r="130" spans="3:90" s="29" customFormat="1" ht="15" customHeight="1">
      <c r="C130" s="18"/>
      <c r="D130" s="381"/>
      <c r="E130" s="18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50" t="s">
        <v>172</v>
      </c>
    </row>
    <row r="131" spans="3:90" s="29" customFormat="1" ht="15" customHeight="1">
      <c r="C131" s="120" t="s">
        <v>483</v>
      </c>
      <c r="D131" s="242"/>
      <c r="E131" s="243"/>
      <c r="F131" s="338">
        <f t="shared" ref="F131:BQ131" si="49">IF(F$17="","",F128+F119)</f>
        <v>64</v>
      </c>
      <c r="G131" s="338">
        <f t="shared" si="49"/>
        <v>7.1111111111111107</v>
      </c>
      <c r="H131" s="338">
        <f t="shared" si="49"/>
        <v>7.1111111111111107</v>
      </c>
      <c r="I131" s="338">
        <f t="shared" si="49"/>
        <v>7.1111111111111107</v>
      </c>
      <c r="J131" s="338">
        <f t="shared" si="49"/>
        <v>7.1111111111111107</v>
      </c>
      <c r="K131" s="338">
        <f t="shared" si="49"/>
        <v>7.1111111111111107</v>
      </c>
      <c r="L131" s="338">
        <f t="shared" si="49"/>
        <v>7.1111111111111107</v>
      </c>
      <c r="M131" s="338">
        <f t="shared" si="49"/>
        <v>7.1111111111111107</v>
      </c>
      <c r="N131" s="338">
        <f t="shared" si="49"/>
        <v>7.1111111111111107</v>
      </c>
      <c r="O131" s="338">
        <f t="shared" si="49"/>
        <v>7.1111111111110858</v>
      </c>
      <c r="P131" s="338">
        <f t="shared" si="49"/>
        <v>0</v>
      </c>
      <c r="Q131" s="338">
        <f t="shared" si="49"/>
        <v>0</v>
      </c>
      <c r="R131" s="338">
        <f t="shared" si="49"/>
        <v>0</v>
      </c>
      <c r="S131" s="338">
        <f t="shared" si="49"/>
        <v>0</v>
      </c>
      <c r="T131" s="338">
        <f t="shared" si="49"/>
        <v>0</v>
      </c>
      <c r="U131" s="338">
        <f t="shared" si="49"/>
        <v>0</v>
      </c>
      <c r="V131" s="338">
        <f t="shared" si="49"/>
        <v>0</v>
      </c>
      <c r="W131" s="338">
        <f t="shared" si="49"/>
        <v>0</v>
      </c>
      <c r="X131" s="338">
        <f t="shared" si="49"/>
        <v>0</v>
      </c>
      <c r="Y131" s="338">
        <f t="shared" si="49"/>
        <v>0</v>
      </c>
      <c r="Z131" s="338">
        <f t="shared" si="49"/>
        <v>0</v>
      </c>
      <c r="AA131" s="338">
        <f t="shared" si="49"/>
        <v>0</v>
      </c>
      <c r="AB131" s="338">
        <f t="shared" si="49"/>
        <v>0</v>
      </c>
      <c r="AC131" s="338">
        <f t="shared" si="49"/>
        <v>0</v>
      </c>
      <c r="AD131" s="338">
        <f t="shared" si="49"/>
        <v>0</v>
      </c>
      <c r="AE131" s="338">
        <f t="shared" si="49"/>
        <v>0</v>
      </c>
      <c r="AF131" s="338">
        <f t="shared" si="49"/>
        <v>0</v>
      </c>
      <c r="AG131" s="338">
        <f t="shared" si="49"/>
        <v>0</v>
      </c>
      <c r="AH131" s="338">
        <f t="shared" si="49"/>
        <v>0</v>
      </c>
      <c r="AI131" s="338">
        <f t="shared" si="49"/>
        <v>0</v>
      </c>
      <c r="AJ131" s="338">
        <f t="shared" si="49"/>
        <v>0</v>
      </c>
      <c r="AK131" s="338">
        <f t="shared" si="49"/>
        <v>0</v>
      </c>
      <c r="AL131" s="338">
        <f t="shared" si="49"/>
        <v>0</v>
      </c>
      <c r="AM131" s="338">
        <f t="shared" si="49"/>
        <v>0</v>
      </c>
      <c r="AN131" s="338">
        <f t="shared" si="49"/>
        <v>0</v>
      </c>
      <c r="AO131" s="338">
        <f t="shared" si="49"/>
        <v>0</v>
      </c>
      <c r="AP131" s="338">
        <f t="shared" si="49"/>
        <v>0</v>
      </c>
      <c r="AQ131" s="338">
        <f t="shared" si="49"/>
        <v>0</v>
      </c>
      <c r="AR131" s="338">
        <f t="shared" si="49"/>
        <v>0</v>
      </c>
      <c r="AS131" s="338">
        <f t="shared" si="49"/>
        <v>0</v>
      </c>
      <c r="AT131" s="338">
        <f t="shared" si="49"/>
        <v>0</v>
      </c>
      <c r="AU131" s="338">
        <f t="shared" si="49"/>
        <v>0</v>
      </c>
      <c r="AV131" s="338">
        <f t="shared" si="49"/>
        <v>0</v>
      </c>
      <c r="AW131" s="338">
        <f t="shared" si="49"/>
        <v>0</v>
      </c>
      <c r="AX131" s="338">
        <f t="shared" si="49"/>
        <v>0</v>
      </c>
      <c r="AY131" s="338">
        <f t="shared" si="49"/>
        <v>0</v>
      </c>
      <c r="AZ131" s="338">
        <f t="shared" si="49"/>
        <v>0</v>
      </c>
      <c r="BA131" s="338">
        <f t="shared" si="49"/>
        <v>0</v>
      </c>
      <c r="BB131" s="338">
        <f t="shared" si="49"/>
        <v>0</v>
      </c>
      <c r="BC131" s="338">
        <f t="shared" si="49"/>
        <v>0</v>
      </c>
      <c r="BD131" s="338">
        <f t="shared" si="49"/>
        <v>0</v>
      </c>
      <c r="BE131" s="338">
        <f t="shared" si="49"/>
        <v>0</v>
      </c>
      <c r="BF131" s="338">
        <f t="shared" si="49"/>
        <v>0</v>
      </c>
      <c r="BG131" s="338">
        <f t="shared" si="49"/>
        <v>0</v>
      </c>
      <c r="BH131" s="338">
        <f t="shared" si="49"/>
        <v>0</v>
      </c>
      <c r="BI131" s="338">
        <f t="shared" si="49"/>
        <v>0</v>
      </c>
      <c r="BJ131" s="338">
        <f t="shared" si="49"/>
        <v>0</v>
      </c>
      <c r="BK131" s="338">
        <f t="shared" si="49"/>
        <v>0</v>
      </c>
      <c r="BL131" s="338">
        <f t="shared" si="49"/>
        <v>0</v>
      </c>
      <c r="BM131" s="338">
        <f t="shared" si="49"/>
        <v>0</v>
      </c>
      <c r="BN131" s="338">
        <f t="shared" si="49"/>
        <v>0</v>
      </c>
      <c r="BO131" s="338" t="str">
        <f t="shared" si="49"/>
        <v/>
      </c>
      <c r="BP131" s="338" t="str">
        <f t="shared" si="49"/>
        <v/>
      </c>
      <c r="BQ131" s="338" t="str">
        <f t="shared" si="49"/>
        <v/>
      </c>
      <c r="BR131" s="338" t="str">
        <f t="shared" ref="BR131:CI131" si="50">IF(BR$17="","",BR128+BR119)</f>
        <v/>
      </c>
      <c r="BS131" s="338" t="str">
        <f t="shared" si="50"/>
        <v/>
      </c>
      <c r="BT131" s="338" t="str">
        <f t="shared" si="50"/>
        <v/>
      </c>
      <c r="BU131" s="338" t="str">
        <f t="shared" si="50"/>
        <v/>
      </c>
      <c r="BV131" s="338" t="str">
        <f t="shared" si="50"/>
        <v/>
      </c>
      <c r="BW131" s="338" t="str">
        <f t="shared" si="50"/>
        <v/>
      </c>
      <c r="BX131" s="338" t="str">
        <f t="shared" si="50"/>
        <v/>
      </c>
      <c r="BY131" s="338" t="str">
        <f t="shared" si="50"/>
        <v/>
      </c>
      <c r="BZ131" s="338" t="str">
        <f t="shared" si="50"/>
        <v/>
      </c>
      <c r="CA131" s="338" t="str">
        <f t="shared" si="50"/>
        <v/>
      </c>
      <c r="CB131" s="338" t="str">
        <f t="shared" si="50"/>
        <v/>
      </c>
      <c r="CC131" s="338" t="str">
        <f t="shared" si="50"/>
        <v/>
      </c>
      <c r="CD131" s="338" t="str">
        <f t="shared" si="50"/>
        <v/>
      </c>
      <c r="CE131" s="338" t="str">
        <f t="shared" si="50"/>
        <v/>
      </c>
      <c r="CF131" s="338" t="str">
        <f t="shared" si="50"/>
        <v/>
      </c>
      <c r="CG131" s="338" t="str">
        <f t="shared" si="50"/>
        <v/>
      </c>
      <c r="CH131" s="338" t="str">
        <f t="shared" si="50"/>
        <v/>
      </c>
      <c r="CI131" s="338" t="str">
        <f t="shared" si="50"/>
        <v/>
      </c>
      <c r="CJ131" s="338" t="str">
        <f>IF(CJ$78="","",CJ128+CJ119)</f>
        <v/>
      </c>
      <c r="CK131" s="50" t="s">
        <v>172</v>
      </c>
      <c r="CL131" s="435"/>
    </row>
    <row r="132" spans="3:90" s="29" customFormat="1" ht="15" customHeight="1">
      <c r="C132" s="31" t="s">
        <v>279</v>
      </c>
      <c r="D132" s="242"/>
      <c r="E132" s="243"/>
      <c r="F132" s="338">
        <f t="shared" ref="F132:BQ132" si="51">IF(F$17="","",E132+F131)</f>
        <v>64</v>
      </c>
      <c r="G132" s="338">
        <f t="shared" si="51"/>
        <v>71.111111111111114</v>
      </c>
      <c r="H132" s="338">
        <f t="shared" si="51"/>
        <v>78.222222222222229</v>
      </c>
      <c r="I132" s="338">
        <f t="shared" si="51"/>
        <v>85.333333333333343</v>
      </c>
      <c r="J132" s="338">
        <f t="shared" si="51"/>
        <v>92.444444444444457</v>
      </c>
      <c r="K132" s="338">
        <f t="shared" si="51"/>
        <v>99.555555555555571</v>
      </c>
      <c r="L132" s="338">
        <f t="shared" si="51"/>
        <v>106.66666666666669</v>
      </c>
      <c r="M132" s="338">
        <f t="shared" si="51"/>
        <v>113.7777777777778</v>
      </c>
      <c r="N132" s="338">
        <f t="shared" si="51"/>
        <v>120.88888888888891</v>
      </c>
      <c r="O132" s="338">
        <f t="shared" si="51"/>
        <v>128</v>
      </c>
      <c r="P132" s="338">
        <f t="shared" si="51"/>
        <v>128</v>
      </c>
      <c r="Q132" s="338">
        <f t="shared" si="51"/>
        <v>128</v>
      </c>
      <c r="R132" s="338">
        <f t="shared" si="51"/>
        <v>128</v>
      </c>
      <c r="S132" s="338">
        <f t="shared" si="51"/>
        <v>128</v>
      </c>
      <c r="T132" s="338">
        <f t="shared" si="51"/>
        <v>128</v>
      </c>
      <c r="U132" s="338">
        <f t="shared" si="51"/>
        <v>128</v>
      </c>
      <c r="V132" s="338">
        <f t="shared" si="51"/>
        <v>128</v>
      </c>
      <c r="W132" s="338">
        <f t="shared" si="51"/>
        <v>128</v>
      </c>
      <c r="X132" s="338">
        <f t="shared" si="51"/>
        <v>128</v>
      </c>
      <c r="Y132" s="338">
        <f t="shared" si="51"/>
        <v>128</v>
      </c>
      <c r="Z132" s="338">
        <f t="shared" si="51"/>
        <v>128</v>
      </c>
      <c r="AA132" s="338">
        <f t="shared" si="51"/>
        <v>128</v>
      </c>
      <c r="AB132" s="338">
        <f t="shared" si="51"/>
        <v>128</v>
      </c>
      <c r="AC132" s="338">
        <f t="shared" si="51"/>
        <v>128</v>
      </c>
      <c r="AD132" s="338">
        <f t="shared" si="51"/>
        <v>128</v>
      </c>
      <c r="AE132" s="338">
        <f t="shared" si="51"/>
        <v>128</v>
      </c>
      <c r="AF132" s="338">
        <f t="shared" si="51"/>
        <v>128</v>
      </c>
      <c r="AG132" s="338">
        <f t="shared" si="51"/>
        <v>128</v>
      </c>
      <c r="AH132" s="338">
        <f t="shared" si="51"/>
        <v>128</v>
      </c>
      <c r="AI132" s="338">
        <f t="shared" si="51"/>
        <v>128</v>
      </c>
      <c r="AJ132" s="338">
        <f t="shared" si="51"/>
        <v>128</v>
      </c>
      <c r="AK132" s="338">
        <f t="shared" si="51"/>
        <v>128</v>
      </c>
      <c r="AL132" s="338">
        <f t="shared" si="51"/>
        <v>128</v>
      </c>
      <c r="AM132" s="338">
        <f t="shared" si="51"/>
        <v>128</v>
      </c>
      <c r="AN132" s="338">
        <f t="shared" si="51"/>
        <v>128</v>
      </c>
      <c r="AO132" s="338">
        <f t="shared" si="51"/>
        <v>128</v>
      </c>
      <c r="AP132" s="338">
        <f t="shared" si="51"/>
        <v>128</v>
      </c>
      <c r="AQ132" s="338">
        <f t="shared" si="51"/>
        <v>128</v>
      </c>
      <c r="AR132" s="338">
        <f t="shared" si="51"/>
        <v>128</v>
      </c>
      <c r="AS132" s="338">
        <f t="shared" si="51"/>
        <v>128</v>
      </c>
      <c r="AT132" s="338">
        <f t="shared" si="51"/>
        <v>128</v>
      </c>
      <c r="AU132" s="338">
        <f t="shared" si="51"/>
        <v>128</v>
      </c>
      <c r="AV132" s="338">
        <f t="shared" si="51"/>
        <v>128</v>
      </c>
      <c r="AW132" s="338">
        <f t="shared" si="51"/>
        <v>128</v>
      </c>
      <c r="AX132" s="338">
        <f t="shared" si="51"/>
        <v>128</v>
      </c>
      <c r="AY132" s="338">
        <f t="shared" si="51"/>
        <v>128</v>
      </c>
      <c r="AZ132" s="338">
        <f t="shared" si="51"/>
        <v>128</v>
      </c>
      <c r="BA132" s="338">
        <f t="shared" si="51"/>
        <v>128</v>
      </c>
      <c r="BB132" s="338">
        <f t="shared" si="51"/>
        <v>128</v>
      </c>
      <c r="BC132" s="338">
        <f t="shared" si="51"/>
        <v>128</v>
      </c>
      <c r="BD132" s="338">
        <f t="shared" si="51"/>
        <v>128</v>
      </c>
      <c r="BE132" s="338">
        <f t="shared" si="51"/>
        <v>128</v>
      </c>
      <c r="BF132" s="338">
        <f t="shared" si="51"/>
        <v>128</v>
      </c>
      <c r="BG132" s="338">
        <f t="shared" si="51"/>
        <v>128</v>
      </c>
      <c r="BH132" s="338">
        <f t="shared" si="51"/>
        <v>128</v>
      </c>
      <c r="BI132" s="338">
        <f t="shared" si="51"/>
        <v>128</v>
      </c>
      <c r="BJ132" s="338">
        <f t="shared" si="51"/>
        <v>128</v>
      </c>
      <c r="BK132" s="338">
        <f t="shared" si="51"/>
        <v>128</v>
      </c>
      <c r="BL132" s="338">
        <f t="shared" si="51"/>
        <v>128</v>
      </c>
      <c r="BM132" s="338">
        <f t="shared" si="51"/>
        <v>128</v>
      </c>
      <c r="BN132" s="338">
        <f t="shared" si="51"/>
        <v>128</v>
      </c>
      <c r="BO132" s="338" t="str">
        <f t="shared" si="51"/>
        <v/>
      </c>
      <c r="BP132" s="338" t="str">
        <f t="shared" si="51"/>
        <v/>
      </c>
      <c r="BQ132" s="338" t="str">
        <f t="shared" si="51"/>
        <v/>
      </c>
      <c r="BR132" s="338" t="str">
        <f t="shared" ref="BR132:CI132" si="52">IF(BR$17="","",BQ132+BR131)</f>
        <v/>
      </c>
      <c r="BS132" s="338" t="str">
        <f t="shared" si="52"/>
        <v/>
      </c>
      <c r="BT132" s="338" t="str">
        <f t="shared" si="52"/>
        <v/>
      </c>
      <c r="BU132" s="338" t="str">
        <f t="shared" si="52"/>
        <v/>
      </c>
      <c r="BV132" s="338" t="str">
        <f t="shared" si="52"/>
        <v/>
      </c>
      <c r="BW132" s="338" t="str">
        <f t="shared" si="52"/>
        <v/>
      </c>
      <c r="BX132" s="338" t="str">
        <f t="shared" si="52"/>
        <v/>
      </c>
      <c r="BY132" s="338" t="str">
        <f t="shared" si="52"/>
        <v/>
      </c>
      <c r="BZ132" s="338" t="str">
        <f t="shared" si="52"/>
        <v/>
      </c>
      <c r="CA132" s="338" t="str">
        <f t="shared" si="52"/>
        <v/>
      </c>
      <c r="CB132" s="338" t="str">
        <f t="shared" si="52"/>
        <v/>
      </c>
      <c r="CC132" s="338" t="str">
        <f t="shared" si="52"/>
        <v/>
      </c>
      <c r="CD132" s="338" t="str">
        <f t="shared" si="52"/>
        <v/>
      </c>
      <c r="CE132" s="338" t="str">
        <f t="shared" si="52"/>
        <v/>
      </c>
      <c r="CF132" s="338" t="str">
        <f t="shared" si="52"/>
        <v/>
      </c>
      <c r="CG132" s="338" t="str">
        <f t="shared" si="52"/>
        <v/>
      </c>
      <c r="CH132" s="338" t="str">
        <f t="shared" si="52"/>
        <v/>
      </c>
      <c r="CI132" s="338" t="str">
        <f t="shared" si="52"/>
        <v/>
      </c>
      <c r="CJ132" s="338" t="str">
        <f>IF(CJ$78="","",CI132+CJ131)</f>
        <v/>
      </c>
      <c r="CK132" s="50" t="s">
        <v>172</v>
      </c>
      <c r="CL132" s="435"/>
    </row>
    <row r="133" spans="3:90" s="29" customFormat="1" ht="15" customHeight="1">
      <c r="C133" s="18"/>
      <c r="D133" s="381"/>
      <c r="E133" s="18"/>
      <c r="F133" s="18"/>
      <c r="G133" s="18"/>
      <c r="H133" s="18"/>
      <c r="I133" s="18"/>
      <c r="J133" s="18"/>
      <c r="K133" s="43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50" t="s">
        <v>172</v>
      </c>
    </row>
    <row r="134" spans="3:90" s="29" customFormat="1" ht="15" customHeight="1">
      <c r="C134" s="18"/>
      <c r="D134" s="381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50" t="s">
        <v>172</v>
      </c>
    </row>
    <row r="135" spans="3:90" s="29" customFormat="1" ht="15" customHeight="1">
      <c r="C135" s="161" t="s">
        <v>118</v>
      </c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1"/>
      <c r="Q135" s="161"/>
      <c r="R135" s="161"/>
      <c r="S135" s="161"/>
      <c r="T135" s="161"/>
      <c r="U135" s="161"/>
      <c r="V135" s="161"/>
      <c r="W135" s="161"/>
      <c r="X135" s="161"/>
      <c r="Y135" s="161"/>
      <c r="Z135" s="161"/>
      <c r="AA135" s="161"/>
      <c r="AB135" s="161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1"/>
      <c r="AQ135" s="161"/>
      <c r="AR135" s="161"/>
      <c r="AS135" s="161"/>
      <c r="AT135" s="161"/>
      <c r="AU135" s="161"/>
      <c r="AV135" s="161"/>
      <c r="AW135" s="161"/>
      <c r="AX135" s="161"/>
      <c r="AY135" s="161"/>
      <c r="AZ135" s="161"/>
      <c r="BA135" s="161"/>
      <c r="BB135" s="161"/>
      <c r="BC135" s="161"/>
      <c r="BD135" s="161"/>
      <c r="BE135" s="161"/>
      <c r="BF135" s="161"/>
      <c r="BG135" s="161"/>
      <c r="BH135" s="161"/>
      <c r="BI135" s="161"/>
      <c r="BJ135" s="161"/>
      <c r="BK135" s="161"/>
      <c r="BL135" s="161"/>
      <c r="BM135" s="161"/>
      <c r="BN135" s="161"/>
      <c r="BO135" s="161"/>
      <c r="BP135" s="161"/>
      <c r="BQ135" s="161"/>
      <c r="BR135" s="161"/>
      <c r="BS135" s="161"/>
      <c r="BT135" s="161"/>
      <c r="BU135" s="161"/>
      <c r="BV135" s="161"/>
      <c r="BW135" s="161"/>
      <c r="BX135" s="161"/>
      <c r="BY135" s="161"/>
      <c r="BZ135" s="161"/>
      <c r="CA135" s="161"/>
      <c r="CB135" s="161"/>
      <c r="CC135" s="161"/>
      <c r="CD135" s="161"/>
      <c r="CE135" s="161"/>
      <c r="CF135" s="161"/>
      <c r="CG135" s="161"/>
      <c r="CH135" s="161"/>
      <c r="CI135" s="161"/>
      <c r="CJ135" s="161"/>
      <c r="CK135" s="50" t="s">
        <v>172</v>
      </c>
    </row>
    <row r="136" spans="3:90" s="29" customFormat="1" ht="15" customHeight="1">
      <c r="C136" s="18"/>
      <c r="D136" s="381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50" t="s">
        <v>172</v>
      </c>
    </row>
    <row r="137" spans="3:90" s="29" customFormat="1" ht="15" customHeight="1">
      <c r="C137" s="433" t="s">
        <v>118</v>
      </c>
      <c r="D137" s="413" t="s">
        <v>296</v>
      </c>
      <c r="E137" s="413" t="s">
        <v>303</v>
      </c>
      <c r="F137" s="413" t="s">
        <v>295</v>
      </c>
      <c r="G137" s="413" t="s">
        <v>294</v>
      </c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50" t="s">
        <v>172</v>
      </c>
    </row>
    <row r="138" spans="3:90" s="29" customFormat="1" ht="15" customHeight="1">
      <c r="C138" s="126"/>
      <c r="D138" s="432"/>
      <c r="E138" s="432"/>
      <c r="F138" s="432"/>
      <c r="G138" s="432"/>
      <c r="H138" s="18"/>
      <c r="I138" s="47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50" t="s">
        <v>172</v>
      </c>
    </row>
    <row r="139" spans="3:90" s="29" customFormat="1" ht="15" customHeight="1">
      <c r="C139" s="120" t="s">
        <v>482</v>
      </c>
      <c r="D139" s="67"/>
      <c r="E139" s="120"/>
      <c r="F139" s="431"/>
      <c r="G139" s="431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50" t="s">
        <v>172</v>
      </c>
    </row>
    <row r="140" spans="3:90" s="29" customFormat="1" ht="15" customHeight="1">
      <c r="C140" s="120" t="s">
        <v>479</v>
      </c>
      <c r="D140" s="423"/>
      <c r="E140" s="120"/>
      <c r="F140" s="57">
        <v>0.1</v>
      </c>
      <c r="G140" s="57">
        <v>0</v>
      </c>
      <c r="H140" s="18"/>
      <c r="I140" s="423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50" t="s">
        <v>172</v>
      </c>
    </row>
    <row r="141" spans="3:90" s="29" customFormat="1" ht="15" customHeight="1">
      <c r="C141" s="29" t="s">
        <v>478</v>
      </c>
      <c r="D141" s="423"/>
      <c r="E141" s="120"/>
      <c r="F141" s="57">
        <v>0.1</v>
      </c>
      <c r="G141" s="57">
        <v>0</v>
      </c>
      <c r="H141" s="18"/>
      <c r="I141" s="423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50" t="s">
        <v>172</v>
      </c>
    </row>
    <row r="142" spans="3:90" s="29" customFormat="1" ht="15" customHeight="1">
      <c r="C142" s="29" t="s">
        <v>477</v>
      </c>
      <c r="D142" s="423"/>
      <c r="E142" s="120"/>
      <c r="F142" s="57">
        <v>0.2</v>
      </c>
      <c r="G142" s="57">
        <v>0</v>
      </c>
      <c r="H142" s="18"/>
      <c r="I142" s="423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50" t="s">
        <v>172</v>
      </c>
    </row>
    <row r="143" spans="3:90" s="29" customFormat="1" ht="15" customHeight="1">
      <c r="C143" s="29" t="s">
        <v>476</v>
      </c>
      <c r="D143" s="423"/>
      <c r="E143" s="120"/>
      <c r="F143" s="57">
        <v>0.1</v>
      </c>
      <c r="G143" s="57">
        <v>0</v>
      </c>
      <c r="H143" s="18"/>
      <c r="I143" s="423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50" t="s">
        <v>172</v>
      </c>
    </row>
    <row r="144" spans="3:90" s="29" customFormat="1" ht="15" customHeight="1">
      <c r="D144" s="67"/>
      <c r="E144" s="120"/>
      <c r="F144" s="431"/>
      <c r="G144" s="431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50" t="s">
        <v>172</v>
      </c>
    </row>
    <row r="145" spans="3:89" s="29" customFormat="1" ht="15" customHeight="1">
      <c r="C145" s="120" t="s">
        <v>481</v>
      </c>
      <c r="D145" s="64"/>
      <c r="E145" s="430"/>
      <c r="F145" s="4">
        <f>SUM(F146:F149)</f>
        <v>313833.56132812501</v>
      </c>
      <c r="G145" s="4">
        <f>SUM(G146:G149)</f>
        <v>0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50" t="s">
        <v>172</v>
      </c>
    </row>
    <row r="146" spans="3:89" s="29" customFormat="1" ht="15" customHeight="1">
      <c r="C146" s="120" t="s">
        <v>479</v>
      </c>
      <c r="D146" s="64">
        <f>IF(E146="",AVERAGE(F146:G146),E146)</f>
        <v>31383.356132812503</v>
      </c>
      <c r="E146" s="430"/>
      <c r="F146" s="4">
        <f>F140*$F$175</f>
        <v>62766.712265625007</v>
      </c>
      <c r="G146" s="4">
        <f>G140*$G$175</f>
        <v>0</v>
      </c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50" t="s">
        <v>172</v>
      </c>
    </row>
    <row r="147" spans="3:89" s="29" customFormat="1" ht="15" customHeight="1">
      <c r="C147" s="29" t="s">
        <v>478</v>
      </c>
      <c r="D147" s="64">
        <f>IF(E147="",AVERAGE(F147:G147),E147)</f>
        <v>31383.356132812503</v>
      </c>
      <c r="E147" s="430"/>
      <c r="F147" s="4">
        <f>F141*$F$175</f>
        <v>62766.712265625007</v>
      </c>
      <c r="G147" s="4">
        <f>G141*$G$175</f>
        <v>0</v>
      </c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50" t="s">
        <v>172</v>
      </c>
    </row>
    <row r="148" spans="3:89" s="29" customFormat="1" ht="15" customHeight="1">
      <c r="C148" s="29" t="s">
        <v>477</v>
      </c>
      <c r="D148" s="64">
        <f>IF(E148="",AVERAGE(F148:G148),E148)</f>
        <v>62766.712265625007</v>
      </c>
      <c r="E148" s="430"/>
      <c r="F148" s="4">
        <f>F142*$F$175</f>
        <v>125533.42453125001</v>
      </c>
      <c r="G148" s="4">
        <f>G142*$G$175</f>
        <v>0</v>
      </c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50" t="s">
        <v>172</v>
      </c>
    </row>
    <row r="149" spans="3:89" s="29" customFormat="1" ht="15" customHeight="1">
      <c r="C149" s="29" t="s">
        <v>476</v>
      </c>
      <c r="D149" s="64">
        <f>IF(E149="",AVERAGE(F149:G149),E149)</f>
        <v>31383.356132812503</v>
      </c>
      <c r="E149" s="430"/>
      <c r="F149" s="4">
        <f>F143*$F$175</f>
        <v>62766.712265625007</v>
      </c>
      <c r="G149" s="4">
        <f>G143*$G$175</f>
        <v>0</v>
      </c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50" t="s">
        <v>172</v>
      </c>
    </row>
    <row r="150" spans="3:89" s="29" customFormat="1" ht="15" customHeight="1">
      <c r="C150" s="120"/>
      <c r="D150" s="64"/>
      <c r="E150" s="430"/>
      <c r="F150" s="4"/>
      <c r="G150" s="4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50" t="s">
        <v>172</v>
      </c>
    </row>
    <row r="151" spans="3:89" s="29" customFormat="1" ht="15" customHeight="1">
      <c r="C151" s="120" t="s">
        <v>480</v>
      </c>
      <c r="D151" s="64">
        <f>IF(E151="",AVERAGE(F151:G151),E151)</f>
        <v>20085347.925000001</v>
      </c>
      <c r="E151" s="120"/>
      <c r="F151" s="429">
        <f>SUM(F158:CI158)</f>
        <v>40170695.850000001</v>
      </c>
      <c r="G151" s="429">
        <f>SUM(F165:CI165)</f>
        <v>0</v>
      </c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50" t="s">
        <v>172</v>
      </c>
    </row>
    <row r="152" spans="3:89" s="29" customFormat="1" ht="15" customHeight="1">
      <c r="C152" s="18"/>
      <c r="D152" s="381"/>
      <c r="E152" s="18"/>
      <c r="F152" s="18"/>
      <c r="G152" s="18"/>
      <c r="H152" s="18"/>
      <c r="I152" s="4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50" t="s">
        <v>172</v>
      </c>
    </row>
    <row r="153" spans="3:89" s="29" customFormat="1" ht="15" customHeight="1">
      <c r="C153" s="133" t="str">
        <f>F137&amp;" "&amp;C137</f>
        <v>Phase A Deposits</v>
      </c>
      <c r="D153" s="242"/>
      <c r="E153" s="243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50" t="s">
        <v>172</v>
      </c>
    </row>
    <row r="154" spans="3:89" s="29" customFormat="1" ht="15" customHeight="1">
      <c r="C154" s="120" t="s">
        <v>479</v>
      </c>
      <c r="D154" s="428">
        <v>0</v>
      </c>
      <c r="E154" s="243"/>
      <c r="F154" s="162">
        <f>IFERROR(IF(F$17="","",IF(F17&gt;$D$154,$F$146*F119,0)+IF(F17=$D$154,$F$146*SUM($E$119:F119),0)),0)</f>
        <v>4017069.5850000004</v>
      </c>
      <c r="G154" s="162">
        <f>IFERROR(IF(G$17="","",IF(G17&gt;$D$154,$F$146*G119,0)+IF(G17=$D$154,$F$146*SUM($E$119:G119),0)),0)</f>
        <v>446341.065</v>
      </c>
      <c r="H154" s="162">
        <f>IFERROR(IF(H$17="","",IF(H17&gt;$D$154,$F$146*H119,0)+IF(H17=$D$154,$F$146*SUM($E$119:H119),0)),0)</f>
        <v>446341.065</v>
      </c>
      <c r="I154" s="162">
        <f>IFERROR(IF(I$17="","",IF(I17&gt;$D$154,$F$146*I119,0)+IF(I17=$D$154,$F$146*SUM($E$119:I119),0)),0)</f>
        <v>446341.065</v>
      </c>
      <c r="J154" s="162">
        <f>IFERROR(IF(J$17="","",IF(J17&gt;$D$154,$F$146*J119,0)+IF(J17=$D$154,$F$146*SUM($E$119:J119),0)),0)</f>
        <v>446341.065</v>
      </c>
      <c r="K154" s="162">
        <f>IFERROR(IF(K$17="","",IF(K17&gt;$D$154,$F$146*K119,0)+IF(K17=$D$154,$F$146*SUM($E$119:K119),0)),0)</f>
        <v>446341.065</v>
      </c>
      <c r="L154" s="162">
        <f>IFERROR(IF(L$17="","",IF(L17&gt;$D$154,$F$146*L119,0)+IF(L17=$D$154,$F$146*SUM($E$119:L119),0)),0)</f>
        <v>446341.065</v>
      </c>
      <c r="M154" s="162">
        <f>IFERROR(IF(M$17="","",IF(M17&gt;$D$154,$F$146*M119,0)+IF(M17=$D$154,$F$146*SUM($E$119:M119),0)),0)</f>
        <v>446341.065</v>
      </c>
      <c r="N154" s="162">
        <f>IFERROR(IF(N$17="","",IF(N17&gt;$D$154,$F$146*N119,0)+IF(N17=$D$154,$F$146*SUM($E$119:N119),0)),0)</f>
        <v>446341.065</v>
      </c>
      <c r="O154" s="162">
        <f>IFERROR(IF(O$17="","",IF(O17&gt;$D$154,$F$146*O119,0)+IF(O17=$D$154,$F$146*SUM($E$119:O119),0)),0)</f>
        <v>446341.06499999849</v>
      </c>
      <c r="P154" s="162">
        <f>IFERROR(IF(P$17="","",IF(P17&gt;$D$154,$F$146*P119,0)+IF(P17=$D$154,$F$146*SUM($E$119:P119),0)),0)</f>
        <v>0</v>
      </c>
      <c r="Q154" s="162">
        <f>IFERROR(IF(Q$17="","",IF(Q17&gt;$D$154,$F$146*Q119,0)+IF(Q17=$D$154,$F$146*SUM($E$119:Q119),0)),0)</f>
        <v>0</v>
      </c>
      <c r="R154" s="162">
        <f>IFERROR(IF(R$17="","",IF(R17&gt;$D$154,$F$146*R119,0)+IF(R17=$D$154,$F$146*SUM($E$119:R119),0)),0)</f>
        <v>0</v>
      </c>
      <c r="S154" s="162">
        <f>IFERROR(IF(S$17="","",IF(S17&gt;$D$154,$F$146*S119,0)+IF(S17=$D$154,$F$146*SUM($E$119:S119),0)),0)</f>
        <v>0</v>
      </c>
      <c r="T154" s="162">
        <f>IFERROR(IF(T$17="","",IF(T17&gt;$D$154,$F$146*T119,0)+IF(T17=$D$154,$F$146*SUM($E$119:T119),0)),0)</f>
        <v>0</v>
      </c>
      <c r="U154" s="162">
        <f>IFERROR(IF(U$17="","",IF(U17&gt;$D$154,$F$146*U119,0)+IF(U17=$D$154,$F$146*SUM($E$119:U119),0)),0)</f>
        <v>0</v>
      </c>
      <c r="V154" s="162">
        <f>IFERROR(IF(V$17="","",IF(V17&gt;$D$154,$F$146*V119,0)+IF(V17=$D$154,$F$146*SUM($E$119:V119),0)),0)</f>
        <v>0</v>
      </c>
      <c r="W154" s="162">
        <f>IFERROR(IF(W$17="","",IF(W17&gt;$D$154,$F$146*W119,0)+IF(W17=$D$154,$F$146*SUM($E$119:W119),0)),0)</f>
        <v>0</v>
      </c>
      <c r="X154" s="162">
        <f>IFERROR(IF(X$17="","",IF(X17&gt;$D$154,$F$146*X119,0)+IF(X17=$D$154,$F$146*SUM($E$119:X119),0)),0)</f>
        <v>0</v>
      </c>
      <c r="Y154" s="162">
        <f>IFERROR(IF(Y$17="","",IF(Y17&gt;$D$154,$F$146*Y119,0)+IF(Y17=$D$154,$F$146*SUM($E$119:Y119),0)),0)</f>
        <v>0</v>
      </c>
      <c r="Z154" s="162">
        <f>IFERROR(IF(Z$17="","",IF(Z17&gt;$D$154,$F$146*Z119,0)+IF(Z17=$D$154,$F$146*SUM($E$119:Z119),0)),0)</f>
        <v>0</v>
      </c>
      <c r="AA154" s="162">
        <f>IFERROR(IF(AA$17="","",IF(AA17&gt;$D$154,$F$146*AA119,0)+IF(AA17=$D$154,$F$146*SUM($E$119:AA119),0)),0)</f>
        <v>0</v>
      </c>
      <c r="AB154" s="162">
        <f>IFERROR(IF(AB$17="","",IF(AB17&gt;$D$154,$F$146*AB119,0)+IF(AB17=$D$154,$F$146*SUM($E$119:AB119),0)),0)</f>
        <v>0</v>
      </c>
      <c r="AC154" s="162">
        <f>IFERROR(IF(AC$17="","",IF(AC17&gt;$D$154,$F$146*AC119,0)+IF(AC17=$D$154,$F$146*SUM($E$119:AC119),0)),0)</f>
        <v>0</v>
      </c>
      <c r="AD154" s="162">
        <f>IFERROR(IF(AD$17="","",IF(AD17&gt;$D$154,$F$146*AD119,0)+IF(AD17=$D$154,$F$146*SUM($E$119:AD119),0)),0)</f>
        <v>0</v>
      </c>
      <c r="AE154" s="162">
        <f>IFERROR(IF(AE$17="","",IF(AE17&gt;$D$154,$F$146*AE119,0)+IF(AE17=$D$154,$F$146*SUM($E$119:AE119),0)),0)</f>
        <v>0</v>
      </c>
      <c r="AF154" s="162">
        <f>IFERROR(IF(AF$17="","",IF(AF17&gt;$D$154,$F$146*AF119,0)+IF(AF17=$D$154,$F$146*SUM($E$119:AF119),0)),0)</f>
        <v>0</v>
      </c>
      <c r="AG154" s="162">
        <f>IFERROR(IF(AG$17="","",IF(AG17&gt;$D$154,$F$146*AG119,0)+IF(AG17=$D$154,$F$146*SUM($E$119:AG119),0)),0)</f>
        <v>0</v>
      </c>
      <c r="AH154" s="162">
        <f>IFERROR(IF(AH$17="","",IF(AH17&gt;$D$154,$F$146*AH119,0)+IF(AH17=$D$154,$F$146*SUM($E$119:AH119),0)),0)</f>
        <v>0</v>
      </c>
      <c r="AI154" s="162">
        <f>IFERROR(IF(AI$17="","",IF(AI17&gt;$D$154,$F$146*AI119,0)+IF(AI17=$D$154,$F$146*SUM($E$119:AI119),0)),0)</f>
        <v>0</v>
      </c>
      <c r="AJ154" s="162">
        <f>IFERROR(IF(AJ$17="","",IF(AJ17&gt;$D$154,$F$146*AJ119,0)+IF(AJ17=$D$154,$F$146*SUM($E$119:AJ119),0)),0)</f>
        <v>0</v>
      </c>
      <c r="AK154" s="162">
        <f>IFERROR(IF(AK$17="","",IF(AK17&gt;$D$154,$F$146*AK119,0)+IF(AK17=$D$154,$F$146*SUM($E$119:AK119),0)),0)</f>
        <v>0</v>
      </c>
      <c r="AL154" s="162">
        <f>IFERROR(IF(AL$17="","",IF(AL17&gt;$D$154,$F$146*AL119,0)+IF(AL17=$D$154,$F$146*SUM($E$119:AL119),0)),0)</f>
        <v>0</v>
      </c>
      <c r="AM154" s="162">
        <f>IFERROR(IF(AM$17="","",IF(AM17&gt;$D$154,$F$146*AM119,0)+IF(AM17=$D$154,$F$146*SUM($E$119:AM119),0)),0)</f>
        <v>0</v>
      </c>
      <c r="AN154" s="162">
        <f>IFERROR(IF(AN$17="","",IF(AN17&gt;$D$154,$F$146*AN119,0)+IF(AN17=$D$154,$F$146*SUM($E$119:AN119),0)),0)</f>
        <v>0</v>
      </c>
      <c r="AO154" s="162">
        <f>IFERROR(IF(AO$17="","",IF(AO17&gt;$D$154,$F$146*AO119,0)+IF(AO17=$D$154,$F$146*SUM($E$119:AO119),0)),0)</f>
        <v>0</v>
      </c>
      <c r="AP154" s="162">
        <f>IFERROR(IF(AP$17="","",IF(AP17&gt;$D$154,$F$146*AP119,0)+IF(AP17=$D$154,$F$146*SUM($E$119:AP119),0)),0)</f>
        <v>0</v>
      </c>
      <c r="AQ154" s="162">
        <f>IFERROR(IF(AQ$17="","",IF(AQ17&gt;$D$154,$F$146*AQ119,0)+IF(AQ17=$D$154,$F$146*SUM($E$119:AQ119),0)),0)</f>
        <v>0</v>
      </c>
      <c r="AR154" s="162">
        <f>IFERROR(IF(AR$17="","",IF(AR17&gt;$D$154,$F$146*AR119,0)+IF(AR17=$D$154,$F$146*SUM($E$119:AR119),0)),0)</f>
        <v>0</v>
      </c>
      <c r="AS154" s="162">
        <f>IFERROR(IF(AS$17="","",IF(AS17&gt;$D$154,$F$146*AS119,0)+IF(AS17=$D$154,$F$146*SUM($E$119:AS119),0)),0)</f>
        <v>0</v>
      </c>
      <c r="AT154" s="162">
        <f>IFERROR(IF(AT$17="","",IF(AT17&gt;$D$154,$F$146*AT119,0)+IF(AT17=$D$154,$F$146*SUM($E$119:AT119),0)),0)</f>
        <v>0</v>
      </c>
      <c r="AU154" s="162">
        <f>IFERROR(IF(AU$17="","",IF(AU17&gt;$D$154,$F$146*AU119,0)+IF(AU17=$D$154,$F$146*SUM($E$119:AU119),0)),0)</f>
        <v>0</v>
      </c>
      <c r="AV154" s="162">
        <f>IFERROR(IF(AV$17="","",IF(AV17&gt;$D$154,$F$146*AV119,0)+IF(AV17=$D$154,$F$146*SUM($E$119:AV119),0)),0)</f>
        <v>0</v>
      </c>
      <c r="AW154" s="162">
        <f>IFERROR(IF(AW$17="","",IF(AW17&gt;$D$154,$F$146*AW119,0)+IF(AW17=$D$154,$F$146*SUM($E$119:AW119),0)),0)</f>
        <v>0</v>
      </c>
      <c r="AX154" s="162">
        <f>IFERROR(IF(AX$17="","",IF(AX17&gt;$D$154,$F$146*AX119,0)+IF(AX17=$D$154,$F$146*SUM($E$119:AX119),0)),0)</f>
        <v>0</v>
      </c>
      <c r="AY154" s="162">
        <f>IFERROR(IF(AY$17="","",IF(AY17&gt;$D$154,$F$146*AY119,0)+IF(AY17=$D$154,$F$146*SUM($E$119:AY119),0)),0)</f>
        <v>0</v>
      </c>
      <c r="AZ154" s="162">
        <f>IFERROR(IF(AZ$17="","",IF(AZ17&gt;$D$154,$F$146*AZ119,0)+IF(AZ17=$D$154,$F$146*SUM($E$119:AZ119),0)),0)</f>
        <v>0</v>
      </c>
      <c r="BA154" s="162">
        <f>IFERROR(IF(BA$17="","",IF(BA17&gt;$D$154,$F$146*BA119,0)+IF(BA17=$D$154,$F$146*SUM($E$119:BA119),0)),0)</f>
        <v>0</v>
      </c>
      <c r="BB154" s="162">
        <f>IFERROR(IF(BB$17="","",IF(BB17&gt;$D$154,$F$146*BB119,0)+IF(BB17=$D$154,$F$146*SUM($E$119:BB119),0)),0)</f>
        <v>0</v>
      </c>
      <c r="BC154" s="162">
        <f>IFERROR(IF(BC$17="","",IF(BC17&gt;$D$154,$F$146*BC119,0)+IF(BC17=$D$154,$F$146*SUM($E$119:BC119),0)),0)</f>
        <v>0</v>
      </c>
      <c r="BD154" s="162">
        <f>IFERROR(IF(BD$17="","",IF(BD17&gt;$D$154,$F$146*BD119,0)+IF(BD17=$D$154,$F$146*SUM($E$119:BD119),0)),0)</f>
        <v>0</v>
      </c>
      <c r="BE154" s="162">
        <f>IFERROR(IF(BE$17="","",IF(BE17&gt;$D$154,$F$146*BE119,0)+IF(BE17=$D$154,$F$146*SUM($E$119:BE119),0)),0)</f>
        <v>0</v>
      </c>
      <c r="BF154" s="162">
        <f>IFERROR(IF(BF$17="","",IF(BF17&gt;$D$154,$F$146*BF119,0)+IF(BF17=$D$154,$F$146*SUM($E$119:BF119),0)),0)</f>
        <v>0</v>
      </c>
      <c r="BG154" s="162">
        <f>IFERROR(IF(BG$17="","",IF(BG17&gt;$D$154,$F$146*BG119,0)+IF(BG17=$D$154,$F$146*SUM($E$119:BG119),0)),0)</f>
        <v>0</v>
      </c>
      <c r="BH154" s="162">
        <f>IFERROR(IF(BH$17="","",IF(BH17&gt;$D$154,$F$146*BH119,0)+IF(BH17=$D$154,$F$146*SUM($E$119:BH119),0)),0)</f>
        <v>0</v>
      </c>
      <c r="BI154" s="162">
        <f>IFERROR(IF(BI$17="","",IF(BI17&gt;$D$154,$F$146*BI119,0)+IF(BI17=$D$154,$F$146*SUM($E$119:BI119),0)),0)</f>
        <v>0</v>
      </c>
      <c r="BJ154" s="162">
        <f>IFERROR(IF(BJ$17="","",IF(BJ17&gt;$D$154,$F$146*BJ119,0)+IF(BJ17=$D$154,$F$146*SUM($E$119:BJ119),0)),0)</f>
        <v>0</v>
      </c>
      <c r="BK154" s="162">
        <f>IFERROR(IF(BK$17="","",IF(BK17&gt;$D$154,$F$146*BK119,0)+IF(BK17=$D$154,$F$146*SUM($E$119:BK119),0)),0)</f>
        <v>0</v>
      </c>
      <c r="BL154" s="162">
        <f>IFERROR(IF(BL$17="","",IF(BL17&gt;$D$154,$F$146*BL119,0)+IF(BL17=$D$154,$F$146*SUM($E$119:BL119),0)),0)</f>
        <v>0</v>
      </c>
      <c r="BM154" s="162">
        <f>IFERROR(IF(BM$17="","",IF(BM17&gt;$D$154,$F$146*BM119,0)+IF(BM17=$D$154,$F$146*SUM($E$119:BM119),0)),0)</f>
        <v>0</v>
      </c>
      <c r="BN154" s="162">
        <f>IFERROR(IF(BN$17="","",IF(BN17&gt;$D$154,$F$146*BN119,0)+IF(BN17=$D$154,$F$146*SUM($E$119:BN119),0)),0)</f>
        <v>0</v>
      </c>
      <c r="BO154" s="162" t="str">
        <f>IFERROR(IF(BO$17="","",IF(BO17&gt;$D$154,$F$146*BO119,0)+IF(BO17=$D$154,$F$146*SUM($E$119:BO119),0)),0)</f>
        <v/>
      </c>
      <c r="BP154" s="162" t="str">
        <f>IFERROR(IF(BP$17="","",IF(BP17&gt;$D$154,$F$146*BP119,0)+IF(BP17=$D$154,$F$146*SUM($E$119:BP119),0)),0)</f>
        <v/>
      </c>
      <c r="BQ154" s="162" t="str">
        <f>IFERROR(IF(BQ$17="","",IF(BQ17&gt;$D$154,$F$146*BQ119,0)+IF(BQ17=$D$154,$F$146*SUM($E$119:BQ119),0)),0)</f>
        <v/>
      </c>
      <c r="BR154" s="162" t="str">
        <f>IFERROR(IF(BR$17="","",IF(BR17&gt;$D$154,$F$146*BR119,0)+IF(BR17=$D$154,$F$146*SUM($E$119:BR119),0)),0)</f>
        <v/>
      </c>
      <c r="BS154" s="162" t="str">
        <f>IFERROR(IF(BS$17="","",IF(BS17&gt;$D$154,$F$146*BS119,0)+IF(BS17=$D$154,$F$146*SUM($E$119:BS119),0)),0)</f>
        <v/>
      </c>
      <c r="BT154" s="162" t="str">
        <f>IFERROR(IF(BT$17="","",IF(BT17&gt;$D$154,$F$146*BT119,0)+IF(BT17=$D$154,$F$146*SUM($E$119:BT119),0)),0)</f>
        <v/>
      </c>
      <c r="BU154" s="162" t="str">
        <f>IFERROR(IF(BU$17="","",IF(BU17&gt;$D$154,$F$146*BU119,0)+IF(BU17=$D$154,$F$146*SUM($E$119:BU119),0)),0)</f>
        <v/>
      </c>
      <c r="BV154" s="162" t="str">
        <f>IFERROR(IF(BV$17="","",IF(BV17&gt;$D$154,$F$146*BV119,0)+IF(BV17=$D$154,$F$146*SUM($E$119:BV119),0)),0)</f>
        <v/>
      </c>
      <c r="BW154" s="162" t="str">
        <f>IFERROR(IF(BW$17="","",IF(BW17&gt;$D$154,$F$146*BW119,0)+IF(BW17=$D$154,$F$146*SUM($E$119:BW119),0)),0)</f>
        <v/>
      </c>
      <c r="BX154" s="162" t="str">
        <f>IFERROR(IF(BX$17="","",IF(BX17&gt;$D$154,$F$146*BX119,0)+IF(BX17=$D$154,$F$146*SUM($E$119:BX119),0)),0)</f>
        <v/>
      </c>
      <c r="BY154" s="162" t="str">
        <f>IFERROR(IF(BY$17="","",IF(BY17&gt;$D$154,$F$146*BY119,0)+IF(BY17=$D$154,$F$146*SUM($E$119:BY119),0)),0)</f>
        <v/>
      </c>
      <c r="BZ154" s="162" t="str">
        <f>IFERROR(IF(BZ$17="","",IF(BZ17&gt;$D$154,$F$146*BZ119,0)+IF(BZ17=$D$154,$F$146*SUM($E$119:BZ119),0)),0)</f>
        <v/>
      </c>
      <c r="CA154" s="162" t="str">
        <f>IFERROR(IF(CA$17="","",IF(CA17&gt;$D$154,$F$146*CA119,0)+IF(CA17=$D$154,$F$146*SUM($E$119:CA119),0)),0)</f>
        <v/>
      </c>
      <c r="CB154" s="162" t="str">
        <f>IFERROR(IF(CB$17="","",IF(CB17&gt;$D$154,$F$146*CB119,0)+IF(CB17=$D$154,$F$146*SUM($E$119:CB119),0)),0)</f>
        <v/>
      </c>
      <c r="CC154" s="162" t="str">
        <f>IFERROR(IF(CC$17="","",IF(CC17&gt;$D$154,$F$146*CC119,0)+IF(CC17=$D$154,$F$146*SUM($E$119:CC119),0)),0)</f>
        <v/>
      </c>
      <c r="CD154" s="162" t="str">
        <f>IFERROR(IF(CD$17="","",IF(CD17&gt;$D$154,$F$146*CD119,0)+IF(CD17=$D$154,$F$146*SUM($E$119:CD119),0)),0)</f>
        <v/>
      </c>
      <c r="CE154" s="162" t="str">
        <f>IFERROR(IF(CE$17="","",IF(CE17&gt;$D$154,$F$146*CE119,0)+IF(CE17=$D$154,$F$146*SUM($E$119:CE119),0)),0)</f>
        <v/>
      </c>
      <c r="CF154" s="162" t="str">
        <f>IFERROR(IF(CF$17="","",IF(CF17&gt;$D$154,$F$146*CF119,0)+IF(CF17=$D$154,$F$146*SUM($E$119:CF119),0)),0)</f>
        <v/>
      </c>
      <c r="CG154" s="162" t="str">
        <f>IFERROR(IF(CG$17="","",IF(CG17&gt;$D$154,$F$146*CG119,0)+IF(CG17=$D$154,$F$146*SUM($E$119:CG119),0)),0)</f>
        <v/>
      </c>
      <c r="CH154" s="162" t="str">
        <f>IFERROR(IF(CH$17="","",IF(CH17&gt;$D$154,$F$146*CH119,0)+IF(CH17=$D$154,$F$146*SUM($E$119:CH119),0)),0)</f>
        <v/>
      </c>
      <c r="CI154" s="162" t="str">
        <f>IFERROR(IF(CI$17="","",IF(CI17&gt;$D$154,$F$146*CI119,0)+IF(CI17=$D$154,$F$146*SUM($E$119:CI119),0)),0)</f>
        <v/>
      </c>
      <c r="CJ154" s="162">
        <f>SUM(F154:CI154)</f>
        <v>8034139.1700000018</v>
      </c>
      <c r="CK154" s="50" t="s">
        <v>172</v>
      </c>
    </row>
    <row r="155" spans="3:89" s="29" customFormat="1" ht="15" customHeight="1">
      <c r="C155" s="29" t="s">
        <v>478</v>
      </c>
      <c r="D155" s="428">
        <v>3</v>
      </c>
      <c r="E155" s="243"/>
      <c r="F155" s="162">
        <f>IFERROR(IF(F$17="","",IF(F17&gt;$D$155,$F$147*F119,0)+IF(F17=$D$155,$F$147*SUM($E$119:F119),0)),0)</f>
        <v>0</v>
      </c>
      <c r="G155" s="162">
        <f>IFERROR(IF(G$17="","",IF(G17&gt;$D$155,$F$147*G119,0)+IF(G17=$D$155,$F$147*SUM($E$119:G119),0)),0)</f>
        <v>0</v>
      </c>
      <c r="H155" s="162">
        <f>IFERROR(IF(H$17="","",IF(H17&gt;$D$155,$F$147*H119,0)+IF(H17=$D$155,$F$147*SUM($E$119:H119),0)),0)</f>
        <v>0</v>
      </c>
      <c r="I155" s="162">
        <f>IFERROR(IF(I$17="","",IF(I17&gt;$D$155,$F$147*I119,0)+IF(I17=$D$155,$F$147*SUM($E$119:I119),0)),0)</f>
        <v>5356092.7800000012</v>
      </c>
      <c r="J155" s="162">
        <f>IFERROR(IF(J$17="","",IF(J17&gt;$D$155,$F$147*J119,0)+IF(J17=$D$155,$F$147*SUM($E$119:J119),0)),0)</f>
        <v>446341.065</v>
      </c>
      <c r="K155" s="162">
        <f>IFERROR(IF(K$17="","",IF(K17&gt;$D$155,$F$147*K119,0)+IF(K17=$D$155,$F$147*SUM($E$119:K119),0)),0)</f>
        <v>446341.065</v>
      </c>
      <c r="L155" s="162">
        <f>IFERROR(IF(L$17="","",IF(L17&gt;$D$155,$F$147*L119,0)+IF(L17=$D$155,$F$147*SUM($E$119:L119),0)),0)</f>
        <v>446341.065</v>
      </c>
      <c r="M155" s="162">
        <f>IFERROR(IF(M$17="","",IF(M17&gt;$D$155,$F$147*M119,0)+IF(M17=$D$155,$F$147*SUM($E$119:M119),0)),0)</f>
        <v>446341.065</v>
      </c>
      <c r="N155" s="162">
        <f>IFERROR(IF(N$17="","",IF(N17&gt;$D$155,$F$147*N119,0)+IF(N17=$D$155,$F$147*SUM($E$119:N119),0)),0)</f>
        <v>446341.065</v>
      </c>
      <c r="O155" s="162">
        <f>IFERROR(IF(O$17="","",IF(O17&gt;$D$155,$F$147*O119,0)+IF(O17=$D$155,$F$147*SUM($E$119:O119),0)),0)</f>
        <v>446341.06499999849</v>
      </c>
      <c r="P155" s="162">
        <f>IFERROR(IF(P$17="","",IF(P17&gt;$D$155,$F$147*P119,0)+IF(P17=$D$155,$F$147*SUM($E$119:P119),0)),0)</f>
        <v>0</v>
      </c>
      <c r="Q155" s="162">
        <f>IFERROR(IF(Q$17="","",IF(Q17&gt;$D$155,$F$147*Q119,0)+IF(Q17=$D$155,$F$147*SUM($E$119:Q119),0)),0)</f>
        <v>0</v>
      </c>
      <c r="R155" s="162">
        <f>IFERROR(IF(R$17="","",IF(R17&gt;$D$155,$F$147*R119,0)+IF(R17=$D$155,$F$147*SUM($E$119:R119),0)),0)</f>
        <v>0</v>
      </c>
      <c r="S155" s="162">
        <f>IFERROR(IF(S$17="","",IF(S17&gt;$D$155,$F$147*S119,0)+IF(S17=$D$155,$F$147*SUM($E$119:S119),0)),0)</f>
        <v>0</v>
      </c>
      <c r="T155" s="162">
        <f>IFERROR(IF(T$17="","",IF(T17&gt;$D$155,$F$147*T119,0)+IF(T17=$D$155,$F$147*SUM($E$119:T119),0)),0)</f>
        <v>0</v>
      </c>
      <c r="U155" s="162">
        <f>IFERROR(IF(U$17="","",IF(U17&gt;$D$155,$F$147*U119,0)+IF(U17=$D$155,$F$147*SUM($E$119:U119),0)),0)</f>
        <v>0</v>
      </c>
      <c r="V155" s="162">
        <f>IFERROR(IF(V$17="","",IF(V17&gt;$D$155,$F$147*V119,0)+IF(V17=$D$155,$F$147*SUM($E$119:V119),0)),0)</f>
        <v>0</v>
      </c>
      <c r="W155" s="162">
        <f>IFERROR(IF(W$17="","",IF(W17&gt;$D$155,$F$147*W119,0)+IF(W17=$D$155,$F$147*SUM($E$119:W119),0)),0)</f>
        <v>0</v>
      </c>
      <c r="X155" s="162">
        <f>IFERROR(IF(X$17="","",IF(X17&gt;$D$155,$F$147*X119,0)+IF(X17=$D$155,$F$147*SUM($E$119:X119),0)),0)</f>
        <v>0</v>
      </c>
      <c r="Y155" s="162">
        <f>IFERROR(IF(Y$17="","",IF(Y17&gt;$D$155,$F$147*Y119,0)+IF(Y17=$D$155,$F$147*SUM($E$119:Y119),0)),0)</f>
        <v>0</v>
      </c>
      <c r="Z155" s="162">
        <f>IFERROR(IF(Z$17="","",IF(Z17&gt;$D$155,$F$147*Z119,0)+IF(Z17=$D$155,$F$147*SUM($E$119:Z119),0)),0)</f>
        <v>0</v>
      </c>
      <c r="AA155" s="162">
        <f>IFERROR(IF(AA$17="","",IF(AA17&gt;$D$155,$F$147*AA119,0)+IF(AA17=$D$155,$F$147*SUM($E$119:AA119),0)),0)</f>
        <v>0</v>
      </c>
      <c r="AB155" s="162">
        <f>IFERROR(IF(AB$17="","",IF(AB17&gt;$D$155,$F$147*AB119,0)+IF(AB17=$D$155,$F$147*SUM($E$119:AB119),0)),0)</f>
        <v>0</v>
      </c>
      <c r="AC155" s="162">
        <f>IFERROR(IF(AC$17="","",IF(AC17&gt;$D$155,$F$147*AC119,0)+IF(AC17=$D$155,$F$147*SUM($E$119:AC119),0)),0)</f>
        <v>0</v>
      </c>
      <c r="AD155" s="162">
        <f>IFERROR(IF(AD$17="","",IF(AD17&gt;$D$155,$F$147*AD119,0)+IF(AD17=$D$155,$F$147*SUM($E$119:AD119),0)),0)</f>
        <v>0</v>
      </c>
      <c r="AE155" s="162">
        <f>IFERROR(IF(AE$17="","",IF(AE17&gt;$D$155,$F$147*AE119,0)+IF(AE17=$D$155,$F$147*SUM($E$119:AE119),0)),0)</f>
        <v>0</v>
      </c>
      <c r="AF155" s="162">
        <f>IFERROR(IF(AF$17="","",IF(AF17&gt;$D$155,$F$147*AF119,0)+IF(AF17=$D$155,$F$147*SUM($E$119:AF119),0)),0)</f>
        <v>0</v>
      </c>
      <c r="AG155" s="162">
        <f>IFERROR(IF(AG$17="","",IF(AG17&gt;$D$155,$F$147*AG119,0)+IF(AG17=$D$155,$F$147*SUM($E$119:AG119),0)),0)</f>
        <v>0</v>
      </c>
      <c r="AH155" s="162">
        <f>IFERROR(IF(AH$17="","",IF(AH17&gt;$D$155,$F$147*AH119,0)+IF(AH17=$D$155,$F$147*SUM($E$119:AH119),0)),0)</f>
        <v>0</v>
      </c>
      <c r="AI155" s="162">
        <f>IFERROR(IF(AI$17="","",IF(AI17&gt;$D$155,$F$147*AI119,0)+IF(AI17=$D$155,$F$147*SUM($E$119:AI119),0)),0)</f>
        <v>0</v>
      </c>
      <c r="AJ155" s="162">
        <f>IFERROR(IF(AJ$17="","",IF(AJ17&gt;$D$155,$F$147*AJ119,0)+IF(AJ17=$D$155,$F$147*SUM($E$119:AJ119),0)),0)</f>
        <v>0</v>
      </c>
      <c r="AK155" s="162">
        <f>IFERROR(IF(AK$17="","",IF(AK17&gt;$D$155,$F$147*AK119,0)+IF(AK17=$D$155,$F$147*SUM($E$119:AK119),0)),0)</f>
        <v>0</v>
      </c>
      <c r="AL155" s="162">
        <f>IFERROR(IF(AL$17="","",IF(AL17&gt;$D$155,$F$147*AL119,0)+IF(AL17=$D$155,$F$147*SUM($E$119:AL119),0)),0)</f>
        <v>0</v>
      </c>
      <c r="AM155" s="162">
        <f>IFERROR(IF(AM$17="","",IF(AM17&gt;$D$155,$F$147*AM119,0)+IF(AM17=$D$155,$F$147*SUM($E$119:AM119),0)),0)</f>
        <v>0</v>
      </c>
      <c r="AN155" s="162">
        <f>IFERROR(IF(AN$17="","",IF(AN17&gt;$D$155,$F$147*AN119,0)+IF(AN17=$D$155,$F$147*SUM($E$119:AN119),0)),0)</f>
        <v>0</v>
      </c>
      <c r="AO155" s="162">
        <f>IFERROR(IF(AO$17="","",IF(AO17&gt;$D$155,$F$147*AO119,0)+IF(AO17=$D$155,$F$147*SUM($E$119:AO119),0)),0)</f>
        <v>0</v>
      </c>
      <c r="AP155" s="162">
        <f>IFERROR(IF(AP$17="","",IF(AP17&gt;$D$155,$F$147*AP119,0)+IF(AP17=$D$155,$F$147*SUM($E$119:AP119),0)),0)</f>
        <v>0</v>
      </c>
      <c r="AQ155" s="162">
        <f>IFERROR(IF(AQ$17="","",IF(AQ17&gt;$D$155,$F$147*AQ119,0)+IF(AQ17=$D$155,$F$147*SUM($E$119:AQ119),0)),0)</f>
        <v>0</v>
      </c>
      <c r="AR155" s="162">
        <f>IFERROR(IF(AR$17="","",IF(AR17&gt;$D$155,$F$147*AR119,0)+IF(AR17=$D$155,$F$147*SUM($E$119:AR119),0)),0)</f>
        <v>0</v>
      </c>
      <c r="AS155" s="162">
        <f>IFERROR(IF(AS$17="","",IF(AS17&gt;$D$155,$F$147*AS119,0)+IF(AS17=$D$155,$F$147*SUM($E$119:AS119),0)),0)</f>
        <v>0</v>
      </c>
      <c r="AT155" s="162">
        <f>IFERROR(IF(AT$17="","",IF(AT17&gt;$D$155,$F$147*AT119,0)+IF(AT17=$D$155,$F$147*SUM($E$119:AT119),0)),0)</f>
        <v>0</v>
      </c>
      <c r="AU155" s="162">
        <f>IFERROR(IF(AU$17="","",IF(AU17&gt;$D$155,$F$147*AU119,0)+IF(AU17=$D$155,$F$147*SUM($E$119:AU119),0)),0)</f>
        <v>0</v>
      </c>
      <c r="AV155" s="162">
        <f>IFERROR(IF(AV$17="","",IF(AV17&gt;$D$155,$F$147*AV119,0)+IF(AV17=$D$155,$F$147*SUM($E$119:AV119),0)),0)</f>
        <v>0</v>
      </c>
      <c r="AW155" s="162">
        <f>IFERROR(IF(AW$17="","",IF(AW17&gt;$D$155,$F$147*AW119,0)+IF(AW17=$D$155,$F$147*SUM($E$119:AW119),0)),0)</f>
        <v>0</v>
      </c>
      <c r="AX155" s="162">
        <f>IFERROR(IF(AX$17="","",IF(AX17&gt;$D$155,$F$147*AX119,0)+IF(AX17=$D$155,$F$147*SUM($E$119:AX119),0)),0)</f>
        <v>0</v>
      </c>
      <c r="AY155" s="162">
        <f>IFERROR(IF(AY$17="","",IF(AY17&gt;$D$155,$F$147*AY119,0)+IF(AY17=$D$155,$F$147*SUM($E$119:AY119),0)),0)</f>
        <v>0</v>
      </c>
      <c r="AZ155" s="162">
        <f>IFERROR(IF(AZ$17="","",IF(AZ17&gt;$D$155,$F$147*AZ119,0)+IF(AZ17=$D$155,$F$147*SUM($E$119:AZ119),0)),0)</f>
        <v>0</v>
      </c>
      <c r="BA155" s="162">
        <f>IFERROR(IF(BA$17="","",IF(BA17&gt;$D$155,$F$147*BA119,0)+IF(BA17=$D$155,$F$147*SUM($E$119:BA119),0)),0)</f>
        <v>0</v>
      </c>
      <c r="BB155" s="162">
        <f>IFERROR(IF(BB$17="","",IF(BB17&gt;$D$155,$F$147*BB119,0)+IF(BB17=$D$155,$F$147*SUM($E$119:BB119),0)),0)</f>
        <v>0</v>
      </c>
      <c r="BC155" s="162">
        <f>IFERROR(IF(BC$17="","",IF(BC17&gt;$D$155,$F$147*BC119,0)+IF(BC17=$D$155,$F$147*SUM($E$119:BC119),0)),0)</f>
        <v>0</v>
      </c>
      <c r="BD155" s="162">
        <f>IFERROR(IF(BD$17="","",IF(BD17&gt;$D$155,$F$147*BD119,0)+IF(BD17=$D$155,$F$147*SUM($E$119:BD119),0)),0)</f>
        <v>0</v>
      </c>
      <c r="BE155" s="162">
        <f>IFERROR(IF(BE$17="","",IF(BE17&gt;$D$155,$F$147*BE119,0)+IF(BE17=$D$155,$F$147*SUM($E$119:BE119),0)),0)</f>
        <v>0</v>
      </c>
      <c r="BF155" s="162">
        <f>IFERROR(IF(BF$17="","",IF(BF17&gt;$D$155,$F$147*BF119,0)+IF(BF17=$D$155,$F$147*SUM($E$119:BF119),0)),0)</f>
        <v>0</v>
      </c>
      <c r="BG155" s="162">
        <f>IFERROR(IF(BG$17="","",IF(BG17&gt;$D$155,$F$147*BG119,0)+IF(BG17=$D$155,$F$147*SUM($E$119:BG119),0)),0)</f>
        <v>0</v>
      </c>
      <c r="BH155" s="162">
        <f>IFERROR(IF(BH$17="","",IF(BH17&gt;$D$155,$F$147*BH119,0)+IF(BH17=$D$155,$F$147*SUM($E$119:BH119),0)),0)</f>
        <v>0</v>
      </c>
      <c r="BI155" s="162">
        <f>IFERROR(IF(BI$17="","",IF(BI17&gt;$D$155,$F$147*BI119,0)+IF(BI17=$D$155,$F$147*SUM($E$119:BI119),0)),0)</f>
        <v>0</v>
      </c>
      <c r="BJ155" s="162">
        <f>IFERROR(IF(BJ$17="","",IF(BJ17&gt;$D$155,$F$147*BJ119,0)+IF(BJ17=$D$155,$F$147*SUM($E$119:BJ119),0)),0)</f>
        <v>0</v>
      </c>
      <c r="BK155" s="162">
        <f>IFERROR(IF(BK$17="","",IF(BK17&gt;$D$155,$F$147*BK119,0)+IF(BK17=$D$155,$F$147*SUM($E$119:BK119),0)),0)</f>
        <v>0</v>
      </c>
      <c r="BL155" s="162">
        <f>IFERROR(IF(BL$17="","",IF(BL17&gt;$D$155,$F$147*BL119,0)+IF(BL17=$D$155,$F$147*SUM($E$119:BL119),0)),0)</f>
        <v>0</v>
      </c>
      <c r="BM155" s="162">
        <f>IFERROR(IF(BM$17="","",IF(BM17&gt;$D$155,$F$147*BM119,0)+IF(BM17=$D$155,$F$147*SUM($E$119:BM119),0)),0)</f>
        <v>0</v>
      </c>
      <c r="BN155" s="162">
        <f>IFERROR(IF(BN$17="","",IF(BN17&gt;$D$155,$F$147*BN119,0)+IF(BN17=$D$155,$F$147*SUM($E$119:BN119),0)),0)</f>
        <v>0</v>
      </c>
      <c r="BO155" s="162" t="str">
        <f>IFERROR(IF(BO$17="","",IF(BO17&gt;$D$155,$F$147*BO119,0)+IF(BO17=$D$155,$F$147*SUM($E$119:BO119),0)),0)</f>
        <v/>
      </c>
      <c r="BP155" s="162" t="str">
        <f>IFERROR(IF(BP$17="","",IF(BP17&gt;$D$155,$F$147*BP119,0)+IF(BP17=$D$155,$F$147*SUM($E$119:BP119),0)),0)</f>
        <v/>
      </c>
      <c r="BQ155" s="162" t="str">
        <f>IFERROR(IF(BQ$17="","",IF(BQ17&gt;$D$155,$F$147*BQ119,0)+IF(BQ17=$D$155,$F$147*SUM($E$119:BQ119),0)),0)</f>
        <v/>
      </c>
      <c r="BR155" s="162" t="str">
        <f>IFERROR(IF(BR$17="","",IF(BR17&gt;$D$155,$F$147*BR119,0)+IF(BR17=$D$155,$F$147*SUM($E$119:BR119),0)),0)</f>
        <v/>
      </c>
      <c r="BS155" s="162" t="str">
        <f>IFERROR(IF(BS$17="","",IF(BS17&gt;$D$155,$F$147*BS119,0)+IF(BS17=$D$155,$F$147*SUM($E$119:BS119),0)),0)</f>
        <v/>
      </c>
      <c r="BT155" s="162" t="str">
        <f>IFERROR(IF(BT$17="","",IF(BT17&gt;$D$155,$F$147*BT119,0)+IF(BT17=$D$155,$F$147*SUM($E$119:BT119),0)),0)</f>
        <v/>
      </c>
      <c r="BU155" s="162" t="str">
        <f>IFERROR(IF(BU$17="","",IF(BU17&gt;$D$155,$F$147*BU119,0)+IF(BU17=$D$155,$F$147*SUM($E$119:BU119),0)),0)</f>
        <v/>
      </c>
      <c r="BV155" s="162" t="str">
        <f>IFERROR(IF(BV$17="","",IF(BV17&gt;$D$155,$F$147*BV119,0)+IF(BV17=$D$155,$F$147*SUM($E$119:BV119),0)),0)</f>
        <v/>
      </c>
      <c r="BW155" s="162" t="str">
        <f>IFERROR(IF(BW$17="","",IF(BW17&gt;$D$155,$F$147*BW119,0)+IF(BW17=$D$155,$F$147*SUM($E$119:BW119),0)),0)</f>
        <v/>
      </c>
      <c r="BX155" s="162" t="str">
        <f>IFERROR(IF(BX$17="","",IF(BX17&gt;$D$155,$F$147*BX119,0)+IF(BX17=$D$155,$F$147*SUM($E$119:BX119),0)),0)</f>
        <v/>
      </c>
      <c r="BY155" s="162" t="str">
        <f>IFERROR(IF(BY$17="","",IF(BY17&gt;$D$155,$F$147*BY119,0)+IF(BY17=$D$155,$F$147*SUM($E$119:BY119),0)),0)</f>
        <v/>
      </c>
      <c r="BZ155" s="162" t="str">
        <f>IFERROR(IF(BZ$17="","",IF(BZ17&gt;$D$155,$F$147*BZ119,0)+IF(BZ17=$D$155,$F$147*SUM($E$119:BZ119),0)),0)</f>
        <v/>
      </c>
      <c r="CA155" s="162" t="str">
        <f>IFERROR(IF(CA$17="","",IF(CA17&gt;$D$155,$F$147*CA119,0)+IF(CA17=$D$155,$F$147*SUM($E$119:CA119),0)),0)</f>
        <v/>
      </c>
      <c r="CB155" s="162" t="str">
        <f>IFERROR(IF(CB$17="","",IF(CB17&gt;$D$155,$F$147*CB119,0)+IF(CB17=$D$155,$F$147*SUM($E$119:CB119),0)),0)</f>
        <v/>
      </c>
      <c r="CC155" s="162" t="str">
        <f>IFERROR(IF(CC$17="","",IF(CC17&gt;$D$155,$F$147*CC119,0)+IF(CC17=$D$155,$F$147*SUM($E$119:CC119),0)),0)</f>
        <v/>
      </c>
      <c r="CD155" s="162" t="str">
        <f>IFERROR(IF(CD$17="","",IF(CD17&gt;$D$155,$F$147*CD119,0)+IF(CD17=$D$155,$F$147*SUM($E$119:CD119),0)),0)</f>
        <v/>
      </c>
      <c r="CE155" s="162" t="str">
        <f>IFERROR(IF(CE$17="","",IF(CE17&gt;$D$155,$F$147*CE119,0)+IF(CE17=$D$155,$F$147*SUM($E$119:CE119),0)),0)</f>
        <v/>
      </c>
      <c r="CF155" s="162" t="str">
        <f>IFERROR(IF(CF$17="","",IF(CF17&gt;$D$155,$F$147*CF119,0)+IF(CF17=$D$155,$F$147*SUM($E$119:CF119),0)),0)</f>
        <v/>
      </c>
      <c r="CG155" s="162" t="str">
        <f>IFERROR(IF(CG$17="","",IF(CG17&gt;$D$155,$F$147*CG119,0)+IF(CG17=$D$155,$F$147*SUM($E$119:CG119),0)),0)</f>
        <v/>
      </c>
      <c r="CH155" s="162" t="str">
        <f>IFERROR(IF(CH$17="","",IF(CH17&gt;$D$155,$F$147*CH119,0)+IF(CH17=$D$155,$F$147*SUM($E$119:CH119),0)),0)</f>
        <v/>
      </c>
      <c r="CI155" s="162" t="str">
        <f>IFERROR(IF(CI$17="","",IF(CI17&gt;$D$155,$F$147*CI119,0)+IF(CI17=$D$155,$F$147*SUM($E$119:CI119),0)),0)</f>
        <v/>
      </c>
      <c r="CJ155" s="162">
        <f>SUM(F155:CI155)</f>
        <v>8034139.1700000018</v>
      </c>
      <c r="CK155" s="50" t="s">
        <v>172</v>
      </c>
    </row>
    <row r="156" spans="3:89" s="29" customFormat="1" ht="15" customHeight="1">
      <c r="C156" s="29" t="s">
        <v>477</v>
      </c>
      <c r="D156" s="428">
        <v>6</v>
      </c>
      <c r="E156" s="243"/>
      <c r="F156" s="162">
        <f>IFERROR(IF(F$17="","",IF(F17&gt;$D$156,$F$148*F119,0)+IF(F17=$D$156,$F$148*SUM($E$119:F119),0)),0)</f>
        <v>0</v>
      </c>
      <c r="G156" s="162">
        <f>IFERROR(IF(G$17="","",IF(G17&gt;$D$156,$F$148*G119,0)+IF(G17=$D$156,$F$148*SUM($E$119:G119),0)),0)</f>
        <v>0</v>
      </c>
      <c r="H156" s="162">
        <f>IFERROR(IF(H$17="","",IF(H17&gt;$D$156,$F$148*H119,0)+IF(H17=$D$156,$F$148*SUM($E$119:H119),0)),0)</f>
        <v>0</v>
      </c>
      <c r="I156" s="162">
        <f>IFERROR(IF(I$17="","",IF(I17&gt;$D$156,$F$148*I119,0)+IF(I17=$D$156,$F$148*SUM($E$119:I119),0)),0)</f>
        <v>0</v>
      </c>
      <c r="J156" s="162">
        <f>IFERROR(IF(J$17="","",IF(J17&gt;$D$156,$F$148*J119,0)+IF(J17=$D$156,$F$148*SUM($E$119:J119),0)),0)</f>
        <v>0</v>
      </c>
      <c r="K156" s="162">
        <f>IFERROR(IF(K$17="","",IF(K17&gt;$D$156,$F$148*K119,0)+IF(K17=$D$156,$F$148*SUM($E$119:K119),0)),0)</f>
        <v>0</v>
      </c>
      <c r="L156" s="162">
        <f>IFERROR(IF(L$17="","",IF(L17&gt;$D$156,$F$148*L119,0)+IF(L17=$D$156,$F$148*SUM($E$119:L119),0)),0)</f>
        <v>13390231.950000003</v>
      </c>
      <c r="M156" s="162">
        <f>IFERROR(IF(M$17="","",IF(M17&gt;$D$156,$F$148*M119,0)+IF(M17=$D$156,$F$148*SUM($E$119:M119),0)),0)</f>
        <v>892682.13</v>
      </c>
      <c r="N156" s="162">
        <f>IFERROR(IF(N$17="","",IF(N17&gt;$D$156,$F$148*N119,0)+IF(N17=$D$156,$F$148*SUM($E$119:N119),0)),0)</f>
        <v>892682.13</v>
      </c>
      <c r="O156" s="162">
        <f>IFERROR(IF(O$17="","",IF(O17&gt;$D$156,$F$148*O119,0)+IF(O17=$D$156,$F$148*SUM($E$119:O119),0)),0)</f>
        <v>892682.12999999698</v>
      </c>
      <c r="P156" s="162">
        <f>IFERROR(IF(P$17="","",IF(P17&gt;$D$156,$F$148*P119,0)+IF(P17=$D$156,$F$148*SUM($E$119:P119),0)),0)</f>
        <v>0</v>
      </c>
      <c r="Q156" s="162">
        <f>IFERROR(IF(Q$17="","",IF(Q17&gt;$D$156,$F$148*Q119,0)+IF(Q17=$D$156,$F$148*SUM($E$119:Q119),0)),0)</f>
        <v>0</v>
      </c>
      <c r="R156" s="162">
        <f>IFERROR(IF(R$17="","",IF(R17&gt;$D$156,$F$148*R119,0)+IF(R17=$D$156,$F$148*SUM($E$119:R119),0)),0)</f>
        <v>0</v>
      </c>
      <c r="S156" s="162">
        <f>IFERROR(IF(S$17="","",IF(S17&gt;$D$156,$F$148*S119,0)+IF(S17=$D$156,$F$148*SUM($E$119:S119),0)),0)</f>
        <v>0</v>
      </c>
      <c r="T156" s="162">
        <f>IFERROR(IF(T$17="","",IF(T17&gt;$D$156,$F$148*T119,0)+IF(T17=$D$156,$F$148*SUM($E$119:T119),0)),0)</f>
        <v>0</v>
      </c>
      <c r="U156" s="162">
        <f>IFERROR(IF(U$17="","",IF(U17&gt;$D$156,$F$148*U119,0)+IF(U17=$D$156,$F$148*SUM($E$119:U119),0)),0)</f>
        <v>0</v>
      </c>
      <c r="V156" s="162">
        <f>IFERROR(IF(V$17="","",IF(V17&gt;$D$156,$F$148*V119,0)+IF(V17=$D$156,$F$148*SUM($E$119:V119),0)),0)</f>
        <v>0</v>
      </c>
      <c r="W156" s="162">
        <f>IFERROR(IF(W$17="","",IF(W17&gt;$D$156,$F$148*W119,0)+IF(W17=$D$156,$F$148*SUM($E$119:W119),0)),0)</f>
        <v>0</v>
      </c>
      <c r="X156" s="162">
        <f>IFERROR(IF(X$17="","",IF(X17&gt;$D$156,$F$148*X119,0)+IF(X17=$D$156,$F$148*SUM($E$119:X119),0)),0)</f>
        <v>0</v>
      </c>
      <c r="Y156" s="162">
        <f>IFERROR(IF(Y$17="","",IF(Y17&gt;$D$156,$F$148*Y119,0)+IF(Y17=$D$156,$F$148*SUM($E$119:Y119),0)),0)</f>
        <v>0</v>
      </c>
      <c r="Z156" s="162">
        <f>IFERROR(IF(Z$17="","",IF(Z17&gt;$D$156,$F$148*Z119,0)+IF(Z17=$D$156,$F$148*SUM($E$119:Z119),0)),0)</f>
        <v>0</v>
      </c>
      <c r="AA156" s="162">
        <f>IFERROR(IF(AA$17="","",IF(AA17&gt;$D$156,$F$148*AA119,0)+IF(AA17=$D$156,$F$148*SUM($E$119:AA119),0)),0)</f>
        <v>0</v>
      </c>
      <c r="AB156" s="162">
        <f>IFERROR(IF(AB$17="","",IF(AB17&gt;$D$156,$F$148*AB119,0)+IF(AB17=$D$156,$F$148*SUM($E$119:AB119),0)),0)</f>
        <v>0</v>
      </c>
      <c r="AC156" s="162">
        <f>IFERROR(IF(AC$17="","",IF(AC17&gt;$D$156,$F$148*AC119,0)+IF(AC17=$D$156,$F$148*SUM($E$119:AC119),0)),0)</f>
        <v>0</v>
      </c>
      <c r="AD156" s="162">
        <f>IFERROR(IF(AD$17="","",IF(AD17&gt;$D$156,$F$148*AD119,0)+IF(AD17=$D$156,$F$148*SUM($E$119:AD119),0)),0)</f>
        <v>0</v>
      </c>
      <c r="AE156" s="162">
        <f>IFERROR(IF(AE$17="","",IF(AE17&gt;$D$156,$F$148*AE119,0)+IF(AE17=$D$156,$F$148*SUM($E$119:AE119),0)),0)</f>
        <v>0</v>
      </c>
      <c r="AF156" s="162">
        <f>IFERROR(IF(AF$17="","",IF(AF17&gt;$D$156,$F$148*AF119,0)+IF(AF17=$D$156,$F$148*SUM($E$119:AF119),0)),0)</f>
        <v>0</v>
      </c>
      <c r="AG156" s="162">
        <f>IFERROR(IF(AG$17="","",IF(AG17&gt;$D$156,$F$148*AG119,0)+IF(AG17=$D$156,$F$148*SUM($E$119:AG119),0)),0)</f>
        <v>0</v>
      </c>
      <c r="AH156" s="162">
        <f>IFERROR(IF(AH$17="","",IF(AH17&gt;$D$156,$F$148*AH119,0)+IF(AH17=$D$156,$F$148*SUM($E$119:AH119),0)),0)</f>
        <v>0</v>
      </c>
      <c r="AI156" s="162">
        <f>IFERROR(IF(AI$17="","",IF(AI17&gt;$D$156,$F$148*AI119,0)+IF(AI17=$D$156,$F$148*SUM($E$119:AI119),0)),0)</f>
        <v>0</v>
      </c>
      <c r="AJ156" s="162">
        <f>IFERROR(IF(AJ$17="","",IF(AJ17&gt;$D$156,$F$148*AJ119,0)+IF(AJ17=$D$156,$F$148*SUM($E$119:AJ119),0)),0)</f>
        <v>0</v>
      </c>
      <c r="AK156" s="162">
        <f>IFERROR(IF(AK$17="","",IF(AK17&gt;$D$156,$F$148*AK119,0)+IF(AK17=$D$156,$F$148*SUM($E$119:AK119),0)),0)</f>
        <v>0</v>
      </c>
      <c r="AL156" s="162">
        <f>IFERROR(IF(AL$17="","",IF(AL17&gt;$D$156,$F$148*AL119,0)+IF(AL17=$D$156,$F$148*SUM($E$119:AL119),0)),0)</f>
        <v>0</v>
      </c>
      <c r="AM156" s="162">
        <f>IFERROR(IF(AM$17="","",IF(AM17&gt;$D$156,$F$148*AM119,0)+IF(AM17=$D$156,$F$148*SUM($E$119:AM119),0)),0)</f>
        <v>0</v>
      </c>
      <c r="AN156" s="162">
        <f>IFERROR(IF(AN$17="","",IF(AN17&gt;$D$156,$F$148*AN119,0)+IF(AN17=$D$156,$F$148*SUM($E$119:AN119),0)),0)</f>
        <v>0</v>
      </c>
      <c r="AO156" s="162">
        <f>IFERROR(IF(AO$17="","",IF(AO17&gt;$D$156,$F$148*AO119,0)+IF(AO17=$D$156,$F$148*SUM($E$119:AO119),0)),0)</f>
        <v>0</v>
      </c>
      <c r="AP156" s="162">
        <f>IFERROR(IF(AP$17="","",IF(AP17&gt;$D$156,$F$148*AP119,0)+IF(AP17=$D$156,$F$148*SUM($E$119:AP119),0)),0)</f>
        <v>0</v>
      </c>
      <c r="AQ156" s="162">
        <f>IFERROR(IF(AQ$17="","",IF(AQ17&gt;$D$156,$F$148*AQ119,0)+IF(AQ17=$D$156,$F$148*SUM($E$119:AQ119),0)),0)</f>
        <v>0</v>
      </c>
      <c r="AR156" s="162">
        <f>IFERROR(IF(AR$17="","",IF(AR17&gt;$D$156,$F$148*AR119,0)+IF(AR17=$D$156,$F$148*SUM($E$119:AR119),0)),0)</f>
        <v>0</v>
      </c>
      <c r="AS156" s="162">
        <f>IFERROR(IF(AS$17="","",IF(AS17&gt;$D$156,$F$148*AS119,0)+IF(AS17=$D$156,$F$148*SUM($E$119:AS119),0)),0)</f>
        <v>0</v>
      </c>
      <c r="AT156" s="162">
        <f>IFERROR(IF(AT$17="","",IF(AT17&gt;$D$156,$F$148*AT119,0)+IF(AT17=$D$156,$F$148*SUM($E$119:AT119),0)),0)</f>
        <v>0</v>
      </c>
      <c r="AU156" s="162">
        <f>IFERROR(IF(AU$17="","",IF(AU17&gt;$D$156,$F$148*AU119,0)+IF(AU17=$D$156,$F$148*SUM($E$119:AU119),0)),0)</f>
        <v>0</v>
      </c>
      <c r="AV156" s="162">
        <f>IFERROR(IF(AV$17="","",IF(AV17&gt;$D$156,$F$148*AV119,0)+IF(AV17=$D$156,$F$148*SUM($E$119:AV119),0)),0)</f>
        <v>0</v>
      </c>
      <c r="AW156" s="162">
        <f>IFERROR(IF(AW$17="","",IF(AW17&gt;$D$156,$F$148*AW119,0)+IF(AW17=$D$156,$F$148*SUM($E$119:AW119),0)),0)</f>
        <v>0</v>
      </c>
      <c r="AX156" s="162">
        <f>IFERROR(IF(AX$17="","",IF(AX17&gt;$D$156,$F$148*AX119,0)+IF(AX17=$D$156,$F$148*SUM($E$119:AX119),0)),0)</f>
        <v>0</v>
      </c>
      <c r="AY156" s="162">
        <f>IFERROR(IF(AY$17="","",IF(AY17&gt;$D$156,$F$148*AY119,0)+IF(AY17=$D$156,$F$148*SUM($E$119:AY119),0)),0)</f>
        <v>0</v>
      </c>
      <c r="AZ156" s="162">
        <f>IFERROR(IF(AZ$17="","",IF(AZ17&gt;$D$156,$F$148*AZ119,0)+IF(AZ17=$D$156,$F$148*SUM($E$119:AZ119),0)),0)</f>
        <v>0</v>
      </c>
      <c r="BA156" s="162">
        <f>IFERROR(IF(BA$17="","",IF(BA17&gt;$D$156,$F$148*BA119,0)+IF(BA17=$D$156,$F$148*SUM($E$119:BA119),0)),0)</f>
        <v>0</v>
      </c>
      <c r="BB156" s="162">
        <f>IFERROR(IF(BB$17="","",IF(BB17&gt;$D$156,$F$148*BB119,0)+IF(BB17=$D$156,$F$148*SUM($E$119:BB119),0)),0)</f>
        <v>0</v>
      </c>
      <c r="BC156" s="162">
        <f>IFERROR(IF(BC$17="","",IF(BC17&gt;$D$156,$F$148*BC119,0)+IF(BC17=$D$156,$F$148*SUM($E$119:BC119),0)),0)</f>
        <v>0</v>
      </c>
      <c r="BD156" s="162">
        <f>IFERROR(IF(BD$17="","",IF(BD17&gt;$D$156,$F$148*BD119,0)+IF(BD17=$D$156,$F$148*SUM($E$119:BD119),0)),0)</f>
        <v>0</v>
      </c>
      <c r="BE156" s="162">
        <f>IFERROR(IF(BE$17="","",IF(BE17&gt;$D$156,$F$148*BE119,0)+IF(BE17=$D$156,$F$148*SUM($E$119:BE119),0)),0)</f>
        <v>0</v>
      </c>
      <c r="BF156" s="162">
        <f>IFERROR(IF(BF$17="","",IF(BF17&gt;$D$156,$F$148*BF119,0)+IF(BF17=$D$156,$F$148*SUM($E$119:BF119),0)),0)</f>
        <v>0</v>
      </c>
      <c r="BG156" s="162">
        <f>IFERROR(IF(BG$17="","",IF(BG17&gt;$D$156,$F$148*BG119,0)+IF(BG17=$D$156,$F$148*SUM($E$119:BG119),0)),0)</f>
        <v>0</v>
      </c>
      <c r="BH156" s="162">
        <f>IFERROR(IF(BH$17="","",IF(BH17&gt;$D$156,$F$148*BH119,0)+IF(BH17=$D$156,$F$148*SUM($E$119:BH119),0)),0)</f>
        <v>0</v>
      </c>
      <c r="BI156" s="162">
        <f>IFERROR(IF(BI$17="","",IF(BI17&gt;$D$156,$F$148*BI119,0)+IF(BI17=$D$156,$F$148*SUM($E$119:BI119),0)),0)</f>
        <v>0</v>
      </c>
      <c r="BJ156" s="162">
        <f>IFERROR(IF(BJ$17="","",IF(BJ17&gt;$D$156,$F$148*BJ119,0)+IF(BJ17=$D$156,$F$148*SUM($E$119:BJ119),0)),0)</f>
        <v>0</v>
      </c>
      <c r="BK156" s="162">
        <f>IFERROR(IF(BK$17="","",IF(BK17&gt;$D$156,$F$148*BK119,0)+IF(BK17=$D$156,$F$148*SUM($E$119:BK119),0)),0)</f>
        <v>0</v>
      </c>
      <c r="BL156" s="162">
        <f>IFERROR(IF(BL$17="","",IF(BL17&gt;$D$156,$F$148*BL119,0)+IF(BL17=$D$156,$F$148*SUM($E$119:BL119),0)),0)</f>
        <v>0</v>
      </c>
      <c r="BM156" s="162">
        <f>IFERROR(IF(BM$17="","",IF(BM17&gt;$D$156,$F$148*BM119,0)+IF(BM17=$D$156,$F$148*SUM($E$119:BM119),0)),0)</f>
        <v>0</v>
      </c>
      <c r="BN156" s="162">
        <f>IFERROR(IF(BN$17="","",IF(BN17&gt;$D$156,$F$148*BN119,0)+IF(BN17=$D$156,$F$148*SUM($E$119:BN119),0)),0)</f>
        <v>0</v>
      </c>
      <c r="BO156" s="162" t="str">
        <f>IFERROR(IF(BO$17="","",IF(BO17&gt;$D$156,$F$148*BO119,0)+IF(BO17=$D$156,$F$148*SUM($E$119:BO119),0)),0)</f>
        <v/>
      </c>
      <c r="BP156" s="162" t="str">
        <f>IFERROR(IF(BP$17="","",IF(BP17&gt;$D$156,$F$148*BP119,0)+IF(BP17=$D$156,$F$148*SUM($E$119:BP119),0)),0)</f>
        <v/>
      </c>
      <c r="BQ156" s="162" t="str">
        <f>IFERROR(IF(BQ$17="","",IF(BQ17&gt;$D$156,$F$148*BQ119,0)+IF(BQ17=$D$156,$F$148*SUM($E$119:BQ119),0)),0)</f>
        <v/>
      </c>
      <c r="BR156" s="162" t="str">
        <f>IFERROR(IF(BR$17="","",IF(BR17&gt;$D$156,$F$148*BR119,0)+IF(BR17=$D$156,$F$148*SUM($E$119:BR119),0)),0)</f>
        <v/>
      </c>
      <c r="BS156" s="162" t="str">
        <f>IFERROR(IF(BS$17="","",IF(BS17&gt;$D$156,$F$148*BS119,0)+IF(BS17=$D$156,$F$148*SUM($E$119:BS119),0)),0)</f>
        <v/>
      </c>
      <c r="BT156" s="162" t="str">
        <f>IFERROR(IF(BT$17="","",IF(BT17&gt;$D$156,$F$148*BT119,0)+IF(BT17=$D$156,$F$148*SUM($E$119:BT119),0)),0)</f>
        <v/>
      </c>
      <c r="BU156" s="162" t="str">
        <f>IFERROR(IF(BU$17="","",IF(BU17&gt;$D$156,$F$148*BU119,0)+IF(BU17=$D$156,$F$148*SUM($E$119:BU119),0)),0)</f>
        <v/>
      </c>
      <c r="BV156" s="162" t="str">
        <f>IFERROR(IF(BV$17="","",IF(BV17&gt;$D$156,$F$148*BV119,0)+IF(BV17=$D$156,$F$148*SUM($E$119:BV119),0)),0)</f>
        <v/>
      </c>
      <c r="BW156" s="162" t="str">
        <f>IFERROR(IF(BW$17="","",IF(BW17&gt;$D$156,$F$148*BW119,0)+IF(BW17=$D$156,$F$148*SUM($E$119:BW119),0)),0)</f>
        <v/>
      </c>
      <c r="BX156" s="162" t="str">
        <f>IFERROR(IF(BX$17="","",IF(BX17&gt;$D$156,$F$148*BX119,0)+IF(BX17=$D$156,$F$148*SUM($E$119:BX119),0)),0)</f>
        <v/>
      </c>
      <c r="BY156" s="162" t="str">
        <f>IFERROR(IF(BY$17="","",IF(BY17&gt;$D$156,$F$148*BY119,0)+IF(BY17=$D$156,$F$148*SUM($E$119:BY119),0)),0)</f>
        <v/>
      </c>
      <c r="BZ156" s="162" t="str">
        <f>IFERROR(IF(BZ$17="","",IF(BZ17&gt;$D$156,$F$148*BZ119,0)+IF(BZ17=$D$156,$F$148*SUM($E$119:BZ119),0)),0)</f>
        <v/>
      </c>
      <c r="CA156" s="162" t="str">
        <f>IFERROR(IF(CA$17="","",IF(CA17&gt;$D$156,$F$148*CA119,0)+IF(CA17=$D$156,$F$148*SUM($E$119:CA119),0)),0)</f>
        <v/>
      </c>
      <c r="CB156" s="162" t="str">
        <f>IFERROR(IF(CB$17="","",IF(CB17&gt;$D$156,$F$148*CB119,0)+IF(CB17=$D$156,$F$148*SUM($E$119:CB119),0)),0)</f>
        <v/>
      </c>
      <c r="CC156" s="162" t="str">
        <f>IFERROR(IF(CC$17="","",IF(CC17&gt;$D$156,$F$148*CC119,0)+IF(CC17=$D$156,$F$148*SUM($E$119:CC119),0)),0)</f>
        <v/>
      </c>
      <c r="CD156" s="162" t="str">
        <f>IFERROR(IF(CD$17="","",IF(CD17&gt;$D$156,$F$148*CD119,0)+IF(CD17=$D$156,$F$148*SUM($E$119:CD119),0)),0)</f>
        <v/>
      </c>
      <c r="CE156" s="162" t="str">
        <f>IFERROR(IF(CE$17="","",IF(CE17&gt;$D$156,$F$148*CE119,0)+IF(CE17=$D$156,$F$148*SUM($E$119:CE119),0)),0)</f>
        <v/>
      </c>
      <c r="CF156" s="162" t="str">
        <f>IFERROR(IF(CF$17="","",IF(CF17&gt;$D$156,$F$148*CF119,0)+IF(CF17=$D$156,$F$148*SUM($E$119:CF119),0)),0)</f>
        <v/>
      </c>
      <c r="CG156" s="162" t="str">
        <f>IFERROR(IF(CG$17="","",IF(CG17&gt;$D$156,$F$148*CG119,0)+IF(CG17=$D$156,$F$148*SUM($E$119:CG119),0)),0)</f>
        <v/>
      </c>
      <c r="CH156" s="162" t="str">
        <f>IFERROR(IF(CH$17="","",IF(CH17&gt;$D$156,$F$148*CH119,0)+IF(CH17=$D$156,$F$148*SUM($E$119:CH119),0)),0)</f>
        <v/>
      </c>
      <c r="CI156" s="162" t="str">
        <f>IFERROR(IF(CI$17="","",IF(CI17&gt;$D$156,$F$148*CI119,0)+IF(CI17=$D$156,$F$148*SUM($E$119:CI119),0)),0)</f>
        <v/>
      </c>
      <c r="CJ156" s="162">
        <f>SUM(F156:CI156)</f>
        <v>16068278.340000002</v>
      </c>
      <c r="CK156" s="50" t="s">
        <v>172</v>
      </c>
    </row>
    <row r="157" spans="3:89" s="29" customFormat="1" ht="15" customHeight="1">
      <c r="C157" s="129" t="s">
        <v>476</v>
      </c>
      <c r="D157" s="427">
        <v>14</v>
      </c>
      <c r="E157" s="260"/>
      <c r="F157" s="164">
        <f>IFERROR(IF(F$17="","",IF(F17&gt;$D$157,$F$149*F119,0)+IF(F17=$D$157,$F$149*SUM($E$119:F119),0)),0)</f>
        <v>0</v>
      </c>
      <c r="G157" s="164">
        <f>IFERROR(IF(G$17="","",IF(G17&gt;$D$157,$F$149*G119,0)+IF(G17=$D$157,$F$149*SUM($E$119:G119),0)),0)</f>
        <v>0</v>
      </c>
      <c r="H157" s="164">
        <f>IFERROR(IF(H$17="","",IF(H17&gt;$D$157,$F$149*H119,0)+IF(H17=$D$157,$F$149*SUM($E$119:H119),0)),0)</f>
        <v>0</v>
      </c>
      <c r="I157" s="164">
        <f>IFERROR(IF(I$17="","",IF(I17&gt;$D$157,$F$149*I119,0)+IF(I17=$D$157,$F$149*SUM($E$119:I119),0)),0)</f>
        <v>0</v>
      </c>
      <c r="J157" s="164">
        <f>IFERROR(IF(J$17="","",IF(J17&gt;$D$157,$F$149*J119,0)+IF(J17=$D$157,$F$149*SUM($E$119:J119),0)),0)</f>
        <v>0</v>
      </c>
      <c r="K157" s="164">
        <f>IFERROR(IF(K$17="","",IF(K17&gt;$D$157,$F$149*K119,0)+IF(K17=$D$157,$F$149*SUM($E$119:K119),0)),0)</f>
        <v>0</v>
      </c>
      <c r="L157" s="164">
        <f>IFERROR(IF(L$17="","",IF(L17&gt;$D$157,$F$149*L119,0)+IF(L17=$D$157,$F$149*SUM($E$119:L119),0)),0)</f>
        <v>0</v>
      </c>
      <c r="M157" s="164">
        <f>IFERROR(IF(M$17="","",IF(M17&gt;$D$157,$F$149*M119,0)+IF(M17=$D$157,$F$149*SUM($E$119:M119),0)),0)</f>
        <v>0</v>
      </c>
      <c r="N157" s="164">
        <f>IFERROR(IF(N$17="","",IF(N17&gt;$D$157,$F$149*N119,0)+IF(N17=$D$157,$F$149*SUM($E$119:N119),0)),0)</f>
        <v>0</v>
      </c>
      <c r="O157" s="164">
        <f>IFERROR(IF(O$17="","",IF(O17&gt;$D$157,$F$149*O119,0)+IF(O17=$D$157,$F$149*SUM($E$119:O119),0)),0)</f>
        <v>0</v>
      </c>
      <c r="P157" s="164">
        <f>IFERROR(IF(P$17="","",IF(P17&gt;$D$157,$F$149*P119,0)+IF(P17=$D$157,$F$149*SUM($E$119:P119),0)),0)</f>
        <v>0</v>
      </c>
      <c r="Q157" s="164">
        <f>IFERROR(IF(Q$17="","",IF(Q17&gt;$D$157,$F$149*Q119,0)+IF(Q17=$D$157,$F$149*SUM($E$119:Q119),0)),0)</f>
        <v>0</v>
      </c>
      <c r="R157" s="164">
        <f>IFERROR(IF(R$17="","",IF(R17&gt;$D$157,$F$149*R119,0)+IF(R17=$D$157,$F$149*SUM($E$119:R119),0)),0)</f>
        <v>0</v>
      </c>
      <c r="S157" s="164">
        <f>IFERROR(IF(S$17="","",IF(S17&gt;$D$157,$F$149*S119,0)+IF(S17=$D$157,$F$149*SUM($E$119:S119),0)),0)</f>
        <v>0</v>
      </c>
      <c r="T157" s="164">
        <f>IFERROR(IF(T$17="","",IF(T17&gt;$D$157,$F$149*T119,0)+IF(T17=$D$157,$F$149*SUM($E$119:T119),0)),0)</f>
        <v>8034139.1700000009</v>
      </c>
      <c r="U157" s="164">
        <f>IFERROR(IF(U$17="","",IF(U17&gt;$D$157,$F$149*U119,0)+IF(U17=$D$157,$F$149*SUM($E$119:U119),0)),0)</f>
        <v>0</v>
      </c>
      <c r="V157" s="164">
        <f>IFERROR(IF(V$17="","",IF(V17&gt;$D$157,$F$149*V119,0)+IF(V17=$D$157,$F$149*SUM($E$119:V119),0)),0)</f>
        <v>0</v>
      </c>
      <c r="W157" s="164">
        <f>IFERROR(IF(W$17="","",IF(W17&gt;$D$157,$F$149*W119,0)+IF(W17=$D$157,$F$149*SUM($E$119:W119),0)),0)</f>
        <v>0</v>
      </c>
      <c r="X157" s="164">
        <f>IFERROR(IF(X$17="","",IF(X17&gt;$D$157,$F$149*X119,0)+IF(X17=$D$157,$F$149*SUM($E$119:X119),0)),0)</f>
        <v>0</v>
      </c>
      <c r="Y157" s="164">
        <f>IFERROR(IF(Y$17="","",IF(Y17&gt;$D$157,$F$149*Y119,0)+IF(Y17=$D$157,$F$149*SUM($E$119:Y119),0)),0)</f>
        <v>0</v>
      </c>
      <c r="Z157" s="164">
        <f>IFERROR(IF(Z$17="","",IF(Z17&gt;$D$157,$F$149*Z119,0)+IF(Z17=$D$157,$F$149*SUM($E$119:Z119),0)),0)</f>
        <v>0</v>
      </c>
      <c r="AA157" s="164">
        <f>IFERROR(IF(AA$17="","",IF(AA17&gt;$D$157,$F$149*AA119,0)+IF(AA17=$D$157,$F$149*SUM($E$119:AA119),0)),0)</f>
        <v>0</v>
      </c>
      <c r="AB157" s="164">
        <f>IFERROR(IF(AB$17="","",IF(AB17&gt;$D$157,$F$149*AB119,0)+IF(AB17=$D$157,$F$149*SUM($E$119:AB119),0)),0)</f>
        <v>0</v>
      </c>
      <c r="AC157" s="164">
        <f>IFERROR(IF(AC$17="","",IF(AC17&gt;$D$157,$F$149*AC119,0)+IF(AC17=$D$157,$F$149*SUM($E$119:AC119),0)),0)</f>
        <v>0</v>
      </c>
      <c r="AD157" s="164">
        <f>IFERROR(IF(AD$17="","",IF(AD17&gt;$D$157,$F$149*AD119,0)+IF(AD17=$D$157,$F$149*SUM($E$119:AD119),0)),0)</f>
        <v>0</v>
      </c>
      <c r="AE157" s="164">
        <f>IFERROR(IF(AE$17="","",IF(AE17&gt;$D$157,$F$149*AE119,0)+IF(AE17=$D$157,$F$149*SUM($E$119:AE119),0)),0)</f>
        <v>0</v>
      </c>
      <c r="AF157" s="164">
        <f>IFERROR(IF(AF$17="","",IF(AF17&gt;$D$157,$F$149*AF119,0)+IF(AF17=$D$157,$F$149*SUM($E$119:AF119),0)),0)</f>
        <v>0</v>
      </c>
      <c r="AG157" s="164">
        <f>IFERROR(IF(AG$17="","",IF(AG17&gt;$D$157,$F$149*AG119,0)+IF(AG17=$D$157,$F$149*SUM($E$119:AG119),0)),0)</f>
        <v>0</v>
      </c>
      <c r="AH157" s="164">
        <f>IFERROR(IF(AH$17="","",IF(AH17&gt;$D$157,$F$149*AH119,0)+IF(AH17=$D$157,$F$149*SUM($E$119:AH119),0)),0)</f>
        <v>0</v>
      </c>
      <c r="AI157" s="164">
        <f>IFERROR(IF(AI$17="","",IF(AI17&gt;$D$157,$F$149*AI119,0)+IF(AI17=$D$157,$F$149*SUM($E$119:AI119),0)),0)</f>
        <v>0</v>
      </c>
      <c r="AJ157" s="164">
        <f>IFERROR(IF(AJ$17="","",IF(AJ17&gt;$D$157,$F$149*AJ119,0)+IF(AJ17=$D$157,$F$149*SUM($E$119:AJ119),0)),0)</f>
        <v>0</v>
      </c>
      <c r="AK157" s="164">
        <f>IFERROR(IF(AK$17="","",IF(AK17&gt;$D$157,$F$149*AK119,0)+IF(AK17=$D$157,$F$149*SUM($E$119:AK119),0)),0)</f>
        <v>0</v>
      </c>
      <c r="AL157" s="164">
        <f>IFERROR(IF(AL$17="","",IF(AL17&gt;$D$157,$F$149*AL119,0)+IF(AL17=$D$157,$F$149*SUM($E$119:AL119),0)),0)</f>
        <v>0</v>
      </c>
      <c r="AM157" s="164">
        <f>IFERROR(IF(AM$17="","",IF(AM17&gt;$D$157,$F$149*AM119,0)+IF(AM17=$D$157,$F$149*SUM($E$119:AM119),0)),0)</f>
        <v>0</v>
      </c>
      <c r="AN157" s="164">
        <f>IFERROR(IF(AN$17="","",IF(AN17&gt;$D$157,$F$149*AN119,0)+IF(AN17=$D$157,$F$149*SUM($E$119:AN119),0)),0)</f>
        <v>0</v>
      </c>
      <c r="AO157" s="164">
        <f>IFERROR(IF(AO$17="","",IF(AO17&gt;$D$157,$F$149*AO119,0)+IF(AO17=$D$157,$F$149*SUM($E$119:AO119),0)),0)</f>
        <v>0</v>
      </c>
      <c r="AP157" s="164">
        <f>IFERROR(IF(AP$17="","",IF(AP17&gt;$D$157,$F$149*AP119,0)+IF(AP17=$D$157,$F$149*SUM($E$119:AP119),0)),0)</f>
        <v>0</v>
      </c>
      <c r="AQ157" s="164">
        <f>IFERROR(IF(AQ$17="","",IF(AQ17&gt;$D$157,$F$149*AQ119,0)+IF(AQ17=$D$157,$F$149*SUM($E$119:AQ119),0)),0)</f>
        <v>0</v>
      </c>
      <c r="AR157" s="164">
        <f>IFERROR(IF(AR$17="","",IF(AR17&gt;$D$157,$F$149*AR119,0)+IF(AR17=$D$157,$F$149*SUM($E$119:AR119),0)),0)</f>
        <v>0</v>
      </c>
      <c r="AS157" s="164">
        <f>IFERROR(IF(AS$17="","",IF(AS17&gt;$D$157,$F$149*AS119,0)+IF(AS17=$D$157,$F$149*SUM($E$119:AS119),0)),0)</f>
        <v>0</v>
      </c>
      <c r="AT157" s="164">
        <f>IFERROR(IF(AT$17="","",IF(AT17&gt;$D$157,$F$149*AT119,0)+IF(AT17=$D$157,$F$149*SUM($E$119:AT119),0)),0)</f>
        <v>0</v>
      </c>
      <c r="AU157" s="164">
        <f>IFERROR(IF(AU$17="","",IF(AU17&gt;$D$157,$F$149*AU119,0)+IF(AU17=$D$157,$F$149*SUM($E$119:AU119),0)),0)</f>
        <v>0</v>
      </c>
      <c r="AV157" s="164">
        <f>IFERROR(IF(AV$17="","",IF(AV17&gt;$D$157,$F$149*AV119,0)+IF(AV17=$D$157,$F$149*SUM($E$119:AV119),0)),0)</f>
        <v>0</v>
      </c>
      <c r="AW157" s="164">
        <f>IFERROR(IF(AW$17="","",IF(AW17&gt;$D$157,$F$149*AW119,0)+IF(AW17=$D$157,$F$149*SUM($E$119:AW119),0)),0)</f>
        <v>0</v>
      </c>
      <c r="AX157" s="164">
        <f>IFERROR(IF(AX$17="","",IF(AX17&gt;$D$157,$F$149*AX119,0)+IF(AX17=$D$157,$F$149*SUM($E$119:AX119),0)),0)</f>
        <v>0</v>
      </c>
      <c r="AY157" s="164">
        <f>IFERROR(IF(AY$17="","",IF(AY17&gt;$D$157,$F$149*AY119,0)+IF(AY17=$D$157,$F$149*SUM($E$119:AY119),0)),0)</f>
        <v>0</v>
      </c>
      <c r="AZ157" s="164">
        <f>IFERROR(IF(AZ$17="","",IF(AZ17&gt;$D$157,$F$149*AZ119,0)+IF(AZ17=$D$157,$F$149*SUM($E$119:AZ119),0)),0)</f>
        <v>0</v>
      </c>
      <c r="BA157" s="164">
        <f>IFERROR(IF(BA$17="","",IF(BA17&gt;$D$157,$F$149*BA119,0)+IF(BA17=$D$157,$F$149*SUM($E$119:BA119),0)),0)</f>
        <v>0</v>
      </c>
      <c r="BB157" s="164">
        <f>IFERROR(IF(BB$17="","",IF(BB17&gt;$D$157,$F$149*BB119,0)+IF(BB17=$D$157,$F$149*SUM($E$119:BB119),0)),0)</f>
        <v>0</v>
      </c>
      <c r="BC157" s="164">
        <f>IFERROR(IF(BC$17="","",IF(BC17&gt;$D$157,$F$149*BC119,0)+IF(BC17=$D$157,$F$149*SUM($E$119:BC119),0)),0)</f>
        <v>0</v>
      </c>
      <c r="BD157" s="164">
        <f>IFERROR(IF(BD$17="","",IF(BD17&gt;$D$157,$F$149*BD119,0)+IF(BD17=$D$157,$F$149*SUM($E$119:BD119),0)),0)</f>
        <v>0</v>
      </c>
      <c r="BE157" s="164">
        <f>IFERROR(IF(BE$17="","",IF(BE17&gt;$D$157,$F$149*BE119,0)+IF(BE17=$D$157,$F$149*SUM($E$119:BE119),0)),0)</f>
        <v>0</v>
      </c>
      <c r="BF157" s="164">
        <f>IFERROR(IF(BF$17="","",IF(BF17&gt;$D$157,$F$149*BF119,0)+IF(BF17=$D$157,$F$149*SUM($E$119:BF119),0)),0)</f>
        <v>0</v>
      </c>
      <c r="BG157" s="164">
        <f>IFERROR(IF(BG$17="","",IF(BG17&gt;$D$157,$F$149*BG119,0)+IF(BG17=$D$157,$F$149*SUM($E$119:BG119),0)),0)</f>
        <v>0</v>
      </c>
      <c r="BH157" s="164">
        <f>IFERROR(IF(BH$17="","",IF(BH17&gt;$D$157,$F$149*BH119,0)+IF(BH17=$D$157,$F$149*SUM($E$119:BH119),0)),0)</f>
        <v>0</v>
      </c>
      <c r="BI157" s="164">
        <f>IFERROR(IF(BI$17="","",IF(BI17&gt;$D$157,$F$149*BI119,0)+IF(BI17=$D$157,$F$149*SUM($E$119:BI119),0)),0)</f>
        <v>0</v>
      </c>
      <c r="BJ157" s="164">
        <f>IFERROR(IF(BJ$17="","",IF(BJ17&gt;$D$157,$F$149*BJ119,0)+IF(BJ17=$D$157,$F$149*SUM($E$119:BJ119),0)),0)</f>
        <v>0</v>
      </c>
      <c r="BK157" s="164">
        <f>IFERROR(IF(BK$17="","",IF(BK17&gt;$D$157,$F$149*BK119,0)+IF(BK17=$D$157,$F$149*SUM($E$119:BK119),0)),0)</f>
        <v>0</v>
      </c>
      <c r="BL157" s="164">
        <f>IFERROR(IF(BL$17="","",IF(BL17&gt;$D$157,$F$149*BL119,0)+IF(BL17=$D$157,$F$149*SUM($E$119:BL119),0)),0)</f>
        <v>0</v>
      </c>
      <c r="BM157" s="164">
        <f>IFERROR(IF(BM$17="","",IF(BM17&gt;$D$157,$F$149*BM119,0)+IF(BM17=$D$157,$F$149*SUM($E$119:BM119),0)),0)</f>
        <v>0</v>
      </c>
      <c r="BN157" s="164">
        <f>IFERROR(IF(BN$17="","",IF(BN17&gt;$D$157,$F$149*BN119,0)+IF(BN17=$D$157,$F$149*SUM($E$119:BN119),0)),0)</f>
        <v>0</v>
      </c>
      <c r="BO157" s="164" t="str">
        <f>IFERROR(IF(BO$17="","",IF(BO17&gt;$D$157,$F$149*BO119,0)+IF(BO17=$D$157,$F$149*SUM($E$119:BO119),0)),0)</f>
        <v/>
      </c>
      <c r="BP157" s="164" t="str">
        <f>IFERROR(IF(BP$17="","",IF(BP17&gt;$D$157,$F$149*BP119,0)+IF(BP17=$D$157,$F$149*SUM($E$119:BP119),0)),0)</f>
        <v/>
      </c>
      <c r="BQ157" s="164" t="str">
        <f>IFERROR(IF(BQ$17="","",IF(BQ17&gt;$D$157,$F$149*BQ119,0)+IF(BQ17=$D$157,$F$149*SUM($E$119:BQ119),0)),0)</f>
        <v/>
      </c>
      <c r="BR157" s="164" t="str">
        <f>IFERROR(IF(BR$17="","",IF(BR17&gt;$D$157,$F$149*BR119,0)+IF(BR17=$D$157,$F$149*SUM($E$119:BR119),0)),0)</f>
        <v/>
      </c>
      <c r="BS157" s="164" t="str">
        <f>IFERROR(IF(BS$17="","",IF(BS17&gt;$D$157,$F$149*BS119,0)+IF(BS17=$D$157,$F$149*SUM($E$119:BS119),0)),0)</f>
        <v/>
      </c>
      <c r="BT157" s="164" t="str">
        <f>IFERROR(IF(BT$17="","",IF(BT17&gt;$D$157,$F$149*BT119,0)+IF(BT17=$D$157,$F$149*SUM($E$119:BT119),0)),0)</f>
        <v/>
      </c>
      <c r="BU157" s="164" t="str">
        <f>IFERROR(IF(BU$17="","",IF(BU17&gt;$D$157,$F$149*BU119,0)+IF(BU17=$D$157,$F$149*SUM($E$119:BU119),0)),0)</f>
        <v/>
      </c>
      <c r="BV157" s="164" t="str">
        <f>IFERROR(IF(BV$17="","",IF(BV17&gt;$D$157,$F$149*BV119,0)+IF(BV17=$D$157,$F$149*SUM($E$119:BV119),0)),0)</f>
        <v/>
      </c>
      <c r="BW157" s="164" t="str">
        <f>IFERROR(IF(BW$17="","",IF(BW17&gt;$D$157,$F$149*BW119,0)+IF(BW17=$D$157,$F$149*SUM($E$119:BW119),0)),0)</f>
        <v/>
      </c>
      <c r="BX157" s="164" t="str">
        <f>IFERROR(IF(BX$17="","",IF(BX17&gt;$D$157,$F$149*BX119,0)+IF(BX17=$D$157,$F$149*SUM($E$119:BX119),0)),0)</f>
        <v/>
      </c>
      <c r="BY157" s="164" t="str">
        <f>IFERROR(IF(BY$17="","",IF(BY17&gt;$D$157,$F$149*BY119,0)+IF(BY17=$D$157,$F$149*SUM($E$119:BY119),0)),0)</f>
        <v/>
      </c>
      <c r="BZ157" s="164" t="str">
        <f>IFERROR(IF(BZ$17="","",IF(BZ17&gt;$D$157,$F$149*BZ119,0)+IF(BZ17=$D$157,$F$149*SUM($E$119:BZ119),0)),0)</f>
        <v/>
      </c>
      <c r="CA157" s="164" t="str">
        <f>IFERROR(IF(CA$17="","",IF(CA17&gt;$D$157,$F$149*CA119,0)+IF(CA17=$D$157,$F$149*SUM($E$119:CA119),0)),0)</f>
        <v/>
      </c>
      <c r="CB157" s="164" t="str">
        <f>IFERROR(IF(CB$17="","",IF(CB17&gt;$D$157,$F$149*CB119,0)+IF(CB17=$D$157,$F$149*SUM($E$119:CB119),0)),0)</f>
        <v/>
      </c>
      <c r="CC157" s="164" t="str">
        <f>IFERROR(IF(CC$17="","",IF(CC17&gt;$D$157,$F$149*CC119,0)+IF(CC17=$D$157,$F$149*SUM($E$119:CC119),0)),0)</f>
        <v/>
      </c>
      <c r="CD157" s="164" t="str">
        <f>IFERROR(IF(CD$17="","",IF(CD17&gt;$D$157,$F$149*CD119,0)+IF(CD17=$D$157,$F$149*SUM($E$119:CD119),0)),0)</f>
        <v/>
      </c>
      <c r="CE157" s="164" t="str">
        <f>IFERROR(IF(CE$17="","",IF(CE17&gt;$D$157,$F$149*CE119,0)+IF(CE17=$D$157,$F$149*SUM($E$119:CE119),0)),0)</f>
        <v/>
      </c>
      <c r="CF157" s="164" t="str">
        <f>IFERROR(IF(CF$17="","",IF(CF17&gt;$D$157,$F$149*CF119,0)+IF(CF17=$D$157,$F$149*SUM($E$119:CF119),0)),0)</f>
        <v/>
      </c>
      <c r="CG157" s="164" t="str">
        <f>IFERROR(IF(CG$17="","",IF(CG17&gt;$D$157,$F$149*CG119,0)+IF(CG17=$D$157,$F$149*SUM($E$119:CG119),0)),0)</f>
        <v/>
      </c>
      <c r="CH157" s="164" t="str">
        <f>IFERROR(IF(CH$17="","",IF(CH17&gt;$D$157,$F$149*CH119,0)+IF(CH17=$D$157,$F$149*SUM($E$119:CH119),0)),0)</f>
        <v/>
      </c>
      <c r="CI157" s="164" t="str">
        <f>IFERROR(IF(CI$17="","",IF(CI17&gt;$D$157,$F$149*CI119,0)+IF(CI17=$D$157,$F$149*SUM($E$119:CI119),0)),0)</f>
        <v/>
      </c>
      <c r="CJ157" s="164">
        <f>SUM(F157:CI157)</f>
        <v>8034139.1700000009</v>
      </c>
      <c r="CK157" s="50" t="s">
        <v>172</v>
      </c>
    </row>
    <row r="158" spans="3:89" s="29" customFormat="1" ht="15" customHeight="1">
      <c r="C158" s="29" t="str">
        <f>"Total " &amp;C153</f>
        <v>Total Phase A Deposits</v>
      </c>
      <c r="D158" s="423"/>
      <c r="E158" s="243"/>
      <c r="F158" s="162">
        <f t="shared" ref="F158:AK158" si="53">IF(F$17="","",SUM(F154:F157))</f>
        <v>4017069.5850000004</v>
      </c>
      <c r="G158" s="162">
        <f t="shared" si="53"/>
        <v>446341.065</v>
      </c>
      <c r="H158" s="162">
        <f t="shared" si="53"/>
        <v>446341.065</v>
      </c>
      <c r="I158" s="162">
        <f t="shared" si="53"/>
        <v>5802433.8450000016</v>
      </c>
      <c r="J158" s="162">
        <f t="shared" si="53"/>
        <v>892682.13</v>
      </c>
      <c r="K158" s="162">
        <f t="shared" si="53"/>
        <v>892682.13</v>
      </c>
      <c r="L158" s="162">
        <f t="shared" si="53"/>
        <v>14282914.080000004</v>
      </c>
      <c r="M158" s="162">
        <f t="shared" si="53"/>
        <v>1785364.26</v>
      </c>
      <c r="N158" s="162">
        <f t="shared" si="53"/>
        <v>1785364.26</v>
      </c>
      <c r="O158" s="162">
        <f t="shared" si="53"/>
        <v>1785364.259999994</v>
      </c>
      <c r="P158" s="162">
        <f t="shared" si="53"/>
        <v>0</v>
      </c>
      <c r="Q158" s="162">
        <f t="shared" si="53"/>
        <v>0</v>
      </c>
      <c r="R158" s="162">
        <f t="shared" si="53"/>
        <v>0</v>
      </c>
      <c r="S158" s="162">
        <f t="shared" si="53"/>
        <v>0</v>
      </c>
      <c r="T158" s="162">
        <f t="shared" si="53"/>
        <v>8034139.1700000009</v>
      </c>
      <c r="U158" s="162">
        <f t="shared" si="53"/>
        <v>0</v>
      </c>
      <c r="V158" s="162">
        <f t="shared" si="53"/>
        <v>0</v>
      </c>
      <c r="W158" s="162">
        <f t="shared" si="53"/>
        <v>0</v>
      </c>
      <c r="X158" s="162">
        <f t="shared" si="53"/>
        <v>0</v>
      </c>
      <c r="Y158" s="162">
        <f t="shared" si="53"/>
        <v>0</v>
      </c>
      <c r="Z158" s="162">
        <f t="shared" si="53"/>
        <v>0</v>
      </c>
      <c r="AA158" s="162">
        <f t="shared" si="53"/>
        <v>0</v>
      </c>
      <c r="AB158" s="162">
        <f t="shared" si="53"/>
        <v>0</v>
      </c>
      <c r="AC158" s="162">
        <f t="shared" si="53"/>
        <v>0</v>
      </c>
      <c r="AD158" s="162">
        <f t="shared" si="53"/>
        <v>0</v>
      </c>
      <c r="AE158" s="162">
        <f t="shared" si="53"/>
        <v>0</v>
      </c>
      <c r="AF158" s="162">
        <f t="shared" si="53"/>
        <v>0</v>
      </c>
      <c r="AG158" s="162">
        <f t="shared" si="53"/>
        <v>0</v>
      </c>
      <c r="AH158" s="162">
        <f t="shared" si="53"/>
        <v>0</v>
      </c>
      <c r="AI158" s="162">
        <f t="shared" si="53"/>
        <v>0</v>
      </c>
      <c r="AJ158" s="162">
        <f t="shared" si="53"/>
        <v>0</v>
      </c>
      <c r="AK158" s="162">
        <f t="shared" si="53"/>
        <v>0</v>
      </c>
      <c r="AL158" s="162">
        <f t="shared" ref="AL158:CI158" si="54">IF(AL$17="","",SUM(AL154:AL157))</f>
        <v>0</v>
      </c>
      <c r="AM158" s="162">
        <f t="shared" si="54"/>
        <v>0</v>
      </c>
      <c r="AN158" s="162">
        <f t="shared" si="54"/>
        <v>0</v>
      </c>
      <c r="AO158" s="162">
        <f t="shared" si="54"/>
        <v>0</v>
      </c>
      <c r="AP158" s="162">
        <f t="shared" si="54"/>
        <v>0</v>
      </c>
      <c r="AQ158" s="162">
        <f t="shared" si="54"/>
        <v>0</v>
      </c>
      <c r="AR158" s="162">
        <f t="shared" si="54"/>
        <v>0</v>
      </c>
      <c r="AS158" s="162">
        <f t="shared" si="54"/>
        <v>0</v>
      </c>
      <c r="AT158" s="162">
        <f t="shared" si="54"/>
        <v>0</v>
      </c>
      <c r="AU158" s="162">
        <f t="shared" si="54"/>
        <v>0</v>
      </c>
      <c r="AV158" s="162">
        <f t="shared" si="54"/>
        <v>0</v>
      </c>
      <c r="AW158" s="162">
        <f t="shared" si="54"/>
        <v>0</v>
      </c>
      <c r="AX158" s="162">
        <f t="shared" si="54"/>
        <v>0</v>
      </c>
      <c r="AY158" s="162">
        <f t="shared" si="54"/>
        <v>0</v>
      </c>
      <c r="AZ158" s="162">
        <f t="shared" si="54"/>
        <v>0</v>
      </c>
      <c r="BA158" s="162">
        <f t="shared" si="54"/>
        <v>0</v>
      </c>
      <c r="BB158" s="162">
        <f t="shared" si="54"/>
        <v>0</v>
      </c>
      <c r="BC158" s="162">
        <f t="shared" si="54"/>
        <v>0</v>
      </c>
      <c r="BD158" s="162">
        <f t="shared" si="54"/>
        <v>0</v>
      </c>
      <c r="BE158" s="162">
        <f t="shared" si="54"/>
        <v>0</v>
      </c>
      <c r="BF158" s="162">
        <f t="shared" si="54"/>
        <v>0</v>
      </c>
      <c r="BG158" s="162">
        <f t="shared" si="54"/>
        <v>0</v>
      </c>
      <c r="BH158" s="162">
        <f t="shared" si="54"/>
        <v>0</v>
      </c>
      <c r="BI158" s="162">
        <f t="shared" si="54"/>
        <v>0</v>
      </c>
      <c r="BJ158" s="162">
        <f t="shared" si="54"/>
        <v>0</v>
      </c>
      <c r="BK158" s="162">
        <f t="shared" si="54"/>
        <v>0</v>
      </c>
      <c r="BL158" s="162">
        <f t="shared" si="54"/>
        <v>0</v>
      </c>
      <c r="BM158" s="162">
        <f t="shared" si="54"/>
        <v>0</v>
      </c>
      <c r="BN158" s="162">
        <f t="shared" si="54"/>
        <v>0</v>
      </c>
      <c r="BO158" s="162" t="str">
        <f t="shared" si="54"/>
        <v/>
      </c>
      <c r="BP158" s="162" t="str">
        <f t="shared" si="54"/>
        <v/>
      </c>
      <c r="BQ158" s="162" t="str">
        <f t="shared" si="54"/>
        <v/>
      </c>
      <c r="BR158" s="162" t="str">
        <f t="shared" si="54"/>
        <v/>
      </c>
      <c r="BS158" s="162" t="str">
        <f t="shared" si="54"/>
        <v/>
      </c>
      <c r="BT158" s="162" t="str">
        <f t="shared" si="54"/>
        <v/>
      </c>
      <c r="BU158" s="162" t="str">
        <f t="shared" si="54"/>
        <v/>
      </c>
      <c r="BV158" s="162" t="str">
        <f t="shared" si="54"/>
        <v/>
      </c>
      <c r="BW158" s="162" t="str">
        <f t="shared" si="54"/>
        <v/>
      </c>
      <c r="BX158" s="162" t="str">
        <f t="shared" si="54"/>
        <v/>
      </c>
      <c r="BY158" s="162" t="str">
        <f t="shared" si="54"/>
        <v/>
      </c>
      <c r="BZ158" s="162" t="str">
        <f t="shared" si="54"/>
        <v/>
      </c>
      <c r="CA158" s="162" t="str">
        <f t="shared" si="54"/>
        <v/>
      </c>
      <c r="CB158" s="162" t="str">
        <f t="shared" si="54"/>
        <v/>
      </c>
      <c r="CC158" s="162" t="str">
        <f t="shared" si="54"/>
        <v/>
      </c>
      <c r="CD158" s="162" t="str">
        <f t="shared" si="54"/>
        <v/>
      </c>
      <c r="CE158" s="162" t="str">
        <f t="shared" si="54"/>
        <v/>
      </c>
      <c r="CF158" s="162" t="str">
        <f t="shared" si="54"/>
        <v/>
      </c>
      <c r="CG158" s="162" t="str">
        <f t="shared" si="54"/>
        <v/>
      </c>
      <c r="CH158" s="162" t="str">
        <f t="shared" si="54"/>
        <v/>
      </c>
      <c r="CI158" s="162" t="str">
        <f t="shared" si="54"/>
        <v/>
      </c>
      <c r="CJ158" s="162">
        <f>SUM(F158:CI158)</f>
        <v>40170695.850000001</v>
      </c>
      <c r="CK158" s="50" t="s">
        <v>172</v>
      </c>
    </row>
    <row r="159" spans="3:89" s="29" customFormat="1" ht="15" customHeight="1">
      <c r="D159" s="423"/>
      <c r="E159" s="243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2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50" t="s">
        <v>172</v>
      </c>
    </row>
    <row r="160" spans="3:89" s="29" customFormat="1" ht="15" customHeight="1">
      <c r="C160" s="126" t="str">
        <f>G137&amp;" "&amp;C137</f>
        <v>Phase B Deposits</v>
      </c>
      <c r="D160" s="242"/>
      <c r="E160" s="243"/>
      <c r="F160" s="338"/>
      <c r="G160" s="338"/>
      <c r="H160" s="338"/>
      <c r="I160" s="338"/>
      <c r="J160" s="338"/>
      <c r="K160" s="338"/>
      <c r="L160" s="338"/>
      <c r="M160" s="338"/>
      <c r="N160" s="338"/>
      <c r="O160" s="338"/>
      <c r="P160" s="338"/>
      <c r="Q160" s="338"/>
      <c r="R160" s="338"/>
      <c r="S160" s="338"/>
      <c r="T160" s="338"/>
      <c r="U160" s="338"/>
      <c r="V160" s="338"/>
      <c r="W160" s="338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8"/>
      <c r="AH160" s="338"/>
      <c r="AI160" s="338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8"/>
      <c r="BH160" s="338"/>
      <c r="BI160" s="338"/>
      <c r="BJ160" s="338"/>
      <c r="BK160" s="338"/>
      <c r="BL160" s="338"/>
      <c r="BM160" s="338"/>
      <c r="BN160" s="338"/>
      <c r="BO160" s="338"/>
      <c r="BP160" s="338"/>
      <c r="BQ160" s="338"/>
      <c r="BR160" s="338"/>
      <c r="BS160" s="338"/>
      <c r="BT160" s="338"/>
      <c r="BU160" s="338"/>
      <c r="BV160" s="338"/>
      <c r="BW160" s="338"/>
      <c r="BX160" s="338"/>
      <c r="BY160" s="338"/>
      <c r="BZ160" s="338"/>
      <c r="CA160" s="338"/>
      <c r="CB160" s="338"/>
      <c r="CC160" s="338"/>
      <c r="CD160" s="338"/>
      <c r="CE160" s="338"/>
      <c r="CF160" s="338"/>
      <c r="CG160" s="338"/>
      <c r="CH160" s="338"/>
      <c r="CI160" s="338"/>
      <c r="CJ160" s="162"/>
      <c r="CK160" s="50" t="s">
        <v>172</v>
      </c>
    </row>
    <row r="161" spans="3:89" s="29" customFormat="1" ht="15" customHeight="1">
      <c r="C161" s="120" t="s">
        <v>479</v>
      </c>
      <c r="D161" s="428">
        <v>0</v>
      </c>
      <c r="E161" s="243"/>
      <c r="F161" s="338">
        <f>IFERROR(IF(F$17="","",IF(F17&gt;$D$161,$G$146*F128,0)+IF(F17=$D$161,$G$146*SUM($E$128:F128),0)),0)</f>
        <v>0</v>
      </c>
      <c r="G161" s="338">
        <f>IFERROR(IF(G$17="","",IF(G17&gt;$D$161,$G$146*G128,0)+IF(G17=$D$161,$G$146*SUM($E$128:G128),0)),0)</f>
        <v>0</v>
      </c>
      <c r="H161" s="338">
        <f>IFERROR(IF(H$17="","",IF(H17&gt;$D$161,$G$146*H128,0)+IF(H17=$D$161,$G$146*SUM($E$128:H128),0)),0)</f>
        <v>0</v>
      </c>
      <c r="I161" s="338">
        <f>IFERROR(IF(I$17="","",IF(I17&gt;$D$161,$G$146*I128,0)+IF(I17=$D$161,$G$146*SUM($E$128:I128),0)),0)</f>
        <v>0</v>
      </c>
      <c r="J161" s="338">
        <f>IFERROR(IF(J$17="","",IF(J17&gt;$D$161,$G$146*J128,0)+IF(J17=$D$161,$G$146*SUM($E$128:J128),0)),0)</f>
        <v>0</v>
      </c>
      <c r="K161" s="338">
        <f>IFERROR(IF(K$17="","",IF(K17&gt;$D$161,$G$146*K128,0)+IF(K17=$D$161,$G$146*SUM($E$128:K128),0)),0)</f>
        <v>0</v>
      </c>
      <c r="L161" s="338">
        <f>IFERROR(IF(L$17="","",IF(L17&gt;$D$161,$G$146*L128,0)+IF(L17=$D$161,$G$146*SUM($E$128:L128),0)),0)</f>
        <v>0</v>
      </c>
      <c r="M161" s="338">
        <f>IFERROR(IF(M$17="","",IF(M17&gt;$D$161,$G$146*M128,0)+IF(M17=$D$161,$G$146*SUM($E$128:M128),0)),0)</f>
        <v>0</v>
      </c>
      <c r="N161" s="338">
        <f>IFERROR(IF(N$17="","",IF(N17&gt;$D$161,$G$146*N128,0)+IF(N17=$D$161,$G$146*SUM($E$128:N128),0)),0)</f>
        <v>0</v>
      </c>
      <c r="O161" s="338">
        <f>IFERROR(IF(O$17="","",IF(O17&gt;$D$161,$G$146*O128,0)+IF(O17=$D$161,$G$146*SUM($E$128:O128),0)),0)</f>
        <v>0</v>
      </c>
      <c r="P161" s="338">
        <f>IFERROR(IF(P$17="","",IF(P17&gt;$D$161,$G$146*P128,0)+IF(P17=$D$161,$G$146*SUM($E$128:P128),0)),0)</f>
        <v>0</v>
      </c>
      <c r="Q161" s="338">
        <f>IFERROR(IF(Q$17="","",IF(Q17&gt;$D$161,$G$146*Q128,0)+IF(Q17=$D$161,$G$146*SUM($E$128:Q128),0)),0)</f>
        <v>0</v>
      </c>
      <c r="R161" s="338">
        <f>IFERROR(IF(R$17="","",IF(R17&gt;$D$161,$G$146*R128,0)+IF(R17=$D$161,$G$146*SUM($E$128:R128),0)),0)</f>
        <v>0</v>
      </c>
      <c r="S161" s="338">
        <f>IFERROR(IF(S$17="","",IF(S17&gt;$D$161,$G$146*S128,0)+IF(S17=$D$161,$G$146*SUM($E$128:S128),0)),0)</f>
        <v>0</v>
      </c>
      <c r="T161" s="338">
        <f>IFERROR(IF(T$17="","",IF(T17&gt;$D$161,$G$146*T128,0)+IF(T17=$D$161,$G$146*SUM($E$128:T128),0)),0)</f>
        <v>0</v>
      </c>
      <c r="U161" s="338">
        <f>IFERROR(IF(U$17="","",IF(U17&gt;$D$161,$G$146*U128,0)+IF(U17=$D$161,$G$146*SUM($E$128:U128),0)),0)</f>
        <v>0</v>
      </c>
      <c r="V161" s="338">
        <f>IFERROR(IF(V$17="","",IF(V17&gt;$D$161,$G$146*V128,0)+IF(V17=$D$161,$G$146*SUM($E$128:V128),0)),0)</f>
        <v>0</v>
      </c>
      <c r="W161" s="338">
        <f>IFERROR(IF(W$17="","",IF(W17&gt;$D$161,$G$146*W128,0)+IF(W17=$D$161,$G$146*SUM($E$128:W128),0)),0)</f>
        <v>0</v>
      </c>
      <c r="X161" s="338">
        <f>IFERROR(IF(X$17="","",IF(X17&gt;$D$161,$G$146*X128,0)+IF(X17=$D$161,$G$146*SUM($E$128:X128),0)),0)</f>
        <v>0</v>
      </c>
      <c r="Y161" s="338">
        <f>IFERROR(IF(Y$17="","",IF(Y17&gt;$D$161,$G$146*Y128,0)+IF(Y17=$D$161,$G$146*SUM($E$128:Y128),0)),0)</f>
        <v>0</v>
      </c>
      <c r="Z161" s="338">
        <f>IFERROR(IF(Z$17="","",IF(Z17&gt;$D$161,$G$146*Z128,0)+IF(Z17=$D$161,$G$146*SUM($E$128:Z128),0)),0)</f>
        <v>0</v>
      </c>
      <c r="AA161" s="338">
        <f>IFERROR(IF(AA$17="","",IF(AA17&gt;$D$161,$G$146*AA128,0)+IF(AA17=$D$161,$G$146*SUM($E$128:AA128),0)),0)</f>
        <v>0</v>
      </c>
      <c r="AB161" s="338">
        <f>IFERROR(IF(AB$17="","",IF(AB17&gt;$D$161,$G$146*AB128,0)+IF(AB17=$D$161,$G$146*SUM($E$128:AB128),0)),0)</f>
        <v>0</v>
      </c>
      <c r="AC161" s="338">
        <f>IFERROR(IF(AC$17="","",IF(AC17&gt;$D$161,$G$146*AC128,0)+IF(AC17=$D$161,$G$146*SUM($E$128:AC128),0)),0)</f>
        <v>0</v>
      </c>
      <c r="AD161" s="338">
        <f>IFERROR(IF(AD$17="","",IF(AD17&gt;$D$161,$G$146*AD128,0)+IF(AD17=$D$161,$G$146*SUM($E$128:AD128),0)),0)</f>
        <v>0</v>
      </c>
      <c r="AE161" s="338">
        <f>IFERROR(IF(AE$17="","",IF(AE17&gt;$D$161,$G$146*AE128,0)+IF(AE17=$D$161,$G$146*SUM($E$128:AE128),0)),0)</f>
        <v>0</v>
      </c>
      <c r="AF161" s="338">
        <f>IFERROR(IF(AF$17="","",IF(AF17&gt;$D$161,$G$146*AF128,0)+IF(AF17=$D$161,$G$146*SUM($E$128:AF128),0)),0)</f>
        <v>0</v>
      </c>
      <c r="AG161" s="338">
        <f>IFERROR(IF(AG$17="","",IF(AG17&gt;$D$161,$G$146*AG128,0)+IF(AG17=$D$161,$G$146*SUM($E$128:AG128),0)),0)</f>
        <v>0</v>
      </c>
      <c r="AH161" s="338">
        <f>IFERROR(IF(AH$17="","",IF(AH17&gt;$D$161,$G$146*AH128,0)+IF(AH17=$D$161,$G$146*SUM($E$128:AH128),0)),0)</f>
        <v>0</v>
      </c>
      <c r="AI161" s="338">
        <f>IFERROR(IF(AI$17="","",IF(AI17&gt;$D$161,$G$146*AI128,0)+IF(AI17=$D$161,$G$146*SUM($E$128:AI128),0)),0)</f>
        <v>0</v>
      </c>
      <c r="AJ161" s="338">
        <f>IFERROR(IF(AJ$17="","",IF(AJ17&gt;$D$161,$G$146*AJ128,0)+IF(AJ17=$D$161,$G$146*SUM($E$128:AJ128),0)),0)</f>
        <v>0</v>
      </c>
      <c r="AK161" s="338">
        <f>IFERROR(IF(AK$17="","",IF(AK17&gt;$D$161,$G$146*AK128,0)+IF(AK17=$D$161,$G$146*SUM($E$128:AK128),0)),0)</f>
        <v>0</v>
      </c>
      <c r="AL161" s="338">
        <f>IFERROR(IF(AL$17="","",IF(AL17&gt;$D$161,$G$146*AL128,0)+IF(AL17=$D$161,$G$146*SUM($E$128:AL128),0)),0)</f>
        <v>0</v>
      </c>
      <c r="AM161" s="338">
        <f>IFERROR(IF(AM$17="","",IF(AM17&gt;$D$161,$G$146*AM128,0)+IF(AM17=$D$161,$G$146*SUM($E$128:AM128),0)),0)</f>
        <v>0</v>
      </c>
      <c r="AN161" s="338">
        <f>IFERROR(IF(AN$17="","",IF(AN17&gt;$D$161,$G$146*AN128,0)+IF(AN17=$D$161,$G$146*SUM($E$128:AN128),0)),0)</f>
        <v>0</v>
      </c>
      <c r="AO161" s="338">
        <f>IFERROR(IF(AO$17="","",IF(AO17&gt;$D$161,$G$146*AO128,0)+IF(AO17=$D$161,$G$146*SUM($E$128:AO128),0)),0)</f>
        <v>0</v>
      </c>
      <c r="AP161" s="338">
        <f>IFERROR(IF(AP$17="","",IF(AP17&gt;$D$161,$G$146*AP128,0)+IF(AP17=$D$161,$G$146*SUM($E$128:AP128),0)),0)</f>
        <v>0</v>
      </c>
      <c r="AQ161" s="338">
        <f>IFERROR(IF(AQ$17="","",IF(AQ17&gt;$D$161,$G$146*AQ128,0)+IF(AQ17=$D$161,$G$146*SUM($E$128:AQ128),0)),0)</f>
        <v>0</v>
      </c>
      <c r="AR161" s="338">
        <f>IFERROR(IF(AR$17="","",IF(AR17&gt;$D$161,$G$146*AR128,0)+IF(AR17=$D$161,$G$146*SUM($E$128:AR128),0)),0)</f>
        <v>0</v>
      </c>
      <c r="AS161" s="338">
        <f>IFERROR(IF(AS$17="","",IF(AS17&gt;$D$161,$G$146*AS128,0)+IF(AS17=$D$161,$G$146*SUM($E$128:AS128),0)),0)</f>
        <v>0</v>
      </c>
      <c r="AT161" s="338">
        <f>IFERROR(IF(AT$17="","",IF(AT17&gt;$D$161,$G$146*AT128,0)+IF(AT17=$D$161,$G$146*SUM($E$128:AT128),0)),0)</f>
        <v>0</v>
      </c>
      <c r="AU161" s="338">
        <f>IFERROR(IF(AU$17="","",IF(AU17&gt;$D$161,$G$146*AU128,0)+IF(AU17=$D$161,$G$146*SUM($E$128:AU128),0)),0)</f>
        <v>0</v>
      </c>
      <c r="AV161" s="338">
        <f>IFERROR(IF(AV$17="","",IF(AV17&gt;$D$161,$G$146*AV128,0)+IF(AV17=$D$161,$G$146*SUM($E$128:AV128),0)),0)</f>
        <v>0</v>
      </c>
      <c r="AW161" s="338">
        <f>IFERROR(IF(AW$17="","",IF(AW17&gt;$D$161,$G$146*AW128,0)+IF(AW17=$D$161,$G$146*SUM($E$128:AW128),0)),0)</f>
        <v>0</v>
      </c>
      <c r="AX161" s="338">
        <f>IFERROR(IF(AX$17="","",IF(AX17&gt;$D$161,$G$146*AX128,0)+IF(AX17=$D$161,$G$146*SUM($E$128:AX128),0)),0)</f>
        <v>0</v>
      </c>
      <c r="AY161" s="338">
        <f>IFERROR(IF(AY$17="","",IF(AY17&gt;$D$161,$G$146*AY128,0)+IF(AY17=$D$161,$G$146*SUM($E$128:AY128),0)),0)</f>
        <v>0</v>
      </c>
      <c r="AZ161" s="338">
        <f>IFERROR(IF(AZ$17="","",IF(AZ17&gt;$D$161,$G$146*AZ128,0)+IF(AZ17=$D$161,$G$146*SUM($E$128:AZ128),0)),0)</f>
        <v>0</v>
      </c>
      <c r="BA161" s="338">
        <f>IFERROR(IF(BA$17="","",IF(BA17&gt;$D$161,$G$146*BA128,0)+IF(BA17=$D$161,$G$146*SUM($E$128:BA128),0)),0)</f>
        <v>0</v>
      </c>
      <c r="BB161" s="338">
        <f>IFERROR(IF(BB$17="","",IF(BB17&gt;$D$161,$G$146*BB128,0)+IF(BB17=$D$161,$G$146*SUM($E$128:BB128),0)),0)</f>
        <v>0</v>
      </c>
      <c r="BC161" s="338">
        <f>IFERROR(IF(BC$17="","",IF(BC17&gt;$D$161,$G$146*BC128,0)+IF(BC17=$D$161,$G$146*SUM($E$128:BC128),0)),0)</f>
        <v>0</v>
      </c>
      <c r="BD161" s="338">
        <f>IFERROR(IF(BD$17="","",IF(BD17&gt;$D$161,$G$146*BD128,0)+IF(BD17=$D$161,$G$146*SUM($E$128:BD128),0)),0)</f>
        <v>0</v>
      </c>
      <c r="BE161" s="338">
        <f>IFERROR(IF(BE$17="","",IF(BE17&gt;$D$161,$G$146*BE128,0)+IF(BE17=$D$161,$G$146*SUM($E$128:BE128),0)),0)</f>
        <v>0</v>
      </c>
      <c r="BF161" s="338">
        <f>IFERROR(IF(BF$17="","",IF(BF17&gt;$D$161,$G$146*BF128,0)+IF(BF17=$D$161,$G$146*SUM($E$128:BF128),0)),0)</f>
        <v>0</v>
      </c>
      <c r="BG161" s="338">
        <f>IFERROR(IF(BG$17="","",IF(BG17&gt;$D$161,$G$146*BG128,0)+IF(BG17=$D$161,$G$146*SUM($E$128:BG128),0)),0)</f>
        <v>0</v>
      </c>
      <c r="BH161" s="338">
        <f>IFERROR(IF(BH$17="","",IF(BH17&gt;$D$161,$G$146*BH128,0)+IF(BH17=$D$161,$G$146*SUM($E$128:BH128),0)),0)</f>
        <v>0</v>
      </c>
      <c r="BI161" s="338">
        <f>IFERROR(IF(BI$17="","",IF(BI17&gt;$D$161,$G$146*BI128,0)+IF(BI17=$D$161,$G$146*SUM($E$128:BI128),0)),0)</f>
        <v>0</v>
      </c>
      <c r="BJ161" s="338">
        <f>IFERROR(IF(BJ$17="","",IF(BJ17&gt;$D$161,$G$146*BJ128,0)+IF(BJ17=$D$161,$G$146*SUM($E$128:BJ128),0)),0)</f>
        <v>0</v>
      </c>
      <c r="BK161" s="338">
        <f>IFERROR(IF(BK$17="","",IF(BK17&gt;$D$161,$G$146*BK128,0)+IF(BK17=$D$161,$G$146*SUM($E$128:BK128),0)),0)</f>
        <v>0</v>
      </c>
      <c r="BL161" s="338">
        <f>IFERROR(IF(BL$17="","",IF(BL17&gt;$D$161,$G$146*BL128,0)+IF(BL17=$D$161,$G$146*SUM($E$128:BL128),0)),0)</f>
        <v>0</v>
      </c>
      <c r="BM161" s="338">
        <f>IFERROR(IF(BM$17="","",IF(BM17&gt;$D$161,$G$146*BM128,0)+IF(BM17=$D$161,$G$146*SUM($E$128:BM128),0)),0)</f>
        <v>0</v>
      </c>
      <c r="BN161" s="338">
        <f>IFERROR(IF(BN$17="","",IF(BN17&gt;$D$161,$G$146*BN128,0)+IF(BN17=$D$161,$G$146*SUM($E$128:BN128),0)),0)</f>
        <v>0</v>
      </c>
      <c r="BO161" s="338" t="str">
        <f>IFERROR(IF(BO$17="","",IF(BO17&gt;$D$161,$G$146*BO128,0)+IF(BO17=$D$161,$G$146*SUM($E$128:BO128),0)),0)</f>
        <v/>
      </c>
      <c r="BP161" s="338" t="str">
        <f>IFERROR(IF(BP$17="","",IF(BP17&gt;$D$161,$G$146*BP128,0)+IF(BP17=$D$161,$G$146*SUM($E$128:BP128),0)),0)</f>
        <v/>
      </c>
      <c r="BQ161" s="338" t="str">
        <f>IFERROR(IF(BQ$17="","",IF(BQ17&gt;$D$161,$G$146*BQ128,0)+IF(BQ17=$D$161,$G$146*SUM($E$128:BQ128),0)),0)</f>
        <v/>
      </c>
      <c r="BR161" s="338" t="str">
        <f>IFERROR(IF(BR$17="","",IF(BR17&gt;$D$161,$G$146*BR128,0)+IF(BR17=$D$161,$G$146*SUM($E$128:BR128),0)),0)</f>
        <v/>
      </c>
      <c r="BS161" s="338" t="str">
        <f>IFERROR(IF(BS$17="","",IF(BS17&gt;$D$161,$G$146*BS128,0)+IF(BS17=$D$161,$G$146*SUM($E$128:BS128),0)),0)</f>
        <v/>
      </c>
      <c r="BT161" s="338" t="str">
        <f>IFERROR(IF(BT$17="","",IF(BT17&gt;$D$161,$G$146*BT128,0)+IF(BT17=$D$161,$G$146*SUM($E$128:BT128),0)),0)</f>
        <v/>
      </c>
      <c r="BU161" s="338" t="str">
        <f>IFERROR(IF(BU$17="","",IF(BU17&gt;$D$161,$G$146*BU128,0)+IF(BU17=$D$161,$G$146*SUM($E$128:BU128),0)),0)</f>
        <v/>
      </c>
      <c r="BV161" s="338" t="str">
        <f>IFERROR(IF(BV$17="","",IF(BV17&gt;$D$161,$G$146*BV128,0)+IF(BV17=$D$161,$G$146*SUM($E$128:BV128),0)),0)</f>
        <v/>
      </c>
      <c r="BW161" s="338" t="str">
        <f>IFERROR(IF(BW$17="","",IF(BW17&gt;$D$161,$G$146*BW128,0)+IF(BW17=$D$161,$G$146*SUM($E$128:BW128),0)),0)</f>
        <v/>
      </c>
      <c r="BX161" s="338" t="str">
        <f>IFERROR(IF(BX$17="","",IF(BX17&gt;$D$161,$G$146*BX128,0)+IF(BX17=$D$161,$G$146*SUM($E$128:BX128),0)),0)</f>
        <v/>
      </c>
      <c r="BY161" s="338" t="str">
        <f>IFERROR(IF(BY$17="","",IF(BY17&gt;$D$161,$G$146*BY128,0)+IF(BY17=$D$161,$G$146*SUM($E$128:BY128),0)),0)</f>
        <v/>
      </c>
      <c r="BZ161" s="338" t="str">
        <f>IFERROR(IF(BZ$17="","",IF(BZ17&gt;$D$161,$G$146*BZ128,0)+IF(BZ17=$D$161,$G$146*SUM($E$128:BZ128),0)),0)</f>
        <v/>
      </c>
      <c r="CA161" s="338" t="str">
        <f>IFERROR(IF(CA$17="","",IF(CA17&gt;$D$161,$G$146*CA128,0)+IF(CA17=$D$161,$G$146*SUM($E$128:CA128),0)),0)</f>
        <v/>
      </c>
      <c r="CB161" s="338" t="str">
        <f>IFERROR(IF(CB$17="","",IF(CB17&gt;$D$161,$G$146*CB128,0)+IF(CB17=$D$161,$G$146*SUM($E$128:CB128),0)),0)</f>
        <v/>
      </c>
      <c r="CC161" s="338" t="str">
        <f>IFERROR(IF(CC$17="","",IF(CC17&gt;$D$161,$G$146*CC128,0)+IF(CC17=$D$161,$G$146*SUM($E$128:CC128),0)),0)</f>
        <v/>
      </c>
      <c r="CD161" s="338" t="str">
        <f>IFERROR(IF(CD$17="","",IF(CD17&gt;$D$161,$G$146*CD128,0)+IF(CD17=$D$161,$G$146*SUM($E$128:CD128),0)),0)</f>
        <v/>
      </c>
      <c r="CE161" s="338" t="str">
        <f>IFERROR(IF(CE$17="","",IF(CE17&gt;$D$161,$G$146*CE128,0)+IF(CE17=$D$161,$G$146*SUM($E$128:CE128),0)),0)</f>
        <v/>
      </c>
      <c r="CF161" s="338" t="str">
        <f>IFERROR(IF(CF$17="","",IF(CF17&gt;$D$161,$G$146*CF128,0)+IF(CF17=$D$161,$G$146*SUM($E$128:CF128),0)),0)</f>
        <v/>
      </c>
      <c r="CG161" s="338" t="str">
        <f>IFERROR(IF(CG$17="","",IF(CG17&gt;$D$161,$G$146*CG128,0)+IF(CG17=$D$161,$G$146*SUM($E$128:CG128),0)),0)</f>
        <v/>
      </c>
      <c r="CH161" s="338" t="str">
        <f>IFERROR(IF(CH$17="","",IF(CH17&gt;$D$161,$G$146*CH128,0)+IF(CH17=$D$161,$G$146*SUM($E$128:CH128),0)),0)</f>
        <v/>
      </c>
      <c r="CI161" s="338" t="str">
        <f>IFERROR(IF(CI$17="","",IF(CI17&gt;$D$161,$G$146*CI128,0)+IF(CI17=$D$161,$G$146*SUM($E$128:CI128),0)),0)</f>
        <v/>
      </c>
      <c r="CJ161" s="162">
        <f>SUM(F161:CI161)</f>
        <v>0</v>
      </c>
      <c r="CK161" s="50" t="s">
        <v>172</v>
      </c>
    </row>
    <row r="162" spans="3:89" s="29" customFormat="1" ht="15" customHeight="1">
      <c r="C162" s="29" t="s">
        <v>478</v>
      </c>
      <c r="D162" s="428">
        <v>3</v>
      </c>
      <c r="E162" s="243"/>
      <c r="F162" s="338">
        <f>IFERROR(IF(F$17="","",IF(F17&gt;$D$162,$G$147*F128,0)+IF(F17=$D$162,$G$147*SUM($E$128:F128),0)),0)</f>
        <v>0</v>
      </c>
      <c r="G162" s="338">
        <f>IFERROR(IF(G$17="","",IF(G17&gt;$D$162,$G$147*G128,0)+IF(G17=$D$162,$G$147*SUM($E$128:G128),0)),0)</f>
        <v>0</v>
      </c>
      <c r="H162" s="338">
        <f>IFERROR(IF(H$17="","",IF(H17&gt;$D$162,$G$147*H128,0)+IF(H17=$D$162,$G$147*SUM($E$128:H128),0)),0)</f>
        <v>0</v>
      </c>
      <c r="I162" s="338">
        <f>IFERROR(IF(I$17="","",IF(I17&gt;$D$162,$G$147*I128,0)+IF(I17=$D$162,$G$147*SUM($E$128:I128),0)),0)</f>
        <v>0</v>
      </c>
      <c r="J162" s="338">
        <f>IFERROR(IF(J$17="","",IF(J17&gt;$D$162,$G$147*J128,0)+IF(J17=$D$162,$G$147*SUM($E$128:J128),0)),0)</f>
        <v>0</v>
      </c>
      <c r="K162" s="338">
        <f>IFERROR(IF(K$17="","",IF(K17&gt;$D$162,$G$147*K128,0)+IF(K17=$D$162,$G$147*SUM($E$128:K128),0)),0)</f>
        <v>0</v>
      </c>
      <c r="L162" s="338">
        <f>IFERROR(IF(L$17="","",IF(L17&gt;$D$162,$G$147*L128,0)+IF(L17=$D$162,$G$147*SUM($E$128:L128),0)),0)</f>
        <v>0</v>
      </c>
      <c r="M162" s="338">
        <f>IFERROR(IF(M$17="","",IF(M17&gt;$D$162,$G$147*M128,0)+IF(M17=$D$162,$G$147*SUM($E$128:M128),0)),0)</f>
        <v>0</v>
      </c>
      <c r="N162" s="338">
        <f>IFERROR(IF(N$17="","",IF(N17&gt;$D$162,$G$147*N128,0)+IF(N17=$D$162,$G$147*SUM($E$128:N128),0)),0)</f>
        <v>0</v>
      </c>
      <c r="O162" s="338">
        <f>IFERROR(IF(O$17="","",IF(O17&gt;$D$162,$G$147*O128,0)+IF(O17=$D$162,$G$147*SUM($E$128:O128),0)),0)</f>
        <v>0</v>
      </c>
      <c r="P162" s="338">
        <f>IFERROR(IF(P$17="","",IF(P17&gt;$D$162,$G$147*P128,0)+IF(P17=$D$162,$G$147*SUM($E$128:P128),0)),0)</f>
        <v>0</v>
      </c>
      <c r="Q162" s="338">
        <f>IFERROR(IF(Q$17="","",IF(Q17&gt;$D$162,$G$147*Q128,0)+IF(Q17=$D$162,$G$147*SUM($E$128:Q128),0)),0)</f>
        <v>0</v>
      </c>
      <c r="R162" s="338">
        <f>IFERROR(IF(R$17="","",IF(R17&gt;$D$162,$G$147*R128,0)+IF(R17=$D$162,$G$147*SUM($E$128:R128),0)),0)</f>
        <v>0</v>
      </c>
      <c r="S162" s="338">
        <f>IFERROR(IF(S$17="","",IF(S17&gt;$D$162,$G$147*S128,0)+IF(S17=$D$162,$G$147*SUM($E$128:S128),0)),0)</f>
        <v>0</v>
      </c>
      <c r="T162" s="338">
        <f>IFERROR(IF(T$17="","",IF(T17&gt;$D$162,$G$147*T128,0)+IF(T17=$D$162,$G$147*SUM($E$128:T128),0)),0)</f>
        <v>0</v>
      </c>
      <c r="U162" s="338">
        <f>IFERROR(IF(U$17="","",IF(U17&gt;$D$162,$G$147*U128,0)+IF(U17=$D$162,$G$147*SUM($E$128:U128),0)),0)</f>
        <v>0</v>
      </c>
      <c r="V162" s="338">
        <f>IFERROR(IF(V$17="","",IF(V17&gt;$D$162,$G$147*V128,0)+IF(V17=$D$162,$G$147*SUM($E$128:V128),0)),0)</f>
        <v>0</v>
      </c>
      <c r="W162" s="338">
        <f>IFERROR(IF(W$17="","",IF(W17&gt;$D$162,$G$147*W128,0)+IF(W17=$D$162,$G$147*SUM($E$128:W128),0)),0)</f>
        <v>0</v>
      </c>
      <c r="X162" s="338">
        <f>IFERROR(IF(X$17="","",IF(X17&gt;$D$162,$G$147*X128,0)+IF(X17=$D$162,$G$147*SUM($E$128:X128),0)),0)</f>
        <v>0</v>
      </c>
      <c r="Y162" s="338">
        <f>IFERROR(IF(Y$17="","",IF(Y17&gt;$D$162,$G$147*Y128,0)+IF(Y17=$D$162,$G$147*SUM($E$128:Y128),0)),0)</f>
        <v>0</v>
      </c>
      <c r="Z162" s="338">
        <f>IFERROR(IF(Z$17="","",IF(Z17&gt;$D$162,$G$147*Z128,0)+IF(Z17=$D$162,$G$147*SUM($E$128:Z128),0)),0)</f>
        <v>0</v>
      </c>
      <c r="AA162" s="338">
        <f>IFERROR(IF(AA$17="","",IF(AA17&gt;$D$162,$G$147*AA128,0)+IF(AA17=$D$162,$G$147*SUM($E$128:AA128),0)),0)</f>
        <v>0</v>
      </c>
      <c r="AB162" s="338">
        <f>IFERROR(IF(AB$17="","",IF(AB17&gt;$D$162,$G$147*AB128,0)+IF(AB17=$D$162,$G$147*SUM($E$128:AB128),0)),0)</f>
        <v>0</v>
      </c>
      <c r="AC162" s="338">
        <f>IFERROR(IF(AC$17="","",IF(AC17&gt;$D$162,$G$147*AC128,0)+IF(AC17=$D$162,$G$147*SUM($E$128:AC128),0)),0)</f>
        <v>0</v>
      </c>
      <c r="AD162" s="338">
        <f>IFERROR(IF(AD$17="","",IF(AD17&gt;$D$162,$G$147*AD128,0)+IF(AD17=$D$162,$G$147*SUM($E$128:AD128),0)),0)</f>
        <v>0</v>
      </c>
      <c r="AE162" s="338">
        <f>IFERROR(IF(AE$17="","",IF(AE17&gt;$D$162,$G$147*AE128,0)+IF(AE17=$D$162,$G$147*SUM($E$128:AE128),0)),0)</f>
        <v>0</v>
      </c>
      <c r="AF162" s="338">
        <f>IFERROR(IF(AF$17="","",IF(AF17&gt;$D$162,$G$147*AF128,0)+IF(AF17=$D$162,$G$147*SUM($E$128:AF128),0)),0)</f>
        <v>0</v>
      </c>
      <c r="AG162" s="338">
        <f>IFERROR(IF(AG$17="","",IF(AG17&gt;$D$162,$G$147*AG128,0)+IF(AG17=$D$162,$G$147*SUM($E$128:AG128),0)),0)</f>
        <v>0</v>
      </c>
      <c r="AH162" s="338">
        <f>IFERROR(IF(AH$17="","",IF(AH17&gt;$D$162,$G$147*AH128,0)+IF(AH17=$D$162,$G$147*SUM($E$128:AH128),0)),0)</f>
        <v>0</v>
      </c>
      <c r="AI162" s="338">
        <f>IFERROR(IF(AI$17="","",IF(AI17&gt;$D$162,$G$147*AI128,0)+IF(AI17=$D$162,$G$147*SUM($E$128:AI128),0)),0)</f>
        <v>0</v>
      </c>
      <c r="AJ162" s="338">
        <f>IFERROR(IF(AJ$17="","",IF(AJ17&gt;$D$162,$G$147*AJ128,0)+IF(AJ17=$D$162,$G$147*SUM($E$128:AJ128),0)),0)</f>
        <v>0</v>
      </c>
      <c r="AK162" s="338">
        <f>IFERROR(IF(AK$17="","",IF(AK17&gt;$D$162,$G$147*AK128,0)+IF(AK17=$D$162,$G$147*SUM($E$128:AK128),0)),0)</f>
        <v>0</v>
      </c>
      <c r="AL162" s="338">
        <f>IFERROR(IF(AL$17="","",IF(AL17&gt;$D$162,$G$147*AL128,0)+IF(AL17=$D$162,$G$147*SUM($E$128:AL128),0)),0)</f>
        <v>0</v>
      </c>
      <c r="AM162" s="338">
        <f>IFERROR(IF(AM$17="","",IF(AM17&gt;$D$162,$G$147*AM128,0)+IF(AM17=$D$162,$G$147*SUM($E$128:AM128),0)),0)</f>
        <v>0</v>
      </c>
      <c r="AN162" s="338">
        <f>IFERROR(IF(AN$17="","",IF(AN17&gt;$D$162,$G$147*AN128,0)+IF(AN17=$D$162,$G$147*SUM($E$128:AN128),0)),0)</f>
        <v>0</v>
      </c>
      <c r="AO162" s="338">
        <f>IFERROR(IF(AO$17="","",IF(AO17&gt;$D$162,$G$147*AO128,0)+IF(AO17=$D$162,$G$147*SUM($E$128:AO128),0)),0)</f>
        <v>0</v>
      </c>
      <c r="AP162" s="338">
        <f>IFERROR(IF(AP$17="","",IF(AP17&gt;$D$162,$G$147*AP128,0)+IF(AP17=$D$162,$G$147*SUM($E$128:AP128),0)),0)</f>
        <v>0</v>
      </c>
      <c r="AQ162" s="338">
        <f>IFERROR(IF(AQ$17="","",IF(AQ17&gt;$D$162,$G$147*AQ128,0)+IF(AQ17=$D$162,$G$147*SUM($E$128:AQ128),0)),0)</f>
        <v>0</v>
      </c>
      <c r="AR162" s="338">
        <f>IFERROR(IF(AR$17="","",IF(AR17&gt;$D$162,$G$147*AR128,0)+IF(AR17=$D$162,$G$147*SUM($E$128:AR128),0)),0)</f>
        <v>0</v>
      </c>
      <c r="AS162" s="338">
        <f>IFERROR(IF(AS$17="","",IF(AS17&gt;$D$162,$G$147*AS128,0)+IF(AS17=$D$162,$G$147*SUM($E$128:AS128),0)),0)</f>
        <v>0</v>
      </c>
      <c r="AT162" s="338">
        <f>IFERROR(IF(AT$17="","",IF(AT17&gt;$D$162,$G$147*AT128,0)+IF(AT17=$D$162,$G$147*SUM($E$128:AT128),0)),0)</f>
        <v>0</v>
      </c>
      <c r="AU162" s="338">
        <f>IFERROR(IF(AU$17="","",IF(AU17&gt;$D$162,$G$147*AU128,0)+IF(AU17=$D$162,$G$147*SUM($E$128:AU128),0)),0)</f>
        <v>0</v>
      </c>
      <c r="AV162" s="338">
        <f>IFERROR(IF(AV$17="","",IF(AV17&gt;$D$162,$G$147*AV128,0)+IF(AV17=$D$162,$G$147*SUM($E$128:AV128),0)),0)</f>
        <v>0</v>
      </c>
      <c r="AW162" s="338">
        <f>IFERROR(IF(AW$17="","",IF(AW17&gt;$D$162,$G$147*AW128,0)+IF(AW17=$D$162,$G$147*SUM($E$128:AW128),0)),0)</f>
        <v>0</v>
      </c>
      <c r="AX162" s="338">
        <f>IFERROR(IF(AX$17="","",IF(AX17&gt;$D$162,$G$147*AX128,0)+IF(AX17=$D$162,$G$147*SUM($E$128:AX128),0)),0)</f>
        <v>0</v>
      </c>
      <c r="AY162" s="338">
        <f>IFERROR(IF(AY$17="","",IF(AY17&gt;$D$162,$G$147*AY128,0)+IF(AY17=$D$162,$G$147*SUM($E$128:AY128),0)),0)</f>
        <v>0</v>
      </c>
      <c r="AZ162" s="338">
        <f>IFERROR(IF(AZ$17="","",IF(AZ17&gt;$D$162,$G$147*AZ128,0)+IF(AZ17=$D$162,$G$147*SUM($E$128:AZ128),0)),0)</f>
        <v>0</v>
      </c>
      <c r="BA162" s="338">
        <f>IFERROR(IF(BA$17="","",IF(BA17&gt;$D$162,$G$147*BA128,0)+IF(BA17=$D$162,$G$147*SUM($E$128:BA128),0)),0)</f>
        <v>0</v>
      </c>
      <c r="BB162" s="338">
        <f>IFERROR(IF(BB$17="","",IF(BB17&gt;$D$162,$G$147*BB128,0)+IF(BB17=$D$162,$G$147*SUM($E$128:BB128),0)),0)</f>
        <v>0</v>
      </c>
      <c r="BC162" s="338">
        <f>IFERROR(IF(BC$17="","",IF(BC17&gt;$D$162,$G$147*BC128,0)+IF(BC17=$D$162,$G$147*SUM($E$128:BC128),0)),0)</f>
        <v>0</v>
      </c>
      <c r="BD162" s="338">
        <f>IFERROR(IF(BD$17="","",IF(BD17&gt;$D$162,$G$147*BD128,0)+IF(BD17=$D$162,$G$147*SUM($E$128:BD128),0)),0)</f>
        <v>0</v>
      </c>
      <c r="BE162" s="338">
        <f>IFERROR(IF(BE$17="","",IF(BE17&gt;$D$162,$G$147*BE128,0)+IF(BE17=$D$162,$G$147*SUM($E$128:BE128),0)),0)</f>
        <v>0</v>
      </c>
      <c r="BF162" s="338">
        <f>IFERROR(IF(BF$17="","",IF(BF17&gt;$D$162,$G$147*BF128,0)+IF(BF17=$D$162,$G$147*SUM($E$128:BF128),0)),0)</f>
        <v>0</v>
      </c>
      <c r="BG162" s="338">
        <f>IFERROR(IF(BG$17="","",IF(BG17&gt;$D$162,$G$147*BG128,0)+IF(BG17=$D$162,$G$147*SUM($E$128:BG128),0)),0)</f>
        <v>0</v>
      </c>
      <c r="BH162" s="338">
        <f>IFERROR(IF(BH$17="","",IF(BH17&gt;$D$162,$G$147*BH128,0)+IF(BH17=$D$162,$G$147*SUM($E$128:BH128),0)),0)</f>
        <v>0</v>
      </c>
      <c r="BI162" s="338">
        <f>IFERROR(IF(BI$17="","",IF(BI17&gt;$D$162,$G$147*BI128,0)+IF(BI17=$D$162,$G$147*SUM($E$128:BI128),0)),0)</f>
        <v>0</v>
      </c>
      <c r="BJ162" s="338">
        <f>IFERROR(IF(BJ$17="","",IF(BJ17&gt;$D$162,$G$147*BJ128,0)+IF(BJ17=$D$162,$G$147*SUM($E$128:BJ128),0)),0)</f>
        <v>0</v>
      </c>
      <c r="BK162" s="338">
        <f>IFERROR(IF(BK$17="","",IF(BK17&gt;$D$162,$G$147*BK128,0)+IF(BK17=$D$162,$G$147*SUM($E$128:BK128),0)),0)</f>
        <v>0</v>
      </c>
      <c r="BL162" s="338">
        <f>IFERROR(IF(BL$17="","",IF(BL17&gt;$D$162,$G$147*BL128,0)+IF(BL17=$D$162,$G$147*SUM($E$128:BL128),0)),0)</f>
        <v>0</v>
      </c>
      <c r="BM162" s="338">
        <f>IFERROR(IF(BM$17="","",IF(BM17&gt;$D$162,$G$147*BM128,0)+IF(BM17=$D$162,$G$147*SUM($E$128:BM128),0)),0)</f>
        <v>0</v>
      </c>
      <c r="BN162" s="338">
        <f>IFERROR(IF(BN$17="","",IF(BN17&gt;$D$162,$G$147*BN128,0)+IF(BN17=$D$162,$G$147*SUM($E$128:BN128),0)),0)</f>
        <v>0</v>
      </c>
      <c r="BO162" s="338" t="str">
        <f>IFERROR(IF(BO$17="","",IF(BO17&gt;$D$162,$G$147*BO128,0)+IF(BO17=$D$162,$G$147*SUM($E$128:BO128),0)),0)</f>
        <v/>
      </c>
      <c r="BP162" s="338" t="str">
        <f>IFERROR(IF(BP$17="","",IF(BP17&gt;$D$162,$G$147*BP128,0)+IF(BP17=$D$162,$G$147*SUM($E$128:BP128),0)),0)</f>
        <v/>
      </c>
      <c r="BQ162" s="338" t="str">
        <f>IFERROR(IF(BQ$17="","",IF(BQ17&gt;$D$162,$G$147*BQ128,0)+IF(BQ17=$D$162,$G$147*SUM($E$128:BQ128),0)),0)</f>
        <v/>
      </c>
      <c r="BR162" s="338" t="str">
        <f>IFERROR(IF(BR$17="","",IF(BR17&gt;$D$162,$G$147*BR128,0)+IF(BR17=$D$162,$G$147*SUM($E$128:BR128),0)),0)</f>
        <v/>
      </c>
      <c r="BS162" s="338" t="str">
        <f>IFERROR(IF(BS$17="","",IF(BS17&gt;$D$162,$G$147*BS128,0)+IF(BS17=$D$162,$G$147*SUM($E$128:BS128),0)),0)</f>
        <v/>
      </c>
      <c r="BT162" s="338" t="str">
        <f>IFERROR(IF(BT$17="","",IF(BT17&gt;$D$162,$G$147*BT128,0)+IF(BT17=$D$162,$G$147*SUM($E$128:BT128),0)),0)</f>
        <v/>
      </c>
      <c r="BU162" s="338" t="str">
        <f>IFERROR(IF(BU$17="","",IF(BU17&gt;$D$162,$G$147*BU128,0)+IF(BU17=$D$162,$G$147*SUM($E$128:BU128),0)),0)</f>
        <v/>
      </c>
      <c r="BV162" s="338" t="str">
        <f>IFERROR(IF(BV$17="","",IF(BV17&gt;$D$162,$G$147*BV128,0)+IF(BV17=$D$162,$G$147*SUM($E$128:BV128),0)),0)</f>
        <v/>
      </c>
      <c r="BW162" s="338" t="str">
        <f>IFERROR(IF(BW$17="","",IF(BW17&gt;$D$162,$G$147*BW128,0)+IF(BW17=$D$162,$G$147*SUM($E$128:BW128),0)),0)</f>
        <v/>
      </c>
      <c r="BX162" s="338" t="str">
        <f>IFERROR(IF(BX$17="","",IF(BX17&gt;$D$162,$G$147*BX128,0)+IF(BX17=$D$162,$G$147*SUM($E$128:BX128),0)),0)</f>
        <v/>
      </c>
      <c r="BY162" s="338" t="str">
        <f>IFERROR(IF(BY$17="","",IF(BY17&gt;$D$162,$G$147*BY128,0)+IF(BY17=$D$162,$G$147*SUM($E$128:BY128),0)),0)</f>
        <v/>
      </c>
      <c r="BZ162" s="338" t="str">
        <f>IFERROR(IF(BZ$17="","",IF(BZ17&gt;$D$162,$G$147*BZ128,0)+IF(BZ17=$D$162,$G$147*SUM($E$128:BZ128),0)),0)</f>
        <v/>
      </c>
      <c r="CA162" s="338" t="str">
        <f>IFERROR(IF(CA$17="","",IF(CA17&gt;$D$162,$G$147*CA128,0)+IF(CA17=$D$162,$G$147*SUM($E$128:CA128),0)),0)</f>
        <v/>
      </c>
      <c r="CB162" s="338" t="str">
        <f>IFERROR(IF(CB$17="","",IF(CB17&gt;$D$162,$G$147*CB128,0)+IF(CB17=$D$162,$G$147*SUM($E$128:CB128),0)),0)</f>
        <v/>
      </c>
      <c r="CC162" s="338" t="str">
        <f>IFERROR(IF(CC$17="","",IF(CC17&gt;$D$162,$G$147*CC128,0)+IF(CC17=$D$162,$G$147*SUM($E$128:CC128),0)),0)</f>
        <v/>
      </c>
      <c r="CD162" s="338" t="str">
        <f>IFERROR(IF(CD$17="","",IF(CD17&gt;$D$162,$G$147*CD128,0)+IF(CD17=$D$162,$G$147*SUM($E$128:CD128),0)),0)</f>
        <v/>
      </c>
      <c r="CE162" s="338" t="str">
        <f>IFERROR(IF(CE$17="","",IF(CE17&gt;$D$162,$G$147*CE128,0)+IF(CE17=$D$162,$G$147*SUM($E$128:CE128),0)),0)</f>
        <v/>
      </c>
      <c r="CF162" s="338" t="str">
        <f>IFERROR(IF(CF$17="","",IF(CF17&gt;$D$162,$G$147*CF128,0)+IF(CF17=$D$162,$G$147*SUM($E$128:CF128),0)),0)</f>
        <v/>
      </c>
      <c r="CG162" s="338" t="str">
        <f>IFERROR(IF(CG$17="","",IF(CG17&gt;$D$162,$G$147*CG128,0)+IF(CG17=$D$162,$G$147*SUM($E$128:CG128),0)),0)</f>
        <v/>
      </c>
      <c r="CH162" s="338" t="str">
        <f>IFERROR(IF(CH$17="","",IF(CH17&gt;$D$162,$G$147*CH128,0)+IF(CH17=$D$162,$G$147*SUM($E$128:CH128),0)),0)</f>
        <v/>
      </c>
      <c r="CI162" s="338" t="str">
        <f>IFERROR(IF(CI$17="","",IF(CI17&gt;$D$162,$G$147*CI128,0)+IF(CI17=$D$162,$G$147*SUM($E$128:CI128),0)),0)</f>
        <v/>
      </c>
      <c r="CJ162" s="162">
        <f>SUM(F162:CI162)</f>
        <v>0</v>
      </c>
      <c r="CK162" s="50" t="s">
        <v>172</v>
      </c>
    </row>
    <row r="163" spans="3:89" s="29" customFormat="1" ht="15" customHeight="1">
      <c r="C163" s="29" t="s">
        <v>477</v>
      </c>
      <c r="D163" s="428">
        <v>6</v>
      </c>
      <c r="E163" s="243"/>
      <c r="F163" s="338">
        <f>IFERROR(IF(F$17="","",IF(F17&gt;$D$163,$G$148*F128,0)+IF(F17=$D$163,$G$148*SUM($E$128:F128),0)),0)</f>
        <v>0</v>
      </c>
      <c r="G163" s="338">
        <f>IFERROR(IF(G$17="","",IF(G17&gt;$D$163,$G$148*G128,0)+IF(G17=$D$163,$G$148*SUM($E$128:G128),0)),0)</f>
        <v>0</v>
      </c>
      <c r="H163" s="338">
        <f>IFERROR(IF(H$17="","",IF(H17&gt;$D$163,$G$148*H128,0)+IF(H17=$D$163,$G$148*SUM($E$128:H128),0)),0)</f>
        <v>0</v>
      </c>
      <c r="I163" s="338">
        <f>IFERROR(IF(I$17="","",IF(I17&gt;$D$163,$G$148*I128,0)+IF(I17=$D$163,$G$148*SUM($E$128:I128),0)),0)</f>
        <v>0</v>
      </c>
      <c r="J163" s="338">
        <f>IFERROR(IF(J$17="","",IF(J17&gt;$D$163,$G$148*J128,0)+IF(J17=$D$163,$G$148*SUM($E$128:J128),0)),0)</f>
        <v>0</v>
      </c>
      <c r="K163" s="338">
        <f>IFERROR(IF(K$17="","",IF(K17&gt;$D$163,$G$148*K128,0)+IF(K17=$D$163,$G$148*SUM($E$128:K128),0)),0)</f>
        <v>0</v>
      </c>
      <c r="L163" s="338">
        <f>IFERROR(IF(L$17="","",IF(L17&gt;$D$163,$G$148*L128,0)+IF(L17=$D$163,$G$148*SUM($E$128:L128),0)),0)</f>
        <v>0</v>
      </c>
      <c r="M163" s="338">
        <f>IFERROR(IF(M$17="","",IF(M17&gt;$D$163,$G$148*M128,0)+IF(M17=$D$163,$G$148*SUM($E$128:M128),0)),0)</f>
        <v>0</v>
      </c>
      <c r="N163" s="338">
        <f>IFERROR(IF(N$17="","",IF(N17&gt;$D$163,$G$148*N128,0)+IF(N17=$D$163,$G$148*SUM($E$128:N128),0)),0)</f>
        <v>0</v>
      </c>
      <c r="O163" s="338">
        <f>IFERROR(IF(O$17="","",IF(O17&gt;$D$163,$G$148*O128,0)+IF(O17=$D$163,$G$148*SUM($E$128:O128),0)),0)</f>
        <v>0</v>
      </c>
      <c r="P163" s="338">
        <f>IFERROR(IF(P$17="","",IF(P17&gt;$D$163,$G$148*P128,0)+IF(P17=$D$163,$G$148*SUM($E$128:P128),0)),0)</f>
        <v>0</v>
      </c>
      <c r="Q163" s="338">
        <f>IFERROR(IF(Q$17="","",IF(Q17&gt;$D$163,$G$148*Q128,0)+IF(Q17=$D$163,$G$148*SUM($E$128:Q128),0)),0)</f>
        <v>0</v>
      </c>
      <c r="R163" s="338">
        <f>IFERROR(IF(R$17="","",IF(R17&gt;$D$163,$G$148*R128,0)+IF(R17=$D$163,$G$148*SUM($E$128:R128),0)),0)</f>
        <v>0</v>
      </c>
      <c r="S163" s="338">
        <f>IFERROR(IF(S$17="","",IF(S17&gt;$D$163,$G$148*S128,0)+IF(S17=$D$163,$G$148*SUM($E$128:S128),0)),0)</f>
        <v>0</v>
      </c>
      <c r="T163" s="338">
        <f>IFERROR(IF(T$17="","",IF(T17&gt;$D$163,$G$148*T128,0)+IF(T17=$D$163,$G$148*SUM($E$128:T128),0)),0)</f>
        <v>0</v>
      </c>
      <c r="U163" s="338">
        <f>IFERROR(IF(U$17="","",IF(U17&gt;$D$163,$G$148*U128,0)+IF(U17=$D$163,$G$148*SUM($E$128:U128),0)),0)</f>
        <v>0</v>
      </c>
      <c r="V163" s="338">
        <f>IFERROR(IF(V$17="","",IF(V17&gt;$D$163,$G$148*V128,0)+IF(V17=$D$163,$G$148*SUM($E$128:V128),0)),0)</f>
        <v>0</v>
      </c>
      <c r="W163" s="338">
        <f>IFERROR(IF(W$17="","",IF(W17&gt;$D$163,$G$148*W128,0)+IF(W17=$D$163,$G$148*SUM($E$128:W128),0)),0)</f>
        <v>0</v>
      </c>
      <c r="X163" s="338">
        <f>IFERROR(IF(X$17="","",IF(X17&gt;$D$163,$G$148*X128,0)+IF(X17=$D$163,$G$148*SUM($E$128:X128),0)),0)</f>
        <v>0</v>
      </c>
      <c r="Y163" s="338">
        <f>IFERROR(IF(Y$17="","",IF(Y17&gt;$D$163,$G$148*Y128,0)+IF(Y17=$D$163,$G$148*SUM($E$128:Y128),0)),0)</f>
        <v>0</v>
      </c>
      <c r="Z163" s="338">
        <f>IFERROR(IF(Z$17="","",IF(Z17&gt;$D$163,$G$148*Z128,0)+IF(Z17=$D$163,$G$148*SUM($E$128:Z128),0)),0)</f>
        <v>0</v>
      </c>
      <c r="AA163" s="338">
        <f>IFERROR(IF(AA$17="","",IF(AA17&gt;$D$163,$G$148*AA128,0)+IF(AA17=$D$163,$G$148*SUM($E$128:AA128),0)),0)</f>
        <v>0</v>
      </c>
      <c r="AB163" s="338">
        <f>IFERROR(IF(AB$17="","",IF(AB17&gt;$D$163,$G$148*AB128,0)+IF(AB17=$D$163,$G$148*SUM($E$128:AB128),0)),0)</f>
        <v>0</v>
      </c>
      <c r="AC163" s="338">
        <f>IFERROR(IF(AC$17="","",IF(AC17&gt;$D$163,$G$148*AC128,0)+IF(AC17=$D$163,$G$148*SUM($E$128:AC128),0)),0)</f>
        <v>0</v>
      </c>
      <c r="AD163" s="338">
        <f>IFERROR(IF(AD$17="","",IF(AD17&gt;$D$163,$G$148*AD128,0)+IF(AD17=$D$163,$G$148*SUM($E$128:AD128),0)),0)</f>
        <v>0</v>
      </c>
      <c r="AE163" s="338">
        <f>IFERROR(IF(AE$17="","",IF(AE17&gt;$D$163,$G$148*AE128,0)+IF(AE17=$D$163,$G$148*SUM($E$128:AE128),0)),0)</f>
        <v>0</v>
      </c>
      <c r="AF163" s="338">
        <f>IFERROR(IF(AF$17="","",IF(AF17&gt;$D$163,$G$148*AF128,0)+IF(AF17=$D$163,$G$148*SUM($E$128:AF128),0)),0)</f>
        <v>0</v>
      </c>
      <c r="AG163" s="338">
        <f>IFERROR(IF(AG$17="","",IF(AG17&gt;$D$163,$G$148*AG128,0)+IF(AG17=$D$163,$G$148*SUM($E$128:AG128),0)),0)</f>
        <v>0</v>
      </c>
      <c r="AH163" s="338">
        <f>IFERROR(IF(AH$17="","",IF(AH17&gt;$D$163,$G$148*AH128,0)+IF(AH17=$D$163,$G$148*SUM($E$128:AH128),0)),0)</f>
        <v>0</v>
      </c>
      <c r="AI163" s="338">
        <f>IFERROR(IF(AI$17="","",IF(AI17&gt;$D$163,$G$148*AI128,0)+IF(AI17=$D$163,$G$148*SUM($E$128:AI128),0)),0)</f>
        <v>0</v>
      </c>
      <c r="AJ163" s="338">
        <f>IFERROR(IF(AJ$17="","",IF(AJ17&gt;$D$163,$G$148*AJ128,0)+IF(AJ17=$D$163,$G$148*SUM($E$128:AJ128),0)),0)</f>
        <v>0</v>
      </c>
      <c r="AK163" s="338">
        <f>IFERROR(IF(AK$17="","",IF(AK17&gt;$D$163,$G$148*AK128,0)+IF(AK17=$D$163,$G$148*SUM($E$128:AK128),0)),0)</f>
        <v>0</v>
      </c>
      <c r="AL163" s="338">
        <f>IFERROR(IF(AL$17="","",IF(AL17&gt;$D$163,$G$148*AL128,0)+IF(AL17=$D$163,$G$148*SUM($E$128:AL128),0)),0)</f>
        <v>0</v>
      </c>
      <c r="AM163" s="338">
        <f>IFERROR(IF(AM$17="","",IF(AM17&gt;$D$163,$G$148*AM128,0)+IF(AM17=$D$163,$G$148*SUM($E$128:AM128),0)),0)</f>
        <v>0</v>
      </c>
      <c r="AN163" s="338">
        <f>IFERROR(IF(AN$17="","",IF(AN17&gt;$D$163,$G$148*AN128,0)+IF(AN17=$D$163,$G$148*SUM($E$128:AN128),0)),0)</f>
        <v>0</v>
      </c>
      <c r="AO163" s="338">
        <f>IFERROR(IF(AO$17="","",IF(AO17&gt;$D$163,$G$148*AO128,0)+IF(AO17=$D$163,$G$148*SUM($E$128:AO128),0)),0)</f>
        <v>0</v>
      </c>
      <c r="AP163" s="338">
        <f>IFERROR(IF(AP$17="","",IF(AP17&gt;$D$163,$G$148*AP128,0)+IF(AP17=$D$163,$G$148*SUM($E$128:AP128),0)),0)</f>
        <v>0</v>
      </c>
      <c r="AQ163" s="338">
        <f>IFERROR(IF(AQ$17="","",IF(AQ17&gt;$D$163,$G$148*AQ128,0)+IF(AQ17=$D$163,$G$148*SUM($E$128:AQ128),0)),0)</f>
        <v>0</v>
      </c>
      <c r="AR163" s="338">
        <f>IFERROR(IF(AR$17="","",IF(AR17&gt;$D$163,$G$148*AR128,0)+IF(AR17=$D$163,$G$148*SUM($E$128:AR128),0)),0)</f>
        <v>0</v>
      </c>
      <c r="AS163" s="338">
        <f>IFERROR(IF(AS$17="","",IF(AS17&gt;$D$163,$G$148*AS128,0)+IF(AS17=$D$163,$G$148*SUM($E$128:AS128),0)),0)</f>
        <v>0</v>
      </c>
      <c r="AT163" s="338">
        <f>IFERROR(IF(AT$17="","",IF(AT17&gt;$D$163,$G$148*AT128,0)+IF(AT17=$D$163,$G$148*SUM($E$128:AT128),0)),0)</f>
        <v>0</v>
      </c>
      <c r="AU163" s="338">
        <f>IFERROR(IF(AU$17="","",IF(AU17&gt;$D$163,$G$148*AU128,0)+IF(AU17=$D$163,$G$148*SUM($E$128:AU128),0)),0)</f>
        <v>0</v>
      </c>
      <c r="AV163" s="338">
        <f>IFERROR(IF(AV$17="","",IF(AV17&gt;$D$163,$G$148*AV128,0)+IF(AV17=$D$163,$G$148*SUM($E$128:AV128),0)),0)</f>
        <v>0</v>
      </c>
      <c r="AW163" s="338">
        <f>IFERROR(IF(AW$17="","",IF(AW17&gt;$D$163,$G$148*AW128,0)+IF(AW17=$D$163,$G$148*SUM($E$128:AW128),0)),0)</f>
        <v>0</v>
      </c>
      <c r="AX163" s="338">
        <f>IFERROR(IF(AX$17="","",IF(AX17&gt;$D$163,$G$148*AX128,0)+IF(AX17=$D$163,$G$148*SUM($E$128:AX128),0)),0)</f>
        <v>0</v>
      </c>
      <c r="AY163" s="338">
        <f>IFERROR(IF(AY$17="","",IF(AY17&gt;$D$163,$G$148*AY128,0)+IF(AY17=$D$163,$G$148*SUM($E$128:AY128),0)),0)</f>
        <v>0</v>
      </c>
      <c r="AZ163" s="338">
        <f>IFERROR(IF(AZ$17="","",IF(AZ17&gt;$D$163,$G$148*AZ128,0)+IF(AZ17=$D$163,$G$148*SUM($E$128:AZ128),0)),0)</f>
        <v>0</v>
      </c>
      <c r="BA163" s="338">
        <f>IFERROR(IF(BA$17="","",IF(BA17&gt;$D$163,$G$148*BA128,0)+IF(BA17=$D$163,$G$148*SUM($E$128:BA128),0)),0)</f>
        <v>0</v>
      </c>
      <c r="BB163" s="338">
        <f>IFERROR(IF(BB$17="","",IF(BB17&gt;$D$163,$G$148*BB128,0)+IF(BB17=$D$163,$G$148*SUM($E$128:BB128),0)),0)</f>
        <v>0</v>
      </c>
      <c r="BC163" s="338">
        <f>IFERROR(IF(BC$17="","",IF(BC17&gt;$D$163,$G$148*BC128,0)+IF(BC17=$D$163,$G$148*SUM($E$128:BC128),0)),0)</f>
        <v>0</v>
      </c>
      <c r="BD163" s="338">
        <f>IFERROR(IF(BD$17="","",IF(BD17&gt;$D$163,$G$148*BD128,0)+IF(BD17=$D$163,$G$148*SUM($E$128:BD128),0)),0)</f>
        <v>0</v>
      </c>
      <c r="BE163" s="338">
        <f>IFERROR(IF(BE$17="","",IF(BE17&gt;$D$163,$G$148*BE128,0)+IF(BE17=$D$163,$G$148*SUM($E$128:BE128),0)),0)</f>
        <v>0</v>
      </c>
      <c r="BF163" s="338">
        <f>IFERROR(IF(BF$17="","",IF(BF17&gt;$D$163,$G$148*BF128,0)+IF(BF17=$D$163,$G$148*SUM($E$128:BF128),0)),0)</f>
        <v>0</v>
      </c>
      <c r="BG163" s="338">
        <f>IFERROR(IF(BG$17="","",IF(BG17&gt;$D$163,$G$148*BG128,0)+IF(BG17=$D$163,$G$148*SUM($E$128:BG128),0)),0)</f>
        <v>0</v>
      </c>
      <c r="BH163" s="338">
        <f>IFERROR(IF(BH$17="","",IF(BH17&gt;$D$163,$G$148*BH128,0)+IF(BH17=$D$163,$G$148*SUM($E$128:BH128),0)),0)</f>
        <v>0</v>
      </c>
      <c r="BI163" s="338">
        <f>IFERROR(IF(BI$17="","",IF(BI17&gt;$D$163,$G$148*BI128,0)+IF(BI17=$D$163,$G$148*SUM($E$128:BI128),0)),0)</f>
        <v>0</v>
      </c>
      <c r="BJ163" s="338">
        <f>IFERROR(IF(BJ$17="","",IF(BJ17&gt;$D$163,$G$148*BJ128,0)+IF(BJ17=$D$163,$G$148*SUM($E$128:BJ128),0)),0)</f>
        <v>0</v>
      </c>
      <c r="BK163" s="338">
        <f>IFERROR(IF(BK$17="","",IF(BK17&gt;$D$163,$G$148*BK128,0)+IF(BK17=$D$163,$G$148*SUM($E$128:BK128),0)),0)</f>
        <v>0</v>
      </c>
      <c r="BL163" s="338">
        <f>IFERROR(IF(BL$17="","",IF(BL17&gt;$D$163,$G$148*BL128,0)+IF(BL17=$D$163,$G$148*SUM($E$128:BL128),0)),0)</f>
        <v>0</v>
      </c>
      <c r="BM163" s="338">
        <f>IFERROR(IF(BM$17="","",IF(BM17&gt;$D$163,$G$148*BM128,0)+IF(BM17=$D$163,$G$148*SUM($E$128:BM128),0)),0)</f>
        <v>0</v>
      </c>
      <c r="BN163" s="338">
        <f>IFERROR(IF(BN$17="","",IF(BN17&gt;$D$163,$G$148*BN128,0)+IF(BN17=$D$163,$G$148*SUM($E$128:BN128),0)),0)</f>
        <v>0</v>
      </c>
      <c r="BO163" s="338" t="str">
        <f>IFERROR(IF(BO$17="","",IF(BO17&gt;$D$163,$G$148*BO128,0)+IF(BO17=$D$163,$G$148*SUM($E$128:BO128),0)),0)</f>
        <v/>
      </c>
      <c r="BP163" s="338" t="str">
        <f>IFERROR(IF(BP$17="","",IF(BP17&gt;$D$163,$G$148*BP128,0)+IF(BP17=$D$163,$G$148*SUM($E$128:BP128),0)),0)</f>
        <v/>
      </c>
      <c r="BQ163" s="338" t="str">
        <f>IFERROR(IF(BQ$17="","",IF(BQ17&gt;$D$163,$G$148*BQ128,0)+IF(BQ17=$D$163,$G$148*SUM($E$128:BQ128),0)),0)</f>
        <v/>
      </c>
      <c r="BR163" s="338" t="str">
        <f>IFERROR(IF(BR$17="","",IF(BR17&gt;$D$163,$G$148*BR128,0)+IF(BR17=$D$163,$G$148*SUM($E$128:BR128),0)),0)</f>
        <v/>
      </c>
      <c r="BS163" s="338" t="str">
        <f>IFERROR(IF(BS$17="","",IF(BS17&gt;$D$163,$G$148*BS128,0)+IF(BS17=$D$163,$G$148*SUM($E$128:BS128),0)),0)</f>
        <v/>
      </c>
      <c r="BT163" s="338" t="str">
        <f>IFERROR(IF(BT$17="","",IF(BT17&gt;$D$163,$G$148*BT128,0)+IF(BT17=$D$163,$G$148*SUM($E$128:BT128),0)),0)</f>
        <v/>
      </c>
      <c r="BU163" s="338" t="str">
        <f>IFERROR(IF(BU$17="","",IF(BU17&gt;$D$163,$G$148*BU128,0)+IF(BU17=$D$163,$G$148*SUM($E$128:BU128),0)),0)</f>
        <v/>
      </c>
      <c r="BV163" s="338" t="str">
        <f>IFERROR(IF(BV$17="","",IF(BV17&gt;$D$163,$G$148*BV128,0)+IF(BV17=$D$163,$G$148*SUM($E$128:BV128),0)),0)</f>
        <v/>
      </c>
      <c r="BW163" s="338" t="str">
        <f>IFERROR(IF(BW$17="","",IF(BW17&gt;$D$163,$G$148*BW128,0)+IF(BW17=$D$163,$G$148*SUM($E$128:BW128),0)),0)</f>
        <v/>
      </c>
      <c r="BX163" s="338" t="str">
        <f>IFERROR(IF(BX$17="","",IF(BX17&gt;$D$163,$G$148*BX128,0)+IF(BX17=$D$163,$G$148*SUM($E$128:BX128),0)),0)</f>
        <v/>
      </c>
      <c r="BY163" s="338" t="str">
        <f>IFERROR(IF(BY$17="","",IF(BY17&gt;$D$163,$G$148*BY128,0)+IF(BY17=$D$163,$G$148*SUM($E$128:BY128),0)),0)</f>
        <v/>
      </c>
      <c r="BZ163" s="338" t="str">
        <f>IFERROR(IF(BZ$17="","",IF(BZ17&gt;$D$163,$G$148*BZ128,0)+IF(BZ17=$D$163,$G$148*SUM($E$128:BZ128),0)),0)</f>
        <v/>
      </c>
      <c r="CA163" s="338" t="str">
        <f>IFERROR(IF(CA$17="","",IF(CA17&gt;$D$163,$G$148*CA128,0)+IF(CA17=$D$163,$G$148*SUM($E$128:CA128),0)),0)</f>
        <v/>
      </c>
      <c r="CB163" s="338" t="str">
        <f>IFERROR(IF(CB$17="","",IF(CB17&gt;$D$163,$G$148*CB128,0)+IF(CB17=$D$163,$G$148*SUM($E$128:CB128),0)),0)</f>
        <v/>
      </c>
      <c r="CC163" s="338" t="str">
        <f>IFERROR(IF(CC$17="","",IF(CC17&gt;$D$163,$G$148*CC128,0)+IF(CC17=$D$163,$G$148*SUM($E$128:CC128),0)),0)</f>
        <v/>
      </c>
      <c r="CD163" s="338" t="str">
        <f>IFERROR(IF(CD$17="","",IF(CD17&gt;$D$163,$G$148*CD128,0)+IF(CD17=$D$163,$G$148*SUM($E$128:CD128),0)),0)</f>
        <v/>
      </c>
      <c r="CE163" s="338" t="str">
        <f>IFERROR(IF(CE$17="","",IF(CE17&gt;$D$163,$G$148*CE128,0)+IF(CE17=$D$163,$G$148*SUM($E$128:CE128),0)),0)</f>
        <v/>
      </c>
      <c r="CF163" s="338" t="str">
        <f>IFERROR(IF(CF$17="","",IF(CF17&gt;$D$163,$G$148*CF128,0)+IF(CF17=$D$163,$G$148*SUM($E$128:CF128),0)),0)</f>
        <v/>
      </c>
      <c r="CG163" s="338" t="str">
        <f>IFERROR(IF(CG$17="","",IF(CG17&gt;$D$163,$G$148*CG128,0)+IF(CG17=$D$163,$G$148*SUM($E$128:CG128),0)),0)</f>
        <v/>
      </c>
      <c r="CH163" s="338" t="str">
        <f>IFERROR(IF(CH$17="","",IF(CH17&gt;$D$163,$G$148*CH128,0)+IF(CH17=$D$163,$G$148*SUM($E$128:CH128),0)),0)</f>
        <v/>
      </c>
      <c r="CI163" s="338" t="str">
        <f>IFERROR(IF(CI$17="","",IF(CI17&gt;$D$163,$G$148*CI128,0)+IF(CI17=$D$163,$G$148*SUM($E$128:CI128),0)),0)</f>
        <v/>
      </c>
      <c r="CJ163" s="162">
        <f>SUM(F163:CI163)</f>
        <v>0</v>
      </c>
      <c r="CK163" s="50" t="s">
        <v>172</v>
      </c>
    </row>
    <row r="164" spans="3:89" s="29" customFormat="1" ht="15" customHeight="1">
      <c r="C164" s="129" t="s">
        <v>476</v>
      </c>
      <c r="D164" s="427">
        <v>14</v>
      </c>
      <c r="E164" s="243"/>
      <c r="F164" s="338">
        <f>IFERROR(IF(F$17="","",IF(F17&gt;$D$164,$G$149*F128,0)+IF(F17=$D$164,$G$149*SUM($E$128:F128),0)),0)</f>
        <v>0</v>
      </c>
      <c r="G164" s="338">
        <f>IFERROR(IF(G$17="","",IF(G17&gt;$D$164,$G$149*G128,0)+IF(G17=$D$164,$G$149*SUM($E$128:G128),0)),0)</f>
        <v>0</v>
      </c>
      <c r="H164" s="338">
        <f>IFERROR(IF(H$17="","",IF(H17&gt;$D$164,$G$149*H128,0)+IF(H17=$D$164,$G$149*SUM($E$128:H128),0)),0)</f>
        <v>0</v>
      </c>
      <c r="I164" s="338">
        <f>IFERROR(IF(I$17="","",IF(I17&gt;$D$164,$G$149*I128,0)+IF(I17=$D$164,$G$149*SUM($E$128:I128),0)),0)</f>
        <v>0</v>
      </c>
      <c r="J164" s="338">
        <f>IFERROR(IF(J$17="","",IF(J17&gt;$D$164,$G$149*J128,0)+IF(J17=$D$164,$G$149*SUM($E$128:J128),0)),0)</f>
        <v>0</v>
      </c>
      <c r="K164" s="338">
        <f>IFERROR(IF(K$17="","",IF(K17&gt;$D$164,$G$149*K128,0)+IF(K17=$D$164,$G$149*SUM($E$128:K128),0)),0)</f>
        <v>0</v>
      </c>
      <c r="L164" s="338">
        <f>IFERROR(IF(L$17="","",IF(L17&gt;$D$164,$G$149*L128,0)+IF(L17=$D$164,$G$149*SUM($E$128:L128),0)),0)</f>
        <v>0</v>
      </c>
      <c r="M164" s="338">
        <f>IFERROR(IF(M$17="","",IF(M17&gt;$D$164,$G$149*M128,0)+IF(M17=$D$164,$G$149*SUM($E$128:M128),0)),0)</f>
        <v>0</v>
      </c>
      <c r="N164" s="338">
        <f>IFERROR(IF(N$17="","",IF(N17&gt;$D$164,$G$149*N128,0)+IF(N17=$D$164,$G$149*SUM($E$128:N128),0)),0)</f>
        <v>0</v>
      </c>
      <c r="O164" s="338">
        <f>IFERROR(IF(O$17="","",IF(O17&gt;$D$164,$G$149*O128,0)+IF(O17=$D$164,$G$149*SUM($E$128:O128),0)),0)</f>
        <v>0</v>
      </c>
      <c r="P164" s="338">
        <f>IFERROR(IF(P$17="","",IF(P17&gt;$D$164,$G$149*P128,0)+IF(P17=$D$164,$G$149*SUM($E$128:P128),0)),0)</f>
        <v>0</v>
      </c>
      <c r="Q164" s="338">
        <f>IFERROR(IF(Q$17="","",IF(Q17&gt;$D$164,$G$149*Q128,0)+IF(Q17=$D$164,$G$149*SUM($E$128:Q128),0)),0)</f>
        <v>0</v>
      </c>
      <c r="R164" s="338">
        <f>IFERROR(IF(R$17="","",IF(R17&gt;$D$164,$G$149*R128,0)+IF(R17=$D$164,$G$149*SUM($E$128:R128),0)),0)</f>
        <v>0</v>
      </c>
      <c r="S164" s="338">
        <f>IFERROR(IF(S$17="","",IF(S17&gt;$D$164,$G$149*S128,0)+IF(S17=$D$164,$G$149*SUM($E$128:S128),0)),0)</f>
        <v>0</v>
      </c>
      <c r="T164" s="338">
        <f>IFERROR(IF(T$17="","",IF(T17&gt;$D$164,$G$149*T128,0)+IF(T17=$D$164,$G$149*SUM($E$128:T128),0)),0)</f>
        <v>0</v>
      </c>
      <c r="U164" s="338">
        <f>IFERROR(IF(U$17="","",IF(U17&gt;$D$164,$G$149*U128,0)+IF(U17=$D$164,$G$149*SUM($E$128:U128),0)),0)</f>
        <v>0</v>
      </c>
      <c r="V164" s="338">
        <f>IFERROR(IF(V$17="","",IF(V17&gt;$D$164,$G$149*V128,0)+IF(V17=$D$164,$G$149*SUM($E$128:V128),0)),0)</f>
        <v>0</v>
      </c>
      <c r="W164" s="338">
        <f>IFERROR(IF(W$17="","",IF(W17&gt;$D$164,$G$149*W128,0)+IF(W17=$D$164,$G$149*SUM($E$128:W128),0)),0)</f>
        <v>0</v>
      </c>
      <c r="X164" s="338">
        <f>IFERROR(IF(X$17="","",IF(X17&gt;$D$164,$G$149*X128,0)+IF(X17=$D$164,$G$149*SUM($E$128:X128),0)),0)</f>
        <v>0</v>
      </c>
      <c r="Y164" s="338">
        <f>IFERROR(IF(Y$17="","",IF(Y17&gt;$D$164,$G$149*Y128,0)+IF(Y17=$D$164,$G$149*SUM($E$128:Y128),0)),0)</f>
        <v>0</v>
      </c>
      <c r="Z164" s="338">
        <f>IFERROR(IF(Z$17="","",IF(Z17&gt;$D$164,$G$149*Z128,0)+IF(Z17=$D$164,$G$149*SUM($E$128:Z128),0)),0)</f>
        <v>0</v>
      </c>
      <c r="AA164" s="338">
        <f>IFERROR(IF(AA$17="","",IF(AA17&gt;$D$164,$G$149*AA128,0)+IF(AA17=$D$164,$G$149*SUM($E$128:AA128),0)),0)</f>
        <v>0</v>
      </c>
      <c r="AB164" s="338">
        <f>IFERROR(IF(AB$17="","",IF(AB17&gt;$D$164,$G$149*AB128,0)+IF(AB17=$D$164,$G$149*SUM($E$128:AB128),0)),0)</f>
        <v>0</v>
      </c>
      <c r="AC164" s="338">
        <f>IFERROR(IF(AC$17="","",IF(AC17&gt;$D$164,$G$149*AC128,0)+IF(AC17=$D$164,$G$149*SUM($E$128:AC128),0)),0)</f>
        <v>0</v>
      </c>
      <c r="AD164" s="338">
        <f>IFERROR(IF(AD$17="","",IF(AD17&gt;$D$164,$G$149*AD128,0)+IF(AD17=$D$164,$G$149*SUM($E$128:AD128),0)),0)</f>
        <v>0</v>
      </c>
      <c r="AE164" s="338">
        <f>IFERROR(IF(AE$17="","",IF(AE17&gt;$D$164,$G$149*AE128,0)+IF(AE17=$D$164,$G$149*SUM($E$128:AE128),0)),0)</f>
        <v>0</v>
      </c>
      <c r="AF164" s="338">
        <f>IFERROR(IF(AF$17="","",IF(AF17&gt;$D$164,$G$149*AF128,0)+IF(AF17=$D$164,$G$149*SUM($E$128:AF128),0)),0)</f>
        <v>0</v>
      </c>
      <c r="AG164" s="338">
        <f>IFERROR(IF(AG$17="","",IF(AG17&gt;$D$164,$G$149*AG128,0)+IF(AG17=$D$164,$G$149*SUM($E$128:AG128),0)),0)</f>
        <v>0</v>
      </c>
      <c r="AH164" s="338">
        <f>IFERROR(IF(AH$17="","",IF(AH17&gt;$D$164,$G$149*AH128,0)+IF(AH17=$D$164,$G$149*SUM($E$128:AH128),0)),0)</f>
        <v>0</v>
      </c>
      <c r="AI164" s="338">
        <f>IFERROR(IF(AI$17="","",IF(AI17&gt;$D$164,$G$149*AI128,0)+IF(AI17=$D$164,$G$149*SUM($E$128:AI128),0)),0)</f>
        <v>0</v>
      </c>
      <c r="AJ164" s="338">
        <f>IFERROR(IF(AJ$17="","",IF(AJ17&gt;$D$164,$G$149*AJ128,0)+IF(AJ17=$D$164,$G$149*SUM($E$128:AJ128),0)),0)</f>
        <v>0</v>
      </c>
      <c r="AK164" s="338">
        <f>IFERROR(IF(AK$17="","",IF(AK17&gt;$D$164,$G$149*AK128,0)+IF(AK17=$D$164,$G$149*SUM($E$128:AK128),0)),0)</f>
        <v>0</v>
      </c>
      <c r="AL164" s="338">
        <f>IFERROR(IF(AL$17="","",IF(AL17&gt;$D$164,$G$149*AL128,0)+IF(AL17=$D$164,$G$149*SUM($E$128:AL128),0)),0)</f>
        <v>0</v>
      </c>
      <c r="AM164" s="338">
        <f>IFERROR(IF(AM$17="","",IF(AM17&gt;$D$164,$G$149*AM128,0)+IF(AM17=$D$164,$G$149*SUM($E$128:AM128),0)),0)</f>
        <v>0</v>
      </c>
      <c r="AN164" s="338">
        <f>IFERROR(IF(AN$17="","",IF(AN17&gt;$D$164,$G$149*AN128,0)+IF(AN17=$D$164,$G$149*SUM($E$128:AN128),0)),0)</f>
        <v>0</v>
      </c>
      <c r="AO164" s="338">
        <f>IFERROR(IF(AO$17="","",IF(AO17&gt;$D$164,$G$149*AO128,0)+IF(AO17=$D$164,$G$149*SUM($E$128:AO128),0)),0)</f>
        <v>0</v>
      </c>
      <c r="AP164" s="338">
        <f>IFERROR(IF(AP$17="","",IF(AP17&gt;$D$164,$G$149*AP128,0)+IF(AP17=$D$164,$G$149*SUM($E$128:AP128),0)),0)</f>
        <v>0</v>
      </c>
      <c r="AQ164" s="338">
        <f>IFERROR(IF(AQ$17="","",IF(AQ17&gt;$D$164,$G$149*AQ128,0)+IF(AQ17=$D$164,$G$149*SUM($E$128:AQ128),0)),0)</f>
        <v>0</v>
      </c>
      <c r="AR164" s="338">
        <f>IFERROR(IF(AR$17="","",IF(AR17&gt;$D$164,$G$149*AR128,0)+IF(AR17=$D$164,$G$149*SUM($E$128:AR128),0)),0)</f>
        <v>0</v>
      </c>
      <c r="AS164" s="338">
        <f>IFERROR(IF(AS$17="","",IF(AS17&gt;$D$164,$G$149*AS128,0)+IF(AS17=$D$164,$G$149*SUM($E$128:AS128),0)),0)</f>
        <v>0</v>
      </c>
      <c r="AT164" s="338">
        <f>IFERROR(IF(AT$17="","",IF(AT17&gt;$D$164,$G$149*AT128,0)+IF(AT17=$D$164,$G$149*SUM($E$128:AT128),0)),0)</f>
        <v>0</v>
      </c>
      <c r="AU164" s="338">
        <f>IFERROR(IF(AU$17="","",IF(AU17&gt;$D$164,$G$149*AU128,0)+IF(AU17=$D$164,$G$149*SUM($E$128:AU128),0)),0)</f>
        <v>0</v>
      </c>
      <c r="AV164" s="338">
        <f>IFERROR(IF(AV$17="","",IF(AV17&gt;$D$164,$G$149*AV128,0)+IF(AV17=$D$164,$G$149*SUM($E$128:AV128),0)),0)</f>
        <v>0</v>
      </c>
      <c r="AW164" s="338">
        <f>IFERROR(IF(AW$17="","",IF(AW17&gt;$D$164,$G$149*AW128,0)+IF(AW17=$D$164,$G$149*SUM($E$128:AW128),0)),0)</f>
        <v>0</v>
      </c>
      <c r="AX164" s="338">
        <f>IFERROR(IF(AX$17="","",IF(AX17&gt;$D$164,$G$149*AX128,0)+IF(AX17=$D$164,$G$149*SUM($E$128:AX128),0)),0)</f>
        <v>0</v>
      </c>
      <c r="AY164" s="338">
        <f>IFERROR(IF(AY$17="","",IF(AY17&gt;$D$164,$G$149*AY128,0)+IF(AY17=$D$164,$G$149*SUM($E$128:AY128),0)),0)</f>
        <v>0</v>
      </c>
      <c r="AZ164" s="338">
        <f>IFERROR(IF(AZ$17="","",IF(AZ17&gt;$D$164,$G$149*AZ128,0)+IF(AZ17=$D$164,$G$149*SUM($E$128:AZ128),0)),0)</f>
        <v>0</v>
      </c>
      <c r="BA164" s="338">
        <f>IFERROR(IF(BA$17="","",IF(BA17&gt;$D$164,$G$149*BA128,0)+IF(BA17=$D$164,$G$149*SUM($E$128:BA128),0)),0)</f>
        <v>0</v>
      </c>
      <c r="BB164" s="338">
        <f>IFERROR(IF(BB$17="","",IF(BB17&gt;$D$164,$G$149*BB128,0)+IF(BB17=$D$164,$G$149*SUM($E$128:BB128),0)),0)</f>
        <v>0</v>
      </c>
      <c r="BC164" s="338">
        <f>IFERROR(IF(BC$17="","",IF(BC17&gt;$D$164,$G$149*BC128,0)+IF(BC17=$D$164,$G$149*SUM($E$128:BC128),0)),0)</f>
        <v>0</v>
      </c>
      <c r="BD164" s="338">
        <f>IFERROR(IF(BD$17="","",IF(BD17&gt;$D$164,$G$149*BD128,0)+IF(BD17=$D$164,$G$149*SUM($E$128:BD128),0)),0)</f>
        <v>0</v>
      </c>
      <c r="BE164" s="338">
        <f>IFERROR(IF(BE$17="","",IF(BE17&gt;$D$164,$G$149*BE128,0)+IF(BE17=$D$164,$G$149*SUM($E$128:BE128),0)),0)</f>
        <v>0</v>
      </c>
      <c r="BF164" s="338">
        <f>IFERROR(IF(BF$17="","",IF(BF17&gt;$D$164,$G$149*BF128,0)+IF(BF17=$D$164,$G$149*SUM($E$128:BF128),0)),0)</f>
        <v>0</v>
      </c>
      <c r="BG164" s="338">
        <f>IFERROR(IF(BG$17="","",IF(BG17&gt;$D$164,$G$149*BG128,0)+IF(BG17=$D$164,$G$149*SUM($E$128:BG128),0)),0)</f>
        <v>0</v>
      </c>
      <c r="BH164" s="338">
        <f>IFERROR(IF(BH$17="","",IF(BH17&gt;$D$164,$G$149*BH128,0)+IF(BH17=$D$164,$G$149*SUM($E$128:BH128),0)),0)</f>
        <v>0</v>
      </c>
      <c r="BI164" s="338">
        <f>IFERROR(IF(BI$17="","",IF(BI17&gt;$D$164,$G$149*BI128,0)+IF(BI17=$D$164,$G$149*SUM($E$128:BI128),0)),0)</f>
        <v>0</v>
      </c>
      <c r="BJ164" s="338">
        <f>IFERROR(IF(BJ$17="","",IF(BJ17&gt;$D$164,$G$149*BJ128,0)+IF(BJ17=$D$164,$G$149*SUM($E$128:BJ128),0)),0)</f>
        <v>0</v>
      </c>
      <c r="BK164" s="338">
        <f>IFERROR(IF(BK$17="","",IF(BK17&gt;$D$164,$G$149*BK128,0)+IF(BK17=$D$164,$G$149*SUM($E$128:BK128),0)),0)</f>
        <v>0</v>
      </c>
      <c r="BL164" s="338">
        <f>IFERROR(IF(BL$17="","",IF(BL17&gt;$D$164,$G$149*BL128,0)+IF(BL17=$D$164,$G$149*SUM($E$128:BL128),0)),0)</f>
        <v>0</v>
      </c>
      <c r="BM164" s="338">
        <f>IFERROR(IF(BM$17="","",IF(BM17&gt;$D$164,$G$149*BM128,0)+IF(BM17=$D$164,$G$149*SUM($E$128:BM128),0)),0)</f>
        <v>0</v>
      </c>
      <c r="BN164" s="338">
        <f>IFERROR(IF(BN$17="","",IF(BN17&gt;$D$164,$G$149*BN128,0)+IF(BN17=$D$164,$G$149*SUM($E$128:BN128),0)),0)</f>
        <v>0</v>
      </c>
      <c r="BO164" s="338" t="str">
        <f>IFERROR(IF(BO$17="","",IF(BO17&gt;$D$164,$G$149*BO128,0)+IF(BO17=$D$164,$G$149*SUM($E$128:BO128),0)),0)</f>
        <v/>
      </c>
      <c r="BP164" s="338" t="str">
        <f>IFERROR(IF(BP$17="","",IF(BP17&gt;$D$164,$G$149*BP128,0)+IF(BP17=$D$164,$G$149*SUM($E$128:BP128),0)),0)</f>
        <v/>
      </c>
      <c r="BQ164" s="338" t="str">
        <f>IFERROR(IF(BQ$17="","",IF(BQ17&gt;$D$164,$G$149*BQ128,0)+IF(BQ17=$D$164,$G$149*SUM($E$128:BQ128),0)),0)</f>
        <v/>
      </c>
      <c r="BR164" s="338" t="str">
        <f>IFERROR(IF(BR$17="","",IF(BR17&gt;$D$164,$G$149*BR128,0)+IF(BR17=$D$164,$G$149*SUM($E$128:BR128),0)),0)</f>
        <v/>
      </c>
      <c r="BS164" s="338" t="str">
        <f>IFERROR(IF(BS$17="","",IF(BS17&gt;$D$164,$G$149*BS128,0)+IF(BS17=$D$164,$G$149*SUM($E$128:BS128),0)),0)</f>
        <v/>
      </c>
      <c r="BT164" s="338" t="str">
        <f>IFERROR(IF(BT$17="","",IF(BT17&gt;$D$164,$G$149*BT128,0)+IF(BT17=$D$164,$G$149*SUM($E$128:BT128),0)),0)</f>
        <v/>
      </c>
      <c r="BU164" s="338" t="str">
        <f>IFERROR(IF(BU$17="","",IF(BU17&gt;$D$164,$G$149*BU128,0)+IF(BU17=$D$164,$G$149*SUM($E$128:BU128),0)),0)</f>
        <v/>
      </c>
      <c r="BV164" s="338" t="str">
        <f>IFERROR(IF(BV$17="","",IF(BV17&gt;$D$164,$G$149*BV128,0)+IF(BV17=$D$164,$G$149*SUM($E$128:BV128),0)),0)</f>
        <v/>
      </c>
      <c r="BW164" s="338" t="str">
        <f>IFERROR(IF(BW$17="","",IF(BW17&gt;$D$164,$G$149*BW128,0)+IF(BW17=$D$164,$G$149*SUM($E$128:BW128),0)),0)</f>
        <v/>
      </c>
      <c r="BX164" s="338" t="str">
        <f>IFERROR(IF(BX$17="","",IF(BX17&gt;$D$164,$G$149*BX128,0)+IF(BX17=$D$164,$G$149*SUM($E$128:BX128),0)),0)</f>
        <v/>
      </c>
      <c r="BY164" s="338" t="str">
        <f>IFERROR(IF(BY$17="","",IF(BY17&gt;$D$164,$G$149*BY128,0)+IF(BY17=$D$164,$G$149*SUM($E$128:BY128),0)),0)</f>
        <v/>
      </c>
      <c r="BZ164" s="338" t="str">
        <f>IFERROR(IF(BZ$17="","",IF(BZ17&gt;$D$164,$G$149*BZ128,0)+IF(BZ17=$D$164,$G$149*SUM($E$128:BZ128),0)),0)</f>
        <v/>
      </c>
      <c r="CA164" s="338" t="str">
        <f>IFERROR(IF(CA$17="","",IF(CA17&gt;$D$164,$G$149*CA128,0)+IF(CA17=$D$164,$G$149*SUM($E$128:CA128),0)),0)</f>
        <v/>
      </c>
      <c r="CB164" s="338" t="str">
        <f>IFERROR(IF(CB$17="","",IF(CB17&gt;$D$164,$G$149*CB128,0)+IF(CB17=$D$164,$G$149*SUM($E$128:CB128),0)),0)</f>
        <v/>
      </c>
      <c r="CC164" s="338" t="str">
        <f>IFERROR(IF(CC$17="","",IF(CC17&gt;$D$164,$G$149*CC128,0)+IF(CC17=$D$164,$G$149*SUM($E$128:CC128),0)),0)</f>
        <v/>
      </c>
      <c r="CD164" s="338" t="str">
        <f>IFERROR(IF(CD$17="","",IF(CD17&gt;$D$164,$G$149*CD128,0)+IF(CD17=$D$164,$G$149*SUM($E$128:CD128),0)),0)</f>
        <v/>
      </c>
      <c r="CE164" s="338" t="str">
        <f>IFERROR(IF(CE$17="","",IF(CE17&gt;$D$164,$G$149*CE128,0)+IF(CE17=$D$164,$G$149*SUM($E$128:CE128),0)),0)</f>
        <v/>
      </c>
      <c r="CF164" s="338" t="str">
        <f>IFERROR(IF(CF$17="","",IF(CF17&gt;$D$164,$G$149*CF128,0)+IF(CF17=$D$164,$G$149*SUM($E$128:CF128),0)),0)</f>
        <v/>
      </c>
      <c r="CG164" s="338" t="str">
        <f>IFERROR(IF(CG$17="","",IF(CG17&gt;$D$164,$G$149*CG128,0)+IF(CG17=$D$164,$G$149*SUM($E$128:CG128),0)),0)</f>
        <v/>
      </c>
      <c r="CH164" s="338" t="str">
        <f>IFERROR(IF(CH$17="","",IF(CH17&gt;$D$164,$G$149*CH128,0)+IF(CH17=$D$164,$G$149*SUM($E$128:CH128),0)),0)</f>
        <v/>
      </c>
      <c r="CI164" s="338" t="str">
        <f>IFERROR(IF(CI$17="","",IF(CI17&gt;$D$164,$G$149*CI128,0)+IF(CI17=$D$164,$G$149*SUM($E$128:CI128),0)),0)</f>
        <v/>
      </c>
      <c r="CJ164" s="164">
        <f>SUM(F164:CI164)</f>
        <v>0</v>
      </c>
      <c r="CK164" s="50" t="s">
        <v>172</v>
      </c>
    </row>
    <row r="165" spans="3:89" s="29" customFormat="1" ht="15" customHeight="1">
      <c r="C165" s="239" t="str">
        <f>"Total "&amp;C160</f>
        <v>Total Phase B Deposits</v>
      </c>
      <c r="D165" s="418"/>
      <c r="E165" s="417"/>
      <c r="F165" s="336">
        <f t="shared" ref="F165:AK165" si="55">IF(F$17="","",SUM(F161:F164))</f>
        <v>0</v>
      </c>
      <c r="G165" s="336">
        <f t="shared" si="55"/>
        <v>0</v>
      </c>
      <c r="H165" s="336">
        <f t="shared" si="55"/>
        <v>0</v>
      </c>
      <c r="I165" s="336">
        <f t="shared" si="55"/>
        <v>0</v>
      </c>
      <c r="J165" s="336">
        <f t="shared" si="55"/>
        <v>0</v>
      </c>
      <c r="K165" s="336">
        <f t="shared" si="55"/>
        <v>0</v>
      </c>
      <c r="L165" s="336">
        <f t="shared" si="55"/>
        <v>0</v>
      </c>
      <c r="M165" s="336">
        <f t="shared" si="55"/>
        <v>0</v>
      </c>
      <c r="N165" s="336">
        <f t="shared" si="55"/>
        <v>0</v>
      </c>
      <c r="O165" s="336">
        <f t="shared" si="55"/>
        <v>0</v>
      </c>
      <c r="P165" s="336">
        <f t="shared" si="55"/>
        <v>0</v>
      </c>
      <c r="Q165" s="336">
        <f t="shared" si="55"/>
        <v>0</v>
      </c>
      <c r="R165" s="336">
        <f t="shared" si="55"/>
        <v>0</v>
      </c>
      <c r="S165" s="336">
        <f t="shared" si="55"/>
        <v>0</v>
      </c>
      <c r="T165" s="336">
        <f t="shared" si="55"/>
        <v>0</v>
      </c>
      <c r="U165" s="336">
        <f t="shared" si="55"/>
        <v>0</v>
      </c>
      <c r="V165" s="336">
        <f t="shared" si="55"/>
        <v>0</v>
      </c>
      <c r="W165" s="336">
        <f t="shared" si="55"/>
        <v>0</v>
      </c>
      <c r="X165" s="336">
        <f t="shared" si="55"/>
        <v>0</v>
      </c>
      <c r="Y165" s="336">
        <f t="shared" si="55"/>
        <v>0</v>
      </c>
      <c r="Z165" s="336">
        <f t="shared" si="55"/>
        <v>0</v>
      </c>
      <c r="AA165" s="336">
        <f t="shared" si="55"/>
        <v>0</v>
      </c>
      <c r="AB165" s="336">
        <f t="shared" si="55"/>
        <v>0</v>
      </c>
      <c r="AC165" s="336">
        <f t="shared" si="55"/>
        <v>0</v>
      </c>
      <c r="AD165" s="336">
        <f t="shared" si="55"/>
        <v>0</v>
      </c>
      <c r="AE165" s="336">
        <f t="shared" si="55"/>
        <v>0</v>
      </c>
      <c r="AF165" s="336">
        <f t="shared" si="55"/>
        <v>0</v>
      </c>
      <c r="AG165" s="336">
        <f t="shared" si="55"/>
        <v>0</v>
      </c>
      <c r="AH165" s="336">
        <f t="shared" si="55"/>
        <v>0</v>
      </c>
      <c r="AI165" s="336">
        <f t="shared" si="55"/>
        <v>0</v>
      </c>
      <c r="AJ165" s="336">
        <f t="shared" si="55"/>
        <v>0</v>
      </c>
      <c r="AK165" s="336">
        <f t="shared" si="55"/>
        <v>0</v>
      </c>
      <c r="AL165" s="336">
        <f t="shared" ref="AL165:CI165" si="56">IF(AL$17="","",SUM(AL161:AL164))</f>
        <v>0</v>
      </c>
      <c r="AM165" s="336">
        <f t="shared" si="56"/>
        <v>0</v>
      </c>
      <c r="AN165" s="336">
        <f t="shared" si="56"/>
        <v>0</v>
      </c>
      <c r="AO165" s="336">
        <f t="shared" si="56"/>
        <v>0</v>
      </c>
      <c r="AP165" s="336">
        <f t="shared" si="56"/>
        <v>0</v>
      </c>
      <c r="AQ165" s="336">
        <f t="shared" si="56"/>
        <v>0</v>
      </c>
      <c r="AR165" s="336">
        <f t="shared" si="56"/>
        <v>0</v>
      </c>
      <c r="AS165" s="336">
        <f t="shared" si="56"/>
        <v>0</v>
      </c>
      <c r="AT165" s="336">
        <f t="shared" si="56"/>
        <v>0</v>
      </c>
      <c r="AU165" s="336">
        <f t="shared" si="56"/>
        <v>0</v>
      </c>
      <c r="AV165" s="336">
        <f t="shared" si="56"/>
        <v>0</v>
      </c>
      <c r="AW165" s="336">
        <f t="shared" si="56"/>
        <v>0</v>
      </c>
      <c r="AX165" s="336">
        <f t="shared" si="56"/>
        <v>0</v>
      </c>
      <c r="AY165" s="336">
        <f t="shared" si="56"/>
        <v>0</v>
      </c>
      <c r="AZ165" s="336">
        <f t="shared" si="56"/>
        <v>0</v>
      </c>
      <c r="BA165" s="336">
        <f t="shared" si="56"/>
        <v>0</v>
      </c>
      <c r="BB165" s="336">
        <f t="shared" si="56"/>
        <v>0</v>
      </c>
      <c r="BC165" s="336">
        <f t="shared" si="56"/>
        <v>0</v>
      </c>
      <c r="BD165" s="336">
        <f t="shared" si="56"/>
        <v>0</v>
      </c>
      <c r="BE165" s="336">
        <f t="shared" si="56"/>
        <v>0</v>
      </c>
      <c r="BF165" s="336">
        <f t="shared" si="56"/>
        <v>0</v>
      </c>
      <c r="BG165" s="336">
        <f t="shared" si="56"/>
        <v>0</v>
      </c>
      <c r="BH165" s="336">
        <f t="shared" si="56"/>
        <v>0</v>
      </c>
      <c r="BI165" s="336">
        <f t="shared" si="56"/>
        <v>0</v>
      </c>
      <c r="BJ165" s="336">
        <f t="shared" si="56"/>
        <v>0</v>
      </c>
      <c r="BK165" s="336">
        <f t="shared" si="56"/>
        <v>0</v>
      </c>
      <c r="BL165" s="336">
        <f t="shared" si="56"/>
        <v>0</v>
      </c>
      <c r="BM165" s="336">
        <f t="shared" si="56"/>
        <v>0</v>
      </c>
      <c r="BN165" s="336">
        <f t="shared" si="56"/>
        <v>0</v>
      </c>
      <c r="BO165" s="336" t="str">
        <f t="shared" si="56"/>
        <v/>
      </c>
      <c r="BP165" s="336" t="str">
        <f t="shared" si="56"/>
        <v/>
      </c>
      <c r="BQ165" s="336" t="str">
        <f t="shared" si="56"/>
        <v/>
      </c>
      <c r="BR165" s="336" t="str">
        <f t="shared" si="56"/>
        <v/>
      </c>
      <c r="BS165" s="336" t="str">
        <f t="shared" si="56"/>
        <v/>
      </c>
      <c r="BT165" s="336" t="str">
        <f t="shared" si="56"/>
        <v/>
      </c>
      <c r="BU165" s="336" t="str">
        <f t="shared" si="56"/>
        <v/>
      </c>
      <c r="BV165" s="336" t="str">
        <f t="shared" si="56"/>
        <v/>
      </c>
      <c r="BW165" s="336" t="str">
        <f t="shared" si="56"/>
        <v/>
      </c>
      <c r="BX165" s="336" t="str">
        <f t="shared" si="56"/>
        <v/>
      </c>
      <c r="BY165" s="336" t="str">
        <f t="shared" si="56"/>
        <v/>
      </c>
      <c r="BZ165" s="336" t="str">
        <f t="shared" si="56"/>
        <v/>
      </c>
      <c r="CA165" s="336" t="str">
        <f t="shared" si="56"/>
        <v/>
      </c>
      <c r="CB165" s="336" t="str">
        <f t="shared" si="56"/>
        <v/>
      </c>
      <c r="CC165" s="336" t="str">
        <f t="shared" si="56"/>
        <v/>
      </c>
      <c r="CD165" s="336" t="str">
        <f t="shared" si="56"/>
        <v/>
      </c>
      <c r="CE165" s="336" t="str">
        <f t="shared" si="56"/>
        <v/>
      </c>
      <c r="CF165" s="336" t="str">
        <f t="shared" si="56"/>
        <v/>
      </c>
      <c r="CG165" s="336" t="str">
        <f t="shared" si="56"/>
        <v/>
      </c>
      <c r="CH165" s="336" t="str">
        <f t="shared" si="56"/>
        <v/>
      </c>
      <c r="CI165" s="336" t="str">
        <f t="shared" si="56"/>
        <v/>
      </c>
      <c r="CJ165" s="162">
        <f>SUM(F165:CI165)</f>
        <v>0</v>
      </c>
      <c r="CK165" s="50" t="s">
        <v>172</v>
      </c>
    </row>
    <row r="166" spans="3:89" s="29" customFormat="1" ht="15" customHeight="1">
      <c r="C166" s="120"/>
      <c r="D166" s="242"/>
      <c r="E166" s="243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  <c r="AD166" s="162"/>
      <c r="AE166" s="162"/>
      <c r="AF166" s="162"/>
      <c r="AG166" s="162"/>
      <c r="AH166" s="162"/>
      <c r="AI166" s="162"/>
      <c r="AJ166" s="162"/>
      <c r="AK166" s="162"/>
      <c r="AL166" s="162"/>
      <c r="AM166" s="162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2"/>
      <c r="BA166" s="162"/>
      <c r="BB166" s="162"/>
      <c r="BC166" s="162"/>
      <c r="BD166" s="162"/>
      <c r="BE166" s="162"/>
      <c r="BF166" s="162"/>
      <c r="BG166" s="162"/>
      <c r="BH166" s="162"/>
      <c r="BI166" s="162"/>
      <c r="BJ166" s="162"/>
      <c r="BK166" s="162"/>
      <c r="BL166" s="162"/>
      <c r="BM166" s="162"/>
      <c r="BN166" s="162"/>
      <c r="BO166" s="162"/>
      <c r="BP166" s="162"/>
      <c r="BQ166" s="162"/>
      <c r="BR166" s="162"/>
      <c r="BS166" s="162"/>
      <c r="BT166" s="162"/>
      <c r="BU166" s="162"/>
      <c r="BV166" s="162"/>
      <c r="BW166" s="162"/>
      <c r="BX166" s="162"/>
      <c r="BY166" s="162"/>
      <c r="BZ166" s="162"/>
      <c r="CA166" s="162"/>
      <c r="CB166" s="162"/>
      <c r="CC166" s="162"/>
      <c r="CD166" s="162"/>
      <c r="CE166" s="162"/>
      <c r="CF166" s="162"/>
      <c r="CG166" s="162"/>
      <c r="CH166" s="162"/>
      <c r="CI166" s="162"/>
      <c r="CJ166" s="162"/>
      <c r="CK166" s="50" t="s">
        <v>172</v>
      </c>
    </row>
    <row r="167" spans="3:89" s="29" customFormat="1" ht="15" customHeight="1">
      <c r="C167" s="120" t="str">
        <f>"Total "&amp;C137</f>
        <v>Total Deposits</v>
      </c>
      <c r="D167" s="242"/>
      <c r="E167" s="243"/>
      <c r="F167" s="162">
        <f t="shared" ref="F167:BQ167" si="57">IF(F$17="","",F165+F158)</f>
        <v>4017069.5850000004</v>
      </c>
      <c r="G167" s="162">
        <f t="shared" si="57"/>
        <v>446341.065</v>
      </c>
      <c r="H167" s="162">
        <f t="shared" si="57"/>
        <v>446341.065</v>
      </c>
      <c r="I167" s="162">
        <f t="shared" si="57"/>
        <v>5802433.8450000016</v>
      </c>
      <c r="J167" s="162">
        <f t="shared" si="57"/>
        <v>892682.13</v>
      </c>
      <c r="K167" s="162">
        <f t="shared" si="57"/>
        <v>892682.13</v>
      </c>
      <c r="L167" s="162">
        <f t="shared" si="57"/>
        <v>14282914.080000004</v>
      </c>
      <c r="M167" s="162">
        <f t="shared" si="57"/>
        <v>1785364.26</v>
      </c>
      <c r="N167" s="162">
        <f t="shared" si="57"/>
        <v>1785364.26</v>
      </c>
      <c r="O167" s="162">
        <f t="shared" si="57"/>
        <v>1785364.259999994</v>
      </c>
      <c r="P167" s="162">
        <f t="shared" si="57"/>
        <v>0</v>
      </c>
      <c r="Q167" s="162">
        <f t="shared" si="57"/>
        <v>0</v>
      </c>
      <c r="R167" s="162">
        <f t="shared" si="57"/>
        <v>0</v>
      </c>
      <c r="S167" s="162">
        <f t="shared" si="57"/>
        <v>0</v>
      </c>
      <c r="T167" s="162">
        <f t="shared" si="57"/>
        <v>8034139.1700000009</v>
      </c>
      <c r="U167" s="162">
        <f t="shared" si="57"/>
        <v>0</v>
      </c>
      <c r="V167" s="162">
        <f t="shared" si="57"/>
        <v>0</v>
      </c>
      <c r="W167" s="162">
        <f t="shared" si="57"/>
        <v>0</v>
      </c>
      <c r="X167" s="162">
        <f t="shared" si="57"/>
        <v>0</v>
      </c>
      <c r="Y167" s="162">
        <f t="shared" si="57"/>
        <v>0</v>
      </c>
      <c r="Z167" s="162">
        <f t="shared" si="57"/>
        <v>0</v>
      </c>
      <c r="AA167" s="162">
        <f t="shared" si="57"/>
        <v>0</v>
      </c>
      <c r="AB167" s="162">
        <f t="shared" si="57"/>
        <v>0</v>
      </c>
      <c r="AC167" s="162">
        <f t="shared" si="57"/>
        <v>0</v>
      </c>
      <c r="AD167" s="162">
        <f t="shared" si="57"/>
        <v>0</v>
      </c>
      <c r="AE167" s="162">
        <f t="shared" si="57"/>
        <v>0</v>
      </c>
      <c r="AF167" s="162">
        <f t="shared" si="57"/>
        <v>0</v>
      </c>
      <c r="AG167" s="162">
        <f t="shared" si="57"/>
        <v>0</v>
      </c>
      <c r="AH167" s="162">
        <f t="shared" si="57"/>
        <v>0</v>
      </c>
      <c r="AI167" s="162">
        <f t="shared" si="57"/>
        <v>0</v>
      </c>
      <c r="AJ167" s="162">
        <f t="shared" si="57"/>
        <v>0</v>
      </c>
      <c r="AK167" s="162">
        <f t="shared" si="57"/>
        <v>0</v>
      </c>
      <c r="AL167" s="162">
        <f t="shared" si="57"/>
        <v>0</v>
      </c>
      <c r="AM167" s="162">
        <f t="shared" si="57"/>
        <v>0</v>
      </c>
      <c r="AN167" s="162">
        <f t="shared" si="57"/>
        <v>0</v>
      </c>
      <c r="AO167" s="162">
        <f t="shared" si="57"/>
        <v>0</v>
      </c>
      <c r="AP167" s="162">
        <f t="shared" si="57"/>
        <v>0</v>
      </c>
      <c r="AQ167" s="162">
        <f t="shared" si="57"/>
        <v>0</v>
      </c>
      <c r="AR167" s="162">
        <f t="shared" si="57"/>
        <v>0</v>
      </c>
      <c r="AS167" s="162">
        <f t="shared" si="57"/>
        <v>0</v>
      </c>
      <c r="AT167" s="162">
        <f t="shared" si="57"/>
        <v>0</v>
      </c>
      <c r="AU167" s="162">
        <f t="shared" si="57"/>
        <v>0</v>
      </c>
      <c r="AV167" s="162">
        <f t="shared" si="57"/>
        <v>0</v>
      </c>
      <c r="AW167" s="162">
        <f t="shared" si="57"/>
        <v>0</v>
      </c>
      <c r="AX167" s="162">
        <f t="shared" si="57"/>
        <v>0</v>
      </c>
      <c r="AY167" s="162">
        <f t="shared" si="57"/>
        <v>0</v>
      </c>
      <c r="AZ167" s="162">
        <f t="shared" si="57"/>
        <v>0</v>
      </c>
      <c r="BA167" s="162">
        <f t="shared" si="57"/>
        <v>0</v>
      </c>
      <c r="BB167" s="162">
        <f t="shared" si="57"/>
        <v>0</v>
      </c>
      <c r="BC167" s="162">
        <f t="shared" si="57"/>
        <v>0</v>
      </c>
      <c r="BD167" s="162">
        <f t="shared" si="57"/>
        <v>0</v>
      </c>
      <c r="BE167" s="162">
        <f t="shared" si="57"/>
        <v>0</v>
      </c>
      <c r="BF167" s="162">
        <f t="shared" si="57"/>
        <v>0</v>
      </c>
      <c r="BG167" s="162">
        <f t="shared" si="57"/>
        <v>0</v>
      </c>
      <c r="BH167" s="162">
        <f t="shared" si="57"/>
        <v>0</v>
      </c>
      <c r="BI167" s="162">
        <f t="shared" si="57"/>
        <v>0</v>
      </c>
      <c r="BJ167" s="162">
        <f t="shared" si="57"/>
        <v>0</v>
      </c>
      <c r="BK167" s="162">
        <f t="shared" si="57"/>
        <v>0</v>
      </c>
      <c r="BL167" s="162">
        <f t="shared" si="57"/>
        <v>0</v>
      </c>
      <c r="BM167" s="162">
        <f t="shared" si="57"/>
        <v>0</v>
      </c>
      <c r="BN167" s="162">
        <f t="shared" si="57"/>
        <v>0</v>
      </c>
      <c r="BO167" s="162" t="str">
        <f t="shared" si="57"/>
        <v/>
      </c>
      <c r="BP167" s="162" t="str">
        <f t="shared" si="57"/>
        <v/>
      </c>
      <c r="BQ167" s="162" t="str">
        <f t="shared" si="57"/>
        <v/>
      </c>
      <c r="BR167" s="162" t="str">
        <f t="shared" ref="BR167:CI167" si="58">IF(BR$17="","",BR165+BR158)</f>
        <v/>
      </c>
      <c r="BS167" s="162" t="str">
        <f t="shared" si="58"/>
        <v/>
      </c>
      <c r="BT167" s="162" t="str">
        <f t="shared" si="58"/>
        <v/>
      </c>
      <c r="BU167" s="162" t="str">
        <f t="shared" si="58"/>
        <v/>
      </c>
      <c r="BV167" s="162" t="str">
        <f t="shared" si="58"/>
        <v/>
      </c>
      <c r="BW167" s="162" t="str">
        <f t="shared" si="58"/>
        <v/>
      </c>
      <c r="BX167" s="162" t="str">
        <f t="shared" si="58"/>
        <v/>
      </c>
      <c r="BY167" s="162" t="str">
        <f t="shared" si="58"/>
        <v/>
      </c>
      <c r="BZ167" s="162" t="str">
        <f t="shared" si="58"/>
        <v/>
      </c>
      <c r="CA167" s="162" t="str">
        <f t="shared" si="58"/>
        <v/>
      </c>
      <c r="CB167" s="162" t="str">
        <f t="shared" si="58"/>
        <v/>
      </c>
      <c r="CC167" s="162" t="str">
        <f t="shared" si="58"/>
        <v/>
      </c>
      <c r="CD167" s="162" t="str">
        <f t="shared" si="58"/>
        <v/>
      </c>
      <c r="CE167" s="162" t="str">
        <f t="shared" si="58"/>
        <v/>
      </c>
      <c r="CF167" s="162" t="str">
        <f t="shared" si="58"/>
        <v/>
      </c>
      <c r="CG167" s="162" t="str">
        <f t="shared" si="58"/>
        <v/>
      </c>
      <c r="CH167" s="162" t="str">
        <f t="shared" si="58"/>
        <v/>
      </c>
      <c r="CI167" s="162" t="str">
        <f t="shared" si="58"/>
        <v/>
      </c>
      <c r="CJ167" s="162">
        <f>SUM(F167:CI167)</f>
        <v>40170695.850000001</v>
      </c>
      <c r="CK167" s="50" t="s">
        <v>172</v>
      </c>
    </row>
    <row r="168" spans="3:89" s="29" customFormat="1" ht="15" customHeight="1">
      <c r="C168" s="18"/>
      <c r="D168" s="381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50" t="s">
        <v>172</v>
      </c>
    </row>
    <row r="169" spans="3:89" s="29" customFormat="1" ht="15" customHeight="1">
      <c r="C169" s="161" t="s">
        <v>466</v>
      </c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  <c r="BJ169" s="161"/>
      <c r="BK169" s="161"/>
      <c r="BL169" s="161"/>
      <c r="BM169" s="161"/>
      <c r="BN169" s="161"/>
      <c r="BO169" s="161"/>
      <c r="BP169" s="161"/>
      <c r="BQ169" s="161"/>
      <c r="BR169" s="161"/>
      <c r="BS169" s="161"/>
      <c r="BT169" s="161"/>
      <c r="BU169" s="161"/>
      <c r="BV169" s="161"/>
      <c r="BW169" s="161"/>
      <c r="BX169" s="161"/>
      <c r="BY169" s="161"/>
      <c r="BZ169" s="161"/>
      <c r="CA169" s="161"/>
      <c r="CB169" s="161"/>
      <c r="CC169" s="161"/>
      <c r="CD169" s="161"/>
      <c r="CE169" s="161"/>
      <c r="CF169" s="161"/>
      <c r="CG169" s="161"/>
      <c r="CH169" s="161"/>
      <c r="CI169" s="161"/>
      <c r="CJ169" s="161"/>
      <c r="CK169" s="50" t="s">
        <v>172</v>
      </c>
    </row>
    <row r="170" spans="3:89" s="29" customFormat="1" ht="15" customHeight="1">
      <c r="C170" s="18"/>
      <c r="D170" s="381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50" t="s">
        <v>172</v>
      </c>
    </row>
    <row r="171" spans="3:89" s="29" customFormat="1" ht="15" customHeight="1">
      <c r="C171" s="326" t="s">
        <v>466</v>
      </c>
      <c r="D171" s="413" t="s">
        <v>296</v>
      </c>
      <c r="E171" s="413" t="s">
        <v>303</v>
      </c>
      <c r="F171" s="413" t="s">
        <v>295</v>
      </c>
      <c r="G171" s="413" t="s">
        <v>294</v>
      </c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50" t="s">
        <v>172</v>
      </c>
    </row>
    <row r="172" spans="3:89" s="29" customFormat="1" ht="15" customHeight="1">
      <c r="C172" s="207" t="s">
        <v>475</v>
      </c>
      <c r="E172" s="425"/>
      <c r="F172" s="314">
        <f>'Hotel Carve-out'!$K$1777</f>
        <v>1</v>
      </c>
      <c r="G172" s="2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50" t="s">
        <v>172</v>
      </c>
    </row>
    <row r="173" spans="3:89" s="29" customFormat="1" ht="15" customHeight="1">
      <c r="C173" s="207" t="s">
        <v>474</v>
      </c>
      <c r="D173" s="426">
        <f>IF(E173="",AVERAGE(F173:G173),E173)</f>
        <v>577.9</v>
      </c>
      <c r="E173" s="28"/>
      <c r="F173" s="28">
        <v>577.9</v>
      </c>
      <c r="G173" s="426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50" t="s">
        <v>172</v>
      </c>
    </row>
    <row r="174" spans="3:89" s="29" customFormat="1" ht="15" customHeight="1">
      <c r="C174" s="207" t="s">
        <v>473</v>
      </c>
      <c r="D174" s="425">
        <f>IF(E174="",G174+F174,E174)</f>
        <v>1086.1171875</v>
      </c>
      <c r="E174" s="28"/>
      <c r="F174" s="424">
        <f>F52</f>
        <v>1086.1171875</v>
      </c>
      <c r="G174" s="424">
        <f>G52</f>
        <v>0</v>
      </c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50" t="s">
        <v>172</v>
      </c>
    </row>
    <row r="175" spans="3:89" s="29" customFormat="1" ht="15" customHeight="1">
      <c r="C175" s="29" t="s">
        <v>472</v>
      </c>
      <c r="D175" s="118">
        <f>IF(E175="",G175+F175,E175)</f>
        <v>627667.12265625002</v>
      </c>
      <c r="E175" s="118"/>
      <c r="F175" s="300">
        <f>F173*F174</f>
        <v>627667.12265625002</v>
      </c>
      <c r="G175" s="300">
        <f>G173*G174</f>
        <v>0</v>
      </c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50" t="s">
        <v>172</v>
      </c>
    </row>
    <row r="176" spans="3:89" s="29" customFormat="1" ht="15" customHeight="1">
      <c r="C176" s="29" t="s">
        <v>471</v>
      </c>
      <c r="D176" s="118">
        <f>IF(E176="",G176+F176,E176)</f>
        <v>313833.56132812501</v>
      </c>
      <c r="E176" s="118"/>
      <c r="F176" s="300">
        <f>F175-F145</f>
        <v>313833.56132812501</v>
      </c>
      <c r="G176" s="300">
        <f>G175-G145</f>
        <v>0</v>
      </c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50" t="s">
        <v>172</v>
      </c>
    </row>
    <row r="177" spans="3:90" s="29" customFormat="1" ht="15" customHeight="1">
      <c r="C177" s="34" t="s">
        <v>19</v>
      </c>
      <c r="D177" s="118">
        <f>IF(E177="",G177+F177,E177)</f>
        <v>80341391.700000003</v>
      </c>
      <c r="E177" s="118"/>
      <c r="F177" s="300">
        <f>F175*F51</f>
        <v>80341391.700000003</v>
      </c>
      <c r="G177" s="300">
        <f>G175*G51</f>
        <v>0</v>
      </c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50" t="s">
        <v>172</v>
      </c>
    </row>
    <row r="178" spans="3:90" s="29" customFormat="1" ht="15" customHeight="1">
      <c r="E178" s="285"/>
      <c r="F178" s="285"/>
      <c r="G178" s="20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50" t="s">
        <v>172</v>
      </c>
    </row>
    <row r="179" spans="3:90" s="29" customFormat="1" ht="15" customHeight="1">
      <c r="C179" s="18" t="s">
        <v>470</v>
      </c>
      <c r="D179" s="18">
        <f>IF(E179="",AVERAGE(F179:G179),E179)</f>
        <v>24</v>
      </c>
      <c r="E179" s="18"/>
      <c r="F179" s="423">
        <v>24</v>
      </c>
      <c r="G179" s="423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50" t="s">
        <v>172</v>
      </c>
    </row>
    <row r="180" spans="3:90" s="29" customFormat="1" ht="15" customHeight="1"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50" t="s">
        <v>172</v>
      </c>
    </row>
    <row r="181" spans="3:90" s="29" customFormat="1" ht="15" customHeight="1">
      <c r="C181" s="34" t="s">
        <v>300</v>
      </c>
      <c r="D181" s="281" t="s">
        <v>299</v>
      </c>
      <c r="E181" s="280">
        <f>IF(D181=F181,0,1)</f>
        <v>0</v>
      </c>
      <c r="F181" s="279" t="s">
        <v>299</v>
      </c>
      <c r="G181" s="279" t="s">
        <v>298</v>
      </c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50" t="s">
        <v>172</v>
      </c>
    </row>
    <row r="182" spans="3:90" s="29" customFormat="1" ht="15" customHeight="1">
      <c r="C182" s="18"/>
      <c r="D182" s="381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50" t="s">
        <v>172</v>
      </c>
    </row>
    <row r="183" spans="3:90" s="29" customFormat="1" ht="15" customHeight="1">
      <c r="C183" s="18"/>
      <c r="D183" s="381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50" t="s">
        <v>172</v>
      </c>
    </row>
    <row r="184" spans="3:90" s="29" customFormat="1" ht="15" customHeight="1">
      <c r="C184" s="126" t="str">
        <f>"Closings for the "&amp;IF(G9=1,"Month",IF($G$9=3,"Quarter","Year"))</f>
        <v>Closings for the Month</v>
      </c>
      <c r="D184" s="242"/>
      <c r="E184" s="243"/>
      <c r="F184" s="242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50" t="s">
        <v>172</v>
      </c>
    </row>
    <row r="185" spans="3:90" s="29" customFormat="1" ht="15" customHeight="1">
      <c r="C185" s="29" t="str">
        <f>F171&amp;" "&amp;C184</f>
        <v>Phase A Closings for the Month</v>
      </c>
      <c r="D185" s="289"/>
      <c r="E185" s="422"/>
      <c r="F185" s="338">
        <f>IF(F17=$F$179,SUM($E$119:F119),0)</f>
        <v>0</v>
      </c>
      <c r="G185" s="338">
        <f>IF(G17=$F$179,SUM($E$119:G119),0)</f>
        <v>0</v>
      </c>
      <c r="H185" s="338">
        <f>IF(H17=$F$179,SUM($E$119:H119),0)</f>
        <v>0</v>
      </c>
      <c r="I185" s="338">
        <f>IF(I17=$F$179,SUM($E$119:I119),0)</f>
        <v>0</v>
      </c>
      <c r="J185" s="338">
        <f>IF(J17=$F$179,SUM($E$119:J119),0)</f>
        <v>0</v>
      </c>
      <c r="K185" s="338">
        <f>IF(K17=$F$179,SUM($E$119:K119),0)</f>
        <v>0</v>
      </c>
      <c r="L185" s="338">
        <f>IF(L17=$F$179,SUM($E$119:L119),0)</f>
        <v>0</v>
      </c>
      <c r="M185" s="338">
        <f>IF(M17=$F$179,SUM($E$119:M119),0)</f>
        <v>0</v>
      </c>
      <c r="N185" s="338">
        <f>IF(N17=$F$179,SUM($E$119:N119),0)</f>
        <v>0</v>
      </c>
      <c r="O185" s="338">
        <f>IF(O17=$F$179,SUM($E$119:O119),0)</f>
        <v>0</v>
      </c>
      <c r="P185" s="338">
        <f>IF(P17=$F$179,SUM($E$119:P119),0)</f>
        <v>0</v>
      </c>
      <c r="Q185" s="338">
        <f>IF(Q17=$F$179,SUM($E$119:Q119),0)</f>
        <v>0</v>
      </c>
      <c r="R185" s="338">
        <f>IF(R17=$F$179,SUM($E$119:R119),0)</f>
        <v>0</v>
      </c>
      <c r="S185" s="338">
        <f>IF(S17=$F$179,SUM($E$119:S119),0)</f>
        <v>0</v>
      </c>
      <c r="T185" s="338">
        <f>IF(T17=$F$179,SUM($E$119:T119),0)</f>
        <v>0</v>
      </c>
      <c r="U185" s="338">
        <f>IF(U17=$F$179,SUM($E$119:U119),0)</f>
        <v>0</v>
      </c>
      <c r="V185" s="338">
        <f>IF(V17=$F$179,SUM($E$119:V119),0)</f>
        <v>0</v>
      </c>
      <c r="W185" s="338">
        <f>IF(W17=$F$179,SUM($E$119:W119),0)</f>
        <v>0</v>
      </c>
      <c r="X185" s="338">
        <f>IF(X17=$F$179,SUM($E$119:X119),0)</f>
        <v>0</v>
      </c>
      <c r="Y185" s="338">
        <f>IF(Y17=$F$179,SUM($E$119:Y119),0)</f>
        <v>0</v>
      </c>
      <c r="Z185" s="338">
        <f>IF(Z17=$F$179,SUM($E$119:Z119),0)</f>
        <v>0</v>
      </c>
      <c r="AA185" s="338">
        <f>IF(AA17=$F$179,SUM($E$119:AA119),0)</f>
        <v>0</v>
      </c>
      <c r="AB185" s="338">
        <f>IF(AB17=$F$179,SUM($E$119:AB119),0)</f>
        <v>0</v>
      </c>
      <c r="AC185" s="338">
        <f>IF(AC17=$F$179,SUM($E$119:AC119),0)</f>
        <v>0</v>
      </c>
      <c r="AD185" s="338">
        <f>IF(AD17=$F$179,SUM($E$119:AD119),0)</f>
        <v>128</v>
      </c>
      <c r="AE185" s="338">
        <f>IF(AE17=$F$179,SUM($E$119:AE119),0)</f>
        <v>0</v>
      </c>
      <c r="AF185" s="338">
        <f>IF(AF17=$F$179,SUM($E$119:AF119),0)</f>
        <v>0</v>
      </c>
      <c r="AG185" s="338">
        <f>IF(AG17=$F$179,SUM($E$119:AG119),0)</f>
        <v>0</v>
      </c>
      <c r="AH185" s="338">
        <f>IF(AH17=$F$179,SUM($E$119:AH119),0)</f>
        <v>0</v>
      </c>
      <c r="AI185" s="338">
        <f>IF(AI17=$F$179,SUM($E$119:AI119),0)</f>
        <v>0</v>
      </c>
      <c r="AJ185" s="338">
        <f>IF(AJ17=$F$179,SUM($E$119:AJ119),0)</f>
        <v>0</v>
      </c>
      <c r="AK185" s="338">
        <f>IF(AK17=$F$179,SUM($E$119:AK119),0)</f>
        <v>0</v>
      </c>
      <c r="AL185" s="338">
        <f>IF(AL17=$F$179,SUM($E$119:AL119),0)</f>
        <v>0</v>
      </c>
      <c r="AM185" s="338">
        <f>IF(AM17=$F$179,SUM($E$119:AM119),0)</f>
        <v>0</v>
      </c>
      <c r="AN185" s="338">
        <f>IF(AN17=$F$179,SUM($E$119:AN119),0)</f>
        <v>0</v>
      </c>
      <c r="AO185" s="338">
        <f>IF(AO17=$F$179,SUM($E$119:AO119),0)</f>
        <v>0</v>
      </c>
      <c r="AP185" s="338">
        <f>IF(AP17=$F$179,SUM($E$119:AP119),0)</f>
        <v>0</v>
      </c>
      <c r="AQ185" s="338">
        <f>IF(AQ17=$F$179,SUM($E$119:AQ119),0)</f>
        <v>0</v>
      </c>
      <c r="AR185" s="338">
        <f>IF(AR17=$F$179,SUM($E$119:AR119),0)</f>
        <v>0</v>
      </c>
      <c r="AS185" s="338">
        <f>IF(AS17=$F$179,SUM($E$119:AS119),0)</f>
        <v>0</v>
      </c>
      <c r="AT185" s="338">
        <f>IF(AT17=$F$179,SUM($E$119:AT119),0)</f>
        <v>0</v>
      </c>
      <c r="AU185" s="338">
        <f>IF(AU17=$F$179,SUM($E$119:AU119),0)</f>
        <v>0</v>
      </c>
      <c r="AV185" s="338">
        <f>IF(AV17=$F$179,SUM($E$119:AV119),0)</f>
        <v>0</v>
      </c>
      <c r="AW185" s="338">
        <f>IF(AW17=$F$179,SUM($E$119:AW119),0)</f>
        <v>0</v>
      </c>
      <c r="AX185" s="338">
        <f>IF(AX17=$F$179,SUM($E$119:AX119),0)</f>
        <v>0</v>
      </c>
      <c r="AY185" s="338">
        <f>IF(AY17=$F$179,SUM($E$119:AY119),0)</f>
        <v>0</v>
      </c>
      <c r="AZ185" s="338">
        <f>IF(AZ17=$F$179,SUM($E$119:AZ119),0)</f>
        <v>0</v>
      </c>
      <c r="BA185" s="338">
        <f>IF(BA17=$F$179,SUM($E$119:BA119),0)</f>
        <v>0</v>
      </c>
      <c r="BB185" s="338">
        <f>IF(BB17=$F$179,SUM($E$119:BB119),0)</f>
        <v>0</v>
      </c>
      <c r="BC185" s="338">
        <f>IF(BC17=$F$179,SUM($E$119:BC119),0)</f>
        <v>0</v>
      </c>
      <c r="BD185" s="338">
        <f>IF(BD17=$F$179,SUM($E$119:BD119),0)</f>
        <v>0</v>
      </c>
      <c r="BE185" s="338">
        <f>IF(BE17=$F$179,SUM($E$119:BE119),0)</f>
        <v>0</v>
      </c>
      <c r="BF185" s="338">
        <f>IF(BF17=$F$179,SUM($E$119:BF119),0)</f>
        <v>0</v>
      </c>
      <c r="BG185" s="338">
        <f>IF(BG17=$F$179,SUM($E$119:BG119),0)</f>
        <v>0</v>
      </c>
      <c r="BH185" s="338">
        <f>IF(BH17=$F$179,SUM($E$119:BH119),0)</f>
        <v>0</v>
      </c>
      <c r="BI185" s="338">
        <f>IF(BI17=$F$179,SUM($E$119:BI119),0)</f>
        <v>0</v>
      </c>
      <c r="BJ185" s="338">
        <f>IF(BJ17=$F$179,SUM($E$119:BJ119),0)</f>
        <v>0</v>
      </c>
      <c r="BK185" s="338">
        <f>IF(BK17=$F$179,SUM($E$119:BK119),0)</f>
        <v>0</v>
      </c>
      <c r="BL185" s="338">
        <f>IF(BL17=$F$179,SUM($E$119:BL119),0)</f>
        <v>0</v>
      </c>
      <c r="BM185" s="338">
        <f>IF(BM17=$F$179,SUM($E$119:BM119),0)</f>
        <v>0</v>
      </c>
      <c r="BN185" s="338">
        <f>IF(BN17=$F$179,SUM($E$119:BN119),0)</f>
        <v>0</v>
      </c>
      <c r="BO185" s="338">
        <f>IF(BO17=$F$179,SUM($E$119:BO119),0)</f>
        <v>0</v>
      </c>
      <c r="BP185" s="338">
        <f>IF(BP17=$F$179,SUM($E$119:BP119),0)</f>
        <v>0</v>
      </c>
      <c r="BQ185" s="338">
        <f>IF(BQ17=$F$179,SUM($E$119:BQ119),0)</f>
        <v>0</v>
      </c>
      <c r="BR185" s="338">
        <f>IF(BR17=$F$179,SUM($E$119:BR119),0)</f>
        <v>0</v>
      </c>
      <c r="BS185" s="338">
        <f>IF(BS17=$F$179,SUM($E$119:BS119),0)</f>
        <v>0</v>
      </c>
      <c r="BT185" s="338">
        <f>IF(BT17=$F$179,SUM($E$119:BT119),0)</f>
        <v>0</v>
      </c>
      <c r="BU185" s="338">
        <f>IF(BU17=$F$179,SUM($E$119:BU119),0)</f>
        <v>0</v>
      </c>
      <c r="BV185" s="338">
        <f>IF(BV17=$F$179,SUM($E$119:BV119),0)</f>
        <v>0</v>
      </c>
      <c r="BW185" s="338">
        <f>IF(BW17=$F$179,SUM($E$119:BW119),0)</f>
        <v>0</v>
      </c>
      <c r="BX185" s="338">
        <f>IF(BX17=$F$179,SUM($E$119:BX119),0)</f>
        <v>0</v>
      </c>
      <c r="BY185" s="338">
        <f>IF(BY17=$F$179,SUM($E$119:BY119),0)</f>
        <v>0</v>
      </c>
      <c r="BZ185" s="338">
        <f>IF(BZ17=$F$179,SUM($E$119:BZ119),0)</f>
        <v>0</v>
      </c>
      <c r="CA185" s="338">
        <f>IF(CA17=$F$179,SUM($E$119:CA119),0)</f>
        <v>0</v>
      </c>
      <c r="CB185" s="338">
        <f>IF(CB17=$F$179,SUM($E$119:CB119),0)</f>
        <v>0</v>
      </c>
      <c r="CC185" s="338">
        <f>IF(CC17=$F$179,SUM($E$119:CC119),0)</f>
        <v>0</v>
      </c>
      <c r="CD185" s="338">
        <f>IF(CD17=$F$179,SUM($E$119:CD119),0)</f>
        <v>0</v>
      </c>
      <c r="CE185" s="338">
        <f>IF(CE17=$F$179,SUM($E$119:CE119),0)</f>
        <v>0</v>
      </c>
      <c r="CF185" s="338">
        <f>IF(CF17=$F$179,SUM($E$119:CF119),0)</f>
        <v>0</v>
      </c>
      <c r="CG185" s="338">
        <f>IF(CG17=$F$179,SUM($E$119:CG119),0)</f>
        <v>0</v>
      </c>
      <c r="CH185" s="338">
        <f>IF(CH17=$F$179,SUM($E$119:CH119),0)</f>
        <v>0</v>
      </c>
      <c r="CI185" s="338">
        <f>IF(CI17=$F$179,SUM($E$119:CI119),0)</f>
        <v>0</v>
      </c>
      <c r="CJ185" s="421">
        <f>SUM(F185:CI185)</f>
        <v>128</v>
      </c>
      <c r="CK185" s="50" t="s">
        <v>172</v>
      </c>
    </row>
    <row r="186" spans="3:90" s="29" customFormat="1" ht="15" customHeight="1">
      <c r="C186" s="31" t="s">
        <v>279</v>
      </c>
      <c r="D186" s="242"/>
      <c r="E186" s="422"/>
      <c r="F186" s="338">
        <f t="shared" ref="F186:BQ186" si="59">IF(F$17="","",E186+F185)</f>
        <v>0</v>
      </c>
      <c r="G186" s="338">
        <f t="shared" si="59"/>
        <v>0</v>
      </c>
      <c r="H186" s="338">
        <f t="shared" si="59"/>
        <v>0</v>
      </c>
      <c r="I186" s="338">
        <f t="shared" si="59"/>
        <v>0</v>
      </c>
      <c r="J186" s="338">
        <f t="shared" si="59"/>
        <v>0</v>
      </c>
      <c r="K186" s="338">
        <f t="shared" si="59"/>
        <v>0</v>
      </c>
      <c r="L186" s="338">
        <f t="shared" si="59"/>
        <v>0</v>
      </c>
      <c r="M186" s="338">
        <f t="shared" si="59"/>
        <v>0</v>
      </c>
      <c r="N186" s="338">
        <f t="shared" si="59"/>
        <v>0</v>
      </c>
      <c r="O186" s="338">
        <f t="shared" si="59"/>
        <v>0</v>
      </c>
      <c r="P186" s="338">
        <f t="shared" si="59"/>
        <v>0</v>
      </c>
      <c r="Q186" s="338">
        <f t="shared" si="59"/>
        <v>0</v>
      </c>
      <c r="R186" s="338">
        <f t="shared" si="59"/>
        <v>0</v>
      </c>
      <c r="S186" s="338">
        <f t="shared" si="59"/>
        <v>0</v>
      </c>
      <c r="T186" s="338">
        <f t="shared" si="59"/>
        <v>0</v>
      </c>
      <c r="U186" s="338">
        <f t="shared" si="59"/>
        <v>0</v>
      </c>
      <c r="V186" s="338">
        <f t="shared" si="59"/>
        <v>0</v>
      </c>
      <c r="W186" s="338">
        <f t="shared" si="59"/>
        <v>0</v>
      </c>
      <c r="X186" s="338">
        <f t="shared" si="59"/>
        <v>0</v>
      </c>
      <c r="Y186" s="338">
        <f t="shared" si="59"/>
        <v>0</v>
      </c>
      <c r="Z186" s="338">
        <f t="shared" si="59"/>
        <v>0</v>
      </c>
      <c r="AA186" s="338">
        <f t="shared" si="59"/>
        <v>0</v>
      </c>
      <c r="AB186" s="338">
        <f t="shared" si="59"/>
        <v>0</v>
      </c>
      <c r="AC186" s="338">
        <f t="shared" si="59"/>
        <v>0</v>
      </c>
      <c r="AD186" s="338">
        <f t="shared" si="59"/>
        <v>128</v>
      </c>
      <c r="AE186" s="338">
        <f t="shared" si="59"/>
        <v>128</v>
      </c>
      <c r="AF186" s="338">
        <f t="shared" si="59"/>
        <v>128</v>
      </c>
      <c r="AG186" s="338">
        <f t="shared" si="59"/>
        <v>128</v>
      </c>
      <c r="AH186" s="338">
        <f t="shared" si="59"/>
        <v>128</v>
      </c>
      <c r="AI186" s="338">
        <f t="shared" si="59"/>
        <v>128</v>
      </c>
      <c r="AJ186" s="338">
        <f t="shared" si="59"/>
        <v>128</v>
      </c>
      <c r="AK186" s="338">
        <f t="shared" si="59"/>
        <v>128</v>
      </c>
      <c r="AL186" s="338">
        <f t="shared" si="59"/>
        <v>128</v>
      </c>
      <c r="AM186" s="338">
        <f t="shared" si="59"/>
        <v>128</v>
      </c>
      <c r="AN186" s="338">
        <f t="shared" si="59"/>
        <v>128</v>
      </c>
      <c r="AO186" s="338">
        <f t="shared" si="59"/>
        <v>128</v>
      </c>
      <c r="AP186" s="338">
        <f t="shared" si="59"/>
        <v>128</v>
      </c>
      <c r="AQ186" s="338">
        <f t="shared" si="59"/>
        <v>128</v>
      </c>
      <c r="AR186" s="338">
        <f t="shared" si="59"/>
        <v>128</v>
      </c>
      <c r="AS186" s="338">
        <f t="shared" si="59"/>
        <v>128</v>
      </c>
      <c r="AT186" s="338">
        <f t="shared" si="59"/>
        <v>128</v>
      </c>
      <c r="AU186" s="338">
        <f t="shared" si="59"/>
        <v>128</v>
      </c>
      <c r="AV186" s="338">
        <f t="shared" si="59"/>
        <v>128</v>
      </c>
      <c r="AW186" s="338">
        <f t="shared" si="59"/>
        <v>128</v>
      </c>
      <c r="AX186" s="338">
        <f t="shared" si="59"/>
        <v>128</v>
      </c>
      <c r="AY186" s="338">
        <f t="shared" si="59"/>
        <v>128</v>
      </c>
      <c r="AZ186" s="338">
        <f t="shared" si="59"/>
        <v>128</v>
      </c>
      <c r="BA186" s="338">
        <f t="shared" si="59"/>
        <v>128</v>
      </c>
      <c r="BB186" s="338">
        <f t="shared" si="59"/>
        <v>128</v>
      </c>
      <c r="BC186" s="338">
        <f t="shared" si="59"/>
        <v>128</v>
      </c>
      <c r="BD186" s="338">
        <f t="shared" si="59"/>
        <v>128</v>
      </c>
      <c r="BE186" s="338">
        <f t="shared" si="59"/>
        <v>128</v>
      </c>
      <c r="BF186" s="338">
        <f t="shared" si="59"/>
        <v>128</v>
      </c>
      <c r="BG186" s="338">
        <f t="shared" si="59"/>
        <v>128</v>
      </c>
      <c r="BH186" s="338">
        <f t="shared" si="59"/>
        <v>128</v>
      </c>
      <c r="BI186" s="338">
        <f t="shared" si="59"/>
        <v>128</v>
      </c>
      <c r="BJ186" s="338">
        <f t="shared" si="59"/>
        <v>128</v>
      </c>
      <c r="BK186" s="338">
        <f t="shared" si="59"/>
        <v>128</v>
      </c>
      <c r="BL186" s="338">
        <f t="shared" si="59"/>
        <v>128</v>
      </c>
      <c r="BM186" s="338">
        <f t="shared" si="59"/>
        <v>128</v>
      </c>
      <c r="BN186" s="338">
        <f t="shared" si="59"/>
        <v>128</v>
      </c>
      <c r="BO186" s="338" t="str">
        <f t="shared" si="59"/>
        <v/>
      </c>
      <c r="BP186" s="338" t="str">
        <f t="shared" si="59"/>
        <v/>
      </c>
      <c r="BQ186" s="338" t="str">
        <f t="shared" si="59"/>
        <v/>
      </c>
      <c r="BR186" s="338" t="str">
        <f t="shared" ref="BR186:CI186" si="60">IF(BR$17="","",BQ186+BR185)</f>
        <v/>
      </c>
      <c r="BS186" s="338" t="str">
        <f t="shared" si="60"/>
        <v/>
      </c>
      <c r="BT186" s="338" t="str">
        <f t="shared" si="60"/>
        <v/>
      </c>
      <c r="BU186" s="338" t="str">
        <f t="shared" si="60"/>
        <v/>
      </c>
      <c r="BV186" s="338" t="str">
        <f t="shared" si="60"/>
        <v/>
      </c>
      <c r="BW186" s="338" t="str">
        <f t="shared" si="60"/>
        <v/>
      </c>
      <c r="BX186" s="338" t="str">
        <f t="shared" si="60"/>
        <v/>
      </c>
      <c r="BY186" s="338" t="str">
        <f t="shared" si="60"/>
        <v/>
      </c>
      <c r="BZ186" s="338" t="str">
        <f t="shared" si="60"/>
        <v/>
      </c>
      <c r="CA186" s="338" t="str">
        <f t="shared" si="60"/>
        <v/>
      </c>
      <c r="CB186" s="338" t="str">
        <f t="shared" si="60"/>
        <v/>
      </c>
      <c r="CC186" s="338" t="str">
        <f t="shared" si="60"/>
        <v/>
      </c>
      <c r="CD186" s="338" t="str">
        <f t="shared" si="60"/>
        <v/>
      </c>
      <c r="CE186" s="338" t="str">
        <f t="shared" si="60"/>
        <v/>
      </c>
      <c r="CF186" s="338" t="str">
        <f t="shared" si="60"/>
        <v/>
      </c>
      <c r="CG186" s="338" t="str">
        <f t="shared" si="60"/>
        <v/>
      </c>
      <c r="CH186" s="338" t="str">
        <f t="shared" si="60"/>
        <v/>
      </c>
      <c r="CI186" s="338" t="str">
        <f t="shared" si="60"/>
        <v/>
      </c>
      <c r="CJ186" s="421"/>
      <c r="CK186" s="50" t="s">
        <v>172</v>
      </c>
      <c r="CL186" s="411"/>
    </row>
    <row r="187" spans="3:90" s="29" customFormat="1" ht="15" customHeight="1">
      <c r="C187" s="120" t="str">
        <f>G171&amp;" "&amp;C184</f>
        <v>Phase B Closings for the Month</v>
      </c>
      <c r="D187" s="289"/>
      <c r="E187" s="243"/>
      <c r="F187" s="338">
        <f>IF(F17=$G$179,SUM($E$128:F128),0)</f>
        <v>0</v>
      </c>
      <c r="G187" s="338">
        <f>IF(G17=$G$179,SUM($E$128:G128),0)</f>
        <v>0</v>
      </c>
      <c r="H187" s="338">
        <f>IF(H17=$G$179,SUM($E$128:H128),0)</f>
        <v>0</v>
      </c>
      <c r="I187" s="338">
        <f>IF(I17=$G$179,SUM($E$128:I128),0)</f>
        <v>0</v>
      </c>
      <c r="J187" s="338">
        <f>IF(J17=$G$179,SUM($E$128:J128),0)</f>
        <v>0</v>
      </c>
      <c r="K187" s="338">
        <f>IF(K17=$G$179,SUM($E$128:K128),0)</f>
        <v>0</v>
      </c>
      <c r="L187" s="338">
        <f>IF(L17=$G$179,SUM($E$128:L128),0)</f>
        <v>0</v>
      </c>
      <c r="M187" s="338">
        <f>IF(M17=$G$179,SUM($E$128:M128),0)</f>
        <v>0</v>
      </c>
      <c r="N187" s="338">
        <f>IF(N17=$G$179,SUM($E$128:N128),0)</f>
        <v>0</v>
      </c>
      <c r="O187" s="338">
        <f>IF(O17=$G$179,SUM($E$128:O128),0)</f>
        <v>0</v>
      </c>
      <c r="P187" s="338">
        <f>IF(P17=$G$179,SUM($E$128:P128),0)</f>
        <v>0</v>
      </c>
      <c r="Q187" s="338">
        <f>IF(Q17=$G$179,SUM($E$128:Q128),0)</f>
        <v>0</v>
      </c>
      <c r="R187" s="338">
        <f>IF(R17=$G$179,SUM($E$128:R128),0)</f>
        <v>0</v>
      </c>
      <c r="S187" s="338">
        <f>IF(S17=$G$179,SUM($E$128:S128),0)</f>
        <v>0</v>
      </c>
      <c r="T187" s="338">
        <f>IF(T17=$G$179,SUM($E$128:T128),0)</f>
        <v>0</v>
      </c>
      <c r="U187" s="338">
        <f>IF(U17=$G$179,SUM($E$128:U128),0)</f>
        <v>0</v>
      </c>
      <c r="V187" s="338">
        <f>IF(V17=$G$179,SUM($E$128:V128),0)</f>
        <v>0</v>
      </c>
      <c r="W187" s="338">
        <f>IF(W17=$G$179,SUM($E$128:W128),0)</f>
        <v>0</v>
      </c>
      <c r="X187" s="338">
        <f>IF(X17=$G$179,SUM($E$128:X128),0)</f>
        <v>0</v>
      </c>
      <c r="Y187" s="338">
        <f>IF(Y17=$G$179,SUM($E$128:Y128),0)</f>
        <v>0</v>
      </c>
      <c r="Z187" s="338">
        <f>IF(Z17=$G$179,SUM($E$128:Z128),0)</f>
        <v>0</v>
      </c>
      <c r="AA187" s="338">
        <f>IF(AA17=$G$179,SUM($E$128:AA128),0)</f>
        <v>0</v>
      </c>
      <c r="AB187" s="338">
        <f>IF(AB17=$G$179,SUM($E$128:AB128),0)</f>
        <v>0</v>
      </c>
      <c r="AC187" s="338">
        <f>IF(AC17=$G$179,SUM($E$128:AC128),0)</f>
        <v>0</v>
      </c>
      <c r="AD187" s="338">
        <f>IF(AD17=$G$179,SUM($E$128:AD128),0)</f>
        <v>0</v>
      </c>
      <c r="AE187" s="338">
        <f>IF(AE17=$G$179,SUM($E$128:AE128),0)</f>
        <v>0</v>
      </c>
      <c r="AF187" s="338">
        <f>IF(AF17=$G$179,SUM($E$128:AF128),0)</f>
        <v>0</v>
      </c>
      <c r="AG187" s="338">
        <f>IF(AG17=$G$179,SUM($E$128:AG128),0)</f>
        <v>0</v>
      </c>
      <c r="AH187" s="338">
        <f>IF(AH17=$G$179,SUM($E$128:AH128),0)</f>
        <v>0</v>
      </c>
      <c r="AI187" s="338">
        <f>IF(AI17=$G$179,SUM($E$128:AI128),0)</f>
        <v>0</v>
      </c>
      <c r="AJ187" s="338">
        <f>IF(AJ17=$G$179,SUM($E$128:AJ128),0)</f>
        <v>0</v>
      </c>
      <c r="AK187" s="338">
        <f>IF(AK17=$G$179,SUM($E$128:AK128),0)</f>
        <v>0</v>
      </c>
      <c r="AL187" s="338">
        <f>IF(AL17=$G$179,SUM($E$128:AL128),0)</f>
        <v>0</v>
      </c>
      <c r="AM187" s="338">
        <f>IF(AM17=$G$179,SUM($E$128:AM128),0)</f>
        <v>0</v>
      </c>
      <c r="AN187" s="338">
        <f>IF(AN17=$G$179,SUM($E$128:AN128),0)</f>
        <v>0</v>
      </c>
      <c r="AO187" s="338">
        <f>IF(AO17=$G$179,SUM($E$128:AO128),0)</f>
        <v>0</v>
      </c>
      <c r="AP187" s="338">
        <f>IF(AP17=$G$179,SUM($E$128:AP128),0)</f>
        <v>0</v>
      </c>
      <c r="AQ187" s="338">
        <f>IF(AQ17=$G$179,SUM($E$128:AQ128),0)</f>
        <v>0</v>
      </c>
      <c r="AR187" s="338">
        <f>IF(AR17=$G$179,SUM($E$128:AR128),0)</f>
        <v>0</v>
      </c>
      <c r="AS187" s="338">
        <f>IF(AS17=$G$179,SUM($E$128:AS128),0)</f>
        <v>0</v>
      </c>
      <c r="AT187" s="338">
        <f>IF(AT17=$G$179,SUM($E$128:AT128),0)</f>
        <v>0</v>
      </c>
      <c r="AU187" s="338">
        <f>IF(AU17=$G$179,SUM($E$128:AU128),0)</f>
        <v>0</v>
      </c>
      <c r="AV187" s="338">
        <f>IF(AV17=$G$179,SUM($E$128:AV128),0)</f>
        <v>0</v>
      </c>
      <c r="AW187" s="338">
        <f>IF(AW17=$G$179,SUM($E$128:AW128),0)</f>
        <v>0</v>
      </c>
      <c r="AX187" s="338">
        <f>IF(AX17=$G$179,SUM($E$128:AX128),0)</f>
        <v>0</v>
      </c>
      <c r="AY187" s="338">
        <f>IF(AY17=$G$179,SUM($E$128:AY128),0)</f>
        <v>0</v>
      </c>
      <c r="AZ187" s="338">
        <f>IF(AZ17=$G$179,SUM($E$128:AZ128),0)</f>
        <v>0</v>
      </c>
      <c r="BA187" s="338">
        <f>IF(BA17=$G$179,SUM($E$128:BA128),0)</f>
        <v>0</v>
      </c>
      <c r="BB187" s="338">
        <f>IF(BB17=$G$179,SUM($E$128:BB128),0)</f>
        <v>0</v>
      </c>
      <c r="BC187" s="338">
        <f>IF(BC17=$G$179,SUM($E$128:BC128),0)</f>
        <v>0</v>
      </c>
      <c r="BD187" s="338">
        <f>IF(BD17=$G$179,SUM($E$128:BD128),0)</f>
        <v>0</v>
      </c>
      <c r="BE187" s="338">
        <f>IF(BE17=$G$179,SUM($E$128:BE128),0)</f>
        <v>0</v>
      </c>
      <c r="BF187" s="338">
        <f>IF(BF17=$G$179,SUM($E$128:BF128),0)</f>
        <v>0</v>
      </c>
      <c r="BG187" s="338">
        <f>IF(BG17=$G$179,SUM($E$128:BG128),0)</f>
        <v>0</v>
      </c>
      <c r="BH187" s="338">
        <f>IF(BH17=$G$179,SUM($E$128:BH128),0)</f>
        <v>0</v>
      </c>
      <c r="BI187" s="338">
        <f>IF(BI17=$G$179,SUM($E$128:BI128),0)</f>
        <v>0</v>
      </c>
      <c r="BJ187" s="338">
        <f>IF(BJ17=$G$179,SUM($E$128:BJ128),0)</f>
        <v>0</v>
      </c>
      <c r="BK187" s="338">
        <f>IF(BK17=$G$179,SUM($E$128:BK128),0)</f>
        <v>0</v>
      </c>
      <c r="BL187" s="338">
        <f>IF(BL17=$G$179,SUM($E$128:BL128),0)</f>
        <v>0</v>
      </c>
      <c r="BM187" s="338">
        <f>IF(BM17=$G$179,SUM($E$128:BM128),0)</f>
        <v>0</v>
      </c>
      <c r="BN187" s="338">
        <f>IF(BN17=$G$179,SUM($E$128:BN128),0)</f>
        <v>0</v>
      </c>
      <c r="BO187" s="338">
        <f>IF(BO17=$G$179,SUM($E$128:BO128),0)</f>
        <v>0</v>
      </c>
      <c r="BP187" s="338">
        <f>IF(BP17=$G$179,SUM($E$128:BP128),0)</f>
        <v>0</v>
      </c>
      <c r="BQ187" s="338">
        <f>IF(BQ17=$G$179,SUM($E$128:BQ128),0)</f>
        <v>0</v>
      </c>
      <c r="BR187" s="338">
        <f>IF(BR17=$G$179,SUM($E$128:BR128),0)</f>
        <v>0</v>
      </c>
      <c r="BS187" s="338">
        <f>IF(BS17=$G$179,SUM($E$128:BS128),0)</f>
        <v>0</v>
      </c>
      <c r="BT187" s="338">
        <f>IF(BT17=$G$179,SUM($E$128:BT128),0)</f>
        <v>0</v>
      </c>
      <c r="BU187" s="338">
        <f>IF(BU17=$G$179,SUM($E$128:BU128),0)</f>
        <v>0</v>
      </c>
      <c r="BV187" s="338">
        <f>IF(BV17=$G$179,SUM($E$128:BV128),0)</f>
        <v>0</v>
      </c>
      <c r="BW187" s="338">
        <f>IF(BW17=$G$179,SUM($E$128:BW128),0)</f>
        <v>0</v>
      </c>
      <c r="BX187" s="338">
        <f>IF(BX17=$G$179,SUM($E$128:BX128),0)</f>
        <v>0</v>
      </c>
      <c r="BY187" s="338">
        <f>IF(BY17=$G$179,SUM($E$128:BY128),0)</f>
        <v>0</v>
      </c>
      <c r="BZ187" s="338">
        <f>IF(BZ17=$G$179,SUM($E$128:BZ128),0)</f>
        <v>0</v>
      </c>
      <c r="CA187" s="338">
        <f>IF(CA17=$G$179,SUM($E$128:CA128),0)</f>
        <v>0</v>
      </c>
      <c r="CB187" s="338">
        <f>IF(CB17=$G$179,SUM($E$128:CB128),0)</f>
        <v>0</v>
      </c>
      <c r="CC187" s="338">
        <f>IF(CC17=$G$179,SUM($E$128:CC128),0)</f>
        <v>0</v>
      </c>
      <c r="CD187" s="338">
        <f>IF(CD17=$G$179,SUM($E$128:CD128),0)</f>
        <v>0</v>
      </c>
      <c r="CE187" s="338">
        <f>IF(CE17=$G$179,SUM($E$128:CE128),0)</f>
        <v>0</v>
      </c>
      <c r="CF187" s="338">
        <f>IF(CF17=$G$179,SUM($E$128:CF128),0)</f>
        <v>0</v>
      </c>
      <c r="CG187" s="338">
        <f>IF(CG17=$G$179,SUM($E$128:CG128),0)</f>
        <v>0</v>
      </c>
      <c r="CH187" s="338">
        <f>IF(CH17=$G$179,SUM($E$128:CH128),0)</f>
        <v>0</v>
      </c>
      <c r="CI187" s="338">
        <f>IF(CI17=$G$179,SUM($E$128:CI128),0)</f>
        <v>0</v>
      </c>
      <c r="CJ187" s="421">
        <f>SUM(F187:CI187)</f>
        <v>0</v>
      </c>
      <c r="CK187" s="50" t="s">
        <v>172</v>
      </c>
    </row>
    <row r="188" spans="3:90" s="29" customFormat="1" ht="15" customHeight="1">
      <c r="C188" s="31" t="s">
        <v>279</v>
      </c>
      <c r="D188" s="242"/>
      <c r="E188" s="243"/>
      <c r="F188" s="338">
        <f t="shared" ref="F188:BQ188" si="61">IF(F$17="","",F187+E188)</f>
        <v>0</v>
      </c>
      <c r="G188" s="338">
        <f t="shared" si="61"/>
        <v>0</v>
      </c>
      <c r="H188" s="338">
        <f t="shared" si="61"/>
        <v>0</v>
      </c>
      <c r="I188" s="338">
        <f t="shared" si="61"/>
        <v>0</v>
      </c>
      <c r="J188" s="338">
        <f t="shared" si="61"/>
        <v>0</v>
      </c>
      <c r="K188" s="338">
        <f t="shared" si="61"/>
        <v>0</v>
      </c>
      <c r="L188" s="338">
        <f t="shared" si="61"/>
        <v>0</v>
      </c>
      <c r="M188" s="338">
        <f t="shared" si="61"/>
        <v>0</v>
      </c>
      <c r="N188" s="338">
        <f t="shared" si="61"/>
        <v>0</v>
      </c>
      <c r="O188" s="338">
        <f t="shared" si="61"/>
        <v>0</v>
      </c>
      <c r="P188" s="338">
        <f t="shared" si="61"/>
        <v>0</v>
      </c>
      <c r="Q188" s="338">
        <f t="shared" si="61"/>
        <v>0</v>
      </c>
      <c r="R188" s="338">
        <f t="shared" si="61"/>
        <v>0</v>
      </c>
      <c r="S188" s="338">
        <f t="shared" si="61"/>
        <v>0</v>
      </c>
      <c r="T188" s="338">
        <f t="shared" si="61"/>
        <v>0</v>
      </c>
      <c r="U188" s="338">
        <f t="shared" si="61"/>
        <v>0</v>
      </c>
      <c r="V188" s="338">
        <f t="shared" si="61"/>
        <v>0</v>
      </c>
      <c r="W188" s="338">
        <f t="shared" si="61"/>
        <v>0</v>
      </c>
      <c r="X188" s="338">
        <f t="shared" si="61"/>
        <v>0</v>
      </c>
      <c r="Y188" s="338">
        <f t="shared" si="61"/>
        <v>0</v>
      </c>
      <c r="Z188" s="338">
        <f t="shared" si="61"/>
        <v>0</v>
      </c>
      <c r="AA188" s="338">
        <f t="shared" si="61"/>
        <v>0</v>
      </c>
      <c r="AB188" s="338">
        <f t="shared" si="61"/>
        <v>0</v>
      </c>
      <c r="AC188" s="338">
        <f t="shared" si="61"/>
        <v>0</v>
      </c>
      <c r="AD188" s="338">
        <f t="shared" si="61"/>
        <v>0</v>
      </c>
      <c r="AE188" s="338">
        <f t="shared" si="61"/>
        <v>0</v>
      </c>
      <c r="AF188" s="338">
        <f t="shared" si="61"/>
        <v>0</v>
      </c>
      <c r="AG188" s="338">
        <f t="shared" si="61"/>
        <v>0</v>
      </c>
      <c r="AH188" s="338">
        <f t="shared" si="61"/>
        <v>0</v>
      </c>
      <c r="AI188" s="338">
        <f t="shared" si="61"/>
        <v>0</v>
      </c>
      <c r="AJ188" s="338">
        <f t="shared" si="61"/>
        <v>0</v>
      </c>
      <c r="AK188" s="338">
        <f t="shared" si="61"/>
        <v>0</v>
      </c>
      <c r="AL188" s="338">
        <f t="shared" si="61"/>
        <v>0</v>
      </c>
      <c r="AM188" s="338">
        <f t="shared" si="61"/>
        <v>0</v>
      </c>
      <c r="AN188" s="338">
        <f t="shared" si="61"/>
        <v>0</v>
      </c>
      <c r="AO188" s="338">
        <f t="shared" si="61"/>
        <v>0</v>
      </c>
      <c r="AP188" s="338">
        <f t="shared" si="61"/>
        <v>0</v>
      </c>
      <c r="AQ188" s="338">
        <f t="shared" si="61"/>
        <v>0</v>
      </c>
      <c r="AR188" s="338">
        <f t="shared" si="61"/>
        <v>0</v>
      </c>
      <c r="AS188" s="338">
        <f t="shared" si="61"/>
        <v>0</v>
      </c>
      <c r="AT188" s="338">
        <f t="shared" si="61"/>
        <v>0</v>
      </c>
      <c r="AU188" s="338">
        <f t="shared" si="61"/>
        <v>0</v>
      </c>
      <c r="AV188" s="338">
        <f t="shared" si="61"/>
        <v>0</v>
      </c>
      <c r="AW188" s="338">
        <f t="shared" si="61"/>
        <v>0</v>
      </c>
      <c r="AX188" s="338">
        <f t="shared" si="61"/>
        <v>0</v>
      </c>
      <c r="AY188" s="338">
        <f t="shared" si="61"/>
        <v>0</v>
      </c>
      <c r="AZ188" s="338">
        <f t="shared" si="61"/>
        <v>0</v>
      </c>
      <c r="BA188" s="338">
        <f t="shared" si="61"/>
        <v>0</v>
      </c>
      <c r="BB188" s="338">
        <f t="shared" si="61"/>
        <v>0</v>
      </c>
      <c r="BC188" s="338">
        <f t="shared" si="61"/>
        <v>0</v>
      </c>
      <c r="BD188" s="338">
        <f t="shared" si="61"/>
        <v>0</v>
      </c>
      <c r="BE188" s="338">
        <f t="shared" si="61"/>
        <v>0</v>
      </c>
      <c r="BF188" s="338">
        <f t="shared" si="61"/>
        <v>0</v>
      </c>
      <c r="BG188" s="338">
        <f t="shared" si="61"/>
        <v>0</v>
      </c>
      <c r="BH188" s="338">
        <f t="shared" si="61"/>
        <v>0</v>
      </c>
      <c r="BI188" s="338">
        <f t="shared" si="61"/>
        <v>0</v>
      </c>
      <c r="BJ188" s="338">
        <f t="shared" si="61"/>
        <v>0</v>
      </c>
      <c r="BK188" s="338">
        <f t="shared" si="61"/>
        <v>0</v>
      </c>
      <c r="BL188" s="338">
        <f t="shared" si="61"/>
        <v>0</v>
      </c>
      <c r="BM188" s="338">
        <f t="shared" si="61"/>
        <v>0</v>
      </c>
      <c r="BN188" s="338">
        <f t="shared" si="61"/>
        <v>0</v>
      </c>
      <c r="BO188" s="338" t="str">
        <f t="shared" si="61"/>
        <v/>
      </c>
      <c r="BP188" s="338" t="str">
        <f t="shared" si="61"/>
        <v/>
      </c>
      <c r="BQ188" s="338" t="str">
        <f t="shared" si="61"/>
        <v/>
      </c>
      <c r="BR188" s="338" t="str">
        <f t="shared" ref="BR188:CI188" si="62">IF(BR$17="","",BR187+BQ188)</f>
        <v/>
      </c>
      <c r="BS188" s="338" t="str">
        <f t="shared" si="62"/>
        <v/>
      </c>
      <c r="BT188" s="338" t="str">
        <f t="shared" si="62"/>
        <v/>
      </c>
      <c r="BU188" s="338" t="str">
        <f t="shared" si="62"/>
        <v/>
      </c>
      <c r="BV188" s="338" t="str">
        <f t="shared" si="62"/>
        <v/>
      </c>
      <c r="BW188" s="338" t="str">
        <f t="shared" si="62"/>
        <v/>
      </c>
      <c r="BX188" s="338" t="str">
        <f t="shared" si="62"/>
        <v/>
      </c>
      <c r="BY188" s="338" t="str">
        <f t="shared" si="62"/>
        <v/>
      </c>
      <c r="BZ188" s="338" t="str">
        <f t="shared" si="62"/>
        <v/>
      </c>
      <c r="CA188" s="338" t="str">
        <f t="shared" si="62"/>
        <v/>
      </c>
      <c r="CB188" s="338" t="str">
        <f t="shared" si="62"/>
        <v/>
      </c>
      <c r="CC188" s="338" t="str">
        <f t="shared" si="62"/>
        <v/>
      </c>
      <c r="CD188" s="338" t="str">
        <f t="shared" si="62"/>
        <v/>
      </c>
      <c r="CE188" s="338" t="str">
        <f t="shared" si="62"/>
        <v/>
      </c>
      <c r="CF188" s="338" t="str">
        <f t="shared" si="62"/>
        <v/>
      </c>
      <c r="CG188" s="338" t="str">
        <f t="shared" si="62"/>
        <v/>
      </c>
      <c r="CH188" s="338" t="str">
        <f t="shared" si="62"/>
        <v/>
      </c>
      <c r="CI188" s="338" t="str">
        <f t="shared" si="62"/>
        <v/>
      </c>
      <c r="CJ188" s="421"/>
      <c r="CK188" s="50" t="s">
        <v>172</v>
      </c>
    </row>
    <row r="189" spans="3:90" s="29" customFormat="1" ht="15" customHeight="1">
      <c r="C189" s="120" t="str">
        <f>"Total "&amp;C184</f>
        <v>Total Closings for the Month</v>
      </c>
      <c r="D189" s="289"/>
      <c r="E189" s="243"/>
      <c r="F189" s="338">
        <f>IFERROR(IF(F$17="","",IF($E181=0,F187+F185,IF(F$17=$D$179,SUM($E$131:F131)))),0)</f>
        <v>0</v>
      </c>
      <c r="G189" s="338">
        <f>IFERROR(IF(G$17="","",IF($E181=0,G187+G185,IF(G$17=$D$179,SUM($E$131:G131)))),0)</f>
        <v>0</v>
      </c>
      <c r="H189" s="338">
        <f>IFERROR(IF(H$17="","",IF($E181=0,H187+H185,IF(H$17=$D$179,SUM($E$131:H131)))),0)</f>
        <v>0</v>
      </c>
      <c r="I189" s="338">
        <f>IFERROR(IF(I$17="","",IF($E181=0,I187+I185,IF(I$17=$D$179,SUM($E$131:I131)))),0)</f>
        <v>0</v>
      </c>
      <c r="J189" s="338">
        <f>IFERROR(IF(J$17="","",IF($E181=0,J187+J185,IF(J$17=$D$179,SUM($E$131:J131)))),0)</f>
        <v>0</v>
      </c>
      <c r="K189" s="338">
        <f>IFERROR(IF(K$17="","",IF($E181=0,K187+K185,IF(K$17=$D$179,SUM($E$131:K131)))),0)</f>
        <v>0</v>
      </c>
      <c r="L189" s="338">
        <f>IFERROR(IF(L$17="","",IF($E181=0,L187+L185,IF(L$17=$D$179,SUM($E$131:L131)))),0)</f>
        <v>0</v>
      </c>
      <c r="M189" s="338">
        <f>IFERROR(IF(M$17="","",IF($E181=0,M187+M185,IF(M$17=$D$179,SUM($E$131:M131)))),0)</f>
        <v>0</v>
      </c>
      <c r="N189" s="338">
        <f>IFERROR(IF(N$17="","",IF($E181=0,N187+N185,IF(N$17=$D$179,SUM($E$131:N131)))),0)</f>
        <v>0</v>
      </c>
      <c r="O189" s="338">
        <f>IFERROR(IF(O$17="","",IF($E181=0,O187+O185,IF(O$17=$D$179,SUM($E$131:O131)))),0)</f>
        <v>0</v>
      </c>
      <c r="P189" s="338">
        <f>IFERROR(IF(P$17="","",IF($E181=0,P187+P185,IF(P$17=$D$179,SUM($E$131:P131)))),0)</f>
        <v>0</v>
      </c>
      <c r="Q189" s="338">
        <f>IFERROR(IF(Q$17="","",IF($E181=0,Q187+Q185,IF(Q$17=$D$179,SUM($E$131:Q131)))),0)</f>
        <v>0</v>
      </c>
      <c r="R189" s="338">
        <f>IFERROR(IF(R$17="","",IF($E181=0,R187+R185,IF(R$17=$D$179,SUM($E$131:R131)))),0)</f>
        <v>0</v>
      </c>
      <c r="S189" s="338">
        <f>IFERROR(IF(S$17="","",IF($E181=0,S187+S185,IF(S$17=$D$179,SUM($E$131:S131)))),0)</f>
        <v>0</v>
      </c>
      <c r="T189" s="338">
        <f>IFERROR(IF(T$17="","",IF($E181=0,T187+T185,IF(T$17=$D$179,SUM($E$131:T131)))),0)</f>
        <v>0</v>
      </c>
      <c r="U189" s="338">
        <f>IFERROR(IF(U$17="","",IF($E181=0,U187+U185,IF(U$17=$D$179,SUM($E$131:U131)))),0)</f>
        <v>0</v>
      </c>
      <c r="V189" s="338">
        <f>IFERROR(IF(V$17="","",IF($E181=0,V187+V185,IF(V$17=$D$179,SUM($E$131:V131)))),0)</f>
        <v>0</v>
      </c>
      <c r="W189" s="338">
        <f>IFERROR(IF(W$17="","",IF($E181=0,W187+W185,IF(W$17=$D$179,SUM($E$131:W131)))),0)</f>
        <v>0</v>
      </c>
      <c r="X189" s="338">
        <f>IFERROR(IF(X$17="","",IF($E181=0,X187+X185,IF(X$17=$D$179,SUM($E$131:X131)))),0)</f>
        <v>0</v>
      </c>
      <c r="Y189" s="338">
        <f>IFERROR(IF(Y$17="","",IF($E181=0,Y187+Y185,IF(Y$17=$D$179,SUM($E$131:Y131)))),0)</f>
        <v>0</v>
      </c>
      <c r="Z189" s="338">
        <f>IFERROR(IF(Z$17="","",IF($E181=0,Z187+Z185,IF(Z$17=$D$179,SUM($E$131:Z131)))),0)</f>
        <v>0</v>
      </c>
      <c r="AA189" s="338">
        <f>IFERROR(IF(AA$17="","",IF($E181=0,AA187+AA185,IF(AA$17=$D$179,SUM($E$131:AA131)))),0)</f>
        <v>0</v>
      </c>
      <c r="AB189" s="338">
        <f>IFERROR(IF(AB$17="","",IF($E181=0,AB187+AB185,IF(AB$17=$D$179,SUM($E$131:AB131)))),0)</f>
        <v>0</v>
      </c>
      <c r="AC189" s="338">
        <f>IFERROR(IF(AC$17="","",IF($E181=0,AC187+AC185,IF(AC$17=$D$179,SUM($E$131:AC131)))),0)</f>
        <v>0</v>
      </c>
      <c r="AD189" s="338">
        <f>IFERROR(IF(AD$17="","",IF($E181=0,AD187+AD185,IF(AD$17=$D$179,SUM($E$131:AD131)))),0)</f>
        <v>128</v>
      </c>
      <c r="AE189" s="338">
        <f>IFERROR(IF(AE$17="","",IF($E181=0,AE187+AE185,IF(AE$17=$D$179,SUM($E$131:AE131)))),0)</f>
        <v>0</v>
      </c>
      <c r="AF189" s="338">
        <f>IFERROR(IF(AF$17="","",IF($E181=0,AF187+AF185,IF(AF$17=$D$179,SUM($E$131:AF131)))),0)</f>
        <v>0</v>
      </c>
      <c r="AG189" s="338">
        <f>IFERROR(IF(AG$17="","",IF($E181=0,AG187+AG185,IF(AG$17=$D$179,SUM($E$131:AG131)))),0)</f>
        <v>0</v>
      </c>
      <c r="AH189" s="338">
        <f>IFERROR(IF(AH$17="","",IF($E181=0,AH187+AH185,IF(AH$17=$D$179,SUM($E$131:AH131)))),0)</f>
        <v>0</v>
      </c>
      <c r="AI189" s="338">
        <f>IFERROR(IF(AI$17="","",IF($E181=0,AI187+AI185,IF(AI$17=$D$179,SUM($E$131:AI131)))),0)</f>
        <v>0</v>
      </c>
      <c r="AJ189" s="338">
        <f>IFERROR(IF(AJ$17="","",IF($E181=0,AJ187+AJ185,IF(AJ$17=$D$179,SUM($E$131:AJ131)))),0)</f>
        <v>0</v>
      </c>
      <c r="AK189" s="338">
        <f>IFERROR(IF(AK$17="","",IF($E181=0,AK187+AK185,IF(AK$17=$D$179,SUM($E$131:AK131)))),0)</f>
        <v>0</v>
      </c>
      <c r="AL189" s="338">
        <f>IFERROR(IF(AL$17="","",IF($E181=0,AL187+AL185,IF(AL$17=$D$179,SUM($E$131:AL131)))),0)</f>
        <v>0</v>
      </c>
      <c r="AM189" s="338">
        <f>IFERROR(IF(AM$17="","",IF($E181=0,AM187+AM185,IF(AM$17=$D$179,SUM($E$131:AM131)))),0)</f>
        <v>0</v>
      </c>
      <c r="AN189" s="338">
        <f>IFERROR(IF(AN$17="","",IF($E181=0,AN187+AN185,IF(AN$17=$D$179,SUM($E$131:AN131)))),0)</f>
        <v>0</v>
      </c>
      <c r="AO189" s="338">
        <f>IFERROR(IF(AO$17="","",IF($E181=0,AO187+AO185,IF(AO$17=$D$179,SUM($E$131:AO131)))),0)</f>
        <v>0</v>
      </c>
      <c r="AP189" s="338">
        <f>IFERROR(IF(AP$17="","",IF($E181=0,AP187+AP185,IF(AP$17=$D$179,SUM($E$131:AP131)))),0)</f>
        <v>0</v>
      </c>
      <c r="AQ189" s="338">
        <f>IFERROR(IF(AQ$17="","",IF($E181=0,AQ187+AQ185,IF(AQ$17=$D$179,SUM($E$131:AQ131)))),0)</f>
        <v>0</v>
      </c>
      <c r="AR189" s="338">
        <f>IFERROR(IF(AR$17="","",IF($E181=0,AR187+AR185,IF(AR$17=$D$179,SUM($E$131:AR131)))),0)</f>
        <v>0</v>
      </c>
      <c r="AS189" s="338">
        <f>IFERROR(IF(AS$17="","",IF($E181=0,AS187+AS185,IF(AS$17=$D$179,SUM($E$131:AS131)))),0)</f>
        <v>0</v>
      </c>
      <c r="AT189" s="338">
        <f>IFERROR(IF(AT$17="","",IF($E181=0,AT187+AT185,IF(AT$17=$D$179,SUM($E$131:AT131)))),0)</f>
        <v>0</v>
      </c>
      <c r="AU189" s="338">
        <f>IFERROR(IF(AU$17="","",IF($E181=0,AU187+AU185,IF(AU$17=$D$179,SUM($E$131:AU131)))),0)</f>
        <v>0</v>
      </c>
      <c r="AV189" s="338">
        <f>IFERROR(IF(AV$17="","",IF($E181=0,AV187+AV185,IF(AV$17=$D$179,SUM($E$131:AV131)))),0)</f>
        <v>0</v>
      </c>
      <c r="AW189" s="338">
        <f>IFERROR(IF(AW$17="","",IF($E181=0,AW187+AW185,IF(AW$17=$D$179,SUM($E$131:AW131)))),0)</f>
        <v>0</v>
      </c>
      <c r="AX189" s="338">
        <f>IFERROR(IF(AX$17="","",IF($E181=0,AX187+AX185,IF(AX$17=$D$179,SUM($E$131:AX131)))),0)</f>
        <v>0</v>
      </c>
      <c r="AY189" s="338">
        <f>IFERROR(IF(AY$17="","",IF($E181=0,AY187+AY185,IF(AY$17=$D$179,SUM($E$131:AY131)))),0)</f>
        <v>0</v>
      </c>
      <c r="AZ189" s="338">
        <f>IFERROR(IF(AZ$17="","",IF($E181=0,AZ187+AZ185,IF(AZ$17=$D$179,SUM($E$131:AZ131)))),0)</f>
        <v>0</v>
      </c>
      <c r="BA189" s="338">
        <f>IFERROR(IF(BA$17="","",IF($E181=0,BA187+BA185,IF(BA$17=$D$179,SUM($E$131:BA131)))),0)</f>
        <v>0</v>
      </c>
      <c r="BB189" s="338">
        <f>IFERROR(IF(BB$17="","",IF($E181=0,BB187+BB185,IF(BB$17=$D$179,SUM($E$131:BB131)))),0)</f>
        <v>0</v>
      </c>
      <c r="BC189" s="338">
        <f>IFERROR(IF(BC$17="","",IF($E181=0,BC187+BC185,IF(BC$17=$D$179,SUM($E$131:BC131)))),0)</f>
        <v>0</v>
      </c>
      <c r="BD189" s="338">
        <f>IFERROR(IF(BD$17="","",IF($E181=0,BD187+BD185,IF(BD$17=$D$179,SUM($E$131:BD131)))),0)</f>
        <v>0</v>
      </c>
      <c r="BE189" s="338">
        <f>IFERROR(IF(BE$17="","",IF($E181=0,BE187+BE185,IF(BE$17=$D$179,SUM($E$131:BE131)))),0)</f>
        <v>0</v>
      </c>
      <c r="BF189" s="338">
        <f>IFERROR(IF(BF$17="","",IF($E181=0,BF187+BF185,IF(BF$17=$D$179,SUM($E$131:BF131)))),0)</f>
        <v>0</v>
      </c>
      <c r="BG189" s="338">
        <f>IFERROR(IF(BG$17="","",IF($E181=0,BG187+BG185,IF(BG$17=$D$179,SUM($E$131:BG131)))),0)</f>
        <v>0</v>
      </c>
      <c r="BH189" s="338">
        <f>IFERROR(IF(BH$17="","",IF($E181=0,BH187+BH185,IF(BH$17=$D$179,SUM($E$131:BH131)))),0)</f>
        <v>0</v>
      </c>
      <c r="BI189" s="338">
        <f>IFERROR(IF(BI$17="","",IF($E181=0,BI187+BI185,IF(BI$17=$D$179,SUM($E$131:BI131)))),0)</f>
        <v>0</v>
      </c>
      <c r="BJ189" s="338">
        <f>IFERROR(IF(BJ$17="","",IF($E181=0,BJ187+BJ185,IF(BJ$17=$D$179,SUM($E$131:BJ131)))),0)</f>
        <v>0</v>
      </c>
      <c r="BK189" s="338">
        <f>IFERROR(IF(BK$17="","",IF($E181=0,BK187+BK185,IF(BK$17=$D$179,SUM($E$131:BK131)))),0)</f>
        <v>0</v>
      </c>
      <c r="BL189" s="338">
        <f>IFERROR(IF(BL$17="","",IF($E181=0,BL187+BL185,IF(BL$17=$D$179,SUM($E$131:BL131)))),0)</f>
        <v>0</v>
      </c>
      <c r="BM189" s="338">
        <f>IFERROR(IF(BM$17="","",IF($E181=0,BM187+BM185,IF(BM$17=$D$179,SUM($E$131:BM131)))),0)</f>
        <v>0</v>
      </c>
      <c r="BN189" s="338">
        <f>IFERROR(IF(BN$17="","",IF($E181=0,BN187+BN185,IF(BN$17=$D$179,SUM($E$131:BN131)))),0)</f>
        <v>0</v>
      </c>
      <c r="BO189" s="338" t="str">
        <f>IFERROR(IF(BO$17="","",IF($E181=0,BO187+BO185,IF(BO$17=$D$179,SUM($E$131:BO131)))),0)</f>
        <v/>
      </c>
      <c r="BP189" s="338" t="str">
        <f>IFERROR(IF(BP$17="","",IF($E181=0,BP187+BP185,IF(BP$17=$D$179,SUM($E$131:BP131)))),0)</f>
        <v/>
      </c>
      <c r="BQ189" s="338" t="str">
        <f>IFERROR(IF(BQ$17="","",IF($E181=0,BQ187+BQ185,IF(BQ$17=$D$179,SUM($E$131:BQ131)))),0)</f>
        <v/>
      </c>
      <c r="BR189" s="338" t="str">
        <f>IFERROR(IF(BR$17="","",IF($E181=0,BR187+BR185,IF(BR$17=$D$179,SUM($E$131:BR131)))),0)</f>
        <v/>
      </c>
      <c r="BS189" s="338" t="str">
        <f>IFERROR(IF(BS$17="","",IF($E181=0,BS187+BS185,IF(BS$17=$D$179,SUM($E$131:BS131)))),0)</f>
        <v/>
      </c>
      <c r="BT189" s="338" t="str">
        <f>IFERROR(IF(BT$17="","",IF($E181=0,BT187+BT185,IF(BT$17=$D$179,SUM($E$131:BT131)))),0)</f>
        <v/>
      </c>
      <c r="BU189" s="338" t="str">
        <f>IFERROR(IF(BU$17="","",IF($E181=0,BU187+BU185,IF(BU$17=$D$179,SUM($E$131:BU131)))),0)</f>
        <v/>
      </c>
      <c r="BV189" s="338" t="str">
        <f>IFERROR(IF(BV$17="","",IF($E181=0,BV187+BV185,IF(BV$17=$D$179,SUM($E$131:BV131)))),0)</f>
        <v/>
      </c>
      <c r="BW189" s="338" t="str">
        <f>IFERROR(IF(BW$17="","",IF($E181=0,BW187+BW185,IF(BW$17=$D$179,SUM($E$131:BW131)))),0)</f>
        <v/>
      </c>
      <c r="BX189" s="338" t="str">
        <f>IFERROR(IF(BX$17="","",IF($E181=0,BX187+BX185,IF(BX$17=$D$179,SUM($E$131:BX131)))),0)</f>
        <v/>
      </c>
      <c r="BY189" s="338" t="str">
        <f>IFERROR(IF(BY$17="","",IF($E181=0,BY187+BY185,IF(BY$17=$D$179,SUM($E$131:BY131)))),0)</f>
        <v/>
      </c>
      <c r="BZ189" s="338" t="str">
        <f>IFERROR(IF(BZ$17="","",IF($E181=0,BZ187+BZ185,IF(BZ$17=$D$179,SUM($E$131:BZ131)))),0)</f>
        <v/>
      </c>
      <c r="CA189" s="338" t="str">
        <f>IFERROR(IF(CA$17="","",IF($E181=0,CA187+CA185,IF(CA$17=$D$179,SUM($E$131:CA131)))),0)</f>
        <v/>
      </c>
      <c r="CB189" s="338" t="str">
        <f>IFERROR(IF(CB$17="","",IF($E181=0,CB187+CB185,IF(CB$17=$D$179,SUM($E$131:CB131)))),0)</f>
        <v/>
      </c>
      <c r="CC189" s="338" t="str">
        <f>IFERROR(IF(CC$17="","",IF($E181=0,CC187+CC185,IF(CC$17=$D$179,SUM($E$131:CC131)))),0)</f>
        <v/>
      </c>
      <c r="CD189" s="338" t="str">
        <f>IFERROR(IF(CD$17="","",IF($E181=0,CD187+CD185,IF(CD$17=$D$179,SUM($E$131:CD131)))),0)</f>
        <v/>
      </c>
      <c r="CE189" s="338" t="str">
        <f>IFERROR(IF(CE$17="","",IF($E181=0,CE187+CE185,IF(CE$17=$D$179,SUM($E$131:CE131)))),0)</f>
        <v/>
      </c>
      <c r="CF189" s="338" t="str">
        <f>IFERROR(IF(CF$17="","",IF($E181=0,CF187+CF185,IF(CF$17=$D$179,SUM($E$131:CF131)))),0)</f>
        <v/>
      </c>
      <c r="CG189" s="338" t="str">
        <f>IFERROR(IF(CG$17="","",IF($E181=0,CG187+CG185,IF(CG$17=$D$179,SUM($E$131:CG131)))),0)</f>
        <v/>
      </c>
      <c r="CH189" s="338" t="str">
        <f>IFERROR(IF(CH$17="","",IF($E181=0,CH187+CH185,IF(CH$17=$D$179,SUM($E$131:CH131)))),0)</f>
        <v/>
      </c>
      <c r="CI189" s="338" t="str">
        <f>IFERROR(IF(CI$17="","",IF($E181=0,CI187+CI185,IF(CI$17=$D$179,SUM($E$131:CI131)))),0)</f>
        <v/>
      </c>
      <c r="CJ189" s="421">
        <f>SUM(F189:CI189)</f>
        <v>128</v>
      </c>
      <c r="CK189" s="50" t="s">
        <v>172</v>
      </c>
    </row>
    <row r="190" spans="3:90" s="29" customFormat="1" ht="15" customHeight="1">
      <c r="C190" s="31" t="s">
        <v>279</v>
      </c>
      <c r="D190" s="242"/>
      <c r="E190" s="243"/>
      <c r="F190" s="338">
        <f t="shared" ref="F190:BQ190" si="63">IF(F$17="","",F189+E190)</f>
        <v>0</v>
      </c>
      <c r="G190" s="338">
        <f t="shared" si="63"/>
        <v>0</v>
      </c>
      <c r="H190" s="338">
        <f t="shared" si="63"/>
        <v>0</v>
      </c>
      <c r="I190" s="338">
        <f t="shared" si="63"/>
        <v>0</v>
      </c>
      <c r="J190" s="338">
        <f t="shared" si="63"/>
        <v>0</v>
      </c>
      <c r="K190" s="338">
        <f t="shared" si="63"/>
        <v>0</v>
      </c>
      <c r="L190" s="338">
        <f t="shared" si="63"/>
        <v>0</v>
      </c>
      <c r="M190" s="338">
        <f t="shared" si="63"/>
        <v>0</v>
      </c>
      <c r="N190" s="338">
        <f t="shared" si="63"/>
        <v>0</v>
      </c>
      <c r="O190" s="338">
        <f t="shared" si="63"/>
        <v>0</v>
      </c>
      <c r="P190" s="338">
        <f t="shared" si="63"/>
        <v>0</v>
      </c>
      <c r="Q190" s="338">
        <f t="shared" si="63"/>
        <v>0</v>
      </c>
      <c r="R190" s="338">
        <f t="shared" si="63"/>
        <v>0</v>
      </c>
      <c r="S190" s="338">
        <f t="shared" si="63"/>
        <v>0</v>
      </c>
      <c r="T190" s="338">
        <f t="shared" si="63"/>
        <v>0</v>
      </c>
      <c r="U190" s="338">
        <f t="shared" si="63"/>
        <v>0</v>
      </c>
      <c r="V190" s="338">
        <f t="shared" si="63"/>
        <v>0</v>
      </c>
      <c r="W190" s="338">
        <f t="shared" si="63"/>
        <v>0</v>
      </c>
      <c r="X190" s="338">
        <f t="shared" si="63"/>
        <v>0</v>
      </c>
      <c r="Y190" s="338">
        <f t="shared" si="63"/>
        <v>0</v>
      </c>
      <c r="Z190" s="338">
        <f t="shared" si="63"/>
        <v>0</v>
      </c>
      <c r="AA190" s="338">
        <f t="shared" si="63"/>
        <v>0</v>
      </c>
      <c r="AB190" s="338">
        <f t="shared" si="63"/>
        <v>0</v>
      </c>
      <c r="AC190" s="338">
        <f t="shared" si="63"/>
        <v>0</v>
      </c>
      <c r="AD190" s="338">
        <f t="shared" si="63"/>
        <v>128</v>
      </c>
      <c r="AE190" s="338">
        <f t="shared" si="63"/>
        <v>128</v>
      </c>
      <c r="AF190" s="338">
        <f t="shared" si="63"/>
        <v>128</v>
      </c>
      <c r="AG190" s="338">
        <f t="shared" si="63"/>
        <v>128</v>
      </c>
      <c r="AH190" s="338">
        <f t="shared" si="63"/>
        <v>128</v>
      </c>
      <c r="AI190" s="338">
        <f t="shared" si="63"/>
        <v>128</v>
      </c>
      <c r="AJ190" s="338">
        <f t="shared" si="63"/>
        <v>128</v>
      </c>
      <c r="AK190" s="338">
        <f t="shared" si="63"/>
        <v>128</v>
      </c>
      <c r="AL190" s="338">
        <f t="shared" si="63"/>
        <v>128</v>
      </c>
      <c r="AM190" s="338">
        <f t="shared" si="63"/>
        <v>128</v>
      </c>
      <c r="AN190" s="338">
        <f t="shared" si="63"/>
        <v>128</v>
      </c>
      <c r="AO190" s="338">
        <f t="shared" si="63"/>
        <v>128</v>
      </c>
      <c r="AP190" s="338">
        <f t="shared" si="63"/>
        <v>128</v>
      </c>
      <c r="AQ190" s="338">
        <f t="shared" si="63"/>
        <v>128</v>
      </c>
      <c r="AR190" s="338">
        <f t="shared" si="63"/>
        <v>128</v>
      </c>
      <c r="AS190" s="338">
        <f t="shared" si="63"/>
        <v>128</v>
      </c>
      <c r="AT190" s="338">
        <f t="shared" si="63"/>
        <v>128</v>
      </c>
      <c r="AU190" s="338">
        <f t="shared" si="63"/>
        <v>128</v>
      </c>
      <c r="AV190" s="338">
        <f t="shared" si="63"/>
        <v>128</v>
      </c>
      <c r="AW190" s="338">
        <f t="shared" si="63"/>
        <v>128</v>
      </c>
      <c r="AX190" s="338">
        <f t="shared" si="63"/>
        <v>128</v>
      </c>
      <c r="AY190" s="338">
        <f t="shared" si="63"/>
        <v>128</v>
      </c>
      <c r="AZ190" s="338">
        <f t="shared" si="63"/>
        <v>128</v>
      </c>
      <c r="BA190" s="338">
        <f t="shared" si="63"/>
        <v>128</v>
      </c>
      <c r="BB190" s="338">
        <f t="shared" si="63"/>
        <v>128</v>
      </c>
      <c r="BC190" s="338">
        <f t="shared" si="63"/>
        <v>128</v>
      </c>
      <c r="BD190" s="338">
        <f t="shared" si="63"/>
        <v>128</v>
      </c>
      <c r="BE190" s="338">
        <f t="shared" si="63"/>
        <v>128</v>
      </c>
      <c r="BF190" s="338">
        <f t="shared" si="63"/>
        <v>128</v>
      </c>
      <c r="BG190" s="338">
        <f t="shared" si="63"/>
        <v>128</v>
      </c>
      <c r="BH190" s="338">
        <f t="shared" si="63"/>
        <v>128</v>
      </c>
      <c r="BI190" s="338">
        <f t="shared" si="63"/>
        <v>128</v>
      </c>
      <c r="BJ190" s="338">
        <f t="shared" si="63"/>
        <v>128</v>
      </c>
      <c r="BK190" s="338">
        <f t="shared" si="63"/>
        <v>128</v>
      </c>
      <c r="BL190" s="338">
        <f t="shared" si="63"/>
        <v>128</v>
      </c>
      <c r="BM190" s="338">
        <f t="shared" si="63"/>
        <v>128</v>
      </c>
      <c r="BN190" s="338">
        <f t="shared" si="63"/>
        <v>128</v>
      </c>
      <c r="BO190" s="338" t="str">
        <f t="shared" si="63"/>
        <v/>
      </c>
      <c r="BP190" s="338" t="str">
        <f t="shared" si="63"/>
        <v/>
      </c>
      <c r="BQ190" s="338" t="str">
        <f t="shared" si="63"/>
        <v/>
      </c>
      <c r="BR190" s="338" t="str">
        <f t="shared" ref="BR190:CI190" si="64">IF(BR$17="","",BR189+BQ190)</f>
        <v/>
      </c>
      <c r="BS190" s="338" t="str">
        <f t="shared" si="64"/>
        <v/>
      </c>
      <c r="BT190" s="338" t="str">
        <f t="shared" si="64"/>
        <v/>
      </c>
      <c r="BU190" s="338" t="str">
        <f t="shared" si="64"/>
        <v/>
      </c>
      <c r="BV190" s="338" t="str">
        <f t="shared" si="64"/>
        <v/>
      </c>
      <c r="BW190" s="338" t="str">
        <f t="shared" si="64"/>
        <v/>
      </c>
      <c r="BX190" s="338" t="str">
        <f t="shared" si="64"/>
        <v/>
      </c>
      <c r="BY190" s="338" t="str">
        <f t="shared" si="64"/>
        <v/>
      </c>
      <c r="BZ190" s="338" t="str">
        <f t="shared" si="64"/>
        <v/>
      </c>
      <c r="CA190" s="338" t="str">
        <f t="shared" si="64"/>
        <v/>
      </c>
      <c r="CB190" s="338" t="str">
        <f t="shared" si="64"/>
        <v/>
      </c>
      <c r="CC190" s="338" t="str">
        <f t="shared" si="64"/>
        <v/>
      </c>
      <c r="CD190" s="338" t="str">
        <f t="shared" si="64"/>
        <v/>
      </c>
      <c r="CE190" s="338" t="str">
        <f t="shared" si="64"/>
        <v/>
      </c>
      <c r="CF190" s="338" t="str">
        <f t="shared" si="64"/>
        <v/>
      </c>
      <c r="CG190" s="338" t="str">
        <f t="shared" si="64"/>
        <v/>
      </c>
      <c r="CH190" s="338" t="str">
        <f t="shared" si="64"/>
        <v/>
      </c>
      <c r="CI190" s="338" t="str">
        <f t="shared" si="64"/>
        <v/>
      </c>
      <c r="CJ190" s="421"/>
      <c r="CK190" s="50" t="s">
        <v>172</v>
      </c>
    </row>
    <row r="191" spans="3:90" s="29" customFormat="1" ht="15" customHeight="1">
      <c r="C191" s="31"/>
      <c r="D191" s="242"/>
      <c r="E191" s="243"/>
      <c r="F191" s="338"/>
      <c r="G191" s="338"/>
      <c r="H191" s="338"/>
      <c r="I191" s="338"/>
      <c r="J191" s="338"/>
      <c r="K191" s="338"/>
      <c r="L191" s="338"/>
      <c r="M191" s="338"/>
      <c r="N191" s="338"/>
      <c r="O191" s="338"/>
      <c r="P191" s="338"/>
      <c r="Q191" s="338"/>
      <c r="R191" s="338"/>
      <c r="S191" s="338"/>
      <c r="T191" s="338"/>
      <c r="U191" s="338"/>
      <c r="V191" s="338"/>
      <c r="W191" s="338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8"/>
      <c r="AH191" s="338"/>
      <c r="AI191" s="338"/>
      <c r="AJ191" s="338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8"/>
      <c r="BH191" s="338"/>
      <c r="BI191" s="338"/>
      <c r="BJ191" s="338"/>
      <c r="BK191" s="338"/>
      <c r="BL191" s="338"/>
      <c r="BM191" s="338"/>
      <c r="BN191" s="338"/>
      <c r="BO191" s="338"/>
      <c r="BP191" s="338"/>
      <c r="BQ191" s="338"/>
      <c r="BR191" s="338"/>
      <c r="BS191" s="338"/>
      <c r="BT191" s="338"/>
      <c r="BU191" s="338"/>
      <c r="BV191" s="338"/>
      <c r="BW191" s="338"/>
      <c r="BX191" s="338"/>
      <c r="BY191" s="338"/>
      <c r="BZ191" s="338"/>
      <c r="CA191" s="338"/>
      <c r="CB191" s="338"/>
      <c r="CC191" s="338"/>
      <c r="CD191" s="338"/>
      <c r="CE191" s="338"/>
      <c r="CF191" s="338"/>
      <c r="CG191" s="338"/>
      <c r="CH191" s="338"/>
      <c r="CI191" s="338"/>
      <c r="CJ191" s="1"/>
      <c r="CK191" s="50" t="s">
        <v>172</v>
      </c>
    </row>
    <row r="192" spans="3:90" s="29" customFormat="1" ht="15" customHeight="1">
      <c r="C192" s="420" t="s">
        <v>469</v>
      </c>
      <c r="D192" s="242"/>
      <c r="E192" s="243"/>
      <c r="F192" s="338"/>
      <c r="G192" s="338"/>
      <c r="H192" s="338"/>
      <c r="I192" s="338"/>
      <c r="J192" s="338"/>
      <c r="K192" s="338"/>
      <c r="L192" s="338"/>
      <c r="M192" s="338"/>
      <c r="N192" s="338"/>
      <c r="O192" s="338"/>
      <c r="P192" s="338"/>
      <c r="Q192" s="338"/>
      <c r="R192" s="338"/>
      <c r="S192" s="338"/>
      <c r="T192" s="338"/>
      <c r="U192" s="338"/>
      <c r="V192" s="338"/>
      <c r="W192" s="338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8"/>
      <c r="AH192" s="338"/>
      <c r="AI192" s="338"/>
      <c r="AJ192" s="338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8"/>
      <c r="AU192" s="338"/>
      <c r="AV192" s="338"/>
      <c r="AW192" s="338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8"/>
      <c r="BH192" s="338"/>
      <c r="BI192" s="338"/>
      <c r="BJ192" s="338"/>
      <c r="BK192" s="338"/>
      <c r="BL192" s="338"/>
      <c r="BM192" s="338"/>
      <c r="BN192" s="338"/>
      <c r="BO192" s="338"/>
      <c r="BP192" s="338"/>
      <c r="BQ192" s="338"/>
      <c r="BR192" s="338"/>
      <c r="BS192" s="338"/>
      <c r="BT192" s="338"/>
      <c r="BU192" s="338"/>
      <c r="BV192" s="338"/>
      <c r="BW192" s="338"/>
      <c r="BX192" s="338"/>
      <c r="BY192" s="338"/>
      <c r="BZ192" s="338"/>
      <c r="CA192" s="338"/>
      <c r="CB192" s="338"/>
      <c r="CC192" s="338"/>
      <c r="CD192" s="338"/>
      <c r="CE192" s="338"/>
      <c r="CF192" s="338"/>
      <c r="CG192" s="338"/>
      <c r="CH192" s="338"/>
      <c r="CI192" s="338"/>
      <c r="CJ192" s="1"/>
      <c r="CK192" s="50" t="s">
        <v>172</v>
      </c>
    </row>
    <row r="193" spans="3:89" s="29" customFormat="1" ht="15" customHeight="1">
      <c r="C193" s="37" t="str">
        <f>F171&amp;" "&amp;$C$192</f>
        <v>Phase A Closing Monies</v>
      </c>
      <c r="D193" s="242"/>
      <c r="E193" s="243"/>
      <c r="F193" s="162">
        <f t="shared" ref="F193:AK193" si="65">IF(F$17="","",F185*$F$176)</f>
        <v>0</v>
      </c>
      <c r="G193" s="162">
        <f t="shared" si="65"/>
        <v>0</v>
      </c>
      <c r="H193" s="162">
        <f t="shared" si="65"/>
        <v>0</v>
      </c>
      <c r="I193" s="162">
        <f t="shared" si="65"/>
        <v>0</v>
      </c>
      <c r="J193" s="162">
        <f t="shared" si="65"/>
        <v>0</v>
      </c>
      <c r="K193" s="162">
        <f t="shared" si="65"/>
        <v>0</v>
      </c>
      <c r="L193" s="162">
        <f t="shared" si="65"/>
        <v>0</v>
      </c>
      <c r="M193" s="162">
        <f t="shared" si="65"/>
        <v>0</v>
      </c>
      <c r="N193" s="162">
        <f t="shared" si="65"/>
        <v>0</v>
      </c>
      <c r="O193" s="162">
        <f t="shared" si="65"/>
        <v>0</v>
      </c>
      <c r="P193" s="162">
        <f t="shared" si="65"/>
        <v>0</v>
      </c>
      <c r="Q193" s="162">
        <f t="shared" si="65"/>
        <v>0</v>
      </c>
      <c r="R193" s="162">
        <f t="shared" si="65"/>
        <v>0</v>
      </c>
      <c r="S193" s="162">
        <f t="shared" si="65"/>
        <v>0</v>
      </c>
      <c r="T193" s="162">
        <f t="shared" si="65"/>
        <v>0</v>
      </c>
      <c r="U193" s="162">
        <f t="shared" si="65"/>
        <v>0</v>
      </c>
      <c r="V193" s="162">
        <f t="shared" si="65"/>
        <v>0</v>
      </c>
      <c r="W193" s="162">
        <f t="shared" si="65"/>
        <v>0</v>
      </c>
      <c r="X193" s="162">
        <f t="shared" si="65"/>
        <v>0</v>
      </c>
      <c r="Y193" s="162">
        <f t="shared" si="65"/>
        <v>0</v>
      </c>
      <c r="Z193" s="162">
        <f t="shared" si="65"/>
        <v>0</v>
      </c>
      <c r="AA193" s="162">
        <f t="shared" si="65"/>
        <v>0</v>
      </c>
      <c r="AB193" s="162">
        <f t="shared" si="65"/>
        <v>0</v>
      </c>
      <c r="AC193" s="162">
        <f t="shared" si="65"/>
        <v>0</v>
      </c>
      <c r="AD193" s="162">
        <f t="shared" si="65"/>
        <v>40170695.850000001</v>
      </c>
      <c r="AE193" s="162">
        <f t="shared" si="65"/>
        <v>0</v>
      </c>
      <c r="AF193" s="162">
        <f t="shared" si="65"/>
        <v>0</v>
      </c>
      <c r="AG193" s="162">
        <f t="shared" si="65"/>
        <v>0</v>
      </c>
      <c r="AH193" s="162">
        <f t="shared" si="65"/>
        <v>0</v>
      </c>
      <c r="AI193" s="162">
        <f t="shared" si="65"/>
        <v>0</v>
      </c>
      <c r="AJ193" s="162">
        <f t="shared" si="65"/>
        <v>0</v>
      </c>
      <c r="AK193" s="162">
        <f t="shared" si="65"/>
        <v>0</v>
      </c>
      <c r="AL193" s="162">
        <f t="shared" ref="AL193:BQ193" si="66">IF(AL$17="","",AL185*$F$176)</f>
        <v>0</v>
      </c>
      <c r="AM193" s="162">
        <f t="shared" si="66"/>
        <v>0</v>
      </c>
      <c r="AN193" s="162">
        <f t="shared" si="66"/>
        <v>0</v>
      </c>
      <c r="AO193" s="162">
        <f t="shared" si="66"/>
        <v>0</v>
      </c>
      <c r="AP193" s="162">
        <f t="shared" si="66"/>
        <v>0</v>
      </c>
      <c r="AQ193" s="162">
        <f t="shared" si="66"/>
        <v>0</v>
      </c>
      <c r="AR193" s="162">
        <f t="shared" si="66"/>
        <v>0</v>
      </c>
      <c r="AS193" s="162">
        <f t="shared" si="66"/>
        <v>0</v>
      </c>
      <c r="AT193" s="162">
        <f t="shared" si="66"/>
        <v>0</v>
      </c>
      <c r="AU193" s="162">
        <f t="shared" si="66"/>
        <v>0</v>
      </c>
      <c r="AV193" s="162">
        <f t="shared" si="66"/>
        <v>0</v>
      </c>
      <c r="AW193" s="162">
        <f t="shared" si="66"/>
        <v>0</v>
      </c>
      <c r="AX193" s="162">
        <f t="shared" si="66"/>
        <v>0</v>
      </c>
      <c r="AY193" s="162">
        <f t="shared" si="66"/>
        <v>0</v>
      </c>
      <c r="AZ193" s="162">
        <f t="shared" si="66"/>
        <v>0</v>
      </c>
      <c r="BA193" s="162">
        <f t="shared" si="66"/>
        <v>0</v>
      </c>
      <c r="BB193" s="162">
        <f t="shared" si="66"/>
        <v>0</v>
      </c>
      <c r="BC193" s="162">
        <f t="shared" si="66"/>
        <v>0</v>
      </c>
      <c r="BD193" s="162">
        <f t="shared" si="66"/>
        <v>0</v>
      </c>
      <c r="BE193" s="162">
        <f t="shared" si="66"/>
        <v>0</v>
      </c>
      <c r="BF193" s="162">
        <f t="shared" si="66"/>
        <v>0</v>
      </c>
      <c r="BG193" s="162">
        <f t="shared" si="66"/>
        <v>0</v>
      </c>
      <c r="BH193" s="162">
        <f t="shared" si="66"/>
        <v>0</v>
      </c>
      <c r="BI193" s="162">
        <f t="shared" si="66"/>
        <v>0</v>
      </c>
      <c r="BJ193" s="162">
        <f t="shared" si="66"/>
        <v>0</v>
      </c>
      <c r="BK193" s="162">
        <f t="shared" si="66"/>
        <v>0</v>
      </c>
      <c r="BL193" s="162">
        <f t="shared" si="66"/>
        <v>0</v>
      </c>
      <c r="BM193" s="162">
        <f t="shared" si="66"/>
        <v>0</v>
      </c>
      <c r="BN193" s="162">
        <f t="shared" si="66"/>
        <v>0</v>
      </c>
      <c r="BO193" s="162" t="str">
        <f t="shared" si="66"/>
        <v/>
      </c>
      <c r="BP193" s="162" t="str">
        <f t="shared" si="66"/>
        <v/>
      </c>
      <c r="BQ193" s="162" t="str">
        <f t="shared" si="66"/>
        <v/>
      </c>
      <c r="BR193" s="162" t="str">
        <f t="shared" ref="BR193:CI193" si="67">IF(BR$17="","",BR185*$F$176)</f>
        <v/>
      </c>
      <c r="BS193" s="162" t="str">
        <f t="shared" si="67"/>
        <v/>
      </c>
      <c r="BT193" s="162" t="str">
        <f t="shared" si="67"/>
        <v/>
      </c>
      <c r="BU193" s="162" t="str">
        <f t="shared" si="67"/>
        <v/>
      </c>
      <c r="BV193" s="162" t="str">
        <f t="shared" si="67"/>
        <v/>
      </c>
      <c r="BW193" s="162" t="str">
        <f t="shared" si="67"/>
        <v/>
      </c>
      <c r="BX193" s="162" t="str">
        <f t="shared" si="67"/>
        <v/>
      </c>
      <c r="BY193" s="162" t="str">
        <f t="shared" si="67"/>
        <v/>
      </c>
      <c r="BZ193" s="162" t="str">
        <f t="shared" si="67"/>
        <v/>
      </c>
      <c r="CA193" s="162" t="str">
        <f t="shared" si="67"/>
        <v/>
      </c>
      <c r="CB193" s="162" t="str">
        <f t="shared" si="67"/>
        <v/>
      </c>
      <c r="CC193" s="162" t="str">
        <f t="shared" si="67"/>
        <v/>
      </c>
      <c r="CD193" s="162" t="str">
        <f t="shared" si="67"/>
        <v/>
      </c>
      <c r="CE193" s="162" t="str">
        <f t="shared" si="67"/>
        <v/>
      </c>
      <c r="CF193" s="162" t="str">
        <f t="shared" si="67"/>
        <v/>
      </c>
      <c r="CG193" s="162" t="str">
        <f t="shared" si="67"/>
        <v/>
      </c>
      <c r="CH193" s="162" t="str">
        <f t="shared" si="67"/>
        <v/>
      </c>
      <c r="CI193" s="162" t="str">
        <f t="shared" si="67"/>
        <v/>
      </c>
      <c r="CJ193" s="2">
        <f>SUM(F193:CI193)</f>
        <v>40170695.850000001</v>
      </c>
      <c r="CK193" s="50" t="s">
        <v>172</v>
      </c>
    </row>
    <row r="194" spans="3:89" s="29" customFormat="1" ht="15" customHeight="1">
      <c r="C194" s="37" t="str">
        <f>G171&amp;" "&amp;$C$193</f>
        <v>Phase B Phase A Closing Monies</v>
      </c>
      <c r="D194" s="242"/>
      <c r="E194" s="243"/>
      <c r="F194" s="338">
        <f t="shared" ref="F194:AK194" si="68">IF(F$17="","",$G$176*F187)</f>
        <v>0</v>
      </c>
      <c r="G194" s="338">
        <f t="shared" si="68"/>
        <v>0</v>
      </c>
      <c r="H194" s="338">
        <f t="shared" si="68"/>
        <v>0</v>
      </c>
      <c r="I194" s="338">
        <f t="shared" si="68"/>
        <v>0</v>
      </c>
      <c r="J194" s="338">
        <f t="shared" si="68"/>
        <v>0</v>
      </c>
      <c r="K194" s="338">
        <f t="shared" si="68"/>
        <v>0</v>
      </c>
      <c r="L194" s="338">
        <f t="shared" si="68"/>
        <v>0</v>
      </c>
      <c r="M194" s="338">
        <f t="shared" si="68"/>
        <v>0</v>
      </c>
      <c r="N194" s="338">
        <f t="shared" si="68"/>
        <v>0</v>
      </c>
      <c r="O194" s="338">
        <f t="shared" si="68"/>
        <v>0</v>
      </c>
      <c r="P194" s="338">
        <f t="shared" si="68"/>
        <v>0</v>
      </c>
      <c r="Q194" s="338">
        <f t="shared" si="68"/>
        <v>0</v>
      </c>
      <c r="R194" s="338">
        <f t="shared" si="68"/>
        <v>0</v>
      </c>
      <c r="S194" s="338">
        <f t="shared" si="68"/>
        <v>0</v>
      </c>
      <c r="T194" s="338">
        <f t="shared" si="68"/>
        <v>0</v>
      </c>
      <c r="U194" s="338">
        <f t="shared" si="68"/>
        <v>0</v>
      </c>
      <c r="V194" s="338">
        <f t="shared" si="68"/>
        <v>0</v>
      </c>
      <c r="W194" s="338">
        <f t="shared" si="68"/>
        <v>0</v>
      </c>
      <c r="X194" s="338">
        <f t="shared" si="68"/>
        <v>0</v>
      </c>
      <c r="Y194" s="338">
        <f t="shared" si="68"/>
        <v>0</v>
      </c>
      <c r="Z194" s="338">
        <f t="shared" si="68"/>
        <v>0</v>
      </c>
      <c r="AA194" s="338">
        <f t="shared" si="68"/>
        <v>0</v>
      </c>
      <c r="AB194" s="338">
        <f t="shared" si="68"/>
        <v>0</v>
      </c>
      <c r="AC194" s="338">
        <f t="shared" si="68"/>
        <v>0</v>
      </c>
      <c r="AD194" s="338">
        <f t="shared" si="68"/>
        <v>0</v>
      </c>
      <c r="AE194" s="338">
        <f t="shared" si="68"/>
        <v>0</v>
      </c>
      <c r="AF194" s="338">
        <f t="shared" si="68"/>
        <v>0</v>
      </c>
      <c r="AG194" s="338">
        <f t="shared" si="68"/>
        <v>0</v>
      </c>
      <c r="AH194" s="338">
        <f t="shared" si="68"/>
        <v>0</v>
      </c>
      <c r="AI194" s="338">
        <f t="shared" si="68"/>
        <v>0</v>
      </c>
      <c r="AJ194" s="338">
        <f t="shared" si="68"/>
        <v>0</v>
      </c>
      <c r="AK194" s="338">
        <f t="shared" si="68"/>
        <v>0</v>
      </c>
      <c r="AL194" s="338">
        <f t="shared" ref="AL194:BQ194" si="69">IF(AL$17="","",$G$176*AL187)</f>
        <v>0</v>
      </c>
      <c r="AM194" s="338">
        <f t="shared" si="69"/>
        <v>0</v>
      </c>
      <c r="AN194" s="338">
        <f t="shared" si="69"/>
        <v>0</v>
      </c>
      <c r="AO194" s="338">
        <f t="shared" si="69"/>
        <v>0</v>
      </c>
      <c r="AP194" s="338">
        <f t="shared" si="69"/>
        <v>0</v>
      </c>
      <c r="AQ194" s="338">
        <f t="shared" si="69"/>
        <v>0</v>
      </c>
      <c r="AR194" s="338">
        <f t="shared" si="69"/>
        <v>0</v>
      </c>
      <c r="AS194" s="338">
        <f t="shared" si="69"/>
        <v>0</v>
      </c>
      <c r="AT194" s="338">
        <f t="shared" si="69"/>
        <v>0</v>
      </c>
      <c r="AU194" s="338">
        <f t="shared" si="69"/>
        <v>0</v>
      </c>
      <c r="AV194" s="338">
        <f t="shared" si="69"/>
        <v>0</v>
      </c>
      <c r="AW194" s="338">
        <f t="shared" si="69"/>
        <v>0</v>
      </c>
      <c r="AX194" s="338">
        <f t="shared" si="69"/>
        <v>0</v>
      </c>
      <c r="AY194" s="338">
        <f t="shared" si="69"/>
        <v>0</v>
      </c>
      <c r="AZ194" s="338">
        <f t="shared" si="69"/>
        <v>0</v>
      </c>
      <c r="BA194" s="338">
        <f t="shared" si="69"/>
        <v>0</v>
      </c>
      <c r="BB194" s="338">
        <f t="shared" si="69"/>
        <v>0</v>
      </c>
      <c r="BC194" s="338">
        <f t="shared" si="69"/>
        <v>0</v>
      </c>
      <c r="BD194" s="338">
        <f t="shared" si="69"/>
        <v>0</v>
      </c>
      <c r="BE194" s="338">
        <f t="shared" si="69"/>
        <v>0</v>
      </c>
      <c r="BF194" s="338">
        <f t="shared" si="69"/>
        <v>0</v>
      </c>
      <c r="BG194" s="338">
        <f t="shared" si="69"/>
        <v>0</v>
      </c>
      <c r="BH194" s="338">
        <f t="shared" si="69"/>
        <v>0</v>
      </c>
      <c r="BI194" s="338">
        <f t="shared" si="69"/>
        <v>0</v>
      </c>
      <c r="BJ194" s="338">
        <f t="shared" si="69"/>
        <v>0</v>
      </c>
      <c r="BK194" s="338">
        <f t="shared" si="69"/>
        <v>0</v>
      </c>
      <c r="BL194" s="338">
        <f t="shared" si="69"/>
        <v>0</v>
      </c>
      <c r="BM194" s="338">
        <f t="shared" si="69"/>
        <v>0</v>
      </c>
      <c r="BN194" s="338">
        <f t="shared" si="69"/>
        <v>0</v>
      </c>
      <c r="BO194" s="338" t="str">
        <f t="shared" si="69"/>
        <v/>
      </c>
      <c r="BP194" s="338" t="str">
        <f t="shared" si="69"/>
        <v/>
      </c>
      <c r="BQ194" s="338" t="str">
        <f t="shared" si="69"/>
        <v/>
      </c>
      <c r="BR194" s="338" t="str">
        <f t="shared" ref="BR194:CI194" si="70">IF(BR$17="","",$G$176*BR187)</f>
        <v/>
      </c>
      <c r="BS194" s="338" t="str">
        <f t="shared" si="70"/>
        <v/>
      </c>
      <c r="BT194" s="338" t="str">
        <f t="shared" si="70"/>
        <v/>
      </c>
      <c r="BU194" s="338" t="str">
        <f t="shared" si="70"/>
        <v/>
      </c>
      <c r="BV194" s="338" t="str">
        <f t="shared" si="70"/>
        <v/>
      </c>
      <c r="BW194" s="338" t="str">
        <f t="shared" si="70"/>
        <v/>
      </c>
      <c r="BX194" s="338" t="str">
        <f t="shared" si="70"/>
        <v/>
      </c>
      <c r="BY194" s="338" t="str">
        <f t="shared" si="70"/>
        <v/>
      </c>
      <c r="BZ194" s="338" t="str">
        <f t="shared" si="70"/>
        <v/>
      </c>
      <c r="CA194" s="338" t="str">
        <f t="shared" si="70"/>
        <v/>
      </c>
      <c r="CB194" s="338" t="str">
        <f t="shared" si="70"/>
        <v/>
      </c>
      <c r="CC194" s="338" t="str">
        <f t="shared" si="70"/>
        <v/>
      </c>
      <c r="CD194" s="338" t="str">
        <f t="shared" si="70"/>
        <v/>
      </c>
      <c r="CE194" s="338" t="str">
        <f t="shared" si="70"/>
        <v/>
      </c>
      <c r="CF194" s="338" t="str">
        <f t="shared" si="70"/>
        <v/>
      </c>
      <c r="CG194" s="338" t="str">
        <f t="shared" si="70"/>
        <v/>
      </c>
      <c r="CH194" s="338" t="str">
        <f t="shared" si="70"/>
        <v/>
      </c>
      <c r="CI194" s="338" t="str">
        <f t="shared" si="70"/>
        <v/>
      </c>
      <c r="CJ194" s="419">
        <f>SUM(F194:CI194)</f>
        <v>0</v>
      </c>
      <c r="CK194" s="50" t="s">
        <v>172</v>
      </c>
    </row>
    <row r="195" spans="3:89" s="29" customFormat="1" ht="15" customHeight="1">
      <c r="C195" s="292" t="str">
        <f>"Total "&amp;C192</f>
        <v>Total Closing Monies</v>
      </c>
      <c r="D195" s="418"/>
      <c r="E195" s="417"/>
      <c r="F195" s="336">
        <f t="shared" ref="F195:AK195" si="71">IF(F$17="","",IF($E$181=0,F194+F193,F189*$D$176))</f>
        <v>0</v>
      </c>
      <c r="G195" s="336">
        <f t="shared" si="71"/>
        <v>0</v>
      </c>
      <c r="H195" s="336">
        <f t="shared" si="71"/>
        <v>0</v>
      </c>
      <c r="I195" s="336">
        <f t="shared" si="71"/>
        <v>0</v>
      </c>
      <c r="J195" s="336">
        <f t="shared" si="71"/>
        <v>0</v>
      </c>
      <c r="K195" s="336">
        <f t="shared" si="71"/>
        <v>0</v>
      </c>
      <c r="L195" s="336">
        <f t="shared" si="71"/>
        <v>0</v>
      </c>
      <c r="M195" s="336">
        <f t="shared" si="71"/>
        <v>0</v>
      </c>
      <c r="N195" s="336">
        <f t="shared" si="71"/>
        <v>0</v>
      </c>
      <c r="O195" s="336">
        <f t="shared" si="71"/>
        <v>0</v>
      </c>
      <c r="P195" s="336">
        <f t="shared" si="71"/>
        <v>0</v>
      </c>
      <c r="Q195" s="336">
        <f t="shared" si="71"/>
        <v>0</v>
      </c>
      <c r="R195" s="336">
        <f t="shared" si="71"/>
        <v>0</v>
      </c>
      <c r="S195" s="336">
        <f t="shared" si="71"/>
        <v>0</v>
      </c>
      <c r="T195" s="336">
        <f t="shared" si="71"/>
        <v>0</v>
      </c>
      <c r="U195" s="336">
        <f t="shared" si="71"/>
        <v>0</v>
      </c>
      <c r="V195" s="336">
        <f t="shared" si="71"/>
        <v>0</v>
      </c>
      <c r="W195" s="336">
        <f t="shared" si="71"/>
        <v>0</v>
      </c>
      <c r="X195" s="336">
        <f t="shared" si="71"/>
        <v>0</v>
      </c>
      <c r="Y195" s="336">
        <f t="shared" si="71"/>
        <v>0</v>
      </c>
      <c r="Z195" s="336">
        <f t="shared" si="71"/>
        <v>0</v>
      </c>
      <c r="AA195" s="336">
        <f t="shared" si="71"/>
        <v>0</v>
      </c>
      <c r="AB195" s="336">
        <f t="shared" si="71"/>
        <v>0</v>
      </c>
      <c r="AC195" s="336">
        <f t="shared" si="71"/>
        <v>0</v>
      </c>
      <c r="AD195" s="336">
        <f t="shared" si="71"/>
        <v>40170695.850000001</v>
      </c>
      <c r="AE195" s="336">
        <f t="shared" si="71"/>
        <v>0</v>
      </c>
      <c r="AF195" s="336">
        <f t="shared" si="71"/>
        <v>0</v>
      </c>
      <c r="AG195" s="336">
        <f t="shared" si="71"/>
        <v>0</v>
      </c>
      <c r="AH195" s="336">
        <f t="shared" si="71"/>
        <v>0</v>
      </c>
      <c r="AI195" s="336">
        <f t="shared" si="71"/>
        <v>0</v>
      </c>
      <c r="AJ195" s="336">
        <f t="shared" si="71"/>
        <v>0</v>
      </c>
      <c r="AK195" s="336">
        <f t="shared" si="71"/>
        <v>0</v>
      </c>
      <c r="AL195" s="336">
        <f t="shared" ref="AL195:BQ195" si="72">IF(AL$17="","",IF($E$181=0,AL194+AL193,AL189*$D$176))</f>
        <v>0</v>
      </c>
      <c r="AM195" s="336">
        <f t="shared" si="72"/>
        <v>0</v>
      </c>
      <c r="AN195" s="336">
        <f t="shared" si="72"/>
        <v>0</v>
      </c>
      <c r="AO195" s="336">
        <f t="shared" si="72"/>
        <v>0</v>
      </c>
      <c r="AP195" s="336">
        <f t="shared" si="72"/>
        <v>0</v>
      </c>
      <c r="AQ195" s="336">
        <f t="shared" si="72"/>
        <v>0</v>
      </c>
      <c r="AR195" s="336">
        <f t="shared" si="72"/>
        <v>0</v>
      </c>
      <c r="AS195" s="336">
        <f t="shared" si="72"/>
        <v>0</v>
      </c>
      <c r="AT195" s="336">
        <f t="shared" si="72"/>
        <v>0</v>
      </c>
      <c r="AU195" s="336">
        <f t="shared" si="72"/>
        <v>0</v>
      </c>
      <c r="AV195" s="336">
        <f t="shared" si="72"/>
        <v>0</v>
      </c>
      <c r="AW195" s="336">
        <f t="shared" si="72"/>
        <v>0</v>
      </c>
      <c r="AX195" s="336">
        <f t="shared" si="72"/>
        <v>0</v>
      </c>
      <c r="AY195" s="336">
        <f t="shared" si="72"/>
        <v>0</v>
      </c>
      <c r="AZ195" s="336">
        <f t="shared" si="72"/>
        <v>0</v>
      </c>
      <c r="BA195" s="336">
        <f t="shared" si="72"/>
        <v>0</v>
      </c>
      <c r="BB195" s="336">
        <f t="shared" si="72"/>
        <v>0</v>
      </c>
      <c r="BC195" s="336">
        <f t="shared" si="72"/>
        <v>0</v>
      </c>
      <c r="BD195" s="336">
        <f t="shared" si="72"/>
        <v>0</v>
      </c>
      <c r="BE195" s="336">
        <f t="shared" si="72"/>
        <v>0</v>
      </c>
      <c r="BF195" s="336">
        <f t="shared" si="72"/>
        <v>0</v>
      </c>
      <c r="BG195" s="336">
        <f t="shared" si="72"/>
        <v>0</v>
      </c>
      <c r="BH195" s="336">
        <f t="shared" si="72"/>
        <v>0</v>
      </c>
      <c r="BI195" s="336">
        <f t="shared" si="72"/>
        <v>0</v>
      </c>
      <c r="BJ195" s="336">
        <f t="shared" si="72"/>
        <v>0</v>
      </c>
      <c r="BK195" s="336">
        <f t="shared" si="72"/>
        <v>0</v>
      </c>
      <c r="BL195" s="336">
        <f t="shared" si="72"/>
        <v>0</v>
      </c>
      <c r="BM195" s="336">
        <f t="shared" si="72"/>
        <v>0</v>
      </c>
      <c r="BN195" s="336">
        <f t="shared" si="72"/>
        <v>0</v>
      </c>
      <c r="BO195" s="336" t="str">
        <f t="shared" si="72"/>
        <v/>
      </c>
      <c r="BP195" s="336" t="str">
        <f t="shared" si="72"/>
        <v/>
      </c>
      <c r="BQ195" s="336" t="str">
        <f t="shared" si="72"/>
        <v/>
      </c>
      <c r="BR195" s="336" t="str">
        <f t="shared" ref="BR195:CI195" si="73">IF(BR$17="","",IF($E$181=0,BR194+BR193,BR189*$D$176))</f>
        <v/>
      </c>
      <c r="BS195" s="336" t="str">
        <f t="shared" si="73"/>
        <v/>
      </c>
      <c r="BT195" s="336" t="str">
        <f t="shared" si="73"/>
        <v/>
      </c>
      <c r="BU195" s="336" t="str">
        <f t="shared" si="73"/>
        <v/>
      </c>
      <c r="BV195" s="336" t="str">
        <f t="shared" si="73"/>
        <v/>
      </c>
      <c r="BW195" s="336" t="str">
        <f t="shared" si="73"/>
        <v/>
      </c>
      <c r="BX195" s="336" t="str">
        <f t="shared" si="73"/>
        <v/>
      </c>
      <c r="BY195" s="336" t="str">
        <f t="shared" si="73"/>
        <v/>
      </c>
      <c r="BZ195" s="336" t="str">
        <f t="shared" si="73"/>
        <v/>
      </c>
      <c r="CA195" s="336" t="str">
        <f t="shared" si="73"/>
        <v/>
      </c>
      <c r="CB195" s="336" t="str">
        <f t="shared" si="73"/>
        <v/>
      </c>
      <c r="CC195" s="336" t="str">
        <f t="shared" si="73"/>
        <v/>
      </c>
      <c r="CD195" s="336" t="str">
        <f t="shared" si="73"/>
        <v/>
      </c>
      <c r="CE195" s="336" t="str">
        <f t="shared" si="73"/>
        <v/>
      </c>
      <c r="CF195" s="336" t="str">
        <f t="shared" si="73"/>
        <v/>
      </c>
      <c r="CG195" s="336" t="str">
        <f t="shared" si="73"/>
        <v/>
      </c>
      <c r="CH195" s="336" t="str">
        <f t="shared" si="73"/>
        <v/>
      </c>
      <c r="CI195" s="336" t="str">
        <f t="shared" si="73"/>
        <v/>
      </c>
      <c r="CJ195" s="2">
        <f>SUM(F195:CI195)</f>
        <v>40170695.850000001</v>
      </c>
      <c r="CK195" s="50" t="s">
        <v>172</v>
      </c>
    </row>
    <row r="196" spans="3:89" s="29" customFormat="1" ht="15" customHeight="1">
      <c r="C196" s="207" t="s">
        <v>279</v>
      </c>
      <c r="D196" s="242"/>
      <c r="E196" s="243"/>
      <c r="F196" s="162">
        <f t="shared" ref="F196:BQ196" si="74">IF(F$17="","",E196+F195)</f>
        <v>0</v>
      </c>
      <c r="G196" s="162">
        <f t="shared" si="74"/>
        <v>0</v>
      </c>
      <c r="H196" s="162">
        <f t="shared" si="74"/>
        <v>0</v>
      </c>
      <c r="I196" s="162">
        <f t="shared" si="74"/>
        <v>0</v>
      </c>
      <c r="J196" s="162">
        <f t="shared" si="74"/>
        <v>0</v>
      </c>
      <c r="K196" s="162">
        <f t="shared" si="74"/>
        <v>0</v>
      </c>
      <c r="L196" s="162">
        <f t="shared" si="74"/>
        <v>0</v>
      </c>
      <c r="M196" s="162">
        <f t="shared" si="74"/>
        <v>0</v>
      </c>
      <c r="N196" s="162">
        <f t="shared" si="74"/>
        <v>0</v>
      </c>
      <c r="O196" s="162">
        <f t="shared" si="74"/>
        <v>0</v>
      </c>
      <c r="P196" s="162">
        <f t="shared" si="74"/>
        <v>0</v>
      </c>
      <c r="Q196" s="162">
        <f t="shared" si="74"/>
        <v>0</v>
      </c>
      <c r="R196" s="162">
        <f t="shared" si="74"/>
        <v>0</v>
      </c>
      <c r="S196" s="162">
        <f t="shared" si="74"/>
        <v>0</v>
      </c>
      <c r="T196" s="162">
        <f t="shared" si="74"/>
        <v>0</v>
      </c>
      <c r="U196" s="162">
        <f t="shared" si="74"/>
        <v>0</v>
      </c>
      <c r="V196" s="162">
        <f t="shared" si="74"/>
        <v>0</v>
      </c>
      <c r="W196" s="162">
        <f t="shared" si="74"/>
        <v>0</v>
      </c>
      <c r="X196" s="162">
        <f t="shared" si="74"/>
        <v>0</v>
      </c>
      <c r="Y196" s="162">
        <f t="shared" si="74"/>
        <v>0</v>
      </c>
      <c r="Z196" s="162">
        <f t="shared" si="74"/>
        <v>0</v>
      </c>
      <c r="AA196" s="162">
        <f t="shared" si="74"/>
        <v>0</v>
      </c>
      <c r="AB196" s="162">
        <f t="shared" si="74"/>
        <v>0</v>
      </c>
      <c r="AC196" s="162">
        <f t="shared" si="74"/>
        <v>0</v>
      </c>
      <c r="AD196" s="162">
        <f t="shared" si="74"/>
        <v>40170695.850000001</v>
      </c>
      <c r="AE196" s="162">
        <f t="shared" si="74"/>
        <v>40170695.850000001</v>
      </c>
      <c r="AF196" s="162">
        <f t="shared" si="74"/>
        <v>40170695.850000001</v>
      </c>
      <c r="AG196" s="162">
        <f t="shared" si="74"/>
        <v>40170695.850000001</v>
      </c>
      <c r="AH196" s="162">
        <f t="shared" si="74"/>
        <v>40170695.850000001</v>
      </c>
      <c r="AI196" s="162">
        <f t="shared" si="74"/>
        <v>40170695.850000001</v>
      </c>
      <c r="AJ196" s="162">
        <f t="shared" si="74"/>
        <v>40170695.850000001</v>
      </c>
      <c r="AK196" s="162">
        <f t="shared" si="74"/>
        <v>40170695.850000001</v>
      </c>
      <c r="AL196" s="162">
        <f t="shared" si="74"/>
        <v>40170695.850000001</v>
      </c>
      <c r="AM196" s="162">
        <f t="shared" si="74"/>
        <v>40170695.850000001</v>
      </c>
      <c r="AN196" s="162">
        <f t="shared" si="74"/>
        <v>40170695.850000001</v>
      </c>
      <c r="AO196" s="162">
        <f t="shared" si="74"/>
        <v>40170695.850000001</v>
      </c>
      <c r="AP196" s="162">
        <f t="shared" si="74"/>
        <v>40170695.850000001</v>
      </c>
      <c r="AQ196" s="162">
        <f t="shared" si="74"/>
        <v>40170695.850000001</v>
      </c>
      <c r="AR196" s="162">
        <f t="shared" si="74"/>
        <v>40170695.850000001</v>
      </c>
      <c r="AS196" s="162">
        <f t="shared" si="74"/>
        <v>40170695.850000001</v>
      </c>
      <c r="AT196" s="162">
        <f t="shared" si="74"/>
        <v>40170695.850000001</v>
      </c>
      <c r="AU196" s="162">
        <f t="shared" si="74"/>
        <v>40170695.850000001</v>
      </c>
      <c r="AV196" s="162">
        <f t="shared" si="74"/>
        <v>40170695.850000001</v>
      </c>
      <c r="AW196" s="162">
        <f t="shared" si="74"/>
        <v>40170695.850000001</v>
      </c>
      <c r="AX196" s="162">
        <f t="shared" si="74"/>
        <v>40170695.850000001</v>
      </c>
      <c r="AY196" s="162">
        <f t="shared" si="74"/>
        <v>40170695.850000001</v>
      </c>
      <c r="AZ196" s="162">
        <f t="shared" si="74"/>
        <v>40170695.850000001</v>
      </c>
      <c r="BA196" s="162">
        <f t="shared" si="74"/>
        <v>40170695.850000001</v>
      </c>
      <c r="BB196" s="162">
        <f t="shared" si="74"/>
        <v>40170695.850000001</v>
      </c>
      <c r="BC196" s="162">
        <f t="shared" si="74"/>
        <v>40170695.850000001</v>
      </c>
      <c r="BD196" s="162">
        <f t="shared" si="74"/>
        <v>40170695.850000001</v>
      </c>
      <c r="BE196" s="162">
        <f t="shared" si="74"/>
        <v>40170695.850000001</v>
      </c>
      <c r="BF196" s="162">
        <f t="shared" si="74"/>
        <v>40170695.850000001</v>
      </c>
      <c r="BG196" s="162">
        <f t="shared" si="74"/>
        <v>40170695.850000001</v>
      </c>
      <c r="BH196" s="162">
        <f t="shared" si="74"/>
        <v>40170695.850000001</v>
      </c>
      <c r="BI196" s="162">
        <f t="shared" si="74"/>
        <v>40170695.850000001</v>
      </c>
      <c r="BJ196" s="162">
        <f t="shared" si="74"/>
        <v>40170695.850000001</v>
      </c>
      <c r="BK196" s="162">
        <f t="shared" si="74"/>
        <v>40170695.850000001</v>
      </c>
      <c r="BL196" s="162">
        <f t="shared" si="74"/>
        <v>40170695.850000001</v>
      </c>
      <c r="BM196" s="162">
        <f t="shared" si="74"/>
        <v>40170695.850000001</v>
      </c>
      <c r="BN196" s="162">
        <f t="shared" si="74"/>
        <v>40170695.850000001</v>
      </c>
      <c r="BO196" s="162" t="str">
        <f t="shared" si="74"/>
        <v/>
      </c>
      <c r="BP196" s="162" t="str">
        <f t="shared" si="74"/>
        <v/>
      </c>
      <c r="BQ196" s="162" t="str">
        <f t="shared" si="74"/>
        <v/>
      </c>
      <c r="BR196" s="162" t="str">
        <f t="shared" ref="BR196:CI196" si="75">IF(BR$17="","",BQ196+BR195)</f>
        <v/>
      </c>
      <c r="BS196" s="162" t="str">
        <f t="shared" si="75"/>
        <v/>
      </c>
      <c r="BT196" s="162" t="str">
        <f t="shared" si="75"/>
        <v/>
      </c>
      <c r="BU196" s="162" t="str">
        <f t="shared" si="75"/>
        <v/>
      </c>
      <c r="BV196" s="162" t="str">
        <f t="shared" si="75"/>
        <v/>
      </c>
      <c r="BW196" s="162" t="str">
        <f t="shared" si="75"/>
        <v/>
      </c>
      <c r="BX196" s="162" t="str">
        <f t="shared" si="75"/>
        <v/>
      </c>
      <c r="BY196" s="162" t="str">
        <f t="shared" si="75"/>
        <v/>
      </c>
      <c r="BZ196" s="162" t="str">
        <f t="shared" si="75"/>
        <v/>
      </c>
      <c r="CA196" s="162" t="str">
        <f t="shared" si="75"/>
        <v/>
      </c>
      <c r="CB196" s="162" t="str">
        <f t="shared" si="75"/>
        <v/>
      </c>
      <c r="CC196" s="162" t="str">
        <f t="shared" si="75"/>
        <v/>
      </c>
      <c r="CD196" s="162" t="str">
        <f t="shared" si="75"/>
        <v/>
      </c>
      <c r="CE196" s="162" t="str">
        <f t="shared" si="75"/>
        <v/>
      </c>
      <c r="CF196" s="162" t="str">
        <f t="shared" si="75"/>
        <v/>
      </c>
      <c r="CG196" s="162" t="str">
        <f t="shared" si="75"/>
        <v/>
      </c>
      <c r="CH196" s="162" t="str">
        <f t="shared" si="75"/>
        <v/>
      </c>
      <c r="CI196" s="162" t="str">
        <f t="shared" si="75"/>
        <v/>
      </c>
      <c r="CJ196" s="1"/>
      <c r="CK196" s="50" t="s">
        <v>172</v>
      </c>
    </row>
    <row r="197" spans="3:89" s="29" customFormat="1" ht="15" customHeight="1">
      <c r="C197" s="18"/>
      <c r="D197" s="381"/>
      <c r="E197" s="18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1"/>
      <c r="CK197" s="50" t="s">
        <v>172</v>
      </c>
    </row>
    <row r="198" spans="3:89" s="29" customFormat="1" ht="15" customHeight="1">
      <c r="C198" s="416" t="s">
        <v>468</v>
      </c>
      <c r="D198" s="381"/>
      <c r="E198" s="415"/>
      <c r="F198" s="162">
        <f t="shared" ref="F198:BQ198" si="76">IF(F$17="","",F195+F167)</f>
        <v>4017069.5850000004</v>
      </c>
      <c r="G198" s="162">
        <f t="shared" si="76"/>
        <v>446341.065</v>
      </c>
      <c r="H198" s="162">
        <f t="shared" si="76"/>
        <v>446341.065</v>
      </c>
      <c r="I198" s="162">
        <f t="shared" si="76"/>
        <v>5802433.8450000016</v>
      </c>
      <c r="J198" s="162">
        <f t="shared" si="76"/>
        <v>892682.13</v>
      </c>
      <c r="K198" s="162">
        <f t="shared" si="76"/>
        <v>892682.13</v>
      </c>
      <c r="L198" s="162">
        <f t="shared" si="76"/>
        <v>14282914.080000004</v>
      </c>
      <c r="M198" s="162">
        <f t="shared" si="76"/>
        <v>1785364.26</v>
      </c>
      <c r="N198" s="162">
        <f t="shared" si="76"/>
        <v>1785364.26</v>
      </c>
      <c r="O198" s="162">
        <f t="shared" si="76"/>
        <v>1785364.259999994</v>
      </c>
      <c r="P198" s="162">
        <f t="shared" si="76"/>
        <v>0</v>
      </c>
      <c r="Q198" s="162">
        <f t="shared" si="76"/>
        <v>0</v>
      </c>
      <c r="R198" s="162">
        <f t="shared" si="76"/>
        <v>0</v>
      </c>
      <c r="S198" s="162">
        <f t="shared" si="76"/>
        <v>0</v>
      </c>
      <c r="T198" s="162">
        <f t="shared" si="76"/>
        <v>8034139.1700000009</v>
      </c>
      <c r="U198" s="162">
        <f t="shared" si="76"/>
        <v>0</v>
      </c>
      <c r="V198" s="162">
        <f t="shared" si="76"/>
        <v>0</v>
      </c>
      <c r="W198" s="162">
        <f t="shared" si="76"/>
        <v>0</v>
      </c>
      <c r="X198" s="162">
        <f t="shared" si="76"/>
        <v>0</v>
      </c>
      <c r="Y198" s="162">
        <f t="shared" si="76"/>
        <v>0</v>
      </c>
      <c r="Z198" s="162">
        <f t="shared" si="76"/>
        <v>0</v>
      </c>
      <c r="AA198" s="162">
        <f t="shared" si="76"/>
        <v>0</v>
      </c>
      <c r="AB198" s="162">
        <f t="shared" si="76"/>
        <v>0</v>
      </c>
      <c r="AC198" s="162">
        <f t="shared" si="76"/>
        <v>0</v>
      </c>
      <c r="AD198" s="162">
        <f t="shared" si="76"/>
        <v>40170695.850000001</v>
      </c>
      <c r="AE198" s="162">
        <f t="shared" si="76"/>
        <v>0</v>
      </c>
      <c r="AF198" s="162">
        <f t="shared" si="76"/>
        <v>0</v>
      </c>
      <c r="AG198" s="162">
        <f t="shared" si="76"/>
        <v>0</v>
      </c>
      <c r="AH198" s="162">
        <f t="shared" si="76"/>
        <v>0</v>
      </c>
      <c r="AI198" s="162">
        <f t="shared" si="76"/>
        <v>0</v>
      </c>
      <c r="AJ198" s="162">
        <f t="shared" si="76"/>
        <v>0</v>
      </c>
      <c r="AK198" s="162">
        <f t="shared" si="76"/>
        <v>0</v>
      </c>
      <c r="AL198" s="162">
        <f t="shared" si="76"/>
        <v>0</v>
      </c>
      <c r="AM198" s="162">
        <f t="shared" si="76"/>
        <v>0</v>
      </c>
      <c r="AN198" s="162">
        <f t="shared" si="76"/>
        <v>0</v>
      </c>
      <c r="AO198" s="162">
        <f t="shared" si="76"/>
        <v>0</v>
      </c>
      <c r="AP198" s="162">
        <f t="shared" si="76"/>
        <v>0</v>
      </c>
      <c r="AQ198" s="162">
        <f t="shared" si="76"/>
        <v>0</v>
      </c>
      <c r="AR198" s="162">
        <f t="shared" si="76"/>
        <v>0</v>
      </c>
      <c r="AS198" s="162">
        <f t="shared" si="76"/>
        <v>0</v>
      </c>
      <c r="AT198" s="162">
        <f t="shared" si="76"/>
        <v>0</v>
      </c>
      <c r="AU198" s="162">
        <f t="shared" si="76"/>
        <v>0</v>
      </c>
      <c r="AV198" s="162">
        <f t="shared" si="76"/>
        <v>0</v>
      </c>
      <c r="AW198" s="162">
        <f t="shared" si="76"/>
        <v>0</v>
      </c>
      <c r="AX198" s="162">
        <f t="shared" si="76"/>
        <v>0</v>
      </c>
      <c r="AY198" s="162">
        <f t="shared" si="76"/>
        <v>0</v>
      </c>
      <c r="AZ198" s="162">
        <f t="shared" si="76"/>
        <v>0</v>
      </c>
      <c r="BA198" s="162">
        <f t="shared" si="76"/>
        <v>0</v>
      </c>
      <c r="BB198" s="162">
        <f t="shared" si="76"/>
        <v>0</v>
      </c>
      <c r="BC198" s="162">
        <f t="shared" si="76"/>
        <v>0</v>
      </c>
      <c r="BD198" s="162">
        <f t="shared" si="76"/>
        <v>0</v>
      </c>
      <c r="BE198" s="162">
        <f t="shared" si="76"/>
        <v>0</v>
      </c>
      <c r="BF198" s="162">
        <f t="shared" si="76"/>
        <v>0</v>
      </c>
      <c r="BG198" s="162">
        <f t="shared" si="76"/>
        <v>0</v>
      </c>
      <c r="BH198" s="162">
        <f t="shared" si="76"/>
        <v>0</v>
      </c>
      <c r="BI198" s="162">
        <f t="shared" si="76"/>
        <v>0</v>
      </c>
      <c r="BJ198" s="162">
        <f t="shared" si="76"/>
        <v>0</v>
      </c>
      <c r="BK198" s="162">
        <f t="shared" si="76"/>
        <v>0</v>
      </c>
      <c r="BL198" s="162">
        <f t="shared" si="76"/>
        <v>0</v>
      </c>
      <c r="BM198" s="162">
        <f t="shared" si="76"/>
        <v>0</v>
      </c>
      <c r="BN198" s="162">
        <f t="shared" si="76"/>
        <v>0</v>
      </c>
      <c r="BO198" s="162" t="str">
        <f t="shared" si="76"/>
        <v/>
      </c>
      <c r="BP198" s="162" t="str">
        <f t="shared" si="76"/>
        <v/>
      </c>
      <c r="BQ198" s="162" t="str">
        <f t="shared" si="76"/>
        <v/>
      </c>
      <c r="BR198" s="162" t="str">
        <f t="shared" ref="BR198:CI198" si="77">IF(BR$17="","",BR195+BR167)</f>
        <v/>
      </c>
      <c r="BS198" s="162" t="str">
        <f t="shared" si="77"/>
        <v/>
      </c>
      <c r="BT198" s="162" t="str">
        <f t="shared" si="77"/>
        <v/>
      </c>
      <c r="BU198" s="162" t="str">
        <f t="shared" si="77"/>
        <v/>
      </c>
      <c r="BV198" s="162" t="str">
        <f t="shared" si="77"/>
        <v/>
      </c>
      <c r="BW198" s="162" t="str">
        <f t="shared" si="77"/>
        <v/>
      </c>
      <c r="BX198" s="162" t="str">
        <f t="shared" si="77"/>
        <v/>
      </c>
      <c r="BY198" s="162" t="str">
        <f t="shared" si="77"/>
        <v/>
      </c>
      <c r="BZ198" s="162" t="str">
        <f t="shared" si="77"/>
        <v/>
      </c>
      <c r="CA198" s="162" t="str">
        <f t="shared" si="77"/>
        <v/>
      </c>
      <c r="CB198" s="162" t="str">
        <f t="shared" si="77"/>
        <v/>
      </c>
      <c r="CC198" s="162" t="str">
        <f t="shared" si="77"/>
        <v/>
      </c>
      <c r="CD198" s="162" t="str">
        <f t="shared" si="77"/>
        <v/>
      </c>
      <c r="CE198" s="162" t="str">
        <f t="shared" si="77"/>
        <v/>
      </c>
      <c r="CF198" s="162" t="str">
        <f t="shared" si="77"/>
        <v/>
      </c>
      <c r="CG198" s="162" t="str">
        <f t="shared" si="77"/>
        <v/>
      </c>
      <c r="CH198" s="162" t="str">
        <f t="shared" si="77"/>
        <v/>
      </c>
      <c r="CI198" s="162" t="str">
        <f t="shared" si="77"/>
        <v/>
      </c>
      <c r="CJ198" s="5">
        <f>SUM(F198:CI198)</f>
        <v>80341391.700000003</v>
      </c>
      <c r="CK198" s="50" t="s">
        <v>172</v>
      </c>
    </row>
    <row r="199" spans="3:89" s="29" customFormat="1" ht="15" customHeight="1">
      <c r="CK199" s="50" t="s">
        <v>172</v>
      </c>
    </row>
    <row r="200" spans="3:89" s="29" customFormat="1" ht="15" customHeight="1">
      <c r="C200" s="161" t="s">
        <v>467</v>
      </c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  <c r="BM200" s="161"/>
      <c r="BN200" s="161"/>
      <c r="BO200" s="161"/>
      <c r="BP200" s="161"/>
      <c r="BQ200" s="161"/>
      <c r="BR200" s="161"/>
      <c r="BS200" s="161"/>
      <c r="BT200" s="161"/>
      <c r="BU200" s="161"/>
      <c r="BV200" s="161"/>
      <c r="BW200" s="161"/>
      <c r="BX200" s="161"/>
      <c r="BY200" s="161"/>
      <c r="BZ200" s="161"/>
      <c r="CA200" s="161"/>
      <c r="CB200" s="161"/>
      <c r="CC200" s="161"/>
      <c r="CD200" s="161"/>
      <c r="CE200" s="161"/>
      <c r="CF200" s="161"/>
      <c r="CG200" s="161"/>
      <c r="CH200" s="161"/>
      <c r="CI200" s="161"/>
      <c r="CJ200" s="161"/>
      <c r="CK200" s="50" t="s">
        <v>172</v>
      </c>
    </row>
    <row r="201" spans="3:89" s="29" customFormat="1" ht="15" customHeight="1">
      <c r="C201" s="18"/>
      <c r="D201" s="381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50" t="s">
        <v>172</v>
      </c>
    </row>
    <row r="202" spans="3:89" s="29" customFormat="1" ht="15" customHeight="1">
      <c r="C202" s="323" t="str">
        <f>C57</f>
        <v>Parking</v>
      </c>
      <c r="D202" s="413" t="s">
        <v>296</v>
      </c>
      <c r="E202" s="413" t="s">
        <v>303</v>
      </c>
      <c r="F202" s="413" t="s">
        <v>295</v>
      </c>
      <c r="G202" s="413" t="s">
        <v>294</v>
      </c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50" t="s">
        <v>172</v>
      </c>
    </row>
    <row r="203" spans="3:89" s="29" customFormat="1" ht="15" customHeight="1">
      <c r="C203" s="207" t="str">
        <f>C202&amp;" Price Per Unit"</f>
        <v>Parking Price Per Unit</v>
      </c>
      <c r="E203" s="118"/>
      <c r="F203" s="329">
        <v>0</v>
      </c>
      <c r="G203" s="329">
        <v>0</v>
      </c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50" t="s">
        <v>172</v>
      </c>
    </row>
    <row r="204" spans="3:89" s="29" customFormat="1" ht="15" customHeight="1">
      <c r="C204" s="207" t="str">
        <f>"Total "&amp;C202&amp;" Units"</f>
        <v>Total Parking Units</v>
      </c>
      <c r="E204" s="118"/>
      <c r="F204" s="410">
        <f>F57</f>
        <v>0</v>
      </c>
      <c r="G204" s="410">
        <f>G57</f>
        <v>0</v>
      </c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50" t="s">
        <v>172</v>
      </c>
    </row>
    <row r="205" spans="3:89" s="29" customFormat="1" ht="15" customHeight="1">
      <c r="C205" s="29" t="str">
        <f>"Total "&amp;C202&amp;" Revenue"</f>
        <v>Total Parking Revenue</v>
      </c>
      <c r="D205" s="300">
        <f>F205+G205</f>
        <v>0</v>
      </c>
      <c r="F205" s="300">
        <f>F203*F204</f>
        <v>0</v>
      </c>
      <c r="G205" s="300">
        <f>G203*G204</f>
        <v>0</v>
      </c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50" t="s">
        <v>172</v>
      </c>
    </row>
    <row r="206" spans="3:89" s="29" customFormat="1" ht="15" customHeight="1">
      <c r="C206" s="34" t="str">
        <f>C202&amp;" Start Period"</f>
        <v>Parking Start Period</v>
      </c>
      <c r="D206" s="282">
        <f>MIN(F206:G206)</f>
        <v>0</v>
      </c>
      <c r="F206" s="282">
        <v>0</v>
      </c>
      <c r="G206" s="282">
        <v>0</v>
      </c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50" t="s">
        <v>172</v>
      </c>
    </row>
    <row r="207" spans="3:89" s="29" customFormat="1" ht="15" customHeight="1">
      <c r="C207" s="207" t="s">
        <v>13</v>
      </c>
      <c r="D207" s="206">
        <f>IF(D206="","",INDEX($F$16:$CK$17,1,MATCH(D206,$F$17:$CK$17,1)))</f>
        <v>42094</v>
      </c>
      <c r="F207" s="206">
        <f>IF(F206="","",INDEX($F$16:$CK$17,1,MATCH(F206,$F$17:$CK$17,1)))</f>
        <v>42094</v>
      </c>
      <c r="G207" s="206">
        <f>IF(G206="","",INDEX($F$16:$CK$17,1,MATCH(G206,$F$17:$CK$17,1)))</f>
        <v>42094</v>
      </c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50" t="s">
        <v>172</v>
      </c>
    </row>
    <row r="208" spans="3:89" s="29" customFormat="1" ht="15" customHeight="1">
      <c r="C208" s="34" t="str">
        <f>C202&amp;" End Period"</f>
        <v>Parking End Period</v>
      </c>
      <c r="D208" s="282">
        <f>MAX(F208:G208)</f>
        <v>0</v>
      </c>
      <c r="E208" s="282"/>
      <c r="F208" s="282">
        <v>0</v>
      </c>
      <c r="G208" s="282">
        <v>0</v>
      </c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50" t="s">
        <v>172</v>
      </c>
    </row>
    <row r="209" spans="3:89" s="29" customFormat="1" ht="15" customHeight="1">
      <c r="C209" s="207" t="s">
        <v>13</v>
      </c>
      <c r="D209" s="206">
        <f>IF(D208="","",INDEX($F$16:$CK$17,1,MATCH(D208,$F$17:$CK$17,1)))</f>
        <v>42094</v>
      </c>
      <c r="F209" s="206">
        <f>IF(F208="","",INDEX($F$16:$CK$17,1,MATCH(F208,$F$17:$CK$17,1)))</f>
        <v>42094</v>
      </c>
      <c r="G209" s="206">
        <f>IF(G208="","",INDEX($F$16:$CK$17,1,MATCH(G208,$F$17:$CK$17,1)))</f>
        <v>42094</v>
      </c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50" t="s">
        <v>172</v>
      </c>
    </row>
    <row r="210" spans="3:89" s="29" customFormat="1" ht="15" customHeight="1">
      <c r="C210" s="207"/>
      <c r="D210" s="206"/>
      <c r="F210" s="206"/>
      <c r="G210" s="206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50" t="s">
        <v>172</v>
      </c>
    </row>
    <row r="211" spans="3:89" s="29" customFormat="1" ht="15" customHeight="1">
      <c r="C211" s="34" t="str">
        <f>C202&amp;" Driven By?"</f>
        <v>Parking Driven By?</v>
      </c>
      <c r="D211" s="281" t="s">
        <v>466</v>
      </c>
      <c r="E211" s="280">
        <f>IF(D211=F211,0,1)</f>
        <v>0</v>
      </c>
      <c r="F211" s="279" t="s">
        <v>466</v>
      </c>
      <c r="G211" s="279" t="s">
        <v>465</v>
      </c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50" t="s">
        <v>172</v>
      </c>
    </row>
    <row r="212" spans="3:89" s="29" customFormat="1" ht="15" customHeight="1">
      <c r="C212" s="18"/>
      <c r="D212" s="381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50" t="s">
        <v>172</v>
      </c>
    </row>
    <row r="213" spans="3:89" s="29" customFormat="1" ht="15" customHeight="1">
      <c r="C213" s="26" t="s">
        <v>142</v>
      </c>
      <c r="D213" s="206"/>
      <c r="E213" s="206"/>
      <c r="G213" s="206"/>
      <c r="H213" s="414"/>
      <c r="CK213" s="50" t="s">
        <v>172</v>
      </c>
    </row>
    <row r="214" spans="3:89" s="29" customFormat="1" ht="15" customHeight="1">
      <c r="C214" s="34" t="str">
        <f>F202&amp;" "&amp;C202&amp;" "&amp;C213</f>
        <v>Phase A Parking Units</v>
      </c>
      <c r="D214" s="240">
        <f>F206</f>
        <v>0</v>
      </c>
      <c r="E214" s="240">
        <f>F208</f>
        <v>0</v>
      </c>
      <c r="F214" s="342">
        <f ca="1">IFERROR(IF(F$17="","",IF(AND(F$17&gt;=$D214,F$17&lt;=$E214),IF($E$211=1,$F$204/($E214-$D214+1),$F$204*(F$185/(OFFSET($F$186,0,$E214)-OFFSET($F$186,0,$D214-1)))),0)),0)</f>
        <v>0</v>
      </c>
      <c r="G214" s="342">
        <f t="shared" ref="G214:BR214" ca="1" si="78">IFERROR(IF(G$17="","",IF(AND(G$17&gt;=$D214,G$17&lt;=$E214),IF($E$211=1,$F$204/($E214-$D214+1),$F$204*(G$185/(OFFSET($F$186,0,$E214)-OFFSET($F$186,0,$D214-1)))),0)),0)</f>
        <v>0</v>
      </c>
      <c r="H214" s="342">
        <f t="shared" ca="1" si="78"/>
        <v>0</v>
      </c>
      <c r="I214" s="342">
        <f t="shared" ca="1" si="78"/>
        <v>0</v>
      </c>
      <c r="J214" s="342">
        <f t="shared" ca="1" si="78"/>
        <v>0</v>
      </c>
      <c r="K214" s="342">
        <f t="shared" ca="1" si="78"/>
        <v>0</v>
      </c>
      <c r="L214" s="342">
        <f t="shared" ca="1" si="78"/>
        <v>0</v>
      </c>
      <c r="M214" s="342">
        <f t="shared" ca="1" si="78"/>
        <v>0</v>
      </c>
      <c r="N214" s="342">
        <f t="shared" ca="1" si="78"/>
        <v>0</v>
      </c>
      <c r="O214" s="342">
        <f t="shared" ca="1" si="78"/>
        <v>0</v>
      </c>
      <c r="P214" s="342">
        <f t="shared" ca="1" si="78"/>
        <v>0</v>
      </c>
      <c r="Q214" s="342">
        <f t="shared" ca="1" si="78"/>
        <v>0</v>
      </c>
      <c r="R214" s="342">
        <f t="shared" ca="1" si="78"/>
        <v>0</v>
      </c>
      <c r="S214" s="342">
        <f t="shared" ca="1" si="78"/>
        <v>0</v>
      </c>
      <c r="T214" s="342">
        <f t="shared" ca="1" si="78"/>
        <v>0</v>
      </c>
      <c r="U214" s="342">
        <f t="shared" ca="1" si="78"/>
        <v>0</v>
      </c>
      <c r="V214" s="342">
        <f t="shared" ca="1" si="78"/>
        <v>0</v>
      </c>
      <c r="W214" s="342">
        <f t="shared" ca="1" si="78"/>
        <v>0</v>
      </c>
      <c r="X214" s="342">
        <f t="shared" ca="1" si="78"/>
        <v>0</v>
      </c>
      <c r="Y214" s="342">
        <f t="shared" ca="1" si="78"/>
        <v>0</v>
      </c>
      <c r="Z214" s="342">
        <f t="shared" ca="1" si="78"/>
        <v>0</v>
      </c>
      <c r="AA214" s="342">
        <f t="shared" ca="1" si="78"/>
        <v>0</v>
      </c>
      <c r="AB214" s="342">
        <f t="shared" ca="1" si="78"/>
        <v>0</v>
      </c>
      <c r="AC214" s="342">
        <f t="shared" ca="1" si="78"/>
        <v>0</v>
      </c>
      <c r="AD214" s="342">
        <f t="shared" ca="1" si="78"/>
        <v>0</v>
      </c>
      <c r="AE214" s="342">
        <f t="shared" ca="1" si="78"/>
        <v>0</v>
      </c>
      <c r="AF214" s="342">
        <f t="shared" ca="1" si="78"/>
        <v>0</v>
      </c>
      <c r="AG214" s="342">
        <f t="shared" ca="1" si="78"/>
        <v>0</v>
      </c>
      <c r="AH214" s="342">
        <f t="shared" ca="1" si="78"/>
        <v>0</v>
      </c>
      <c r="AI214" s="342">
        <f t="shared" ca="1" si="78"/>
        <v>0</v>
      </c>
      <c r="AJ214" s="342">
        <f t="shared" ca="1" si="78"/>
        <v>0</v>
      </c>
      <c r="AK214" s="342">
        <f t="shared" ca="1" si="78"/>
        <v>0</v>
      </c>
      <c r="AL214" s="342">
        <f t="shared" ca="1" si="78"/>
        <v>0</v>
      </c>
      <c r="AM214" s="342">
        <f t="shared" ca="1" si="78"/>
        <v>0</v>
      </c>
      <c r="AN214" s="342">
        <f t="shared" ca="1" si="78"/>
        <v>0</v>
      </c>
      <c r="AO214" s="342">
        <f t="shared" ca="1" si="78"/>
        <v>0</v>
      </c>
      <c r="AP214" s="342">
        <f t="shared" ca="1" si="78"/>
        <v>0</v>
      </c>
      <c r="AQ214" s="342">
        <f t="shared" ca="1" si="78"/>
        <v>0</v>
      </c>
      <c r="AR214" s="342">
        <f t="shared" ca="1" si="78"/>
        <v>0</v>
      </c>
      <c r="AS214" s="342">
        <f t="shared" ca="1" si="78"/>
        <v>0</v>
      </c>
      <c r="AT214" s="342">
        <f t="shared" ca="1" si="78"/>
        <v>0</v>
      </c>
      <c r="AU214" s="342">
        <f t="shared" ca="1" si="78"/>
        <v>0</v>
      </c>
      <c r="AV214" s="342">
        <f t="shared" ca="1" si="78"/>
        <v>0</v>
      </c>
      <c r="AW214" s="342">
        <f t="shared" ca="1" si="78"/>
        <v>0</v>
      </c>
      <c r="AX214" s="342">
        <f t="shared" ca="1" si="78"/>
        <v>0</v>
      </c>
      <c r="AY214" s="342">
        <f t="shared" ca="1" si="78"/>
        <v>0</v>
      </c>
      <c r="AZ214" s="342">
        <f t="shared" ca="1" si="78"/>
        <v>0</v>
      </c>
      <c r="BA214" s="342">
        <f t="shared" ca="1" si="78"/>
        <v>0</v>
      </c>
      <c r="BB214" s="342">
        <f t="shared" ca="1" si="78"/>
        <v>0</v>
      </c>
      <c r="BC214" s="342">
        <f t="shared" ca="1" si="78"/>
        <v>0</v>
      </c>
      <c r="BD214" s="342">
        <f t="shared" ca="1" si="78"/>
        <v>0</v>
      </c>
      <c r="BE214" s="342">
        <f t="shared" ca="1" si="78"/>
        <v>0</v>
      </c>
      <c r="BF214" s="342">
        <f t="shared" ca="1" si="78"/>
        <v>0</v>
      </c>
      <c r="BG214" s="342">
        <f t="shared" ca="1" si="78"/>
        <v>0</v>
      </c>
      <c r="BH214" s="342">
        <f t="shared" ca="1" si="78"/>
        <v>0</v>
      </c>
      <c r="BI214" s="342">
        <f t="shared" ca="1" si="78"/>
        <v>0</v>
      </c>
      <c r="BJ214" s="342">
        <f t="shared" ca="1" si="78"/>
        <v>0</v>
      </c>
      <c r="BK214" s="342">
        <f t="shared" ca="1" si="78"/>
        <v>0</v>
      </c>
      <c r="BL214" s="342">
        <f t="shared" ca="1" si="78"/>
        <v>0</v>
      </c>
      <c r="BM214" s="342">
        <f t="shared" ca="1" si="78"/>
        <v>0</v>
      </c>
      <c r="BN214" s="342">
        <f t="shared" ca="1" si="78"/>
        <v>0</v>
      </c>
      <c r="BO214" s="342" t="str">
        <f t="shared" ca="1" si="78"/>
        <v/>
      </c>
      <c r="BP214" s="342" t="str">
        <f t="shared" ca="1" si="78"/>
        <v/>
      </c>
      <c r="BQ214" s="342" t="str">
        <f t="shared" ca="1" si="78"/>
        <v/>
      </c>
      <c r="BR214" s="342" t="str">
        <f t="shared" ca="1" si="78"/>
        <v/>
      </c>
      <c r="BS214" s="342" t="str">
        <f t="shared" ref="BS214:CI214" ca="1" si="79">IFERROR(IF(BS$17="","",IF(AND(BS$17&gt;=$D214,BS$17&lt;=$E214),IF($E$211=1,$F$204/($E214-$D214+1),$F$204*(BS$185/(OFFSET($F$186,0,$E214)-OFFSET($F$186,0,$D214-1)))),0)),0)</f>
        <v/>
      </c>
      <c r="BT214" s="342" t="str">
        <f t="shared" ca="1" si="79"/>
        <v/>
      </c>
      <c r="BU214" s="342" t="str">
        <f t="shared" ca="1" si="79"/>
        <v/>
      </c>
      <c r="BV214" s="342" t="str">
        <f t="shared" ca="1" si="79"/>
        <v/>
      </c>
      <c r="BW214" s="342" t="str">
        <f t="shared" ca="1" si="79"/>
        <v/>
      </c>
      <c r="BX214" s="342" t="str">
        <f t="shared" ca="1" si="79"/>
        <v/>
      </c>
      <c r="BY214" s="342" t="str">
        <f t="shared" ca="1" si="79"/>
        <v/>
      </c>
      <c r="BZ214" s="342" t="str">
        <f t="shared" ca="1" si="79"/>
        <v/>
      </c>
      <c r="CA214" s="342" t="str">
        <f t="shared" ca="1" si="79"/>
        <v/>
      </c>
      <c r="CB214" s="342" t="str">
        <f t="shared" ca="1" si="79"/>
        <v/>
      </c>
      <c r="CC214" s="342" t="str">
        <f t="shared" ca="1" si="79"/>
        <v/>
      </c>
      <c r="CD214" s="342" t="str">
        <f t="shared" ca="1" si="79"/>
        <v/>
      </c>
      <c r="CE214" s="342" t="str">
        <f t="shared" ca="1" si="79"/>
        <v/>
      </c>
      <c r="CF214" s="342" t="str">
        <f t="shared" ca="1" si="79"/>
        <v/>
      </c>
      <c r="CG214" s="342" t="str">
        <f t="shared" ca="1" si="79"/>
        <v/>
      </c>
      <c r="CH214" s="342" t="str">
        <f t="shared" ca="1" si="79"/>
        <v/>
      </c>
      <c r="CI214" s="342" t="str">
        <f t="shared" ca="1" si="79"/>
        <v/>
      </c>
      <c r="CJ214" s="342">
        <f ca="1">SUM(F214:CI214)</f>
        <v>0</v>
      </c>
      <c r="CK214" s="50" t="s">
        <v>172</v>
      </c>
    </row>
    <row r="215" spans="3:89" s="29" customFormat="1" ht="15" customHeight="1">
      <c r="C215" s="34" t="str">
        <f>G202&amp;" "&amp;C202&amp;" "&amp;C213</f>
        <v>Phase B Parking Units</v>
      </c>
      <c r="D215" s="409">
        <f>G206</f>
        <v>0</v>
      </c>
      <c r="E215" s="409">
        <f>G208</f>
        <v>0</v>
      </c>
      <c r="F215" s="342">
        <f ca="1">IFERROR(IF(F$17="","",IF(AND(F$17&gt;=$D215,F$17&lt;=$E215),IF($E$211=1,$G$205/($E215-$D215+1),$G$205*(F$187/(OFFSET($F$188,0,$E215)-OFFSET($F$188,0,$D215-1)))),0)),0)</f>
        <v>0</v>
      </c>
      <c r="G215" s="342">
        <f t="shared" ref="G215:BR215" ca="1" si="80">IFERROR(IF(G$17="","",IF(AND(G$17&gt;=$D215,G$17&lt;=$E215),IF($E$211=1,$G$205/($E215-$D215+1),$G$205*(G$187/(OFFSET($F$188,0,$E215)-OFFSET($F$188,0,$D215-1)))),0)),0)</f>
        <v>0</v>
      </c>
      <c r="H215" s="342">
        <f t="shared" ca="1" si="80"/>
        <v>0</v>
      </c>
      <c r="I215" s="342">
        <f t="shared" ca="1" si="80"/>
        <v>0</v>
      </c>
      <c r="J215" s="342">
        <f t="shared" ca="1" si="80"/>
        <v>0</v>
      </c>
      <c r="K215" s="342">
        <f t="shared" ca="1" si="80"/>
        <v>0</v>
      </c>
      <c r="L215" s="342">
        <f t="shared" ca="1" si="80"/>
        <v>0</v>
      </c>
      <c r="M215" s="342">
        <f t="shared" ca="1" si="80"/>
        <v>0</v>
      </c>
      <c r="N215" s="342">
        <f t="shared" ca="1" si="80"/>
        <v>0</v>
      </c>
      <c r="O215" s="342">
        <f t="shared" ca="1" si="80"/>
        <v>0</v>
      </c>
      <c r="P215" s="342">
        <f t="shared" ca="1" si="80"/>
        <v>0</v>
      </c>
      <c r="Q215" s="342">
        <f t="shared" ca="1" si="80"/>
        <v>0</v>
      </c>
      <c r="R215" s="342">
        <f t="shared" ca="1" si="80"/>
        <v>0</v>
      </c>
      <c r="S215" s="342">
        <f t="shared" ca="1" si="80"/>
        <v>0</v>
      </c>
      <c r="T215" s="342">
        <f t="shared" ca="1" si="80"/>
        <v>0</v>
      </c>
      <c r="U215" s="342">
        <f t="shared" ca="1" si="80"/>
        <v>0</v>
      </c>
      <c r="V215" s="342">
        <f t="shared" ca="1" si="80"/>
        <v>0</v>
      </c>
      <c r="W215" s="342">
        <f t="shared" ca="1" si="80"/>
        <v>0</v>
      </c>
      <c r="X215" s="342">
        <f t="shared" ca="1" si="80"/>
        <v>0</v>
      </c>
      <c r="Y215" s="342">
        <f t="shared" ca="1" si="80"/>
        <v>0</v>
      </c>
      <c r="Z215" s="342">
        <f t="shared" ca="1" si="80"/>
        <v>0</v>
      </c>
      <c r="AA215" s="342">
        <f t="shared" ca="1" si="80"/>
        <v>0</v>
      </c>
      <c r="AB215" s="342">
        <f t="shared" ca="1" si="80"/>
        <v>0</v>
      </c>
      <c r="AC215" s="342">
        <f t="shared" ca="1" si="80"/>
        <v>0</v>
      </c>
      <c r="AD215" s="342">
        <f t="shared" ca="1" si="80"/>
        <v>0</v>
      </c>
      <c r="AE215" s="342">
        <f t="shared" ca="1" si="80"/>
        <v>0</v>
      </c>
      <c r="AF215" s="342">
        <f t="shared" ca="1" si="80"/>
        <v>0</v>
      </c>
      <c r="AG215" s="342">
        <f t="shared" ca="1" si="80"/>
        <v>0</v>
      </c>
      <c r="AH215" s="342">
        <f t="shared" ca="1" si="80"/>
        <v>0</v>
      </c>
      <c r="AI215" s="342">
        <f t="shared" ca="1" si="80"/>
        <v>0</v>
      </c>
      <c r="AJ215" s="342">
        <f t="shared" ca="1" si="80"/>
        <v>0</v>
      </c>
      <c r="AK215" s="342">
        <f t="shared" ca="1" si="80"/>
        <v>0</v>
      </c>
      <c r="AL215" s="342">
        <f t="shared" ca="1" si="80"/>
        <v>0</v>
      </c>
      <c r="AM215" s="342">
        <f t="shared" ca="1" si="80"/>
        <v>0</v>
      </c>
      <c r="AN215" s="342">
        <f t="shared" ca="1" si="80"/>
        <v>0</v>
      </c>
      <c r="AO215" s="342">
        <f t="shared" ca="1" si="80"/>
        <v>0</v>
      </c>
      <c r="AP215" s="342">
        <f t="shared" ca="1" si="80"/>
        <v>0</v>
      </c>
      <c r="AQ215" s="342">
        <f t="shared" ca="1" si="80"/>
        <v>0</v>
      </c>
      <c r="AR215" s="342">
        <f t="shared" ca="1" si="80"/>
        <v>0</v>
      </c>
      <c r="AS215" s="342">
        <f t="shared" ca="1" si="80"/>
        <v>0</v>
      </c>
      <c r="AT215" s="342">
        <f t="shared" ca="1" si="80"/>
        <v>0</v>
      </c>
      <c r="AU215" s="342">
        <f t="shared" ca="1" si="80"/>
        <v>0</v>
      </c>
      <c r="AV215" s="342">
        <f t="shared" ca="1" si="80"/>
        <v>0</v>
      </c>
      <c r="AW215" s="342">
        <f t="shared" ca="1" si="80"/>
        <v>0</v>
      </c>
      <c r="AX215" s="342">
        <f t="shared" ca="1" si="80"/>
        <v>0</v>
      </c>
      <c r="AY215" s="342">
        <f t="shared" ca="1" si="80"/>
        <v>0</v>
      </c>
      <c r="AZ215" s="342">
        <f t="shared" ca="1" si="80"/>
        <v>0</v>
      </c>
      <c r="BA215" s="342">
        <f t="shared" ca="1" si="80"/>
        <v>0</v>
      </c>
      <c r="BB215" s="342">
        <f t="shared" ca="1" si="80"/>
        <v>0</v>
      </c>
      <c r="BC215" s="342">
        <f t="shared" ca="1" si="80"/>
        <v>0</v>
      </c>
      <c r="BD215" s="342">
        <f t="shared" ca="1" si="80"/>
        <v>0</v>
      </c>
      <c r="BE215" s="342">
        <f t="shared" ca="1" si="80"/>
        <v>0</v>
      </c>
      <c r="BF215" s="342">
        <f t="shared" ca="1" si="80"/>
        <v>0</v>
      </c>
      <c r="BG215" s="342">
        <f t="shared" ca="1" si="80"/>
        <v>0</v>
      </c>
      <c r="BH215" s="342">
        <f t="shared" ca="1" si="80"/>
        <v>0</v>
      </c>
      <c r="BI215" s="342">
        <f t="shared" ca="1" si="80"/>
        <v>0</v>
      </c>
      <c r="BJ215" s="342">
        <f t="shared" ca="1" si="80"/>
        <v>0</v>
      </c>
      <c r="BK215" s="342">
        <f t="shared" ca="1" si="80"/>
        <v>0</v>
      </c>
      <c r="BL215" s="342">
        <f t="shared" ca="1" si="80"/>
        <v>0</v>
      </c>
      <c r="BM215" s="342">
        <f t="shared" ca="1" si="80"/>
        <v>0</v>
      </c>
      <c r="BN215" s="342">
        <f t="shared" ca="1" si="80"/>
        <v>0</v>
      </c>
      <c r="BO215" s="342" t="str">
        <f t="shared" ca="1" si="80"/>
        <v/>
      </c>
      <c r="BP215" s="342" t="str">
        <f t="shared" ca="1" si="80"/>
        <v/>
      </c>
      <c r="BQ215" s="342" t="str">
        <f t="shared" ca="1" si="80"/>
        <v/>
      </c>
      <c r="BR215" s="342" t="str">
        <f t="shared" ca="1" si="80"/>
        <v/>
      </c>
      <c r="BS215" s="342" t="str">
        <f t="shared" ref="BS215:CI215" ca="1" si="81">IFERROR(IF(BS$17="","",IF(AND(BS$17&gt;=$D215,BS$17&lt;=$E215),IF($E$211=1,$G$205/($E215-$D215+1),$G$205*(BS$187/(OFFSET($F$188,0,$E215)-OFFSET($F$188,0,$D215-1)))),0)),0)</f>
        <v/>
      </c>
      <c r="BT215" s="342" t="str">
        <f t="shared" ca="1" si="81"/>
        <v/>
      </c>
      <c r="BU215" s="342" t="str">
        <f t="shared" ca="1" si="81"/>
        <v/>
      </c>
      <c r="BV215" s="342" t="str">
        <f t="shared" ca="1" si="81"/>
        <v/>
      </c>
      <c r="BW215" s="342" t="str">
        <f t="shared" ca="1" si="81"/>
        <v/>
      </c>
      <c r="BX215" s="342" t="str">
        <f t="shared" ca="1" si="81"/>
        <v/>
      </c>
      <c r="BY215" s="342" t="str">
        <f t="shared" ca="1" si="81"/>
        <v/>
      </c>
      <c r="BZ215" s="342" t="str">
        <f t="shared" ca="1" si="81"/>
        <v/>
      </c>
      <c r="CA215" s="342" t="str">
        <f t="shared" ca="1" si="81"/>
        <v/>
      </c>
      <c r="CB215" s="342" t="str">
        <f t="shared" ca="1" si="81"/>
        <v/>
      </c>
      <c r="CC215" s="342" t="str">
        <f t="shared" ca="1" si="81"/>
        <v/>
      </c>
      <c r="CD215" s="342" t="str">
        <f t="shared" ca="1" si="81"/>
        <v/>
      </c>
      <c r="CE215" s="342" t="str">
        <f t="shared" ca="1" si="81"/>
        <v/>
      </c>
      <c r="CF215" s="342" t="str">
        <f t="shared" ca="1" si="81"/>
        <v/>
      </c>
      <c r="CG215" s="342" t="str">
        <f t="shared" ca="1" si="81"/>
        <v/>
      </c>
      <c r="CH215" s="342" t="str">
        <f t="shared" ca="1" si="81"/>
        <v/>
      </c>
      <c r="CI215" s="342" t="str">
        <f t="shared" ca="1" si="81"/>
        <v/>
      </c>
      <c r="CJ215" s="342">
        <f ca="1">SUM(F215:CI215)</f>
        <v>0</v>
      </c>
      <c r="CK215" s="50" t="s">
        <v>172</v>
      </c>
    </row>
    <row r="216" spans="3:89" s="29" customFormat="1" ht="15" customHeight="1">
      <c r="C216" s="292" t="str">
        <f>"Total "&amp;C202&amp;" "&amp;C213</f>
        <v>Total Parking Units</v>
      </c>
      <c r="D216" s="404"/>
      <c r="E216" s="404"/>
      <c r="F216" s="407">
        <f t="shared" ref="F216:BQ216" ca="1" si="82">IF(F$17="","",F215+F214)</f>
        <v>0</v>
      </c>
      <c r="G216" s="407">
        <f t="shared" ca="1" si="82"/>
        <v>0</v>
      </c>
      <c r="H216" s="407">
        <f t="shared" ca="1" si="82"/>
        <v>0</v>
      </c>
      <c r="I216" s="407">
        <f t="shared" ca="1" si="82"/>
        <v>0</v>
      </c>
      <c r="J216" s="407">
        <f t="shared" ca="1" si="82"/>
        <v>0</v>
      </c>
      <c r="K216" s="407">
        <f t="shared" ca="1" si="82"/>
        <v>0</v>
      </c>
      <c r="L216" s="407">
        <f t="shared" ca="1" si="82"/>
        <v>0</v>
      </c>
      <c r="M216" s="407">
        <f t="shared" ca="1" si="82"/>
        <v>0</v>
      </c>
      <c r="N216" s="407">
        <f t="shared" ca="1" si="82"/>
        <v>0</v>
      </c>
      <c r="O216" s="407">
        <f t="shared" ca="1" si="82"/>
        <v>0</v>
      </c>
      <c r="P216" s="407">
        <f t="shared" ca="1" si="82"/>
        <v>0</v>
      </c>
      <c r="Q216" s="407">
        <f t="shared" ca="1" si="82"/>
        <v>0</v>
      </c>
      <c r="R216" s="407">
        <f t="shared" ca="1" si="82"/>
        <v>0</v>
      </c>
      <c r="S216" s="407">
        <f t="shared" ca="1" si="82"/>
        <v>0</v>
      </c>
      <c r="T216" s="407">
        <f t="shared" ca="1" si="82"/>
        <v>0</v>
      </c>
      <c r="U216" s="407">
        <f t="shared" ca="1" si="82"/>
        <v>0</v>
      </c>
      <c r="V216" s="407">
        <f t="shared" ca="1" si="82"/>
        <v>0</v>
      </c>
      <c r="W216" s="407">
        <f t="shared" ca="1" si="82"/>
        <v>0</v>
      </c>
      <c r="X216" s="407">
        <f t="shared" ca="1" si="82"/>
        <v>0</v>
      </c>
      <c r="Y216" s="407">
        <f t="shared" ca="1" si="82"/>
        <v>0</v>
      </c>
      <c r="Z216" s="407">
        <f t="shared" ca="1" si="82"/>
        <v>0</v>
      </c>
      <c r="AA216" s="407">
        <f t="shared" ca="1" si="82"/>
        <v>0</v>
      </c>
      <c r="AB216" s="407">
        <f t="shared" ca="1" si="82"/>
        <v>0</v>
      </c>
      <c r="AC216" s="407">
        <f t="shared" ca="1" si="82"/>
        <v>0</v>
      </c>
      <c r="AD216" s="407">
        <f t="shared" ca="1" si="82"/>
        <v>0</v>
      </c>
      <c r="AE216" s="407">
        <f t="shared" ca="1" si="82"/>
        <v>0</v>
      </c>
      <c r="AF216" s="407">
        <f t="shared" ca="1" si="82"/>
        <v>0</v>
      </c>
      <c r="AG216" s="407">
        <f t="shared" ca="1" si="82"/>
        <v>0</v>
      </c>
      <c r="AH216" s="407">
        <f t="shared" ca="1" si="82"/>
        <v>0</v>
      </c>
      <c r="AI216" s="407">
        <f t="shared" ca="1" si="82"/>
        <v>0</v>
      </c>
      <c r="AJ216" s="407">
        <f t="shared" ca="1" si="82"/>
        <v>0</v>
      </c>
      <c r="AK216" s="407">
        <f t="shared" ca="1" si="82"/>
        <v>0</v>
      </c>
      <c r="AL216" s="407">
        <f t="shared" ca="1" si="82"/>
        <v>0</v>
      </c>
      <c r="AM216" s="407">
        <f t="shared" ca="1" si="82"/>
        <v>0</v>
      </c>
      <c r="AN216" s="407">
        <f t="shared" ca="1" si="82"/>
        <v>0</v>
      </c>
      <c r="AO216" s="407">
        <f t="shared" ca="1" si="82"/>
        <v>0</v>
      </c>
      <c r="AP216" s="407">
        <f t="shared" ca="1" si="82"/>
        <v>0</v>
      </c>
      <c r="AQ216" s="407">
        <f t="shared" ca="1" si="82"/>
        <v>0</v>
      </c>
      <c r="AR216" s="407">
        <f t="shared" ca="1" si="82"/>
        <v>0</v>
      </c>
      <c r="AS216" s="407">
        <f t="shared" ca="1" si="82"/>
        <v>0</v>
      </c>
      <c r="AT216" s="407">
        <f t="shared" ca="1" si="82"/>
        <v>0</v>
      </c>
      <c r="AU216" s="407">
        <f t="shared" ca="1" si="82"/>
        <v>0</v>
      </c>
      <c r="AV216" s="407">
        <f t="shared" ca="1" si="82"/>
        <v>0</v>
      </c>
      <c r="AW216" s="407">
        <f t="shared" ca="1" si="82"/>
        <v>0</v>
      </c>
      <c r="AX216" s="407">
        <f t="shared" ca="1" si="82"/>
        <v>0</v>
      </c>
      <c r="AY216" s="407">
        <f t="shared" ca="1" si="82"/>
        <v>0</v>
      </c>
      <c r="AZ216" s="407">
        <f t="shared" ca="1" si="82"/>
        <v>0</v>
      </c>
      <c r="BA216" s="407">
        <f t="shared" ca="1" si="82"/>
        <v>0</v>
      </c>
      <c r="BB216" s="407">
        <f t="shared" ca="1" si="82"/>
        <v>0</v>
      </c>
      <c r="BC216" s="407">
        <f t="shared" ca="1" si="82"/>
        <v>0</v>
      </c>
      <c r="BD216" s="407">
        <f t="shared" ca="1" si="82"/>
        <v>0</v>
      </c>
      <c r="BE216" s="407">
        <f t="shared" ca="1" si="82"/>
        <v>0</v>
      </c>
      <c r="BF216" s="407">
        <f t="shared" ca="1" si="82"/>
        <v>0</v>
      </c>
      <c r="BG216" s="407">
        <f t="shared" ca="1" si="82"/>
        <v>0</v>
      </c>
      <c r="BH216" s="407">
        <f t="shared" ca="1" si="82"/>
        <v>0</v>
      </c>
      <c r="BI216" s="407">
        <f t="shared" ca="1" si="82"/>
        <v>0</v>
      </c>
      <c r="BJ216" s="407">
        <f t="shared" ca="1" si="82"/>
        <v>0</v>
      </c>
      <c r="BK216" s="407">
        <f t="shared" ca="1" si="82"/>
        <v>0</v>
      </c>
      <c r="BL216" s="407">
        <f t="shared" ca="1" si="82"/>
        <v>0</v>
      </c>
      <c r="BM216" s="407">
        <f t="shared" ca="1" si="82"/>
        <v>0</v>
      </c>
      <c r="BN216" s="407">
        <f t="shared" ca="1" si="82"/>
        <v>0</v>
      </c>
      <c r="BO216" s="407" t="str">
        <f t="shared" si="82"/>
        <v/>
      </c>
      <c r="BP216" s="407" t="str">
        <f t="shared" si="82"/>
        <v/>
      </c>
      <c r="BQ216" s="407" t="str">
        <f t="shared" si="82"/>
        <v/>
      </c>
      <c r="BR216" s="407" t="str">
        <f t="shared" ref="BR216:CI216" si="83">IF(BR$17="","",BR215+BR214)</f>
        <v/>
      </c>
      <c r="BS216" s="407" t="str">
        <f t="shared" si="83"/>
        <v/>
      </c>
      <c r="BT216" s="407" t="str">
        <f t="shared" si="83"/>
        <v/>
      </c>
      <c r="BU216" s="407" t="str">
        <f t="shared" si="83"/>
        <v/>
      </c>
      <c r="BV216" s="407" t="str">
        <f t="shared" si="83"/>
        <v/>
      </c>
      <c r="BW216" s="407" t="str">
        <f t="shared" si="83"/>
        <v/>
      </c>
      <c r="BX216" s="407" t="str">
        <f t="shared" si="83"/>
        <v/>
      </c>
      <c r="BY216" s="407" t="str">
        <f t="shared" si="83"/>
        <v/>
      </c>
      <c r="BZ216" s="407" t="str">
        <f t="shared" si="83"/>
        <v/>
      </c>
      <c r="CA216" s="407" t="str">
        <f t="shared" si="83"/>
        <v/>
      </c>
      <c r="CB216" s="407" t="str">
        <f t="shared" si="83"/>
        <v/>
      </c>
      <c r="CC216" s="407" t="str">
        <f t="shared" si="83"/>
        <v/>
      </c>
      <c r="CD216" s="407" t="str">
        <f t="shared" si="83"/>
        <v/>
      </c>
      <c r="CE216" s="407" t="str">
        <f t="shared" si="83"/>
        <v/>
      </c>
      <c r="CF216" s="407" t="str">
        <f t="shared" si="83"/>
        <v/>
      </c>
      <c r="CG216" s="407" t="str">
        <f t="shared" si="83"/>
        <v/>
      </c>
      <c r="CH216" s="407" t="str">
        <f t="shared" si="83"/>
        <v/>
      </c>
      <c r="CI216" s="407" t="str">
        <f t="shared" si="83"/>
        <v/>
      </c>
      <c r="CJ216" s="407">
        <f ca="1">SUM(F216:CI216)</f>
        <v>0</v>
      </c>
      <c r="CK216" s="50" t="s">
        <v>172</v>
      </c>
    </row>
    <row r="217" spans="3:89" s="29" customFormat="1" ht="15" customHeight="1">
      <c r="C217" s="207"/>
      <c r="D217" s="206"/>
      <c r="E217" s="206"/>
      <c r="F217" s="167"/>
      <c r="G217" s="405"/>
      <c r="H217" s="167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  <c r="AC217" s="167"/>
      <c r="AD217" s="167"/>
      <c r="AE217" s="167"/>
      <c r="AF217" s="167"/>
      <c r="AG217" s="167"/>
      <c r="AH217" s="167"/>
      <c r="AI217" s="167"/>
      <c r="AJ217" s="167"/>
      <c r="AK217" s="167"/>
      <c r="AL217" s="167"/>
      <c r="AM217" s="167"/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167"/>
      <c r="BT217" s="167"/>
      <c r="BU217" s="167"/>
      <c r="BV217" s="167"/>
      <c r="BW217" s="167"/>
      <c r="BX217" s="167"/>
      <c r="BY217" s="167"/>
      <c r="BZ217" s="167"/>
      <c r="CA217" s="167"/>
      <c r="CB217" s="167"/>
      <c r="CC217" s="167"/>
      <c r="CD217" s="167"/>
      <c r="CE217" s="167"/>
      <c r="CF217" s="167"/>
      <c r="CG217" s="167"/>
      <c r="CH217" s="167"/>
      <c r="CI217" s="167"/>
      <c r="CJ217" s="167"/>
      <c r="CK217" s="50" t="s">
        <v>172</v>
      </c>
    </row>
    <row r="218" spans="3:89" s="29" customFormat="1" ht="15" customHeight="1">
      <c r="C218" s="26" t="s">
        <v>464</v>
      </c>
      <c r="D218" s="206"/>
      <c r="E218" s="206"/>
      <c r="F218" s="167"/>
      <c r="G218" s="405"/>
      <c r="H218" s="167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  <c r="AC218" s="167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50" t="s">
        <v>172</v>
      </c>
    </row>
    <row r="219" spans="3:89" s="29" customFormat="1" ht="15" customHeight="1">
      <c r="C219" s="34" t="str">
        <f>F202&amp;" "&amp;C202&amp;" "&amp;C218</f>
        <v>Phase A Parking Revenue</v>
      </c>
      <c r="D219" s="206"/>
      <c r="E219" s="206"/>
      <c r="F219" s="39">
        <f t="shared" ref="F219:AK219" ca="1" si="84">IF(F$17="","",F214*$F$203)</f>
        <v>0</v>
      </c>
      <c r="G219" s="39">
        <f t="shared" ca="1" si="84"/>
        <v>0</v>
      </c>
      <c r="H219" s="39">
        <f t="shared" ca="1" si="84"/>
        <v>0</v>
      </c>
      <c r="I219" s="39">
        <f t="shared" ca="1" si="84"/>
        <v>0</v>
      </c>
      <c r="J219" s="39">
        <f t="shared" ca="1" si="84"/>
        <v>0</v>
      </c>
      <c r="K219" s="39">
        <f t="shared" ca="1" si="84"/>
        <v>0</v>
      </c>
      <c r="L219" s="39">
        <f t="shared" ca="1" si="84"/>
        <v>0</v>
      </c>
      <c r="M219" s="39">
        <f t="shared" ca="1" si="84"/>
        <v>0</v>
      </c>
      <c r="N219" s="39">
        <f t="shared" ca="1" si="84"/>
        <v>0</v>
      </c>
      <c r="O219" s="39">
        <f t="shared" ca="1" si="84"/>
        <v>0</v>
      </c>
      <c r="P219" s="39">
        <f t="shared" ca="1" si="84"/>
        <v>0</v>
      </c>
      <c r="Q219" s="39">
        <f t="shared" ca="1" si="84"/>
        <v>0</v>
      </c>
      <c r="R219" s="39">
        <f t="shared" ca="1" si="84"/>
        <v>0</v>
      </c>
      <c r="S219" s="39">
        <f t="shared" ca="1" si="84"/>
        <v>0</v>
      </c>
      <c r="T219" s="39">
        <f t="shared" ca="1" si="84"/>
        <v>0</v>
      </c>
      <c r="U219" s="39">
        <f t="shared" ca="1" si="84"/>
        <v>0</v>
      </c>
      <c r="V219" s="39">
        <f t="shared" ca="1" si="84"/>
        <v>0</v>
      </c>
      <c r="W219" s="39">
        <f t="shared" ca="1" si="84"/>
        <v>0</v>
      </c>
      <c r="X219" s="39">
        <f t="shared" ca="1" si="84"/>
        <v>0</v>
      </c>
      <c r="Y219" s="39">
        <f t="shared" ca="1" si="84"/>
        <v>0</v>
      </c>
      <c r="Z219" s="39">
        <f t="shared" ca="1" si="84"/>
        <v>0</v>
      </c>
      <c r="AA219" s="39">
        <f t="shared" ca="1" si="84"/>
        <v>0</v>
      </c>
      <c r="AB219" s="39">
        <f t="shared" ca="1" si="84"/>
        <v>0</v>
      </c>
      <c r="AC219" s="39">
        <f t="shared" ca="1" si="84"/>
        <v>0</v>
      </c>
      <c r="AD219" s="39">
        <f t="shared" ca="1" si="84"/>
        <v>0</v>
      </c>
      <c r="AE219" s="39">
        <f t="shared" ca="1" si="84"/>
        <v>0</v>
      </c>
      <c r="AF219" s="39">
        <f t="shared" ca="1" si="84"/>
        <v>0</v>
      </c>
      <c r="AG219" s="39">
        <f t="shared" ca="1" si="84"/>
        <v>0</v>
      </c>
      <c r="AH219" s="39">
        <f t="shared" ca="1" si="84"/>
        <v>0</v>
      </c>
      <c r="AI219" s="39">
        <f t="shared" ca="1" si="84"/>
        <v>0</v>
      </c>
      <c r="AJ219" s="39">
        <f t="shared" ca="1" si="84"/>
        <v>0</v>
      </c>
      <c r="AK219" s="39">
        <f t="shared" ca="1" si="84"/>
        <v>0</v>
      </c>
      <c r="AL219" s="39">
        <f t="shared" ref="AL219:BQ219" ca="1" si="85">IF(AL$17="","",AL214*$F$203)</f>
        <v>0</v>
      </c>
      <c r="AM219" s="39">
        <f t="shared" ca="1" si="85"/>
        <v>0</v>
      </c>
      <c r="AN219" s="39">
        <f t="shared" ca="1" si="85"/>
        <v>0</v>
      </c>
      <c r="AO219" s="39">
        <f t="shared" ca="1" si="85"/>
        <v>0</v>
      </c>
      <c r="AP219" s="39">
        <f t="shared" ca="1" si="85"/>
        <v>0</v>
      </c>
      <c r="AQ219" s="39">
        <f t="shared" ca="1" si="85"/>
        <v>0</v>
      </c>
      <c r="AR219" s="39">
        <f t="shared" ca="1" si="85"/>
        <v>0</v>
      </c>
      <c r="AS219" s="39">
        <f t="shared" ca="1" si="85"/>
        <v>0</v>
      </c>
      <c r="AT219" s="39">
        <f t="shared" ca="1" si="85"/>
        <v>0</v>
      </c>
      <c r="AU219" s="39">
        <f t="shared" ca="1" si="85"/>
        <v>0</v>
      </c>
      <c r="AV219" s="39">
        <f t="shared" ca="1" si="85"/>
        <v>0</v>
      </c>
      <c r="AW219" s="39">
        <f t="shared" ca="1" si="85"/>
        <v>0</v>
      </c>
      <c r="AX219" s="39">
        <f t="shared" ca="1" si="85"/>
        <v>0</v>
      </c>
      <c r="AY219" s="39">
        <f t="shared" ca="1" si="85"/>
        <v>0</v>
      </c>
      <c r="AZ219" s="39">
        <f t="shared" ca="1" si="85"/>
        <v>0</v>
      </c>
      <c r="BA219" s="39">
        <f t="shared" ca="1" si="85"/>
        <v>0</v>
      </c>
      <c r="BB219" s="39">
        <f t="shared" ca="1" si="85"/>
        <v>0</v>
      </c>
      <c r="BC219" s="39">
        <f t="shared" ca="1" si="85"/>
        <v>0</v>
      </c>
      <c r="BD219" s="39">
        <f t="shared" ca="1" si="85"/>
        <v>0</v>
      </c>
      <c r="BE219" s="39">
        <f t="shared" ca="1" si="85"/>
        <v>0</v>
      </c>
      <c r="BF219" s="39">
        <f t="shared" ca="1" si="85"/>
        <v>0</v>
      </c>
      <c r="BG219" s="39">
        <f t="shared" ca="1" si="85"/>
        <v>0</v>
      </c>
      <c r="BH219" s="39">
        <f t="shared" ca="1" si="85"/>
        <v>0</v>
      </c>
      <c r="BI219" s="39">
        <f t="shared" ca="1" si="85"/>
        <v>0</v>
      </c>
      <c r="BJ219" s="39">
        <f t="shared" ca="1" si="85"/>
        <v>0</v>
      </c>
      <c r="BK219" s="39">
        <f t="shared" ca="1" si="85"/>
        <v>0</v>
      </c>
      <c r="BL219" s="39">
        <f t="shared" ca="1" si="85"/>
        <v>0</v>
      </c>
      <c r="BM219" s="39">
        <f t="shared" ca="1" si="85"/>
        <v>0</v>
      </c>
      <c r="BN219" s="39">
        <f t="shared" ca="1" si="85"/>
        <v>0</v>
      </c>
      <c r="BO219" s="39" t="str">
        <f t="shared" si="85"/>
        <v/>
      </c>
      <c r="BP219" s="39" t="str">
        <f t="shared" si="85"/>
        <v/>
      </c>
      <c r="BQ219" s="39" t="str">
        <f t="shared" si="85"/>
        <v/>
      </c>
      <c r="BR219" s="39" t="str">
        <f t="shared" ref="BR219:CI219" si="86">IF(BR$17="","",BR214*$F$203)</f>
        <v/>
      </c>
      <c r="BS219" s="39" t="str">
        <f t="shared" si="86"/>
        <v/>
      </c>
      <c r="BT219" s="39" t="str">
        <f t="shared" si="86"/>
        <v/>
      </c>
      <c r="BU219" s="39" t="str">
        <f t="shared" si="86"/>
        <v/>
      </c>
      <c r="BV219" s="39" t="str">
        <f t="shared" si="86"/>
        <v/>
      </c>
      <c r="BW219" s="39" t="str">
        <f t="shared" si="86"/>
        <v/>
      </c>
      <c r="BX219" s="39" t="str">
        <f t="shared" si="86"/>
        <v/>
      </c>
      <c r="BY219" s="39" t="str">
        <f t="shared" si="86"/>
        <v/>
      </c>
      <c r="BZ219" s="39" t="str">
        <f t="shared" si="86"/>
        <v/>
      </c>
      <c r="CA219" s="39" t="str">
        <f t="shared" si="86"/>
        <v/>
      </c>
      <c r="CB219" s="39" t="str">
        <f t="shared" si="86"/>
        <v/>
      </c>
      <c r="CC219" s="39" t="str">
        <f t="shared" si="86"/>
        <v/>
      </c>
      <c r="CD219" s="39" t="str">
        <f t="shared" si="86"/>
        <v/>
      </c>
      <c r="CE219" s="39" t="str">
        <f t="shared" si="86"/>
        <v/>
      </c>
      <c r="CF219" s="39" t="str">
        <f t="shared" si="86"/>
        <v/>
      </c>
      <c r="CG219" s="39" t="str">
        <f t="shared" si="86"/>
        <v/>
      </c>
      <c r="CH219" s="39" t="str">
        <f t="shared" si="86"/>
        <v/>
      </c>
      <c r="CI219" s="39" t="str">
        <f t="shared" si="86"/>
        <v/>
      </c>
      <c r="CJ219" s="39">
        <f ca="1">SUM(F219:CI219)</f>
        <v>0</v>
      </c>
      <c r="CK219" s="50" t="s">
        <v>172</v>
      </c>
    </row>
    <row r="220" spans="3:89" s="29" customFormat="1" ht="15" customHeight="1">
      <c r="C220" s="34" t="str">
        <f>G202&amp;" "&amp;C202&amp;" "&amp;C218</f>
        <v>Phase B Parking Revenue</v>
      </c>
      <c r="D220" s="206"/>
      <c r="E220" s="206"/>
      <c r="F220" s="39">
        <f t="shared" ref="F220:AK220" ca="1" si="87">IF(F$17="","",F215*$G$203)</f>
        <v>0</v>
      </c>
      <c r="G220" s="39">
        <f t="shared" ca="1" si="87"/>
        <v>0</v>
      </c>
      <c r="H220" s="39">
        <f t="shared" ca="1" si="87"/>
        <v>0</v>
      </c>
      <c r="I220" s="39">
        <f t="shared" ca="1" si="87"/>
        <v>0</v>
      </c>
      <c r="J220" s="39">
        <f t="shared" ca="1" si="87"/>
        <v>0</v>
      </c>
      <c r="K220" s="39">
        <f t="shared" ca="1" si="87"/>
        <v>0</v>
      </c>
      <c r="L220" s="39">
        <f t="shared" ca="1" si="87"/>
        <v>0</v>
      </c>
      <c r="M220" s="39">
        <f t="shared" ca="1" si="87"/>
        <v>0</v>
      </c>
      <c r="N220" s="39">
        <f t="shared" ca="1" si="87"/>
        <v>0</v>
      </c>
      <c r="O220" s="39">
        <f t="shared" ca="1" si="87"/>
        <v>0</v>
      </c>
      <c r="P220" s="39">
        <f t="shared" ca="1" si="87"/>
        <v>0</v>
      </c>
      <c r="Q220" s="39">
        <f t="shared" ca="1" si="87"/>
        <v>0</v>
      </c>
      <c r="R220" s="39">
        <f t="shared" ca="1" si="87"/>
        <v>0</v>
      </c>
      <c r="S220" s="39">
        <f t="shared" ca="1" si="87"/>
        <v>0</v>
      </c>
      <c r="T220" s="39">
        <f t="shared" ca="1" si="87"/>
        <v>0</v>
      </c>
      <c r="U220" s="39">
        <f t="shared" ca="1" si="87"/>
        <v>0</v>
      </c>
      <c r="V220" s="39">
        <f t="shared" ca="1" si="87"/>
        <v>0</v>
      </c>
      <c r="W220" s="39">
        <f t="shared" ca="1" si="87"/>
        <v>0</v>
      </c>
      <c r="X220" s="39">
        <f t="shared" ca="1" si="87"/>
        <v>0</v>
      </c>
      <c r="Y220" s="39">
        <f t="shared" ca="1" si="87"/>
        <v>0</v>
      </c>
      <c r="Z220" s="39">
        <f t="shared" ca="1" si="87"/>
        <v>0</v>
      </c>
      <c r="AA220" s="39">
        <f t="shared" ca="1" si="87"/>
        <v>0</v>
      </c>
      <c r="AB220" s="39">
        <f t="shared" ca="1" si="87"/>
        <v>0</v>
      </c>
      <c r="AC220" s="39">
        <f t="shared" ca="1" si="87"/>
        <v>0</v>
      </c>
      <c r="AD220" s="39">
        <f t="shared" ca="1" si="87"/>
        <v>0</v>
      </c>
      <c r="AE220" s="39">
        <f t="shared" ca="1" si="87"/>
        <v>0</v>
      </c>
      <c r="AF220" s="39">
        <f t="shared" ca="1" si="87"/>
        <v>0</v>
      </c>
      <c r="AG220" s="39">
        <f t="shared" ca="1" si="87"/>
        <v>0</v>
      </c>
      <c r="AH220" s="39">
        <f t="shared" ca="1" si="87"/>
        <v>0</v>
      </c>
      <c r="AI220" s="39">
        <f t="shared" ca="1" si="87"/>
        <v>0</v>
      </c>
      <c r="AJ220" s="39">
        <f t="shared" ca="1" si="87"/>
        <v>0</v>
      </c>
      <c r="AK220" s="39">
        <f t="shared" ca="1" si="87"/>
        <v>0</v>
      </c>
      <c r="AL220" s="39">
        <f t="shared" ref="AL220:BQ220" ca="1" si="88">IF(AL$17="","",AL215*$G$203)</f>
        <v>0</v>
      </c>
      <c r="AM220" s="39">
        <f t="shared" ca="1" si="88"/>
        <v>0</v>
      </c>
      <c r="AN220" s="39">
        <f t="shared" ca="1" si="88"/>
        <v>0</v>
      </c>
      <c r="AO220" s="39">
        <f t="shared" ca="1" si="88"/>
        <v>0</v>
      </c>
      <c r="AP220" s="39">
        <f t="shared" ca="1" si="88"/>
        <v>0</v>
      </c>
      <c r="AQ220" s="39">
        <f t="shared" ca="1" si="88"/>
        <v>0</v>
      </c>
      <c r="AR220" s="39">
        <f t="shared" ca="1" si="88"/>
        <v>0</v>
      </c>
      <c r="AS220" s="39">
        <f t="shared" ca="1" si="88"/>
        <v>0</v>
      </c>
      <c r="AT220" s="39">
        <f t="shared" ca="1" si="88"/>
        <v>0</v>
      </c>
      <c r="AU220" s="39">
        <f t="shared" ca="1" si="88"/>
        <v>0</v>
      </c>
      <c r="AV220" s="39">
        <f t="shared" ca="1" si="88"/>
        <v>0</v>
      </c>
      <c r="AW220" s="39">
        <f t="shared" ca="1" si="88"/>
        <v>0</v>
      </c>
      <c r="AX220" s="39">
        <f t="shared" ca="1" si="88"/>
        <v>0</v>
      </c>
      <c r="AY220" s="39">
        <f t="shared" ca="1" si="88"/>
        <v>0</v>
      </c>
      <c r="AZ220" s="39">
        <f t="shared" ca="1" si="88"/>
        <v>0</v>
      </c>
      <c r="BA220" s="39">
        <f t="shared" ca="1" si="88"/>
        <v>0</v>
      </c>
      <c r="BB220" s="39">
        <f t="shared" ca="1" si="88"/>
        <v>0</v>
      </c>
      <c r="BC220" s="39">
        <f t="shared" ca="1" si="88"/>
        <v>0</v>
      </c>
      <c r="BD220" s="39">
        <f t="shared" ca="1" si="88"/>
        <v>0</v>
      </c>
      <c r="BE220" s="39">
        <f t="shared" ca="1" si="88"/>
        <v>0</v>
      </c>
      <c r="BF220" s="39">
        <f t="shared" ca="1" si="88"/>
        <v>0</v>
      </c>
      <c r="BG220" s="39">
        <f t="shared" ca="1" si="88"/>
        <v>0</v>
      </c>
      <c r="BH220" s="39">
        <f t="shared" ca="1" si="88"/>
        <v>0</v>
      </c>
      <c r="BI220" s="39">
        <f t="shared" ca="1" si="88"/>
        <v>0</v>
      </c>
      <c r="BJ220" s="39">
        <f t="shared" ca="1" si="88"/>
        <v>0</v>
      </c>
      <c r="BK220" s="39">
        <f t="shared" ca="1" si="88"/>
        <v>0</v>
      </c>
      <c r="BL220" s="39">
        <f t="shared" ca="1" si="88"/>
        <v>0</v>
      </c>
      <c r="BM220" s="39">
        <f t="shared" ca="1" si="88"/>
        <v>0</v>
      </c>
      <c r="BN220" s="39">
        <f t="shared" ca="1" si="88"/>
        <v>0</v>
      </c>
      <c r="BO220" s="39" t="str">
        <f t="shared" si="88"/>
        <v/>
      </c>
      <c r="BP220" s="39" t="str">
        <f t="shared" si="88"/>
        <v/>
      </c>
      <c r="BQ220" s="39" t="str">
        <f t="shared" si="88"/>
        <v/>
      </c>
      <c r="BR220" s="39" t="str">
        <f t="shared" ref="BR220:CI220" si="89">IF(BR$17="","",BR215*$G$203)</f>
        <v/>
      </c>
      <c r="BS220" s="39" t="str">
        <f t="shared" si="89"/>
        <v/>
      </c>
      <c r="BT220" s="39" t="str">
        <f t="shared" si="89"/>
        <v/>
      </c>
      <c r="BU220" s="39" t="str">
        <f t="shared" si="89"/>
        <v/>
      </c>
      <c r="BV220" s="39" t="str">
        <f t="shared" si="89"/>
        <v/>
      </c>
      <c r="BW220" s="39" t="str">
        <f t="shared" si="89"/>
        <v/>
      </c>
      <c r="BX220" s="39" t="str">
        <f t="shared" si="89"/>
        <v/>
      </c>
      <c r="BY220" s="39" t="str">
        <f t="shared" si="89"/>
        <v/>
      </c>
      <c r="BZ220" s="39" t="str">
        <f t="shared" si="89"/>
        <v/>
      </c>
      <c r="CA220" s="39" t="str">
        <f t="shared" si="89"/>
        <v/>
      </c>
      <c r="CB220" s="39" t="str">
        <f t="shared" si="89"/>
        <v/>
      </c>
      <c r="CC220" s="39" t="str">
        <f t="shared" si="89"/>
        <v/>
      </c>
      <c r="CD220" s="39" t="str">
        <f t="shared" si="89"/>
        <v/>
      </c>
      <c r="CE220" s="39" t="str">
        <f t="shared" si="89"/>
        <v/>
      </c>
      <c r="CF220" s="39" t="str">
        <f t="shared" si="89"/>
        <v/>
      </c>
      <c r="CG220" s="39" t="str">
        <f t="shared" si="89"/>
        <v/>
      </c>
      <c r="CH220" s="39" t="str">
        <f t="shared" si="89"/>
        <v/>
      </c>
      <c r="CI220" s="39" t="str">
        <f t="shared" si="89"/>
        <v/>
      </c>
      <c r="CJ220" s="39">
        <f ca="1">SUM(F220:CI220)</f>
        <v>0</v>
      </c>
      <c r="CK220" s="50" t="s">
        <v>172</v>
      </c>
    </row>
    <row r="221" spans="3:89" s="29" customFormat="1" ht="15" customHeight="1">
      <c r="C221" s="292" t="str">
        <f>"Total "&amp;C202&amp;" "&amp;C218</f>
        <v>Total Parking Revenue</v>
      </c>
      <c r="D221" s="404"/>
      <c r="E221" s="404"/>
      <c r="F221" s="278">
        <f t="shared" ref="F221:BQ221" ca="1" si="90">IF(F$17="","",F220+F219)</f>
        <v>0</v>
      </c>
      <c r="G221" s="278">
        <f t="shared" ca="1" si="90"/>
        <v>0</v>
      </c>
      <c r="H221" s="278">
        <f t="shared" ca="1" si="90"/>
        <v>0</v>
      </c>
      <c r="I221" s="278">
        <f t="shared" ca="1" si="90"/>
        <v>0</v>
      </c>
      <c r="J221" s="278">
        <f t="shared" ca="1" si="90"/>
        <v>0</v>
      </c>
      <c r="K221" s="278">
        <f t="shared" ca="1" si="90"/>
        <v>0</v>
      </c>
      <c r="L221" s="278">
        <f t="shared" ca="1" si="90"/>
        <v>0</v>
      </c>
      <c r="M221" s="278">
        <f t="shared" ca="1" si="90"/>
        <v>0</v>
      </c>
      <c r="N221" s="278">
        <f t="shared" ca="1" si="90"/>
        <v>0</v>
      </c>
      <c r="O221" s="278">
        <f t="shared" ca="1" si="90"/>
        <v>0</v>
      </c>
      <c r="P221" s="278">
        <f t="shared" ca="1" si="90"/>
        <v>0</v>
      </c>
      <c r="Q221" s="278">
        <f t="shared" ca="1" si="90"/>
        <v>0</v>
      </c>
      <c r="R221" s="278">
        <f t="shared" ca="1" si="90"/>
        <v>0</v>
      </c>
      <c r="S221" s="278">
        <f t="shared" ca="1" si="90"/>
        <v>0</v>
      </c>
      <c r="T221" s="278">
        <f t="shared" ca="1" si="90"/>
        <v>0</v>
      </c>
      <c r="U221" s="278">
        <f t="shared" ca="1" si="90"/>
        <v>0</v>
      </c>
      <c r="V221" s="278">
        <f t="shared" ca="1" si="90"/>
        <v>0</v>
      </c>
      <c r="W221" s="278">
        <f t="shared" ca="1" si="90"/>
        <v>0</v>
      </c>
      <c r="X221" s="278">
        <f t="shared" ca="1" si="90"/>
        <v>0</v>
      </c>
      <c r="Y221" s="278">
        <f t="shared" ca="1" si="90"/>
        <v>0</v>
      </c>
      <c r="Z221" s="278">
        <f t="shared" ca="1" si="90"/>
        <v>0</v>
      </c>
      <c r="AA221" s="278">
        <f t="shared" ca="1" si="90"/>
        <v>0</v>
      </c>
      <c r="AB221" s="278">
        <f t="shared" ca="1" si="90"/>
        <v>0</v>
      </c>
      <c r="AC221" s="278">
        <f t="shared" ca="1" si="90"/>
        <v>0</v>
      </c>
      <c r="AD221" s="278">
        <f t="shared" ca="1" si="90"/>
        <v>0</v>
      </c>
      <c r="AE221" s="278">
        <f t="shared" ca="1" si="90"/>
        <v>0</v>
      </c>
      <c r="AF221" s="278">
        <f t="shared" ca="1" si="90"/>
        <v>0</v>
      </c>
      <c r="AG221" s="278">
        <f t="shared" ca="1" si="90"/>
        <v>0</v>
      </c>
      <c r="AH221" s="278">
        <f t="shared" ca="1" si="90"/>
        <v>0</v>
      </c>
      <c r="AI221" s="278">
        <f t="shared" ca="1" si="90"/>
        <v>0</v>
      </c>
      <c r="AJ221" s="278">
        <f t="shared" ca="1" si="90"/>
        <v>0</v>
      </c>
      <c r="AK221" s="278">
        <f t="shared" ca="1" si="90"/>
        <v>0</v>
      </c>
      <c r="AL221" s="278">
        <f t="shared" ca="1" si="90"/>
        <v>0</v>
      </c>
      <c r="AM221" s="278">
        <f t="shared" ca="1" si="90"/>
        <v>0</v>
      </c>
      <c r="AN221" s="278">
        <f t="shared" ca="1" si="90"/>
        <v>0</v>
      </c>
      <c r="AO221" s="278">
        <f t="shared" ca="1" si="90"/>
        <v>0</v>
      </c>
      <c r="AP221" s="278">
        <f t="shared" ca="1" si="90"/>
        <v>0</v>
      </c>
      <c r="AQ221" s="278">
        <f t="shared" ca="1" si="90"/>
        <v>0</v>
      </c>
      <c r="AR221" s="278">
        <f t="shared" ca="1" si="90"/>
        <v>0</v>
      </c>
      <c r="AS221" s="278">
        <f t="shared" ca="1" si="90"/>
        <v>0</v>
      </c>
      <c r="AT221" s="278">
        <f t="shared" ca="1" si="90"/>
        <v>0</v>
      </c>
      <c r="AU221" s="278">
        <f t="shared" ca="1" si="90"/>
        <v>0</v>
      </c>
      <c r="AV221" s="278">
        <f t="shared" ca="1" si="90"/>
        <v>0</v>
      </c>
      <c r="AW221" s="278">
        <f t="shared" ca="1" si="90"/>
        <v>0</v>
      </c>
      <c r="AX221" s="278">
        <f t="shared" ca="1" si="90"/>
        <v>0</v>
      </c>
      <c r="AY221" s="278">
        <f t="shared" ca="1" si="90"/>
        <v>0</v>
      </c>
      <c r="AZ221" s="278">
        <f t="shared" ca="1" si="90"/>
        <v>0</v>
      </c>
      <c r="BA221" s="278">
        <f t="shared" ca="1" si="90"/>
        <v>0</v>
      </c>
      <c r="BB221" s="278">
        <f t="shared" ca="1" si="90"/>
        <v>0</v>
      </c>
      <c r="BC221" s="278">
        <f t="shared" ca="1" si="90"/>
        <v>0</v>
      </c>
      <c r="BD221" s="278">
        <f t="shared" ca="1" si="90"/>
        <v>0</v>
      </c>
      <c r="BE221" s="278">
        <f t="shared" ca="1" si="90"/>
        <v>0</v>
      </c>
      <c r="BF221" s="278">
        <f t="shared" ca="1" si="90"/>
        <v>0</v>
      </c>
      <c r="BG221" s="278">
        <f t="shared" ca="1" si="90"/>
        <v>0</v>
      </c>
      <c r="BH221" s="278">
        <f t="shared" ca="1" si="90"/>
        <v>0</v>
      </c>
      <c r="BI221" s="278">
        <f t="shared" ca="1" si="90"/>
        <v>0</v>
      </c>
      <c r="BJ221" s="278">
        <f t="shared" ca="1" si="90"/>
        <v>0</v>
      </c>
      <c r="BK221" s="278">
        <f t="shared" ca="1" si="90"/>
        <v>0</v>
      </c>
      <c r="BL221" s="278">
        <f t="shared" ca="1" si="90"/>
        <v>0</v>
      </c>
      <c r="BM221" s="278">
        <f t="shared" ca="1" si="90"/>
        <v>0</v>
      </c>
      <c r="BN221" s="278">
        <f t="shared" ca="1" si="90"/>
        <v>0</v>
      </c>
      <c r="BO221" s="278" t="str">
        <f t="shared" si="90"/>
        <v/>
      </c>
      <c r="BP221" s="278" t="str">
        <f t="shared" si="90"/>
        <v/>
      </c>
      <c r="BQ221" s="278" t="str">
        <f t="shared" si="90"/>
        <v/>
      </c>
      <c r="BR221" s="278" t="str">
        <f t="shared" ref="BR221:CI221" si="91">IF(BR$17="","",BR220+BR219)</f>
        <v/>
      </c>
      <c r="BS221" s="278" t="str">
        <f t="shared" si="91"/>
        <v/>
      </c>
      <c r="BT221" s="278" t="str">
        <f t="shared" si="91"/>
        <v/>
      </c>
      <c r="BU221" s="278" t="str">
        <f t="shared" si="91"/>
        <v/>
      </c>
      <c r="BV221" s="278" t="str">
        <f t="shared" si="91"/>
        <v/>
      </c>
      <c r="BW221" s="278" t="str">
        <f t="shared" si="91"/>
        <v/>
      </c>
      <c r="BX221" s="278" t="str">
        <f t="shared" si="91"/>
        <v/>
      </c>
      <c r="BY221" s="278" t="str">
        <f t="shared" si="91"/>
        <v/>
      </c>
      <c r="BZ221" s="278" t="str">
        <f t="shared" si="91"/>
        <v/>
      </c>
      <c r="CA221" s="278" t="str">
        <f t="shared" si="91"/>
        <v/>
      </c>
      <c r="CB221" s="278" t="str">
        <f t="shared" si="91"/>
        <v/>
      </c>
      <c r="CC221" s="278" t="str">
        <f t="shared" si="91"/>
        <v/>
      </c>
      <c r="CD221" s="278" t="str">
        <f t="shared" si="91"/>
        <v/>
      </c>
      <c r="CE221" s="278" t="str">
        <f t="shared" si="91"/>
        <v/>
      </c>
      <c r="CF221" s="278" t="str">
        <f t="shared" si="91"/>
        <v/>
      </c>
      <c r="CG221" s="278" t="str">
        <f t="shared" si="91"/>
        <v/>
      </c>
      <c r="CH221" s="278" t="str">
        <f t="shared" si="91"/>
        <v/>
      </c>
      <c r="CI221" s="278" t="str">
        <f t="shared" si="91"/>
        <v/>
      </c>
      <c r="CJ221" s="278">
        <f ca="1">SUM(F221:CI221)</f>
        <v>0</v>
      </c>
      <c r="CK221" s="50" t="s">
        <v>172</v>
      </c>
    </row>
    <row r="222" spans="3:89" s="29" customFormat="1" ht="15" customHeight="1">
      <c r="C222" s="18"/>
      <c r="D222" s="381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50" t="s">
        <v>172</v>
      </c>
    </row>
    <row r="223" spans="3:89" s="29" customFormat="1" ht="15" customHeight="1">
      <c r="C223" s="18"/>
      <c r="D223" s="381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50" t="s">
        <v>172</v>
      </c>
    </row>
    <row r="224" spans="3:89" s="29" customFormat="1" ht="15" customHeight="1">
      <c r="C224" s="323" t="str">
        <f>C58</f>
        <v>Lockers</v>
      </c>
      <c r="D224" s="413" t="s">
        <v>296</v>
      </c>
      <c r="E224" s="413" t="s">
        <v>303</v>
      </c>
      <c r="F224" s="413" t="s">
        <v>295</v>
      </c>
      <c r="G224" s="413" t="s">
        <v>294</v>
      </c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50" t="s">
        <v>172</v>
      </c>
    </row>
    <row r="225" spans="3:89" s="29" customFormat="1" ht="15" customHeight="1">
      <c r="C225" s="29" t="str">
        <f>C224&amp;" Price Per Unit"</f>
        <v>Lockers Price Per Unit</v>
      </c>
      <c r="D225" s="118"/>
      <c r="E225" s="118"/>
      <c r="F225" s="329">
        <v>0</v>
      </c>
      <c r="G225" s="329">
        <v>0</v>
      </c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50" t="s">
        <v>172</v>
      </c>
    </row>
    <row r="226" spans="3:89" s="29" customFormat="1" ht="15" customHeight="1">
      <c r="C226" s="29" t="str">
        <f>"Total "&amp;C224&amp;" Units"</f>
        <v>Total Lockers Units</v>
      </c>
      <c r="D226" s="411"/>
      <c r="E226" s="411"/>
      <c r="F226" s="410">
        <f>F58</f>
        <v>0</v>
      </c>
      <c r="G226" s="410">
        <f>G58</f>
        <v>0</v>
      </c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50" t="s">
        <v>172</v>
      </c>
    </row>
    <row r="227" spans="3:89" s="29" customFormat="1" ht="15" customHeight="1">
      <c r="C227" s="29" t="str">
        <f>"Total "&amp;C224&amp;" Revenue"</f>
        <v>Total Lockers Revenue</v>
      </c>
      <c r="D227" s="300">
        <f>A227+B227</f>
        <v>0</v>
      </c>
      <c r="F227" s="300">
        <f>F226*F225</f>
        <v>0</v>
      </c>
      <c r="G227" s="300">
        <f>G226*G225</f>
        <v>0</v>
      </c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50" t="s">
        <v>172</v>
      </c>
    </row>
    <row r="228" spans="3:89" s="29" customFormat="1" ht="15" customHeight="1">
      <c r="C228" s="34" t="str">
        <f>C224&amp;" Start Period"</f>
        <v>Lockers Start Period</v>
      </c>
      <c r="D228" s="282">
        <f>MIN(F228:G228)</f>
        <v>0</v>
      </c>
      <c r="E228" s="282"/>
      <c r="F228" s="282">
        <v>0</v>
      </c>
      <c r="G228" s="282">
        <v>0</v>
      </c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50" t="s">
        <v>172</v>
      </c>
    </row>
    <row r="229" spans="3:89" s="29" customFormat="1" ht="15" customHeight="1">
      <c r="C229" s="207" t="s">
        <v>13</v>
      </c>
      <c r="D229" s="206">
        <f>IF(D228="","",INDEX($F$16:$CK$17,1,MATCH(D228,$F$17:$CK$17,1)))</f>
        <v>42094</v>
      </c>
      <c r="F229" s="206">
        <f>IF(F228="","",INDEX($F$16:$CK$17,1,MATCH(F228,$F$17:$CK$17,1)))</f>
        <v>42094</v>
      </c>
      <c r="G229" s="206">
        <f>IF(G228="","",INDEX($F$16:$CK$17,1,MATCH(G228,$F$17:$CK$17,1)))</f>
        <v>42094</v>
      </c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50" t="s">
        <v>172</v>
      </c>
    </row>
    <row r="230" spans="3:89" s="29" customFormat="1" ht="15" customHeight="1">
      <c r="C230" s="34" t="str">
        <f>C224&amp;" End Period"</f>
        <v>Lockers End Period</v>
      </c>
      <c r="D230" s="282">
        <f>MAX(F230:G230)</f>
        <v>0</v>
      </c>
      <c r="E230" s="282"/>
      <c r="F230" s="282">
        <v>0</v>
      </c>
      <c r="G230" s="282">
        <v>0</v>
      </c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50" t="s">
        <v>172</v>
      </c>
    </row>
    <row r="231" spans="3:89" s="29" customFormat="1" ht="15" customHeight="1">
      <c r="C231" s="207" t="s">
        <v>13</v>
      </c>
      <c r="D231" s="206">
        <f>IF(D230="","",INDEX($F$16:$CK$17,1,MATCH(D230,$F$17:$CK$17,1)))</f>
        <v>42094</v>
      </c>
      <c r="F231" s="206">
        <f>IF(F230="","",INDEX($F$16:$CK$17,1,MATCH(F230,$F$17:$CK$17,1)))</f>
        <v>42094</v>
      </c>
      <c r="G231" s="206">
        <f>IF(G230="","",INDEX($F$16:$CK$17,1,MATCH(G230,$F$17:$CK$17,1)))</f>
        <v>42094</v>
      </c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50" t="s">
        <v>172</v>
      </c>
    </row>
    <row r="232" spans="3:89" s="29" customFormat="1" ht="15" customHeight="1">
      <c r="C232" s="207"/>
      <c r="D232" s="381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50" t="s">
        <v>172</v>
      </c>
    </row>
    <row r="233" spans="3:89" s="29" customFormat="1" ht="15" customHeight="1">
      <c r="C233" s="34" t="str">
        <f>C223&amp;" Driven By?"</f>
        <v xml:space="preserve"> Driven By?</v>
      </c>
      <c r="D233" s="281" t="s">
        <v>466</v>
      </c>
      <c r="E233" s="280">
        <f>IF(D233=F233,0,1)</f>
        <v>0</v>
      </c>
      <c r="F233" s="279" t="s">
        <v>466</v>
      </c>
      <c r="G233" s="279" t="s">
        <v>465</v>
      </c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50" t="s">
        <v>172</v>
      </c>
    </row>
    <row r="234" spans="3:89" s="29" customFormat="1" ht="15" customHeight="1">
      <c r="C234" s="18"/>
      <c r="D234" s="381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50" t="s">
        <v>172</v>
      </c>
    </row>
    <row r="235" spans="3:89" s="29" customFormat="1" ht="15" customHeight="1">
      <c r="C235" s="26" t="s">
        <v>142</v>
      </c>
      <c r="D235" s="206"/>
      <c r="E235" s="206"/>
      <c r="G235" s="206"/>
      <c r="CJ235" s="18"/>
      <c r="CK235" s="50" t="s">
        <v>172</v>
      </c>
    </row>
    <row r="236" spans="3:89" s="29" customFormat="1" ht="15" customHeight="1">
      <c r="C236" s="34" t="str">
        <f>F224&amp;" "&amp;C224&amp;" "&amp;C235</f>
        <v>Phase A Lockers Units</v>
      </c>
      <c r="D236" s="240">
        <f>F228</f>
        <v>0</v>
      </c>
      <c r="E236" s="240">
        <f>F230</f>
        <v>0</v>
      </c>
      <c r="F236" s="342">
        <f ca="1">IFERROR(IF(F$17="","",IF(AND(F$17&gt;=$D236,F$17&lt;=$E236),IF($E$233=1,$F$226/($E236-$D236+1),$F$226*(F$185/(OFFSET($F$186,0,$E236)-OFFSET($F$186,0,$D236-1)))),0)),0)</f>
        <v>0</v>
      </c>
      <c r="G236" s="342">
        <f t="shared" ref="G236:BR236" ca="1" si="92">IFERROR(IF(G$17="","",IF(AND(G$17&gt;=$D236,G$17&lt;=$E236),IF($E$233=1,$F$226/($E236-$D236+1),$F$226*(G$185/(OFFSET($F$186,0,$E236)-OFFSET($F$186,0,$D236-1)))),0)),0)</f>
        <v>0</v>
      </c>
      <c r="H236" s="342">
        <f t="shared" ca="1" si="92"/>
        <v>0</v>
      </c>
      <c r="I236" s="342">
        <f t="shared" ca="1" si="92"/>
        <v>0</v>
      </c>
      <c r="J236" s="342">
        <f t="shared" ca="1" si="92"/>
        <v>0</v>
      </c>
      <c r="K236" s="342">
        <f t="shared" ca="1" si="92"/>
        <v>0</v>
      </c>
      <c r="L236" s="342">
        <f t="shared" ca="1" si="92"/>
        <v>0</v>
      </c>
      <c r="M236" s="342">
        <f t="shared" ca="1" si="92"/>
        <v>0</v>
      </c>
      <c r="N236" s="342">
        <f t="shared" ca="1" si="92"/>
        <v>0</v>
      </c>
      <c r="O236" s="342">
        <f t="shared" ca="1" si="92"/>
        <v>0</v>
      </c>
      <c r="P236" s="342">
        <f t="shared" ca="1" si="92"/>
        <v>0</v>
      </c>
      <c r="Q236" s="342">
        <f t="shared" ca="1" si="92"/>
        <v>0</v>
      </c>
      <c r="R236" s="342">
        <f t="shared" ca="1" si="92"/>
        <v>0</v>
      </c>
      <c r="S236" s="342">
        <f t="shared" ca="1" si="92"/>
        <v>0</v>
      </c>
      <c r="T236" s="342">
        <f t="shared" ca="1" si="92"/>
        <v>0</v>
      </c>
      <c r="U236" s="342">
        <f t="shared" ca="1" si="92"/>
        <v>0</v>
      </c>
      <c r="V236" s="342">
        <f t="shared" ca="1" si="92"/>
        <v>0</v>
      </c>
      <c r="W236" s="342">
        <f t="shared" ca="1" si="92"/>
        <v>0</v>
      </c>
      <c r="X236" s="342">
        <f t="shared" ca="1" si="92"/>
        <v>0</v>
      </c>
      <c r="Y236" s="342">
        <f t="shared" ca="1" si="92"/>
        <v>0</v>
      </c>
      <c r="Z236" s="342">
        <f t="shared" ca="1" si="92"/>
        <v>0</v>
      </c>
      <c r="AA236" s="342">
        <f t="shared" ca="1" si="92"/>
        <v>0</v>
      </c>
      <c r="AB236" s="342">
        <f t="shared" ca="1" si="92"/>
        <v>0</v>
      </c>
      <c r="AC236" s="342">
        <f t="shared" ca="1" si="92"/>
        <v>0</v>
      </c>
      <c r="AD236" s="342">
        <f t="shared" ca="1" si="92"/>
        <v>0</v>
      </c>
      <c r="AE236" s="342">
        <f t="shared" ca="1" si="92"/>
        <v>0</v>
      </c>
      <c r="AF236" s="342">
        <f t="shared" ca="1" si="92"/>
        <v>0</v>
      </c>
      <c r="AG236" s="342">
        <f t="shared" ca="1" si="92"/>
        <v>0</v>
      </c>
      <c r="AH236" s="342">
        <f t="shared" ca="1" si="92"/>
        <v>0</v>
      </c>
      <c r="AI236" s="342">
        <f t="shared" ca="1" si="92"/>
        <v>0</v>
      </c>
      <c r="AJ236" s="342">
        <f t="shared" ca="1" si="92"/>
        <v>0</v>
      </c>
      <c r="AK236" s="342">
        <f t="shared" ca="1" si="92"/>
        <v>0</v>
      </c>
      <c r="AL236" s="342">
        <f t="shared" ca="1" si="92"/>
        <v>0</v>
      </c>
      <c r="AM236" s="342">
        <f t="shared" ca="1" si="92"/>
        <v>0</v>
      </c>
      <c r="AN236" s="342">
        <f t="shared" ca="1" si="92"/>
        <v>0</v>
      </c>
      <c r="AO236" s="342">
        <f t="shared" ca="1" si="92"/>
        <v>0</v>
      </c>
      <c r="AP236" s="342">
        <f t="shared" ca="1" si="92"/>
        <v>0</v>
      </c>
      <c r="AQ236" s="342">
        <f t="shared" ca="1" si="92"/>
        <v>0</v>
      </c>
      <c r="AR236" s="342">
        <f t="shared" ca="1" si="92"/>
        <v>0</v>
      </c>
      <c r="AS236" s="342">
        <f t="shared" ca="1" si="92"/>
        <v>0</v>
      </c>
      <c r="AT236" s="342">
        <f t="shared" ca="1" si="92"/>
        <v>0</v>
      </c>
      <c r="AU236" s="342">
        <f t="shared" ca="1" si="92"/>
        <v>0</v>
      </c>
      <c r="AV236" s="342">
        <f t="shared" ca="1" si="92"/>
        <v>0</v>
      </c>
      <c r="AW236" s="342">
        <f t="shared" ca="1" si="92"/>
        <v>0</v>
      </c>
      <c r="AX236" s="342">
        <f t="shared" ca="1" si="92"/>
        <v>0</v>
      </c>
      <c r="AY236" s="342">
        <f t="shared" ca="1" si="92"/>
        <v>0</v>
      </c>
      <c r="AZ236" s="342">
        <f t="shared" ca="1" si="92"/>
        <v>0</v>
      </c>
      <c r="BA236" s="342">
        <f t="shared" ca="1" si="92"/>
        <v>0</v>
      </c>
      <c r="BB236" s="342">
        <f t="shared" ca="1" si="92"/>
        <v>0</v>
      </c>
      <c r="BC236" s="342">
        <f t="shared" ca="1" si="92"/>
        <v>0</v>
      </c>
      <c r="BD236" s="342">
        <f t="shared" ca="1" si="92"/>
        <v>0</v>
      </c>
      <c r="BE236" s="342">
        <f t="shared" ca="1" si="92"/>
        <v>0</v>
      </c>
      <c r="BF236" s="342">
        <f t="shared" ca="1" si="92"/>
        <v>0</v>
      </c>
      <c r="BG236" s="342">
        <f t="shared" ca="1" si="92"/>
        <v>0</v>
      </c>
      <c r="BH236" s="342">
        <f t="shared" ca="1" si="92"/>
        <v>0</v>
      </c>
      <c r="BI236" s="342">
        <f t="shared" ca="1" si="92"/>
        <v>0</v>
      </c>
      <c r="BJ236" s="342">
        <f t="shared" ca="1" si="92"/>
        <v>0</v>
      </c>
      <c r="BK236" s="342">
        <f t="shared" ca="1" si="92"/>
        <v>0</v>
      </c>
      <c r="BL236" s="342">
        <f t="shared" ca="1" si="92"/>
        <v>0</v>
      </c>
      <c r="BM236" s="342">
        <f t="shared" ca="1" si="92"/>
        <v>0</v>
      </c>
      <c r="BN236" s="342">
        <f t="shared" ca="1" si="92"/>
        <v>0</v>
      </c>
      <c r="BO236" s="342" t="str">
        <f t="shared" ca="1" si="92"/>
        <v/>
      </c>
      <c r="BP236" s="342" t="str">
        <f t="shared" ca="1" si="92"/>
        <v/>
      </c>
      <c r="BQ236" s="342" t="str">
        <f t="shared" ca="1" si="92"/>
        <v/>
      </c>
      <c r="BR236" s="342" t="str">
        <f t="shared" ca="1" si="92"/>
        <v/>
      </c>
      <c r="BS236" s="342" t="str">
        <f t="shared" ref="BS236:CI236" ca="1" si="93">IFERROR(IF(BS$17="","",IF(AND(BS$17&gt;=$D236,BS$17&lt;=$E236),IF($E$233=1,$F$226/($E236-$D236+1),$F$226*(BS$185/(OFFSET($F$186,0,$E236)-OFFSET($F$186,0,$D236-1)))),0)),0)</f>
        <v/>
      </c>
      <c r="BT236" s="342" t="str">
        <f t="shared" ca="1" si="93"/>
        <v/>
      </c>
      <c r="BU236" s="342" t="str">
        <f t="shared" ca="1" si="93"/>
        <v/>
      </c>
      <c r="BV236" s="342" t="str">
        <f t="shared" ca="1" si="93"/>
        <v/>
      </c>
      <c r="BW236" s="342" t="str">
        <f t="shared" ca="1" si="93"/>
        <v/>
      </c>
      <c r="BX236" s="342" t="str">
        <f t="shared" ca="1" si="93"/>
        <v/>
      </c>
      <c r="BY236" s="342" t="str">
        <f t="shared" ca="1" si="93"/>
        <v/>
      </c>
      <c r="BZ236" s="342" t="str">
        <f t="shared" ca="1" si="93"/>
        <v/>
      </c>
      <c r="CA236" s="342" t="str">
        <f t="shared" ca="1" si="93"/>
        <v/>
      </c>
      <c r="CB236" s="342" t="str">
        <f t="shared" ca="1" si="93"/>
        <v/>
      </c>
      <c r="CC236" s="342" t="str">
        <f t="shared" ca="1" si="93"/>
        <v/>
      </c>
      <c r="CD236" s="342" t="str">
        <f t="shared" ca="1" si="93"/>
        <v/>
      </c>
      <c r="CE236" s="342" t="str">
        <f t="shared" ca="1" si="93"/>
        <v/>
      </c>
      <c r="CF236" s="342" t="str">
        <f t="shared" ca="1" si="93"/>
        <v/>
      </c>
      <c r="CG236" s="342" t="str">
        <f t="shared" ca="1" si="93"/>
        <v/>
      </c>
      <c r="CH236" s="342" t="str">
        <f t="shared" ca="1" si="93"/>
        <v/>
      </c>
      <c r="CI236" s="342" t="str">
        <f t="shared" ca="1" si="93"/>
        <v/>
      </c>
      <c r="CJ236" s="406">
        <f ca="1">SUM(F236:CI236)</f>
        <v>0</v>
      </c>
      <c r="CK236" s="50" t="s">
        <v>172</v>
      </c>
    </row>
    <row r="237" spans="3:89" s="29" customFormat="1" ht="15" customHeight="1">
      <c r="C237" s="34" t="str">
        <f>G224&amp;" "&amp;C224&amp;" "&amp;C235</f>
        <v>Phase B Lockers Units</v>
      </c>
      <c r="D237" s="409">
        <f>G228</f>
        <v>0</v>
      </c>
      <c r="E237" s="409">
        <f>G230</f>
        <v>0</v>
      </c>
      <c r="F237" s="342">
        <f ca="1">IFERROR(IF(F$17="","",IF(AND(F$17&gt;=$D237,F$17&lt;=$E237),IF($E$233=1,$G$226/($E237-$D237+1),$G$226*(F$187/(OFFSET($F$188,0,$E237)-OFFSET($F$188,0,$D237-1)))),0)),0)</f>
        <v>0</v>
      </c>
      <c r="G237" s="342">
        <f t="shared" ref="G237:BR237" ca="1" si="94">IFERROR(IF(G$17="","",IF(AND(G$17&gt;=$D237,G$17&lt;=$E237),IF($E$233=1,$G$226/($E237-$D237+1),$G$226*(G$187/(OFFSET($F$188,0,$E237)-OFFSET($F$188,0,$D237-1)))),0)),0)</f>
        <v>0</v>
      </c>
      <c r="H237" s="342">
        <f t="shared" ca="1" si="94"/>
        <v>0</v>
      </c>
      <c r="I237" s="342">
        <f t="shared" ca="1" si="94"/>
        <v>0</v>
      </c>
      <c r="J237" s="342">
        <f t="shared" ca="1" si="94"/>
        <v>0</v>
      </c>
      <c r="K237" s="342">
        <f t="shared" ca="1" si="94"/>
        <v>0</v>
      </c>
      <c r="L237" s="342">
        <f t="shared" ca="1" si="94"/>
        <v>0</v>
      </c>
      <c r="M237" s="342">
        <f t="shared" ca="1" si="94"/>
        <v>0</v>
      </c>
      <c r="N237" s="342">
        <f t="shared" ca="1" si="94"/>
        <v>0</v>
      </c>
      <c r="O237" s="342">
        <f t="shared" ca="1" si="94"/>
        <v>0</v>
      </c>
      <c r="P237" s="342">
        <f t="shared" ca="1" si="94"/>
        <v>0</v>
      </c>
      <c r="Q237" s="342">
        <f t="shared" ca="1" si="94"/>
        <v>0</v>
      </c>
      <c r="R237" s="342">
        <f t="shared" ca="1" si="94"/>
        <v>0</v>
      </c>
      <c r="S237" s="342">
        <f t="shared" ca="1" si="94"/>
        <v>0</v>
      </c>
      <c r="T237" s="342">
        <f t="shared" ca="1" si="94"/>
        <v>0</v>
      </c>
      <c r="U237" s="342">
        <f t="shared" ca="1" si="94"/>
        <v>0</v>
      </c>
      <c r="V237" s="342">
        <f t="shared" ca="1" si="94"/>
        <v>0</v>
      </c>
      <c r="W237" s="342">
        <f t="shared" ca="1" si="94"/>
        <v>0</v>
      </c>
      <c r="X237" s="342">
        <f t="shared" ca="1" si="94"/>
        <v>0</v>
      </c>
      <c r="Y237" s="342">
        <f t="shared" ca="1" si="94"/>
        <v>0</v>
      </c>
      <c r="Z237" s="342">
        <f t="shared" ca="1" si="94"/>
        <v>0</v>
      </c>
      <c r="AA237" s="342">
        <f t="shared" ca="1" si="94"/>
        <v>0</v>
      </c>
      <c r="AB237" s="342">
        <f t="shared" ca="1" si="94"/>
        <v>0</v>
      </c>
      <c r="AC237" s="342">
        <f t="shared" ca="1" si="94"/>
        <v>0</v>
      </c>
      <c r="AD237" s="342">
        <f t="shared" ca="1" si="94"/>
        <v>0</v>
      </c>
      <c r="AE237" s="342">
        <f t="shared" ca="1" si="94"/>
        <v>0</v>
      </c>
      <c r="AF237" s="342">
        <f t="shared" ca="1" si="94"/>
        <v>0</v>
      </c>
      <c r="AG237" s="342">
        <f t="shared" ca="1" si="94"/>
        <v>0</v>
      </c>
      <c r="AH237" s="342">
        <f t="shared" ca="1" si="94"/>
        <v>0</v>
      </c>
      <c r="AI237" s="342">
        <f t="shared" ca="1" si="94"/>
        <v>0</v>
      </c>
      <c r="AJ237" s="342">
        <f t="shared" ca="1" si="94"/>
        <v>0</v>
      </c>
      <c r="AK237" s="342">
        <f t="shared" ca="1" si="94"/>
        <v>0</v>
      </c>
      <c r="AL237" s="342">
        <f t="shared" ca="1" si="94"/>
        <v>0</v>
      </c>
      <c r="AM237" s="342">
        <f t="shared" ca="1" si="94"/>
        <v>0</v>
      </c>
      <c r="AN237" s="342">
        <f t="shared" ca="1" si="94"/>
        <v>0</v>
      </c>
      <c r="AO237" s="342">
        <f t="shared" ca="1" si="94"/>
        <v>0</v>
      </c>
      <c r="AP237" s="342">
        <f t="shared" ca="1" si="94"/>
        <v>0</v>
      </c>
      <c r="AQ237" s="342">
        <f t="shared" ca="1" si="94"/>
        <v>0</v>
      </c>
      <c r="AR237" s="342">
        <f t="shared" ca="1" si="94"/>
        <v>0</v>
      </c>
      <c r="AS237" s="342">
        <f t="shared" ca="1" si="94"/>
        <v>0</v>
      </c>
      <c r="AT237" s="342">
        <f t="shared" ca="1" si="94"/>
        <v>0</v>
      </c>
      <c r="AU237" s="342">
        <f t="shared" ca="1" si="94"/>
        <v>0</v>
      </c>
      <c r="AV237" s="342">
        <f t="shared" ca="1" si="94"/>
        <v>0</v>
      </c>
      <c r="AW237" s="342">
        <f t="shared" ca="1" si="94"/>
        <v>0</v>
      </c>
      <c r="AX237" s="342">
        <f t="shared" ca="1" si="94"/>
        <v>0</v>
      </c>
      <c r="AY237" s="342">
        <f t="shared" ca="1" si="94"/>
        <v>0</v>
      </c>
      <c r="AZ237" s="342">
        <f t="shared" ca="1" si="94"/>
        <v>0</v>
      </c>
      <c r="BA237" s="342">
        <f t="shared" ca="1" si="94"/>
        <v>0</v>
      </c>
      <c r="BB237" s="342">
        <f t="shared" ca="1" si="94"/>
        <v>0</v>
      </c>
      <c r="BC237" s="342">
        <f t="shared" ca="1" si="94"/>
        <v>0</v>
      </c>
      <c r="BD237" s="342">
        <f t="shared" ca="1" si="94"/>
        <v>0</v>
      </c>
      <c r="BE237" s="342">
        <f t="shared" ca="1" si="94"/>
        <v>0</v>
      </c>
      <c r="BF237" s="342">
        <f t="shared" ca="1" si="94"/>
        <v>0</v>
      </c>
      <c r="BG237" s="342">
        <f t="shared" ca="1" si="94"/>
        <v>0</v>
      </c>
      <c r="BH237" s="342">
        <f t="shared" ca="1" si="94"/>
        <v>0</v>
      </c>
      <c r="BI237" s="342">
        <f t="shared" ca="1" si="94"/>
        <v>0</v>
      </c>
      <c r="BJ237" s="342">
        <f t="shared" ca="1" si="94"/>
        <v>0</v>
      </c>
      <c r="BK237" s="342">
        <f t="shared" ca="1" si="94"/>
        <v>0</v>
      </c>
      <c r="BL237" s="342">
        <f t="shared" ca="1" si="94"/>
        <v>0</v>
      </c>
      <c r="BM237" s="342">
        <f t="shared" ca="1" si="94"/>
        <v>0</v>
      </c>
      <c r="BN237" s="342">
        <f t="shared" ca="1" si="94"/>
        <v>0</v>
      </c>
      <c r="BO237" s="342" t="str">
        <f t="shared" ca="1" si="94"/>
        <v/>
      </c>
      <c r="BP237" s="342" t="str">
        <f t="shared" ca="1" si="94"/>
        <v/>
      </c>
      <c r="BQ237" s="342" t="str">
        <f t="shared" ca="1" si="94"/>
        <v/>
      </c>
      <c r="BR237" s="342" t="str">
        <f t="shared" ca="1" si="94"/>
        <v/>
      </c>
      <c r="BS237" s="342" t="str">
        <f t="shared" ref="BS237:CI237" ca="1" si="95">IFERROR(IF(BS$17="","",IF(AND(BS$17&gt;=$D237,BS$17&lt;=$E237),IF($E$233=1,$G$226/($E237-$D237+1),$G$226*(BS$187/(OFFSET($F$188,0,$E237)-OFFSET($F$188,0,$D237-1)))),0)),0)</f>
        <v/>
      </c>
      <c r="BT237" s="342" t="str">
        <f t="shared" ca="1" si="95"/>
        <v/>
      </c>
      <c r="BU237" s="342" t="str">
        <f t="shared" ca="1" si="95"/>
        <v/>
      </c>
      <c r="BV237" s="342" t="str">
        <f t="shared" ca="1" si="95"/>
        <v/>
      </c>
      <c r="BW237" s="342" t="str">
        <f t="shared" ca="1" si="95"/>
        <v/>
      </c>
      <c r="BX237" s="342" t="str">
        <f t="shared" ca="1" si="95"/>
        <v/>
      </c>
      <c r="BY237" s="342" t="str">
        <f t="shared" ca="1" si="95"/>
        <v/>
      </c>
      <c r="BZ237" s="342" t="str">
        <f t="shared" ca="1" si="95"/>
        <v/>
      </c>
      <c r="CA237" s="342" t="str">
        <f t="shared" ca="1" si="95"/>
        <v/>
      </c>
      <c r="CB237" s="342" t="str">
        <f t="shared" ca="1" si="95"/>
        <v/>
      </c>
      <c r="CC237" s="342" t="str">
        <f t="shared" ca="1" si="95"/>
        <v/>
      </c>
      <c r="CD237" s="342" t="str">
        <f t="shared" ca="1" si="95"/>
        <v/>
      </c>
      <c r="CE237" s="342" t="str">
        <f t="shared" ca="1" si="95"/>
        <v/>
      </c>
      <c r="CF237" s="342" t="str">
        <f t="shared" ca="1" si="95"/>
        <v/>
      </c>
      <c r="CG237" s="342" t="str">
        <f t="shared" ca="1" si="95"/>
        <v/>
      </c>
      <c r="CH237" s="342" t="str">
        <f t="shared" ca="1" si="95"/>
        <v/>
      </c>
      <c r="CI237" s="342" t="str">
        <f t="shared" ca="1" si="95"/>
        <v/>
      </c>
      <c r="CJ237" s="408">
        <f ca="1">SUM(F237:CI237)</f>
        <v>0</v>
      </c>
      <c r="CK237" s="50" t="s">
        <v>172</v>
      </c>
    </row>
    <row r="238" spans="3:89" s="29" customFormat="1" ht="15" customHeight="1">
      <c r="C238" s="292" t="str">
        <f>"Total "&amp;C223&amp;" "&amp;C235</f>
        <v>Total  Units</v>
      </c>
      <c r="D238" s="404"/>
      <c r="E238" s="404"/>
      <c r="F238" s="407">
        <f t="shared" ref="F238:BQ238" ca="1" si="96">IF(F$17="","",F237+F236)</f>
        <v>0</v>
      </c>
      <c r="G238" s="407">
        <f t="shared" ca="1" si="96"/>
        <v>0</v>
      </c>
      <c r="H238" s="407">
        <f t="shared" ca="1" si="96"/>
        <v>0</v>
      </c>
      <c r="I238" s="407">
        <f t="shared" ca="1" si="96"/>
        <v>0</v>
      </c>
      <c r="J238" s="407">
        <f t="shared" ca="1" si="96"/>
        <v>0</v>
      </c>
      <c r="K238" s="407">
        <f t="shared" ca="1" si="96"/>
        <v>0</v>
      </c>
      <c r="L238" s="407">
        <f t="shared" ca="1" si="96"/>
        <v>0</v>
      </c>
      <c r="M238" s="407">
        <f t="shared" ca="1" si="96"/>
        <v>0</v>
      </c>
      <c r="N238" s="407">
        <f t="shared" ca="1" si="96"/>
        <v>0</v>
      </c>
      <c r="O238" s="407">
        <f t="shared" ca="1" si="96"/>
        <v>0</v>
      </c>
      <c r="P238" s="407">
        <f t="shared" ca="1" si="96"/>
        <v>0</v>
      </c>
      <c r="Q238" s="407">
        <f t="shared" ca="1" si="96"/>
        <v>0</v>
      </c>
      <c r="R238" s="407">
        <f t="shared" ca="1" si="96"/>
        <v>0</v>
      </c>
      <c r="S238" s="407">
        <f t="shared" ca="1" si="96"/>
        <v>0</v>
      </c>
      <c r="T238" s="407">
        <f t="shared" ca="1" si="96"/>
        <v>0</v>
      </c>
      <c r="U238" s="407">
        <f t="shared" ca="1" si="96"/>
        <v>0</v>
      </c>
      <c r="V238" s="407">
        <f t="shared" ca="1" si="96"/>
        <v>0</v>
      </c>
      <c r="W238" s="407">
        <f t="shared" ca="1" si="96"/>
        <v>0</v>
      </c>
      <c r="X238" s="407">
        <f t="shared" ca="1" si="96"/>
        <v>0</v>
      </c>
      <c r="Y238" s="407">
        <f t="shared" ca="1" si="96"/>
        <v>0</v>
      </c>
      <c r="Z238" s="407">
        <f t="shared" ca="1" si="96"/>
        <v>0</v>
      </c>
      <c r="AA238" s="407">
        <f t="shared" ca="1" si="96"/>
        <v>0</v>
      </c>
      <c r="AB238" s="407">
        <f t="shared" ca="1" si="96"/>
        <v>0</v>
      </c>
      <c r="AC238" s="407">
        <f t="shared" ca="1" si="96"/>
        <v>0</v>
      </c>
      <c r="AD238" s="407">
        <f t="shared" ca="1" si="96"/>
        <v>0</v>
      </c>
      <c r="AE238" s="407">
        <f t="shared" ca="1" si="96"/>
        <v>0</v>
      </c>
      <c r="AF238" s="407">
        <f t="shared" ca="1" si="96"/>
        <v>0</v>
      </c>
      <c r="AG238" s="407">
        <f t="shared" ca="1" si="96"/>
        <v>0</v>
      </c>
      <c r="AH238" s="407">
        <f t="shared" ca="1" si="96"/>
        <v>0</v>
      </c>
      <c r="AI238" s="407">
        <f t="shared" ca="1" si="96"/>
        <v>0</v>
      </c>
      <c r="AJ238" s="407">
        <f t="shared" ca="1" si="96"/>
        <v>0</v>
      </c>
      <c r="AK238" s="407">
        <f t="shared" ca="1" si="96"/>
        <v>0</v>
      </c>
      <c r="AL238" s="407">
        <f t="shared" ca="1" si="96"/>
        <v>0</v>
      </c>
      <c r="AM238" s="407">
        <f t="shared" ca="1" si="96"/>
        <v>0</v>
      </c>
      <c r="AN238" s="407">
        <f t="shared" ca="1" si="96"/>
        <v>0</v>
      </c>
      <c r="AO238" s="407">
        <f t="shared" ca="1" si="96"/>
        <v>0</v>
      </c>
      <c r="AP238" s="407">
        <f t="shared" ca="1" si="96"/>
        <v>0</v>
      </c>
      <c r="AQ238" s="407">
        <f t="shared" ca="1" si="96"/>
        <v>0</v>
      </c>
      <c r="AR238" s="407">
        <f t="shared" ca="1" si="96"/>
        <v>0</v>
      </c>
      <c r="AS238" s="407">
        <f t="shared" ca="1" si="96"/>
        <v>0</v>
      </c>
      <c r="AT238" s="407">
        <f t="shared" ca="1" si="96"/>
        <v>0</v>
      </c>
      <c r="AU238" s="407">
        <f t="shared" ca="1" si="96"/>
        <v>0</v>
      </c>
      <c r="AV238" s="407">
        <f t="shared" ca="1" si="96"/>
        <v>0</v>
      </c>
      <c r="AW238" s="407">
        <f t="shared" ca="1" si="96"/>
        <v>0</v>
      </c>
      <c r="AX238" s="407">
        <f t="shared" ca="1" si="96"/>
        <v>0</v>
      </c>
      <c r="AY238" s="407">
        <f t="shared" ca="1" si="96"/>
        <v>0</v>
      </c>
      <c r="AZ238" s="407">
        <f t="shared" ca="1" si="96"/>
        <v>0</v>
      </c>
      <c r="BA238" s="407">
        <f t="shared" ca="1" si="96"/>
        <v>0</v>
      </c>
      <c r="BB238" s="407">
        <f t="shared" ca="1" si="96"/>
        <v>0</v>
      </c>
      <c r="BC238" s="407">
        <f t="shared" ca="1" si="96"/>
        <v>0</v>
      </c>
      <c r="BD238" s="407">
        <f t="shared" ca="1" si="96"/>
        <v>0</v>
      </c>
      <c r="BE238" s="407">
        <f t="shared" ca="1" si="96"/>
        <v>0</v>
      </c>
      <c r="BF238" s="407">
        <f t="shared" ca="1" si="96"/>
        <v>0</v>
      </c>
      <c r="BG238" s="407">
        <f t="shared" ca="1" si="96"/>
        <v>0</v>
      </c>
      <c r="BH238" s="407">
        <f t="shared" ca="1" si="96"/>
        <v>0</v>
      </c>
      <c r="BI238" s="407">
        <f t="shared" ca="1" si="96"/>
        <v>0</v>
      </c>
      <c r="BJ238" s="407">
        <f t="shared" ca="1" si="96"/>
        <v>0</v>
      </c>
      <c r="BK238" s="407">
        <f t="shared" ca="1" si="96"/>
        <v>0</v>
      </c>
      <c r="BL238" s="407">
        <f t="shared" ca="1" si="96"/>
        <v>0</v>
      </c>
      <c r="BM238" s="407">
        <f t="shared" ca="1" si="96"/>
        <v>0</v>
      </c>
      <c r="BN238" s="407">
        <f t="shared" ca="1" si="96"/>
        <v>0</v>
      </c>
      <c r="BO238" s="407" t="str">
        <f t="shared" si="96"/>
        <v/>
      </c>
      <c r="BP238" s="407" t="str">
        <f t="shared" si="96"/>
        <v/>
      </c>
      <c r="BQ238" s="407" t="str">
        <f t="shared" si="96"/>
        <v/>
      </c>
      <c r="BR238" s="407" t="str">
        <f t="shared" ref="BR238:CI238" si="97">IF(BR$17="","",BR237+BR236)</f>
        <v/>
      </c>
      <c r="BS238" s="407" t="str">
        <f t="shared" si="97"/>
        <v/>
      </c>
      <c r="BT238" s="407" t="str">
        <f t="shared" si="97"/>
        <v/>
      </c>
      <c r="BU238" s="407" t="str">
        <f t="shared" si="97"/>
        <v/>
      </c>
      <c r="BV238" s="407" t="str">
        <f t="shared" si="97"/>
        <v/>
      </c>
      <c r="BW238" s="407" t="str">
        <f t="shared" si="97"/>
        <v/>
      </c>
      <c r="BX238" s="407" t="str">
        <f t="shared" si="97"/>
        <v/>
      </c>
      <c r="BY238" s="407" t="str">
        <f t="shared" si="97"/>
        <v/>
      </c>
      <c r="BZ238" s="407" t="str">
        <f t="shared" si="97"/>
        <v/>
      </c>
      <c r="CA238" s="407" t="str">
        <f t="shared" si="97"/>
        <v/>
      </c>
      <c r="CB238" s="407" t="str">
        <f t="shared" si="97"/>
        <v/>
      </c>
      <c r="CC238" s="407" t="str">
        <f t="shared" si="97"/>
        <v/>
      </c>
      <c r="CD238" s="407" t="str">
        <f t="shared" si="97"/>
        <v/>
      </c>
      <c r="CE238" s="407" t="str">
        <f t="shared" si="97"/>
        <v/>
      </c>
      <c r="CF238" s="407" t="str">
        <f t="shared" si="97"/>
        <v/>
      </c>
      <c r="CG238" s="407" t="str">
        <f t="shared" si="97"/>
        <v/>
      </c>
      <c r="CH238" s="407" t="str">
        <f t="shared" si="97"/>
        <v/>
      </c>
      <c r="CI238" s="407" t="str">
        <f t="shared" si="97"/>
        <v/>
      </c>
      <c r="CJ238" s="406">
        <f ca="1">SUM(F238:CI238)</f>
        <v>0</v>
      </c>
      <c r="CK238" s="50" t="s">
        <v>172</v>
      </c>
    </row>
    <row r="239" spans="3:89" s="29" customFormat="1" ht="15" customHeight="1">
      <c r="C239" s="207"/>
      <c r="D239" s="206"/>
      <c r="E239" s="206"/>
      <c r="F239" s="167"/>
      <c r="G239" s="405"/>
      <c r="H239" s="167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167"/>
      <c r="AM239" s="167"/>
      <c r="AN239" s="167"/>
      <c r="AO239" s="167"/>
      <c r="AP239" s="167"/>
      <c r="AQ239" s="167"/>
      <c r="AR239" s="167"/>
      <c r="AS239" s="167"/>
      <c r="AT239" s="167"/>
      <c r="AU239" s="167"/>
      <c r="AV239" s="167"/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67"/>
      <c r="BG239" s="167"/>
      <c r="BH239" s="167"/>
      <c r="BI239" s="167"/>
      <c r="BJ239" s="167"/>
      <c r="BK239" s="167"/>
      <c r="BL239" s="167"/>
      <c r="BM239" s="167"/>
      <c r="BN239" s="167"/>
      <c r="BO239" s="167"/>
      <c r="BP239" s="167"/>
      <c r="BQ239" s="167"/>
      <c r="BR239" s="167"/>
      <c r="BS239" s="167"/>
      <c r="BT239" s="167"/>
      <c r="BU239" s="167"/>
      <c r="BV239" s="167"/>
      <c r="BW239" s="167"/>
      <c r="BX239" s="167"/>
      <c r="BY239" s="167"/>
      <c r="BZ239" s="167"/>
      <c r="CA239" s="167"/>
      <c r="CB239" s="167"/>
      <c r="CC239" s="167"/>
      <c r="CD239" s="167"/>
      <c r="CE239" s="167"/>
      <c r="CF239" s="167"/>
      <c r="CG239" s="167"/>
      <c r="CH239" s="167"/>
      <c r="CI239" s="167"/>
      <c r="CJ239" s="47"/>
      <c r="CK239" s="50" t="s">
        <v>172</v>
      </c>
    </row>
    <row r="240" spans="3:89" s="29" customFormat="1" ht="15" customHeight="1">
      <c r="C240" s="26" t="s">
        <v>464</v>
      </c>
      <c r="D240" s="206"/>
      <c r="E240" s="206"/>
      <c r="F240" s="167"/>
      <c r="G240" s="405"/>
      <c r="H240" s="167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  <c r="AD240" s="167"/>
      <c r="AE240" s="167"/>
      <c r="AF240" s="167"/>
      <c r="AG240" s="167"/>
      <c r="AH240" s="167"/>
      <c r="AI240" s="167"/>
      <c r="AJ240" s="167"/>
      <c r="AK240" s="167"/>
      <c r="AL240" s="167"/>
      <c r="AM240" s="167"/>
      <c r="AN240" s="167"/>
      <c r="AO240" s="167"/>
      <c r="AP240" s="167"/>
      <c r="AQ240" s="167"/>
      <c r="AR240" s="167"/>
      <c r="AS240" s="167"/>
      <c r="AT240" s="167"/>
      <c r="AU240" s="167"/>
      <c r="AV240" s="167"/>
      <c r="AW240" s="167"/>
      <c r="AX240" s="167"/>
      <c r="AY240" s="167"/>
      <c r="AZ240" s="167"/>
      <c r="BA240" s="167"/>
      <c r="BB240" s="167"/>
      <c r="BC240" s="167"/>
      <c r="BD240" s="167"/>
      <c r="BE240" s="167"/>
      <c r="BF240" s="167"/>
      <c r="BG240" s="167"/>
      <c r="BH240" s="167"/>
      <c r="BI240" s="167"/>
      <c r="BJ240" s="167"/>
      <c r="BK240" s="167"/>
      <c r="BL240" s="167"/>
      <c r="BM240" s="167"/>
      <c r="BN240" s="167"/>
      <c r="BO240" s="167"/>
      <c r="BP240" s="167"/>
      <c r="BQ240" s="167"/>
      <c r="BR240" s="167"/>
      <c r="BS240" s="167"/>
      <c r="BT240" s="167"/>
      <c r="BU240" s="167"/>
      <c r="BV240" s="167"/>
      <c r="BW240" s="167"/>
      <c r="BX240" s="167"/>
      <c r="BY240" s="167"/>
      <c r="BZ240" s="167"/>
      <c r="CA240" s="167"/>
      <c r="CB240" s="167"/>
      <c r="CC240" s="167"/>
      <c r="CD240" s="167"/>
      <c r="CE240" s="167"/>
      <c r="CF240" s="167"/>
      <c r="CG240" s="167"/>
      <c r="CH240" s="167"/>
      <c r="CI240" s="167"/>
      <c r="CJ240" s="47"/>
      <c r="CK240" s="50" t="s">
        <v>172</v>
      </c>
    </row>
    <row r="241" spans="3:89" s="29" customFormat="1" ht="15" customHeight="1">
      <c r="C241" s="34" t="str">
        <f>F224&amp;" "&amp;C224&amp;" "&amp;C240</f>
        <v>Phase A Lockers Revenue</v>
      </c>
      <c r="D241" s="206"/>
      <c r="E241" s="206"/>
      <c r="F241" s="39">
        <f t="shared" ref="F241:AK241" ca="1" si="98">IF(F$17="","",F236*$F$225)</f>
        <v>0</v>
      </c>
      <c r="G241" s="39">
        <f t="shared" ca="1" si="98"/>
        <v>0</v>
      </c>
      <c r="H241" s="39">
        <f t="shared" ca="1" si="98"/>
        <v>0</v>
      </c>
      <c r="I241" s="39">
        <f t="shared" ca="1" si="98"/>
        <v>0</v>
      </c>
      <c r="J241" s="39">
        <f t="shared" ca="1" si="98"/>
        <v>0</v>
      </c>
      <c r="K241" s="39">
        <f t="shared" ca="1" si="98"/>
        <v>0</v>
      </c>
      <c r="L241" s="39">
        <f t="shared" ca="1" si="98"/>
        <v>0</v>
      </c>
      <c r="M241" s="39">
        <f t="shared" ca="1" si="98"/>
        <v>0</v>
      </c>
      <c r="N241" s="39">
        <f t="shared" ca="1" si="98"/>
        <v>0</v>
      </c>
      <c r="O241" s="39">
        <f t="shared" ca="1" si="98"/>
        <v>0</v>
      </c>
      <c r="P241" s="39">
        <f t="shared" ca="1" si="98"/>
        <v>0</v>
      </c>
      <c r="Q241" s="39">
        <f t="shared" ca="1" si="98"/>
        <v>0</v>
      </c>
      <c r="R241" s="39">
        <f t="shared" ca="1" si="98"/>
        <v>0</v>
      </c>
      <c r="S241" s="39">
        <f t="shared" ca="1" si="98"/>
        <v>0</v>
      </c>
      <c r="T241" s="39">
        <f t="shared" ca="1" si="98"/>
        <v>0</v>
      </c>
      <c r="U241" s="39">
        <f t="shared" ca="1" si="98"/>
        <v>0</v>
      </c>
      <c r="V241" s="39">
        <f t="shared" ca="1" si="98"/>
        <v>0</v>
      </c>
      <c r="W241" s="39">
        <f t="shared" ca="1" si="98"/>
        <v>0</v>
      </c>
      <c r="X241" s="39">
        <f t="shared" ca="1" si="98"/>
        <v>0</v>
      </c>
      <c r="Y241" s="39">
        <f t="shared" ca="1" si="98"/>
        <v>0</v>
      </c>
      <c r="Z241" s="39">
        <f t="shared" ca="1" si="98"/>
        <v>0</v>
      </c>
      <c r="AA241" s="39">
        <f t="shared" ca="1" si="98"/>
        <v>0</v>
      </c>
      <c r="AB241" s="39">
        <f t="shared" ca="1" si="98"/>
        <v>0</v>
      </c>
      <c r="AC241" s="39">
        <f t="shared" ca="1" si="98"/>
        <v>0</v>
      </c>
      <c r="AD241" s="39">
        <f t="shared" ca="1" si="98"/>
        <v>0</v>
      </c>
      <c r="AE241" s="39">
        <f t="shared" ca="1" si="98"/>
        <v>0</v>
      </c>
      <c r="AF241" s="39">
        <f t="shared" ca="1" si="98"/>
        <v>0</v>
      </c>
      <c r="AG241" s="39">
        <f t="shared" ca="1" si="98"/>
        <v>0</v>
      </c>
      <c r="AH241" s="39">
        <f t="shared" ca="1" si="98"/>
        <v>0</v>
      </c>
      <c r="AI241" s="39">
        <f t="shared" ca="1" si="98"/>
        <v>0</v>
      </c>
      <c r="AJ241" s="39">
        <f t="shared" ca="1" si="98"/>
        <v>0</v>
      </c>
      <c r="AK241" s="39">
        <f t="shared" ca="1" si="98"/>
        <v>0</v>
      </c>
      <c r="AL241" s="39">
        <f t="shared" ref="AL241:BQ241" ca="1" si="99">IF(AL$17="","",AL236*$F$225)</f>
        <v>0</v>
      </c>
      <c r="AM241" s="39">
        <f t="shared" ca="1" si="99"/>
        <v>0</v>
      </c>
      <c r="AN241" s="39">
        <f t="shared" ca="1" si="99"/>
        <v>0</v>
      </c>
      <c r="AO241" s="39">
        <f t="shared" ca="1" si="99"/>
        <v>0</v>
      </c>
      <c r="AP241" s="39">
        <f t="shared" ca="1" si="99"/>
        <v>0</v>
      </c>
      <c r="AQ241" s="39">
        <f t="shared" ca="1" si="99"/>
        <v>0</v>
      </c>
      <c r="AR241" s="39">
        <f t="shared" ca="1" si="99"/>
        <v>0</v>
      </c>
      <c r="AS241" s="39">
        <f t="shared" ca="1" si="99"/>
        <v>0</v>
      </c>
      <c r="AT241" s="39">
        <f t="shared" ca="1" si="99"/>
        <v>0</v>
      </c>
      <c r="AU241" s="39">
        <f t="shared" ca="1" si="99"/>
        <v>0</v>
      </c>
      <c r="AV241" s="39">
        <f t="shared" ca="1" si="99"/>
        <v>0</v>
      </c>
      <c r="AW241" s="39">
        <f t="shared" ca="1" si="99"/>
        <v>0</v>
      </c>
      <c r="AX241" s="39">
        <f t="shared" ca="1" si="99"/>
        <v>0</v>
      </c>
      <c r="AY241" s="39">
        <f t="shared" ca="1" si="99"/>
        <v>0</v>
      </c>
      <c r="AZ241" s="39">
        <f t="shared" ca="1" si="99"/>
        <v>0</v>
      </c>
      <c r="BA241" s="39">
        <f t="shared" ca="1" si="99"/>
        <v>0</v>
      </c>
      <c r="BB241" s="39">
        <f t="shared" ca="1" si="99"/>
        <v>0</v>
      </c>
      <c r="BC241" s="39">
        <f t="shared" ca="1" si="99"/>
        <v>0</v>
      </c>
      <c r="BD241" s="39">
        <f t="shared" ca="1" si="99"/>
        <v>0</v>
      </c>
      <c r="BE241" s="39">
        <f t="shared" ca="1" si="99"/>
        <v>0</v>
      </c>
      <c r="BF241" s="39">
        <f t="shared" ca="1" si="99"/>
        <v>0</v>
      </c>
      <c r="BG241" s="39">
        <f t="shared" ca="1" si="99"/>
        <v>0</v>
      </c>
      <c r="BH241" s="39">
        <f t="shared" ca="1" si="99"/>
        <v>0</v>
      </c>
      <c r="BI241" s="39">
        <f t="shared" ca="1" si="99"/>
        <v>0</v>
      </c>
      <c r="BJ241" s="39">
        <f t="shared" ca="1" si="99"/>
        <v>0</v>
      </c>
      <c r="BK241" s="39">
        <f t="shared" ca="1" si="99"/>
        <v>0</v>
      </c>
      <c r="BL241" s="39">
        <f t="shared" ca="1" si="99"/>
        <v>0</v>
      </c>
      <c r="BM241" s="39">
        <f t="shared" ca="1" si="99"/>
        <v>0</v>
      </c>
      <c r="BN241" s="39">
        <f t="shared" ca="1" si="99"/>
        <v>0</v>
      </c>
      <c r="BO241" s="39" t="str">
        <f t="shared" si="99"/>
        <v/>
      </c>
      <c r="BP241" s="39" t="str">
        <f t="shared" si="99"/>
        <v/>
      </c>
      <c r="BQ241" s="39" t="str">
        <f t="shared" si="99"/>
        <v/>
      </c>
      <c r="BR241" s="39" t="str">
        <f t="shared" ref="BR241:CI241" si="100">IF(BR$17="","",BR236*$F$225)</f>
        <v/>
      </c>
      <c r="BS241" s="39" t="str">
        <f t="shared" si="100"/>
        <v/>
      </c>
      <c r="BT241" s="39" t="str">
        <f t="shared" si="100"/>
        <v/>
      </c>
      <c r="BU241" s="39" t="str">
        <f t="shared" si="100"/>
        <v/>
      </c>
      <c r="BV241" s="39" t="str">
        <f t="shared" si="100"/>
        <v/>
      </c>
      <c r="BW241" s="39" t="str">
        <f t="shared" si="100"/>
        <v/>
      </c>
      <c r="BX241" s="39" t="str">
        <f t="shared" si="100"/>
        <v/>
      </c>
      <c r="BY241" s="39" t="str">
        <f t="shared" si="100"/>
        <v/>
      </c>
      <c r="BZ241" s="39" t="str">
        <f t="shared" si="100"/>
        <v/>
      </c>
      <c r="CA241" s="39" t="str">
        <f t="shared" si="100"/>
        <v/>
      </c>
      <c r="CB241" s="39" t="str">
        <f t="shared" si="100"/>
        <v/>
      </c>
      <c r="CC241" s="39" t="str">
        <f t="shared" si="100"/>
        <v/>
      </c>
      <c r="CD241" s="39" t="str">
        <f t="shared" si="100"/>
        <v/>
      </c>
      <c r="CE241" s="39" t="str">
        <f t="shared" si="100"/>
        <v/>
      </c>
      <c r="CF241" s="39" t="str">
        <f t="shared" si="100"/>
        <v/>
      </c>
      <c r="CG241" s="39" t="str">
        <f t="shared" si="100"/>
        <v/>
      </c>
      <c r="CH241" s="39" t="str">
        <f t="shared" si="100"/>
        <v/>
      </c>
      <c r="CI241" s="39" t="str">
        <f t="shared" si="100"/>
        <v/>
      </c>
      <c r="CJ241" s="51">
        <f ca="1">SUM(F241:CI241)</f>
        <v>0</v>
      </c>
      <c r="CK241" s="50" t="s">
        <v>172</v>
      </c>
    </row>
    <row r="242" spans="3:89" s="29" customFormat="1" ht="15" customHeight="1">
      <c r="C242" s="34" t="str">
        <f>G224&amp;" "&amp;C224&amp;" "&amp;C240</f>
        <v>Phase B Lockers Revenue</v>
      </c>
      <c r="D242" s="206"/>
      <c r="E242" s="206"/>
      <c r="F242" s="39">
        <f t="shared" ref="F242:AK242" ca="1" si="101">IF(F$17="","",F237*$G$225)</f>
        <v>0</v>
      </c>
      <c r="G242" s="39">
        <f t="shared" ca="1" si="101"/>
        <v>0</v>
      </c>
      <c r="H242" s="39">
        <f t="shared" ca="1" si="101"/>
        <v>0</v>
      </c>
      <c r="I242" s="39">
        <f t="shared" ca="1" si="101"/>
        <v>0</v>
      </c>
      <c r="J242" s="39">
        <f t="shared" ca="1" si="101"/>
        <v>0</v>
      </c>
      <c r="K242" s="39">
        <f t="shared" ca="1" si="101"/>
        <v>0</v>
      </c>
      <c r="L242" s="39">
        <f t="shared" ca="1" si="101"/>
        <v>0</v>
      </c>
      <c r="M242" s="39">
        <f t="shared" ca="1" si="101"/>
        <v>0</v>
      </c>
      <c r="N242" s="39">
        <f t="shared" ca="1" si="101"/>
        <v>0</v>
      </c>
      <c r="O242" s="39">
        <f t="shared" ca="1" si="101"/>
        <v>0</v>
      </c>
      <c r="P242" s="39">
        <f t="shared" ca="1" si="101"/>
        <v>0</v>
      </c>
      <c r="Q242" s="39">
        <f t="shared" ca="1" si="101"/>
        <v>0</v>
      </c>
      <c r="R242" s="39">
        <f t="shared" ca="1" si="101"/>
        <v>0</v>
      </c>
      <c r="S242" s="39">
        <f t="shared" ca="1" si="101"/>
        <v>0</v>
      </c>
      <c r="T242" s="39">
        <f t="shared" ca="1" si="101"/>
        <v>0</v>
      </c>
      <c r="U242" s="39">
        <f t="shared" ca="1" si="101"/>
        <v>0</v>
      </c>
      <c r="V242" s="39">
        <f t="shared" ca="1" si="101"/>
        <v>0</v>
      </c>
      <c r="W242" s="39">
        <f t="shared" ca="1" si="101"/>
        <v>0</v>
      </c>
      <c r="X242" s="39">
        <f t="shared" ca="1" si="101"/>
        <v>0</v>
      </c>
      <c r="Y242" s="39">
        <f t="shared" ca="1" si="101"/>
        <v>0</v>
      </c>
      <c r="Z242" s="39">
        <f t="shared" ca="1" si="101"/>
        <v>0</v>
      </c>
      <c r="AA242" s="39">
        <f t="shared" ca="1" si="101"/>
        <v>0</v>
      </c>
      <c r="AB242" s="39">
        <f t="shared" ca="1" si="101"/>
        <v>0</v>
      </c>
      <c r="AC242" s="39">
        <f t="shared" ca="1" si="101"/>
        <v>0</v>
      </c>
      <c r="AD242" s="39">
        <f t="shared" ca="1" si="101"/>
        <v>0</v>
      </c>
      <c r="AE242" s="39">
        <f t="shared" ca="1" si="101"/>
        <v>0</v>
      </c>
      <c r="AF242" s="39">
        <f t="shared" ca="1" si="101"/>
        <v>0</v>
      </c>
      <c r="AG242" s="39">
        <f t="shared" ca="1" si="101"/>
        <v>0</v>
      </c>
      <c r="AH242" s="39">
        <f t="shared" ca="1" si="101"/>
        <v>0</v>
      </c>
      <c r="AI242" s="39">
        <f t="shared" ca="1" si="101"/>
        <v>0</v>
      </c>
      <c r="AJ242" s="39">
        <f t="shared" ca="1" si="101"/>
        <v>0</v>
      </c>
      <c r="AK242" s="39">
        <f t="shared" ca="1" si="101"/>
        <v>0</v>
      </c>
      <c r="AL242" s="39">
        <f t="shared" ref="AL242:BQ242" ca="1" si="102">IF(AL$17="","",AL237*$G$225)</f>
        <v>0</v>
      </c>
      <c r="AM242" s="39">
        <f t="shared" ca="1" si="102"/>
        <v>0</v>
      </c>
      <c r="AN242" s="39">
        <f t="shared" ca="1" si="102"/>
        <v>0</v>
      </c>
      <c r="AO242" s="39">
        <f t="shared" ca="1" si="102"/>
        <v>0</v>
      </c>
      <c r="AP242" s="39">
        <f t="shared" ca="1" si="102"/>
        <v>0</v>
      </c>
      <c r="AQ242" s="39">
        <f t="shared" ca="1" si="102"/>
        <v>0</v>
      </c>
      <c r="AR242" s="39">
        <f t="shared" ca="1" si="102"/>
        <v>0</v>
      </c>
      <c r="AS242" s="39">
        <f t="shared" ca="1" si="102"/>
        <v>0</v>
      </c>
      <c r="AT242" s="39">
        <f t="shared" ca="1" si="102"/>
        <v>0</v>
      </c>
      <c r="AU242" s="39">
        <f t="shared" ca="1" si="102"/>
        <v>0</v>
      </c>
      <c r="AV242" s="39">
        <f t="shared" ca="1" si="102"/>
        <v>0</v>
      </c>
      <c r="AW242" s="39">
        <f t="shared" ca="1" si="102"/>
        <v>0</v>
      </c>
      <c r="AX242" s="39">
        <f t="shared" ca="1" si="102"/>
        <v>0</v>
      </c>
      <c r="AY242" s="39">
        <f t="shared" ca="1" si="102"/>
        <v>0</v>
      </c>
      <c r="AZ242" s="39">
        <f t="shared" ca="1" si="102"/>
        <v>0</v>
      </c>
      <c r="BA242" s="39">
        <f t="shared" ca="1" si="102"/>
        <v>0</v>
      </c>
      <c r="BB242" s="39">
        <f t="shared" ca="1" si="102"/>
        <v>0</v>
      </c>
      <c r="BC242" s="39">
        <f t="shared" ca="1" si="102"/>
        <v>0</v>
      </c>
      <c r="BD242" s="39">
        <f t="shared" ca="1" si="102"/>
        <v>0</v>
      </c>
      <c r="BE242" s="39">
        <f t="shared" ca="1" si="102"/>
        <v>0</v>
      </c>
      <c r="BF242" s="39">
        <f t="shared" ca="1" si="102"/>
        <v>0</v>
      </c>
      <c r="BG242" s="39">
        <f t="shared" ca="1" si="102"/>
        <v>0</v>
      </c>
      <c r="BH242" s="39">
        <f t="shared" ca="1" si="102"/>
        <v>0</v>
      </c>
      <c r="BI242" s="39">
        <f t="shared" ca="1" si="102"/>
        <v>0</v>
      </c>
      <c r="BJ242" s="39">
        <f t="shared" ca="1" si="102"/>
        <v>0</v>
      </c>
      <c r="BK242" s="39">
        <f t="shared" ca="1" si="102"/>
        <v>0</v>
      </c>
      <c r="BL242" s="39">
        <f t="shared" ca="1" si="102"/>
        <v>0</v>
      </c>
      <c r="BM242" s="39">
        <f t="shared" ca="1" si="102"/>
        <v>0</v>
      </c>
      <c r="BN242" s="39">
        <f t="shared" ca="1" si="102"/>
        <v>0</v>
      </c>
      <c r="BO242" s="39" t="str">
        <f t="shared" si="102"/>
        <v/>
      </c>
      <c r="BP242" s="39" t="str">
        <f t="shared" si="102"/>
        <v/>
      </c>
      <c r="BQ242" s="39" t="str">
        <f t="shared" si="102"/>
        <v/>
      </c>
      <c r="BR242" s="39" t="str">
        <f t="shared" ref="BR242:CI242" si="103">IF(BR$17="","",BR237*$G$225)</f>
        <v/>
      </c>
      <c r="BS242" s="39" t="str">
        <f t="shared" si="103"/>
        <v/>
      </c>
      <c r="BT242" s="39" t="str">
        <f t="shared" si="103"/>
        <v/>
      </c>
      <c r="BU242" s="39" t="str">
        <f t="shared" si="103"/>
        <v/>
      </c>
      <c r="BV242" s="39" t="str">
        <f t="shared" si="103"/>
        <v/>
      </c>
      <c r="BW242" s="39" t="str">
        <f t="shared" si="103"/>
        <v/>
      </c>
      <c r="BX242" s="39" t="str">
        <f t="shared" si="103"/>
        <v/>
      </c>
      <c r="BY242" s="39" t="str">
        <f t="shared" si="103"/>
        <v/>
      </c>
      <c r="BZ242" s="39" t="str">
        <f t="shared" si="103"/>
        <v/>
      </c>
      <c r="CA242" s="39" t="str">
        <f t="shared" si="103"/>
        <v/>
      </c>
      <c r="CB242" s="39" t="str">
        <f t="shared" si="103"/>
        <v/>
      </c>
      <c r="CC242" s="39" t="str">
        <f t="shared" si="103"/>
        <v/>
      </c>
      <c r="CD242" s="39" t="str">
        <f t="shared" si="103"/>
        <v/>
      </c>
      <c r="CE242" s="39" t="str">
        <f t="shared" si="103"/>
        <v/>
      </c>
      <c r="CF242" s="39" t="str">
        <f t="shared" si="103"/>
        <v/>
      </c>
      <c r="CG242" s="39" t="str">
        <f t="shared" si="103"/>
        <v/>
      </c>
      <c r="CH242" s="39" t="str">
        <f t="shared" si="103"/>
        <v/>
      </c>
      <c r="CI242" s="39" t="str">
        <f t="shared" si="103"/>
        <v/>
      </c>
      <c r="CJ242" s="60">
        <f ca="1">SUM(F242:CI242)</f>
        <v>0</v>
      </c>
      <c r="CK242" s="50" t="s">
        <v>172</v>
      </c>
    </row>
    <row r="243" spans="3:89" s="29" customFormat="1" ht="15" customHeight="1">
      <c r="C243" s="292" t="str">
        <f>"Total "&amp;C224&amp;" "&amp;C240</f>
        <v>Total Lockers Revenue</v>
      </c>
      <c r="D243" s="404"/>
      <c r="E243" s="404"/>
      <c r="F243" s="278">
        <f t="shared" ref="F243:BQ243" ca="1" si="104">IF(F$17="","",F242+F241)</f>
        <v>0</v>
      </c>
      <c r="G243" s="278">
        <f t="shared" ca="1" si="104"/>
        <v>0</v>
      </c>
      <c r="H243" s="278">
        <f t="shared" ca="1" si="104"/>
        <v>0</v>
      </c>
      <c r="I243" s="278">
        <f t="shared" ca="1" si="104"/>
        <v>0</v>
      </c>
      <c r="J243" s="278">
        <f t="shared" ca="1" si="104"/>
        <v>0</v>
      </c>
      <c r="K243" s="278">
        <f t="shared" ca="1" si="104"/>
        <v>0</v>
      </c>
      <c r="L243" s="278">
        <f t="shared" ca="1" si="104"/>
        <v>0</v>
      </c>
      <c r="M243" s="278">
        <f t="shared" ca="1" si="104"/>
        <v>0</v>
      </c>
      <c r="N243" s="278">
        <f t="shared" ca="1" si="104"/>
        <v>0</v>
      </c>
      <c r="O243" s="278">
        <f t="shared" ca="1" si="104"/>
        <v>0</v>
      </c>
      <c r="P243" s="278">
        <f t="shared" ca="1" si="104"/>
        <v>0</v>
      </c>
      <c r="Q243" s="278">
        <f t="shared" ca="1" si="104"/>
        <v>0</v>
      </c>
      <c r="R243" s="278">
        <f t="shared" ca="1" si="104"/>
        <v>0</v>
      </c>
      <c r="S243" s="278">
        <f t="shared" ca="1" si="104"/>
        <v>0</v>
      </c>
      <c r="T243" s="278">
        <f t="shared" ca="1" si="104"/>
        <v>0</v>
      </c>
      <c r="U243" s="278">
        <f t="shared" ca="1" si="104"/>
        <v>0</v>
      </c>
      <c r="V243" s="278">
        <f t="shared" ca="1" si="104"/>
        <v>0</v>
      </c>
      <c r="W243" s="278">
        <f t="shared" ca="1" si="104"/>
        <v>0</v>
      </c>
      <c r="X243" s="278">
        <f t="shared" ca="1" si="104"/>
        <v>0</v>
      </c>
      <c r="Y243" s="278">
        <f t="shared" ca="1" si="104"/>
        <v>0</v>
      </c>
      <c r="Z243" s="278">
        <f t="shared" ca="1" si="104"/>
        <v>0</v>
      </c>
      <c r="AA243" s="278">
        <f t="shared" ca="1" si="104"/>
        <v>0</v>
      </c>
      <c r="AB243" s="278">
        <f t="shared" ca="1" si="104"/>
        <v>0</v>
      </c>
      <c r="AC243" s="278">
        <f t="shared" ca="1" si="104"/>
        <v>0</v>
      </c>
      <c r="AD243" s="278">
        <f t="shared" ca="1" si="104"/>
        <v>0</v>
      </c>
      <c r="AE243" s="278">
        <f t="shared" ca="1" si="104"/>
        <v>0</v>
      </c>
      <c r="AF243" s="278">
        <f t="shared" ca="1" si="104"/>
        <v>0</v>
      </c>
      <c r="AG243" s="278">
        <f t="shared" ca="1" si="104"/>
        <v>0</v>
      </c>
      <c r="AH243" s="278">
        <f t="shared" ca="1" si="104"/>
        <v>0</v>
      </c>
      <c r="AI243" s="278">
        <f t="shared" ca="1" si="104"/>
        <v>0</v>
      </c>
      <c r="AJ243" s="278">
        <f t="shared" ca="1" si="104"/>
        <v>0</v>
      </c>
      <c r="AK243" s="278">
        <f t="shared" ca="1" si="104"/>
        <v>0</v>
      </c>
      <c r="AL243" s="278">
        <f t="shared" ca="1" si="104"/>
        <v>0</v>
      </c>
      <c r="AM243" s="278">
        <f t="shared" ca="1" si="104"/>
        <v>0</v>
      </c>
      <c r="AN243" s="278">
        <f t="shared" ca="1" si="104"/>
        <v>0</v>
      </c>
      <c r="AO243" s="278">
        <f t="shared" ca="1" si="104"/>
        <v>0</v>
      </c>
      <c r="AP243" s="278">
        <f t="shared" ca="1" si="104"/>
        <v>0</v>
      </c>
      <c r="AQ243" s="278">
        <f t="shared" ca="1" si="104"/>
        <v>0</v>
      </c>
      <c r="AR243" s="278">
        <f t="shared" ca="1" si="104"/>
        <v>0</v>
      </c>
      <c r="AS243" s="278">
        <f t="shared" ca="1" si="104"/>
        <v>0</v>
      </c>
      <c r="AT243" s="278">
        <f t="shared" ca="1" si="104"/>
        <v>0</v>
      </c>
      <c r="AU243" s="278">
        <f t="shared" ca="1" si="104"/>
        <v>0</v>
      </c>
      <c r="AV243" s="278">
        <f t="shared" ca="1" si="104"/>
        <v>0</v>
      </c>
      <c r="AW243" s="278">
        <f t="shared" ca="1" si="104"/>
        <v>0</v>
      </c>
      <c r="AX243" s="278">
        <f t="shared" ca="1" si="104"/>
        <v>0</v>
      </c>
      <c r="AY243" s="278">
        <f t="shared" ca="1" si="104"/>
        <v>0</v>
      </c>
      <c r="AZ243" s="278">
        <f t="shared" ca="1" si="104"/>
        <v>0</v>
      </c>
      <c r="BA243" s="278">
        <f t="shared" ca="1" si="104"/>
        <v>0</v>
      </c>
      <c r="BB243" s="278">
        <f t="shared" ca="1" si="104"/>
        <v>0</v>
      </c>
      <c r="BC243" s="278">
        <f t="shared" ca="1" si="104"/>
        <v>0</v>
      </c>
      <c r="BD243" s="278">
        <f t="shared" ca="1" si="104"/>
        <v>0</v>
      </c>
      <c r="BE243" s="278">
        <f t="shared" ca="1" si="104"/>
        <v>0</v>
      </c>
      <c r="BF243" s="278">
        <f t="shared" ca="1" si="104"/>
        <v>0</v>
      </c>
      <c r="BG243" s="278">
        <f t="shared" ca="1" si="104"/>
        <v>0</v>
      </c>
      <c r="BH243" s="278">
        <f t="shared" ca="1" si="104"/>
        <v>0</v>
      </c>
      <c r="BI243" s="278">
        <f t="shared" ca="1" si="104"/>
        <v>0</v>
      </c>
      <c r="BJ243" s="278">
        <f t="shared" ca="1" si="104"/>
        <v>0</v>
      </c>
      <c r="BK243" s="278">
        <f t="shared" ca="1" si="104"/>
        <v>0</v>
      </c>
      <c r="BL243" s="278">
        <f t="shared" ca="1" si="104"/>
        <v>0</v>
      </c>
      <c r="BM243" s="278">
        <f t="shared" ca="1" si="104"/>
        <v>0</v>
      </c>
      <c r="BN243" s="278">
        <f t="shared" ca="1" si="104"/>
        <v>0</v>
      </c>
      <c r="BO243" s="278" t="str">
        <f t="shared" si="104"/>
        <v/>
      </c>
      <c r="BP243" s="278" t="str">
        <f t="shared" si="104"/>
        <v/>
      </c>
      <c r="BQ243" s="278" t="str">
        <f t="shared" si="104"/>
        <v/>
      </c>
      <c r="BR243" s="278" t="str">
        <f t="shared" ref="BR243:CI243" si="105">IF(BR$17="","",BR242+BR241)</f>
        <v/>
      </c>
      <c r="BS243" s="278" t="str">
        <f t="shared" si="105"/>
        <v/>
      </c>
      <c r="BT243" s="278" t="str">
        <f t="shared" si="105"/>
        <v/>
      </c>
      <c r="BU243" s="278" t="str">
        <f t="shared" si="105"/>
        <v/>
      </c>
      <c r="BV243" s="278" t="str">
        <f t="shared" si="105"/>
        <v/>
      </c>
      <c r="BW243" s="278" t="str">
        <f t="shared" si="105"/>
        <v/>
      </c>
      <c r="BX243" s="278" t="str">
        <f t="shared" si="105"/>
        <v/>
      </c>
      <c r="BY243" s="278" t="str">
        <f t="shared" si="105"/>
        <v/>
      </c>
      <c r="BZ243" s="278" t="str">
        <f t="shared" si="105"/>
        <v/>
      </c>
      <c r="CA243" s="278" t="str">
        <f t="shared" si="105"/>
        <v/>
      </c>
      <c r="CB243" s="278" t="str">
        <f t="shared" si="105"/>
        <v/>
      </c>
      <c r="CC243" s="278" t="str">
        <f t="shared" si="105"/>
        <v/>
      </c>
      <c r="CD243" s="278" t="str">
        <f t="shared" si="105"/>
        <v/>
      </c>
      <c r="CE243" s="278" t="str">
        <f t="shared" si="105"/>
        <v/>
      </c>
      <c r="CF243" s="278" t="str">
        <f t="shared" si="105"/>
        <v/>
      </c>
      <c r="CG243" s="278" t="str">
        <f t="shared" si="105"/>
        <v/>
      </c>
      <c r="CH243" s="278" t="str">
        <f t="shared" si="105"/>
        <v/>
      </c>
      <c r="CI243" s="278" t="str">
        <f t="shared" si="105"/>
        <v/>
      </c>
      <c r="CJ243" s="51">
        <f ca="1">SUM(F243:CI243)</f>
        <v>0</v>
      </c>
      <c r="CK243" s="50" t="s">
        <v>172</v>
      </c>
    </row>
    <row r="244" spans="3:89" s="29" customFormat="1" ht="15" customHeight="1">
      <c r="C244" s="18"/>
      <c r="D244" s="381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50" t="s">
        <v>172</v>
      </c>
    </row>
    <row r="245" spans="3:89" s="29" customFormat="1" ht="15" customHeight="1">
      <c r="C245" s="18"/>
      <c r="D245" s="381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50" t="s">
        <v>172</v>
      </c>
    </row>
    <row r="246" spans="3:89" s="29" customFormat="1" ht="15" customHeight="1">
      <c r="C246" s="323" t="str">
        <f>C59</f>
        <v>Revenue Stream 4</v>
      </c>
      <c r="D246" s="413" t="s">
        <v>296</v>
      </c>
      <c r="E246" s="413" t="s">
        <v>303</v>
      </c>
      <c r="F246" s="413" t="s">
        <v>295</v>
      </c>
      <c r="G246" s="413" t="s">
        <v>294</v>
      </c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50" t="s">
        <v>172</v>
      </c>
    </row>
    <row r="247" spans="3:89" s="29" customFormat="1" ht="15" customHeight="1">
      <c r="C247" s="207" t="str">
        <f>C246&amp;" Price Per Unit"</f>
        <v>Revenue Stream 4 Price Per Unit</v>
      </c>
      <c r="D247" s="56"/>
      <c r="E247" s="118"/>
      <c r="F247" s="329">
        <v>0</v>
      </c>
      <c r="G247" s="329">
        <v>0</v>
      </c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50" t="s">
        <v>172</v>
      </c>
    </row>
    <row r="248" spans="3:89" s="29" customFormat="1" ht="15" customHeight="1">
      <c r="C248" s="207" t="str">
        <f>"Total "&amp;C246&amp;" Units"</f>
        <v>Total Revenue Stream 4 Units</v>
      </c>
      <c r="D248" s="412"/>
      <c r="E248" s="411"/>
      <c r="F248" s="410">
        <f>F59</f>
        <v>0</v>
      </c>
      <c r="G248" s="410">
        <f>G59</f>
        <v>0</v>
      </c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50" t="s">
        <v>172</v>
      </c>
    </row>
    <row r="249" spans="3:89" s="29" customFormat="1" ht="15" customHeight="1">
      <c r="C249" s="29" t="str">
        <f>"Total "&amp;C246&amp;" Revenue"</f>
        <v>Total Revenue Stream 4 Revenue</v>
      </c>
      <c r="D249" s="300">
        <f>F249+G249</f>
        <v>0</v>
      </c>
      <c r="F249" s="300">
        <f>F248*F247</f>
        <v>0</v>
      </c>
      <c r="G249" s="300">
        <f>G248*G247</f>
        <v>0</v>
      </c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50" t="s">
        <v>172</v>
      </c>
    </row>
    <row r="250" spans="3:89" s="29" customFormat="1" ht="15" customHeight="1">
      <c r="C250" s="34" t="str">
        <f>C246&amp;" Start Period"</f>
        <v>Revenue Stream 4 Start Period</v>
      </c>
      <c r="D250" s="282">
        <f>MIN(F250:G250)</f>
        <v>0</v>
      </c>
      <c r="E250" s="282"/>
      <c r="F250" s="282">
        <v>0</v>
      </c>
      <c r="G250" s="282">
        <v>0</v>
      </c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50" t="s">
        <v>172</v>
      </c>
    </row>
    <row r="251" spans="3:89" s="29" customFormat="1" ht="15" customHeight="1">
      <c r="C251" s="207" t="s">
        <v>13</v>
      </c>
      <c r="D251" s="206">
        <f>IF(D250="","",INDEX($F$16:$CK$17,1,MATCH(D250,$F$17:$CK$17,1)))</f>
        <v>42094</v>
      </c>
      <c r="F251" s="206">
        <f>IF(F250="","",INDEX($F$16:$CK$17,1,MATCH(F250,$F$17:$CK$17,1)))</f>
        <v>42094</v>
      </c>
      <c r="G251" s="206">
        <f>IF(G250="","",INDEX($F$16:$CK$17,1,MATCH(G250,$F$17:$CK$17,1)))</f>
        <v>42094</v>
      </c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50" t="s">
        <v>172</v>
      </c>
    </row>
    <row r="252" spans="3:89" s="29" customFormat="1" ht="15" customHeight="1">
      <c r="C252" s="34" t="str">
        <f>C246&amp;" End Period"</f>
        <v>Revenue Stream 4 End Period</v>
      </c>
      <c r="D252" s="282">
        <f>MAX(F252:G252)</f>
        <v>0</v>
      </c>
      <c r="E252" s="282"/>
      <c r="F252" s="282">
        <v>0</v>
      </c>
      <c r="G252" s="282">
        <v>0</v>
      </c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50" t="s">
        <v>172</v>
      </c>
    </row>
    <row r="253" spans="3:89" s="29" customFormat="1" ht="15" customHeight="1">
      <c r="C253" s="207" t="s">
        <v>13</v>
      </c>
      <c r="D253" s="206">
        <f>IF(D252="","",INDEX($F$16:$CK$17,1,MATCH(D252,$F$17:$CK$17,1)))</f>
        <v>42094</v>
      </c>
      <c r="F253" s="206">
        <f>IF(F252="","",INDEX($F$16:$CK$17,1,MATCH(F252,$F$17:$CK$17,1)))</f>
        <v>42094</v>
      </c>
      <c r="G253" s="206">
        <f>IF(G252="","",INDEX($F$16:$CK$17,1,MATCH(G252,$F$17:$CK$17,1)))</f>
        <v>42094</v>
      </c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50" t="s">
        <v>172</v>
      </c>
    </row>
    <row r="254" spans="3:89" s="29" customFormat="1" ht="15" customHeight="1">
      <c r="C254" s="18"/>
      <c r="D254" s="381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50" t="s">
        <v>172</v>
      </c>
    </row>
    <row r="255" spans="3:89" s="29" customFormat="1" ht="15" customHeight="1">
      <c r="C255" s="34" t="str">
        <f>C245&amp;" Driven By?"</f>
        <v xml:space="preserve"> Driven By?</v>
      </c>
      <c r="D255" s="281" t="s">
        <v>465</v>
      </c>
      <c r="E255" s="280">
        <f>IF(D255=F255,0,1)</f>
        <v>1</v>
      </c>
      <c r="F255" s="279" t="s">
        <v>466</v>
      </c>
      <c r="G255" s="279" t="s">
        <v>465</v>
      </c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50" t="s">
        <v>172</v>
      </c>
    </row>
    <row r="256" spans="3:89" s="29" customFormat="1" ht="15" customHeight="1">
      <c r="C256" s="18"/>
      <c r="D256" s="381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50" t="s">
        <v>172</v>
      </c>
    </row>
    <row r="257" spans="3:89" s="29" customFormat="1" ht="15" customHeight="1">
      <c r="C257" s="26" t="s">
        <v>142</v>
      </c>
      <c r="D257" s="206"/>
      <c r="E257" s="206"/>
      <c r="G257" s="206"/>
      <c r="CJ257" s="18"/>
      <c r="CK257" s="50" t="s">
        <v>172</v>
      </c>
    </row>
    <row r="258" spans="3:89" s="29" customFormat="1" ht="15" customHeight="1">
      <c r="C258" s="34" t="str">
        <f>F246&amp;" "&amp;C246&amp;" "&amp;C257</f>
        <v>Phase A Revenue Stream 4 Units</v>
      </c>
      <c r="D258" s="240">
        <f>F250</f>
        <v>0</v>
      </c>
      <c r="E258" s="240">
        <f>F252</f>
        <v>0</v>
      </c>
      <c r="F258" s="342">
        <f t="shared" ref="F258:AK258" ca="1" si="106">IFERROR(IF(F$17="","",IF(AND(F$17&gt;=$D258,F$17&lt;=$E258),IF($E$255=1,$F$248/($E258-$D258+1),$F$248*(F$185/(OFFSET($F$186,0,$E258-1)-OFFSET($F$186,0,$D258-2)))),0)),0)</f>
        <v>0</v>
      </c>
      <c r="G258" s="342">
        <f t="shared" ca="1" si="106"/>
        <v>0</v>
      </c>
      <c r="H258" s="342">
        <f t="shared" ca="1" si="106"/>
        <v>0</v>
      </c>
      <c r="I258" s="342">
        <f t="shared" ca="1" si="106"/>
        <v>0</v>
      </c>
      <c r="J258" s="342">
        <f t="shared" ca="1" si="106"/>
        <v>0</v>
      </c>
      <c r="K258" s="342">
        <f t="shared" ca="1" si="106"/>
        <v>0</v>
      </c>
      <c r="L258" s="342">
        <f t="shared" ca="1" si="106"/>
        <v>0</v>
      </c>
      <c r="M258" s="342">
        <f t="shared" ca="1" si="106"/>
        <v>0</v>
      </c>
      <c r="N258" s="342">
        <f t="shared" ca="1" si="106"/>
        <v>0</v>
      </c>
      <c r="O258" s="342">
        <f t="shared" ca="1" si="106"/>
        <v>0</v>
      </c>
      <c r="P258" s="342">
        <f t="shared" ca="1" si="106"/>
        <v>0</v>
      </c>
      <c r="Q258" s="342">
        <f t="shared" ca="1" si="106"/>
        <v>0</v>
      </c>
      <c r="R258" s="342">
        <f t="shared" ca="1" si="106"/>
        <v>0</v>
      </c>
      <c r="S258" s="342">
        <f t="shared" ca="1" si="106"/>
        <v>0</v>
      </c>
      <c r="T258" s="342">
        <f t="shared" ca="1" si="106"/>
        <v>0</v>
      </c>
      <c r="U258" s="342">
        <f t="shared" ca="1" si="106"/>
        <v>0</v>
      </c>
      <c r="V258" s="342">
        <f t="shared" ca="1" si="106"/>
        <v>0</v>
      </c>
      <c r="W258" s="342">
        <f t="shared" ca="1" si="106"/>
        <v>0</v>
      </c>
      <c r="X258" s="342">
        <f t="shared" ca="1" si="106"/>
        <v>0</v>
      </c>
      <c r="Y258" s="342">
        <f t="shared" ca="1" si="106"/>
        <v>0</v>
      </c>
      <c r="Z258" s="342">
        <f t="shared" ca="1" si="106"/>
        <v>0</v>
      </c>
      <c r="AA258" s="342">
        <f t="shared" ca="1" si="106"/>
        <v>0</v>
      </c>
      <c r="AB258" s="342">
        <f t="shared" ca="1" si="106"/>
        <v>0</v>
      </c>
      <c r="AC258" s="342">
        <f t="shared" ca="1" si="106"/>
        <v>0</v>
      </c>
      <c r="AD258" s="342">
        <f t="shared" ca="1" si="106"/>
        <v>0</v>
      </c>
      <c r="AE258" s="342">
        <f t="shared" ca="1" si="106"/>
        <v>0</v>
      </c>
      <c r="AF258" s="342">
        <f t="shared" ca="1" si="106"/>
        <v>0</v>
      </c>
      <c r="AG258" s="342">
        <f t="shared" ca="1" si="106"/>
        <v>0</v>
      </c>
      <c r="AH258" s="342">
        <f t="shared" ca="1" si="106"/>
        <v>0</v>
      </c>
      <c r="AI258" s="342">
        <f t="shared" ca="1" si="106"/>
        <v>0</v>
      </c>
      <c r="AJ258" s="342">
        <f t="shared" ca="1" si="106"/>
        <v>0</v>
      </c>
      <c r="AK258" s="342">
        <f t="shared" ca="1" si="106"/>
        <v>0</v>
      </c>
      <c r="AL258" s="342">
        <f t="shared" ref="AL258:BQ258" ca="1" si="107">IFERROR(IF(AL$17="","",IF(AND(AL$17&gt;=$D258,AL$17&lt;=$E258),IF($E$255=1,$F$248/($E258-$D258+1),$F$248*(AL$185/(OFFSET($F$186,0,$E258-1)-OFFSET($F$186,0,$D258-2)))),0)),0)</f>
        <v>0</v>
      </c>
      <c r="AM258" s="342">
        <f t="shared" ca="1" si="107"/>
        <v>0</v>
      </c>
      <c r="AN258" s="342">
        <f t="shared" ca="1" si="107"/>
        <v>0</v>
      </c>
      <c r="AO258" s="342">
        <f t="shared" ca="1" si="107"/>
        <v>0</v>
      </c>
      <c r="AP258" s="342">
        <f t="shared" ca="1" si="107"/>
        <v>0</v>
      </c>
      <c r="AQ258" s="342">
        <f t="shared" ca="1" si="107"/>
        <v>0</v>
      </c>
      <c r="AR258" s="342">
        <f t="shared" ca="1" si="107"/>
        <v>0</v>
      </c>
      <c r="AS258" s="342">
        <f t="shared" ca="1" si="107"/>
        <v>0</v>
      </c>
      <c r="AT258" s="342">
        <f t="shared" ca="1" si="107"/>
        <v>0</v>
      </c>
      <c r="AU258" s="342">
        <f t="shared" ca="1" si="107"/>
        <v>0</v>
      </c>
      <c r="AV258" s="342">
        <f t="shared" ca="1" si="107"/>
        <v>0</v>
      </c>
      <c r="AW258" s="342">
        <f t="shared" ca="1" si="107"/>
        <v>0</v>
      </c>
      <c r="AX258" s="342">
        <f t="shared" ca="1" si="107"/>
        <v>0</v>
      </c>
      <c r="AY258" s="342">
        <f t="shared" ca="1" si="107"/>
        <v>0</v>
      </c>
      <c r="AZ258" s="342">
        <f t="shared" ca="1" si="107"/>
        <v>0</v>
      </c>
      <c r="BA258" s="342">
        <f t="shared" ca="1" si="107"/>
        <v>0</v>
      </c>
      <c r="BB258" s="342">
        <f t="shared" ca="1" si="107"/>
        <v>0</v>
      </c>
      <c r="BC258" s="342">
        <f t="shared" ca="1" si="107"/>
        <v>0</v>
      </c>
      <c r="BD258" s="342">
        <f t="shared" ca="1" si="107"/>
        <v>0</v>
      </c>
      <c r="BE258" s="342">
        <f t="shared" ca="1" si="107"/>
        <v>0</v>
      </c>
      <c r="BF258" s="342">
        <f t="shared" ca="1" si="107"/>
        <v>0</v>
      </c>
      <c r="BG258" s="342">
        <f t="shared" ca="1" si="107"/>
        <v>0</v>
      </c>
      <c r="BH258" s="342">
        <f t="shared" ca="1" si="107"/>
        <v>0</v>
      </c>
      <c r="BI258" s="342">
        <f t="shared" ca="1" si="107"/>
        <v>0</v>
      </c>
      <c r="BJ258" s="342">
        <f t="shared" ca="1" si="107"/>
        <v>0</v>
      </c>
      <c r="BK258" s="342">
        <f t="shared" ca="1" si="107"/>
        <v>0</v>
      </c>
      <c r="BL258" s="342">
        <f t="shared" ca="1" si="107"/>
        <v>0</v>
      </c>
      <c r="BM258" s="342">
        <f t="shared" ca="1" si="107"/>
        <v>0</v>
      </c>
      <c r="BN258" s="342">
        <f t="shared" ca="1" si="107"/>
        <v>0</v>
      </c>
      <c r="BO258" s="342" t="str">
        <f t="shared" ca="1" si="107"/>
        <v/>
      </c>
      <c r="BP258" s="342" t="str">
        <f t="shared" ca="1" si="107"/>
        <v/>
      </c>
      <c r="BQ258" s="342" t="str">
        <f t="shared" ca="1" si="107"/>
        <v/>
      </c>
      <c r="BR258" s="342" t="str">
        <f t="shared" ref="BR258:CI258" ca="1" si="108">IFERROR(IF(BR$17="","",IF(AND(BR$17&gt;=$D258,BR$17&lt;=$E258),IF($E$255=1,$F$248/($E258-$D258+1),$F$248*(BR$185/(OFFSET($F$186,0,$E258-1)-OFFSET($F$186,0,$D258-2)))),0)),0)</f>
        <v/>
      </c>
      <c r="BS258" s="342" t="str">
        <f t="shared" ca="1" si="108"/>
        <v/>
      </c>
      <c r="BT258" s="342" t="str">
        <f t="shared" ca="1" si="108"/>
        <v/>
      </c>
      <c r="BU258" s="342" t="str">
        <f t="shared" ca="1" si="108"/>
        <v/>
      </c>
      <c r="BV258" s="342" t="str">
        <f t="shared" ca="1" si="108"/>
        <v/>
      </c>
      <c r="BW258" s="342" t="str">
        <f t="shared" ca="1" si="108"/>
        <v/>
      </c>
      <c r="BX258" s="342" t="str">
        <f t="shared" ca="1" si="108"/>
        <v/>
      </c>
      <c r="BY258" s="342" t="str">
        <f t="shared" ca="1" si="108"/>
        <v/>
      </c>
      <c r="BZ258" s="342" t="str">
        <f t="shared" ca="1" si="108"/>
        <v/>
      </c>
      <c r="CA258" s="342" t="str">
        <f t="shared" ca="1" si="108"/>
        <v/>
      </c>
      <c r="CB258" s="342" t="str">
        <f t="shared" ca="1" si="108"/>
        <v/>
      </c>
      <c r="CC258" s="342" t="str">
        <f t="shared" ca="1" si="108"/>
        <v/>
      </c>
      <c r="CD258" s="342" t="str">
        <f t="shared" ca="1" si="108"/>
        <v/>
      </c>
      <c r="CE258" s="342" t="str">
        <f t="shared" ca="1" si="108"/>
        <v/>
      </c>
      <c r="CF258" s="342" t="str">
        <f t="shared" ca="1" si="108"/>
        <v/>
      </c>
      <c r="CG258" s="342" t="str">
        <f t="shared" ca="1" si="108"/>
        <v/>
      </c>
      <c r="CH258" s="342" t="str">
        <f t="shared" ca="1" si="108"/>
        <v/>
      </c>
      <c r="CI258" s="342" t="str">
        <f t="shared" ca="1" si="108"/>
        <v/>
      </c>
      <c r="CJ258" s="406">
        <f ca="1">SUM(F258:CI258)</f>
        <v>0</v>
      </c>
      <c r="CK258" s="50" t="s">
        <v>172</v>
      </c>
    </row>
    <row r="259" spans="3:89" s="29" customFormat="1" ht="15" customHeight="1">
      <c r="C259" s="34" t="str">
        <f>G246&amp;" "&amp;C246&amp;" "&amp;C257</f>
        <v>Phase B Revenue Stream 4 Units</v>
      </c>
      <c r="D259" s="409">
        <f>G250</f>
        <v>0</v>
      </c>
      <c r="E259" s="409">
        <f>G252</f>
        <v>0</v>
      </c>
      <c r="F259" s="342">
        <f t="shared" ref="F259:AK259" ca="1" si="109">IFERROR(IF(F$17="","",IF(AND(F$17&gt;=$D259,F$17&lt;=$E259),IF($E$255=1,$G$248/($E259-$D259+1),$G$248*(F$187/(OFFSET($F$188,0,$E259-1)-OFFSET($F$188,0,$D259-2)))),0)),0)</f>
        <v>0</v>
      </c>
      <c r="G259" s="342">
        <f t="shared" ca="1" si="109"/>
        <v>0</v>
      </c>
      <c r="H259" s="342">
        <f t="shared" ca="1" si="109"/>
        <v>0</v>
      </c>
      <c r="I259" s="342">
        <f t="shared" ca="1" si="109"/>
        <v>0</v>
      </c>
      <c r="J259" s="342">
        <f t="shared" ca="1" si="109"/>
        <v>0</v>
      </c>
      <c r="K259" s="342">
        <f t="shared" ca="1" si="109"/>
        <v>0</v>
      </c>
      <c r="L259" s="342">
        <f t="shared" ca="1" si="109"/>
        <v>0</v>
      </c>
      <c r="M259" s="342">
        <f t="shared" ca="1" si="109"/>
        <v>0</v>
      </c>
      <c r="N259" s="342">
        <f t="shared" ca="1" si="109"/>
        <v>0</v>
      </c>
      <c r="O259" s="342">
        <f t="shared" ca="1" si="109"/>
        <v>0</v>
      </c>
      <c r="P259" s="342">
        <f t="shared" ca="1" si="109"/>
        <v>0</v>
      </c>
      <c r="Q259" s="342">
        <f t="shared" ca="1" si="109"/>
        <v>0</v>
      </c>
      <c r="R259" s="342">
        <f t="shared" ca="1" si="109"/>
        <v>0</v>
      </c>
      <c r="S259" s="342">
        <f t="shared" ca="1" si="109"/>
        <v>0</v>
      </c>
      <c r="T259" s="342">
        <f t="shared" ca="1" si="109"/>
        <v>0</v>
      </c>
      <c r="U259" s="342">
        <f t="shared" ca="1" si="109"/>
        <v>0</v>
      </c>
      <c r="V259" s="342">
        <f t="shared" ca="1" si="109"/>
        <v>0</v>
      </c>
      <c r="W259" s="342">
        <f t="shared" ca="1" si="109"/>
        <v>0</v>
      </c>
      <c r="X259" s="342">
        <f t="shared" ca="1" si="109"/>
        <v>0</v>
      </c>
      <c r="Y259" s="342">
        <f t="shared" ca="1" si="109"/>
        <v>0</v>
      </c>
      <c r="Z259" s="342">
        <f t="shared" ca="1" si="109"/>
        <v>0</v>
      </c>
      <c r="AA259" s="342">
        <f t="shared" ca="1" si="109"/>
        <v>0</v>
      </c>
      <c r="AB259" s="342">
        <f t="shared" ca="1" si="109"/>
        <v>0</v>
      </c>
      <c r="AC259" s="342">
        <f t="shared" ca="1" si="109"/>
        <v>0</v>
      </c>
      <c r="AD259" s="342">
        <f t="shared" ca="1" si="109"/>
        <v>0</v>
      </c>
      <c r="AE259" s="342">
        <f t="shared" ca="1" si="109"/>
        <v>0</v>
      </c>
      <c r="AF259" s="342">
        <f t="shared" ca="1" si="109"/>
        <v>0</v>
      </c>
      <c r="AG259" s="342">
        <f t="shared" ca="1" si="109"/>
        <v>0</v>
      </c>
      <c r="AH259" s="342">
        <f t="shared" ca="1" si="109"/>
        <v>0</v>
      </c>
      <c r="AI259" s="342">
        <f t="shared" ca="1" si="109"/>
        <v>0</v>
      </c>
      <c r="AJ259" s="342">
        <f t="shared" ca="1" si="109"/>
        <v>0</v>
      </c>
      <c r="AK259" s="342">
        <f t="shared" ca="1" si="109"/>
        <v>0</v>
      </c>
      <c r="AL259" s="342">
        <f t="shared" ref="AL259:BQ259" ca="1" si="110">IFERROR(IF(AL$17="","",IF(AND(AL$17&gt;=$D259,AL$17&lt;=$E259),IF($E$255=1,$G$248/($E259-$D259+1),$G$248*(AL$187/(OFFSET($F$188,0,$E259-1)-OFFSET($F$188,0,$D259-2)))),0)),0)</f>
        <v>0</v>
      </c>
      <c r="AM259" s="342">
        <f t="shared" ca="1" si="110"/>
        <v>0</v>
      </c>
      <c r="AN259" s="342">
        <f t="shared" ca="1" si="110"/>
        <v>0</v>
      </c>
      <c r="AO259" s="342">
        <f t="shared" ca="1" si="110"/>
        <v>0</v>
      </c>
      <c r="AP259" s="342">
        <f t="shared" ca="1" si="110"/>
        <v>0</v>
      </c>
      <c r="AQ259" s="342">
        <f t="shared" ca="1" si="110"/>
        <v>0</v>
      </c>
      <c r="AR259" s="342">
        <f t="shared" ca="1" si="110"/>
        <v>0</v>
      </c>
      <c r="AS259" s="342">
        <f t="shared" ca="1" si="110"/>
        <v>0</v>
      </c>
      <c r="AT259" s="342">
        <f t="shared" ca="1" si="110"/>
        <v>0</v>
      </c>
      <c r="AU259" s="342">
        <f t="shared" ca="1" si="110"/>
        <v>0</v>
      </c>
      <c r="AV259" s="342">
        <f t="shared" ca="1" si="110"/>
        <v>0</v>
      </c>
      <c r="AW259" s="342">
        <f t="shared" ca="1" si="110"/>
        <v>0</v>
      </c>
      <c r="AX259" s="342">
        <f t="shared" ca="1" si="110"/>
        <v>0</v>
      </c>
      <c r="AY259" s="342">
        <f t="shared" ca="1" si="110"/>
        <v>0</v>
      </c>
      <c r="AZ259" s="342">
        <f t="shared" ca="1" si="110"/>
        <v>0</v>
      </c>
      <c r="BA259" s="342">
        <f t="shared" ca="1" si="110"/>
        <v>0</v>
      </c>
      <c r="BB259" s="342">
        <f t="shared" ca="1" si="110"/>
        <v>0</v>
      </c>
      <c r="BC259" s="342">
        <f t="shared" ca="1" si="110"/>
        <v>0</v>
      </c>
      <c r="BD259" s="342">
        <f t="shared" ca="1" si="110"/>
        <v>0</v>
      </c>
      <c r="BE259" s="342">
        <f t="shared" ca="1" si="110"/>
        <v>0</v>
      </c>
      <c r="BF259" s="342">
        <f t="shared" ca="1" si="110"/>
        <v>0</v>
      </c>
      <c r="BG259" s="342">
        <f t="shared" ca="1" si="110"/>
        <v>0</v>
      </c>
      <c r="BH259" s="342">
        <f t="shared" ca="1" si="110"/>
        <v>0</v>
      </c>
      <c r="BI259" s="342">
        <f t="shared" ca="1" si="110"/>
        <v>0</v>
      </c>
      <c r="BJ259" s="342">
        <f t="shared" ca="1" si="110"/>
        <v>0</v>
      </c>
      <c r="BK259" s="342">
        <f t="shared" ca="1" si="110"/>
        <v>0</v>
      </c>
      <c r="BL259" s="342">
        <f t="shared" ca="1" si="110"/>
        <v>0</v>
      </c>
      <c r="BM259" s="342">
        <f t="shared" ca="1" si="110"/>
        <v>0</v>
      </c>
      <c r="BN259" s="342">
        <f t="shared" ca="1" si="110"/>
        <v>0</v>
      </c>
      <c r="BO259" s="342" t="str">
        <f t="shared" ca="1" si="110"/>
        <v/>
      </c>
      <c r="BP259" s="342" t="str">
        <f t="shared" ca="1" si="110"/>
        <v/>
      </c>
      <c r="BQ259" s="342" t="str">
        <f t="shared" ca="1" si="110"/>
        <v/>
      </c>
      <c r="BR259" s="342" t="str">
        <f t="shared" ref="BR259:CI259" ca="1" si="111">IFERROR(IF(BR$17="","",IF(AND(BR$17&gt;=$D259,BR$17&lt;=$E259),IF($E$255=1,$G$248/($E259-$D259+1),$G$248*(BR$187/(OFFSET($F$188,0,$E259-1)-OFFSET($F$188,0,$D259-2)))),0)),0)</f>
        <v/>
      </c>
      <c r="BS259" s="342" t="str">
        <f t="shared" ca="1" si="111"/>
        <v/>
      </c>
      <c r="BT259" s="342" t="str">
        <f t="shared" ca="1" si="111"/>
        <v/>
      </c>
      <c r="BU259" s="342" t="str">
        <f t="shared" ca="1" si="111"/>
        <v/>
      </c>
      <c r="BV259" s="342" t="str">
        <f t="shared" ca="1" si="111"/>
        <v/>
      </c>
      <c r="BW259" s="342" t="str">
        <f t="shared" ca="1" si="111"/>
        <v/>
      </c>
      <c r="BX259" s="342" t="str">
        <f t="shared" ca="1" si="111"/>
        <v/>
      </c>
      <c r="BY259" s="342" t="str">
        <f t="shared" ca="1" si="111"/>
        <v/>
      </c>
      <c r="BZ259" s="342" t="str">
        <f t="shared" ca="1" si="111"/>
        <v/>
      </c>
      <c r="CA259" s="342" t="str">
        <f t="shared" ca="1" si="111"/>
        <v/>
      </c>
      <c r="CB259" s="342" t="str">
        <f t="shared" ca="1" si="111"/>
        <v/>
      </c>
      <c r="CC259" s="342" t="str">
        <f t="shared" ca="1" si="111"/>
        <v/>
      </c>
      <c r="CD259" s="342" t="str">
        <f t="shared" ca="1" si="111"/>
        <v/>
      </c>
      <c r="CE259" s="342" t="str">
        <f t="shared" ca="1" si="111"/>
        <v/>
      </c>
      <c r="CF259" s="342" t="str">
        <f t="shared" ca="1" si="111"/>
        <v/>
      </c>
      <c r="CG259" s="342" t="str">
        <f t="shared" ca="1" si="111"/>
        <v/>
      </c>
      <c r="CH259" s="342" t="str">
        <f t="shared" ca="1" si="111"/>
        <v/>
      </c>
      <c r="CI259" s="342" t="str">
        <f t="shared" ca="1" si="111"/>
        <v/>
      </c>
      <c r="CJ259" s="408">
        <f ca="1">SUM(F259:CI259)</f>
        <v>0</v>
      </c>
      <c r="CK259" s="50" t="s">
        <v>172</v>
      </c>
    </row>
    <row r="260" spans="3:89" s="29" customFormat="1" ht="15" customHeight="1">
      <c r="C260" s="292" t="str">
        <f>"Total "&amp;C245&amp;" "&amp;C257</f>
        <v>Total  Units</v>
      </c>
      <c r="D260" s="404"/>
      <c r="E260" s="404"/>
      <c r="F260" s="407">
        <f t="shared" ref="F260:BQ260" ca="1" si="112">IF(F$17="","",F259+F258)</f>
        <v>0</v>
      </c>
      <c r="G260" s="407">
        <f t="shared" ca="1" si="112"/>
        <v>0</v>
      </c>
      <c r="H260" s="407">
        <f t="shared" ca="1" si="112"/>
        <v>0</v>
      </c>
      <c r="I260" s="407">
        <f t="shared" ca="1" si="112"/>
        <v>0</v>
      </c>
      <c r="J260" s="407">
        <f t="shared" ca="1" si="112"/>
        <v>0</v>
      </c>
      <c r="K260" s="407">
        <f t="shared" ca="1" si="112"/>
        <v>0</v>
      </c>
      <c r="L260" s="407">
        <f t="shared" ca="1" si="112"/>
        <v>0</v>
      </c>
      <c r="M260" s="407">
        <f t="shared" ca="1" si="112"/>
        <v>0</v>
      </c>
      <c r="N260" s="407">
        <f t="shared" ca="1" si="112"/>
        <v>0</v>
      </c>
      <c r="O260" s="407">
        <f t="shared" ca="1" si="112"/>
        <v>0</v>
      </c>
      <c r="P260" s="407">
        <f t="shared" ca="1" si="112"/>
        <v>0</v>
      </c>
      <c r="Q260" s="407">
        <f t="shared" ca="1" si="112"/>
        <v>0</v>
      </c>
      <c r="R260" s="407">
        <f t="shared" ca="1" si="112"/>
        <v>0</v>
      </c>
      <c r="S260" s="407">
        <f t="shared" ca="1" si="112"/>
        <v>0</v>
      </c>
      <c r="T260" s="407">
        <f t="shared" ca="1" si="112"/>
        <v>0</v>
      </c>
      <c r="U260" s="407">
        <f t="shared" ca="1" si="112"/>
        <v>0</v>
      </c>
      <c r="V260" s="407">
        <f t="shared" ca="1" si="112"/>
        <v>0</v>
      </c>
      <c r="W260" s="407">
        <f t="shared" ca="1" si="112"/>
        <v>0</v>
      </c>
      <c r="X260" s="407">
        <f t="shared" ca="1" si="112"/>
        <v>0</v>
      </c>
      <c r="Y260" s="407">
        <f t="shared" ca="1" si="112"/>
        <v>0</v>
      </c>
      <c r="Z260" s="407">
        <f t="shared" ca="1" si="112"/>
        <v>0</v>
      </c>
      <c r="AA260" s="407">
        <f t="shared" ca="1" si="112"/>
        <v>0</v>
      </c>
      <c r="AB260" s="407">
        <f t="shared" ca="1" si="112"/>
        <v>0</v>
      </c>
      <c r="AC260" s="407">
        <f t="shared" ca="1" si="112"/>
        <v>0</v>
      </c>
      <c r="AD260" s="407">
        <f t="shared" ca="1" si="112"/>
        <v>0</v>
      </c>
      <c r="AE260" s="407">
        <f t="shared" ca="1" si="112"/>
        <v>0</v>
      </c>
      <c r="AF260" s="407">
        <f t="shared" ca="1" si="112"/>
        <v>0</v>
      </c>
      <c r="AG260" s="407">
        <f t="shared" ca="1" si="112"/>
        <v>0</v>
      </c>
      <c r="AH260" s="407">
        <f t="shared" ca="1" si="112"/>
        <v>0</v>
      </c>
      <c r="AI260" s="407">
        <f t="shared" ca="1" si="112"/>
        <v>0</v>
      </c>
      <c r="AJ260" s="407">
        <f t="shared" ca="1" si="112"/>
        <v>0</v>
      </c>
      <c r="AK260" s="407">
        <f t="shared" ca="1" si="112"/>
        <v>0</v>
      </c>
      <c r="AL260" s="407">
        <f t="shared" ca="1" si="112"/>
        <v>0</v>
      </c>
      <c r="AM260" s="407">
        <f t="shared" ca="1" si="112"/>
        <v>0</v>
      </c>
      <c r="AN260" s="407">
        <f t="shared" ca="1" si="112"/>
        <v>0</v>
      </c>
      <c r="AO260" s="407">
        <f t="shared" ca="1" si="112"/>
        <v>0</v>
      </c>
      <c r="AP260" s="407">
        <f t="shared" ca="1" si="112"/>
        <v>0</v>
      </c>
      <c r="AQ260" s="407">
        <f t="shared" ca="1" si="112"/>
        <v>0</v>
      </c>
      <c r="AR260" s="407">
        <f t="shared" ca="1" si="112"/>
        <v>0</v>
      </c>
      <c r="AS260" s="407">
        <f t="shared" ca="1" si="112"/>
        <v>0</v>
      </c>
      <c r="AT260" s="407">
        <f t="shared" ca="1" si="112"/>
        <v>0</v>
      </c>
      <c r="AU260" s="407">
        <f t="shared" ca="1" si="112"/>
        <v>0</v>
      </c>
      <c r="AV260" s="407">
        <f t="shared" ca="1" si="112"/>
        <v>0</v>
      </c>
      <c r="AW260" s="407">
        <f t="shared" ca="1" si="112"/>
        <v>0</v>
      </c>
      <c r="AX260" s="407">
        <f t="shared" ca="1" si="112"/>
        <v>0</v>
      </c>
      <c r="AY260" s="407">
        <f t="shared" ca="1" si="112"/>
        <v>0</v>
      </c>
      <c r="AZ260" s="407">
        <f t="shared" ca="1" si="112"/>
        <v>0</v>
      </c>
      <c r="BA260" s="407">
        <f t="shared" ca="1" si="112"/>
        <v>0</v>
      </c>
      <c r="BB260" s="407">
        <f t="shared" ca="1" si="112"/>
        <v>0</v>
      </c>
      <c r="BC260" s="407">
        <f t="shared" ca="1" si="112"/>
        <v>0</v>
      </c>
      <c r="BD260" s="407">
        <f t="shared" ca="1" si="112"/>
        <v>0</v>
      </c>
      <c r="BE260" s="407">
        <f t="shared" ca="1" si="112"/>
        <v>0</v>
      </c>
      <c r="BF260" s="407">
        <f t="shared" ca="1" si="112"/>
        <v>0</v>
      </c>
      <c r="BG260" s="407">
        <f t="shared" ca="1" si="112"/>
        <v>0</v>
      </c>
      <c r="BH260" s="407">
        <f t="shared" ca="1" si="112"/>
        <v>0</v>
      </c>
      <c r="BI260" s="407">
        <f t="shared" ca="1" si="112"/>
        <v>0</v>
      </c>
      <c r="BJ260" s="407">
        <f t="shared" ca="1" si="112"/>
        <v>0</v>
      </c>
      <c r="BK260" s="407">
        <f t="shared" ca="1" si="112"/>
        <v>0</v>
      </c>
      <c r="BL260" s="407">
        <f t="shared" ca="1" si="112"/>
        <v>0</v>
      </c>
      <c r="BM260" s="407">
        <f t="shared" ca="1" si="112"/>
        <v>0</v>
      </c>
      <c r="BN260" s="407">
        <f t="shared" ca="1" si="112"/>
        <v>0</v>
      </c>
      <c r="BO260" s="407" t="str">
        <f t="shared" si="112"/>
        <v/>
      </c>
      <c r="BP260" s="407" t="str">
        <f t="shared" si="112"/>
        <v/>
      </c>
      <c r="BQ260" s="407" t="str">
        <f t="shared" si="112"/>
        <v/>
      </c>
      <c r="BR260" s="407" t="str">
        <f t="shared" ref="BR260:CI260" si="113">IF(BR$17="","",BR259+BR258)</f>
        <v/>
      </c>
      <c r="BS260" s="407" t="str">
        <f t="shared" si="113"/>
        <v/>
      </c>
      <c r="BT260" s="407" t="str">
        <f t="shared" si="113"/>
        <v/>
      </c>
      <c r="BU260" s="407" t="str">
        <f t="shared" si="113"/>
        <v/>
      </c>
      <c r="BV260" s="407" t="str">
        <f t="shared" si="113"/>
        <v/>
      </c>
      <c r="BW260" s="407" t="str">
        <f t="shared" si="113"/>
        <v/>
      </c>
      <c r="BX260" s="407" t="str">
        <f t="shared" si="113"/>
        <v/>
      </c>
      <c r="BY260" s="407" t="str">
        <f t="shared" si="113"/>
        <v/>
      </c>
      <c r="BZ260" s="407" t="str">
        <f t="shared" si="113"/>
        <v/>
      </c>
      <c r="CA260" s="407" t="str">
        <f t="shared" si="113"/>
        <v/>
      </c>
      <c r="CB260" s="407" t="str">
        <f t="shared" si="113"/>
        <v/>
      </c>
      <c r="CC260" s="407" t="str">
        <f t="shared" si="113"/>
        <v/>
      </c>
      <c r="CD260" s="407" t="str">
        <f t="shared" si="113"/>
        <v/>
      </c>
      <c r="CE260" s="407" t="str">
        <f t="shared" si="113"/>
        <v/>
      </c>
      <c r="CF260" s="407" t="str">
        <f t="shared" si="113"/>
        <v/>
      </c>
      <c r="CG260" s="407" t="str">
        <f t="shared" si="113"/>
        <v/>
      </c>
      <c r="CH260" s="407" t="str">
        <f t="shared" si="113"/>
        <v/>
      </c>
      <c r="CI260" s="407" t="str">
        <f t="shared" si="113"/>
        <v/>
      </c>
      <c r="CJ260" s="406">
        <f ca="1">SUM(F260:CI260)</f>
        <v>0</v>
      </c>
      <c r="CK260" s="50" t="s">
        <v>172</v>
      </c>
    </row>
    <row r="261" spans="3:89" s="29" customFormat="1" ht="15" customHeight="1">
      <c r="C261" s="207"/>
      <c r="D261" s="206"/>
      <c r="E261" s="206"/>
      <c r="F261" s="167"/>
      <c r="G261" s="405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  <c r="AD261" s="167"/>
      <c r="AE261" s="167"/>
      <c r="AF261" s="167"/>
      <c r="AG261" s="167"/>
      <c r="AH261" s="167"/>
      <c r="AI261" s="167"/>
      <c r="AJ261" s="167"/>
      <c r="AK261" s="167"/>
      <c r="AL261" s="167"/>
      <c r="AM261" s="167"/>
      <c r="AN261" s="167"/>
      <c r="AO261" s="167"/>
      <c r="AP261" s="167"/>
      <c r="AQ261" s="167"/>
      <c r="AR261" s="167"/>
      <c r="AS261" s="167"/>
      <c r="AT261" s="167"/>
      <c r="AU261" s="167"/>
      <c r="AV261" s="167"/>
      <c r="AW261" s="167"/>
      <c r="AX261" s="167"/>
      <c r="AY261" s="167"/>
      <c r="AZ261" s="167"/>
      <c r="BA261" s="167"/>
      <c r="BB261" s="167"/>
      <c r="BC261" s="167"/>
      <c r="BD261" s="167"/>
      <c r="BE261" s="167"/>
      <c r="BF261" s="167"/>
      <c r="BG261" s="167"/>
      <c r="BH261" s="167"/>
      <c r="BI261" s="167"/>
      <c r="BJ261" s="167"/>
      <c r="BK261" s="167"/>
      <c r="BL261" s="167"/>
      <c r="BM261" s="167"/>
      <c r="BN261" s="167"/>
      <c r="BO261" s="167"/>
      <c r="BP261" s="167"/>
      <c r="BQ261" s="167"/>
      <c r="BR261" s="167"/>
      <c r="BS261" s="167"/>
      <c r="BT261" s="167"/>
      <c r="BU261" s="167"/>
      <c r="BV261" s="167"/>
      <c r="BW261" s="167"/>
      <c r="BX261" s="167"/>
      <c r="BY261" s="167"/>
      <c r="BZ261" s="167"/>
      <c r="CA261" s="167"/>
      <c r="CB261" s="167"/>
      <c r="CC261" s="167"/>
      <c r="CD261" s="167"/>
      <c r="CE261" s="167"/>
      <c r="CF261" s="167"/>
      <c r="CG261" s="167"/>
      <c r="CH261" s="167"/>
      <c r="CI261" s="167"/>
      <c r="CJ261" s="47"/>
      <c r="CK261" s="50" t="s">
        <v>172</v>
      </c>
    </row>
    <row r="262" spans="3:89" s="29" customFormat="1" ht="15" customHeight="1">
      <c r="C262" s="26" t="s">
        <v>464</v>
      </c>
      <c r="D262" s="206"/>
      <c r="E262" s="206"/>
      <c r="F262" s="167"/>
      <c r="G262" s="405"/>
      <c r="H262" s="167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  <c r="AD262" s="167"/>
      <c r="AE262" s="167"/>
      <c r="AF262" s="167"/>
      <c r="AG262" s="167"/>
      <c r="AH262" s="167"/>
      <c r="AI262" s="167"/>
      <c r="AJ262" s="167"/>
      <c r="AK262" s="167"/>
      <c r="AL262" s="167"/>
      <c r="AM262" s="167"/>
      <c r="AN262" s="167"/>
      <c r="AO262" s="167"/>
      <c r="AP262" s="167"/>
      <c r="AQ262" s="167"/>
      <c r="AR262" s="167"/>
      <c r="AS262" s="167"/>
      <c r="AT262" s="167"/>
      <c r="AU262" s="167"/>
      <c r="AV262" s="167"/>
      <c r="AW262" s="167"/>
      <c r="AX262" s="167"/>
      <c r="AY262" s="167"/>
      <c r="AZ262" s="167"/>
      <c r="BA262" s="167"/>
      <c r="BB262" s="167"/>
      <c r="BC262" s="167"/>
      <c r="BD262" s="167"/>
      <c r="BE262" s="167"/>
      <c r="BF262" s="167"/>
      <c r="BG262" s="167"/>
      <c r="BH262" s="167"/>
      <c r="BI262" s="167"/>
      <c r="BJ262" s="167"/>
      <c r="BK262" s="167"/>
      <c r="BL262" s="167"/>
      <c r="BM262" s="167"/>
      <c r="BN262" s="167"/>
      <c r="BO262" s="167"/>
      <c r="BP262" s="167"/>
      <c r="BQ262" s="167"/>
      <c r="BR262" s="167"/>
      <c r="BS262" s="167"/>
      <c r="BT262" s="167"/>
      <c r="BU262" s="167"/>
      <c r="BV262" s="167"/>
      <c r="BW262" s="167"/>
      <c r="BX262" s="167"/>
      <c r="BY262" s="167"/>
      <c r="BZ262" s="167"/>
      <c r="CA262" s="167"/>
      <c r="CB262" s="167"/>
      <c r="CC262" s="167"/>
      <c r="CD262" s="167"/>
      <c r="CE262" s="167"/>
      <c r="CF262" s="167"/>
      <c r="CG262" s="167"/>
      <c r="CH262" s="167"/>
      <c r="CI262" s="167"/>
      <c r="CJ262" s="47"/>
      <c r="CK262" s="50" t="s">
        <v>172</v>
      </c>
    </row>
    <row r="263" spans="3:89" s="29" customFormat="1" ht="15" customHeight="1">
      <c r="C263" s="34" t="str">
        <f>F246&amp;" "&amp;C246&amp;" "&amp;C262</f>
        <v>Phase A Revenue Stream 4 Revenue</v>
      </c>
      <c r="D263" s="206"/>
      <c r="E263" s="206"/>
      <c r="F263" s="39">
        <f t="shared" ref="F263:AK263" ca="1" si="114">IF(F$17="","",F258*$F$247)</f>
        <v>0</v>
      </c>
      <c r="G263" s="39">
        <f t="shared" ca="1" si="114"/>
        <v>0</v>
      </c>
      <c r="H263" s="39">
        <f t="shared" ca="1" si="114"/>
        <v>0</v>
      </c>
      <c r="I263" s="39">
        <f t="shared" ca="1" si="114"/>
        <v>0</v>
      </c>
      <c r="J263" s="39">
        <f t="shared" ca="1" si="114"/>
        <v>0</v>
      </c>
      <c r="K263" s="39">
        <f t="shared" ca="1" si="114"/>
        <v>0</v>
      </c>
      <c r="L263" s="39">
        <f t="shared" ca="1" si="114"/>
        <v>0</v>
      </c>
      <c r="M263" s="39">
        <f t="shared" ca="1" si="114"/>
        <v>0</v>
      </c>
      <c r="N263" s="39">
        <f t="shared" ca="1" si="114"/>
        <v>0</v>
      </c>
      <c r="O263" s="39">
        <f t="shared" ca="1" si="114"/>
        <v>0</v>
      </c>
      <c r="P263" s="39">
        <f t="shared" ca="1" si="114"/>
        <v>0</v>
      </c>
      <c r="Q263" s="39">
        <f t="shared" ca="1" si="114"/>
        <v>0</v>
      </c>
      <c r="R263" s="39">
        <f t="shared" ca="1" si="114"/>
        <v>0</v>
      </c>
      <c r="S263" s="39">
        <f t="shared" ca="1" si="114"/>
        <v>0</v>
      </c>
      <c r="T263" s="39">
        <f t="shared" ca="1" si="114"/>
        <v>0</v>
      </c>
      <c r="U263" s="39">
        <f t="shared" ca="1" si="114"/>
        <v>0</v>
      </c>
      <c r="V263" s="39">
        <f t="shared" ca="1" si="114"/>
        <v>0</v>
      </c>
      <c r="W263" s="39">
        <f t="shared" ca="1" si="114"/>
        <v>0</v>
      </c>
      <c r="X263" s="39">
        <f t="shared" ca="1" si="114"/>
        <v>0</v>
      </c>
      <c r="Y263" s="39">
        <f t="shared" ca="1" si="114"/>
        <v>0</v>
      </c>
      <c r="Z263" s="39">
        <f t="shared" ca="1" si="114"/>
        <v>0</v>
      </c>
      <c r="AA263" s="39">
        <f t="shared" ca="1" si="114"/>
        <v>0</v>
      </c>
      <c r="AB263" s="39">
        <f t="shared" ca="1" si="114"/>
        <v>0</v>
      </c>
      <c r="AC263" s="39">
        <f t="shared" ca="1" si="114"/>
        <v>0</v>
      </c>
      <c r="AD263" s="39">
        <f t="shared" ca="1" si="114"/>
        <v>0</v>
      </c>
      <c r="AE263" s="39">
        <f t="shared" ca="1" si="114"/>
        <v>0</v>
      </c>
      <c r="AF263" s="39">
        <f t="shared" ca="1" si="114"/>
        <v>0</v>
      </c>
      <c r="AG263" s="39">
        <f t="shared" ca="1" si="114"/>
        <v>0</v>
      </c>
      <c r="AH263" s="39">
        <f t="shared" ca="1" si="114"/>
        <v>0</v>
      </c>
      <c r="AI263" s="39">
        <f t="shared" ca="1" si="114"/>
        <v>0</v>
      </c>
      <c r="AJ263" s="39">
        <f t="shared" ca="1" si="114"/>
        <v>0</v>
      </c>
      <c r="AK263" s="39">
        <f t="shared" ca="1" si="114"/>
        <v>0</v>
      </c>
      <c r="AL263" s="39">
        <f t="shared" ref="AL263:BQ263" ca="1" si="115">IF(AL$17="","",AL258*$F$247)</f>
        <v>0</v>
      </c>
      <c r="AM263" s="39">
        <f t="shared" ca="1" si="115"/>
        <v>0</v>
      </c>
      <c r="AN263" s="39">
        <f t="shared" ca="1" si="115"/>
        <v>0</v>
      </c>
      <c r="AO263" s="39">
        <f t="shared" ca="1" si="115"/>
        <v>0</v>
      </c>
      <c r="AP263" s="39">
        <f t="shared" ca="1" si="115"/>
        <v>0</v>
      </c>
      <c r="AQ263" s="39">
        <f t="shared" ca="1" si="115"/>
        <v>0</v>
      </c>
      <c r="AR263" s="39">
        <f t="shared" ca="1" si="115"/>
        <v>0</v>
      </c>
      <c r="AS263" s="39">
        <f t="shared" ca="1" si="115"/>
        <v>0</v>
      </c>
      <c r="AT263" s="39">
        <f t="shared" ca="1" si="115"/>
        <v>0</v>
      </c>
      <c r="AU263" s="39">
        <f t="shared" ca="1" si="115"/>
        <v>0</v>
      </c>
      <c r="AV263" s="39">
        <f t="shared" ca="1" si="115"/>
        <v>0</v>
      </c>
      <c r="AW263" s="39">
        <f t="shared" ca="1" si="115"/>
        <v>0</v>
      </c>
      <c r="AX263" s="39">
        <f t="shared" ca="1" si="115"/>
        <v>0</v>
      </c>
      <c r="AY263" s="39">
        <f t="shared" ca="1" si="115"/>
        <v>0</v>
      </c>
      <c r="AZ263" s="39">
        <f t="shared" ca="1" si="115"/>
        <v>0</v>
      </c>
      <c r="BA263" s="39">
        <f t="shared" ca="1" si="115"/>
        <v>0</v>
      </c>
      <c r="BB263" s="39">
        <f t="shared" ca="1" si="115"/>
        <v>0</v>
      </c>
      <c r="BC263" s="39">
        <f t="shared" ca="1" si="115"/>
        <v>0</v>
      </c>
      <c r="BD263" s="39">
        <f t="shared" ca="1" si="115"/>
        <v>0</v>
      </c>
      <c r="BE263" s="39">
        <f t="shared" ca="1" si="115"/>
        <v>0</v>
      </c>
      <c r="BF263" s="39">
        <f t="shared" ca="1" si="115"/>
        <v>0</v>
      </c>
      <c r="BG263" s="39">
        <f t="shared" ca="1" si="115"/>
        <v>0</v>
      </c>
      <c r="BH263" s="39">
        <f t="shared" ca="1" si="115"/>
        <v>0</v>
      </c>
      <c r="BI263" s="39">
        <f t="shared" ca="1" si="115"/>
        <v>0</v>
      </c>
      <c r="BJ263" s="39">
        <f t="shared" ca="1" si="115"/>
        <v>0</v>
      </c>
      <c r="BK263" s="39">
        <f t="shared" ca="1" si="115"/>
        <v>0</v>
      </c>
      <c r="BL263" s="39">
        <f t="shared" ca="1" si="115"/>
        <v>0</v>
      </c>
      <c r="BM263" s="39">
        <f t="shared" ca="1" si="115"/>
        <v>0</v>
      </c>
      <c r="BN263" s="39">
        <f t="shared" ca="1" si="115"/>
        <v>0</v>
      </c>
      <c r="BO263" s="39" t="str">
        <f t="shared" si="115"/>
        <v/>
      </c>
      <c r="BP263" s="39" t="str">
        <f t="shared" si="115"/>
        <v/>
      </c>
      <c r="BQ263" s="39" t="str">
        <f t="shared" si="115"/>
        <v/>
      </c>
      <c r="BR263" s="39" t="str">
        <f t="shared" ref="BR263:CI263" si="116">IF(BR$17="","",BR258*$F$247)</f>
        <v/>
      </c>
      <c r="BS263" s="39" t="str">
        <f t="shared" si="116"/>
        <v/>
      </c>
      <c r="BT263" s="39" t="str">
        <f t="shared" si="116"/>
        <v/>
      </c>
      <c r="BU263" s="39" t="str">
        <f t="shared" si="116"/>
        <v/>
      </c>
      <c r="BV263" s="39" t="str">
        <f t="shared" si="116"/>
        <v/>
      </c>
      <c r="BW263" s="39" t="str">
        <f t="shared" si="116"/>
        <v/>
      </c>
      <c r="BX263" s="39" t="str">
        <f t="shared" si="116"/>
        <v/>
      </c>
      <c r="BY263" s="39" t="str">
        <f t="shared" si="116"/>
        <v/>
      </c>
      <c r="BZ263" s="39" t="str">
        <f t="shared" si="116"/>
        <v/>
      </c>
      <c r="CA263" s="39" t="str">
        <f t="shared" si="116"/>
        <v/>
      </c>
      <c r="CB263" s="39" t="str">
        <f t="shared" si="116"/>
        <v/>
      </c>
      <c r="CC263" s="39" t="str">
        <f t="shared" si="116"/>
        <v/>
      </c>
      <c r="CD263" s="39" t="str">
        <f t="shared" si="116"/>
        <v/>
      </c>
      <c r="CE263" s="39" t="str">
        <f t="shared" si="116"/>
        <v/>
      </c>
      <c r="CF263" s="39" t="str">
        <f t="shared" si="116"/>
        <v/>
      </c>
      <c r="CG263" s="39" t="str">
        <f t="shared" si="116"/>
        <v/>
      </c>
      <c r="CH263" s="39" t="str">
        <f t="shared" si="116"/>
        <v/>
      </c>
      <c r="CI263" s="39" t="str">
        <f t="shared" si="116"/>
        <v/>
      </c>
      <c r="CJ263" s="51">
        <f ca="1">SUM(F263:CI263)</f>
        <v>0</v>
      </c>
      <c r="CK263" s="50" t="s">
        <v>172</v>
      </c>
    </row>
    <row r="264" spans="3:89" s="29" customFormat="1" ht="15" customHeight="1">
      <c r="C264" s="34" t="str">
        <f>G246&amp;" "&amp;C246&amp;" "&amp;C262</f>
        <v>Phase B Revenue Stream 4 Revenue</v>
      </c>
      <c r="D264" s="206"/>
      <c r="E264" s="206"/>
      <c r="F264" s="39">
        <f t="shared" ref="F264:AK264" ca="1" si="117">IF(F$17="","",F259*$G$247)</f>
        <v>0</v>
      </c>
      <c r="G264" s="39">
        <f t="shared" ca="1" si="117"/>
        <v>0</v>
      </c>
      <c r="H264" s="39">
        <f t="shared" ca="1" si="117"/>
        <v>0</v>
      </c>
      <c r="I264" s="39">
        <f t="shared" ca="1" si="117"/>
        <v>0</v>
      </c>
      <c r="J264" s="39">
        <f t="shared" ca="1" si="117"/>
        <v>0</v>
      </c>
      <c r="K264" s="39">
        <f t="shared" ca="1" si="117"/>
        <v>0</v>
      </c>
      <c r="L264" s="39">
        <f t="shared" ca="1" si="117"/>
        <v>0</v>
      </c>
      <c r="M264" s="39">
        <f t="shared" ca="1" si="117"/>
        <v>0</v>
      </c>
      <c r="N264" s="39">
        <f t="shared" ca="1" si="117"/>
        <v>0</v>
      </c>
      <c r="O264" s="39">
        <f t="shared" ca="1" si="117"/>
        <v>0</v>
      </c>
      <c r="P264" s="39">
        <f t="shared" ca="1" si="117"/>
        <v>0</v>
      </c>
      <c r="Q264" s="39">
        <f t="shared" ca="1" si="117"/>
        <v>0</v>
      </c>
      <c r="R264" s="39">
        <f t="shared" ca="1" si="117"/>
        <v>0</v>
      </c>
      <c r="S264" s="39">
        <f t="shared" ca="1" si="117"/>
        <v>0</v>
      </c>
      <c r="T264" s="39">
        <f t="shared" ca="1" si="117"/>
        <v>0</v>
      </c>
      <c r="U264" s="39">
        <f t="shared" ca="1" si="117"/>
        <v>0</v>
      </c>
      <c r="V264" s="39">
        <f t="shared" ca="1" si="117"/>
        <v>0</v>
      </c>
      <c r="W264" s="39">
        <f t="shared" ca="1" si="117"/>
        <v>0</v>
      </c>
      <c r="X264" s="39">
        <f t="shared" ca="1" si="117"/>
        <v>0</v>
      </c>
      <c r="Y264" s="39">
        <f t="shared" ca="1" si="117"/>
        <v>0</v>
      </c>
      <c r="Z264" s="39">
        <f t="shared" ca="1" si="117"/>
        <v>0</v>
      </c>
      <c r="AA264" s="39">
        <f t="shared" ca="1" si="117"/>
        <v>0</v>
      </c>
      <c r="AB264" s="39">
        <f t="shared" ca="1" si="117"/>
        <v>0</v>
      </c>
      <c r="AC264" s="39">
        <f t="shared" ca="1" si="117"/>
        <v>0</v>
      </c>
      <c r="AD264" s="39">
        <f t="shared" ca="1" si="117"/>
        <v>0</v>
      </c>
      <c r="AE264" s="39">
        <f t="shared" ca="1" si="117"/>
        <v>0</v>
      </c>
      <c r="AF264" s="39">
        <f t="shared" ca="1" si="117"/>
        <v>0</v>
      </c>
      <c r="AG264" s="39">
        <f t="shared" ca="1" si="117"/>
        <v>0</v>
      </c>
      <c r="AH264" s="39">
        <f t="shared" ca="1" si="117"/>
        <v>0</v>
      </c>
      <c r="AI264" s="39">
        <f t="shared" ca="1" si="117"/>
        <v>0</v>
      </c>
      <c r="AJ264" s="39">
        <f t="shared" ca="1" si="117"/>
        <v>0</v>
      </c>
      <c r="AK264" s="39">
        <f t="shared" ca="1" si="117"/>
        <v>0</v>
      </c>
      <c r="AL264" s="39">
        <f t="shared" ref="AL264:BQ264" ca="1" si="118">IF(AL$17="","",AL259*$G$247)</f>
        <v>0</v>
      </c>
      <c r="AM264" s="39">
        <f t="shared" ca="1" si="118"/>
        <v>0</v>
      </c>
      <c r="AN264" s="39">
        <f t="shared" ca="1" si="118"/>
        <v>0</v>
      </c>
      <c r="AO264" s="39">
        <f t="shared" ca="1" si="118"/>
        <v>0</v>
      </c>
      <c r="AP264" s="39">
        <f t="shared" ca="1" si="118"/>
        <v>0</v>
      </c>
      <c r="AQ264" s="39">
        <f t="shared" ca="1" si="118"/>
        <v>0</v>
      </c>
      <c r="AR264" s="39">
        <f t="shared" ca="1" si="118"/>
        <v>0</v>
      </c>
      <c r="AS264" s="39">
        <f t="shared" ca="1" si="118"/>
        <v>0</v>
      </c>
      <c r="AT264" s="39">
        <f t="shared" ca="1" si="118"/>
        <v>0</v>
      </c>
      <c r="AU264" s="39">
        <f t="shared" ca="1" si="118"/>
        <v>0</v>
      </c>
      <c r="AV264" s="39">
        <f t="shared" ca="1" si="118"/>
        <v>0</v>
      </c>
      <c r="AW264" s="39">
        <f t="shared" ca="1" si="118"/>
        <v>0</v>
      </c>
      <c r="AX264" s="39">
        <f t="shared" ca="1" si="118"/>
        <v>0</v>
      </c>
      <c r="AY264" s="39">
        <f t="shared" ca="1" si="118"/>
        <v>0</v>
      </c>
      <c r="AZ264" s="39">
        <f t="shared" ca="1" si="118"/>
        <v>0</v>
      </c>
      <c r="BA264" s="39">
        <f t="shared" ca="1" si="118"/>
        <v>0</v>
      </c>
      <c r="BB264" s="39">
        <f t="shared" ca="1" si="118"/>
        <v>0</v>
      </c>
      <c r="BC264" s="39">
        <f t="shared" ca="1" si="118"/>
        <v>0</v>
      </c>
      <c r="BD264" s="39">
        <f t="shared" ca="1" si="118"/>
        <v>0</v>
      </c>
      <c r="BE264" s="39">
        <f t="shared" ca="1" si="118"/>
        <v>0</v>
      </c>
      <c r="BF264" s="39">
        <f t="shared" ca="1" si="118"/>
        <v>0</v>
      </c>
      <c r="BG264" s="39">
        <f t="shared" ca="1" si="118"/>
        <v>0</v>
      </c>
      <c r="BH264" s="39">
        <f t="shared" ca="1" si="118"/>
        <v>0</v>
      </c>
      <c r="BI264" s="39">
        <f t="shared" ca="1" si="118"/>
        <v>0</v>
      </c>
      <c r="BJ264" s="39">
        <f t="shared" ca="1" si="118"/>
        <v>0</v>
      </c>
      <c r="BK264" s="39">
        <f t="shared" ca="1" si="118"/>
        <v>0</v>
      </c>
      <c r="BL264" s="39">
        <f t="shared" ca="1" si="118"/>
        <v>0</v>
      </c>
      <c r="BM264" s="39">
        <f t="shared" ca="1" si="118"/>
        <v>0</v>
      </c>
      <c r="BN264" s="39">
        <f t="shared" ca="1" si="118"/>
        <v>0</v>
      </c>
      <c r="BO264" s="39" t="str">
        <f t="shared" si="118"/>
        <v/>
      </c>
      <c r="BP264" s="39" t="str">
        <f t="shared" si="118"/>
        <v/>
      </c>
      <c r="BQ264" s="39" t="str">
        <f t="shared" si="118"/>
        <v/>
      </c>
      <c r="BR264" s="39" t="str">
        <f t="shared" ref="BR264:CI264" si="119">IF(BR$17="","",BR259*$G$247)</f>
        <v/>
      </c>
      <c r="BS264" s="39" t="str">
        <f t="shared" si="119"/>
        <v/>
      </c>
      <c r="BT264" s="39" t="str">
        <f t="shared" si="119"/>
        <v/>
      </c>
      <c r="BU264" s="39" t="str">
        <f t="shared" si="119"/>
        <v/>
      </c>
      <c r="BV264" s="39" t="str">
        <f t="shared" si="119"/>
        <v/>
      </c>
      <c r="BW264" s="39" t="str">
        <f t="shared" si="119"/>
        <v/>
      </c>
      <c r="BX264" s="39" t="str">
        <f t="shared" si="119"/>
        <v/>
      </c>
      <c r="BY264" s="39" t="str">
        <f t="shared" si="119"/>
        <v/>
      </c>
      <c r="BZ264" s="39" t="str">
        <f t="shared" si="119"/>
        <v/>
      </c>
      <c r="CA264" s="39" t="str">
        <f t="shared" si="119"/>
        <v/>
      </c>
      <c r="CB264" s="39" t="str">
        <f t="shared" si="119"/>
        <v/>
      </c>
      <c r="CC264" s="39" t="str">
        <f t="shared" si="119"/>
        <v/>
      </c>
      <c r="CD264" s="39" t="str">
        <f t="shared" si="119"/>
        <v/>
      </c>
      <c r="CE264" s="39" t="str">
        <f t="shared" si="119"/>
        <v/>
      </c>
      <c r="CF264" s="39" t="str">
        <f t="shared" si="119"/>
        <v/>
      </c>
      <c r="CG264" s="39" t="str">
        <f t="shared" si="119"/>
        <v/>
      </c>
      <c r="CH264" s="39" t="str">
        <f t="shared" si="119"/>
        <v/>
      </c>
      <c r="CI264" s="39" t="str">
        <f t="shared" si="119"/>
        <v/>
      </c>
      <c r="CJ264" s="60">
        <f ca="1">SUM(F264:CI264)</f>
        <v>0</v>
      </c>
      <c r="CK264" s="50" t="s">
        <v>172</v>
      </c>
    </row>
    <row r="265" spans="3:89" s="29" customFormat="1" ht="15" customHeight="1">
      <c r="C265" s="292" t="str">
        <f>"Total "&amp;C245&amp;" "&amp;C262</f>
        <v>Total  Revenue</v>
      </c>
      <c r="D265" s="404"/>
      <c r="E265" s="404"/>
      <c r="F265" s="278">
        <f t="shared" ref="F265:BQ265" ca="1" si="120">IF(F$17="","",F264+F263)</f>
        <v>0</v>
      </c>
      <c r="G265" s="278">
        <f t="shared" ca="1" si="120"/>
        <v>0</v>
      </c>
      <c r="H265" s="278">
        <f t="shared" ca="1" si="120"/>
        <v>0</v>
      </c>
      <c r="I265" s="278">
        <f t="shared" ca="1" si="120"/>
        <v>0</v>
      </c>
      <c r="J265" s="278">
        <f t="shared" ca="1" si="120"/>
        <v>0</v>
      </c>
      <c r="K265" s="278">
        <f t="shared" ca="1" si="120"/>
        <v>0</v>
      </c>
      <c r="L265" s="278">
        <f t="shared" ca="1" si="120"/>
        <v>0</v>
      </c>
      <c r="M265" s="278">
        <f t="shared" ca="1" si="120"/>
        <v>0</v>
      </c>
      <c r="N265" s="278">
        <f t="shared" ca="1" si="120"/>
        <v>0</v>
      </c>
      <c r="O265" s="278">
        <f t="shared" ca="1" si="120"/>
        <v>0</v>
      </c>
      <c r="P265" s="278">
        <f t="shared" ca="1" si="120"/>
        <v>0</v>
      </c>
      <c r="Q265" s="278">
        <f t="shared" ca="1" si="120"/>
        <v>0</v>
      </c>
      <c r="R265" s="278">
        <f t="shared" ca="1" si="120"/>
        <v>0</v>
      </c>
      <c r="S265" s="278">
        <f t="shared" ca="1" si="120"/>
        <v>0</v>
      </c>
      <c r="T265" s="278">
        <f t="shared" ca="1" si="120"/>
        <v>0</v>
      </c>
      <c r="U265" s="278">
        <f t="shared" ca="1" si="120"/>
        <v>0</v>
      </c>
      <c r="V265" s="278">
        <f t="shared" ca="1" si="120"/>
        <v>0</v>
      </c>
      <c r="W265" s="278">
        <f t="shared" ca="1" si="120"/>
        <v>0</v>
      </c>
      <c r="X265" s="278">
        <f t="shared" ca="1" si="120"/>
        <v>0</v>
      </c>
      <c r="Y265" s="278">
        <f t="shared" ca="1" si="120"/>
        <v>0</v>
      </c>
      <c r="Z265" s="278">
        <f t="shared" ca="1" si="120"/>
        <v>0</v>
      </c>
      <c r="AA265" s="278">
        <f t="shared" ca="1" si="120"/>
        <v>0</v>
      </c>
      <c r="AB265" s="278">
        <f t="shared" ca="1" si="120"/>
        <v>0</v>
      </c>
      <c r="AC265" s="278">
        <f t="shared" ca="1" si="120"/>
        <v>0</v>
      </c>
      <c r="AD265" s="278">
        <f t="shared" ca="1" si="120"/>
        <v>0</v>
      </c>
      <c r="AE265" s="278">
        <f t="shared" ca="1" si="120"/>
        <v>0</v>
      </c>
      <c r="AF265" s="278">
        <f t="shared" ca="1" si="120"/>
        <v>0</v>
      </c>
      <c r="AG265" s="278">
        <f t="shared" ca="1" si="120"/>
        <v>0</v>
      </c>
      <c r="AH265" s="278">
        <f t="shared" ca="1" si="120"/>
        <v>0</v>
      </c>
      <c r="AI265" s="278">
        <f t="shared" ca="1" si="120"/>
        <v>0</v>
      </c>
      <c r="AJ265" s="278">
        <f t="shared" ca="1" si="120"/>
        <v>0</v>
      </c>
      <c r="AK265" s="278">
        <f t="shared" ca="1" si="120"/>
        <v>0</v>
      </c>
      <c r="AL265" s="278">
        <f t="shared" ca="1" si="120"/>
        <v>0</v>
      </c>
      <c r="AM265" s="278">
        <f t="shared" ca="1" si="120"/>
        <v>0</v>
      </c>
      <c r="AN265" s="278">
        <f t="shared" ca="1" si="120"/>
        <v>0</v>
      </c>
      <c r="AO265" s="278">
        <f t="shared" ca="1" si="120"/>
        <v>0</v>
      </c>
      <c r="AP265" s="278">
        <f t="shared" ca="1" si="120"/>
        <v>0</v>
      </c>
      <c r="AQ265" s="278">
        <f t="shared" ca="1" si="120"/>
        <v>0</v>
      </c>
      <c r="AR265" s="278">
        <f t="shared" ca="1" si="120"/>
        <v>0</v>
      </c>
      <c r="AS265" s="278">
        <f t="shared" ca="1" si="120"/>
        <v>0</v>
      </c>
      <c r="AT265" s="278">
        <f t="shared" ca="1" si="120"/>
        <v>0</v>
      </c>
      <c r="AU265" s="278">
        <f t="shared" ca="1" si="120"/>
        <v>0</v>
      </c>
      <c r="AV265" s="278">
        <f t="shared" ca="1" si="120"/>
        <v>0</v>
      </c>
      <c r="AW265" s="278">
        <f t="shared" ca="1" si="120"/>
        <v>0</v>
      </c>
      <c r="AX265" s="278">
        <f t="shared" ca="1" si="120"/>
        <v>0</v>
      </c>
      <c r="AY265" s="278">
        <f t="shared" ca="1" si="120"/>
        <v>0</v>
      </c>
      <c r="AZ265" s="278">
        <f t="shared" ca="1" si="120"/>
        <v>0</v>
      </c>
      <c r="BA265" s="278">
        <f t="shared" ca="1" si="120"/>
        <v>0</v>
      </c>
      <c r="BB265" s="278">
        <f t="shared" ca="1" si="120"/>
        <v>0</v>
      </c>
      <c r="BC265" s="278">
        <f t="shared" ca="1" si="120"/>
        <v>0</v>
      </c>
      <c r="BD265" s="278">
        <f t="shared" ca="1" si="120"/>
        <v>0</v>
      </c>
      <c r="BE265" s="278">
        <f t="shared" ca="1" si="120"/>
        <v>0</v>
      </c>
      <c r="BF265" s="278">
        <f t="shared" ca="1" si="120"/>
        <v>0</v>
      </c>
      <c r="BG265" s="278">
        <f t="shared" ca="1" si="120"/>
        <v>0</v>
      </c>
      <c r="BH265" s="278">
        <f t="shared" ca="1" si="120"/>
        <v>0</v>
      </c>
      <c r="BI265" s="278">
        <f t="shared" ca="1" si="120"/>
        <v>0</v>
      </c>
      <c r="BJ265" s="278">
        <f t="shared" ca="1" si="120"/>
        <v>0</v>
      </c>
      <c r="BK265" s="278">
        <f t="shared" ca="1" si="120"/>
        <v>0</v>
      </c>
      <c r="BL265" s="278">
        <f t="shared" ca="1" si="120"/>
        <v>0</v>
      </c>
      <c r="BM265" s="278">
        <f t="shared" ca="1" si="120"/>
        <v>0</v>
      </c>
      <c r="BN265" s="278">
        <f t="shared" ca="1" si="120"/>
        <v>0</v>
      </c>
      <c r="BO265" s="278" t="str">
        <f t="shared" si="120"/>
        <v/>
      </c>
      <c r="BP265" s="278" t="str">
        <f t="shared" si="120"/>
        <v/>
      </c>
      <c r="BQ265" s="278" t="str">
        <f t="shared" si="120"/>
        <v/>
      </c>
      <c r="BR265" s="278" t="str">
        <f t="shared" ref="BR265:CI265" si="121">IF(BR$17="","",BR264+BR263)</f>
        <v/>
      </c>
      <c r="BS265" s="278" t="str">
        <f t="shared" si="121"/>
        <v/>
      </c>
      <c r="BT265" s="278" t="str">
        <f t="shared" si="121"/>
        <v/>
      </c>
      <c r="BU265" s="278" t="str">
        <f t="shared" si="121"/>
        <v/>
      </c>
      <c r="BV265" s="278" t="str">
        <f t="shared" si="121"/>
        <v/>
      </c>
      <c r="BW265" s="278" t="str">
        <f t="shared" si="121"/>
        <v/>
      </c>
      <c r="BX265" s="278" t="str">
        <f t="shared" si="121"/>
        <v/>
      </c>
      <c r="BY265" s="278" t="str">
        <f t="shared" si="121"/>
        <v/>
      </c>
      <c r="BZ265" s="278" t="str">
        <f t="shared" si="121"/>
        <v/>
      </c>
      <c r="CA265" s="278" t="str">
        <f t="shared" si="121"/>
        <v/>
      </c>
      <c r="CB265" s="278" t="str">
        <f t="shared" si="121"/>
        <v/>
      </c>
      <c r="CC265" s="278" t="str">
        <f t="shared" si="121"/>
        <v/>
      </c>
      <c r="CD265" s="278" t="str">
        <f t="shared" si="121"/>
        <v/>
      </c>
      <c r="CE265" s="278" t="str">
        <f t="shared" si="121"/>
        <v/>
      </c>
      <c r="CF265" s="278" t="str">
        <f t="shared" si="121"/>
        <v/>
      </c>
      <c r="CG265" s="278" t="str">
        <f t="shared" si="121"/>
        <v/>
      </c>
      <c r="CH265" s="278" t="str">
        <f t="shared" si="121"/>
        <v/>
      </c>
      <c r="CI265" s="278" t="str">
        <f t="shared" si="121"/>
        <v/>
      </c>
      <c r="CJ265" s="51">
        <f ca="1">SUM(F265:CI265)</f>
        <v>0</v>
      </c>
      <c r="CK265" s="50" t="s">
        <v>172</v>
      </c>
    </row>
    <row r="266" spans="3:89" s="29" customFormat="1" ht="15" customHeight="1">
      <c r="C266" s="18"/>
      <c r="D266" s="381"/>
      <c r="E266" s="18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50" t="s">
        <v>172</v>
      </c>
    </row>
    <row r="267" spans="3:89" s="29" customFormat="1" ht="15" customHeight="1">
      <c r="C267" s="18"/>
      <c r="D267" s="381"/>
      <c r="E267" s="18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50" t="s">
        <v>172</v>
      </c>
    </row>
    <row r="268" spans="3:89" s="29" customFormat="1" ht="15" customHeight="1">
      <c r="C268" s="26" t="str">
        <f>"Total "&amp;C200</f>
        <v>Total Other Revenue</v>
      </c>
      <c r="D268" s="206"/>
      <c r="E268" s="206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47"/>
      <c r="CK268" s="50" t="s">
        <v>172</v>
      </c>
    </row>
    <row r="269" spans="3:89" s="29" customFormat="1" ht="15" customHeight="1">
      <c r="C269" s="34" t="str">
        <f>F202&amp;" "&amp;C200</f>
        <v>Phase A Other Revenue</v>
      </c>
      <c r="D269" s="206"/>
      <c r="E269" s="206"/>
      <c r="F269" s="39">
        <f t="shared" ref="F269:BQ270" ca="1" si="122">IF(F$17="","",F263+F241+F219)</f>
        <v>0</v>
      </c>
      <c r="G269" s="39">
        <f t="shared" ca="1" si="122"/>
        <v>0</v>
      </c>
      <c r="H269" s="39">
        <f t="shared" ca="1" si="122"/>
        <v>0</v>
      </c>
      <c r="I269" s="39">
        <f t="shared" ca="1" si="122"/>
        <v>0</v>
      </c>
      <c r="J269" s="39">
        <f t="shared" ca="1" si="122"/>
        <v>0</v>
      </c>
      <c r="K269" s="39">
        <f t="shared" ca="1" si="122"/>
        <v>0</v>
      </c>
      <c r="L269" s="39">
        <f t="shared" ca="1" si="122"/>
        <v>0</v>
      </c>
      <c r="M269" s="39">
        <f t="shared" ca="1" si="122"/>
        <v>0</v>
      </c>
      <c r="N269" s="39">
        <f t="shared" ca="1" si="122"/>
        <v>0</v>
      </c>
      <c r="O269" s="39">
        <f t="shared" ca="1" si="122"/>
        <v>0</v>
      </c>
      <c r="P269" s="39">
        <f t="shared" ca="1" si="122"/>
        <v>0</v>
      </c>
      <c r="Q269" s="39">
        <f t="shared" ca="1" si="122"/>
        <v>0</v>
      </c>
      <c r="R269" s="39">
        <f t="shared" ca="1" si="122"/>
        <v>0</v>
      </c>
      <c r="S269" s="39">
        <f t="shared" ca="1" si="122"/>
        <v>0</v>
      </c>
      <c r="T269" s="39">
        <f t="shared" ca="1" si="122"/>
        <v>0</v>
      </c>
      <c r="U269" s="39">
        <f t="shared" ca="1" si="122"/>
        <v>0</v>
      </c>
      <c r="V269" s="39">
        <f t="shared" ca="1" si="122"/>
        <v>0</v>
      </c>
      <c r="W269" s="39">
        <f t="shared" ca="1" si="122"/>
        <v>0</v>
      </c>
      <c r="X269" s="39">
        <f t="shared" ca="1" si="122"/>
        <v>0</v>
      </c>
      <c r="Y269" s="39">
        <f t="shared" ca="1" si="122"/>
        <v>0</v>
      </c>
      <c r="Z269" s="39">
        <f t="shared" ca="1" si="122"/>
        <v>0</v>
      </c>
      <c r="AA269" s="39">
        <f t="shared" ca="1" si="122"/>
        <v>0</v>
      </c>
      <c r="AB269" s="39">
        <f t="shared" ca="1" si="122"/>
        <v>0</v>
      </c>
      <c r="AC269" s="39">
        <f t="shared" ca="1" si="122"/>
        <v>0</v>
      </c>
      <c r="AD269" s="39">
        <f t="shared" ca="1" si="122"/>
        <v>0</v>
      </c>
      <c r="AE269" s="39">
        <f t="shared" ca="1" si="122"/>
        <v>0</v>
      </c>
      <c r="AF269" s="39">
        <f t="shared" ca="1" si="122"/>
        <v>0</v>
      </c>
      <c r="AG269" s="39">
        <f t="shared" ca="1" si="122"/>
        <v>0</v>
      </c>
      <c r="AH269" s="39">
        <f t="shared" ca="1" si="122"/>
        <v>0</v>
      </c>
      <c r="AI269" s="39">
        <f t="shared" ca="1" si="122"/>
        <v>0</v>
      </c>
      <c r="AJ269" s="39">
        <f t="shared" ca="1" si="122"/>
        <v>0</v>
      </c>
      <c r="AK269" s="39">
        <f t="shared" ca="1" si="122"/>
        <v>0</v>
      </c>
      <c r="AL269" s="39">
        <f t="shared" ca="1" si="122"/>
        <v>0</v>
      </c>
      <c r="AM269" s="39">
        <f t="shared" ca="1" si="122"/>
        <v>0</v>
      </c>
      <c r="AN269" s="39">
        <f t="shared" ca="1" si="122"/>
        <v>0</v>
      </c>
      <c r="AO269" s="39">
        <f t="shared" ca="1" si="122"/>
        <v>0</v>
      </c>
      <c r="AP269" s="39">
        <f t="shared" ca="1" si="122"/>
        <v>0</v>
      </c>
      <c r="AQ269" s="39">
        <f t="shared" ca="1" si="122"/>
        <v>0</v>
      </c>
      <c r="AR269" s="39">
        <f t="shared" ca="1" si="122"/>
        <v>0</v>
      </c>
      <c r="AS269" s="39">
        <f t="shared" ca="1" si="122"/>
        <v>0</v>
      </c>
      <c r="AT269" s="39">
        <f t="shared" ca="1" si="122"/>
        <v>0</v>
      </c>
      <c r="AU269" s="39">
        <f t="shared" ca="1" si="122"/>
        <v>0</v>
      </c>
      <c r="AV269" s="39">
        <f t="shared" ca="1" si="122"/>
        <v>0</v>
      </c>
      <c r="AW269" s="39">
        <f t="shared" ca="1" si="122"/>
        <v>0</v>
      </c>
      <c r="AX269" s="39">
        <f t="shared" ca="1" si="122"/>
        <v>0</v>
      </c>
      <c r="AY269" s="39">
        <f t="shared" ca="1" si="122"/>
        <v>0</v>
      </c>
      <c r="AZ269" s="39">
        <f t="shared" ca="1" si="122"/>
        <v>0</v>
      </c>
      <c r="BA269" s="39">
        <f t="shared" ca="1" si="122"/>
        <v>0</v>
      </c>
      <c r="BB269" s="39">
        <f t="shared" ca="1" si="122"/>
        <v>0</v>
      </c>
      <c r="BC269" s="39">
        <f t="shared" ca="1" si="122"/>
        <v>0</v>
      </c>
      <c r="BD269" s="39">
        <f t="shared" ca="1" si="122"/>
        <v>0</v>
      </c>
      <c r="BE269" s="39">
        <f t="shared" ca="1" si="122"/>
        <v>0</v>
      </c>
      <c r="BF269" s="39">
        <f t="shared" ca="1" si="122"/>
        <v>0</v>
      </c>
      <c r="BG269" s="39">
        <f t="shared" ca="1" si="122"/>
        <v>0</v>
      </c>
      <c r="BH269" s="39">
        <f t="shared" ca="1" si="122"/>
        <v>0</v>
      </c>
      <c r="BI269" s="39">
        <f t="shared" ca="1" si="122"/>
        <v>0</v>
      </c>
      <c r="BJ269" s="39">
        <f t="shared" ca="1" si="122"/>
        <v>0</v>
      </c>
      <c r="BK269" s="39">
        <f t="shared" ca="1" si="122"/>
        <v>0</v>
      </c>
      <c r="BL269" s="39">
        <f t="shared" ca="1" si="122"/>
        <v>0</v>
      </c>
      <c r="BM269" s="39">
        <f t="shared" ca="1" si="122"/>
        <v>0</v>
      </c>
      <c r="BN269" s="39">
        <f t="shared" ca="1" si="122"/>
        <v>0</v>
      </c>
      <c r="BO269" s="39" t="str">
        <f t="shared" si="122"/>
        <v/>
      </c>
      <c r="BP269" s="39" t="str">
        <f t="shared" si="122"/>
        <v/>
      </c>
      <c r="BQ269" s="39" t="str">
        <f t="shared" si="122"/>
        <v/>
      </c>
      <c r="BR269" s="39" t="str">
        <f t="shared" ref="BR269:CI270" si="123">IF(BR$17="","",BR263+BR241+BR219)</f>
        <v/>
      </c>
      <c r="BS269" s="39" t="str">
        <f t="shared" si="123"/>
        <v/>
      </c>
      <c r="BT269" s="39" t="str">
        <f t="shared" si="123"/>
        <v/>
      </c>
      <c r="BU269" s="39" t="str">
        <f t="shared" si="123"/>
        <v/>
      </c>
      <c r="BV269" s="39" t="str">
        <f t="shared" si="123"/>
        <v/>
      </c>
      <c r="BW269" s="39" t="str">
        <f t="shared" si="123"/>
        <v/>
      </c>
      <c r="BX269" s="39" t="str">
        <f t="shared" si="123"/>
        <v/>
      </c>
      <c r="BY269" s="39" t="str">
        <f t="shared" si="123"/>
        <v/>
      </c>
      <c r="BZ269" s="39" t="str">
        <f t="shared" si="123"/>
        <v/>
      </c>
      <c r="CA269" s="39" t="str">
        <f t="shared" si="123"/>
        <v/>
      </c>
      <c r="CB269" s="39" t="str">
        <f t="shared" si="123"/>
        <v/>
      </c>
      <c r="CC269" s="39" t="str">
        <f t="shared" si="123"/>
        <v/>
      </c>
      <c r="CD269" s="39" t="str">
        <f t="shared" si="123"/>
        <v/>
      </c>
      <c r="CE269" s="39" t="str">
        <f t="shared" si="123"/>
        <v/>
      </c>
      <c r="CF269" s="39" t="str">
        <f t="shared" si="123"/>
        <v/>
      </c>
      <c r="CG269" s="39" t="str">
        <f t="shared" si="123"/>
        <v/>
      </c>
      <c r="CH269" s="39" t="str">
        <f t="shared" si="123"/>
        <v/>
      </c>
      <c r="CI269" s="39" t="str">
        <f t="shared" si="123"/>
        <v/>
      </c>
      <c r="CJ269" s="51">
        <f ca="1">SUM(F269:CI269)</f>
        <v>0</v>
      </c>
      <c r="CK269" s="50" t="s">
        <v>172</v>
      </c>
    </row>
    <row r="270" spans="3:89" s="29" customFormat="1" ht="15" customHeight="1">
      <c r="C270" s="34" t="str">
        <f>G202&amp;" "&amp;C200</f>
        <v>Phase B Other Revenue</v>
      </c>
      <c r="D270" s="206"/>
      <c r="E270" s="206"/>
      <c r="F270" s="342">
        <f t="shared" ca="1" si="122"/>
        <v>0</v>
      </c>
      <c r="G270" s="342">
        <f t="shared" ca="1" si="122"/>
        <v>0</v>
      </c>
      <c r="H270" s="342">
        <f t="shared" ca="1" si="122"/>
        <v>0</v>
      </c>
      <c r="I270" s="342">
        <f t="shared" ca="1" si="122"/>
        <v>0</v>
      </c>
      <c r="J270" s="342">
        <f t="shared" ca="1" si="122"/>
        <v>0</v>
      </c>
      <c r="K270" s="342">
        <f t="shared" ca="1" si="122"/>
        <v>0</v>
      </c>
      <c r="L270" s="342">
        <f t="shared" ca="1" si="122"/>
        <v>0</v>
      </c>
      <c r="M270" s="342">
        <f t="shared" ca="1" si="122"/>
        <v>0</v>
      </c>
      <c r="N270" s="342">
        <f t="shared" ca="1" si="122"/>
        <v>0</v>
      </c>
      <c r="O270" s="342">
        <f t="shared" ca="1" si="122"/>
        <v>0</v>
      </c>
      <c r="P270" s="342">
        <f t="shared" ca="1" si="122"/>
        <v>0</v>
      </c>
      <c r="Q270" s="342">
        <f t="shared" ca="1" si="122"/>
        <v>0</v>
      </c>
      <c r="R270" s="342">
        <f t="shared" ca="1" si="122"/>
        <v>0</v>
      </c>
      <c r="S270" s="342">
        <f t="shared" ca="1" si="122"/>
        <v>0</v>
      </c>
      <c r="T270" s="342">
        <f t="shared" ca="1" si="122"/>
        <v>0</v>
      </c>
      <c r="U270" s="342">
        <f t="shared" ca="1" si="122"/>
        <v>0</v>
      </c>
      <c r="V270" s="342">
        <f t="shared" ca="1" si="122"/>
        <v>0</v>
      </c>
      <c r="W270" s="342">
        <f t="shared" ca="1" si="122"/>
        <v>0</v>
      </c>
      <c r="X270" s="342">
        <f t="shared" ca="1" si="122"/>
        <v>0</v>
      </c>
      <c r="Y270" s="342">
        <f t="shared" ca="1" si="122"/>
        <v>0</v>
      </c>
      <c r="Z270" s="342">
        <f t="shared" ca="1" si="122"/>
        <v>0</v>
      </c>
      <c r="AA270" s="342">
        <f t="shared" ca="1" si="122"/>
        <v>0</v>
      </c>
      <c r="AB270" s="342">
        <f t="shared" ca="1" si="122"/>
        <v>0</v>
      </c>
      <c r="AC270" s="342">
        <f t="shared" ca="1" si="122"/>
        <v>0</v>
      </c>
      <c r="AD270" s="342">
        <f t="shared" ca="1" si="122"/>
        <v>0</v>
      </c>
      <c r="AE270" s="342">
        <f t="shared" ca="1" si="122"/>
        <v>0</v>
      </c>
      <c r="AF270" s="342">
        <f t="shared" ca="1" si="122"/>
        <v>0</v>
      </c>
      <c r="AG270" s="342">
        <f t="shared" ca="1" si="122"/>
        <v>0</v>
      </c>
      <c r="AH270" s="342">
        <f t="shared" ca="1" si="122"/>
        <v>0</v>
      </c>
      <c r="AI270" s="342">
        <f t="shared" ca="1" si="122"/>
        <v>0</v>
      </c>
      <c r="AJ270" s="342">
        <f t="shared" ca="1" si="122"/>
        <v>0</v>
      </c>
      <c r="AK270" s="342">
        <f t="shared" ca="1" si="122"/>
        <v>0</v>
      </c>
      <c r="AL270" s="342">
        <f t="shared" ca="1" si="122"/>
        <v>0</v>
      </c>
      <c r="AM270" s="342">
        <f t="shared" ca="1" si="122"/>
        <v>0</v>
      </c>
      <c r="AN270" s="342">
        <f t="shared" ca="1" si="122"/>
        <v>0</v>
      </c>
      <c r="AO270" s="342">
        <f t="shared" ca="1" si="122"/>
        <v>0</v>
      </c>
      <c r="AP270" s="342">
        <f t="shared" ca="1" si="122"/>
        <v>0</v>
      </c>
      <c r="AQ270" s="342">
        <f t="shared" ca="1" si="122"/>
        <v>0</v>
      </c>
      <c r="AR270" s="342">
        <f t="shared" ca="1" si="122"/>
        <v>0</v>
      </c>
      <c r="AS270" s="342">
        <f t="shared" ca="1" si="122"/>
        <v>0</v>
      </c>
      <c r="AT270" s="342">
        <f t="shared" ca="1" si="122"/>
        <v>0</v>
      </c>
      <c r="AU270" s="342">
        <f t="shared" ca="1" si="122"/>
        <v>0</v>
      </c>
      <c r="AV270" s="342">
        <f t="shared" ca="1" si="122"/>
        <v>0</v>
      </c>
      <c r="AW270" s="342">
        <f t="shared" ca="1" si="122"/>
        <v>0</v>
      </c>
      <c r="AX270" s="342">
        <f t="shared" ca="1" si="122"/>
        <v>0</v>
      </c>
      <c r="AY270" s="342">
        <f t="shared" ca="1" si="122"/>
        <v>0</v>
      </c>
      <c r="AZ270" s="342">
        <f t="shared" ca="1" si="122"/>
        <v>0</v>
      </c>
      <c r="BA270" s="342">
        <f t="shared" ca="1" si="122"/>
        <v>0</v>
      </c>
      <c r="BB270" s="342">
        <f t="shared" ca="1" si="122"/>
        <v>0</v>
      </c>
      <c r="BC270" s="342">
        <f t="shared" ca="1" si="122"/>
        <v>0</v>
      </c>
      <c r="BD270" s="342">
        <f t="shared" ca="1" si="122"/>
        <v>0</v>
      </c>
      <c r="BE270" s="342">
        <f t="shared" ca="1" si="122"/>
        <v>0</v>
      </c>
      <c r="BF270" s="342">
        <f t="shared" ca="1" si="122"/>
        <v>0</v>
      </c>
      <c r="BG270" s="342">
        <f t="shared" ca="1" si="122"/>
        <v>0</v>
      </c>
      <c r="BH270" s="342">
        <f t="shared" ca="1" si="122"/>
        <v>0</v>
      </c>
      <c r="BI270" s="342">
        <f t="shared" ca="1" si="122"/>
        <v>0</v>
      </c>
      <c r="BJ270" s="342">
        <f t="shared" ca="1" si="122"/>
        <v>0</v>
      </c>
      <c r="BK270" s="342">
        <f t="shared" ca="1" si="122"/>
        <v>0</v>
      </c>
      <c r="BL270" s="342">
        <f t="shared" ca="1" si="122"/>
        <v>0</v>
      </c>
      <c r="BM270" s="342">
        <f t="shared" ca="1" si="122"/>
        <v>0</v>
      </c>
      <c r="BN270" s="342">
        <f t="shared" ca="1" si="122"/>
        <v>0</v>
      </c>
      <c r="BO270" s="342" t="str">
        <f t="shared" si="122"/>
        <v/>
      </c>
      <c r="BP270" s="342" t="str">
        <f t="shared" si="122"/>
        <v/>
      </c>
      <c r="BQ270" s="342" t="str">
        <f t="shared" si="122"/>
        <v/>
      </c>
      <c r="BR270" s="342" t="str">
        <f t="shared" si="123"/>
        <v/>
      </c>
      <c r="BS270" s="342" t="str">
        <f t="shared" si="123"/>
        <v/>
      </c>
      <c r="BT270" s="342" t="str">
        <f t="shared" si="123"/>
        <v/>
      </c>
      <c r="BU270" s="342" t="str">
        <f t="shared" si="123"/>
        <v/>
      </c>
      <c r="BV270" s="342" t="str">
        <f t="shared" si="123"/>
        <v/>
      </c>
      <c r="BW270" s="342" t="str">
        <f t="shared" si="123"/>
        <v/>
      </c>
      <c r="BX270" s="342" t="str">
        <f t="shared" si="123"/>
        <v/>
      </c>
      <c r="BY270" s="342" t="str">
        <f t="shared" si="123"/>
        <v/>
      </c>
      <c r="BZ270" s="342" t="str">
        <f t="shared" si="123"/>
        <v/>
      </c>
      <c r="CA270" s="342" t="str">
        <f t="shared" si="123"/>
        <v/>
      </c>
      <c r="CB270" s="342" t="str">
        <f t="shared" si="123"/>
        <v/>
      </c>
      <c r="CC270" s="342" t="str">
        <f t="shared" si="123"/>
        <v/>
      </c>
      <c r="CD270" s="342" t="str">
        <f t="shared" si="123"/>
        <v/>
      </c>
      <c r="CE270" s="342" t="str">
        <f t="shared" si="123"/>
        <v/>
      </c>
      <c r="CF270" s="342" t="str">
        <f t="shared" si="123"/>
        <v/>
      </c>
      <c r="CG270" s="342" t="str">
        <f t="shared" si="123"/>
        <v/>
      </c>
      <c r="CH270" s="342" t="str">
        <f t="shared" si="123"/>
        <v/>
      </c>
      <c r="CI270" s="342" t="str">
        <f t="shared" si="123"/>
        <v/>
      </c>
      <c r="CJ270" s="60">
        <f ca="1">SUM(F270:CI270)</f>
        <v>0</v>
      </c>
      <c r="CK270" s="50" t="s">
        <v>172</v>
      </c>
    </row>
    <row r="271" spans="3:89" s="29" customFormat="1" ht="15" customHeight="1">
      <c r="C271" s="292" t="str">
        <f>C268</f>
        <v>Total Other Revenue</v>
      </c>
      <c r="D271" s="404"/>
      <c r="E271" s="404"/>
      <c r="F271" s="278">
        <f t="shared" ref="F271:BQ271" ca="1" si="124">IF(F$17="","",F270+F269)</f>
        <v>0</v>
      </c>
      <c r="G271" s="278">
        <f t="shared" ca="1" si="124"/>
        <v>0</v>
      </c>
      <c r="H271" s="278">
        <f t="shared" ca="1" si="124"/>
        <v>0</v>
      </c>
      <c r="I271" s="278">
        <f t="shared" ca="1" si="124"/>
        <v>0</v>
      </c>
      <c r="J271" s="278">
        <f t="shared" ca="1" si="124"/>
        <v>0</v>
      </c>
      <c r="K271" s="278">
        <f t="shared" ca="1" si="124"/>
        <v>0</v>
      </c>
      <c r="L271" s="278">
        <f t="shared" ca="1" si="124"/>
        <v>0</v>
      </c>
      <c r="M271" s="278">
        <f t="shared" ca="1" si="124"/>
        <v>0</v>
      </c>
      <c r="N271" s="278">
        <f t="shared" ca="1" si="124"/>
        <v>0</v>
      </c>
      <c r="O271" s="278">
        <f t="shared" ca="1" si="124"/>
        <v>0</v>
      </c>
      <c r="P271" s="278">
        <f t="shared" ca="1" si="124"/>
        <v>0</v>
      </c>
      <c r="Q271" s="278">
        <f t="shared" ca="1" si="124"/>
        <v>0</v>
      </c>
      <c r="R271" s="278">
        <f t="shared" ca="1" si="124"/>
        <v>0</v>
      </c>
      <c r="S271" s="278">
        <f t="shared" ca="1" si="124"/>
        <v>0</v>
      </c>
      <c r="T271" s="278">
        <f t="shared" ca="1" si="124"/>
        <v>0</v>
      </c>
      <c r="U271" s="278">
        <f t="shared" ca="1" si="124"/>
        <v>0</v>
      </c>
      <c r="V271" s="278">
        <f t="shared" ca="1" si="124"/>
        <v>0</v>
      </c>
      <c r="W271" s="278">
        <f t="shared" ca="1" si="124"/>
        <v>0</v>
      </c>
      <c r="X271" s="278">
        <f t="shared" ca="1" si="124"/>
        <v>0</v>
      </c>
      <c r="Y271" s="278">
        <f t="shared" ca="1" si="124"/>
        <v>0</v>
      </c>
      <c r="Z271" s="278">
        <f t="shared" ca="1" si="124"/>
        <v>0</v>
      </c>
      <c r="AA271" s="278">
        <f t="shared" ca="1" si="124"/>
        <v>0</v>
      </c>
      <c r="AB271" s="278">
        <f t="shared" ca="1" si="124"/>
        <v>0</v>
      </c>
      <c r="AC271" s="278">
        <f t="shared" ca="1" si="124"/>
        <v>0</v>
      </c>
      <c r="AD271" s="278">
        <f t="shared" ca="1" si="124"/>
        <v>0</v>
      </c>
      <c r="AE271" s="278">
        <f t="shared" ca="1" si="124"/>
        <v>0</v>
      </c>
      <c r="AF271" s="278">
        <f t="shared" ca="1" si="124"/>
        <v>0</v>
      </c>
      <c r="AG271" s="278">
        <f t="shared" ca="1" si="124"/>
        <v>0</v>
      </c>
      <c r="AH271" s="278">
        <f t="shared" ca="1" si="124"/>
        <v>0</v>
      </c>
      <c r="AI271" s="278">
        <f t="shared" ca="1" si="124"/>
        <v>0</v>
      </c>
      <c r="AJ271" s="278">
        <f t="shared" ca="1" si="124"/>
        <v>0</v>
      </c>
      <c r="AK271" s="278">
        <f t="shared" ca="1" si="124"/>
        <v>0</v>
      </c>
      <c r="AL271" s="278">
        <f t="shared" ca="1" si="124"/>
        <v>0</v>
      </c>
      <c r="AM271" s="278">
        <f t="shared" ca="1" si="124"/>
        <v>0</v>
      </c>
      <c r="AN271" s="278">
        <f t="shared" ca="1" si="124"/>
        <v>0</v>
      </c>
      <c r="AO271" s="278">
        <f t="shared" ca="1" si="124"/>
        <v>0</v>
      </c>
      <c r="AP271" s="278">
        <f t="shared" ca="1" si="124"/>
        <v>0</v>
      </c>
      <c r="AQ271" s="278">
        <f t="shared" ca="1" si="124"/>
        <v>0</v>
      </c>
      <c r="AR271" s="278">
        <f t="shared" ca="1" si="124"/>
        <v>0</v>
      </c>
      <c r="AS271" s="278">
        <f t="shared" ca="1" si="124"/>
        <v>0</v>
      </c>
      <c r="AT271" s="278">
        <f t="shared" ca="1" si="124"/>
        <v>0</v>
      </c>
      <c r="AU271" s="278">
        <f t="shared" ca="1" si="124"/>
        <v>0</v>
      </c>
      <c r="AV271" s="278">
        <f t="shared" ca="1" si="124"/>
        <v>0</v>
      </c>
      <c r="AW271" s="278">
        <f t="shared" ca="1" si="124"/>
        <v>0</v>
      </c>
      <c r="AX271" s="278">
        <f t="shared" ca="1" si="124"/>
        <v>0</v>
      </c>
      <c r="AY271" s="278">
        <f t="shared" ca="1" si="124"/>
        <v>0</v>
      </c>
      <c r="AZ271" s="278">
        <f t="shared" ca="1" si="124"/>
        <v>0</v>
      </c>
      <c r="BA271" s="278">
        <f t="shared" ca="1" si="124"/>
        <v>0</v>
      </c>
      <c r="BB271" s="278">
        <f t="shared" ca="1" si="124"/>
        <v>0</v>
      </c>
      <c r="BC271" s="278">
        <f t="shared" ca="1" si="124"/>
        <v>0</v>
      </c>
      <c r="BD271" s="278">
        <f t="shared" ca="1" si="124"/>
        <v>0</v>
      </c>
      <c r="BE271" s="278">
        <f t="shared" ca="1" si="124"/>
        <v>0</v>
      </c>
      <c r="BF271" s="278">
        <f t="shared" ca="1" si="124"/>
        <v>0</v>
      </c>
      <c r="BG271" s="278">
        <f t="shared" ca="1" si="124"/>
        <v>0</v>
      </c>
      <c r="BH271" s="278">
        <f t="shared" ca="1" si="124"/>
        <v>0</v>
      </c>
      <c r="BI271" s="278">
        <f t="shared" ca="1" si="124"/>
        <v>0</v>
      </c>
      <c r="BJ271" s="278">
        <f t="shared" ca="1" si="124"/>
        <v>0</v>
      </c>
      <c r="BK271" s="278">
        <f t="shared" ca="1" si="124"/>
        <v>0</v>
      </c>
      <c r="BL271" s="278">
        <f t="shared" ca="1" si="124"/>
        <v>0</v>
      </c>
      <c r="BM271" s="278">
        <f t="shared" ca="1" si="124"/>
        <v>0</v>
      </c>
      <c r="BN271" s="278">
        <f t="shared" ca="1" si="124"/>
        <v>0</v>
      </c>
      <c r="BO271" s="278" t="str">
        <f t="shared" si="124"/>
        <v/>
      </c>
      <c r="BP271" s="278" t="str">
        <f t="shared" si="124"/>
        <v/>
      </c>
      <c r="BQ271" s="278" t="str">
        <f t="shared" si="124"/>
        <v/>
      </c>
      <c r="BR271" s="278" t="str">
        <f t="shared" ref="BR271:CI271" si="125">IF(BR$17="","",BR270+BR269)</f>
        <v/>
      </c>
      <c r="BS271" s="278" t="str">
        <f t="shared" si="125"/>
        <v/>
      </c>
      <c r="BT271" s="278" t="str">
        <f t="shared" si="125"/>
        <v/>
      </c>
      <c r="BU271" s="278" t="str">
        <f t="shared" si="125"/>
        <v/>
      </c>
      <c r="BV271" s="278" t="str">
        <f t="shared" si="125"/>
        <v/>
      </c>
      <c r="BW271" s="278" t="str">
        <f t="shared" si="125"/>
        <v/>
      </c>
      <c r="BX271" s="278" t="str">
        <f t="shared" si="125"/>
        <v/>
      </c>
      <c r="BY271" s="278" t="str">
        <f t="shared" si="125"/>
        <v/>
      </c>
      <c r="BZ271" s="278" t="str">
        <f t="shared" si="125"/>
        <v/>
      </c>
      <c r="CA271" s="278" t="str">
        <f t="shared" si="125"/>
        <v/>
      </c>
      <c r="CB271" s="278" t="str">
        <f t="shared" si="125"/>
        <v/>
      </c>
      <c r="CC271" s="278" t="str">
        <f t="shared" si="125"/>
        <v/>
      </c>
      <c r="CD271" s="278" t="str">
        <f t="shared" si="125"/>
        <v/>
      </c>
      <c r="CE271" s="278" t="str">
        <f t="shared" si="125"/>
        <v/>
      </c>
      <c r="CF271" s="278" t="str">
        <f t="shared" si="125"/>
        <v/>
      </c>
      <c r="CG271" s="278" t="str">
        <f t="shared" si="125"/>
        <v/>
      </c>
      <c r="CH271" s="278" t="str">
        <f t="shared" si="125"/>
        <v/>
      </c>
      <c r="CI271" s="278" t="str">
        <f t="shared" si="125"/>
        <v/>
      </c>
      <c r="CJ271" s="51">
        <f ca="1">SUM(F271:CI271)</f>
        <v>0</v>
      </c>
      <c r="CK271" s="50" t="s">
        <v>172</v>
      </c>
    </row>
    <row r="272" spans="3:89" s="29" customFormat="1" ht="15" customHeight="1">
      <c r="C272" s="18"/>
      <c r="D272" s="381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50" t="s">
        <v>172</v>
      </c>
    </row>
    <row r="273" spans="3:89" s="29" customFormat="1" ht="15" customHeight="1">
      <c r="C273" s="18"/>
      <c r="D273" s="381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50" t="s">
        <v>172</v>
      </c>
    </row>
    <row r="274" spans="3:89" s="29" customFormat="1" ht="15" customHeight="1">
      <c r="C274" s="103" t="s">
        <v>463</v>
      </c>
      <c r="D274" s="101"/>
      <c r="E274" s="102"/>
      <c r="F274" s="101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50" t="s">
        <v>172</v>
      </c>
    </row>
    <row r="275" spans="3:89" s="29" customFormat="1" ht="15" customHeight="1">
      <c r="C275" s="18"/>
      <c r="D275" s="381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50" t="s">
        <v>172</v>
      </c>
    </row>
    <row r="276" spans="3:89" s="29" customFormat="1" ht="15" customHeight="1">
      <c r="C276" s="161" t="s">
        <v>462</v>
      </c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  <c r="P276" s="161"/>
      <c r="Q276" s="161"/>
      <c r="R276" s="161"/>
      <c r="S276" s="161"/>
      <c r="T276" s="161"/>
      <c r="U276" s="161"/>
      <c r="V276" s="161"/>
      <c r="W276" s="161"/>
      <c r="X276" s="161"/>
      <c r="Y276" s="161"/>
      <c r="Z276" s="161"/>
      <c r="AA276" s="161"/>
      <c r="AB276" s="161"/>
      <c r="AC276" s="161"/>
      <c r="AD276" s="161"/>
      <c r="AE276" s="161"/>
      <c r="AF276" s="161"/>
      <c r="AG276" s="161"/>
      <c r="AH276" s="161"/>
      <c r="AI276" s="161"/>
      <c r="AJ276" s="161"/>
      <c r="AK276" s="161"/>
      <c r="AL276" s="161"/>
      <c r="AM276" s="161"/>
      <c r="AN276" s="161"/>
      <c r="AO276" s="161"/>
      <c r="AP276" s="161"/>
      <c r="AQ276" s="161"/>
      <c r="AR276" s="161"/>
      <c r="AS276" s="161"/>
      <c r="AT276" s="161"/>
      <c r="AU276" s="161"/>
      <c r="AV276" s="161"/>
      <c r="AW276" s="161"/>
      <c r="AX276" s="161"/>
      <c r="AY276" s="161"/>
      <c r="AZ276" s="161"/>
      <c r="BA276" s="161"/>
      <c r="BB276" s="161"/>
      <c r="BC276" s="161"/>
      <c r="BD276" s="161"/>
      <c r="BE276" s="161"/>
      <c r="BF276" s="161"/>
      <c r="BG276" s="161"/>
      <c r="BH276" s="161"/>
      <c r="BI276" s="161"/>
      <c r="BJ276" s="161"/>
      <c r="BK276" s="161"/>
      <c r="BL276" s="161"/>
      <c r="BM276" s="161"/>
      <c r="BN276" s="161"/>
      <c r="BO276" s="161"/>
      <c r="BP276" s="161"/>
      <c r="BQ276" s="161"/>
      <c r="BR276" s="161"/>
      <c r="BS276" s="161"/>
      <c r="BT276" s="161"/>
      <c r="BU276" s="161"/>
      <c r="BV276" s="161"/>
      <c r="BW276" s="161"/>
      <c r="BX276" s="161"/>
      <c r="BY276" s="161"/>
      <c r="BZ276" s="161"/>
      <c r="CA276" s="161"/>
      <c r="CB276" s="161"/>
      <c r="CC276" s="161"/>
      <c r="CD276" s="161"/>
      <c r="CE276" s="161"/>
      <c r="CF276" s="161"/>
      <c r="CG276" s="161"/>
      <c r="CH276" s="161"/>
      <c r="CI276" s="161"/>
      <c r="CJ276" s="161"/>
      <c r="CK276" s="50" t="s">
        <v>172</v>
      </c>
    </row>
    <row r="277" spans="3:89" s="29" customFormat="1" ht="15" customHeight="1">
      <c r="C277" s="18"/>
      <c r="D277" s="381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50" t="s">
        <v>172</v>
      </c>
    </row>
    <row r="278" spans="3:89" s="29" customFormat="1" ht="15" customHeight="1">
      <c r="C278" s="368" t="s">
        <v>202</v>
      </c>
      <c r="D278" s="163"/>
      <c r="E278" s="163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  <c r="AA278" s="118"/>
      <c r="AB278" s="118"/>
      <c r="AC278" s="118"/>
      <c r="AD278" s="118"/>
      <c r="AE278" s="118"/>
      <c r="AF278" s="118"/>
      <c r="AG278" s="118"/>
      <c r="AH278" s="118"/>
      <c r="AI278" s="118"/>
      <c r="AJ278" s="118"/>
      <c r="AK278" s="118"/>
      <c r="AL278" s="118"/>
      <c r="AM278" s="118"/>
      <c r="AN278" s="118"/>
      <c r="AO278" s="118"/>
      <c r="AP278" s="118"/>
      <c r="AQ278" s="118"/>
      <c r="AR278" s="118"/>
      <c r="AS278" s="118"/>
      <c r="AT278" s="118"/>
      <c r="AU278" s="118"/>
      <c r="AV278" s="118"/>
      <c r="AW278" s="118"/>
      <c r="AX278" s="118"/>
      <c r="AY278" s="118"/>
      <c r="AZ278" s="118"/>
      <c r="BA278" s="118"/>
      <c r="BB278" s="118"/>
      <c r="BC278" s="118"/>
      <c r="BD278" s="118"/>
      <c r="BE278" s="118"/>
      <c r="BF278" s="118"/>
      <c r="BG278" s="118"/>
      <c r="BH278" s="118"/>
      <c r="BI278" s="118"/>
      <c r="BJ278" s="118"/>
      <c r="BK278" s="118"/>
      <c r="BL278" s="118"/>
      <c r="BM278" s="118"/>
      <c r="BN278" s="118"/>
      <c r="BO278" s="118"/>
      <c r="BP278" s="118"/>
      <c r="BQ278" s="118"/>
      <c r="BR278" s="118"/>
      <c r="BS278" s="118"/>
      <c r="BT278" s="118"/>
      <c r="BU278" s="118"/>
      <c r="BV278" s="118"/>
      <c r="BW278" s="118"/>
      <c r="BX278" s="118"/>
      <c r="BY278" s="118"/>
      <c r="BZ278" s="118"/>
      <c r="CA278" s="118"/>
      <c r="CB278" s="118"/>
      <c r="CC278" s="118"/>
      <c r="CD278" s="118"/>
      <c r="CE278" s="118"/>
      <c r="CF278" s="118"/>
      <c r="CG278" s="118"/>
      <c r="CH278" s="118"/>
      <c r="CI278" s="118"/>
      <c r="CJ278" s="118"/>
      <c r="CK278" s="50" t="s">
        <v>172</v>
      </c>
    </row>
    <row r="279" spans="3:89" s="29" customFormat="1" ht="15" customHeight="1">
      <c r="C279" s="53" t="str">
        <f>"Total "&amp;C276</f>
        <v>Total Rental Income</v>
      </c>
      <c r="D279" s="163"/>
      <c r="E279" s="163"/>
      <c r="F279" s="118">
        <f t="shared" ref="F279:AK279" si="126">IF(AND(F16&gt;=$F$62,F16&lt;=EOMONTH($F$8,$E$72)),($F$64*$F$66)/12*(1+$F$65)^((F16-$F$8)/365.25),0)</f>
        <v>0</v>
      </c>
      <c r="G279" s="118">
        <f t="shared" si="126"/>
        <v>0</v>
      </c>
      <c r="H279" s="118">
        <f t="shared" si="126"/>
        <v>0</v>
      </c>
      <c r="I279" s="118">
        <f t="shared" si="126"/>
        <v>0</v>
      </c>
      <c r="J279" s="118">
        <f t="shared" si="126"/>
        <v>0</v>
      </c>
      <c r="K279" s="118">
        <f t="shared" si="126"/>
        <v>0</v>
      </c>
      <c r="L279" s="118">
        <f t="shared" si="126"/>
        <v>0</v>
      </c>
      <c r="M279" s="118">
        <f t="shared" si="126"/>
        <v>0</v>
      </c>
      <c r="N279" s="118">
        <f t="shared" si="126"/>
        <v>0</v>
      </c>
      <c r="O279" s="118">
        <f t="shared" si="126"/>
        <v>0</v>
      </c>
      <c r="P279" s="118">
        <f t="shared" si="126"/>
        <v>0</v>
      </c>
      <c r="Q279" s="118">
        <f t="shared" si="126"/>
        <v>0</v>
      </c>
      <c r="R279" s="118">
        <f t="shared" si="126"/>
        <v>0</v>
      </c>
      <c r="S279" s="118">
        <f t="shared" si="126"/>
        <v>0</v>
      </c>
      <c r="T279" s="118">
        <f t="shared" si="126"/>
        <v>0</v>
      </c>
      <c r="U279" s="118">
        <f t="shared" si="126"/>
        <v>0</v>
      </c>
      <c r="V279" s="118">
        <f t="shared" si="126"/>
        <v>0</v>
      </c>
      <c r="W279" s="118">
        <f t="shared" si="126"/>
        <v>0</v>
      </c>
      <c r="X279" s="118">
        <f t="shared" si="126"/>
        <v>0</v>
      </c>
      <c r="Y279" s="118">
        <f t="shared" si="126"/>
        <v>0</v>
      </c>
      <c r="Z279" s="118">
        <f t="shared" si="126"/>
        <v>0</v>
      </c>
      <c r="AA279" s="118">
        <f t="shared" si="126"/>
        <v>0</v>
      </c>
      <c r="AB279" s="118">
        <f t="shared" si="126"/>
        <v>0</v>
      </c>
      <c r="AC279" s="118">
        <f t="shared" si="126"/>
        <v>0</v>
      </c>
      <c r="AD279" s="118">
        <f t="shared" si="126"/>
        <v>10609.429289086343</v>
      </c>
      <c r="AE279" s="118">
        <f t="shared" si="126"/>
        <v>10635.218448540703</v>
      </c>
      <c r="AF279" s="118">
        <f t="shared" si="126"/>
        <v>10661.933105335171</v>
      </c>
      <c r="AG279" s="118">
        <f t="shared" si="126"/>
        <v>10687.849889872117</v>
      </c>
      <c r="AH279" s="118">
        <f t="shared" si="126"/>
        <v>10714.69675183929</v>
      </c>
      <c r="AI279" s="118">
        <f t="shared" si="126"/>
        <v>10741.611050569229</v>
      </c>
      <c r="AJ279" s="118">
        <f t="shared" si="126"/>
        <v>10767.721514443549</v>
      </c>
      <c r="AK279" s="118">
        <f t="shared" si="126"/>
        <v>10794.769006331808</v>
      </c>
      <c r="AL279" s="118">
        <f t="shared" ref="AL279:BQ279" si="127">IF(AND(AL16&gt;=$F$62,AL16&lt;=EOMONTH($F$8,$E$72)),($F$64*$F$66)/12*(1+$F$65)^((AL16-$F$8)/365.25),0)</f>
        <v>10821.008685356168</v>
      </c>
      <c r="AM279" s="118">
        <f t="shared" si="127"/>
        <v>10848.190029547448</v>
      </c>
      <c r="AN279" s="118">
        <f t="shared" si="127"/>
        <v>10875.439650689013</v>
      </c>
      <c r="AO279" s="118">
        <f t="shared" si="127"/>
        <v>10900.111039863834</v>
      </c>
      <c r="AP279" s="118">
        <f t="shared" si="127"/>
        <v>10927.491081642995</v>
      </c>
      <c r="AQ279" s="118">
        <f t="shared" si="127"/>
        <v>10954.053378469882</v>
      </c>
      <c r="AR279" s="118">
        <f t="shared" si="127"/>
        <v>10981.568918270972</v>
      </c>
      <c r="AS279" s="118">
        <f t="shared" si="127"/>
        <v>11008.262666273387</v>
      </c>
      <c r="AT279" s="118">
        <f t="shared" si="127"/>
        <v>11035.914374647389</v>
      </c>
      <c r="AU279" s="118">
        <f t="shared" si="127"/>
        <v>11063.635541481746</v>
      </c>
      <c r="AV279" s="118">
        <f t="shared" si="127"/>
        <v>11090.528775165645</v>
      </c>
      <c r="AW279" s="118">
        <f t="shared" si="127"/>
        <v>11118.387128177506</v>
      </c>
      <c r="AX279" s="118">
        <f t="shared" si="127"/>
        <v>11145.413450773278</v>
      </c>
      <c r="AY279" s="118">
        <f t="shared" si="127"/>
        <v>11173.409668867953</v>
      </c>
      <c r="AZ279" s="118">
        <f t="shared" si="127"/>
        <v>11201.476210798623</v>
      </c>
      <c r="BA279" s="118">
        <f t="shared" si="127"/>
        <v>11226.887227530398</v>
      </c>
      <c r="BB279" s="118">
        <f t="shared" si="127"/>
        <v>11255.088099999999</v>
      </c>
      <c r="BC279" s="118">
        <f t="shared" si="127"/>
        <v>11282.446712209457</v>
      </c>
      <c r="BD279" s="118">
        <f t="shared" si="127"/>
        <v>11310.787144818052</v>
      </c>
      <c r="BE279" s="118">
        <f t="shared" si="127"/>
        <v>11338.281148999042</v>
      </c>
      <c r="BF279" s="118">
        <f t="shared" si="127"/>
        <v>11366.761832400165</v>
      </c>
      <c r="BG279" s="118">
        <f t="shared" si="127"/>
        <v>11395.314056568037</v>
      </c>
      <c r="BH279" s="118">
        <f t="shared" si="127"/>
        <v>11423.013526843939</v>
      </c>
      <c r="BI279" s="118">
        <f t="shared" si="127"/>
        <v>11451.707049915867</v>
      </c>
      <c r="BJ279" s="118">
        <f t="shared" si="127"/>
        <v>11479.543598997609</v>
      </c>
      <c r="BK279" s="118">
        <f t="shared" si="127"/>
        <v>11508.379120231912</v>
      </c>
      <c r="BL279" s="118">
        <f t="shared" si="127"/>
        <v>11537.287073551834</v>
      </c>
      <c r="BM279" s="118">
        <f t="shared" si="127"/>
        <v>11564.395732062476</v>
      </c>
      <c r="BN279" s="118">
        <f t="shared" si="127"/>
        <v>11593.444393781298</v>
      </c>
      <c r="BO279" s="118">
        <f t="shared" si="127"/>
        <v>0</v>
      </c>
      <c r="BP279" s="118">
        <f t="shared" si="127"/>
        <v>0</v>
      </c>
      <c r="BQ279" s="118">
        <f t="shared" si="127"/>
        <v>0</v>
      </c>
      <c r="BR279" s="118">
        <f t="shared" ref="BR279:CI279" si="128">IF(AND(BR16&gt;=$F$62,BR16&lt;=EOMONTH($F$8,$E$72)),($F$64*$F$66)/12*(1+$F$65)^((BR16-$F$8)/365.25),0)</f>
        <v>0</v>
      </c>
      <c r="BS279" s="118">
        <f t="shared" si="128"/>
        <v>0</v>
      </c>
      <c r="BT279" s="118">
        <f t="shared" si="128"/>
        <v>0</v>
      </c>
      <c r="BU279" s="118">
        <f t="shared" si="128"/>
        <v>0</v>
      </c>
      <c r="BV279" s="118">
        <f t="shared" si="128"/>
        <v>0</v>
      </c>
      <c r="BW279" s="118">
        <f t="shared" si="128"/>
        <v>0</v>
      </c>
      <c r="BX279" s="118">
        <f t="shared" si="128"/>
        <v>0</v>
      </c>
      <c r="BY279" s="118">
        <f t="shared" si="128"/>
        <v>0</v>
      </c>
      <c r="BZ279" s="118">
        <f t="shared" si="128"/>
        <v>0</v>
      </c>
      <c r="CA279" s="118">
        <f t="shared" si="128"/>
        <v>0</v>
      </c>
      <c r="CB279" s="118">
        <f t="shared" si="128"/>
        <v>0</v>
      </c>
      <c r="CC279" s="118">
        <f t="shared" si="128"/>
        <v>0</v>
      </c>
      <c r="CD279" s="118">
        <f t="shared" si="128"/>
        <v>0</v>
      </c>
      <c r="CE279" s="118">
        <f t="shared" si="128"/>
        <v>0</v>
      </c>
      <c r="CF279" s="118">
        <f t="shared" si="128"/>
        <v>0</v>
      </c>
      <c r="CG279" s="118">
        <f t="shared" si="128"/>
        <v>0</v>
      </c>
      <c r="CH279" s="118">
        <f t="shared" si="128"/>
        <v>0</v>
      </c>
      <c r="CI279" s="118">
        <f t="shared" si="128"/>
        <v>0</v>
      </c>
      <c r="CJ279" s="118">
        <f>SUM(F279:CI279)</f>
        <v>410491.45637395408</v>
      </c>
      <c r="CK279" s="50" t="s">
        <v>172</v>
      </c>
    </row>
    <row r="280" spans="3:89" s="29" customFormat="1" ht="15" customHeight="1">
      <c r="C280" s="53"/>
      <c r="D280" s="163"/>
      <c r="E280" s="163"/>
      <c r="F280" s="403"/>
      <c r="G280" s="403"/>
      <c r="H280" s="403"/>
      <c r="I280" s="403"/>
      <c r="J280" s="403"/>
      <c r="K280" s="403"/>
      <c r="L280" s="403"/>
      <c r="M280" s="403"/>
      <c r="N280" s="403"/>
      <c r="O280" s="403"/>
      <c r="P280" s="403"/>
      <c r="Q280" s="403"/>
      <c r="R280" s="403"/>
      <c r="S280" s="403"/>
      <c r="T280" s="403"/>
      <c r="U280" s="403"/>
      <c r="V280" s="403"/>
      <c r="W280" s="403"/>
      <c r="X280" s="403"/>
      <c r="Y280" s="403"/>
      <c r="Z280" s="403"/>
      <c r="AA280" s="403"/>
      <c r="AB280" s="403"/>
      <c r="AC280" s="403"/>
      <c r="AD280" s="403"/>
      <c r="AE280" s="403"/>
      <c r="AF280" s="403"/>
      <c r="AG280" s="403"/>
      <c r="AH280" s="403"/>
      <c r="AI280" s="403"/>
      <c r="AJ280" s="403"/>
      <c r="AK280" s="403"/>
      <c r="AL280" s="403"/>
      <c r="AM280" s="403"/>
      <c r="AN280" s="403"/>
      <c r="AO280" s="403"/>
      <c r="AP280" s="403"/>
      <c r="AQ280" s="403"/>
      <c r="AR280" s="403"/>
      <c r="AS280" s="403"/>
      <c r="AT280" s="403"/>
      <c r="AU280" s="403"/>
      <c r="AV280" s="403"/>
      <c r="AW280" s="403"/>
      <c r="AX280" s="403"/>
      <c r="AY280" s="403"/>
      <c r="AZ280" s="403"/>
      <c r="BA280" s="403"/>
      <c r="BB280" s="403"/>
      <c r="BC280" s="403"/>
      <c r="BD280" s="403"/>
      <c r="BE280" s="403"/>
      <c r="BF280" s="403"/>
      <c r="BG280" s="403"/>
      <c r="BH280" s="403"/>
      <c r="BI280" s="403"/>
      <c r="BJ280" s="403"/>
      <c r="BK280" s="403"/>
      <c r="BL280" s="403"/>
      <c r="BM280" s="403"/>
      <c r="BN280" s="403"/>
      <c r="BO280" s="403"/>
      <c r="BP280" s="403"/>
      <c r="BQ280" s="403"/>
      <c r="BR280" s="403"/>
      <c r="BS280" s="403"/>
      <c r="BT280" s="403"/>
      <c r="BU280" s="403"/>
      <c r="BV280" s="403"/>
      <c r="BW280" s="403"/>
      <c r="BX280" s="403"/>
      <c r="BY280" s="403"/>
      <c r="BZ280" s="403"/>
      <c r="CA280" s="403"/>
      <c r="CB280" s="403"/>
      <c r="CC280" s="403"/>
      <c r="CD280" s="403"/>
      <c r="CE280" s="403"/>
      <c r="CF280" s="403"/>
      <c r="CG280" s="403"/>
      <c r="CH280" s="403"/>
      <c r="CI280" s="403"/>
      <c r="CJ280" s="402"/>
      <c r="CK280" s="50" t="s">
        <v>172</v>
      </c>
    </row>
    <row r="281" spans="3:89" s="29" customFormat="1" ht="15" customHeight="1">
      <c r="C281" s="161" t="s">
        <v>461</v>
      </c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  <c r="P281" s="161"/>
      <c r="Q281" s="161"/>
      <c r="R281" s="161"/>
      <c r="S281" s="161"/>
      <c r="T281" s="161"/>
      <c r="U281" s="161"/>
      <c r="V281" s="161"/>
      <c r="W281" s="161"/>
      <c r="X281" s="161"/>
      <c r="Y281" s="161"/>
      <c r="Z281" s="161"/>
      <c r="AA281" s="161"/>
      <c r="AB281" s="161"/>
      <c r="AC281" s="161"/>
      <c r="AD281" s="161"/>
      <c r="AE281" s="161"/>
      <c r="AF281" s="161"/>
      <c r="AG281" s="161"/>
      <c r="AH281" s="161"/>
      <c r="AI281" s="161"/>
      <c r="AJ281" s="161"/>
      <c r="AK281" s="161"/>
      <c r="AL281" s="161"/>
      <c r="AM281" s="161"/>
      <c r="AN281" s="161"/>
      <c r="AO281" s="161"/>
      <c r="AP281" s="161"/>
      <c r="AQ281" s="161"/>
      <c r="AR281" s="161"/>
      <c r="AS281" s="161"/>
      <c r="AT281" s="161"/>
      <c r="AU281" s="161"/>
      <c r="AV281" s="161"/>
      <c r="AW281" s="161"/>
      <c r="AX281" s="161"/>
      <c r="AY281" s="161"/>
      <c r="AZ281" s="161"/>
      <c r="BA281" s="161"/>
      <c r="BB281" s="161"/>
      <c r="BC281" s="161"/>
      <c r="BD281" s="161"/>
      <c r="BE281" s="161"/>
      <c r="BF281" s="161"/>
      <c r="BG281" s="161"/>
      <c r="BH281" s="161"/>
      <c r="BI281" s="161"/>
      <c r="BJ281" s="161"/>
      <c r="BK281" s="161"/>
      <c r="BL281" s="161"/>
      <c r="BM281" s="161"/>
      <c r="BN281" s="161"/>
      <c r="BO281" s="161"/>
      <c r="BP281" s="161"/>
      <c r="BQ281" s="161"/>
      <c r="BR281" s="161"/>
      <c r="BS281" s="161"/>
      <c r="BT281" s="161"/>
      <c r="BU281" s="161"/>
      <c r="BV281" s="161"/>
      <c r="BW281" s="161"/>
      <c r="BX281" s="161"/>
      <c r="BY281" s="161"/>
      <c r="BZ281" s="161"/>
      <c r="CA281" s="161"/>
      <c r="CB281" s="161"/>
      <c r="CC281" s="161"/>
      <c r="CD281" s="161"/>
      <c r="CE281" s="161"/>
      <c r="CF281" s="161"/>
      <c r="CG281" s="161"/>
      <c r="CH281" s="161"/>
      <c r="CI281" s="161"/>
      <c r="CJ281" s="161"/>
      <c r="CK281" s="50" t="s">
        <v>172</v>
      </c>
    </row>
    <row r="282" spans="3:89" s="29" customFormat="1" ht="15" customHeight="1">
      <c r="C282" s="18"/>
      <c r="D282" s="381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50" t="s">
        <v>172</v>
      </c>
    </row>
    <row r="283" spans="3:89" s="29" customFormat="1" ht="15" customHeight="1">
      <c r="C283" s="368" t="s">
        <v>431</v>
      </c>
      <c r="D283" s="381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50" t="s">
        <v>172</v>
      </c>
    </row>
    <row r="284" spans="3:89" s="29" customFormat="1" ht="15" customHeight="1">
      <c r="C284" s="53" t="s">
        <v>460</v>
      </c>
      <c r="D284" s="381"/>
      <c r="E284" s="18"/>
      <c r="F284" s="39">
        <f t="shared" ref="F284:AK284" si="129">+IF(F17=$E$72,$F$70,0)</f>
        <v>0</v>
      </c>
      <c r="G284" s="39">
        <f t="shared" si="129"/>
        <v>0</v>
      </c>
      <c r="H284" s="39">
        <f t="shared" si="129"/>
        <v>0</v>
      </c>
      <c r="I284" s="39">
        <f t="shared" si="129"/>
        <v>0</v>
      </c>
      <c r="J284" s="39">
        <f t="shared" si="129"/>
        <v>0</v>
      </c>
      <c r="K284" s="39">
        <f t="shared" si="129"/>
        <v>0</v>
      </c>
      <c r="L284" s="39">
        <f t="shared" si="129"/>
        <v>0</v>
      </c>
      <c r="M284" s="39">
        <f t="shared" si="129"/>
        <v>0</v>
      </c>
      <c r="N284" s="39">
        <f t="shared" si="129"/>
        <v>0</v>
      </c>
      <c r="O284" s="39">
        <f t="shared" si="129"/>
        <v>0</v>
      </c>
      <c r="P284" s="39">
        <f t="shared" si="129"/>
        <v>0</v>
      </c>
      <c r="Q284" s="39">
        <f t="shared" si="129"/>
        <v>0</v>
      </c>
      <c r="R284" s="39">
        <f t="shared" si="129"/>
        <v>0</v>
      </c>
      <c r="S284" s="39">
        <f t="shared" si="129"/>
        <v>0</v>
      </c>
      <c r="T284" s="39">
        <f t="shared" si="129"/>
        <v>0</v>
      </c>
      <c r="U284" s="39">
        <f t="shared" si="129"/>
        <v>0</v>
      </c>
      <c r="V284" s="39">
        <f t="shared" si="129"/>
        <v>0</v>
      </c>
      <c r="W284" s="39">
        <f t="shared" si="129"/>
        <v>0</v>
      </c>
      <c r="X284" s="39">
        <f t="shared" si="129"/>
        <v>0</v>
      </c>
      <c r="Y284" s="39">
        <f t="shared" si="129"/>
        <v>0</v>
      </c>
      <c r="Z284" s="39">
        <f t="shared" si="129"/>
        <v>0</v>
      </c>
      <c r="AA284" s="39">
        <f t="shared" si="129"/>
        <v>0</v>
      </c>
      <c r="AB284" s="39">
        <f t="shared" si="129"/>
        <v>0</v>
      </c>
      <c r="AC284" s="39">
        <f t="shared" si="129"/>
        <v>0</v>
      </c>
      <c r="AD284" s="39">
        <f t="shared" si="129"/>
        <v>0</v>
      </c>
      <c r="AE284" s="39">
        <f t="shared" si="129"/>
        <v>0</v>
      </c>
      <c r="AF284" s="39">
        <f t="shared" si="129"/>
        <v>0</v>
      </c>
      <c r="AG284" s="39">
        <f t="shared" si="129"/>
        <v>0</v>
      </c>
      <c r="AH284" s="39">
        <f t="shared" si="129"/>
        <v>0</v>
      </c>
      <c r="AI284" s="39">
        <f t="shared" si="129"/>
        <v>0</v>
      </c>
      <c r="AJ284" s="39">
        <f t="shared" si="129"/>
        <v>0</v>
      </c>
      <c r="AK284" s="39">
        <f t="shared" si="129"/>
        <v>0</v>
      </c>
      <c r="AL284" s="39">
        <f t="shared" ref="AL284:BQ284" si="130">+IF(AL17=$E$72,$F$70,0)</f>
        <v>0</v>
      </c>
      <c r="AM284" s="39">
        <f t="shared" si="130"/>
        <v>0</v>
      </c>
      <c r="AN284" s="39">
        <f t="shared" si="130"/>
        <v>0</v>
      </c>
      <c r="AO284" s="39">
        <f t="shared" si="130"/>
        <v>0</v>
      </c>
      <c r="AP284" s="39">
        <f t="shared" si="130"/>
        <v>0</v>
      </c>
      <c r="AQ284" s="39">
        <f t="shared" si="130"/>
        <v>0</v>
      </c>
      <c r="AR284" s="39">
        <f t="shared" si="130"/>
        <v>0</v>
      </c>
      <c r="AS284" s="39">
        <f t="shared" si="130"/>
        <v>0</v>
      </c>
      <c r="AT284" s="39">
        <f t="shared" si="130"/>
        <v>0</v>
      </c>
      <c r="AU284" s="39">
        <f t="shared" si="130"/>
        <v>0</v>
      </c>
      <c r="AV284" s="39">
        <f t="shared" si="130"/>
        <v>0</v>
      </c>
      <c r="AW284" s="39">
        <f t="shared" si="130"/>
        <v>0</v>
      </c>
      <c r="AX284" s="39">
        <f t="shared" si="130"/>
        <v>0</v>
      </c>
      <c r="AY284" s="39">
        <f t="shared" si="130"/>
        <v>0</v>
      </c>
      <c r="AZ284" s="39">
        <f t="shared" si="130"/>
        <v>0</v>
      </c>
      <c r="BA284" s="39">
        <f t="shared" si="130"/>
        <v>0</v>
      </c>
      <c r="BB284" s="39">
        <f t="shared" si="130"/>
        <v>0</v>
      </c>
      <c r="BC284" s="39">
        <f t="shared" si="130"/>
        <v>0</v>
      </c>
      <c r="BD284" s="39">
        <f t="shared" si="130"/>
        <v>0</v>
      </c>
      <c r="BE284" s="39">
        <f t="shared" si="130"/>
        <v>0</v>
      </c>
      <c r="BF284" s="39">
        <f t="shared" si="130"/>
        <v>0</v>
      </c>
      <c r="BG284" s="39">
        <f t="shared" si="130"/>
        <v>0</v>
      </c>
      <c r="BH284" s="39">
        <f t="shared" si="130"/>
        <v>0</v>
      </c>
      <c r="BI284" s="39">
        <f t="shared" si="130"/>
        <v>0</v>
      </c>
      <c r="BJ284" s="39">
        <f t="shared" si="130"/>
        <v>0</v>
      </c>
      <c r="BK284" s="39">
        <f t="shared" si="130"/>
        <v>0</v>
      </c>
      <c r="BL284" s="39">
        <f t="shared" si="130"/>
        <v>0</v>
      </c>
      <c r="BM284" s="39">
        <f t="shared" si="130"/>
        <v>0</v>
      </c>
      <c r="BN284" s="39">
        <f t="shared" si="130"/>
        <v>1987326.9845142851</v>
      </c>
      <c r="BO284" s="39">
        <f t="shared" si="130"/>
        <v>0</v>
      </c>
      <c r="BP284" s="39">
        <f t="shared" si="130"/>
        <v>0</v>
      </c>
      <c r="BQ284" s="39">
        <f t="shared" si="130"/>
        <v>0</v>
      </c>
      <c r="BR284" s="39">
        <f t="shared" ref="BR284:CI284" si="131">+IF(BR17=$E$72,$F$70,0)</f>
        <v>0</v>
      </c>
      <c r="BS284" s="39">
        <f t="shared" si="131"/>
        <v>0</v>
      </c>
      <c r="BT284" s="39">
        <f t="shared" si="131"/>
        <v>0</v>
      </c>
      <c r="BU284" s="39">
        <f t="shared" si="131"/>
        <v>0</v>
      </c>
      <c r="BV284" s="39">
        <f t="shared" si="131"/>
        <v>0</v>
      </c>
      <c r="BW284" s="39">
        <f t="shared" si="131"/>
        <v>0</v>
      </c>
      <c r="BX284" s="39">
        <f t="shared" si="131"/>
        <v>0</v>
      </c>
      <c r="BY284" s="39">
        <f t="shared" si="131"/>
        <v>0</v>
      </c>
      <c r="BZ284" s="39">
        <f t="shared" si="131"/>
        <v>0</v>
      </c>
      <c r="CA284" s="39">
        <f t="shared" si="131"/>
        <v>0</v>
      </c>
      <c r="CB284" s="39">
        <f t="shared" si="131"/>
        <v>0</v>
      </c>
      <c r="CC284" s="39">
        <f t="shared" si="131"/>
        <v>0</v>
      </c>
      <c r="CD284" s="39">
        <f t="shared" si="131"/>
        <v>0</v>
      </c>
      <c r="CE284" s="39">
        <f t="shared" si="131"/>
        <v>0</v>
      </c>
      <c r="CF284" s="39">
        <f t="shared" si="131"/>
        <v>0</v>
      </c>
      <c r="CG284" s="39">
        <f t="shared" si="131"/>
        <v>0</v>
      </c>
      <c r="CH284" s="39">
        <f t="shared" si="131"/>
        <v>0</v>
      </c>
      <c r="CI284" s="39">
        <f t="shared" si="131"/>
        <v>0</v>
      </c>
      <c r="CJ284" s="118">
        <f>SUM(F284:CI284)</f>
        <v>1987326.9845142851</v>
      </c>
      <c r="CK284" s="50" t="s">
        <v>172</v>
      </c>
    </row>
    <row r="285" spans="3:89" s="29" customFormat="1" ht="15" customHeight="1">
      <c r="C285" s="18"/>
      <c r="D285" s="381"/>
      <c r="E285" s="18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118"/>
      <c r="CK285" s="50" t="s">
        <v>172</v>
      </c>
    </row>
    <row r="286" spans="3:89" s="29" customFormat="1" ht="15" customHeight="1">
      <c r="C286" s="18"/>
      <c r="D286" s="381"/>
      <c r="E286" s="18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18"/>
      <c r="CK286" s="50" t="s">
        <v>172</v>
      </c>
    </row>
    <row r="287" spans="3:89" s="29" customFormat="1" ht="15" customHeight="1">
      <c r="C287" s="161" t="s">
        <v>430</v>
      </c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  <c r="P287" s="161"/>
      <c r="Q287" s="161"/>
      <c r="R287" s="161"/>
      <c r="S287" s="161"/>
      <c r="T287" s="161"/>
      <c r="U287" s="161"/>
      <c r="V287" s="161"/>
      <c r="W287" s="161"/>
      <c r="X287" s="161"/>
      <c r="Y287" s="161"/>
      <c r="Z287" s="161"/>
      <c r="AA287" s="161"/>
      <c r="AB287" s="161"/>
      <c r="AC287" s="161"/>
      <c r="AD287" s="161"/>
      <c r="AE287" s="161"/>
      <c r="AF287" s="161"/>
      <c r="AG287" s="161"/>
      <c r="AH287" s="161"/>
      <c r="AI287" s="161"/>
      <c r="AJ287" s="161"/>
      <c r="AK287" s="161"/>
      <c r="AL287" s="161"/>
      <c r="AM287" s="161"/>
      <c r="AN287" s="161"/>
      <c r="AO287" s="161"/>
      <c r="AP287" s="161"/>
      <c r="AQ287" s="161"/>
      <c r="AR287" s="161"/>
      <c r="AS287" s="161"/>
      <c r="AT287" s="161"/>
      <c r="AU287" s="161"/>
      <c r="AV287" s="161"/>
      <c r="AW287" s="161"/>
      <c r="AX287" s="161"/>
      <c r="AY287" s="161"/>
      <c r="AZ287" s="161"/>
      <c r="BA287" s="161"/>
      <c r="BB287" s="161"/>
      <c r="BC287" s="161"/>
      <c r="BD287" s="161"/>
      <c r="BE287" s="161"/>
      <c r="BF287" s="161"/>
      <c r="BG287" s="161"/>
      <c r="BH287" s="161"/>
      <c r="BI287" s="161"/>
      <c r="BJ287" s="161"/>
      <c r="BK287" s="161"/>
      <c r="BL287" s="161"/>
      <c r="BM287" s="161"/>
      <c r="BN287" s="161"/>
      <c r="BO287" s="161"/>
      <c r="BP287" s="161"/>
      <c r="BQ287" s="161"/>
      <c r="BR287" s="161"/>
      <c r="BS287" s="161"/>
      <c r="BT287" s="161"/>
      <c r="BU287" s="161"/>
      <c r="BV287" s="161"/>
      <c r="BW287" s="161"/>
      <c r="BX287" s="161"/>
      <c r="BY287" s="161"/>
      <c r="BZ287" s="161"/>
      <c r="CA287" s="161"/>
      <c r="CB287" s="161"/>
      <c r="CC287" s="161"/>
      <c r="CD287" s="161"/>
      <c r="CE287" s="161"/>
      <c r="CF287" s="161"/>
      <c r="CG287" s="161"/>
      <c r="CH287" s="161"/>
      <c r="CI287" s="161"/>
      <c r="CJ287" s="161"/>
      <c r="CK287" s="50" t="s">
        <v>172</v>
      </c>
    </row>
    <row r="288" spans="3:89" s="29" customFormat="1" ht="15" customHeight="1">
      <c r="C288" s="368"/>
      <c r="D288" s="381"/>
      <c r="E288" s="18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334"/>
      <c r="CK288" s="50" t="s">
        <v>172</v>
      </c>
    </row>
    <row r="289" spans="3:89" s="29" customFormat="1" ht="15" customHeight="1">
      <c r="C289" s="368" t="s">
        <v>431</v>
      </c>
      <c r="D289" s="381"/>
      <c r="E289" s="18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334"/>
      <c r="CK289" s="50" t="s">
        <v>172</v>
      </c>
    </row>
    <row r="290" spans="3:89" s="29" customFormat="1" ht="15" customHeight="1">
      <c r="C290" s="53" t="s">
        <v>430</v>
      </c>
      <c r="D290" s="381"/>
      <c r="E290" s="18"/>
      <c r="F290" s="2">
        <f t="shared" ref="F290:AK290" si="132">+IF(F17=$E$84,$F$84-($F$84*$F$82),0)+IF(F17=$E$85,$F$85-($F$85*$F$82),0)</f>
        <v>0</v>
      </c>
      <c r="G290" s="2">
        <f t="shared" si="132"/>
        <v>0</v>
      </c>
      <c r="H290" s="2">
        <f t="shared" si="132"/>
        <v>0</v>
      </c>
      <c r="I290" s="2">
        <f t="shared" si="132"/>
        <v>6000000</v>
      </c>
      <c r="J290" s="2">
        <f t="shared" si="132"/>
        <v>0</v>
      </c>
      <c r="K290" s="2">
        <f t="shared" si="132"/>
        <v>0</v>
      </c>
      <c r="L290" s="2">
        <f t="shared" si="132"/>
        <v>0</v>
      </c>
      <c r="M290" s="2">
        <f t="shared" si="132"/>
        <v>0</v>
      </c>
      <c r="N290" s="2">
        <f t="shared" si="132"/>
        <v>0</v>
      </c>
      <c r="O290" s="2">
        <f t="shared" si="132"/>
        <v>0</v>
      </c>
      <c r="P290" s="2">
        <f t="shared" si="132"/>
        <v>0</v>
      </c>
      <c r="Q290" s="2">
        <f t="shared" si="132"/>
        <v>0</v>
      </c>
      <c r="R290" s="2">
        <f t="shared" si="132"/>
        <v>0</v>
      </c>
      <c r="S290" s="2">
        <f t="shared" si="132"/>
        <v>0</v>
      </c>
      <c r="T290" s="2">
        <f t="shared" si="132"/>
        <v>0</v>
      </c>
      <c r="U290" s="2">
        <f t="shared" si="132"/>
        <v>0</v>
      </c>
      <c r="V290" s="2">
        <f t="shared" si="132"/>
        <v>0</v>
      </c>
      <c r="W290" s="2">
        <f t="shared" si="132"/>
        <v>0</v>
      </c>
      <c r="X290" s="2">
        <f t="shared" si="132"/>
        <v>0</v>
      </c>
      <c r="Y290" s="2">
        <f t="shared" si="132"/>
        <v>0</v>
      </c>
      <c r="Z290" s="2">
        <f t="shared" si="132"/>
        <v>0</v>
      </c>
      <c r="AA290" s="2">
        <f t="shared" si="132"/>
        <v>0</v>
      </c>
      <c r="AB290" s="2">
        <f t="shared" si="132"/>
        <v>0</v>
      </c>
      <c r="AC290" s="2">
        <f t="shared" si="132"/>
        <v>0</v>
      </c>
      <c r="AD290" s="2">
        <f t="shared" si="132"/>
        <v>4400000</v>
      </c>
      <c r="AE290" s="2">
        <f t="shared" si="132"/>
        <v>0</v>
      </c>
      <c r="AF290" s="2">
        <f t="shared" si="132"/>
        <v>0</v>
      </c>
      <c r="AG290" s="2">
        <f t="shared" si="132"/>
        <v>0</v>
      </c>
      <c r="AH290" s="2">
        <f t="shared" si="132"/>
        <v>0</v>
      </c>
      <c r="AI290" s="2">
        <f t="shared" si="132"/>
        <v>0</v>
      </c>
      <c r="AJ290" s="2">
        <f t="shared" si="132"/>
        <v>0</v>
      </c>
      <c r="AK290" s="2">
        <f t="shared" si="132"/>
        <v>0</v>
      </c>
      <c r="AL290" s="2">
        <f t="shared" ref="AL290:BQ290" si="133">+IF(AL17=$E$84,$F$84-($F$84*$F$82),0)+IF(AL17=$E$85,$F$85-($F$85*$F$82),0)</f>
        <v>0</v>
      </c>
      <c r="AM290" s="2">
        <f t="shared" si="133"/>
        <v>0</v>
      </c>
      <c r="AN290" s="2">
        <f t="shared" si="133"/>
        <v>0</v>
      </c>
      <c r="AO290" s="2">
        <f t="shared" si="133"/>
        <v>0</v>
      </c>
      <c r="AP290" s="2">
        <f t="shared" si="133"/>
        <v>0</v>
      </c>
      <c r="AQ290" s="2">
        <f t="shared" si="133"/>
        <v>0</v>
      </c>
      <c r="AR290" s="2">
        <f t="shared" si="133"/>
        <v>0</v>
      </c>
      <c r="AS290" s="2">
        <f t="shared" si="133"/>
        <v>0</v>
      </c>
      <c r="AT290" s="2">
        <f t="shared" si="133"/>
        <v>0</v>
      </c>
      <c r="AU290" s="2">
        <f t="shared" si="133"/>
        <v>0</v>
      </c>
      <c r="AV290" s="2">
        <f t="shared" si="133"/>
        <v>0</v>
      </c>
      <c r="AW290" s="2">
        <f t="shared" si="133"/>
        <v>0</v>
      </c>
      <c r="AX290" s="2">
        <f t="shared" si="133"/>
        <v>0</v>
      </c>
      <c r="AY290" s="2">
        <f t="shared" si="133"/>
        <v>0</v>
      </c>
      <c r="AZ290" s="2">
        <f t="shared" si="133"/>
        <v>0</v>
      </c>
      <c r="BA290" s="2">
        <f t="shared" si="133"/>
        <v>0</v>
      </c>
      <c r="BB290" s="2">
        <f t="shared" si="133"/>
        <v>0</v>
      </c>
      <c r="BC290" s="2">
        <f t="shared" si="133"/>
        <v>0</v>
      </c>
      <c r="BD290" s="2">
        <f t="shared" si="133"/>
        <v>0</v>
      </c>
      <c r="BE290" s="2">
        <f t="shared" si="133"/>
        <v>0</v>
      </c>
      <c r="BF290" s="2">
        <f t="shared" si="133"/>
        <v>0</v>
      </c>
      <c r="BG290" s="2">
        <f t="shared" si="133"/>
        <v>0</v>
      </c>
      <c r="BH290" s="2">
        <f t="shared" si="133"/>
        <v>0</v>
      </c>
      <c r="BI290" s="2">
        <f t="shared" si="133"/>
        <v>0</v>
      </c>
      <c r="BJ290" s="2">
        <f t="shared" si="133"/>
        <v>0</v>
      </c>
      <c r="BK290" s="2">
        <f t="shared" si="133"/>
        <v>0</v>
      </c>
      <c r="BL290" s="2">
        <f t="shared" si="133"/>
        <v>0</v>
      </c>
      <c r="BM290" s="2">
        <f t="shared" si="133"/>
        <v>0</v>
      </c>
      <c r="BN290" s="2">
        <f t="shared" si="133"/>
        <v>0</v>
      </c>
      <c r="BO290" s="2">
        <f t="shared" si="133"/>
        <v>0</v>
      </c>
      <c r="BP290" s="2">
        <f t="shared" si="133"/>
        <v>0</v>
      </c>
      <c r="BQ290" s="2">
        <f t="shared" si="133"/>
        <v>0</v>
      </c>
      <c r="BR290" s="2">
        <f t="shared" ref="BR290:CI290" si="134">+IF(BR17=$E$84,$F$84-($F$84*$F$82),0)+IF(BR17=$E$85,$F$85-($F$85*$F$82),0)</f>
        <v>0</v>
      </c>
      <c r="BS290" s="2">
        <f t="shared" si="134"/>
        <v>0</v>
      </c>
      <c r="BT290" s="2">
        <f t="shared" si="134"/>
        <v>0</v>
      </c>
      <c r="BU290" s="2">
        <f t="shared" si="134"/>
        <v>0</v>
      </c>
      <c r="BV290" s="2">
        <f t="shared" si="134"/>
        <v>0</v>
      </c>
      <c r="BW290" s="2">
        <f t="shared" si="134"/>
        <v>0</v>
      </c>
      <c r="BX290" s="2">
        <f t="shared" si="134"/>
        <v>0</v>
      </c>
      <c r="BY290" s="2">
        <f t="shared" si="134"/>
        <v>0</v>
      </c>
      <c r="BZ290" s="2">
        <f t="shared" si="134"/>
        <v>0</v>
      </c>
      <c r="CA290" s="2">
        <f t="shared" si="134"/>
        <v>0</v>
      </c>
      <c r="CB290" s="2">
        <f t="shared" si="134"/>
        <v>0</v>
      </c>
      <c r="CC290" s="2">
        <f t="shared" si="134"/>
        <v>0</v>
      </c>
      <c r="CD290" s="2">
        <f t="shared" si="134"/>
        <v>0</v>
      </c>
      <c r="CE290" s="2">
        <f t="shared" si="134"/>
        <v>0</v>
      </c>
      <c r="CF290" s="2">
        <f t="shared" si="134"/>
        <v>0</v>
      </c>
      <c r="CG290" s="2">
        <f t="shared" si="134"/>
        <v>0</v>
      </c>
      <c r="CH290" s="2">
        <f t="shared" si="134"/>
        <v>0</v>
      </c>
      <c r="CI290" s="2">
        <f t="shared" si="134"/>
        <v>0</v>
      </c>
      <c r="CJ290" s="386">
        <f>SUM(F290:CI290)</f>
        <v>10400000</v>
      </c>
      <c r="CK290" s="50" t="s">
        <v>172</v>
      </c>
    </row>
    <row r="291" spans="3:89" s="29" customFormat="1" ht="15" customHeight="1">
      <c r="C291" s="18"/>
      <c r="D291" s="381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50" t="s">
        <v>172</v>
      </c>
    </row>
    <row r="292" spans="3:89" s="29" customFormat="1" ht="15" customHeight="1"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56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K292" s="50" t="s">
        <v>172</v>
      </c>
    </row>
    <row r="293" spans="3:89" s="29" customFormat="1" ht="15" customHeight="1">
      <c r="C293" s="479" t="s">
        <v>563</v>
      </c>
      <c r="D293" s="448"/>
      <c r="E293" s="449"/>
      <c r="F293" s="448"/>
      <c r="G293" s="447"/>
      <c r="H293" s="447"/>
      <c r="I293" s="447"/>
      <c r="J293" s="447"/>
      <c r="K293" s="447"/>
      <c r="L293" s="447"/>
      <c r="M293" s="447"/>
      <c r="N293" s="447"/>
      <c r="O293" s="447"/>
      <c r="P293" s="447"/>
      <c r="Q293" s="447"/>
      <c r="R293" s="447"/>
      <c r="S293" s="447"/>
      <c r="T293" s="447"/>
      <c r="U293" s="447"/>
      <c r="V293" s="447"/>
      <c r="W293" s="447"/>
      <c r="X293" s="447"/>
      <c r="Y293" s="447"/>
      <c r="Z293" s="447"/>
      <c r="AA293" s="447"/>
      <c r="AB293" s="447"/>
      <c r="AC293" s="447"/>
      <c r="AD293" s="447"/>
      <c r="AE293" s="447"/>
      <c r="AF293" s="447"/>
      <c r="AG293" s="447"/>
      <c r="AH293" s="447"/>
      <c r="AI293" s="447"/>
      <c r="AJ293" s="447"/>
      <c r="AK293" s="447"/>
      <c r="AL293" s="447"/>
      <c r="AM293" s="447"/>
      <c r="AN293" s="447"/>
      <c r="AO293" s="447"/>
      <c r="AP293" s="447"/>
      <c r="AQ293" s="447"/>
      <c r="AR293" s="447"/>
      <c r="AS293" s="447"/>
      <c r="AT293" s="447"/>
      <c r="AU293" s="447"/>
      <c r="AV293" s="447"/>
      <c r="AW293" s="447"/>
      <c r="AX293" s="447"/>
      <c r="AY293" s="447"/>
      <c r="AZ293" s="447"/>
      <c r="BA293" s="447"/>
      <c r="BB293" s="447"/>
      <c r="BC293" s="447"/>
      <c r="BD293" s="447"/>
      <c r="BE293" s="447"/>
      <c r="BF293" s="447"/>
      <c r="BG293" s="447"/>
      <c r="BH293" s="447"/>
      <c r="BI293" s="447"/>
      <c r="BJ293" s="447"/>
      <c r="BK293" s="447"/>
      <c r="BL293" s="447"/>
      <c r="BM293" s="447"/>
      <c r="BN293" s="447"/>
      <c r="BO293" s="447"/>
      <c r="BP293" s="447"/>
      <c r="BQ293" s="447"/>
      <c r="BR293" s="447"/>
      <c r="BS293" s="447"/>
      <c r="BT293" s="447"/>
      <c r="BU293" s="447"/>
      <c r="BV293" s="447"/>
      <c r="BW293" s="447"/>
      <c r="BX293" s="447"/>
      <c r="BY293" s="447"/>
      <c r="BZ293" s="447"/>
      <c r="CA293" s="447"/>
      <c r="CB293" s="447"/>
      <c r="CC293" s="447"/>
      <c r="CD293" s="447"/>
      <c r="CE293" s="447"/>
      <c r="CF293" s="447"/>
      <c r="CG293" s="447"/>
      <c r="CH293" s="447"/>
      <c r="CI293" s="447"/>
      <c r="CJ293" s="447"/>
      <c r="CK293" s="50" t="s">
        <v>172</v>
      </c>
    </row>
    <row r="294" spans="3:89" s="29" customFormat="1" ht="15" customHeight="1">
      <c r="C294" s="120"/>
      <c r="D294" s="242"/>
      <c r="E294" s="243"/>
      <c r="F294" s="242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50" t="s">
        <v>172</v>
      </c>
    </row>
    <row r="295" spans="3:89" s="29" customFormat="1" ht="15" customHeight="1">
      <c r="C295" s="103" t="s">
        <v>412</v>
      </c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26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26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26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262"/>
      <c r="BV295" s="262"/>
      <c r="BW295" s="262"/>
      <c r="BX295" s="262"/>
      <c r="BY295" s="262"/>
      <c r="BZ295" s="262"/>
      <c r="CA295" s="262"/>
      <c r="CB295" s="262"/>
      <c r="CC295" s="262"/>
      <c r="CD295" s="262"/>
      <c r="CE295" s="262"/>
      <c r="CF295" s="262"/>
      <c r="CG295" s="262"/>
      <c r="CH295" s="262"/>
      <c r="CI295" s="262"/>
      <c r="CJ295" s="262"/>
      <c r="CK295" s="50" t="s">
        <v>172</v>
      </c>
    </row>
    <row r="296" spans="3:89" s="29" customFormat="1" ht="15" customHeight="1">
      <c r="C296" s="120"/>
      <c r="D296" s="242"/>
      <c r="E296" s="243"/>
      <c r="F296" s="242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50" t="s">
        <v>172</v>
      </c>
    </row>
    <row r="297" spans="3:89" s="29" customFormat="1" ht="15" customHeight="1">
      <c r="C297" s="161" t="str">
        <f>C299</f>
        <v>Deposit</v>
      </c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  <c r="P297" s="161"/>
      <c r="Q297" s="161"/>
      <c r="R297" s="161"/>
      <c r="S297" s="161"/>
      <c r="T297" s="161"/>
      <c r="U297" s="161"/>
      <c r="V297" s="161"/>
      <c r="W297" s="161"/>
      <c r="X297" s="161"/>
      <c r="Y297" s="161"/>
      <c r="Z297" s="161"/>
      <c r="AA297" s="161"/>
      <c r="AB297" s="161"/>
      <c r="AC297" s="161"/>
      <c r="AD297" s="161"/>
      <c r="AE297" s="161"/>
      <c r="AF297" s="161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161"/>
      <c r="AU297" s="161"/>
      <c r="AV297" s="161"/>
      <c r="AW297" s="161"/>
      <c r="AX297" s="161"/>
      <c r="AY297" s="161"/>
      <c r="AZ297" s="161"/>
      <c r="BA297" s="161"/>
      <c r="BB297" s="161"/>
      <c r="BC297" s="161"/>
      <c r="BD297" s="161"/>
      <c r="BE297" s="161"/>
      <c r="BF297" s="161"/>
      <c r="BG297" s="161"/>
      <c r="BH297" s="161"/>
      <c r="BI297" s="161"/>
      <c r="BJ297" s="161"/>
      <c r="BK297" s="161"/>
      <c r="BL297" s="161"/>
      <c r="BM297" s="161"/>
      <c r="BN297" s="161"/>
      <c r="BO297" s="161"/>
      <c r="BP297" s="161"/>
      <c r="BQ297" s="161"/>
      <c r="BR297" s="161"/>
      <c r="BS297" s="161"/>
      <c r="BT297" s="161"/>
      <c r="BU297" s="161"/>
      <c r="BV297" s="161"/>
      <c r="BW297" s="161"/>
      <c r="BX297" s="161"/>
      <c r="BY297" s="161"/>
      <c r="BZ297" s="161"/>
      <c r="CA297" s="161"/>
      <c r="CB297" s="161"/>
      <c r="CC297" s="161"/>
      <c r="CD297" s="161"/>
      <c r="CE297" s="161"/>
      <c r="CF297" s="161"/>
      <c r="CG297" s="161"/>
      <c r="CH297" s="161"/>
      <c r="CI297" s="161"/>
      <c r="CJ297" s="161"/>
      <c r="CK297" s="50" t="s">
        <v>172</v>
      </c>
    </row>
    <row r="298" spans="3:89" s="29" customFormat="1" ht="15" customHeight="1">
      <c r="C298" s="120"/>
      <c r="D298" s="242"/>
      <c r="E298" s="243"/>
      <c r="F298" s="242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50" t="s">
        <v>172</v>
      </c>
    </row>
    <row r="299" spans="3:89" s="29" customFormat="1" ht="15" customHeight="1">
      <c r="C299" s="326" t="s">
        <v>411</v>
      </c>
      <c r="D299" s="249" t="s">
        <v>296</v>
      </c>
      <c r="E299" s="249" t="s">
        <v>303</v>
      </c>
      <c r="F299" s="249" t="s">
        <v>295</v>
      </c>
      <c r="G299" s="249" t="s">
        <v>294</v>
      </c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50" t="s">
        <v>172</v>
      </c>
    </row>
    <row r="300" spans="3:89" s="29" customFormat="1" ht="15" customHeight="1">
      <c r="C300" s="29" t="s">
        <v>410</v>
      </c>
      <c r="D300" s="39">
        <f>IF(F$17="","",IF(E300="",F300+G300,E300))</f>
        <v>0</v>
      </c>
      <c r="E300" s="157"/>
      <c r="F300" s="350">
        <v>0</v>
      </c>
      <c r="G300" s="350">
        <v>0</v>
      </c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50" t="s">
        <v>172</v>
      </c>
    </row>
    <row r="301" spans="3:89" s="29" customFormat="1" ht="15" customHeight="1">
      <c r="C301" s="37" t="s">
        <v>409</v>
      </c>
      <c r="D301" s="157">
        <v>0</v>
      </c>
      <c r="E301" s="352"/>
      <c r="F301" s="233"/>
      <c r="G301" s="233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50" t="s">
        <v>172</v>
      </c>
    </row>
    <row r="302" spans="3:89" s="29" customFormat="1" ht="15" customHeight="1">
      <c r="C302" s="37" t="s">
        <v>13</v>
      </c>
      <c r="D302" s="206">
        <f>IF(D301="","",INDEX($F$16:$CK$17,1,MATCH(D301,$F$17:$CK$17,1)))</f>
        <v>42094</v>
      </c>
      <c r="E302" s="352"/>
      <c r="F302" s="206" t="str">
        <f>IF(F301="","",INDEX($F$16:$CK$17,1,MATCH(F301,$F$17:$CK$17,1)))</f>
        <v/>
      </c>
      <c r="G302" s="206" t="str">
        <f>IF(G301="","",INDEX($F$16:$CK$17,1,MATCH(G301,$F$17:$CK$17,1)))</f>
        <v/>
      </c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50" t="s">
        <v>172</v>
      </c>
    </row>
    <row r="303" spans="3:89" s="29" customFormat="1" ht="15" customHeight="1">
      <c r="C303" s="353"/>
      <c r="D303" s="126"/>
      <c r="E303" s="352"/>
      <c r="F303" s="351"/>
      <c r="G303" s="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50" t="s">
        <v>172</v>
      </c>
    </row>
    <row r="304" spans="3:89" s="29" customFormat="1" ht="15" customHeight="1">
      <c r="D304" s="4"/>
      <c r="E304" s="4"/>
      <c r="F304" s="274">
        <f>D301</f>
        <v>0</v>
      </c>
      <c r="G304" s="291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50" t="s">
        <v>172</v>
      </c>
    </row>
    <row r="305" spans="3:89" s="29" customFormat="1" ht="15" customHeight="1">
      <c r="C305" s="120"/>
      <c r="D305" s="4"/>
      <c r="E305" s="4"/>
      <c r="F305" s="151"/>
      <c r="G305" s="151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50" t="s">
        <v>172</v>
      </c>
    </row>
    <row r="306" spans="3:89" s="29" customFormat="1" ht="15" customHeight="1">
      <c r="C306" s="120" t="str">
        <f>"Total "&amp;C299</f>
        <v>Total Deposit</v>
      </c>
      <c r="D306" s="4"/>
      <c r="E306" s="4"/>
      <c r="F306" s="162">
        <f t="shared" ref="F306:AK306" si="135">IF(F$17="","",IF(F$17=$F304,$D$300,0))</f>
        <v>0</v>
      </c>
      <c r="G306" s="162">
        <f t="shared" si="135"/>
        <v>0</v>
      </c>
      <c r="H306" s="162">
        <f t="shared" si="135"/>
        <v>0</v>
      </c>
      <c r="I306" s="162">
        <f t="shared" si="135"/>
        <v>0</v>
      </c>
      <c r="J306" s="162">
        <f t="shared" si="135"/>
        <v>0</v>
      </c>
      <c r="K306" s="162">
        <f t="shared" si="135"/>
        <v>0</v>
      </c>
      <c r="L306" s="162">
        <f t="shared" si="135"/>
        <v>0</v>
      </c>
      <c r="M306" s="162">
        <f t="shared" si="135"/>
        <v>0</v>
      </c>
      <c r="N306" s="162">
        <f t="shared" si="135"/>
        <v>0</v>
      </c>
      <c r="O306" s="162">
        <f t="shared" si="135"/>
        <v>0</v>
      </c>
      <c r="P306" s="162">
        <f t="shared" si="135"/>
        <v>0</v>
      </c>
      <c r="Q306" s="162">
        <f t="shared" si="135"/>
        <v>0</v>
      </c>
      <c r="R306" s="162">
        <f t="shared" si="135"/>
        <v>0</v>
      </c>
      <c r="S306" s="162">
        <f t="shared" si="135"/>
        <v>0</v>
      </c>
      <c r="T306" s="162">
        <f t="shared" si="135"/>
        <v>0</v>
      </c>
      <c r="U306" s="162">
        <f t="shared" si="135"/>
        <v>0</v>
      </c>
      <c r="V306" s="162">
        <f t="shared" si="135"/>
        <v>0</v>
      </c>
      <c r="W306" s="162">
        <f t="shared" si="135"/>
        <v>0</v>
      </c>
      <c r="X306" s="162">
        <f t="shared" si="135"/>
        <v>0</v>
      </c>
      <c r="Y306" s="162">
        <f t="shared" si="135"/>
        <v>0</v>
      </c>
      <c r="Z306" s="162">
        <f t="shared" si="135"/>
        <v>0</v>
      </c>
      <c r="AA306" s="162">
        <f t="shared" si="135"/>
        <v>0</v>
      </c>
      <c r="AB306" s="162">
        <f t="shared" si="135"/>
        <v>0</v>
      </c>
      <c r="AC306" s="162">
        <f t="shared" si="135"/>
        <v>0</v>
      </c>
      <c r="AD306" s="162">
        <f t="shared" si="135"/>
        <v>0</v>
      </c>
      <c r="AE306" s="162">
        <f t="shared" si="135"/>
        <v>0</v>
      </c>
      <c r="AF306" s="162">
        <f t="shared" si="135"/>
        <v>0</v>
      </c>
      <c r="AG306" s="162">
        <f t="shared" si="135"/>
        <v>0</v>
      </c>
      <c r="AH306" s="162">
        <f t="shared" si="135"/>
        <v>0</v>
      </c>
      <c r="AI306" s="162">
        <f t="shared" si="135"/>
        <v>0</v>
      </c>
      <c r="AJ306" s="162">
        <f t="shared" si="135"/>
        <v>0</v>
      </c>
      <c r="AK306" s="162">
        <f t="shared" si="135"/>
        <v>0</v>
      </c>
      <c r="AL306" s="162">
        <f t="shared" ref="AL306:BQ306" si="136">IF(AL$17="","",IF(AL$17=$F304,$D$300,0))</f>
        <v>0</v>
      </c>
      <c r="AM306" s="162">
        <f t="shared" si="136"/>
        <v>0</v>
      </c>
      <c r="AN306" s="162">
        <f t="shared" si="136"/>
        <v>0</v>
      </c>
      <c r="AO306" s="162">
        <f t="shared" si="136"/>
        <v>0</v>
      </c>
      <c r="AP306" s="162">
        <f t="shared" si="136"/>
        <v>0</v>
      </c>
      <c r="AQ306" s="162">
        <f t="shared" si="136"/>
        <v>0</v>
      </c>
      <c r="AR306" s="162">
        <f t="shared" si="136"/>
        <v>0</v>
      </c>
      <c r="AS306" s="162">
        <f t="shared" si="136"/>
        <v>0</v>
      </c>
      <c r="AT306" s="162">
        <f t="shared" si="136"/>
        <v>0</v>
      </c>
      <c r="AU306" s="162">
        <f t="shared" si="136"/>
        <v>0</v>
      </c>
      <c r="AV306" s="162">
        <f t="shared" si="136"/>
        <v>0</v>
      </c>
      <c r="AW306" s="162">
        <f t="shared" si="136"/>
        <v>0</v>
      </c>
      <c r="AX306" s="162">
        <f t="shared" si="136"/>
        <v>0</v>
      </c>
      <c r="AY306" s="162">
        <f t="shared" si="136"/>
        <v>0</v>
      </c>
      <c r="AZ306" s="162">
        <f t="shared" si="136"/>
        <v>0</v>
      </c>
      <c r="BA306" s="162">
        <f t="shared" si="136"/>
        <v>0</v>
      </c>
      <c r="BB306" s="162">
        <f t="shared" si="136"/>
        <v>0</v>
      </c>
      <c r="BC306" s="162">
        <f t="shared" si="136"/>
        <v>0</v>
      </c>
      <c r="BD306" s="162">
        <f t="shared" si="136"/>
        <v>0</v>
      </c>
      <c r="BE306" s="162">
        <f t="shared" si="136"/>
        <v>0</v>
      </c>
      <c r="BF306" s="162">
        <f t="shared" si="136"/>
        <v>0</v>
      </c>
      <c r="BG306" s="162">
        <f t="shared" si="136"/>
        <v>0</v>
      </c>
      <c r="BH306" s="162">
        <f t="shared" si="136"/>
        <v>0</v>
      </c>
      <c r="BI306" s="162">
        <f t="shared" si="136"/>
        <v>0</v>
      </c>
      <c r="BJ306" s="162">
        <f t="shared" si="136"/>
        <v>0</v>
      </c>
      <c r="BK306" s="162">
        <f t="shared" si="136"/>
        <v>0</v>
      </c>
      <c r="BL306" s="162">
        <f t="shared" si="136"/>
        <v>0</v>
      </c>
      <c r="BM306" s="162">
        <f t="shared" si="136"/>
        <v>0</v>
      </c>
      <c r="BN306" s="162">
        <f t="shared" si="136"/>
        <v>0</v>
      </c>
      <c r="BO306" s="162" t="str">
        <f t="shared" si="136"/>
        <v/>
      </c>
      <c r="BP306" s="162" t="str">
        <f t="shared" si="136"/>
        <v/>
      </c>
      <c r="BQ306" s="162" t="str">
        <f t="shared" si="136"/>
        <v/>
      </c>
      <c r="BR306" s="162" t="str">
        <f t="shared" ref="BR306:CI306" si="137">IF(BR$17="","",IF(BR$17=$F304,$D$300,0))</f>
        <v/>
      </c>
      <c r="BS306" s="162" t="str">
        <f t="shared" si="137"/>
        <v/>
      </c>
      <c r="BT306" s="162" t="str">
        <f t="shared" si="137"/>
        <v/>
      </c>
      <c r="BU306" s="162" t="str">
        <f t="shared" si="137"/>
        <v/>
      </c>
      <c r="BV306" s="162" t="str">
        <f t="shared" si="137"/>
        <v/>
      </c>
      <c r="BW306" s="162" t="str">
        <f t="shared" si="137"/>
        <v/>
      </c>
      <c r="BX306" s="162" t="str">
        <f t="shared" si="137"/>
        <v/>
      </c>
      <c r="BY306" s="162" t="str">
        <f t="shared" si="137"/>
        <v/>
      </c>
      <c r="BZ306" s="162" t="str">
        <f t="shared" si="137"/>
        <v/>
      </c>
      <c r="CA306" s="162" t="str">
        <f t="shared" si="137"/>
        <v/>
      </c>
      <c r="CB306" s="162" t="str">
        <f t="shared" si="137"/>
        <v/>
      </c>
      <c r="CC306" s="162" t="str">
        <f t="shared" si="137"/>
        <v/>
      </c>
      <c r="CD306" s="162" t="str">
        <f t="shared" si="137"/>
        <v/>
      </c>
      <c r="CE306" s="162" t="str">
        <f t="shared" si="137"/>
        <v/>
      </c>
      <c r="CF306" s="162" t="str">
        <f t="shared" si="137"/>
        <v/>
      </c>
      <c r="CG306" s="162" t="str">
        <f t="shared" si="137"/>
        <v/>
      </c>
      <c r="CH306" s="162" t="str">
        <f t="shared" si="137"/>
        <v/>
      </c>
      <c r="CI306" s="162" t="str">
        <f t="shared" si="137"/>
        <v/>
      </c>
      <c r="CJ306" s="51">
        <f>SUM(F306:CI306)</f>
        <v>0</v>
      </c>
      <c r="CK306" s="50" t="s">
        <v>172</v>
      </c>
    </row>
    <row r="307" spans="3:89" s="29" customFormat="1" ht="15" customHeight="1">
      <c r="C307" s="12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56"/>
      <c r="CK307" s="50" t="s">
        <v>172</v>
      </c>
    </row>
    <row r="308" spans="3:89" s="29" customFormat="1" ht="15" customHeight="1">
      <c r="C308" s="120"/>
      <c r="D308" s="4"/>
      <c r="E308" s="4"/>
      <c r="F308" s="151"/>
      <c r="G308" s="151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50" t="s">
        <v>172</v>
      </c>
    </row>
    <row r="309" spans="3:89" s="29" customFormat="1" ht="15" customHeight="1">
      <c r="C309" s="161" t="str">
        <f>C311</f>
        <v>Land Cost</v>
      </c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61"/>
      <c r="W309" s="161"/>
      <c r="X309" s="161"/>
      <c r="Y309" s="161"/>
      <c r="Z309" s="16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61"/>
      <c r="AN309" s="161"/>
      <c r="AO309" s="161"/>
      <c r="AP309" s="161"/>
      <c r="AQ309" s="161"/>
      <c r="AR309" s="161"/>
      <c r="AS309" s="161"/>
      <c r="AT309" s="161"/>
      <c r="AU309" s="161"/>
      <c r="AV309" s="161"/>
      <c r="AW309" s="161"/>
      <c r="AX309" s="161"/>
      <c r="AY309" s="161"/>
      <c r="AZ309" s="161"/>
      <c r="BA309" s="161"/>
      <c r="BB309" s="161"/>
      <c r="BC309" s="161"/>
      <c r="BD309" s="161"/>
      <c r="BE309" s="161"/>
      <c r="BF309" s="161"/>
      <c r="BG309" s="161"/>
      <c r="BH309" s="161"/>
      <c r="BI309" s="161"/>
      <c r="BJ309" s="161"/>
      <c r="BK309" s="161"/>
      <c r="BL309" s="161"/>
      <c r="BM309" s="161"/>
      <c r="BN309" s="161"/>
      <c r="BO309" s="161"/>
      <c r="BP309" s="161"/>
      <c r="BQ309" s="161"/>
      <c r="BR309" s="161"/>
      <c r="BS309" s="161"/>
      <c r="BT309" s="161"/>
      <c r="BU309" s="161"/>
      <c r="BV309" s="161"/>
      <c r="BW309" s="161"/>
      <c r="BX309" s="161"/>
      <c r="BY309" s="161"/>
      <c r="BZ309" s="161"/>
      <c r="CA309" s="161"/>
      <c r="CB309" s="161"/>
      <c r="CC309" s="161"/>
      <c r="CD309" s="161"/>
      <c r="CE309" s="161"/>
      <c r="CF309" s="161"/>
      <c r="CG309" s="161"/>
      <c r="CH309" s="161"/>
      <c r="CI309" s="161"/>
      <c r="CJ309" s="161"/>
      <c r="CK309" s="50" t="s">
        <v>172</v>
      </c>
    </row>
    <row r="310" spans="3:89" s="29" customFormat="1" ht="15" customHeight="1">
      <c r="C310" s="120"/>
      <c r="D310" s="4"/>
      <c r="E310" s="4"/>
      <c r="F310" s="151"/>
      <c r="G310" s="151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50" t="s">
        <v>172</v>
      </c>
    </row>
    <row r="311" spans="3:89" s="29" customFormat="1" ht="15" customHeight="1">
      <c r="C311" s="326" t="s">
        <v>408</v>
      </c>
      <c r="D311" s="249" t="s">
        <v>296</v>
      </c>
      <c r="E311" s="249" t="s">
        <v>303</v>
      </c>
      <c r="F311" s="249" t="s">
        <v>295</v>
      </c>
      <c r="G311" s="249" t="s">
        <v>294</v>
      </c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50" t="s">
        <v>172</v>
      </c>
    </row>
    <row r="312" spans="3:89" s="29" customFormat="1" ht="15" customHeight="1">
      <c r="C312" s="29" t="s">
        <v>407</v>
      </c>
      <c r="D312" s="332"/>
      <c r="E312" s="332"/>
      <c r="F312" s="350">
        <v>0</v>
      </c>
      <c r="G312" s="350">
        <v>0</v>
      </c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50" t="s">
        <v>172</v>
      </c>
    </row>
    <row r="313" spans="3:89" s="29" customFormat="1" ht="15" customHeight="1">
      <c r="C313" s="158" t="s">
        <v>406</v>
      </c>
      <c r="D313" s="78"/>
      <c r="E313" s="78"/>
      <c r="F313" s="350">
        <v>0</v>
      </c>
      <c r="G313" s="350">
        <v>0</v>
      </c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50" t="s">
        <v>172</v>
      </c>
    </row>
    <row r="314" spans="3:89" s="29" customFormat="1" ht="15" customHeight="1">
      <c r="C314" s="158" t="s">
        <v>408</v>
      </c>
      <c r="D314" s="78"/>
      <c r="E314" s="78"/>
      <c r="F314" s="333">
        <v>12588000</v>
      </c>
      <c r="G314" s="350">
        <v>0</v>
      </c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50"/>
    </row>
    <row r="315" spans="3:89" s="29" customFormat="1" ht="15" customHeight="1">
      <c r="C315" s="158" t="s">
        <v>593</v>
      </c>
      <c r="D315" s="503">
        <f>IF(F$17="","",IF(E315="",F315+G315,E315))</f>
        <v>8100000</v>
      </c>
      <c r="E315" s="78"/>
      <c r="F315" s="333">
        <v>8100000</v>
      </c>
      <c r="G315" s="350">
        <v>0</v>
      </c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50"/>
    </row>
    <row r="316" spans="3:89" s="29" customFormat="1" ht="15" customHeight="1">
      <c r="C316" s="29" t="s">
        <v>594</v>
      </c>
      <c r="D316" s="503">
        <f>IF(F$17="","",IF(E316="",F316+G316,E316))</f>
        <v>4488000</v>
      </c>
      <c r="E316" s="333"/>
      <c r="F316" s="503">
        <f>F314-F315</f>
        <v>4488000</v>
      </c>
      <c r="G316" s="503">
        <f>G314-G315</f>
        <v>0</v>
      </c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50" t="s">
        <v>172</v>
      </c>
    </row>
    <row r="317" spans="3:89" s="29" customFormat="1" ht="15" customHeight="1">
      <c r="C317" s="29" t="s">
        <v>405</v>
      </c>
      <c r="D317" s="314">
        <f>'Hotel Carve-out'!$K$1782</f>
        <v>1</v>
      </c>
      <c r="E317" s="300"/>
      <c r="F317" s="332"/>
      <c r="G317" s="300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50" t="s">
        <v>172</v>
      </c>
    </row>
    <row r="318" spans="3:89" s="29" customFormat="1" ht="15" customHeight="1">
      <c r="D318" s="332"/>
      <c r="E318" s="300"/>
      <c r="F318" s="133"/>
      <c r="G318" s="133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50" t="s">
        <v>172</v>
      </c>
    </row>
    <row r="319" spans="3:89" s="29" customFormat="1" ht="15" customHeight="1">
      <c r="C319" s="34" t="str">
        <f>C311&amp;" Start Period"</f>
        <v>Land Cost Start Period</v>
      </c>
      <c r="D319" s="331">
        <v>0</v>
      </c>
      <c r="F319" s="233"/>
      <c r="G319" s="233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50" t="s">
        <v>172</v>
      </c>
    </row>
    <row r="320" spans="3:89" s="29" customFormat="1" ht="15" customHeight="1">
      <c r="C320" s="207" t="s">
        <v>13</v>
      </c>
      <c r="D320" s="206">
        <f>IF(D319="","",INDEX($F$16:$CK$17,1,MATCH(D319,$F$17:$CK$17,1)))</f>
        <v>42094</v>
      </c>
      <c r="F320" s="206" t="str">
        <f>IF(F319="","",INDEX($F$75:$CK$76,1,MATCH(F319,$F$76:$CK$76,1)))</f>
        <v/>
      </c>
      <c r="G320" s="206" t="str">
        <f>IF(G319="","",INDEX($F$75:$CK$76,1,MATCH(G319,$F$76:$CK$76,1)))</f>
        <v/>
      </c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50" t="s">
        <v>172</v>
      </c>
    </row>
    <row r="321" spans="3:89" s="29" customFormat="1" ht="15" customHeight="1">
      <c r="C321" s="34" t="str">
        <f>C311&amp;" End Period"</f>
        <v>Land Cost End Period</v>
      </c>
      <c r="D321" s="331">
        <v>0</v>
      </c>
      <c r="F321" s="233"/>
      <c r="G321" s="233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50" t="s">
        <v>172</v>
      </c>
    </row>
    <row r="322" spans="3:89" s="29" customFormat="1" ht="15" customHeight="1">
      <c r="C322" s="207" t="s">
        <v>13</v>
      </c>
      <c r="D322" s="206">
        <f>IF(D321="","",INDEX($F$16:$CK$17,1,MATCH(D321,$F$17:$CK$17,1)))</f>
        <v>42094</v>
      </c>
      <c r="F322" s="206" t="str">
        <f>IF(F321="","",INDEX($F$75:$CK$76,1,MATCH(F321,$F$76:$CK$76,1)))</f>
        <v/>
      </c>
      <c r="G322" s="206" t="str">
        <f>IF(G321="","",INDEX($F$75:$CK$76,1,MATCH(G321,$F$76:$CK$76,1)))</f>
        <v/>
      </c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50" t="s">
        <v>172</v>
      </c>
    </row>
    <row r="323" spans="3:89" s="29" customFormat="1" ht="15" customHeight="1">
      <c r="C323" s="120"/>
      <c r="D323" s="4"/>
      <c r="E323" s="4"/>
      <c r="F323" s="151"/>
      <c r="G323" s="151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50" t="s">
        <v>172</v>
      </c>
    </row>
    <row r="324" spans="3:89" s="29" customFormat="1" ht="15" customHeight="1">
      <c r="D324" s="4"/>
      <c r="E324" s="4"/>
      <c r="F324" s="274">
        <v>24</v>
      </c>
      <c r="G324" s="274">
        <v>24</v>
      </c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50" t="s">
        <v>172</v>
      </c>
    </row>
    <row r="325" spans="3:89" s="29" customFormat="1" ht="15" customHeight="1">
      <c r="C325" s="120"/>
      <c r="D325" s="242"/>
      <c r="E325" s="243"/>
      <c r="F325" s="242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50" t="s">
        <v>172</v>
      </c>
    </row>
    <row r="326" spans="3:89" s="29" customFormat="1" ht="15" customHeight="1">
      <c r="C326" s="120" t="str">
        <f>"Total "&amp;C311</f>
        <v>Total Land Cost</v>
      </c>
      <c r="D326" s="242"/>
      <c r="E326" s="243"/>
      <c r="F326" s="162">
        <f>D315*D317</f>
        <v>8100000</v>
      </c>
      <c r="G326" s="162">
        <f t="shared" ref="G326:AL326" si="138">IF(G$17="","",IF(AND(G$17&gt;=$F324,G$17&lt;=$G324),($D$316*$D$317)/($G324-$F324+1),0))</f>
        <v>0</v>
      </c>
      <c r="H326" s="162">
        <f t="shared" si="138"/>
        <v>0</v>
      </c>
      <c r="I326" s="162">
        <f t="shared" si="138"/>
        <v>0</v>
      </c>
      <c r="J326" s="162">
        <f t="shared" si="138"/>
        <v>0</v>
      </c>
      <c r="K326" s="162">
        <f t="shared" si="138"/>
        <v>0</v>
      </c>
      <c r="L326" s="162">
        <f t="shared" si="138"/>
        <v>0</v>
      </c>
      <c r="M326" s="162">
        <f t="shared" si="138"/>
        <v>0</v>
      </c>
      <c r="N326" s="162">
        <f t="shared" si="138"/>
        <v>0</v>
      </c>
      <c r="O326" s="162">
        <f t="shared" si="138"/>
        <v>0</v>
      </c>
      <c r="P326" s="162">
        <f t="shared" si="138"/>
        <v>0</v>
      </c>
      <c r="Q326" s="162">
        <f t="shared" si="138"/>
        <v>0</v>
      </c>
      <c r="R326" s="162">
        <f t="shared" si="138"/>
        <v>0</v>
      </c>
      <c r="S326" s="162">
        <f t="shared" si="138"/>
        <v>0</v>
      </c>
      <c r="T326" s="162">
        <f t="shared" si="138"/>
        <v>0</v>
      </c>
      <c r="U326" s="162">
        <f t="shared" si="138"/>
        <v>0</v>
      </c>
      <c r="V326" s="162">
        <f t="shared" si="138"/>
        <v>0</v>
      </c>
      <c r="W326" s="162">
        <f t="shared" si="138"/>
        <v>0</v>
      </c>
      <c r="X326" s="162">
        <f t="shared" si="138"/>
        <v>0</v>
      </c>
      <c r="Y326" s="162">
        <f t="shared" si="138"/>
        <v>0</v>
      </c>
      <c r="Z326" s="162">
        <f t="shared" si="138"/>
        <v>0</v>
      </c>
      <c r="AA326" s="162">
        <f t="shared" si="138"/>
        <v>0</v>
      </c>
      <c r="AB326" s="162">
        <f t="shared" si="138"/>
        <v>0</v>
      </c>
      <c r="AC326" s="162">
        <f t="shared" si="138"/>
        <v>0</v>
      </c>
      <c r="AD326" s="162">
        <f t="shared" si="138"/>
        <v>4488000</v>
      </c>
      <c r="AE326" s="162">
        <f t="shared" si="138"/>
        <v>0</v>
      </c>
      <c r="AF326" s="162">
        <f t="shared" si="138"/>
        <v>0</v>
      </c>
      <c r="AG326" s="162">
        <f t="shared" si="138"/>
        <v>0</v>
      </c>
      <c r="AH326" s="162">
        <f t="shared" si="138"/>
        <v>0</v>
      </c>
      <c r="AI326" s="162">
        <f t="shared" si="138"/>
        <v>0</v>
      </c>
      <c r="AJ326" s="162">
        <f t="shared" si="138"/>
        <v>0</v>
      </c>
      <c r="AK326" s="162">
        <f t="shared" si="138"/>
        <v>0</v>
      </c>
      <c r="AL326" s="162">
        <f t="shared" si="138"/>
        <v>0</v>
      </c>
      <c r="AM326" s="162">
        <f t="shared" ref="AM326:BR326" si="139">IF(AM$17="","",IF(AND(AM$17&gt;=$F324,AM$17&lt;=$G324),($D$316*$D$317)/($G324-$F324+1),0))</f>
        <v>0</v>
      </c>
      <c r="AN326" s="162">
        <f t="shared" si="139"/>
        <v>0</v>
      </c>
      <c r="AO326" s="162">
        <f t="shared" si="139"/>
        <v>0</v>
      </c>
      <c r="AP326" s="162">
        <f t="shared" si="139"/>
        <v>0</v>
      </c>
      <c r="AQ326" s="162">
        <f t="shared" si="139"/>
        <v>0</v>
      </c>
      <c r="AR326" s="162">
        <f t="shared" si="139"/>
        <v>0</v>
      </c>
      <c r="AS326" s="162">
        <f t="shared" si="139"/>
        <v>0</v>
      </c>
      <c r="AT326" s="162">
        <f t="shared" si="139"/>
        <v>0</v>
      </c>
      <c r="AU326" s="162">
        <f t="shared" si="139"/>
        <v>0</v>
      </c>
      <c r="AV326" s="162">
        <f t="shared" si="139"/>
        <v>0</v>
      </c>
      <c r="AW326" s="162">
        <f t="shared" si="139"/>
        <v>0</v>
      </c>
      <c r="AX326" s="162">
        <f t="shared" si="139"/>
        <v>0</v>
      </c>
      <c r="AY326" s="162">
        <f t="shared" si="139"/>
        <v>0</v>
      </c>
      <c r="AZ326" s="162">
        <f t="shared" si="139"/>
        <v>0</v>
      </c>
      <c r="BA326" s="162">
        <f t="shared" si="139"/>
        <v>0</v>
      </c>
      <c r="BB326" s="162">
        <f t="shared" si="139"/>
        <v>0</v>
      </c>
      <c r="BC326" s="162">
        <f t="shared" si="139"/>
        <v>0</v>
      </c>
      <c r="BD326" s="162">
        <f t="shared" si="139"/>
        <v>0</v>
      </c>
      <c r="BE326" s="162">
        <f t="shared" si="139"/>
        <v>0</v>
      </c>
      <c r="BF326" s="162">
        <f t="shared" si="139"/>
        <v>0</v>
      </c>
      <c r="BG326" s="162">
        <f t="shared" si="139"/>
        <v>0</v>
      </c>
      <c r="BH326" s="162">
        <f t="shared" si="139"/>
        <v>0</v>
      </c>
      <c r="BI326" s="162">
        <f t="shared" si="139"/>
        <v>0</v>
      </c>
      <c r="BJ326" s="162">
        <f t="shared" si="139"/>
        <v>0</v>
      </c>
      <c r="BK326" s="162">
        <f t="shared" si="139"/>
        <v>0</v>
      </c>
      <c r="BL326" s="162">
        <f t="shared" si="139"/>
        <v>0</v>
      </c>
      <c r="BM326" s="162">
        <f t="shared" si="139"/>
        <v>0</v>
      </c>
      <c r="BN326" s="162">
        <f t="shared" si="139"/>
        <v>0</v>
      </c>
      <c r="BO326" s="162" t="str">
        <f t="shared" si="139"/>
        <v/>
      </c>
      <c r="BP326" s="162" t="str">
        <f t="shared" si="139"/>
        <v/>
      </c>
      <c r="BQ326" s="162" t="str">
        <f t="shared" si="139"/>
        <v/>
      </c>
      <c r="BR326" s="162" t="str">
        <f t="shared" si="139"/>
        <v/>
      </c>
      <c r="BS326" s="162" t="str">
        <f t="shared" ref="BS326:CI326" si="140">IF(BS$17="","",IF(AND(BS$17&gt;=$F324,BS$17&lt;=$G324),($D$316*$D$317)/($G324-$F324+1),0))</f>
        <v/>
      </c>
      <c r="BT326" s="162" t="str">
        <f t="shared" si="140"/>
        <v/>
      </c>
      <c r="BU326" s="162" t="str">
        <f t="shared" si="140"/>
        <v/>
      </c>
      <c r="BV326" s="162" t="str">
        <f t="shared" si="140"/>
        <v/>
      </c>
      <c r="BW326" s="162" t="str">
        <f t="shared" si="140"/>
        <v/>
      </c>
      <c r="BX326" s="162" t="str">
        <f t="shared" si="140"/>
        <v/>
      </c>
      <c r="BY326" s="162" t="str">
        <f t="shared" si="140"/>
        <v/>
      </c>
      <c r="BZ326" s="162" t="str">
        <f t="shared" si="140"/>
        <v/>
      </c>
      <c r="CA326" s="162" t="str">
        <f t="shared" si="140"/>
        <v/>
      </c>
      <c r="CB326" s="162" t="str">
        <f t="shared" si="140"/>
        <v/>
      </c>
      <c r="CC326" s="162" t="str">
        <f t="shared" si="140"/>
        <v/>
      </c>
      <c r="CD326" s="162" t="str">
        <f t="shared" si="140"/>
        <v/>
      </c>
      <c r="CE326" s="162" t="str">
        <f t="shared" si="140"/>
        <v/>
      </c>
      <c r="CF326" s="162" t="str">
        <f t="shared" si="140"/>
        <v/>
      </c>
      <c r="CG326" s="162" t="str">
        <f t="shared" si="140"/>
        <v/>
      </c>
      <c r="CH326" s="162" t="str">
        <f t="shared" si="140"/>
        <v/>
      </c>
      <c r="CI326" s="162" t="str">
        <f t="shared" si="140"/>
        <v/>
      </c>
      <c r="CJ326" s="51">
        <f>SUM(F326:CI326)</f>
        <v>12588000</v>
      </c>
      <c r="CK326" s="50" t="s">
        <v>172</v>
      </c>
    </row>
    <row r="327" spans="3:89" s="29" customFormat="1" ht="15" customHeight="1">
      <c r="C327" s="120"/>
      <c r="D327" s="242"/>
      <c r="E327" s="243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56"/>
      <c r="CK327" s="50" t="s">
        <v>172</v>
      </c>
    </row>
    <row r="328" spans="3:89" s="29" customFormat="1" ht="15" customHeight="1">
      <c r="C328" s="120"/>
      <c r="D328" s="242"/>
      <c r="E328" s="243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56"/>
      <c r="CK328" s="50" t="s">
        <v>172</v>
      </c>
    </row>
    <row r="329" spans="3:89" s="29" customFormat="1" ht="15" customHeight="1">
      <c r="C329" s="161" t="str">
        <f>C331</f>
        <v>Hotel Acquisition</v>
      </c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161"/>
      <c r="T329" s="161"/>
      <c r="U329" s="161"/>
      <c r="V329" s="161"/>
      <c r="W329" s="161"/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161"/>
      <c r="AL329" s="161"/>
      <c r="AM329" s="161"/>
      <c r="AN329" s="161"/>
      <c r="AO329" s="161"/>
      <c r="AP329" s="161"/>
      <c r="AQ329" s="161"/>
      <c r="AR329" s="161"/>
      <c r="AS329" s="161"/>
      <c r="AT329" s="161"/>
      <c r="AU329" s="161"/>
      <c r="AV329" s="161"/>
      <c r="AW329" s="161"/>
      <c r="AX329" s="161"/>
      <c r="AY329" s="161"/>
      <c r="AZ329" s="161"/>
      <c r="BA329" s="161"/>
      <c r="BB329" s="161"/>
      <c r="BC329" s="161"/>
      <c r="BD329" s="161"/>
      <c r="BE329" s="161"/>
      <c r="BF329" s="161"/>
      <c r="BG329" s="161"/>
      <c r="BH329" s="161"/>
      <c r="BI329" s="161"/>
      <c r="BJ329" s="161"/>
      <c r="BK329" s="161"/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161"/>
      <c r="BV329" s="161"/>
      <c r="BW329" s="161"/>
      <c r="BX329" s="161"/>
      <c r="BY329" s="161"/>
      <c r="BZ329" s="161"/>
      <c r="CA329" s="161"/>
      <c r="CB329" s="161"/>
      <c r="CC329" s="161"/>
      <c r="CD329" s="161"/>
      <c r="CE329" s="161"/>
      <c r="CF329" s="161"/>
      <c r="CG329" s="161"/>
      <c r="CH329" s="161"/>
      <c r="CI329" s="161"/>
      <c r="CJ329" s="161"/>
      <c r="CK329" s="50" t="s">
        <v>172</v>
      </c>
    </row>
    <row r="330" spans="3:89" s="29" customFormat="1" ht="15" customHeight="1">
      <c r="C330" s="120"/>
      <c r="D330" s="242"/>
      <c r="E330" s="243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56"/>
      <c r="CK330" s="50" t="s">
        <v>172</v>
      </c>
    </row>
    <row r="331" spans="3:89" s="29" customFormat="1" ht="15" customHeight="1">
      <c r="C331" s="326" t="s">
        <v>404</v>
      </c>
      <c r="D331" s="249" t="s">
        <v>296</v>
      </c>
      <c r="E331" s="249" t="s">
        <v>303</v>
      </c>
      <c r="F331" s="249" t="s">
        <v>295</v>
      </c>
      <c r="G331" s="249" t="s">
        <v>294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56"/>
      <c r="CK331" s="50" t="s">
        <v>172</v>
      </c>
    </row>
    <row r="332" spans="3:89" s="29" customFormat="1" ht="15" customHeight="1">
      <c r="C332" s="29" t="s">
        <v>402</v>
      </c>
      <c r="D332" s="503">
        <f>IF(F$17="","",IF(E332="",F332+G332,E332))</f>
        <v>2000000</v>
      </c>
      <c r="E332" s="333"/>
      <c r="F332" s="333">
        <v>2000000</v>
      </c>
      <c r="G332" s="300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56"/>
      <c r="CK332" s="50" t="s">
        <v>172</v>
      </c>
    </row>
    <row r="333" spans="3:89" s="29" customFormat="1" ht="15" customHeight="1">
      <c r="D333" s="332"/>
      <c r="E333" s="300"/>
      <c r="F333" s="133"/>
      <c r="G333" s="13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56"/>
      <c r="CK333" s="50" t="s">
        <v>172</v>
      </c>
    </row>
    <row r="334" spans="3:89" s="29" customFormat="1" ht="15" customHeight="1">
      <c r="C334" s="34" t="str">
        <f>C331&amp;" Start Period"</f>
        <v>Hotel Acquisition Start Period</v>
      </c>
      <c r="D334" s="331">
        <v>0</v>
      </c>
      <c r="F334" s="233"/>
      <c r="G334" s="23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56"/>
      <c r="CK334" s="50" t="s">
        <v>172</v>
      </c>
    </row>
    <row r="335" spans="3:89" s="29" customFormat="1" ht="15" customHeight="1">
      <c r="C335" s="207" t="s">
        <v>13</v>
      </c>
      <c r="D335" s="206">
        <f>IF(D334="","",INDEX($F$16:$CK$17,1,MATCH(D334,$F$17:$CK$17,1)))</f>
        <v>42094</v>
      </c>
      <c r="F335" s="206" t="str">
        <f>IF(F334="","",INDEX($F$75:$CK$76,1,MATCH(F334,$F$76:$CK$76,1)))</f>
        <v/>
      </c>
      <c r="G335" s="206" t="str">
        <f>IF(G334="","",INDEX($F$75:$CK$76,1,MATCH(G334,$F$76:$CK$76,1)))</f>
        <v/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56"/>
      <c r="CK335" s="50" t="s">
        <v>172</v>
      </c>
    </row>
    <row r="336" spans="3:89" s="29" customFormat="1" ht="15" customHeight="1">
      <c r="C336" s="34" t="str">
        <f>C331&amp;" End Period"</f>
        <v>Hotel Acquisition End Period</v>
      </c>
      <c r="D336" s="331">
        <v>0</v>
      </c>
      <c r="F336" s="233"/>
      <c r="G336" s="23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56"/>
      <c r="CK336" s="50" t="s">
        <v>172</v>
      </c>
    </row>
    <row r="337" spans="3:89" s="29" customFormat="1" ht="15" customHeight="1">
      <c r="C337" s="207" t="s">
        <v>13</v>
      </c>
      <c r="D337" s="206">
        <f>IF(D336="","",INDEX($F$16:$CK$17,1,MATCH(D336,$F$17:$CK$17,1)))</f>
        <v>42094</v>
      </c>
      <c r="F337" s="206" t="str">
        <f>IF(F336="","",INDEX($F$75:$CK$76,1,MATCH(F336,$F$76:$CK$76,1)))</f>
        <v/>
      </c>
      <c r="G337" s="206" t="str">
        <f>IF(G336="","",INDEX($F$75:$CK$76,1,MATCH(G336,$F$76:$CK$76,1)))</f>
        <v/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56"/>
      <c r="CK337" s="50" t="s">
        <v>172</v>
      </c>
    </row>
    <row r="338" spans="3:89" s="29" customFormat="1" ht="15" customHeight="1">
      <c r="C338" s="120"/>
      <c r="D338" s="4"/>
      <c r="E338" s="4"/>
      <c r="F338" s="151"/>
      <c r="G338" s="151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56"/>
      <c r="CK338" s="50" t="s">
        <v>172</v>
      </c>
    </row>
    <row r="339" spans="3:89" s="29" customFormat="1" ht="15" customHeight="1">
      <c r="D339" s="4"/>
      <c r="E339" s="4"/>
      <c r="F339" s="274">
        <v>0</v>
      </c>
      <c r="G339" s="274">
        <v>0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56"/>
      <c r="CK339" s="50" t="s">
        <v>172</v>
      </c>
    </row>
    <row r="340" spans="3:89" s="29" customFormat="1" ht="15" customHeight="1">
      <c r="C340" s="120"/>
      <c r="D340" s="242"/>
      <c r="E340" s="243"/>
      <c r="F340" s="242"/>
      <c r="G340" s="18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56"/>
      <c r="CK340" s="50" t="s">
        <v>172</v>
      </c>
    </row>
    <row r="341" spans="3:89" s="29" customFormat="1" ht="15" customHeight="1">
      <c r="C341" s="120" t="str">
        <f>"Total "&amp;C331</f>
        <v>Total Hotel Acquisition</v>
      </c>
      <c r="D341" s="242"/>
      <c r="E341" s="243"/>
      <c r="F341" s="162">
        <f t="shared" ref="F341:AK341" si="141">IF(F$17="","",IF(AND(F$17&gt;=$F339,F$17&lt;=$G339),$D$332/($G339-$F339+1),0))</f>
        <v>2000000</v>
      </c>
      <c r="G341" s="162">
        <f t="shared" si="141"/>
        <v>0</v>
      </c>
      <c r="H341" s="162">
        <f t="shared" si="141"/>
        <v>0</v>
      </c>
      <c r="I341" s="162">
        <f t="shared" si="141"/>
        <v>0</v>
      </c>
      <c r="J341" s="162">
        <f t="shared" si="141"/>
        <v>0</v>
      </c>
      <c r="K341" s="162">
        <f t="shared" si="141"/>
        <v>0</v>
      </c>
      <c r="L341" s="162">
        <f t="shared" si="141"/>
        <v>0</v>
      </c>
      <c r="M341" s="162">
        <f t="shared" si="141"/>
        <v>0</v>
      </c>
      <c r="N341" s="162">
        <f t="shared" si="141"/>
        <v>0</v>
      </c>
      <c r="O341" s="162">
        <f t="shared" si="141"/>
        <v>0</v>
      </c>
      <c r="P341" s="162">
        <f t="shared" si="141"/>
        <v>0</v>
      </c>
      <c r="Q341" s="162">
        <f t="shared" si="141"/>
        <v>0</v>
      </c>
      <c r="R341" s="162">
        <f t="shared" si="141"/>
        <v>0</v>
      </c>
      <c r="S341" s="162">
        <f t="shared" si="141"/>
        <v>0</v>
      </c>
      <c r="T341" s="162">
        <f t="shared" si="141"/>
        <v>0</v>
      </c>
      <c r="U341" s="162">
        <f t="shared" si="141"/>
        <v>0</v>
      </c>
      <c r="V341" s="162">
        <f t="shared" si="141"/>
        <v>0</v>
      </c>
      <c r="W341" s="162">
        <f t="shared" si="141"/>
        <v>0</v>
      </c>
      <c r="X341" s="162">
        <f t="shared" si="141"/>
        <v>0</v>
      </c>
      <c r="Y341" s="162">
        <f t="shared" si="141"/>
        <v>0</v>
      </c>
      <c r="Z341" s="162">
        <f t="shared" si="141"/>
        <v>0</v>
      </c>
      <c r="AA341" s="162">
        <f t="shared" si="141"/>
        <v>0</v>
      </c>
      <c r="AB341" s="162">
        <f t="shared" si="141"/>
        <v>0</v>
      </c>
      <c r="AC341" s="162">
        <f t="shared" si="141"/>
        <v>0</v>
      </c>
      <c r="AD341" s="162">
        <f t="shared" si="141"/>
        <v>0</v>
      </c>
      <c r="AE341" s="162">
        <f t="shared" si="141"/>
        <v>0</v>
      </c>
      <c r="AF341" s="162">
        <f t="shared" si="141"/>
        <v>0</v>
      </c>
      <c r="AG341" s="162">
        <f t="shared" si="141"/>
        <v>0</v>
      </c>
      <c r="AH341" s="162">
        <f t="shared" si="141"/>
        <v>0</v>
      </c>
      <c r="AI341" s="162">
        <f t="shared" si="141"/>
        <v>0</v>
      </c>
      <c r="AJ341" s="162">
        <f t="shared" si="141"/>
        <v>0</v>
      </c>
      <c r="AK341" s="162">
        <f t="shared" si="141"/>
        <v>0</v>
      </c>
      <c r="AL341" s="162">
        <f t="shared" ref="AL341:BQ341" si="142">IF(AL$17="","",IF(AND(AL$17&gt;=$F339,AL$17&lt;=$G339),$D$332/($G339-$F339+1),0))</f>
        <v>0</v>
      </c>
      <c r="AM341" s="162">
        <f t="shared" si="142"/>
        <v>0</v>
      </c>
      <c r="AN341" s="162">
        <f t="shared" si="142"/>
        <v>0</v>
      </c>
      <c r="AO341" s="162">
        <f t="shared" si="142"/>
        <v>0</v>
      </c>
      <c r="AP341" s="162">
        <f t="shared" si="142"/>
        <v>0</v>
      </c>
      <c r="AQ341" s="162">
        <f t="shared" si="142"/>
        <v>0</v>
      </c>
      <c r="AR341" s="162">
        <f t="shared" si="142"/>
        <v>0</v>
      </c>
      <c r="AS341" s="162">
        <f t="shared" si="142"/>
        <v>0</v>
      </c>
      <c r="AT341" s="162">
        <f t="shared" si="142"/>
        <v>0</v>
      </c>
      <c r="AU341" s="162">
        <f t="shared" si="142"/>
        <v>0</v>
      </c>
      <c r="AV341" s="162">
        <f t="shared" si="142"/>
        <v>0</v>
      </c>
      <c r="AW341" s="162">
        <f t="shared" si="142"/>
        <v>0</v>
      </c>
      <c r="AX341" s="162">
        <f t="shared" si="142"/>
        <v>0</v>
      </c>
      <c r="AY341" s="162">
        <f t="shared" si="142"/>
        <v>0</v>
      </c>
      <c r="AZ341" s="162">
        <f t="shared" si="142"/>
        <v>0</v>
      </c>
      <c r="BA341" s="162">
        <f t="shared" si="142"/>
        <v>0</v>
      </c>
      <c r="BB341" s="162">
        <f t="shared" si="142"/>
        <v>0</v>
      </c>
      <c r="BC341" s="162">
        <f t="shared" si="142"/>
        <v>0</v>
      </c>
      <c r="BD341" s="162">
        <f t="shared" si="142"/>
        <v>0</v>
      </c>
      <c r="BE341" s="162">
        <f t="shared" si="142"/>
        <v>0</v>
      </c>
      <c r="BF341" s="162">
        <f t="shared" si="142"/>
        <v>0</v>
      </c>
      <c r="BG341" s="162">
        <f t="shared" si="142"/>
        <v>0</v>
      </c>
      <c r="BH341" s="162">
        <f t="shared" si="142"/>
        <v>0</v>
      </c>
      <c r="BI341" s="162">
        <f t="shared" si="142"/>
        <v>0</v>
      </c>
      <c r="BJ341" s="162">
        <f t="shared" si="142"/>
        <v>0</v>
      </c>
      <c r="BK341" s="162">
        <f t="shared" si="142"/>
        <v>0</v>
      </c>
      <c r="BL341" s="162">
        <f t="shared" si="142"/>
        <v>0</v>
      </c>
      <c r="BM341" s="162">
        <f t="shared" si="142"/>
        <v>0</v>
      </c>
      <c r="BN341" s="162">
        <f t="shared" si="142"/>
        <v>0</v>
      </c>
      <c r="BO341" s="162" t="str">
        <f t="shared" si="142"/>
        <v/>
      </c>
      <c r="BP341" s="162" t="str">
        <f t="shared" si="142"/>
        <v/>
      </c>
      <c r="BQ341" s="162" t="str">
        <f t="shared" si="142"/>
        <v/>
      </c>
      <c r="BR341" s="162" t="str">
        <f t="shared" ref="BR341:CI341" si="143">IF(BR$17="","",IF(AND(BR$17&gt;=$F339,BR$17&lt;=$G339),$D$332/($G339-$F339+1),0))</f>
        <v/>
      </c>
      <c r="BS341" s="162" t="str">
        <f t="shared" si="143"/>
        <v/>
      </c>
      <c r="BT341" s="162" t="str">
        <f t="shared" si="143"/>
        <v/>
      </c>
      <c r="BU341" s="162" t="str">
        <f t="shared" si="143"/>
        <v/>
      </c>
      <c r="BV341" s="162" t="str">
        <f t="shared" si="143"/>
        <v/>
      </c>
      <c r="BW341" s="162" t="str">
        <f t="shared" si="143"/>
        <v/>
      </c>
      <c r="BX341" s="162" t="str">
        <f t="shared" si="143"/>
        <v/>
      </c>
      <c r="BY341" s="162" t="str">
        <f t="shared" si="143"/>
        <v/>
      </c>
      <c r="BZ341" s="162" t="str">
        <f t="shared" si="143"/>
        <v/>
      </c>
      <c r="CA341" s="162" t="str">
        <f t="shared" si="143"/>
        <v/>
      </c>
      <c r="CB341" s="162" t="str">
        <f t="shared" si="143"/>
        <v/>
      </c>
      <c r="CC341" s="162" t="str">
        <f t="shared" si="143"/>
        <v/>
      </c>
      <c r="CD341" s="162" t="str">
        <f t="shared" si="143"/>
        <v/>
      </c>
      <c r="CE341" s="162" t="str">
        <f t="shared" si="143"/>
        <v/>
      </c>
      <c r="CF341" s="162" t="str">
        <f t="shared" si="143"/>
        <v/>
      </c>
      <c r="CG341" s="162" t="str">
        <f t="shared" si="143"/>
        <v/>
      </c>
      <c r="CH341" s="162" t="str">
        <f t="shared" si="143"/>
        <v/>
      </c>
      <c r="CI341" s="162" t="str">
        <f t="shared" si="143"/>
        <v/>
      </c>
      <c r="CJ341" s="51">
        <f>SUM(F341:CI341)</f>
        <v>2000000</v>
      </c>
      <c r="CK341" s="50" t="s">
        <v>172</v>
      </c>
    </row>
    <row r="342" spans="3:89" s="29" customFormat="1" ht="15" customHeight="1">
      <c r="C342" s="120"/>
      <c r="D342" s="242"/>
      <c r="E342" s="243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56"/>
      <c r="CK342" s="50" t="s">
        <v>172</v>
      </c>
    </row>
    <row r="343" spans="3:89" s="29" customFormat="1" ht="15" customHeight="1">
      <c r="C343" s="120"/>
      <c r="D343" s="242"/>
      <c r="E343" s="243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56"/>
      <c r="CK343" s="50" t="s">
        <v>172</v>
      </c>
    </row>
    <row r="344" spans="3:89" s="29" customFormat="1" ht="15" customHeight="1">
      <c r="C344" s="161" t="str">
        <f>C346</f>
        <v>Loan Costs, Title, Taxes &amp; Insurance</v>
      </c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  <c r="P344" s="161"/>
      <c r="Q344" s="161"/>
      <c r="R344" s="161"/>
      <c r="S344" s="161"/>
      <c r="T344" s="161"/>
      <c r="U344" s="161"/>
      <c r="V344" s="161"/>
      <c r="W344" s="161"/>
      <c r="X344" s="161"/>
      <c r="Y344" s="161"/>
      <c r="Z344" s="161"/>
      <c r="AA344" s="161"/>
      <c r="AB344" s="161"/>
      <c r="AC344" s="161"/>
      <c r="AD344" s="161"/>
      <c r="AE344" s="161"/>
      <c r="AF344" s="161"/>
      <c r="AG344" s="161"/>
      <c r="AH344" s="161"/>
      <c r="AI344" s="161"/>
      <c r="AJ344" s="161"/>
      <c r="AK344" s="161"/>
      <c r="AL344" s="161"/>
      <c r="AM344" s="161"/>
      <c r="AN344" s="161"/>
      <c r="AO344" s="161"/>
      <c r="AP344" s="161"/>
      <c r="AQ344" s="161"/>
      <c r="AR344" s="161"/>
      <c r="AS344" s="161"/>
      <c r="AT344" s="161"/>
      <c r="AU344" s="161"/>
      <c r="AV344" s="161"/>
      <c r="AW344" s="161"/>
      <c r="AX344" s="161"/>
      <c r="AY344" s="161"/>
      <c r="AZ344" s="161"/>
      <c r="BA344" s="161"/>
      <c r="BB344" s="161"/>
      <c r="BC344" s="161"/>
      <c r="BD344" s="161"/>
      <c r="BE344" s="161"/>
      <c r="BF344" s="161"/>
      <c r="BG344" s="161"/>
      <c r="BH344" s="161"/>
      <c r="BI344" s="161"/>
      <c r="BJ344" s="161"/>
      <c r="BK344" s="161"/>
      <c r="BL344" s="161"/>
      <c r="BM344" s="161"/>
      <c r="BN344" s="161"/>
      <c r="BO344" s="161"/>
      <c r="BP344" s="161"/>
      <c r="BQ344" s="161"/>
      <c r="BR344" s="161"/>
      <c r="BS344" s="161"/>
      <c r="BT344" s="161"/>
      <c r="BU344" s="161"/>
      <c r="BV344" s="161"/>
      <c r="BW344" s="161"/>
      <c r="BX344" s="161"/>
      <c r="BY344" s="161"/>
      <c r="BZ344" s="161"/>
      <c r="CA344" s="161"/>
      <c r="CB344" s="161"/>
      <c r="CC344" s="161"/>
      <c r="CD344" s="161"/>
      <c r="CE344" s="161"/>
      <c r="CF344" s="161"/>
      <c r="CG344" s="161"/>
      <c r="CH344" s="161"/>
      <c r="CI344" s="161"/>
      <c r="CJ344" s="161"/>
      <c r="CK344" s="50" t="s">
        <v>172</v>
      </c>
    </row>
    <row r="345" spans="3:89" s="29" customFormat="1" ht="15" customHeight="1">
      <c r="C345" s="120"/>
      <c r="D345" s="242"/>
      <c r="E345" s="243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56"/>
      <c r="CK345" s="50" t="s">
        <v>172</v>
      </c>
    </row>
    <row r="346" spans="3:89" s="29" customFormat="1" ht="15" customHeight="1">
      <c r="C346" s="326" t="s">
        <v>403</v>
      </c>
      <c r="D346" s="249" t="s">
        <v>296</v>
      </c>
      <c r="E346" s="249" t="s">
        <v>303</v>
      </c>
      <c r="F346" s="249" t="s">
        <v>295</v>
      </c>
      <c r="G346" s="249" t="s">
        <v>294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56"/>
      <c r="CK346" s="50" t="s">
        <v>172</v>
      </c>
    </row>
    <row r="347" spans="3:89" s="29" customFormat="1" ht="15" customHeight="1">
      <c r="C347" s="29" t="s">
        <v>402</v>
      </c>
      <c r="D347" s="503">
        <f>IF(F$17="","",IF(E347="",F347+G347,E347))</f>
        <v>1900000</v>
      </c>
      <c r="E347" s="333"/>
      <c r="F347" s="333">
        <v>1900000</v>
      </c>
      <c r="G347" s="300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56"/>
      <c r="CK347" s="50" t="s">
        <v>172</v>
      </c>
    </row>
    <row r="348" spans="3:89" s="29" customFormat="1" ht="15" customHeight="1">
      <c r="D348" s="332"/>
      <c r="E348" s="300"/>
      <c r="F348" s="133"/>
      <c r="G348" s="13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56"/>
      <c r="CK348" s="50" t="s">
        <v>172</v>
      </c>
    </row>
    <row r="349" spans="3:89" s="29" customFormat="1" ht="15" customHeight="1">
      <c r="C349" s="34" t="str">
        <f>C346&amp;" Start Period"</f>
        <v>Loan Costs, Title, Taxes &amp; Insurance Start Period</v>
      </c>
      <c r="D349" s="331">
        <v>0</v>
      </c>
      <c r="F349" s="233"/>
      <c r="G349" s="23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56"/>
      <c r="CK349" s="50" t="s">
        <v>172</v>
      </c>
    </row>
    <row r="350" spans="3:89" s="29" customFormat="1" ht="15" customHeight="1">
      <c r="C350" s="207" t="s">
        <v>13</v>
      </c>
      <c r="D350" s="206">
        <f>IF(D349="","",INDEX($F$16:$CK$17,1,MATCH(D349,$F$17:$CK$17,1)))</f>
        <v>42094</v>
      </c>
      <c r="F350" s="206" t="str">
        <f>IF(F349="","",INDEX($F$75:$CK$76,1,MATCH(F349,$F$76:$CK$76,1)))</f>
        <v/>
      </c>
      <c r="G350" s="206" t="str">
        <f>IF(G349="","",INDEX($F$75:$CK$76,1,MATCH(G349,$F$76:$CK$76,1)))</f>
        <v/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56"/>
      <c r="CK350" s="50" t="s">
        <v>172</v>
      </c>
    </row>
    <row r="351" spans="3:89" s="29" customFormat="1" ht="15" customHeight="1">
      <c r="C351" s="34" t="str">
        <f>C346&amp;" End Period"</f>
        <v>Loan Costs, Title, Taxes &amp; Insurance End Period</v>
      </c>
      <c r="D351" s="331">
        <v>0</v>
      </c>
      <c r="F351" s="233"/>
      <c r="G351" s="23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56"/>
      <c r="CK351" s="50" t="s">
        <v>172</v>
      </c>
    </row>
    <row r="352" spans="3:89" s="29" customFormat="1" ht="15" customHeight="1">
      <c r="C352" s="207" t="s">
        <v>13</v>
      </c>
      <c r="D352" s="206">
        <f>IF(D351="","",INDEX($F$16:$CK$17,1,MATCH(D351,$F$17:$CK$17,1)))</f>
        <v>42094</v>
      </c>
      <c r="F352" s="206" t="str">
        <f>IF(F351="","",INDEX($F$75:$CK$76,1,MATCH(F351,$F$76:$CK$76,1)))</f>
        <v/>
      </c>
      <c r="G352" s="206" t="str">
        <f>IF(G351="","",INDEX($F$75:$CK$76,1,MATCH(G351,$F$76:$CK$76,1)))</f>
        <v/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56"/>
      <c r="CK352" s="50" t="s">
        <v>172</v>
      </c>
    </row>
    <row r="353" spans="3:89" s="29" customFormat="1" ht="15" customHeight="1">
      <c r="C353" s="120"/>
      <c r="D353" s="4"/>
      <c r="E353" s="4"/>
      <c r="F353" s="151"/>
      <c r="G353" s="151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56"/>
      <c r="CK353" s="50" t="s">
        <v>172</v>
      </c>
    </row>
    <row r="354" spans="3:89" s="29" customFormat="1" ht="15" customHeight="1">
      <c r="D354" s="4"/>
      <c r="E354" s="4"/>
      <c r="F354" s="274">
        <v>0</v>
      </c>
      <c r="G354" s="274">
        <v>0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56"/>
      <c r="CK354" s="50" t="s">
        <v>172</v>
      </c>
    </row>
    <row r="355" spans="3:89" s="29" customFormat="1" ht="15" customHeight="1">
      <c r="C355" s="120"/>
      <c r="D355" s="242"/>
      <c r="E355" s="243"/>
      <c r="F355" s="242"/>
      <c r="G355" s="18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56"/>
      <c r="CK355" s="50" t="s">
        <v>172</v>
      </c>
    </row>
    <row r="356" spans="3:89" s="29" customFormat="1" ht="15" customHeight="1">
      <c r="C356" s="120" t="str">
        <f>"Total "&amp;C346</f>
        <v>Total Loan Costs, Title, Taxes &amp; Insurance</v>
      </c>
      <c r="D356" s="242"/>
      <c r="E356" s="243"/>
      <c r="F356" s="162">
        <f t="shared" ref="F356:AK356" si="144">IF(F$17="","",IF(AND(F$17&gt;=$F354,F$17&lt;=$G354),$D$347/($G354-$F354+1),0))</f>
        <v>1900000</v>
      </c>
      <c r="G356" s="162">
        <f t="shared" si="144"/>
        <v>0</v>
      </c>
      <c r="H356" s="162">
        <f t="shared" si="144"/>
        <v>0</v>
      </c>
      <c r="I356" s="162">
        <f t="shared" si="144"/>
        <v>0</v>
      </c>
      <c r="J356" s="162">
        <f t="shared" si="144"/>
        <v>0</v>
      </c>
      <c r="K356" s="162">
        <f t="shared" si="144"/>
        <v>0</v>
      </c>
      <c r="L356" s="162">
        <f t="shared" si="144"/>
        <v>0</v>
      </c>
      <c r="M356" s="162">
        <f t="shared" si="144"/>
        <v>0</v>
      </c>
      <c r="N356" s="162">
        <f t="shared" si="144"/>
        <v>0</v>
      </c>
      <c r="O356" s="162">
        <f t="shared" si="144"/>
        <v>0</v>
      </c>
      <c r="P356" s="162">
        <f t="shared" si="144"/>
        <v>0</v>
      </c>
      <c r="Q356" s="162">
        <f t="shared" si="144"/>
        <v>0</v>
      </c>
      <c r="R356" s="162">
        <f t="shared" si="144"/>
        <v>0</v>
      </c>
      <c r="S356" s="162">
        <f t="shared" si="144"/>
        <v>0</v>
      </c>
      <c r="T356" s="162">
        <f t="shared" si="144"/>
        <v>0</v>
      </c>
      <c r="U356" s="162">
        <f t="shared" si="144"/>
        <v>0</v>
      </c>
      <c r="V356" s="162">
        <f t="shared" si="144"/>
        <v>0</v>
      </c>
      <c r="W356" s="162">
        <f t="shared" si="144"/>
        <v>0</v>
      </c>
      <c r="X356" s="162">
        <f t="shared" si="144"/>
        <v>0</v>
      </c>
      <c r="Y356" s="162">
        <f t="shared" si="144"/>
        <v>0</v>
      </c>
      <c r="Z356" s="162">
        <f t="shared" si="144"/>
        <v>0</v>
      </c>
      <c r="AA356" s="162">
        <f t="shared" si="144"/>
        <v>0</v>
      </c>
      <c r="AB356" s="162">
        <f t="shared" si="144"/>
        <v>0</v>
      </c>
      <c r="AC356" s="162">
        <f t="shared" si="144"/>
        <v>0</v>
      </c>
      <c r="AD356" s="162">
        <f t="shared" si="144"/>
        <v>0</v>
      </c>
      <c r="AE356" s="162">
        <f t="shared" si="144"/>
        <v>0</v>
      </c>
      <c r="AF356" s="162">
        <f t="shared" si="144"/>
        <v>0</v>
      </c>
      <c r="AG356" s="162">
        <f t="shared" si="144"/>
        <v>0</v>
      </c>
      <c r="AH356" s="162">
        <f t="shared" si="144"/>
        <v>0</v>
      </c>
      <c r="AI356" s="162">
        <f t="shared" si="144"/>
        <v>0</v>
      </c>
      <c r="AJ356" s="162">
        <f t="shared" si="144"/>
        <v>0</v>
      </c>
      <c r="AK356" s="162">
        <f t="shared" si="144"/>
        <v>0</v>
      </c>
      <c r="AL356" s="162">
        <f t="shared" ref="AL356:BQ356" si="145">IF(AL$17="","",IF(AND(AL$17&gt;=$F354,AL$17&lt;=$G354),$D$347/($G354-$F354+1),0))</f>
        <v>0</v>
      </c>
      <c r="AM356" s="162">
        <f t="shared" si="145"/>
        <v>0</v>
      </c>
      <c r="AN356" s="162">
        <f t="shared" si="145"/>
        <v>0</v>
      </c>
      <c r="AO356" s="162">
        <f t="shared" si="145"/>
        <v>0</v>
      </c>
      <c r="AP356" s="162">
        <f t="shared" si="145"/>
        <v>0</v>
      </c>
      <c r="AQ356" s="162">
        <f t="shared" si="145"/>
        <v>0</v>
      </c>
      <c r="AR356" s="162">
        <f t="shared" si="145"/>
        <v>0</v>
      </c>
      <c r="AS356" s="162">
        <f t="shared" si="145"/>
        <v>0</v>
      </c>
      <c r="AT356" s="162">
        <f t="shared" si="145"/>
        <v>0</v>
      </c>
      <c r="AU356" s="162">
        <f t="shared" si="145"/>
        <v>0</v>
      </c>
      <c r="AV356" s="162">
        <f t="shared" si="145"/>
        <v>0</v>
      </c>
      <c r="AW356" s="162">
        <f t="shared" si="145"/>
        <v>0</v>
      </c>
      <c r="AX356" s="162">
        <f t="shared" si="145"/>
        <v>0</v>
      </c>
      <c r="AY356" s="162">
        <f t="shared" si="145"/>
        <v>0</v>
      </c>
      <c r="AZ356" s="162">
        <f t="shared" si="145"/>
        <v>0</v>
      </c>
      <c r="BA356" s="162">
        <f t="shared" si="145"/>
        <v>0</v>
      </c>
      <c r="BB356" s="162">
        <f t="shared" si="145"/>
        <v>0</v>
      </c>
      <c r="BC356" s="162">
        <f t="shared" si="145"/>
        <v>0</v>
      </c>
      <c r="BD356" s="162">
        <f t="shared" si="145"/>
        <v>0</v>
      </c>
      <c r="BE356" s="162">
        <f t="shared" si="145"/>
        <v>0</v>
      </c>
      <c r="BF356" s="162">
        <f t="shared" si="145"/>
        <v>0</v>
      </c>
      <c r="BG356" s="162">
        <f t="shared" si="145"/>
        <v>0</v>
      </c>
      <c r="BH356" s="162">
        <f t="shared" si="145"/>
        <v>0</v>
      </c>
      <c r="BI356" s="162">
        <f t="shared" si="145"/>
        <v>0</v>
      </c>
      <c r="BJ356" s="162">
        <f t="shared" si="145"/>
        <v>0</v>
      </c>
      <c r="BK356" s="162">
        <f t="shared" si="145"/>
        <v>0</v>
      </c>
      <c r="BL356" s="162">
        <f t="shared" si="145"/>
        <v>0</v>
      </c>
      <c r="BM356" s="162">
        <f t="shared" si="145"/>
        <v>0</v>
      </c>
      <c r="BN356" s="162">
        <f t="shared" si="145"/>
        <v>0</v>
      </c>
      <c r="BO356" s="162" t="str">
        <f t="shared" si="145"/>
        <v/>
      </c>
      <c r="BP356" s="162" t="str">
        <f t="shared" si="145"/>
        <v/>
      </c>
      <c r="BQ356" s="162" t="str">
        <f t="shared" si="145"/>
        <v/>
      </c>
      <c r="BR356" s="162" t="str">
        <f t="shared" ref="BR356:CI356" si="146">IF(BR$17="","",IF(AND(BR$17&gt;=$F354,BR$17&lt;=$G354),$D$347/($G354-$F354+1),0))</f>
        <v/>
      </c>
      <c r="BS356" s="162" t="str">
        <f t="shared" si="146"/>
        <v/>
      </c>
      <c r="BT356" s="162" t="str">
        <f t="shared" si="146"/>
        <v/>
      </c>
      <c r="BU356" s="162" t="str">
        <f t="shared" si="146"/>
        <v/>
      </c>
      <c r="BV356" s="162" t="str">
        <f t="shared" si="146"/>
        <v/>
      </c>
      <c r="BW356" s="162" t="str">
        <f t="shared" si="146"/>
        <v/>
      </c>
      <c r="BX356" s="162" t="str">
        <f t="shared" si="146"/>
        <v/>
      </c>
      <c r="BY356" s="162" t="str">
        <f t="shared" si="146"/>
        <v/>
      </c>
      <c r="BZ356" s="162" t="str">
        <f t="shared" si="146"/>
        <v/>
      </c>
      <c r="CA356" s="162" t="str">
        <f t="shared" si="146"/>
        <v/>
      </c>
      <c r="CB356" s="162" t="str">
        <f t="shared" si="146"/>
        <v/>
      </c>
      <c r="CC356" s="162" t="str">
        <f t="shared" si="146"/>
        <v/>
      </c>
      <c r="CD356" s="162" t="str">
        <f t="shared" si="146"/>
        <v/>
      </c>
      <c r="CE356" s="162" t="str">
        <f t="shared" si="146"/>
        <v/>
      </c>
      <c r="CF356" s="162" t="str">
        <f t="shared" si="146"/>
        <v/>
      </c>
      <c r="CG356" s="162" t="str">
        <f t="shared" si="146"/>
        <v/>
      </c>
      <c r="CH356" s="162" t="str">
        <f t="shared" si="146"/>
        <v/>
      </c>
      <c r="CI356" s="162" t="str">
        <f t="shared" si="146"/>
        <v/>
      </c>
      <c r="CJ356" s="51">
        <f>SUM(F356:CI356)</f>
        <v>1900000</v>
      </c>
      <c r="CK356" s="50" t="s">
        <v>172</v>
      </c>
    </row>
    <row r="357" spans="3:89" s="29" customFormat="1" ht="15" customHeight="1">
      <c r="C357" s="120"/>
      <c r="D357" s="242"/>
      <c r="E357" s="243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56"/>
      <c r="CK357" s="50" t="s">
        <v>172</v>
      </c>
    </row>
    <row r="358" spans="3:89" s="29" customFormat="1" ht="15" customHeight="1">
      <c r="C358" s="120"/>
      <c r="D358" s="242"/>
      <c r="E358" s="243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56"/>
      <c r="CK358" s="50" t="s">
        <v>172</v>
      </c>
    </row>
    <row r="359" spans="3:89" s="29" customFormat="1" ht="15" customHeight="1">
      <c r="C359" s="161" t="str">
        <f>C361</f>
        <v>Development Charges</v>
      </c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  <c r="P359" s="161"/>
      <c r="Q359" s="161"/>
      <c r="R359" s="161"/>
      <c r="S359" s="161"/>
      <c r="T359" s="161"/>
      <c r="U359" s="161"/>
      <c r="V359" s="161"/>
      <c r="W359" s="161"/>
      <c r="X359" s="161"/>
      <c r="Y359" s="161"/>
      <c r="Z359" s="161"/>
      <c r="AA359" s="161"/>
      <c r="AB359" s="161"/>
      <c r="AC359" s="161"/>
      <c r="AD359" s="161"/>
      <c r="AE359" s="161"/>
      <c r="AF359" s="161"/>
      <c r="AG359" s="161"/>
      <c r="AH359" s="161"/>
      <c r="AI359" s="161"/>
      <c r="AJ359" s="161"/>
      <c r="AK359" s="161"/>
      <c r="AL359" s="161"/>
      <c r="AM359" s="161"/>
      <c r="AN359" s="161"/>
      <c r="AO359" s="161"/>
      <c r="AP359" s="161"/>
      <c r="AQ359" s="161"/>
      <c r="AR359" s="161"/>
      <c r="AS359" s="161"/>
      <c r="AT359" s="161"/>
      <c r="AU359" s="161"/>
      <c r="AV359" s="161"/>
      <c r="AW359" s="161"/>
      <c r="AX359" s="161"/>
      <c r="AY359" s="161"/>
      <c r="AZ359" s="161"/>
      <c r="BA359" s="161"/>
      <c r="BB359" s="161"/>
      <c r="BC359" s="161"/>
      <c r="BD359" s="161"/>
      <c r="BE359" s="161"/>
      <c r="BF359" s="161"/>
      <c r="BG359" s="161"/>
      <c r="BH359" s="161"/>
      <c r="BI359" s="161"/>
      <c r="BJ359" s="161"/>
      <c r="BK359" s="161"/>
      <c r="BL359" s="161"/>
      <c r="BM359" s="161"/>
      <c r="BN359" s="161"/>
      <c r="BO359" s="161"/>
      <c r="BP359" s="161"/>
      <c r="BQ359" s="161"/>
      <c r="BR359" s="161"/>
      <c r="BS359" s="161"/>
      <c r="BT359" s="161"/>
      <c r="BU359" s="161"/>
      <c r="BV359" s="161"/>
      <c r="BW359" s="161"/>
      <c r="BX359" s="161"/>
      <c r="BY359" s="161"/>
      <c r="BZ359" s="161"/>
      <c r="CA359" s="161"/>
      <c r="CB359" s="161"/>
      <c r="CC359" s="161"/>
      <c r="CD359" s="161"/>
      <c r="CE359" s="161"/>
      <c r="CF359" s="161"/>
      <c r="CG359" s="161"/>
      <c r="CH359" s="161"/>
      <c r="CI359" s="161"/>
      <c r="CJ359" s="161"/>
      <c r="CK359" s="50" t="s">
        <v>172</v>
      </c>
    </row>
    <row r="360" spans="3:89" s="29" customFormat="1" ht="15" customHeight="1">
      <c r="C360" s="120"/>
      <c r="D360" s="242"/>
      <c r="E360" s="243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56"/>
      <c r="CK360" s="50" t="s">
        <v>172</v>
      </c>
    </row>
    <row r="361" spans="3:89" s="29" customFormat="1" ht="15" customHeight="1">
      <c r="C361" s="326" t="s">
        <v>401</v>
      </c>
      <c r="D361" s="249" t="s">
        <v>296</v>
      </c>
      <c r="E361" s="249" t="s">
        <v>303</v>
      </c>
      <c r="F361" s="249" t="s">
        <v>295</v>
      </c>
      <c r="G361" s="249" t="s">
        <v>294</v>
      </c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50" t="s">
        <v>172</v>
      </c>
    </row>
    <row r="362" spans="3:89" s="29" customFormat="1" ht="15" customHeight="1">
      <c r="C362" s="29" t="s">
        <v>400</v>
      </c>
      <c r="D362" s="348">
        <f>SUM(F362:G362)</f>
        <v>128</v>
      </c>
      <c r="E362" s="33"/>
      <c r="F362" s="347">
        <f>$F$51</f>
        <v>128</v>
      </c>
      <c r="G362" s="349">
        <f>$G$51</f>
        <v>0</v>
      </c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50" t="s">
        <v>172</v>
      </c>
    </row>
    <row r="363" spans="3:89" s="29" customFormat="1" ht="15" customHeight="1">
      <c r="D363" s="348"/>
      <c r="E363" s="33"/>
      <c r="F363" s="347"/>
      <c r="G363" s="347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50" t="s">
        <v>172</v>
      </c>
    </row>
    <row r="364" spans="3:89" s="29" customFormat="1" ht="15" customHeight="1">
      <c r="C364" s="207" t="s">
        <v>399</v>
      </c>
      <c r="D364" s="235"/>
      <c r="E364" s="259"/>
      <c r="F364" s="346">
        <v>0</v>
      </c>
      <c r="G364" s="346">
        <v>0</v>
      </c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50" t="s">
        <v>172</v>
      </c>
    </row>
    <row r="365" spans="3:89" s="29" customFormat="1" ht="15" customHeight="1">
      <c r="C365" s="207" t="s">
        <v>398</v>
      </c>
      <c r="D365" s="39"/>
      <c r="E365" s="167"/>
      <c r="F365" s="298">
        <f>ROUND(F$362*F364,0)</f>
        <v>0</v>
      </c>
      <c r="G365" s="298">
        <f>ROUND(G$362*G364,0)</f>
        <v>0</v>
      </c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50" t="s">
        <v>172</v>
      </c>
    </row>
    <row r="366" spans="3:89" s="29" customFormat="1" ht="15" customHeight="1">
      <c r="C366" s="207" t="s">
        <v>397</v>
      </c>
      <c r="D366" s="39"/>
      <c r="E366" s="167"/>
      <c r="F366" s="299">
        <v>0</v>
      </c>
      <c r="G366" s="299">
        <v>0</v>
      </c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50" t="s">
        <v>172</v>
      </c>
    </row>
    <row r="367" spans="3:89" s="29" customFormat="1" ht="15" customHeight="1">
      <c r="C367" s="29" t="s">
        <v>396</v>
      </c>
      <c r="D367" s="118">
        <f>SUM(F367:G367)</f>
        <v>0</v>
      </c>
      <c r="E367" s="167"/>
      <c r="F367" s="343">
        <f>F365*F366</f>
        <v>0</v>
      </c>
      <c r="G367" s="343">
        <f>G365*G366</f>
        <v>0</v>
      </c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50" t="s">
        <v>172</v>
      </c>
    </row>
    <row r="368" spans="3:89" s="29" customFormat="1" ht="15" customHeight="1">
      <c r="D368" s="39"/>
      <c r="E368" s="167"/>
      <c r="F368" s="299"/>
      <c r="G368" s="299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50" t="s">
        <v>172</v>
      </c>
    </row>
    <row r="369" spans="3:89" s="29" customFormat="1" ht="15" customHeight="1">
      <c r="C369" s="207" t="s">
        <v>395</v>
      </c>
      <c r="D369" s="235"/>
      <c r="E369" s="259"/>
      <c r="F369" s="346">
        <v>0</v>
      </c>
      <c r="G369" s="346">
        <v>0</v>
      </c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50" t="s">
        <v>172</v>
      </c>
    </row>
    <row r="370" spans="3:89" s="29" customFormat="1" ht="15" customHeight="1">
      <c r="C370" s="207" t="s">
        <v>394</v>
      </c>
      <c r="D370" s="39"/>
      <c r="E370" s="167"/>
      <c r="F370" s="298">
        <f>ROUND(F$362*F369,0)</f>
        <v>0</v>
      </c>
      <c r="G370" s="298">
        <f>ROUND(G$362*G369,0)</f>
        <v>0</v>
      </c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50" t="s">
        <v>172</v>
      </c>
    </row>
    <row r="371" spans="3:89" s="29" customFormat="1" ht="15" customHeight="1">
      <c r="C371" s="207" t="s">
        <v>393</v>
      </c>
      <c r="D371" s="39"/>
      <c r="E371" s="167"/>
      <c r="F371" s="299">
        <v>0</v>
      </c>
      <c r="G371" s="299">
        <v>0</v>
      </c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50" t="s">
        <v>172</v>
      </c>
    </row>
    <row r="372" spans="3:89" s="29" customFormat="1" ht="15" customHeight="1">
      <c r="C372" s="29" t="s">
        <v>392</v>
      </c>
      <c r="D372" s="118">
        <f>SUM(F372:G372)</f>
        <v>0</v>
      </c>
      <c r="E372" s="167"/>
      <c r="F372" s="343">
        <f>F370*F371</f>
        <v>0</v>
      </c>
      <c r="G372" s="343">
        <f>G370*G371</f>
        <v>0</v>
      </c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50" t="s">
        <v>172</v>
      </c>
    </row>
    <row r="373" spans="3:89" s="29" customFormat="1" ht="15" customHeight="1">
      <c r="D373" s="39"/>
      <c r="E373" s="167"/>
      <c r="F373" s="299"/>
      <c r="G373" s="299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50" t="s">
        <v>172</v>
      </c>
    </row>
    <row r="374" spans="3:89" s="29" customFormat="1" ht="15" customHeight="1">
      <c r="C374" s="207" t="s">
        <v>391</v>
      </c>
      <c r="D374" s="178"/>
      <c r="E374" s="345"/>
      <c r="F374" s="344">
        <f>1-F369-F364</f>
        <v>1</v>
      </c>
      <c r="G374" s="344">
        <f>1-G369-G364</f>
        <v>1</v>
      </c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50" t="s">
        <v>172</v>
      </c>
    </row>
    <row r="375" spans="3:89" s="29" customFormat="1" ht="15" customHeight="1">
      <c r="C375" s="207" t="s">
        <v>390</v>
      </c>
      <c r="D375" s="39"/>
      <c r="E375" s="167"/>
      <c r="F375" s="298">
        <f>ROUND(F$362*F374,0)</f>
        <v>128</v>
      </c>
      <c r="G375" s="298">
        <f>ROUND(G$362*G374,0)</f>
        <v>0</v>
      </c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50" t="s">
        <v>172</v>
      </c>
    </row>
    <row r="376" spans="3:89" s="29" customFormat="1" ht="15" customHeight="1">
      <c r="C376" s="207" t="s">
        <v>389</v>
      </c>
      <c r="D376" s="39"/>
      <c r="E376" s="167"/>
      <c r="F376" s="299">
        <v>0</v>
      </c>
      <c r="G376" s="299">
        <v>0</v>
      </c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50" t="s">
        <v>172</v>
      </c>
    </row>
    <row r="377" spans="3:89" s="29" customFormat="1" ht="15" customHeight="1">
      <c r="C377" s="29" t="s">
        <v>388</v>
      </c>
      <c r="D377" s="118">
        <f>SUM(F377:G377)</f>
        <v>0</v>
      </c>
      <c r="E377" s="167"/>
      <c r="F377" s="343">
        <f>F375*F376</f>
        <v>0</v>
      </c>
      <c r="G377" s="343">
        <f>G375*G376</f>
        <v>0</v>
      </c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50" t="s">
        <v>172</v>
      </c>
    </row>
    <row r="378" spans="3:89" s="29" customFormat="1" ht="15" customHeight="1">
      <c r="D378" s="39"/>
      <c r="E378" s="167"/>
      <c r="F378" s="299"/>
      <c r="G378" s="299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50" t="s">
        <v>172</v>
      </c>
    </row>
    <row r="379" spans="3:89" s="29" customFormat="1" ht="15" customHeight="1">
      <c r="C379" s="80" t="s">
        <v>387</v>
      </c>
      <c r="D379" s="39">
        <f>SUM(F379:G379)</f>
        <v>0</v>
      </c>
      <c r="E379" s="39"/>
      <c r="F379" s="157">
        <v>0</v>
      </c>
      <c r="G379" s="157">
        <v>0</v>
      </c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50" t="s">
        <v>172</v>
      </c>
    </row>
    <row r="380" spans="3:89" s="29" customFormat="1" ht="15" customHeight="1">
      <c r="C380" s="80" t="s">
        <v>386</v>
      </c>
      <c r="D380" s="39">
        <f>SUM(F380:G380)</f>
        <v>0</v>
      </c>
      <c r="E380" s="342"/>
      <c r="F380" s="341">
        <v>0</v>
      </c>
      <c r="G380" s="341">
        <v>0</v>
      </c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50" t="s">
        <v>172</v>
      </c>
    </row>
    <row r="381" spans="3:89" s="29" customFormat="1" ht="15" customHeight="1">
      <c r="C381" s="80" t="s">
        <v>385</v>
      </c>
      <c r="D381" s="39">
        <f>SUM(F381:G381)</f>
        <v>0</v>
      </c>
      <c r="E381" s="342"/>
      <c r="F381" s="341">
        <v>0</v>
      </c>
      <c r="G381" s="341">
        <v>0</v>
      </c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50" t="s">
        <v>172</v>
      </c>
    </row>
    <row r="382" spans="3:89" s="29" customFormat="1" ht="15" customHeight="1">
      <c r="C382" s="80" t="s">
        <v>601</v>
      </c>
      <c r="D382" s="39">
        <f>SUM(F382:G382)</f>
        <v>0</v>
      </c>
      <c r="E382" s="342"/>
      <c r="F382" s="341">
        <v>0</v>
      </c>
      <c r="G382" s="341">
        <v>0</v>
      </c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50" t="s">
        <v>172</v>
      </c>
    </row>
    <row r="383" spans="3:89" s="29" customFormat="1" ht="15" customHeight="1">
      <c r="C383" s="140" t="str">
        <f>"Total "&amp;C361</f>
        <v>Total Development Charges</v>
      </c>
      <c r="D383" s="278">
        <f>SUM(F383:G383)</f>
        <v>0</v>
      </c>
      <c r="E383" s="278"/>
      <c r="F383" s="278">
        <f>F382+F381+F380+F379+F377+F372+F367</f>
        <v>0</v>
      </c>
      <c r="G383" s="278">
        <f>G382+G381+G380+G379+G377+G372+G367</f>
        <v>0</v>
      </c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50" t="s">
        <v>172</v>
      </c>
    </row>
    <row r="384" spans="3:89" s="29" customFormat="1" ht="15" customHeight="1">
      <c r="C384" s="120"/>
      <c r="D384" s="242"/>
      <c r="E384" s="243"/>
      <c r="F384" s="242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50" t="s">
        <v>172</v>
      </c>
    </row>
    <row r="385" spans="3:89" s="29" customFormat="1" ht="15" customHeight="1">
      <c r="C385" s="34" t="str">
        <f>C361&amp;" Start Period"</f>
        <v>Development Charges Start Period</v>
      </c>
      <c r="D385" s="242">
        <f>MIN(F385:G385)</f>
        <v>1</v>
      </c>
      <c r="E385" s="243"/>
      <c r="F385" s="233">
        <v>1</v>
      </c>
      <c r="G385" s="233">
        <v>1</v>
      </c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50" t="s">
        <v>172</v>
      </c>
    </row>
    <row r="386" spans="3:89" s="29" customFormat="1" ht="15" customHeight="1">
      <c r="C386" s="207" t="s">
        <v>13</v>
      </c>
      <c r="D386" s="242"/>
      <c r="E386" s="243"/>
      <c r="F386" s="206">
        <f>IF(F385="","",INDEX($F$16:$CK$17,1,MATCH(F385,$F$17:$CK$17,1)))</f>
        <v>42124</v>
      </c>
      <c r="G386" s="206">
        <f>IF(G385="","",INDEX($F$16:$CK$17,1,MATCH(G385,$F$17:$CK$17,1)))</f>
        <v>42124</v>
      </c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50" t="s">
        <v>172</v>
      </c>
    </row>
    <row r="387" spans="3:89" s="29" customFormat="1" ht="15" customHeight="1">
      <c r="C387" s="34" t="str">
        <f>C361&amp;" End Period"</f>
        <v>Development Charges End Period</v>
      </c>
      <c r="D387" s="242">
        <f>MAX(F387:G387)</f>
        <v>5</v>
      </c>
      <c r="E387" s="243"/>
      <c r="F387" s="233">
        <v>5</v>
      </c>
      <c r="G387" s="233">
        <v>5</v>
      </c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50" t="s">
        <v>172</v>
      </c>
    </row>
    <row r="388" spans="3:89" s="29" customFormat="1" ht="15" customHeight="1">
      <c r="C388" s="207" t="s">
        <v>13</v>
      </c>
      <c r="D388" s="242"/>
      <c r="E388" s="243"/>
      <c r="F388" s="206">
        <f>IF(F387="","",INDEX($F$16:$CK$17,1,MATCH(F387,$F$17:$CK$17,1)))</f>
        <v>42247</v>
      </c>
      <c r="G388" s="206">
        <f>IF(G387="","",INDEX($F$16:$CK$17,1,MATCH(G387,$F$17:$CK$17,1)))</f>
        <v>42247</v>
      </c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50" t="s">
        <v>172</v>
      </c>
    </row>
    <row r="389" spans="3:89" s="29" customFormat="1" ht="15" customHeight="1">
      <c r="C389" s="207"/>
      <c r="D389" s="242"/>
      <c r="E389" s="243"/>
      <c r="F389" s="242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50" t="s">
        <v>172</v>
      </c>
    </row>
    <row r="390" spans="3:89" s="29" customFormat="1" ht="15" customHeight="1">
      <c r="C390" s="34" t="s">
        <v>300</v>
      </c>
      <c r="D390" s="281" t="s">
        <v>299</v>
      </c>
      <c r="E390" s="280">
        <f>IF(D390=F390,0,1)</f>
        <v>0</v>
      </c>
      <c r="F390" s="279" t="s">
        <v>299</v>
      </c>
      <c r="G390" s="279" t="s">
        <v>298</v>
      </c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50" t="s">
        <v>172</v>
      </c>
    </row>
    <row r="391" spans="3:89" s="29" customFormat="1" ht="15" customHeight="1">
      <c r="D391" s="8"/>
      <c r="E391" s="8"/>
      <c r="F391" s="242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50" t="s">
        <v>172</v>
      </c>
    </row>
    <row r="392" spans="3:89" s="29" customFormat="1" ht="15" customHeight="1">
      <c r="C392" s="120" t="str">
        <f>F361&amp;" "&amp;C361</f>
        <v>Phase A Development Charges</v>
      </c>
      <c r="D392" s="340">
        <f>F385</f>
        <v>1</v>
      </c>
      <c r="E392" s="340">
        <f>F387</f>
        <v>5</v>
      </c>
      <c r="F392" s="162">
        <f t="shared" ref="F392:AK392" si="147">IF(F$17="","",IF(AND(F$17&gt;=$D392,F$17&lt;=$E392),$F$383/($E392-$D392+1),0))</f>
        <v>0</v>
      </c>
      <c r="G392" s="162">
        <f t="shared" si="147"/>
        <v>0</v>
      </c>
      <c r="H392" s="162">
        <f t="shared" si="147"/>
        <v>0</v>
      </c>
      <c r="I392" s="162">
        <f t="shared" si="147"/>
        <v>0</v>
      </c>
      <c r="J392" s="162">
        <f t="shared" si="147"/>
        <v>0</v>
      </c>
      <c r="K392" s="162">
        <f t="shared" si="147"/>
        <v>0</v>
      </c>
      <c r="L392" s="162">
        <f t="shared" si="147"/>
        <v>0</v>
      </c>
      <c r="M392" s="162">
        <f t="shared" si="147"/>
        <v>0</v>
      </c>
      <c r="N392" s="162">
        <f t="shared" si="147"/>
        <v>0</v>
      </c>
      <c r="O392" s="162">
        <f t="shared" si="147"/>
        <v>0</v>
      </c>
      <c r="P392" s="162">
        <f t="shared" si="147"/>
        <v>0</v>
      </c>
      <c r="Q392" s="162">
        <f t="shared" si="147"/>
        <v>0</v>
      </c>
      <c r="R392" s="162">
        <f t="shared" si="147"/>
        <v>0</v>
      </c>
      <c r="S392" s="162">
        <f t="shared" si="147"/>
        <v>0</v>
      </c>
      <c r="T392" s="162">
        <f t="shared" si="147"/>
        <v>0</v>
      </c>
      <c r="U392" s="162">
        <f t="shared" si="147"/>
        <v>0</v>
      </c>
      <c r="V392" s="162">
        <f t="shared" si="147"/>
        <v>0</v>
      </c>
      <c r="W392" s="162">
        <f t="shared" si="147"/>
        <v>0</v>
      </c>
      <c r="X392" s="162">
        <f t="shared" si="147"/>
        <v>0</v>
      </c>
      <c r="Y392" s="162">
        <f t="shared" si="147"/>
        <v>0</v>
      </c>
      <c r="Z392" s="162">
        <f t="shared" si="147"/>
        <v>0</v>
      </c>
      <c r="AA392" s="162">
        <f t="shared" si="147"/>
        <v>0</v>
      </c>
      <c r="AB392" s="162">
        <f t="shared" si="147"/>
        <v>0</v>
      </c>
      <c r="AC392" s="162">
        <f t="shared" si="147"/>
        <v>0</v>
      </c>
      <c r="AD392" s="162">
        <f t="shared" si="147"/>
        <v>0</v>
      </c>
      <c r="AE392" s="162">
        <f t="shared" si="147"/>
        <v>0</v>
      </c>
      <c r="AF392" s="162">
        <f t="shared" si="147"/>
        <v>0</v>
      </c>
      <c r="AG392" s="162">
        <f t="shared" si="147"/>
        <v>0</v>
      </c>
      <c r="AH392" s="162">
        <f t="shared" si="147"/>
        <v>0</v>
      </c>
      <c r="AI392" s="162">
        <f t="shared" si="147"/>
        <v>0</v>
      </c>
      <c r="AJ392" s="162">
        <f t="shared" si="147"/>
        <v>0</v>
      </c>
      <c r="AK392" s="162">
        <f t="shared" si="147"/>
        <v>0</v>
      </c>
      <c r="AL392" s="162">
        <f t="shared" ref="AL392:BQ392" si="148">IF(AL$17="","",IF(AND(AL$17&gt;=$D392,AL$17&lt;=$E392),$F$383/($E392-$D392+1),0))</f>
        <v>0</v>
      </c>
      <c r="AM392" s="162">
        <f t="shared" si="148"/>
        <v>0</v>
      </c>
      <c r="AN392" s="162">
        <f t="shared" si="148"/>
        <v>0</v>
      </c>
      <c r="AO392" s="162">
        <f t="shared" si="148"/>
        <v>0</v>
      </c>
      <c r="AP392" s="162">
        <f t="shared" si="148"/>
        <v>0</v>
      </c>
      <c r="AQ392" s="162">
        <f t="shared" si="148"/>
        <v>0</v>
      </c>
      <c r="AR392" s="162">
        <f t="shared" si="148"/>
        <v>0</v>
      </c>
      <c r="AS392" s="162">
        <f t="shared" si="148"/>
        <v>0</v>
      </c>
      <c r="AT392" s="162">
        <f t="shared" si="148"/>
        <v>0</v>
      </c>
      <c r="AU392" s="162">
        <f t="shared" si="148"/>
        <v>0</v>
      </c>
      <c r="AV392" s="162">
        <f t="shared" si="148"/>
        <v>0</v>
      </c>
      <c r="AW392" s="162">
        <f t="shared" si="148"/>
        <v>0</v>
      </c>
      <c r="AX392" s="162">
        <f t="shared" si="148"/>
        <v>0</v>
      </c>
      <c r="AY392" s="162">
        <f t="shared" si="148"/>
        <v>0</v>
      </c>
      <c r="AZ392" s="162">
        <f t="shared" si="148"/>
        <v>0</v>
      </c>
      <c r="BA392" s="162">
        <f t="shared" si="148"/>
        <v>0</v>
      </c>
      <c r="BB392" s="162">
        <f t="shared" si="148"/>
        <v>0</v>
      </c>
      <c r="BC392" s="162">
        <f t="shared" si="148"/>
        <v>0</v>
      </c>
      <c r="BD392" s="162">
        <f t="shared" si="148"/>
        <v>0</v>
      </c>
      <c r="BE392" s="162">
        <f t="shared" si="148"/>
        <v>0</v>
      </c>
      <c r="BF392" s="162">
        <f t="shared" si="148"/>
        <v>0</v>
      </c>
      <c r="BG392" s="162">
        <f t="shared" si="148"/>
        <v>0</v>
      </c>
      <c r="BH392" s="162">
        <f t="shared" si="148"/>
        <v>0</v>
      </c>
      <c r="BI392" s="162">
        <f t="shared" si="148"/>
        <v>0</v>
      </c>
      <c r="BJ392" s="162">
        <f t="shared" si="148"/>
        <v>0</v>
      </c>
      <c r="BK392" s="162">
        <f t="shared" si="148"/>
        <v>0</v>
      </c>
      <c r="BL392" s="162">
        <f t="shared" si="148"/>
        <v>0</v>
      </c>
      <c r="BM392" s="162">
        <f t="shared" si="148"/>
        <v>0</v>
      </c>
      <c r="BN392" s="162">
        <f t="shared" si="148"/>
        <v>0</v>
      </c>
      <c r="BO392" s="162" t="str">
        <f t="shared" si="148"/>
        <v/>
      </c>
      <c r="BP392" s="162" t="str">
        <f t="shared" si="148"/>
        <v/>
      </c>
      <c r="BQ392" s="162" t="str">
        <f t="shared" si="148"/>
        <v/>
      </c>
      <c r="BR392" s="162" t="str">
        <f t="shared" ref="BR392:CI392" si="149">IF(BR$17="","",IF(AND(BR$17&gt;=$D392,BR$17&lt;=$E392),$F$383/($E392-$D392+1),0))</f>
        <v/>
      </c>
      <c r="BS392" s="162" t="str">
        <f t="shared" si="149"/>
        <v/>
      </c>
      <c r="BT392" s="162" t="str">
        <f t="shared" si="149"/>
        <v/>
      </c>
      <c r="BU392" s="162" t="str">
        <f t="shared" si="149"/>
        <v/>
      </c>
      <c r="BV392" s="162" t="str">
        <f t="shared" si="149"/>
        <v/>
      </c>
      <c r="BW392" s="162" t="str">
        <f t="shared" si="149"/>
        <v/>
      </c>
      <c r="BX392" s="162" t="str">
        <f t="shared" si="149"/>
        <v/>
      </c>
      <c r="BY392" s="162" t="str">
        <f t="shared" si="149"/>
        <v/>
      </c>
      <c r="BZ392" s="162" t="str">
        <f t="shared" si="149"/>
        <v/>
      </c>
      <c r="CA392" s="162" t="str">
        <f t="shared" si="149"/>
        <v/>
      </c>
      <c r="CB392" s="162" t="str">
        <f t="shared" si="149"/>
        <v/>
      </c>
      <c r="CC392" s="162" t="str">
        <f t="shared" si="149"/>
        <v/>
      </c>
      <c r="CD392" s="162" t="str">
        <f t="shared" si="149"/>
        <v/>
      </c>
      <c r="CE392" s="162" t="str">
        <f t="shared" si="149"/>
        <v/>
      </c>
      <c r="CF392" s="162" t="str">
        <f t="shared" si="149"/>
        <v/>
      </c>
      <c r="CG392" s="162" t="str">
        <f t="shared" si="149"/>
        <v/>
      </c>
      <c r="CH392" s="162" t="str">
        <f t="shared" si="149"/>
        <v/>
      </c>
      <c r="CI392" s="162" t="str">
        <f t="shared" si="149"/>
        <v/>
      </c>
      <c r="CJ392" s="51">
        <f>SUM(F392:CI392)</f>
        <v>0</v>
      </c>
      <c r="CK392" s="50" t="s">
        <v>172</v>
      </c>
    </row>
    <row r="393" spans="3:89" s="29" customFormat="1" ht="15" customHeight="1">
      <c r="C393" s="120" t="str">
        <f>G361&amp;" "&amp;C361</f>
        <v>Phase B Development Charges</v>
      </c>
      <c r="D393" s="339">
        <f>G385</f>
        <v>1</v>
      </c>
      <c r="E393" s="339">
        <f>G387</f>
        <v>5</v>
      </c>
      <c r="F393" s="338">
        <f t="shared" ref="F393:AK393" si="150">IF(F$17="","",IF(AND(F$17&gt;=$D393,F$17&lt;=$E393),$G$383/($E393-$D393+1),0))</f>
        <v>0</v>
      </c>
      <c r="G393" s="338">
        <f t="shared" si="150"/>
        <v>0</v>
      </c>
      <c r="H393" s="338">
        <f t="shared" si="150"/>
        <v>0</v>
      </c>
      <c r="I393" s="338">
        <f t="shared" si="150"/>
        <v>0</v>
      </c>
      <c r="J393" s="338">
        <f t="shared" si="150"/>
        <v>0</v>
      </c>
      <c r="K393" s="338">
        <f t="shared" si="150"/>
        <v>0</v>
      </c>
      <c r="L393" s="338">
        <f t="shared" si="150"/>
        <v>0</v>
      </c>
      <c r="M393" s="338">
        <f t="shared" si="150"/>
        <v>0</v>
      </c>
      <c r="N393" s="338">
        <f t="shared" si="150"/>
        <v>0</v>
      </c>
      <c r="O393" s="338">
        <f t="shared" si="150"/>
        <v>0</v>
      </c>
      <c r="P393" s="338">
        <f t="shared" si="150"/>
        <v>0</v>
      </c>
      <c r="Q393" s="338">
        <f t="shared" si="150"/>
        <v>0</v>
      </c>
      <c r="R393" s="338">
        <f t="shared" si="150"/>
        <v>0</v>
      </c>
      <c r="S393" s="338">
        <f t="shared" si="150"/>
        <v>0</v>
      </c>
      <c r="T393" s="338">
        <f t="shared" si="150"/>
        <v>0</v>
      </c>
      <c r="U393" s="338">
        <f t="shared" si="150"/>
        <v>0</v>
      </c>
      <c r="V393" s="338">
        <f t="shared" si="150"/>
        <v>0</v>
      </c>
      <c r="W393" s="338">
        <f t="shared" si="150"/>
        <v>0</v>
      </c>
      <c r="X393" s="338">
        <f t="shared" si="150"/>
        <v>0</v>
      </c>
      <c r="Y393" s="338">
        <f t="shared" si="150"/>
        <v>0</v>
      </c>
      <c r="Z393" s="338">
        <f t="shared" si="150"/>
        <v>0</v>
      </c>
      <c r="AA393" s="338">
        <f t="shared" si="150"/>
        <v>0</v>
      </c>
      <c r="AB393" s="338">
        <f t="shared" si="150"/>
        <v>0</v>
      </c>
      <c r="AC393" s="338">
        <f t="shared" si="150"/>
        <v>0</v>
      </c>
      <c r="AD393" s="338">
        <f t="shared" si="150"/>
        <v>0</v>
      </c>
      <c r="AE393" s="338">
        <f t="shared" si="150"/>
        <v>0</v>
      </c>
      <c r="AF393" s="338">
        <f t="shared" si="150"/>
        <v>0</v>
      </c>
      <c r="AG393" s="338">
        <f t="shared" si="150"/>
        <v>0</v>
      </c>
      <c r="AH393" s="338">
        <f t="shared" si="150"/>
        <v>0</v>
      </c>
      <c r="AI393" s="338">
        <f t="shared" si="150"/>
        <v>0</v>
      </c>
      <c r="AJ393" s="338">
        <f t="shared" si="150"/>
        <v>0</v>
      </c>
      <c r="AK393" s="338">
        <f t="shared" si="150"/>
        <v>0</v>
      </c>
      <c r="AL393" s="338">
        <f t="shared" ref="AL393:BQ393" si="151">IF(AL$17="","",IF(AND(AL$17&gt;=$D393,AL$17&lt;=$E393),$G$383/($E393-$D393+1),0))</f>
        <v>0</v>
      </c>
      <c r="AM393" s="338">
        <f t="shared" si="151"/>
        <v>0</v>
      </c>
      <c r="AN393" s="338">
        <f t="shared" si="151"/>
        <v>0</v>
      </c>
      <c r="AO393" s="338">
        <f t="shared" si="151"/>
        <v>0</v>
      </c>
      <c r="AP393" s="338">
        <f t="shared" si="151"/>
        <v>0</v>
      </c>
      <c r="AQ393" s="338">
        <f t="shared" si="151"/>
        <v>0</v>
      </c>
      <c r="AR393" s="338">
        <f t="shared" si="151"/>
        <v>0</v>
      </c>
      <c r="AS393" s="338">
        <f t="shared" si="151"/>
        <v>0</v>
      </c>
      <c r="AT393" s="338">
        <f t="shared" si="151"/>
        <v>0</v>
      </c>
      <c r="AU393" s="338">
        <f t="shared" si="151"/>
        <v>0</v>
      </c>
      <c r="AV393" s="338">
        <f t="shared" si="151"/>
        <v>0</v>
      </c>
      <c r="AW393" s="338">
        <f t="shared" si="151"/>
        <v>0</v>
      </c>
      <c r="AX393" s="338">
        <f t="shared" si="151"/>
        <v>0</v>
      </c>
      <c r="AY393" s="338">
        <f t="shared" si="151"/>
        <v>0</v>
      </c>
      <c r="AZ393" s="338">
        <f t="shared" si="151"/>
        <v>0</v>
      </c>
      <c r="BA393" s="338">
        <f t="shared" si="151"/>
        <v>0</v>
      </c>
      <c r="BB393" s="338">
        <f t="shared" si="151"/>
        <v>0</v>
      </c>
      <c r="BC393" s="338">
        <f t="shared" si="151"/>
        <v>0</v>
      </c>
      <c r="BD393" s="338">
        <f t="shared" si="151"/>
        <v>0</v>
      </c>
      <c r="BE393" s="338">
        <f t="shared" si="151"/>
        <v>0</v>
      </c>
      <c r="BF393" s="338">
        <f t="shared" si="151"/>
        <v>0</v>
      </c>
      <c r="BG393" s="338">
        <f t="shared" si="151"/>
        <v>0</v>
      </c>
      <c r="BH393" s="338">
        <f t="shared" si="151"/>
        <v>0</v>
      </c>
      <c r="BI393" s="338">
        <f t="shared" si="151"/>
        <v>0</v>
      </c>
      <c r="BJ393" s="338">
        <f t="shared" si="151"/>
        <v>0</v>
      </c>
      <c r="BK393" s="338">
        <f t="shared" si="151"/>
        <v>0</v>
      </c>
      <c r="BL393" s="338">
        <f t="shared" si="151"/>
        <v>0</v>
      </c>
      <c r="BM393" s="338">
        <f t="shared" si="151"/>
        <v>0</v>
      </c>
      <c r="BN393" s="338">
        <f t="shared" si="151"/>
        <v>0</v>
      </c>
      <c r="BO393" s="338" t="str">
        <f t="shared" si="151"/>
        <v/>
      </c>
      <c r="BP393" s="338" t="str">
        <f t="shared" si="151"/>
        <v/>
      </c>
      <c r="BQ393" s="338" t="str">
        <f t="shared" si="151"/>
        <v/>
      </c>
      <c r="BR393" s="338" t="str">
        <f t="shared" ref="BR393:CI393" si="152">IF(BR$17="","",IF(AND(BR$17&gt;=$D393,BR$17&lt;=$E393),$G$383/($E393-$D393+1),0))</f>
        <v/>
      </c>
      <c r="BS393" s="338" t="str">
        <f t="shared" si="152"/>
        <v/>
      </c>
      <c r="BT393" s="338" t="str">
        <f t="shared" si="152"/>
        <v/>
      </c>
      <c r="BU393" s="338" t="str">
        <f t="shared" si="152"/>
        <v/>
      </c>
      <c r="BV393" s="338" t="str">
        <f t="shared" si="152"/>
        <v/>
      </c>
      <c r="BW393" s="338" t="str">
        <f t="shared" si="152"/>
        <v/>
      </c>
      <c r="BX393" s="338" t="str">
        <f t="shared" si="152"/>
        <v/>
      </c>
      <c r="BY393" s="338" t="str">
        <f t="shared" si="152"/>
        <v/>
      </c>
      <c r="BZ393" s="338" t="str">
        <f t="shared" si="152"/>
        <v/>
      </c>
      <c r="CA393" s="338" t="str">
        <f t="shared" si="152"/>
        <v/>
      </c>
      <c r="CB393" s="338" t="str">
        <f t="shared" si="152"/>
        <v/>
      </c>
      <c r="CC393" s="338" t="str">
        <f t="shared" si="152"/>
        <v/>
      </c>
      <c r="CD393" s="338" t="str">
        <f t="shared" si="152"/>
        <v/>
      </c>
      <c r="CE393" s="338" t="str">
        <f t="shared" si="152"/>
        <v/>
      </c>
      <c r="CF393" s="338" t="str">
        <f t="shared" si="152"/>
        <v/>
      </c>
      <c r="CG393" s="338" t="str">
        <f t="shared" si="152"/>
        <v/>
      </c>
      <c r="CH393" s="338" t="str">
        <f t="shared" si="152"/>
        <v/>
      </c>
      <c r="CI393" s="338" t="str">
        <f t="shared" si="152"/>
        <v/>
      </c>
      <c r="CJ393" s="60">
        <f>SUM(F393:CI393)</f>
        <v>0</v>
      </c>
      <c r="CK393" s="50" t="s">
        <v>172</v>
      </c>
    </row>
    <row r="394" spans="3:89" s="29" customFormat="1" ht="15" customHeight="1">
      <c r="C394" s="239" t="str">
        <f>"Total "&amp;C361</f>
        <v>Total Development Charges</v>
      </c>
      <c r="D394" s="337">
        <f>D385</f>
        <v>1</v>
      </c>
      <c r="E394" s="337">
        <f>D387</f>
        <v>5</v>
      </c>
      <c r="F394" s="336">
        <f t="shared" ref="F394:AK394" si="153">IF(F$17="","",IF($E$390=0,SUM(F392:F393),IF(AND(F$17&gt;=$D394,F$17&lt;=$E394),$D$383/($E394-$D394+1),0)))</f>
        <v>0</v>
      </c>
      <c r="G394" s="336">
        <f t="shared" si="153"/>
        <v>0</v>
      </c>
      <c r="H394" s="336">
        <f t="shared" si="153"/>
        <v>0</v>
      </c>
      <c r="I394" s="336">
        <f t="shared" si="153"/>
        <v>0</v>
      </c>
      <c r="J394" s="336">
        <f t="shared" si="153"/>
        <v>0</v>
      </c>
      <c r="K394" s="336">
        <f t="shared" si="153"/>
        <v>0</v>
      </c>
      <c r="L394" s="336">
        <f t="shared" si="153"/>
        <v>0</v>
      </c>
      <c r="M394" s="336">
        <f t="shared" si="153"/>
        <v>0</v>
      </c>
      <c r="N394" s="336">
        <f t="shared" si="153"/>
        <v>0</v>
      </c>
      <c r="O394" s="336">
        <f t="shared" si="153"/>
        <v>0</v>
      </c>
      <c r="P394" s="336">
        <f t="shared" si="153"/>
        <v>0</v>
      </c>
      <c r="Q394" s="336">
        <f t="shared" si="153"/>
        <v>0</v>
      </c>
      <c r="R394" s="336">
        <f t="shared" si="153"/>
        <v>0</v>
      </c>
      <c r="S394" s="336">
        <f t="shared" si="153"/>
        <v>0</v>
      </c>
      <c r="T394" s="336">
        <f t="shared" si="153"/>
        <v>0</v>
      </c>
      <c r="U394" s="336">
        <f t="shared" si="153"/>
        <v>0</v>
      </c>
      <c r="V394" s="336">
        <f t="shared" si="153"/>
        <v>0</v>
      </c>
      <c r="W394" s="336">
        <f t="shared" si="153"/>
        <v>0</v>
      </c>
      <c r="X394" s="336">
        <f t="shared" si="153"/>
        <v>0</v>
      </c>
      <c r="Y394" s="336">
        <f t="shared" si="153"/>
        <v>0</v>
      </c>
      <c r="Z394" s="336">
        <f t="shared" si="153"/>
        <v>0</v>
      </c>
      <c r="AA394" s="336">
        <f t="shared" si="153"/>
        <v>0</v>
      </c>
      <c r="AB394" s="336">
        <f t="shared" si="153"/>
        <v>0</v>
      </c>
      <c r="AC394" s="336">
        <f t="shared" si="153"/>
        <v>0</v>
      </c>
      <c r="AD394" s="336">
        <f t="shared" si="153"/>
        <v>0</v>
      </c>
      <c r="AE394" s="336">
        <f t="shared" si="153"/>
        <v>0</v>
      </c>
      <c r="AF394" s="336">
        <f t="shared" si="153"/>
        <v>0</v>
      </c>
      <c r="AG394" s="336">
        <f t="shared" si="153"/>
        <v>0</v>
      </c>
      <c r="AH394" s="336">
        <f t="shared" si="153"/>
        <v>0</v>
      </c>
      <c r="AI394" s="336">
        <f t="shared" si="153"/>
        <v>0</v>
      </c>
      <c r="AJ394" s="336">
        <f t="shared" si="153"/>
        <v>0</v>
      </c>
      <c r="AK394" s="336">
        <f t="shared" si="153"/>
        <v>0</v>
      </c>
      <c r="AL394" s="336">
        <f t="shared" ref="AL394:BQ394" si="154">IF(AL$17="","",IF($E$390=0,SUM(AL392:AL393),IF(AND(AL$17&gt;=$D394,AL$17&lt;=$E394),$D$383/($E394-$D394+1),0)))</f>
        <v>0</v>
      </c>
      <c r="AM394" s="336">
        <f t="shared" si="154"/>
        <v>0</v>
      </c>
      <c r="AN394" s="336">
        <f t="shared" si="154"/>
        <v>0</v>
      </c>
      <c r="AO394" s="336">
        <f t="shared" si="154"/>
        <v>0</v>
      </c>
      <c r="AP394" s="336">
        <f t="shared" si="154"/>
        <v>0</v>
      </c>
      <c r="AQ394" s="336">
        <f t="shared" si="154"/>
        <v>0</v>
      </c>
      <c r="AR394" s="336">
        <f t="shared" si="154"/>
        <v>0</v>
      </c>
      <c r="AS394" s="336">
        <f t="shared" si="154"/>
        <v>0</v>
      </c>
      <c r="AT394" s="336">
        <f t="shared" si="154"/>
        <v>0</v>
      </c>
      <c r="AU394" s="336">
        <f t="shared" si="154"/>
        <v>0</v>
      </c>
      <c r="AV394" s="336">
        <f t="shared" si="154"/>
        <v>0</v>
      </c>
      <c r="AW394" s="336">
        <f t="shared" si="154"/>
        <v>0</v>
      </c>
      <c r="AX394" s="336">
        <f t="shared" si="154"/>
        <v>0</v>
      </c>
      <c r="AY394" s="336">
        <f t="shared" si="154"/>
        <v>0</v>
      </c>
      <c r="AZ394" s="336">
        <f t="shared" si="154"/>
        <v>0</v>
      </c>
      <c r="BA394" s="336">
        <f t="shared" si="154"/>
        <v>0</v>
      </c>
      <c r="BB394" s="336">
        <f t="shared" si="154"/>
        <v>0</v>
      </c>
      <c r="BC394" s="336">
        <f t="shared" si="154"/>
        <v>0</v>
      </c>
      <c r="BD394" s="336">
        <f t="shared" si="154"/>
        <v>0</v>
      </c>
      <c r="BE394" s="336">
        <f t="shared" si="154"/>
        <v>0</v>
      </c>
      <c r="BF394" s="336">
        <f t="shared" si="154"/>
        <v>0</v>
      </c>
      <c r="BG394" s="336">
        <f t="shared" si="154"/>
        <v>0</v>
      </c>
      <c r="BH394" s="336">
        <f t="shared" si="154"/>
        <v>0</v>
      </c>
      <c r="BI394" s="336">
        <f t="shared" si="154"/>
        <v>0</v>
      </c>
      <c r="BJ394" s="336">
        <f t="shared" si="154"/>
        <v>0</v>
      </c>
      <c r="BK394" s="336">
        <f t="shared" si="154"/>
        <v>0</v>
      </c>
      <c r="BL394" s="336">
        <f t="shared" si="154"/>
        <v>0</v>
      </c>
      <c r="BM394" s="336">
        <f t="shared" si="154"/>
        <v>0</v>
      </c>
      <c r="BN394" s="336">
        <f t="shared" si="154"/>
        <v>0</v>
      </c>
      <c r="BO394" s="336" t="str">
        <f t="shared" si="154"/>
        <v/>
      </c>
      <c r="BP394" s="336" t="str">
        <f t="shared" si="154"/>
        <v/>
      </c>
      <c r="BQ394" s="336" t="str">
        <f t="shared" si="154"/>
        <v/>
      </c>
      <c r="BR394" s="336" t="str">
        <f t="shared" ref="BR394:CI394" si="155">IF(BR$17="","",IF($E$390=0,SUM(BR392:BR393),IF(AND(BR$17&gt;=$D394,BR$17&lt;=$E394),$D$383/($E394-$D394+1),0)))</f>
        <v/>
      </c>
      <c r="BS394" s="336" t="str">
        <f t="shared" si="155"/>
        <v/>
      </c>
      <c r="BT394" s="336" t="str">
        <f t="shared" si="155"/>
        <v/>
      </c>
      <c r="BU394" s="336" t="str">
        <f t="shared" si="155"/>
        <v/>
      </c>
      <c r="BV394" s="336" t="str">
        <f t="shared" si="155"/>
        <v/>
      </c>
      <c r="BW394" s="336" t="str">
        <f t="shared" si="155"/>
        <v/>
      </c>
      <c r="BX394" s="336" t="str">
        <f t="shared" si="155"/>
        <v/>
      </c>
      <c r="BY394" s="336" t="str">
        <f t="shared" si="155"/>
        <v/>
      </c>
      <c r="BZ394" s="336" t="str">
        <f t="shared" si="155"/>
        <v/>
      </c>
      <c r="CA394" s="336" t="str">
        <f t="shared" si="155"/>
        <v/>
      </c>
      <c r="CB394" s="336" t="str">
        <f t="shared" si="155"/>
        <v/>
      </c>
      <c r="CC394" s="336" t="str">
        <f t="shared" si="155"/>
        <v/>
      </c>
      <c r="CD394" s="336" t="str">
        <f t="shared" si="155"/>
        <v/>
      </c>
      <c r="CE394" s="336" t="str">
        <f t="shared" si="155"/>
        <v/>
      </c>
      <c r="CF394" s="336" t="str">
        <f t="shared" si="155"/>
        <v/>
      </c>
      <c r="CG394" s="336" t="str">
        <f t="shared" si="155"/>
        <v/>
      </c>
      <c r="CH394" s="336" t="str">
        <f t="shared" si="155"/>
        <v/>
      </c>
      <c r="CI394" s="336" t="str">
        <f t="shared" si="155"/>
        <v/>
      </c>
      <c r="CJ394" s="51">
        <f>SUM(F394:CI394)</f>
        <v>0</v>
      </c>
      <c r="CK394" s="50" t="s">
        <v>172</v>
      </c>
    </row>
    <row r="395" spans="3:89" s="29" customFormat="1" ht="15" customHeight="1">
      <c r="C395" s="120"/>
      <c r="D395" s="242"/>
      <c r="E395" s="243"/>
      <c r="F395" s="242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50" t="s">
        <v>172</v>
      </c>
    </row>
    <row r="396" spans="3:89" s="29" customFormat="1" ht="15" customHeight="1">
      <c r="C396" s="120"/>
      <c r="D396" s="242"/>
      <c r="E396" s="243"/>
      <c r="CJ396" s="18"/>
      <c r="CK396" s="50" t="s">
        <v>172</v>
      </c>
    </row>
    <row r="397" spans="3:89" s="29" customFormat="1" ht="15" customHeight="1">
      <c r="C397" s="326"/>
      <c r="D397" s="249" t="s">
        <v>296</v>
      </c>
      <c r="E397" s="249" t="s">
        <v>303</v>
      </c>
      <c r="F397" s="249" t="s">
        <v>295</v>
      </c>
      <c r="G397" s="249" t="s">
        <v>294</v>
      </c>
      <c r="CJ397" s="18"/>
      <c r="CK397" s="50" t="s">
        <v>172</v>
      </c>
    </row>
    <row r="398" spans="3:89" s="29" customFormat="1" ht="15" customHeight="1">
      <c r="C398" s="29" t="s">
        <v>6</v>
      </c>
      <c r="D398" s="503">
        <f>IF(F$17="","",IF(E398="",F398+G398,E398))</f>
        <v>8388000</v>
      </c>
      <c r="E398" s="50"/>
      <c r="F398" s="503">
        <f>F383+IF(D316="",F316,D316)+IF(D300="",F300,D300)+IF(D332="",F332,D332)+IF(D347="",F347,D347)</f>
        <v>8388000</v>
      </c>
      <c r="G398" s="503">
        <f>G383+G316+G300</f>
        <v>0</v>
      </c>
      <c r="CJ398" s="18"/>
      <c r="CK398" s="50" t="s">
        <v>172</v>
      </c>
    </row>
    <row r="399" spans="3:89" s="29" customFormat="1" ht="15" customHeight="1">
      <c r="C399" s="120"/>
      <c r="D399" s="242"/>
      <c r="E399" s="243"/>
      <c r="F399" s="242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50" t="s">
        <v>172</v>
      </c>
    </row>
    <row r="400" spans="3:89" s="29" customFormat="1" ht="15" customHeight="1">
      <c r="C400" s="133" t="s">
        <v>6</v>
      </c>
      <c r="D400" s="33"/>
      <c r="E400" s="33"/>
      <c r="F400" s="242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50" t="s">
        <v>172</v>
      </c>
    </row>
    <row r="401" spans="3:89" s="29" customFormat="1" ht="15" customHeight="1">
      <c r="C401" s="120" t="str">
        <f>C400</f>
        <v>Total Acquisition Cost</v>
      </c>
      <c r="D401" s="330"/>
      <c r="E401" s="330"/>
      <c r="F401" s="503">
        <f>IF(F$17="","",F394+F356+F341+F326+F306)</f>
        <v>12000000</v>
      </c>
      <c r="G401" s="162">
        <f t="shared" ref="G401:BR401" si="156">IF(G$17="","",G394+G326+G306)</f>
        <v>0</v>
      </c>
      <c r="H401" s="162">
        <f t="shared" si="156"/>
        <v>0</v>
      </c>
      <c r="I401" s="162">
        <f t="shared" si="156"/>
        <v>0</v>
      </c>
      <c r="J401" s="162">
        <f t="shared" si="156"/>
        <v>0</v>
      </c>
      <c r="K401" s="162">
        <f t="shared" si="156"/>
        <v>0</v>
      </c>
      <c r="L401" s="162">
        <f t="shared" si="156"/>
        <v>0</v>
      </c>
      <c r="M401" s="162">
        <f t="shared" si="156"/>
        <v>0</v>
      </c>
      <c r="N401" s="162">
        <f t="shared" si="156"/>
        <v>0</v>
      </c>
      <c r="O401" s="162">
        <f t="shared" si="156"/>
        <v>0</v>
      </c>
      <c r="P401" s="162">
        <f t="shared" si="156"/>
        <v>0</v>
      </c>
      <c r="Q401" s="162">
        <f t="shared" si="156"/>
        <v>0</v>
      </c>
      <c r="R401" s="162">
        <f t="shared" si="156"/>
        <v>0</v>
      </c>
      <c r="S401" s="162">
        <f t="shared" si="156"/>
        <v>0</v>
      </c>
      <c r="T401" s="162">
        <f t="shared" si="156"/>
        <v>0</v>
      </c>
      <c r="U401" s="162">
        <f t="shared" si="156"/>
        <v>0</v>
      </c>
      <c r="V401" s="162">
        <f t="shared" si="156"/>
        <v>0</v>
      </c>
      <c r="W401" s="162">
        <f t="shared" si="156"/>
        <v>0</v>
      </c>
      <c r="X401" s="162">
        <f t="shared" si="156"/>
        <v>0</v>
      </c>
      <c r="Y401" s="162">
        <f t="shared" si="156"/>
        <v>0</v>
      </c>
      <c r="Z401" s="162">
        <f t="shared" si="156"/>
        <v>0</v>
      </c>
      <c r="AA401" s="162">
        <f t="shared" si="156"/>
        <v>0</v>
      </c>
      <c r="AB401" s="162">
        <f t="shared" si="156"/>
        <v>0</v>
      </c>
      <c r="AC401" s="162">
        <f t="shared" si="156"/>
        <v>0</v>
      </c>
      <c r="AD401" s="162">
        <f t="shared" si="156"/>
        <v>4488000</v>
      </c>
      <c r="AE401" s="162">
        <f t="shared" si="156"/>
        <v>0</v>
      </c>
      <c r="AF401" s="162">
        <f t="shared" si="156"/>
        <v>0</v>
      </c>
      <c r="AG401" s="162">
        <f t="shared" si="156"/>
        <v>0</v>
      </c>
      <c r="AH401" s="162">
        <f t="shared" si="156"/>
        <v>0</v>
      </c>
      <c r="AI401" s="162">
        <f t="shared" si="156"/>
        <v>0</v>
      </c>
      <c r="AJ401" s="162">
        <f t="shared" si="156"/>
        <v>0</v>
      </c>
      <c r="AK401" s="162">
        <f t="shared" si="156"/>
        <v>0</v>
      </c>
      <c r="AL401" s="162">
        <f t="shared" si="156"/>
        <v>0</v>
      </c>
      <c r="AM401" s="162">
        <f t="shared" si="156"/>
        <v>0</v>
      </c>
      <c r="AN401" s="162">
        <f t="shared" si="156"/>
        <v>0</v>
      </c>
      <c r="AO401" s="162">
        <f t="shared" si="156"/>
        <v>0</v>
      </c>
      <c r="AP401" s="162">
        <f t="shared" si="156"/>
        <v>0</v>
      </c>
      <c r="AQ401" s="162">
        <f t="shared" si="156"/>
        <v>0</v>
      </c>
      <c r="AR401" s="162">
        <f t="shared" si="156"/>
        <v>0</v>
      </c>
      <c r="AS401" s="162">
        <f t="shared" si="156"/>
        <v>0</v>
      </c>
      <c r="AT401" s="162">
        <f t="shared" si="156"/>
        <v>0</v>
      </c>
      <c r="AU401" s="162">
        <f t="shared" si="156"/>
        <v>0</v>
      </c>
      <c r="AV401" s="162">
        <f t="shared" si="156"/>
        <v>0</v>
      </c>
      <c r="AW401" s="162">
        <f t="shared" si="156"/>
        <v>0</v>
      </c>
      <c r="AX401" s="162">
        <f t="shared" si="156"/>
        <v>0</v>
      </c>
      <c r="AY401" s="162">
        <f t="shared" si="156"/>
        <v>0</v>
      </c>
      <c r="AZ401" s="162">
        <f t="shared" si="156"/>
        <v>0</v>
      </c>
      <c r="BA401" s="162">
        <f t="shared" si="156"/>
        <v>0</v>
      </c>
      <c r="BB401" s="162">
        <f t="shared" si="156"/>
        <v>0</v>
      </c>
      <c r="BC401" s="162">
        <f t="shared" si="156"/>
        <v>0</v>
      </c>
      <c r="BD401" s="162">
        <f t="shared" si="156"/>
        <v>0</v>
      </c>
      <c r="BE401" s="162">
        <f t="shared" si="156"/>
        <v>0</v>
      </c>
      <c r="BF401" s="162">
        <f t="shared" si="156"/>
        <v>0</v>
      </c>
      <c r="BG401" s="162">
        <f t="shared" si="156"/>
        <v>0</v>
      </c>
      <c r="BH401" s="162">
        <f t="shared" si="156"/>
        <v>0</v>
      </c>
      <c r="BI401" s="162">
        <f t="shared" si="156"/>
        <v>0</v>
      </c>
      <c r="BJ401" s="162">
        <f t="shared" si="156"/>
        <v>0</v>
      </c>
      <c r="BK401" s="162">
        <f t="shared" si="156"/>
        <v>0</v>
      </c>
      <c r="BL401" s="162">
        <f t="shared" si="156"/>
        <v>0</v>
      </c>
      <c r="BM401" s="162">
        <f t="shared" si="156"/>
        <v>0</v>
      </c>
      <c r="BN401" s="162">
        <f t="shared" si="156"/>
        <v>0</v>
      </c>
      <c r="BO401" s="162" t="str">
        <f t="shared" si="156"/>
        <v/>
      </c>
      <c r="BP401" s="162" t="str">
        <f t="shared" si="156"/>
        <v/>
      </c>
      <c r="BQ401" s="162" t="str">
        <f t="shared" si="156"/>
        <v/>
      </c>
      <c r="BR401" s="162" t="str">
        <f t="shared" si="156"/>
        <v/>
      </c>
      <c r="BS401" s="162" t="str">
        <f t="shared" ref="BS401:CI401" si="157">IF(BS$17="","",BS394+BS326+BS306)</f>
        <v/>
      </c>
      <c r="BT401" s="162" t="str">
        <f t="shared" si="157"/>
        <v/>
      </c>
      <c r="BU401" s="162" t="str">
        <f t="shared" si="157"/>
        <v/>
      </c>
      <c r="BV401" s="162" t="str">
        <f t="shared" si="157"/>
        <v/>
      </c>
      <c r="BW401" s="162" t="str">
        <f t="shared" si="157"/>
        <v/>
      </c>
      <c r="BX401" s="162" t="str">
        <f t="shared" si="157"/>
        <v/>
      </c>
      <c r="BY401" s="162" t="str">
        <f t="shared" si="157"/>
        <v/>
      </c>
      <c r="BZ401" s="162" t="str">
        <f t="shared" si="157"/>
        <v/>
      </c>
      <c r="CA401" s="162" t="str">
        <f t="shared" si="157"/>
        <v/>
      </c>
      <c r="CB401" s="162" t="str">
        <f t="shared" si="157"/>
        <v/>
      </c>
      <c r="CC401" s="162" t="str">
        <f t="shared" si="157"/>
        <v/>
      </c>
      <c r="CD401" s="162" t="str">
        <f t="shared" si="157"/>
        <v/>
      </c>
      <c r="CE401" s="162" t="str">
        <f t="shared" si="157"/>
        <v/>
      </c>
      <c r="CF401" s="162" t="str">
        <f t="shared" si="157"/>
        <v/>
      </c>
      <c r="CG401" s="162" t="str">
        <f t="shared" si="157"/>
        <v/>
      </c>
      <c r="CH401" s="162" t="str">
        <f t="shared" si="157"/>
        <v/>
      </c>
      <c r="CI401" s="162" t="str">
        <f t="shared" si="157"/>
        <v/>
      </c>
      <c r="CJ401" s="51">
        <f>SUM(F401:CI401)</f>
        <v>16488000</v>
      </c>
      <c r="CK401" s="50" t="s">
        <v>172</v>
      </c>
    </row>
    <row r="402" spans="3:89" s="29" customFormat="1" ht="15" customHeight="1">
      <c r="C402" s="120"/>
      <c r="D402" s="330"/>
      <c r="E402" s="33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56"/>
      <c r="CK402" s="50" t="s">
        <v>172</v>
      </c>
    </row>
    <row r="403" spans="3:89" s="29" customFormat="1" ht="15" customHeight="1">
      <c r="C403" s="103" t="s">
        <v>384</v>
      </c>
      <c r="D403" s="262"/>
      <c r="E403" s="262"/>
      <c r="F403" s="262"/>
      <c r="G403" s="262"/>
      <c r="H403" s="262"/>
      <c r="I403" s="103"/>
      <c r="J403" s="262"/>
      <c r="K403" s="262"/>
      <c r="L403" s="262"/>
      <c r="M403" s="262"/>
      <c r="N403" s="262"/>
      <c r="O403" s="103"/>
      <c r="P403" s="262"/>
      <c r="Q403" s="262"/>
      <c r="R403" s="262"/>
      <c r="S403" s="262"/>
      <c r="T403" s="262"/>
      <c r="U403" s="103"/>
      <c r="V403" s="262"/>
      <c r="W403" s="262"/>
      <c r="X403" s="262"/>
      <c r="Y403" s="262"/>
      <c r="Z403" s="262"/>
      <c r="AA403" s="103"/>
      <c r="AB403" s="262"/>
      <c r="AC403" s="262"/>
      <c r="AD403" s="262"/>
      <c r="AE403" s="262"/>
      <c r="AF403" s="262"/>
      <c r="AG403" s="103"/>
      <c r="AH403" s="262"/>
      <c r="AI403" s="262"/>
      <c r="AJ403" s="262"/>
      <c r="AK403" s="262"/>
      <c r="AL403" s="262"/>
      <c r="AM403" s="103"/>
      <c r="AN403" s="262"/>
      <c r="AO403" s="262"/>
      <c r="AP403" s="262"/>
      <c r="AQ403" s="262"/>
      <c r="AR403" s="262"/>
      <c r="AS403" s="103"/>
      <c r="AT403" s="262"/>
      <c r="AU403" s="262"/>
      <c r="AV403" s="262"/>
      <c r="AW403" s="262"/>
      <c r="AX403" s="262"/>
      <c r="AY403" s="103"/>
      <c r="AZ403" s="262"/>
      <c r="BA403" s="262"/>
      <c r="BB403" s="262"/>
      <c r="BC403" s="262"/>
      <c r="BD403" s="262"/>
      <c r="BE403" s="103"/>
      <c r="BF403" s="262"/>
      <c r="BG403" s="262"/>
      <c r="BH403" s="262"/>
      <c r="BI403" s="262"/>
      <c r="BJ403" s="262"/>
      <c r="BK403" s="103"/>
      <c r="BL403" s="262"/>
      <c r="BM403" s="262"/>
      <c r="BN403" s="262"/>
      <c r="BO403" s="262"/>
      <c r="BP403" s="262"/>
      <c r="BQ403" s="103"/>
      <c r="BR403" s="262"/>
      <c r="BS403" s="262"/>
      <c r="BT403" s="262"/>
      <c r="BU403" s="262"/>
      <c r="BV403" s="262"/>
      <c r="BW403" s="103"/>
      <c r="BX403" s="262"/>
      <c r="BY403" s="262"/>
      <c r="BZ403" s="262"/>
      <c r="CA403" s="262"/>
      <c r="CB403" s="262"/>
      <c r="CC403" s="103"/>
      <c r="CD403" s="262"/>
      <c r="CE403" s="262"/>
      <c r="CF403" s="262"/>
      <c r="CG403" s="262"/>
      <c r="CH403" s="262"/>
      <c r="CI403" s="103"/>
      <c r="CJ403" s="262"/>
      <c r="CK403" s="50" t="s">
        <v>172</v>
      </c>
    </row>
    <row r="404" spans="3:89" s="29" customFormat="1" ht="15" customHeight="1">
      <c r="C404" s="120"/>
      <c r="D404" s="330"/>
      <c r="E404" s="33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56"/>
      <c r="CK404" s="50" t="s">
        <v>172</v>
      </c>
    </row>
    <row r="405" spans="3:89" s="29" customFormat="1" ht="15" customHeight="1">
      <c r="C405" s="161" t="str">
        <f>C407</f>
        <v>Mortgage Origination Fee</v>
      </c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  <c r="P405" s="161"/>
      <c r="Q405" s="161"/>
      <c r="R405" s="161"/>
      <c r="S405" s="161"/>
      <c r="T405" s="161"/>
      <c r="U405" s="161"/>
      <c r="V405" s="161"/>
      <c r="W405" s="161"/>
      <c r="X405" s="161"/>
      <c r="Y405" s="161"/>
      <c r="Z405" s="161"/>
      <c r="AA405" s="161"/>
      <c r="AB405" s="161"/>
      <c r="AC405" s="161"/>
      <c r="AD405" s="161"/>
      <c r="AE405" s="161"/>
      <c r="AF405" s="161"/>
      <c r="AG405" s="161"/>
      <c r="AH405" s="161"/>
      <c r="AI405" s="161"/>
      <c r="AJ405" s="161"/>
      <c r="AK405" s="161"/>
      <c r="AL405" s="161"/>
      <c r="AM405" s="161"/>
      <c r="AN405" s="161"/>
      <c r="AO405" s="161"/>
      <c r="AP405" s="161"/>
      <c r="AQ405" s="161"/>
      <c r="AR405" s="161"/>
      <c r="AS405" s="161"/>
      <c r="AT405" s="161"/>
      <c r="AU405" s="161"/>
      <c r="AV405" s="161"/>
      <c r="AW405" s="161"/>
      <c r="AX405" s="161"/>
      <c r="AY405" s="161"/>
      <c r="AZ405" s="161"/>
      <c r="BA405" s="161"/>
      <c r="BB405" s="161"/>
      <c r="BC405" s="161"/>
      <c r="BD405" s="161"/>
      <c r="BE405" s="161"/>
      <c r="BF405" s="161"/>
      <c r="BG405" s="161"/>
      <c r="BH405" s="161"/>
      <c r="BI405" s="161"/>
      <c r="BJ405" s="161"/>
      <c r="BK405" s="161"/>
      <c r="BL405" s="161"/>
      <c r="BM405" s="161"/>
      <c r="BN405" s="161"/>
      <c r="BO405" s="161"/>
      <c r="BP405" s="161"/>
      <c r="BQ405" s="161"/>
      <c r="BR405" s="161"/>
      <c r="BS405" s="161"/>
      <c r="BT405" s="161"/>
      <c r="BU405" s="161"/>
      <c r="BV405" s="161"/>
      <c r="BW405" s="161"/>
      <c r="BX405" s="161"/>
      <c r="BY405" s="161"/>
      <c r="BZ405" s="161"/>
      <c r="CA405" s="161"/>
      <c r="CB405" s="161"/>
      <c r="CC405" s="161"/>
      <c r="CD405" s="161"/>
      <c r="CE405" s="161"/>
      <c r="CF405" s="161"/>
      <c r="CG405" s="161"/>
      <c r="CH405" s="161"/>
      <c r="CI405" s="161"/>
      <c r="CJ405" s="161"/>
      <c r="CK405" s="50" t="s">
        <v>172</v>
      </c>
    </row>
    <row r="406" spans="3:89" s="29" customFormat="1" ht="15" customHeight="1">
      <c r="C406" s="120"/>
      <c r="D406" s="330"/>
      <c r="E406" s="33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56"/>
      <c r="CK406" s="50" t="s">
        <v>172</v>
      </c>
    </row>
    <row r="407" spans="3:89" s="29" customFormat="1" ht="15" customHeight="1">
      <c r="C407" s="326" t="s">
        <v>383</v>
      </c>
      <c r="D407" s="249" t="s">
        <v>296</v>
      </c>
      <c r="E407" s="249" t="s">
        <v>303</v>
      </c>
      <c r="F407" s="249" t="s">
        <v>295</v>
      </c>
      <c r="G407" s="249" t="s">
        <v>294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56"/>
      <c r="CK407" s="50" t="s">
        <v>172</v>
      </c>
    </row>
    <row r="408" spans="3:89" s="29" customFormat="1" ht="15" customHeight="1">
      <c r="C408" s="29" t="s">
        <v>382</v>
      </c>
      <c r="D408" s="334">
        <f ca="1">IF(F$17="","",IF(E408="",F408+G408,E408))</f>
        <v>748351.41917317745</v>
      </c>
      <c r="E408" s="333"/>
      <c r="F408" s="334">
        <f ca="1">F409*D1561</f>
        <v>748351.41917317745</v>
      </c>
      <c r="G408" s="300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56"/>
      <c r="CK408" s="50" t="s">
        <v>172</v>
      </c>
    </row>
    <row r="409" spans="3:89" s="29" customFormat="1" ht="15" customHeight="1">
      <c r="C409" s="29" t="s">
        <v>378</v>
      </c>
      <c r="D409" s="335">
        <f ca="1">D408/D1561</f>
        <v>3.5000000000000003E-2</v>
      </c>
      <c r="E409" s="300"/>
      <c r="F409" s="78">
        <v>3.5000000000000003E-2</v>
      </c>
      <c r="G409" s="300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56"/>
      <c r="CK409" s="50" t="s">
        <v>172</v>
      </c>
    </row>
    <row r="410" spans="3:89" s="29" customFormat="1" ht="15" customHeight="1">
      <c r="D410" s="332"/>
      <c r="E410" s="300"/>
      <c r="F410" s="133"/>
      <c r="G410" s="13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56"/>
      <c r="CK410" s="50" t="s">
        <v>172</v>
      </c>
    </row>
    <row r="411" spans="3:89" s="29" customFormat="1" ht="15" customHeight="1">
      <c r="C411" s="34" t="str">
        <f>C407&amp;" Start Period"</f>
        <v>Mortgage Origination Fee Start Period</v>
      </c>
      <c r="D411" s="282">
        <v>0</v>
      </c>
      <c r="F411" s="233"/>
      <c r="G411" s="23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56"/>
      <c r="CK411" s="50" t="s">
        <v>172</v>
      </c>
    </row>
    <row r="412" spans="3:89" s="29" customFormat="1" ht="15" customHeight="1">
      <c r="C412" s="207" t="s">
        <v>13</v>
      </c>
      <c r="D412" s="206">
        <f>IF(D411="","",INDEX($F$16:$CK$17,1,MATCH(D411,$F$17:$CK$17,1)))</f>
        <v>42094</v>
      </c>
      <c r="F412" s="206" t="str">
        <f>IF(F411="","",INDEX($F$75:$CK$76,1,MATCH(F411,$F$76:$CK$76,1)))</f>
        <v/>
      </c>
      <c r="G412" s="206" t="str">
        <f>IF(G411="","",INDEX($F$75:$CK$76,1,MATCH(G411,$F$76:$CK$76,1)))</f>
        <v/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56"/>
      <c r="CK412" s="50" t="s">
        <v>172</v>
      </c>
    </row>
    <row r="413" spans="3:89" s="29" customFormat="1" ht="15" customHeight="1">
      <c r="C413" s="34" t="str">
        <f>C407&amp;" End Period"</f>
        <v>Mortgage Origination Fee End Period</v>
      </c>
      <c r="D413" s="282">
        <v>0</v>
      </c>
      <c r="F413" s="233"/>
      <c r="G413" s="23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56"/>
      <c r="CK413" s="50" t="s">
        <v>172</v>
      </c>
    </row>
    <row r="414" spans="3:89" s="29" customFormat="1" ht="15" customHeight="1">
      <c r="C414" s="207" t="s">
        <v>13</v>
      </c>
      <c r="D414" s="206">
        <f>IF(D413="","",INDEX($F$16:$CK$17,1,MATCH(D413,$F$17:$CK$17,1)))</f>
        <v>42094</v>
      </c>
      <c r="F414" s="206" t="str">
        <f>IF(F413="","",INDEX($F$75:$CK$76,1,MATCH(F413,$F$76:$CK$76,1)))</f>
        <v/>
      </c>
      <c r="G414" s="206" t="str">
        <f>IF(G413="","",INDEX($F$75:$CK$76,1,MATCH(G413,$F$76:$CK$76,1)))</f>
        <v/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56"/>
      <c r="CK414" s="50" t="s">
        <v>172</v>
      </c>
    </row>
    <row r="415" spans="3:89" s="29" customFormat="1" ht="15" customHeight="1">
      <c r="C415" s="120"/>
      <c r="D415" s="4"/>
      <c r="E415" s="4"/>
      <c r="F415" s="151"/>
      <c r="G415" s="151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56"/>
      <c r="CK415" s="50" t="s">
        <v>172</v>
      </c>
    </row>
    <row r="416" spans="3:89" s="29" customFormat="1" ht="15" customHeight="1">
      <c r="D416" s="4"/>
      <c r="E416" s="4"/>
      <c r="F416" s="274">
        <v>0</v>
      </c>
      <c r="G416" s="274">
        <v>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56"/>
      <c r="CK416" s="50" t="s">
        <v>172</v>
      </c>
    </row>
    <row r="417" spans="3:89" s="29" customFormat="1" ht="15" customHeight="1">
      <c r="C417" s="120"/>
      <c r="D417" s="242"/>
      <c r="E417" s="243"/>
      <c r="F417" s="242"/>
      <c r="G417" s="18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56"/>
      <c r="CK417" s="50" t="s">
        <v>172</v>
      </c>
    </row>
    <row r="418" spans="3:89" s="29" customFormat="1" ht="15" customHeight="1">
      <c r="C418" s="120" t="str">
        <f>"Total "&amp;C407</f>
        <v>Total Mortgage Origination Fee</v>
      </c>
      <c r="D418" s="242"/>
      <c r="E418" s="243"/>
      <c r="F418" s="162">
        <f t="shared" ref="F418:AK418" ca="1" si="158">IF(F$17="","",IF(AND(F$17&gt;=$F416,F$17&lt;=$G416),$D$408/($G416-$F416+1),0))</f>
        <v>748351.41917317745</v>
      </c>
      <c r="G418" s="162">
        <f t="shared" si="158"/>
        <v>0</v>
      </c>
      <c r="H418" s="162">
        <f t="shared" si="158"/>
        <v>0</v>
      </c>
      <c r="I418" s="162">
        <f t="shared" si="158"/>
        <v>0</v>
      </c>
      <c r="J418" s="162">
        <f t="shared" si="158"/>
        <v>0</v>
      </c>
      <c r="K418" s="162">
        <f t="shared" si="158"/>
        <v>0</v>
      </c>
      <c r="L418" s="162">
        <f t="shared" si="158"/>
        <v>0</v>
      </c>
      <c r="M418" s="162">
        <f t="shared" si="158"/>
        <v>0</v>
      </c>
      <c r="N418" s="162">
        <f t="shared" si="158"/>
        <v>0</v>
      </c>
      <c r="O418" s="162">
        <f t="shared" si="158"/>
        <v>0</v>
      </c>
      <c r="P418" s="162">
        <f t="shared" si="158"/>
        <v>0</v>
      </c>
      <c r="Q418" s="162">
        <f t="shared" si="158"/>
        <v>0</v>
      </c>
      <c r="R418" s="162">
        <f t="shared" si="158"/>
        <v>0</v>
      </c>
      <c r="S418" s="162">
        <f t="shared" si="158"/>
        <v>0</v>
      </c>
      <c r="T418" s="162">
        <f t="shared" si="158"/>
        <v>0</v>
      </c>
      <c r="U418" s="162">
        <f t="shared" si="158"/>
        <v>0</v>
      </c>
      <c r="V418" s="162">
        <f t="shared" si="158"/>
        <v>0</v>
      </c>
      <c r="W418" s="162">
        <f t="shared" si="158"/>
        <v>0</v>
      </c>
      <c r="X418" s="162">
        <f t="shared" si="158"/>
        <v>0</v>
      </c>
      <c r="Y418" s="162">
        <f t="shared" si="158"/>
        <v>0</v>
      </c>
      <c r="Z418" s="162">
        <f t="shared" si="158"/>
        <v>0</v>
      </c>
      <c r="AA418" s="162">
        <f t="shared" si="158"/>
        <v>0</v>
      </c>
      <c r="AB418" s="162">
        <f t="shared" si="158"/>
        <v>0</v>
      </c>
      <c r="AC418" s="162">
        <f t="shared" si="158"/>
        <v>0</v>
      </c>
      <c r="AD418" s="162">
        <f t="shared" si="158"/>
        <v>0</v>
      </c>
      <c r="AE418" s="162">
        <f t="shared" si="158"/>
        <v>0</v>
      </c>
      <c r="AF418" s="162">
        <f t="shared" si="158"/>
        <v>0</v>
      </c>
      <c r="AG418" s="162">
        <f t="shared" si="158"/>
        <v>0</v>
      </c>
      <c r="AH418" s="162">
        <f t="shared" si="158"/>
        <v>0</v>
      </c>
      <c r="AI418" s="162">
        <f t="shared" si="158"/>
        <v>0</v>
      </c>
      <c r="AJ418" s="162">
        <f t="shared" si="158"/>
        <v>0</v>
      </c>
      <c r="AK418" s="162">
        <f t="shared" si="158"/>
        <v>0</v>
      </c>
      <c r="AL418" s="162">
        <f t="shared" ref="AL418:BQ418" si="159">IF(AL$17="","",IF(AND(AL$17&gt;=$F416,AL$17&lt;=$G416),$D$408/($G416-$F416+1),0))</f>
        <v>0</v>
      </c>
      <c r="AM418" s="162">
        <f t="shared" si="159"/>
        <v>0</v>
      </c>
      <c r="AN418" s="162">
        <f t="shared" si="159"/>
        <v>0</v>
      </c>
      <c r="AO418" s="162">
        <f t="shared" si="159"/>
        <v>0</v>
      </c>
      <c r="AP418" s="162">
        <f t="shared" si="159"/>
        <v>0</v>
      </c>
      <c r="AQ418" s="162">
        <f t="shared" si="159"/>
        <v>0</v>
      </c>
      <c r="AR418" s="162">
        <f t="shared" si="159"/>
        <v>0</v>
      </c>
      <c r="AS418" s="162">
        <f t="shared" si="159"/>
        <v>0</v>
      </c>
      <c r="AT418" s="162">
        <f t="shared" si="159"/>
        <v>0</v>
      </c>
      <c r="AU418" s="162">
        <f t="shared" si="159"/>
        <v>0</v>
      </c>
      <c r="AV418" s="162">
        <f t="shared" si="159"/>
        <v>0</v>
      </c>
      <c r="AW418" s="162">
        <f t="shared" si="159"/>
        <v>0</v>
      </c>
      <c r="AX418" s="162">
        <f t="shared" si="159"/>
        <v>0</v>
      </c>
      <c r="AY418" s="162">
        <f t="shared" si="159"/>
        <v>0</v>
      </c>
      <c r="AZ418" s="162">
        <f t="shared" si="159"/>
        <v>0</v>
      </c>
      <c r="BA418" s="162">
        <f t="shared" si="159"/>
        <v>0</v>
      </c>
      <c r="BB418" s="162">
        <f t="shared" si="159"/>
        <v>0</v>
      </c>
      <c r="BC418" s="162">
        <f t="shared" si="159"/>
        <v>0</v>
      </c>
      <c r="BD418" s="162">
        <f t="shared" si="159"/>
        <v>0</v>
      </c>
      <c r="BE418" s="162">
        <f t="shared" si="159"/>
        <v>0</v>
      </c>
      <c r="BF418" s="162">
        <f t="shared" si="159"/>
        <v>0</v>
      </c>
      <c r="BG418" s="162">
        <f t="shared" si="159"/>
        <v>0</v>
      </c>
      <c r="BH418" s="162">
        <f t="shared" si="159"/>
        <v>0</v>
      </c>
      <c r="BI418" s="162">
        <f t="shared" si="159"/>
        <v>0</v>
      </c>
      <c r="BJ418" s="162">
        <f t="shared" si="159"/>
        <v>0</v>
      </c>
      <c r="BK418" s="162">
        <f t="shared" si="159"/>
        <v>0</v>
      </c>
      <c r="BL418" s="162">
        <f t="shared" si="159"/>
        <v>0</v>
      </c>
      <c r="BM418" s="162">
        <f t="shared" si="159"/>
        <v>0</v>
      </c>
      <c r="BN418" s="162">
        <f t="shared" si="159"/>
        <v>0</v>
      </c>
      <c r="BO418" s="162" t="str">
        <f t="shared" si="159"/>
        <v/>
      </c>
      <c r="BP418" s="162" t="str">
        <f t="shared" si="159"/>
        <v/>
      </c>
      <c r="BQ418" s="162" t="str">
        <f t="shared" si="159"/>
        <v/>
      </c>
      <c r="BR418" s="162" t="str">
        <f t="shared" ref="BR418:CI418" si="160">IF(BR$17="","",IF(AND(BR$17&gt;=$F416,BR$17&lt;=$G416),$D$408/($G416-$F416+1),0))</f>
        <v/>
      </c>
      <c r="BS418" s="162" t="str">
        <f t="shared" si="160"/>
        <v/>
      </c>
      <c r="BT418" s="162" t="str">
        <f t="shared" si="160"/>
        <v/>
      </c>
      <c r="BU418" s="162" t="str">
        <f t="shared" si="160"/>
        <v/>
      </c>
      <c r="BV418" s="162" t="str">
        <f t="shared" si="160"/>
        <v/>
      </c>
      <c r="BW418" s="162" t="str">
        <f t="shared" si="160"/>
        <v/>
      </c>
      <c r="BX418" s="162" t="str">
        <f t="shared" si="160"/>
        <v/>
      </c>
      <c r="BY418" s="162" t="str">
        <f t="shared" si="160"/>
        <v/>
      </c>
      <c r="BZ418" s="162" t="str">
        <f t="shared" si="160"/>
        <v/>
      </c>
      <c r="CA418" s="162" t="str">
        <f t="shared" si="160"/>
        <v/>
      </c>
      <c r="CB418" s="162" t="str">
        <f t="shared" si="160"/>
        <v/>
      </c>
      <c r="CC418" s="162" t="str">
        <f t="shared" si="160"/>
        <v/>
      </c>
      <c r="CD418" s="162" t="str">
        <f t="shared" si="160"/>
        <v/>
      </c>
      <c r="CE418" s="162" t="str">
        <f t="shared" si="160"/>
        <v/>
      </c>
      <c r="CF418" s="162" t="str">
        <f t="shared" si="160"/>
        <v/>
      </c>
      <c r="CG418" s="162" t="str">
        <f t="shared" si="160"/>
        <v/>
      </c>
      <c r="CH418" s="162" t="str">
        <f t="shared" si="160"/>
        <v/>
      </c>
      <c r="CI418" s="162" t="str">
        <f t="shared" si="160"/>
        <v/>
      </c>
      <c r="CJ418" s="51">
        <f ca="1">SUM(F418:CI418)</f>
        <v>748351.41917317745</v>
      </c>
      <c r="CK418" s="50" t="s">
        <v>172</v>
      </c>
    </row>
    <row r="419" spans="3:89" s="29" customFormat="1" ht="15" customHeight="1">
      <c r="C419" s="120"/>
      <c r="D419" s="242"/>
      <c r="E419" s="243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56"/>
      <c r="CK419" s="50" t="s">
        <v>172</v>
      </c>
    </row>
    <row r="420" spans="3:89" s="29" customFormat="1" ht="15" customHeight="1">
      <c r="C420" s="120"/>
      <c r="D420" s="330"/>
      <c r="E420" s="33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56"/>
      <c r="CK420" s="50" t="s">
        <v>172</v>
      </c>
    </row>
    <row r="421" spans="3:89" s="29" customFormat="1" ht="15" customHeight="1">
      <c r="C421" s="161" t="str">
        <f>C423</f>
        <v>Arrangement Fee</v>
      </c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  <c r="P421" s="161"/>
      <c r="Q421" s="161"/>
      <c r="R421" s="161"/>
      <c r="S421" s="161"/>
      <c r="T421" s="161"/>
      <c r="U421" s="161"/>
      <c r="V421" s="161"/>
      <c r="W421" s="161"/>
      <c r="X421" s="161"/>
      <c r="Y421" s="161"/>
      <c r="Z421" s="161"/>
      <c r="AA421" s="161"/>
      <c r="AB421" s="161"/>
      <c r="AC421" s="161"/>
      <c r="AD421" s="161"/>
      <c r="AE421" s="161"/>
      <c r="AF421" s="161"/>
      <c r="AG421" s="161"/>
      <c r="AH421" s="161"/>
      <c r="AI421" s="161"/>
      <c r="AJ421" s="161"/>
      <c r="AK421" s="161"/>
      <c r="AL421" s="161"/>
      <c r="AM421" s="161"/>
      <c r="AN421" s="161"/>
      <c r="AO421" s="161"/>
      <c r="AP421" s="161"/>
      <c r="AQ421" s="161"/>
      <c r="AR421" s="161"/>
      <c r="AS421" s="161"/>
      <c r="AT421" s="161"/>
      <c r="AU421" s="161"/>
      <c r="AV421" s="161"/>
      <c r="AW421" s="161"/>
      <c r="AX421" s="161"/>
      <c r="AY421" s="161"/>
      <c r="AZ421" s="161"/>
      <c r="BA421" s="161"/>
      <c r="BB421" s="161"/>
      <c r="BC421" s="161"/>
      <c r="BD421" s="161"/>
      <c r="BE421" s="161"/>
      <c r="BF421" s="161"/>
      <c r="BG421" s="161"/>
      <c r="BH421" s="161"/>
      <c r="BI421" s="161"/>
      <c r="BJ421" s="161"/>
      <c r="BK421" s="161"/>
      <c r="BL421" s="161"/>
      <c r="BM421" s="161"/>
      <c r="BN421" s="161"/>
      <c r="BO421" s="161"/>
      <c r="BP421" s="161"/>
      <c r="BQ421" s="161"/>
      <c r="BR421" s="161"/>
      <c r="BS421" s="161"/>
      <c r="BT421" s="161"/>
      <c r="BU421" s="161"/>
      <c r="BV421" s="161"/>
      <c r="BW421" s="161"/>
      <c r="BX421" s="161"/>
      <c r="BY421" s="161"/>
      <c r="BZ421" s="161"/>
      <c r="CA421" s="161"/>
      <c r="CB421" s="161"/>
      <c r="CC421" s="161"/>
      <c r="CD421" s="161"/>
      <c r="CE421" s="161"/>
      <c r="CF421" s="161"/>
      <c r="CG421" s="161"/>
      <c r="CH421" s="161"/>
      <c r="CI421" s="161"/>
      <c r="CJ421" s="161"/>
      <c r="CK421" s="50" t="s">
        <v>172</v>
      </c>
    </row>
    <row r="422" spans="3:89" s="29" customFormat="1" ht="15" customHeight="1">
      <c r="C422" s="120"/>
      <c r="D422" s="330"/>
      <c r="E422" s="33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56"/>
      <c r="CK422" s="50" t="s">
        <v>172</v>
      </c>
    </row>
    <row r="423" spans="3:89" s="29" customFormat="1" ht="15" customHeight="1">
      <c r="C423" s="326" t="s">
        <v>381</v>
      </c>
      <c r="D423" s="249" t="s">
        <v>296</v>
      </c>
      <c r="E423" s="249" t="s">
        <v>303</v>
      </c>
      <c r="F423" s="249" t="s">
        <v>295</v>
      </c>
      <c r="G423" s="249" t="s">
        <v>294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56"/>
      <c r="CK423" s="50" t="s">
        <v>172</v>
      </c>
    </row>
    <row r="424" spans="3:89" s="29" customFormat="1" ht="15" customHeight="1">
      <c r="C424" s="29" t="s">
        <v>381</v>
      </c>
      <c r="D424" s="334">
        <f>IF(F$17="","",IF(E424="",F424+G424,E424))</f>
        <v>318815</v>
      </c>
      <c r="E424" s="333"/>
      <c r="F424" s="333">
        <v>318815</v>
      </c>
      <c r="G424" s="300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56"/>
      <c r="CK424" s="50" t="s">
        <v>172</v>
      </c>
    </row>
    <row r="425" spans="3:89" s="29" customFormat="1" ht="15" customHeight="1">
      <c r="D425" s="332"/>
      <c r="E425" s="300"/>
      <c r="F425" s="133"/>
      <c r="G425" s="13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56"/>
      <c r="CK425" s="50" t="s">
        <v>172</v>
      </c>
    </row>
    <row r="426" spans="3:89" s="29" customFormat="1" ht="15" customHeight="1">
      <c r="C426" s="34" t="str">
        <f>C423&amp;" Start Period"</f>
        <v>Arrangement Fee Start Period</v>
      </c>
      <c r="D426" s="282">
        <v>0</v>
      </c>
      <c r="F426" s="233"/>
      <c r="G426" s="23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56"/>
      <c r="CK426" s="50" t="s">
        <v>172</v>
      </c>
    </row>
    <row r="427" spans="3:89" s="29" customFormat="1" ht="15" customHeight="1">
      <c r="C427" s="207" t="s">
        <v>13</v>
      </c>
      <c r="D427" s="206">
        <f>IF(D426="","",INDEX($F$16:$CK$17,1,MATCH(D426,$F$17:$CK$17,1)))</f>
        <v>42094</v>
      </c>
      <c r="F427" s="206" t="str">
        <f>IF(F426="","",INDEX($F$75:$CK$76,1,MATCH(F426,$F$76:$CK$76,1)))</f>
        <v/>
      </c>
      <c r="G427" s="206" t="str">
        <f>IF(G426="","",INDEX($F$75:$CK$76,1,MATCH(G426,$F$76:$CK$76,1)))</f>
        <v/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56"/>
      <c r="CK427" s="50" t="s">
        <v>172</v>
      </c>
    </row>
    <row r="428" spans="3:89" s="29" customFormat="1" ht="15" customHeight="1">
      <c r="C428" s="34" t="str">
        <f>C423&amp;" End Period"</f>
        <v>Arrangement Fee End Period</v>
      </c>
      <c r="D428" s="282">
        <v>0</v>
      </c>
      <c r="F428" s="233"/>
      <c r="G428" s="23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56"/>
      <c r="CK428" s="50" t="s">
        <v>172</v>
      </c>
    </row>
    <row r="429" spans="3:89" s="29" customFormat="1" ht="15" customHeight="1">
      <c r="C429" s="207" t="s">
        <v>13</v>
      </c>
      <c r="D429" s="206">
        <f>IF(D428="","",INDEX($F$16:$CK$17,1,MATCH(D428,$F$17:$CK$17,1)))</f>
        <v>42094</v>
      </c>
      <c r="F429" s="206" t="str">
        <f>IF(F428="","",INDEX($F$75:$CK$76,1,MATCH(F428,$F$76:$CK$76,1)))</f>
        <v/>
      </c>
      <c r="G429" s="206" t="str">
        <f>IF(G428="","",INDEX($F$75:$CK$76,1,MATCH(G428,$F$76:$CK$76,1)))</f>
        <v/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56"/>
      <c r="CK429" s="50" t="s">
        <v>172</v>
      </c>
    </row>
    <row r="430" spans="3:89" s="29" customFormat="1" ht="15" customHeight="1">
      <c r="C430" s="120"/>
      <c r="D430" s="4"/>
      <c r="E430" s="4"/>
      <c r="F430" s="151"/>
      <c r="G430" s="151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56"/>
      <c r="CK430" s="50" t="s">
        <v>172</v>
      </c>
    </row>
    <row r="431" spans="3:89" s="29" customFormat="1" ht="15" customHeight="1">
      <c r="D431" s="4"/>
      <c r="E431" s="4"/>
      <c r="F431" s="274">
        <v>0</v>
      </c>
      <c r="G431" s="274">
        <v>0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56"/>
      <c r="CK431" s="50" t="s">
        <v>172</v>
      </c>
    </row>
    <row r="432" spans="3:89" s="29" customFormat="1" ht="15" customHeight="1">
      <c r="C432" s="120"/>
      <c r="D432" s="242"/>
      <c r="E432" s="243"/>
      <c r="F432" s="242"/>
      <c r="G432" s="18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56"/>
      <c r="CK432" s="50" t="s">
        <v>172</v>
      </c>
    </row>
    <row r="433" spans="3:89" s="29" customFormat="1" ht="15" customHeight="1">
      <c r="C433" s="120" t="str">
        <f>"Total "&amp;C423</f>
        <v>Total Arrangement Fee</v>
      </c>
      <c r="D433" s="242"/>
      <c r="E433" s="243"/>
      <c r="F433" s="162">
        <f t="shared" ref="F433:AK433" si="161">IF(F$17="","",IF(AND(F$17&gt;=$F431,F$17&lt;=$G431),$D$424/($G431-$F431+1),0))</f>
        <v>318815</v>
      </c>
      <c r="G433" s="162">
        <f t="shared" si="161"/>
        <v>0</v>
      </c>
      <c r="H433" s="162">
        <f t="shared" si="161"/>
        <v>0</v>
      </c>
      <c r="I433" s="162">
        <f t="shared" si="161"/>
        <v>0</v>
      </c>
      <c r="J433" s="162">
        <f t="shared" si="161"/>
        <v>0</v>
      </c>
      <c r="K433" s="162">
        <f t="shared" si="161"/>
        <v>0</v>
      </c>
      <c r="L433" s="162">
        <f t="shared" si="161"/>
        <v>0</v>
      </c>
      <c r="M433" s="162">
        <f t="shared" si="161"/>
        <v>0</v>
      </c>
      <c r="N433" s="162">
        <f t="shared" si="161"/>
        <v>0</v>
      </c>
      <c r="O433" s="162">
        <f t="shared" si="161"/>
        <v>0</v>
      </c>
      <c r="P433" s="162">
        <f t="shared" si="161"/>
        <v>0</v>
      </c>
      <c r="Q433" s="162">
        <f t="shared" si="161"/>
        <v>0</v>
      </c>
      <c r="R433" s="162">
        <f t="shared" si="161"/>
        <v>0</v>
      </c>
      <c r="S433" s="162">
        <f t="shared" si="161"/>
        <v>0</v>
      </c>
      <c r="T433" s="162">
        <f t="shared" si="161"/>
        <v>0</v>
      </c>
      <c r="U433" s="162">
        <f t="shared" si="161"/>
        <v>0</v>
      </c>
      <c r="V433" s="162">
        <f t="shared" si="161"/>
        <v>0</v>
      </c>
      <c r="W433" s="162">
        <f t="shared" si="161"/>
        <v>0</v>
      </c>
      <c r="X433" s="162">
        <f t="shared" si="161"/>
        <v>0</v>
      </c>
      <c r="Y433" s="162">
        <f t="shared" si="161"/>
        <v>0</v>
      </c>
      <c r="Z433" s="162">
        <f t="shared" si="161"/>
        <v>0</v>
      </c>
      <c r="AA433" s="162">
        <f t="shared" si="161"/>
        <v>0</v>
      </c>
      <c r="AB433" s="162">
        <f t="shared" si="161"/>
        <v>0</v>
      </c>
      <c r="AC433" s="162">
        <f t="shared" si="161"/>
        <v>0</v>
      </c>
      <c r="AD433" s="162">
        <f t="shared" si="161"/>
        <v>0</v>
      </c>
      <c r="AE433" s="162">
        <f t="shared" si="161"/>
        <v>0</v>
      </c>
      <c r="AF433" s="162">
        <f t="shared" si="161"/>
        <v>0</v>
      </c>
      <c r="AG433" s="162">
        <f t="shared" si="161"/>
        <v>0</v>
      </c>
      <c r="AH433" s="162">
        <f t="shared" si="161"/>
        <v>0</v>
      </c>
      <c r="AI433" s="162">
        <f t="shared" si="161"/>
        <v>0</v>
      </c>
      <c r="AJ433" s="162">
        <f t="shared" si="161"/>
        <v>0</v>
      </c>
      <c r="AK433" s="162">
        <f t="shared" si="161"/>
        <v>0</v>
      </c>
      <c r="AL433" s="162">
        <f t="shared" ref="AL433:BQ433" si="162">IF(AL$17="","",IF(AND(AL$17&gt;=$F431,AL$17&lt;=$G431),$D$424/($G431-$F431+1),0))</f>
        <v>0</v>
      </c>
      <c r="AM433" s="162">
        <f t="shared" si="162"/>
        <v>0</v>
      </c>
      <c r="AN433" s="162">
        <f t="shared" si="162"/>
        <v>0</v>
      </c>
      <c r="AO433" s="162">
        <f t="shared" si="162"/>
        <v>0</v>
      </c>
      <c r="AP433" s="162">
        <f t="shared" si="162"/>
        <v>0</v>
      </c>
      <c r="AQ433" s="162">
        <f t="shared" si="162"/>
        <v>0</v>
      </c>
      <c r="AR433" s="162">
        <f t="shared" si="162"/>
        <v>0</v>
      </c>
      <c r="AS433" s="162">
        <f t="shared" si="162"/>
        <v>0</v>
      </c>
      <c r="AT433" s="162">
        <f t="shared" si="162"/>
        <v>0</v>
      </c>
      <c r="AU433" s="162">
        <f t="shared" si="162"/>
        <v>0</v>
      </c>
      <c r="AV433" s="162">
        <f t="shared" si="162"/>
        <v>0</v>
      </c>
      <c r="AW433" s="162">
        <f t="shared" si="162"/>
        <v>0</v>
      </c>
      <c r="AX433" s="162">
        <f t="shared" si="162"/>
        <v>0</v>
      </c>
      <c r="AY433" s="162">
        <f t="shared" si="162"/>
        <v>0</v>
      </c>
      <c r="AZ433" s="162">
        <f t="shared" si="162"/>
        <v>0</v>
      </c>
      <c r="BA433" s="162">
        <f t="shared" si="162"/>
        <v>0</v>
      </c>
      <c r="BB433" s="162">
        <f t="shared" si="162"/>
        <v>0</v>
      </c>
      <c r="BC433" s="162">
        <f t="shared" si="162"/>
        <v>0</v>
      </c>
      <c r="BD433" s="162">
        <f t="shared" si="162"/>
        <v>0</v>
      </c>
      <c r="BE433" s="162">
        <f t="shared" si="162"/>
        <v>0</v>
      </c>
      <c r="BF433" s="162">
        <f t="shared" si="162"/>
        <v>0</v>
      </c>
      <c r="BG433" s="162">
        <f t="shared" si="162"/>
        <v>0</v>
      </c>
      <c r="BH433" s="162">
        <f t="shared" si="162"/>
        <v>0</v>
      </c>
      <c r="BI433" s="162">
        <f t="shared" si="162"/>
        <v>0</v>
      </c>
      <c r="BJ433" s="162">
        <f t="shared" si="162"/>
        <v>0</v>
      </c>
      <c r="BK433" s="162">
        <f t="shared" si="162"/>
        <v>0</v>
      </c>
      <c r="BL433" s="162">
        <f t="shared" si="162"/>
        <v>0</v>
      </c>
      <c r="BM433" s="162">
        <f t="shared" si="162"/>
        <v>0</v>
      </c>
      <c r="BN433" s="162">
        <f t="shared" si="162"/>
        <v>0</v>
      </c>
      <c r="BO433" s="162" t="str">
        <f t="shared" si="162"/>
        <v/>
      </c>
      <c r="BP433" s="162" t="str">
        <f t="shared" si="162"/>
        <v/>
      </c>
      <c r="BQ433" s="162" t="str">
        <f t="shared" si="162"/>
        <v/>
      </c>
      <c r="BR433" s="162" t="str">
        <f t="shared" ref="BR433:CI433" si="163">IF(BR$17="","",IF(AND(BR$17&gt;=$F431,BR$17&lt;=$G431),$D$424/($G431-$F431+1),0))</f>
        <v/>
      </c>
      <c r="BS433" s="162" t="str">
        <f t="shared" si="163"/>
        <v/>
      </c>
      <c r="BT433" s="162" t="str">
        <f t="shared" si="163"/>
        <v/>
      </c>
      <c r="BU433" s="162" t="str">
        <f t="shared" si="163"/>
        <v/>
      </c>
      <c r="BV433" s="162" t="str">
        <f t="shared" si="163"/>
        <v/>
      </c>
      <c r="BW433" s="162" t="str">
        <f t="shared" si="163"/>
        <v/>
      </c>
      <c r="BX433" s="162" t="str">
        <f t="shared" si="163"/>
        <v/>
      </c>
      <c r="BY433" s="162" t="str">
        <f t="shared" si="163"/>
        <v/>
      </c>
      <c r="BZ433" s="162" t="str">
        <f t="shared" si="163"/>
        <v/>
      </c>
      <c r="CA433" s="162" t="str">
        <f t="shared" si="163"/>
        <v/>
      </c>
      <c r="CB433" s="162" t="str">
        <f t="shared" si="163"/>
        <v/>
      </c>
      <c r="CC433" s="162" t="str">
        <f t="shared" si="163"/>
        <v/>
      </c>
      <c r="CD433" s="162" t="str">
        <f t="shared" si="163"/>
        <v/>
      </c>
      <c r="CE433" s="162" t="str">
        <f t="shared" si="163"/>
        <v/>
      </c>
      <c r="CF433" s="162" t="str">
        <f t="shared" si="163"/>
        <v/>
      </c>
      <c r="CG433" s="162" t="str">
        <f t="shared" si="163"/>
        <v/>
      </c>
      <c r="CH433" s="162" t="str">
        <f t="shared" si="163"/>
        <v/>
      </c>
      <c r="CI433" s="162" t="str">
        <f t="shared" si="163"/>
        <v/>
      </c>
      <c r="CJ433" s="51">
        <f>SUM(F433:CI433)</f>
        <v>318815</v>
      </c>
      <c r="CK433" s="50" t="s">
        <v>172</v>
      </c>
    </row>
    <row r="434" spans="3:89" s="29" customFormat="1" ht="15" customHeight="1">
      <c r="C434" s="120"/>
      <c r="D434" s="242"/>
      <c r="E434" s="243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56"/>
      <c r="CK434" s="50" t="s">
        <v>172</v>
      </c>
    </row>
    <row r="435" spans="3:89" s="29" customFormat="1" ht="15" customHeight="1">
      <c r="C435" s="120"/>
      <c r="D435" s="330"/>
      <c r="E435" s="33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56"/>
      <c r="CK435" s="50" t="s">
        <v>172</v>
      </c>
    </row>
    <row r="436" spans="3:89" s="29" customFormat="1" ht="15" customHeight="1">
      <c r="C436" s="161" t="str">
        <f>C438</f>
        <v>Construction Loan Interest Reserve</v>
      </c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  <c r="P436" s="161"/>
      <c r="Q436" s="161"/>
      <c r="R436" s="161"/>
      <c r="S436" s="161"/>
      <c r="T436" s="161"/>
      <c r="U436" s="161"/>
      <c r="V436" s="161"/>
      <c r="W436" s="161"/>
      <c r="X436" s="161"/>
      <c r="Y436" s="161"/>
      <c r="Z436" s="161"/>
      <c r="AA436" s="161"/>
      <c r="AB436" s="161"/>
      <c r="AC436" s="161"/>
      <c r="AD436" s="161"/>
      <c r="AE436" s="161"/>
      <c r="AF436" s="161"/>
      <c r="AG436" s="161"/>
      <c r="AH436" s="161"/>
      <c r="AI436" s="161"/>
      <c r="AJ436" s="161"/>
      <c r="AK436" s="161"/>
      <c r="AL436" s="161"/>
      <c r="AM436" s="161"/>
      <c r="AN436" s="161"/>
      <c r="AO436" s="161"/>
      <c r="AP436" s="161"/>
      <c r="AQ436" s="161"/>
      <c r="AR436" s="161"/>
      <c r="AS436" s="161"/>
      <c r="AT436" s="161"/>
      <c r="AU436" s="161"/>
      <c r="AV436" s="161"/>
      <c r="AW436" s="161"/>
      <c r="AX436" s="161"/>
      <c r="AY436" s="161"/>
      <c r="AZ436" s="161"/>
      <c r="BA436" s="161"/>
      <c r="BB436" s="161"/>
      <c r="BC436" s="161"/>
      <c r="BD436" s="161"/>
      <c r="BE436" s="161"/>
      <c r="BF436" s="161"/>
      <c r="BG436" s="161"/>
      <c r="BH436" s="161"/>
      <c r="BI436" s="161"/>
      <c r="BJ436" s="161"/>
      <c r="BK436" s="161"/>
      <c r="BL436" s="161"/>
      <c r="BM436" s="161"/>
      <c r="BN436" s="161"/>
      <c r="BO436" s="161"/>
      <c r="BP436" s="161"/>
      <c r="BQ436" s="161"/>
      <c r="BR436" s="161"/>
      <c r="BS436" s="161"/>
      <c r="BT436" s="161"/>
      <c r="BU436" s="161"/>
      <c r="BV436" s="161"/>
      <c r="BW436" s="161"/>
      <c r="BX436" s="161"/>
      <c r="BY436" s="161"/>
      <c r="BZ436" s="161"/>
      <c r="CA436" s="161"/>
      <c r="CB436" s="161"/>
      <c r="CC436" s="161"/>
      <c r="CD436" s="161"/>
      <c r="CE436" s="161"/>
      <c r="CF436" s="161"/>
      <c r="CG436" s="161"/>
      <c r="CH436" s="161"/>
      <c r="CI436" s="161"/>
      <c r="CJ436" s="161"/>
      <c r="CK436" s="50" t="s">
        <v>172</v>
      </c>
    </row>
    <row r="437" spans="3:89" s="29" customFormat="1" ht="15" customHeight="1">
      <c r="C437" s="120"/>
      <c r="D437" s="330"/>
      <c r="E437" s="33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56"/>
      <c r="CK437" s="50" t="s">
        <v>172</v>
      </c>
    </row>
    <row r="438" spans="3:89" s="29" customFormat="1" ht="15" customHeight="1">
      <c r="C438" s="326" t="s">
        <v>380</v>
      </c>
      <c r="D438" s="249" t="s">
        <v>296</v>
      </c>
      <c r="E438" s="249" t="s">
        <v>303</v>
      </c>
      <c r="F438" s="249" t="s">
        <v>295</v>
      </c>
      <c r="G438" s="249" t="s">
        <v>294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56"/>
      <c r="CK438" s="50" t="s">
        <v>172</v>
      </c>
    </row>
    <row r="439" spans="3:89" s="29" customFormat="1" ht="15" customHeight="1">
      <c r="C439" s="29" t="s">
        <v>379</v>
      </c>
      <c r="D439" s="334">
        <f>IF(F$17="","",IF(E439="",F439+G439,E439))</f>
        <v>0</v>
      </c>
      <c r="E439" s="300"/>
      <c r="F439" s="333">
        <v>0</v>
      </c>
      <c r="G439" s="333">
        <v>0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56"/>
      <c r="CK439" s="50" t="s">
        <v>172</v>
      </c>
    </row>
    <row r="440" spans="3:89" s="29" customFormat="1" ht="15" customHeight="1">
      <c r="D440" s="332"/>
      <c r="E440" s="300"/>
      <c r="F440" s="133"/>
      <c r="G440" s="13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56"/>
      <c r="CK440" s="50" t="s">
        <v>172</v>
      </c>
    </row>
    <row r="441" spans="3:89" s="29" customFormat="1" ht="15" customHeight="1">
      <c r="C441" s="34" t="str">
        <f>C438&amp;" Start Period"</f>
        <v>Construction Loan Interest Reserve Start Period</v>
      </c>
      <c r="D441" s="282">
        <v>0</v>
      </c>
      <c r="F441" s="233"/>
      <c r="G441" s="23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56"/>
      <c r="CK441" s="50" t="s">
        <v>172</v>
      </c>
    </row>
    <row r="442" spans="3:89" s="29" customFormat="1" ht="15" customHeight="1">
      <c r="C442" s="207" t="s">
        <v>13</v>
      </c>
      <c r="D442" s="206">
        <f>IF(D441="","",INDEX($F$16:$CK$17,1,MATCH(D441,$F$17:$CK$17,1)))</f>
        <v>42094</v>
      </c>
      <c r="F442" s="206" t="str">
        <f>IF(F441="","",INDEX($F$75:$CK$76,1,MATCH(F441,$F$76:$CK$76,1)))</f>
        <v/>
      </c>
      <c r="G442" s="206" t="str">
        <f>IF(G441="","",INDEX($F$75:$CK$76,1,MATCH(G441,$F$76:$CK$76,1)))</f>
        <v/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56"/>
      <c r="CK442" s="50" t="s">
        <v>172</v>
      </c>
    </row>
    <row r="443" spans="3:89" s="29" customFormat="1" ht="15" customHeight="1">
      <c r="C443" s="34" t="str">
        <f>C438&amp;" End Period"</f>
        <v>Construction Loan Interest Reserve End Period</v>
      </c>
      <c r="D443" s="282">
        <v>0</v>
      </c>
      <c r="F443" s="233"/>
      <c r="G443" s="23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56"/>
      <c r="CK443" s="50" t="s">
        <v>172</v>
      </c>
    </row>
    <row r="444" spans="3:89" s="29" customFormat="1" ht="15" customHeight="1">
      <c r="C444" s="207" t="s">
        <v>13</v>
      </c>
      <c r="D444" s="206">
        <f>IF(D443="","",INDEX($F$16:$CK$17,1,MATCH(D443,$F$17:$CK$17,1)))</f>
        <v>42094</v>
      </c>
      <c r="F444" s="206" t="str">
        <f>IF(F443="","",INDEX($F$75:$CK$76,1,MATCH(F443,$F$76:$CK$76,1)))</f>
        <v/>
      </c>
      <c r="G444" s="206" t="str">
        <f>IF(G443="","",INDEX($F$75:$CK$76,1,MATCH(G443,$F$76:$CK$76,1)))</f>
        <v/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56"/>
      <c r="CK444" s="50" t="s">
        <v>172</v>
      </c>
    </row>
    <row r="445" spans="3:89" s="29" customFormat="1" ht="15" customHeight="1">
      <c r="C445" s="120"/>
      <c r="D445" s="4"/>
      <c r="E445" s="4"/>
      <c r="F445" s="151"/>
      <c r="G445" s="151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56"/>
      <c r="CK445" s="50" t="s">
        <v>172</v>
      </c>
    </row>
    <row r="446" spans="3:89" s="29" customFormat="1" ht="15" customHeight="1">
      <c r="D446" s="4"/>
      <c r="E446" s="4"/>
      <c r="F446" s="274">
        <v>0</v>
      </c>
      <c r="G446" s="274">
        <v>0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56"/>
      <c r="CK446" s="50" t="s">
        <v>172</v>
      </c>
    </row>
    <row r="447" spans="3:89" s="29" customFormat="1" ht="15" customHeight="1">
      <c r="C447" s="120"/>
      <c r="D447" s="242"/>
      <c r="E447" s="243"/>
      <c r="F447" s="242"/>
      <c r="G447" s="18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56"/>
      <c r="CK447" s="50" t="s">
        <v>172</v>
      </c>
    </row>
    <row r="448" spans="3:89" s="29" customFormat="1" ht="15" customHeight="1">
      <c r="C448" s="120" t="str">
        <f>"Total "&amp;C438</f>
        <v>Total Construction Loan Interest Reserve</v>
      </c>
      <c r="D448" s="242"/>
      <c r="E448" s="243"/>
      <c r="F448" s="162">
        <f t="shared" ref="F448:BQ448" ca="1" si="164">F1395</f>
        <v>6559.31433376736</v>
      </c>
      <c r="G448" s="162">
        <f t="shared" ca="1" si="164"/>
        <v>14307.522473719016</v>
      </c>
      <c r="H448" s="162">
        <f t="shared" ca="1" si="164"/>
        <v>16691.269453537156</v>
      </c>
      <c r="I448" s="162">
        <f t="shared" ca="1" si="164"/>
        <v>19814.237767043156</v>
      </c>
      <c r="J448" s="162">
        <f t="shared" ca="1" si="164"/>
        <v>23680.132784330675</v>
      </c>
      <c r="K448" s="162">
        <f t="shared" ca="1" si="164"/>
        <v>27565.405721504358</v>
      </c>
      <c r="L448" s="162">
        <f t="shared" ca="1" si="164"/>
        <v>31470.153710994691</v>
      </c>
      <c r="M448" s="162">
        <f t="shared" ca="1" si="164"/>
        <v>35394.474372111545</v>
      </c>
      <c r="N448" s="162">
        <f t="shared" ca="1" si="164"/>
        <v>39338.46581348464</v>
      </c>
      <c r="O448" s="162">
        <f t="shared" ca="1" si="164"/>
        <v>43302.226635516228</v>
      </c>
      <c r="P448" s="162">
        <f t="shared" ca="1" si="164"/>
        <v>46581.316807254479</v>
      </c>
      <c r="Q448" s="162">
        <f t="shared" ca="1" si="164"/>
        <v>49172.304395615181</v>
      </c>
      <c r="R448" s="162">
        <f t="shared" ca="1" si="164"/>
        <v>51776.27939043384</v>
      </c>
      <c r="S448" s="162">
        <f t="shared" ca="1" si="164"/>
        <v>54393.30689149219</v>
      </c>
      <c r="T448" s="162">
        <f t="shared" ca="1" si="164"/>
        <v>57023.452324886668</v>
      </c>
      <c r="U448" s="162">
        <f t="shared" ca="1" si="164"/>
        <v>59666.781444664091</v>
      </c>
      <c r="V448" s="162">
        <f t="shared" ca="1" si="164"/>
        <v>62323.360334465448</v>
      </c>
      <c r="W448" s="162">
        <f t="shared" ca="1" si="164"/>
        <v>64993.255409178091</v>
      </c>
      <c r="X448" s="162">
        <f t="shared" ca="1" si="164"/>
        <v>68578.789055693807</v>
      </c>
      <c r="Y448" s="162">
        <f t="shared" ca="1" si="164"/>
        <v>71850.911286346891</v>
      </c>
      <c r="Z448" s="162">
        <f t="shared" ca="1" si="164"/>
        <v>73905.795477498919</v>
      </c>
      <c r="AA448" s="162">
        <f t="shared" ca="1" si="164"/>
        <v>80809.183649558967</v>
      </c>
      <c r="AB448" s="162">
        <f t="shared" ca="1" si="164"/>
        <v>87747.175271103042</v>
      </c>
      <c r="AC448" s="162">
        <f t="shared" ca="1" si="164"/>
        <v>89881.739983481952</v>
      </c>
      <c r="AD448" s="162">
        <f t="shared" ca="1" si="164"/>
        <v>45475.845272780942</v>
      </c>
      <c r="AE448" s="162">
        <f t="shared" ca="1" si="164"/>
        <v>0</v>
      </c>
      <c r="AF448" s="162">
        <f t="shared" ca="1" si="164"/>
        <v>0</v>
      </c>
      <c r="AG448" s="162">
        <f t="shared" ca="1" si="164"/>
        <v>0</v>
      </c>
      <c r="AH448" s="162">
        <f t="shared" ca="1" si="164"/>
        <v>0</v>
      </c>
      <c r="AI448" s="162">
        <f t="shared" ca="1" si="164"/>
        <v>0</v>
      </c>
      <c r="AJ448" s="162">
        <f t="shared" ca="1" si="164"/>
        <v>0</v>
      </c>
      <c r="AK448" s="162">
        <f t="shared" ca="1" si="164"/>
        <v>0</v>
      </c>
      <c r="AL448" s="162">
        <f t="shared" ca="1" si="164"/>
        <v>0</v>
      </c>
      <c r="AM448" s="162">
        <f t="shared" ca="1" si="164"/>
        <v>0</v>
      </c>
      <c r="AN448" s="162">
        <f t="shared" ca="1" si="164"/>
        <v>0</v>
      </c>
      <c r="AO448" s="162">
        <f t="shared" ca="1" si="164"/>
        <v>0</v>
      </c>
      <c r="AP448" s="162">
        <f t="shared" ca="1" si="164"/>
        <v>0</v>
      </c>
      <c r="AQ448" s="162">
        <f t="shared" ca="1" si="164"/>
        <v>0</v>
      </c>
      <c r="AR448" s="162">
        <f t="shared" ca="1" si="164"/>
        <v>0</v>
      </c>
      <c r="AS448" s="162">
        <f t="shared" ca="1" si="164"/>
        <v>0</v>
      </c>
      <c r="AT448" s="162">
        <f t="shared" ca="1" si="164"/>
        <v>0</v>
      </c>
      <c r="AU448" s="162">
        <f t="shared" ca="1" si="164"/>
        <v>0</v>
      </c>
      <c r="AV448" s="162">
        <f t="shared" ca="1" si="164"/>
        <v>0</v>
      </c>
      <c r="AW448" s="162">
        <f t="shared" ca="1" si="164"/>
        <v>0</v>
      </c>
      <c r="AX448" s="162">
        <f t="shared" ca="1" si="164"/>
        <v>0</v>
      </c>
      <c r="AY448" s="162">
        <f t="shared" ca="1" si="164"/>
        <v>0</v>
      </c>
      <c r="AZ448" s="162">
        <f t="shared" ca="1" si="164"/>
        <v>0</v>
      </c>
      <c r="BA448" s="162">
        <f t="shared" ca="1" si="164"/>
        <v>0</v>
      </c>
      <c r="BB448" s="162">
        <f t="shared" ca="1" si="164"/>
        <v>0</v>
      </c>
      <c r="BC448" s="162">
        <f t="shared" ca="1" si="164"/>
        <v>0</v>
      </c>
      <c r="BD448" s="162">
        <f t="shared" ca="1" si="164"/>
        <v>0</v>
      </c>
      <c r="BE448" s="162">
        <f t="shared" ca="1" si="164"/>
        <v>0</v>
      </c>
      <c r="BF448" s="162">
        <f t="shared" ca="1" si="164"/>
        <v>0</v>
      </c>
      <c r="BG448" s="162">
        <f t="shared" ca="1" si="164"/>
        <v>0</v>
      </c>
      <c r="BH448" s="162">
        <f t="shared" ca="1" si="164"/>
        <v>0</v>
      </c>
      <c r="BI448" s="162">
        <f t="shared" ca="1" si="164"/>
        <v>0</v>
      </c>
      <c r="BJ448" s="162">
        <f t="shared" ca="1" si="164"/>
        <v>0</v>
      </c>
      <c r="BK448" s="162">
        <f t="shared" ca="1" si="164"/>
        <v>0</v>
      </c>
      <c r="BL448" s="162">
        <f t="shared" ca="1" si="164"/>
        <v>0</v>
      </c>
      <c r="BM448" s="162">
        <f t="shared" ca="1" si="164"/>
        <v>0</v>
      </c>
      <c r="BN448" s="162">
        <f t="shared" ca="1" si="164"/>
        <v>0</v>
      </c>
      <c r="BO448" s="162" t="str">
        <f t="shared" si="164"/>
        <v/>
      </c>
      <c r="BP448" s="162" t="str">
        <f t="shared" si="164"/>
        <v/>
      </c>
      <c r="BQ448" s="162" t="str">
        <f t="shared" si="164"/>
        <v/>
      </c>
      <c r="BR448" s="162" t="str">
        <f t="shared" ref="BR448:CI448" si="165">BR1395</f>
        <v/>
      </c>
      <c r="BS448" s="162" t="str">
        <f t="shared" si="165"/>
        <v/>
      </c>
      <c r="BT448" s="162" t="str">
        <f t="shared" si="165"/>
        <v/>
      </c>
      <c r="BU448" s="162" t="str">
        <f t="shared" si="165"/>
        <v/>
      </c>
      <c r="BV448" s="162" t="str">
        <f t="shared" si="165"/>
        <v/>
      </c>
      <c r="BW448" s="162" t="str">
        <f t="shared" si="165"/>
        <v/>
      </c>
      <c r="BX448" s="162" t="str">
        <f t="shared" si="165"/>
        <v/>
      </c>
      <c r="BY448" s="162" t="str">
        <f t="shared" si="165"/>
        <v/>
      </c>
      <c r="BZ448" s="162" t="str">
        <f t="shared" si="165"/>
        <v/>
      </c>
      <c r="CA448" s="162" t="str">
        <f t="shared" si="165"/>
        <v/>
      </c>
      <c r="CB448" s="162" t="str">
        <f t="shared" si="165"/>
        <v/>
      </c>
      <c r="CC448" s="162" t="str">
        <f t="shared" si="165"/>
        <v/>
      </c>
      <c r="CD448" s="162" t="str">
        <f t="shared" si="165"/>
        <v/>
      </c>
      <c r="CE448" s="162" t="str">
        <f t="shared" si="165"/>
        <v/>
      </c>
      <c r="CF448" s="162" t="str">
        <f t="shared" si="165"/>
        <v/>
      </c>
      <c r="CG448" s="162" t="str">
        <f t="shared" si="165"/>
        <v/>
      </c>
      <c r="CH448" s="162" t="str">
        <f t="shared" si="165"/>
        <v/>
      </c>
      <c r="CI448" s="162" t="str">
        <f t="shared" si="165"/>
        <v/>
      </c>
      <c r="CJ448" s="51">
        <f ca="1">SUM(F448:CI448)</f>
        <v>1222302.7000604633</v>
      </c>
      <c r="CK448" s="50" t="s">
        <v>172</v>
      </c>
    </row>
    <row r="449" spans="3:89" s="29" customFormat="1" ht="15" customHeight="1">
      <c r="C449" s="120"/>
      <c r="D449" s="242"/>
      <c r="E449" s="243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56"/>
      <c r="CK449" s="50" t="s">
        <v>172</v>
      </c>
    </row>
    <row r="450" spans="3:89" s="29" customFormat="1" ht="15" customHeight="1">
      <c r="C450" s="120"/>
      <c r="D450" s="330"/>
      <c r="E450" s="33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56"/>
      <c r="CK450" s="50" t="s">
        <v>172</v>
      </c>
    </row>
    <row r="451" spans="3:89" s="29" customFormat="1" ht="15" customHeight="1">
      <c r="C451" s="161" t="str">
        <f>C453</f>
        <v>Closing Contingency</v>
      </c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  <c r="P451" s="161"/>
      <c r="Q451" s="161"/>
      <c r="R451" s="161"/>
      <c r="S451" s="161"/>
      <c r="T451" s="161"/>
      <c r="U451" s="161"/>
      <c r="V451" s="161"/>
      <c r="W451" s="161"/>
      <c r="X451" s="161"/>
      <c r="Y451" s="161"/>
      <c r="Z451" s="161"/>
      <c r="AA451" s="161"/>
      <c r="AB451" s="161"/>
      <c r="AC451" s="161"/>
      <c r="AD451" s="161"/>
      <c r="AE451" s="161"/>
      <c r="AF451" s="161"/>
      <c r="AG451" s="161"/>
      <c r="AH451" s="161"/>
      <c r="AI451" s="161"/>
      <c r="AJ451" s="161"/>
      <c r="AK451" s="161"/>
      <c r="AL451" s="161"/>
      <c r="AM451" s="161"/>
      <c r="AN451" s="161"/>
      <c r="AO451" s="161"/>
      <c r="AP451" s="161"/>
      <c r="AQ451" s="161"/>
      <c r="AR451" s="161"/>
      <c r="AS451" s="161"/>
      <c r="AT451" s="161"/>
      <c r="AU451" s="161"/>
      <c r="AV451" s="161"/>
      <c r="AW451" s="161"/>
      <c r="AX451" s="161"/>
      <c r="AY451" s="161"/>
      <c r="AZ451" s="161"/>
      <c r="BA451" s="161"/>
      <c r="BB451" s="161"/>
      <c r="BC451" s="161"/>
      <c r="BD451" s="161"/>
      <c r="BE451" s="161"/>
      <c r="BF451" s="161"/>
      <c r="BG451" s="161"/>
      <c r="BH451" s="161"/>
      <c r="BI451" s="161"/>
      <c r="BJ451" s="161"/>
      <c r="BK451" s="161"/>
      <c r="BL451" s="161"/>
      <c r="BM451" s="161"/>
      <c r="BN451" s="161"/>
      <c r="BO451" s="161"/>
      <c r="BP451" s="161"/>
      <c r="BQ451" s="161"/>
      <c r="BR451" s="161"/>
      <c r="BS451" s="161"/>
      <c r="BT451" s="161"/>
      <c r="BU451" s="161"/>
      <c r="BV451" s="161"/>
      <c r="BW451" s="161"/>
      <c r="BX451" s="161"/>
      <c r="BY451" s="161"/>
      <c r="BZ451" s="161"/>
      <c r="CA451" s="161"/>
      <c r="CB451" s="161"/>
      <c r="CC451" s="161"/>
      <c r="CD451" s="161"/>
      <c r="CE451" s="161"/>
      <c r="CF451" s="161"/>
      <c r="CG451" s="161"/>
      <c r="CH451" s="161"/>
      <c r="CI451" s="161"/>
      <c r="CJ451" s="161"/>
      <c r="CK451" s="50" t="s">
        <v>172</v>
      </c>
    </row>
    <row r="452" spans="3:89" s="29" customFormat="1" ht="15" customHeight="1">
      <c r="C452" s="120"/>
      <c r="D452" s="330"/>
      <c r="E452" s="33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56"/>
      <c r="CK452" s="50" t="s">
        <v>172</v>
      </c>
    </row>
    <row r="453" spans="3:89" s="29" customFormat="1" ht="15" customHeight="1">
      <c r="C453" s="326" t="s">
        <v>564</v>
      </c>
      <c r="D453" s="249" t="s">
        <v>296</v>
      </c>
      <c r="E453" s="249" t="s">
        <v>303</v>
      </c>
      <c r="F453" s="249" t="s">
        <v>295</v>
      </c>
      <c r="G453" s="249" t="s">
        <v>294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56"/>
      <c r="CK453" s="50" t="s">
        <v>172</v>
      </c>
    </row>
    <row r="454" spans="3:89" s="29" customFormat="1" ht="15" customHeight="1">
      <c r="C454" s="29" t="s">
        <v>18</v>
      </c>
      <c r="D454" s="334">
        <f>IF(F$17="","",IF(E454="",F454+G454,E454))</f>
        <v>0</v>
      </c>
      <c r="E454" s="300"/>
      <c r="F454" s="333">
        <v>0</v>
      </c>
      <c r="G454" s="333">
        <v>0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56"/>
      <c r="CK454" s="50" t="s">
        <v>172</v>
      </c>
    </row>
    <row r="455" spans="3:89" s="29" customFormat="1" ht="15" customHeight="1">
      <c r="C455" s="29" t="s">
        <v>378</v>
      </c>
      <c r="D455" s="78"/>
      <c r="E455" s="300"/>
      <c r="F455" s="78">
        <v>0</v>
      </c>
      <c r="G455" s="78">
        <v>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56"/>
      <c r="CK455" s="50" t="s">
        <v>172</v>
      </c>
    </row>
    <row r="456" spans="3:89" s="29" customFormat="1" ht="15" customHeight="1">
      <c r="D456" s="332"/>
      <c r="E456" s="300"/>
      <c r="F456" s="133"/>
      <c r="G456" s="13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56"/>
      <c r="CK456" s="50" t="s">
        <v>172</v>
      </c>
    </row>
    <row r="457" spans="3:89" s="29" customFormat="1" ht="15" customHeight="1">
      <c r="C457" s="34" t="str">
        <f>C453&amp;" Start Period"</f>
        <v>Closing Contingency Start Period</v>
      </c>
      <c r="D457" s="282">
        <v>0</v>
      </c>
      <c r="F457" s="233"/>
      <c r="G457" s="23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56"/>
      <c r="CK457" s="50" t="s">
        <v>172</v>
      </c>
    </row>
    <row r="458" spans="3:89" s="29" customFormat="1" ht="15" customHeight="1">
      <c r="C458" s="207" t="s">
        <v>13</v>
      </c>
      <c r="D458" s="206">
        <f>IF(D457="","",INDEX($F$16:$CK$17,1,MATCH(D457,$F$17:$CK$17,1)))</f>
        <v>42094</v>
      </c>
      <c r="F458" s="206" t="str">
        <f>IF(F457="","",INDEX($F$75:$CK$76,1,MATCH(F457,$F$76:$CK$76,1)))</f>
        <v/>
      </c>
      <c r="G458" s="206" t="str">
        <f>IF(G457="","",INDEX($F$75:$CK$76,1,MATCH(G457,$F$76:$CK$76,1)))</f>
        <v/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56"/>
      <c r="CK458" s="50" t="s">
        <v>172</v>
      </c>
    </row>
    <row r="459" spans="3:89" s="29" customFormat="1" ht="15" customHeight="1">
      <c r="C459" s="34" t="str">
        <f>C453&amp;" End Period"</f>
        <v>Closing Contingency End Period</v>
      </c>
      <c r="D459" s="282">
        <v>0</v>
      </c>
      <c r="F459" s="233"/>
      <c r="G459" s="23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56"/>
      <c r="CK459" s="50" t="s">
        <v>172</v>
      </c>
    </row>
    <row r="460" spans="3:89" s="29" customFormat="1" ht="15" customHeight="1">
      <c r="C460" s="207" t="s">
        <v>13</v>
      </c>
      <c r="D460" s="206">
        <f>IF(D459="","",INDEX($F$16:$CK$17,1,MATCH(D459,$F$17:$CK$17,1)))</f>
        <v>42094</v>
      </c>
      <c r="F460" s="206" t="str">
        <f>IF(F459="","",INDEX($F$75:$CK$76,1,MATCH(F459,$F$76:$CK$76,1)))</f>
        <v/>
      </c>
      <c r="G460" s="206" t="str">
        <f>IF(G459="","",INDEX($F$75:$CK$76,1,MATCH(G459,$F$76:$CK$76,1)))</f>
        <v/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56"/>
      <c r="CK460" s="50" t="s">
        <v>172</v>
      </c>
    </row>
    <row r="461" spans="3:89" s="29" customFormat="1" ht="15" customHeight="1">
      <c r="C461" s="120"/>
      <c r="D461" s="4"/>
      <c r="E461" s="4"/>
      <c r="F461" s="151"/>
      <c r="G461" s="151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56"/>
      <c r="CK461" s="50" t="s">
        <v>172</v>
      </c>
    </row>
    <row r="462" spans="3:89" s="29" customFormat="1" ht="15" customHeight="1">
      <c r="D462" s="4"/>
      <c r="E462" s="4"/>
      <c r="F462" s="274">
        <v>0</v>
      </c>
      <c r="G462" s="274">
        <v>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56"/>
      <c r="CK462" s="50" t="s">
        <v>172</v>
      </c>
    </row>
    <row r="463" spans="3:89" s="29" customFormat="1" ht="15" customHeight="1">
      <c r="C463" s="120"/>
      <c r="D463" s="242"/>
      <c r="E463" s="243"/>
      <c r="F463" s="242"/>
      <c r="G463" s="18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56"/>
      <c r="CK463" s="50" t="s">
        <v>172</v>
      </c>
    </row>
    <row r="464" spans="3:89" s="29" customFormat="1" ht="15" customHeight="1">
      <c r="C464" s="120" t="str">
        <f>"Total "&amp;C453</f>
        <v>Total Closing Contingency</v>
      </c>
      <c r="D464" s="242"/>
      <c r="E464" s="243"/>
      <c r="F464" s="162">
        <f t="shared" ref="F464:AK464" si="166">IF(F$17="","",IF(AND(F$17&gt;=$F462,F$17&lt;=$G462),$D$454/($G462-$F462+1),0))</f>
        <v>0</v>
      </c>
      <c r="G464" s="162">
        <f t="shared" si="166"/>
        <v>0</v>
      </c>
      <c r="H464" s="162">
        <f t="shared" si="166"/>
        <v>0</v>
      </c>
      <c r="I464" s="162">
        <f t="shared" si="166"/>
        <v>0</v>
      </c>
      <c r="J464" s="162">
        <f t="shared" si="166"/>
        <v>0</v>
      </c>
      <c r="K464" s="162">
        <f t="shared" si="166"/>
        <v>0</v>
      </c>
      <c r="L464" s="162">
        <f t="shared" si="166"/>
        <v>0</v>
      </c>
      <c r="M464" s="162">
        <f t="shared" si="166"/>
        <v>0</v>
      </c>
      <c r="N464" s="162">
        <f t="shared" si="166"/>
        <v>0</v>
      </c>
      <c r="O464" s="162">
        <f t="shared" si="166"/>
        <v>0</v>
      </c>
      <c r="P464" s="162">
        <f t="shared" si="166"/>
        <v>0</v>
      </c>
      <c r="Q464" s="162">
        <f t="shared" si="166"/>
        <v>0</v>
      </c>
      <c r="R464" s="162">
        <f t="shared" si="166"/>
        <v>0</v>
      </c>
      <c r="S464" s="162">
        <f t="shared" si="166"/>
        <v>0</v>
      </c>
      <c r="T464" s="162">
        <f t="shared" si="166"/>
        <v>0</v>
      </c>
      <c r="U464" s="162">
        <f t="shared" si="166"/>
        <v>0</v>
      </c>
      <c r="V464" s="162">
        <f t="shared" si="166"/>
        <v>0</v>
      </c>
      <c r="W464" s="162">
        <f t="shared" si="166"/>
        <v>0</v>
      </c>
      <c r="X464" s="162">
        <f t="shared" si="166"/>
        <v>0</v>
      </c>
      <c r="Y464" s="162">
        <f t="shared" si="166"/>
        <v>0</v>
      </c>
      <c r="Z464" s="162">
        <f t="shared" si="166"/>
        <v>0</v>
      </c>
      <c r="AA464" s="162">
        <f t="shared" si="166"/>
        <v>0</v>
      </c>
      <c r="AB464" s="162">
        <f t="shared" si="166"/>
        <v>0</v>
      </c>
      <c r="AC464" s="162">
        <f t="shared" si="166"/>
        <v>0</v>
      </c>
      <c r="AD464" s="162">
        <f t="shared" si="166"/>
        <v>0</v>
      </c>
      <c r="AE464" s="162">
        <f t="shared" si="166"/>
        <v>0</v>
      </c>
      <c r="AF464" s="162">
        <f t="shared" si="166"/>
        <v>0</v>
      </c>
      <c r="AG464" s="162">
        <f t="shared" si="166"/>
        <v>0</v>
      </c>
      <c r="AH464" s="162">
        <f t="shared" si="166"/>
        <v>0</v>
      </c>
      <c r="AI464" s="162">
        <f t="shared" si="166"/>
        <v>0</v>
      </c>
      <c r="AJ464" s="162">
        <f t="shared" si="166"/>
        <v>0</v>
      </c>
      <c r="AK464" s="162">
        <f t="shared" si="166"/>
        <v>0</v>
      </c>
      <c r="AL464" s="162">
        <f t="shared" ref="AL464:BQ464" si="167">IF(AL$17="","",IF(AND(AL$17&gt;=$F462,AL$17&lt;=$G462),$D$454/($G462-$F462+1),0))</f>
        <v>0</v>
      </c>
      <c r="AM464" s="162">
        <f t="shared" si="167"/>
        <v>0</v>
      </c>
      <c r="AN464" s="162">
        <f t="shared" si="167"/>
        <v>0</v>
      </c>
      <c r="AO464" s="162">
        <f t="shared" si="167"/>
        <v>0</v>
      </c>
      <c r="AP464" s="162">
        <f t="shared" si="167"/>
        <v>0</v>
      </c>
      <c r="AQ464" s="162">
        <f t="shared" si="167"/>
        <v>0</v>
      </c>
      <c r="AR464" s="162">
        <f t="shared" si="167"/>
        <v>0</v>
      </c>
      <c r="AS464" s="162">
        <f t="shared" si="167"/>
        <v>0</v>
      </c>
      <c r="AT464" s="162">
        <f t="shared" si="167"/>
        <v>0</v>
      </c>
      <c r="AU464" s="162">
        <f t="shared" si="167"/>
        <v>0</v>
      </c>
      <c r="AV464" s="162">
        <f t="shared" si="167"/>
        <v>0</v>
      </c>
      <c r="AW464" s="162">
        <f t="shared" si="167"/>
        <v>0</v>
      </c>
      <c r="AX464" s="162">
        <f t="shared" si="167"/>
        <v>0</v>
      </c>
      <c r="AY464" s="162">
        <f t="shared" si="167"/>
        <v>0</v>
      </c>
      <c r="AZ464" s="162">
        <f t="shared" si="167"/>
        <v>0</v>
      </c>
      <c r="BA464" s="162">
        <f t="shared" si="167"/>
        <v>0</v>
      </c>
      <c r="BB464" s="162">
        <f t="shared" si="167"/>
        <v>0</v>
      </c>
      <c r="BC464" s="162">
        <f t="shared" si="167"/>
        <v>0</v>
      </c>
      <c r="BD464" s="162">
        <f t="shared" si="167"/>
        <v>0</v>
      </c>
      <c r="BE464" s="162">
        <f t="shared" si="167"/>
        <v>0</v>
      </c>
      <c r="BF464" s="162">
        <f t="shared" si="167"/>
        <v>0</v>
      </c>
      <c r="BG464" s="162">
        <f t="shared" si="167"/>
        <v>0</v>
      </c>
      <c r="BH464" s="162">
        <f t="shared" si="167"/>
        <v>0</v>
      </c>
      <c r="BI464" s="162">
        <f t="shared" si="167"/>
        <v>0</v>
      </c>
      <c r="BJ464" s="162">
        <f t="shared" si="167"/>
        <v>0</v>
      </c>
      <c r="BK464" s="162">
        <f t="shared" si="167"/>
        <v>0</v>
      </c>
      <c r="BL464" s="162">
        <f t="shared" si="167"/>
        <v>0</v>
      </c>
      <c r="BM464" s="162">
        <f t="shared" si="167"/>
        <v>0</v>
      </c>
      <c r="BN464" s="162">
        <f t="shared" si="167"/>
        <v>0</v>
      </c>
      <c r="BO464" s="162" t="str">
        <f t="shared" si="167"/>
        <v/>
      </c>
      <c r="BP464" s="162" t="str">
        <f t="shared" si="167"/>
        <v/>
      </c>
      <c r="BQ464" s="162" t="str">
        <f t="shared" si="167"/>
        <v/>
      </c>
      <c r="BR464" s="162" t="str">
        <f t="shared" ref="BR464:CI464" si="168">IF(BR$17="","",IF(AND(BR$17&gt;=$F462,BR$17&lt;=$G462),$D$454/($G462-$F462+1),0))</f>
        <v/>
      </c>
      <c r="BS464" s="162" t="str">
        <f t="shared" si="168"/>
        <v/>
      </c>
      <c r="BT464" s="162" t="str">
        <f t="shared" si="168"/>
        <v/>
      </c>
      <c r="BU464" s="162" t="str">
        <f t="shared" si="168"/>
        <v/>
      </c>
      <c r="BV464" s="162" t="str">
        <f t="shared" si="168"/>
        <v/>
      </c>
      <c r="BW464" s="162" t="str">
        <f t="shared" si="168"/>
        <v/>
      </c>
      <c r="BX464" s="162" t="str">
        <f t="shared" si="168"/>
        <v/>
      </c>
      <c r="BY464" s="162" t="str">
        <f t="shared" si="168"/>
        <v/>
      </c>
      <c r="BZ464" s="162" t="str">
        <f t="shared" si="168"/>
        <v/>
      </c>
      <c r="CA464" s="162" t="str">
        <f t="shared" si="168"/>
        <v/>
      </c>
      <c r="CB464" s="162" t="str">
        <f t="shared" si="168"/>
        <v/>
      </c>
      <c r="CC464" s="162" t="str">
        <f t="shared" si="168"/>
        <v/>
      </c>
      <c r="CD464" s="162" t="str">
        <f t="shared" si="168"/>
        <v/>
      </c>
      <c r="CE464" s="162" t="str">
        <f t="shared" si="168"/>
        <v/>
      </c>
      <c r="CF464" s="162" t="str">
        <f t="shared" si="168"/>
        <v/>
      </c>
      <c r="CG464" s="162" t="str">
        <f t="shared" si="168"/>
        <v/>
      </c>
      <c r="CH464" s="162" t="str">
        <f t="shared" si="168"/>
        <v/>
      </c>
      <c r="CI464" s="162" t="str">
        <f t="shared" si="168"/>
        <v/>
      </c>
      <c r="CJ464" s="51">
        <f>SUM(F464:CI464)</f>
        <v>0</v>
      </c>
      <c r="CK464" s="50" t="s">
        <v>172</v>
      </c>
    </row>
    <row r="465" spans="3:89" s="29" customFormat="1" ht="15" customHeight="1">
      <c r="C465" s="120"/>
      <c r="D465" s="330"/>
      <c r="E465" s="33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56"/>
      <c r="CK465" s="50" t="s">
        <v>172</v>
      </c>
    </row>
    <row r="466" spans="3:89" s="29" customFormat="1" ht="15" customHeight="1">
      <c r="C466" s="133" t="s">
        <v>218</v>
      </c>
      <c r="D466" s="330"/>
      <c r="E466" s="33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56"/>
      <c r="CK466" s="50" t="s">
        <v>172</v>
      </c>
    </row>
    <row r="467" spans="3:89" s="29" customFormat="1" ht="15" customHeight="1">
      <c r="C467" s="120" t="str">
        <f>C466</f>
        <v>Total Closing Costs</v>
      </c>
      <c r="D467" s="330"/>
      <c r="E467" s="330"/>
      <c r="F467" s="162">
        <f t="shared" ref="F467:BQ467" ca="1" si="169">IF(F$17="","",F464+F448+F433+F418)</f>
        <v>1073725.7335069447</v>
      </c>
      <c r="G467" s="162">
        <f t="shared" ca="1" si="169"/>
        <v>14307.522473719016</v>
      </c>
      <c r="H467" s="162">
        <f t="shared" ca="1" si="169"/>
        <v>16691.269453537156</v>
      </c>
      <c r="I467" s="162">
        <f t="shared" ca="1" si="169"/>
        <v>19814.237767043156</v>
      </c>
      <c r="J467" s="162">
        <f t="shared" ca="1" si="169"/>
        <v>23680.132784330675</v>
      </c>
      <c r="K467" s="162">
        <f t="shared" ca="1" si="169"/>
        <v>27565.405721504358</v>
      </c>
      <c r="L467" s="162">
        <f t="shared" ca="1" si="169"/>
        <v>31470.153710994691</v>
      </c>
      <c r="M467" s="162">
        <f t="shared" ca="1" si="169"/>
        <v>35394.474372111545</v>
      </c>
      <c r="N467" s="162">
        <f t="shared" ca="1" si="169"/>
        <v>39338.46581348464</v>
      </c>
      <c r="O467" s="162">
        <f t="shared" ca="1" si="169"/>
        <v>43302.226635516228</v>
      </c>
      <c r="P467" s="162">
        <f t="shared" ca="1" si="169"/>
        <v>46581.316807254479</v>
      </c>
      <c r="Q467" s="162">
        <f t="shared" ca="1" si="169"/>
        <v>49172.304395615181</v>
      </c>
      <c r="R467" s="162">
        <f t="shared" ca="1" si="169"/>
        <v>51776.27939043384</v>
      </c>
      <c r="S467" s="162">
        <f t="shared" ca="1" si="169"/>
        <v>54393.30689149219</v>
      </c>
      <c r="T467" s="162">
        <f t="shared" ca="1" si="169"/>
        <v>57023.452324886668</v>
      </c>
      <c r="U467" s="162">
        <f t="shared" ca="1" si="169"/>
        <v>59666.781444664091</v>
      </c>
      <c r="V467" s="162">
        <f t="shared" ca="1" si="169"/>
        <v>62323.360334465448</v>
      </c>
      <c r="W467" s="162">
        <f t="shared" ca="1" si="169"/>
        <v>64993.255409178091</v>
      </c>
      <c r="X467" s="162">
        <f t="shared" ca="1" si="169"/>
        <v>68578.789055693807</v>
      </c>
      <c r="Y467" s="162">
        <f t="shared" ca="1" si="169"/>
        <v>71850.911286346891</v>
      </c>
      <c r="Z467" s="162">
        <f t="shared" ca="1" si="169"/>
        <v>73905.795477498919</v>
      </c>
      <c r="AA467" s="162">
        <f t="shared" ca="1" si="169"/>
        <v>80809.183649558967</v>
      </c>
      <c r="AB467" s="162">
        <f t="shared" ca="1" si="169"/>
        <v>87747.175271103042</v>
      </c>
      <c r="AC467" s="162">
        <f t="shared" ca="1" si="169"/>
        <v>89881.739983481952</v>
      </c>
      <c r="AD467" s="162">
        <f t="shared" ca="1" si="169"/>
        <v>45475.845272780942</v>
      </c>
      <c r="AE467" s="162">
        <f t="shared" ca="1" si="169"/>
        <v>0</v>
      </c>
      <c r="AF467" s="162">
        <f t="shared" ca="1" si="169"/>
        <v>0</v>
      </c>
      <c r="AG467" s="162">
        <f t="shared" ca="1" si="169"/>
        <v>0</v>
      </c>
      <c r="AH467" s="162">
        <f t="shared" ca="1" si="169"/>
        <v>0</v>
      </c>
      <c r="AI467" s="162">
        <f t="shared" ca="1" si="169"/>
        <v>0</v>
      </c>
      <c r="AJ467" s="162">
        <f t="shared" ca="1" si="169"/>
        <v>0</v>
      </c>
      <c r="AK467" s="162">
        <f t="shared" ca="1" si="169"/>
        <v>0</v>
      </c>
      <c r="AL467" s="162">
        <f t="shared" ca="1" si="169"/>
        <v>0</v>
      </c>
      <c r="AM467" s="162">
        <f t="shared" ca="1" si="169"/>
        <v>0</v>
      </c>
      <c r="AN467" s="162">
        <f t="shared" ca="1" si="169"/>
        <v>0</v>
      </c>
      <c r="AO467" s="162">
        <f t="shared" ca="1" si="169"/>
        <v>0</v>
      </c>
      <c r="AP467" s="162">
        <f t="shared" ca="1" si="169"/>
        <v>0</v>
      </c>
      <c r="AQ467" s="162">
        <f t="shared" ca="1" si="169"/>
        <v>0</v>
      </c>
      <c r="AR467" s="162">
        <f t="shared" ca="1" si="169"/>
        <v>0</v>
      </c>
      <c r="AS467" s="162">
        <f t="shared" ca="1" si="169"/>
        <v>0</v>
      </c>
      <c r="AT467" s="162">
        <f t="shared" ca="1" si="169"/>
        <v>0</v>
      </c>
      <c r="AU467" s="162">
        <f t="shared" ca="1" si="169"/>
        <v>0</v>
      </c>
      <c r="AV467" s="162">
        <f t="shared" ca="1" si="169"/>
        <v>0</v>
      </c>
      <c r="AW467" s="162">
        <f t="shared" ca="1" si="169"/>
        <v>0</v>
      </c>
      <c r="AX467" s="162">
        <f t="shared" ca="1" si="169"/>
        <v>0</v>
      </c>
      <c r="AY467" s="162">
        <f t="shared" ca="1" si="169"/>
        <v>0</v>
      </c>
      <c r="AZ467" s="162">
        <f t="shared" ca="1" si="169"/>
        <v>0</v>
      </c>
      <c r="BA467" s="162">
        <f t="shared" ca="1" si="169"/>
        <v>0</v>
      </c>
      <c r="BB467" s="162">
        <f t="shared" ca="1" si="169"/>
        <v>0</v>
      </c>
      <c r="BC467" s="162">
        <f t="shared" ca="1" si="169"/>
        <v>0</v>
      </c>
      <c r="BD467" s="162">
        <f t="shared" ca="1" si="169"/>
        <v>0</v>
      </c>
      <c r="BE467" s="162">
        <f t="shared" ca="1" si="169"/>
        <v>0</v>
      </c>
      <c r="BF467" s="162">
        <f t="shared" ca="1" si="169"/>
        <v>0</v>
      </c>
      <c r="BG467" s="162">
        <f t="shared" ca="1" si="169"/>
        <v>0</v>
      </c>
      <c r="BH467" s="162">
        <f t="shared" ca="1" si="169"/>
        <v>0</v>
      </c>
      <c r="BI467" s="162">
        <f t="shared" ca="1" si="169"/>
        <v>0</v>
      </c>
      <c r="BJ467" s="162">
        <f t="shared" ca="1" si="169"/>
        <v>0</v>
      </c>
      <c r="BK467" s="162">
        <f t="shared" ca="1" si="169"/>
        <v>0</v>
      </c>
      <c r="BL467" s="162">
        <f t="shared" ca="1" si="169"/>
        <v>0</v>
      </c>
      <c r="BM467" s="162">
        <f t="shared" ca="1" si="169"/>
        <v>0</v>
      </c>
      <c r="BN467" s="162">
        <f t="shared" ca="1" si="169"/>
        <v>0</v>
      </c>
      <c r="BO467" s="162" t="str">
        <f t="shared" si="169"/>
        <v/>
      </c>
      <c r="BP467" s="162" t="str">
        <f t="shared" si="169"/>
        <v/>
      </c>
      <c r="BQ467" s="162" t="str">
        <f t="shared" si="169"/>
        <v/>
      </c>
      <c r="BR467" s="162" t="str">
        <f t="shared" ref="BR467:CI467" si="170">IF(BR$17="","",BR464+BR448+BR433+BR418)</f>
        <v/>
      </c>
      <c r="BS467" s="162" t="str">
        <f t="shared" si="170"/>
        <v/>
      </c>
      <c r="BT467" s="162" t="str">
        <f t="shared" si="170"/>
        <v/>
      </c>
      <c r="BU467" s="162" t="str">
        <f t="shared" si="170"/>
        <v/>
      </c>
      <c r="BV467" s="162" t="str">
        <f t="shared" si="170"/>
        <v/>
      </c>
      <c r="BW467" s="162" t="str">
        <f t="shared" si="170"/>
        <v/>
      </c>
      <c r="BX467" s="162" t="str">
        <f t="shared" si="170"/>
        <v/>
      </c>
      <c r="BY467" s="162" t="str">
        <f t="shared" si="170"/>
        <v/>
      </c>
      <c r="BZ467" s="162" t="str">
        <f t="shared" si="170"/>
        <v/>
      </c>
      <c r="CA467" s="162" t="str">
        <f t="shared" si="170"/>
        <v/>
      </c>
      <c r="CB467" s="162" t="str">
        <f t="shared" si="170"/>
        <v/>
      </c>
      <c r="CC467" s="162" t="str">
        <f t="shared" si="170"/>
        <v/>
      </c>
      <c r="CD467" s="162" t="str">
        <f t="shared" si="170"/>
        <v/>
      </c>
      <c r="CE467" s="162" t="str">
        <f t="shared" si="170"/>
        <v/>
      </c>
      <c r="CF467" s="162" t="str">
        <f t="shared" si="170"/>
        <v/>
      </c>
      <c r="CG467" s="162" t="str">
        <f t="shared" si="170"/>
        <v/>
      </c>
      <c r="CH467" s="162" t="str">
        <f t="shared" si="170"/>
        <v/>
      </c>
      <c r="CI467" s="162" t="str">
        <f t="shared" si="170"/>
        <v/>
      </c>
      <c r="CJ467" s="51">
        <f ca="1">SUM(F467:CI467)</f>
        <v>2289469.1192336404</v>
      </c>
      <c r="CK467" s="50" t="s">
        <v>172</v>
      </c>
    </row>
    <row r="468" spans="3:89" s="29" customFormat="1" ht="15" customHeight="1">
      <c r="C468" s="120"/>
      <c r="D468" s="330"/>
      <c r="E468" s="33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56"/>
      <c r="CK468" s="50" t="s">
        <v>172</v>
      </c>
    </row>
    <row r="469" spans="3:89" s="29" customFormat="1" ht="15" customHeight="1">
      <c r="C469" s="120"/>
      <c r="D469" s="242"/>
      <c r="E469" s="243"/>
      <c r="F469" s="242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50" t="s">
        <v>172</v>
      </c>
    </row>
    <row r="470" spans="3:89" s="29" customFormat="1" ht="15" customHeight="1">
      <c r="C470" s="103" t="s">
        <v>105</v>
      </c>
      <c r="D470" s="262"/>
      <c r="E470" s="103"/>
      <c r="F470" s="262"/>
      <c r="G470" s="103"/>
      <c r="H470" s="262"/>
      <c r="I470" s="103"/>
      <c r="J470" s="262"/>
      <c r="K470" s="103"/>
      <c r="L470" s="262"/>
      <c r="M470" s="103"/>
      <c r="N470" s="262"/>
      <c r="O470" s="103"/>
      <c r="P470" s="262"/>
      <c r="Q470" s="103"/>
      <c r="R470" s="262"/>
      <c r="S470" s="103"/>
      <c r="T470" s="262"/>
      <c r="U470" s="103"/>
      <c r="V470" s="262"/>
      <c r="W470" s="103"/>
      <c r="X470" s="262"/>
      <c r="Y470" s="103"/>
      <c r="Z470" s="262"/>
      <c r="AA470" s="103"/>
      <c r="AB470" s="262"/>
      <c r="AC470" s="103"/>
      <c r="AD470" s="262"/>
      <c r="AE470" s="103"/>
      <c r="AF470" s="262"/>
      <c r="AG470" s="103"/>
      <c r="AH470" s="262"/>
      <c r="AI470" s="103"/>
      <c r="AJ470" s="262"/>
      <c r="AK470" s="103"/>
      <c r="AL470" s="262"/>
      <c r="AM470" s="103"/>
      <c r="AN470" s="262"/>
      <c r="AO470" s="103"/>
      <c r="AP470" s="262"/>
      <c r="AQ470" s="103"/>
      <c r="AR470" s="262"/>
      <c r="AS470" s="103"/>
      <c r="AT470" s="262"/>
      <c r="AU470" s="103"/>
      <c r="AV470" s="262"/>
      <c r="AW470" s="103"/>
      <c r="AX470" s="262"/>
      <c r="AY470" s="103"/>
      <c r="AZ470" s="262"/>
      <c r="BA470" s="103"/>
      <c r="BB470" s="262"/>
      <c r="BC470" s="103"/>
      <c r="BD470" s="262"/>
      <c r="BE470" s="103"/>
      <c r="BF470" s="262"/>
      <c r="BG470" s="103"/>
      <c r="BH470" s="262"/>
      <c r="BI470" s="103"/>
      <c r="BJ470" s="262"/>
      <c r="BK470" s="103"/>
      <c r="BL470" s="262"/>
      <c r="BM470" s="103"/>
      <c r="BN470" s="262"/>
      <c r="BO470" s="103"/>
      <c r="BP470" s="262"/>
      <c r="BQ470" s="103"/>
      <c r="BR470" s="262"/>
      <c r="BS470" s="103"/>
      <c r="BT470" s="262"/>
      <c r="BU470" s="103"/>
      <c r="BV470" s="262"/>
      <c r="BW470" s="103"/>
      <c r="BX470" s="262"/>
      <c r="BY470" s="103"/>
      <c r="BZ470" s="262"/>
      <c r="CA470" s="103"/>
      <c r="CB470" s="262"/>
      <c r="CC470" s="103"/>
      <c r="CD470" s="262"/>
      <c r="CE470" s="103"/>
      <c r="CF470" s="262"/>
      <c r="CG470" s="103"/>
      <c r="CH470" s="262"/>
      <c r="CI470" s="103"/>
      <c r="CJ470" s="262"/>
      <c r="CK470" s="50" t="s">
        <v>172</v>
      </c>
    </row>
    <row r="471" spans="3:89" s="29" customFormat="1" ht="15" customHeight="1">
      <c r="C471" s="120"/>
      <c r="D471" s="242"/>
      <c r="E471" s="243"/>
      <c r="F471" s="242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50" t="s">
        <v>172</v>
      </c>
    </row>
    <row r="472" spans="3:89" s="29" customFormat="1" ht="15" customHeight="1">
      <c r="C472" s="161" t="str">
        <f>C474</f>
        <v>Predevelopment</v>
      </c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  <c r="P472" s="161"/>
      <c r="Q472" s="161"/>
      <c r="R472" s="161"/>
      <c r="S472" s="161"/>
      <c r="T472" s="161"/>
      <c r="U472" s="161"/>
      <c r="V472" s="161"/>
      <c r="W472" s="161"/>
      <c r="X472" s="161"/>
      <c r="Y472" s="161"/>
      <c r="Z472" s="161"/>
      <c r="AA472" s="161"/>
      <c r="AB472" s="161"/>
      <c r="AC472" s="161"/>
      <c r="AD472" s="161"/>
      <c r="AE472" s="161"/>
      <c r="AF472" s="161"/>
      <c r="AG472" s="161"/>
      <c r="AH472" s="161"/>
      <c r="AI472" s="161"/>
      <c r="AJ472" s="161"/>
      <c r="AK472" s="161"/>
      <c r="AL472" s="161"/>
      <c r="AM472" s="161"/>
      <c r="AN472" s="161"/>
      <c r="AO472" s="161"/>
      <c r="AP472" s="161"/>
      <c r="AQ472" s="161"/>
      <c r="AR472" s="161"/>
      <c r="AS472" s="161"/>
      <c r="AT472" s="161"/>
      <c r="AU472" s="161"/>
      <c r="AV472" s="161"/>
      <c r="AW472" s="161"/>
      <c r="AX472" s="161"/>
      <c r="AY472" s="161"/>
      <c r="AZ472" s="161"/>
      <c r="BA472" s="161"/>
      <c r="BB472" s="161"/>
      <c r="BC472" s="161"/>
      <c r="BD472" s="161"/>
      <c r="BE472" s="161"/>
      <c r="BF472" s="161"/>
      <c r="BG472" s="161"/>
      <c r="BH472" s="161"/>
      <c r="BI472" s="161"/>
      <c r="BJ472" s="161"/>
      <c r="BK472" s="161"/>
      <c r="BL472" s="161"/>
      <c r="BM472" s="161"/>
      <c r="BN472" s="161"/>
      <c r="BO472" s="161"/>
      <c r="BP472" s="161"/>
      <c r="BQ472" s="161"/>
      <c r="BR472" s="161"/>
      <c r="BS472" s="161"/>
      <c r="BT472" s="161"/>
      <c r="BU472" s="161"/>
      <c r="BV472" s="161"/>
      <c r="BW472" s="161"/>
      <c r="BX472" s="161"/>
      <c r="BY472" s="161"/>
      <c r="BZ472" s="161"/>
      <c r="CA472" s="161"/>
      <c r="CB472" s="161"/>
      <c r="CC472" s="161"/>
      <c r="CD472" s="161"/>
      <c r="CE472" s="161"/>
      <c r="CF472" s="161"/>
      <c r="CG472" s="161"/>
      <c r="CH472" s="161"/>
      <c r="CI472" s="161"/>
      <c r="CJ472" s="161"/>
      <c r="CK472" s="50" t="s">
        <v>172</v>
      </c>
    </row>
    <row r="473" spans="3:89" s="29" customFormat="1" ht="15" customHeight="1">
      <c r="C473" s="120"/>
      <c r="D473" s="242"/>
      <c r="E473" s="243"/>
      <c r="F473" s="242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50" t="s">
        <v>172</v>
      </c>
    </row>
    <row r="474" spans="3:89" s="29" customFormat="1" ht="15" customHeight="1">
      <c r="C474" s="326" t="s">
        <v>377</v>
      </c>
      <c r="D474" s="249" t="s">
        <v>296</v>
      </c>
      <c r="E474" s="249" t="s">
        <v>303</v>
      </c>
      <c r="F474" s="249" t="s">
        <v>295</v>
      </c>
      <c r="G474" s="249" t="s">
        <v>294</v>
      </c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50" t="s">
        <v>172</v>
      </c>
    </row>
    <row r="475" spans="3:89" s="29" customFormat="1" ht="15" customHeight="1">
      <c r="C475" s="29" t="str">
        <f>C474&amp;" Cost"</f>
        <v>Predevelopment Cost</v>
      </c>
      <c r="D475" s="118">
        <f>IF(F$17="","",IF(E475="",G475+F475,E475))</f>
        <v>0</v>
      </c>
      <c r="E475" s="118"/>
      <c r="F475" s="235">
        <v>0</v>
      </c>
      <c r="G475" s="235">
        <v>0</v>
      </c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50" t="s">
        <v>172</v>
      </c>
    </row>
    <row r="476" spans="3:89" s="29" customFormat="1" ht="15" customHeight="1">
      <c r="C476" s="207" t="s">
        <v>367</v>
      </c>
      <c r="D476" s="118">
        <f>D475/$D38</f>
        <v>0</v>
      </c>
      <c r="F476" s="118">
        <f>IFERROR(F475/$F$38, "n/a")</f>
        <v>0</v>
      </c>
      <c r="G476" s="39" t="str">
        <f>IFERROR(G475/$G38,"n/a")</f>
        <v>n/a</v>
      </c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50" t="s">
        <v>172</v>
      </c>
    </row>
    <row r="477" spans="3:89" s="29" customFormat="1" ht="15" customHeight="1">
      <c r="C477" s="207"/>
      <c r="F477" s="328"/>
      <c r="G477" s="32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50" t="s">
        <v>172</v>
      </c>
    </row>
    <row r="478" spans="3:89" s="29" customFormat="1" ht="15" customHeight="1">
      <c r="C478" s="34" t="str">
        <f>C474&amp;" Start Period"</f>
        <v>Predevelopment Start Period</v>
      </c>
      <c r="D478" s="282">
        <f>MIN(F478:G478)</f>
        <v>0</v>
      </c>
      <c r="F478" s="282">
        <v>0</v>
      </c>
      <c r="G478" s="282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50" t="s">
        <v>172</v>
      </c>
    </row>
    <row r="479" spans="3:89" s="29" customFormat="1" ht="15" customHeight="1">
      <c r="C479" s="207" t="s">
        <v>13</v>
      </c>
      <c r="D479" s="206">
        <f>IF(D478="","",INDEX($F$16:$CK$17,1,MATCH(D478,$F$17:$CK$17,1)))</f>
        <v>42094</v>
      </c>
      <c r="F479" s="206">
        <f>IF(F478="","",INDEX($F$16:$CK$17,1,MATCH(F478,$F$17:$CK$17,1)))</f>
        <v>42094</v>
      </c>
      <c r="G479" s="206" t="str">
        <f>IF(G478="","",INDEX($F$16:$CK$17,1,MATCH(G478,$F$17:$CK$17,1)))</f>
        <v/>
      </c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50" t="s">
        <v>172</v>
      </c>
    </row>
    <row r="480" spans="3:89" s="29" customFormat="1" ht="15" customHeight="1">
      <c r="C480" s="34" t="str">
        <f>C474&amp;" End Period"</f>
        <v>Predevelopment End Period</v>
      </c>
      <c r="D480" s="282">
        <f>MAX(F480:G480)</f>
        <v>0</v>
      </c>
      <c r="F480" s="282">
        <v>0</v>
      </c>
      <c r="G480" s="282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50" t="s">
        <v>172</v>
      </c>
    </row>
    <row r="481" spans="3:89" s="29" customFormat="1" ht="15" customHeight="1">
      <c r="C481" s="207" t="s">
        <v>13</v>
      </c>
      <c r="D481" s="206">
        <f>IF(D480="","",INDEX($F$16:$CK$17,1,MATCH(D480,$F$17:$CK$17,1)))</f>
        <v>42094</v>
      </c>
      <c r="F481" s="206">
        <f>IF(F480="","",INDEX($F$16:$CK$17,1,MATCH(F480,$F$17:$CK$17,1)))</f>
        <v>42094</v>
      </c>
      <c r="G481" s="206" t="str">
        <f>IF(G480="","",INDEX($F$16:$CK$17,1,MATCH(G480,$F$17:$CK$17,1)))</f>
        <v/>
      </c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50" t="s">
        <v>172</v>
      </c>
    </row>
    <row r="482" spans="3:89" s="29" customFormat="1" ht="15" customHeight="1">
      <c r="C482" s="207"/>
      <c r="D482" s="242"/>
      <c r="E482" s="243"/>
      <c r="F482" s="242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50" t="s">
        <v>172</v>
      </c>
    </row>
    <row r="483" spans="3:89" s="29" customFormat="1" ht="15" customHeight="1">
      <c r="C483" s="34" t="s">
        <v>300</v>
      </c>
      <c r="D483" s="281" t="s">
        <v>299</v>
      </c>
      <c r="E483" s="280">
        <f>IF(D483=F483,0,1)</f>
        <v>0</v>
      </c>
      <c r="F483" s="279" t="s">
        <v>299</v>
      </c>
      <c r="G483" s="279" t="s">
        <v>298</v>
      </c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50" t="s">
        <v>172</v>
      </c>
    </row>
    <row r="484" spans="3:89" s="29" customFormat="1" ht="15" customHeight="1">
      <c r="C484" s="34" t="s">
        <v>365</v>
      </c>
      <c r="D484" s="281" t="s">
        <v>309</v>
      </c>
      <c r="E484" s="280">
        <f>IF(D484=F484,0,1)</f>
        <v>1</v>
      </c>
      <c r="F484" s="279" t="s">
        <v>151</v>
      </c>
      <c r="G484" s="279" t="s">
        <v>309</v>
      </c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50" t="s">
        <v>172</v>
      </c>
    </row>
    <row r="485" spans="3:89" s="29" customFormat="1" ht="15" customHeight="1">
      <c r="C485" s="207"/>
      <c r="D485" s="8"/>
      <c r="E485" s="8"/>
      <c r="F485" s="242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50" t="s">
        <v>172</v>
      </c>
    </row>
    <row r="486" spans="3:89" s="29" customFormat="1" ht="15" customHeight="1">
      <c r="C486" s="29" t="str">
        <f>$F474&amp;" "&amp;$C474</f>
        <v>Phase A Predevelopment</v>
      </c>
      <c r="D486" s="274">
        <f>IF(F478="",0,F478)</f>
        <v>0</v>
      </c>
      <c r="E486" s="274">
        <f>IF(F480="",0,F480)</f>
        <v>0</v>
      </c>
      <c r="F486" s="121">
        <f t="shared" ref="F486:AK486" si="171">IF(F$17="","",IF(AND(F$17&gt;=$D486,F$17&lt;=$E486),$F$475/($E486-$D486+1)))</f>
        <v>0</v>
      </c>
      <c r="G486" s="121" t="b">
        <f t="shared" si="171"/>
        <v>0</v>
      </c>
      <c r="H486" s="121" t="b">
        <f t="shared" si="171"/>
        <v>0</v>
      </c>
      <c r="I486" s="121" t="b">
        <f t="shared" si="171"/>
        <v>0</v>
      </c>
      <c r="J486" s="121" t="b">
        <f t="shared" si="171"/>
        <v>0</v>
      </c>
      <c r="K486" s="121" t="b">
        <f t="shared" si="171"/>
        <v>0</v>
      </c>
      <c r="L486" s="121" t="b">
        <f t="shared" si="171"/>
        <v>0</v>
      </c>
      <c r="M486" s="121" t="b">
        <f t="shared" si="171"/>
        <v>0</v>
      </c>
      <c r="N486" s="121" t="b">
        <f t="shared" si="171"/>
        <v>0</v>
      </c>
      <c r="O486" s="121" t="b">
        <f t="shared" si="171"/>
        <v>0</v>
      </c>
      <c r="P486" s="121" t="b">
        <f t="shared" si="171"/>
        <v>0</v>
      </c>
      <c r="Q486" s="121" t="b">
        <f t="shared" si="171"/>
        <v>0</v>
      </c>
      <c r="R486" s="121" t="b">
        <f t="shared" si="171"/>
        <v>0</v>
      </c>
      <c r="S486" s="121" t="b">
        <f t="shared" si="171"/>
        <v>0</v>
      </c>
      <c r="T486" s="121" t="b">
        <f t="shared" si="171"/>
        <v>0</v>
      </c>
      <c r="U486" s="121" t="b">
        <f t="shared" si="171"/>
        <v>0</v>
      </c>
      <c r="V486" s="121" t="b">
        <f t="shared" si="171"/>
        <v>0</v>
      </c>
      <c r="W486" s="121" t="b">
        <f t="shared" si="171"/>
        <v>0</v>
      </c>
      <c r="X486" s="121" t="b">
        <f t="shared" si="171"/>
        <v>0</v>
      </c>
      <c r="Y486" s="121" t="b">
        <f t="shared" si="171"/>
        <v>0</v>
      </c>
      <c r="Z486" s="121" t="b">
        <f t="shared" si="171"/>
        <v>0</v>
      </c>
      <c r="AA486" s="121" t="b">
        <f t="shared" si="171"/>
        <v>0</v>
      </c>
      <c r="AB486" s="121" t="b">
        <f t="shared" si="171"/>
        <v>0</v>
      </c>
      <c r="AC486" s="121" t="b">
        <f t="shared" si="171"/>
        <v>0</v>
      </c>
      <c r="AD486" s="121" t="b">
        <f t="shared" si="171"/>
        <v>0</v>
      </c>
      <c r="AE486" s="121" t="b">
        <f t="shared" si="171"/>
        <v>0</v>
      </c>
      <c r="AF486" s="121" t="b">
        <f t="shared" si="171"/>
        <v>0</v>
      </c>
      <c r="AG486" s="121" t="b">
        <f t="shared" si="171"/>
        <v>0</v>
      </c>
      <c r="AH486" s="121" t="b">
        <f t="shared" si="171"/>
        <v>0</v>
      </c>
      <c r="AI486" s="121" t="b">
        <f t="shared" si="171"/>
        <v>0</v>
      </c>
      <c r="AJ486" s="121" t="b">
        <f t="shared" si="171"/>
        <v>0</v>
      </c>
      <c r="AK486" s="121" t="b">
        <f t="shared" si="171"/>
        <v>0</v>
      </c>
      <c r="AL486" s="121" t="b">
        <f t="shared" ref="AL486:BQ486" si="172">IF(AL$17="","",IF(AND(AL$17&gt;=$D486,AL$17&lt;=$E486),$F$475/($E486-$D486+1)))</f>
        <v>0</v>
      </c>
      <c r="AM486" s="121" t="b">
        <f t="shared" si="172"/>
        <v>0</v>
      </c>
      <c r="AN486" s="121" t="b">
        <f t="shared" si="172"/>
        <v>0</v>
      </c>
      <c r="AO486" s="121" t="b">
        <f t="shared" si="172"/>
        <v>0</v>
      </c>
      <c r="AP486" s="121" t="b">
        <f t="shared" si="172"/>
        <v>0</v>
      </c>
      <c r="AQ486" s="121" t="b">
        <f t="shared" si="172"/>
        <v>0</v>
      </c>
      <c r="AR486" s="121" t="b">
        <f t="shared" si="172"/>
        <v>0</v>
      </c>
      <c r="AS486" s="121" t="b">
        <f t="shared" si="172"/>
        <v>0</v>
      </c>
      <c r="AT486" s="121" t="b">
        <f t="shared" si="172"/>
        <v>0</v>
      </c>
      <c r="AU486" s="121" t="b">
        <f t="shared" si="172"/>
        <v>0</v>
      </c>
      <c r="AV486" s="121" t="b">
        <f t="shared" si="172"/>
        <v>0</v>
      </c>
      <c r="AW486" s="121" t="b">
        <f t="shared" si="172"/>
        <v>0</v>
      </c>
      <c r="AX486" s="121" t="b">
        <f t="shared" si="172"/>
        <v>0</v>
      </c>
      <c r="AY486" s="121" t="b">
        <f t="shared" si="172"/>
        <v>0</v>
      </c>
      <c r="AZ486" s="121" t="b">
        <f t="shared" si="172"/>
        <v>0</v>
      </c>
      <c r="BA486" s="121" t="b">
        <f t="shared" si="172"/>
        <v>0</v>
      </c>
      <c r="BB486" s="121" t="b">
        <f t="shared" si="172"/>
        <v>0</v>
      </c>
      <c r="BC486" s="121" t="b">
        <f t="shared" si="172"/>
        <v>0</v>
      </c>
      <c r="BD486" s="121" t="b">
        <f t="shared" si="172"/>
        <v>0</v>
      </c>
      <c r="BE486" s="121" t="b">
        <f t="shared" si="172"/>
        <v>0</v>
      </c>
      <c r="BF486" s="121" t="b">
        <f t="shared" si="172"/>
        <v>0</v>
      </c>
      <c r="BG486" s="121" t="b">
        <f t="shared" si="172"/>
        <v>0</v>
      </c>
      <c r="BH486" s="121" t="b">
        <f t="shared" si="172"/>
        <v>0</v>
      </c>
      <c r="BI486" s="121" t="b">
        <f t="shared" si="172"/>
        <v>0</v>
      </c>
      <c r="BJ486" s="121" t="b">
        <f t="shared" si="172"/>
        <v>0</v>
      </c>
      <c r="BK486" s="121" t="b">
        <f t="shared" si="172"/>
        <v>0</v>
      </c>
      <c r="BL486" s="121" t="b">
        <f t="shared" si="172"/>
        <v>0</v>
      </c>
      <c r="BM486" s="121" t="b">
        <f t="shared" si="172"/>
        <v>0</v>
      </c>
      <c r="BN486" s="121" t="b">
        <f t="shared" si="172"/>
        <v>0</v>
      </c>
      <c r="BO486" s="121" t="str">
        <f t="shared" si="172"/>
        <v/>
      </c>
      <c r="BP486" s="121" t="str">
        <f t="shared" si="172"/>
        <v/>
      </c>
      <c r="BQ486" s="121" t="str">
        <f t="shared" si="172"/>
        <v/>
      </c>
      <c r="BR486" s="121" t="str">
        <f t="shared" ref="BR486:CI486" si="173">IF(BR$17="","",IF(AND(BR$17&gt;=$D486,BR$17&lt;=$E486),$F$475/($E486-$D486+1)))</f>
        <v/>
      </c>
      <c r="BS486" s="121" t="str">
        <f t="shared" si="173"/>
        <v/>
      </c>
      <c r="BT486" s="121" t="str">
        <f t="shared" si="173"/>
        <v/>
      </c>
      <c r="BU486" s="121" t="str">
        <f t="shared" si="173"/>
        <v/>
      </c>
      <c r="BV486" s="121" t="str">
        <f t="shared" si="173"/>
        <v/>
      </c>
      <c r="BW486" s="121" t="str">
        <f t="shared" si="173"/>
        <v/>
      </c>
      <c r="BX486" s="121" t="str">
        <f t="shared" si="173"/>
        <v/>
      </c>
      <c r="BY486" s="121" t="str">
        <f t="shared" si="173"/>
        <v/>
      </c>
      <c r="BZ486" s="121" t="str">
        <f t="shared" si="173"/>
        <v/>
      </c>
      <c r="CA486" s="121" t="str">
        <f t="shared" si="173"/>
        <v/>
      </c>
      <c r="CB486" s="121" t="str">
        <f t="shared" si="173"/>
        <v/>
      </c>
      <c r="CC486" s="121" t="str">
        <f t="shared" si="173"/>
        <v/>
      </c>
      <c r="CD486" s="121" t="str">
        <f t="shared" si="173"/>
        <v/>
      </c>
      <c r="CE486" s="121" t="str">
        <f t="shared" si="173"/>
        <v/>
      </c>
      <c r="CF486" s="121" t="str">
        <f t="shared" si="173"/>
        <v/>
      </c>
      <c r="CG486" s="121" t="str">
        <f t="shared" si="173"/>
        <v/>
      </c>
      <c r="CH486" s="121" t="str">
        <f t="shared" si="173"/>
        <v/>
      </c>
      <c r="CI486" s="121" t="str">
        <f t="shared" si="173"/>
        <v/>
      </c>
      <c r="CJ486" s="51">
        <f>SUM(F486:CI486)</f>
        <v>0</v>
      </c>
      <c r="CK486" s="50" t="s">
        <v>172</v>
      </c>
    </row>
    <row r="487" spans="3:89" s="29" customFormat="1" ht="15" customHeight="1">
      <c r="C487" s="29" t="str">
        <f>$G474&amp;" "&amp;$C474</f>
        <v>Phase B Predevelopment</v>
      </c>
      <c r="D487" s="273">
        <f>IF(G478="",0,G478)</f>
        <v>0</v>
      </c>
      <c r="E487" s="273">
        <f>IF(G480="",0,G480)</f>
        <v>0</v>
      </c>
      <c r="F487" s="277">
        <f t="shared" ref="F487:AK487" si="174">IF(F$17="","",IF(AND(F$17&gt;=$D487,F$17&lt;=$E487),$G$475/($E487-$D487+1),0))</f>
        <v>0</v>
      </c>
      <c r="G487" s="277">
        <f t="shared" si="174"/>
        <v>0</v>
      </c>
      <c r="H487" s="277">
        <f t="shared" si="174"/>
        <v>0</v>
      </c>
      <c r="I487" s="277">
        <f t="shared" si="174"/>
        <v>0</v>
      </c>
      <c r="J487" s="277">
        <f t="shared" si="174"/>
        <v>0</v>
      </c>
      <c r="K487" s="277">
        <f t="shared" si="174"/>
        <v>0</v>
      </c>
      <c r="L487" s="277">
        <f t="shared" si="174"/>
        <v>0</v>
      </c>
      <c r="M487" s="277">
        <f t="shared" si="174"/>
        <v>0</v>
      </c>
      <c r="N487" s="277">
        <f t="shared" si="174"/>
        <v>0</v>
      </c>
      <c r="O487" s="277">
        <f t="shared" si="174"/>
        <v>0</v>
      </c>
      <c r="P487" s="277">
        <f t="shared" si="174"/>
        <v>0</v>
      </c>
      <c r="Q487" s="277">
        <f t="shared" si="174"/>
        <v>0</v>
      </c>
      <c r="R487" s="277">
        <f t="shared" si="174"/>
        <v>0</v>
      </c>
      <c r="S487" s="277">
        <f t="shared" si="174"/>
        <v>0</v>
      </c>
      <c r="T487" s="277">
        <f t="shared" si="174"/>
        <v>0</v>
      </c>
      <c r="U487" s="277">
        <f t="shared" si="174"/>
        <v>0</v>
      </c>
      <c r="V487" s="277">
        <f t="shared" si="174"/>
        <v>0</v>
      </c>
      <c r="W487" s="277">
        <f t="shared" si="174"/>
        <v>0</v>
      </c>
      <c r="X487" s="277">
        <f t="shared" si="174"/>
        <v>0</v>
      </c>
      <c r="Y487" s="277">
        <f t="shared" si="174"/>
        <v>0</v>
      </c>
      <c r="Z487" s="277">
        <f t="shared" si="174"/>
        <v>0</v>
      </c>
      <c r="AA487" s="277">
        <f t="shared" si="174"/>
        <v>0</v>
      </c>
      <c r="AB487" s="277">
        <f t="shared" si="174"/>
        <v>0</v>
      </c>
      <c r="AC487" s="277">
        <f t="shared" si="174"/>
        <v>0</v>
      </c>
      <c r="AD487" s="277">
        <f t="shared" si="174"/>
        <v>0</v>
      </c>
      <c r="AE487" s="277">
        <f t="shared" si="174"/>
        <v>0</v>
      </c>
      <c r="AF487" s="277">
        <f t="shared" si="174"/>
        <v>0</v>
      </c>
      <c r="AG487" s="277">
        <f t="shared" si="174"/>
        <v>0</v>
      </c>
      <c r="AH487" s="277">
        <f t="shared" si="174"/>
        <v>0</v>
      </c>
      <c r="AI487" s="277">
        <f t="shared" si="174"/>
        <v>0</v>
      </c>
      <c r="AJ487" s="277">
        <f t="shared" si="174"/>
        <v>0</v>
      </c>
      <c r="AK487" s="277">
        <f t="shared" si="174"/>
        <v>0</v>
      </c>
      <c r="AL487" s="277">
        <f t="shared" ref="AL487:BQ487" si="175">IF(AL$17="","",IF(AND(AL$17&gt;=$D487,AL$17&lt;=$E487),$G$475/($E487-$D487+1),0))</f>
        <v>0</v>
      </c>
      <c r="AM487" s="277">
        <f t="shared" si="175"/>
        <v>0</v>
      </c>
      <c r="AN487" s="277">
        <f t="shared" si="175"/>
        <v>0</v>
      </c>
      <c r="AO487" s="277">
        <f t="shared" si="175"/>
        <v>0</v>
      </c>
      <c r="AP487" s="277">
        <f t="shared" si="175"/>
        <v>0</v>
      </c>
      <c r="AQ487" s="277">
        <f t="shared" si="175"/>
        <v>0</v>
      </c>
      <c r="AR487" s="277">
        <f t="shared" si="175"/>
        <v>0</v>
      </c>
      <c r="AS487" s="277">
        <f t="shared" si="175"/>
        <v>0</v>
      </c>
      <c r="AT487" s="277">
        <f t="shared" si="175"/>
        <v>0</v>
      </c>
      <c r="AU487" s="277">
        <f t="shared" si="175"/>
        <v>0</v>
      </c>
      <c r="AV487" s="277">
        <f t="shared" si="175"/>
        <v>0</v>
      </c>
      <c r="AW487" s="277">
        <f t="shared" si="175"/>
        <v>0</v>
      </c>
      <c r="AX487" s="277">
        <f t="shared" si="175"/>
        <v>0</v>
      </c>
      <c r="AY487" s="277">
        <f t="shared" si="175"/>
        <v>0</v>
      </c>
      <c r="AZ487" s="277">
        <f t="shared" si="175"/>
        <v>0</v>
      </c>
      <c r="BA487" s="277">
        <f t="shared" si="175"/>
        <v>0</v>
      </c>
      <c r="BB487" s="277">
        <f t="shared" si="175"/>
        <v>0</v>
      </c>
      <c r="BC487" s="277">
        <f t="shared" si="175"/>
        <v>0</v>
      </c>
      <c r="BD487" s="277">
        <f t="shared" si="175"/>
        <v>0</v>
      </c>
      <c r="BE487" s="277">
        <f t="shared" si="175"/>
        <v>0</v>
      </c>
      <c r="BF487" s="277">
        <f t="shared" si="175"/>
        <v>0</v>
      </c>
      <c r="BG487" s="277">
        <f t="shared" si="175"/>
        <v>0</v>
      </c>
      <c r="BH487" s="277">
        <f t="shared" si="175"/>
        <v>0</v>
      </c>
      <c r="BI487" s="277">
        <f t="shared" si="175"/>
        <v>0</v>
      </c>
      <c r="BJ487" s="277">
        <f t="shared" si="175"/>
        <v>0</v>
      </c>
      <c r="BK487" s="277">
        <f t="shared" si="175"/>
        <v>0</v>
      </c>
      <c r="BL487" s="277">
        <f t="shared" si="175"/>
        <v>0</v>
      </c>
      <c r="BM487" s="277">
        <f t="shared" si="175"/>
        <v>0</v>
      </c>
      <c r="BN487" s="277">
        <f t="shared" si="175"/>
        <v>0</v>
      </c>
      <c r="BO487" s="277" t="str">
        <f t="shared" si="175"/>
        <v/>
      </c>
      <c r="BP487" s="277" t="str">
        <f t="shared" si="175"/>
        <v/>
      </c>
      <c r="BQ487" s="277" t="str">
        <f t="shared" si="175"/>
        <v/>
      </c>
      <c r="BR487" s="277" t="str">
        <f t="shared" ref="BR487:CI487" si="176">IF(BR$17="","",IF(AND(BR$17&gt;=$D487,BR$17&lt;=$E487),$G$475/($E487-$D487+1),0))</f>
        <v/>
      </c>
      <c r="BS487" s="277" t="str">
        <f t="shared" si="176"/>
        <v/>
      </c>
      <c r="BT487" s="277" t="str">
        <f t="shared" si="176"/>
        <v/>
      </c>
      <c r="BU487" s="277" t="str">
        <f t="shared" si="176"/>
        <v/>
      </c>
      <c r="BV487" s="277" t="str">
        <f t="shared" si="176"/>
        <v/>
      </c>
      <c r="BW487" s="277" t="str">
        <f t="shared" si="176"/>
        <v/>
      </c>
      <c r="BX487" s="277" t="str">
        <f t="shared" si="176"/>
        <v/>
      </c>
      <c r="BY487" s="277" t="str">
        <f t="shared" si="176"/>
        <v/>
      </c>
      <c r="BZ487" s="277" t="str">
        <f t="shared" si="176"/>
        <v/>
      </c>
      <c r="CA487" s="277" t="str">
        <f t="shared" si="176"/>
        <v/>
      </c>
      <c r="CB487" s="277" t="str">
        <f t="shared" si="176"/>
        <v/>
      </c>
      <c r="CC487" s="277" t="str">
        <f t="shared" si="176"/>
        <v/>
      </c>
      <c r="CD487" s="277" t="str">
        <f t="shared" si="176"/>
        <v/>
      </c>
      <c r="CE487" s="277" t="str">
        <f t="shared" si="176"/>
        <v/>
      </c>
      <c r="CF487" s="277" t="str">
        <f t="shared" si="176"/>
        <v/>
      </c>
      <c r="CG487" s="277" t="str">
        <f t="shared" si="176"/>
        <v/>
      </c>
      <c r="CH487" s="277" t="str">
        <f t="shared" si="176"/>
        <v/>
      </c>
      <c r="CI487" s="277" t="str">
        <f t="shared" si="176"/>
        <v/>
      </c>
      <c r="CJ487" s="60">
        <f>SUM(F487:CI487)</f>
        <v>0</v>
      </c>
      <c r="CK487" s="50" t="s">
        <v>172</v>
      </c>
    </row>
    <row r="488" spans="3:89" s="29" customFormat="1" ht="15" customHeight="1">
      <c r="C488" s="140" t="str">
        <f>"Total "&amp;$C474</f>
        <v>Total Predevelopment</v>
      </c>
      <c r="D488" s="270">
        <f>D478</f>
        <v>0</v>
      </c>
      <c r="E488" s="270">
        <f>D480</f>
        <v>0</v>
      </c>
      <c r="F488" s="278">
        <f t="shared" ref="F488:AK488" si="177">IF(F$17="","",IF($E$483=0,SUM(F486:F487),IF(AND(F$17&gt;=$D488,F$17&lt;=$E488),$D$475/($E488-$D488+1),0)))</f>
        <v>0</v>
      </c>
      <c r="G488" s="278">
        <f t="shared" si="177"/>
        <v>0</v>
      </c>
      <c r="H488" s="278">
        <f t="shared" si="177"/>
        <v>0</v>
      </c>
      <c r="I488" s="278">
        <f t="shared" si="177"/>
        <v>0</v>
      </c>
      <c r="J488" s="278">
        <f t="shared" si="177"/>
        <v>0</v>
      </c>
      <c r="K488" s="278">
        <f t="shared" si="177"/>
        <v>0</v>
      </c>
      <c r="L488" s="278">
        <f t="shared" si="177"/>
        <v>0</v>
      </c>
      <c r="M488" s="278">
        <f t="shared" si="177"/>
        <v>0</v>
      </c>
      <c r="N488" s="278">
        <f t="shared" si="177"/>
        <v>0</v>
      </c>
      <c r="O488" s="278">
        <f t="shared" si="177"/>
        <v>0</v>
      </c>
      <c r="P488" s="278">
        <f t="shared" si="177"/>
        <v>0</v>
      </c>
      <c r="Q488" s="278">
        <f t="shared" si="177"/>
        <v>0</v>
      </c>
      <c r="R488" s="278">
        <f t="shared" si="177"/>
        <v>0</v>
      </c>
      <c r="S488" s="278">
        <f t="shared" si="177"/>
        <v>0</v>
      </c>
      <c r="T488" s="278">
        <f t="shared" si="177"/>
        <v>0</v>
      </c>
      <c r="U488" s="278">
        <f t="shared" si="177"/>
        <v>0</v>
      </c>
      <c r="V488" s="278">
        <f t="shared" si="177"/>
        <v>0</v>
      </c>
      <c r="W488" s="278">
        <f t="shared" si="177"/>
        <v>0</v>
      </c>
      <c r="X488" s="278">
        <f t="shared" si="177"/>
        <v>0</v>
      </c>
      <c r="Y488" s="278">
        <f t="shared" si="177"/>
        <v>0</v>
      </c>
      <c r="Z488" s="278">
        <f t="shared" si="177"/>
        <v>0</v>
      </c>
      <c r="AA488" s="278">
        <f t="shared" si="177"/>
        <v>0</v>
      </c>
      <c r="AB488" s="278">
        <f t="shared" si="177"/>
        <v>0</v>
      </c>
      <c r="AC488" s="278">
        <f t="shared" si="177"/>
        <v>0</v>
      </c>
      <c r="AD488" s="278">
        <f t="shared" si="177"/>
        <v>0</v>
      </c>
      <c r="AE488" s="278">
        <f t="shared" si="177"/>
        <v>0</v>
      </c>
      <c r="AF488" s="278">
        <f t="shared" si="177"/>
        <v>0</v>
      </c>
      <c r="AG488" s="278">
        <f t="shared" si="177"/>
        <v>0</v>
      </c>
      <c r="AH488" s="278">
        <f t="shared" si="177"/>
        <v>0</v>
      </c>
      <c r="AI488" s="278">
        <f t="shared" si="177"/>
        <v>0</v>
      </c>
      <c r="AJ488" s="278">
        <f t="shared" si="177"/>
        <v>0</v>
      </c>
      <c r="AK488" s="278">
        <f t="shared" si="177"/>
        <v>0</v>
      </c>
      <c r="AL488" s="278">
        <f t="shared" ref="AL488:BQ488" si="178">IF(AL$17="","",IF($E$483=0,SUM(AL486:AL487),IF(AND(AL$17&gt;=$D488,AL$17&lt;=$E488),$D$475/($E488-$D488+1),0)))</f>
        <v>0</v>
      </c>
      <c r="AM488" s="278">
        <f t="shared" si="178"/>
        <v>0</v>
      </c>
      <c r="AN488" s="278">
        <f t="shared" si="178"/>
        <v>0</v>
      </c>
      <c r="AO488" s="278">
        <f t="shared" si="178"/>
        <v>0</v>
      </c>
      <c r="AP488" s="278">
        <f t="shared" si="178"/>
        <v>0</v>
      </c>
      <c r="AQ488" s="278">
        <f t="shared" si="178"/>
        <v>0</v>
      </c>
      <c r="AR488" s="278">
        <f t="shared" si="178"/>
        <v>0</v>
      </c>
      <c r="AS488" s="278">
        <f t="shared" si="178"/>
        <v>0</v>
      </c>
      <c r="AT488" s="278">
        <f t="shared" si="178"/>
        <v>0</v>
      </c>
      <c r="AU488" s="278">
        <f t="shared" si="178"/>
        <v>0</v>
      </c>
      <c r="AV488" s="278">
        <f t="shared" si="178"/>
        <v>0</v>
      </c>
      <c r="AW488" s="278">
        <f t="shared" si="178"/>
        <v>0</v>
      </c>
      <c r="AX488" s="278">
        <f t="shared" si="178"/>
        <v>0</v>
      </c>
      <c r="AY488" s="278">
        <f t="shared" si="178"/>
        <v>0</v>
      </c>
      <c r="AZ488" s="278">
        <f t="shared" si="178"/>
        <v>0</v>
      </c>
      <c r="BA488" s="278">
        <f t="shared" si="178"/>
        <v>0</v>
      </c>
      <c r="BB488" s="278">
        <f t="shared" si="178"/>
        <v>0</v>
      </c>
      <c r="BC488" s="278">
        <f t="shared" si="178"/>
        <v>0</v>
      </c>
      <c r="BD488" s="278">
        <f t="shared" si="178"/>
        <v>0</v>
      </c>
      <c r="BE488" s="278">
        <f t="shared" si="178"/>
        <v>0</v>
      </c>
      <c r="BF488" s="278">
        <f t="shared" si="178"/>
        <v>0</v>
      </c>
      <c r="BG488" s="278">
        <f t="shared" si="178"/>
        <v>0</v>
      </c>
      <c r="BH488" s="278">
        <f t="shared" si="178"/>
        <v>0</v>
      </c>
      <c r="BI488" s="278">
        <f t="shared" si="178"/>
        <v>0</v>
      </c>
      <c r="BJ488" s="278">
        <f t="shared" si="178"/>
        <v>0</v>
      </c>
      <c r="BK488" s="278">
        <f t="shared" si="178"/>
        <v>0</v>
      </c>
      <c r="BL488" s="278">
        <f t="shared" si="178"/>
        <v>0</v>
      </c>
      <c r="BM488" s="278">
        <f t="shared" si="178"/>
        <v>0</v>
      </c>
      <c r="BN488" s="278">
        <f t="shared" si="178"/>
        <v>0</v>
      </c>
      <c r="BO488" s="278" t="str">
        <f t="shared" si="178"/>
        <v/>
      </c>
      <c r="BP488" s="278" t="str">
        <f t="shared" si="178"/>
        <v/>
      </c>
      <c r="BQ488" s="278" t="str">
        <f t="shared" si="178"/>
        <v/>
      </c>
      <c r="BR488" s="278" t="str">
        <f t="shared" ref="BR488:CI488" si="179">IF(BR$17="","",IF($E$483=0,SUM(BR486:BR487),IF(AND(BR$17&gt;=$D488,BR$17&lt;=$E488),$D$475/($E488-$D488+1),0)))</f>
        <v/>
      </c>
      <c r="BS488" s="278" t="str">
        <f t="shared" si="179"/>
        <v/>
      </c>
      <c r="BT488" s="278" t="str">
        <f t="shared" si="179"/>
        <v/>
      </c>
      <c r="BU488" s="278" t="str">
        <f t="shared" si="179"/>
        <v/>
      </c>
      <c r="BV488" s="278" t="str">
        <f t="shared" si="179"/>
        <v/>
      </c>
      <c r="BW488" s="278" t="str">
        <f t="shared" si="179"/>
        <v/>
      </c>
      <c r="BX488" s="278" t="str">
        <f t="shared" si="179"/>
        <v/>
      </c>
      <c r="BY488" s="278" t="str">
        <f t="shared" si="179"/>
        <v/>
      </c>
      <c r="BZ488" s="278" t="str">
        <f t="shared" si="179"/>
        <v/>
      </c>
      <c r="CA488" s="278" t="str">
        <f t="shared" si="179"/>
        <v/>
      </c>
      <c r="CB488" s="278" t="str">
        <f t="shared" si="179"/>
        <v/>
      </c>
      <c r="CC488" s="278" t="str">
        <f t="shared" si="179"/>
        <v/>
      </c>
      <c r="CD488" s="278" t="str">
        <f t="shared" si="179"/>
        <v/>
      </c>
      <c r="CE488" s="278" t="str">
        <f t="shared" si="179"/>
        <v/>
      </c>
      <c r="CF488" s="278" t="str">
        <f t="shared" si="179"/>
        <v/>
      </c>
      <c r="CG488" s="278" t="str">
        <f t="shared" si="179"/>
        <v/>
      </c>
      <c r="CH488" s="278" t="str">
        <f t="shared" si="179"/>
        <v/>
      </c>
      <c r="CI488" s="278" t="str">
        <f t="shared" si="179"/>
        <v/>
      </c>
      <c r="CJ488" s="51">
        <f>SUM(F488:CI488)</f>
        <v>0</v>
      </c>
      <c r="CK488" s="50" t="s">
        <v>172</v>
      </c>
    </row>
    <row r="489" spans="3:89" s="29" customFormat="1" ht="15" customHeight="1">
      <c r="C489" s="120"/>
      <c r="D489" s="242"/>
      <c r="E489" s="243"/>
      <c r="F489" s="242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50" t="s">
        <v>172</v>
      </c>
    </row>
    <row r="490" spans="3:89" s="29" customFormat="1" ht="15" customHeight="1">
      <c r="C490" s="120"/>
      <c r="D490" s="242"/>
      <c r="E490" s="243"/>
      <c r="F490" s="242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50" t="s">
        <v>172</v>
      </c>
    </row>
    <row r="491" spans="3:89" s="29" customFormat="1" ht="15" customHeight="1">
      <c r="C491" s="161" t="str">
        <f>C493</f>
        <v>Permits, Design and Fees</v>
      </c>
      <c r="D491" s="161"/>
      <c r="E491" s="161"/>
      <c r="F491" s="161"/>
      <c r="G491" s="161"/>
      <c r="H491" s="161"/>
      <c r="I491" s="161"/>
      <c r="J491" s="161"/>
      <c r="K491" s="161"/>
      <c r="L491" s="161"/>
      <c r="M491" s="161"/>
      <c r="N491" s="161"/>
      <c r="O491" s="161"/>
      <c r="P491" s="161"/>
      <c r="Q491" s="161"/>
      <c r="R491" s="161"/>
      <c r="S491" s="161"/>
      <c r="T491" s="161"/>
      <c r="U491" s="161"/>
      <c r="V491" s="161"/>
      <c r="W491" s="161"/>
      <c r="X491" s="161"/>
      <c r="Y491" s="161"/>
      <c r="Z491" s="161"/>
      <c r="AA491" s="161"/>
      <c r="AB491" s="161"/>
      <c r="AC491" s="161"/>
      <c r="AD491" s="161"/>
      <c r="AE491" s="161"/>
      <c r="AF491" s="161"/>
      <c r="AG491" s="161"/>
      <c r="AH491" s="161"/>
      <c r="AI491" s="161"/>
      <c r="AJ491" s="161"/>
      <c r="AK491" s="161"/>
      <c r="AL491" s="161"/>
      <c r="AM491" s="161"/>
      <c r="AN491" s="161"/>
      <c r="AO491" s="161"/>
      <c r="AP491" s="161"/>
      <c r="AQ491" s="161"/>
      <c r="AR491" s="161"/>
      <c r="AS491" s="161"/>
      <c r="AT491" s="161"/>
      <c r="AU491" s="161"/>
      <c r="AV491" s="161"/>
      <c r="AW491" s="161"/>
      <c r="AX491" s="161"/>
      <c r="AY491" s="161"/>
      <c r="AZ491" s="161"/>
      <c r="BA491" s="161"/>
      <c r="BB491" s="161"/>
      <c r="BC491" s="161"/>
      <c r="BD491" s="161"/>
      <c r="BE491" s="161"/>
      <c r="BF491" s="161"/>
      <c r="BG491" s="161"/>
      <c r="BH491" s="161"/>
      <c r="BI491" s="161"/>
      <c r="BJ491" s="161"/>
      <c r="BK491" s="161"/>
      <c r="BL491" s="161"/>
      <c r="BM491" s="161"/>
      <c r="BN491" s="161"/>
      <c r="BO491" s="161"/>
      <c r="BP491" s="161"/>
      <c r="BQ491" s="161"/>
      <c r="BR491" s="161"/>
      <c r="BS491" s="161"/>
      <c r="BT491" s="161"/>
      <c r="BU491" s="161"/>
      <c r="BV491" s="161"/>
      <c r="BW491" s="161"/>
      <c r="BX491" s="161"/>
      <c r="BY491" s="161"/>
      <c r="BZ491" s="161"/>
      <c r="CA491" s="161"/>
      <c r="CB491" s="161"/>
      <c r="CC491" s="161"/>
      <c r="CD491" s="161"/>
      <c r="CE491" s="161"/>
      <c r="CF491" s="161"/>
      <c r="CG491" s="161"/>
      <c r="CH491" s="161"/>
      <c r="CI491" s="161"/>
      <c r="CJ491" s="161"/>
      <c r="CK491" s="50" t="s">
        <v>172</v>
      </c>
    </row>
    <row r="492" spans="3:89" s="29" customFormat="1" ht="15" customHeight="1">
      <c r="C492" s="120"/>
      <c r="D492" s="242"/>
      <c r="E492" s="243"/>
      <c r="F492" s="242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50" t="s">
        <v>172</v>
      </c>
    </row>
    <row r="493" spans="3:89" s="29" customFormat="1" ht="15" customHeight="1">
      <c r="C493" s="326" t="s">
        <v>376</v>
      </c>
      <c r="D493" s="249" t="s">
        <v>296</v>
      </c>
      <c r="E493" s="249" t="s">
        <v>303</v>
      </c>
      <c r="F493" s="249" t="s">
        <v>295</v>
      </c>
      <c r="G493" s="249" t="s">
        <v>294</v>
      </c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50" t="s">
        <v>172</v>
      </c>
    </row>
    <row r="494" spans="3:89" s="29" customFormat="1" ht="15" customHeight="1">
      <c r="C494" s="29" t="str">
        <f>C493&amp;" Cost"</f>
        <v>Permits, Design and Fees Cost</v>
      </c>
      <c r="D494" s="118">
        <f>IF(F$17="","",IF(E494="",G494+F494,E494))</f>
        <v>0</v>
      </c>
      <c r="E494" s="118"/>
      <c r="F494" s="235">
        <v>0</v>
      </c>
      <c r="G494" s="235">
        <v>0</v>
      </c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50" t="s">
        <v>172</v>
      </c>
    </row>
    <row r="495" spans="3:89" s="29" customFormat="1" ht="15" customHeight="1">
      <c r="C495" s="207" t="s">
        <v>367</v>
      </c>
      <c r="F495" s="118">
        <f>IFERROR(F494/$F$38, "n/a")</f>
        <v>0</v>
      </c>
      <c r="G495" s="39" t="str">
        <f>IFERROR(G494/$G38,"n/a")</f>
        <v>n/a</v>
      </c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50" t="s">
        <v>172</v>
      </c>
    </row>
    <row r="496" spans="3:89" s="29" customFormat="1" ht="15" customHeight="1">
      <c r="C496" s="207"/>
      <c r="F496" s="328"/>
      <c r="G496" s="32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50" t="s">
        <v>172</v>
      </c>
    </row>
    <row r="497" spans="3:89" s="29" customFormat="1" ht="15" customHeight="1">
      <c r="C497" s="34" t="str">
        <f>C493&amp;" Start Period"</f>
        <v>Permits, Design and Fees Start Period</v>
      </c>
      <c r="D497" s="282">
        <f>MIN(F497:G497)</f>
        <v>0</v>
      </c>
      <c r="F497" s="282">
        <v>0</v>
      </c>
      <c r="G497" s="282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50" t="s">
        <v>172</v>
      </c>
    </row>
    <row r="498" spans="3:89" s="29" customFormat="1" ht="15" customHeight="1">
      <c r="C498" s="207" t="s">
        <v>13</v>
      </c>
      <c r="D498" s="206">
        <f>IF(D497="","",INDEX($F$16:$CK$17,1,MATCH(D497,$F$17:$CK$17,1)))</f>
        <v>42094</v>
      </c>
      <c r="F498" s="206">
        <f>IF(F497="","",INDEX($F$16:$CK$17,1,MATCH(F497,$F$17:$CK$17,1)))</f>
        <v>42094</v>
      </c>
      <c r="G498" s="206" t="str">
        <f>IF(G497="","",INDEX($F$16:$CK$17,1,MATCH(G497,$F$17:$CK$17,1)))</f>
        <v/>
      </c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50" t="s">
        <v>172</v>
      </c>
    </row>
    <row r="499" spans="3:89" s="29" customFormat="1" ht="15" customHeight="1">
      <c r="C499" s="34" t="str">
        <f>C493&amp;" End Period"</f>
        <v>Permits, Design and Fees End Period</v>
      </c>
      <c r="D499" s="282">
        <f>MAX(F499:G499)</f>
        <v>0</v>
      </c>
      <c r="F499" s="282">
        <v>0</v>
      </c>
      <c r="G499" s="282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50" t="s">
        <v>172</v>
      </c>
    </row>
    <row r="500" spans="3:89" s="29" customFormat="1" ht="15" customHeight="1">
      <c r="C500" s="207" t="s">
        <v>13</v>
      </c>
      <c r="D500" s="206">
        <f>IF(D499="","",INDEX($F$16:$CK$17,1,MATCH(D499,$F$17:$CK$17,1)))</f>
        <v>42094</v>
      </c>
      <c r="F500" s="206">
        <f>IF(F499="","",INDEX($F$16:$CK$17,1,MATCH(F499,$F$17:$CK$17,1)))</f>
        <v>42094</v>
      </c>
      <c r="G500" s="206" t="str">
        <f>IF(G499="","",INDEX($F$16:$CK$17,1,MATCH(G499,$F$17:$CK$17,1)))</f>
        <v/>
      </c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50" t="s">
        <v>172</v>
      </c>
    </row>
    <row r="501" spans="3:89" s="29" customFormat="1" ht="15" customHeight="1">
      <c r="C501" s="207"/>
      <c r="D501" s="242"/>
      <c r="E501" s="243"/>
      <c r="F501" s="242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50" t="s">
        <v>172</v>
      </c>
    </row>
    <row r="502" spans="3:89" s="29" customFormat="1" ht="15" customHeight="1">
      <c r="C502" s="34" t="s">
        <v>300</v>
      </c>
      <c r="D502" s="281" t="s">
        <v>299</v>
      </c>
      <c r="E502" s="280">
        <f>IF(D502=F502,0,1)</f>
        <v>0</v>
      </c>
      <c r="F502" s="279" t="s">
        <v>299</v>
      </c>
      <c r="G502" s="279" t="s">
        <v>298</v>
      </c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50" t="s">
        <v>172</v>
      </c>
    </row>
    <row r="503" spans="3:89" s="29" customFormat="1" ht="15" customHeight="1">
      <c r="C503" s="34" t="s">
        <v>365</v>
      </c>
      <c r="D503" s="281" t="s">
        <v>309</v>
      </c>
      <c r="E503" s="280">
        <f>IF(D503=F503,0,1)</f>
        <v>1</v>
      </c>
      <c r="F503" s="279" t="s">
        <v>151</v>
      </c>
      <c r="G503" s="279" t="s">
        <v>309</v>
      </c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50" t="s">
        <v>172</v>
      </c>
    </row>
    <row r="504" spans="3:89" s="29" customFormat="1" ht="15" customHeight="1">
      <c r="C504" s="207"/>
      <c r="D504" s="242"/>
      <c r="E504" s="243"/>
      <c r="F504" s="242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50" t="s">
        <v>172</v>
      </c>
    </row>
    <row r="505" spans="3:89" s="29" customFormat="1" ht="15" customHeight="1">
      <c r="C505" s="29" t="str">
        <f>$F493&amp;" "&amp;$C493</f>
        <v>Phase A Permits, Design and Fees</v>
      </c>
      <c r="D505" s="274">
        <f>IF(F497="",0,F497)</f>
        <v>0</v>
      </c>
      <c r="E505" s="274">
        <f>IF(F499="",0,F499)</f>
        <v>0</v>
      </c>
      <c r="F505" s="121">
        <f t="shared" ref="F505:AK505" si="180">IF(F$17="","",IF(AND(F$17&gt;=$D505,F$17&lt;=$E505),$F$494/($E505-$D505+1)))</f>
        <v>0</v>
      </c>
      <c r="G505" s="121" t="b">
        <f t="shared" si="180"/>
        <v>0</v>
      </c>
      <c r="H505" s="121" t="b">
        <f t="shared" si="180"/>
        <v>0</v>
      </c>
      <c r="I505" s="121" t="b">
        <f t="shared" si="180"/>
        <v>0</v>
      </c>
      <c r="J505" s="121" t="b">
        <f t="shared" si="180"/>
        <v>0</v>
      </c>
      <c r="K505" s="121" t="b">
        <f t="shared" si="180"/>
        <v>0</v>
      </c>
      <c r="L505" s="121" t="b">
        <f t="shared" si="180"/>
        <v>0</v>
      </c>
      <c r="M505" s="121" t="b">
        <f t="shared" si="180"/>
        <v>0</v>
      </c>
      <c r="N505" s="121" t="b">
        <f t="shared" si="180"/>
        <v>0</v>
      </c>
      <c r="O505" s="121" t="b">
        <f t="shared" si="180"/>
        <v>0</v>
      </c>
      <c r="P505" s="121" t="b">
        <f t="shared" si="180"/>
        <v>0</v>
      </c>
      <c r="Q505" s="121" t="b">
        <f t="shared" si="180"/>
        <v>0</v>
      </c>
      <c r="R505" s="121" t="b">
        <f t="shared" si="180"/>
        <v>0</v>
      </c>
      <c r="S505" s="121" t="b">
        <f t="shared" si="180"/>
        <v>0</v>
      </c>
      <c r="T505" s="121" t="b">
        <f t="shared" si="180"/>
        <v>0</v>
      </c>
      <c r="U505" s="121" t="b">
        <f t="shared" si="180"/>
        <v>0</v>
      </c>
      <c r="V505" s="121" t="b">
        <f t="shared" si="180"/>
        <v>0</v>
      </c>
      <c r="W505" s="121" t="b">
        <f t="shared" si="180"/>
        <v>0</v>
      </c>
      <c r="X505" s="121" t="b">
        <f t="shared" si="180"/>
        <v>0</v>
      </c>
      <c r="Y505" s="121" t="b">
        <f t="shared" si="180"/>
        <v>0</v>
      </c>
      <c r="Z505" s="121" t="b">
        <f t="shared" si="180"/>
        <v>0</v>
      </c>
      <c r="AA505" s="121" t="b">
        <f t="shared" si="180"/>
        <v>0</v>
      </c>
      <c r="AB505" s="121" t="b">
        <f t="shared" si="180"/>
        <v>0</v>
      </c>
      <c r="AC505" s="121" t="b">
        <f t="shared" si="180"/>
        <v>0</v>
      </c>
      <c r="AD505" s="121" t="b">
        <f t="shared" si="180"/>
        <v>0</v>
      </c>
      <c r="AE505" s="121" t="b">
        <f t="shared" si="180"/>
        <v>0</v>
      </c>
      <c r="AF505" s="121" t="b">
        <f t="shared" si="180"/>
        <v>0</v>
      </c>
      <c r="AG505" s="121" t="b">
        <f t="shared" si="180"/>
        <v>0</v>
      </c>
      <c r="AH505" s="121" t="b">
        <f t="shared" si="180"/>
        <v>0</v>
      </c>
      <c r="AI505" s="121" t="b">
        <f t="shared" si="180"/>
        <v>0</v>
      </c>
      <c r="AJ505" s="121" t="b">
        <f t="shared" si="180"/>
        <v>0</v>
      </c>
      <c r="AK505" s="121" t="b">
        <f t="shared" si="180"/>
        <v>0</v>
      </c>
      <c r="AL505" s="121" t="b">
        <f t="shared" ref="AL505:BQ505" si="181">IF(AL$17="","",IF(AND(AL$17&gt;=$D505,AL$17&lt;=$E505),$F$494/($E505-$D505+1)))</f>
        <v>0</v>
      </c>
      <c r="AM505" s="121" t="b">
        <f t="shared" si="181"/>
        <v>0</v>
      </c>
      <c r="AN505" s="121" t="b">
        <f t="shared" si="181"/>
        <v>0</v>
      </c>
      <c r="AO505" s="121" t="b">
        <f t="shared" si="181"/>
        <v>0</v>
      </c>
      <c r="AP505" s="121" t="b">
        <f t="shared" si="181"/>
        <v>0</v>
      </c>
      <c r="AQ505" s="121" t="b">
        <f t="shared" si="181"/>
        <v>0</v>
      </c>
      <c r="AR505" s="121" t="b">
        <f t="shared" si="181"/>
        <v>0</v>
      </c>
      <c r="AS505" s="121" t="b">
        <f t="shared" si="181"/>
        <v>0</v>
      </c>
      <c r="AT505" s="121" t="b">
        <f t="shared" si="181"/>
        <v>0</v>
      </c>
      <c r="AU505" s="121" t="b">
        <f t="shared" si="181"/>
        <v>0</v>
      </c>
      <c r="AV505" s="121" t="b">
        <f t="shared" si="181"/>
        <v>0</v>
      </c>
      <c r="AW505" s="121" t="b">
        <f t="shared" si="181"/>
        <v>0</v>
      </c>
      <c r="AX505" s="121" t="b">
        <f t="shared" si="181"/>
        <v>0</v>
      </c>
      <c r="AY505" s="121" t="b">
        <f t="shared" si="181"/>
        <v>0</v>
      </c>
      <c r="AZ505" s="121" t="b">
        <f t="shared" si="181"/>
        <v>0</v>
      </c>
      <c r="BA505" s="121" t="b">
        <f t="shared" si="181"/>
        <v>0</v>
      </c>
      <c r="BB505" s="121" t="b">
        <f t="shared" si="181"/>
        <v>0</v>
      </c>
      <c r="BC505" s="121" t="b">
        <f t="shared" si="181"/>
        <v>0</v>
      </c>
      <c r="BD505" s="121" t="b">
        <f t="shared" si="181"/>
        <v>0</v>
      </c>
      <c r="BE505" s="121" t="b">
        <f t="shared" si="181"/>
        <v>0</v>
      </c>
      <c r="BF505" s="121" t="b">
        <f t="shared" si="181"/>
        <v>0</v>
      </c>
      <c r="BG505" s="121" t="b">
        <f t="shared" si="181"/>
        <v>0</v>
      </c>
      <c r="BH505" s="121" t="b">
        <f t="shared" si="181"/>
        <v>0</v>
      </c>
      <c r="BI505" s="121" t="b">
        <f t="shared" si="181"/>
        <v>0</v>
      </c>
      <c r="BJ505" s="121" t="b">
        <f t="shared" si="181"/>
        <v>0</v>
      </c>
      <c r="BK505" s="121" t="b">
        <f t="shared" si="181"/>
        <v>0</v>
      </c>
      <c r="BL505" s="121" t="b">
        <f t="shared" si="181"/>
        <v>0</v>
      </c>
      <c r="BM505" s="121" t="b">
        <f t="shared" si="181"/>
        <v>0</v>
      </c>
      <c r="BN505" s="121" t="b">
        <f t="shared" si="181"/>
        <v>0</v>
      </c>
      <c r="BO505" s="121" t="str">
        <f t="shared" si="181"/>
        <v/>
      </c>
      <c r="BP505" s="121" t="str">
        <f t="shared" si="181"/>
        <v/>
      </c>
      <c r="BQ505" s="121" t="str">
        <f t="shared" si="181"/>
        <v/>
      </c>
      <c r="BR505" s="121" t="str">
        <f t="shared" ref="BR505:CI505" si="182">IF(BR$17="","",IF(AND(BR$17&gt;=$D505,BR$17&lt;=$E505),$F$494/($E505-$D505+1)))</f>
        <v/>
      </c>
      <c r="BS505" s="121" t="str">
        <f t="shared" si="182"/>
        <v/>
      </c>
      <c r="BT505" s="121" t="str">
        <f t="shared" si="182"/>
        <v/>
      </c>
      <c r="BU505" s="121" t="str">
        <f t="shared" si="182"/>
        <v/>
      </c>
      <c r="BV505" s="121" t="str">
        <f t="shared" si="182"/>
        <v/>
      </c>
      <c r="BW505" s="121" t="str">
        <f t="shared" si="182"/>
        <v/>
      </c>
      <c r="BX505" s="121" t="str">
        <f t="shared" si="182"/>
        <v/>
      </c>
      <c r="BY505" s="121" t="str">
        <f t="shared" si="182"/>
        <v/>
      </c>
      <c r="BZ505" s="121" t="str">
        <f t="shared" si="182"/>
        <v/>
      </c>
      <c r="CA505" s="121" t="str">
        <f t="shared" si="182"/>
        <v/>
      </c>
      <c r="CB505" s="121" t="str">
        <f t="shared" si="182"/>
        <v/>
      </c>
      <c r="CC505" s="121" t="str">
        <f t="shared" si="182"/>
        <v/>
      </c>
      <c r="CD505" s="121" t="str">
        <f t="shared" si="182"/>
        <v/>
      </c>
      <c r="CE505" s="121" t="str">
        <f t="shared" si="182"/>
        <v/>
      </c>
      <c r="CF505" s="121" t="str">
        <f t="shared" si="182"/>
        <v/>
      </c>
      <c r="CG505" s="121" t="str">
        <f t="shared" si="182"/>
        <v/>
      </c>
      <c r="CH505" s="121" t="str">
        <f t="shared" si="182"/>
        <v/>
      </c>
      <c r="CI505" s="121" t="str">
        <f t="shared" si="182"/>
        <v/>
      </c>
      <c r="CJ505" s="51">
        <f>SUM(F505:CI505)</f>
        <v>0</v>
      </c>
      <c r="CK505" s="50" t="s">
        <v>172</v>
      </c>
    </row>
    <row r="506" spans="3:89" s="29" customFormat="1" ht="15" customHeight="1">
      <c r="C506" s="29" t="str">
        <f>$G493&amp;" "&amp;$C493</f>
        <v>Phase B Permits, Design and Fees</v>
      </c>
      <c r="D506" s="273">
        <f>IF(G497="",0,G497)</f>
        <v>0</v>
      </c>
      <c r="E506" s="273">
        <f>IF(G499="",0,G499)</f>
        <v>0</v>
      </c>
      <c r="F506" s="277">
        <f t="shared" ref="F506:AK506" si="183">IF(F$17="","",IF(AND(F$17&gt;=$D506,F$17&lt;=$E506),$G$494/($E506-$D506+1)))</f>
        <v>0</v>
      </c>
      <c r="G506" s="277" t="b">
        <f t="shared" si="183"/>
        <v>0</v>
      </c>
      <c r="H506" s="277" t="b">
        <f t="shared" si="183"/>
        <v>0</v>
      </c>
      <c r="I506" s="277" t="b">
        <f t="shared" si="183"/>
        <v>0</v>
      </c>
      <c r="J506" s="277" t="b">
        <f t="shared" si="183"/>
        <v>0</v>
      </c>
      <c r="K506" s="277" t="b">
        <f t="shared" si="183"/>
        <v>0</v>
      </c>
      <c r="L506" s="277" t="b">
        <f t="shared" si="183"/>
        <v>0</v>
      </c>
      <c r="M506" s="277" t="b">
        <f t="shared" si="183"/>
        <v>0</v>
      </c>
      <c r="N506" s="277" t="b">
        <f t="shared" si="183"/>
        <v>0</v>
      </c>
      <c r="O506" s="277" t="b">
        <f t="shared" si="183"/>
        <v>0</v>
      </c>
      <c r="P506" s="277" t="b">
        <f t="shared" si="183"/>
        <v>0</v>
      </c>
      <c r="Q506" s="277" t="b">
        <f t="shared" si="183"/>
        <v>0</v>
      </c>
      <c r="R506" s="277" t="b">
        <f t="shared" si="183"/>
        <v>0</v>
      </c>
      <c r="S506" s="277" t="b">
        <f t="shared" si="183"/>
        <v>0</v>
      </c>
      <c r="T506" s="277" t="b">
        <f t="shared" si="183"/>
        <v>0</v>
      </c>
      <c r="U506" s="277" t="b">
        <f t="shared" si="183"/>
        <v>0</v>
      </c>
      <c r="V506" s="277" t="b">
        <f t="shared" si="183"/>
        <v>0</v>
      </c>
      <c r="W506" s="277" t="b">
        <f t="shared" si="183"/>
        <v>0</v>
      </c>
      <c r="X506" s="277" t="b">
        <f t="shared" si="183"/>
        <v>0</v>
      </c>
      <c r="Y506" s="277" t="b">
        <f t="shared" si="183"/>
        <v>0</v>
      </c>
      <c r="Z506" s="277" t="b">
        <f t="shared" si="183"/>
        <v>0</v>
      </c>
      <c r="AA506" s="277" t="b">
        <f t="shared" si="183"/>
        <v>0</v>
      </c>
      <c r="AB506" s="277" t="b">
        <f t="shared" si="183"/>
        <v>0</v>
      </c>
      <c r="AC506" s="277" t="b">
        <f t="shared" si="183"/>
        <v>0</v>
      </c>
      <c r="AD506" s="277" t="b">
        <f t="shared" si="183"/>
        <v>0</v>
      </c>
      <c r="AE506" s="277" t="b">
        <f t="shared" si="183"/>
        <v>0</v>
      </c>
      <c r="AF506" s="277" t="b">
        <f t="shared" si="183"/>
        <v>0</v>
      </c>
      <c r="AG506" s="277" t="b">
        <f t="shared" si="183"/>
        <v>0</v>
      </c>
      <c r="AH506" s="277" t="b">
        <f t="shared" si="183"/>
        <v>0</v>
      </c>
      <c r="AI506" s="277" t="b">
        <f t="shared" si="183"/>
        <v>0</v>
      </c>
      <c r="AJ506" s="277" t="b">
        <f t="shared" si="183"/>
        <v>0</v>
      </c>
      <c r="AK506" s="277" t="b">
        <f t="shared" si="183"/>
        <v>0</v>
      </c>
      <c r="AL506" s="277" t="b">
        <f t="shared" ref="AL506:BQ506" si="184">IF(AL$17="","",IF(AND(AL$17&gt;=$D506,AL$17&lt;=$E506),$G$494/($E506-$D506+1)))</f>
        <v>0</v>
      </c>
      <c r="AM506" s="277" t="b">
        <f t="shared" si="184"/>
        <v>0</v>
      </c>
      <c r="AN506" s="277" t="b">
        <f t="shared" si="184"/>
        <v>0</v>
      </c>
      <c r="AO506" s="277" t="b">
        <f t="shared" si="184"/>
        <v>0</v>
      </c>
      <c r="AP506" s="277" t="b">
        <f t="shared" si="184"/>
        <v>0</v>
      </c>
      <c r="AQ506" s="277" t="b">
        <f t="shared" si="184"/>
        <v>0</v>
      </c>
      <c r="AR506" s="277" t="b">
        <f t="shared" si="184"/>
        <v>0</v>
      </c>
      <c r="AS506" s="277" t="b">
        <f t="shared" si="184"/>
        <v>0</v>
      </c>
      <c r="AT506" s="277" t="b">
        <f t="shared" si="184"/>
        <v>0</v>
      </c>
      <c r="AU506" s="277" t="b">
        <f t="shared" si="184"/>
        <v>0</v>
      </c>
      <c r="AV506" s="277" t="b">
        <f t="shared" si="184"/>
        <v>0</v>
      </c>
      <c r="AW506" s="277" t="b">
        <f t="shared" si="184"/>
        <v>0</v>
      </c>
      <c r="AX506" s="277" t="b">
        <f t="shared" si="184"/>
        <v>0</v>
      </c>
      <c r="AY506" s="277" t="b">
        <f t="shared" si="184"/>
        <v>0</v>
      </c>
      <c r="AZ506" s="277" t="b">
        <f t="shared" si="184"/>
        <v>0</v>
      </c>
      <c r="BA506" s="277" t="b">
        <f t="shared" si="184"/>
        <v>0</v>
      </c>
      <c r="BB506" s="277" t="b">
        <f t="shared" si="184"/>
        <v>0</v>
      </c>
      <c r="BC506" s="277" t="b">
        <f t="shared" si="184"/>
        <v>0</v>
      </c>
      <c r="BD506" s="277" t="b">
        <f t="shared" si="184"/>
        <v>0</v>
      </c>
      <c r="BE506" s="277" t="b">
        <f t="shared" si="184"/>
        <v>0</v>
      </c>
      <c r="BF506" s="277" t="b">
        <f t="shared" si="184"/>
        <v>0</v>
      </c>
      <c r="BG506" s="277" t="b">
        <f t="shared" si="184"/>
        <v>0</v>
      </c>
      <c r="BH506" s="277" t="b">
        <f t="shared" si="184"/>
        <v>0</v>
      </c>
      <c r="BI506" s="277" t="b">
        <f t="shared" si="184"/>
        <v>0</v>
      </c>
      <c r="BJ506" s="277" t="b">
        <f t="shared" si="184"/>
        <v>0</v>
      </c>
      <c r="BK506" s="277" t="b">
        <f t="shared" si="184"/>
        <v>0</v>
      </c>
      <c r="BL506" s="277" t="b">
        <f t="shared" si="184"/>
        <v>0</v>
      </c>
      <c r="BM506" s="277" t="b">
        <f t="shared" si="184"/>
        <v>0</v>
      </c>
      <c r="BN506" s="277" t="b">
        <f t="shared" si="184"/>
        <v>0</v>
      </c>
      <c r="BO506" s="277" t="str">
        <f t="shared" si="184"/>
        <v/>
      </c>
      <c r="BP506" s="277" t="str">
        <f t="shared" si="184"/>
        <v/>
      </c>
      <c r="BQ506" s="277" t="str">
        <f t="shared" si="184"/>
        <v/>
      </c>
      <c r="BR506" s="277" t="str">
        <f t="shared" ref="BR506:CI506" si="185">IF(BR$17="","",IF(AND(BR$17&gt;=$D506,BR$17&lt;=$E506),$G$494/($E506-$D506+1)))</f>
        <v/>
      </c>
      <c r="BS506" s="277" t="str">
        <f t="shared" si="185"/>
        <v/>
      </c>
      <c r="BT506" s="277" t="str">
        <f t="shared" si="185"/>
        <v/>
      </c>
      <c r="BU506" s="277" t="str">
        <f t="shared" si="185"/>
        <v/>
      </c>
      <c r="BV506" s="277" t="str">
        <f t="shared" si="185"/>
        <v/>
      </c>
      <c r="BW506" s="277" t="str">
        <f t="shared" si="185"/>
        <v/>
      </c>
      <c r="BX506" s="277" t="str">
        <f t="shared" si="185"/>
        <v/>
      </c>
      <c r="BY506" s="277" t="str">
        <f t="shared" si="185"/>
        <v/>
      </c>
      <c r="BZ506" s="277" t="str">
        <f t="shared" si="185"/>
        <v/>
      </c>
      <c r="CA506" s="277" t="str">
        <f t="shared" si="185"/>
        <v/>
      </c>
      <c r="CB506" s="277" t="str">
        <f t="shared" si="185"/>
        <v/>
      </c>
      <c r="CC506" s="277" t="str">
        <f t="shared" si="185"/>
        <v/>
      </c>
      <c r="CD506" s="277" t="str">
        <f t="shared" si="185"/>
        <v/>
      </c>
      <c r="CE506" s="277" t="str">
        <f t="shared" si="185"/>
        <v/>
      </c>
      <c r="CF506" s="277" t="str">
        <f t="shared" si="185"/>
        <v/>
      </c>
      <c r="CG506" s="277" t="str">
        <f t="shared" si="185"/>
        <v/>
      </c>
      <c r="CH506" s="277" t="str">
        <f t="shared" si="185"/>
        <v/>
      </c>
      <c r="CI506" s="277" t="str">
        <f t="shared" si="185"/>
        <v/>
      </c>
      <c r="CJ506" s="60">
        <f>SUM(F506:CI506)</f>
        <v>0</v>
      </c>
      <c r="CK506" s="50" t="s">
        <v>172</v>
      </c>
    </row>
    <row r="507" spans="3:89" s="29" customFormat="1" ht="15" customHeight="1">
      <c r="C507" s="140" t="str">
        <f>"Total "&amp;$C493</f>
        <v>Total Permits, Design and Fees</v>
      </c>
      <c r="D507" s="270">
        <f>IF(D497="",0,D497)</f>
        <v>0</v>
      </c>
      <c r="E507" s="270">
        <f>IF(D499="",0,D499)</f>
        <v>0</v>
      </c>
      <c r="F507" s="278">
        <f t="shared" ref="F507:AK507" si="186">IF(F$17="","",IF($E$502=0,SUM(F505:F506),IF(AND(F$17&gt;=$D507,F$17&lt;=$E507),$D$494/($E507-$D507+1),0)))</f>
        <v>0</v>
      </c>
      <c r="G507" s="278">
        <f t="shared" si="186"/>
        <v>0</v>
      </c>
      <c r="H507" s="278">
        <f t="shared" si="186"/>
        <v>0</v>
      </c>
      <c r="I507" s="278">
        <f t="shared" si="186"/>
        <v>0</v>
      </c>
      <c r="J507" s="278">
        <f t="shared" si="186"/>
        <v>0</v>
      </c>
      <c r="K507" s="278">
        <f t="shared" si="186"/>
        <v>0</v>
      </c>
      <c r="L507" s="278">
        <f t="shared" si="186"/>
        <v>0</v>
      </c>
      <c r="M507" s="278">
        <f t="shared" si="186"/>
        <v>0</v>
      </c>
      <c r="N507" s="278">
        <f t="shared" si="186"/>
        <v>0</v>
      </c>
      <c r="O507" s="278">
        <f t="shared" si="186"/>
        <v>0</v>
      </c>
      <c r="P507" s="278">
        <f t="shared" si="186"/>
        <v>0</v>
      </c>
      <c r="Q507" s="278">
        <f t="shared" si="186"/>
        <v>0</v>
      </c>
      <c r="R507" s="278">
        <f t="shared" si="186"/>
        <v>0</v>
      </c>
      <c r="S507" s="278">
        <f t="shared" si="186"/>
        <v>0</v>
      </c>
      <c r="T507" s="278">
        <f t="shared" si="186"/>
        <v>0</v>
      </c>
      <c r="U507" s="278">
        <f t="shared" si="186"/>
        <v>0</v>
      </c>
      <c r="V507" s="278">
        <f t="shared" si="186"/>
        <v>0</v>
      </c>
      <c r="W507" s="278">
        <f t="shared" si="186"/>
        <v>0</v>
      </c>
      <c r="X507" s="278">
        <f t="shared" si="186"/>
        <v>0</v>
      </c>
      <c r="Y507" s="278">
        <f t="shared" si="186"/>
        <v>0</v>
      </c>
      <c r="Z507" s="278">
        <f t="shared" si="186"/>
        <v>0</v>
      </c>
      <c r="AA507" s="278">
        <f t="shared" si="186"/>
        <v>0</v>
      </c>
      <c r="AB507" s="278">
        <f t="shared" si="186"/>
        <v>0</v>
      </c>
      <c r="AC507" s="278">
        <f t="shared" si="186"/>
        <v>0</v>
      </c>
      <c r="AD507" s="278">
        <f t="shared" si="186"/>
        <v>0</v>
      </c>
      <c r="AE507" s="278">
        <f t="shared" si="186"/>
        <v>0</v>
      </c>
      <c r="AF507" s="278">
        <f t="shared" si="186"/>
        <v>0</v>
      </c>
      <c r="AG507" s="278">
        <f t="shared" si="186"/>
        <v>0</v>
      </c>
      <c r="AH507" s="278">
        <f t="shared" si="186"/>
        <v>0</v>
      </c>
      <c r="AI507" s="278">
        <f t="shared" si="186"/>
        <v>0</v>
      </c>
      <c r="AJ507" s="278">
        <f t="shared" si="186"/>
        <v>0</v>
      </c>
      <c r="AK507" s="278">
        <f t="shared" si="186"/>
        <v>0</v>
      </c>
      <c r="AL507" s="278">
        <f t="shared" ref="AL507:BQ507" si="187">IF(AL$17="","",IF($E$502=0,SUM(AL505:AL506),IF(AND(AL$17&gt;=$D507,AL$17&lt;=$E507),$D$494/($E507-$D507+1),0)))</f>
        <v>0</v>
      </c>
      <c r="AM507" s="278">
        <f t="shared" si="187"/>
        <v>0</v>
      </c>
      <c r="AN507" s="278">
        <f t="shared" si="187"/>
        <v>0</v>
      </c>
      <c r="AO507" s="278">
        <f t="shared" si="187"/>
        <v>0</v>
      </c>
      <c r="AP507" s="278">
        <f t="shared" si="187"/>
        <v>0</v>
      </c>
      <c r="AQ507" s="278">
        <f t="shared" si="187"/>
        <v>0</v>
      </c>
      <c r="AR507" s="278">
        <f t="shared" si="187"/>
        <v>0</v>
      </c>
      <c r="AS507" s="278">
        <f t="shared" si="187"/>
        <v>0</v>
      </c>
      <c r="AT507" s="278">
        <f t="shared" si="187"/>
        <v>0</v>
      </c>
      <c r="AU507" s="278">
        <f t="shared" si="187"/>
        <v>0</v>
      </c>
      <c r="AV507" s="278">
        <f t="shared" si="187"/>
        <v>0</v>
      </c>
      <c r="AW507" s="278">
        <f t="shared" si="187"/>
        <v>0</v>
      </c>
      <c r="AX507" s="278">
        <f t="shared" si="187"/>
        <v>0</v>
      </c>
      <c r="AY507" s="278">
        <f t="shared" si="187"/>
        <v>0</v>
      </c>
      <c r="AZ507" s="278">
        <f t="shared" si="187"/>
        <v>0</v>
      </c>
      <c r="BA507" s="278">
        <f t="shared" si="187"/>
        <v>0</v>
      </c>
      <c r="BB507" s="278">
        <f t="shared" si="187"/>
        <v>0</v>
      </c>
      <c r="BC507" s="278">
        <f t="shared" si="187"/>
        <v>0</v>
      </c>
      <c r="BD507" s="278">
        <f t="shared" si="187"/>
        <v>0</v>
      </c>
      <c r="BE507" s="278">
        <f t="shared" si="187"/>
        <v>0</v>
      </c>
      <c r="BF507" s="278">
        <f t="shared" si="187"/>
        <v>0</v>
      </c>
      <c r="BG507" s="278">
        <f t="shared" si="187"/>
        <v>0</v>
      </c>
      <c r="BH507" s="278">
        <f t="shared" si="187"/>
        <v>0</v>
      </c>
      <c r="BI507" s="278">
        <f t="shared" si="187"/>
        <v>0</v>
      </c>
      <c r="BJ507" s="278">
        <f t="shared" si="187"/>
        <v>0</v>
      </c>
      <c r="BK507" s="278">
        <f t="shared" si="187"/>
        <v>0</v>
      </c>
      <c r="BL507" s="278">
        <f t="shared" si="187"/>
        <v>0</v>
      </c>
      <c r="BM507" s="278">
        <f t="shared" si="187"/>
        <v>0</v>
      </c>
      <c r="BN507" s="278">
        <f t="shared" si="187"/>
        <v>0</v>
      </c>
      <c r="BO507" s="278" t="str">
        <f t="shared" si="187"/>
        <v/>
      </c>
      <c r="BP507" s="278" t="str">
        <f t="shared" si="187"/>
        <v/>
      </c>
      <c r="BQ507" s="278" t="str">
        <f t="shared" si="187"/>
        <v/>
      </c>
      <c r="BR507" s="278" t="str">
        <f t="shared" ref="BR507:CI507" si="188">IF(BR$17="","",IF($E$502=0,SUM(BR505:BR506),IF(AND(BR$17&gt;=$D507,BR$17&lt;=$E507),$D$494/($E507-$D507+1),0)))</f>
        <v/>
      </c>
      <c r="BS507" s="278" t="str">
        <f t="shared" si="188"/>
        <v/>
      </c>
      <c r="BT507" s="278" t="str">
        <f t="shared" si="188"/>
        <v/>
      </c>
      <c r="BU507" s="278" t="str">
        <f t="shared" si="188"/>
        <v/>
      </c>
      <c r="BV507" s="278" t="str">
        <f t="shared" si="188"/>
        <v/>
      </c>
      <c r="BW507" s="278" t="str">
        <f t="shared" si="188"/>
        <v/>
      </c>
      <c r="BX507" s="278" t="str">
        <f t="shared" si="188"/>
        <v/>
      </c>
      <c r="BY507" s="278" t="str">
        <f t="shared" si="188"/>
        <v/>
      </c>
      <c r="BZ507" s="278" t="str">
        <f t="shared" si="188"/>
        <v/>
      </c>
      <c r="CA507" s="278" t="str">
        <f t="shared" si="188"/>
        <v/>
      </c>
      <c r="CB507" s="278" t="str">
        <f t="shared" si="188"/>
        <v/>
      </c>
      <c r="CC507" s="278" t="str">
        <f t="shared" si="188"/>
        <v/>
      </c>
      <c r="CD507" s="278" t="str">
        <f t="shared" si="188"/>
        <v/>
      </c>
      <c r="CE507" s="278" t="str">
        <f t="shared" si="188"/>
        <v/>
      </c>
      <c r="CF507" s="278" t="str">
        <f t="shared" si="188"/>
        <v/>
      </c>
      <c r="CG507" s="278" t="str">
        <f t="shared" si="188"/>
        <v/>
      </c>
      <c r="CH507" s="278" t="str">
        <f t="shared" si="188"/>
        <v/>
      </c>
      <c r="CI507" s="278" t="str">
        <f t="shared" si="188"/>
        <v/>
      </c>
      <c r="CJ507" s="51">
        <f>SUM(F507:CI507)</f>
        <v>0</v>
      </c>
      <c r="CK507" s="50" t="s">
        <v>172</v>
      </c>
    </row>
    <row r="508" spans="3:89" s="29" customFormat="1" ht="15" customHeight="1">
      <c r="C508" s="120"/>
      <c r="D508" s="242"/>
      <c r="E508" s="243"/>
      <c r="F508" s="242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50" t="s">
        <v>172</v>
      </c>
    </row>
    <row r="509" spans="3:89" s="29" customFormat="1" ht="15" customHeight="1">
      <c r="C509" s="120"/>
      <c r="D509" s="242"/>
      <c r="E509" s="243"/>
      <c r="F509" s="242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50" t="s">
        <v>172</v>
      </c>
    </row>
    <row r="510" spans="3:89" s="29" customFormat="1" ht="15" customHeight="1">
      <c r="C510" s="161" t="str">
        <f>C512</f>
        <v>Heritage Restoration</v>
      </c>
      <c r="D510" s="161"/>
      <c r="E510" s="161"/>
      <c r="F510" s="161"/>
      <c r="G510" s="161"/>
      <c r="H510" s="161"/>
      <c r="I510" s="161"/>
      <c r="J510" s="161"/>
      <c r="K510" s="161"/>
      <c r="L510" s="161"/>
      <c r="M510" s="161"/>
      <c r="N510" s="161"/>
      <c r="O510" s="161"/>
      <c r="P510" s="161"/>
      <c r="Q510" s="161"/>
      <c r="R510" s="161"/>
      <c r="S510" s="161"/>
      <c r="T510" s="161"/>
      <c r="U510" s="161"/>
      <c r="V510" s="161"/>
      <c r="W510" s="161"/>
      <c r="X510" s="161"/>
      <c r="Y510" s="161"/>
      <c r="Z510" s="161"/>
      <c r="AA510" s="161"/>
      <c r="AB510" s="161"/>
      <c r="AC510" s="161"/>
      <c r="AD510" s="161"/>
      <c r="AE510" s="161"/>
      <c r="AF510" s="161"/>
      <c r="AG510" s="161"/>
      <c r="AH510" s="161"/>
      <c r="AI510" s="161"/>
      <c r="AJ510" s="161"/>
      <c r="AK510" s="161"/>
      <c r="AL510" s="161"/>
      <c r="AM510" s="161"/>
      <c r="AN510" s="161"/>
      <c r="AO510" s="161"/>
      <c r="AP510" s="161"/>
      <c r="AQ510" s="161"/>
      <c r="AR510" s="161"/>
      <c r="AS510" s="161"/>
      <c r="AT510" s="161"/>
      <c r="AU510" s="161"/>
      <c r="AV510" s="161"/>
      <c r="AW510" s="161"/>
      <c r="AX510" s="161"/>
      <c r="AY510" s="161"/>
      <c r="AZ510" s="161"/>
      <c r="BA510" s="161"/>
      <c r="BB510" s="161"/>
      <c r="BC510" s="161"/>
      <c r="BD510" s="161"/>
      <c r="BE510" s="161"/>
      <c r="BF510" s="161"/>
      <c r="BG510" s="161"/>
      <c r="BH510" s="161"/>
      <c r="BI510" s="161"/>
      <c r="BJ510" s="161"/>
      <c r="BK510" s="161"/>
      <c r="BL510" s="161"/>
      <c r="BM510" s="161"/>
      <c r="BN510" s="161"/>
      <c r="BO510" s="161"/>
      <c r="BP510" s="161"/>
      <c r="BQ510" s="161"/>
      <c r="BR510" s="161"/>
      <c r="BS510" s="161"/>
      <c r="BT510" s="161"/>
      <c r="BU510" s="161"/>
      <c r="BV510" s="161"/>
      <c r="BW510" s="161"/>
      <c r="BX510" s="161"/>
      <c r="BY510" s="161"/>
      <c r="BZ510" s="161"/>
      <c r="CA510" s="161"/>
      <c r="CB510" s="161"/>
      <c r="CC510" s="161"/>
      <c r="CD510" s="161"/>
      <c r="CE510" s="161"/>
      <c r="CF510" s="161"/>
      <c r="CG510" s="161"/>
      <c r="CH510" s="161"/>
      <c r="CI510" s="161"/>
      <c r="CJ510" s="161"/>
      <c r="CK510" s="50" t="s">
        <v>172</v>
      </c>
    </row>
    <row r="511" spans="3:89" s="29" customFormat="1" ht="15" customHeight="1">
      <c r="C511" s="120"/>
      <c r="D511" s="242"/>
      <c r="E511" s="243"/>
      <c r="F511" s="242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50" t="s">
        <v>172</v>
      </c>
    </row>
    <row r="512" spans="3:89" s="29" customFormat="1" ht="15" customHeight="1">
      <c r="C512" s="326" t="s">
        <v>375</v>
      </c>
      <c r="D512" s="249" t="s">
        <v>296</v>
      </c>
      <c r="E512" s="249" t="s">
        <v>303</v>
      </c>
      <c r="F512" s="249" t="s">
        <v>295</v>
      </c>
      <c r="G512" s="249" t="s">
        <v>294</v>
      </c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50" t="s">
        <v>172</v>
      </c>
    </row>
    <row r="513" spans="3:89" s="29" customFormat="1" ht="15" customHeight="1">
      <c r="C513" s="29" t="s">
        <v>375</v>
      </c>
      <c r="D513" s="118">
        <f>IF($F$17="","",IF(E513="",G513+F513,E513))</f>
        <v>0</v>
      </c>
      <c r="F513" s="329">
        <v>0</v>
      </c>
      <c r="G513" s="329">
        <v>0</v>
      </c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50" t="s">
        <v>172</v>
      </c>
    </row>
    <row r="514" spans="3:89" s="29" customFormat="1" ht="15" customHeight="1">
      <c r="C514" s="207" t="s">
        <v>367</v>
      </c>
      <c r="F514" s="118">
        <f>IFERROR(F513/F27,0)</f>
        <v>0</v>
      </c>
      <c r="G514" s="39">
        <f>IFERROR(G513/G27,0)</f>
        <v>0</v>
      </c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50" t="s">
        <v>172</v>
      </c>
    </row>
    <row r="515" spans="3:89" s="29" customFormat="1" ht="15" customHeight="1">
      <c r="C515" s="207"/>
      <c r="F515" s="208"/>
      <c r="G515" s="32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50" t="s">
        <v>172</v>
      </c>
    </row>
    <row r="516" spans="3:89" s="29" customFormat="1" ht="15" customHeight="1">
      <c r="C516" s="34" t="str">
        <f>C512&amp;" Start Period"</f>
        <v>Heritage Restoration Start Period</v>
      </c>
      <c r="D516" s="282">
        <f>MIN(F516:G516)</f>
        <v>0</v>
      </c>
      <c r="F516" s="282">
        <v>0</v>
      </c>
      <c r="G516" s="282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50" t="s">
        <v>172</v>
      </c>
    </row>
    <row r="517" spans="3:89" s="29" customFormat="1" ht="15" customHeight="1">
      <c r="C517" s="207" t="s">
        <v>13</v>
      </c>
      <c r="D517" s="206">
        <f>IF(D516="","",INDEX($F$16:$CK$17,1,MATCH(D516,$F$17:$CK$17,1)))</f>
        <v>42094</v>
      </c>
      <c r="F517" s="206">
        <f>IF(F516="","",INDEX($F$16:$CK$17,1,MATCH(F516,$F$17:$CK$17,1)))</f>
        <v>42094</v>
      </c>
      <c r="G517" s="206" t="str">
        <f>IF(G516="","",INDEX($F$16:$CK$17,1,MATCH(G516,$F$17:$CK$17,1)))</f>
        <v/>
      </c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50" t="s">
        <v>172</v>
      </c>
    </row>
    <row r="518" spans="3:89" s="29" customFormat="1" ht="15" customHeight="1">
      <c r="C518" s="34" t="str">
        <f>C512&amp;" End Period"</f>
        <v>Heritage Restoration End Period</v>
      </c>
      <c r="D518" s="282">
        <f>MAX(F518:G518)</f>
        <v>0</v>
      </c>
      <c r="F518" s="282">
        <v>0</v>
      </c>
      <c r="G518" s="282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50" t="s">
        <v>172</v>
      </c>
    </row>
    <row r="519" spans="3:89" s="29" customFormat="1" ht="15" customHeight="1">
      <c r="C519" s="207" t="s">
        <v>13</v>
      </c>
      <c r="D519" s="206">
        <f>IF(D518="","",INDEX($F$16:$CK$17,1,MATCH(D518,$F$17:$CK$17,1)))</f>
        <v>42094</v>
      </c>
      <c r="F519" s="206">
        <f>IF(F518="","",INDEX($F$16:$CK$17,1,MATCH(F518,$F$17:$CK$17,1)))</f>
        <v>42094</v>
      </c>
      <c r="G519" s="206" t="str">
        <f>IF(G518="","",INDEX($F$16:$CK$17,1,MATCH(G518,$F$17:$CK$17,1)))</f>
        <v/>
      </c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50" t="s">
        <v>172</v>
      </c>
    </row>
    <row r="520" spans="3:89" s="29" customFormat="1" ht="15" customHeight="1">
      <c r="D520" s="242"/>
      <c r="E520" s="243"/>
      <c r="F520" s="242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50" t="s">
        <v>172</v>
      </c>
    </row>
    <row r="521" spans="3:89" s="29" customFormat="1" ht="15" customHeight="1">
      <c r="C521" s="34" t="s">
        <v>300</v>
      </c>
      <c r="D521" s="281" t="s">
        <v>299</v>
      </c>
      <c r="E521" s="280">
        <f>IF(D521=F521,0,1)</f>
        <v>0</v>
      </c>
      <c r="F521" s="279" t="s">
        <v>299</v>
      </c>
      <c r="G521" s="279" t="s">
        <v>298</v>
      </c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50" t="s">
        <v>172</v>
      </c>
    </row>
    <row r="522" spans="3:89" s="29" customFormat="1" ht="15" customHeight="1">
      <c r="C522" s="34" t="s">
        <v>365</v>
      </c>
      <c r="D522" s="281" t="s">
        <v>309</v>
      </c>
      <c r="E522" s="280">
        <f>IF(D522=F522,0,1)</f>
        <v>1</v>
      </c>
      <c r="F522" s="279" t="s">
        <v>151</v>
      </c>
      <c r="G522" s="279" t="s">
        <v>309</v>
      </c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50" t="s">
        <v>172</v>
      </c>
    </row>
    <row r="523" spans="3:89" s="29" customFormat="1" ht="15" customHeight="1">
      <c r="C523" s="207"/>
      <c r="D523" s="242"/>
      <c r="E523" s="243"/>
      <c r="F523" s="242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50" t="s">
        <v>172</v>
      </c>
    </row>
    <row r="524" spans="3:89" s="29" customFormat="1" ht="15" customHeight="1">
      <c r="C524" s="29" t="str">
        <f>$F512&amp;" "&amp;$C512</f>
        <v>Phase A Heritage Restoration</v>
      </c>
      <c r="D524" s="274">
        <f>IF(F516="",0,F516)</f>
        <v>0</v>
      </c>
      <c r="E524" s="274">
        <f>IF(F518="",0,F518)</f>
        <v>0</v>
      </c>
      <c r="F524" s="121">
        <f t="shared" ref="F524:AK524" si="189">IF(F$17="","",IF(AND(F$17&gt;=$D524,F$17&lt;=$E524),$F$513/($E524-$D524+1)))</f>
        <v>0</v>
      </c>
      <c r="G524" s="121" t="b">
        <f t="shared" si="189"/>
        <v>0</v>
      </c>
      <c r="H524" s="121" t="b">
        <f t="shared" si="189"/>
        <v>0</v>
      </c>
      <c r="I524" s="121" t="b">
        <f t="shared" si="189"/>
        <v>0</v>
      </c>
      <c r="J524" s="121" t="b">
        <f t="shared" si="189"/>
        <v>0</v>
      </c>
      <c r="K524" s="121" t="b">
        <f t="shared" si="189"/>
        <v>0</v>
      </c>
      <c r="L524" s="121" t="b">
        <f t="shared" si="189"/>
        <v>0</v>
      </c>
      <c r="M524" s="121" t="b">
        <f t="shared" si="189"/>
        <v>0</v>
      </c>
      <c r="N524" s="121" t="b">
        <f t="shared" si="189"/>
        <v>0</v>
      </c>
      <c r="O524" s="121" t="b">
        <f t="shared" si="189"/>
        <v>0</v>
      </c>
      <c r="P524" s="121" t="b">
        <f t="shared" si="189"/>
        <v>0</v>
      </c>
      <c r="Q524" s="121" t="b">
        <f t="shared" si="189"/>
        <v>0</v>
      </c>
      <c r="R524" s="121" t="b">
        <f t="shared" si="189"/>
        <v>0</v>
      </c>
      <c r="S524" s="121" t="b">
        <f t="shared" si="189"/>
        <v>0</v>
      </c>
      <c r="T524" s="121" t="b">
        <f t="shared" si="189"/>
        <v>0</v>
      </c>
      <c r="U524" s="121" t="b">
        <f t="shared" si="189"/>
        <v>0</v>
      </c>
      <c r="V524" s="121" t="b">
        <f t="shared" si="189"/>
        <v>0</v>
      </c>
      <c r="W524" s="121" t="b">
        <f t="shared" si="189"/>
        <v>0</v>
      </c>
      <c r="X524" s="121" t="b">
        <f t="shared" si="189"/>
        <v>0</v>
      </c>
      <c r="Y524" s="121" t="b">
        <f t="shared" si="189"/>
        <v>0</v>
      </c>
      <c r="Z524" s="121" t="b">
        <f t="shared" si="189"/>
        <v>0</v>
      </c>
      <c r="AA524" s="121" t="b">
        <f t="shared" si="189"/>
        <v>0</v>
      </c>
      <c r="AB524" s="121" t="b">
        <f t="shared" si="189"/>
        <v>0</v>
      </c>
      <c r="AC524" s="121" t="b">
        <f t="shared" si="189"/>
        <v>0</v>
      </c>
      <c r="AD524" s="121" t="b">
        <f t="shared" si="189"/>
        <v>0</v>
      </c>
      <c r="AE524" s="121" t="b">
        <f t="shared" si="189"/>
        <v>0</v>
      </c>
      <c r="AF524" s="121" t="b">
        <f t="shared" si="189"/>
        <v>0</v>
      </c>
      <c r="AG524" s="121" t="b">
        <f t="shared" si="189"/>
        <v>0</v>
      </c>
      <c r="AH524" s="121" t="b">
        <f t="shared" si="189"/>
        <v>0</v>
      </c>
      <c r="AI524" s="121" t="b">
        <f t="shared" si="189"/>
        <v>0</v>
      </c>
      <c r="AJ524" s="121" t="b">
        <f t="shared" si="189"/>
        <v>0</v>
      </c>
      <c r="AK524" s="121" t="b">
        <f t="shared" si="189"/>
        <v>0</v>
      </c>
      <c r="AL524" s="121" t="b">
        <f t="shared" ref="AL524:BQ524" si="190">IF(AL$17="","",IF(AND(AL$17&gt;=$D524,AL$17&lt;=$E524),$F$513/($E524-$D524+1)))</f>
        <v>0</v>
      </c>
      <c r="AM524" s="121" t="b">
        <f t="shared" si="190"/>
        <v>0</v>
      </c>
      <c r="AN524" s="121" t="b">
        <f t="shared" si="190"/>
        <v>0</v>
      </c>
      <c r="AO524" s="121" t="b">
        <f t="shared" si="190"/>
        <v>0</v>
      </c>
      <c r="AP524" s="121" t="b">
        <f t="shared" si="190"/>
        <v>0</v>
      </c>
      <c r="AQ524" s="121" t="b">
        <f t="shared" si="190"/>
        <v>0</v>
      </c>
      <c r="AR524" s="121" t="b">
        <f t="shared" si="190"/>
        <v>0</v>
      </c>
      <c r="AS524" s="121" t="b">
        <f t="shared" si="190"/>
        <v>0</v>
      </c>
      <c r="AT524" s="121" t="b">
        <f t="shared" si="190"/>
        <v>0</v>
      </c>
      <c r="AU524" s="121" t="b">
        <f t="shared" si="190"/>
        <v>0</v>
      </c>
      <c r="AV524" s="121" t="b">
        <f t="shared" si="190"/>
        <v>0</v>
      </c>
      <c r="AW524" s="121" t="b">
        <f t="shared" si="190"/>
        <v>0</v>
      </c>
      <c r="AX524" s="121" t="b">
        <f t="shared" si="190"/>
        <v>0</v>
      </c>
      <c r="AY524" s="121" t="b">
        <f t="shared" si="190"/>
        <v>0</v>
      </c>
      <c r="AZ524" s="121" t="b">
        <f t="shared" si="190"/>
        <v>0</v>
      </c>
      <c r="BA524" s="121" t="b">
        <f t="shared" si="190"/>
        <v>0</v>
      </c>
      <c r="BB524" s="121" t="b">
        <f t="shared" si="190"/>
        <v>0</v>
      </c>
      <c r="BC524" s="121" t="b">
        <f t="shared" si="190"/>
        <v>0</v>
      </c>
      <c r="BD524" s="121" t="b">
        <f t="shared" si="190"/>
        <v>0</v>
      </c>
      <c r="BE524" s="121" t="b">
        <f t="shared" si="190"/>
        <v>0</v>
      </c>
      <c r="BF524" s="121" t="b">
        <f t="shared" si="190"/>
        <v>0</v>
      </c>
      <c r="BG524" s="121" t="b">
        <f t="shared" si="190"/>
        <v>0</v>
      </c>
      <c r="BH524" s="121" t="b">
        <f t="shared" si="190"/>
        <v>0</v>
      </c>
      <c r="BI524" s="121" t="b">
        <f t="shared" si="190"/>
        <v>0</v>
      </c>
      <c r="BJ524" s="121" t="b">
        <f t="shared" si="190"/>
        <v>0</v>
      </c>
      <c r="BK524" s="121" t="b">
        <f t="shared" si="190"/>
        <v>0</v>
      </c>
      <c r="BL524" s="121" t="b">
        <f t="shared" si="190"/>
        <v>0</v>
      </c>
      <c r="BM524" s="121" t="b">
        <f t="shared" si="190"/>
        <v>0</v>
      </c>
      <c r="BN524" s="121" t="b">
        <f t="shared" si="190"/>
        <v>0</v>
      </c>
      <c r="BO524" s="121" t="str">
        <f t="shared" si="190"/>
        <v/>
      </c>
      <c r="BP524" s="121" t="str">
        <f t="shared" si="190"/>
        <v/>
      </c>
      <c r="BQ524" s="121" t="str">
        <f t="shared" si="190"/>
        <v/>
      </c>
      <c r="BR524" s="121" t="str">
        <f t="shared" ref="BR524:CI524" si="191">IF(BR$17="","",IF(AND(BR$17&gt;=$D524,BR$17&lt;=$E524),$F$513/($E524-$D524+1)))</f>
        <v/>
      </c>
      <c r="BS524" s="121" t="str">
        <f t="shared" si="191"/>
        <v/>
      </c>
      <c r="BT524" s="121" t="str">
        <f t="shared" si="191"/>
        <v/>
      </c>
      <c r="BU524" s="121" t="str">
        <f t="shared" si="191"/>
        <v/>
      </c>
      <c r="BV524" s="121" t="str">
        <f t="shared" si="191"/>
        <v/>
      </c>
      <c r="BW524" s="121" t="str">
        <f t="shared" si="191"/>
        <v/>
      </c>
      <c r="BX524" s="121" t="str">
        <f t="shared" si="191"/>
        <v/>
      </c>
      <c r="BY524" s="121" t="str">
        <f t="shared" si="191"/>
        <v/>
      </c>
      <c r="BZ524" s="121" t="str">
        <f t="shared" si="191"/>
        <v/>
      </c>
      <c r="CA524" s="121" t="str">
        <f t="shared" si="191"/>
        <v/>
      </c>
      <c r="CB524" s="121" t="str">
        <f t="shared" si="191"/>
        <v/>
      </c>
      <c r="CC524" s="121" t="str">
        <f t="shared" si="191"/>
        <v/>
      </c>
      <c r="CD524" s="121" t="str">
        <f t="shared" si="191"/>
        <v/>
      </c>
      <c r="CE524" s="121" t="str">
        <f t="shared" si="191"/>
        <v/>
      </c>
      <c r="CF524" s="121" t="str">
        <f t="shared" si="191"/>
        <v/>
      </c>
      <c r="CG524" s="121" t="str">
        <f t="shared" si="191"/>
        <v/>
      </c>
      <c r="CH524" s="121" t="str">
        <f t="shared" si="191"/>
        <v/>
      </c>
      <c r="CI524" s="121" t="str">
        <f t="shared" si="191"/>
        <v/>
      </c>
      <c r="CJ524" s="56">
        <f>SUM(F524:CI524)</f>
        <v>0</v>
      </c>
      <c r="CK524" s="50" t="s">
        <v>172</v>
      </c>
    </row>
    <row r="525" spans="3:89" s="29" customFormat="1" ht="15" customHeight="1">
      <c r="C525" s="29" t="str">
        <f>$G512&amp;" "&amp;$C512</f>
        <v>Phase B Heritage Restoration</v>
      </c>
      <c r="D525" s="273">
        <f>IF(G516="",0,G516)</f>
        <v>0</v>
      </c>
      <c r="E525" s="273">
        <f>IF(G518="",0,G518)</f>
        <v>0</v>
      </c>
      <c r="F525" s="277">
        <f t="shared" ref="F525:AK525" si="192">IF(F$17="","",IF(AND(F$17&gt;=$D525,F$17&lt;=$E525),$G$513/($E525-$D525+1)))</f>
        <v>0</v>
      </c>
      <c r="G525" s="277" t="b">
        <f t="shared" si="192"/>
        <v>0</v>
      </c>
      <c r="H525" s="277" t="b">
        <f t="shared" si="192"/>
        <v>0</v>
      </c>
      <c r="I525" s="277" t="b">
        <f t="shared" si="192"/>
        <v>0</v>
      </c>
      <c r="J525" s="277" t="b">
        <f t="shared" si="192"/>
        <v>0</v>
      </c>
      <c r="K525" s="277" t="b">
        <f t="shared" si="192"/>
        <v>0</v>
      </c>
      <c r="L525" s="277" t="b">
        <f t="shared" si="192"/>
        <v>0</v>
      </c>
      <c r="M525" s="277" t="b">
        <f t="shared" si="192"/>
        <v>0</v>
      </c>
      <c r="N525" s="277" t="b">
        <f t="shared" si="192"/>
        <v>0</v>
      </c>
      <c r="O525" s="277" t="b">
        <f t="shared" si="192"/>
        <v>0</v>
      </c>
      <c r="P525" s="277" t="b">
        <f t="shared" si="192"/>
        <v>0</v>
      </c>
      <c r="Q525" s="277" t="b">
        <f t="shared" si="192"/>
        <v>0</v>
      </c>
      <c r="R525" s="277" t="b">
        <f t="shared" si="192"/>
        <v>0</v>
      </c>
      <c r="S525" s="277" t="b">
        <f t="shared" si="192"/>
        <v>0</v>
      </c>
      <c r="T525" s="277" t="b">
        <f t="shared" si="192"/>
        <v>0</v>
      </c>
      <c r="U525" s="277" t="b">
        <f t="shared" si="192"/>
        <v>0</v>
      </c>
      <c r="V525" s="277" t="b">
        <f t="shared" si="192"/>
        <v>0</v>
      </c>
      <c r="W525" s="277" t="b">
        <f t="shared" si="192"/>
        <v>0</v>
      </c>
      <c r="X525" s="277" t="b">
        <f t="shared" si="192"/>
        <v>0</v>
      </c>
      <c r="Y525" s="277" t="b">
        <f t="shared" si="192"/>
        <v>0</v>
      </c>
      <c r="Z525" s="277" t="b">
        <f t="shared" si="192"/>
        <v>0</v>
      </c>
      <c r="AA525" s="277" t="b">
        <f t="shared" si="192"/>
        <v>0</v>
      </c>
      <c r="AB525" s="277" t="b">
        <f t="shared" si="192"/>
        <v>0</v>
      </c>
      <c r="AC525" s="277" t="b">
        <f t="shared" si="192"/>
        <v>0</v>
      </c>
      <c r="AD525" s="277" t="b">
        <f t="shared" si="192"/>
        <v>0</v>
      </c>
      <c r="AE525" s="277" t="b">
        <f t="shared" si="192"/>
        <v>0</v>
      </c>
      <c r="AF525" s="277" t="b">
        <f t="shared" si="192"/>
        <v>0</v>
      </c>
      <c r="AG525" s="277" t="b">
        <f t="shared" si="192"/>
        <v>0</v>
      </c>
      <c r="AH525" s="277" t="b">
        <f t="shared" si="192"/>
        <v>0</v>
      </c>
      <c r="AI525" s="277" t="b">
        <f t="shared" si="192"/>
        <v>0</v>
      </c>
      <c r="AJ525" s="277" t="b">
        <f t="shared" si="192"/>
        <v>0</v>
      </c>
      <c r="AK525" s="277" t="b">
        <f t="shared" si="192"/>
        <v>0</v>
      </c>
      <c r="AL525" s="277" t="b">
        <f t="shared" ref="AL525:BQ525" si="193">IF(AL$17="","",IF(AND(AL$17&gt;=$D525,AL$17&lt;=$E525),$G$513/($E525-$D525+1)))</f>
        <v>0</v>
      </c>
      <c r="AM525" s="277" t="b">
        <f t="shared" si="193"/>
        <v>0</v>
      </c>
      <c r="AN525" s="277" t="b">
        <f t="shared" si="193"/>
        <v>0</v>
      </c>
      <c r="AO525" s="277" t="b">
        <f t="shared" si="193"/>
        <v>0</v>
      </c>
      <c r="AP525" s="277" t="b">
        <f t="shared" si="193"/>
        <v>0</v>
      </c>
      <c r="AQ525" s="277" t="b">
        <f t="shared" si="193"/>
        <v>0</v>
      </c>
      <c r="AR525" s="277" t="b">
        <f t="shared" si="193"/>
        <v>0</v>
      </c>
      <c r="AS525" s="277" t="b">
        <f t="shared" si="193"/>
        <v>0</v>
      </c>
      <c r="AT525" s="277" t="b">
        <f t="shared" si="193"/>
        <v>0</v>
      </c>
      <c r="AU525" s="277" t="b">
        <f t="shared" si="193"/>
        <v>0</v>
      </c>
      <c r="AV525" s="277" t="b">
        <f t="shared" si="193"/>
        <v>0</v>
      </c>
      <c r="AW525" s="277" t="b">
        <f t="shared" si="193"/>
        <v>0</v>
      </c>
      <c r="AX525" s="277" t="b">
        <f t="shared" si="193"/>
        <v>0</v>
      </c>
      <c r="AY525" s="277" t="b">
        <f t="shared" si="193"/>
        <v>0</v>
      </c>
      <c r="AZ525" s="277" t="b">
        <f t="shared" si="193"/>
        <v>0</v>
      </c>
      <c r="BA525" s="277" t="b">
        <f t="shared" si="193"/>
        <v>0</v>
      </c>
      <c r="BB525" s="277" t="b">
        <f t="shared" si="193"/>
        <v>0</v>
      </c>
      <c r="BC525" s="277" t="b">
        <f t="shared" si="193"/>
        <v>0</v>
      </c>
      <c r="BD525" s="277" t="b">
        <f t="shared" si="193"/>
        <v>0</v>
      </c>
      <c r="BE525" s="277" t="b">
        <f t="shared" si="193"/>
        <v>0</v>
      </c>
      <c r="BF525" s="277" t="b">
        <f t="shared" si="193"/>
        <v>0</v>
      </c>
      <c r="BG525" s="277" t="b">
        <f t="shared" si="193"/>
        <v>0</v>
      </c>
      <c r="BH525" s="277" t="b">
        <f t="shared" si="193"/>
        <v>0</v>
      </c>
      <c r="BI525" s="277" t="b">
        <f t="shared" si="193"/>
        <v>0</v>
      </c>
      <c r="BJ525" s="277" t="b">
        <f t="shared" si="193"/>
        <v>0</v>
      </c>
      <c r="BK525" s="277" t="b">
        <f t="shared" si="193"/>
        <v>0</v>
      </c>
      <c r="BL525" s="277" t="b">
        <f t="shared" si="193"/>
        <v>0</v>
      </c>
      <c r="BM525" s="277" t="b">
        <f t="shared" si="193"/>
        <v>0</v>
      </c>
      <c r="BN525" s="277" t="b">
        <f t="shared" si="193"/>
        <v>0</v>
      </c>
      <c r="BO525" s="277" t="str">
        <f t="shared" si="193"/>
        <v/>
      </c>
      <c r="BP525" s="277" t="str">
        <f t="shared" si="193"/>
        <v/>
      </c>
      <c r="BQ525" s="277" t="str">
        <f t="shared" si="193"/>
        <v/>
      </c>
      <c r="BR525" s="277" t="str">
        <f t="shared" ref="BR525:CI525" si="194">IF(BR$17="","",IF(AND(BR$17&gt;=$D525,BR$17&lt;=$E525),$G$513/($E525-$D525+1)))</f>
        <v/>
      </c>
      <c r="BS525" s="277" t="str">
        <f t="shared" si="194"/>
        <v/>
      </c>
      <c r="BT525" s="277" t="str">
        <f t="shared" si="194"/>
        <v/>
      </c>
      <c r="BU525" s="277" t="str">
        <f t="shared" si="194"/>
        <v/>
      </c>
      <c r="BV525" s="277" t="str">
        <f t="shared" si="194"/>
        <v/>
      </c>
      <c r="BW525" s="277" t="str">
        <f t="shared" si="194"/>
        <v/>
      </c>
      <c r="BX525" s="277" t="str">
        <f t="shared" si="194"/>
        <v/>
      </c>
      <c r="BY525" s="277" t="str">
        <f t="shared" si="194"/>
        <v/>
      </c>
      <c r="BZ525" s="277" t="str">
        <f t="shared" si="194"/>
        <v/>
      </c>
      <c r="CA525" s="277" t="str">
        <f t="shared" si="194"/>
        <v/>
      </c>
      <c r="CB525" s="277" t="str">
        <f t="shared" si="194"/>
        <v/>
      </c>
      <c r="CC525" s="277" t="str">
        <f t="shared" si="194"/>
        <v/>
      </c>
      <c r="CD525" s="277" t="str">
        <f t="shared" si="194"/>
        <v/>
      </c>
      <c r="CE525" s="277" t="str">
        <f t="shared" si="194"/>
        <v/>
      </c>
      <c r="CF525" s="277" t="str">
        <f t="shared" si="194"/>
        <v/>
      </c>
      <c r="CG525" s="277" t="str">
        <f t="shared" si="194"/>
        <v/>
      </c>
      <c r="CH525" s="277" t="str">
        <f t="shared" si="194"/>
        <v/>
      </c>
      <c r="CI525" s="277" t="str">
        <f t="shared" si="194"/>
        <v/>
      </c>
      <c r="CJ525" s="272">
        <f>SUM(F525:CI525)</f>
        <v>0</v>
      </c>
      <c r="CK525" s="50" t="s">
        <v>172</v>
      </c>
    </row>
    <row r="526" spans="3:89" s="29" customFormat="1" ht="15" customHeight="1">
      <c r="C526" s="140" t="str">
        <f>"Total "&amp;$C512</f>
        <v>Total Heritage Restoration</v>
      </c>
      <c r="D526" s="270">
        <f>IF(D516="",0,D516)</f>
        <v>0</v>
      </c>
      <c r="E526" s="270">
        <f>IF(D518="",0,D518)</f>
        <v>0</v>
      </c>
      <c r="F526" s="278">
        <f t="shared" ref="F526:AK526" si="195">IF(F$17="","",IF($E$521=0,SUM(F524:F525),IF(AND(F$17&gt;=$D526,F$17&lt;=$E526),$D$513/($E526-$D526+1),0)))</f>
        <v>0</v>
      </c>
      <c r="G526" s="278">
        <f t="shared" si="195"/>
        <v>0</v>
      </c>
      <c r="H526" s="278">
        <f t="shared" si="195"/>
        <v>0</v>
      </c>
      <c r="I526" s="278">
        <f t="shared" si="195"/>
        <v>0</v>
      </c>
      <c r="J526" s="278">
        <f t="shared" si="195"/>
        <v>0</v>
      </c>
      <c r="K526" s="278">
        <f t="shared" si="195"/>
        <v>0</v>
      </c>
      <c r="L526" s="278">
        <f t="shared" si="195"/>
        <v>0</v>
      </c>
      <c r="M526" s="278">
        <f t="shared" si="195"/>
        <v>0</v>
      </c>
      <c r="N526" s="278">
        <f t="shared" si="195"/>
        <v>0</v>
      </c>
      <c r="O526" s="278">
        <f t="shared" si="195"/>
        <v>0</v>
      </c>
      <c r="P526" s="278">
        <f t="shared" si="195"/>
        <v>0</v>
      </c>
      <c r="Q526" s="278">
        <f t="shared" si="195"/>
        <v>0</v>
      </c>
      <c r="R526" s="278">
        <f t="shared" si="195"/>
        <v>0</v>
      </c>
      <c r="S526" s="278">
        <f t="shared" si="195"/>
        <v>0</v>
      </c>
      <c r="T526" s="278">
        <f t="shared" si="195"/>
        <v>0</v>
      </c>
      <c r="U526" s="278">
        <f t="shared" si="195"/>
        <v>0</v>
      </c>
      <c r="V526" s="278">
        <f t="shared" si="195"/>
        <v>0</v>
      </c>
      <c r="W526" s="278">
        <f t="shared" si="195"/>
        <v>0</v>
      </c>
      <c r="X526" s="278">
        <f t="shared" si="195"/>
        <v>0</v>
      </c>
      <c r="Y526" s="278">
        <f t="shared" si="195"/>
        <v>0</v>
      </c>
      <c r="Z526" s="278">
        <f t="shared" si="195"/>
        <v>0</v>
      </c>
      <c r="AA526" s="278">
        <f t="shared" si="195"/>
        <v>0</v>
      </c>
      <c r="AB526" s="278">
        <f t="shared" si="195"/>
        <v>0</v>
      </c>
      <c r="AC526" s="278">
        <f t="shared" si="195"/>
        <v>0</v>
      </c>
      <c r="AD526" s="278">
        <f t="shared" si="195"/>
        <v>0</v>
      </c>
      <c r="AE526" s="278">
        <f t="shared" si="195"/>
        <v>0</v>
      </c>
      <c r="AF526" s="278">
        <f t="shared" si="195"/>
        <v>0</v>
      </c>
      <c r="AG526" s="278">
        <f t="shared" si="195"/>
        <v>0</v>
      </c>
      <c r="AH526" s="278">
        <f t="shared" si="195"/>
        <v>0</v>
      </c>
      <c r="AI526" s="278">
        <f t="shared" si="195"/>
        <v>0</v>
      </c>
      <c r="AJ526" s="278">
        <f t="shared" si="195"/>
        <v>0</v>
      </c>
      <c r="AK526" s="278">
        <f t="shared" si="195"/>
        <v>0</v>
      </c>
      <c r="AL526" s="278">
        <f t="shared" ref="AL526:BQ526" si="196">IF(AL$17="","",IF($E$521=0,SUM(AL524:AL525),IF(AND(AL$17&gt;=$D526,AL$17&lt;=$E526),$D$513/($E526-$D526+1),0)))</f>
        <v>0</v>
      </c>
      <c r="AM526" s="278">
        <f t="shared" si="196"/>
        <v>0</v>
      </c>
      <c r="AN526" s="278">
        <f t="shared" si="196"/>
        <v>0</v>
      </c>
      <c r="AO526" s="278">
        <f t="shared" si="196"/>
        <v>0</v>
      </c>
      <c r="AP526" s="278">
        <f t="shared" si="196"/>
        <v>0</v>
      </c>
      <c r="AQ526" s="278">
        <f t="shared" si="196"/>
        <v>0</v>
      </c>
      <c r="AR526" s="278">
        <f t="shared" si="196"/>
        <v>0</v>
      </c>
      <c r="AS526" s="278">
        <f t="shared" si="196"/>
        <v>0</v>
      </c>
      <c r="AT526" s="278">
        <f t="shared" si="196"/>
        <v>0</v>
      </c>
      <c r="AU526" s="278">
        <f t="shared" si="196"/>
        <v>0</v>
      </c>
      <c r="AV526" s="278">
        <f t="shared" si="196"/>
        <v>0</v>
      </c>
      <c r="AW526" s="278">
        <f t="shared" si="196"/>
        <v>0</v>
      </c>
      <c r="AX526" s="278">
        <f t="shared" si="196"/>
        <v>0</v>
      </c>
      <c r="AY526" s="278">
        <f t="shared" si="196"/>
        <v>0</v>
      </c>
      <c r="AZ526" s="278">
        <f t="shared" si="196"/>
        <v>0</v>
      </c>
      <c r="BA526" s="278">
        <f t="shared" si="196"/>
        <v>0</v>
      </c>
      <c r="BB526" s="278">
        <f t="shared" si="196"/>
        <v>0</v>
      </c>
      <c r="BC526" s="278">
        <f t="shared" si="196"/>
        <v>0</v>
      </c>
      <c r="BD526" s="278">
        <f t="shared" si="196"/>
        <v>0</v>
      </c>
      <c r="BE526" s="278">
        <f t="shared" si="196"/>
        <v>0</v>
      </c>
      <c r="BF526" s="278">
        <f t="shared" si="196"/>
        <v>0</v>
      </c>
      <c r="BG526" s="278">
        <f t="shared" si="196"/>
        <v>0</v>
      </c>
      <c r="BH526" s="278">
        <f t="shared" si="196"/>
        <v>0</v>
      </c>
      <c r="BI526" s="278">
        <f t="shared" si="196"/>
        <v>0</v>
      </c>
      <c r="BJ526" s="278">
        <f t="shared" si="196"/>
        <v>0</v>
      </c>
      <c r="BK526" s="278">
        <f t="shared" si="196"/>
        <v>0</v>
      </c>
      <c r="BL526" s="278">
        <f t="shared" si="196"/>
        <v>0</v>
      </c>
      <c r="BM526" s="278">
        <f t="shared" si="196"/>
        <v>0</v>
      </c>
      <c r="BN526" s="278">
        <f t="shared" si="196"/>
        <v>0</v>
      </c>
      <c r="BO526" s="278" t="str">
        <f t="shared" si="196"/>
        <v/>
      </c>
      <c r="BP526" s="278" t="str">
        <f t="shared" si="196"/>
        <v/>
      </c>
      <c r="BQ526" s="278" t="str">
        <f t="shared" si="196"/>
        <v/>
      </c>
      <c r="BR526" s="278" t="str">
        <f t="shared" ref="BR526:CI526" si="197">IF(BR$17="","",IF($E$521=0,SUM(BR524:BR525),IF(AND(BR$17&gt;=$D526,BR$17&lt;=$E526),$D$513/($E526-$D526+1),0)))</f>
        <v/>
      </c>
      <c r="BS526" s="278" t="str">
        <f t="shared" si="197"/>
        <v/>
      </c>
      <c r="BT526" s="278" t="str">
        <f t="shared" si="197"/>
        <v/>
      </c>
      <c r="BU526" s="278" t="str">
        <f t="shared" si="197"/>
        <v/>
      </c>
      <c r="BV526" s="278" t="str">
        <f t="shared" si="197"/>
        <v/>
      </c>
      <c r="BW526" s="278" t="str">
        <f t="shared" si="197"/>
        <v/>
      </c>
      <c r="BX526" s="278" t="str">
        <f t="shared" si="197"/>
        <v/>
      </c>
      <c r="BY526" s="278" t="str">
        <f t="shared" si="197"/>
        <v/>
      </c>
      <c r="BZ526" s="278" t="str">
        <f t="shared" si="197"/>
        <v/>
      </c>
      <c r="CA526" s="278" t="str">
        <f t="shared" si="197"/>
        <v/>
      </c>
      <c r="CB526" s="278" t="str">
        <f t="shared" si="197"/>
        <v/>
      </c>
      <c r="CC526" s="278" t="str">
        <f t="shared" si="197"/>
        <v/>
      </c>
      <c r="CD526" s="278" t="str">
        <f t="shared" si="197"/>
        <v/>
      </c>
      <c r="CE526" s="278" t="str">
        <f t="shared" si="197"/>
        <v/>
      </c>
      <c r="CF526" s="278" t="str">
        <f t="shared" si="197"/>
        <v/>
      </c>
      <c r="CG526" s="278" t="str">
        <f t="shared" si="197"/>
        <v/>
      </c>
      <c r="CH526" s="278" t="str">
        <f t="shared" si="197"/>
        <v/>
      </c>
      <c r="CI526" s="278" t="str">
        <f t="shared" si="197"/>
        <v/>
      </c>
      <c r="CJ526" s="56">
        <f>SUM(F526:CI526)</f>
        <v>0</v>
      </c>
      <c r="CK526" s="50" t="s">
        <v>172</v>
      </c>
    </row>
    <row r="527" spans="3:89" s="29" customFormat="1" ht="15" customHeight="1">
      <c r="C527" s="120"/>
      <c r="D527" s="242"/>
      <c r="E527" s="243"/>
      <c r="F527" s="242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50" t="s">
        <v>172</v>
      </c>
    </row>
    <row r="528" spans="3:89" s="29" customFormat="1" ht="15" customHeight="1">
      <c r="C528" s="120"/>
      <c r="D528" s="242"/>
      <c r="E528" s="243"/>
      <c r="F528" s="242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50" t="s">
        <v>172</v>
      </c>
    </row>
    <row r="529" spans="3:89" s="29" customFormat="1" ht="15" customHeight="1">
      <c r="C529" s="161" t="str">
        <f>C531</f>
        <v>Below Grade</v>
      </c>
      <c r="D529" s="161"/>
      <c r="E529" s="161"/>
      <c r="F529" s="161"/>
      <c r="G529" s="161"/>
      <c r="H529" s="161"/>
      <c r="I529" s="161"/>
      <c r="J529" s="161"/>
      <c r="K529" s="161"/>
      <c r="L529" s="161"/>
      <c r="M529" s="161"/>
      <c r="N529" s="161"/>
      <c r="O529" s="161"/>
      <c r="P529" s="161"/>
      <c r="Q529" s="161"/>
      <c r="R529" s="161"/>
      <c r="S529" s="161"/>
      <c r="T529" s="161"/>
      <c r="U529" s="161"/>
      <c r="V529" s="161"/>
      <c r="W529" s="161"/>
      <c r="X529" s="161"/>
      <c r="Y529" s="161"/>
      <c r="Z529" s="161"/>
      <c r="AA529" s="161"/>
      <c r="AB529" s="161"/>
      <c r="AC529" s="161"/>
      <c r="AD529" s="161"/>
      <c r="AE529" s="161"/>
      <c r="AF529" s="161"/>
      <c r="AG529" s="161"/>
      <c r="AH529" s="161"/>
      <c r="AI529" s="161"/>
      <c r="AJ529" s="161"/>
      <c r="AK529" s="161"/>
      <c r="AL529" s="161"/>
      <c r="AM529" s="161"/>
      <c r="AN529" s="161"/>
      <c r="AO529" s="161"/>
      <c r="AP529" s="161"/>
      <c r="AQ529" s="161"/>
      <c r="AR529" s="161"/>
      <c r="AS529" s="161"/>
      <c r="AT529" s="161"/>
      <c r="AU529" s="161"/>
      <c r="AV529" s="161"/>
      <c r="AW529" s="161"/>
      <c r="AX529" s="161"/>
      <c r="AY529" s="161"/>
      <c r="AZ529" s="161"/>
      <c r="BA529" s="161"/>
      <c r="BB529" s="161"/>
      <c r="BC529" s="161"/>
      <c r="BD529" s="161"/>
      <c r="BE529" s="161"/>
      <c r="BF529" s="161"/>
      <c r="BG529" s="161"/>
      <c r="BH529" s="161"/>
      <c r="BI529" s="161"/>
      <c r="BJ529" s="161"/>
      <c r="BK529" s="161"/>
      <c r="BL529" s="161"/>
      <c r="BM529" s="161"/>
      <c r="BN529" s="161"/>
      <c r="BO529" s="161"/>
      <c r="BP529" s="161"/>
      <c r="BQ529" s="161"/>
      <c r="BR529" s="161"/>
      <c r="BS529" s="161"/>
      <c r="BT529" s="161"/>
      <c r="BU529" s="161"/>
      <c r="BV529" s="161"/>
      <c r="BW529" s="161"/>
      <c r="BX529" s="161"/>
      <c r="BY529" s="161"/>
      <c r="BZ529" s="161"/>
      <c r="CA529" s="161"/>
      <c r="CB529" s="161"/>
      <c r="CC529" s="161"/>
      <c r="CD529" s="161"/>
      <c r="CE529" s="161"/>
      <c r="CF529" s="161"/>
      <c r="CG529" s="161"/>
      <c r="CH529" s="161"/>
      <c r="CI529" s="161"/>
      <c r="CJ529" s="161"/>
      <c r="CK529" s="50" t="s">
        <v>172</v>
      </c>
    </row>
    <row r="530" spans="3:89" s="29" customFormat="1" ht="15" customHeight="1">
      <c r="C530" s="120"/>
      <c r="D530" s="242"/>
      <c r="E530" s="243"/>
      <c r="F530" s="242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50" t="s">
        <v>172</v>
      </c>
    </row>
    <row r="531" spans="3:89" s="29" customFormat="1" ht="15" customHeight="1">
      <c r="C531" s="326" t="s">
        <v>374</v>
      </c>
      <c r="D531" s="249" t="s">
        <v>296</v>
      </c>
      <c r="E531" s="249" t="s">
        <v>303</v>
      </c>
      <c r="F531" s="249" t="s">
        <v>295</v>
      </c>
      <c r="G531" s="249" t="s">
        <v>294</v>
      </c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50" t="s">
        <v>172</v>
      </c>
    </row>
    <row r="532" spans="3:89" s="29" customFormat="1" ht="15" customHeight="1">
      <c r="C532" s="29" t="str">
        <f>C531&amp;" Cost"</f>
        <v>Below Grade Cost</v>
      </c>
      <c r="D532" s="118">
        <f>IF($F$17="","",IF(E532="",G532+F532,E532))</f>
        <v>0</v>
      </c>
      <c r="F532" s="329">
        <v>0</v>
      </c>
      <c r="G532" s="329">
        <v>0</v>
      </c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50" t="s">
        <v>172</v>
      </c>
    </row>
    <row r="533" spans="3:89" s="29" customFormat="1" ht="15" customHeight="1">
      <c r="C533" s="207" t="s">
        <v>367</v>
      </c>
      <c r="F533" s="39">
        <f>IFERROR(F532/F27, "n/a")</f>
        <v>0</v>
      </c>
      <c r="G533" s="39" t="str">
        <f>IFERROR(G532/G27, "n/a")</f>
        <v>n/a</v>
      </c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50" t="s">
        <v>172</v>
      </c>
    </row>
    <row r="534" spans="3:89" s="29" customFormat="1" ht="15" customHeight="1">
      <c r="C534" s="207"/>
      <c r="F534" s="208"/>
      <c r="G534" s="32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50" t="s">
        <v>172</v>
      </c>
    </row>
    <row r="535" spans="3:89" s="29" customFormat="1" ht="15" customHeight="1">
      <c r="C535" s="34" t="str">
        <f>C531&amp;" Start Period"</f>
        <v>Below Grade Start Period</v>
      </c>
      <c r="D535" s="282">
        <f>MIN(F535:G535)</f>
        <v>0</v>
      </c>
      <c r="F535" s="282">
        <v>0</v>
      </c>
      <c r="G535" s="282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50" t="s">
        <v>172</v>
      </c>
    </row>
    <row r="536" spans="3:89" s="29" customFormat="1" ht="15" customHeight="1">
      <c r="C536" s="207" t="s">
        <v>13</v>
      </c>
      <c r="D536" s="206">
        <f>IF(D535="","",INDEX($F$16:$CK$17,1,MATCH(D535,$F$17:$CK$17,1)))</f>
        <v>42094</v>
      </c>
      <c r="F536" s="206">
        <f>IF(F535="","",INDEX($F$16:$CK$17,1,MATCH(F535,$F$17:$CK$17,1)))</f>
        <v>42094</v>
      </c>
      <c r="G536" s="206" t="str">
        <f>IF(G535="","",INDEX($F$16:$CK$17,1,MATCH(G535,$F$17:$CK$17,1)))</f>
        <v/>
      </c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50" t="s">
        <v>172</v>
      </c>
    </row>
    <row r="537" spans="3:89" s="29" customFormat="1" ht="15" customHeight="1">
      <c r="C537" s="34" t="str">
        <f>C531&amp;" End Period"</f>
        <v>Below Grade End Period</v>
      </c>
      <c r="D537" s="282">
        <f>MAX(F537:G537)</f>
        <v>0</v>
      </c>
      <c r="F537" s="282">
        <v>0</v>
      </c>
      <c r="G537" s="282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50" t="s">
        <v>172</v>
      </c>
    </row>
    <row r="538" spans="3:89" s="29" customFormat="1" ht="15" customHeight="1">
      <c r="C538" s="207" t="s">
        <v>13</v>
      </c>
      <c r="D538" s="206">
        <f>IF(D537="","",INDEX($F$16:$CK$17,1,MATCH(D537,$F$17:$CK$17,1)))</f>
        <v>42094</v>
      </c>
      <c r="F538" s="206">
        <f>IF(F537="","",INDEX($F$16:$CK$17,1,MATCH(F537,$F$17:$CK$17,1)))</f>
        <v>42094</v>
      </c>
      <c r="G538" s="206" t="str">
        <f>IF(G537="","",INDEX($F$16:$CK$17,1,MATCH(G537,$F$17:$CK$17,1)))</f>
        <v/>
      </c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50" t="s">
        <v>172</v>
      </c>
    </row>
    <row r="539" spans="3:89" s="29" customFormat="1" ht="15" customHeight="1">
      <c r="D539" s="242"/>
      <c r="E539" s="243"/>
      <c r="F539" s="242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50" t="s">
        <v>172</v>
      </c>
    </row>
    <row r="540" spans="3:89" s="29" customFormat="1" ht="15" customHeight="1">
      <c r="C540" s="34" t="s">
        <v>300</v>
      </c>
      <c r="D540" s="281" t="s">
        <v>299</v>
      </c>
      <c r="E540" s="280">
        <f>IF(D540=F540,0,1)</f>
        <v>0</v>
      </c>
      <c r="F540" s="279" t="s">
        <v>299</v>
      </c>
      <c r="G540" s="279" t="s">
        <v>298</v>
      </c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50" t="s">
        <v>172</v>
      </c>
    </row>
    <row r="541" spans="3:89" s="29" customFormat="1" ht="15" customHeight="1">
      <c r="C541" s="34" t="s">
        <v>365</v>
      </c>
      <c r="D541" s="281" t="s">
        <v>309</v>
      </c>
      <c r="E541" s="280">
        <f>IF(D541=F541,0,1)</f>
        <v>1</v>
      </c>
      <c r="F541" s="279" t="s">
        <v>151</v>
      </c>
      <c r="G541" s="279" t="s">
        <v>309</v>
      </c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50" t="s">
        <v>172</v>
      </c>
    </row>
    <row r="542" spans="3:89" s="29" customFormat="1" ht="15" customHeight="1">
      <c r="C542" s="207"/>
      <c r="D542" s="242"/>
      <c r="E542" s="243"/>
      <c r="F542" s="242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50" t="s">
        <v>172</v>
      </c>
    </row>
    <row r="543" spans="3:89" s="29" customFormat="1" ht="15" customHeight="1">
      <c r="C543" s="29" t="str">
        <f>$F531&amp;" "&amp;$C531</f>
        <v>Phase A Below Grade</v>
      </c>
      <c r="D543" s="274">
        <f>IF(F535="",0,F535)</f>
        <v>0</v>
      </c>
      <c r="E543" s="274">
        <f>IF(F537="",0,F537)</f>
        <v>0</v>
      </c>
      <c r="F543" s="121">
        <f t="shared" ref="F543:AK543" si="198">IF(F$17="","",IF(AND(F$17&gt;=$D543,F$17&lt;=$E543),$F$532/($E543-$D543+1)))</f>
        <v>0</v>
      </c>
      <c r="G543" s="121" t="b">
        <f t="shared" si="198"/>
        <v>0</v>
      </c>
      <c r="H543" s="121" t="b">
        <f t="shared" si="198"/>
        <v>0</v>
      </c>
      <c r="I543" s="121" t="b">
        <f t="shared" si="198"/>
        <v>0</v>
      </c>
      <c r="J543" s="121" t="b">
        <f t="shared" si="198"/>
        <v>0</v>
      </c>
      <c r="K543" s="121" t="b">
        <f t="shared" si="198"/>
        <v>0</v>
      </c>
      <c r="L543" s="121" t="b">
        <f t="shared" si="198"/>
        <v>0</v>
      </c>
      <c r="M543" s="121" t="b">
        <f t="shared" si="198"/>
        <v>0</v>
      </c>
      <c r="N543" s="121" t="b">
        <f t="shared" si="198"/>
        <v>0</v>
      </c>
      <c r="O543" s="121" t="b">
        <f t="shared" si="198"/>
        <v>0</v>
      </c>
      <c r="P543" s="121" t="b">
        <f t="shared" si="198"/>
        <v>0</v>
      </c>
      <c r="Q543" s="121" t="b">
        <f t="shared" si="198"/>
        <v>0</v>
      </c>
      <c r="R543" s="121" t="b">
        <f t="shared" si="198"/>
        <v>0</v>
      </c>
      <c r="S543" s="121" t="b">
        <f t="shared" si="198"/>
        <v>0</v>
      </c>
      <c r="T543" s="121" t="b">
        <f t="shared" si="198"/>
        <v>0</v>
      </c>
      <c r="U543" s="121" t="b">
        <f t="shared" si="198"/>
        <v>0</v>
      </c>
      <c r="V543" s="121" t="b">
        <f t="shared" si="198"/>
        <v>0</v>
      </c>
      <c r="W543" s="121" t="b">
        <f t="shared" si="198"/>
        <v>0</v>
      </c>
      <c r="X543" s="121" t="b">
        <f t="shared" si="198"/>
        <v>0</v>
      </c>
      <c r="Y543" s="121" t="b">
        <f t="shared" si="198"/>
        <v>0</v>
      </c>
      <c r="Z543" s="121" t="b">
        <f t="shared" si="198"/>
        <v>0</v>
      </c>
      <c r="AA543" s="121" t="b">
        <f t="shared" si="198"/>
        <v>0</v>
      </c>
      <c r="AB543" s="121" t="b">
        <f t="shared" si="198"/>
        <v>0</v>
      </c>
      <c r="AC543" s="121" t="b">
        <f t="shared" si="198"/>
        <v>0</v>
      </c>
      <c r="AD543" s="121" t="b">
        <f t="shared" si="198"/>
        <v>0</v>
      </c>
      <c r="AE543" s="121" t="b">
        <f t="shared" si="198"/>
        <v>0</v>
      </c>
      <c r="AF543" s="121" t="b">
        <f t="shared" si="198"/>
        <v>0</v>
      </c>
      <c r="AG543" s="121" t="b">
        <f t="shared" si="198"/>
        <v>0</v>
      </c>
      <c r="AH543" s="121" t="b">
        <f t="shared" si="198"/>
        <v>0</v>
      </c>
      <c r="AI543" s="121" t="b">
        <f t="shared" si="198"/>
        <v>0</v>
      </c>
      <c r="AJ543" s="121" t="b">
        <f t="shared" si="198"/>
        <v>0</v>
      </c>
      <c r="AK543" s="121" t="b">
        <f t="shared" si="198"/>
        <v>0</v>
      </c>
      <c r="AL543" s="121" t="b">
        <f t="shared" ref="AL543:BQ543" si="199">IF(AL$17="","",IF(AND(AL$17&gt;=$D543,AL$17&lt;=$E543),$F$532/($E543-$D543+1)))</f>
        <v>0</v>
      </c>
      <c r="AM543" s="121" t="b">
        <f t="shared" si="199"/>
        <v>0</v>
      </c>
      <c r="AN543" s="121" t="b">
        <f t="shared" si="199"/>
        <v>0</v>
      </c>
      <c r="AO543" s="121" t="b">
        <f t="shared" si="199"/>
        <v>0</v>
      </c>
      <c r="AP543" s="121" t="b">
        <f t="shared" si="199"/>
        <v>0</v>
      </c>
      <c r="AQ543" s="121" t="b">
        <f t="shared" si="199"/>
        <v>0</v>
      </c>
      <c r="AR543" s="121" t="b">
        <f t="shared" si="199"/>
        <v>0</v>
      </c>
      <c r="AS543" s="121" t="b">
        <f t="shared" si="199"/>
        <v>0</v>
      </c>
      <c r="AT543" s="121" t="b">
        <f t="shared" si="199"/>
        <v>0</v>
      </c>
      <c r="AU543" s="121" t="b">
        <f t="shared" si="199"/>
        <v>0</v>
      </c>
      <c r="AV543" s="121" t="b">
        <f t="shared" si="199"/>
        <v>0</v>
      </c>
      <c r="AW543" s="121" t="b">
        <f t="shared" si="199"/>
        <v>0</v>
      </c>
      <c r="AX543" s="121" t="b">
        <f t="shared" si="199"/>
        <v>0</v>
      </c>
      <c r="AY543" s="121" t="b">
        <f t="shared" si="199"/>
        <v>0</v>
      </c>
      <c r="AZ543" s="121" t="b">
        <f t="shared" si="199"/>
        <v>0</v>
      </c>
      <c r="BA543" s="121" t="b">
        <f t="shared" si="199"/>
        <v>0</v>
      </c>
      <c r="BB543" s="121" t="b">
        <f t="shared" si="199"/>
        <v>0</v>
      </c>
      <c r="BC543" s="121" t="b">
        <f t="shared" si="199"/>
        <v>0</v>
      </c>
      <c r="BD543" s="121" t="b">
        <f t="shared" si="199"/>
        <v>0</v>
      </c>
      <c r="BE543" s="121" t="b">
        <f t="shared" si="199"/>
        <v>0</v>
      </c>
      <c r="BF543" s="121" t="b">
        <f t="shared" si="199"/>
        <v>0</v>
      </c>
      <c r="BG543" s="121" t="b">
        <f t="shared" si="199"/>
        <v>0</v>
      </c>
      <c r="BH543" s="121" t="b">
        <f t="shared" si="199"/>
        <v>0</v>
      </c>
      <c r="BI543" s="121" t="b">
        <f t="shared" si="199"/>
        <v>0</v>
      </c>
      <c r="BJ543" s="121" t="b">
        <f t="shared" si="199"/>
        <v>0</v>
      </c>
      <c r="BK543" s="121" t="b">
        <f t="shared" si="199"/>
        <v>0</v>
      </c>
      <c r="BL543" s="121" t="b">
        <f t="shared" si="199"/>
        <v>0</v>
      </c>
      <c r="BM543" s="121" t="b">
        <f t="shared" si="199"/>
        <v>0</v>
      </c>
      <c r="BN543" s="121" t="b">
        <f t="shared" si="199"/>
        <v>0</v>
      </c>
      <c r="BO543" s="121" t="str">
        <f t="shared" si="199"/>
        <v/>
      </c>
      <c r="BP543" s="121" t="str">
        <f t="shared" si="199"/>
        <v/>
      </c>
      <c r="BQ543" s="121" t="str">
        <f t="shared" si="199"/>
        <v/>
      </c>
      <c r="BR543" s="121" t="str">
        <f t="shared" ref="BR543:CI543" si="200">IF(BR$17="","",IF(AND(BR$17&gt;=$D543,BR$17&lt;=$E543),$F$532/($E543-$D543+1)))</f>
        <v/>
      </c>
      <c r="BS543" s="121" t="str">
        <f t="shared" si="200"/>
        <v/>
      </c>
      <c r="BT543" s="121" t="str">
        <f t="shared" si="200"/>
        <v/>
      </c>
      <c r="BU543" s="121" t="str">
        <f t="shared" si="200"/>
        <v/>
      </c>
      <c r="BV543" s="121" t="str">
        <f t="shared" si="200"/>
        <v/>
      </c>
      <c r="BW543" s="121" t="str">
        <f t="shared" si="200"/>
        <v/>
      </c>
      <c r="BX543" s="121" t="str">
        <f t="shared" si="200"/>
        <v/>
      </c>
      <c r="BY543" s="121" t="str">
        <f t="shared" si="200"/>
        <v/>
      </c>
      <c r="BZ543" s="121" t="str">
        <f t="shared" si="200"/>
        <v/>
      </c>
      <c r="CA543" s="121" t="str">
        <f t="shared" si="200"/>
        <v/>
      </c>
      <c r="CB543" s="121" t="str">
        <f t="shared" si="200"/>
        <v/>
      </c>
      <c r="CC543" s="121" t="str">
        <f t="shared" si="200"/>
        <v/>
      </c>
      <c r="CD543" s="121" t="str">
        <f t="shared" si="200"/>
        <v/>
      </c>
      <c r="CE543" s="121" t="str">
        <f t="shared" si="200"/>
        <v/>
      </c>
      <c r="CF543" s="121" t="str">
        <f t="shared" si="200"/>
        <v/>
      </c>
      <c r="CG543" s="121" t="str">
        <f t="shared" si="200"/>
        <v/>
      </c>
      <c r="CH543" s="121" t="str">
        <f t="shared" si="200"/>
        <v/>
      </c>
      <c r="CI543" s="121" t="str">
        <f t="shared" si="200"/>
        <v/>
      </c>
      <c r="CJ543" s="56">
        <f>SUM(F543:CI543)</f>
        <v>0</v>
      </c>
      <c r="CK543" s="50" t="s">
        <v>172</v>
      </c>
    </row>
    <row r="544" spans="3:89" s="29" customFormat="1" ht="15" customHeight="1">
      <c r="C544" s="29" t="str">
        <f>$G531&amp;" "&amp;$C531</f>
        <v>Phase B Below Grade</v>
      </c>
      <c r="D544" s="273">
        <f>IF(G535="",0,G535)</f>
        <v>0</v>
      </c>
      <c r="E544" s="273">
        <f>IF(G537="",0,G537)</f>
        <v>0</v>
      </c>
      <c r="F544" s="277">
        <f t="shared" ref="F544:AK544" si="201">IF(F$17="","",IF(AND(F$17&gt;=$D544,F$17&lt;=$E544),$G$532/($E544-$D544+1)))</f>
        <v>0</v>
      </c>
      <c r="G544" s="277" t="b">
        <f t="shared" si="201"/>
        <v>0</v>
      </c>
      <c r="H544" s="277" t="b">
        <f t="shared" si="201"/>
        <v>0</v>
      </c>
      <c r="I544" s="277" t="b">
        <f t="shared" si="201"/>
        <v>0</v>
      </c>
      <c r="J544" s="277" t="b">
        <f t="shared" si="201"/>
        <v>0</v>
      </c>
      <c r="K544" s="277" t="b">
        <f t="shared" si="201"/>
        <v>0</v>
      </c>
      <c r="L544" s="277" t="b">
        <f t="shared" si="201"/>
        <v>0</v>
      </c>
      <c r="M544" s="277" t="b">
        <f t="shared" si="201"/>
        <v>0</v>
      </c>
      <c r="N544" s="277" t="b">
        <f t="shared" si="201"/>
        <v>0</v>
      </c>
      <c r="O544" s="277" t="b">
        <f t="shared" si="201"/>
        <v>0</v>
      </c>
      <c r="P544" s="277" t="b">
        <f t="shared" si="201"/>
        <v>0</v>
      </c>
      <c r="Q544" s="277" t="b">
        <f t="shared" si="201"/>
        <v>0</v>
      </c>
      <c r="R544" s="277" t="b">
        <f t="shared" si="201"/>
        <v>0</v>
      </c>
      <c r="S544" s="277" t="b">
        <f t="shared" si="201"/>
        <v>0</v>
      </c>
      <c r="T544" s="277" t="b">
        <f t="shared" si="201"/>
        <v>0</v>
      </c>
      <c r="U544" s="277" t="b">
        <f t="shared" si="201"/>
        <v>0</v>
      </c>
      <c r="V544" s="277" t="b">
        <f t="shared" si="201"/>
        <v>0</v>
      </c>
      <c r="W544" s="277" t="b">
        <f t="shared" si="201"/>
        <v>0</v>
      </c>
      <c r="X544" s="277" t="b">
        <f t="shared" si="201"/>
        <v>0</v>
      </c>
      <c r="Y544" s="277" t="b">
        <f t="shared" si="201"/>
        <v>0</v>
      </c>
      <c r="Z544" s="277" t="b">
        <f t="shared" si="201"/>
        <v>0</v>
      </c>
      <c r="AA544" s="277" t="b">
        <f t="shared" si="201"/>
        <v>0</v>
      </c>
      <c r="AB544" s="277" t="b">
        <f t="shared" si="201"/>
        <v>0</v>
      </c>
      <c r="AC544" s="277" t="b">
        <f t="shared" si="201"/>
        <v>0</v>
      </c>
      <c r="AD544" s="277" t="b">
        <f t="shared" si="201"/>
        <v>0</v>
      </c>
      <c r="AE544" s="277" t="b">
        <f t="shared" si="201"/>
        <v>0</v>
      </c>
      <c r="AF544" s="277" t="b">
        <f t="shared" si="201"/>
        <v>0</v>
      </c>
      <c r="AG544" s="277" t="b">
        <f t="shared" si="201"/>
        <v>0</v>
      </c>
      <c r="AH544" s="277" t="b">
        <f t="shared" si="201"/>
        <v>0</v>
      </c>
      <c r="AI544" s="277" t="b">
        <f t="shared" si="201"/>
        <v>0</v>
      </c>
      <c r="AJ544" s="277" t="b">
        <f t="shared" si="201"/>
        <v>0</v>
      </c>
      <c r="AK544" s="277" t="b">
        <f t="shared" si="201"/>
        <v>0</v>
      </c>
      <c r="AL544" s="277" t="b">
        <f t="shared" ref="AL544:BQ544" si="202">IF(AL$17="","",IF(AND(AL$17&gt;=$D544,AL$17&lt;=$E544),$G$532/($E544-$D544+1)))</f>
        <v>0</v>
      </c>
      <c r="AM544" s="277" t="b">
        <f t="shared" si="202"/>
        <v>0</v>
      </c>
      <c r="AN544" s="277" t="b">
        <f t="shared" si="202"/>
        <v>0</v>
      </c>
      <c r="AO544" s="277" t="b">
        <f t="shared" si="202"/>
        <v>0</v>
      </c>
      <c r="AP544" s="277" t="b">
        <f t="shared" si="202"/>
        <v>0</v>
      </c>
      <c r="AQ544" s="277" t="b">
        <f t="shared" si="202"/>
        <v>0</v>
      </c>
      <c r="AR544" s="277" t="b">
        <f t="shared" si="202"/>
        <v>0</v>
      </c>
      <c r="AS544" s="277" t="b">
        <f t="shared" si="202"/>
        <v>0</v>
      </c>
      <c r="AT544" s="277" t="b">
        <f t="shared" si="202"/>
        <v>0</v>
      </c>
      <c r="AU544" s="277" t="b">
        <f t="shared" si="202"/>
        <v>0</v>
      </c>
      <c r="AV544" s="277" t="b">
        <f t="shared" si="202"/>
        <v>0</v>
      </c>
      <c r="AW544" s="277" t="b">
        <f t="shared" si="202"/>
        <v>0</v>
      </c>
      <c r="AX544" s="277" t="b">
        <f t="shared" si="202"/>
        <v>0</v>
      </c>
      <c r="AY544" s="277" t="b">
        <f t="shared" si="202"/>
        <v>0</v>
      </c>
      <c r="AZ544" s="277" t="b">
        <f t="shared" si="202"/>
        <v>0</v>
      </c>
      <c r="BA544" s="277" t="b">
        <f t="shared" si="202"/>
        <v>0</v>
      </c>
      <c r="BB544" s="277" t="b">
        <f t="shared" si="202"/>
        <v>0</v>
      </c>
      <c r="BC544" s="277" t="b">
        <f t="shared" si="202"/>
        <v>0</v>
      </c>
      <c r="BD544" s="277" t="b">
        <f t="shared" si="202"/>
        <v>0</v>
      </c>
      <c r="BE544" s="277" t="b">
        <f t="shared" si="202"/>
        <v>0</v>
      </c>
      <c r="BF544" s="277" t="b">
        <f t="shared" si="202"/>
        <v>0</v>
      </c>
      <c r="BG544" s="277" t="b">
        <f t="shared" si="202"/>
        <v>0</v>
      </c>
      <c r="BH544" s="277" t="b">
        <f t="shared" si="202"/>
        <v>0</v>
      </c>
      <c r="BI544" s="277" t="b">
        <f t="shared" si="202"/>
        <v>0</v>
      </c>
      <c r="BJ544" s="277" t="b">
        <f t="shared" si="202"/>
        <v>0</v>
      </c>
      <c r="BK544" s="277" t="b">
        <f t="shared" si="202"/>
        <v>0</v>
      </c>
      <c r="BL544" s="277" t="b">
        <f t="shared" si="202"/>
        <v>0</v>
      </c>
      <c r="BM544" s="277" t="b">
        <f t="shared" si="202"/>
        <v>0</v>
      </c>
      <c r="BN544" s="277" t="b">
        <f t="shared" si="202"/>
        <v>0</v>
      </c>
      <c r="BO544" s="277" t="str">
        <f t="shared" si="202"/>
        <v/>
      </c>
      <c r="BP544" s="277" t="str">
        <f t="shared" si="202"/>
        <v/>
      </c>
      <c r="BQ544" s="277" t="str">
        <f t="shared" si="202"/>
        <v/>
      </c>
      <c r="BR544" s="277" t="str">
        <f t="shared" ref="BR544:CI544" si="203">IF(BR$17="","",IF(AND(BR$17&gt;=$D544,BR$17&lt;=$E544),$G$532/($E544-$D544+1)))</f>
        <v/>
      </c>
      <c r="BS544" s="277" t="str">
        <f t="shared" si="203"/>
        <v/>
      </c>
      <c r="BT544" s="277" t="str">
        <f t="shared" si="203"/>
        <v/>
      </c>
      <c r="BU544" s="277" t="str">
        <f t="shared" si="203"/>
        <v/>
      </c>
      <c r="BV544" s="277" t="str">
        <f t="shared" si="203"/>
        <v/>
      </c>
      <c r="BW544" s="277" t="str">
        <f t="shared" si="203"/>
        <v/>
      </c>
      <c r="BX544" s="277" t="str">
        <f t="shared" si="203"/>
        <v/>
      </c>
      <c r="BY544" s="277" t="str">
        <f t="shared" si="203"/>
        <v/>
      </c>
      <c r="BZ544" s="277" t="str">
        <f t="shared" si="203"/>
        <v/>
      </c>
      <c r="CA544" s="277" t="str">
        <f t="shared" si="203"/>
        <v/>
      </c>
      <c r="CB544" s="277" t="str">
        <f t="shared" si="203"/>
        <v/>
      </c>
      <c r="CC544" s="277" t="str">
        <f t="shared" si="203"/>
        <v/>
      </c>
      <c r="CD544" s="277" t="str">
        <f t="shared" si="203"/>
        <v/>
      </c>
      <c r="CE544" s="277" t="str">
        <f t="shared" si="203"/>
        <v/>
      </c>
      <c r="CF544" s="277" t="str">
        <f t="shared" si="203"/>
        <v/>
      </c>
      <c r="CG544" s="277" t="str">
        <f t="shared" si="203"/>
        <v/>
      </c>
      <c r="CH544" s="277" t="str">
        <f t="shared" si="203"/>
        <v/>
      </c>
      <c r="CI544" s="277" t="str">
        <f t="shared" si="203"/>
        <v/>
      </c>
      <c r="CJ544" s="272">
        <f>SUM(F544:CI544)</f>
        <v>0</v>
      </c>
      <c r="CK544" s="50" t="s">
        <v>172</v>
      </c>
    </row>
    <row r="545" spans="1:89" s="29" customFormat="1" ht="15" customHeight="1">
      <c r="C545" s="140" t="str">
        <f>"Total "&amp;$C531</f>
        <v>Total Below Grade</v>
      </c>
      <c r="D545" s="270">
        <f>IF(D535="",0,D535)</f>
        <v>0</v>
      </c>
      <c r="E545" s="270">
        <f>IF(D537="",0,D537)</f>
        <v>0</v>
      </c>
      <c r="F545" s="278">
        <f t="shared" ref="F545:AK545" si="204">IF(F$17="","",IF($E$540=0,SUM(F543:F544),IF(AND(F$17&gt;=$D545,F$17&lt;=$E545),$D$532/($E545-$D545+1),0)))</f>
        <v>0</v>
      </c>
      <c r="G545" s="278">
        <f t="shared" si="204"/>
        <v>0</v>
      </c>
      <c r="H545" s="278">
        <f t="shared" si="204"/>
        <v>0</v>
      </c>
      <c r="I545" s="278">
        <f t="shared" si="204"/>
        <v>0</v>
      </c>
      <c r="J545" s="278">
        <f t="shared" si="204"/>
        <v>0</v>
      </c>
      <c r="K545" s="278">
        <f t="shared" si="204"/>
        <v>0</v>
      </c>
      <c r="L545" s="278">
        <f t="shared" si="204"/>
        <v>0</v>
      </c>
      <c r="M545" s="278">
        <f t="shared" si="204"/>
        <v>0</v>
      </c>
      <c r="N545" s="278">
        <f t="shared" si="204"/>
        <v>0</v>
      </c>
      <c r="O545" s="278">
        <f t="shared" si="204"/>
        <v>0</v>
      </c>
      <c r="P545" s="278">
        <f t="shared" si="204"/>
        <v>0</v>
      </c>
      <c r="Q545" s="278">
        <f t="shared" si="204"/>
        <v>0</v>
      </c>
      <c r="R545" s="278">
        <f t="shared" si="204"/>
        <v>0</v>
      </c>
      <c r="S545" s="278">
        <f t="shared" si="204"/>
        <v>0</v>
      </c>
      <c r="T545" s="278">
        <f t="shared" si="204"/>
        <v>0</v>
      </c>
      <c r="U545" s="278">
        <f t="shared" si="204"/>
        <v>0</v>
      </c>
      <c r="V545" s="278">
        <f t="shared" si="204"/>
        <v>0</v>
      </c>
      <c r="W545" s="278">
        <f t="shared" si="204"/>
        <v>0</v>
      </c>
      <c r="X545" s="278">
        <f t="shared" si="204"/>
        <v>0</v>
      </c>
      <c r="Y545" s="278">
        <f t="shared" si="204"/>
        <v>0</v>
      </c>
      <c r="Z545" s="278">
        <f t="shared" si="204"/>
        <v>0</v>
      </c>
      <c r="AA545" s="278">
        <f t="shared" si="204"/>
        <v>0</v>
      </c>
      <c r="AB545" s="278">
        <f t="shared" si="204"/>
        <v>0</v>
      </c>
      <c r="AC545" s="278">
        <f t="shared" si="204"/>
        <v>0</v>
      </c>
      <c r="AD545" s="278">
        <f t="shared" si="204"/>
        <v>0</v>
      </c>
      <c r="AE545" s="278">
        <f t="shared" si="204"/>
        <v>0</v>
      </c>
      <c r="AF545" s="278">
        <f t="shared" si="204"/>
        <v>0</v>
      </c>
      <c r="AG545" s="278">
        <f t="shared" si="204"/>
        <v>0</v>
      </c>
      <c r="AH545" s="278">
        <f t="shared" si="204"/>
        <v>0</v>
      </c>
      <c r="AI545" s="278">
        <f t="shared" si="204"/>
        <v>0</v>
      </c>
      <c r="AJ545" s="278">
        <f t="shared" si="204"/>
        <v>0</v>
      </c>
      <c r="AK545" s="278">
        <f t="shared" si="204"/>
        <v>0</v>
      </c>
      <c r="AL545" s="278">
        <f t="shared" ref="AL545:BQ545" si="205">IF(AL$17="","",IF($E$540=0,SUM(AL543:AL544),IF(AND(AL$17&gt;=$D545,AL$17&lt;=$E545),$D$532/($E545-$D545+1),0)))</f>
        <v>0</v>
      </c>
      <c r="AM545" s="278">
        <f t="shared" si="205"/>
        <v>0</v>
      </c>
      <c r="AN545" s="278">
        <f t="shared" si="205"/>
        <v>0</v>
      </c>
      <c r="AO545" s="278">
        <f t="shared" si="205"/>
        <v>0</v>
      </c>
      <c r="AP545" s="278">
        <f t="shared" si="205"/>
        <v>0</v>
      </c>
      <c r="AQ545" s="278">
        <f t="shared" si="205"/>
        <v>0</v>
      </c>
      <c r="AR545" s="278">
        <f t="shared" si="205"/>
        <v>0</v>
      </c>
      <c r="AS545" s="278">
        <f t="shared" si="205"/>
        <v>0</v>
      </c>
      <c r="AT545" s="278">
        <f t="shared" si="205"/>
        <v>0</v>
      </c>
      <c r="AU545" s="278">
        <f t="shared" si="205"/>
        <v>0</v>
      </c>
      <c r="AV545" s="278">
        <f t="shared" si="205"/>
        <v>0</v>
      </c>
      <c r="AW545" s="278">
        <f t="shared" si="205"/>
        <v>0</v>
      </c>
      <c r="AX545" s="278">
        <f t="shared" si="205"/>
        <v>0</v>
      </c>
      <c r="AY545" s="278">
        <f t="shared" si="205"/>
        <v>0</v>
      </c>
      <c r="AZ545" s="278">
        <f t="shared" si="205"/>
        <v>0</v>
      </c>
      <c r="BA545" s="278">
        <f t="shared" si="205"/>
        <v>0</v>
      </c>
      <c r="BB545" s="278">
        <f t="shared" si="205"/>
        <v>0</v>
      </c>
      <c r="BC545" s="278">
        <f t="shared" si="205"/>
        <v>0</v>
      </c>
      <c r="BD545" s="278">
        <f t="shared" si="205"/>
        <v>0</v>
      </c>
      <c r="BE545" s="278">
        <f t="shared" si="205"/>
        <v>0</v>
      </c>
      <c r="BF545" s="278">
        <f t="shared" si="205"/>
        <v>0</v>
      </c>
      <c r="BG545" s="278">
        <f t="shared" si="205"/>
        <v>0</v>
      </c>
      <c r="BH545" s="278">
        <f t="shared" si="205"/>
        <v>0</v>
      </c>
      <c r="BI545" s="278">
        <f t="shared" si="205"/>
        <v>0</v>
      </c>
      <c r="BJ545" s="278">
        <f t="shared" si="205"/>
        <v>0</v>
      </c>
      <c r="BK545" s="278">
        <f t="shared" si="205"/>
        <v>0</v>
      </c>
      <c r="BL545" s="278">
        <f t="shared" si="205"/>
        <v>0</v>
      </c>
      <c r="BM545" s="278">
        <f t="shared" si="205"/>
        <v>0</v>
      </c>
      <c r="BN545" s="278">
        <f t="shared" si="205"/>
        <v>0</v>
      </c>
      <c r="BO545" s="278" t="str">
        <f t="shared" si="205"/>
        <v/>
      </c>
      <c r="BP545" s="278" t="str">
        <f t="shared" si="205"/>
        <v/>
      </c>
      <c r="BQ545" s="278" t="str">
        <f t="shared" si="205"/>
        <v/>
      </c>
      <c r="BR545" s="278" t="str">
        <f t="shared" ref="BR545:CI545" si="206">IF(BR$17="","",IF($E$540=0,SUM(BR543:BR544),IF(AND(BR$17&gt;=$D545,BR$17&lt;=$E545),$D$532/($E545-$D545+1),0)))</f>
        <v/>
      </c>
      <c r="BS545" s="278" t="str">
        <f t="shared" si="206"/>
        <v/>
      </c>
      <c r="BT545" s="278" t="str">
        <f t="shared" si="206"/>
        <v/>
      </c>
      <c r="BU545" s="278" t="str">
        <f t="shared" si="206"/>
        <v/>
      </c>
      <c r="BV545" s="278" t="str">
        <f t="shared" si="206"/>
        <v/>
      </c>
      <c r="BW545" s="278" t="str">
        <f t="shared" si="206"/>
        <v/>
      </c>
      <c r="BX545" s="278" t="str">
        <f t="shared" si="206"/>
        <v/>
      </c>
      <c r="BY545" s="278" t="str">
        <f t="shared" si="206"/>
        <v/>
      </c>
      <c r="BZ545" s="278" t="str">
        <f t="shared" si="206"/>
        <v/>
      </c>
      <c r="CA545" s="278" t="str">
        <f t="shared" si="206"/>
        <v/>
      </c>
      <c r="CB545" s="278" t="str">
        <f t="shared" si="206"/>
        <v/>
      </c>
      <c r="CC545" s="278" t="str">
        <f t="shared" si="206"/>
        <v/>
      </c>
      <c r="CD545" s="278" t="str">
        <f t="shared" si="206"/>
        <v/>
      </c>
      <c r="CE545" s="278" t="str">
        <f t="shared" si="206"/>
        <v/>
      </c>
      <c r="CF545" s="278" t="str">
        <f t="shared" si="206"/>
        <v/>
      </c>
      <c r="CG545" s="278" t="str">
        <f t="shared" si="206"/>
        <v/>
      </c>
      <c r="CH545" s="278" t="str">
        <f t="shared" si="206"/>
        <v/>
      </c>
      <c r="CI545" s="278" t="str">
        <f t="shared" si="206"/>
        <v/>
      </c>
      <c r="CJ545" s="56">
        <f>SUM(F545:CI545)</f>
        <v>0</v>
      </c>
      <c r="CK545" s="50" t="s">
        <v>172</v>
      </c>
    </row>
    <row r="546" spans="1:89" s="29" customFormat="1" ht="15" customHeight="1">
      <c r="C546" s="120"/>
      <c r="D546" s="242"/>
      <c r="E546" s="243"/>
      <c r="F546" s="242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50" t="s">
        <v>172</v>
      </c>
    </row>
    <row r="547" spans="1:89" s="29" customFormat="1" ht="15" customHeight="1">
      <c r="C547" s="120"/>
      <c r="D547" s="242"/>
      <c r="E547" s="243"/>
      <c r="F547" s="242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50" t="s">
        <v>172</v>
      </c>
    </row>
    <row r="548" spans="1:89" s="29" customFormat="1" ht="15" customHeight="1">
      <c r="C548" s="161" t="str">
        <f>C550</f>
        <v>Above Grade Approved</v>
      </c>
      <c r="D548" s="161"/>
      <c r="E548" s="161"/>
      <c r="F548" s="161"/>
      <c r="G548" s="161"/>
      <c r="H548" s="161"/>
      <c r="I548" s="161"/>
      <c r="J548" s="161"/>
      <c r="K548" s="161"/>
      <c r="L548" s="161"/>
      <c r="M548" s="161"/>
      <c r="N548" s="161"/>
      <c r="O548" s="161"/>
      <c r="P548" s="161"/>
      <c r="Q548" s="161"/>
      <c r="R548" s="161"/>
      <c r="S548" s="161"/>
      <c r="T548" s="161"/>
      <c r="U548" s="161"/>
      <c r="V548" s="161"/>
      <c r="W548" s="161"/>
      <c r="X548" s="161"/>
      <c r="Y548" s="161"/>
      <c r="Z548" s="161"/>
      <c r="AA548" s="161"/>
      <c r="AB548" s="161"/>
      <c r="AC548" s="161"/>
      <c r="AD548" s="161"/>
      <c r="AE548" s="161"/>
      <c r="AF548" s="161"/>
      <c r="AG548" s="161"/>
      <c r="AH548" s="161"/>
      <c r="AI548" s="161"/>
      <c r="AJ548" s="161"/>
      <c r="AK548" s="161"/>
      <c r="AL548" s="161"/>
      <c r="AM548" s="161"/>
      <c r="AN548" s="161"/>
      <c r="AO548" s="161"/>
      <c r="AP548" s="161"/>
      <c r="AQ548" s="161"/>
      <c r="AR548" s="161"/>
      <c r="AS548" s="161"/>
      <c r="AT548" s="161"/>
      <c r="AU548" s="161"/>
      <c r="AV548" s="161"/>
      <c r="AW548" s="161"/>
      <c r="AX548" s="161"/>
      <c r="AY548" s="161"/>
      <c r="AZ548" s="161"/>
      <c r="BA548" s="161"/>
      <c r="BB548" s="161"/>
      <c r="BC548" s="161"/>
      <c r="BD548" s="161"/>
      <c r="BE548" s="161"/>
      <c r="BF548" s="161"/>
      <c r="BG548" s="161"/>
      <c r="BH548" s="161"/>
      <c r="BI548" s="161"/>
      <c r="BJ548" s="161"/>
      <c r="BK548" s="161"/>
      <c r="BL548" s="161"/>
      <c r="BM548" s="161"/>
      <c r="BN548" s="161"/>
      <c r="BO548" s="161"/>
      <c r="BP548" s="161"/>
      <c r="BQ548" s="161"/>
      <c r="BR548" s="161"/>
      <c r="BS548" s="161"/>
      <c r="BT548" s="161"/>
      <c r="BU548" s="161"/>
      <c r="BV548" s="161"/>
      <c r="BW548" s="161"/>
      <c r="BX548" s="161"/>
      <c r="BY548" s="161"/>
      <c r="BZ548" s="161"/>
      <c r="CA548" s="161"/>
      <c r="CB548" s="161"/>
      <c r="CC548" s="161"/>
      <c r="CD548" s="161"/>
      <c r="CE548" s="161"/>
      <c r="CF548" s="161"/>
      <c r="CG548" s="161"/>
      <c r="CH548" s="161"/>
      <c r="CI548" s="161"/>
      <c r="CJ548" s="161"/>
      <c r="CK548" s="50" t="s">
        <v>172</v>
      </c>
    </row>
    <row r="549" spans="1:89" s="29" customFormat="1" ht="15" customHeight="1">
      <c r="C549" s="120"/>
      <c r="D549" s="242"/>
      <c r="E549" s="243"/>
      <c r="F549" s="242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50" t="s">
        <v>172</v>
      </c>
    </row>
    <row r="550" spans="1:89" s="29" customFormat="1" ht="15" customHeight="1">
      <c r="A550" s="506"/>
      <c r="C550" s="326" t="s">
        <v>233</v>
      </c>
      <c r="D550" s="249" t="s">
        <v>296</v>
      </c>
      <c r="E550" s="249" t="s">
        <v>303</v>
      </c>
      <c r="F550" s="249" t="s">
        <v>295</v>
      </c>
      <c r="G550" s="249" t="s">
        <v>294</v>
      </c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50" t="s">
        <v>172</v>
      </c>
    </row>
    <row r="551" spans="1:89" s="29" customFormat="1" ht="15" customHeight="1">
      <c r="A551" s="506"/>
      <c r="C551" s="34" t="str">
        <f>C550&amp;" Cost"</f>
        <v>Above Grade Approved Cost</v>
      </c>
      <c r="D551" s="118">
        <f>IF($F$17="","",IF(E551="",G551+F551,E551))</f>
        <v>38900000</v>
      </c>
      <c r="F551" s="235">
        <v>38900000</v>
      </c>
      <c r="G551" s="235">
        <v>0</v>
      </c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50" t="s">
        <v>172</v>
      </c>
    </row>
    <row r="552" spans="1:89" s="29" customFormat="1" ht="15" customHeight="1">
      <c r="C552" s="29" t="s">
        <v>373</v>
      </c>
      <c r="D552" s="314">
        <f>'Hotel Carve-out'!$L$1782</f>
        <v>1</v>
      </c>
      <c r="F552" s="314">
        <f>'Hotel Carve-out'!$L$1782</f>
        <v>1</v>
      </c>
      <c r="G552" s="314">
        <f>'Hotel Carve-out'!$L$1782</f>
        <v>1</v>
      </c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50" t="s">
        <v>172</v>
      </c>
    </row>
    <row r="553" spans="1:89" s="29" customFormat="1" ht="15" customHeight="1">
      <c r="C553" s="207" t="s">
        <v>367</v>
      </c>
      <c r="F553" s="39">
        <f>IFERROR(F551/$F$38, "n/a")</f>
        <v>275.84152939591416</v>
      </c>
      <c r="G553" s="39" t="str">
        <f>IFERROR(G551/$G$38, "n/a")</f>
        <v>n/a</v>
      </c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50" t="s">
        <v>172</v>
      </c>
    </row>
    <row r="554" spans="1:89" s="29" customFormat="1" ht="15" customHeight="1">
      <c r="C554" s="207"/>
      <c r="F554" s="302"/>
      <c r="G554" s="302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50" t="s">
        <v>172</v>
      </c>
    </row>
    <row r="555" spans="1:89" s="29" customFormat="1" ht="15" customHeight="1">
      <c r="C555" s="34" t="str">
        <f>C550&amp;" Start Period"</f>
        <v>Above Grade Approved Start Period</v>
      </c>
      <c r="D555" s="233">
        <f>MIN(F555:G555)</f>
        <v>4</v>
      </c>
      <c r="F555" s="282">
        <v>4</v>
      </c>
      <c r="G555" s="327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50" t="s">
        <v>172</v>
      </c>
    </row>
    <row r="556" spans="1:89" s="29" customFormat="1" ht="15" customHeight="1">
      <c r="C556" s="207" t="s">
        <v>13</v>
      </c>
      <c r="D556" s="206">
        <f>IF(D555="","",INDEX($F$16:$CK$17,1,MATCH(D555,$F$17:$CK$17,1)))</f>
        <v>42216</v>
      </c>
      <c r="F556" s="206">
        <f>IF(F555="","",INDEX($F$16:$CK$17,1,MATCH(F555,$F$17:$CK$17,1)))</f>
        <v>42216</v>
      </c>
      <c r="G556" s="206" t="str">
        <f>IF(G555="","",INDEX($F$16:$CK$17,1,MATCH(G555,$F$17:$CK$17,1)))</f>
        <v/>
      </c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50" t="s">
        <v>172</v>
      </c>
    </row>
    <row r="557" spans="1:89" s="29" customFormat="1" ht="15" customHeight="1">
      <c r="C557" s="34" t="str">
        <f>C550&amp;" End Period"</f>
        <v>Above Grade Approved End Period</v>
      </c>
      <c r="D557" s="233">
        <f>MAX(F557:G557)</f>
        <v>21</v>
      </c>
      <c r="F557" s="282">
        <v>21</v>
      </c>
      <c r="G557" s="327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50" t="s">
        <v>172</v>
      </c>
    </row>
    <row r="558" spans="1:89" s="29" customFormat="1" ht="15" customHeight="1">
      <c r="C558" s="207" t="s">
        <v>13</v>
      </c>
      <c r="D558" s="206">
        <f>IF(D557="","",INDEX($F$16:$CK$17,1,MATCH(D557,$F$17:$CK$17,1)))</f>
        <v>42735</v>
      </c>
      <c r="F558" s="206">
        <f>IF(F557="","",INDEX($F$16:$CK$17,1,MATCH(F557,$F$17:$CK$17,1)))</f>
        <v>42735</v>
      </c>
      <c r="G558" s="206" t="str">
        <f>IF(G557="","",INDEX($F$16:$CK$17,1,MATCH(G557,$F$17:$CK$17,1)))</f>
        <v/>
      </c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50" t="s">
        <v>172</v>
      </c>
    </row>
    <row r="559" spans="1:89" s="29" customFormat="1" ht="15" customHeight="1">
      <c r="D559" s="242"/>
      <c r="E559" s="243"/>
      <c r="F559" s="242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50" t="s">
        <v>172</v>
      </c>
    </row>
    <row r="560" spans="1:89" s="29" customFormat="1" ht="15" customHeight="1">
      <c r="C560" s="34" t="s">
        <v>300</v>
      </c>
      <c r="D560" s="281" t="s">
        <v>299</v>
      </c>
      <c r="E560" s="280">
        <f>IF(D560=F560,0,1)</f>
        <v>0</v>
      </c>
      <c r="F560" s="279" t="s">
        <v>299</v>
      </c>
      <c r="G560" s="279" t="s">
        <v>298</v>
      </c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50" t="s">
        <v>172</v>
      </c>
    </row>
    <row r="561" spans="3:89" s="29" customFormat="1" ht="15" customHeight="1">
      <c r="C561" s="34" t="s">
        <v>365</v>
      </c>
      <c r="D561" s="281" t="s">
        <v>309</v>
      </c>
      <c r="E561" s="280">
        <f>IF(D561=F561,0,1)</f>
        <v>1</v>
      </c>
      <c r="F561" s="279" t="s">
        <v>151</v>
      </c>
      <c r="G561" s="279" t="s">
        <v>309</v>
      </c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50" t="s">
        <v>172</v>
      </c>
    </row>
    <row r="562" spans="3:89" s="29" customFormat="1" ht="15" customHeight="1">
      <c r="C562" s="207"/>
      <c r="D562" s="242"/>
      <c r="E562" s="243"/>
      <c r="F562" s="242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50" t="s">
        <v>172</v>
      </c>
    </row>
    <row r="563" spans="3:89" s="29" customFormat="1" ht="15" customHeight="1">
      <c r="C563" s="29" t="str">
        <f>$F550&amp;" "&amp;$C550</f>
        <v>Phase A Above Grade Approved</v>
      </c>
      <c r="D563" s="274">
        <f>IF(F555="",0,F555)</f>
        <v>4</v>
      </c>
      <c r="E563" s="274">
        <f>IF(F557="",0,F557)</f>
        <v>21</v>
      </c>
      <c r="F563" s="121" t="b">
        <f t="shared" ref="F563:AK563" si="207">IF(F$17="","",IF(AND(F$17&gt;=$D563,F$17&lt;=$E563),($F$551*$F$552)/($E563-$D563+1)))</f>
        <v>0</v>
      </c>
      <c r="G563" s="121" t="b">
        <f t="shared" si="207"/>
        <v>0</v>
      </c>
      <c r="H563" s="121" t="b">
        <f t="shared" si="207"/>
        <v>0</v>
      </c>
      <c r="I563" s="121" t="b">
        <f t="shared" si="207"/>
        <v>0</v>
      </c>
      <c r="J563" s="121">
        <f t="shared" si="207"/>
        <v>2161111.111111111</v>
      </c>
      <c r="K563" s="121">
        <f t="shared" si="207"/>
        <v>2161111.111111111</v>
      </c>
      <c r="L563" s="121">
        <f t="shared" si="207"/>
        <v>2161111.111111111</v>
      </c>
      <c r="M563" s="121">
        <f t="shared" si="207"/>
        <v>2161111.111111111</v>
      </c>
      <c r="N563" s="121">
        <f t="shared" si="207"/>
        <v>2161111.111111111</v>
      </c>
      <c r="O563" s="121">
        <f t="shared" si="207"/>
        <v>2161111.111111111</v>
      </c>
      <c r="P563" s="121">
        <f t="shared" si="207"/>
        <v>2161111.111111111</v>
      </c>
      <c r="Q563" s="121">
        <f t="shared" si="207"/>
        <v>2161111.111111111</v>
      </c>
      <c r="R563" s="121">
        <f t="shared" si="207"/>
        <v>2161111.111111111</v>
      </c>
      <c r="S563" s="121">
        <f t="shared" si="207"/>
        <v>2161111.111111111</v>
      </c>
      <c r="T563" s="121">
        <f t="shared" si="207"/>
        <v>2161111.111111111</v>
      </c>
      <c r="U563" s="121">
        <f t="shared" si="207"/>
        <v>2161111.111111111</v>
      </c>
      <c r="V563" s="121">
        <f t="shared" si="207"/>
        <v>2161111.111111111</v>
      </c>
      <c r="W563" s="121">
        <f t="shared" si="207"/>
        <v>2161111.111111111</v>
      </c>
      <c r="X563" s="121">
        <f t="shared" si="207"/>
        <v>2161111.111111111</v>
      </c>
      <c r="Y563" s="121">
        <f t="shared" si="207"/>
        <v>2161111.111111111</v>
      </c>
      <c r="Z563" s="121">
        <f t="shared" si="207"/>
        <v>2161111.111111111</v>
      </c>
      <c r="AA563" s="121">
        <f t="shared" si="207"/>
        <v>2161111.111111111</v>
      </c>
      <c r="AB563" s="121" t="b">
        <f t="shared" si="207"/>
        <v>0</v>
      </c>
      <c r="AC563" s="121" t="b">
        <f t="shared" si="207"/>
        <v>0</v>
      </c>
      <c r="AD563" s="121" t="b">
        <f t="shared" si="207"/>
        <v>0</v>
      </c>
      <c r="AE563" s="121" t="b">
        <f t="shared" si="207"/>
        <v>0</v>
      </c>
      <c r="AF563" s="121" t="b">
        <f t="shared" si="207"/>
        <v>0</v>
      </c>
      <c r="AG563" s="121" t="b">
        <f t="shared" si="207"/>
        <v>0</v>
      </c>
      <c r="AH563" s="121" t="b">
        <f t="shared" si="207"/>
        <v>0</v>
      </c>
      <c r="AI563" s="121" t="b">
        <f t="shared" si="207"/>
        <v>0</v>
      </c>
      <c r="AJ563" s="121" t="b">
        <f t="shared" si="207"/>
        <v>0</v>
      </c>
      <c r="AK563" s="121" t="b">
        <f t="shared" si="207"/>
        <v>0</v>
      </c>
      <c r="AL563" s="121" t="b">
        <f t="shared" ref="AL563:BQ563" si="208">IF(AL$17="","",IF(AND(AL$17&gt;=$D563,AL$17&lt;=$E563),($F$551*$F$552)/($E563-$D563+1)))</f>
        <v>0</v>
      </c>
      <c r="AM563" s="121" t="b">
        <f t="shared" si="208"/>
        <v>0</v>
      </c>
      <c r="AN563" s="121" t="b">
        <f t="shared" si="208"/>
        <v>0</v>
      </c>
      <c r="AO563" s="121" t="b">
        <f t="shared" si="208"/>
        <v>0</v>
      </c>
      <c r="AP563" s="121" t="b">
        <f t="shared" si="208"/>
        <v>0</v>
      </c>
      <c r="AQ563" s="121" t="b">
        <f t="shared" si="208"/>
        <v>0</v>
      </c>
      <c r="AR563" s="121" t="b">
        <f t="shared" si="208"/>
        <v>0</v>
      </c>
      <c r="AS563" s="121" t="b">
        <f t="shared" si="208"/>
        <v>0</v>
      </c>
      <c r="AT563" s="121" t="b">
        <f t="shared" si="208"/>
        <v>0</v>
      </c>
      <c r="AU563" s="121" t="b">
        <f t="shared" si="208"/>
        <v>0</v>
      </c>
      <c r="AV563" s="121" t="b">
        <f t="shared" si="208"/>
        <v>0</v>
      </c>
      <c r="AW563" s="121" t="b">
        <f t="shared" si="208"/>
        <v>0</v>
      </c>
      <c r="AX563" s="121" t="b">
        <f t="shared" si="208"/>
        <v>0</v>
      </c>
      <c r="AY563" s="121" t="b">
        <f t="shared" si="208"/>
        <v>0</v>
      </c>
      <c r="AZ563" s="121" t="b">
        <f t="shared" si="208"/>
        <v>0</v>
      </c>
      <c r="BA563" s="121" t="b">
        <f t="shared" si="208"/>
        <v>0</v>
      </c>
      <c r="BB563" s="121" t="b">
        <f t="shared" si="208"/>
        <v>0</v>
      </c>
      <c r="BC563" s="121" t="b">
        <f t="shared" si="208"/>
        <v>0</v>
      </c>
      <c r="BD563" s="121" t="b">
        <f t="shared" si="208"/>
        <v>0</v>
      </c>
      <c r="BE563" s="121" t="b">
        <f t="shared" si="208"/>
        <v>0</v>
      </c>
      <c r="BF563" s="121" t="b">
        <f t="shared" si="208"/>
        <v>0</v>
      </c>
      <c r="BG563" s="121" t="b">
        <f t="shared" si="208"/>
        <v>0</v>
      </c>
      <c r="BH563" s="121" t="b">
        <f t="shared" si="208"/>
        <v>0</v>
      </c>
      <c r="BI563" s="121" t="b">
        <f t="shared" si="208"/>
        <v>0</v>
      </c>
      <c r="BJ563" s="121" t="b">
        <f t="shared" si="208"/>
        <v>0</v>
      </c>
      <c r="BK563" s="121" t="b">
        <f t="shared" si="208"/>
        <v>0</v>
      </c>
      <c r="BL563" s="121" t="b">
        <f t="shared" si="208"/>
        <v>0</v>
      </c>
      <c r="BM563" s="121" t="b">
        <f t="shared" si="208"/>
        <v>0</v>
      </c>
      <c r="BN563" s="121" t="b">
        <f t="shared" si="208"/>
        <v>0</v>
      </c>
      <c r="BO563" s="121" t="str">
        <f t="shared" si="208"/>
        <v/>
      </c>
      <c r="BP563" s="121" t="str">
        <f t="shared" si="208"/>
        <v/>
      </c>
      <c r="BQ563" s="121" t="str">
        <f t="shared" si="208"/>
        <v/>
      </c>
      <c r="BR563" s="121" t="str">
        <f t="shared" ref="BR563:CI563" si="209">IF(BR$17="","",IF(AND(BR$17&gt;=$D563,BR$17&lt;=$E563),($F$551*$F$552)/($E563-$D563+1)))</f>
        <v/>
      </c>
      <c r="BS563" s="121" t="str">
        <f t="shared" si="209"/>
        <v/>
      </c>
      <c r="BT563" s="121" t="str">
        <f t="shared" si="209"/>
        <v/>
      </c>
      <c r="BU563" s="121" t="str">
        <f t="shared" si="209"/>
        <v/>
      </c>
      <c r="BV563" s="121" t="str">
        <f t="shared" si="209"/>
        <v/>
      </c>
      <c r="BW563" s="121" t="str">
        <f t="shared" si="209"/>
        <v/>
      </c>
      <c r="BX563" s="121" t="str">
        <f t="shared" si="209"/>
        <v/>
      </c>
      <c r="BY563" s="121" t="str">
        <f t="shared" si="209"/>
        <v/>
      </c>
      <c r="BZ563" s="121" t="str">
        <f t="shared" si="209"/>
        <v/>
      </c>
      <c r="CA563" s="121" t="str">
        <f t="shared" si="209"/>
        <v/>
      </c>
      <c r="CB563" s="121" t="str">
        <f t="shared" si="209"/>
        <v/>
      </c>
      <c r="CC563" s="121" t="str">
        <f t="shared" si="209"/>
        <v/>
      </c>
      <c r="CD563" s="121" t="str">
        <f t="shared" si="209"/>
        <v/>
      </c>
      <c r="CE563" s="121" t="str">
        <f t="shared" si="209"/>
        <v/>
      </c>
      <c r="CF563" s="121" t="str">
        <f t="shared" si="209"/>
        <v/>
      </c>
      <c r="CG563" s="121" t="str">
        <f t="shared" si="209"/>
        <v/>
      </c>
      <c r="CH563" s="121" t="str">
        <f t="shared" si="209"/>
        <v/>
      </c>
      <c r="CI563" s="121" t="str">
        <f t="shared" si="209"/>
        <v/>
      </c>
      <c r="CJ563" s="56">
        <f>SUM(F563:CI563)</f>
        <v>38900000.000000007</v>
      </c>
      <c r="CK563" s="50" t="s">
        <v>172</v>
      </c>
    </row>
    <row r="564" spans="3:89" s="29" customFormat="1" ht="15" customHeight="1">
      <c r="C564" s="29" t="str">
        <f>$G550&amp;" "&amp;$C550</f>
        <v>Phase B Above Grade Approved</v>
      </c>
      <c r="D564" s="273">
        <f>IF(G555="",0,G555)</f>
        <v>0</v>
      </c>
      <c r="E564" s="273">
        <f>IF(G557="",0,G557)</f>
        <v>0</v>
      </c>
      <c r="F564" s="277">
        <f t="shared" ref="F564:AK564" si="210">IF(F$17="","",IF(AND(F$17&gt;=$D564,F$17&lt;=$E564),($G$551*$G$552)/($E564-$D564+1)))</f>
        <v>0</v>
      </c>
      <c r="G564" s="277" t="b">
        <f t="shared" si="210"/>
        <v>0</v>
      </c>
      <c r="H564" s="277" t="b">
        <f t="shared" si="210"/>
        <v>0</v>
      </c>
      <c r="I564" s="277" t="b">
        <f t="shared" si="210"/>
        <v>0</v>
      </c>
      <c r="J564" s="277" t="b">
        <f t="shared" si="210"/>
        <v>0</v>
      </c>
      <c r="K564" s="277" t="b">
        <f t="shared" si="210"/>
        <v>0</v>
      </c>
      <c r="L564" s="277" t="b">
        <f t="shared" si="210"/>
        <v>0</v>
      </c>
      <c r="M564" s="277" t="b">
        <f t="shared" si="210"/>
        <v>0</v>
      </c>
      <c r="N564" s="277" t="b">
        <f t="shared" si="210"/>
        <v>0</v>
      </c>
      <c r="O564" s="277" t="b">
        <f t="shared" si="210"/>
        <v>0</v>
      </c>
      <c r="P564" s="277" t="b">
        <f t="shared" si="210"/>
        <v>0</v>
      </c>
      <c r="Q564" s="277" t="b">
        <f t="shared" si="210"/>
        <v>0</v>
      </c>
      <c r="R564" s="277" t="b">
        <f t="shared" si="210"/>
        <v>0</v>
      </c>
      <c r="S564" s="277" t="b">
        <f t="shared" si="210"/>
        <v>0</v>
      </c>
      <c r="T564" s="277" t="b">
        <f t="shared" si="210"/>
        <v>0</v>
      </c>
      <c r="U564" s="277" t="b">
        <f t="shared" si="210"/>
        <v>0</v>
      </c>
      <c r="V564" s="277" t="b">
        <f t="shared" si="210"/>
        <v>0</v>
      </c>
      <c r="W564" s="277" t="b">
        <f t="shared" si="210"/>
        <v>0</v>
      </c>
      <c r="X564" s="277" t="b">
        <f t="shared" si="210"/>
        <v>0</v>
      </c>
      <c r="Y564" s="277" t="b">
        <f t="shared" si="210"/>
        <v>0</v>
      </c>
      <c r="Z564" s="277" t="b">
        <f t="shared" si="210"/>
        <v>0</v>
      </c>
      <c r="AA564" s="277" t="b">
        <f t="shared" si="210"/>
        <v>0</v>
      </c>
      <c r="AB564" s="277" t="b">
        <f t="shared" si="210"/>
        <v>0</v>
      </c>
      <c r="AC564" s="277" t="b">
        <f t="shared" si="210"/>
        <v>0</v>
      </c>
      <c r="AD564" s="277" t="b">
        <f t="shared" si="210"/>
        <v>0</v>
      </c>
      <c r="AE564" s="277" t="b">
        <f t="shared" si="210"/>
        <v>0</v>
      </c>
      <c r="AF564" s="277" t="b">
        <f t="shared" si="210"/>
        <v>0</v>
      </c>
      <c r="AG564" s="277" t="b">
        <f t="shared" si="210"/>
        <v>0</v>
      </c>
      <c r="AH564" s="277" t="b">
        <f t="shared" si="210"/>
        <v>0</v>
      </c>
      <c r="AI564" s="277" t="b">
        <f t="shared" si="210"/>
        <v>0</v>
      </c>
      <c r="AJ564" s="277" t="b">
        <f t="shared" si="210"/>
        <v>0</v>
      </c>
      <c r="AK564" s="277" t="b">
        <f t="shared" si="210"/>
        <v>0</v>
      </c>
      <c r="AL564" s="277" t="b">
        <f t="shared" ref="AL564:BQ564" si="211">IF(AL$17="","",IF(AND(AL$17&gt;=$D564,AL$17&lt;=$E564),($G$551*$G$552)/($E564-$D564+1)))</f>
        <v>0</v>
      </c>
      <c r="AM564" s="277" t="b">
        <f t="shared" si="211"/>
        <v>0</v>
      </c>
      <c r="AN564" s="277" t="b">
        <f t="shared" si="211"/>
        <v>0</v>
      </c>
      <c r="AO564" s="277" t="b">
        <f t="shared" si="211"/>
        <v>0</v>
      </c>
      <c r="AP564" s="277" t="b">
        <f t="shared" si="211"/>
        <v>0</v>
      </c>
      <c r="AQ564" s="277" t="b">
        <f t="shared" si="211"/>
        <v>0</v>
      </c>
      <c r="AR564" s="277" t="b">
        <f t="shared" si="211"/>
        <v>0</v>
      </c>
      <c r="AS564" s="277" t="b">
        <f t="shared" si="211"/>
        <v>0</v>
      </c>
      <c r="AT564" s="277" t="b">
        <f t="shared" si="211"/>
        <v>0</v>
      </c>
      <c r="AU564" s="277" t="b">
        <f t="shared" si="211"/>
        <v>0</v>
      </c>
      <c r="AV564" s="277" t="b">
        <f t="shared" si="211"/>
        <v>0</v>
      </c>
      <c r="AW564" s="277" t="b">
        <f t="shared" si="211"/>
        <v>0</v>
      </c>
      <c r="AX564" s="277" t="b">
        <f t="shared" si="211"/>
        <v>0</v>
      </c>
      <c r="AY564" s="277" t="b">
        <f t="shared" si="211"/>
        <v>0</v>
      </c>
      <c r="AZ564" s="277" t="b">
        <f t="shared" si="211"/>
        <v>0</v>
      </c>
      <c r="BA564" s="277" t="b">
        <f t="shared" si="211"/>
        <v>0</v>
      </c>
      <c r="BB564" s="277" t="b">
        <f t="shared" si="211"/>
        <v>0</v>
      </c>
      <c r="BC564" s="277" t="b">
        <f t="shared" si="211"/>
        <v>0</v>
      </c>
      <c r="BD564" s="277" t="b">
        <f t="shared" si="211"/>
        <v>0</v>
      </c>
      <c r="BE564" s="277" t="b">
        <f t="shared" si="211"/>
        <v>0</v>
      </c>
      <c r="BF564" s="277" t="b">
        <f t="shared" si="211"/>
        <v>0</v>
      </c>
      <c r="BG564" s="277" t="b">
        <f t="shared" si="211"/>
        <v>0</v>
      </c>
      <c r="BH564" s="277" t="b">
        <f t="shared" si="211"/>
        <v>0</v>
      </c>
      <c r="BI564" s="277" t="b">
        <f t="shared" si="211"/>
        <v>0</v>
      </c>
      <c r="BJ564" s="277" t="b">
        <f t="shared" si="211"/>
        <v>0</v>
      </c>
      <c r="BK564" s="277" t="b">
        <f t="shared" si="211"/>
        <v>0</v>
      </c>
      <c r="BL564" s="277" t="b">
        <f t="shared" si="211"/>
        <v>0</v>
      </c>
      <c r="BM564" s="277" t="b">
        <f t="shared" si="211"/>
        <v>0</v>
      </c>
      <c r="BN564" s="277" t="b">
        <f t="shared" si="211"/>
        <v>0</v>
      </c>
      <c r="BO564" s="277" t="str">
        <f t="shared" si="211"/>
        <v/>
      </c>
      <c r="BP564" s="277" t="str">
        <f t="shared" si="211"/>
        <v/>
      </c>
      <c r="BQ564" s="277" t="str">
        <f t="shared" si="211"/>
        <v/>
      </c>
      <c r="BR564" s="277" t="str">
        <f t="shared" ref="BR564:CI564" si="212">IF(BR$17="","",IF(AND(BR$17&gt;=$D564,BR$17&lt;=$E564),($G$551*$G$552)/($E564-$D564+1)))</f>
        <v/>
      </c>
      <c r="BS564" s="277" t="str">
        <f t="shared" si="212"/>
        <v/>
      </c>
      <c r="BT564" s="277" t="str">
        <f t="shared" si="212"/>
        <v/>
      </c>
      <c r="BU564" s="277" t="str">
        <f t="shared" si="212"/>
        <v/>
      </c>
      <c r="BV564" s="277" t="str">
        <f t="shared" si="212"/>
        <v/>
      </c>
      <c r="BW564" s="277" t="str">
        <f t="shared" si="212"/>
        <v/>
      </c>
      <c r="BX564" s="277" t="str">
        <f t="shared" si="212"/>
        <v/>
      </c>
      <c r="BY564" s="277" t="str">
        <f t="shared" si="212"/>
        <v/>
      </c>
      <c r="BZ564" s="277" t="str">
        <f t="shared" si="212"/>
        <v/>
      </c>
      <c r="CA564" s="277" t="str">
        <f t="shared" si="212"/>
        <v/>
      </c>
      <c r="CB564" s="277" t="str">
        <f t="shared" si="212"/>
        <v/>
      </c>
      <c r="CC564" s="277" t="str">
        <f t="shared" si="212"/>
        <v/>
      </c>
      <c r="CD564" s="277" t="str">
        <f t="shared" si="212"/>
        <v/>
      </c>
      <c r="CE564" s="277" t="str">
        <f t="shared" si="212"/>
        <v/>
      </c>
      <c r="CF564" s="277" t="str">
        <f t="shared" si="212"/>
        <v/>
      </c>
      <c r="CG564" s="277" t="str">
        <f t="shared" si="212"/>
        <v/>
      </c>
      <c r="CH564" s="277" t="str">
        <f t="shared" si="212"/>
        <v/>
      </c>
      <c r="CI564" s="277" t="str">
        <f t="shared" si="212"/>
        <v/>
      </c>
      <c r="CJ564" s="272">
        <f>SUM(F564:CI564)</f>
        <v>0</v>
      </c>
      <c r="CK564" s="50" t="s">
        <v>172</v>
      </c>
    </row>
    <row r="565" spans="3:89" s="29" customFormat="1" ht="15" customHeight="1">
      <c r="C565" s="140" t="str">
        <f>"Total "&amp;$C550</f>
        <v>Total Above Grade Approved</v>
      </c>
      <c r="D565" s="270">
        <f>IF(D555="",0,D555)</f>
        <v>4</v>
      </c>
      <c r="E565" s="270">
        <f>IF(D557="",0,D557)</f>
        <v>21</v>
      </c>
      <c r="F565" s="278">
        <f>IF(F$17="","",IF($E$560=0,SUM(F563:F564),IF(AND(F$17&gt;=$D565,F$17&lt;=$E565),($D$551*$D$552)/($E565-$D565+1),0)))</f>
        <v>0</v>
      </c>
      <c r="G565" s="278">
        <f t="shared" ref="G565:BR565" si="213">IF(G$17="","",IF($E$560=0,SUM(G563:G564),IF(AND(G$17&gt;=$D565,G$17&lt;=$E565),($D$551*$D$552)/($E565-$D565+1),0)))</f>
        <v>0</v>
      </c>
      <c r="H565" s="278">
        <f t="shared" si="213"/>
        <v>0</v>
      </c>
      <c r="I565" s="278">
        <f t="shared" si="213"/>
        <v>0</v>
      </c>
      <c r="J565" s="278">
        <f t="shared" si="213"/>
        <v>2161111.111111111</v>
      </c>
      <c r="K565" s="278">
        <f t="shared" si="213"/>
        <v>2161111.111111111</v>
      </c>
      <c r="L565" s="278">
        <f t="shared" si="213"/>
        <v>2161111.111111111</v>
      </c>
      <c r="M565" s="278">
        <f t="shared" si="213"/>
        <v>2161111.111111111</v>
      </c>
      <c r="N565" s="278">
        <f t="shared" si="213"/>
        <v>2161111.111111111</v>
      </c>
      <c r="O565" s="278">
        <f t="shared" si="213"/>
        <v>2161111.111111111</v>
      </c>
      <c r="P565" s="278">
        <f t="shared" si="213"/>
        <v>2161111.111111111</v>
      </c>
      <c r="Q565" s="278">
        <f t="shared" si="213"/>
        <v>2161111.111111111</v>
      </c>
      <c r="R565" s="278">
        <f t="shared" si="213"/>
        <v>2161111.111111111</v>
      </c>
      <c r="S565" s="278">
        <f t="shared" si="213"/>
        <v>2161111.111111111</v>
      </c>
      <c r="T565" s="278">
        <f t="shared" si="213"/>
        <v>2161111.111111111</v>
      </c>
      <c r="U565" s="278">
        <f t="shared" si="213"/>
        <v>2161111.111111111</v>
      </c>
      <c r="V565" s="278">
        <f t="shared" si="213"/>
        <v>2161111.111111111</v>
      </c>
      <c r="W565" s="278">
        <f t="shared" si="213"/>
        <v>2161111.111111111</v>
      </c>
      <c r="X565" s="278">
        <f t="shared" si="213"/>
        <v>2161111.111111111</v>
      </c>
      <c r="Y565" s="278">
        <f t="shared" si="213"/>
        <v>2161111.111111111</v>
      </c>
      <c r="Z565" s="278">
        <f t="shared" si="213"/>
        <v>2161111.111111111</v>
      </c>
      <c r="AA565" s="278">
        <f t="shared" si="213"/>
        <v>2161111.111111111</v>
      </c>
      <c r="AB565" s="278">
        <f t="shared" si="213"/>
        <v>0</v>
      </c>
      <c r="AC565" s="278">
        <f t="shared" si="213"/>
        <v>0</v>
      </c>
      <c r="AD565" s="278">
        <f t="shared" si="213"/>
        <v>0</v>
      </c>
      <c r="AE565" s="278">
        <f t="shared" si="213"/>
        <v>0</v>
      </c>
      <c r="AF565" s="278">
        <f t="shared" si="213"/>
        <v>0</v>
      </c>
      <c r="AG565" s="278">
        <f t="shared" si="213"/>
        <v>0</v>
      </c>
      <c r="AH565" s="278">
        <f t="shared" si="213"/>
        <v>0</v>
      </c>
      <c r="AI565" s="278">
        <f t="shared" si="213"/>
        <v>0</v>
      </c>
      <c r="AJ565" s="278">
        <f t="shared" si="213"/>
        <v>0</v>
      </c>
      <c r="AK565" s="278">
        <f t="shared" si="213"/>
        <v>0</v>
      </c>
      <c r="AL565" s="278">
        <f t="shared" si="213"/>
        <v>0</v>
      </c>
      <c r="AM565" s="278">
        <f t="shared" si="213"/>
        <v>0</v>
      </c>
      <c r="AN565" s="278">
        <f t="shared" si="213"/>
        <v>0</v>
      </c>
      <c r="AO565" s="278">
        <f t="shared" si="213"/>
        <v>0</v>
      </c>
      <c r="AP565" s="278">
        <f t="shared" si="213"/>
        <v>0</v>
      </c>
      <c r="AQ565" s="278">
        <f t="shared" si="213"/>
        <v>0</v>
      </c>
      <c r="AR565" s="278">
        <f t="shared" si="213"/>
        <v>0</v>
      </c>
      <c r="AS565" s="278">
        <f t="shared" si="213"/>
        <v>0</v>
      </c>
      <c r="AT565" s="278">
        <f t="shared" si="213"/>
        <v>0</v>
      </c>
      <c r="AU565" s="278">
        <f t="shared" si="213"/>
        <v>0</v>
      </c>
      <c r="AV565" s="278">
        <f t="shared" si="213"/>
        <v>0</v>
      </c>
      <c r="AW565" s="278">
        <f t="shared" si="213"/>
        <v>0</v>
      </c>
      <c r="AX565" s="278">
        <f t="shared" si="213"/>
        <v>0</v>
      </c>
      <c r="AY565" s="278">
        <f t="shared" si="213"/>
        <v>0</v>
      </c>
      <c r="AZ565" s="278">
        <f t="shared" si="213"/>
        <v>0</v>
      </c>
      <c r="BA565" s="278">
        <f t="shared" si="213"/>
        <v>0</v>
      </c>
      <c r="BB565" s="278">
        <f t="shared" si="213"/>
        <v>0</v>
      </c>
      <c r="BC565" s="278">
        <f t="shared" si="213"/>
        <v>0</v>
      </c>
      <c r="BD565" s="278">
        <f t="shared" si="213"/>
        <v>0</v>
      </c>
      <c r="BE565" s="278">
        <f t="shared" si="213"/>
        <v>0</v>
      </c>
      <c r="BF565" s="278">
        <f t="shared" si="213"/>
        <v>0</v>
      </c>
      <c r="BG565" s="278">
        <f t="shared" si="213"/>
        <v>0</v>
      </c>
      <c r="BH565" s="278">
        <f t="shared" si="213"/>
        <v>0</v>
      </c>
      <c r="BI565" s="278">
        <f t="shared" si="213"/>
        <v>0</v>
      </c>
      <c r="BJ565" s="278">
        <f t="shared" si="213"/>
        <v>0</v>
      </c>
      <c r="BK565" s="278">
        <f t="shared" si="213"/>
        <v>0</v>
      </c>
      <c r="BL565" s="278">
        <f t="shared" si="213"/>
        <v>0</v>
      </c>
      <c r="BM565" s="278">
        <f t="shared" si="213"/>
        <v>0</v>
      </c>
      <c r="BN565" s="278">
        <f t="shared" si="213"/>
        <v>0</v>
      </c>
      <c r="BO565" s="278" t="str">
        <f t="shared" si="213"/>
        <v/>
      </c>
      <c r="BP565" s="278" t="str">
        <f t="shared" si="213"/>
        <v/>
      </c>
      <c r="BQ565" s="278" t="str">
        <f t="shared" si="213"/>
        <v/>
      </c>
      <c r="BR565" s="278" t="str">
        <f t="shared" si="213"/>
        <v/>
      </c>
      <c r="BS565" s="278" t="str">
        <f t="shared" ref="BS565:CI565" si="214">IF(BS$17="","",IF($E$560=0,SUM(BS563:BS564),IF(AND(BS$17&gt;=$D565,BS$17&lt;=$E565),($D$551*$D$552)/($E565-$D565+1),0)))</f>
        <v/>
      </c>
      <c r="BT565" s="278" t="str">
        <f t="shared" si="214"/>
        <v/>
      </c>
      <c r="BU565" s="278" t="str">
        <f t="shared" si="214"/>
        <v/>
      </c>
      <c r="BV565" s="278" t="str">
        <f t="shared" si="214"/>
        <v/>
      </c>
      <c r="BW565" s="278" t="str">
        <f t="shared" si="214"/>
        <v/>
      </c>
      <c r="BX565" s="278" t="str">
        <f t="shared" si="214"/>
        <v/>
      </c>
      <c r="BY565" s="278" t="str">
        <f t="shared" si="214"/>
        <v/>
      </c>
      <c r="BZ565" s="278" t="str">
        <f t="shared" si="214"/>
        <v/>
      </c>
      <c r="CA565" s="278" t="str">
        <f t="shared" si="214"/>
        <v/>
      </c>
      <c r="CB565" s="278" t="str">
        <f t="shared" si="214"/>
        <v/>
      </c>
      <c r="CC565" s="278" t="str">
        <f t="shared" si="214"/>
        <v/>
      </c>
      <c r="CD565" s="278" t="str">
        <f t="shared" si="214"/>
        <v/>
      </c>
      <c r="CE565" s="278" t="str">
        <f t="shared" si="214"/>
        <v/>
      </c>
      <c r="CF565" s="278" t="str">
        <f t="shared" si="214"/>
        <v/>
      </c>
      <c r="CG565" s="278" t="str">
        <f t="shared" si="214"/>
        <v/>
      </c>
      <c r="CH565" s="278" t="str">
        <f t="shared" si="214"/>
        <v/>
      </c>
      <c r="CI565" s="278" t="str">
        <f t="shared" si="214"/>
        <v/>
      </c>
      <c r="CJ565" s="56">
        <f>SUM(F565:CI565)</f>
        <v>38900000.000000007</v>
      </c>
      <c r="CK565" s="50" t="s">
        <v>172</v>
      </c>
    </row>
    <row r="566" spans="3:89" s="29" customFormat="1" ht="15" customHeight="1">
      <c r="C566" s="120"/>
      <c r="D566" s="242"/>
      <c r="E566" s="243"/>
      <c r="F566" s="242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50" t="s">
        <v>172</v>
      </c>
    </row>
    <row r="567" spans="3:89" s="29" customFormat="1" ht="15" customHeight="1">
      <c r="C567" s="120"/>
      <c r="D567" s="242"/>
      <c r="E567" s="243"/>
      <c r="F567" s="242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50" t="s">
        <v>172</v>
      </c>
    </row>
    <row r="568" spans="3:89" s="29" customFormat="1" ht="15" customHeight="1">
      <c r="C568" s="161" t="str">
        <f>C570</f>
        <v>Above Grade Additional Density</v>
      </c>
      <c r="D568" s="161"/>
      <c r="E568" s="161"/>
      <c r="F568" s="161"/>
      <c r="G568" s="161"/>
      <c r="H568" s="161"/>
      <c r="I568" s="161"/>
      <c r="J568" s="161"/>
      <c r="K568" s="161"/>
      <c r="L568" s="161"/>
      <c r="M568" s="161"/>
      <c r="N568" s="161"/>
      <c r="O568" s="161"/>
      <c r="P568" s="161"/>
      <c r="Q568" s="161"/>
      <c r="R568" s="161"/>
      <c r="S568" s="161"/>
      <c r="T568" s="161"/>
      <c r="U568" s="161"/>
      <c r="V568" s="161"/>
      <c r="W568" s="161"/>
      <c r="X568" s="161"/>
      <c r="Y568" s="161"/>
      <c r="Z568" s="161"/>
      <c r="AA568" s="161"/>
      <c r="AB568" s="161"/>
      <c r="AC568" s="161"/>
      <c r="AD568" s="161"/>
      <c r="AE568" s="161"/>
      <c r="AF568" s="161"/>
      <c r="AG568" s="161"/>
      <c r="AH568" s="161"/>
      <c r="AI568" s="161"/>
      <c r="AJ568" s="161"/>
      <c r="AK568" s="161"/>
      <c r="AL568" s="161"/>
      <c r="AM568" s="161"/>
      <c r="AN568" s="161"/>
      <c r="AO568" s="161"/>
      <c r="AP568" s="161"/>
      <c r="AQ568" s="161"/>
      <c r="AR568" s="161"/>
      <c r="AS568" s="161"/>
      <c r="AT568" s="161"/>
      <c r="AU568" s="161"/>
      <c r="AV568" s="161"/>
      <c r="AW568" s="161"/>
      <c r="AX568" s="161"/>
      <c r="AY568" s="161"/>
      <c r="AZ568" s="161"/>
      <c r="BA568" s="161"/>
      <c r="BB568" s="161"/>
      <c r="BC568" s="161"/>
      <c r="BD568" s="161"/>
      <c r="BE568" s="161"/>
      <c r="BF568" s="161"/>
      <c r="BG568" s="161"/>
      <c r="BH568" s="161"/>
      <c r="BI568" s="161"/>
      <c r="BJ568" s="161"/>
      <c r="BK568" s="161"/>
      <c r="BL568" s="161"/>
      <c r="BM568" s="161"/>
      <c r="BN568" s="161"/>
      <c r="BO568" s="161"/>
      <c r="BP568" s="161"/>
      <c r="BQ568" s="161"/>
      <c r="BR568" s="161"/>
      <c r="BS568" s="161"/>
      <c r="BT568" s="161"/>
      <c r="BU568" s="161"/>
      <c r="BV568" s="161"/>
      <c r="BW568" s="161"/>
      <c r="BX568" s="161"/>
      <c r="BY568" s="161"/>
      <c r="BZ568" s="161"/>
      <c r="CA568" s="161"/>
      <c r="CB568" s="161"/>
      <c r="CC568" s="161"/>
      <c r="CD568" s="161"/>
      <c r="CE568" s="161"/>
      <c r="CF568" s="161"/>
      <c r="CG568" s="161"/>
      <c r="CH568" s="161"/>
      <c r="CI568" s="161"/>
      <c r="CJ568" s="161"/>
      <c r="CK568" s="50" t="s">
        <v>172</v>
      </c>
    </row>
    <row r="569" spans="3:89" s="29" customFormat="1" ht="15" customHeight="1">
      <c r="C569" s="120"/>
      <c r="D569" s="242"/>
      <c r="E569" s="243"/>
      <c r="F569" s="242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50" t="s">
        <v>172</v>
      </c>
    </row>
    <row r="570" spans="3:89" s="29" customFormat="1" ht="15" customHeight="1">
      <c r="C570" s="326" t="s">
        <v>372</v>
      </c>
      <c r="D570" s="249" t="s">
        <v>296</v>
      </c>
      <c r="E570" s="249" t="s">
        <v>303</v>
      </c>
      <c r="F570" s="249" t="s">
        <v>295</v>
      </c>
      <c r="G570" s="249" t="s">
        <v>294</v>
      </c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50" t="s">
        <v>172</v>
      </c>
    </row>
    <row r="571" spans="3:89" s="29" customFormat="1" ht="15" customHeight="1">
      <c r="C571" s="34" t="str">
        <f>C570&amp;" Cost"</f>
        <v>Above Grade Additional Density Cost</v>
      </c>
      <c r="D571" s="118">
        <f>IF(C$76="","",IF(E571="",G571+F571,E571))</f>
        <v>0</v>
      </c>
      <c r="F571" s="235">
        <v>0</v>
      </c>
      <c r="G571" s="235">
        <v>0</v>
      </c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50" t="s">
        <v>172</v>
      </c>
    </row>
    <row r="572" spans="3:89" s="29" customFormat="1" ht="15" customHeight="1">
      <c r="C572" s="207" t="s">
        <v>367</v>
      </c>
      <c r="F572" s="39">
        <f>IFERROR(F571/$F$38, "n/a")</f>
        <v>0</v>
      </c>
      <c r="G572" s="39" t="str">
        <f>IFERROR(G571/$G$38, "n/a")</f>
        <v>n/a</v>
      </c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50" t="s">
        <v>172</v>
      </c>
    </row>
    <row r="573" spans="3:89" s="29" customFormat="1" ht="15" customHeight="1">
      <c r="C573" s="207"/>
      <c r="F573" s="235"/>
      <c r="G573" s="235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50" t="s">
        <v>172</v>
      </c>
    </row>
    <row r="574" spans="3:89" s="29" customFormat="1" ht="15" customHeight="1">
      <c r="C574" s="34" t="str">
        <f>C570&amp;" Start Period"</f>
        <v>Above Grade Additional Density Start Period</v>
      </c>
      <c r="D574" s="282">
        <f>MIN(F574:G574)</f>
        <v>0</v>
      </c>
      <c r="F574" s="282">
        <v>0</v>
      </c>
      <c r="G574" s="282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50" t="s">
        <v>172</v>
      </c>
    </row>
    <row r="575" spans="3:89" s="29" customFormat="1" ht="15" customHeight="1">
      <c r="C575" s="207" t="s">
        <v>13</v>
      </c>
      <c r="D575" s="206">
        <f>IF(D574="","",INDEX($F$16:$CK$17,1,MATCH(D574,$F$17:$CK$17,1)))</f>
        <v>42094</v>
      </c>
      <c r="F575" s="206">
        <f>IF(F574="","",INDEX($F$16:$CK$17,1,MATCH(F574,$F$17:$CK$17,1)))</f>
        <v>42094</v>
      </c>
      <c r="G575" s="206" t="str">
        <f>IF(G574="","",INDEX($F$16:$CK$17,1,MATCH(G574,$F$17:$CK$17,1)))</f>
        <v/>
      </c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50" t="s">
        <v>172</v>
      </c>
    </row>
    <row r="576" spans="3:89" s="29" customFormat="1" ht="15" customHeight="1">
      <c r="C576" s="34" t="str">
        <f>C570&amp;" End Period"</f>
        <v>Above Grade Additional Density End Period</v>
      </c>
      <c r="D576" s="282">
        <f>MAX(F576:G576)</f>
        <v>0</v>
      </c>
      <c r="F576" s="282">
        <v>0</v>
      </c>
      <c r="G576" s="282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50" t="s">
        <v>172</v>
      </c>
    </row>
    <row r="577" spans="3:89" s="29" customFormat="1" ht="15" customHeight="1">
      <c r="C577" s="207" t="s">
        <v>13</v>
      </c>
      <c r="D577" s="206">
        <f>IF(D576="","",INDEX($F$16:$CK$17,1,MATCH(D576,$F$17:$CK$17,1)))</f>
        <v>42094</v>
      </c>
      <c r="F577" s="206">
        <f>IF(F576="","",INDEX($F$16:$CK$17,1,MATCH(F576,$F$17:$CK$17,1)))</f>
        <v>42094</v>
      </c>
      <c r="G577" s="206" t="str">
        <f>IF(G576="","",INDEX($F$16:$CK$17,1,MATCH(G576,$F$17:$CK$17,1)))</f>
        <v/>
      </c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50" t="s">
        <v>172</v>
      </c>
    </row>
    <row r="578" spans="3:89" s="29" customFormat="1" ht="15" customHeight="1">
      <c r="D578" s="242"/>
      <c r="E578" s="243"/>
      <c r="F578" s="242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50" t="s">
        <v>172</v>
      </c>
    </row>
    <row r="579" spans="3:89" s="29" customFormat="1" ht="15" customHeight="1">
      <c r="C579" s="34" t="s">
        <v>300</v>
      </c>
      <c r="D579" s="281" t="s">
        <v>299</v>
      </c>
      <c r="E579" s="280">
        <f>IF(D579=F579,0,1)</f>
        <v>0</v>
      </c>
      <c r="F579" s="279" t="s">
        <v>299</v>
      </c>
      <c r="G579" s="279" t="s">
        <v>298</v>
      </c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50" t="s">
        <v>172</v>
      </c>
    </row>
    <row r="580" spans="3:89" s="29" customFormat="1" ht="15" customHeight="1">
      <c r="C580" s="34" t="s">
        <v>365</v>
      </c>
      <c r="D580" s="281" t="s">
        <v>309</v>
      </c>
      <c r="E580" s="280">
        <f>IF(D580=F580,0,1)</f>
        <v>1</v>
      </c>
      <c r="F580" s="279" t="s">
        <v>151</v>
      </c>
      <c r="G580" s="279" t="s">
        <v>309</v>
      </c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50" t="s">
        <v>172</v>
      </c>
    </row>
    <row r="581" spans="3:89" s="29" customFormat="1" ht="15" customHeight="1">
      <c r="C581" s="207"/>
      <c r="D581" s="242"/>
      <c r="E581" s="243"/>
      <c r="F581" s="242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50" t="s">
        <v>172</v>
      </c>
    </row>
    <row r="582" spans="3:89" s="29" customFormat="1" ht="15" customHeight="1">
      <c r="C582" s="29" t="str">
        <f>$F570&amp;" "&amp;$C570</f>
        <v>Phase A Above Grade Additional Density</v>
      </c>
      <c r="D582" s="274">
        <f>IF(F574="",0,F574)</f>
        <v>0</v>
      </c>
      <c r="E582" s="274">
        <f>IF(F576="",0,F576)</f>
        <v>0</v>
      </c>
      <c r="F582" s="121">
        <f t="shared" ref="F582:AK582" si="215">IF(F$17="","",IF(AND(F$17&gt;=$D582,F$17&lt;=$E582),$F$571/($E582-$D582+1)))</f>
        <v>0</v>
      </c>
      <c r="G582" s="121" t="b">
        <f t="shared" si="215"/>
        <v>0</v>
      </c>
      <c r="H582" s="121" t="b">
        <f t="shared" si="215"/>
        <v>0</v>
      </c>
      <c r="I582" s="121" t="b">
        <f t="shared" si="215"/>
        <v>0</v>
      </c>
      <c r="J582" s="121" t="b">
        <f t="shared" si="215"/>
        <v>0</v>
      </c>
      <c r="K582" s="121" t="b">
        <f t="shared" si="215"/>
        <v>0</v>
      </c>
      <c r="L582" s="121" t="b">
        <f t="shared" si="215"/>
        <v>0</v>
      </c>
      <c r="M582" s="121" t="b">
        <f t="shared" si="215"/>
        <v>0</v>
      </c>
      <c r="N582" s="121" t="b">
        <f t="shared" si="215"/>
        <v>0</v>
      </c>
      <c r="O582" s="121" t="b">
        <f t="shared" si="215"/>
        <v>0</v>
      </c>
      <c r="P582" s="121" t="b">
        <f t="shared" si="215"/>
        <v>0</v>
      </c>
      <c r="Q582" s="121" t="b">
        <f t="shared" si="215"/>
        <v>0</v>
      </c>
      <c r="R582" s="121" t="b">
        <f t="shared" si="215"/>
        <v>0</v>
      </c>
      <c r="S582" s="121" t="b">
        <f t="shared" si="215"/>
        <v>0</v>
      </c>
      <c r="T582" s="121" t="b">
        <f t="shared" si="215"/>
        <v>0</v>
      </c>
      <c r="U582" s="121" t="b">
        <f t="shared" si="215"/>
        <v>0</v>
      </c>
      <c r="V582" s="121" t="b">
        <f t="shared" si="215"/>
        <v>0</v>
      </c>
      <c r="W582" s="121" t="b">
        <f t="shared" si="215"/>
        <v>0</v>
      </c>
      <c r="X582" s="121" t="b">
        <f t="shared" si="215"/>
        <v>0</v>
      </c>
      <c r="Y582" s="121" t="b">
        <f t="shared" si="215"/>
        <v>0</v>
      </c>
      <c r="Z582" s="121" t="b">
        <f t="shared" si="215"/>
        <v>0</v>
      </c>
      <c r="AA582" s="121" t="b">
        <f t="shared" si="215"/>
        <v>0</v>
      </c>
      <c r="AB582" s="121" t="b">
        <f t="shared" si="215"/>
        <v>0</v>
      </c>
      <c r="AC582" s="121" t="b">
        <f t="shared" si="215"/>
        <v>0</v>
      </c>
      <c r="AD582" s="121" t="b">
        <f t="shared" si="215"/>
        <v>0</v>
      </c>
      <c r="AE582" s="121" t="b">
        <f t="shared" si="215"/>
        <v>0</v>
      </c>
      <c r="AF582" s="121" t="b">
        <f t="shared" si="215"/>
        <v>0</v>
      </c>
      <c r="AG582" s="121" t="b">
        <f t="shared" si="215"/>
        <v>0</v>
      </c>
      <c r="AH582" s="121" t="b">
        <f t="shared" si="215"/>
        <v>0</v>
      </c>
      <c r="AI582" s="121" t="b">
        <f t="shared" si="215"/>
        <v>0</v>
      </c>
      <c r="AJ582" s="121" t="b">
        <f t="shared" si="215"/>
        <v>0</v>
      </c>
      <c r="AK582" s="121" t="b">
        <f t="shared" si="215"/>
        <v>0</v>
      </c>
      <c r="AL582" s="121" t="b">
        <f t="shared" ref="AL582:BQ582" si="216">IF(AL$17="","",IF(AND(AL$17&gt;=$D582,AL$17&lt;=$E582),$F$571/($E582-$D582+1)))</f>
        <v>0</v>
      </c>
      <c r="AM582" s="121" t="b">
        <f t="shared" si="216"/>
        <v>0</v>
      </c>
      <c r="AN582" s="121" t="b">
        <f t="shared" si="216"/>
        <v>0</v>
      </c>
      <c r="AO582" s="121" t="b">
        <f t="shared" si="216"/>
        <v>0</v>
      </c>
      <c r="AP582" s="121" t="b">
        <f t="shared" si="216"/>
        <v>0</v>
      </c>
      <c r="AQ582" s="121" t="b">
        <f t="shared" si="216"/>
        <v>0</v>
      </c>
      <c r="AR582" s="121" t="b">
        <f t="shared" si="216"/>
        <v>0</v>
      </c>
      <c r="AS582" s="121" t="b">
        <f t="shared" si="216"/>
        <v>0</v>
      </c>
      <c r="AT582" s="121" t="b">
        <f t="shared" si="216"/>
        <v>0</v>
      </c>
      <c r="AU582" s="121" t="b">
        <f t="shared" si="216"/>
        <v>0</v>
      </c>
      <c r="AV582" s="121" t="b">
        <f t="shared" si="216"/>
        <v>0</v>
      </c>
      <c r="AW582" s="121" t="b">
        <f t="shared" si="216"/>
        <v>0</v>
      </c>
      <c r="AX582" s="121" t="b">
        <f t="shared" si="216"/>
        <v>0</v>
      </c>
      <c r="AY582" s="121" t="b">
        <f t="shared" si="216"/>
        <v>0</v>
      </c>
      <c r="AZ582" s="121" t="b">
        <f t="shared" si="216"/>
        <v>0</v>
      </c>
      <c r="BA582" s="121" t="b">
        <f t="shared" si="216"/>
        <v>0</v>
      </c>
      <c r="BB582" s="121" t="b">
        <f t="shared" si="216"/>
        <v>0</v>
      </c>
      <c r="BC582" s="121" t="b">
        <f t="shared" si="216"/>
        <v>0</v>
      </c>
      <c r="BD582" s="121" t="b">
        <f t="shared" si="216"/>
        <v>0</v>
      </c>
      <c r="BE582" s="121" t="b">
        <f t="shared" si="216"/>
        <v>0</v>
      </c>
      <c r="BF582" s="121" t="b">
        <f t="shared" si="216"/>
        <v>0</v>
      </c>
      <c r="BG582" s="121" t="b">
        <f t="shared" si="216"/>
        <v>0</v>
      </c>
      <c r="BH582" s="121" t="b">
        <f t="shared" si="216"/>
        <v>0</v>
      </c>
      <c r="BI582" s="121" t="b">
        <f t="shared" si="216"/>
        <v>0</v>
      </c>
      <c r="BJ582" s="121" t="b">
        <f t="shared" si="216"/>
        <v>0</v>
      </c>
      <c r="BK582" s="121" t="b">
        <f t="shared" si="216"/>
        <v>0</v>
      </c>
      <c r="BL582" s="121" t="b">
        <f t="shared" si="216"/>
        <v>0</v>
      </c>
      <c r="BM582" s="121" t="b">
        <f t="shared" si="216"/>
        <v>0</v>
      </c>
      <c r="BN582" s="121" t="b">
        <f t="shared" si="216"/>
        <v>0</v>
      </c>
      <c r="BO582" s="121" t="str">
        <f t="shared" si="216"/>
        <v/>
      </c>
      <c r="BP582" s="121" t="str">
        <f t="shared" si="216"/>
        <v/>
      </c>
      <c r="BQ582" s="121" t="str">
        <f t="shared" si="216"/>
        <v/>
      </c>
      <c r="BR582" s="121" t="str">
        <f t="shared" ref="BR582:CI582" si="217">IF(BR$17="","",IF(AND(BR$17&gt;=$D582,BR$17&lt;=$E582),$F$571/($E582-$D582+1)))</f>
        <v/>
      </c>
      <c r="BS582" s="121" t="str">
        <f t="shared" si="217"/>
        <v/>
      </c>
      <c r="BT582" s="121" t="str">
        <f t="shared" si="217"/>
        <v/>
      </c>
      <c r="BU582" s="121" t="str">
        <f t="shared" si="217"/>
        <v/>
      </c>
      <c r="BV582" s="121" t="str">
        <f t="shared" si="217"/>
        <v/>
      </c>
      <c r="BW582" s="121" t="str">
        <f t="shared" si="217"/>
        <v/>
      </c>
      <c r="BX582" s="121" t="str">
        <f t="shared" si="217"/>
        <v/>
      </c>
      <c r="BY582" s="121" t="str">
        <f t="shared" si="217"/>
        <v/>
      </c>
      <c r="BZ582" s="121" t="str">
        <f t="shared" si="217"/>
        <v/>
      </c>
      <c r="CA582" s="121" t="str">
        <f t="shared" si="217"/>
        <v/>
      </c>
      <c r="CB582" s="121" t="str">
        <f t="shared" si="217"/>
        <v/>
      </c>
      <c r="CC582" s="121" t="str">
        <f t="shared" si="217"/>
        <v/>
      </c>
      <c r="CD582" s="121" t="str">
        <f t="shared" si="217"/>
        <v/>
      </c>
      <c r="CE582" s="121" t="str">
        <f t="shared" si="217"/>
        <v/>
      </c>
      <c r="CF582" s="121" t="str">
        <f t="shared" si="217"/>
        <v/>
      </c>
      <c r="CG582" s="121" t="str">
        <f t="shared" si="217"/>
        <v/>
      </c>
      <c r="CH582" s="121" t="str">
        <f t="shared" si="217"/>
        <v/>
      </c>
      <c r="CI582" s="121" t="str">
        <f t="shared" si="217"/>
        <v/>
      </c>
      <c r="CJ582" s="56">
        <f>SUM(F582:CI582)</f>
        <v>0</v>
      </c>
      <c r="CK582" s="50" t="s">
        <v>172</v>
      </c>
    </row>
    <row r="583" spans="3:89" s="29" customFormat="1" ht="15" customHeight="1">
      <c r="C583" s="29" t="str">
        <f>$G570&amp;" "&amp;$C570</f>
        <v>Phase B Above Grade Additional Density</v>
      </c>
      <c r="D583" s="273">
        <f>IF(G574="",0,G574)</f>
        <v>0</v>
      </c>
      <c r="E583" s="273">
        <f>IF(G576="",0,G576)</f>
        <v>0</v>
      </c>
      <c r="F583" s="277">
        <f t="shared" ref="F583:AK583" si="218">IF(F$17="","",IF(AND(F$17&gt;=$D583,F$17&lt;=$E583),$G$571/($E583-$D583+1)))</f>
        <v>0</v>
      </c>
      <c r="G583" s="277" t="b">
        <f t="shared" si="218"/>
        <v>0</v>
      </c>
      <c r="H583" s="277" t="b">
        <f t="shared" si="218"/>
        <v>0</v>
      </c>
      <c r="I583" s="277" t="b">
        <f t="shared" si="218"/>
        <v>0</v>
      </c>
      <c r="J583" s="277" t="b">
        <f t="shared" si="218"/>
        <v>0</v>
      </c>
      <c r="K583" s="277" t="b">
        <f t="shared" si="218"/>
        <v>0</v>
      </c>
      <c r="L583" s="277" t="b">
        <f t="shared" si="218"/>
        <v>0</v>
      </c>
      <c r="M583" s="277" t="b">
        <f t="shared" si="218"/>
        <v>0</v>
      </c>
      <c r="N583" s="277" t="b">
        <f t="shared" si="218"/>
        <v>0</v>
      </c>
      <c r="O583" s="277" t="b">
        <f t="shared" si="218"/>
        <v>0</v>
      </c>
      <c r="P583" s="277" t="b">
        <f t="shared" si="218"/>
        <v>0</v>
      </c>
      <c r="Q583" s="277" t="b">
        <f t="shared" si="218"/>
        <v>0</v>
      </c>
      <c r="R583" s="277" t="b">
        <f t="shared" si="218"/>
        <v>0</v>
      </c>
      <c r="S583" s="277" t="b">
        <f t="shared" si="218"/>
        <v>0</v>
      </c>
      <c r="T583" s="277" t="b">
        <f t="shared" si="218"/>
        <v>0</v>
      </c>
      <c r="U583" s="277" t="b">
        <f t="shared" si="218"/>
        <v>0</v>
      </c>
      <c r="V583" s="277" t="b">
        <f t="shared" si="218"/>
        <v>0</v>
      </c>
      <c r="W583" s="277" t="b">
        <f t="shared" si="218"/>
        <v>0</v>
      </c>
      <c r="X583" s="277" t="b">
        <f t="shared" si="218"/>
        <v>0</v>
      </c>
      <c r="Y583" s="277" t="b">
        <f t="shared" si="218"/>
        <v>0</v>
      </c>
      <c r="Z583" s="277" t="b">
        <f t="shared" si="218"/>
        <v>0</v>
      </c>
      <c r="AA583" s="277" t="b">
        <f t="shared" si="218"/>
        <v>0</v>
      </c>
      <c r="AB583" s="277" t="b">
        <f t="shared" si="218"/>
        <v>0</v>
      </c>
      <c r="AC583" s="277" t="b">
        <f t="shared" si="218"/>
        <v>0</v>
      </c>
      <c r="AD583" s="277" t="b">
        <f t="shared" si="218"/>
        <v>0</v>
      </c>
      <c r="AE583" s="277" t="b">
        <f t="shared" si="218"/>
        <v>0</v>
      </c>
      <c r="AF583" s="277" t="b">
        <f t="shared" si="218"/>
        <v>0</v>
      </c>
      <c r="AG583" s="277" t="b">
        <f t="shared" si="218"/>
        <v>0</v>
      </c>
      <c r="AH583" s="277" t="b">
        <f t="shared" si="218"/>
        <v>0</v>
      </c>
      <c r="AI583" s="277" t="b">
        <f t="shared" si="218"/>
        <v>0</v>
      </c>
      <c r="AJ583" s="277" t="b">
        <f t="shared" si="218"/>
        <v>0</v>
      </c>
      <c r="AK583" s="277" t="b">
        <f t="shared" si="218"/>
        <v>0</v>
      </c>
      <c r="AL583" s="277" t="b">
        <f t="shared" ref="AL583:BQ583" si="219">IF(AL$17="","",IF(AND(AL$17&gt;=$D583,AL$17&lt;=$E583),$G$571/($E583-$D583+1)))</f>
        <v>0</v>
      </c>
      <c r="AM583" s="277" t="b">
        <f t="shared" si="219"/>
        <v>0</v>
      </c>
      <c r="AN583" s="277" t="b">
        <f t="shared" si="219"/>
        <v>0</v>
      </c>
      <c r="AO583" s="277" t="b">
        <f t="shared" si="219"/>
        <v>0</v>
      </c>
      <c r="AP583" s="277" t="b">
        <f t="shared" si="219"/>
        <v>0</v>
      </c>
      <c r="AQ583" s="277" t="b">
        <f t="shared" si="219"/>
        <v>0</v>
      </c>
      <c r="AR583" s="277" t="b">
        <f t="shared" si="219"/>
        <v>0</v>
      </c>
      <c r="AS583" s="277" t="b">
        <f t="shared" si="219"/>
        <v>0</v>
      </c>
      <c r="AT583" s="277" t="b">
        <f t="shared" si="219"/>
        <v>0</v>
      </c>
      <c r="AU583" s="277" t="b">
        <f t="shared" si="219"/>
        <v>0</v>
      </c>
      <c r="AV583" s="277" t="b">
        <f t="shared" si="219"/>
        <v>0</v>
      </c>
      <c r="AW583" s="277" t="b">
        <f t="shared" si="219"/>
        <v>0</v>
      </c>
      <c r="AX583" s="277" t="b">
        <f t="shared" si="219"/>
        <v>0</v>
      </c>
      <c r="AY583" s="277" t="b">
        <f t="shared" si="219"/>
        <v>0</v>
      </c>
      <c r="AZ583" s="277" t="b">
        <f t="shared" si="219"/>
        <v>0</v>
      </c>
      <c r="BA583" s="277" t="b">
        <f t="shared" si="219"/>
        <v>0</v>
      </c>
      <c r="BB583" s="277" t="b">
        <f t="shared" si="219"/>
        <v>0</v>
      </c>
      <c r="BC583" s="277" t="b">
        <f t="shared" si="219"/>
        <v>0</v>
      </c>
      <c r="BD583" s="277" t="b">
        <f t="shared" si="219"/>
        <v>0</v>
      </c>
      <c r="BE583" s="277" t="b">
        <f t="shared" si="219"/>
        <v>0</v>
      </c>
      <c r="BF583" s="277" t="b">
        <f t="shared" si="219"/>
        <v>0</v>
      </c>
      <c r="BG583" s="277" t="b">
        <f t="shared" si="219"/>
        <v>0</v>
      </c>
      <c r="BH583" s="277" t="b">
        <f t="shared" si="219"/>
        <v>0</v>
      </c>
      <c r="BI583" s="277" t="b">
        <f t="shared" si="219"/>
        <v>0</v>
      </c>
      <c r="BJ583" s="277" t="b">
        <f t="shared" si="219"/>
        <v>0</v>
      </c>
      <c r="BK583" s="277" t="b">
        <f t="shared" si="219"/>
        <v>0</v>
      </c>
      <c r="BL583" s="277" t="b">
        <f t="shared" si="219"/>
        <v>0</v>
      </c>
      <c r="BM583" s="277" t="b">
        <f t="shared" si="219"/>
        <v>0</v>
      </c>
      <c r="BN583" s="277" t="b">
        <f t="shared" si="219"/>
        <v>0</v>
      </c>
      <c r="BO583" s="277" t="str">
        <f t="shared" si="219"/>
        <v/>
      </c>
      <c r="BP583" s="277" t="str">
        <f t="shared" si="219"/>
        <v/>
      </c>
      <c r="BQ583" s="277" t="str">
        <f t="shared" si="219"/>
        <v/>
      </c>
      <c r="BR583" s="277" t="str">
        <f t="shared" ref="BR583:CI583" si="220">IF(BR$17="","",IF(AND(BR$17&gt;=$D583,BR$17&lt;=$E583),$G$571/($E583-$D583+1)))</f>
        <v/>
      </c>
      <c r="BS583" s="277" t="str">
        <f t="shared" si="220"/>
        <v/>
      </c>
      <c r="BT583" s="277" t="str">
        <f t="shared" si="220"/>
        <v/>
      </c>
      <c r="BU583" s="277" t="str">
        <f t="shared" si="220"/>
        <v/>
      </c>
      <c r="BV583" s="277" t="str">
        <f t="shared" si="220"/>
        <v/>
      </c>
      <c r="BW583" s="277" t="str">
        <f t="shared" si="220"/>
        <v/>
      </c>
      <c r="BX583" s="277" t="str">
        <f t="shared" si="220"/>
        <v/>
      </c>
      <c r="BY583" s="277" t="str">
        <f t="shared" si="220"/>
        <v/>
      </c>
      <c r="BZ583" s="277" t="str">
        <f t="shared" si="220"/>
        <v/>
      </c>
      <c r="CA583" s="277" t="str">
        <f t="shared" si="220"/>
        <v/>
      </c>
      <c r="CB583" s="277" t="str">
        <f t="shared" si="220"/>
        <v/>
      </c>
      <c r="CC583" s="277" t="str">
        <f t="shared" si="220"/>
        <v/>
      </c>
      <c r="CD583" s="277" t="str">
        <f t="shared" si="220"/>
        <v/>
      </c>
      <c r="CE583" s="277" t="str">
        <f t="shared" si="220"/>
        <v/>
      </c>
      <c r="CF583" s="277" t="str">
        <f t="shared" si="220"/>
        <v/>
      </c>
      <c r="CG583" s="277" t="str">
        <f t="shared" si="220"/>
        <v/>
      </c>
      <c r="CH583" s="277" t="str">
        <f t="shared" si="220"/>
        <v/>
      </c>
      <c r="CI583" s="277" t="str">
        <f t="shared" si="220"/>
        <v/>
      </c>
      <c r="CJ583" s="272">
        <f>SUM(F583:CI583)</f>
        <v>0</v>
      </c>
      <c r="CK583" s="50" t="s">
        <v>172</v>
      </c>
    </row>
    <row r="584" spans="3:89" s="29" customFormat="1" ht="15" customHeight="1">
      <c r="C584" s="140" t="str">
        <f>"Total "&amp;$C570</f>
        <v>Total Above Grade Additional Density</v>
      </c>
      <c r="D584" s="274">
        <f>IF(D574="",0,D574)</f>
        <v>0</v>
      </c>
      <c r="E584" s="274">
        <f>IF(D576="",0,D576)</f>
        <v>0</v>
      </c>
      <c r="F584" s="278">
        <f t="shared" ref="F584:AK584" si="221">IF(F$17="","",IF($E$579=0,SUM(F582:F583),IF(AND(F$17&gt;=$D584,F$17&lt;=$E584),$D$571/($E584-$D584+1),0)))</f>
        <v>0</v>
      </c>
      <c r="G584" s="278">
        <f t="shared" si="221"/>
        <v>0</v>
      </c>
      <c r="H584" s="278">
        <f t="shared" si="221"/>
        <v>0</v>
      </c>
      <c r="I584" s="278">
        <f t="shared" si="221"/>
        <v>0</v>
      </c>
      <c r="J584" s="278">
        <f t="shared" si="221"/>
        <v>0</v>
      </c>
      <c r="K584" s="278">
        <f t="shared" si="221"/>
        <v>0</v>
      </c>
      <c r="L584" s="278">
        <f t="shared" si="221"/>
        <v>0</v>
      </c>
      <c r="M584" s="278">
        <f t="shared" si="221"/>
        <v>0</v>
      </c>
      <c r="N584" s="278">
        <f t="shared" si="221"/>
        <v>0</v>
      </c>
      <c r="O584" s="278">
        <f t="shared" si="221"/>
        <v>0</v>
      </c>
      <c r="P584" s="278">
        <f t="shared" si="221"/>
        <v>0</v>
      </c>
      <c r="Q584" s="278">
        <f t="shared" si="221"/>
        <v>0</v>
      </c>
      <c r="R584" s="278">
        <f t="shared" si="221"/>
        <v>0</v>
      </c>
      <c r="S584" s="278">
        <f t="shared" si="221"/>
        <v>0</v>
      </c>
      <c r="T584" s="278">
        <f t="shared" si="221"/>
        <v>0</v>
      </c>
      <c r="U584" s="278">
        <f t="shared" si="221"/>
        <v>0</v>
      </c>
      <c r="V584" s="278">
        <f t="shared" si="221"/>
        <v>0</v>
      </c>
      <c r="W584" s="278">
        <f t="shared" si="221"/>
        <v>0</v>
      </c>
      <c r="X584" s="278">
        <f t="shared" si="221"/>
        <v>0</v>
      </c>
      <c r="Y584" s="278">
        <f t="shared" si="221"/>
        <v>0</v>
      </c>
      <c r="Z584" s="278">
        <f t="shared" si="221"/>
        <v>0</v>
      </c>
      <c r="AA584" s="278">
        <f t="shared" si="221"/>
        <v>0</v>
      </c>
      <c r="AB584" s="278">
        <f t="shared" si="221"/>
        <v>0</v>
      </c>
      <c r="AC584" s="278">
        <f t="shared" si="221"/>
        <v>0</v>
      </c>
      <c r="AD584" s="278">
        <f t="shared" si="221"/>
        <v>0</v>
      </c>
      <c r="AE584" s="278">
        <f t="shared" si="221"/>
        <v>0</v>
      </c>
      <c r="AF584" s="278">
        <f t="shared" si="221"/>
        <v>0</v>
      </c>
      <c r="AG584" s="278">
        <f t="shared" si="221"/>
        <v>0</v>
      </c>
      <c r="AH584" s="278">
        <f t="shared" si="221"/>
        <v>0</v>
      </c>
      <c r="AI584" s="278">
        <f t="shared" si="221"/>
        <v>0</v>
      </c>
      <c r="AJ584" s="278">
        <f t="shared" si="221"/>
        <v>0</v>
      </c>
      <c r="AK584" s="278">
        <f t="shared" si="221"/>
        <v>0</v>
      </c>
      <c r="AL584" s="278">
        <f t="shared" ref="AL584:BQ584" si="222">IF(AL$17="","",IF($E$579=0,SUM(AL582:AL583),IF(AND(AL$17&gt;=$D584,AL$17&lt;=$E584),$D$571/($E584-$D584+1),0)))</f>
        <v>0</v>
      </c>
      <c r="AM584" s="278">
        <f t="shared" si="222"/>
        <v>0</v>
      </c>
      <c r="AN584" s="278">
        <f t="shared" si="222"/>
        <v>0</v>
      </c>
      <c r="AO584" s="278">
        <f t="shared" si="222"/>
        <v>0</v>
      </c>
      <c r="AP584" s="278">
        <f t="shared" si="222"/>
        <v>0</v>
      </c>
      <c r="AQ584" s="278">
        <f t="shared" si="222"/>
        <v>0</v>
      </c>
      <c r="AR584" s="278">
        <f t="shared" si="222"/>
        <v>0</v>
      </c>
      <c r="AS584" s="278">
        <f t="shared" si="222"/>
        <v>0</v>
      </c>
      <c r="AT584" s="278">
        <f t="shared" si="222"/>
        <v>0</v>
      </c>
      <c r="AU584" s="278">
        <f t="shared" si="222"/>
        <v>0</v>
      </c>
      <c r="AV584" s="278">
        <f t="shared" si="222"/>
        <v>0</v>
      </c>
      <c r="AW584" s="278">
        <f t="shared" si="222"/>
        <v>0</v>
      </c>
      <c r="AX584" s="278">
        <f t="shared" si="222"/>
        <v>0</v>
      </c>
      <c r="AY584" s="278">
        <f t="shared" si="222"/>
        <v>0</v>
      </c>
      <c r="AZ584" s="278">
        <f t="shared" si="222"/>
        <v>0</v>
      </c>
      <c r="BA584" s="278">
        <f t="shared" si="222"/>
        <v>0</v>
      </c>
      <c r="BB584" s="278">
        <f t="shared" si="222"/>
        <v>0</v>
      </c>
      <c r="BC584" s="278">
        <f t="shared" si="222"/>
        <v>0</v>
      </c>
      <c r="BD584" s="278">
        <f t="shared" si="222"/>
        <v>0</v>
      </c>
      <c r="BE584" s="278">
        <f t="shared" si="222"/>
        <v>0</v>
      </c>
      <c r="BF584" s="278">
        <f t="shared" si="222"/>
        <v>0</v>
      </c>
      <c r="BG584" s="278">
        <f t="shared" si="222"/>
        <v>0</v>
      </c>
      <c r="BH584" s="278">
        <f t="shared" si="222"/>
        <v>0</v>
      </c>
      <c r="BI584" s="278">
        <f t="shared" si="222"/>
        <v>0</v>
      </c>
      <c r="BJ584" s="278">
        <f t="shared" si="222"/>
        <v>0</v>
      </c>
      <c r="BK584" s="278">
        <f t="shared" si="222"/>
        <v>0</v>
      </c>
      <c r="BL584" s="278">
        <f t="shared" si="222"/>
        <v>0</v>
      </c>
      <c r="BM584" s="278">
        <f t="shared" si="222"/>
        <v>0</v>
      </c>
      <c r="BN584" s="278">
        <f t="shared" si="222"/>
        <v>0</v>
      </c>
      <c r="BO584" s="278" t="str">
        <f t="shared" si="222"/>
        <v/>
      </c>
      <c r="BP584" s="278" t="str">
        <f t="shared" si="222"/>
        <v/>
      </c>
      <c r="BQ584" s="278" t="str">
        <f t="shared" si="222"/>
        <v/>
      </c>
      <c r="BR584" s="278" t="str">
        <f t="shared" ref="BR584:CI584" si="223">IF(BR$17="","",IF($E$579=0,SUM(BR582:BR583),IF(AND(BR$17&gt;=$D584,BR$17&lt;=$E584),$D$571/($E584-$D584+1),0)))</f>
        <v/>
      </c>
      <c r="BS584" s="278" t="str">
        <f t="shared" si="223"/>
        <v/>
      </c>
      <c r="BT584" s="278" t="str">
        <f t="shared" si="223"/>
        <v/>
      </c>
      <c r="BU584" s="278" t="str">
        <f t="shared" si="223"/>
        <v/>
      </c>
      <c r="BV584" s="278" t="str">
        <f t="shared" si="223"/>
        <v/>
      </c>
      <c r="BW584" s="278" t="str">
        <f t="shared" si="223"/>
        <v/>
      </c>
      <c r="BX584" s="278" t="str">
        <f t="shared" si="223"/>
        <v/>
      </c>
      <c r="BY584" s="278" t="str">
        <f t="shared" si="223"/>
        <v/>
      </c>
      <c r="BZ584" s="278" t="str">
        <f t="shared" si="223"/>
        <v/>
      </c>
      <c r="CA584" s="278" t="str">
        <f t="shared" si="223"/>
        <v/>
      </c>
      <c r="CB584" s="278" t="str">
        <f t="shared" si="223"/>
        <v/>
      </c>
      <c r="CC584" s="278" t="str">
        <f t="shared" si="223"/>
        <v/>
      </c>
      <c r="CD584" s="278" t="str">
        <f t="shared" si="223"/>
        <v/>
      </c>
      <c r="CE584" s="278" t="str">
        <f t="shared" si="223"/>
        <v/>
      </c>
      <c r="CF584" s="278" t="str">
        <f t="shared" si="223"/>
        <v/>
      </c>
      <c r="CG584" s="278" t="str">
        <f t="shared" si="223"/>
        <v/>
      </c>
      <c r="CH584" s="278" t="str">
        <f t="shared" si="223"/>
        <v/>
      </c>
      <c r="CI584" s="278" t="str">
        <f t="shared" si="223"/>
        <v/>
      </c>
      <c r="CJ584" s="56">
        <f>SUM(F584:CI584)</f>
        <v>0</v>
      </c>
      <c r="CK584" s="50" t="s">
        <v>172</v>
      </c>
    </row>
    <row r="585" spans="3:89" s="29" customFormat="1" ht="15" customHeight="1">
      <c r="D585" s="289"/>
      <c r="E585" s="28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  <c r="CJ585" s="56"/>
      <c r="CK585" s="50" t="s">
        <v>172</v>
      </c>
    </row>
    <row r="586" spans="3:89" s="29" customFormat="1" ht="15" customHeight="1">
      <c r="D586" s="289"/>
      <c r="E586" s="28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  <c r="CJ586" s="56"/>
      <c r="CK586" s="50" t="s">
        <v>172</v>
      </c>
    </row>
    <row r="587" spans="3:89" s="29" customFormat="1" ht="15" customHeight="1">
      <c r="C587" s="161" t="str">
        <f>C589</f>
        <v>Hotel Cost</v>
      </c>
      <c r="D587" s="161"/>
      <c r="E587" s="161"/>
      <c r="F587" s="161"/>
      <c r="G587" s="161"/>
      <c r="H587" s="161"/>
      <c r="I587" s="161"/>
      <c r="J587" s="161"/>
      <c r="K587" s="161"/>
      <c r="L587" s="161"/>
      <c r="M587" s="161"/>
      <c r="N587" s="161"/>
      <c r="O587" s="161"/>
      <c r="P587" s="161"/>
      <c r="Q587" s="161"/>
      <c r="R587" s="161"/>
      <c r="S587" s="161"/>
      <c r="T587" s="161"/>
      <c r="U587" s="161"/>
      <c r="V587" s="161"/>
      <c r="W587" s="161"/>
      <c r="X587" s="161"/>
      <c r="Y587" s="161"/>
      <c r="Z587" s="161"/>
      <c r="AA587" s="161"/>
      <c r="AB587" s="161"/>
      <c r="AC587" s="161"/>
      <c r="AD587" s="161"/>
      <c r="AE587" s="161"/>
      <c r="AF587" s="161"/>
      <c r="AG587" s="161"/>
      <c r="AH587" s="161"/>
      <c r="AI587" s="161"/>
      <c r="AJ587" s="161"/>
      <c r="AK587" s="161"/>
      <c r="AL587" s="161"/>
      <c r="AM587" s="161"/>
      <c r="AN587" s="161"/>
      <c r="AO587" s="161"/>
      <c r="AP587" s="161"/>
      <c r="AQ587" s="161"/>
      <c r="AR587" s="161"/>
      <c r="AS587" s="161"/>
      <c r="AT587" s="161"/>
      <c r="AU587" s="161"/>
      <c r="AV587" s="161"/>
      <c r="AW587" s="161"/>
      <c r="AX587" s="161"/>
      <c r="AY587" s="161"/>
      <c r="AZ587" s="161"/>
      <c r="BA587" s="161"/>
      <c r="BB587" s="161"/>
      <c r="BC587" s="161"/>
      <c r="BD587" s="161"/>
      <c r="BE587" s="161"/>
      <c r="BF587" s="161"/>
      <c r="BG587" s="161"/>
      <c r="BH587" s="161"/>
      <c r="BI587" s="161"/>
      <c r="BJ587" s="161"/>
      <c r="BK587" s="161"/>
      <c r="BL587" s="161"/>
      <c r="BM587" s="161"/>
      <c r="BN587" s="161"/>
      <c r="BO587" s="161"/>
      <c r="BP587" s="161"/>
      <c r="BQ587" s="161"/>
      <c r="BR587" s="161"/>
      <c r="BS587" s="161"/>
      <c r="BT587" s="161"/>
      <c r="BU587" s="161"/>
      <c r="BV587" s="161"/>
      <c r="BW587" s="161"/>
      <c r="BX587" s="161"/>
      <c r="BY587" s="161"/>
      <c r="BZ587" s="161"/>
      <c r="CA587" s="161"/>
      <c r="CB587" s="161"/>
      <c r="CC587" s="161"/>
      <c r="CD587" s="161"/>
      <c r="CE587" s="161"/>
      <c r="CF587" s="161"/>
      <c r="CG587" s="161"/>
      <c r="CH587" s="161"/>
      <c r="CI587" s="161"/>
      <c r="CJ587" s="161"/>
      <c r="CK587" s="50" t="s">
        <v>172</v>
      </c>
    </row>
    <row r="588" spans="3:89" s="29" customFormat="1" ht="15" customHeight="1">
      <c r="D588" s="289"/>
      <c r="E588" s="28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  <c r="CJ588" s="56"/>
      <c r="CK588" s="50" t="s">
        <v>172</v>
      </c>
    </row>
    <row r="589" spans="3:89" s="29" customFormat="1" ht="15" customHeight="1">
      <c r="C589" s="326" t="s">
        <v>371</v>
      </c>
      <c r="D589" s="249" t="s">
        <v>296</v>
      </c>
      <c r="E589" s="249" t="s">
        <v>303</v>
      </c>
      <c r="F589" s="249" t="s">
        <v>295</v>
      </c>
      <c r="G589" s="249" t="s">
        <v>294</v>
      </c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  <c r="CJ589" s="56"/>
      <c r="CK589" s="50" t="s">
        <v>172</v>
      </c>
    </row>
    <row r="590" spans="3:89" s="29" customFormat="1" ht="15" customHeight="1">
      <c r="C590" s="34" t="str">
        <f>C589&amp;" Cost"</f>
        <v>Hotel Cost Cost</v>
      </c>
      <c r="D590" s="118">
        <f>IF(C$76="","",IF(E590="",G590+F590,E590))</f>
        <v>0</v>
      </c>
      <c r="F590" s="235">
        <v>0</v>
      </c>
      <c r="G590" s="235">
        <v>0</v>
      </c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  <c r="CJ590" s="56"/>
      <c r="CK590" s="50" t="s">
        <v>172</v>
      </c>
    </row>
    <row r="591" spans="3:89" s="29" customFormat="1" ht="15" customHeight="1">
      <c r="C591" s="207"/>
      <c r="F591" s="302"/>
      <c r="G591" s="302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  <c r="CJ591" s="56"/>
      <c r="CK591" s="50" t="s">
        <v>172</v>
      </c>
    </row>
    <row r="592" spans="3:89" s="29" customFormat="1" ht="15" customHeight="1">
      <c r="C592" s="34" t="str">
        <f>C589&amp;" Start Period"</f>
        <v>Hotel Cost Start Period</v>
      </c>
      <c r="D592" s="233">
        <f>MIN(F592:G592)</f>
        <v>4</v>
      </c>
      <c r="F592" s="282">
        <v>4</v>
      </c>
      <c r="G592" s="282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  <c r="CJ592" s="56"/>
      <c r="CK592" s="50" t="s">
        <v>172</v>
      </c>
    </row>
    <row r="593" spans="3:89" s="29" customFormat="1" ht="15" customHeight="1">
      <c r="C593" s="207" t="s">
        <v>13</v>
      </c>
      <c r="D593" s="206">
        <f>IF(D592="","",INDEX($F$16:$CK$17,1,MATCH(D592,$F$17:$CK$17,1)))</f>
        <v>42216</v>
      </c>
      <c r="F593" s="206">
        <f>IF(F592="","",INDEX($F$16:$CK$17,1,MATCH(F592,$F$17:$CK$17,1)))</f>
        <v>42216</v>
      </c>
      <c r="G593" s="206" t="str">
        <f>IF(G592="","",INDEX($F$16:$CK$17,1,MATCH(G592,$F$17:$CK$17,1)))</f>
        <v/>
      </c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  <c r="CJ593" s="56"/>
      <c r="CK593" s="50" t="s">
        <v>172</v>
      </c>
    </row>
    <row r="594" spans="3:89" s="29" customFormat="1" ht="15" customHeight="1">
      <c r="C594" s="34" t="str">
        <f>C589&amp;" End Period"</f>
        <v>Hotel Cost End Period</v>
      </c>
      <c r="D594" s="233">
        <f>MAX(F594:G594)</f>
        <v>21</v>
      </c>
      <c r="F594" s="282">
        <v>21</v>
      </c>
      <c r="G594" s="282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  <c r="CJ594" s="56"/>
      <c r="CK594" s="50" t="s">
        <v>172</v>
      </c>
    </row>
    <row r="595" spans="3:89" s="29" customFormat="1" ht="15" customHeight="1">
      <c r="C595" s="207" t="s">
        <v>13</v>
      </c>
      <c r="D595" s="206">
        <f>IF(D594="","",INDEX($F$16:$CK$17,1,MATCH(D594,$F$17:$CK$17,1)))</f>
        <v>42735</v>
      </c>
      <c r="F595" s="206">
        <f>IF(F594="","",INDEX($F$16:$CK$17,1,MATCH(F594,$F$17:$CK$17,1)))</f>
        <v>42735</v>
      </c>
      <c r="G595" s="206" t="str">
        <f>IF(G594="","",INDEX($F$16:$CK$17,1,MATCH(G594,$F$17:$CK$17,1)))</f>
        <v/>
      </c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  <c r="CJ595" s="56"/>
      <c r="CK595" s="50" t="s">
        <v>172</v>
      </c>
    </row>
    <row r="596" spans="3:89" s="29" customFormat="1" ht="15" customHeight="1">
      <c r="D596" s="242"/>
      <c r="E596" s="243"/>
      <c r="F596" s="242"/>
      <c r="G596" s="18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  <c r="CJ596" s="56"/>
      <c r="CK596" s="50" t="s">
        <v>172</v>
      </c>
    </row>
    <row r="597" spans="3:89" s="29" customFormat="1" ht="15" customHeight="1">
      <c r="C597" s="34" t="s">
        <v>300</v>
      </c>
      <c r="D597" s="281" t="s">
        <v>299</v>
      </c>
      <c r="E597" s="280">
        <f>IF(D597=F597,0,1)</f>
        <v>0</v>
      </c>
      <c r="F597" s="279" t="s">
        <v>299</v>
      </c>
      <c r="G597" s="279" t="s">
        <v>298</v>
      </c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  <c r="CJ597" s="56"/>
      <c r="CK597" s="50" t="s">
        <v>172</v>
      </c>
    </row>
    <row r="598" spans="3:89" s="29" customFormat="1" ht="15" customHeight="1">
      <c r="C598" s="34" t="s">
        <v>365</v>
      </c>
      <c r="D598" s="281" t="s">
        <v>309</v>
      </c>
      <c r="E598" s="280">
        <f>IF(D598=F598,0,1)</f>
        <v>1</v>
      </c>
      <c r="F598" s="279" t="s">
        <v>151</v>
      </c>
      <c r="G598" s="279" t="s">
        <v>309</v>
      </c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  <c r="CJ598" s="56"/>
      <c r="CK598" s="50" t="s">
        <v>172</v>
      </c>
    </row>
    <row r="599" spans="3:89" s="29" customFormat="1" ht="15" customHeight="1">
      <c r="C599" s="207"/>
      <c r="D599" s="242"/>
      <c r="E599" s="243"/>
      <c r="F599" s="242"/>
      <c r="G599" s="18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  <c r="CJ599" s="56"/>
      <c r="CK599" s="50" t="s">
        <v>172</v>
      </c>
    </row>
    <row r="600" spans="3:89" s="29" customFormat="1" ht="15" customHeight="1">
      <c r="C600" s="29" t="str">
        <f>$F589&amp;" "&amp;$C589</f>
        <v>Phase A Hotel Cost</v>
      </c>
      <c r="D600" s="274">
        <f>IF(F592="",0,F592)</f>
        <v>4</v>
      </c>
      <c r="E600" s="274">
        <f>IF(F594="",0,F594)</f>
        <v>21</v>
      </c>
      <c r="F600" s="121" t="b">
        <f t="shared" ref="F600:AK600" si="224">IF(F$17="","",IF(AND(F$17&gt;=$D600,F$17&lt;=$E600),$F$590/($E600-$D600+1)))</f>
        <v>0</v>
      </c>
      <c r="G600" s="121" t="b">
        <f t="shared" si="224"/>
        <v>0</v>
      </c>
      <c r="H600" s="121" t="b">
        <f t="shared" si="224"/>
        <v>0</v>
      </c>
      <c r="I600" s="121" t="b">
        <f t="shared" si="224"/>
        <v>0</v>
      </c>
      <c r="J600" s="121">
        <f t="shared" si="224"/>
        <v>0</v>
      </c>
      <c r="K600" s="121">
        <f t="shared" si="224"/>
        <v>0</v>
      </c>
      <c r="L600" s="121">
        <f t="shared" si="224"/>
        <v>0</v>
      </c>
      <c r="M600" s="121">
        <f t="shared" si="224"/>
        <v>0</v>
      </c>
      <c r="N600" s="121">
        <f t="shared" si="224"/>
        <v>0</v>
      </c>
      <c r="O600" s="121">
        <f t="shared" si="224"/>
        <v>0</v>
      </c>
      <c r="P600" s="121">
        <f t="shared" si="224"/>
        <v>0</v>
      </c>
      <c r="Q600" s="121">
        <f t="shared" si="224"/>
        <v>0</v>
      </c>
      <c r="R600" s="121">
        <f t="shared" si="224"/>
        <v>0</v>
      </c>
      <c r="S600" s="121">
        <f t="shared" si="224"/>
        <v>0</v>
      </c>
      <c r="T600" s="121">
        <f t="shared" si="224"/>
        <v>0</v>
      </c>
      <c r="U600" s="121">
        <f t="shared" si="224"/>
        <v>0</v>
      </c>
      <c r="V600" s="121">
        <f t="shared" si="224"/>
        <v>0</v>
      </c>
      <c r="W600" s="121">
        <f t="shared" si="224"/>
        <v>0</v>
      </c>
      <c r="X600" s="121">
        <f t="shared" si="224"/>
        <v>0</v>
      </c>
      <c r="Y600" s="121">
        <f t="shared" si="224"/>
        <v>0</v>
      </c>
      <c r="Z600" s="121">
        <f t="shared" si="224"/>
        <v>0</v>
      </c>
      <c r="AA600" s="121">
        <f t="shared" si="224"/>
        <v>0</v>
      </c>
      <c r="AB600" s="121" t="b">
        <f t="shared" si="224"/>
        <v>0</v>
      </c>
      <c r="AC600" s="121" t="b">
        <f t="shared" si="224"/>
        <v>0</v>
      </c>
      <c r="AD600" s="121" t="b">
        <f t="shared" si="224"/>
        <v>0</v>
      </c>
      <c r="AE600" s="121" t="b">
        <f t="shared" si="224"/>
        <v>0</v>
      </c>
      <c r="AF600" s="121" t="b">
        <f t="shared" si="224"/>
        <v>0</v>
      </c>
      <c r="AG600" s="121" t="b">
        <f t="shared" si="224"/>
        <v>0</v>
      </c>
      <c r="AH600" s="121" t="b">
        <f t="shared" si="224"/>
        <v>0</v>
      </c>
      <c r="AI600" s="121" t="b">
        <f t="shared" si="224"/>
        <v>0</v>
      </c>
      <c r="AJ600" s="121" t="b">
        <f t="shared" si="224"/>
        <v>0</v>
      </c>
      <c r="AK600" s="121" t="b">
        <f t="shared" si="224"/>
        <v>0</v>
      </c>
      <c r="AL600" s="121" t="b">
        <f t="shared" ref="AL600:BQ600" si="225">IF(AL$17="","",IF(AND(AL$17&gt;=$D600,AL$17&lt;=$E600),$F$590/($E600-$D600+1)))</f>
        <v>0</v>
      </c>
      <c r="AM600" s="121" t="b">
        <f t="shared" si="225"/>
        <v>0</v>
      </c>
      <c r="AN600" s="121" t="b">
        <f t="shared" si="225"/>
        <v>0</v>
      </c>
      <c r="AO600" s="121" t="b">
        <f t="shared" si="225"/>
        <v>0</v>
      </c>
      <c r="AP600" s="121" t="b">
        <f t="shared" si="225"/>
        <v>0</v>
      </c>
      <c r="AQ600" s="121" t="b">
        <f t="shared" si="225"/>
        <v>0</v>
      </c>
      <c r="AR600" s="121" t="b">
        <f t="shared" si="225"/>
        <v>0</v>
      </c>
      <c r="AS600" s="121" t="b">
        <f t="shared" si="225"/>
        <v>0</v>
      </c>
      <c r="AT600" s="121" t="b">
        <f t="shared" si="225"/>
        <v>0</v>
      </c>
      <c r="AU600" s="121" t="b">
        <f t="shared" si="225"/>
        <v>0</v>
      </c>
      <c r="AV600" s="121" t="b">
        <f t="shared" si="225"/>
        <v>0</v>
      </c>
      <c r="AW600" s="121" t="b">
        <f t="shared" si="225"/>
        <v>0</v>
      </c>
      <c r="AX600" s="121" t="b">
        <f t="shared" si="225"/>
        <v>0</v>
      </c>
      <c r="AY600" s="121" t="b">
        <f t="shared" si="225"/>
        <v>0</v>
      </c>
      <c r="AZ600" s="121" t="b">
        <f t="shared" si="225"/>
        <v>0</v>
      </c>
      <c r="BA600" s="121" t="b">
        <f t="shared" si="225"/>
        <v>0</v>
      </c>
      <c r="BB600" s="121" t="b">
        <f t="shared" si="225"/>
        <v>0</v>
      </c>
      <c r="BC600" s="121" t="b">
        <f t="shared" si="225"/>
        <v>0</v>
      </c>
      <c r="BD600" s="121" t="b">
        <f t="shared" si="225"/>
        <v>0</v>
      </c>
      <c r="BE600" s="121" t="b">
        <f t="shared" si="225"/>
        <v>0</v>
      </c>
      <c r="BF600" s="121" t="b">
        <f t="shared" si="225"/>
        <v>0</v>
      </c>
      <c r="BG600" s="121" t="b">
        <f t="shared" si="225"/>
        <v>0</v>
      </c>
      <c r="BH600" s="121" t="b">
        <f t="shared" si="225"/>
        <v>0</v>
      </c>
      <c r="BI600" s="121" t="b">
        <f t="shared" si="225"/>
        <v>0</v>
      </c>
      <c r="BJ600" s="121" t="b">
        <f t="shared" si="225"/>
        <v>0</v>
      </c>
      <c r="BK600" s="121" t="b">
        <f t="shared" si="225"/>
        <v>0</v>
      </c>
      <c r="BL600" s="121" t="b">
        <f t="shared" si="225"/>
        <v>0</v>
      </c>
      <c r="BM600" s="121" t="b">
        <f t="shared" si="225"/>
        <v>0</v>
      </c>
      <c r="BN600" s="121" t="b">
        <f t="shared" si="225"/>
        <v>0</v>
      </c>
      <c r="BO600" s="121" t="str">
        <f t="shared" si="225"/>
        <v/>
      </c>
      <c r="BP600" s="121" t="str">
        <f t="shared" si="225"/>
        <v/>
      </c>
      <c r="BQ600" s="121" t="str">
        <f t="shared" si="225"/>
        <v/>
      </c>
      <c r="BR600" s="121" t="str">
        <f t="shared" ref="BR600:CI600" si="226">IF(BR$17="","",IF(AND(BR$17&gt;=$D600,BR$17&lt;=$E600),$F$590/($E600-$D600+1)))</f>
        <v/>
      </c>
      <c r="BS600" s="121" t="str">
        <f t="shared" si="226"/>
        <v/>
      </c>
      <c r="BT600" s="121" t="str">
        <f t="shared" si="226"/>
        <v/>
      </c>
      <c r="BU600" s="121" t="str">
        <f t="shared" si="226"/>
        <v/>
      </c>
      <c r="BV600" s="121" t="str">
        <f t="shared" si="226"/>
        <v/>
      </c>
      <c r="BW600" s="121" t="str">
        <f t="shared" si="226"/>
        <v/>
      </c>
      <c r="BX600" s="121" t="str">
        <f t="shared" si="226"/>
        <v/>
      </c>
      <c r="BY600" s="121" t="str">
        <f t="shared" si="226"/>
        <v/>
      </c>
      <c r="BZ600" s="121" t="str">
        <f t="shared" si="226"/>
        <v/>
      </c>
      <c r="CA600" s="121" t="str">
        <f t="shared" si="226"/>
        <v/>
      </c>
      <c r="CB600" s="121" t="str">
        <f t="shared" si="226"/>
        <v/>
      </c>
      <c r="CC600" s="121" t="str">
        <f t="shared" si="226"/>
        <v/>
      </c>
      <c r="CD600" s="121" t="str">
        <f t="shared" si="226"/>
        <v/>
      </c>
      <c r="CE600" s="121" t="str">
        <f t="shared" si="226"/>
        <v/>
      </c>
      <c r="CF600" s="121" t="str">
        <f t="shared" si="226"/>
        <v/>
      </c>
      <c r="CG600" s="121" t="str">
        <f t="shared" si="226"/>
        <v/>
      </c>
      <c r="CH600" s="121" t="str">
        <f t="shared" si="226"/>
        <v/>
      </c>
      <c r="CI600" s="121" t="str">
        <f t="shared" si="226"/>
        <v/>
      </c>
      <c r="CJ600" s="56">
        <f>SUM(F600:CI600)</f>
        <v>0</v>
      </c>
      <c r="CK600" s="50" t="s">
        <v>172</v>
      </c>
    </row>
    <row r="601" spans="3:89" s="29" customFormat="1" ht="15" customHeight="1">
      <c r="C601" s="29" t="str">
        <f>$G589&amp;" "&amp;$C589</f>
        <v>Phase B Hotel Cost</v>
      </c>
      <c r="D601" s="273">
        <f>IF(G592="",0,G592)</f>
        <v>0</v>
      </c>
      <c r="E601" s="273">
        <f>IF(G594="",0,G594)</f>
        <v>0</v>
      </c>
      <c r="F601" s="277">
        <f t="shared" ref="F601:AK601" si="227">IF(F$17="","",IF(AND(F$17&gt;=$D601,F$17&lt;=$E601),$G$590/($E601-$D601+1)))</f>
        <v>0</v>
      </c>
      <c r="G601" s="277" t="b">
        <f t="shared" si="227"/>
        <v>0</v>
      </c>
      <c r="H601" s="277" t="b">
        <f t="shared" si="227"/>
        <v>0</v>
      </c>
      <c r="I601" s="277" t="b">
        <f t="shared" si="227"/>
        <v>0</v>
      </c>
      <c r="J601" s="277" t="b">
        <f t="shared" si="227"/>
        <v>0</v>
      </c>
      <c r="K601" s="277" t="b">
        <f t="shared" si="227"/>
        <v>0</v>
      </c>
      <c r="L601" s="277" t="b">
        <f t="shared" si="227"/>
        <v>0</v>
      </c>
      <c r="M601" s="277" t="b">
        <f t="shared" si="227"/>
        <v>0</v>
      </c>
      <c r="N601" s="277" t="b">
        <f t="shared" si="227"/>
        <v>0</v>
      </c>
      <c r="O601" s="277" t="b">
        <f t="shared" si="227"/>
        <v>0</v>
      </c>
      <c r="P601" s="277" t="b">
        <f t="shared" si="227"/>
        <v>0</v>
      </c>
      <c r="Q601" s="277" t="b">
        <f t="shared" si="227"/>
        <v>0</v>
      </c>
      <c r="R601" s="277" t="b">
        <f t="shared" si="227"/>
        <v>0</v>
      </c>
      <c r="S601" s="277" t="b">
        <f t="shared" si="227"/>
        <v>0</v>
      </c>
      <c r="T601" s="277" t="b">
        <f t="shared" si="227"/>
        <v>0</v>
      </c>
      <c r="U601" s="277" t="b">
        <f t="shared" si="227"/>
        <v>0</v>
      </c>
      <c r="V601" s="277" t="b">
        <f t="shared" si="227"/>
        <v>0</v>
      </c>
      <c r="W601" s="277" t="b">
        <f t="shared" si="227"/>
        <v>0</v>
      </c>
      <c r="X601" s="277" t="b">
        <f t="shared" si="227"/>
        <v>0</v>
      </c>
      <c r="Y601" s="277" t="b">
        <f t="shared" si="227"/>
        <v>0</v>
      </c>
      <c r="Z601" s="277" t="b">
        <f t="shared" si="227"/>
        <v>0</v>
      </c>
      <c r="AA601" s="277" t="b">
        <f t="shared" si="227"/>
        <v>0</v>
      </c>
      <c r="AB601" s="277" t="b">
        <f t="shared" si="227"/>
        <v>0</v>
      </c>
      <c r="AC601" s="277" t="b">
        <f t="shared" si="227"/>
        <v>0</v>
      </c>
      <c r="AD601" s="277" t="b">
        <f t="shared" si="227"/>
        <v>0</v>
      </c>
      <c r="AE601" s="277" t="b">
        <f t="shared" si="227"/>
        <v>0</v>
      </c>
      <c r="AF601" s="277" t="b">
        <f t="shared" si="227"/>
        <v>0</v>
      </c>
      <c r="AG601" s="277" t="b">
        <f t="shared" si="227"/>
        <v>0</v>
      </c>
      <c r="AH601" s="277" t="b">
        <f t="shared" si="227"/>
        <v>0</v>
      </c>
      <c r="AI601" s="277" t="b">
        <f t="shared" si="227"/>
        <v>0</v>
      </c>
      <c r="AJ601" s="277" t="b">
        <f t="shared" si="227"/>
        <v>0</v>
      </c>
      <c r="AK601" s="277" t="b">
        <f t="shared" si="227"/>
        <v>0</v>
      </c>
      <c r="AL601" s="277" t="b">
        <f t="shared" ref="AL601:BQ601" si="228">IF(AL$17="","",IF(AND(AL$17&gt;=$D601,AL$17&lt;=$E601),$G$590/($E601-$D601+1)))</f>
        <v>0</v>
      </c>
      <c r="AM601" s="277" t="b">
        <f t="shared" si="228"/>
        <v>0</v>
      </c>
      <c r="AN601" s="277" t="b">
        <f t="shared" si="228"/>
        <v>0</v>
      </c>
      <c r="AO601" s="277" t="b">
        <f t="shared" si="228"/>
        <v>0</v>
      </c>
      <c r="AP601" s="277" t="b">
        <f t="shared" si="228"/>
        <v>0</v>
      </c>
      <c r="AQ601" s="277" t="b">
        <f t="shared" si="228"/>
        <v>0</v>
      </c>
      <c r="AR601" s="277" t="b">
        <f t="shared" si="228"/>
        <v>0</v>
      </c>
      <c r="AS601" s="277" t="b">
        <f t="shared" si="228"/>
        <v>0</v>
      </c>
      <c r="AT601" s="277" t="b">
        <f t="shared" si="228"/>
        <v>0</v>
      </c>
      <c r="AU601" s="277" t="b">
        <f t="shared" si="228"/>
        <v>0</v>
      </c>
      <c r="AV601" s="277" t="b">
        <f t="shared" si="228"/>
        <v>0</v>
      </c>
      <c r="AW601" s="277" t="b">
        <f t="shared" si="228"/>
        <v>0</v>
      </c>
      <c r="AX601" s="277" t="b">
        <f t="shared" si="228"/>
        <v>0</v>
      </c>
      <c r="AY601" s="277" t="b">
        <f t="shared" si="228"/>
        <v>0</v>
      </c>
      <c r="AZ601" s="277" t="b">
        <f t="shared" si="228"/>
        <v>0</v>
      </c>
      <c r="BA601" s="277" t="b">
        <f t="shared" si="228"/>
        <v>0</v>
      </c>
      <c r="BB601" s="277" t="b">
        <f t="shared" si="228"/>
        <v>0</v>
      </c>
      <c r="BC601" s="277" t="b">
        <f t="shared" si="228"/>
        <v>0</v>
      </c>
      <c r="BD601" s="277" t="b">
        <f t="shared" si="228"/>
        <v>0</v>
      </c>
      <c r="BE601" s="277" t="b">
        <f t="shared" si="228"/>
        <v>0</v>
      </c>
      <c r="BF601" s="277" t="b">
        <f t="shared" si="228"/>
        <v>0</v>
      </c>
      <c r="BG601" s="277" t="b">
        <f t="shared" si="228"/>
        <v>0</v>
      </c>
      <c r="BH601" s="277" t="b">
        <f t="shared" si="228"/>
        <v>0</v>
      </c>
      <c r="BI601" s="277" t="b">
        <f t="shared" si="228"/>
        <v>0</v>
      </c>
      <c r="BJ601" s="277" t="b">
        <f t="shared" si="228"/>
        <v>0</v>
      </c>
      <c r="BK601" s="277" t="b">
        <f t="shared" si="228"/>
        <v>0</v>
      </c>
      <c r="BL601" s="277" t="b">
        <f t="shared" si="228"/>
        <v>0</v>
      </c>
      <c r="BM601" s="277" t="b">
        <f t="shared" si="228"/>
        <v>0</v>
      </c>
      <c r="BN601" s="277" t="b">
        <f t="shared" si="228"/>
        <v>0</v>
      </c>
      <c r="BO601" s="277" t="str">
        <f t="shared" si="228"/>
        <v/>
      </c>
      <c r="BP601" s="277" t="str">
        <f t="shared" si="228"/>
        <v/>
      </c>
      <c r="BQ601" s="277" t="str">
        <f t="shared" si="228"/>
        <v/>
      </c>
      <c r="BR601" s="277" t="str">
        <f t="shared" ref="BR601:CI601" si="229">IF(BR$17="","",IF(AND(BR$17&gt;=$D601,BR$17&lt;=$E601),$G$590/($E601-$D601+1)))</f>
        <v/>
      </c>
      <c r="BS601" s="277" t="str">
        <f t="shared" si="229"/>
        <v/>
      </c>
      <c r="BT601" s="277" t="str">
        <f t="shared" si="229"/>
        <v/>
      </c>
      <c r="BU601" s="277" t="str">
        <f t="shared" si="229"/>
        <v/>
      </c>
      <c r="BV601" s="277" t="str">
        <f t="shared" si="229"/>
        <v/>
      </c>
      <c r="BW601" s="277" t="str">
        <f t="shared" si="229"/>
        <v/>
      </c>
      <c r="BX601" s="277" t="str">
        <f t="shared" si="229"/>
        <v/>
      </c>
      <c r="BY601" s="277" t="str">
        <f t="shared" si="229"/>
        <v/>
      </c>
      <c r="BZ601" s="277" t="str">
        <f t="shared" si="229"/>
        <v/>
      </c>
      <c r="CA601" s="277" t="str">
        <f t="shared" si="229"/>
        <v/>
      </c>
      <c r="CB601" s="277" t="str">
        <f t="shared" si="229"/>
        <v/>
      </c>
      <c r="CC601" s="277" t="str">
        <f t="shared" si="229"/>
        <v/>
      </c>
      <c r="CD601" s="277" t="str">
        <f t="shared" si="229"/>
        <v/>
      </c>
      <c r="CE601" s="277" t="str">
        <f t="shared" si="229"/>
        <v/>
      </c>
      <c r="CF601" s="277" t="str">
        <f t="shared" si="229"/>
        <v/>
      </c>
      <c r="CG601" s="277" t="str">
        <f t="shared" si="229"/>
        <v/>
      </c>
      <c r="CH601" s="277" t="str">
        <f t="shared" si="229"/>
        <v/>
      </c>
      <c r="CI601" s="277" t="str">
        <f t="shared" si="229"/>
        <v/>
      </c>
      <c r="CJ601" s="272">
        <f>SUM(F601:CI601)</f>
        <v>0</v>
      </c>
      <c r="CK601" s="50" t="s">
        <v>172</v>
      </c>
    </row>
    <row r="602" spans="3:89" s="29" customFormat="1" ht="15" customHeight="1">
      <c r="C602" s="140" t="str">
        <f>"Total "&amp;$C589</f>
        <v>Total Hotel Cost</v>
      </c>
      <c r="D602" s="270">
        <f>IF(D592="",0,D592)</f>
        <v>4</v>
      </c>
      <c r="E602" s="270">
        <f>IF(D594="",0,D594)</f>
        <v>21</v>
      </c>
      <c r="F602" s="278">
        <f t="shared" ref="F602:AK602" si="230">IF(F$17="","",IF($E$597=0,SUM(F600:F601),IF(AND(F$17&gt;=$D602,F$17&lt;=$E602),$D590/($E602-$D602+1),0)))</f>
        <v>0</v>
      </c>
      <c r="G602" s="278">
        <f t="shared" si="230"/>
        <v>0</v>
      </c>
      <c r="H602" s="278">
        <f t="shared" si="230"/>
        <v>0</v>
      </c>
      <c r="I602" s="278">
        <f t="shared" si="230"/>
        <v>0</v>
      </c>
      <c r="J602" s="278">
        <f t="shared" si="230"/>
        <v>0</v>
      </c>
      <c r="K602" s="278">
        <f t="shared" si="230"/>
        <v>0</v>
      </c>
      <c r="L602" s="278">
        <f t="shared" si="230"/>
        <v>0</v>
      </c>
      <c r="M602" s="278">
        <f t="shared" si="230"/>
        <v>0</v>
      </c>
      <c r="N602" s="278">
        <f t="shared" si="230"/>
        <v>0</v>
      </c>
      <c r="O602" s="278">
        <f t="shared" si="230"/>
        <v>0</v>
      </c>
      <c r="P602" s="278">
        <f t="shared" si="230"/>
        <v>0</v>
      </c>
      <c r="Q602" s="278">
        <f t="shared" si="230"/>
        <v>0</v>
      </c>
      <c r="R602" s="278">
        <f t="shared" si="230"/>
        <v>0</v>
      </c>
      <c r="S602" s="278">
        <f t="shared" si="230"/>
        <v>0</v>
      </c>
      <c r="T602" s="278">
        <f t="shared" si="230"/>
        <v>0</v>
      </c>
      <c r="U602" s="278">
        <f t="shared" si="230"/>
        <v>0</v>
      </c>
      <c r="V602" s="278">
        <f t="shared" si="230"/>
        <v>0</v>
      </c>
      <c r="W602" s="278">
        <f t="shared" si="230"/>
        <v>0</v>
      </c>
      <c r="X602" s="278">
        <f t="shared" si="230"/>
        <v>0</v>
      </c>
      <c r="Y602" s="278">
        <f t="shared" si="230"/>
        <v>0</v>
      </c>
      <c r="Z602" s="278">
        <f t="shared" si="230"/>
        <v>0</v>
      </c>
      <c r="AA602" s="278">
        <f t="shared" si="230"/>
        <v>0</v>
      </c>
      <c r="AB602" s="278">
        <f t="shared" si="230"/>
        <v>0</v>
      </c>
      <c r="AC602" s="278">
        <f t="shared" si="230"/>
        <v>0</v>
      </c>
      <c r="AD602" s="278">
        <f t="shared" si="230"/>
        <v>0</v>
      </c>
      <c r="AE602" s="278">
        <f t="shared" si="230"/>
        <v>0</v>
      </c>
      <c r="AF602" s="278">
        <f t="shared" si="230"/>
        <v>0</v>
      </c>
      <c r="AG602" s="278">
        <f t="shared" si="230"/>
        <v>0</v>
      </c>
      <c r="AH602" s="278">
        <f t="shared" si="230"/>
        <v>0</v>
      </c>
      <c r="AI602" s="278">
        <f t="shared" si="230"/>
        <v>0</v>
      </c>
      <c r="AJ602" s="278">
        <f t="shared" si="230"/>
        <v>0</v>
      </c>
      <c r="AK602" s="278">
        <f t="shared" si="230"/>
        <v>0</v>
      </c>
      <c r="AL602" s="278">
        <f t="shared" ref="AL602:BQ602" si="231">IF(AL$17="","",IF($E$597=0,SUM(AL600:AL601),IF(AND(AL$17&gt;=$D602,AL$17&lt;=$E602),$D590/($E602-$D602+1),0)))</f>
        <v>0</v>
      </c>
      <c r="AM602" s="278">
        <f t="shared" si="231"/>
        <v>0</v>
      </c>
      <c r="AN602" s="278">
        <f t="shared" si="231"/>
        <v>0</v>
      </c>
      <c r="AO602" s="278">
        <f t="shared" si="231"/>
        <v>0</v>
      </c>
      <c r="AP602" s="278">
        <f t="shared" si="231"/>
        <v>0</v>
      </c>
      <c r="AQ602" s="278">
        <f t="shared" si="231"/>
        <v>0</v>
      </c>
      <c r="AR602" s="278">
        <f t="shared" si="231"/>
        <v>0</v>
      </c>
      <c r="AS602" s="278">
        <f t="shared" si="231"/>
        <v>0</v>
      </c>
      <c r="AT602" s="278">
        <f t="shared" si="231"/>
        <v>0</v>
      </c>
      <c r="AU602" s="278">
        <f t="shared" si="231"/>
        <v>0</v>
      </c>
      <c r="AV602" s="278">
        <f t="shared" si="231"/>
        <v>0</v>
      </c>
      <c r="AW602" s="278">
        <f t="shared" si="231"/>
        <v>0</v>
      </c>
      <c r="AX602" s="278">
        <f t="shared" si="231"/>
        <v>0</v>
      </c>
      <c r="AY602" s="278">
        <f t="shared" si="231"/>
        <v>0</v>
      </c>
      <c r="AZ602" s="278">
        <f t="shared" si="231"/>
        <v>0</v>
      </c>
      <c r="BA602" s="278">
        <f t="shared" si="231"/>
        <v>0</v>
      </c>
      <c r="BB602" s="278">
        <f t="shared" si="231"/>
        <v>0</v>
      </c>
      <c r="BC602" s="278">
        <f t="shared" si="231"/>
        <v>0</v>
      </c>
      <c r="BD602" s="278">
        <f t="shared" si="231"/>
        <v>0</v>
      </c>
      <c r="BE602" s="278">
        <f t="shared" si="231"/>
        <v>0</v>
      </c>
      <c r="BF602" s="278">
        <f t="shared" si="231"/>
        <v>0</v>
      </c>
      <c r="BG602" s="278">
        <f t="shared" si="231"/>
        <v>0</v>
      </c>
      <c r="BH602" s="278">
        <f t="shared" si="231"/>
        <v>0</v>
      </c>
      <c r="BI602" s="278">
        <f t="shared" si="231"/>
        <v>0</v>
      </c>
      <c r="BJ602" s="278">
        <f t="shared" si="231"/>
        <v>0</v>
      </c>
      <c r="BK602" s="278">
        <f t="shared" si="231"/>
        <v>0</v>
      </c>
      <c r="BL602" s="278">
        <f t="shared" si="231"/>
        <v>0</v>
      </c>
      <c r="BM602" s="278">
        <f t="shared" si="231"/>
        <v>0</v>
      </c>
      <c r="BN602" s="278">
        <f t="shared" si="231"/>
        <v>0</v>
      </c>
      <c r="BO602" s="278" t="str">
        <f t="shared" si="231"/>
        <v/>
      </c>
      <c r="BP602" s="278" t="str">
        <f t="shared" si="231"/>
        <v/>
      </c>
      <c r="BQ602" s="278" t="str">
        <f t="shared" si="231"/>
        <v/>
      </c>
      <c r="BR602" s="278" t="str">
        <f t="shared" ref="BR602:CI602" si="232">IF(BR$17="","",IF($E$597=0,SUM(BR600:BR601),IF(AND(BR$17&gt;=$D602,BR$17&lt;=$E602),$D590/($E602-$D602+1),0)))</f>
        <v/>
      </c>
      <c r="BS602" s="278" t="str">
        <f t="shared" si="232"/>
        <v/>
      </c>
      <c r="BT602" s="278" t="str">
        <f t="shared" si="232"/>
        <v/>
      </c>
      <c r="BU602" s="278" t="str">
        <f t="shared" si="232"/>
        <v/>
      </c>
      <c r="BV602" s="278" t="str">
        <f t="shared" si="232"/>
        <v/>
      </c>
      <c r="BW602" s="278" t="str">
        <f t="shared" si="232"/>
        <v/>
      </c>
      <c r="BX602" s="278" t="str">
        <f t="shared" si="232"/>
        <v/>
      </c>
      <c r="BY602" s="278" t="str">
        <f t="shared" si="232"/>
        <v/>
      </c>
      <c r="BZ602" s="278" t="str">
        <f t="shared" si="232"/>
        <v/>
      </c>
      <c r="CA602" s="278" t="str">
        <f t="shared" si="232"/>
        <v/>
      </c>
      <c r="CB602" s="278" t="str">
        <f t="shared" si="232"/>
        <v/>
      </c>
      <c r="CC602" s="278" t="str">
        <f t="shared" si="232"/>
        <v/>
      </c>
      <c r="CD602" s="278" t="str">
        <f t="shared" si="232"/>
        <v/>
      </c>
      <c r="CE602" s="278" t="str">
        <f t="shared" si="232"/>
        <v/>
      </c>
      <c r="CF602" s="278" t="str">
        <f t="shared" si="232"/>
        <v/>
      </c>
      <c r="CG602" s="278" t="str">
        <f t="shared" si="232"/>
        <v/>
      </c>
      <c r="CH602" s="278" t="str">
        <f t="shared" si="232"/>
        <v/>
      </c>
      <c r="CI602" s="278" t="str">
        <f t="shared" si="232"/>
        <v/>
      </c>
      <c r="CJ602" s="56">
        <f>SUM(F602:CI602)</f>
        <v>0</v>
      </c>
      <c r="CK602" s="50" t="s">
        <v>172</v>
      </c>
    </row>
    <row r="603" spans="3:89" s="29" customFormat="1" ht="15" customHeight="1">
      <c r="D603" s="289"/>
      <c r="E603" s="28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  <c r="CJ603" s="56"/>
      <c r="CK603" s="50" t="s">
        <v>172</v>
      </c>
    </row>
    <row r="604" spans="3:89" s="29" customFormat="1" ht="15" customHeight="1">
      <c r="D604" s="289"/>
      <c r="E604" s="28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  <c r="CJ604" s="56"/>
      <c r="CK604" s="50" t="s">
        <v>172</v>
      </c>
    </row>
    <row r="605" spans="3:89" s="29" customFormat="1" ht="15" customHeight="1">
      <c r="C605" s="161" t="str">
        <f>C607</f>
        <v>Hotel FF&amp;E</v>
      </c>
      <c r="D605" s="161"/>
      <c r="E605" s="161"/>
      <c r="F605" s="161"/>
      <c r="G605" s="161"/>
      <c r="H605" s="161"/>
      <c r="I605" s="161"/>
      <c r="J605" s="161"/>
      <c r="K605" s="161"/>
      <c r="L605" s="161"/>
      <c r="M605" s="161"/>
      <c r="N605" s="161"/>
      <c r="O605" s="161"/>
      <c r="P605" s="161"/>
      <c r="Q605" s="161"/>
      <c r="R605" s="161"/>
      <c r="S605" s="161"/>
      <c r="T605" s="161"/>
      <c r="U605" s="161"/>
      <c r="V605" s="161"/>
      <c r="W605" s="161"/>
      <c r="X605" s="161"/>
      <c r="Y605" s="161"/>
      <c r="Z605" s="161"/>
      <c r="AA605" s="161"/>
      <c r="AB605" s="161"/>
      <c r="AC605" s="161"/>
      <c r="AD605" s="161"/>
      <c r="AE605" s="161"/>
      <c r="AF605" s="161"/>
      <c r="AG605" s="161"/>
      <c r="AH605" s="161"/>
      <c r="AI605" s="161"/>
      <c r="AJ605" s="161"/>
      <c r="AK605" s="161"/>
      <c r="AL605" s="161"/>
      <c r="AM605" s="161"/>
      <c r="AN605" s="161"/>
      <c r="AO605" s="161"/>
      <c r="AP605" s="161"/>
      <c r="AQ605" s="161"/>
      <c r="AR605" s="161"/>
      <c r="AS605" s="161"/>
      <c r="AT605" s="161"/>
      <c r="AU605" s="161"/>
      <c r="AV605" s="161"/>
      <c r="AW605" s="161"/>
      <c r="AX605" s="161"/>
      <c r="AY605" s="161"/>
      <c r="AZ605" s="161"/>
      <c r="BA605" s="161"/>
      <c r="BB605" s="161"/>
      <c r="BC605" s="161"/>
      <c r="BD605" s="161"/>
      <c r="BE605" s="161"/>
      <c r="BF605" s="161"/>
      <c r="BG605" s="161"/>
      <c r="BH605" s="161"/>
      <c r="BI605" s="161"/>
      <c r="BJ605" s="161"/>
      <c r="BK605" s="161"/>
      <c r="BL605" s="161"/>
      <c r="BM605" s="161"/>
      <c r="BN605" s="161"/>
      <c r="BO605" s="161"/>
      <c r="BP605" s="161"/>
      <c r="BQ605" s="161"/>
      <c r="BR605" s="161"/>
      <c r="BS605" s="161"/>
      <c r="BT605" s="161"/>
      <c r="BU605" s="161"/>
      <c r="BV605" s="161"/>
      <c r="BW605" s="161"/>
      <c r="BX605" s="161"/>
      <c r="BY605" s="161"/>
      <c r="BZ605" s="161"/>
      <c r="CA605" s="161"/>
      <c r="CB605" s="161"/>
      <c r="CC605" s="161"/>
      <c r="CD605" s="161"/>
      <c r="CE605" s="161"/>
      <c r="CF605" s="161"/>
      <c r="CG605" s="161"/>
      <c r="CH605" s="161"/>
      <c r="CI605" s="161"/>
      <c r="CJ605" s="161"/>
      <c r="CK605" s="50" t="s">
        <v>172</v>
      </c>
    </row>
    <row r="606" spans="3:89" s="29" customFormat="1" ht="15" customHeight="1">
      <c r="D606" s="289"/>
      <c r="E606" s="28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  <c r="CJ606" s="56"/>
      <c r="CK606" s="50" t="s">
        <v>172</v>
      </c>
    </row>
    <row r="607" spans="3:89" s="29" customFormat="1" ht="15" customHeight="1">
      <c r="C607" s="326" t="s">
        <v>370</v>
      </c>
      <c r="D607" s="249" t="s">
        <v>296</v>
      </c>
      <c r="E607" s="249" t="s">
        <v>303</v>
      </c>
      <c r="F607" s="249" t="s">
        <v>295</v>
      </c>
      <c r="G607" s="249" t="s">
        <v>294</v>
      </c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  <c r="CJ607" s="56"/>
      <c r="CK607" s="50" t="s">
        <v>172</v>
      </c>
    </row>
    <row r="608" spans="3:89" s="29" customFormat="1" ht="15" customHeight="1">
      <c r="C608" s="34" t="str">
        <f>C607&amp;" Cost"</f>
        <v>Hotel FF&amp;E Cost</v>
      </c>
      <c r="D608" s="118">
        <f>IF(C$76="","",IF(E608="",G608+F608,E608))</f>
        <v>0</v>
      </c>
      <c r="F608" s="235">
        <v>0</v>
      </c>
      <c r="G608" s="235">
        <v>0</v>
      </c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  <c r="CJ608" s="56"/>
      <c r="CK608" s="50" t="s">
        <v>172</v>
      </c>
    </row>
    <row r="609" spans="3:89" s="29" customFormat="1" ht="15" customHeight="1">
      <c r="C609" s="207"/>
      <c r="F609" s="302"/>
      <c r="G609" s="302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  <c r="CJ609" s="56"/>
      <c r="CK609" s="50" t="s">
        <v>172</v>
      </c>
    </row>
    <row r="610" spans="3:89" s="29" customFormat="1" ht="15" customHeight="1">
      <c r="C610" s="34" t="str">
        <f>C607&amp;" Start Period"</f>
        <v>Hotel FF&amp;E Start Period</v>
      </c>
      <c r="D610" s="233">
        <f>MIN(F610:G610)</f>
        <v>18</v>
      </c>
      <c r="F610" s="282">
        <v>18</v>
      </c>
      <c r="G610" s="282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  <c r="CJ610" s="56"/>
      <c r="CK610" s="50" t="s">
        <v>172</v>
      </c>
    </row>
    <row r="611" spans="3:89" s="29" customFormat="1" ht="15" customHeight="1">
      <c r="C611" s="207" t="s">
        <v>13</v>
      </c>
      <c r="D611" s="206">
        <f>IF(D610="","",INDEX($F$16:$CK$17,1,MATCH(D610,$F$17:$CK$17,1)))</f>
        <v>42643</v>
      </c>
      <c r="F611" s="206">
        <f>IF(F610="","",INDEX($F$16:$CK$17,1,MATCH(F610,$F$17:$CK$17,1)))</f>
        <v>42643</v>
      </c>
      <c r="G611" s="206" t="str">
        <f>IF(G610="","",INDEX($F$16:$CK$17,1,MATCH(G610,$F$17:$CK$17,1)))</f>
        <v/>
      </c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  <c r="CJ611" s="56"/>
      <c r="CK611" s="50" t="s">
        <v>172</v>
      </c>
    </row>
    <row r="612" spans="3:89" s="29" customFormat="1" ht="15" customHeight="1">
      <c r="C612" s="34" t="str">
        <f>C607&amp;" End Period"</f>
        <v>Hotel FF&amp;E End Period</v>
      </c>
      <c r="D612" s="233">
        <f>MAX(F612:G612)</f>
        <v>23</v>
      </c>
      <c r="F612" s="282">
        <v>23</v>
      </c>
      <c r="G612" s="282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  <c r="CJ612" s="56"/>
      <c r="CK612" s="50" t="s">
        <v>172</v>
      </c>
    </row>
    <row r="613" spans="3:89" s="29" customFormat="1" ht="15" customHeight="1">
      <c r="C613" s="207" t="s">
        <v>13</v>
      </c>
      <c r="D613" s="206">
        <f>IF(D612="","",INDEX($F$16:$CK$17,1,MATCH(D612,$F$17:$CK$17,1)))</f>
        <v>42794</v>
      </c>
      <c r="F613" s="206">
        <f>IF(F612="","",INDEX($F$16:$CK$17,1,MATCH(F612,$F$17:$CK$17,1)))</f>
        <v>42794</v>
      </c>
      <c r="G613" s="206" t="str">
        <f>IF(G612="","",INDEX($F$16:$CK$17,1,MATCH(G612,$F$17:$CK$17,1)))</f>
        <v/>
      </c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  <c r="CJ613" s="56"/>
      <c r="CK613" s="50" t="s">
        <v>172</v>
      </c>
    </row>
    <row r="614" spans="3:89" s="29" customFormat="1" ht="15" customHeight="1">
      <c r="D614" s="242"/>
      <c r="E614" s="243"/>
      <c r="F614" s="242"/>
      <c r="G614" s="18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  <c r="CJ614" s="56"/>
      <c r="CK614" s="50" t="s">
        <v>172</v>
      </c>
    </row>
    <row r="615" spans="3:89" s="29" customFormat="1" ht="15" customHeight="1">
      <c r="C615" s="34" t="s">
        <v>300</v>
      </c>
      <c r="D615" s="281" t="s">
        <v>299</v>
      </c>
      <c r="E615" s="280">
        <f>IF(D615=F615,0,1)</f>
        <v>0</v>
      </c>
      <c r="F615" s="279" t="s">
        <v>299</v>
      </c>
      <c r="G615" s="279" t="s">
        <v>298</v>
      </c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  <c r="CJ615" s="56"/>
      <c r="CK615" s="50" t="s">
        <v>172</v>
      </c>
    </row>
    <row r="616" spans="3:89" s="29" customFormat="1" ht="15" customHeight="1">
      <c r="C616" s="34" t="s">
        <v>365</v>
      </c>
      <c r="D616" s="281" t="s">
        <v>309</v>
      </c>
      <c r="E616" s="280">
        <f>IF(D616=F616,0,1)</f>
        <v>1</v>
      </c>
      <c r="F616" s="279" t="s">
        <v>151</v>
      </c>
      <c r="G616" s="279" t="s">
        <v>309</v>
      </c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  <c r="CJ616" s="56"/>
      <c r="CK616" s="50" t="s">
        <v>172</v>
      </c>
    </row>
    <row r="617" spans="3:89" s="29" customFormat="1" ht="15" customHeight="1">
      <c r="C617" s="207"/>
      <c r="D617" s="242"/>
      <c r="E617" s="243"/>
      <c r="F617" s="242"/>
      <c r="G617" s="18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  <c r="CJ617" s="56"/>
      <c r="CK617" s="50" t="s">
        <v>172</v>
      </c>
    </row>
    <row r="618" spans="3:89" s="29" customFormat="1" ht="15" customHeight="1">
      <c r="C618" s="29" t="str">
        <f>$F607&amp;" "&amp;$C607</f>
        <v>Phase A Hotel FF&amp;E</v>
      </c>
      <c r="D618" s="274">
        <f>F610</f>
        <v>18</v>
      </c>
      <c r="E618" s="274">
        <f>F612</f>
        <v>23</v>
      </c>
      <c r="F618" s="121" t="b">
        <f t="shared" ref="F618:AK618" si="233">IF(F$17="","",IF(AND(F$17&gt;=$D618,F$17&lt;=$E618),$F$608/($E618-$D618+1)))</f>
        <v>0</v>
      </c>
      <c r="G618" s="121" t="b">
        <f t="shared" si="233"/>
        <v>0</v>
      </c>
      <c r="H618" s="121" t="b">
        <f t="shared" si="233"/>
        <v>0</v>
      </c>
      <c r="I618" s="121" t="b">
        <f t="shared" si="233"/>
        <v>0</v>
      </c>
      <c r="J618" s="121" t="b">
        <f t="shared" si="233"/>
        <v>0</v>
      </c>
      <c r="K618" s="121" t="b">
        <f t="shared" si="233"/>
        <v>0</v>
      </c>
      <c r="L618" s="121" t="b">
        <f t="shared" si="233"/>
        <v>0</v>
      </c>
      <c r="M618" s="121" t="b">
        <f t="shared" si="233"/>
        <v>0</v>
      </c>
      <c r="N618" s="121" t="b">
        <f t="shared" si="233"/>
        <v>0</v>
      </c>
      <c r="O618" s="121" t="b">
        <f t="shared" si="233"/>
        <v>0</v>
      </c>
      <c r="P618" s="121" t="b">
        <f t="shared" si="233"/>
        <v>0</v>
      </c>
      <c r="Q618" s="121" t="b">
        <f t="shared" si="233"/>
        <v>0</v>
      </c>
      <c r="R618" s="121" t="b">
        <f t="shared" si="233"/>
        <v>0</v>
      </c>
      <c r="S618" s="121" t="b">
        <f t="shared" si="233"/>
        <v>0</v>
      </c>
      <c r="T618" s="121" t="b">
        <f t="shared" si="233"/>
        <v>0</v>
      </c>
      <c r="U618" s="121" t="b">
        <f t="shared" si="233"/>
        <v>0</v>
      </c>
      <c r="V618" s="121" t="b">
        <f t="shared" si="233"/>
        <v>0</v>
      </c>
      <c r="W618" s="121" t="b">
        <f t="shared" si="233"/>
        <v>0</v>
      </c>
      <c r="X618" s="121">
        <f t="shared" si="233"/>
        <v>0</v>
      </c>
      <c r="Y618" s="121">
        <f t="shared" si="233"/>
        <v>0</v>
      </c>
      <c r="Z618" s="121">
        <f t="shared" si="233"/>
        <v>0</v>
      </c>
      <c r="AA618" s="121">
        <f t="shared" si="233"/>
        <v>0</v>
      </c>
      <c r="AB618" s="121">
        <f t="shared" si="233"/>
        <v>0</v>
      </c>
      <c r="AC618" s="121">
        <f t="shared" si="233"/>
        <v>0</v>
      </c>
      <c r="AD618" s="121" t="b">
        <f t="shared" si="233"/>
        <v>0</v>
      </c>
      <c r="AE618" s="121" t="b">
        <f t="shared" si="233"/>
        <v>0</v>
      </c>
      <c r="AF618" s="121" t="b">
        <f t="shared" si="233"/>
        <v>0</v>
      </c>
      <c r="AG618" s="121" t="b">
        <f t="shared" si="233"/>
        <v>0</v>
      </c>
      <c r="AH618" s="121" t="b">
        <f t="shared" si="233"/>
        <v>0</v>
      </c>
      <c r="AI618" s="121" t="b">
        <f t="shared" si="233"/>
        <v>0</v>
      </c>
      <c r="AJ618" s="121" t="b">
        <f t="shared" si="233"/>
        <v>0</v>
      </c>
      <c r="AK618" s="121" t="b">
        <f t="shared" si="233"/>
        <v>0</v>
      </c>
      <c r="AL618" s="121" t="b">
        <f t="shared" ref="AL618:BQ618" si="234">IF(AL$17="","",IF(AND(AL$17&gt;=$D618,AL$17&lt;=$E618),$F$608/($E618-$D618+1)))</f>
        <v>0</v>
      </c>
      <c r="AM618" s="121" t="b">
        <f t="shared" si="234"/>
        <v>0</v>
      </c>
      <c r="AN618" s="121" t="b">
        <f t="shared" si="234"/>
        <v>0</v>
      </c>
      <c r="AO618" s="121" t="b">
        <f t="shared" si="234"/>
        <v>0</v>
      </c>
      <c r="AP618" s="121" t="b">
        <f t="shared" si="234"/>
        <v>0</v>
      </c>
      <c r="AQ618" s="121" t="b">
        <f t="shared" si="234"/>
        <v>0</v>
      </c>
      <c r="AR618" s="121" t="b">
        <f t="shared" si="234"/>
        <v>0</v>
      </c>
      <c r="AS618" s="121" t="b">
        <f t="shared" si="234"/>
        <v>0</v>
      </c>
      <c r="AT618" s="121" t="b">
        <f t="shared" si="234"/>
        <v>0</v>
      </c>
      <c r="AU618" s="121" t="b">
        <f t="shared" si="234"/>
        <v>0</v>
      </c>
      <c r="AV618" s="121" t="b">
        <f t="shared" si="234"/>
        <v>0</v>
      </c>
      <c r="AW618" s="121" t="b">
        <f t="shared" si="234"/>
        <v>0</v>
      </c>
      <c r="AX618" s="121" t="b">
        <f t="shared" si="234"/>
        <v>0</v>
      </c>
      <c r="AY618" s="121" t="b">
        <f t="shared" si="234"/>
        <v>0</v>
      </c>
      <c r="AZ618" s="121" t="b">
        <f t="shared" si="234"/>
        <v>0</v>
      </c>
      <c r="BA618" s="121" t="b">
        <f t="shared" si="234"/>
        <v>0</v>
      </c>
      <c r="BB618" s="121" t="b">
        <f t="shared" si="234"/>
        <v>0</v>
      </c>
      <c r="BC618" s="121" t="b">
        <f t="shared" si="234"/>
        <v>0</v>
      </c>
      <c r="BD618" s="121" t="b">
        <f t="shared" si="234"/>
        <v>0</v>
      </c>
      <c r="BE618" s="121" t="b">
        <f t="shared" si="234"/>
        <v>0</v>
      </c>
      <c r="BF618" s="121" t="b">
        <f t="shared" si="234"/>
        <v>0</v>
      </c>
      <c r="BG618" s="121" t="b">
        <f t="shared" si="234"/>
        <v>0</v>
      </c>
      <c r="BH618" s="121" t="b">
        <f t="shared" si="234"/>
        <v>0</v>
      </c>
      <c r="BI618" s="121" t="b">
        <f t="shared" si="234"/>
        <v>0</v>
      </c>
      <c r="BJ618" s="121" t="b">
        <f t="shared" si="234"/>
        <v>0</v>
      </c>
      <c r="BK618" s="121" t="b">
        <f t="shared" si="234"/>
        <v>0</v>
      </c>
      <c r="BL618" s="121" t="b">
        <f t="shared" si="234"/>
        <v>0</v>
      </c>
      <c r="BM618" s="121" t="b">
        <f t="shared" si="234"/>
        <v>0</v>
      </c>
      <c r="BN618" s="121" t="b">
        <f t="shared" si="234"/>
        <v>0</v>
      </c>
      <c r="BO618" s="121" t="str">
        <f t="shared" si="234"/>
        <v/>
      </c>
      <c r="BP618" s="121" t="str">
        <f t="shared" si="234"/>
        <v/>
      </c>
      <c r="BQ618" s="121" t="str">
        <f t="shared" si="234"/>
        <v/>
      </c>
      <c r="BR618" s="121" t="str">
        <f t="shared" ref="BR618:CI618" si="235">IF(BR$17="","",IF(AND(BR$17&gt;=$D618,BR$17&lt;=$E618),$F$608/($E618-$D618+1)))</f>
        <v/>
      </c>
      <c r="BS618" s="121" t="str">
        <f t="shared" si="235"/>
        <v/>
      </c>
      <c r="BT618" s="121" t="str">
        <f t="shared" si="235"/>
        <v/>
      </c>
      <c r="BU618" s="121" t="str">
        <f t="shared" si="235"/>
        <v/>
      </c>
      <c r="BV618" s="121" t="str">
        <f t="shared" si="235"/>
        <v/>
      </c>
      <c r="BW618" s="121" t="str">
        <f t="shared" si="235"/>
        <v/>
      </c>
      <c r="BX618" s="121" t="str">
        <f t="shared" si="235"/>
        <v/>
      </c>
      <c r="BY618" s="121" t="str">
        <f t="shared" si="235"/>
        <v/>
      </c>
      <c r="BZ618" s="121" t="str">
        <f t="shared" si="235"/>
        <v/>
      </c>
      <c r="CA618" s="121" t="str">
        <f t="shared" si="235"/>
        <v/>
      </c>
      <c r="CB618" s="121" t="str">
        <f t="shared" si="235"/>
        <v/>
      </c>
      <c r="CC618" s="121" t="str">
        <f t="shared" si="235"/>
        <v/>
      </c>
      <c r="CD618" s="121" t="str">
        <f t="shared" si="235"/>
        <v/>
      </c>
      <c r="CE618" s="121" t="str">
        <f t="shared" si="235"/>
        <v/>
      </c>
      <c r="CF618" s="121" t="str">
        <f t="shared" si="235"/>
        <v/>
      </c>
      <c r="CG618" s="121" t="str">
        <f t="shared" si="235"/>
        <v/>
      </c>
      <c r="CH618" s="121" t="str">
        <f t="shared" si="235"/>
        <v/>
      </c>
      <c r="CI618" s="121" t="str">
        <f t="shared" si="235"/>
        <v/>
      </c>
      <c r="CJ618" s="56">
        <f>SUM(F618:CI618)</f>
        <v>0</v>
      </c>
      <c r="CK618" s="50" t="s">
        <v>172</v>
      </c>
    </row>
    <row r="619" spans="3:89" s="29" customFormat="1" ht="15" customHeight="1">
      <c r="C619" s="29" t="str">
        <f>$G607&amp;" "&amp;$C607</f>
        <v>Phase B Hotel FF&amp;E</v>
      </c>
      <c r="D619" s="273">
        <f>IF(G610="",0,G610)</f>
        <v>0</v>
      </c>
      <c r="E619" s="273">
        <f>IF(G612="",0,G612)</f>
        <v>0</v>
      </c>
      <c r="F619" s="277">
        <f t="shared" ref="F619:AK619" si="236">IF(F$17="","",IF(AND(F$17&gt;=$D619,F$17&lt;=$E619),$G$608/($E619-$D619+1)))</f>
        <v>0</v>
      </c>
      <c r="G619" s="277" t="b">
        <f t="shared" si="236"/>
        <v>0</v>
      </c>
      <c r="H619" s="277" t="b">
        <f t="shared" si="236"/>
        <v>0</v>
      </c>
      <c r="I619" s="277" t="b">
        <f t="shared" si="236"/>
        <v>0</v>
      </c>
      <c r="J619" s="277" t="b">
        <f t="shared" si="236"/>
        <v>0</v>
      </c>
      <c r="K619" s="277" t="b">
        <f t="shared" si="236"/>
        <v>0</v>
      </c>
      <c r="L619" s="277" t="b">
        <f t="shared" si="236"/>
        <v>0</v>
      </c>
      <c r="M619" s="277" t="b">
        <f t="shared" si="236"/>
        <v>0</v>
      </c>
      <c r="N619" s="277" t="b">
        <f t="shared" si="236"/>
        <v>0</v>
      </c>
      <c r="O619" s="277" t="b">
        <f t="shared" si="236"/>
        <v>0</v>
      </c>
      <c r="P619" s="277" t="b">
        <f t="shared" si="236"/>
        <v>0</v>
      </c>
      <c r="Q619" s="277" t="b">
        <f t="shared" si="236"/>
        <v>0</v>
      </c>
      <c r="R619" s="277" t="b">
        <f t="shared" si="236"/>
        <v>0</v>
      </c>
      <c r="S619" s="277" t="b">
        <f t="shared" si="236"/>
        <v>0</v>
      </c>
      <c r="T619" s="277" t="b">
        <f t="shared" si="236"/>
        <v>0</v>
      </c>
      <c r="U619" s="277" t="b">
        <f t="shared" si="236"/>
        <v>0</v>
      </c>
      <c r="V619" s="277" t="b">
        <f t="shared" si="236"/>
        <v>0</v>
      </c>
      <c r="W619" s="277" t="b">
        <f t="shared" si="236"/>
        <v>0</v>
      </c>
      <c r="X619" s="277" t="b">
        <f t="shared" si="236"/>
        <v>0</v>
      </c>
      <c r="Y619" s="277" t="b">
        <f t="shared" si="236"/>
        <v>0</v>
      </c>
      <c r="Z619" s="277" t="b">
        <f t="shared" si="236"/>
        <v>0</v>
      </c>
      <c r="AA619" s="277" t="b">
        <f t="shared" si="236"/>
        <v>0</v>
      </c>
      <c r="AB619" s="277" t="b">
        <f t="shared" si="236"/>
        <v>0</v>
      </c>
      <c r="AC619" s="277" t="b">
        <f t="shared" si="236"/>
        <v>0</v>
      </c>
      <c r="AD619" s="277" t="b">
        <f t="shared" si="236"/>
        <v>0</v>
      </c>
      <c r="AE619" s="277" t="b">
        <f t="shared" si="236"/>
        <v>0</v>
      </c>
      <c r="AF619" s="277" t="b">
        <f t="shared" si="236"/>
        <v>0</v>
      </c>
      <c r="AG619" s="277" t="b">
        <f t="shared" si="236"/>
        <v>0</v>
      </c>
      <c r="AH619" s="277" t="b">
        <f t="shared" si="236"/>
        <v>0</v>
      </c>
      <c r="AI619" s="277" t="b">
        <f t="shared" si="236"/>
        <v>0</v>
      </c>
      <c r="AJ619" s="277" t="b">
        <f t="shared" si="236"/>
        <v>0</v>
      </c>
      <c r="AK619" s="277" t="b">
        <f t="shared" si="236"/>
        <v>0</v>
      </c>
      <c r="AL619" s="277" t="b">
        <f t="shared" ref="AL619:BQ619" si="237">IF(AL$17="","",IF(AND(AL$17&gt;=$D619,AL$17&lt;=$E619),$G$608/($E619-$D619+1)))</f>
        <v>0</v>
      </c>
      <c r="AM619" s="277" t="b">
        <f t="shared" si="237"/>
        <v>0</v>
      </c>
      <c r="AN619" s="277" t="b">
        <f t="shared" si="237"/>
        <v>0</v>
      </c>
      <c r="AO619" s="277" t="b">
        <f t="shared" si="237"/>
        <v>0</v>
      </c>
      <c r="AP619" s="277" t="b">
        <f t="shared" si="237"/>
        <v>0</v>
      </c>
      <c r="AQ619" s="277" t="b">
        <f t="shared" si="237"/>
        <v>0</v>
      </c>
      <c r="AR619" s="277" t="b">
        <f t="shared" si="237"/>
        <v>0</v>
      </c>
      <c r="AS619" s="277" t="b">
        <f t="shared" si="237"/>
        <v>0</v>
      </c>
      <c r="AT619" s="277" t="b">
        <f t="shared" si="237"/>
        <v>0</v>
      </c>
      <c r="AU619" s="277" t="b">
        <f t="shared" si="237"/>
        <v>0</v>
      </c>
      <c r="AV619" s="277" t="b">
        <f t="shared" si="237"/>
        <v>0</v>
      </c>
      <c r="AW619" s="277" t="b">
        <f t="shared" si="237"/>
        <v>0</v>
      </c>
      <c r="AX619" s="277" t="b">
        <f t="shared" si="237"/>
        <v>0</v>
      </c>
      <c r="AY619" s="277" t="b">
        <f t="shared" si="237"/>
        <v>0</v>
      </c>
      <c r="AZ619" s="277" t="b">
        <f t="shared" si="237"/>
        <v>0</v>
      </c>
      <c r="BA619" s="277" t="b">
        <f t="shared" si="237"/>
        <v>0</v>
      </c>
      <c r="BB619" s="277" t="b">
        <f t="shared" si="237"/>
        <v>0</v>
      </c>
      <c r="BC619" s="277" t="b">
        <f t="shared" si="237"/>
        <v>0</v>
      </c>
      <c r="BD619" s="277" t="b">
        <f t="shared" si="237"/>
        <v>0</v>
      </c>
      <c r="BE619" s="277" t="b">
        <f t="shared" si="237"/>
        <v>0</v>
      </c>
      <c r="BF619" s="277" t="b">
        <f t="shared" si="237"/>
        <v>0</v>
      </c>
      <c r="BG619" s="277" t="b">
        <f t="shared" si="237"/>
        <v>0</v>
      </c>
      <c r="BH619" s="277" t="b">
        <f t="shared" si="237"/>
        <v>0</v>
      </c>
      <c r="BI619" s="277" t="b">
        <f t="shared" si="237"/>
        <v>0</v>
      </c>
      <c r="BJ619" s="277" t="b">
        <f t="shared" si="237"/>
        <v>0</v>
      </c>
      <c r="BK619" s="277" t="b">
        <f t="shared" si="237"/>
        <v>0</v>
      </c>
      <c r="BL619" s="277" t="b">
        <f t="shared" si="237"/>
        <v>0</v>
      </c>
      <c r="BM619" s="277" t="b">
        <f t="shared" si="237"/>
        <v>0</v>
      </c>
      <c r="BN619" s="277" t="b">
        <f t="shared" si="237"/>
        <v>0</v>
      </c>
      <c r="BO619" s="277" t="str">
        <f t="shared" si="237"/>
        <v/>
      </c>
      <c r="BP619" s="277" t="str">
        <f t="shared" si="237"/>
        <v/>
      </c>
      <c r="BQ619" s="277" t="str">
        <f t="shared" si="237"/>
        <v/>
      </c>
      <c r="BR619" s="277" t="str">
        <f t="shared" ref="BR619:CI619" si="238">IF(BR$17="","",IF(AND(BR$17&gt;=$D619,BR$17&lt;=$E619),$G$608/($E619-$D619+1)))</f>
        <v/>
      </c>
      <c r="BS619" s="277" t="str">
        <f t="shared" si="238"/>
        <v/>
      </c>
      <c r="BT619" s="277" t="str">
        <f t="shared" si="238"/>
        <v/>
      </c>
      <c r="BU619" s="277" t="str">
        <f t="shared" si="238"/>
        <v/>
      </c>
      <c r="BV619" s="277" t="str">
        <f t="shared" si="238"/>
        <v/>
      </c>
      <c r="BW619" s="277" t="str">
        <f t="shared" si="238"/>
        <v/>
      </c>
      <c r="BX619" s="277" t="str">
        <f t="shared" si="238"/>
        <v/>
      </c>
      <c r="BY619" s="277" t="str">
        <f t="shared" si="238"/>
        <v/>
      </c>
      <c r="BZ619" s="277" t="str">
        <f t="shared" si="238"/>
        <v/>
      </c>
      <c r="CA619" s="277" t="str">
        <f t="shared" si="238"/>
        <v/>
      </c>
      <c r="CB619" s="277" t="str">
        <f t="shared" si="238"/>
        <v/>
      </c>
      <c r="CC619" s="277" t="str">
        <f t="shared" si="238"/>
        <v/>
      </c>
      <c r="CD619" s="277" t="str">
        <f t="shared" si="238"/>
        <v/>
      </c>
      <c r="CE619" s="277" t="str">
        <f t="shared" si="238"/>
        <v/>
      </c>
      <c r="CF619" s="277" t="str">
        <f t="shared" si="238"/>
        <v/>
      </c>
      <c r="CG619" s="277" t="str">
        <f t="shared" si="238"/>
        <v/>
      </c>
      <c r="CH619" s="277" t="str">
        <f t="shared" si="238"/>
        <v/>
      </c>
      <c r="CI619" s="277" t="str">
        <f t="shared" si="238"/>
        <v/>
      </c>
      <c r="CJ619" s="272">
        <f>SUM(F619:CI619)</f>
        <v>0</v>
      </c>
      <c r="CK619" s="50" t="s">
        <v>172</v>
      </c>
    </row>
    <row r="620" spans="3:89" s="29" customFormat="1" ht="15" customHeight="1">
      <c r="C620" s="140" t="str">
        <f>"Total "&amp;$C607</f>
        <v>Total Hotel FF&amp;E</v>
      </c>
      <c r="D620" s="270">
        <f>IF(D610="",0,D610)</f>
        <v>18</v>
      </c>
      <c r="E620" s="270">
        <f>IF(D612="",0,D612)</f>
        <v>23</v>
      </c>
      <c r="F620" s="278">
        <f t="shared" ref="F620:AK620" si="239">IF(F$17="","",IF($E$615=0,SUM(F618:F619),IF(AND(F$17&gt;=$D620,F$17&lt;=$E620),$D608/($E620-$D620+1),0)))</f>
        <v>0</v>
      </c>
      <c r="G620" s="278">
        <f t="shared" si="239"/>
        <v>0</v>
      </c>
      <c r="H620" s="278">
        <f t="shared" si="239"/>
        <v>0</v>
      </c>
      <c r="I620" s="278">
        <f t="shared" si="239"/>
        <v>0</v>
      </c>
      <c r="J620" s="278">
        <f t="shared" si="239"/>
        <v>0</v>
      </c>
      <c r="K620" s="278">
        <f t="shared" si="239"/>
        <v>0</v>
      </c>
      <c r="L620" s="278">
        <f t="shared" si="239"/>
        <v>0</v>
      </c>
      <c r="M620" s="278">
        <f t="shared" si="239"/>
        <v>0</v>
      </c>
      <c r="N620" s="278">
        <f t="shared" si="239"/>
        <v>0</v>
      </c>
      <c r="O620" s="278">
        <f t="shared" si="239"/>
        <v>0</v>
      </c>
      <c r="P620" s="278">
        <f t="shared" si="239"/>
        <v>0</v>
      </c>
      <c r="Q620" s="278">
        <f t="shared" si="239"/>
        <v>0</v>
      </c>
      <c r="R620" s="278">
        <f t="shared" si="239"/>
        <v>0</v>
      </c>
      <c r="S620" s="278">
        <f t="shared" si="239"/>
        <v>0</v>
      </c>
      <c r="T620" s="278">
        <f t="shared" si="239"/>
        <v>0</v>
      </c>
      <c r="U620" s="278">
        <f t="shared" si="239"/>
        <v>0</v>
      </c>
      <c r="V620" s="278">
        <f t="shared" si="239"/>
        <v>0</v>
      </c>
      <c r="W620" s="278">
        <f t="shared" si="239"/>
        <v>0</v>
      </c>
      <c r="X620" s="278">
        <f t="shared" si="239"/>
        <v>0</v>
      </c>
      <c r="Y620" s="278">
        <f t="shared" si="239"/>
        <v>0</v>
      </c>
      <c r="Z620" s="278">
        <f t="shared" si="239"/>
        <v>0</v>
      </c>
      <c r="AA620" s="278">
        <f t="shared" si="239"/>
        <v>0</v>
      </c>
      <c r="AB620" s="278">
        <f t="shared" si="239"/>
        <v>0</v>
      </c>
      <c r="AC620" s="278">
        <f t="shared" si="239"/>
        <v>0</v>
      </c>
      <c r="AD620" s="278">
        <f t="shared" si="239"/>
        <v>0</v>
      </c>
      <c r="AE620" s="278">
        <f t="shared" si="239"/>
        <v>0</v>
      </c>
      <c r="AF620" s="278">
        <f t="shared" si="239"/>
        <v>0</v>
      </c>
      <c r="AG620" s="278">
        <f t="shared" si="239"/>
        <v>0</v>
      </c>
      <c r="AH620" s="278">
        <f t="shared" si="239"/>
        <v>0</v>
      </c>
      <c r="AI620" s="278">
        <f t="shared" si="239"/>
        <v>0</v>
      </c>
      <c r="AJ620" s="278">
        <f t="shared" si="239"/>
        <v>0</v>
      </c>
      <c r="AK620" s="278">
        <f t="shared" si="239"/>
        <v>0</v>
      </c>
      <c r="AL620" s="278">
        <f t="shared" ref="AL620:BQ620" si="240">IF(AL$17="","",IF($E$615=0,SUM(AL618:AL619),IF(AND(AL$17&gt;=$D620,AL$17&lt;=$E620),$D608/($E620-$D620+1),0)))</f>
        <v>0</v>
      </c>
      <c r="AM620" s="278">
        <f t="shared" si="240"/>
        <v>0</v>
      </c>
      <c r="AN620" s="278">
        <f t="shared" si="240"/>
        <v>0</v>
      </c>
      <c r="AO620" s="278">
        <f t="shared" si="240"/>
        <v>0</v>
      </c>
      <c r="AP620" s="278">
        <f t="shared" si="240"/>
        <v>0</v>
      </c>
      <c r="AQ620" s="278">
        <f t="shared" si="240"/>
        <v>0</v>
      </c>
      <c r="AR620" s="278">
        <f t="shared" si="240"/>
        <v>0</v>
      </c>
      <c r="AS620" s="278">
        <f t="shared" si="240"/>
        <v>0</v>
      </c>
      <c r="AT620" s="278">
        <f t="shared" si="240"/>
        <v>0</v>
      </c>
      <c r="AU620" s="278">
        <f t="shared" si="240"/>
        <v>0</v>
      </c>
      <c r="AV620" s="278">
        <f t="shared" si="240"/>
        <v>0</v>
      </c>
      <c r="AW620" s="278">
        <f t="shared" si="240"/>
        <v>0</v>
      </c>
      <c r="AX620" s="278">
        <f t="shared" si="240"/>
        <v>0</v>
      </c>
      <c r="AY620" s="278">
        <f t="shared" si="240"/>
        <v>0</v>
      </c>
      <c r="AZ620" s="278">
        <f t="shared" si="240"/>
        <v>0</v>
      </c>
      <c r="BA620" s="278">
        <f t="shared" si="240"/>
        <v>0</v>
      </c>
      <c r="BB620" s="278">
        <f t="shared" si="240"/>
        <v>0</v>
      </c>
      <c r="BC620" s="278">
        <f t="shared" si="240"/>
        <v>0</v>
      </c>
      <c r="BD620" s="278">
        <f t="shared" si="240"/>
        <v>0</v>
      </c>
      <c r="BE620" s="278">
        <f t="shared" si="240"/>
        <v>0</v>
      </c>
      <c r="BF620" s="278">
        <f t="shared" si="240"/>
        <v>0</v>
      </c>
      <c r="BG620" s="278">
        <f t="shared" si="240"/>
        <v>0</v>
      </c>
      <c r="BH620" s="278">
        <f t="shared" si="240"/>
        <v>0</v>
      </c>
      <c r="BI620" s="278">
        <f t="shared" si="240"/>
        <v>0</v>
      </c>
      <c r="BJ620" s="278">
        <f t="shared" si="240"/>
        <v>0</v>
      </c>
      <c r="BK620" s="278">
        <f t="shared" si="240"/>
        <v>0</v>
      </c>
      <c r="BL620" s="278">
        <f t="shared" si="240"/>
        <v>0</v>
      </c>
      <c r="BM620" s="278">
        <f t="shared" si="240"/>
        <v>0</v>
      </c>
      <c r="BN620" s="278">
        <f t="shared" si="240"/>
        <v>0</v>
      </c>
      <c r="BO620" s="278" t="str">
        <f t="shared" si="240"/>
        <v/>
      </c>
      <c r="BP620" s="278" t="str">
        <f t="shared" si="240"/>
        <v/>
      </c>
      <c r="BQ620" s="278" t="str">
        <f t="shared" si="240"/>
        <v/>
      </c>
      <c r="BR620" s="278" t="str">
        <f t="shared" ref="BR620:CI620" si="241">IF(BR$17="","",IF($E$615=0,SUM(BR618:BR619),IF(AND(BR$17&gt;=$D620,BR$17&lt;=$E620),$D608/($E620-$D620+1),0)))</f>
        <v/>
      </c>
      <c r="BS620" s="278" t="str">
        <f t="shared" si="241"/>
        <v/>
      </c>
      <c r="BT620" s="278" t="str">
        <f t="shared" si="241"/>
        <v/>
      </c>
      <c r="BU620" s="278" t="str">
        <f t="shared" si="241"/>
        <v/>
      </c>
      <c r="BV620" s="278" t="str">
        <f t="shared" si="241"/>
        <v/>
      </c>
      <c r="BW620" s="278" t="str">
        <f t="shared" si="241"/>
        <v/>
      </c>
      <c r="BX620" s="278" t="str">
        <f t="shared" si="241"/>
        <v/>
      </c>
      <c r="BY620" s="278" t="str">
        <f t="shared" si="241"/>
        <v/>
      </c>
      <c r="BZ620" s="278" t="str">
        <f t="shared" si="241"/>
        <v/>
      </c>
      <c r="CA620" s="278" t="str">
        <f t="shared" si="241"/>
        <v/>
      </c>
      <c r="CB620" s="278" t="str">
        <f t="shared" si="241"/>
        <v/>
      </c>
      <c r="CC620" s="278" t="str">
        <f t="shared" si="241"/>
        <v/>
      </c>
      <c r="CD620" s="278" t="str">
        <f t="shared" si="241"/>
        <v/>
      </c>
      <c r="CE620" s="278" t="str">
        <f t="shared" si="241"/>
        <v/>
      </c>
      <c r="CF620" s="278" t="str">
        <f t="shared" si="241"/>
        <v/>
      </c>
      <c r="CG620" s="278" t="str">
        <f t="shared" si="241"/>
        <v/>
      </c>
      <c r="CH620" s="278" t="str">
        <f t="shared" si="241"/>
        <v/>
      </c>
      <c r="CI620" s="278" t="str">
        <f t="shared" si="241"/>
        <v/>
      </c>
      <c r="CJ620" s="56">
        <f>SUM(F620:CI620)</f>
        <v>0</v>
      </c>
      <c r="CK620" s="50" t="s">
        <v>172</v>
      </c>
    </row>
    <row r="621" spans="3:89" s="29" customFormat="1" ht="15" customHeight="1">
      <c r="D621" s="289"/>
      <c r="E621" s="28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  <c r="CJ621" s="56"/>
      <c r="CK621" s="50" t="s">
        <v>172</v>
      </c>
    </row>
    <row r="622" spans="3:89" s="29" customFormat="1" ht="15" customHeight="1">
      <c r="D622" s="289"/>
      <c r="E622" s="28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  <c r="CJ622" s="56"/>
      <c r="CK622" s="50" t="s">
        <v>172</v>
      </c>
    </row>
    <row r="623" spans="3:89" s="29" customFormat="1" ht="15" customHeight="1">
      <c r="C623" s="161" t="str">
        <f>C625</f>
        <v>Hotel Appliances</v>
      </c>
      <c r="D623" s="161"/>
      <c r="E623" s="161"/>
      <c r="F623" s="161"/>
      <c r="G623" s="161"/>
      <c r="H623" s="161"/>
      <c r="I623" s="161"/>
      <c r="J623" s="161"/>
      <c r="K623" s="161"/>
      <c r="L623" s="161"/>
      <c r="M623" s="161"/>
      <c r="N623" s="161"/>
      <c r="O623" s="161"/>
      <c r="P623" s="161"/>
      <c r="Q623" s="161"/>
      <c r="R623" s="161"/>
      <c r="S623" s="161"/>
      <c r="T623" s="161"/>
      <c r="U623" s="161"/>
      <c r="V623" s="161"/>
      <c r="W623" s="161"/>
      <c r="X623" s="161"/>
      <c r="Y623" s="161"/>
      <c r="Z623" s="161"/>
      <c r="AA623" s="161"/>
      <c r="AB623" s="161"/>
      <c r="AC623" s="161"/>
      <c r="AD623" s="161"/>
      <c r="AE623" s="161"/>
      <c r="AF623" s="161"/>
      <c r="AG623" s="161"/>
      <c r="AH623" s="161"/>
      <c r="AI623" s="161"/>
      <c r="AJ623" s="161"/>
      <c r="AK623" s="161"/>
      <c r="AL623" s="161"/>
      <c r="AM623" s="161"/>
      <c r="AN623" s="161"/>
      <c r="AO623" s="161"/>
      <c r="AP623" s="161"/>
      <c r="AQ623" s="161"/>
      <c r="AR623" s="161"/>
      <c r="AS623" s="161"/>
      <c r="AT623" s="161"/>
      <c r="AU623" s="161"/>
      <c r="AV623" s="161"/>
      <c r="AW623" s="161"/>
      <c r="AX623" s="161"/>
      <c r="AY623" s="161"/>
      <c r="AZ623" s="161"/>
      <c r="BA623" s="161"/>
      <c r="BB623" s="161"/>
      <c r="BC623" s="161"/>
      <c r="BD623" s="161"/>
      <c r="BE623" s="161"/>
      <c r="BF623" s="161"/>
      <c r="BG623" s="161"/>
      <c r="BH623" s="161"/>
      <c r="BI623" s="161"/>
      <c r="BJ623" s="161"/>
      <c r="BK623" s="161"/>
      <c r="BL623" s="161"/>
      <c r="BM623" s="161"/>
      <c r="BN623" s="161"/>
      <c r="BO623" s="161"/>
      <c r="BP623" s="161"/>
      <c r="BQ623" s="161"/>
      <c r="BR623" s="161"/>
      <c r="BS623" s="161"/>
      <c r="BT623" s="161"/>
      <c r="BU623" s="161"/>
      <c r="BV623" s="161"/>
      <c r="BW623" s="161"/>
      <c r="BX623" s="161"/>
      <c r="BY623" s="161"/>
      <c r="BZ623" s="161"/>
      <c r="CA623" s="161"/>
      <c r="CB623" s="161"/>
      <c r="CC623" s="161"/>
      <c r="CD623" s="161"/>
      <c r="CE623" s="161"/>
      <c r="CF623" s="161"/>
      <c r="CG623" s="161"/>
      <c r="CH623" s="161"/>
      <c r="CI623" s="161"/>
      <c r="CJ623" s="161"/>
      <c r="CK623" s="50" t="s">
        <v>172</v>
      </c>
    </row>
    <row r="624" spans="3:89" s="29" customFormat="1" ht="15" customHeight="1">
      <c r="D624" s="289"/>
      <c r="E624" s="28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  <c r="CJ624" s="56"/>
      <c r="CK624" s="50" t="s">
        <v>172</v>
      </c>
    </row>
    <row r="625" spans="3:89" s="29" customFormat="1" ht="15" customHeight="1">
      <c r="C625" s="326" t="s">
        <v>369</v>
      </c>
      <c r="D625" s="249" t="s">
        <v>296</v>
      </c>
      <c r="E625" s="249" t="s">
        <v>303</v>
      </c>
      <c r="F625" s="249" t="s">
        <v>295</v>
      </c>
      <c r="G625" s="249" t="s">
        <v>294</v>
      </c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  <c r="CJ625" s="56"/>
      <c r="CK625" s="50" t="s">
        <v>172</v>
      </c>
    </row>
    <row r="626" spans="3:89" s="29" customFormat="1" ht="15" customHeight="1">
      <c r="C626" s="34" t="str">
        <f>C625&amp;" Cost"</f>
        <v>Hotel Appliances Cost</v>
      </c>
      <c r="D626" s="118">
        <f>IF(C$76="","",IF(E626="",G626+F626,E626))</f>
        <v>0</v>
      </c>
      <c r="F626" s="235">
        <v>0</v>
      </c>
      <c r="G626" s="235">
        <v>0</v>
      </c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  <c r="CJ626" s="56"/>
      <c r="CK626" s="50" t="s">
        <v>172</v>
      </c>
    </row>
    <row r="627" spans="3:89" s="29" customFormat="1" ht="15" customHeight="1">
      <c r="C627" s="207"/>
      <c r="F627" s="302"/>
      <c r="G627" s="302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  <c r="CJ627" s="56"/>
      <c r="CK627" s="50" t="s">
        <v>172</v>
      </c>
    </row>
    <row r="628" spans="3:89" s="29" customFormat="1" ht="15" customHeight="1">
      <c r="C628" s="34" t="str">
        <f>C625&amp;" Start Period"</f>
        <v>Hotel Appliances Start Period</v>
      </c>
      <c r="D628" s="282">
        <f>MIN(F628:G628)</f>
        <v>0</v>
      </c>
      <c r="F628" s="282">
        <v>0</v>
      </c>
      <c r="G628" s="282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  <c r="CJ628" s="56"/>
      <c r="CK628" s="50" t="s">
        <v>172</v>
      </c>
    </row>
    <row r="629" spans="3:89" s="29" customFormat="1" ht="15" customHeight="1">
      <c r="C629" s="207" t="s">
        <v>13</v>
      </c>
      <c r="D629" s="206">
        <f>IF(D628="","",INDEX($F$16:$CK$17,1,MATCH(D628,$F$17:$CK$17,1)))</f>
        <v>42094</v>
      </c>
      <c r="F629" s="206">
        <f>IF(F628="","",INDEX($F$16:$CK$17,1,MATCH(F628,$F$17:$CK$17,1)))</f>
        <v>42094</v>
      </c>
      <c r="G629" s="206" t="str">
        <f>IF(G628="","",INDEX($F$16:$CK$17,1,MATCH(G628,$F$17:$CK$17,1)))</f>
        <v/>
      </c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  <c r="CJ629" s="56"/>
      <c r="CK629" s="50" t="s">
        <v>172</v>
      </c>
    </row>
    <row r="630" spans="3:89" s="29" customFormat="1" ht="15" customHeight="1">
      <c r="C630" s="34" t="str">
        <f>C625&amp;" End Period"</f>
        <v>Hotel Appliances End Period</v>
      </c>
      <c r="D630" s="282">
        <f>MAX(F630:G630)</f>
        <v>0</v>
      </c>
      <c r="F630" s="282">
        <v>0</v>
      </c>
      <c r="G630" s="282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  <c r="CJ630" s="56"/>
      <c r="CK630" s="50" t="s">
        <v>172</v>
      </c>
    </row>
    <row r="631" spans="3:89" s="29" customFormat="1" ht="15" customHeight="1">
      <c r="C631" s="207" t="s">
        <v>13</v>
      </c>
      <c r="D631" s="206">
        <f>IF(D630="","",INDEX($F$16:$CK$17,1,MATCH(D630,$F$17:$CK$17,1)))</f>
        <v>42094</v>
      </c>
      <c r="F631" s="206">
        <f>IF(F630="","",INDEX($F$16:$CK$17,1,MATCH(F630,$F$17:$CK$17,1)))</f>
        <v>42094</v>
      </c>
      <c r="G631" s="206" t="str">
        <f>IF(G630="","",INDEX($F$16:$CK$17,1,MATCH(G630,$F$17:$CK$17,1)))</f>
        <v/>
      </c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  <c r="CJ631" s="56"/>
      <c r="CK631" s="50" t="s">
        <v>172</v>
      </c>
    </row>
    <row r="632" spans="3:89" s="29" customFormat="1" ht="15" customHeight="1">
      <c r="D632" s="242"/>
      <c r="E632" s="243"/>
      <c r="F632" s="242"/>
      <c r="G632" s="18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  <c r="CJ632" s="56"/>
      <c r="CK632" s="50" t="s">
        <v>172</v>
      </c>
    </row>
    <row r="633" spans="3:89" s="29" customFormat="1" ht="15" customHeight="1">
      <c r="C633" s="34" t="s">
        <v>300</v>
      </c>
      <c r="D633" s="281" t="s">
        <v>299</v>
      </c>
      <c r="E633" s="280">
        <f>IF(D633=F633,0,1)</f>
        <v>0</v>
      </c>
      <c r="F633" s="279" t="s">
        <v>299</v>
      </c>
      <c r="G633" s="279" t="s">
        <v>298</v>
      </c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  <c r="CJ633" s="56"/>
      <c r="CK633" s="50" t="s">
        <v>172</v>
      </c>
    </row>
    <row r="634" spans="3:89" s="29" customFormat="1" ht="15" customHeight="1">
      <c r="C634" s="34" t="s">
        <v>365</v>
      </c>
      <c r="D634" s="281" t="s">
        <v>309</v>
      </c>
      <c r="E634" s="280">
        <f>IF(D634=F634,0,1)</f>
        <v>1</v>
      </c>
      <c r="F634" s="279" t="s">
        <v>151</v>
      </c>
      <c r="G634" s="279" t="s">
        <v>309</v>
      </c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  <c r="CJ634" s="56"/>
      <c r="CK634" s="50" t="s">
        <v>172</v>
      </c>
    </row>
    <row r="635" spans="3:89" s="29" customFormat="1" ht="15" customHeight="1">
      <c r="C635" s="207"/>
      <c r="D635" s="242"/>
      <c r="E635" s="243"/>
      <c r="F635" s="242"/>
      <c r="G635" s="18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  <c r="CJ635" s="56"/>
      <c r="CK635" s="50" t="s">
        <v>172</v>
      </c>
    </row>
    <row r="636" spans="3:89" s="29" customFormat="1" ht="15" customHeight="1">
      <c r="C636" s="29" t="str">
        <f>$F625&amp;" "&amp;$C625</f>
        <v>Phase A Hotel Appliances</v>
      </c>
      <c r="D636" s="274">
        <f>F628</f>
        <v>0</v>
      </c>
      <c r="E636" s="274">
        <f>F630</f>
        <v>0</v>
      </c>
      <c r="F636" s="121">
        <f t="shared" ref="F636:AK636" si="242">IF(F$17="","",IF(AND(F$17&gt;=$D636,F$17&lt;=$E636),$F$626/($E636-$D636+1)))</f>
        <v>0</v>
      </c>
      <c r="G636" s="121" t="b">
        <f t="shared" si="242"/>
        <v>0</v>
      </c>
      <c r="H636" s="121" t="b">
        <f t="shared" si="242"/>
        <v>0</v>
      </c>
      <c r="I636" s="121" t="b">
        <f t="shared" si="242"/>
        <v>0</v>
      </c>
      <c r="J636" s="121" t="b">
        <f t="shared" si="242"/>
        <v>0</v>
      </c>
      <c r="K636" s="121" t="b">
        <f t="shared" si="242"/>
        <v>0</v>
      </c>
      <c r="L636" s="121" t="b">
        <f t="shared" si="242"/>
        <v>0</v>
      </c>
      <c r="M636" s="121" t="b">
        <f t="shared" si="242"/>
        <v>0</v>
      </c>
      <c r="N636" s="121" t="b">
        <f t="shared" si="242"/>
        <v>0</v>
      </c>
      <c r="O636" s="121" t="b">
        <f t="shared" si="242"/>
        <v>0</v>
      </c>
      <c r="P636" s="121" t="b">
        <f t="shared" si="242"/>
        <v>0</v>
      </c>
      <c r="Q636" s="121" t="b">
        <f t="shared" si="242"/>
        <v>0</v>
      </c>
      <c r="R636" s="121" t="b">
        <f t="shared" si="242"/>
        <v>0</v>
      </c>
      <c r="S636" s="121" t="b">
        <f t="shared" si="242"/>
        <v>0</v>
      </c>
      <c r="T636" s="121" t="b">
        <f t="shared" si="242"/>
        <v>0</v>
      </c>
      <c r="U636" s="121" t="b">
        <f t="shared" si="242"/>
        <v>0</v>
      </c>
      <c r="V636" s="121" t="b">
        <f t="shared" si="242"/>
        <v>0</v>
      </c>
      <c r="W636" s="121" t="b">
        <f t="shared" si="242"/>
        <v>0</v>
      </c>
      <c r="X636" s="121" t="b">
        <f t="shared" si="242"/>
        <v>0</v>
      </c>
      <c r="Y636" s="121" t="b">
        <f t="shared" si="242"/>
        <v>0</v>
      </c>
      <c r="Z636" s="121" t="b">
        <f t="shared" si="242"/>
        <v>0</v>
      </c>
      <c r="AA636" s="121" t="b">
        <f t="shared" si="242"/>
        <v>0</v>
      </c>
      <c r="AB636" s="121" t="b">
        <f t="shared" si="242"/>
        <v>0</v>
      </c>
      <c r="AC636" s="121" t="b">
        <f t="shared" si="242"/>
        <v>0</v>
      </c>
      <c r="AD636" s="121" t="b">
        <f t="shared" si="242"/>
        <v>0</v>
      </c>
      <c r="AE636" s="121" t="b">
        <f t="shared" si="242"/>
        <v>0</v>
      </c>
      <c r="AF636" s="121" t="b">
        <f t="shared" si="242"/>
        <v>0</v>
      </c>
      <c r="AG636" s="121" t="b">
        <f t="shared" si="242"/>
        <v>0</v>
      </c>
      <c r="AH636" s="121" t="b">
        <f t="shared" si="242"/>
        <v>0</v>
      </c>
      <c r="AI636" s="121" t="b">
        <f t="shared" si="242"/>
        <v>0</v>
      </c>
      <c r="AJ636" s="121" t="b">
        <f t="shared" si="242"/>
        <v>0</v>
      </c>
      <c r="AK636" s="121" t="b">
        <f t="shared" si="242"/>
        <v>0</v>
      </c>
      <c r="AL636" s="121" t="b">
        <f t="shared" ref="AL636:BQ636" si="243">IF(AL$17="","",IF(AND(AL$17&gt;=$D636,AL$17&lt;=$E636),$F$626/($E636-$D636+1)))</f>
        <v>0</v>
      </c>
      <c r="AM636" s="121" t="b">
        <f t="shared" si="243"/>
        <v>0</v>
      </c>
      <c r="AN636" s="121" t="b">
        <f t="shared" si="243"/>
        <v>0</v>
      </c>
      <c r="AO636" s="121" t="b">
        <f t="shared" si="243"/>
        <v>0</v>
      </c>
      <c r="AP636" s="121" t="b">
        <f t="shared" si="243"/>
        <v>0</v>
      </c>
      <c r="AQ636" s="121" t="b">
        <f t="shared" si="243"/>
        <v>0</v>
      </c>
      <c r="AR636" s="121" t="b">
        <f t="shared" si="243"/>
        <v>0</v>
      </c>
      <c r="AS636" s="121" t="b">
        <f t="shared" si="243"/>
        <v>0</v>
      </c>
      <c r="AT636" s="121" t="b">
        <f t="shared" si="243"/>
        <v>0</v>
      </c>
      <c r="AU636" s="121" t="b">
        <f t="shared" si="243"/>
        <v>0</v>
      </c>
      <c r="AV636" s="121" t="b">
        <f t="shared" si="243"/>
        <v>0</v>
      </c>
      <c r="AW636" s="121" t="b">
        <f t="shared" si="243"/>
        <v>0</v>
      </c>
      <c r="AX636" s="121" t="b">
        <f t="shared" si="243"/>
        <v>0</v>
      </c>
      <c r="AY636" s="121" t="b">
        <f t="shared" si="243"/>
        <v>0</v>
      </c>
      <c r="AZ636" s="121" t="b">
        <f t="shared" si="243"/>
        <v>0</v>
      </c>
      <c r="BA636" s="121" t="b">
        <f t="shared" si="243"/>
        <v>0</v>
      </c>
      <c r="BB636" s="121" t="b">
        <f t="shared" si="243"/>
        <v>0</v>
      </c>
      <c r="BC636" s="121" t="b">
        <f t="shared" si="243"/>
        <v>0</v>
      </c>
      <c r="BD636" s="121" t="b">
        <f t="shared" si="243"/>
        <v>0</v>
      </c>
      <c r="BE636" s="121" t="b">
        <f t="shared" si="243"/>
        <v>0</v>
      </c>
      <c r="BF636" s="121" t="b">
        <f t="shared" si="243"/>
        <v>0</v>
      </c>
      <c r="BG636" s="121" t="b">
        <f t="shared" si="243"/>
        <v>0</v>
      </c>
      <c r="BH636" s="121" t="b">
        <f t="shared" si="243"/>
        <v>0</v>
      </c>
      <c r="BI636" s="121" t="b">
        <f t="shared" si="243"/>
        <v>0</v>
      </c>
      <c r="BJ636" s="121" t="b">
        <f t="shared" si="243"/>
        <v>0</v>
      </c>
      <c r="BK636" s="121" t="b">
        <f t="shared" si="243"/>
        <v>0</v>
      </c>
      <c r="BL636" s="121" t="b">
        <f t="shared" si="243"/>
        <v>0</v>
      </c>
      <c r="BM636" s="121" t="b">
        <f t="shared" si="243"/>
        <v>0</v>
      </c>
      <c r="BN636" s="121" t="b">
        <f t="shared" si="243"/>
        <v>0</v>
      </c>
      <c r="BO636" s="121" t="str">
        <f t="shared" si="243"/>
        <v/>
      </c>
      <c r="BP636" s="121" t="str">
        <f t="shared" si="243"/>
        <v/>
      </c>
      <c r="BQ636" s="121" t="str">
        <f t="shared" si="243"/>
        <v/>
      </c>
      <c r="BR636" s="121" t="str">
        <f t="shared" ref="BR636:CI636" si="244">IF(BR$17="","",IF(AND(BR$17&gt;=$D636,BR$17&lt;=$E636),$F$626/($E636-$D636+1)))</f>
        <v/>
      </c>
      <c r="BS636" s="121" t="str">
        <f t="shared" si="244"/>
        <v/>
      </c>
      <c r="BT636" s="121" t="str">
        <f t="shared" si="244"/>
        <v/>
      </c>
      <c r="BU636" s="121" t="str">
        <f t="shared" si="244"/>
        <v/>
      </c>
      <c r="BV636" s="121" t="str">
        <f t="shared" si="244"/>
        <v/>
      </c>
      <c r="BW636" s="121" t="str">
        <f t="shared" si="244"/>
        <v/>
      </c>
      <c r="BX636" s="121" t="str">
        <f t="shared" si="244"/>
        <v/>
      </c>
      <c r="BY636" s="121" t="str">
        <f t="shared" si="244"/>
        <v/>
      </c>
      <c r="BZ636" s="121" t="str">
        <f t="shared" si="244"/>
        <v/>
      </c>
      <c r="CA636" s="121" t="str">
        <f t="shared" si="244"/>
        <v/>
      </c>
      <c r="CB636" s="121" t="str">
        <f t="shared" si="244"/>
        <v/>
      </c>
      <c r="CC636" s="121" t="str">
        <f t="shared" si="244"/>
        <v/>
      </c>
      <c r="CD636" s="121" t="str">
        <f t="shared" si="244"/>
        <v/>
      </c>
      <c r="CE636" s="121" t="str">
        <f t="shared" si="244"/>
        <v/>
      </c>
      <c r="CF636" s="121" t="str">
        <f t="shared" si="244"/>
        <v/>
      </c>
      <c r="CG636" s="121" t="str">
        <f t="shared" si="244"/>
        <v/>
      </c>
      <c r="CH636" s="121" t="str">
        <f t="shared" si="244"/>
        <v/>
      </c>
      <c r="CI636" s="121" t="str">
        <f t="shared" si="244"/>
        <v/>
      </c>
      <c r="CJ636" s="56">
        <f>SUM(F636:CI636)</f>
        <v>0</v>
      </c>
      <c r="CK636" s="50" t="s">
        <v>172</v>
      </c>
    </row>
    <row r="637" spans="3:89" s="29" customFormat="1" ht="15" customHeight="1">
      <c r="C637" s="29" t="str">
        <f>$G625&amp;" "&amp;$C625</f>
        <v>Phase B Hotel Appliances</v>
      </c>
      <c r="D637" s="273">
        <f>IF(G628="",0,G628)</f>
        <v>0</v>
      </c>
      <c r="E637" s="273">
        <f>IF(G630="",0,G630)</f>
        <v>0</v>
      </c>
      <c r="F637" s="277">
        <f t="shared" ref="F637:AK637" si="245">IF(F$17="","",IF(AND(F$17&gt;=$D637,F$17&lt;=$E637),$G$626/($E637-$D637+1)))</f>
        <v>0</v>
      </c>
      <c r="G637" s="277" t="b">
        <f t="shared" si="245"/>
        <v>0</v>
      </c>
      <c r="H637" s="277" t="b">
        <f t="shared" si="245"/>
        <v>0</v>
      </c>
      <c r="I637" s="277" t="b">
        <f t="shared" si="245"/>
        <v>0</v>
      </c>
      <c r="J637" s="277" t="b">
        <f t="shared" si="245"/>
        <v>0</v>
      </c>
      <c r="K637" s="277" t="b">
        <f t="shared" si="245"/>
        <v>0</v>
      </c>
      <c r="L637" s="277" t="b">
        <f t="shared" si="245"/>
        <v>0</v>
      </c>
      <c r="M637" s="277" t="b">
        <f t="shared" si="245"/>
        <v>0</v>
      </c>
      <c r="N637" s="277" t="b">
        <f t="shared" si="245"/>
        <v>0</v>
      </c>
      <c r="O637" s="277" t="b">
        <f t="shared" si="245"/>
        <v>0</v>
      </c>
      <c r="P637" s="277" t="b">
        <f t="shared" si="245"/>
        <v>0</v>
      </c>
      <c r="Q637" s="277" t="b">
        <f t="shared" si="245"/>
        <v>0</v>
      </c>
      <c r="R637" s="277" t="b">
        <f t="shared" si="245"/>
        <v>0</v>
      </c>
      <c r="S637" s="277" t="b">
        <f t="shared" si="245"/>
        <v>0</v>
      </c>
      <c r="T637" s="277" t="b">
        <f t="shared" si="245"/>
        <v>0</v>
      </c>
      <c r="U637" s="277" t="b">
        <f t="shared" si="245"/>
        <v>0</v>
      </c>
      <c r="V637" s="277" t="b">
        <f t="shared" si="245"/>
        <v>0</v>
      </c>
      <c r="W637" s="277" t="b">
        <f t="shared" si="245"/>
        <v>0</v>
      </c>
      <c r="X637" s="277" t="b">
        <f t="shared" si="245"/>
        <v>0</v>
      </c>
      <c r="Y637" s="277" t="b">
        <f t="shared" si="245"/>
        <v>0</v>
      </c>
      <c r="Z637" s="277" t="b">
        <f t="shared" si="245"/>
        <v>0</v>
      </c>
      <c r="AA637" s="277" t="b">
        <f t="shared" si="245"/>
        <v>0</v>
      </c>
      <c r="AB637" s="277" t="b">
        <f t="shared" si="245"/>
        <v>0</v>
      </c>
      <c r="AC637" s="277" t="b">
        <f t="shared" si="245"/>
        <v>0</v>
      </c>
      <c r="AD637" s="277" t="b">
        <f t="shared" si="245"/>
        <v>0</v>
      </c>
      <c r="AE637" s="277" t="b">
        <f t="shared" si="245"/>
        <v>0</v>
      </c>
      <c r="AF637" s="277" t="b">
        <f t="shared" si="245"/>
        <v>0</v>
      </c>
      <c r="AG637" s="277" t="b">
        <f t="shared" si="245"/>
        <v>0</v>
      </c>
      <c r="AH637" s="277" t="b">
        <f t="shared" si="245"/>
        <v>0</v>
      </c>
      <c r="AI637" s="277" t="b">
        <f t="shared" si="245"/>
        <v>0</v>
      </c>
      <c r="AJ637" s="277" t="b">
        <f t="shared" si="245"/>
        <v>0</v>
      </c>
      <c r="AK637" s="277" t="b">
        <f t="shared" si="245"/>
        <v>0</v>
      </c>
      <c r="AL637" s="277" t="b">
        <f t="shared" ref="AL637:BQ637" si="246">IF(AL$17="","",IF(AND(AL$17&gt;=$D637,AL$17&lt;=$E637),$G$626/($E637-$D637+1)))</f>
        <v>0</v>
      </c>
      <c r="AM637" s="277" t="b">
        <f t="shared" si="246"/>
        <v>0</v>
      </c>
      <c r="AN637" s="277" t="b">
        <f t="shared" si="246"/>
        <v>0</v>
      </c>
      <c r="AO637" s="277" t="b">
        <f t="shared" si="246"/>
        <v>0</v>
      </c>
      <c r="AP637" s="277" t="b">
        <f t="shared" si="246"/>
        <v>0</v>
      </c>
      <c r="AQ637" s="277" t="b">
        <f t="shared" si="246"/>
        <v>0</v>
      </c>
      <c r="AR637" s="277" t="b">
        <f t="shared" si="246"/>
        <v>0</v>
      </c>
      <c r="AS637" s="277" t="b">
        <f t="shared" si="246"/>
        <v>0</v>
      </c>
      <c r="AT637" s="277" t="b">
        <f t="shared" si="246"/>
        <v>0</v>
      </c>
      <c r="AU637" s="277" t="b">
        <f t="shared" si="246"/>
        <v>0</v>
      </c>
      <c r="AV637" s="277" t="b">
        <f t="shared" si="246"/>
        <v>0</v>
      </c>
      <c r="AW637" s="277" t="b">
        <f t="shared" si="246"/>
        <v>0</v>
      </c>
      <c r="AX637" s="277" t="b">
        <f t="shared" si="246"/>
        <v>0</v>
      </c>
      <c r="AY637" s="277" t="b">
        <f t="shared" si="246"/>
        <v>0</v>
      </c>
      <c r="AZ637" s="277" t="b">
        <f t="shared" si="246"/>
        <v>0</v>
      </c>
      <c r="BA637" s="277" t="b">
        <f t="shared" si="246"/>
        <v>0</v>
      </c>
      <c r="BB637" s="277" t="b">
        <f t="shared" si="246"/>
        <v>0</v>
      </c>
      <c r="BC637" s="277" t="b">
        <f t="shared" si="246"/>
        <v>0</v>
      </c>
      <c r="BD637" s="277" t="b">
        <f t="shared" si="246"/>
        <v>0</v>
      </c>
      <c r="BE637" s="277" t="b">
        <f t="shared" si="246"/>
        <v>0</v>
      </c>
      <c r="BF637" s="277" t="b">
        <f t="shared" si="246"/>
        <v>0</v>
      </c>
      <c r="BG637" s="277" t="b">
        <f t="shared" si="246"/>
        <v>0</v>
      </c>
      <c r="BH637" s="277" t="b">
        <f t="shared" si="246"/>
        <v>0</v>
      </c>
      <c r="BI637" s="277" t="b">
        <f t="shared" si="246"/>
        <v>0</v>
      </c>
      <c r="BJ637" s="277" t="b">
        <f t="shared" si="246"/>
        <v>0</v>
      </c>
      <c r="BK637" s="277" t="b">
        <f t="shared" si="246"/>
        <v>0</v>
      </c>
      <c r="BL637" s="277" t="b">
        <f t="shared" si="246"/>
        <v>0</v>
      </c>
      <c r="BM637" s="277" t="b">
        <f t="shared" si="246"/>
        <v>0</v>
      </c>
      <c r="BN637" s="277" t="b">
        <f t="shared" si="246"/>
        <v>0</v>
      </c>
      <c r="BO637" s="277" t="str">
        <f t="shared" si="246"/>
        <v/>
      </c>
      <c r="BP637" s="277" t="str">
        <f t="shared" si="246"/>
        <v/>
      </c>
      <c r="BQ637" s="277" t="str">
        <f t="shared" si="246"/>
        <v/>
      </c>
      <c r="BR637" s="277" t="str">
        <f t="shared" ref="BR637:CI637" si="247">IF(BR$17="","",IF(AND(BR$17&gt;=$D637,BR$17&lt;=$E637),$G$626/($E637-$D637+1)))</f>
        <v/>
      </c>
      <c r="BS637" s="277" t="str">
        <f t="shared" si="247"/>
        <v/>
      </c>
      <c r="BT637" s="277" t="str">
        <f t="shared" si="247"/>
        <v/>
      </c>
      <c r="BU637" s="277" t="str">
        <f t="shared" si="247"/>
        <v/>
      </c>
      <c r="BV637" s="277" t="str">
        <f t="shared" si="247"/>
        <v/>
      </c>
      <c r="BW637" s="277" t="str">
        <f t="shared" si="247"/>
        <v/>
      </c>
      <c r="BX637" s="277" t="str">
        <f t="shared" si="247"/>
        <v/>
      </c>
      <c r="BY637" s="277" t="str">
        <f t="shared" si="247"/>
        <v/>
      </c>
      <c r="BZ637" s="277" t="str">
        <f t="shared" si="247"/>
        <v/>
      </c>
      <c r="CA637" s="277" t="str">
        <f t="shared" si="247"/>
        <v/>
      </c>
      <c r="CB637" s="277" t="str">
        <f t="shared" si="247"/>
        <v/>
      </c>
      <c r="CC637" s="277" t="str">
        <f t="shared" si="247"/>
        <v/>
      </c>
      <c r="CD637" s="277" t="str">
        <f t="shared" si="247"/>
        <v/>
      </c>
      <c r="CE637" s="277" t="str">
        <f t="shared" si="247"/>
        <v/>
      </c>
      <c r="CF637" s="277" t="str">
        <f t="shared" si="247"/>
        <v/>
      </c>
      <c r="CG637" s="277" t="str">
        <f t="shared" si="247"/>
        <v/>
      </c>
      <c r="CH637" s="277" t="str">
        <f t="shared" si="247"/>
        <v/>
      </c>
      <c r="CI637" s="277" t="str">
        <f t="shared" si="247"/>
        <v/>
      </c>
      <c r="CJ637" s="272">
        <f>SUM(F637:CI637)</f>
        <v>0</v>
      </c>
      <c r="CK637" s="50" t="s">
        <v>172</v>
      </c>
    </row>
    <row r="638" spans="3:89" s="29" customFormat="1" ht="15" customHeight="1">
      <c r="C638" s="140" t="str">
        <f>"Total "&amp;$C625</f>
        <v>Total Hotel Appliances</v>
      </c>
      <c r="D638" s="270">
        <f>IF(D628="",0,D628)</f>
        <v>0</v>
      </c>
      <c r="E638" s="270">
        <f>IF(D630="",0,D630)</f>
        <v>0</v>
      </c>
      <c r="F638" s="278">
        <f t="shared" ref="F638:AK638" si="248">IF(F$17="","",IF($E$633=0,SUM(F636:F637),IF(AND(F$17&gt;=$D638,F$17&lt;=$E638),$D626/($E638-$D638+1),0)))</f>
        <v>0</v>
      </c>
      <c r="G638" s="278">
        <f t="shared" si="248"/>
        <v>0</v>
      </c>
      <c r="H638" s="278">
        <f t="shared" si="248"/>
        <v>0</v>
      </c>
      <c r="I638" s="278">
        <f t="shared" si="248"/>
        <v>0</v>
      </c>
      <c r="J638" s="278">
        <f t="shared" si="248"/>
        <v>0</v>
      </c>
      <c r="K638" s="278">
        <f t="shared" si="248"/>
        <v>0</v>
      </c>
      <c r="L638" s="278">
        <f t="shared" si="248"/>
        <v>0</v>
      </c>
      <c r="M638" s="278">
        <f t="shared" si="248"/>
        <v>0</v>
      </c>
      <c r="N638" s="278">
        <f t="shared" si="248"/>
        <v>0</v>
      </c>
      <c r="O638" s="278">
        <f t="shared" si="248"/>
        <v>0</v>
      </c>
      <c r="P638" s="278">
        <f t="shared" si="248"/>
        <v>0</v>
      </c>
      <c r="Q638" s="278">
        <f t="shared" si="248"/>
        <v>0</v>
      </c>
      <c r="R638" s="278">
        <f t="shared" si="248"/>
        <v>0</v>
      </c>
      <c r="S638" s="278">
        <f t="shared" si="248"/>
        <v>0</v>
      </c>
      <c r="T638" s="278">
        <f t="shared" si="248"/>
        <v>0</v>
      </c>
      <c r="U638" s="278">
        <f t="shared" si="248"/>
        <v>0</v>
      </c>
      <c r="V638" s="278">
        <f t="shared" si="248"/>
        <v>0</v>
      </c>
      <c r="W638" s="278">
        <f t="shared" si="248"/>
        <v>0</v>
      </c>
      <c r="X638" s="278">
        <f t="shared" si="248"/>
        <v>0</v>
      </c>
      <c r="Y638" s="278">
        <f t="shared" si="248"/>
        <v>0</v>
      </c>
      <c r="Z638" s="278">
        <f t="shared" si="248"/>
        <v>0</v>
      </c>
      <c r="AA638" s="278">
        <f t="shared" si="248"/>
        <v>0</v>
      </c>
      <c r="AB638" s="278">
        <f t="shared" si="248"/>
        <v>0</v>
      </c>
      <c r="AC638" s="278">
        <f t="shared" si="248"/>
        <v>0</v>
      </c>
      <c r="AD638" s="278">
        <f t="shared" si="248"/>
        <v>0</v>
      </c>
      <c r="AE638" s="278">
        <f t="shared" si="248"/>
        <v>0</v>
      </c>
      <c r="AF638" s="278">
        <f t="shared" si="248"/>
        <v>0</v>
      </c>
      <c r="AG638" s="278">
        <f t="shared" si="248"/>
        <v>0</v>
      </c>
      <c r="AH638" s="278">
        <f t="shared" si="248"/>
        <v>0</v>
      </c>
      <c r="AI638" s="278">
        <f t="shared" si="248"/>
        <v>0</v>
      </c>
      <c r="AJ638" s="278">
        <f t="shared" si="248"/>
        <v>0</v>
      </c>
      <c r="AK638" s="278">
        <f t="shared" si="248"/>
        <v>0</v>
      </c>
      <c r="AL638" s="278">
        <f t="shared" ref="AL638:BQ638" si="249">IF(AL$17="","",IF($E$633=0,SUM(AL636:AL637),IF(AND(AL$17&gt;=$D638,AL$17&lt;=$E638),$D626/($E638-$D638+1),0)))</f>
        <v>0</v>
      </c>
      <c r="AM638" s="278">
        <f t="shared" si="249"/>
        <v>0</v>
      </c>
      <c r="AN638" s="278">
        <f t="shared" si="249"/>
        <v>0</v>
      </c>
      <c r="AO638" s="278">
        <f t="shared" si="249"/>
        <v>0</v>
      </c>
      <c r="AP638" s="278">
        <f t="shared" si="249"/>
        <v>0</v>
      </c>
      <c r="AQ638" s="278">
        <f t="shared" si="249"/>
        <v>0</v>
      </c>
      <c r="AR638" s="278">
        <f t="shared" si="249"/>
        <v>0</v>
      </c>
      <c r="AS638" s="278">
        <f t="shared" si="249"/>
        <v>0</v>
      </c>
      <c r="AT638" s="278">
        <f t="shared" si="249"/>
        <v>0</v>
      </c>
      <c r="AU638" s="278">
        <f t="shared" si="249"/>
        <v>0</v>
      </c>
      <c r="AV638" s="278">
        <f t="shared" si="249"/>
        <v>0</v>
      </c>
      <c r="AW638" s="278">
        <f t="shared" si="249"/>
        <v>0</v>
      </c>
      <c r="AX638" s="278">
        <f t="shared" si="249"/>
        <v>0</v>
      </c>
      <c r="AY638" s="278">
        <f t="shared" si="249"/>
        <v>0</v>
      </c>
      <c r="AZ638" s="278">
        <f t="shared" si="249"/>
        <v>0</v>
      </c>
      <c r="BA638" s="278">
        <f t="shared" si="249"/>
        <v>0</v>
      </c>
      <c r="BB638" s="278">
        <f t="shared" si="249"/>
        <v>0</v>
      </c>
      <c r="BC638" s="278">
        <f t="shared" si="249"/>
        <v>0</v>
      </c>
      <c r="BD638" s="278">
        <f t="shared" si="249"/>
        <v>0</v>
      </c>
      <c r="BE638" s="278">
        <f t="shared" si="249"/>
        <v>0</v>
      </c>
      <c r="BF638" s="278">
        <f t="shared" si="249"/>
        <v>0</v>
      </c>
      <c r="BG638" s="278">
        <f t="shared" si="249"/>
        <v>0</v>
      </c>
      <c r="BH638" s="278">
        <f t="shared" si="249"/>
        <v>0</v>
      </c>
      <c r="BI638" s="278">
        <f t="shared" si="249"/>
        <v>0</v>
      </c>
      <c r="BJ638" s="278">
        <f t="shared" si="249"/>
        <v>0</v>
      </c>
      <c r="BK638" s="278">
        <f t="shared" si="249"/>
        <v>0</v>
      </c>
      <c r="BL638" s="278">
        <f t="shared" si="249"/>
        <v>0</v>
      </c>
      <c r="BM638" s="278">
        <f t="shared" si="249"/>
        <v>0</v>
      </c>
      <c r="BN638" s="278">
        <f t="shared" si="249"/>
        <v>0</v>
      </c>
      <c r="BO638" s="278" t="str">
        <f t="shared" si="249"/>
        <v/>
      </c>
      <c r="BP638" s="278" t="str">
        <f t="shared" si="249"/>
        <v/>
      </c>
      <c r="BQ638" s="278" t="str">
        <f t="shared" si="249"/>
        <v/>
      </c>
      <c r="BR638" s="278" t="str">
        <f t="shared" ref="BR638:CI638" si="250">IF(BR$17="","",IF($E$633=0,SUM(BR636:BR637),IF(AND(BR$17&gt;=$D638,BR$17&lt;=$E638),$D626/($E638-$D638+1),0)))</f>
        <v/>
      </c>
      <c r="BS638" s="278" t="str">
        <f t="shared" si="250"/>
        <v/>
      </c>
      <c r="BT638" s="278" t="str">
        <f t="shared" si="250"/>
        <v/>
      </c>
      <c r="BU638" s="278" t="str">
        <f t="shared" si="250"/>
        <v/>
      </c>
      <c r="BV638" s="278" t="str">
        <f t="shared" si="250"/>
        <v/>
      </c>
      <c r="BW638" s="278" t="str">
        <f t="shared" si="250"/>
        <v/>
      </c>
      <c r="BX638" s="278" t="str">
        <f t="shared" si="250"/>
        <v/>
      </c>
      <c r="BY638" s="278" t="str">
        <f t="shared" si="250"/>
        <v/>
      </c>
      <c r="BZ638" s="278" t="str">
        <f t="shared" si="250"/>
        <v/>
      </c>
      <c r="CA638" s="278" t="str">
        <f t="shared" si="250"/>
        <v/>
      </c>
      <c r="CB638" s="278" t="str">
        <f t="shared" si="250"/>
        <v/>
      </c>
      <c r="CC638" s="278" t="str">
        <f t="shared" si="250"/>
        <v/>
      </c>
      <c r="CD638" s="278" t="str">
        <f t="shared" si="250"/>
        <v/>
      </c>
      <c r="CE638" s="278" t="str">
        <f t="shared" si="250"/>
        <v/>
      </c>
      <c r="CF638" s="278" t="str">
        <f t="shared" si="250"/>
        <v/>
      </c>
      <c r="CG638" s="278" t="str">
        <f t="shared" si="250"/>
        <v/>
      </c>
      <c r="CH638" s="278" t="str">
        <f t="shared" si="250"/>
        <v/>
      </c>
      <c r="CI638" s="278" t="str">
        <f t="shared" si="250"/>
        <v/>
      </c>
      <c r="CJ638" s="56">
        <f>SUM(F638:CI638)</f>
        <v>0</v>
      </c>
      <c r="CK638" s="50" t="s">
        <v>172</v>
      </c>
    </row>
    <row r="639" spans="3:89" s="29" customFormat="1" ht="15" customHeight="1">
      <c r="D639" s="289"/>
      <c r="E639" s="28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  <c r="CJ639" s="56"/>
      <c r="CK639" s="50" t="s">
        <v>172</v>
      </c>
    </row>
    <row r="640" spans="3:89" s="29" customFormat="1" ht="15" customHeight="1">
      <c r="D640" s="289"/>
      <c r="E640" s="28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  <c r="CJ640" s="56"/>
      <c r="CK640" s="50" t="s">
        <v>172</v>
      </c>
    </row>
    <row r="641" spans="3:89" s="29" customFormat="1" ht="15" customHeight="1">
      <c r="C641" s="161" t="str">
        <f>C643</f>
        <v>Hotel Equipment</v>
      </c>
      <c r="D641" s="161"/>
      <c r="E641" s="161"/>
      <c r="F641" s="161"/>
      <c r="G641" s="161"/>
      <c r="H641" s="161"/>
      <c r="I641" s="161"/>
      <c r="J641" s="161"/>
      <c r="K641" s="161"/>
      <c r="L641" s="161"/>
      <c r="M641" s="161"/>
      <c r="N641" s="161"/>
      <c r="O641" s="161"/>
      <c r="P641" s="161"/>
      <c r="Q641" s="161"/>
      <c r="R641" s="161"/>
      <c r="S641" s="161"/>
      <c r="T641" s="161"/>
      <c r="U641" s="161"/>
      <c r="V641" s="161"/>
      <c r="W641" s="161"/>
      <c r="X641" s="161"/>
      <c r="Y641" s="161"/>
      <c r="Z641" s="161"/>
      <c r="AA641" s="161"/>
      <c r="AB641" s="161"/>
      <c r="AC641" s="161"/>
      <c r="AD641" s="161"/>
      <c r="AE641" s="161"/>
      <c r="AF641" s="161"/>
      <c r="AG641" s="161"/>
      <c r="AH641" s="161"/>
      <c r="AI641" s="161"/>
      <c r="AJ641" s="161"/>
      <c r="AK641" s="161"/>
      <c r="AL641" s="161"/>
      <c r="AM641" s="161"/>
      <c r="AN641" s="161"/>
      <c r="AO641" s="161"/>
      <c r="AP641" s="161"/>
      <c r="AQ641" s="161"/>
      <c r="AR641" s="161"/>
      <c r="AS641" s="161"/>
      <c r="AT641" s="161"/>
      <c r="AU641" s="161"/>
      <c r="AV641" s="161"/>
      <c r="AW641" s="161"/>
      <c r="AX641" s="161"/>
      <c r="AY641" s="161"/>
      <c r="AZ641" s="161"/>
      <c r="BA641" s="161"/>
      <c r="BB641" s="161"/>
      <c r="BC641" s="161"/>
      <c r="BD641" s="161"/>
      <c r="BE641" s="161"/>
      <c r="BF641" s="161"/>
      <c r="BG641" s="161"/>
      <c r="BH641" s="161"/>
      <c r="BI641" s="161"/>
      <c r="BJ641" s="161"/>
      <c r="BK641" s="161"/>
      <c r="BL641" s="161"/>
      <c r="BM641" s="161"/>
      <c r="BN641" s="161"/>
      <c r="BO641" s="161"/>
      <c r="BP641" s="161"/>
      <c r="BQ641" s="161"/>
      <c r="BR641" s="161"/>
      <c r="BS641" s="161"/>
      <c r="BT641" s="161"/>
      <c r="BU641" s="161"/>
      <c r="BV641" s="161"/>
      <c r="BW641" s="161"/>
      <c r="BX641" s="161"/>
      <c r="BY641" s="161"/>
      <c r="BZ641" s="161"/>
      <c r="CA641" s="161"/>
      <c r="CB641" s="161"/>
      <c r="CC641" s="161"/>
      <c r="CD641" s="161"/>
      <c r="CE641" s="161"/>
      <c r="CF641" s="161"/>
      <c r="CG641" s="161"/>
      <c r="CH641" s="161"/>
      <c r="CI641" s="161"/>
      <c r="CJ641" s="161"/>
      <c r="CK641" s="50" t="s">
        <v>172</v>
      </c>
    </row>
    <row r="642" spans="3:89" s="29" customFormat="1" ht="15" customHeight="1">
      <c r="D642" s="289"/>
      <c r="E642" s="28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  <c r="CJ642" s="56"/>
      <c r="CK642" s="50" t="s">
        <v>172</v>
      </c>
    </row>
    <row r="643" spans="3:89" s="29" customFormat="1" ht="15" customHeight="1">
      <c r="C643" s="326" t="s">
        <v>368</v>
      </c>
      <c r="D643" s="249" t="s">
        <v>296</v>
      </c>
      <c r="E643" s="249" t="s">
        <v>303</v>
      </c>
      <c r="F643" s="249" t="s">
        <v>295</v>
      </c>
      <c r="G643" s="249" t="s">
        <v>294</v>
      </c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  <c r="CJ643" s="56"/>
      <c r="CK643" s="50" t="s">
        <v>172</v>
      </c>
    </row>
    <row r="644" spans="3:89" s="29" customFormat="1" ht="15" customHeight="1">
      <c r="C644" s="34" t="str">
        <f>C643&amp;" Cost"</f>
        <v>Hotel Equipment Cost</v>
      </c>
      <c r="D644" s="118">
        <f>IF(C$76="","",IF(E644="",G644+F644,E644))</f>
        <v>0</v>
      </c>
      <c r="F644" s="235">
        <v>0</v>
      </c>
      <c r="G644" s="235">
        <v>0</v>
      </c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  <c r="CJ644" s="56"/>
      <c r="CK644" s="50" t="s">
        <v>172</v>
      </c>
    </row>
    <row r="645" spans="3:89" s="29" customFormat="1" ht="15" customHeight="1">
      <c r="C645" s="207"/>
      <c r="F645" s="302"/>
      <c r="G645" s="302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  <c r="CJ645" s="56"/>
      <c r="CK645" s="50" t="s">
        <v>172</v>
      </c>
    </row>
    <row r="646" spans="3:89" s="29" customFormat="1" ht="15" customHeight="1">
      <c r="C646" s="34" t="str">
        <f>C643&amp;" Start Period"</f>
        <v>Hotel Equipment Start Period</v>
      </c>
      <c r="D646" s="233">
        <f>MIN(F646:G646)</f>
        <v>18</v>
      </c>
      <c r="F646" s="282">
        <v>18</v>
      </c>
      <c r="G646" s="282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  <c r="CJ646" s="56"/>
      <c r="CK646" s="50" t="s">
        <v>172</v>
      </c>
    </row>
    <row r="647" spans="3:89" s="29" customFormat="1" ht="15" customHeight="1">
      <c r="C647" s="207" t="s">
        <v>13</v>
      </c>
      <c r="D647" s="206">
        <f>IF(D646="","",INDEX($F$16:$CK$17,1,MATCH(D646,$F$17:$CK$17,1)))</f>
        <v>42643</v>
      </c>
      <c r="F647" s="206">
        <f>IF(F646="","",INDEX($F$16:$CK$17,1,MATCH(F646,$F$17:$CK$17,1)))</f>
        <v>42643</v>
      </c>
      <c r="G647" s="206" t="str">
        <f>IF(G646="","",INDEX($F$16:$CK$17,1,MATCH(G646,$F$17:$CK$17,1)))</f>
        <v/>
      </c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  <c r="CG647" s="39"/>
      <c r="CH647" s="39"/>
      <c r="CI647" s="39"/>
      <c r="CJ647" s="56"/>
      <c r="CK647" s="50" t="s">
        <v>172</v>
      </c>
    </row>
    <row r="648" spans="3:89" s="29" customFormat="1" ht="15" customHeight="1">
      <c r="C648" s="34" t="str">
        <f>C643&amp;" End Period"</f>
        <v>Hotel Equipment End Period</v>
      </c>
      <c r="D648" s="233">
        <f>MAX(F648:G648)</f>
        <v>23</v>
      </c>
      <c r="F648" s="282">
        <v>23</v>
      </c>
      <c r="G648" s="282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  <c r="CG648" s="39"/>
      <c r="CH648" s="39"/>
      <c r="CI648" s="39"/>
      <c r="CJ648" s="56"/>
      <c r="CK648" s="50" t="s">
        <v>172</v>
      </c>
    </row>
    <row r="649" spans="3:89" s="29" customFormat="1" ht="15" customHeight="1">
      <c r="C649" s="207" t="s">
        <v>13</v>
      </c>
      <c r="D649" s="206">
        <f>IF(D648="","",INDEX($F$16:$CK$17,1,MATCH(D648,$F$17:$CK$17,1)))</f>
        <v>42794</v>
      </c>
      <c r="F649" s="206">
        <f>IF(F648="","",INDEX($F$16:$CK$17,1,MATCH(F648,$F$17:$CK$17,1)))</f>
        <v>42794</v>
      </c>
      <c r="G649" s="206" t="str">
        <f>IF(G648="","",INDEX($F$16:$CK$17,1,MATCH(G648,$F$17:$CK$17,1)))</f>
        <v/>
      </c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  <c r="CG649" s="39"/>
      <c r="CH649" s="39"/>
      <c r="CI649" s="39"/>
      <c r="CJ649" s="56"/>
      <c r="CK649" s="50" t="s">
        <v>172</v>
      </c>
    </row>
    <row r="650" spans="3:89" s="29" customFormat="1" ht="15" customHeight="1">
      <c r="D650" s="242"/>
      <c r="E650" s="243"/>
      <c r="F650" s="242"/>
      <c r="G650" s="18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39"/>
      <c r="CJ650" s="56"/>
      <c r="CK650" s="50" t="s">
        <v>172</v>
      </c>
    </row>
    <row r="651" spans="3:89" s="29" customFormat="1" ht="15" customHeight="1">
      <c r="C651" s="34" t="s">
        <v>300</v>
      </c>
      <c r="D651" s="281" t="s">
        <v>299</v>
      </c>
      <c r="E651" s="280">
        <f>IF(D651=F651,0,1)</f>
        <v>0</v>
      </c>
      <c r="F651" s="279" t="s">
        <v>299</v>
      </c>
      <c r="G651" s="279" t="s">
        <v>298</v>
      </c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  <c r="CG651" s="39"/>
      <c r="CH651" s="39"/>
      <c r="CI651" s="39"/>
      <c r="CJ651" s="56"/>
      <c r="CK651" s="50" t="s">
        <v>172</v>
      </c>
    </row>
    <row r="652" spans="3:89" s="29" customFormat="1" ht="15" customHeight="1">
      <c r="C652" s="34" t="s">
        <v>365</v>
      </c>
      <c r="D652" s="281" t="s">
        <v>309</v>
      </c>
      <c r="E652" s="280">
        <f>IF(D652=F652,0,1)</f>
        <v>1</v>
      </c>
      <c r="F652" s="279" t="s">
        <v>151</v>
      </c>
      <c r="G652" s="279" t="s">
        <v>309</v>
      </c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  <c r="CJ652" s="56"/>
      <c r="CK652" s="50" t="s">
        <v>172</v>
      </c>
    </row>
    <row r="653" spans="3:89" s="29" customFormat="1" ht="15" customHeight="1">
      <c r="C653" s="207"/>
      <c r="D653" s="242"/>
      <c r="E653" s="243"/>
      <c r="F653" s="242"/>
      <c r="G653" s="18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  <c r="CJ653" s="56"/>
      <c r="CK653" s="50" t="s">
        <v>172</v>
      </c>
    </row>
    <row r="654" spans="3:89" s="29" customFormat="1" ht="15" customHeight="1">
      <c r="C654" s="29" t="str">
        <f>$F643&amp;" "&amp;$C643</f>
        <v>Phase A Hotel Equipment</v>
      </c>
      <c r="D654" s="274">
        <f>F646</f>
        <v>18</v>
      </c>
      <c r="E654" s="274">
        <f>F648</f>
        <v>23</v>
      </c>
      <c r="F654" s="121" t="b">
        <f t="shared" ref="F654:AK654" si="251">IF(F$17="","",IF(AND(F$17&gt;=$D654,F$17&lt;=$E654),$F$644/($E654-$D654+1)))</f>
        <v>0</v>
      </c>
      <c r="G654" s="121" t="b">
        <f t="shared" si="251"/>
        <v>0</v>
      </c>
      <c r="H654" s="121" t="b">
        <f t="shared" si="251"/>
        <v>0</v>
      </c>
      <c r="I654" s="121" t="b">
        <f t="shared" si="251"/>
        <v>0</v>
      </c>
      <c r="J654" s="121" t="b">
        <f t="shared" si="251"/>
        <v>0</v>
      </c>
      <c r="K654" s="121" t="b">
        <f t="shared" si="251"/>
        <v>0</v>
      </c>
      <c r="L654" s="121" t="b">
        <f t="shared" si="251"/>
        <v>0</v>
      </c>
      <c r="M654" s="121" t="b">
        <f t="shared" si="251"/>
        <v>0</v>
      </c>
      <c r="N654" s="121" t="b">
        <f t="shared" si="251"/>
        <v>0</v>
      </c>
      <c r="O654" s="121" t="b">
        <f t="shared" si="251"/>
        <v>0</v>
      </c>
      <c r="P654" s="121" t="b">
        <f t="shared" si="251"/>
        <v>0</v>
      </c>
      <c r="Q654" s="121" t="b">
        <f t="shared" si="251"/>
        <v>0</v>
      </c>
      <c r="R654" s="121" t="b">
        <f t="shared" si="251"/>
        <v>0</v>
      </c>
      <c r="S654" s="121" t="b">
        <f t="shared" si="251"/>
        <v>0</v>
      </c>
      <c r="T654" s="121" t="b">
        <f t="shared" si="251"/>
        <v>0</v>
      </c>
      <c r="U654" s="121" t="b">
        <f t="shared" si="251"/>
        <v>0</v>
      </c>
      <c r="V654" s="121" t="b">
        <f t="shared" si="251"/>
        <v>0</v>
      </c>
      <c r="W654" s="121" t="b">
        <f t="shared" si="251"/>
        <v>0</v>
      </c>
      <c r="X654" s="121">
        <f t="shared" si="251"/>
        <v>0</v>
      </c>
      <c r="Y654" s="121">
        <f t="shared" si="251"/>
        <v>0</v>
      </c>
      <c r="Z654" s="121">
        <f t="shared" si="251"/>
        <v>0</v>
      </c>
      <c r="AA654" s="121">
        <f t="shared" si="251"/>
        <v>0</v>
      </c>
      <c r="AB654" s="121">
        <f t="shared" si="251"/>
        <v>0</v>
      </c>
      <c r="AC654" s="121">
        <f t="shared" si="251"/>
        <v>0</v>
      </c>
      <c r="AD654" s="121" t="b">
        <f t="shared" si="251"/>
        <v>0</v>
      </c>
      <c r="AE654" s="121" t="b">
        <f t="shared" si="251"/>
        <v>0</v>
      </c>
      <c r="AF654" s="121" t="b">
        <f t="shared" si="251"/>
        <v>0</v>
      </c>
      <c r="AG654" s="121" t="b">
        <f t="shared" si="251"/>
        <v>0</v>
      </c>
      <c r="AH654" s="121" t="b">
        <f t="shared" si="251"/>
        <v>0</v>
      </c>
      <c r="AI654" s="121" t="b">
        <f t="shared" si="251"/>
        <v>0</v>
      </c>
      <c r="AJ654" s="121" t="b">
        <f t="shared" si="251"/>
        <v>0</v>
      </c>
      <c r="AK654" s="121" t="b">
        <f t="shared" si="251"/>
        <v>0</v>
      </c>
      <c r="AL654" s="121" t="b">
        <f t="shared" ref="AL654:BQ654" si="252">IF(AL$17="","",IF(AND(AL$17&gt;=$D654,AL$17&lt;=$E654),$F$644/($E654-$D654+1)))</f>
        <v>0</v>
      </c>
      <c r="AM654" s="121" t="b">
        <f t="shared" si="252"/>
        <v>0</v>
      </c>
      <c r="AN654" s="121" t="b">
        <f t="shared" si="252"/>
        <v>0</v>
      </c>
      <c r="AO654" s="121" t="b">
        <f t="shared" si="252"/>
        <v>0</v>
      </c>
      <c r="AP654" s="121" t="b">
        <f t="shared" si="252"/>
        <v>0</v>
      </c>
      <c r="AQ654" s="121" t="b">
        <f t="shared" si="252"/>
        <v>0</v>
      </c>
      <c r="AR654" s="121" t="b">
        <f t="shared" si="252"/>
        <v>0</v>
      </c>
      <c r="AS654" s="121" t="b">
        <f t="shared" si="252"/>
        <v>0</v>
      </c>
      <c r="AT654" s="121" t="b">
        <f t="shared" si="252"/>
        <v>0</v>
      </c>
      <c r="AU654" s="121" t="b">
        <f t="shared" si="252"/>
        <v>0</v>
      </c>
      <c r="AV654" s="121" t="b">
        <f t="shared" si="252"/>
        <v>0</v>
      </c>
      <c r="AW654" s="121" t="b">
        <f t="shared" si="252"/>
        <v>0</v>
      </c>
      <c r="AX654" s="121" t="b">
        <f t="shared" si="252"/>
        <v>0</v>
      </c>
      <c r="AY654" s="121" t="b">
        <f t="shared" si="252"/>
        <v>0</v>
      </c>
      <c r="AZ654" s="121" t="b">
        <f t="shared" si="252"/>
        <v>0</v>
      </c>
      <c r="BA654" s="121" t="b">
        <f t="shared" si="252"/>
        <v>0</v>
      </c>
      <c r="BB654" s="121" t="b">
        <f t="shared" si="252"/>
        <v>0</v>
      </c>
      <c r="BC654" s="121" t="b">
        <f t="shared" si="252"/>
        <v>0</v>
      </c>
      <c r="BD654" s="121" t="b">
        <f t="shared" si="252"/>
        <v>0</v>
      </c>
      <c r="BE654" s="121" t="b">
        <f t="shared" si="252"/>
        <v>0</v>
      </c>
      <c r="BF654" s="121" t="b">
        <f t="shared" si="252"/>
        <v>0</v>
      </c>
      <c r="BG654" s="121" t="b">
        <f t="shared" si="252"/>
        <v>0</v>
      </c>
      <c r="BH654" s="121" t="b">
        <f t="shared" si="252"/>
        <v>0</v>
      </c>
      <c r="BI654" s="121" t="b">
        <f t="shared" si="252"/>
        <v>0</v>
      </c>
      <c r="BJ654" s="121" t="b">
        <f t="shared" si="252"/>
        <v>0</v>
      </c>
      <c r="BK654" s="121" t="b">
        <f t="shared" si="252"/>
        <v>0</v>
      </c>
      <c r="BL654" s="121" t="b">
        <f t="shared" si="252"/>
        <v>0</v>
      </c>
      <c r="BM654" s="121" t="b">
        <f t="shared" si="252"/>
        <v>0</v>
      </c>
      <c r="BN654" s="121" t="b">
        <f t="shared" si="252"/>
        <v>0</v>
      </c>
      <c r="BO654" s="121" t="str">
        <f t="shared" si="252"/>
        <v/>
      </c>
      <c r="BP654" s="121" t="str">
        <f t="shared" si="252"/>
        <v/>
      </c>
      <c r="BQ654" s="121" t="str">
        <f t="shared" si="252"/>
        <v/>
      </c>
      <c r="BR654" s="121" t="str">
        <f t="shared" ref="BR654:CI654" si="253">IF(BR$17="","",IF(AND(BR$17&gt;=$D654,BR$17&lt;=$E654),$F$644/($E654-$D654+1)))</f>
        <v/>
      </c>
      <c r="BS654" s="121" t="str">
        <f t="shared" si="253"/>
        <v/>
      </c>
      <c r="BT654" s="121" t="str">
        <f t="shared" si="253"/>
        <v/>
      </c>
      <c r="BU654" s="121" t="str">
        <f t="shared" si="253"/>
        <v/>
      </c>
      <c r="BV654" s="121" t="str">
        <f t="shared" si="253"/>
        <v/>
      </c>
      <c r="BW654" s="121" t="str">
        <f t="shared" si="253"/>
        <v/>
      </c>
      <c r="BX654" s="121" t="str">
        <f t="shared" si="253"/>
        <v/>
      </c>
      <c r="BY654" s="121" t="str">
        <f t="shared" si="253"/>
        <v/>
      </c>
      <c r="BZ654" s="121" t="str">
        <f t="shared" si="253"/>
        <v/>
      </c>
      <c r="CA654" s="121" t="str">
        <f t="shared" si="253"/>
        <v/>
      </c>
      <c r="CB654" s="121" t="str">
        <f t="shared" si="253"/>
        <v/>
      </c>
      <c r="CC654" s="121" t="str">
        <f t="shared" si="253"/>
        <v/>
      </c>
      <c r="CD654" s="121" t="str">
        <f t="shared" si="253"/>
        <v/>
      </c>
      <c r="CE654" s="121" t="str">
        <f t="shared" si="253"/>
        <v/>
      </c>
      <c r="CF654" s="121" t="str">
        <f t="shared" si="253"/>
        <v/>
      </c>
      <c r="CG654" s="121" t="str">
        <f t="shared" si="253"/>
        <v/>
      </c>
      <c r="CH654" s="121" t="str">
        <f t="shared" si="253"/>
        <v/>
      </c>
      <c r="CI654" s="121" t="str">
        <f t="shared" si="253"/>
        <v/>
      </c>
      <c r="CJ654" s="56">
        <f>SUM(F654:CI654)</f>
        <v>0</v>
      </c>
      <c r="CK654" s="50" t="s">
        <v>172</v>
      </c>
    </row>
    <row r="655" spans="3:89" s="29" customFormat="1" ht="15" customHeight="1">
      <c r="C655" s="29" t="str">
        <f>$G643&amp;" "&amp;$C643</f>
        <v>Phase B Hotel Equipment</v>
      </c>
      <c r="D655" s="273">
        <f>IF(G646="",0,G646)</f>
        <v>0</v>
      </c>
      <c r="E655" s="273">
        <f>IF(G648="",0,G648)</f>
        <v>0</v>
      </c>
      <c r="F655" s="277">
        <f t="shared" ref="F655:AK655" si="254">IF(F$17="","",IF(AND(F$17&gt;=$D655,F$17&lt;=$E655),$G$644/($E655-$D655+1)))</f>
        <v>0</v>
      </c>
      <c r="G655" s="277" t="b">
        <f t="shared" si="254"/>
        <v>0</v>
      </c>
      <c r="H655" s="277" t="b">
        <f t="shared" si="254"/>
        <v>0</v>
      </c>
      <c r="I655" s="277" t="b">
        <f t="shared" si="254"/>
        <v>0</v>
      </c>
      <c r="J655" s="277" t="b">
        <f t="shared" si="254"/>
        <v>0</v>
      </c>
      <c r="K655" s="277" t="b">
        <f t="shared" si="254"/>
        <v>0</v>
      </c>
      <c r="L655" s="277" t="b">
        <f t="shared" si="254"/>
        <v>0</v>
      </c>
      <c r="M655" s="277" t="b">
        <f t="shared" si="254"/>
        <v>0</v>
      </c>
      <c r="N655" s="277" t="b">
        <f t="shared" si="254"/>
        <v>0</v>
      </c>
      <c r="O655" s="277" t="b">
        <f t="shared" si="254"/>
        <v>0</v>
      </c>
      <c r="P655" s="277" t="b">
        <f t="shared" si="254"/>
        <v>0</v>
      </c>
      <c r="Q655" s="277" t="b">
        <f t="shared" si="254"/>
        <v>0</v>
      </c>
      <c r="R655" s="277" t="b">
        <f t="shared" si="254"/>
        <v>0</v>
      </c>
      <c r="S655" s="277" t="b">
        <f t="shared" si="254"/>
        <v>0</v>
      </c>
      <c r="T655" s="277" t="b">
        <f t="shared" si="254"/>
        <v>0</v>
      </c>
      <c r="U655" s="277" t="b">
        <f t="shared" si="254"/>
        <v>0</v>
      </c>
      <c r="V655" s="277" t="b">
        <f t="shared" si="254"/>
        <v>0</v>
      </c>
      <c r="W655" s="277" t="b">
        <f t="shared" si="254"/>
        <v>0</v>
      </c>
      <c r="X655" s="277" t="b">
        <f t="shared" si="254"/>
        <v>0</v>
      </c>
      <c r="Y655" s="277" t="b">
        <f t="shared" si="254"/>
        <v>0</v>
      </c>
      <c r="Z655" s="277" t="b">
        <f t="shared" si="254"/>
        <v>0</v>
      </c>
      <c r="AA655" s="277" t="b">
        <f t="shared" si="254"/>
        <v>0</v>
      </c>
      <c r="AB655" s="277" t="b">
        <f t="shared" si="254"/>
        <v>0</v>
      </c>
      <c r="AC655" s="277" t="b">
        <f t="shared" si="254"/>
        <v>0</v>
      </c>
      <c r="AD655" s="277" t="b">
        <f t="shared" si="254"/>
        <v>0</v>
      </c>
      <c r="AE655" s="277" t="b">
        <f t="shared" si="254"/>
        <v>0</v>
      </c>
      <c r="AF655" s="277" t="b">
        <f t="shared" si="254"/>
        <v>0</v>
      </c>
      <c r="AG655" s="277" t="b">
        <f t="shared" si="254"/>
        <v>0</v>
      </c>
      <c r="AH655" s="277" t="b">
        <f t="shared" si="254"/>
        <v>0</v>
      </c>
      <c r="AI655" s="277" t="b">
        <f t="shared" si="254"/>
        <v>0</v>
      </c>
      <c r="AJ655" s="277" t="b">
        <f t="shared" si="254"/>
        <v>0</v>
      </c>
      <c r="AK655" s="277" t="b">
        <f t="shared" si="254"/>
        <v>0</v>
      </c>
      <c r="AL655" s="277" t="b">
        <f t="shared" ref="AL655:BQ655" si="255">IF(AL$17="","",IF(AND(AL$17&gt;=$D655,AL$17&lt;=$E655),$G$644/($E655-$D655+1)))</f>
        <v>0</v>
      </c>
      <c r="AM655" s="277" t="b">
        <f t="shared" si="255"/>
        <v>0</v>
      </c>
      <c r="AN655" s="277" t="b">
        <f t="shared" si="255"/>
        <v>0</v>
      </c>
      <c r="AO655" s="277" t="b">
        <f t="shared" si="255"/>
        <v>0</v>
      </c>
      <c r="AP655" s="277" t="b">
        <f t="shared" si="255"/>
        <v>0</v>
      </c>
      <c r="AQ655" s="277" t="b">
        <f t="shared" si="255"/>
        <v>0</v>
      </c>
      <c r="AR655" s="277" t="b">
        <f t="shared" si="255"/>
        <v>0</v>
      </c>
      <c r="AS655" s="277" t="b">
        <f t="shared" si="255"/>
        <v>0</v>
      </c>
      <c r="AT655" s="277" t="b">
        <f t="shared" si="255"/>
        <v>0</v>
      </c>
      <c r="AU655" s="277" t="b">
        <f t="shared" si="255"/>
        <v>0</v>
      </c>
      <c r="AV655" s="277" t="b">
        <f t="shared" si="255"/>
        <v>0</v>
      </c>
      <c r="AW655" s="277" t="b">
        <f t="shared" si="255"/>
        <v>0</v>
      </c>
      <c r="AX655" s="277" t="b">
        <f t="shared" si="255"/>
        <v>0</v>
      </c>
      <c r="AY655" s="277" t="b">
        <f t="shared" si="255"/>
        <v>0</v>
      </c>
      <c r="AZ655" s="277" t="b">
        <f t="shared" si="255"/>
        <v>0</v>
      </c>
      <c r="BA655" s="277" t="b">
        <f t="shared" si="255"/>
        <v>0</v>
      </c>
      <c r="BB655" s="277" t="b">
        <f t="shared" si="255"/>
        <v>0</v>
      </c>
      <c r="BC655" s="277" t="b">
        <f t="shared" si="255"/>
        <v>0</v>
      </c>
      <c r="BD655" s="277" t="b">
        <f t="shared" si="255"/>
        <v>0</v>
      </c>
      <c r="BE655" s="277" t="b">
        <f t="shared" si="255"/>
        <v>0</v>
      </c>
      <c r="BF655" s="277" t="b">
        <f t="shared" si="255"/>
        <v>0</v>
      </c>
      <c r="BG655" s="277" t="b">
        <f t="shared" si="255"/>
        <v>0</v>
      </c>
      <c r="BH655" s="277" t="b">
        <f t="shared" si="255"/>
        <v>0</v>
      </c>
      <c r="BI655" s="277" t="b">
        <f t="shared" si="255"/>
        <v>0</v>
      </c>
      <c r="BJ655" s="277" t="b">
        <f t="shared" si="255"/>
        <v>0</v>
      </c>
      <c r="BK655" s="277" t="b">
        <f t="shared" si="255"/>
        <v>0</v>
      </c>
      <c r="BL655" s="277" t="b">
        <f t="shared" si="255"/>
        <v>0</v>
      </c>
      <c r="BM655" s="277" t="b">
        <f t="shared" si="255"/>
        <v>0</v>
      </c>
      <c r="BN655" s="277" t="b">
        <f t="shared" si="255"/>
        <v>0</v>
      </c>
      <c r="BO655" s="277" t="str">
        <f t="shared" si="255"/>
        <v/>
      </c>
      <c r="BP655" s="277" t="str">
        <f t="shared" si="255"/>
        <v/>
      </c>
      <c r="BQ655" s="277" t="str">
        <f t="shared" si="255"/>
        <v/>
      </c>
      <c r="BR655" s="277" t="str">
        <f t="shared" ref="BR655:CI655" si="256">IF(BR$17="","",IF(AND(BR$17&gt;=$D655,BR$17&lt;=$E655),$G$644/($E655-$D655+1)))</f>
        <v/>
      </c>
      <c r="BS655" s="277" t="str">
        <f t="shared" si="256"/>
        <v/>
      </c>
      <c r="BT655" s="277" t="str">
        <f t="shared" si="256"/>
        <v/>
      </c>
      <c r="BU655" s="277" t="str">
        <f t="shared" si="256"/>
        <v/>
      </c>
      <c r="BV655" s="277" t="str">
        <f t="shared" si="256"/>
        <v/>
      </c>
      <c r="BW655" s="277" t="str">
        <f t="shared" si="256"/>
        <v/>
      </c>
      <c r="BX655" s="277" t="str">
        <f t="shared" si="256"/>
        <v/>
      </c>
      <c r="BY655" s="277" t="str">
        <f t="shared" si="256"/>
        <v/>
      </c>
      <c r="BZ655" s="277" t="str">
        <f t="shared" si="256"/>
        <v/>
      </c>
      <c r="CA655" s="277" t="str">
        <f t="shared" si="256"/>
        <v/>
      </c>
      <c r="CB655" s="277" t="str">
        <f t="shared" si="256"/>
        <v/>
      </c>
      <c r="CC655" s="277" t="str">
        <f t="shared" si="256"/>
        <v/>
      </c>
      <c r="CD655" s="277" t="str">
        <f t="shared" si="256"/>
        <v/>
      </c>
      <c r="CE655" s="277" t="str">
        <f t="shared" si="256"/>
        <v/>
      </c>
      <c r="CF655" s="277" t="str">
        <f t="shared" si="256"/>
        <v/>
      </c>
      <c r="CG655" s="277" t="str">
        <f t="shared" si="256"/>
        <v/>
      </c>
      <c r="CH655" s="277" t="str">
        <f t="shared" si="256"/>
        <v/>
      </c>
      <c r="CI655" s="277" t="str">
        <f t="shared" si="256"/>
        <v/>
      </c>
      <c r="CJ655" s="272">
        <f>SUM(F655:CI655)</f>
        <v>0</v>
      </c>
      <c r="CK655" s="50" t="s">
        <v>172</v>
      </c>
    </row>
    <row r="656" spans="3:89" s="29" customFormat="1" ht="15" customHeight="1">
      <c r="C656" s="140" t="str">
        <f>"Total "&amp;$C643</f>
        <v>Total Hotel Equipment</v>
      </c>
      <c r="D656" s="270">
        <f>IF(D646="",0,D646)</f>
        <v>18</v>
      </c>
      <c r="E656" s="270">
        <f>IF(D648="",0,D648)</f>
        <v>23</v>
      </c>
      <c r="F656" s="278">
        <f t="shared" ref="F656:AK656" si="257">IF(F$17="","",IF($E$651=0,SUM(F654:F655),IF(AND(F$17&gt;=$D656,F$17&lt;=$E656),$D644/($E656-$D656+1),0)))</f>
        <v>0</v>
      </c>
      <c r="G656" s="278">
        <f t="shared" si="257"/>
        <v>0</v>
      </c>
      <c r="H656" s="278">
        <f t="shared" si="257"/>
        <v>0</v>
      </c>
      <c r="I656" s="278">
        <f t="shared" si="257"/>
        <v>0</v>
      </c>
      <c r="J656" s="278">
        <f t="shared" si="257"/>
        <v>0</v>
      </c>
      <c r="K656" s="278">
        <f t="shared" si="257"/>
        <v>0</v>
      </c>
      <c r="L656" s="278">
        <f t="shared" si="257"/>
        <v>0</v>
      </c>
      <c r="M656" s="278">
        <f t="shared" si="257"/>
        <v>0</v>
      </c>
      <c r="N656" s="278">
        <f t="shared" si="257"/>
        <v>0</v>
      </c>
      <c r="O656" s="278">
        <f t="shared" si="257"/>
        <v>0</v>
      </c>
      <c r="P656" s="278">
        <f t="shared" si="257"/>
        <v>0</v>
      </c>
      <c r="Q656" s="278">
        <f t="shared" si="257"/>
        <v>0</v>
      </c>
      <c r="R656" s="278">
        <f t="shared" si="257"/>
        <v>0</v>
      </c>
      <c r="S656" s="278">
        <f t="shared" si="257"/>
        <v>0</v>
      </c>
      <c r="T656" s="278">
        <f t="shared" si="257"/>
        <v>0</v>
      </c>
      <c r="U656" s="278">
        <f t="shared" si="257"/>
        <v>0</v>
      </c>
      <c r="V656" s="278">
        <f t="shared" si="257"/>
        <v>0</v>
      </c>
      <c r="W656" s="278">
        <f t="shared" si="257"/>
        <v>0</v>
      </c>
      <c r="X656" s="278">
        <f t="shared" si="257"/>
        <v>0</v>
      </c>
      <c r="Y656" s="278">
        <f t="shared" si="257"/>
        <v>0</v>
      </c>
      <c r="Z656" s="278">
        <f t="shared" si="257"/>
        <v>0</v>
      </c>
      <c r="AA656" s="278">
        <f t="shared" si="257"/>
        <v>0</v>
      </c>
      <c r="AB656" s="278">
        <f t="shared" si="257"/>
        <v>0</v>
      </c>
      <c r="AC656" s="278">
        <f t="shared" si="257"/>
        <v>0</v>
      </c>
      <c r="AD656" s="278">
        <f t="shared" si="257"/>
        <v>0</v>
      </c>
      <c r="AE656" s="278">
        <f t="shared" si="257"/>
        <v>0</v>
      </c>
      <c r="AF656" s="278">
        <f t="shared" si="257"/>
        <v>0</v>
      </c>
      <c r="AG656" s="278">
        <f t="shared" si="257"/>
        <v>0</v>
      </c>
      <c r="AH656" s="278">
        <f t="shared" si="257"/>
        <v>0</v>
      </c>
      <c r="AI656" s="278">
        <f t="shared" si="257"/>
        <v>0</v>
      </c>
      <c r="AJ656" s="278">
        <f t="shared" si="257"/>
        <v>0</v>
      </c>
      <c r="AK656" s="278">
        <f t="shared" si="257"/>
        <v>0</v>
      </c>
      <c r="AL656" s="278">
        <f t="shared" ref="AL656:BQ656" si="258">IF(AL$17="","",IF($E$651=0,SUM(AL654:AL655),IF(AND(AL$17&gt;=$D656,AL$17&lt;=$E656),$D644/($E656-$D656+1),0)))</f>
        <v>0</v>
      </c>
      <c r="AM656" s="278">
        <f t="shared" si="258"/>
        <v>0</v>
      </c>
      <c r="AN656" s="278">
        <f t="shared" si="258"/>
        <v>0</v>
      </c>
      <c r="AO656" s="278">
        <f t="shared" si="258"/>
        <v>0</v>
      </c>
      <c r="AP656" s="278">
        <f t="shared" si="258"/>
        <v>0</v>
      </c>
      <c r="AQ656" s="278">
        <f t="shared" si="258"/>
        <v>0</v>
      </c>
      <c r="AR656" s="278">
        <f t="shared" si="258"/>
        <v>0</v>
      </c>
      <c r="AS656" s="278">
        <f t="shared" si="258"/>
        <v>0</v>
      </c>
      <c r="AT656" s="278">
        <f t="shared" si="258"/>
        <v>0</v>
      </c>
      <c r="AU656" s="278">
        <f t="shared" si="258"/>
        <v>0</v>
      </c>
      <c r="AV656" s="278">
        <f t="shared" si="258"/>
        <v>0</v>
      </c>
      <c r="AW656" s="278">
        <f t="shared" si="258"/>
        <v>0</v>
      </c>
      <c r="AX656" s="278">
        <f t="shared" si="258"/>
        <v>0</v>
      </c>
      <c r="AY656" s="278">
        <f t="shared" si="258"/>
        <v>0</v>
      </c>
      <c r="AZ656" s="278">
        <f t="shared" si="258"/>
        <v>0</v>
      </c>
      <c r="BA656" s="278">
        <f t="shared" si="258"/>
        <v>0</v>
      </c>
      <c r="BB656" s="278">
        <f t="shared" si="258"/>
        <v>0</v>
      </c>
      <c r="BC656" s="278">
        <f t="shared" si="258"/>
        <v>0</v>
      </c>
      <c r="BD656" s="278">
        <f t="shared" si="258"/>
        <v>0</v>
      </c>
      <c r="BE656" s="278">
        <f t="shared" si="258"/>
        <v>0</v>
      </c>
      <c r="BF656" s="278">
        <f t="shared" si="258"/>
        <v>0</v>
      </c>
      <c r="BG656" s="278">
        <f t="shared" si="258"/>
        <v>0</v>
      </c>
      <c r="BH656" s="278">
        <f t="shared" si="258"/>
        <v>0</v>
      </c>
      <c r="BI656" s="278">
        <f t="shared" si="258"/>
        <v>0</v>
      </c>
      <c r="BJ656" s="278">
        <f t="shared" si="258"/>
        <v>0</v>
      </c>
      <c r="BK656" s="278">
        <f t="shared" si="258"/>
        <v>0</v>
      </c>
      <c r="BL656" s="278">
        <f t="shared" si="258"/>
        <v>0</v>
      </c>
      <c r="BM656" s="278">
        <f t="shared" si="258"/>
        <v>0</v>
      </c>
      <c r="BN656" s="278">
        <f t="shared" si="258"/>
        <v>0</v>
      </c>
      <c r="BO656" s="278" t="str">
        <f t="shared" si="258"/>
        <v/>
      </c>
      <c r="BP656" s="278" t="str">
        <f t="shared" si="258"/>
        <v/>
      </c>
      <c r="BQ656" s="278" t="str">
        <f t="shared" si="258"/>
        <v/>
      </c>
      <c r="BR656" s="278" t="str">
        <f t="shared" ref="BR656:CI656" si="259">IF(BR$17="","",IF($E$651=0,SUM(BR654:BR655),IF(AND(BR$17&gt;=$D656,BR$17&lt;=$E656),$D644/($E656-$D656+1),0)))</f>
        <v/>
      </c>
      <c r="BS656" s="278" t="str">
        <f t="shared" si="259"/>
        <v/>
      </c>
      <c r="BT656" s="278" t="str">
        <f t="shared" si="259"/>
        <v/>
      </c>
      <c r="BU656" s="278" t="str">
        <f t="shared" si="259"/>
        <v/>
      </c>
      <c r="BV656" s="278" t="str">
        <f t="shared" si="259"/>
        <v/>
      </c>
      <c r="BW656" s="278" t="str">
        <f t="shared" si="259"/>
        <v/>
      </c>
      <c r="BX656" s="278" t="str">
        <f t="shared" si="259"/>
        <v/>
      </c>
      <c r="BY656" s="278" t="str">
        <f t="shared" si="259"/>
        <v/>
      </c>
      <c r="BZ656" s="278" t="str">
        <f t="shared" si="259"/>
        <v/>
      </c>
      <c r="CA656" s="278" t="str">
        <f t="shared" si="259"/>
        <v/>
      </c>
      <c r="CB656" s="278" t="str">
        <f t="shared" si="259"/>
        <v/>
      </c>
      <c r="CC656" s="278" t="str">
        <f t="shared" si="259"/>
        <v/>
      </c>
      <c r="CD656" s="278" t="str">
        <f t="shared" si="259"/>
        <v/>
      </c>
      <c r="CE656" s="278" t="str">
        <f t="shared" si="259"/>
        <v/>
      </c>
      <c r="CF656" s="278" t="str">
        <f t="shared" si="259"/>
        <v/>
      </c>
      <c r="CG656" s="278" t="str">
        <f t="shared" si="259"/>
        <v/>
      </c>
      <c r="CH656" s="278" t="str">
        <f t="shared" si="259"/>
        <v/>
      </c>
      <c r="CI656" s="278" t="str">
        <f t="shared" si="259"/>
        <v/>
      </c>
      <c r="CJ656" s="56">
        <f>SUM(F656:CI656)</f>
        <v>0</v>
      </c>
      <c r="CK656" s="50" t="s">
        <v>172</v>
      </c>
    </row>
    <row r="657" spans="3:89" s="29" customFormat="1" ht="15" customHeight="1">
      <c r="D657" s="289"/>
      <c r="E657" s="28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  <c r="CG657" s="39"/>
      <c r="CH657" s="39"/>
      <c r="CI657" s="39"/>
      <c r="CJ657" s="56"/>
      <c r="CK657" s="50" t="s">
        <v>172</v>
      </c>
    </row>
    <row r="658" spans="3:89" s="29" customFormat="1" ht="15" customHeight="1">
      <c r="D658" s="289"/>
      <c r="E658" s="28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  <c r="CG658" s="39"/>
      <c r="CH658" s="39"/>
      <c r="CI658" s="39"/>
      <c r="CJ658" s="56"/>
      <c r="CK658" s="50" t="s">
        <v>172</v>
      </c>
    </row>
    <row r="659" spans="3:89" s="29" customFormat="1" ht="15" customHeight="1">
      <c r="C659" s="161" t="str">
        <f>C661</f>
        <v>Contingency</v>
      </c>
      <c r="D659" s="161"/>
      <c r="E659" s="161"/>
      <c r="F659" s="161"/>
      <c r="G659" s="161"/>
      <c r="H659" s="161"/>
      <c r="I659" s="161"/>
      <c r="J659" s="161"/>
      <c r="K659" s="161"/>
      <c r="L659" s="161"/>
      <c r="M659" s="161"/>
      <c r="N659" s="161"/>
      <c r="O659" s="161"/>
      <c r="P659" s="161"/>
      <c r="Q659" s="161"/>
      <c r="R659" s="161"/>
      <c r="S659" s="161"/>
      <c r="T659" s="161"/>
      <c r="U659" s="161"/>
      <c r="V659" s="161"/>
      <c r="W659" s="161"/>
      <c r="X659" s="161"/>
      <c r="Y659" s="161"/>
      <c r="Z659" s="161"/>
      <c r="AA659" s="161"/>
      <c r="AB659" s="161"/>
      <c r="AC659" s="161"/>
      <c r="AD659" s="161"/>
      <c r="AE659" s="161"/>
      <c r="AF659" s="161"/>
      <c r="AG659" s="161"/>
      <c r="AH659" s="161"/>
      <c r="AI659" s="161"/>
      <c r="AJ659" s="161"/>
      <c r="AK659" s="161"/>
      <c r="AL659" s="161"/>
      <c r="AM659" s="161"/>
      <c r="AN659" s="161"/>
      <c r="AO659" s="161"/>
      <c r="AP659" s="161"/>
      <c r="AQ659" s="161"/>
      <c r="AR659" s="161"/>
      <c r="AS659" s="161"/>
      <c r="AT659" s="161"/>
      <c r="AU659" s="161"/>
      <c r="AV659" s="161"/>
      <c r="AW659" s="161"/>
      <c r="AX659" s="161"/>
      <c r="AY659" s="161"/>
      <c r="AZ659" s="161"/>
      <c r="BA659" s="161"/>
      <c r="BB659" s="161"/>
      <c r="BC659" s="161"/>
      <c r="BD659" s="161"/>
      <c r="BE659" s="161"/>
      <c r="BF659" s="161"/>
      <c r="BG659" s="161"/>
      <c r="BH659" s="161"/>
      <c r="BI659" s="161"/>
      <c r="BJ659" s="161"/>
      <c r="BK659" s="161"/>
      <c r="BL659" s="161"/>
      <c r="BM659" s="161"/>
      <c r="BN659" s="161"/>
      <c r="BO659" s="161"/>
      <c r="BP659" s="161"/>
      <c r="BQ659" s="161"/>
      <c r="BR659" s="161"/>
      <c r="BS659" s="161"/>
      <c r="BT659" s="161"/>
      <c r="BU659" s="161"/>
      <c r="BV659" s="161"/>
      <c r="BW659" s="161"/>
      <c r="BX659" s="161"/>
      <c r="BY659" s="161"/>
      <c r="BZ659" s="161"/>
      <c r="CA659" s="161"/>
      <c r="CB659" s="161"/>
      <c r="CC659" s="161"/>
      <c r="CD659" s="161"/>
      <c r="CE659" s="161"/>
      <c r="CF659" s="161"/>
      <c r="CG659" s="161"/>
      <c r="CH659" s="161"/>
      <c r="CI659" s="161"/>
      <c r="CJ659" s="161"/>
      <c r="CK659" s="50" t="s">
        <v>172</v>
      </c>
    </row>
    <row r="660" spans="3:89" s="29" customFormat="1" ht="15" customHeight="1">
      <c r="D660" s="289"/>
      <c r="E660" s="28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  <c r="CG660" s="39"/>
      <c r="CH660" s="39"/>
      <c r="CI660" s="39"/>
      <c r="CJ660" s="56"/>
      <c r="CK660" s="50" t="s">
        <v>172</v>
      </c>
    </row>
    <row r="661" spans="3:89" s="29" customFormat="1" ht="15" customHeight="1">
      <c r="C661" s="326" t="s">
        <v>18</v>
      </c>
      <c r="D661" s="249" t="s">
        <v>296</v>
      </c>
      <c r="E661" s="249" t="s">
        <v>303</v>
      </c>
      <c r="F661" s="249" t="s">
        <v>295</v>
      </c>
      <c r="G661" s="249" t="s">
        <v>294</v>
      </c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  <c r="CG661" s="39"/>
      <c r="CH661" s="39"/>
      <c r="CI661" s="39"/>
      <c r="CJ661" s="56"/>
      <c r="CK661" s="50" t="s">
        <v>172</v>
      </c>
    </row>
    <row r="662" spans="3:89" s="29" customFormat="1" ht="15" customHeight="1">
      <c r="C662" s="34" t="str">
        <f>C661&amp;" Cost"</f>
        <v>Contingency Cost</v>
      </c>
      <c r="D662" s="334">
        <f>D663*SUM(D644,D626,D608,D590,D571,D551,D532,D513,D494,D475)</f>
        <v>1167000</v>
      </c>
      <c r="E662" s="235"/>
      <c r="F662" s="118">
        <f>F663*SUM(F644,F626,F608,F590,F571,F551,F532,F513,F494,F475)</f>
        <v>1167000</v>
      </c>
      <c r="G662" s="118">
        <f>G663*SUM(G644,G626,G608,G590,G571,G551,G532,G513,G494,G475)</f>
        <v>0</v>
      </c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  <c r="CG662" s="39"/>
      <c r="CH662" s="39"/>
      <c r="CI662" s="39"/>
      <c r="CJ662" s="56"/>
      <c r="CK662" s="50" t="s">
        <v>172</v>
      </c>
    </row>
    <row r="663" spans="3:89" s="29" customFormat="1" ht="15" customHeight="1">
      <c r="C663" s="34" t="s">
        <v>366</v>
      </c>
      <c r="D663" s="335">
        <f>IF(C$76="","",IF(E663="",G663+F663,E663))</f>
        <v>0.03</v>
      </c>
      <c r="E663" s="325"/>
      <c r="F663" s="78">
        <v>0.03</v>
      </c>
      <c r="G663" s="78">
        <v>0</v>
      </c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39"/>
      <c r="CJ663" s="56"/>
      <c r="CK663" s="50" t="s">
        <v>172</v>
      </c>
    </row>
    <row r="664" spans="3:89" s="29" customFormat="1" ht="15" customHeight="1">
      <c r="C664" s="207"/>
      <c r="F664" s="302"/>
      <c r="G664" s="302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  <c r="CG664" s="39"/>
      <c r="CH664" s="39"/>
      <c r="CI664" s="39"/>
      <c r="CJ664" s="56"/>
      <c r="CK664" s="50" t="s">
        <v>172</v>
      </c>
    </row>
    <row r="665" spans="3:89" s="29" customFormat="1" ht="15" customHeight="1">
      <c r="C665" s="34" t="str">
        <f>C661&amp;" Start Period"</f>
        <v>Contingency Start Period</v>
      </c>
      <c r="D665" s="233">
        <f>MIN(F665:G665)</f>
        <v>4</v>
      </c>
      <c r="F665" s="282">
        <v>4</v>
      </c>
      <c r="G665" s="282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  <c r="CG665" s="39"/>
      <c r="CH665" s="39"/>
      <c r="CI665" s="39"/>
      <c r="CJ665" s="56"/>
      <c r="CK665" s="50" t="s">
        <v>172</v>
      </c>
    </row>
    <row r="666" spans="3:89" s="29" customFormat="1" ht="15" customHeight="1">
      <c r="C666" s="207" t="s">
        <v>13</v>
      </c>
      <c r="D666" s="206">
        <f>IF(D665="","",INDEX($F$16:$CK$17,1,MATCH(D665,$F$17:$CK$17,1)))</f>
        <v>42216</v>
      </c>
      <c r="F666" s="206">
        <f>IF(F665="","",INDEX($F$16:$CK$17,1,MATCH(F665,$F$17:$CK$17,1)))</f>
        <v>42216</v>
      </c>
      <c r="G666" s="206" t="str">
        <f>IF(G665="","",INDEX($F$16:$CK$17,1,MATCH(G665,$F$17:$CK$17,1)))</f>
        <v/>
      </c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  <c r="CG666" s="39"/>
      <c r="CH666" s="39"/>
      <c r="CI666" s="39"/>
      <c r="CJ666" s="56"/>
      <c r="CK666" s="50" t="s">
        <v>172</v>
      </c>
    </row>
    <row r="667" spans="3:89" s="29" customFormat="1" ht="15" customHeight="1">
      <c r="C667" s="34" t="str">
        <f>C661&amp;" End Period"</f>
        <v>Contingency End Period</v>
      </c>
      <c r="D667" s="233">
        <f>MAX(F667:G667)</f>
        <v>21</v>
      </c>
      <c r="F667" s="282">
        <v>21</v>
      </c>
      <c r="G667" s="282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  <c r="CJ667" s="56"/>
      <c r="CK667" s="50" t="s">
        <v>172</v>
      </c>
    </row>
    <row r="668" spans="3:89" s="29" customFormat="1" ht="15" customHeight="1">
      <c r="C668" s="207" t="s">
        <v>13</v>
      </c>
      <c r="D668" s="206">
        <f>IF(D667="","",INDEX($F$16:$CK$17,1,MATCH(D667,$F$17:$CK$17,1)))</f>
        <v>42735</v>
      </c>
      <c r="F668" s="206">
        <f>IF(F667="","",INDEX($F$16:$CK$17,1,MATCH(F667,$F$17:$CK$17,1)))</f>
        <v>42735</v>
      </c>
      <c r="G668" s="206" t="str">
        <f>IF(G667="","",INDEX($F$16:$CK$17,1,MATCH(G667,$F$17:$CK$17,1)))</f>
        <v/>
      </c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  <c r="CJ668" s="56"/>
      <c r="CK668" s="50" t="s">
        <v>172</v>
      </c>
    </row>
    <row r="669" spans="3:89" s="29" customFormat="1" ht="15" customHeight="1">
      <c r="D669" s="242"/>
      <c r="E669" s="243"/>
      <c r="F669" s="242"/>
      <c r="G669" s="18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  <c r="CJ669" s="56"/>
      <c r="CK669" s="50" t="s">
        <v>172</v>
      </c>
    </row>
    <row r="670" spans="3:89" s="29" customFormat="1" ht="15" customHeight="1">
      <c r="C670" s="34" t="s">
        <v>300</v>
      </c>
      <c r="D670" s="281" t="s">
        <v>299</v>
      </c>
      <c r="E670" s="280">
        <f>IF(D670=F670,0,1)</f>
        <v>0</v>
      </c>
      <c r="F670" s="279" t="s">
        <v>299</v>
      </c>
      <c r="G670" s="279" t="s">
        <v>298</v>
      </c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  <c r="CJ670" s="56"/>
      <c r="CK670" s="50" t="s">
        <v>172</v>
      </c>
    </row>
    <row r="671" spans="3:89" s="29" customFormat="1" ht="15" customHeight="1">
      <c r="C671" s="34" t="s">
        <v>365</v>
      </c>
      <c r="D671" s="281" t="s">
        <v>309</v>
      </c>
      <c r="E671" s="280">
        <f>IF(D671=F671,0,1)</f>
        <v>1</v>
      </c>
      <c r="F671" s="279" t="s">
        <v>151</v>
      </c>
      <c r="G671" s="279" t="s">
        <v>309</v>
      </c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  <c r="CG671" s="39"/>
      <c r="CH671" s="39"/>
      <c r="CI671" s="39"/>
      <c r="CJ671" s="56"/>
      <c r="CK671" s="50" t="s">
        <v>172</v>
      </c>
    </row>
    <row r="672" spans="3:89" s="29" customFormat="1" ht="15" customHeight="1">
      <c r="C672" s="207"/>
      <c r="D672" s="242"/>
      <c r="E672" s="243"/>
      <c r="F672" s="242"/>
      <c r="G672" s="18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  <c r="CG672" s="39"/>
      <c r="CH672" s="39"/>
      <c r="CI672" s="39"/>
      <c r="CJ672" s="56"/>
      <c r="CK672" s="50" t="s">
        <v>172</v>
      </c>
    </row>
    <row r="673" spans="3:89" s="29" customFormat="1" ht="15" customHeight="1">
      <c r="C673" s="29" t="str">
        <f>$F661&amp;" "&amp;$C661</f>
        <v>Phase A Contingency</v>
      </c>
      <c r="D673" s="274">
        <f>F665</f>
        <v>4</v>
      </c>
      <c r="E673" s="274">
        <f>F667</f>
        <v>21</v>
      </c>
      <c r="F673" s="121" t="b">
        <f t="shared" ref="F673:AK673" si="260">IF(F$17="","",IF(AND(F$17&gt;=$D673,F$17&lt;=$E673),$F$662/($E673-$D673+1)))</f>
        <v>0</v>
      </c>
      <c r="G673" s="121" t="b">
        <f t="shared" si="260"/>
        <v>0</v>
      </c>
      <c r="H673" s="121" t="b">
        <f t="shared" si="260"/>
        <v>0</v>
      </c>
      <c r="I673" s="121" t="b">
        <f t="shared" si="260"/>
        <v>0</v>
      </c>
      <c r="J673" s="121">
        <f t="shared" si="260"/>
        <v>64833.333333333336</v>
      </c>
      <c r="K673" s="121">
        <f t="shared" si="260"/>
        <v>64833.333333333336</v>
      </c>
      <c r="L673" s="121">
        <f t="shared" si="260"/>
        <v>64833.333333333336</v>
      </c>
      <c r="M673" s="121">
        <f t="shared" si="260"/>
        <v>64833.333333333336</v>
      </c>
      <c r="N673" s="121">
        <f t="shared" si="260"/>
        <v>64833.333333333336</v>
      </c>
      <c r="O673" s="121">
        <f t="shared" si="260"/>
        <v>64833.333333333336</v>
      </c>
      <c r="P673" s="121">
        <f t="shared" si="260"/>
        <v>64833.333333333336</v>
      </c>
      <c r="Q673" s="121">
        <f t="shared" si="260"/>
        <v>64833.333333333336</v>
      </c>
      <c r="R673" s="121">
        <f t="shared" si="260"/>
        <v>64833.333333333336</v>
      </c>
      <c r="S673" s="121">
        <f t="shared" si="260"/>
        <v>64833.333333333336</v>
      </c>
      <c r="T673" s="121">
        <f t="shared" si="260"/>
        <v>64833.333333333336</v>
      </c>
      <c r="U673" s="121">
        <f t="shared" si="260"/>
        <v>64833.333333333336</v>
      </c>
      <c r="V673" s="121">
        <f t="shared" si="260"/>
        <v>64833.333333333336</v>
      </c>
      <c r="W673" s="121">
        <f t="shared" si="260"/>
        <v>64833.333333333336</v>
      </c>
      <c r="X673" s="121">
        <f t="shared" si="260"/>
        <v>64833.333333333336</v>
      </c>
      <c r="Y673" s="121">
        <f t="shared" si="260"/>
        <v>64833.333333333336</v>
      </c>
      <c r="Z673" s="121">
        <f t="shared" si="260"/>
        <v>64833.333333333336</v>
      </c>
      <c r="AA673" s="121">
        <f t="shared" si="260"/>
        <v>64833.333333333336</v>
      </c>
      <c r="AB673" s="121" t="b">
        <f t="shared" si="260"/>
        <v>0</v>
      </c>
      <c r="AC673" s="121" t="b">
        <f t="shared" si="260"/>
        <v>0</v>
      </c>
      <c r="AD673" s="121" t="b">
        <f t="shared" si="260"/>
        <v>0</v>
      </c>
      <c r="AE673" s="121" t="b">
        <f t="shared" si="260"/>
        <v>0</v>
      </c>
      <c r="AF673" s="121" t="b">
        <f t="shared" si="260"/>
        <v>0</v>
      </c>
      <c r="AG673" s="121" t="b">
        <f t="shared" si="260"/>
        <v>0</v>
      </c>
      <c r="AH673" s="121" t="b">
        <f t="shared" si="260"/>
        <v>0</v>
      </c>
      <c r="AI673" s="121" t="b">
        <f t="shared" si="260"/>
        <v>0</v>
      </c>
      <c r="AJ673" s="121" t="b">
        <f t="shared" si="260"/>
        <v>0</v>
      </c>
      <c r="AK673" s="121" t="b">
        <f t="shared" si="260"/>
        <v>0</v>
      </c>
      <c r="AL673" s="121" t="b">
        <f t="shared" ref="AL673:BQ673" si="261">IF(AL$17="","",IF(AND(AL$17&gt;=$D673,AL$17&lt;=$E673),$F$662/($E673-$D673+1)))</f>
        <v>0</v>
      </c>
      <c r="AM673" s="121" t="b">
        <f t="shared" si="261"/>
        <v>0</v>
      </c>
      <c r="AN673" s="121" t="b">
        <f t="shared" si="261"/>
        <v>0</v>
      </c>
      <c r="AO673" s="121" t="b">
        <f t="shared" si="261"/>
        <v>0</v>
      </c>
      <c r="AP673" s="121" t="b">
        <f t="shared" si="261"/>
        <v>0</v>
      </c>
      <c r="AQ673" s="121" t="b">
        <f t="shared" si="261"/>
        <v>0</v>
      </c>
      <c r="AR673" s="121" t="b">
        <f t="shared" si="261"/>
        <v>0</v>
      </c>
      <c r="AS673" s="121" t="b">
        <f t="shared" si="261"/>
        <v>0</v>
      </c>
      <c r="AT673" s="121" t="b">
        <f t="shared" si="261"/>
        <v>0</v>
      </c>
      <c r="AU673" s="121" t="b">
        <f t="shared" si="261"/>
        <v>0</v>
      </c>
      <c r="AV673" s="121" t="b">
        <f t="shared" si="261"/>
        <v>0</v>
      </c>
      <c r="AW673" s="121" t="b">
        <f t="shared" si="261"/>
        <v>0</v>
      </c>
      <c r="AX673" s="121" t="b">
        <f t="shared" si="261"/>
        <v>0</v>
      </c>
      <c r="AY673" s="121" t="b">
        <f t="shared" si="261"/>
        <v>0</v>
      </c>
      <c r="AZ673" s="121" t="b">
        <f t="shared" si="261"/>
        <v>0</v>
      </c>
      <c r="BA673" s="121" t="b">
        <f t="shared" si="261"/>
        <v>0</v>
      </c>
      <c r="BB673" s="121" t="b">
        <f t="shared" si="261"/>
        <v>0</v>
      </c>
      <c r="BC673" s="121" t="b">
        <f t="shared" si="261"/>
        <v>0</v>
      </c>
      <c r="BD673" s="121" t="b">
        <f t="shared" si="261"/>
        <v>0</v>
      </c>
      <c r="BE673" s="121" t="b">
        <f t="shared" si="261"/>
        <v>0</v>
      </c>
      <c r="BF673" s="121" t="b">
        <f t="shared" si="261"/>
        <v>0</v>
      </c>
      <c r="BG673" s="121" t="b">
        <f t="shared" si="261"/>
        <v>0</v>
      </c>
      <c r="BH673" s="121" t="b">
        <f t="shared" si="261"/>
        <v>0</v>
      </c>
      <c r="BI673" s="121" t="b">
        <f t="shared" si="261"/>
        <v>0</v>
      </c>
      <c r="BJ673" s="121" t="b">
        <f t="shared" si="261"/>
        <v>0</v>
      </c>
      <c r="BK673" s="121" t="b">
        <f t="shared" si="261"/>
        <v>0</v>
      </c>
      <c r="BL673" s="121" t="b">
        <f t="shared" si="261"/>
        <v>0</v>
      </c>
      <c r="BM673" s="121" t="b">
        <f t="shared" si="261"/>
        <v>0</v>
      </c>
      <c r="BN673" s="121" t="b">
        <f t="shared" si="261"/>
        <v>0</v>
      </c>
      <c r="BO673" s="121" t="str">
        <f t="shared" si="261"/>
        <v/>
      </c>
      <c r="BP673" s="121" t="str">
        <f t="shared" si="261"/>
        <v/>
      </c>
      <c r="BQ673" s="121" t="str">
        <f t="shared" si="261"/>
        <v/>
      </c>
      <c r="BR673" s="121" t="str">
        <f t="shared" ref="BR673:CI673" si="262">IF(BR$17="","",IF(AND(BR$17&gt;=$D673,BR$17&lt;=$E673),$F$662/($E673-$D673+1)))</f>
        <v/>
      </c>
      <c r="BS673" s="121" t="str">
        <f t="shared" si="262"/>
        <v/>
      </c>
      <c r="BT673" s="121" t="str">
        <f t="shared" si="262"/>
        <v/>
      </c>
      <c r="BU673" s="121" t="str">
        <f t="shared" si="262"/>
        <v/>
      </c>
      <c r="BV673" s="121" t="str">
        <f t="shared" si="262"/>
        <v/>
      </c>
      <c r="BW673" s="121" t="str">
        <f t="shared" si="262"/>
        <v/>
      </c>
      <c r="BX673" s="121" t="str">
        <f t="shared" si="262"/>
        <v/>
      </c>
      <c r="BY673" s="121" t="str">
        <f t="shared" si="262"/>
        <v/>
      </c>
      <c r="BZ673" s="121" t="str">
        <f t="shared" si="262"/>
        <v/>
      </c>
      <c r="CA673" s="121" t="str">
        <f t="shared" si="262"/>
        <v/>
      </c>
      <c r="CB673" s="121" t="str">
        <f t="shared" si="262"/>
        <v/>
      </c>
      <c r="CC673" s="121" t="str">
        <f t="shared" si="262"/>
        <v/>
      </c>
      <c r="CD673" s="121" t="str">
        <f t="shared" si="262"/>
        <v/>
      </c>
      <c r="CE673" s="121" t="str">
        <f t="shared" si="262"/>
        <v/>
      </c>
      <c r="CF673" s="121" t="str">
        <f t="shared" si="262"/>
        <v/>
      </c>
      <c r="CG673" s="121" t="str">
        <f t="shared" si="262"/>
        <v/>
      </c>
      <c r="CH673" s="121" t="str">
        <f t="shared" si="262"/>
        <v/>
      </c>
      <c r="CI673" s="121" t="str">
        <f t="shared" si="262"/>
        <v/>
      </c>
      <c r="CJ673" s="56">
        <f>SUM(F673:CI673)</f>
        <v>1167000.0000000002</v>
      </c>
      <c r="CK673" s="50" t="s">
        <v>172</v>
      </c>
    </row>
    <row r="674" spans="3:89" s="29" customFormat="1" ht="15" customHeight="1">
      <c r="C674" s="29" t="str">
        <f>$G661&amp;" "&amp;$C661</f>
        <v>Phase B Contingency</v>
      </c>
      <c r="D674" s="273">
        <f>IF(G665="",0,G665)</f>
        <v>0</v>
      </c>
      <c r="E674" s="273">
        <f>IF(G667="",0,G667)</f>
        <v>0</v>
      </c>
      <c r="F674" s="277">
        <f t="shared" ref="F674:AK674" si="263">IF(F$17="","",IF(AND(F$17&gt;=$D674,F$17&lt;=$E674),$G$662/($E674-$D674+1)))</f>
        <v>0</v>
      </c>
      <c r="G674" s="277" t="b">
        <f t="shared" si="263"/>
        <v>0</v>
      </c>
      <c r="H674" s="277" t="b">
        <f t="shared" si="263"/>
        <v>0</v>
      </c>
      <c r="I674" s="277" t="b">
        <f t="shared" si="263"/>
        <v>0</v>
      </c>
      <c r="J674" s="277" t="b">
        <f t="shared" si="263"/>
        <v>0</v>
      </c>
      <c r="K674" s="277" t="b">
        <f t="shared" si="263"/>
        <v>0</v>
      </c>
      <c r="L674" s="277" t="b">
        <f t="shared" si="263"/>
        <v>0</v>
      </c>
      <c r="M674" s="277" t="b">
        <f t="shared" si="263"/>
        <v>0</v>
      </c>
      <c r="N674" s="277" t="b">
        <f t="shared" si="263"/>
        <v>0</v>
      </c>
      <c r="O674" s="277" t="b">
        <f t="shared" si="263"/>
        <v>0</v>
      </c>
      <c r="P674" s="277" t="b">
        <f t="shared" si="263"/>
        <v>0</v>
      </c>
      <c r="Q674" s="277" t="b">
        <f t="shared" si="263"/>
        <v>0</v>
      </c>
      <c r="R674" s="277" t="b">
        <f t="shared" si="263"/>
        <v>0</v>
      </c>
      <c r="S674" s="277" t="b">
        <f t="shared" si="263"/>
        <v>0</v>
      </c>
      <c r="T674" s="277" t="b">
        <f t="shared" si="263"/>
        <v>0</v>
      </c>
      <c r="U674" s="277" t="b">
        <f t="shared" si="263"/>
        <v>0</v>
      </c>
      <c r="V674" s="277" t="b">
        <f t="shared" si="263"/>
        <v>0</v>
      </c>
      <c r="W674" s="277" t="b">
        <f t="shared" si="263"/>
        <v>0</v>
      </c>
      <c r="X674" s="277" t="b">
        <f t="shared" si="263"/>
        <v>0</v>
      </c>
      <c r="Y674" s="277" t="b">
        <f t="shared" si="263"/>
        <v>0</v>
      </c>
      <c r="Z674" s="277" t="b">
        <f t="shared" si="263"/>
        <v>0</v>
      </c>
      <c r="AA674" s="277" t="b">
        <f t="shared" si="263"/>
        <v>0</v>
      </c>
      <c r="AB674" s="277" t="b">
        <f t="shared" si="263"/>
        <v>0</v>
      </c>
      <c r="AC674" s="277" t="b">
        <f t="shared" si="263"/>
        <v>0</v>
      </c>
      <c r="AD674" s="277" t="b">
        <f t="shared" si="263"/>
        <v>0</v>
      </c>
      <c r="AE674" s="277" t="b">
        <f t="shared" si="263"/>
        <v>0</v>
      </c>
      <c r="AF674" s="277" t="b">
        <f t="shared" si="263"/>
        <v>0</v>
      </c>
      <c r="AG674" s="277" t="b">
        <f t="shared" si="263"/>
        <v>0</v>
      </c>
      <c r="AH674" s="277" t="b">
        <f t="shared" si="263"/>
        <v>0</v>
      </c>
      <c r="AI674" s="277" t="b">
        <f t="shared" si="263"/>
        <v>0</v>
      </c>
      <c r="AJ674" s="277" t="b">
        <f t="shared" si="263"/>
        <v>0</v>
      </c>
      <c r="AK674" s="277" t="b">
        <f t="shared" si="263"/>
        <v>0</v>
      </c>
      <c r="AL674" s="277" t="b">
        <f t="shared" ref="AL674:BQ674" si="264">IF(AL$17="","",IF(AND(AL$17&gt;=$D674,AL$17&lt;=$E674),$G$662/($E674-$D674+1)))</f>
        <v>0</v>
      </c>
      <c r="AM674" s="277" t="b">
        <f t="shared" si="264"/>
        <v>0</v>
      </c>
      <c r="AN674" s="277" t="b">
        <f t="shared" si="264"/>
        <v>0</v>
      </c>
      <c r="AO674" s="277" t="b">
        <f t="shared" si="264"/>
        <v>0</v>
      </c>
      <c r="AP674" s="277" t="b">
        <f t="shared" si="264"/>
        <v>0</v>
      </c>
      <c r="AQ674" s="277" t="b">
        <f t="shared" si="264"/>
        <v>0</v>
      </c>
      <c r="AR674" s="277" t="b">
        <f t="shared" si="264"/>
        <v>0</v>
      </c>
      <c r="AS674" s="277" t="b">
        <f t="shared" si="264"/>
        <v>0</v>
      </c>
      <c r="AT674" s="277" t="b">
        <f t="shared" si="264"/>
        <v>0</v>
      </c>
      <c r="AU674" s="277" t="b">
        <f t="shared" si="264"/>
        <v>0</v>
      </c>
      <c r="AV674" s="277" t="b">
        <f t="shared" si="264"/>
        <v>0</v>
      </c>
      <c r="AW674" s="277" t="b">
        <f t="shared" si="264"/>
        <v>0</v>
      </c>
      <c r="AX674" s="277" t="b">
        <f t="shared" si="264"/>
        <v>0</v>
      </c>
      <c r="AY674" s="277" t="b">
        <f t="shared" si="264"/>
        <v>0</v>
      </c>
      <c r="AZ674" s="277" t="b">
        <f t="shared" si="264"/>
        <v>0</v>
      </c>
      <c r="BA674" s="277" t="b">
        <f t="shared" si="264"/>
        <v>0</v>
      </c>
      <c r="BB674" s="277" t="b">
        <f t="shared" si="264"/>
        <v>0</v>
      </c>
      <c r="BC674" s="277" t="b">
        <f t="shared" si="264"/>
        <v>0</v>
      </c>
      <c r="BD674" s="277" t="b">
        <f t="shared" si="264"/>
        <v>0</v>
      </c>
      <c r="BE674" s="277" t="b">
        <f t="shared" si="264"/>
        <v>0</v>
      </c>
      <c r="BF674" s="277" t="b">
        <f t="shared" si="264"/>
        <v>0</v>
      </c>
      <c r="BG674" s="277" t="b">
        <f t="shared" si="264"/>
        <v>0</v>
      </c>
      <c r="BH674" s="277" t="b">
        <f t="shared" si="264"/>
        <v>0</v>
      </c>
      <c r="BI674" s="277" t="b">
        <f t="shared" si="264"/>
        <v>0</v>
      </c>
      <c r="BJ674" s="277" t="b">
        <f t="shared" si="264"/>
        <v>0</v>
      </c>
      <c r="BK674" s="277" t="b">
        <f t="shared" si="264"/>
        <v>0</v>
      </c>
      <c r="BL674" s="277" t="b">
        <f t="shared" si="264"/>
        <v>0</v>
      </c>
      <c r="BM674" s="277" t="b">
        <f t="shared" si="264"/>
        <v>0</v>
      </c>
      <c r="BN674" s="277" t="b">
        <f t="shared" si="264"/>
        <v>0</v>
      </c>
      <c r="BO674" s="277" t="str">
        <f t="shared" si="264"/>
        <v/>
      </c>
      <c r="BP674" s="277" t="str">
        <f t="shared" si="264"/>
        <v/>
      </c>
      <c r="BQ674" s="277" t="str">
        <f t="shared" si="264"/>
        <v/>
      </c>
      <c r="BR674" s="277" t="str">
        <f t="shared" ref="BR674:CI674" si="265">IF(BR$17="","",IF(AND(BR$17&gt;=$D674,BR$17&lt;=$E674),$G$662/($E674-$D674+1)))</f>
        <v/>
      </c>
      <c r="BS674" s="277" t="str">
        <f t="shared" si="265"/>
        <v/>
      </c>
      <c r="BT674" s="277" t="str">
        <f t="shared" si="265"/>
        <v/>
      </c>
      <c r="BU674" s="277" t="str">
        <f t="shared" si="265"/>
        <v/>
      </c>
      <c r="BV674" s="277" t="str">
        <f t="shared" si="265"/>
        <v/>
      </c>
      <c r="BW674" s="277" t="str">
        <f t="shared" si="265"/>
        <v/>
      </c>
      <c r="BX674" s="277" t="str">
        <f t="shared" si="265"/>
        <v/>
      </c>
      <c r="BY674" s="277" t="str">
        <f t="shared" si="265"/>
        <v/>
      </c>
      <c r="BZ674" s="277" t="str">
        <f t="shared" si="265"/>
        <v/>
      </c>
      <c r="CA674" s="277" t="str">
        <f t="shared" si="265"/>
        <v/>
      </c>
      <c r="CB674" s="277" t="str">
        <f t="shared" si="265"/>
        <v/>
      </c>
      <c r="CC674" s="277" t="str">
        <f t="shared" si="265"/>
        <v/>
      </c>
      <c r="CD674" s="277" t="str">
        <f t="shared" si="265"/>
        <v/>
      </c>
      <c r="CE674" s="277" t="str">
        <f t="shared" si="265"/>
        <v/>
      </c>
      <c r="CF674" s="277" t="str">
        <f t="shared" si="265"/>
        <v/>
      </c>
      <c r="CG674" s="277" t="str">
        <f t="shared" si="265"/>
        <v/>
      </c>
      <c r="CH674" s="277" t="str">
        <f t="shared" si="265"/>
        <v/>
      </c>
      <c r="CI674" s="277" t="str">
        <f t="shared" si="265"/>
        <v/>
      </c>
      <c r="CJ674" s="272">
        <f>SUM(F674:CI674)</f>
        <v>0</v>
      </c>
      <c r="CK674" s="50" t="s">
        <v>172</v>
      </c>
    </row>
    <row r="675" spans="3:89" s="29" customFormat="1" ht="15" customHeight="1">
      <c r="C675" s="140" t="str">
        <f>"Total "&amp;$C661</f>
        <v>Total Contingency</v>
      </c>
      <c r="D675" s="270">
        <f>IF(D665="",0,D665)</f>
        <v>4</v>
      </c>
      <c r="E675" s="270">
        <f>IF(D667="",0,D667)</f>
        <v>21</v>
      </c>
      <c r="F675" s="278">
        <f t="shared" ref="F675:AK675" si="266">IF(F$17="","",IF($E$670=0,SUM(F673:F674),IF(AND(F$17&gt;=$D675,F$17&lt;=$E675),$D662/($E675-$D675+1),0)))</f>
        <v>0</v>
      </c>
      <c r="G675" s="278">
        <f t="shared" si="266"/>
        <v>0</v>
      </c>
      <c r="H675" s="278">
        <f t="shared" si="266"/>
        <v>0</v>
      </c>
      <c r="I675" s="278">
        <f t="shared" si="266"/>
        <v>0</v>
      </c>
      <c r="J675" s="278">
        <f t="shared" si="266"/>
        <v>64833.333333333336</v>
      </c>
      <c r="K675" s="278">
        <f t="shared" si="266"/>
        <v>64833.333333333336</v>
      </c>
      <c r="L675" s="278">
        <f t="shared" si="266"/>
        <v>64833.333333333336</v>
      </c>
      <c r="M675" s="278">
        <f t="shared" si="266"/>
        <v>64833.333333333336</v>
      </c>
      <c r="N675" s="278">
        <f t="shared" si="266"/>
        <v>64833.333333333336</v>
      </c>
      <c r="O675" s="278">
        <f t="shared" si="266"/>
        <v>64833.333333333336</v>
      </c>
      <c r="P675" s="278">
        <f t="shared" si="266"/>
        <v>64833.333333333336</v>
      </c>
      <c r="Q675" s="278">
        <f t="shared" si="266"/>
        <v>64833.333333333336</v>
      </c>
      <c r="R675" s="278">
        <f t="shared" si="266"/>
        <v>64833.333333333336</v>
      </c>
      <c r="S675" s="278">
        <f t="shared" si="266"/>
        <v>64833.333333333336</v>
      </c>
      <c r="T675" s="278">
        <f t="shared" si="266"/>
        <v>64833.333333333336</v>
      </c>
      <c r="U675" s="278">
        <f t="shared" si="266"/>
        <v>64833.333333333336</v>
      </c>
      <c r="V675" s="278">
        <f t="shared" si="266"/>
        <v>64833.333333333336</v>
      </c>
      <c r="W675" s="278">
        <f t="shared" si="266"/>
        <v>64833.333333333336</v>
      </c>
      <c r="X675" s="278">
        <f t="shared" si="266"/>
        <v>64833.333333333336</v>
      </c>
      <c r="Y675" s="278">
        <f t="shared" si="266"/>
        <v>64833.333333333336</v>
      </c>
      <c r="Z675" s="278">
        <f t="shared" si="266"/>
        <v>64833.333333333336</v>
      </c>
      <c r="AA675" s="278">
        <f t="shared" si="266"/>
        <v>64833.333333333336</v>
      </c>
      <c r="AB675" s="278">
        <f t="shared" si="266"/>
        <v>0</v>
      </c>
      <c r="AC675" s="278">
        <f t="shared" si="266"/>
        <v>0</v>
      </c>
      <c r="AD675" s="278">
        <f t="shared" si="266"/>
        <v>0</v>
      </c>
      <c r="AE675" s="278">
        <f t="shared" si="266"/>
        <v>0</v>
      </c>
      <c r="AF675" s="278">
        <f t="shared" si="266"/>
        <v>0</v>
      </c>
      <c r="AG675" s="278">
        <f t="shared" si="266"/>
        <v>0</v>
      </c>
      <c r="AH675" s="278">
        <f t="shared" si="266"/>
        <v>0</v>
      </c>
      <c r="AI675" s="278">
        <f t="shared" si="266"/>
        <v>0</v>
      </c>
      <c r="AJ675" s="278">
        <f t="shared" si="266"/>
        <v>0</v>
      </c>
      <c r="AK675" s="278">
        <f t="shared" si="266"/>
        <v>0</v>
      </c>
      <c r="AL675" s="278">
        <f t="shared" ref="AL675:BQ675" si="267">IF(AL$17="","",IF($E$670=0,SUM(AL673:AL674),IF(AND(AL$17&gt;=$D675,AL$17&lt;=$E675),$D662/($E675-$D675+1),0)))</f>
        <v>0</v>
      </c>
      <c r="AM675" s="278">
        <f t="shared" si="267"/>
        <v>0</v>
      </c>
      <c r="AN675" s="278">
        <f t="shared" si="267"/>
        <v>0</v>
      </c>
      <c r="AO675" s="278">
        <f t="shared" si="267"/>
        <v>0</v>
      </c>
      <c r="AP675" s="278">
        <f t="shared" si="267"/>
        <v>0</v>
      </c>
      <c r="AQ675" s="278">
        <f t="shared" si="267"/>
        <v>0</v>
      </c>
      <c r="AR675" s="278">
        <f t="shared" si="267"/>
        <v>0</v>
      </c>
      <c r="AS675" s="278">
        <f t="shared" si="267"/>
        <v>0</v>
      </c>
      <c r="AT675" s="278">
        <f t="shared" si="267"/>
        <v>0</v>
      </c>
      <c r="AU675" s="278">
        <f t="shared" si="267"/>
        <v>0</v>
      </c>
      <c r="AV675" s="278">
        <f t="shared" si="267"/>
        <v>0</v>
      </c>
      <c r="AW675" s="278">
        <f t="shared" si="267"/>
        <v>0</v>
      </c>
      <c r="AX675" s="278">
        <f t="shared" si="267"/>
        <v>0</v>
      </c>
      <c r="AY675" s="278">
        <f t="shared" si="267"/>
        <v>0</v>
      </c>
      <c r="AZ675" s="278">
        <f t="shared" si="267"/>
        <v>0</v>
      </c>
      <c r="BA675" s="278">
        <f t="shared" si="267"/>
        <v>0</v>
      </c>
      <c r="BB675" s="278">
        <f t="shared" si="267"/>
        <v>0</v>
      </c>
      <c r="BC675" s="278">
        <f t="shared" si="267"/>
        <v>0</v>
      </c>
      <c r="BD675" s="278">
        <f t="shared" si="267"/>
        <v>0</v>
      </c>
      <c r="BE675" s="278">
        <f t="shared" si="267"/>
        <v>0</v>
      </c>
      <c r="BF675" s="278">
        <f t="shared" si="267"/>
        <v>0</v>
      </c>
      <c r="BG675" s="278">
        <f t="shared" si="267"/>
        <v>0</v>
      </c>
      <c r="BH675" s="278">
        <f t="shared" si="267"/>
        <v>0</v>
      </c>
      <c r="BI675" s="278">
        <f t="shared" si="267"/>
        <v>0</v>
      </c>
      <c r="BJ675" s="278">
        <f t="shared" si="267"/>
        <v>0</v>
      </c>
      <c r="BK675" s="278">
        <f t="shared" si="267"/>
        <v>0</v>
      </c>
      <c r="BL675" s="278">
        <f t="shared" si="267"/>
        <v>0</v>
      </c>
      <c r="BM675" s="278">
        <f t="shared" si="267"/>
        <v>0</v>
      </c>
      <c r="BN675" s="278">
        <f t="shared" si="267"/>
        <v>0</v>
      </c>
      <c r="BO675" s="278" t="str">
        <f t="shared" si="267"/>
        <v/>
      </c>
      <c r="BP675" s="278" t="str">
        <f t="shared" si="267"/>
        <v/>
      </c>
      <c r="BQ675" s="278" t="str">
        <f t="shared" si="267"/>
        <v/>
      </c>
      <c r="BR675" s="278" t="str">
        <f t="shared" ref="BR675:CI675" si="268">IF(BR$17="","",IF($E$670=0,SUM(BR673:BR674),IF(AND(BR$17&gt;=$D675,BR$17&lt;=$E675),$D662/($E675-$D675+1),0)))</f>
        <v/>
      </c>
      <c r="BS675" s="278" t="str">
        <f t="shared" si="268"/>
        <v/>
      </c>
      <c r="BT675" s="278" t="str">
        <f t="shared" si="268"/>
        <v/>
      </c>
      <c r="BU675" s="278" t="str">
        <f t="shared" si="268"/>
        <v/>
      </c>
      <c r="BV675" s="278" t="str">
        <f t="shared" si="268"/>
        <v/>
      </c>
      <c r="BW675" s="278" t="str">
        <f t="shared" si="268"/>
        <v/>
      </c>
      <c r="BX675" s="278" t="str">
        <f t="shared" si="268"/>
        <v/>
      </c>
      <c r="BY675" s="278" t="str">
        <f t="shared" si="268"/>
        <v/>
      </c>
      <c r="BZ675" s="278" t="str">
        <f t="shared" si="268"/>
        <v/>
      </c>
      <c r="CA675" s="278" t="str">
        <f t="shared" si="268"/>
        <v/>
      </c>
      <c r="CB675" s="278" t="str">
        <f t="shared" si="268"/>
        <v/>
      </c>
      <c r="CC675" s="278" t="str">
        <f t="shared" si="268"/>
        <v/>
      </c>
      <c r="CD675" s="278" t="str">
        <f t="shared" si="268"/>
        <v/>
      </c>
      <c r="CE675" s="278" t="str">
        <f t="shared" si="268"/>
        <v/>
      </c>
      <c r="CF675" s="278" t="str">
        <f t="shared" si="268"/>
        <v/>
      </c>
      <c r="CG675" s="278" t="str">
        <f t="shared" si="268"/>
        <v/>
      </c>
      <c r="CH675" s="278" t="str">
        <f t="shared" si="268"/>
        <v/>
      </c>
      <c r="CI675" s="278" t="str">
        <f t="shared" si="268"/>
        <v/>
      </c>
      <c r="CJ675" s="56">
        <f>SUM(F675:CI675)</f>
        <v>1167000.0000000002</v>
      </c>
      <c r="CK675" s="50" t="s">
        <v>172</v>
      </c>
    </row>
    <row r="676" spans="3:89" s="29" customFormat="1" ht="15" customHeight="1">
      <c r="D676" s="289"/>
      <c r="E676" s="28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  <c r="CG676" s="39"/>
      <c r="CH676" s="39"/>
      <c r="CI676" s="39"/>
      <c r="CJ676" s="56"/>
      <c r="CK676" s="50" t="s">
        <v>172</v>
      </c>
    </row>
    <row r="677" spans="3:89" s="29" customFormat="1" ht="15" customHeight="1">
      <c r="C677" s="120"/>
      <c r="D677" s="242"/>
      <c r="E677" s="243"/>
      <c r="F677" s="242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50" t="s">
        <v>172</v>
      </c>
    </row>
    <row r="678" spans="3:89" s="29" customFormat="1" ht="15" customHeight="1">
      <c r="C678" s="161" t="str">
        <f>"Total "&amp;C470</f>
        <v>Total Hard Costs</v>
      </c>
      <c r="D678" s="161"/>
      <c r="E678" s="161"/>
      <c r="F678" s="161"/>
      <c r="G678" s="161"/>
      <c r="H678" s="161"/>
      <c r="I678" s="161"/>
      <c r="J678" s="161"/>
      <c r="K678" s="161"/>
      <c r="L678" s="161"/>
      <c r="M678" s="161"/>
      <c r="N678" s="161"/>
      <c r="O678" s="161"/>
      <c r="P678" s="161"/>
      <c r="Q678" s="161"/>
      <c r="R678" s="161"/>
      <c r="S678" s="161"/>
      <c r="T678" s="161"/>
      <c r="U678" s="161"/>
      <c r="V678" s="161"/>
      <c r="W678" s="161"/>
      <c r="X678" s="161"/>
      <c r="Y678" s="161"/>
      <c r="Z678" s="161"/>
      <c r="AA678" s="161"/>
      <c r="AB678" s="161"/>
      <c r="AC678" s="161"/>
      <c r="AD678" s="161"/>
      <c r="AE678" s="161"/>
      <c r="AF678" s="161"/>
      <c r="AG678" s="161"/>
      <c r="AH678" s="161"/>
      <c r="AI678" s="161"/>
      <c r="AJ678" s="161"/>
      <c r="AK678" s="161"/>
      <c r="AL678" s="161"/>
      <c r="AM678" s="161"/>
      <c r="AN678" s="161"/>
      <c r="AO678" s="161"/>
      <c r="AP678" s="161"/>
      <c r="AQ678" s="161"/>
      <c r="AR678" s="161"/>
      <c r="AS678" s="161"/>
      <c r="AT678" s="161"/>
      <c r="AU678" s="161"/>
      <c r="AV678" s="161"/>
      <c r="AW678" s="161"/>
      <c r="AX678" s="161"/>
      <c r="AY678" s="161"/>
      <c r="AZ678" s="161"/>
      <c r="BA678" s="161"/>
      <c r="BB678" s="161"/>
      <c r="BC678" s="161"/>
      <c r="BD678" s="161"/>
      <c r="BE678" s="161"/>
      <c r="BF678" s="161"/>
      <c r="BG678" s="161"/>
      <c r="BH678" s="161"/>
      <c r="BI678" s="161"/>
      <c r="BJ678" s="161"/>
      <c r="BK678" s="161"/>
      <c r="BL678" s="161"/>
      <c r="BM678" s="161"/>
      <c r="BN678" s="161"/>
      <c r="BO678" s="161"/>
      <c r="BP678" s="161"/>
      <c r="BQ678" s="161"/>
      <c r="BR678" s="161"/>
      <c r="BS678" s="161"/>
      <c r="BT678" s="161"/>
      <c r="BU678" s="161"/>
      <c r="BV678" s="161"/>
      <c r="BW678" s="161"/>
      <c r="BX678" s="161"/>
      <c r="BY678" s="161"/>
      <c r="BZ678" s="161"/>
      <c r="CA678" s="161"/>
      <c r="CB678" s="161"/>
      <c r="CC678" s="161"/>
      <c r="CD678" s="161"/>
      <c r="CE678" s="161"/>
      <c r="CF678" s="161"/>
      <c r="CG678" s="161"/>
      <c r="CH678" s="161"/>
      <c r="CI678" s="161"/>
      <c r="CJ678" s="161"/>
      <c r="CK678" s="50" t="s">
        <v>172</v>
      </c>
    </row>
    <row r="679" spans="3:89" s="29" customFormat="1" ht="15" customHeight="1">
      <c r="C679" s="120"/>
      <c r="D679" s="242"/>
      <c r="E679" s="243"/>
      <c r="F679" s="242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50" t="s">
        <v>172</v>
      </c>
    </row>
    <row r="680" spans="3:89" s="29" customFormat="1" ht="15" customHeight="1">
      <c r="C680" s="26" t="str">
        <f>"Total "&amp;C470</f>
        <v>Total Hard Costs</v>
      </c>
      <c r="D680" s="302"/>
      <c r="E680" s="302"/>
      <c r="F680" s="242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50" t="s">
        <v>172</v>
      </c>
    </row>
    <row r="681" spans="3:89" s="29" customFormat="1" ht="15" customHeight="1">
      <c r="C681" s="29" t="str">
        <f>F685&amp;" "&amp;C680</f>
        <v>Phase A Total Hard Costs</v>
      </c>
      <c r="D681" s="289"/>
      <c r="E681" s="289"/>
      <c r="F681" s="121">
        <f t="shared" ref="F681:BQ682" si="269">IF(F$17="","",F582+F563+F543+F524+F505+F486+F673+F654+F636+F618+F600)</f>
        <v>0</v>
      </c>
      <c r="G681" s="121">
        <f t="shared" si="269"/>
        <v>0</v>
      </c>
      <c r="H681" s="121">
        <f t="shared" si="269"/>
        <v>0</v>
      </c>
      <c r="I681" s="121">
        <f t="shared" si="269"/>
        <v>0</v>
      </c>
      <c r="J681" s="121">
        <f t="shared" si="269"/>
        <v>2225944.4444444445</v>
      </c>
      <c r="K681" s="121">
        <f t="shared" si="269"/>
        <v>2225944.4444444445</v>
      </c>
      <c r="L681" s="121">
        <f t="shared" si="269"/>
        <v>2225944.4444444445</v>
      </c>
      <c r="M681" s="121">
        <f t="shared" si="269"/>
        <v>2225944.4444444445</v>
      </c>
      <c r="N681" s="121">
        <f t="shared" si="269"/>
        <v>2225944.4444444445</v>
      </c>
      <c r="O681" s="121">
        <f t="shared" si="269"/>
        <v>2225944.4444444445</v>
      </c>
      <c r="P681" s="121">
        <f t="shared" si="269"/>
        <v>2225944.4444444445</v>
      </c>
      <c r="Q681" s="121">
        <f t="shared" si="269"/>
        <v>2225944.4444444445</v>
      </c>
      <c r="R681" s="121">
        <f t="shared" si="269"/>
        <v>2225944.4444444445</v>
      </c>
      <c r="S681" s="121">
        <f t="shared" si="269"/>
        <v>2225944.4444444445</v>
      </c>
      <c r="T681" s="121">
        <f t="shared" si="269"/>
        <v>2225944.4444444445</v>
      </c>
      <c r="U681" s="121">
        <f t="shared" si="269"/>
        <v>2225944.4444444445</v>
      </c>
      <c r="V681" s="121">
        <f t="shared" si="269"/>
        <v>2225944.4444444445</v>
      </c>
      <c r="W681" s="121">
        <f t="shared" si="269"/>
        <v>2225944.4444444445</v>
      </c>
      <c r="X681" s="121">
        <f t="shared" si="269"/>
        <v>2225944.4444444445</v>
      </c>
      <c r="Y681" s="121">
        <f t="shared" si="269"/>
        <v>2225944.4444444445</v>
      </c>
      <c r="Z681" s="121">
        <f t="shared" si="269"/>
        <v>2225944.4444444445</v>
      </c>
      <c r="AA681" s="121">
        <f t="shared" si="269"/>
        <v>2225944.4444444445</v>
      </c>
      <c r="AB681" s="121">
        <f t="shared" si="269"/>
        <v>0</v>
      </c>
      <c r="AC681" s="121">
        <f t="shared" si="269"/>
        <v>0</v>
      </c>
      <c r="AD681" s="121">
        <f t="shared" si="269"/>
        <v>0</v>
      </c>
      <c r="AE681" s="121">
        <f t="shared" si="269"/>
        <v>0</v>
      </c>
      <c r="AF681" s="121">
        <f t="shared" si="269"/>
        <v>0</v>
      </c>
      <c r="AG681" s="121">
        <f t="shared" si="269"/>
        <v>0</v>
      </c>
      <c r="AH681" s="121">
        <f t="shared" si="269"/>
        <v>0</v>
      </c>
      <c r="AI681" s="121">
        <f t="shared" si="269"/>
        <v>0</v>
      </c>
      <c r="AJ681" s="121">
        <f t="shared" si="269"/>
        <v>0</v>
      </c>
      <c r="AK681" s="121">
        <f t="shared" si="269"/>
        <v>0</v>
      </c>
      <c r="AL681" s="121">
        <f t="shared" si="269"/>
        <v>0</v>
      </c>
      <c r="AM681" s="121">
        <f t="shared" si="269"/>
        <v>0</v>
      </c>
      <c r="AN681" s="121">
        <f t="shared" si="269"/>
        <v>0</v>
      </c>
      <c r="AO681" s="121">
        <f t="shared" si="269"/>
        <v>0</v>
      </c>
      <c r="AP681" s="121">
        <f t="shared" si="269"/>
        <v>0</v>
      </c>
      <c r="AQ681" s="121">
        <f t="shared" si="269"/>
        <v>0</v>
      </c>
      <c r="AR681" s="121">
        <f t="shared" si="269"/>
        <v>0</v>
      </c>
      <c r="AS681" s="121">
        <f t="shared" si="269"/>
        <v>0</v>
      </c>
      <c r="AT681" s="121">
        <f t="shared" si="269"/>
        <v>0</v>
      </c>
      <c r="AU681" s="121">
        <f t="shared" si="269"/>
        <v>0</v>
      </c>
      <c r="AV681" s="121">
        <f t="shared" si="269"/>
        <v>0</v>
      </c>
      <c r="AW681" s="121">
        <f t="shared" si="269"/>
        <v>0</v>
      </c>
      <c r="AX681" s="121">
        <f t="shared" si="269"/>
        <v>0</v>
      </c>
      <c r="AY681" s="121">
        <f t="shared" si="269"/>
        <v>0</v>
      </c>
      <c r="AZ681" s="121">
        <f t="shared" si="269"/>
        <v>0</v>
      </c>
      <c r="BA681" s="121">
        <f t="shared" si="269"/>
        <v>0</v>
      </c>
      <c r="BB681" s="121">
        <f t="shared" si="269"/>
        <v>0</v>
      </c>
      <c r="BC681" s="121">
        <f t="shared" si="269"/>
        <v>0</v>
      </c>
      <c r="BD681" s="121">
        <f t="shared" si="269"/>
        <v>0</v>
      </c>
      <c r="BE681" s="121">
        <f t="shared" si="269"/>
        <v>0</v>
      </c>
      <c r="BF681" s="121">
        <f t="shared" si="269"/>
        <v>0</v>
      </c>
      <c r="BG681" s="121">
        <f t="shared" si="269"/>
        <v>0</v>
      </c>
      <c r="BH681" s="121">
        <f t="shared" si="269"/>
        <v>0</v>
      </c>
      <c r="BI681" s="121">
        <f t="shared" si="269"/>
        <v>0</v>
      </c>
      <c r="BJ681" s="121">
        <f t="shared" si="269"/>
        <v>0</v>
      </c>
      <c r="BK681" s="121">
        <f t="shared" si="269"/>
        <v>0</v>
      </c>
      <c r="BL681" s="121">
        <f t="shared" si="269"/>
        <v>0</v>
      </c>
      <c r="BM681" s="121">
        <f t="shared" si="269"/>
        <v>0</v>
      </c>
      <c r="BN681" s="121">
        <f t="shared" si="269"/>
        <v>0</v>
      </c>
      <c r="BO681" s="121" t="str">
        <f t="shared" si="269"/>
        <v/>
      </c>
      <c r="BP681" s="121" t="str">
        <f t="shared" si="269"/>
        <v/>
      </c>
      <c r="BQ681" s="121" t="str">
        <f t="shared" si="269"/>
        <v/>
      </c>
      <c r="BR681" s="121" t="str">
        <f t="shared" ref="BR681:CI682" si="270">IF(BR$17="","",BR582+BR563+BR543+BR524+BR505+BR486+BR673+BR654+BR636+BR618+BR600)</f>
        <v/>
      </c>
      <c r="BS681" s="121" t="str">
        <f t="shared" si="270"/>
        <v/>
      </c>
      <c r="BT681" s="121" t="str">
        <f t="shared" si="270"/>
        <v/>
      </c>
      <c r="BU681" s="121" t="str">
        <f t="shared" si="270"/>
        <v/>
      </c>
      <c r="BV681" s="121" t="str">
        <f t="shared" si="270"/>
        <v/>
      </c>
      <c r="BW681" s="121" t="str">
        <f t="shared" si="270"/>
        <v/>
      </c>
      <c r="BX681" s="121" t="str">
        <f t="shared" si="270"/>
        <v/>
      </c>
      <c r="BY681" s="121" t="str">
        <f t="shared" si="270"/>
        <v/>
      </c>
      <c r="BZ681" s="121" t="str">
        <f t="shared" si="270"/>
        <v/>
      </c>
      <c r="CA681" s="121" t="str">
        <f t="shared" si="270"/>
        <v/>
      </c>
      <c r="CB681" s="121" t="str">
        <f t="shared" si="270"/>
        <v/>
      </c>
      <c r="CC681" s="121" t="str">
        <f t="shared" si="270"/>
        <v/>
      </c>
      <c r="CD681" s="121" t="str">
        <f t="shared" si="270"/>
        <v/>
      </c>
      <c r="CE681" s="121" t="str">
        <f t="shared" si="270"/>
        <v/>
      </c>
      <c r="CF681" s="121" t="str">
        <f t="shared" si="270"/>
        <v/>
      </c>
      <c r="CG681" s="121" t="str">
        <f t="shared" si="270"/>
        <v/>
      </c>
      <c r="CH681" s="121" t="str">
        <f t="shared" si="270"/>
        <v/>
      </c>
      <c r="CI681" s="121" t="str">
        <f t="shared" si="270"/>
        <v/>
      </c>
      <c r="CJ681" s="51">
        <f>SUM(F681:CI681)</f>
        <v>40067000.000000007</v>
      </c>
      <c r="CK681" s="50" t="s">
        <v>172</v>
      </c>
    </row>
    <row r="682" spans="3:89" s="29" customFormat="1" ht="15" customHeight="1">
      <c r="C682" s="29" t="str">
        <f>G685&amp;" "&amp;C680</f>
        <v>Phase B Total Hard Costs</v>
      </c>
      <c r="D682" s="324"/>
      <c r="E682" s="324"/>
      <c r="F682" s="121">
        <f t="shared" si="269"/>
        <v>0</v>
      </c>
      <c r="G682" s="121">
        <f t="shared" si="269"/>
        <v>0</v>
      </c>
      <c r="H682" s="121">
        <f t="shared" si="269"/>
        <v>0</v>
      </c>
      <c r="I682" s="121">
        <f t="shared" si="269"/>
        <v>0</v>
      </c>
      <c r="J682" s="121">
        <f t="shared" si="269"/>
        <v>0</v>
      </c>
      <c r="K682" s="121">
        <f t="shared" si="269"/>
        <v>0</v>
      </c>
      <c r="L682" s="121">
        <f t="shared" si="269"/>
        <v>0</v>
      </c>
      <c r="M682" s="121">
        <f t="shared" si="269"/>
        <v>0</v>
      </c>
      <c r="N682" s="121">
        <f t="shared" si="269"/>
        <v>0</v>
      </c>
      <c r="O682" s="121">
        <f t="shared" si="269"/>
        <v>0</v>
      </c>
      <c r="P682" s="121">
        <f t="shared" si="269"/>
        <v>0</v>
      </c>
      <c r="Q682" s="121">
        <f t="shared" si="269"/>
        <v>0</v>
      </c>
      <c r="R682" s="121">
        <f t="shared" si="269"/>
        <v>0</v>
      </c>
      <c r="S682" s="121">
        <f t="shared" si="269"/>
        <v>0</v>
      </c>
      <c r="T682" s="121">
        <f t="shared" si="269"/>
        <v>0</v>
      </c>
      <c r="U682" s="121">
        <f t="shared" si="269"/>
        <v>0</v>
      </c>
      <c r="V682" s="121">
        <f t="shared" si="269"/>
        <v>0</v>
      </c>
      <c r="W682" s="121">
        <f t="shared" si="269"/>
        <v>0</v>
      </c>
      <c r="X682" s="121">
        <f t="shared" si="269"/>
        <v>0</v>
      </c>
      <c r="Y682" s="121">
        <f t="shared" si="269"/>
        <v>0</v>
      </c>
      <c r="Z682" s="121">
        <f t="shared" si="269"/>
        <v>0</v>
      </c>
      <c r="AA682" s="121">
        <f t="shared" si="269"/>
        <v>0</v>
      </c>
      <c r="AB682" s="121">
        <f t="shared" si="269"/>
        <v>0</v>
      </c>
      <c r="AC682" s="121">
        <f t="shared" si="269"/>
        <v>0</v>
      </c>
      <c r="AD682" s="121">
        <f t="shared" si="269"/>
        <v>0</v>
      </c>
      <c r="AE682" s="121">
        <f t="shared" si="269"/>
        <v>0</v>
      </c>
      <c r="AF682" s="121">
        <f t="shared" si="269"/>
        <v>0</v>
      </c>
      <c r="AG682" s="121">
        <f t="shared" si="269"/>
        <v>0</v>
      </c>
      <c r="AH682" s="121">
        <f t="shared" si="269"/>
        <v>0</v>
      </c>
      <c r="AI682" s="121">
        <f t="shared" si="269"/>
        <v>0</v>
      </c>
      <c r="AJ682" s="121">
        <f t="shared" si="269"/>
        <v>0</v>
      </c>
      <c r="AK682" s="121">
        <f t="shared" si="269"/>
        <v>0</v>
      </c>
      <c r="AL682" s="121">
        <f t="shared" si="269"/>
        <v>0</v>
      </c>
      <c r="AM682" s="121">
        <f t="shared" si="269"/>
        <v>0</v>
      </c>
      <c r="AN682" s="121">
        <f t="shared" si="269"/>
        <v>0</v>
      </c>
      <c r="AO682" s="121">
        <f t="shared" si="269"/>
        <v>0</v>
      </c>
      <c r="AP682" s="121">
        <f t="shared" si="269"/>
        <v>0</v>
      </c>
      <c r="AQ682" s="121">
        <f t="shared" si="269"/>
        <v>0</v>
      </c>
      <c r="AR682" s="121">
        <f t="shared" si="269"/>
        <v>0</v>
      </c>
      <c r="AS682" s="121">
        <f t="shared" si="269"/>
        <v>0</v>
      </c>
      <c r="AT682" s="121">
        <f t="shared" si="269"/>
        <v>0</v>
      </c>
      <c r="AU682" s="121">
        <f t="shared" si="269"/>
        <v>0</v>
      </c>
      <c r="AV682" s="121">
        <f t="shared" si="269"/>
        <v>0</v>
      </c>
      <c r="AW682" s="121">
        <f t="shared" si="269"/>
        <v>0</v>
      </c>
      <c r="AX682" s="121">
        <f t="shared" si="269"/>
        <v>0</v>
      </c>
      <c r="AY682" s="121">
        <f t="shared" si="269"/>
        <v>0</v>
      </c>
      <c r="AZ682" s="121">
        <f t="shared" si="269"/>
        <v>0</v>
      </c>
      <c r="BA682" s="121">
        <f t="shared" si="269"/>
        <v>0</v>
      </c>
      <c r="BB682" s="121">
        <f t="shared" si="269"/>
        <v>0</v>
      </c>
      <c r="BC682" s="121">
        <f t="shared" si="269"/>
        <v>0</v>
      </c>
      <c r="BD682" s="121">
        <f t="shared" si="269"/>
        <v>0</v>
      </c>
      <c r="BE682" s="121">
        <f t="shared" si="269"/>
        <v>0</v>
      </c>
      <c r="BF682" s="121">
        <f t="shared" si="269"/>
        <v>0</v>
      </c>
      <c r="BG682" s="121">
        <f t="shared" si="269"/>
        <v>0</v>
      </c>
      <c r="BH682" s="121">
        <f t="shared" si="269"/>
        <v>0</v>
      </c>
      <c r="BI682" s="121">
        <f t="shared" si="269"/>
        <v>0</v>
      </c>
      <c r="BJ682" s="121">
        <f t="shared" si="269"/>
        <v>0</v>
      </c>
      <c r="BK682" s="121">
        <f t="shared" si="269"/>
        <v>0</v>
      </c>
      <c r="BL682" s="121">
        <f t="shared" si="269"/>
        <v>0</v>
      </c>
      <c r="BM682" s="121">
        <f t="shared" si="269"/>
        <v>0</v>
      </c>
      <c r="BN682" s="121">
        <f t="shared" si="269"/>
        <v>0</v>
      </c>
      <c r="BO682" s="121" t="str">
        <f t="shared" si="269"/>
        <v/>
      </c>
      <c r="BP682" s="121" t="str">
        <f t="shared" si="269"/>
        <v/>
      </c>
      <c r="BQ682" s="121" t="str">
        <f t="shared" si="269"/>
        <v/>
      </c>
      <c r="BR682" s="121" t="str">
        <f t="shared" si="270"/>
        <v/>
      </c>
      <c r="BS682" s="121" t="str">
        <f t="shared" si="270"/>
        <v/>
      </c>
      <c r="BT682" s="121" t="str">
        <f t="shared" si="270"/>
        <v/>
      </c>
      <c r="BU682" s="121" t="str">
        <f t="shared" si="270"/>
        <v/>
      </c>
      <c r="BV682" s="121" t="str">
        <f t="shared" si="270"/>
        <v/>
      </c>
      <c r="BW682" s="121" t="str">
        <f t="shared" si="270"/>
        <v/>
      </c>
      <c r="BX682" s="121" t="str">
        <f t="shared" si="270"/>
        <v/>
      </c>
      <c r="BY682" s="121" t="str">
        <f t="shared" si="270"/>
        <v/>
      </c>
      <c r="BZ682" s="121" t="str">
        <f t="shared" si="270"/>
        <v/>
      </c>
      <c r="CA682" s="121" t="str">
        <f t="shared" si="270"/>
        <v/>
      </c>
      <c r="CB682" s="121" t="str">
        <f t="shared" si="270"/>
        <v/>
      </c>
      <c r="CC682" s="121" t="str">
        <f t="shared" si="270"/>
        <v/>
      </c>
      <c r="CD682" s="121" t="str">
        <f t="shared" si="270"/>
        <v/>
      </c>
      <c r="CE682" s="121" t="str">
        <f t="shared" si="270"/>
        <v/>
      </c>
      <c r="CF682" s="121" t="str">
        <f t="shared" si="270"/>
        <v/>
      </c>
      <c r="CG682" s="121" t="str">
        <f t="shared" si="270"/>
        <v/>
      </c>
      <c r="CH682" s="121" t="str">
        <f t="shared" si="270"/>
        <v/>
      </c>
      <c r="CI682" s="121" t="str">
        <f t="shared" si="270"/>
        <v/>
      </c>
      <c r="CJ682" s="60">
        <f>SUM(F682:CI682)</f>
        <v>0</v>
      </c>
      <c r="CK682" s="50" t="s">
        <v>172</v>
      </c>
    </row>
    <row r="683" spans="3:89" s="29" customFormat="1" ht="15" customHeight="1">
      <c r="C683" s="140" t="str">
        <f>C680</f>
        <v>Total Hard Costs</v>
      </c>
      <c r="D683" s="289"/>
      <c r="E683" s="289"/>
      <c r="F683" s="278">
        <f t="shared" ref="F683:BQ683" si="271">IF(F$17="","",F584+F565+F545+F526+F507+F488+F620+F602+F638+F656+F675)</f>
        <v>0</v>
      </c>
      <c r="G683" s="278">
        <f t="shared" si="271"/>
        <v>0</v>
      </c>
      <c r="H683" s="278">
        <f t="shared" si="271"/>
        <v>0</v>
      </c>
      <c r="I683" s="278">
        <f t="shared" si="271"/>
        <v>0</v>
      </c>
      <c r="J683" s="278">
        <f t="shared" si="271"/>
        <v>2225944.4444444445</v>
      </c>
      <c r="K683" s="278">
        <f t="shared" si="271"/>
        <v>2225944.4444444445</v>
      </c>
      <c r="L683" s="278">
        <f t="shared" si="271"/>
        <v>2225944.4444444445</v>
      </c>
      <c r="M683" s="278">
        <f t="shared" si="271"/>
        <v>2225944.4444444445</v>
      </c>
      <c r="N683" s="278">
        <f t="shared" si="271"/>
        <v>2225944.4444444445</v>
      </c>
      <c r="O683" s="278">
        <f t="shared" si="271"/>
        <v>2225944.4444444445</v>
      </c>
      <c r="P683" s="278">
        <f t="shared" si="271"/>
        <v>2225944.4444444445</v>
      </c>
      <c r="Q683" s="278">
        <f t="shared" si="271"/>
        <v>2225944.4444444445</v>
      </c>
      <c r="R683" s="278">
        <f t="shared" si="271"/>
        <v>2225944.4444444445</v>
      </c>
      <c r="S683" s="278">
        <f t="shared" si="271"/>
        <v>2225944.4444444445</v>
      </c>
      <c r="T683" s="278">
        <f t="shared" si="271"/>
        <v>2225944.4444444445</v>
      </c>
      <c r="U683" s="278">
        <f t="shared" si="271"/>
        <v>2225944.4444444445</v>
      </c>
      <c r="V683" s="278">
        <f t="shared" si="271"/>
        <v>2225944.4444444445</v>
      </c>
      <c r="W683" s="278">
        <f t="shared" si="271"/>
        <v>2225944.4444444445</v>
      </c>
      <c r="X683" s="278">
        <f t="shared" si="271"/>
        <v>2225944.4444444445</v>
      </c>
      <c r="Y683" s="278">
        <f t="shared" si="271"/>
        <v>2225944.4444444445</v>
      </c>
      <c r="Z683" s="278">
        <f t="shared" si="271"/>
        <v>2225944.4444444445</v>
      </c>
      <c r="AA683" s="278">
        <f t="shared" si="271"/>
        <v>2225944.4444444445</v>
      </c>
      <c r="AB683" s="278">
        <f t="shared" si="271"/>
        <v>0</v>
      </c>
      <c r="AC683" s="278">
        <f t="shared" si="271"/>
        <v>0</v>
      </c>
      <c r="AD683" s="278">
        <f t="shared" si="271"/>
        <v>0</v>
      </c>
      <c r="AE683" s="278">
        <f t="shared" si="271"/>
        <v>0</v>
      </c>
      <c r="AF683" s="278">
        <f t="shared" si="271"/>
        <v>0</v>
      </c>
      <c r="AG683" s="278">
        <f t="shared" si="271"/>
        <v>0</v>
      </c>
      <c r="AH683" s="278">
        <f t="shared" si="271"/>
        <v>0</v>
      </c>
      <c r="AI683" s="278">
        <f t="shared" si="271"/>
        <v>0</v>
      </c>
      <c r="AJ683" s="278">
        <f t="shared" si="271"/>
        <v>0</v>
      </c>
      <c r="AK683" s="278">
        <f t="shared" si="271"/>
        <v>0</v>
      </c>
      <c r="AL683" s="278">
        <f t="shared" si="271"/>
        <v>0</v>
      </c>
      <c r="AM683" s="278">
        <f t="shared" si="271"/>
        <v>0</v>
      </c>
      <c r="AN683" s="278">
        <f t="shared" si="271"/>
        <v>0</v>
      </c>
      <c r="AO683" s="278">
        <f t="shared" si="271"/>
        <v>0</v>
      </c>
      <c r="AP683" s="278">
        <f t="shared" si="271"/>
        <v>0</v>
      </c>
      <c r="AQ683" s="278">
        <f t="shared" si="271"/>
        <v>0</v>
      </c>
      <c r="AR683" s="278">
        <f t="shared" si="271"/>
        <v>0</v>
      </c>
      <c r="AS683" s="278">
        <f t="shared" si="271"/>
        <v>0</v>
      </c>
      <c r="AT683" s="278">
        <f t="shared" si="271"/>
        <v>0</v>
      </c>
      <c r="AU683" s="278">
        <f t="shared" si="271"/>
        <v>0</v>
      </c>
      <c r="AV683" s="278">
        <f t="shared" si="271"/>
        <v>0</v>
      </c>
      <c r="AW683" s="278">
        <f t="shared" si="271"/>
        <v>0</v>
      </c>
      <c r="AX683" s="278">
        <f t="shared" si="271"/>
        <v>0</v>
      </c>
      <c r="AY683" s="278">
        <f t="shared" si="271"/>
        <v>0</v>
      </c>
      <c r="AZ683" s="278">
        <f t="shared" si="271"/>
        <v>0</v>
      </c>
      <c r="BA683" s="278">
        <f t="shared" si="271"/>
        <v>0</v>
      </c>
      <c r="BB683" s="278">
        <f t="shared" si="271"/>
        <v>0</v>
      </c>
      <c r="BC683" s="278">
        <f t="shared" si="271"/>
        <v>0</v>
      </c>
      <c r="BD683" s="278">
        <f t="shared" si="271"/>
        <v>0</v>
      </c>
      <c r="BE683" s="278">
        <f t="shared" si="271"/>
        <v>0</v>
      </c>
      <c r="BF683" s="278">
        <f t="shared" si="271"/>
        <v>0</v>
      </c>
      <c r="BG683" s="278">
        <f t="shared" si="271"/>
        <v>0</v>
      </c>
      <c r="BH683" s="278">
        <f t="shared" si="271"/>
        <v>0</v>
      </c>
      <c r="BI683" s="278">
        <f t="shared" si="271"/>
        <v>0</v>
      </c>
      <c r="BJ683" s="278">
        <f t="shared" si="271"/>
        <v>0</v>
      </c>
      <c r="BK683" s="278">
        <f t="shared" si="271"/>
        <v>0</v>
      </c>
      <c r="BL683" s="278">
        <f t="shared" si="271"/>
        <v>0</v>
      </c>
      <c r="BM683" s="278">
        <f t="shared" si="271"/>
        <v>0</v>
      </c>
      <c r="BN683" s="278">
        <f t="shared" si="271"/>
        <v>0</v>
      </c>
      <c r="BO683" s="278" t="str">
        <f t="shared" si="271"/>
        <v/>
      </c>
      <c r="BP683" s="278" t="str">
        <f t="shared" si="271"/>
        <v/>
      </c>
      <c r="BQ683" s="278" t="str">
        <f t="shared" si="271"/>
        <v/>
      </c>
      <c r="BR683" s="278" t="str">
        <f t="shared" ref="BR683:CI683" si="272">IF(BR$17="","",BR584+BR565+BR545+BR526+BR507+BR488+BR620+BR602+BR638+BR656+BR675)</f>
        <v/>
      </c>
      <c r="BS683" s="278" t="str">
        <f t="shared" si="272"/>
        <v/>
      </c>
      <c r="BT683" s="278" t="str">
        <f t="shared" si="272"/>
        <v/>
      </c>
      <c r="BU683" s="278" t="str">
        <f t="shared" si="272"/>
        <v/>
      </c>
      <c r="BV683" s="278" t="str">
        <f t="shared" si="272"/>
        <v/>
      </c>
      <c r="BW683" s="278" t="str">
        <f t="shared" si="272"/>
        <v/>
      </c>
      <c r="BX683" s="278" t="str">
        <f t="shared" si="272"/>
        <v/>
      </c>
      <c r="BY683" s="278" t="str">
        <f t="shared" si="272"/>
        <v/>
      </c>
      <c r="BZ683" s="278" t="str">
        <f t="shared" si="272"/>
        <v/>
      </c>
      <c r="CA683" s="278" t="str">
        <f t="shared" si="272"/>
        <v/>
      </c>
      <c r="CB683" s="278" t="str">
        <f t="shared" si="272"/>
        <v/>
      </c>
      <c r="CC683" s="278" t="str">
        <f t="shared" si="272"/>
        <v/>
      </c>
      <c r="CD683" s="278" t="str">
        <f t="shared" si="272"/>
        <v/>
      </c>
      <c r="CE683" s="278" t="str">
        <f t="shared" si="272"/>
        <v/>
      </c>
      <c r="CF683" s="278" t="str">
        <f t="shared" si="272"/>
        <v/>
      </c>
      <c r="CG683" s="278" t="str">
        <f t="shared" si="272"/>
        <v/>
      </c>
      <c r="CH683" s="278" t="str">
        <f t="shared" si="272"/>
        <v/>
      </c>
      <c r="CI683" s="278" t="str">
        <f t="shared" si="272"/>
        <v/>
      </c>
      <c r="CJ683" s="51">
        <f>SUM(F683:CI683)</f>
        <v>40067000.000000007</v>
      </c>
      <c r="CK683" s="50" t="s">
        <v>172</v>
      </c>
    </row>
    <row r="684" spans="3:89" s="29" customFormat="1" ht="15" customHeight="1">
      <c r="C684" s="120"/>
      <c r="D684" s="242"/>
      <c r="E684" s="243"/>
      <c r="F684" s="242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50" t="s">
        <v>172</v>
      </c>
    </row>
    <row r="685" spans="3:89" s="29" customFormat="1" ht="15" customHeight="1">
      <c r="C685" s="323" t="str">
        <f>"Total Budgeted "&amp;C470</f>
        <v>Total Budgeted Hard Costs</v>
      </c>
      <c r="D685" s="249" t="s">
        <v>296</v>
      </c>
      <c r="E685" s="249"/>
      <c r="F685" s="249" t="s">
        <v>295</v>
      </c>
      <c r="G685" s="249" t="s">
        <v>294</v>
      </c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50" t="s">
        <v>172</v>
      </c>
    </row>
    <row r="686" spans="3:89" s="29" customFormat="1" ht="15" customHeight="1">
      <c r="C686" s="34" t="s">
        <v>292</v>
      </c>
      <c r="D686" s="118">
        <f>D571+D551+D532+D513+D494+D475+D590+D608+D626+D644+D662</f>
        <v>40067000</v>
      </c>
      <c r="E686" s="118"/>
      <c r="F686" s="118">
        <f>F571+F551+F532+F513+F494+F475+F590+F608+F626+F644+F662</f>
        <v>40067000</v>
      </c>
      <c r="G686" s="118">
        <f>G571+G551+G532+G513+G494+G475+G590+G608+G626+G644+G662</f>
        <v>0</v>
      </c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50" t="s">
        <v>172</v>
      </c>
    </row>
    <row r="687" spans="3:89" s="29" customFormat="1" ht="15" customHeight="1">
      <c r="C687" s="34" t="s">
        <v>364</v>
      </c>
      <c r="D687" s="118">
        <f>D571*$E580+D551*$E561+D532*$E541+D513*$E522+D494*$E503+D475*$E484+D608*$E616+D590*$E598+D626*$E634+D644*$E652+D662*$E671</f>
        <v>40067000</v>
      </c>
      <c r="E687" s="118"/>
      <c r="F687" s="118">
        <f>F571*$E580+F551*$E561+F532*$E541+F513*$E522+F494*$E503+F475*$E484+F608*$E616+F590*$E598+F626*$E634+F644*$E652+F662*$E671</f>
        <v>40067000</v>
      </c>
      <c r="G687" s="118">
        <f>G571*$E580+G551*$E561+G532*$E541+G513*$E522+G494*$E503+G475*$E484+G608*$E616+G590*$E598+G626*$E634+G644*$E652+G662*$E671</f>
        <v>0</v>
      </c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50" t="s">
        <v>172</v>
      </c>
    </row>
    <row r="688" spans="3:89" s="29" customFormat="1" ht="15" customHeight="1">
      <c r="C688" s="120"/>
      <c r="D688" s="242"/>
      <c r="E688" s="243"/>
      <c r="F688" s="242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50" t="s">
        <v>172</v>
      </c>
    </row>
    <row r="689" spans="3:89" s="29" customFormat="1" ht="15" customHeight="1">
      <c r="C689" s="120"/>
      <c r="D689" s="242"/>
      <c r="E689" s="243"/>
      <c r="F689" s="242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50" t="s">
        <v>172</v>
      </c>
    </row>
    <row r="690" spans="3:89" s="29" customFormat="1" ht="15" customHeight="1">
      <c r="C690" s="103" t="s">
        <v>106</v>
      </c>
      <c r="D690" s="262"/>
      <c r="E690" s="262"/>
      <c r="F690" s="262"/>
      <c r="G690" s="262"/>
      <c r="H690" s="262"/>
      <c r="I690" s="262"/>
      <c r="J690" s="262"/>
      <c r="K690" s="262"/>
      <c r="L690" s="262"/>
      <c r="M690" s="262"/>
      <c r="N690" s="262"/>
      <c r="O690" s="262"/>
      <c r="P690" s="262"/>
      <c r="Q690" s="262"/>
      <c r="R690" s="262"/>
      <c r="S690" s="262"/>
      <c r="T690" s="262"/>
      <c r="U690" s="262"/>
      <c r="V690" s="262"/>
      <c r="W690" s="262"/>
      <c r="X690" s="262"/>
      <c r="Y690" s="262"/>
      <c r="Z690" s="262"/>
      <c r="AA690" s="262"/>
      <c r="AB690" s="262"/>
      <c r="AC690" s="262"/>
      <c r="AD690" s="262"/>
      <c r="AE690" s="262"/>
      <c r="AF690" s="262"/>
      <c r="AG690" s="262"/>
      <c r="AH690" s="262"/>
      <c r="AI690" s="262"/>
      <c r="AJ690" s="262"/>
      <c r="AK690" s="262"/>
      <c r="AL690" s="262"/>
      <c r="AM690" s="262"/>
      <c r="AN690" s="262"/>
      <c r="AO690" s="262"/>
      <c r="AP690" s="262"/>
      <c r="AQ690" s="262"/>
      <c r="AR690" s="262"/>
      <c r="AS690" s="262"/>
      <c r="AT690" s="262"/>
      <c r="AU690" s="262"/>
      <c r="AV690" s="262"/>
      <c r="AW690" s="262"/>
      <c r="AX690" s="262"/>
      <c r="AY690" s="262"/>
      <c r="AZ690" s="262"/>
      <c r="BA690" s="262"/>
      <c r="BB690" s="262"/>
      <c r="BC690" s="262"/>
      <c r="BD690" s="262"/>
      <c r="BE690" s="262"/>
      <c r="BF690" s="262"/>
      <c r="BG690" s="262"/>
      <c r="BH690" s="262"/>
      <c r="BI690" s="262"/>
      <c r="BJ690" s="262"/>
      <c r="BK690" s="262"/>
      <c r="BL690" s="262"/>
      <c r="BM690" s="262"/>
      <c r="BN690" s="262"/>
      <c r="BO690" s="262"/>
      <c r="BP690" s="262"/>
      <c r="BQ690" s="262"/>
      <c r="BR690" s="262"/>
      <c r="BS690" s="262"/>
      <c r="BT690" s="262"/>
      <c r="BU690" s="262"/>
      <c r="BV690" s="262"/>
      <c r="BW690" s="262"/>
      <c r="BX690" s="262"/>
      <c r="BY690" s="262"/>
      <c r="BZ690" s="262"/>
      <c r="CA690" s="262"/>
      <c r="CB690" s="262"/>
      <c r="CC690" s="262"/>
      <c r="CD690" s="262"/>
      <c r="CE690" s="262"/>
      <c r="CF690" s="262"/>
      <c r="CG690" s="262"/>
      <c r="CH690" s="262"/>
      <c r="CI690" s="262"/>
      <c r="CJ690" s="262"/>
      <c r="CK690" s="50" t="s">
        <v>172</v>
      </c>
    </row>
    <row r="691" spans="3:89" s="29" customFormat="1" ht="15" customHeight="1">
      <c r="C691" s="120"/>
      <c r="D691" s="242"/>
      <c r="E691" s="243"/>
      <c r="F691" s="242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50" t="s">
        <v>172</v>
      </c>
    </row>
    <row r="692" spans="3:89" s="29" customFormat="1" ht="15" customHeight="1">
      <c r="C692" s="161" t="str">
        <f>C694</f>
        <v>Marketing/Advertising</v>
      </c>
      <c r="D692" s="161"/>
      <c r="E692" s="161"/>
      <c r="F692" s="161"/>
      <c r="G692" s="161"/>
      <c r="H692" s="161"/>
      <c r="I692" s="161"/>
      <c r="J692" s="161"/>
      <c r="K692" s="161"/>
      <c r="L692" s="161"/>
      <c r="M692" s="161"/>
      <c r="N692" s="161"/>
      <c r="O692" s="161"/>
      <c r="P692" s="161"/>
      <c r="Q692" s="161"/>
      <c r="R692" s="161"/>
      <c r="S692" s="161"/>
      <c r="T692" s="161"/>
      <c r="U692" s="161"/>
      <c r="V692" s="161"/>
      <c r="W692" s="161"/>
      <c r="X692" s="161"/>
      <c r="Y692" s="161"/>
      <c r="Z692" s="161"/>
      <c r="AA692" s="161"/>
      <c r="AB692" s="161"/>
      <c r="AC692" s="161"/>
      <c r="AD692" s="161"/>
      <c r="AE692" s="161"/>
      <c r="AF692" s="161"/>
      <c r="AG692" s="161"/>
      <c r="AH692" s="161"/>
      <c r="AI692" s="161"/>
      <c r="AJ692" s="161"/>
      <c r="AK692" s="161"/>
      <c r="AL692" s="161"/>
      <c r="AM692" s="161"/>
      <c r="AN692" s="161"/>
      <c r="AO692" s="161"/>
      <c r="AP692" s="161"/>
      <c r="AQ692" s="161"/>
      <c r="AR692" s="161"/>
      <c r="AS692" s="161"/>
      <c r="AT692" s="161"/>
      <c r="AU692" s="161"/>
      <c r="AV692" s="161"/>
      <c r="AW692" s="161"/>
      <c r="AX692" s="161"/>
      <c r="AY692" s="161"/>
      <c r="AZ692" s="161"/>
      <c r="BA692" s="161"/>
      <c r="BB692" s="161"/>
      <c r="BC692" s="161"/>
      <c r="BD692" s="161"/>
      <c r="BE692" s="161"/>
      <c r="BF692" s="161"/>
      <c r="BG692" s="161"/>
      <c r="BH692" s="161"/>
      <c r="BI692" s="161"/>
      <c r="BJ692" s="161"/>
      <c r="BK692" s="161"/>
      <c r="BL692" s="161"/>
      <c r="BM692" s="161"/>
      <c r="BN692" s="161"/>
      <c r="BO692" s="161"/>
      <c r="BP692" s="161"/>
      <c r="BQ692" s="161"/>
      <c r="BR692" s="161"/>
      <c r="BS692" s="161"/>
      <c r="BT692" s="161"/>
      <c r="BU692" s="161"/>
      <c r="BV692" s="161"/>
      <c r="BW692" s="161"/>
      <c r="BX692" s="161"/>
      <c r="BY692" s="161"/>
      <c r="BZ692" s="161"/>
      <c r="CA692" s="161"/>
      <c r="CB692" s="161"/>
      <c r="CC692" s="161"/>
      <c r="CD692" s="161"/>
      <c r="CE692" s="161"/>
      <c r="CF692" s="161"/>
      <c r="CG692" s="161"/>
      <c r="CH692" s="161"/>
      <c r="CI692" s="161"/>
      <c r="CJ692" s="161"/>
      <c r="CK692" s="50" t="s">
        <v>172</v>
      </c>
    </row>
    <row r="693" spans="3:89" s="29" customFormat="1" ht="15" customHeight="1">
      <c r="C693" s="120"/>
      <c r="D693" s="242"/>
      <c r="E693" s="243"/>
      <c r="F693" s="242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50" t="s">
        <v>172</v>
      </c>
    </row>
    <row r="694" spans="3:89" s="29" customFormat="1" ht="15" customHeight="1">
      <c r="C694" s="266" t="s">
        <v>363</v>
      </c>
      <c r="D694" s="249" t="s">
        <v>296</v>
      </c>
      <c r="E694" s="249" t="s">
        <v>303</v>
      </c>
      <c r="F694" s="265" t="s">
        <v>295</v>
      </c>
      <c r="G694" s="264" t="s">
        <v>294</v>
      </c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50" t="s">
        <v>172</v>
      </c>
    </row>
    <row r="695" spans="3:89" s="29" customFormat="1" ht="15" customHeight="1">
      <c r="C695" s="35" t="s">
        <v>317</v>
      </c>
      <c r="E695" s="133"/>
      <c r="F695" s="298">
        <f>F51</f>
        <v>128</v>
      </c>
      <c r="G695" s="298">
        <f>G51</f>
        <v>0</v>
      </c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50" t="s">
        <v>172</v>
      </c>
    </row>
    <row r="696" spans="3:89" s="29" customFormat="1" ht="15" customHeight="1">
      <c r="C696" s="35" t="s">
        <v>362</v>
      </c>
      <c r="E696" s="133"/>
      <c r="F696" s="299">
        <v>7812.5</v>
      </c>
      <c r="G696" s="299">
        <v>0</v>
      </c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50" t="s">
        <v>172</v>
      </c>
    </row>
    <row r="697" spans="3:89" s="29" customFormat="1" ht="15" customHeight="1">
      <c r="C697" s="35" t="str">
        <f>"Total "&amp;C694&amp;" Cost"</f>
        <v>Total Marketing/Advertising Cost</v>
      </c>
      <c r="D697" s="118">
        <f>IF(C$76="","",IF(E697="",G697+F697,E697))</f>
        <v>1000000</v>
      </c>
      <c r="E697" s="118"/>
      <c r="F697" s="300">
        <f>+F695*F696</f>
        <v>1000000</v>
      </c>
      <c r="G697" s="300">
        <f>+G695*G696</f>
        <v>0</v>
      </c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50" t="s">
        <v>172</v>
      </c>
    </row>
    <row r="698" spans="3:89" s="29" customFormat="1" ht="15" customHeight="1">
      <c r="C698" s="34" t="str">
        <f>"Initial " &amp;C692&amp; " Input"</f>
        <v>Initial Marketing/Advertising Input</v>
      </c>
      <c r="D698" s="118">
        <f>IF(C$76="","",IF(E698="",G698+F698,E698))</f>
        <v>700000</v>
      </c>
      <c r="E698" s="322"/>
      <c r="F698" s="235">
        <v>700000</v>
      </c>
      <c r="G698" s="235">
        <v>0</v>
      </c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50" t="s">
        <v>172</v>
      </c>
    </row>
    <row r="699" spans="3:89" s="29" customFormat="1" ht="15" customHeight="1">
      <c r="C699" s="34" t="s">
        <v>311</v>
      </c>
      <c r="D699" s="118">
        <f>D697-D698</f>
        <v>300000</v>
      </c>
      <c r="E699" s="118"/>
      <c r="F699" s="118">
        <f>F697-F698</f>
        <v>300000</v>
      </c>
      <c r="G699" s="118">
        <f>G697-G698</f>
        <v>0</v>
      </c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50" t="s">
        <v>172</v>
      </c>
    </row>
    <row r="700" spans="3:89" s="29" customFormat="1" ht="15" customHeight="1">
      <c r="C700" s="34"/>
      <c r="D700" s="321"/>
      <c r="F700" s="321"/>
      <c r="G700" s="321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50" t="s">
        <v>172</v>
      </c>
    </row>
    <row r="701" spans="3:89" s="29" customFormat="1" ht="15" customHeight="1">
      <c r="C701" s="34" t="str">
        <f>C694&amp;" Start Period"</f>
        <v>Marketing/Advertising Start Period</v>
      </c>
      <c r="D701" s="282">
        <f>MIN(F701:G701)</f>
        <v>1</v>
      </c>
      <c r="F701" s="282">
        <v>1</v>
      </c>
      <c r="G701" s="282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50" t="s">
        <v>172</v>
      </c>
    </row>
    <row r="702" spans="3:89" s="29" customFormat="1" ht="15" customHeight="1">
      <c r="C702" s="207" t="s">
        <v>13</v>
      </c>
      <c r="D702" s="206">
        <f>IF(D701="","",INDEX($F$16:$CK$17,1,MATCH(D701,$F$17:$CK$17,1)))</f>
        <v>42124</v>
      </c>
      <c r="F702" s="206">
        <f>IF(F701="","",INDEX($F$16:$CK$17,1,MATCH(F701,$F$17:$CK$17,1)))</f>
        <v>42124</v>
      </c>
      <c r="G702" s="206" t="str">
        <f>IF(G701="","",INDEX($F$16:$CK$17,1,MATCH(G701,$F$17:$CK$17,1)))</f>
        <v/>
      </c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50" t="s">
        <v>172</v>
      </c>
    </row>
    <row r="703" spans="3:89" s="29" customFormat="1" ht="15" customHeight="1">
      <c r="C703" s="34" t="str">
        <f>C694&amp;" End Period"</f>
        <v>Marketing/Advertising End Period</v>
      </c>
      <c r="D703" s="282">
        <f>MAX(F703:G703)</f>
        <v>18</v>
      </c>
      <c r="F703" s="282">
        <v>18</v>
      </c>
      <c r="G703" s="282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50" t="s">
        <v>172</v>
      </c>
    </row>
    <row r="704" spans="3:89" s="29" customFormat="1" ht="15" customHeight="1">
      <c r="C704" s="207" t="s">
        <v>13</v>
      </c>
      <c r="D704" s="206">
        <f>IF(D703="","",INDEX($F$16:$CK$17,1,MATCH(D703,$F$17:$CK$17,1)))</f>
        <v>42643</v>
      </c>
      <c r="F704" s="206">
        <f>IF(F703="","",INDEX($F$16:$CK$17,1,MATCH(F703,$F$17:$CK$17,1)))</f>
        <v>42643</v>
      </c>
      <c r="G704" s="206" t="str">
        <f>IF(G703="","",INDEX($F$16:$CK$17,1,MATCH(G703,$F$17:$CK$17,1)))</f>
        <v/>
      </c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50" t="s">
        <v>172</v>
      </c>
    </row>
    <row r="705" spans="3:89" s="29" customFormat="1" ht="15" customHeight="1">
      <c r="C705" s="18"/>
      <c r="D705" s="242"/>
      <c r="E705" s="243"/>
      <c r="F705" s="242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50" t="s">
        <v>172</v>
      </c>
    </row>
    <row r="706" spans="3:89" s="29" customFormat="1" ht="15" customHeight="1">
      <c r="C706" s="34" t="s">
        <v>300</v>
      </c>
      <c r="D706" s="281" t="s">
        <v>299</v>
      </c>
      <c r="E706" s="280">
        <f>IF(D706=F706,0,1)</f>
        <v>0</v>
      </c>
      <c r="F706" s="279" t="s">
        <v>299</v>
      </c>
      <c r="G706" s="279" t="s">
        <v>298</v>
      </c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50" t="s">
        <v>172</v>
      </c>
    </row>
    <row r="707" spans="3:89" s="29" customFormat="1" ht="15" customHeight="1">
      <c r="C707" s="34" t="s">
        <v>310</v>
      </c>
      <c r="D707" s="281" t="s">
        <v>309</v>
      </c>
      <c r="E707" s="280">
        <f>IF(D707=F707,0,1)</f>
        <v>1</v>
      </c>
      <c r="F707" s="279" t="s">
        <v>151</v>
      </c>
      <c r="G707" s="279" t="s">
        <v>309</v>
      </c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50" t="s">
        <v>172</v>
      </c>
    </row>
    <row r="708" spans="3:89" s="29" customFormat="1" ht="15" customHeight="1">
      <c r="D708" s="242"/>
      <c r="E708" s="243"/>
      <c r="F708" s="242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50" t="s">
        <v>172</v>
      </c>
    </row>
    <row r="709" spans="3:89" s="29" customFormat="1" ht="15" customHeight="1">
      <c r="C709" s="35" t="str">
        <f>F694&amp;" "&amp;C694</f>
        <v>Phase A Marketing/Advertising</v>
      </c>
      <c r="D709" s="320">
        <f>IF(F701="",0,F701)</f>
        <v>1</v>
      </c>
      <c r="E709" s="320">
        <f>IF(F703="",0,F703)</f>
        <v>18</v>
      </c>
      <c r="F709" s="121">
        <f>F698</f>
        <v>700000</v>
      </c>
      <c r="G709" s="121">
        <f t="shared" ref="G709:AL709" si="273">IF(G$17="","",IF(AND(G$17&gt;=$D709,G$17&lt;=$E709),$F$699/($E709-$D709+1)))</f>
        <v>16666.666666666668</v>
      </c>
      <c r="H709" s="121">
        <f t="shared" si="273"/>
        <v>16666.666666666668</v>
      </c>
      <c r="I709" s="121">
        <f t="shared" si="273"/>
        <v>16666.666666666668</v>
      </c>
      <c r="J709" s="121">
        <f t="shared" si="273"/>
        <v>16666.666666666668</v>
      </c>
      <c r="K709" s="121">
        <f t="shared" si="273"/>
        <v>16666.666666666668</v>
      </c>
      <c r="L709" s="121">
        <f t="shared" si="273"/>
        <v>16666.666666666668</v>
      </c>
      <c r="M709" s="121">
        <f t="shared" si="273"/>
        <v>16666.666666666668</v>
      </c>
      <c r="N709" s="121">
        <f t="shared" si="273"/>
        <v>16666.666666666668</v>
      </c>
      <c r="O709" s="121">
        <f t="shared" si="273"/>
        <v>16666.666666666668</v>
      </c>
      <c r="P709" s="121">
        <f t="shared" si="273"/>
        <v>16666.666666666668</v>
      </c>
      <c r="Q709" s="121">
        <f t="shared" si="273"/>
        <v>16666.666666666668</v>
      </c>
      <c r="R709" s="121">
        <f t="shared" si="273"/>
        <v>16666.666666666668</v>
      </c>
      <c r="S709" s="121">
        <f t="shared" si="273"/>
        <v>16666.666666666668</v>
      </c>
      <c r="T709" s="121">
        <f t="shared" si="273"/>
        <v>16666.666666666668</v>
      </c>
      <c r="U709" s="121">
        <f t="shared" si="273"/>
        <v>16666.666666666668</v>
      </c>
      <c r="V709" s="121">
        <f t="shared" si="273"/>
        <v>16666.666666666668</v>
      </c>
      <c r="W709" s="121">
        <f t="shared" si="273"/>
        <v>16666.666666666668</v>
      </c>
      <c r="X709" s="121">
        <f t="shared" si="273"/>
        <v>16666.666666666668</v>
      </c>
      <c r="Y709" s="121" t="b">
        <f t="shared" si="273"/>
        <v>0</v>
      </c>
      <c r="Z709" s="121" t="b">
        <f t="shared" si="273"/>
        <v>0</v>
      </c>
      <c r="AA709" s="121" t="b">
        <f t="shared" si="273"/>
        <v>0</v>
      </c>
      <c r="AB709" s="121" t="b">
        <f t="shared" si="273"/>
        <v>0</v>
      </c>
      <c r="AC709" s="121" t="b">
        <f t="shared" si="273"/>
        <v>0</v>
      </c>
      <c r="AD709" s="121" t="b">
        <f t="shared" si="273"/>
        <v>0</v>
      </c>
      <c r="AE709" s="121" t="b">
        <f t="shared" si="273"/>
        <v>0</v>
      </c>
      <c r="AF709" s="121" t="b">
        <f t="shared" si="273"/>
        <v>0</v>
      </c>
      <c r="AG709" s="121" t="b">
        <f t="shared" si="273"/>
        <v>0</v>
      </c>
      <c r="AH709" s="121" t="b">
        <f t="shared" si="273"/>
        <v>0</v>
      </c>
      <c r="AI709" s="121" t="b">
        <f t="shared" si="273"/>
        <v>0</v>
      </c>
      <c r="AJ709" s="121" t="b">
        <f t="shared" si="273"/>
        <v>0</v>
      </c>
      <c r="AK709" s="121" t="b">
        <f t="shared" si="273"/>
        <v>0</v>
      </c>
      <c r="AL709" s="121" t="b">
        <f t="shared" si="273"/>
        <v>0</v>
      </c>
      <c r="AM709" s="121" t="b">
        <f t="shared" ref="AM709:BR709" si="274">IF(AM$17="","",IF(AND(AM$17&gt;=$D709,AM$17&lt;=$E709),$F$699/($E709-$D709+1)))</f>
        <v>0</v>
      </c>
      <c r="AN709" s="121" t="b">
        <f t="shared" si="274"/>
        <v>0</v>
      </c>
      <c r="AO709" s="121" t="b">
        <f t="shared" si="274"/>
        <v>0</v>
      </c>
      <c r="AP709" s="121" t="b">
        <f t="shared" si="274"/>
        <v>0</v>
      </c>
      <c r="AQ709" s="121" t="b">
        <f t="shared" si="274"/>
        <v>0</v>
      </c>
      <c r="AR709" s="121" t="b">
        <f t="shared" si="274"/>
        <v>0</v>
      </c>
      <c r="AS709" s="121" t="b">
        <f t="shared" si="274"/>
        <v>0</v>
      </c>
      <c r="AT709" s="121" t="b">
        <f t="shared" si="274"/>
        <v>0</v>
      </c>
      <c r="AU709" s="121" t="b">
        <f t="shared" si="274"/>
        <v>0</v>
      </c>
      <c r="AV709" s="121" t="b">
        <f t="shared" si="274"/>
        <v>0</v>
      </c>
      <c r="AW709" s="121" t="b">
        <f t="shared" si="274"/>
        <v>0</v>
      </c>
      <c r="AX709" s="121" t="b">
        <f t="shared" si="274"/>
        <v>0</v>
      </c>
      <c r="AY709" s="121" t="b">
        <f t="shared" si="274"/>
        <v>0</v>
      </c>
      <c r="AZ709" s="121" t="b">
        <f t="shared" si="274"/>
        <v>0</v>
      </c>
      <c r="BA709" s="121" t="b">
        <f t="shared" si="274"/>
        <v>0</v>
      </c>
      <c r="BB709" s="121" t="b">
        <f t="shared" si="274"/>
        <v>0</v>
      </c>
      <c r="BC709" s="121" t="b">
        <f t="shared" si="274"/>
        <v>0</v>
      </c>
      <c r="BD709" s="121" t="b">
        <f t="shared" si="274"/>
        <v>0</v>
      </c>
      <c r="BE709" s="121" t="b">
        <f t="shared" si="274"/>
        <v>0</v>
      </c>
      <c r="BF709" s="121" t="b">
        <f t="shared" si="274"/>
        <v>0</v>
      </c>
      <c r="BG709" s="121" t="b">
        <f t="shared" si="274"/>
        <v>0</v>
      </c>
      <c r="BH709" s="121" t="b">
        <f t="shared" si="274"/>
        <v>0</v>
      </c>
      <c r="BI709" s="121" t="b">
        <f t="shared" si="274"/>
        <v>0</v>
      </c>
      <c r="BJ709" s="121" t="b">
        <f t="shared" si="274"/>
        <v>0</v>
      </c>
      <c r="BK709" s="121" t="b">
        <f t="shared" si="274"/>
        <v>0</v>
      </c>
      <c r="BL709" s="121" t="b">
        <f t="shared" si="274"/>
        <v>0</v>
      </c>
      <c r="BM709" s="121" t="b">
        <f t="shared" si="274"/>
        <v>0</v>
      </c>
      <c r="BN709" s="121" t="b">
        <f t="shared" si="274"/>
        <v>0</v>
      </c>
      <c r="BO709" s="121" t="str">
        <f t="shared" si="274"/>
        <v/>
      </c>
      <c r="BP709" s="121" t="str">
        <f t="shared" si="274"/>
        <v/>
      </c>
      <c r="BQ709" s="121" t="str">
        <f t="shared" si="274"/>
        <v/>
      </c>
      <c r="BR709" s="121" t="str">
        <f t="shared" si="274"/>
        <v/>
      </c>
      <c r="BS709" s="121" t="str">
        <f t="shared" ref="BS709:CI709" si="275">IF(BS$17="","",IF(AND(BS$17&gt;=$D709,BS$17&lt;=$E709),$F$699/($E709-$D709+1)))</f>
        <v/>
      </c>
      <c r="BT709" s="121" t="str">
        <f t="shared" si="275"/>
        <v/>
      </c>
      <c r="BU709" s="121" t="str">
        <f t="shared" si="275"/>
        <v/>
      </c>
      <c r="BV709" s="121" t="str">
        <f t="shared" si="275"/>
        <v/>
      </c>
      <c r="BW709" s="121" t="str">
        <f t="shared" si="275"/>
        <v/>
      </c>
      <c r="BX709" s="121" t="str">
        <f t="shared" si="275"/>
        <v/>
      </c>
      <c r="BY709" s="121" t="str">
        <f t="shared" si="275"/>
        <v/>
      </c>
      <c r="BZ709" s="121" t="str">
        <f t="shared" si="275"/>
        <v/>
      </c>
      <c r="CA709" s="121" t="str">
        <f t="shared" si="275"/>
        <v/>
      </c>
      <c r="CB709" s="121" t="str">
        <f t="shared" si="275"/>
        <v/>
      </c>
      <c r="CC709" s="121" t="str">
        <f t="shared" si="275"/>
        <v/>
      </c>
      <c r="CD709" s="121" t="str">
        <f t="shared" si="275"/>
        <v/>
      </c>
      <c r="CE709" s="121" t="str">
        <f t="shared" si="275"/>
        <v/>
      </c>
      <c r="CF709" s="121" t="str">
        <f t="shared" si="275"/>
        <v/>
      </c>
      <c r="CG709" s="121" t="str">
        <f t="shared" si="275"/>
        <v/>
      </c>
      <c r="CH709" s="121" t="str">
        <f t="shared" si="275"/>
        <v/>
      </c>
      <c r="CI709" s="121" t="str">
        <f t="shared" si="275"/>
        <v/>
      </c>
      <c r="CJ709" s="51">
        <f>SUM(F709:CI709)</f>
        <v>999999.9999999993</v>
      </c>
      <c r="CK709" s="50" t="s">
        <v>172</v>
      </c>
    </row>
    <row r="710" spans="3:89" s="29" customFormat="1" ht="15" customHeight="1">
      <c r="C710" s="35" t="str">
        <f>G694&amp;" "&amp;C694</f>
        <v>Phase B Marketing/Advertising</v>
      </c>
      <c r="D710" s="319">
        <f>IF(G701="",0,G701)</f>
        <v>0</v>
      </c>
      <c r="E710" s="319">
        <f>IF(G703="",0,G703)</f>
        <v>0</v>
      </c>
      <c r="F710" s="121">
        <f>G698</f>
        <v>0</v>
      </c>
      <c r="G710" s="121" t="b">
        <f t="shared" ref="G710:AL710" si="276">IF(G$17="","",IF(AND(G$17&gt;=$D710,G$17&lt;=$E710),$G$699/($E710-$D710+1)))</f>
        <v>0</v>
      </c>
      <c r="H710" s="121" t="b">
        <f t="shared" si="276"/>
        <v>0</v>
      </c>
      <c r="I710" s="121" t="b">
        <f t="shared" si="276"/>
        <v>0</v>
      </c>
      <c r="J710" s="121" t="b">
        <f t="shared" si="276"/>
        <v>0</v>
      </c>
      <c r="K710" s="121" t="b">
        <f t="shared" si="276"/>
        <v>0</v>
      </c>
      <c r="L710" s="121" t="b">
        <f t="shared" si="276"/>
        <v>0</v>
      </c>
      <c r="M710" s="121" t="b">
        <f t="shared" si="276"/>
        <v>0</v>
      </c>
      <c r="N710" s="121" t="b">
        <f t="shared" si="276"/>
        <v>0</v>
      </c>
      <c r="O710" s="121" t="b">
        <f t="shared" si="276"/>
        <v>0</v>
      </c>
      <c r="P710" s="121" t="b">
        <f t="shared" si="276"/>
        <v>0</v>
      </c>
      <c r="Q710" s="121" t="b">
        <f t="shared" si="276"/>
        <v>0</v>
      </c>
      <c r="R710" s="121" t="b">
        <f t="shared" si="276"/>
        <v>0</v>
      </c>
      <c r="S710" s="121" t="b">
        <f t="shared" si="276"/>
        <v>0</v>
      </c>
      <c r="T710" s="121" t="b">
        <f t="shared" si="276"/>
        <v>0</v>
      </c>
      <c r="U710" s="121" t="b">
        <f t="shared" si="276"/>
        <v>0</v>
      </c>
      <c r="V710" s="121" t="b">
        <f t="shared" si="276"/>
        <v>0</v>
      </c>
      <c r="W710" s="121" t="b">
        <f t="shared" si="276"/>
        <v>0</v>
      </c>
      <c r="X710" s="121" t="b">
        <f t="shared" si="276"/>
        <v>0</v>
      </c>
      <c r="Y710" s="121" t="b">
        <f t="shared" si="276"/>
        <v>0</v>
      </c>
      <c r="Z710" s="121" t="b">
        <f t="shared" si="276"/>
        <v>0</v>
      </c>
      <c r="AA710" s="121" t="b">
        <f t="shared" si="276"/>
        <v>0</v>
      </c>
      <c r="AB710" s="121" t="b">
        <f t="shared" si="276"/>
        <v>0</v>
      </c>
      <c r="AC710" s="121" t="b">
        <f t="shared" si="276"/>
        <v>0</v>
      </c>
      <c r="AD710" s="121" t="b">
        <f t="shared" si="276"/>
        <v>0</v>
      </c>
      <c r="AE710" s="121" t="b">
        <f t="shared" si="276"/>
        <v>0</v>
      </c>
      <c r="AF710" s="121" t="b">
        <f t="shared" si="276"/>
        <v>0</v>
      </c>
      <c r="AG710" s="121" t="b">
        <f t="shared" si="276"/>
        <v>0</v>
      </c>
      <c r="AH710" s="121" t="b">
        <f t="shared" si="276"/>
        <v>0</v>
      </c>
      <c r="AI710" s="121" t="b">
        <f t="shared" si="276"/>
        <v>0</v>
      </c>
      <c r="AJ710" s="121" t="b">
        <f t="shared" si="276"/>
        <v>0</v>
      </c>
      <c r="AK710" s="121" t="b">
        <f t="shared" si="276"/>
        <v>0</v>
      </c>
      <c r="AL710" s="121" t="b">
        <f t="shared" si="276"/>
        <v>0</v>
      </c>
      <c r="AM710" s="121" t="b">
        <f t="shared" ref="AM710:BR710" si="277">IF(AM$17="","",IF(AND(AM$17&gt;=$D710,AM$17&lt;=$E710),$G$699/($E710-$D710+1)))</f>
        <v>0</v>
      </c>
      <c r="AN710" s="121" t="b">
        <f t="shared" si="277"/>
        <v>0</v>
      </c>
      <c r="AO710" s="121" t="b">
        <f t="shared" si="277"/>
        <v>0</v>
      </c>
      <c r="AP710" s="121" t="b">
        <f t="shared" si="277"/>
        <v>0</v>
      </c>
      <c r="AQ710" s="121" t="b">
        <f t="shared" si="277"/>
        <v>0</v>
      </c>
      <c r="AR710" s="121" t="b">
        <f t="shared" si="277"/>
        <v>0</v>
      </c>
      <c r="AS710" s="121" t="b">
        <f t="shared" si="277"/>
        <v>0</v>
      </c>
      <c r="AT710" s="121" t="b">
        <f t="shared" si="277"/>
        <v>0</v>
      </c>
      <c r="AU710" s="121" t="b">
        <f t="shared" si="277"/>
        <v>0</v>
      </c>
      <c r="AV710" s="121" t="b">
        <f t="shared" si="277"/>
        <v>0</v>
      </c>
      <c r="AW710" s="121" t="b">
        <f t="shared" si="277"/>
        <v>0</v>
      </c>
      <c r="AX710" s="121" t="b">
        <f t="shared" si="277"/>
        <v>0</v>
      </c>
      <c r="AY710" s="121" t="b">
        <f t="shared" si="277"/>
        <v>0</v>
      </c>
      <c r="AZ710" s="121" t="b">
        <f t="shared" si="277"/>
        <v>0</v>
      </c>
      <c r="BA710" s="121" t="b">
        <f t="shared" si="277"/>
        <v>0</v>
      </c>
      <c r="BB710" s="121" t="b">
        <f t="shared" si="277"/>
        <v>0</v>
      </c>
      <c r="BC710" s="121" t="b">
        <f t="shared" si="277"/>
        <v>0</v>
      </c>
      <c r="BD710" s="121" t="b">
        <f t="shared" si="277"/>
        <v>0</v>
      </c>
      <c r="BE710" s="121" t="b">
        <f t="shared" si="277"/>
        <v>0</v>
      </c>
      <c r="BF710" s="121" t="b">
        <f t="shared" si="277"/>
        <v>0</v>
      </c>
      <c r="BG710" s="121" t="b">
        <f t="shared" si="277"/>
        <v>0</v>
      </c>
      <c r="BH710" s="121" t="b">
        <f t="shared" si="277"/>
        <v>0</v>
      </c>
      <c r="BI710" s="121" t="b">
        <f t="shared" si="277"/>
        <v>0</v>
      </c>
      <c r="BJ710" s="121" t="b">
        <f t="shared" si="277"/>
        <v>0</v>
      </c>
      <c r="BK710" s="121" t="b">
        <f t="shared" si="277"/>
        <v>0</v>
      </c>
      <c r="BL710" s="121" t="b">
        <f t="shared" si="277"/>
        <v>0</v>
      </c>
      <c r="BM710" s="121" t="b">
        <f t="shared" si="277"/>
        <v>0</v>
      </c>
      <c r="BN710" s="121" t="b">
        <f t="shared" si="277"/>
        <v>0</v>
      </c>
      <c r="BO710" s="121" t="str">
        <f t="shared" si="277"/>
        <v/>
      </c>
      <c r="BP710" s="121" t="str">
        <f t="shared" si="277"/>
        <v/>
      </c>
      <c r="BQ710" s="121" t="str">
        <f t="shared" si="277"/>
        <v/>
      </c>
      <c r="BR710" s="121" t="str">
        <f t="shared" si="277"/>
        <v/>
      </c>
      <c r="BS710" s="121" t="str">
        <f t="shared" ref="BS710:CI710" si="278">IF(BS$17="","",IF(AND(BS$17&gt;=$D710,BS$17&lt;=$E710),$G$699/($E710-$D710+1)))</f>
        <v/>
      </c>
      <c r="BT710" s="121" t="str">
        <f t="shared" si="278"/>
        <v/>
      </c>
      <c r="BU710" s="121" t="str">
        <f t="shared" si="278"/>
        <v/>
      </c>
      <c r="BV710" s="121" t="str">
        <f t="shared" si="278"/>
        <v/>
      </c>
      <c r="BW710" s="121" t="str">
        <f t="shared" si="278"/>
        <v/>
      </c>
      <c r="BX710" s="121" t="str">
        <f t="shared" si="278"/>
        <v/>
      </c>
      <c r="BY710" s="121" t="str">
        <f t="shared" si="278"/>
        <v/>
      </c>
      <c r="BZ710" s="121" t="str">
        <f t="shared" si="278"/>
        <v/>
      </c>
      <c r="CA710" s="121" t="str">
        <f t="shared" si="278"/>
        <v/>
      </c>
      <c r="CB710" s="121" t="str">
        <f t="shared" si="278"/>
        <v/>
      </c>
      <c r="CC710" s="121" t="str">
        <f t="shared" si="278"/>
        <v/>
      </c>
      <c r="CD710" s="121" t="str">
        <f t="shared" si="278"/>
        <v/>
      </c>
      <c r="CE710" s="121" t="str">
        <f t="shared" si="278"/>
        <v/>
      </c>
      <c r="CF710" s="121" t="str">
        <f t="shared" si="278"/>
        <v/>
      </c>
      <c r="CG710" s="121" t="str">
        <f t="shared" si="278"/>
        <v/>
      </c>
      <c r="CH710" s="121" t="str">
        <f t="shared" si="278"/>
        <v/>
      </c>
      <c r="CI710" s="121" t="str">
        <f t="shared" si="278"/>
        <v/>
      </c>
      <c r="CJ710" s="60">
        <f>SUM(F710:CI710)</f>
        <v>0</v>
      </c>
      <c r="CK710" s="50" t="s">
        <v>172</v>
      </c>
    </row>
    <row r="711" spans="3:89" s="29" customFormat="1" ht="15" customHeight="1">
      <c r="C711" s="318" t="str">
        <f>"Total "&amp;C694</f>
        <v>Total Marketing/Advertising</v>
      </c>
      <c r="D711" s="317">
        <f>IF(D701="",0,D701)</f>
        <v>1</v>
      </c>
      <c r="E711" s="317">
        <f>IF(D703="",0,D703)</f>
        <v>18</v>
      </c>
      <c r="F711" s="278">
        <f>D698</f>
        <v>700000</v>
      </c>
      <c r="G711" s="278">
        <f>IF(G$17="","",IF($E$706=0,SUM(G709:G710),IF(AND(G$17&gt;=$D711,G$17&lt;=$E711),$D699/($E711-$D711+1),0)))</f>
        <v>16666.666666666668</v>
      </c>
      <c r="H711" s="278">
        <f t="shared" ref="H711:AM711" si="279">IF(H$17="","",IF($E$706=0,SUM(H709:H710),IF(AND(H$17&gt;=$D711,H$17&lt;=$E711),$D697/($E711-$D711+1),0)))</f>
        <v>16666.666666666668</v>
      </c>
      <c r="I711" s="278">
        <f t="shared" si="279"/>
        <v>16666.666666666668</v>
      </c>
      <c r="J711" s="278">
        <f t="shared" si="279"/>
        <v>16666.666666666668</v>
      </c>
      <c r="K711" s="278">
        <f t="shared" si="279"/>
        <v>16666.666666666668</v>
      </c>
      <c r="L711" s="278">
        <f t="shared" si="279"/>
        <v>16666.666666666668</v>
      </c>
      <c r="M711" s="278">
        <f t="shared" si="279"/>
        <v>16666.666666666668</v>
      </c>
      <c r="N711" s="278">
        <f t="shared" si="279"/>
        <v>16666.666666666668</v>
      </c>
      <c r="O711" s="278">
        <f t="shared" si="279"/>
        <v>16666.666666666668</v>
      </c>
      <c r="P711" s="278">
        <f t="shared" si="279"/>
        <v>16666.666666666668</v>
      </c>
      <c r="Q711" s="278">
        <f t="shared" si="279"/>
        <v>16666.666666666668</v>
      </c>
      <c r="R711" s="278">
        <f t="shared" si="279"/>
        <v>16666.666666666668</v>
      </c>
      <c r="S711" s="278">
        <f t="shared" si="279"/>
        <v>16666.666666666668</v>
      </c>
      <c r="T711" s="278">
        <f t="shared" si="279"/>
        <v>16666.666666666668</v>
      </c>
      <c r="U711" s="278">
        <f t="shared" si="279"/>
        <v>16666.666666666668</v>
      </c>
      <c r="V711" s="278">
        <f t="shared" si="279"/>
        <v>16666.666666666668</v>
      </c>
      <c r="W711" s="278">
        <f t="shared" si="279"/>
        <v>16666.666666666668</v>
      </c>
      <c r="X711" s="278">
        <f t="shared" si="279"/>
        <v>16666.666666666668</v>
      </c>
      <c r="Y711" s="278">
        <f t="shared" si="279"/>
        <v>0</v>
      </c>
      <c r="Z711" s="278">
        <f t="shared" si="279"/>
        <v>0</v>
      </c>
      <c r="AA711" s="278">
        <f t="shared" si="279"/>
        <v>0</v>
      </c>
      <c r="AB711" s="278">
        <f t="shared" si="279"/>
        <v>0</v>
      </c>
      <c r="AC711" s="278">
        <f t="shared" si="279"/>
        <v>0</v>
      </c>
      <c r="AD711" s="278">
        <f t="shared" si="279"/>
        <v>0</v>
      </c>
      <c r="AE711" s="278">
        <f t="shared" si="279"/>
        <v>0</v>
      </c>
      <c r="AF711" s="278">
        <f t="shared" si="279"/>
        <v>0</v>
      </c>
      <c r="AG711" s="278">
        <f t="shared" si="279"/>
        <v>0</v>
      </c>
      <c r="AH711" s="278">
        <f t="shared" si="279"/>
        <v>0</v>
      </c>
      <c r="AI711" s="278">
        <f t="shared" si="279"/>
        <v>0</v>
      </c>
      <c r="AJ711" s="278">
        <f t="shared" si="279"/>
        <v>0</v>
      </c>
      <c r="AK711" s="278">
        <f t="shared" si="279"/>
        <v>0</v>
      </c>
      <c r="AL711" s="278">
        <f t="shared" si="279"/>
        <v>0</v>
      </c>
      <c r="AM711" s="278">
        <f t="shared" si="279"/>
        <v>0</v>
      </c>
      <c r="AN711" s="278">
        <f t="shared" ref="AN711:BS711" si="280">IF(AN$17="","",IF($E$706=0,SUM(AN709:AN710),IF(AND(AN$17&gt;=$D711,AN$17&lt;=$E711),$D697/($E711-$D711+1),0)))</f>
        <v>0</v>
      </c>
      <c r="AO711" s="278">
        <f t="shared" si="280"/>
        <v>0</v>
      </c>
      <c r="AP711" s="278">
        <f t="shared" si="280"/>
        <v>0</v>
      </c>
      <c r="AQ711" s="278">
        <f t="shared" si="280"/>
        <v>0</v>
      </c>
      <c r="AR711" s="278">
        <f t="shared" si="280"/>
        <v>0</v>
      </c>
      <c r="AS711" s="278">
        <f t="shared" si="280"/>
        <v>0</v>
      </c>
      <c r="AT711" s="278">
        <f t="shared" si="280"/>
        <v>0</v>
      </c>
      <c r="AU711" s="278">
        <f t="shared" si="280"/>
        <v>0</v>
      </c>
      <c r="AV711" s="278">
        <f t="shared" si="280"/>
        <v>0</v>
      </c>
      <c r="AW711" s="278">
        <f t="shared" si="280"/>
        <v>0</v>
      </c>
      <c r="AX711" s="278">
        <f t="shared" si="280"/>
        <v>0</v>
      </c>
      <c r="AY711" s="278">
        <f t="shared" si="280"/>
        <v>0</v>
      </c>
      <c r="AZ711" s="278">
        <f t="shared" si="280"/>
        <v>0</v>
      </c>
      <c r="BA711" s="278">
        <f t="shared" si="280"/>
        <v>0</v>
      </c>
      <c r="BB711" s="278">
        <f t="shared" si="280"/>
        <v>0</v>
      </c>
      <c r="BC711" s="278">
        <f t="shared" si="280"/>
        <v>0</v>
      </c>
      <c r="BD711" s="278">
        <f t="shared" si="280"/>
        <v>0</v>
      </c>
      <c r="BE711" s="278">
        <f t="shared" si="280"/>
        <v>0</v>
      </c>
      <c r="BF711" s="278">
        <f t="shared" si="280"/>
        <v>0</v>
      </c>
      <c r="BG711" s="278">
        <f t="shared" si="280"/>
        <v>0</v>
      </c>
      <c r="BH711" s="278">
        <f t="shared" si="280"/>
        <v>0</v>
      </c>
      <c r="BI711" s="278">
        <f t="shared" si="280"/>
        <v>0</v>
      </c>
      <c r="BJ711" s="278">
        <f t="shared" si="280"/>
        <v>0</v>
      </c>
      <c r="BK711" s="278">
        <f t="shared" si="280"/>
        <v>0</v>
      </c>
      <c r="BL711" s="278">
        <f t="shared" si="280"/>
        <v>0</v>
      </c>
      <c r="BM711" s="278">
        <f t="shared" si="280"/>
        <v>0</v>
      </c>
      <c r="BN711" s="278">
        <f t="shared" si="280"/>
        <v>0</v>
      </c>
      <c r="BO711" s="278" t="str">
        <f t="shared" si="280"/>
        <v/>
      </c>
      <c r="BP711" s="278" t="str">
        <f t="shared" si="280"/>
        <v/>
      </c>
      <c r="BQ711" s="278" t="str">
        <f t="shared" si="280"/>
        <v/>
      </c>
      <c r="BR711" s="278" t="str">
        <f t="shared" si="280"/>
        <v/>
      </c>
      <c r="BS711" s="278" t="str">
        <f t="shared" si="280"/>
        <v/>
      </c>
      <c r="BT711" s="278" t="str">
        <f t="shared" ref="BT711:CI711" si="281">IF(BT$17="","",IF($E$706=0,SUM(BT709:BT710),IF(AND(BT$17&gt;=$D711,BT$17&lt;=$E711),$D697/($E711-$D711+1),0)))</f>
        <v/>
      </c>
      <c r="BU711" s="278" t="str">
        <f t="shared" si="281"/>
        <v/>
      </c>
      <c r="BV711" s="278" t="str">
        <f t="shared" si="281"/>
        <v/>
      </c>
      <c r="BW711" s="278" t="str">
        <f t="shared" si="281"/>
        <v/>
      </c>
      <c r="BX711" s="278" t="str">
        <f t="shared" si="281"/>
        <v/>
      </c>
      <c r="BY711" s="278" t="str">
        <f t="shared" si="281"/>
        <v/>
      </c>
      <c r="BZ711" s="278" t="str">
        <f t="shared" si="281"/>
        <v/>
      </c>
      <c r="CA711" s="278" t="str">
        <f t="shared" si="281"/>
        <v/>
      </c>
      <c r="CB711" s="278" t="str">
        <f t="shared" si="281"/>
        <v/>
      </c>
      <c r="CC711" s="278" t="str">
        <f t="shared" si="281"/>
        <v/>
      </c>
      <c r="CD711" s="278" t="str">
        <f t="shared" si="281"/>
        <v/>
      </c>
      <c r="CE711" s="278" t="str">
        <f t="shared" si="281"/>
        <v/>
      </c>
      <c r="CF711" s="278" t="str">
        <f t="shared" si="281"/>
        <v/>
      </c>
      <c r="CG711" s="278" t="str">
        <f t="shared" si="281"/>
        <v/>
      </c>
      <c r="CH711" s="278" t="str">
        <f t="shared" si="281"/>
        <v/>
      </c>
      <c r="CI711" s="278" t="str">
        <f t="shared" si="281"/>
        <v/>
      </c>
      <c r="CJ711" s="51">
        <f>SUM(F711:CI711)</f>
        <v>999999.9999999993</v>
      </c>
      <c r="CK711" s="50" t="s">
        <v>172</v>
      </c>
    </row>
    <row r="712" spans="3:89" s="29" customFormat="1" ht="15" customHeight="1">
      <c r="C712" s="120"/>
      <c r="D712" s="242"/>
      <c r="E712" s="243"/>
      <c r="F712" s="242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50" t="s">
        <v>172</v>
      </c>
    </row>
    <row r="713" spans="3:89" s="29" customFormat="1" ht="15" customHeight="1">
      <c r="C713" s="120"/>
      <c r="D713" s="242"/>
      <c r="E713" s="243"/>
      <c r="F713" s="242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50" t="s">
        <v>172</v>
      </c>
    </row>
    <row r="714" spans="3:89" s="29" customFormat="1" ht="15" customHeight="1">
      <c r="C714" s="161" t="str">
        <f>C716</f>
        <v>Sales Centre</v>
      </c>
      <c r="D714" s="161"/>
      <c r="E714" s="161"/>
      <c r="F714" s="161"/>
      <c r="G714" s="161"/>
      <c r="H714" s="161"/>
      <c r="I714" s="161"/>
      <c r="J714" s="161"/>
      <c r="K714" s="161"/>
      <c r="L714" s="161"/>
      <c r="M714" s="161"/>
      <c r="N714" s="161"/>
      <c r="O714" s="161"/>
      <c r="P714" s="161"/>
      <c r="Q714" s="161"/>
      <c r="R714" s="161"/>
      <c r="S714" s="161"/>
      <c r="T714" s="161"/>
      <c r="U714" s="161"/>
      <c r="V714" s="161"/>
      <c r="W714" s="161"/>
      <c r="X714" s="161"/>
      <c r="Y714" s="161"/>
      <c r="Z714" s="161"/>
      <c r="AA714" s="161"/>
      <c r="AB714" s="161"/>
      <c r="AC714" s="161"/>
      <c r="AD714" s="161"/>
      <c r="AE714" s="161"/>
      <c r="AF714" s="161"/>
      <c r="AG714" s="161"/>
      <c r="AH714" s="161"/>
      <c r="AI714" s="161"/>
      <c r="AJ714" s="161"/>
      <c r="AK714" s="161"/>
      <c r="AL714" s="161"/>
      <c r="AM714" s="161"/>
      <c r="AN714" s="161"/>
      <c r="AO714" s="161"/>
      <c r="AP714" s="161"/>
      <c r="AQ714" s="161"/>
      <c r="AR714" s="161"/>
      <c r="AS714" s="161"/>
      <c r="AT714" s="161"/>
      <c r="AU714" s="161"/>
      <c r="AV714" s="161"/>
      <c r="AW714" s="161"/>
      <c r="AX714" s="161"/>
      <c r="AY714" s="161"/>
      <c r="AZ714" s="161"/>
      <c r="BA714" s="161"/>
      <c r="BB714" s="161"/>
      <c r="BC714" s="161"/>
      <c r="BD714" s="161"/>
      <c r="BE714" s="161"/>
      <c r="BF714" s="161"/>
      <c r="BG714" s="161"/>
      <c r="BH714" s="161"/>
      <c r="BI714" s="161"/>
      <c r="BJ714" s="161"/>
      <c r="BK714" s="161"/>
      <c r="BL714" s="161"/>
      <c r="BM714" s="161"/>
      <c r="BN714" s="161"/>
      <c r="BO714" s="161"/>
      <c r="BP714" s="161"/>
      <c r="BQ714" s="161"/>
      <c r="BR714" s="161"/>
      <c r="BS714" s="161"/>
      <c r="BT714" s="161"/>
      <c r="BU714" s="161"/>
      <c r="BV714" s="161"/>
      <c r="BW714" s="161"/>
      <c r="BX714" s="161"/>
      <c r="BY714" s="161"/>
      <c r="BZ714" s="161"/>
      <c r="CA714" s="161"/>
      <c r="CB714" s="161"/>
      <c r="CC714" s="161"/>
      <c r="CD714" s="161"/>
      <c r="CE714" s="161"/>
      <c r="CF714" s="161"/>
      <c r="CG714" s="161"/>
      <c r="CH714" s="161"/>
      <c r="CI714" s="161"/>
      <c r="CJ714" s="161"/>
      <c r="CK714" s="50" t="s">
        <v>172</v>
      </c>
    </row>
    <row r="715" spans="3:89" s="29" customFormat="1" ht="15" customHeight="1">
      <c r="C715" s="120"/>
      <c r="D715" s="242"/>
      <c r="E715" s="243"/>
      <c r="F715" s="242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50" t="s">
        <v>172</v>
      </c>
    </row>
    <row r="716" spans="3:89" s="29" customFormat="1" ht="15" customHeight="1">
      <c r="C716" s="266" t="s">
        <v>361</v>
      </c>
      <c r="D716" s="249" t="s">
        <v>296</v>
      </c>
      <c r="E716" s="249" t="s">
        <v>303</v>
      </c>
      <c r="F716" s="265" t="s">
        <v>295</v>
      </c>
      <c r="G716" s="264" t="s">
        <v>294</v>
      </c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50" t="s">
        <v>172</v>
      </c>
    </row>
    <row r="717" spans="3:89" s="29" customFormat="1" ht="15" customHeight="1">
      <c r="C717" s="158" t="s">
        <v>361</v>
      </c>
      <c r="D717" s="118">
        <f>IF(C$76="","",IF(E717="",G717+F717,E717))</f>
        <v>400000</v>
      </c>
      <c r="E717" s="80"/>
      <c r="F717" s="316">
        <v>400000</v>
      </c>
      <c r="G717" s="93">
        <v>0</v>
      </c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50" t="s">
        <v>172</v>
      </c>
    </row>
    <row r="718" spans="3:89" s="29" customFormat="1" ht="15" customHeight="1">
      <c r="C718" s="34" t="str">
        <f>"Initial " &amp;C714&amp; " Input"</f>
        <v>Initial Sales Centre Input</v>
      </c>
      <c r="D718" s="118">
        <f>IF(C$76="","",IF(E718="",G718+F718,E718))</f>
        <v>400000</v>
      </c>
      <c r="E718" s="80"/>
      <c r="F718" s="315">
        <v>400000</v>
      </c>
      <c r="G718" s="93">
        <v>0</v>
      </c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50" t="s">
        <v>172</v>
      </c>
    </row>
    <row r="719" spans="3:89" s="29" customFormat="1" ht="15" customHeight="1">
      <c r="C719" s="34" t="s">
        <v>311</v>
      </c>
      <c r="D719" s="118">
        <f>D717-D718</f>
        <v>0</v>
      </c>
      <c r="E719" s="118"/>
      <c r="F719" s="118">
        <f>F717-F718</f>
        <v>0</v>
      </c>
      <c r="G719" s="118">
        <f>G717-G718</f>
        <v>0</v>
      </c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50" t="s">
        <v>172</v>
      </c>
    </row>
    <row r="720" spans="3:89" s="29" customFormat="1" ht="15" customHeight="1">
      <c r="C720" s="34"/>
      <c r="D720" s="118"/>
      <c r="E720" s="80"/>
      <c r="F720" s="290"/>
      <c r="G720" s="290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50" t="s">
        <v>172</v>
      </c>
    </row>
    <row r="721" spans="3:89" s="29" customFormat="1" ht="15" customHeight="1">
      <c r="C721" s="34" t="str">
        <f>C716&amp;" Start Period"</f>
        <v>Sales Centre Start Period</v>
      </c>
      <c r="D721" s="282">
        <f>MIN(F721:G721)</f>
        <v>0</v>
      </c>
      <c r="F721" s="282">
        <v>0</v>
      </c>
      <c r="G721" s="282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50" t="s">
        <v>172</v>
      </c>
    </row>
    <row r="722" spans="3:89" s="29" customFormat="1" ht="15" customHeight="1">
      <c r="C722" s="207" t="s">
        <v>13</v>
      </c>
      <c r="D722" s="206">
        <f>IF(D721="","",INDEX($F$16:$CK$17,1,MATCH(D721,$F$17:$CK$17,1)))</f>
        <v>42094</v>
      </c>
      <c r="F722" s="206">
        <f>IF(F721="","",INDEX($F$16:$CK$17,1,MATCH(F721,$F$17:$CK$17,1)))</f>
        <v>42094</v>
      </c>
      <c r="G722" s="206" t="str">
        <f>IF(G721="","",INDEX($F$16:$CK$17,1,MATCH(G721,$F$17:$CK$17,1)))</f>
        <v/>
      </c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50" t="s">
        <v>172</v>
      </c>
    </row>
    <row r="723" spans="3:89" s="29" customFormat="1" ht="15" customHeight="1">
      <c r="C723" s="34" t="str">
        <f>C716&amp;" End Period"</f>
        <v>Sales Centre End Period</v>
      </c>
      <c r="D723" s="282">
        <f>MAX(F723:G723)</f>
        <v>0</v>
      </c>
      <c r="F723" s="282">
        <v>0</v>
      </c>
      <c r="G723" s="282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50" t="s">
        <v>172</v>
      </c>
    </row>
    <row r="724" spans="3:89" s="29" customFormat="1" ht="15" customHeight="1">
      <c r="C724" s="207" t="s">
        <v>13</v>
      </c>
      <c r="D724" s="206">
        <f>IF(D723="","",INDEX($F$16:$CK$17,1,MATCH(D723,$F$17:$CK$17,1)))</f>
        <v>42094</v>
      </c>
      <c r="F724" s="206">
        <f>IF(F723="","",INDEX($F$16:$CK$17,1,MATCH(F723,$F$17:$CK$17,1)))</f>
        <v>42094</v>
      </c>
      <c r="G724" s="206" t="str">
        <f>IF(G723="","",INDEX($F$16:$CK$17,1,MATCH(G723,$F$17:$CK$17,1)))</f>
        <v/>
      </c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50" t="s">
        <v>172</v>
      </c>
    </row>
    <row r="725" spans="3:89" s="29" customFormat="1" ht="15" customHeight="1">
      <c r="C725" s="18"/>
      <c r="D725" s="242"/>
      <c r="E725" s="243"/>
      <c r="F725" s="242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50" t="s">
        <v>172</v>
      </c>
    </row>
    <row r="726" spans="3:89" s="29" customFormat="1" ht="15" customHeight="1">
      <c r="C726" s="34" t="s">
        <v>300</v>
      </c>
      <c r="D726" s="281" t="s">
        <v>299</v>
      </c>
      <c r="E726" s="280">
        <f>IF(D726=F726,0,1)</f>
        <v>0</v>
      </c>
      <c r="F726" s="279" t="s">
        <v>299</v>
      </c>
      <c r="G726" s="279" t="s">
        <v>298</v>
      </c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50" t="s">
        <v>172</v>
      </c>
    </row>
    <row r="727" spans="3:89" s="29" customFormat="1" ht="15" customHeight="1">
      <c r="C727" s="34" t="s">
        <v>310</v>
      </c>
      <c r="D727" s="281" t="s">
        <v>309</v>
      </c>
      <c r="E727" s="280">
        <f>IF(D727=F727,0,1)</f>
        <v>1</v>
      </c>
      <c r="F727" s="279" t="s">
        <v>151</v>
      </c>
      <c r="G727" s="279" t="s">
        <v>309</v>
      </c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50" t="s">
        <v>172</v>
      </c>
    </row>
    <row r="728" spans="3:89" s="29" customFormat="1" ht="15" customHeight="1">
      <c r="D728" s="242"/>
      <c r="E728" s="243"/>
      <c r="F728" s="242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50" t="s">
        <v>172</v>
      </c>
    </row>
    <row r="729" spans="3:89" s="29" customFormat="1" ht="15" customHeight="1">
      <c r="C729" s="29" t="str">
        <f>F716&amp;" "&amp;C716</f>
        <v>Phase A Sales Centre</v>
      </c>
      <c r="D729" s="274">
        <f>IF(F721="",0,F721)</f>
        <v>0</v>
      </c>
      <c r="E729" s="274">
        <f>IF(F723="",0,F723)</f>
        <v>0</v>
      </c>
      <c r="F729" s="121">
        <f>F718</f>
        <v>400000</v>
      </c>
      <c r="G729" s="121">
        <f t="shared" ref="G729:AL729" si="282">IF(G$17="","",IF(AND(G$17&gt;=$D729,G$17&lt;=$E729),$F$719/($E729-$D729+1),0))</f>
        <v>0</v>
      </c>
      <c r="H729" s="121">
        <f t="shared" si="282"/>
        <v>0</v>
      </c>
      <c r="I729" s="121">
        <f t="shared" si="282"/>
        <v>0</v>
      </c>
      <c r="J729" s="121">
        <f t="shared" si="282"/>
        <v>0</v>
      </c>
      <c r="K729" s="121">
        <f t="shared" si="282"/>
        <v>0</v>
      </c>
      <c r="L729" s="121">
        <f t="shared" si="282"/>
        <v>0</v>
      </c>
      <c r="M729" s="121">
        <f t="shared" si="282"/>
        <v>0</v>
      </c>
      <c r="N729" s="121">
        <f t="shared" si="282"/>
        <v>0</v>
      </c>
      <c r="O729" s="121">
        <f t="shared" si="282"/>
        <v>0</v>
      </c>
      <c r="P729" s="121">
        <f t="shared" si="282"/>
        <v>0</v>
      </c>
      <c r="Q729" s="121">
        <f t="shared" si="282"/>
        <v>0</v>
      </c>
      <c r="R729" s="121">
        <f t="shared" si="282"/>
        <v>0</v>
      </c>
      <c r="S729" s="121">
        <f t="shared" si="282"/>
        <v>0</v>
      </c>
      <c r="T729" s="121">
        <f t="shared" si="282"/>
        <v>0</v>
      </c>
      <c r="U729" s="121">
        <f t="shared" si="282"/>
        <v>0</v>
      </c>
      <c r="V729" s="121">
        <f t="shared" si="282"/>
        <v>0</v>
      </c>
      <c r="W729" s="121">
        <f t="shared" si="282"/>
        <v>0</v>
      </c>
      <c r="X729" s="121">
        <f t="shared" si="282"/>
        <v>0</v>
      </c>
      <c r="Y729" s="121">
        <f t="shared" si="282"/>
        <v>0</v>
      </c>
      <c r="Z729" s="121">
        <f t="shared" si="282"/>
        <v>0</v>
      </c>
      <c r="AA729" s="121">
        <f t="shared" si="282"/>
        <v>0</v>
      </c>
      <c r="AB729" s="121">
        <f t="shared" si="282"/>
        <v>0</v>
      </c>
      <c r="AC729" s="121">
        <f t="shared" si="282"/>
        <v>0</v>
      </c>
      <c r="AD729" s="121">
        <f t="shared" si="282"/>
        <v>0</v>
      </c>
      <c r="AE729" s="121">
        <f t="shared" si="282"/>
        <v>0</v>
      </c>
      <c r="AF729" s="121">
        <f t="shared" si="282"/>
        <v>0</v>
      </c>
      <c r="AG729" s="121">
        <f t="shared" si="282"/>
        <v>0</v>
      </c>
      <c r="AH729" s="121">
        <f t="shared" si="282"/>
        <v>0</v>
      </c>
      <c r="AI729" s="121">
        <f t="shared" si="282"/>
        <v>0</v>
      </c>
      <c r="AJ729" s="121">
        <f t="shared" si="282"/>
        <v>0</v>
      </c>
      <c r="AK729" s="121">
        <f t="shared" si="282"/>
        <v>0</v>
      </c>
      <c r="AL729" s="121">
        <f t="shared" si="282"/>
        <v>0</v>
      </c>
      <c r="AM729" s="121">
        <f t="shared" ref="AM729:BR729" si="283">IF(AM$17="","",IF(AND(AM$17&gt;=$D729,AM$17&lt;=$E729),$F$719/($E729-$D729+1),0))</f>
        <v>0</v>
      </c>
      <c r="AN729" s="121">
        <f t="shared" si="283"/>
        <v>0</v>
      </c>
      <c r="AO729" s="121">
        <f t="shared" si="283"/>
        <v>0</v>
      </c>
      <c r="AP729" s="121">
        <f t="shared" si="283"/>
        <v>0</v>
      </c>
      <c r="AQ729" s="121">
        <f t="shared" si="283"/>
        <v>0</v>
      </c>
      <c r="AR729" s="121">
        <f t="shared" si="283"/>
        <v>0</v>
      </c>
      <c r="AS729" s="121">
        <f t="shared" si="283"/>
        <v>0</v>
      </c>
      <c r="AT729" s="121">
        <f t="shared" si="283"/>
        <v>0</v>
      </c>
      <c r="AU729" s="121">
        <f t="shared" si="283"/>
        <v>0</v>
      </c>
      <c r="AV729" s="121">
        <f t="shared" si="283"/>
        <v>0</v>
      </c>
      <c r="AW729" s="121">
        <f t="shared" si="283"/>
        <v>0</v>
      </c>
      <c r="AX729" s="121">
        <f t="shared" si="283"/>
        <v>0</v>
      </c>
      <c r="AY729" s="121">
        <f t="shared" si="283"/>
        <v>0</v>
      </c>
      <c r="AZ729" s="121">
        <f t="shared" si="283"/>
        <v>0</v>
      </c>
      <c r="BA729" s="121">
        <f t="shared" si="283"/>
        <v>0</v>
      </c>
      <c r="BB729" s="121">
        <f t="shared" si="283"/>
        <v>0</v>
      </c>
      <c r="BC729" s="121">
        <f t="shared" si="283"/>
        <v>0</v>
      </c>
      <c r="BD729" s="121">
        <f t="shared" si="283"/>
        <v>0</v>
      </c>
      <c r="BE729" s="121">
        <f t="shared" si="283"/>
        <v>0</v>
      </c>
      <c r="BF729" s="121">
        <f t="shared" si="283"/>
        <v>0</v>
      </c>
      <c r="BG729" s="121">
        <f t="shared" si="283"/>
        <v>0</v>
      </c>
      <c r="BH729" s="121">
        <f t="shared" si="283"/>
        <v>0</v>
      </c>
      <c r="BI729" s="121">
        <f t="shared" si="283"/>
        <v>0</v>
      </c>
      <c r="BJ729" s="121">
        <f t="shared" si="283"/>
        <v>0</v>
      </c>
      <c r="BK729" s="121">
        <f t="shared" si="283"/>
        <v>0</v>
      </c>
      <c r="BL729" s="121">
        <f t="shared" si="283"/>
        <v>0</v>
      </c>
      <c r="BM729" s="121">
        <f t="shared" si="283"/>
        <v>0</v>
      </c>
      <c r="BN729" s="121">
        <f t="shared" si="283"/>
        <v>0</v>
      </c>
      <c r="BO729" s="121" t="str">
        <f t="shared" si="283"/>
        <v/>
      </c>
      <c r="BP729" s="121" t="str">
        <f t="shared" si="283"/>
        <v/>
      </c>
      <c r="BQ729" s="121" t="str">
        <f t="shared" si="283"/>
        <v/>
      </c>
      <c r="BR729" s="121" t="str">
        <f t="shared" si="283"/>
        <v/>
      </c>
      <c r="BS729" s="121" t="str">
        <f t="shared" ref="BS729:CI729" si="284">IF(BS$17="","",IF(AND(BS$17&gt;=$D729,BS$17&lt;=$E729),$F$719/($E729-$D729+1),0))</f>
        <v/>
      </c>
      <c r="BT729" s="121" t="str">
        <f t="shared" si="284"/>
        <v/>
      </c>
      <c r="BU729" s="121" t="str">
        <f t="shared" si="284"/>
        <v/>
      </c>
      <c r="BV729" s="121" t="str">
        <f t="shared" si="284"/>
        <v/>
      </c>
      <c r="BW729" s="121" t="str">
        <f t="shared" si="284"/>
        <v/>
      </c>
      <c r="BX729" s="121" t="str">
        <f t="shared" si="284"/>
        <v/>
      </c>
      <c r="BY729" s="121" t="str">
        <f t="shared" si="284"/>
        <v/>
      </c>
      <c r="BZ729" s="121" t="str">
        <f t="shared" si="284"/>
        <v/>
      </c>
      <c r="CA729" s="121" t="str">
        <f t="shared" si="284"/>
        <v/>
      </c>
      <c r="CB729" s="121" t="str">
        <f t="shared" si="284"/>
        <v/>
      </c>
      <c r="CC729" s="121" t="str">
        <f t="shared" si="284"/>
        <v/>
      </c>
      <c r="CD729" s="121" t="str">
        <f t="shared" si="284"/>
        <v/>
      </c>
      <c r="CE729" s="121" t="str">
        <f t="shared" si="284"/>
        <v/>
      </c>
      <c r="CF729" s="121" t="str">
        <f t="shared" si="284"/>
        <v/>
      </c>
      <c r="CG729" s="121" t="str">
        <f t="shared" si="284"/>
        <v/>
      </c>
      <c r="CH729" s="121" t="str">
        <f t="shared" si="284"/>
        <v/>
      </c>
      <c r="CI729" s="121" t="str">
        <f t="shared" si="284"/>
        <v/>
      </c>
      <c r="CJ729" s="51">
        <f>SUM(F729:CI729)</f>
        <v>400000</v>
      </c>
      <c r="CK729" s="50" t="s">
        <v>172</v>
      </c>
    </row>
    <row r="730" spans="3:89" s="29" customFormat="1" ht="15" customHeight="1">
      <c r="C730" s="29" t="str">
        <f>G716&amp;" "&amp;C716</f>
        <v>Phase B Sales Centre</v>
      </c>
      <c r="D730" s="273">
        <f>IF(G721="",0,G721)</f>
        <v>0</v>
      </c>
      <c r="E730" s="273">
        <f>IF(G723="",0,G723)</f>
        <v>0</v>
      </c>
      <c r="F730" s="121">
        <f>G718</f>
        <v>0</v>
      </c>
      <c r="G730" s="121">
        <f t="shared" ref="G730:AL730" si="285">IF(G$17="","",IF(AND(G$17&gt;=$D730,G$17&lt;=$E730),$G$719/($E730-$D730+1),0))</f>
        <v>0</v>
      </c>
      <c r="H730" s="121">
        <f t="shared" si="285"/>
        <v>0</v>
      </c>
      <c r="I730" s="121">
        <f t="shared" si="285"/>
        <v>0</v>
      </c>
      <c r="J730" s="121">
        <f t="shared" si="285"/>
        <v>0</v>
      </c>
      <c r="K730" s="121">
        <f t="shared" si="285"/>
        <v>0</v>
      </c>
      <c r="L730" s="121">
        <f t="shared" si="285"/>
        <v>0</v>
      </c>
      <c r="M730" s="121">
        <f t="shared" si="285"/>
        <v>0</v>
      </c>
      <c r="N730" s="121">
        <f t="shared" si="285"/>
        <v>0</v>
      </c>
      <c r="O730" s="121">
        <f t="shared" si="285"/>
        <v>0</v>
      </c>
      <c r="P730" s="121">
        <f t="shared" si="285"/>
        <v>0</v>
      </c>
      <c r="Q730" s="121">
        <f t="shared" si="285"/>
        <v>0</v>
      </c>
      <c r="R730" s="121">
        <f t="shared" si="285"/>
        <v>0</v>
      </c>
      <c r="S730" s="121">
        <f t="shared" si="285"/>
        <v>0</v>
      </c>
      <c r="T730" s="121">
        <f t="shared" si="285"/>
        <v>0</v>
      </c>
      <c r="U730" s="121">
        <f t="shared" si="285"/>
        <v>0</v>
      </c>
      <c r="V730" s="121">
        <f t="shared" si="285"/>
        <v>0</v>
      </c>
      <c r="W730" s="121">
        <f t="shared" si="285"/>
        <v>0</v>
      </c>
      <c r="X730" s="121">
        <f t="shared" si="285"/>
        <v>0</v>
      </c>
      <c r="Y730" s="121">
        <f t="shared" si="285"/>
        <v>0</v>
      </c>
      <c r="Z730" s="121">
        <f t="shared" si="285"/>
        <v>0</v>
      </c>
      <c r="AA730" s="121">
        <f t="shared" si="285"/>
        <v>0</v>
      </c>
      <c r="AB730" s="121">
        <f t="shared" si="285"/>
        <v>0</v>
      </c>
      <c r="AC730" s="121">
        <f t="shared" si="285"/>
        <v>0</v>
      </c>
      <c r="AD730" s="121">
        <f t="shared" si="285"/>
        <v>0</v>
      </c>
      <c r="AE730" s="121">
        <f t="shared" si="285"/>
        <v>0</v>
      </c>
      <c r="AF730" s="121">
        <f t="shared" si="285"/>
        <v>0</v>
      </c>
      <c r="AG730" s="121">
        <f t="shared" si="285"/>
        <v>0</v>
      </c>
      <c r="AH730" s="121">
        <f t="shared" si="285"/>
        <v>0</v>
      </c>
      <c r="AI730" s="121">
        <f t="shared" si="285"/>
        <v>0</v>
      </c>
      <c r="AJ730" s="121">
        <f t="shared" si="285"/>
        <v>0</v>
      </c>
      <c r="AK730" s="121">
        <f t="shared" si="285"/>
        <v>0</v>
      </c>
      <c r="AL730" s="121">
        <f t="shared" si="285"/>
        <v>0</v>
      </c>
      <c r="AM730" s="121">
        <f t="shared" ref="AM730:BR730" si="286">IF(AM$17="","",IF(AND(AM$17&gt;=$D730,AM$17&lt;=$E730),$G$719/($E730-$D730+1),0))</f>
        <v>0</v>
      </c>
      <c r="AN730" s="121">
        <f t="shared" si="286"/>
        <v>0</v>
      </c>
      <c r="AO730" s="121">
        <f t="shared" si="286"/>
        <v>0</v>
      </c>
      <c r="AP730" s="121">
        <f t="shared" si="286"/>
        <v>0</v>
      </c>
      <c r="AQ730" s="121">
        <f t="shared" si="286"/>
        <v>0</v>
      </c>
      <c r="AR730" s="121">
        <f t="shared" si="286"/>
        <v>0</v>
      </c>
      <c r="AS730" s="121">
        <f t="shared" si="286"/>
        <v>0</v>
      </c>
      <c r="AT730" s="121">
        <f t="shared" si="286"/>
        <v>0</v>
      </c>
      <c r="AU730" s="121">
        <f t="shared" si="286"/>
        <v>0</v>
      </c>
      <c r="AV730" s="121">
        <f t="shared" si="286"/>
        <v>0</v>
      </c>
      <c r="AW730" s="121">
        <f t="shared" si="286"/>
        <v>0</v>
      </c>
      <c r="AX730" s="121">
        <f t="shared" si="286"/>
        <v>0</v>
      </c>
      <c r="AY730" s="121">
        <f t="shared" si="286"/>
        <v>0</v>
      </c>
      <c r="AZ730" s="121">
        <f t="shared" si="286"/>
        <v>0</v>
      </c>
      <c r="BA730" s="121">
        <f t="shared" si="286"/>
        <v>0</v>
      </c>
      <c r="BB730" s="121">
        <f t="shared" si="286"/>
        <v>0</v>
      </c>
      <c r="BC730" s="121">
        <f t="shared" si="286"/>
        <v>0</v>
      </c>
      <c r="BD730" s="121">
        <f t="shared" si="286"/>
        <v>0</v>
      </c>
      <c r="BE730" s="121">
        <f t="shared" si="286"/>
        <v>0</v>
      </c>
      <c r="BF730" s="121">
        <f t="shared" si="286"/>
        <v>0</v>
      </c>
      <c r="BG730" s="121">
        <f t="shared" si="286"/>
        <v>0</v>
      </c>
      <c r="BH730" s="121">
        <f t="shared" si="286"/>
        <v>0</v>
      </c>
      <c r="BI730" s="121">
        <f t="shared" si="286"/>
        <v>0</v>
      </c>
      <c r="BJ730" s="121">
        <f t="shared" si="286"/>
        <v>0</v>
      </c>
      <c r="BK730" s="121">
        <f t="shared" si="286"/>
        <v>0</v>
      </c>
      <c r="BL730" s="121">
        <f t="shared" si="286"/>
        <v>0</v>
      </c>
      <c r="BM730" s="121">
        <f t="shared" si="286"/>
        <v>0</v>
      </c>
      <c r="BN730" s="121">
        <f t="shared" si="286"/>
        <v>0</v>
      </c>
      <c r="BO730" s="121" t="str">
        <f t="shared" si="286"/>
        <v/>
      </c>
      <c r="BP730" s="121" t="str">
        <f t="shared" si="286"/>
        <v/>
      </c>
      <c r="BQ730" s="121" t="str">
        <f t="shared" si="286"/>
        <v/>
      </c>
      <c r="BR730" s="121" t="str">
        <f t="shared" si="286"/>
        <v/>
      </c>
      <c r="BS730" s="121" t="str">
        <f t="shared" ref="BS730:CI730" si="287">IF(BS$17="","",IF(AND(BS$17&gt;=$D730,BS$17&lt;=$E730),$G$719/($E730-$D730+1),0))</f>
        <v/>
      </c>
      <c r="BT730" s="121" t="str">
        <f t="shared" si="287"/>
        <v/>
      </c>
      <c r="BU730" s="121" t="str">
        <f t="shared" si="287"/>
        <v/>
      </c>
      <c r="BV730" s="121" t="str">
        <f t="shared" si="287"/>
        <v/>
      </c>
      <c r="BW730" s="121" t="str">
        <f t="shared" si="287"/>
        <v/>
      </c>
      <c r="BX730" s="121" t="str">
        <f t="shared" si="287"/>
        <v/>
      </c>
      <c r="BY730" s="121" t="str">
        <f t="shared" si="287"/>
        <v/>
      </c>
      <c r="BZ730" s="121" t="str">
        <f t="shared" si="287"/>
        <v/>
      </c>
      <c r="CA730" s="121" t="str">
        <f t="shared" si="287"/>
        <v/>
      </c>
      <c r="CB730" s="121" t="str">
        <f t="shared" si="287"/>
        <v/>
      </c>
      <c r="CC730" s="121" t="str">
        <f t="shared" si="287"/>
        <v/>
      </c>
      <c r="CD730" s="121" t="str">
        <f t="shared" si="287"/>
        <v/>
      </c>
      <c r="CE730" s="121" t="str">
        <f t="shared" si="287"/>
        <v/>
      </c>
      <c r="CF730" s="121" t="str">
        <f t="shared" si="287"/>
        <v/>
      </c>
      <c r="CG730" s="121" t="str">
        <f t="shared" si="287"/>
        <v/>
      </c>
      <c r="CH730" s="121" t="str">
        <f t="shared" si="287"/>
        <v/>
      </c>
      <c r="CI730" s="121" t="str">
        <f t="shared" si="287"/>
        <v/>
      </c>
      <c r="CJ730" s="60">
        <f>SUM(F730:CI730)</f>
        <v>0</v>
      </c>
      <c r="CK730" s="50" t="s">
        <v>172</v>
      </c>
    </row>
    <row r="731" spans="3:89" s="29" customFormat="1" ht="15" customHeight="1">
      <c r="C731" s="140" t="str">
        <f>"Total "&amp;C716</f>
        <v>Total Sales Centre</v>
      </c>
      <c r="D731" s="270">
        <f>IF(D721="",0,D721)</f>
        <v>0</v>
      </c>
      <c r="E731" s="270">
        <f>IF(D723="",0,D723)</f>
        <v>0</v>
      </c>
      <c r="F731" s="278">
        <f>IF(F$17="","",IF(E726=0,SUM(F729:F730),$D$718))</f>
        <v>400000</v>
      </c>
      <c r="G731" s="278">
        <f t="shared" ref="G731:AL731" si="288">IF(G$17="","",IF($E$726=0,SUM(G729:G730),IF(AND(G$17&gt;=$D731,G$17&lt;=$E731),$D$719/($E731-$D731+1),0)))</f>
        <v>0</v>
      </c>
      <c r="H731" s="278">
        <f t="shared" si="288"/>
        <v>0</v>
      </c>
      <c r="I731" s="278">
        <f t="shared" si="288"/>
        <v>0</v>
      </c>
      <c r="J731" s="278">
        <f t="shared" si="288"/>
        <v>0</v>
      </c>
      <c r="K731" s="278">
        <f t="shared" si="288"/>
        <v>0</v>
      </c>
      <c r="L731" s="278">
        <f t="shared" si="288"/>
        <v>0</v>
      </c>
      <c r="M731" s="278">
        <f t="shared" si="288"/>
        <v>0</v>
      </c>
      <c r="N731" s="278">
        <f t="shared" si="288"/>
        <v>0</v>
      </c>
      <c r="O731" s="278">
        <f t="shared" si="288"/>
        <v>0</v>
      </c>
      <c r="P731" s="278">
        <f t="shared" si="288"/>
        <v>0</v>
      </c>
      <c r="Q731" s="278">
        <f t="shared" si="288"/>
        <v>0</v>
      </c>
      <c r="R731" s="278">
        <f t="shared" si="288"/>
        <v>0</v>
      </c>
      <c r="S731" s="278">
        <f t="shared" si="288"/>
        <v>0</v>
      </c>
      <c r="T731" s="278">
        <f t="shared" si="288"/>
        <v>0</v>
      </c>
      <c r="U731" s="278">
        <f t="shared" si="288"/>
        <v>0</v>
      </c>
      <c r="V731" s="278">
        <f t="shared" si="288"/>
        <v>0</v>
      </c>
      <c r="W731" s="278">
        <f t="shared" si="288"/>
        <v>0</v>
      </c>
      <c r="X731" s="278">
        <f t="shared" si="288"/>
        <v>0</v>
      </c>
      <c r="Y731" s="278">
        <f t="shared" si="288"/>
        <v>0</v>
      </c>
      <c r="Z731" s="278">
        <f t="shared" si="288"/>
        <v>0</v>
      </c>
      <c r="AA731" s="278">
        <f t="shared" si="288"/>
        <v>0</v>
      </c>
      <c r="AB731" s="278">
        <f t="shared" si="288"/>
        <v>0</v>
      </c>
      <c r="AC731" s="278">
        <f t="shared" si="288"/>
        <v>0</v>
      </c>
      <c r="AD731" s="278">
        <f t="shared" si="288"/>
        <v>0</v>
      </c>
      <c r="AE731" s="278">
        <f t="shared" si="288"/>
        <v>0</v>
      </c>
      <c r="AF731" s="278">
        <f t="shared" si="288"/>
        <v>0</v>
      </c>
      <c r="AG731" s="278">
        <f t="shared" si="288"/>
        <v>0</v>
      </c>
      <c r="AH731" s="278">
        <f t="shared" si="288"/>
        <v>0</v>
      </c>
      <c r="AI731" s="278">
        <f t="shared" si="288"/>
        <v>0</v>
      </c>
      <c r="AJ731" s="278">
        <f t="shared" si="288"/>
        <v>0</v>
      </c>
      <c r="AK731" s="278">
        <f t="shared" si="288"/>
        <v>0</v>
      </c>
      <c r="AL731" s="278">
        <f t="shared" si="288"/>
        <v>0</v>
      </c>
      <c r="AM731" s="278">
        <f t="shared" ref="AM731:BR731" si="289">IF(AM$17="","",IF($E$726=0,SUM(AM729:AM730),IF(AND(AM$17&gt;=$D731,AM$17&lt;=$E731),$D$719/($E731-$D731+1),0)))</f>
        <v>0</v>
      </c>
      <c r="AN731" s="278">
        <f t="shared" si="289"/>
        <v>0</v>
      </c>
      <c r="AO731" s="278">
        <f t="shared" si="289"/>
        <v>0</v>
      </c>
      <c r="AP731" s="278">
        <f t="shared" si="289"/>
        <v>0</v>
      </c>
      <c r="AQ731" s="278">
        <f t="shared" si="289"/>
        <v>0</v>
      </c>
      <c r="AR731" s="278">
        <f t="shared" si="289"/>
        <v>0</v>
      </c>
      <c r="AS731" s="278">
        <f t="shared" si="289"/>
        <v>0</v>
      </c>
      <c r="AT731" s="278">
        <f t="shared" si="289"/>
        <v>0</v>
      </c>
      <c r="AU731" s="278">
        <f t="shared" si="289"/>
        <v>0</v>
      </c>
      <c r="AV731" s="278">
        <f t="shared" si="289"/>
        <v>0</v>
      </c>
      <c r="AW731" s="278">
        <f t="shared" si="289"/>
        <v>0</v>
      </c>
      <c r="AX731" s="278">
        <f t="shared" si="289"/>
        <v>0</v>
      </c>
      <c r="AY731" s="278">
        <f t="shared" si="289"/>
        <v>0</v>
      </c>
      <c r="AZ731" s="278">
        <f t="shared" si="289"/>
        <v>0</v>
      </c>
      <c r="BA731" s="278">
        <f t="shared" si="289"/>
        <v>0</v>
      </c>
      <c r="BB731" s="278">
        <f t="shared" si="289"/>
        <v>0</v>
      </c>
      <c r="BC731" s="278">
        <f t="shared" si="289"/>
        <v>0</v>
      </c>
      <c r="BD731" s="278">
        <f t="shared" si="289"/>
        <v>0</v>
      </c>
      <c r="BE731" s="278">
        <f t="shared" si="289"/>
        <v>0</v>
      </c>
      <c r="BF731" s="278">
        <f t="shared" si="289"/>
        <v>0</v>
      </c>
      <c r="BG731" s="278">
        <f t="shared" si="289"/>
        <v>0</v>
      </c>
      <c r="BH731" s="278">
        <f t="shared" si="289"/>
        <v>0</v>
      </c>
      <c r="BI731" s="278">
        <f t="shared" si="289"/>
        <v>0</v>
      </c>
      <c r="BJ731" s="278">
        <f t="shared" si="289"/>
        <v>0</v>
      </c>
      <c r="BK731" s="278">
        <f t="shared" si="289"/>
        <v>0</v>
      </c>
      <c r="BL731" s="278">
        <f t="shared" si="289"/>
        <v>0</v>
      </c>
      <c r="BM731" s="278">
        <f t="shared" si="289"/>
        <v>0</v>
      </c>
      <c r="BN731" s="278">
        <f t="shared" si="289"/>
        <v>0</v>
      </c>
      <c r="BO731" s="278" t="str">
        <f t="shared" si="289"/>
        <v/>
      </c>
      <c r="BP731" s="278" t="str">
        <f t="shared" si="289"/>
        <v/>
      </c>
      <c r="BQ731" s="278" t="str">
        <f t="shared" si="289"/>
        <v/>
      </c>
      <c r="BR731" s="278" t="str">
        <f t="shared" si="289"/>
        <v/>
      </c>
      <c r="BS731" s="278" t="str">
        <f t="shared" ref="BS731:CI731" si="290">IF(BS$17="","",IF($E$726=0,SUM(BS729:BS730),IF(AND(BS$17&gt;=$D731,BS$17&lt;=$E731),$D$719/($E731-$D731+1),0)))</f>
        <v/>
      </c>
      <c r="BT731" s="278" t="str">
        <f t="shared" si="290"/>
        <v/>
      </c>
      <c r="BU731" s="278" t="str">
        <f t="shared" si="290"/>
        <v/>
      </c>
      <c r="BV731" s="278" t="str">
        <f t="shared" si="290"/>
        <v/>
      </c>
      <c r="BW731" s="278" t="str">
        <f t="shared" si="290"/>
        <v/>
      </c>
      <c r="BX731" s="278" t="str">
        <f t="shared" si="290"/>
        <v/>
      </c>
      <c r="BY731" s="278" t="str">
        <f t="shared" si="290"/>
        <v/>
      </c>
      <c r="BZ731" s="278" t="str">
        <f t="shared" si="290"/>
        <v/>
      </c>
      <c r="CA731" s="278" t="str">
        <f t="shared" si="290"/>
        <v/>
      </c>
      <c r="CB731" s="278" t="str">
        <f t="shared" si="290"/>
        <v/>
      </c>
      <c r="CC731" s="278" t="str">
        <f t="shared" si="290"/>
        <v/>
      </c>
      <c r="CD731" s="278" t="str">
        <f t="shared" si="290"/>
        <v/>
      </c>
      <c r="CE731" s="278" t="str">
        <f t="shared" si="290"/>
        <v/>
      </c>
      <c r="CF731" s="278" t="str">
        <f t="shared" si="290"/>
        <v/>
      </c>
      <c r="CG731" s="278" t="str">
        <f t="shared" si="290"/>
        <v/>
      </c>
      <c r="CH731" s="278" t="str">
        <f t="shared" si="290"/>
        <v/>
      </c>
      <c r="CI731" s="278" t="str">
        <f t="shared" si="290"/>
        <v/>
      </c>
      <c r="CJ731" s="51">
        <f>SUM(F731:CI731)</f>
        <v>400000</v>
      </c>
      <c r="CK731" s="50" t="s">
        <v>172</v>
      </c>
    </row>
    <row r="732" spans="3:89" s="29" customFormat="1" ht="15" customHeight="1">
      <c r="D732" s="291"/>
      <c r="E732" s="291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  <c r="AA732" s="118"/>
      <c r="AB732" s="118"/>
      <c r="AC732" s="118"/>
      <c r="AD732" s="118"/>
      <c r="AE732" s="118"/>
      <c r="AF732" s="118"/>
      <c r="AG732" s="118"/>
      <c r="AH732" s="118"/>
      <c r="AI732" s="118"/>
      <c r="AJ732" s="118"/>
      <c r="AK732" s="118"/>
      <c r="AL732" s="118"/>
      <c r="AM732" s="118"/>
      <c r="AN732" s="118"/>
      <c r="AO732" s="118"/>
      <c r="AP732" s="118"/>
      <c r="AQ732" s="118"/>
      <c r="AR732" s="118"/>
      <c r="AS732" s="118"/>
      <c r="AT732" s="118"/>
      <c r="AU732" s="118"/>
      <c r="AV732" s="118"/>
      <c r="AW732" s="118"/>
      <c r="AX732" s="118"/>
      <c r="AY732" s="118"/>
      <c r="AZ732" s="118"/>
      <c r="BA732" s="118"/>
      <c r="BB732" s="118"/>
      <c r="BC732" s="118"/>
      <c r="BD732" s="118"/>
      <c r="BE732" s="118"/>
      <c r="BF732" s="118"/>
      <c r="BG732" s="118"/>
      <c r="BH732" s="118"/>
      <c r="BI732" s="118"/>
      <c r="BJ732" s="118"/>
      <c r="BK732" s="118"/>
      <c r="BL732" s="118"/>
      <c r="BM732" s="118"/>
      <c r="BN732" s="118"/>
      <c r="BO732" s="118"/>
      <c r="BP732" s="118"/>
      <c r="BQ732" s="118"/>
      <c r="BR732" s="118"/>
      <c r="BS732" s="118"/>
      <c r="BT732" s="118"/>
      <c r="BU732" s="118"/>
      <c r="BV732" s="118"/>
      <c r="BW732" s="118"/>
      <c r="BX732" s="118"/>
      <c r="BY732" s="118"/>
      <c r="BZ732" s="118"/>
      <c r="CA732" s="118"/>
      <c r="CB732" s="118"/>
      <c r="CC732" s="118"/>
      <c r="CD732" s="118"/>
      <c r="CE732" s="118"/>
      <c r="CF732" s="118"/>
      <c r="CG732" s="118"/>
      <c r="CH732" s="118"/>
      <c r="CI732" s="118"/>
      <c r="CJ732" s="56"/>
      <c r="CK732" s="50" t="s">
        <v>172</v>
      </c>
    </row>
    <row r="733" spans="3:89" s="29" customFormat="1" ht="15" customHeight="1">
      <c r="D733" s="291"/>
      <c r="E733" s="291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  <c r="AA733" s="118"/>
      <c r="AB733" s="118"/>
      <c r="AC733" s="118"/>
      <c r="AD733" s="118"/>
      <c r="AE733" s="118"/>
      <c r="AF733" s="118"/>
      <c r="AG733" s="118"/>
      <c r="AH733" s="118"/>
      <c r="AI733" s="118"/>
      <c r="AJ733" s="118"/>
      <c r="AK733" s="118"/>
      <c r="AL733" s="118"/>
      <c r="AM733" s="118"/>
      <c r="AN733" s="118"/>
      <c r="AO733" s="118"/>
      <c r="AP733" s="118"/>
      <c r="AQ733" s="118"/>
      <c r="AR733" s="118"/>
      <c r="AS733" s="118"/>
      <c r="AT733" s="118"/>
      <c r="AU733" s="118"/>
      <c r="AV733" s="118"/>
      <c r="AW733" s="118"/>
      <c r="AX733" s="118"/>
      <c r="AY733" s="118"/>
      <c r="AZ733" s="118"/>
      <c r="BA733" s="118"/>
      <c r="BB733" s="118"/>
      <c r="BC733" s="118"/>
      <c r="BD733" s="118"/>
      <c r="BE733" s="118"/>
      <c r="BF733" s="118"/>
      <c r="BG733" s="118"/>
      <c r="BH733" s="118"/>
      <c r="BI733" s="118"/>
      <c r="BJ733" s="118"/>
      <c r="BK733" s="118"/>
      <c r="BL733" s="118"/>
      <c r="BM733" s="118"/>
      <c r="BN733" s="118"/>
      <c r="BO733" s="118"/>
      <c r="BP733" s="118"/>
      <c r="BQ733" s="118"/>
      <c r="BR733" s="118"/>
      <c r="BS733" s="118"/>
      <c r="BT733" s="118"/>
      <c r="BU733" s="118"/>
      <c r="BV733" s="118"/>
      <c r="BW733" s="118"/>
      <c r="BX733" s="118"/>
      <c r="BY733" s="118"/>
      <c r="BZ733" s="118"/>
      <c r="CA733" s="118"/>
      <c r="CB733" s="118"/>
      <c r="CC733" s="118"/>
      <c r="CD733" s="118"/>
      <c r="CE733" s="118"/>
      <c r="CF733" s="118"/>
      <c r="CG733" s="118"/>
      <c r="CH733" s="118"/>
      <c r="CI733" s="118"/>
      <c r="CJ733" s="56"/>
      <c r="CK733" s="50" t="s">
        <v>172</v>
      </c>
    </row>
    <row r="734" spans="3:89" s="29" customFormat="1" ht="15" customHeight="1">
      <c r="C734" s="161" t="str">
        <f>C736</f>
        <v>Sales Administration</v>
      </c>
      <c r="D734" s="161"/>
      <c r="E734" s="161"/>
      <c r="F734" s="161"/>
      <c r="G734" s="161"/>
      <c r="H734" s="161"/>
      <c r="I734" s="161"/>
      <c r="J734" s="161"/>
      <c r="K734" s="161"/>
      <c r="L734" s="161"/>
      <c r="M734" s="161"/>
      <c r="N734" s="161"/>
      <c r="O734" s="161"/>
      <c r="P734" s="161"/>
      <c r="Q734" s="161"/>
      <c r="R734" s="161"/>
      <c r="S734" s="161"/>
      <c r="T734" s="161"/>
      <c r="U734" s="161"/>
      <c r="V734" s="161"/>
      <c r="W734" s="161"/>
      <c r="X734" s="161"/>
      <c r="Y734" s="161"/>
      <c r="Z734" s="161"/>
      <c r="AA734" s="161"/>
      <c r="AB734" s="161"/>
      <c r="AC734" s="161"/>
      <c r="AD734" s="161"/>
      <c r="AE734" s="161"/>
      <c r="AF734" s="161"/>
      <c r="AG734" s="161"/>
      <c r="AH734" s="161"/>
      <c r="AI734" s="161"/>
      <c r="AJ734" s="161"/>
      <c r="AK734" s="161"/>
      <c r="AL734" s="161"/>
      <c r="AM734" s="161"/>
      <c r="AN734" s="161"/>
      <c r="AO734" s="161"/>
      <c r="AP734" s="161"/>
      <c r="AQ734" s="161"/>
      <c r="AR734" s="161"/>
      <c r="AS734" s="161"/>
      <c r="AT734" s="161"/>
      <c r="AU734" s="161"/>
      <c r="AV734" s="161"/>
      <c r="AW734" s="161"/>
      <c r="AX734" s="161"/>
      <c r="AY734" s="161"/>
      <c r="AZ734" s="161"/>
      <c r="BA734" s="161"/>
      <c r="BB734" s="161"/>
      <c r="BC734" s="161"/>
      <c r="BD734" s="161"/>
      <c r="BE734" s="161"/>
      <c r="BF734" s="161"/>
      <c r="BG734" s="161"/>
      <c r="BH734" s="161"/>
      <c r="BI734" s="161"/>
      <c r="BJ734" s="161"/>
      <c r="BK734" s="161"/>
      <c r="BL734" s="161"/>
      <c r="BM734" s="161"/>
      <c r="BN734" s="161"/>
      <c r="BO734" s="161"/>
      <c r="BP734" s="161"/>
      <c r="BQ734" s="161"/>
      <c r="BR734" s="161"/>
      <c r="BS734" s="161"/>
      <c r="BT734" s="161"/>
      <c r="BU734" s="161"/>
      <c r="BV734" s="161"/>
      <c r="BW734" s="161"/>
      <c r="BX734" s="161"/>
      <c r="BY734" s="161"/>
      <c r="BZ734" s="161"/>
      <c r="CA734" s="161"/>
      <c r="CB734" s="161"/>
      <c r="CC734" s="161"/>
      <c r="CD734" s="161"/>
      <c r="CE734" s="161"/>
      <c r="CF734" s="161"/>
      <c r="CG734" s="161"/>
      <c r="CH734" s="161"/>
      <c r="CI734" s="161"/>
      <c r="CJ734" s="161"/>
      <c r="CK734" s="50" t="s">
        <v>172</v>
      </c>
    </row>
    <row r="735" spans="3:89" s="29" customFormat="1" ht="15" customHeight="1">
      <c r="D735" s="291"/>
      <c r="E735" s="291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  <c r="AA735" s="118"/>
      <c r="AB735" s="118"/>
      <c r="AC735" s="118"/>
      <c r="AD735" s="118"/>
      <c r="AE735" s="118"/>
      <c r="AF735" s="118"/>
      <c r="AG735" s="118"/>
      <c r="AH735" s="118"/>
      <c r="AI735" s="118"/>
      <c r="AJ735" s="118"/>
      <c r="AK735" s="118"/>
      <c r="AL735" s="118"/>
      <c r="AM735" s="118"/>
      <c r="AN735" s="118"/>
      <c r="AO735" s="118"/>
      <c r="AP735" s="118"/>
      <c r="AQ735" s="118"/>
      <c r="AR735" s="118"/>
      <c r="AS735" s="118"/>
      <c r="AT735" s="118"/>
      <c r="AU735" s="118"/>
      <c r="AV735" s="118"/>
      <c r="AW735" s="118"/>
      <c r="AX735" s="118"/>
      <c r="AY735" s="118"/>
      <c r="AZ735" s="118"/>
      <c r="BA735" s="118"/>
      <c r="BB735" s="118"/>
      <c r="BC735" s="118"/>
      <c r="BD735" s="118"/>
      <c r="BE735" s="118"/>
      <c r="BF735" s="118"/>
      <c r="BG735" s="118"/>
      <c r="BH735" s="118"/>
      <c r="BI735" s="118"/>
      <c r="BJ735" s="118"/>
      <c r="BK735" s="118"/>
      <c r="BL735" s="118"/>
      <c r="BM735" s="118"/>
      <c r="BN735" s="118"/>
      <c r="BO735" s="118"/>
      <c r="BP735" s="118"/>
      <c r="BQ735" s="118"/>
      <c r="BR735" s="118"/>
      <c r="BS735" s="118"/>
      <c r="BT735" s="118"/>
      <c r="BU735" s="118"/>
      <c r="BV735" s="118"/>
      <c r="BW735" s="118"/>
      <c r="BX735" s="118"/>
      <c r="BY735" s="118"/>
      <c r="BZ735" s="118"/>
      <c r="CA735" s="118"/>
      <c r="CB735" s="118"/>
      <c r="CC735" s="118"/>
      <c r="CD735" s="118"/>
      <c r="CE735" s="118"/>
      <c r="CF735" s="118"/>
      <c r="CG735" s="118"/>
      <c r="CH735" s="118"/>
      <c r="CI735" s="118"/>
      <c r="CJ735" s="56"/>
      <c r="CK735" s="50" t="s">
        <v>172</v>
      </c>
    </row>
    <row r="736" spans="3:89" s="29" customFormat="1" ht="15" customHeight="1">
      <c r="C736" s="266" t="s">
        <v>360</v>
      </c>
      <c r="D736" s="249" t="s">
        <v>296</v>
      </c>
      <c r="E736" s="249" t="s">
        <v>303</v>
      </c>
      <c r="F736" s="265" t="s">
        <v>295</v>
      </c>
      <c r="G736" s="264" t="s">
        <v>294</v>
      </c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  <c r="AA736" s="118"/>
      <c r="AB736" s="118"/>
      <c r="AC736" s="118"/>
      <c r="AD736" s="118"/>
      <c r="AE736" s="118"/>
      <c r="AF736" s="118"/>
      <c r="AG736" s="118"/>
      <c r="AH736" s="118"/>
      <c r="AI736" s="118"/>
      <c r="AJ736" s="118"/>
      <c r="AK736" s="118"/>
      <c r="AL736" s="118"/>
      <c r="AM736" s="118"/>
      <c r="AN736" s="118"/>
      <c r="AO736" s="118"/>
      <c r="AP736" s="118"/>
      <c r="AQ736" s="118"/>
      <c r="AR736" s="118"/>
      <c r="AS736" s="118"/>
      <c r="AT736" s="118"/>
      <c r="AU736" s="118"/>
      <c r="AV736" s="118"/>
      <c r="AW736" s="118"/>
      <c r="AX736" s="118"/>
      <c r="AY736" s="118"/>
      <c r="AZ736" s="118"/>
      <c r="BA736" s="118"/>
      <c r="BB736" s="118"/>
      <c r="BC736" s="118"/>
      <c r="BD736" s="118"/>
      <c r="BE736" s="118"/>
      <c r="BF736" s="118"/>
      <c r="BG736" s="118"/>
      <c r="BH736" s="118"/>
      <c r="BI736" s="118"/>
      <c r="BJ736" s="118"/>
      <c r="BK736" s="118"/>
      <c r="BL736" s="118"/>
      <c r="BM736" s="118"/>
      <c r="BN736" s="118"/>
      <c r="BO736" s="118"/>
      <c r="BP736" s="118"/>
      <c r="BQ736" s="118"/>
      <c r="BR736" s="118"/>
      <c r="BS736" s="118"/>
      <c r="BT736" s="118"/>
      <c r="BU736" s="118"/>
      <c r="BV736" s="118"/>
      <c r="BW736" s="118"/>
      <c r="BX736" s="118"/>
      <c r="BY736" s="118"/>
      <c r="BZ736" s="118"/>
      <c r="CA736" s="118"/>
      <c r="CB736" s="118"/>
      <c r="CC736" s="118"/>
      <c r="CD736" s="118"/>
      <c r="CE736" s="118"/>
      <c r="CF736" s="118"/>
      <c r="CG736" s="118"/>
      <c r="CH736" s="118"/>
      <c r="CI736" s="118"/>
      <c r="CJ736" s="56"/>
      <c r="CK736" s="50" t="s">
        <v>172</v>
      </c>
    </row>
    <row r="737" spans="3:89" s="29" customFormat="1" ht="15" customHeight="1">
      <c r="C737" s="158" t="str">
        <f>C736</f>
        <v>Sales Administration</v>
      </c>
      <c r="D737" s="118">
        <f>IF(C$76="","",IF(E737="",G737+F737,E737))</f>
        <v>400000</v>
      </c>
      <c r="E737" s="80"/>
      <c r="F737" s="93">
        <v>400000</v>
      </c>
      <c r="G737" s="93">
        <v>0</v>
      </c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  <c r="AA737" s="118"/>
      <c r="AB737" s="118"/>
      <c r="AC737" s="118"/>
      <c r="AD737" s="118"/>
      <c r="AE737" s="118"/>
      <c r="AF737" s="118"/>
      <c r="AG737" s="118"/>
      <c r="AH737" s="118"/>
      <c r="AI737" s="118"/>
      <c r="AJ737" s="118"/>
      <c r="AK737" s="118"/>
      <c r="AL737" s="118"/>
      <c r="AM737" s="118"/>
      <c r="AN737" s="118"/>
      <c r="AO737" s="118"/>
      <c r="AP737" s="118"/>
      <c r="AQ737" s="118"/>
      <c r="AR737" s="118"/>
      <c r="AS737" s="118"/>
      <c r="AT737" s="118"/>
      <c r="AU737" s="118"/>
      <c r="AV737" s="118"/>
      <c r="AW737" s="118"/>
      <c r="AX737" s="118"/>
      <c r="AY737" s="118"/>
      <c r="AZ737" s="118"/>
      <c r="BA737" s="118"/>
      <c r="BB737" s="118"/>
      <c r="BC737" s="118"/>
      <c r="BD737" s="118"/>
      <c r="BE737" s="118"/>
      <c r="BF737" s="118"/>
      <c r="BG737" s="118"/>
      <c r="BH737" s="118"/>
      <c r="BI737" s="118"/>
      <c r="BJ737" s="118"/>
      <c r="BK737" s="118"/>
      <c r="BL737" s="118"/>
      <c r="BM737" s="118"/>
      <c r="BN737" s="118"/>
      <c r="BO737" s="118"/>
      <c r="BP737" s="118"/>
      <c r="BQ737" s="118"/>
      <c r="BR737" s="118"/>
      <c r="BS737" s="118"/>
      <c r="BT737" s="118"/>
      <c r="BU737" s="118"/>
      <c r="BV737" s="118"/>
      <c r="BW737" s="118"/>
      <c r="BX737" s="118"/>
      <c r="BY737" s="118"/>
      <c r="BZ737" s="118"/>
      <c r="CA737" s="118"/>
      <c r="CB737" s="118"/>
      <c r="CC737" s="118"/>
      <c r="CD737" s="118"/>
      <c r="CE737" s="118"/>
      <c r="CF737" s="118"/>
      <c r="CG737" s="118"/>
      <c r="CH737" s="118"/>
      <c r="CI737" s="118"/>
      <c r="CJ737" s="56"/>
      <c r="CK737" s="50" t="s">
        <v>172</v>
      </c>
    </row>
    <row r="738" spans="3:89" s="29" customFormat="1" ht="15" customHeight="1">
      <c r="C738" s="34" t="str">
        <f>"Initial " &amp;C734&amp; " Input"</f>
        <v>Initial Sales Administration Input</v>
      </c>
      <c r="D738" s="118">
        <f>IF(C$76="","",IF(E738="",G738+F738,E738))</f>
        <v>150000</v>
      </c>
      <c r="E738" s="80"/>
      <c r="F738" s="93">
        <v>150000</v>
      </c>
      <c r="G738" s="93">
        <v>0</v>
      </c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  <c r="AA738" s="118"/>
      <c r="AB738" s="118"/>
      <c r="AC738" s="118"/>
      <c r="AD738" s="118"/>
      <c r="AE738" s="118"/>
      <c r="AF738" s="118"/>
      <c r="AG738" s="118"/>
      <c r="AH738" s="118"/>
      <c r="AI738" s="118"/>
      <c r="AJ738" s="118"/>
      <c r="AK738" s="118"/>
      <c r="AL738" s="118"/>
      <c r="AM738" s="118"/>
      <c r="AN738" s="118"/>
      <c r="AO738" s="118"/>
      <c r="AP738" s="118"/>
      <c r="AQ738" s="118"/>
      <c r="AR738" s="118"/>
      <c r="AS738" s="118"/>
      <c r="AT738" s="118"/>
      <c r="AU738" s="118"/>
      <c r="AV738" s="118"/>
      <c r="AW738" s="118"/>
      <c r="AX738" s="118"/>
      <c r="AY738" s="118"/>
      <c r="AZ738" s="118"/>
      <c r="BA738" s="118"/>
      <c r="BB738" s="118"/>
      <c r="BC738" s="118"/>
      <c r="BD738" s="118"/>
      <c r="BE738" s="118"/>
      <c r="BF738" s="118"/>
      <c r="BG738" s="118"/>
      <c r="BH738" s="118"/>
      <c r="BI738" s="118"/>
      <c r="BJ738" s="118"/>
      <c r="BK738" s="118"/>
      <c r="BL738" s="118"/>
      <c r="BM738" s="118"/>
      <c r="BN738" s="118"/>
      <c r="BO738" s="118"/>
      <c r="BP738" s="118"/>
      <c r="BQ738" s="118"/>
      <c r="BR738" s="118"/>
      <c r="BS738" s="118"/>
      <c r="BT738" s="118"/>
      <c r="BU738" s="118"/>
      <c r="BV738" s="118"/>
      <c r="BW738" s="118"/>
      <c r="BX738" s="118"/>
      <c r="BY738" s="118"/>
      <c r="BZ738" s="118"/>
      <c r="CA738" s="118"/>
      <c r="CB738" s="118"/>
      <c r="CC738" s="118"/>
      <c r="CD738" s="118"/>
      <c r="CE738" s="118"/>
      <c r="CF738" s="118"/>
      <c r="CG738" s="118"/>
      <c r="CH738" s="118"/>
      <c r="CI738" s="118"/>
      <c r="CJ738" s="56"/>
      <c r="CK738" s="50" t="s">
        <v>172</v>
      </c>
    </row>
    <row r="739" spans="3:89" s="29" customFormat="1" ht="15" customHeight="1">
      <c r="C739" s="34" t="s">
        <v>311</v>
      </c>
      <c r="D739" s="118">
        <f>D737-D738</f>
        <v>250000</v>
      </c>
      <c r="E739" s="118"/>
      <c r="F739" s="118">
        <f>F737-F738</f>
        <v>250000</v>
      </c>
      <c r="G739" s="118">
        <f>G737-G738</f>
        <v>0</v>
      </c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  <c r="AA739" s="118"/>
      <c r="AB739" s="118"/>
      <c r="AC739" s="118"/>
      <c r="AD739" s="118"/>
      <c r="AE739" s="118"/>
      <c r="AF739" s="118"/>
      <c r="AG739" s="118"/>
      <c r="AH739" s="118"/>
      <c r="AI739" s="118"/>
      <c r="AJ739" s="118"/>
      <c r="AK739" s="118"/>
      <c r="AL739" s="118"/>
      <c r="AM739" s="118"/>
      <c r="AN739" s="118"/>
      <c r="AO739" s="118"/>
      <c r="AP739" s="118"/>
      <c r="AQ739" s="118"/>
      <c r="AR739" s="118"/>
      <c r="AS739" s="118"/>
      <c r="AT739" s="118"/>
      <c r="AU739" s="118"/>
      <c r="AV739" s="118"/>
      <c r="AW739" s="118"/>
      <c r="AX739" s="118"/>
      <c r="AY739" s="118"/>
      <c r="AZ739" s="118"/>
      <c r="BA739" s="118"/>
      <c r="BB739" s="118"/>
      <c r="BC739" s="118"/>
      <c r="BD739" s="118"/>
      <c r="BE739" s="118"/>
      <c r="BF739" s="118"/>
      <c r="BG739" s="118"/>
      <c r="BH739" s="118"/>
      <c r="BI739" s="118"/>
      <c r="BJ739" s="118"/>
      <c r="BK739" s="118"/>
      <c r="BL739" s="118"/>
      <c r="BM739" s="118"/>
      <c r="BN739" s="118"/>
      <c r="BO739" s="118"/>
      <c r="BP739" s="118"/>
      <c r="BQ739" s="118"/>
      <c r="BR739" s="118"/>
      <c r="BS739" s="118"/>
      <c r="BT739" s="118"/>
      <c r="BU739" s="118"/>
      <c r="BV739" s="118"/>
      <c r="BW739" s="118"/>
      <c r="BX739" s="118"/>
      <c r="BY739" s="118"/>
      <c r="BZ739" s="118"/>
      <c r="CA739" s="118"/>
      <c r="CB739" s="118"/>
      <c r="CC739" s="118"/>
      <c r="CD739" s="118"/>
      <c r="CE739" s="118"/>
      <c r="CF739" s="118"/>
      <c r="CG739" s="118"/>
      <c r="CH739" s="118"/>
      <c r="CI739" s="118"/>
      <c r="CJ739" s="56"/>
      <c r="CK739" s="50" t="s">
        <v>172</v>
      </c>
    </row>
    <row r="740" spans="3:89" s="29" customFormat="1" ht="15" customHeight="1">
      <c r="C740" s="34"/>
      <c r="D740" s="118"/>
      <c r="E740" s="80"/>
      <c r="F740" s="290"/>
      <c r="G740" s="290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  <c r="AA740" s="118"/>
      <c r="AB740" s="118"/>
      <c r="AC740" s="118"/>
      <c r="AD740" s="118"/>
      <c r="AE740" s="118"/>
      <c r="AF740" s="118"/>
      <c r="AG740" s="118"/>
      <c r="AH740" s="118"/>
      <c r="AI740" s="118"/>
      <c r="AJ740" s="118"/>
      <c r="AK740" s="118"/>
      <c r="AL740" s="118"/>
      <c r="AM740" s="118"/>
      <c r="AN740" s="118"/>
      <c r="AO740" s="118"/>
      <c r="AP740" s="118"/>
      <c r="AQ740" s="118"/>
      <c r="AR740" s="118"/>
      <c r="AS740" s="118"/>
      <c r="AT740" s="118"/>
      <c r="AU740" s="118"/>
      <c r="AV740" s="118"/>
      <c r="AW740" s="118"/>
      <c r="AX740" s="118"/>
      <c r="AY740" s="118"/>
      <c r="AZ740" s="118"/>
      <c r="BA740" s="118"/>
      <c r="BB740" s="118"/>
      <c r="BC740" s="118"/>
      <c r="BD740" s="118"/>
      <c r="BE740" s="118"/>
      <c r="BF740" s="118"/>
      <c r="BG740" s="118"/>
      <c r="BH740" s="118"/>
      <c r="BI740" s="118"/>
      <c r="BJ740" s="118"/>
      <c r="BK740" s="118"/>
      <c r="BL740" s="118"/>
      <c r="BM740" s="118"/>
      <c r="BN740" s="118"/>
      <c r="BO740" s="118"/>
      <c r="BP740" s="118"/>
      <c r="BQ740" s="118"/>
      <c r="BR740" s="118"/>
      <c r="BS740" s="118"/>
      <c r="BT740" s="118"/>
      <c r="BU740" s="118"/>
      <c r="BV740" s="118"/>
      <c r="BW740" s="118"/>
      <c r="BX740" s="118"/>
      <c r="BY740" s="118"/>
      <c r="BZ740" s="118"/>
      <c r="CA740" s="118"/>
      <c r="CB740" s="118"/>
      <c r="CC740" s="118"/>
      <c r="CD740" s="118"/>
      <c r="CE740" s="118"/>
      <c r="CF740" s="118"/>
      <c r="CG740" s="118"/>
      <c r="CH740" s="118"/>
      <c r="CI740" s="118"/>
      <c r="CJ740" s="56"/>
      <c r="CK740" s="50" t="s">
        <v>172</v>
      </c>
    </row>
    <row r="741" spans="3:89" s="29" customFormat="1" ht="15" customHeight="1">
      <c r="C741" s="34" t="str">
        <f>C736&amp;" Start Period"</f>
        <v>Sales Administration Start Period</v>
      </c>
      <c r="D741" s="282">
        <f>MIN(F741:G741)</f>
        <v>1</v>
      </c>
      <c r="F741" s="282">
        <v>1</v>
      </c>
      <c r="G741" s="282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  <c r="AA741" s="118"/>
      <c r="AB741" s="118"/>
      <c r="AC741" s="118"/>
      <c r="AD741" s="118"/>
      <c r="AE741" s="118"/>
      <c r="AF741" s="118"/>
      <c r="AG741" s="118"/>
      <c r="AH741" s="118"/>
      <c r="AI741" s="118"/>
      <c r="AJ741" s="118"/>
      <c r="AK741" s="118"/>
      <c r="AL741" s="118"/>
      <c r="AM741" s="118"/>
      <c r="AN741" s="118"/>
      <c r="AO741" s="118"/>
      <c r="AP741" s="118"/>
      <c r="AQ741" s="118"/>
      <c r="AR741" s="118"/>
      <c r="AS741" s="118"/>
      <c r="AT741" s="118"/>
      <c r="AU741" s="118"/>
      <c r="AV741" s="118"/>
      <c r="AW741" s="118"/>
      <c r="AX741" s="118"/>
      <c r="AY741" s="118"/>
      <c r="AZ741" s="118"/>
      <c r="BA741" s="118"/>
      <c r="BB741" s="118"/>
      <c r="BC741" s="118"/>
      <c r="BD741" s="118"/>
      <c r="BE741" s="118"/>
      <c r="BF741" s="118"/>
      <c r="BG741" s="118"/>
      <c r="BH741" s="118"/>
      <c r="BI741" s="118"/>
      <c r="BJ741" s="118"/>
      <c r="BK741" s="118"/>
      <c r="BL741" s="118"/>
      <c r="BM741" s="118"/>
      <c r="BN741" s="118"/>
      <c r="BO741" s="118"/>
      <c r="BP741" s="118"/>
      <c r="BQ741" s="118"/>
      <c r="BR741" s="118"/>
      <c r="BS741" s="118"/>
      <c r="BT741" s="118"/>
      <c r="BU741" s="118"/>
      <c r="BV741" s="118"/>
      <c r="BW741" s="118"/>
      <c r="BX741" s="118"/>
      <c r="BY741" s="118"/>
      <c r="BZ741" s="118"/>
      <c r="CA741" s="118"/>
      <c r="CB741" s="118"/>
      <c r="CC741" s="118"/>
      <c r="CD741" s="118"/>
      <c r="CE741" s="118"/>
      <c r="CF741" s="118"/>
      <c r="CG741" s="118"/>
      <c r="CH741" s="118"/>
      <c r="CI741" s="118"/>
      <c r="CJ741" s="56"/>
      <c r="CK741" s="50" t="s">
        <v>172</v>
      </c>
    </row>
    <row r="742" spans="3:89" s="29" customFormat="1" ht="15" customHeight="1">
      <c r="C742" s="207" t="s">
        <v>13</v>
      </c>
      <c r="D742" s="206">
        <f>IF(D741="","",INDEX($F$16:$CK$17,1,MATCH(D741,$F$17:$CK$17,1)))</f>
        <v>42124</v>
      </c>
      <c r="F742" s="206">
        <f>IF(F741="","",INDEX($F$16:$CK$17,1,MATCH(F741,$F$17:$CK$17,1)))</f>
        <v>42124</v>
      </c>
      <c r="G742" s="206" t="str">
        <f>IF(G741="","",INDEX($F$16:$CK$17,1,MATCH(G741,$F$17:$CK$17,1)))</f>
        <v/>
      </c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  <c r="AA742" s="118"/>
      <c r="AB742" s="118"/>
      <c r="AC742" s="118"/>
      <c r="AD742" s="118"/>
      <c r="AE742" s="118"/>
      <c r="AF742" s="118"/>
      <c r="AG742" s="118"/>
      <c r="AH742" s="118"/>
      <c r="AI742" s="118"/>
      <c r="AJ742" s="118"/>
      <c r="AK742" s="118"/>
      <c r="AL742" s="118"/>
      <c r="AM742" s="118"/>
      <c r="AN742" s="118"/>
      <c r="AO742" s="118"/>
      <c r="AP742" s="118"/>
      <c r="AQ742" s="118"/>
      <c r="AR742" s="118"/>
      <c r="AS742" s="118"/>
      <c r="AT742" s="118"/>
      <c r="AU742" s="118"/>
      <c r="AV742" s="118"/>
      <c r="AW742" s="118"/>
      <c r="AX742" s="118"/>
      <c r="AY742" s="118"/>
      <c r="AZ742" s="118"/>
      <c r="BA742" s="118"/>
      <c r="BB742" s="118"/>
      <c r="BC742" s="118"/>
      <c r="BD742" s="118"/>
      <c r="BE742" s="118"/>
      <c r="BF742" s="118"/>
      <c r="BG742" s="118"/>
      <c r="BH742" s="118"/>
      <c r="BI742" s="118"/>
      <c r="BJ742" s="118"/>
      <c r="BK742" s="118"/>
      <c r="BL742" s="118"/>
      <c r="BM742" s="118"/>
      <c r="BN742" s="118"/>
      <c r="BO742" s="118"/>
      <c r="BP742" s="118"/>
      <c r="BQ742" s="118"/>
      <c r="BR742" s="118"/>
      <c r="BS742" s="118"/>
      <c r="BT742" s="118"/>
      <c r="BU742" s="118"/>
      <c r="BV742" s="118"/>
      <c r="BW742" s="118"/>
      <c r="BX742" s="118"/>
      <c r="BY742" s="118"/>
      <c r="BZ742" s="118"/>
      <c r="CA742" s="118"/>
      <c r="CB742" s="118"/>
      <c r="CC742" s="118"/>
      <c r="CD742" s="118"/>
      <c r="CE742" s="118"/>
      <c r="CF742" s="118"/>
      <c r="CG742" s="118"/>
      <c r="CH742" s="118"/>
      <c r="CI742" s="118"/>
      <c r="CJ742" s="56"/>
      <c r="CK742" s="50" t="s">
        <v>172</v>
      </c>
    </row>
    <row r="743" spans="3:89" s="29" customFormat="1" ht="15" customHeight="1">
      <c r="C743" s="34" t="str">
        <f>C736&amp;" End Period"</f>
        <v>Sales Administration End Period</v>
      </c>
      <c r="D743" s="282">
        <f>MAX(F743:G743)</f>
        <v>18</v>
      </c>
      <c r="F743" s="282">
        <v>18</v>
      </c>
      <c r="G743" s="282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  <c r="AA743" s="118"/>
      <c r="AB743" s="118"/>
      <c r="AC743" s="118"/>
      <c r="AD743" s="118"/>
      <c r="AE743" s="118"/>
      <c r="AF743" s="118"/>
      <c r="AG743" s="118"/>
      <c r="AH743" s="118"/>
      <c r="AI743" s="118"/>
      <c r="AJ743" s="118"/>
      <c r="AK743" s="118"/>
      <c r="AL743" s="118"/>
      <c r="AM743" s="118"/>
      <c r="AN743" s="118"/>
      <c r="AO743" s="118"/>
      <c r="AP743" s="118"/>
      <c r="AQ743" s="118"/>
      <c r="AR743" s="118"/>
      <c r="AS743" s="118"/>
      <c r="AT743" s="118"/>
      <c r="AU743" s="118"/>
      <c r="AV743" s="118"/>
      <c r="AW743" s="118"/>
      <c r="AX743" s="118"/>
      <c r="AY743" s="118"/>
      <c r="AZ743" s="118"/>
      <c r="BA743" s="118"/>
      <c r="BB743" s="118"/>
      <c r="BC743" s="118"/>
      <c r="BD743" s="118"/>
      <c r="BE743" s="118"/>
      <c r="BF743" s="118"/>
      <c r="BG743" s="118"/>
      <c r="BH743" s="118"/>
      <c r="BI743" s="118"/>
      <c r="BJ743" s="118"/>
      <c r="BK743" s="118"/>
      <c r="BL743" s="118"/>
      <c r="BM743" s="118"/>
      <c r="BN743" s="118"/>
      <c r="BO743" s="118"/>
      <c r="BP743" s="118"/>
      <c r="BQ743" s="118"/>
      <c r="BR743" s="118"/>
      <c r="BS743" s="118"/>
      <c r="BT743" s="118"/>
      <c r="BU743" s="118"/>
      <c r="BV743" s="118"/>
      <c r="BW743" s="118"/>
      <c r="BX743" s="118"/>
      <c r="BY743" s="118"/>
      <c r="BZ743" s="118"/>
      <c r="CA743" s="118"/>
      <c r="CB743" s="118"/>
      <c r="CC743" s="118"/>
      <c r="CD743" s="118"/>
      <c r="CE743" s="118"/>
      <c r="CF743" s="118"/>
      <c r="CG743" s="118"/>
      <c r="CH743" s="118"/>
      <c r="CI743" s="118"/>
      <c r="CJ743" s="56"/>
      <c r="CK743" s="50" t="s">
        <v>172</v>
      </c>
    </row>
    <row r="744" spans="3:89" s="29" customFormat="1" ht="15" customHeight="1">
      <c r="C744" s="207" t="s">
        <v>13</v>
      </c>
      <c r="D744" s="206">
        <f>IF(D743="","",INDEX($F$16:$CK$17,1,MATCH(D743,$F$17:$CK$17,1)))</f>
        <v>42643</v>
      </c>
      <c r="F744" s="206">
        <f>IF(F743="","",INDEX($F$16:$CK$17,1,MATCH(F743,$F$17:$CK$17,1)))</f>
        <v>42643</v>
      </c>
      <c r="G744" s="206" t="str">
        <f>IF(G743="","",INDEX($F$16:$CK$17,1,MATCH(G743,$F$17:$CK$17,1)))</f>
        <v/>
      </c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  <c r="AA744" s="118"/>
      <c r="AB744" s="118"/>
      <c r="AC744" s="118"/>
      <c r="AD744" s="118"/>
      <c r="AE744" s="118"/>
      <c r="AF744" s="118"/>
      <c r="AG744" s="118"/>
      <c r="AH744" s="118"/>
      <c r="AI744" s="118"/>
      <c r="AJ744" s="118"/>
      <c r="AK744" s="118"/>
      <c r="AL744" s="118"/>
      <c r="AM744" s="118"/>
      <c r="AN744" s="118"/>
      <c r="AO744" s="118"/>
      <c r="AP744" s="118"/>
      <c r="AQ744" s="118"/>
      <c r="AR744" s="118"/>
      <c r="AS744" s="118"/>
      <c r="AT744" s="118"/>
      <c r="AU744" s="118"/>
      <c r="AV744" s="118"/>
      <c r="AW744" s="118"/>
      <c r="AX744" s="118"/>
      <c r="AY744" s="118"/>
      <c r="AZ744" s="118"/>
      <c r="BA744" s="118"/>
      <c r="BB744" s="118"/>
      <c r="BC744" s="118"/>
      <c r="BD744" s="118"/>
      <c r="BE744" s="118"/>
      <c r="BF744" s="118"/>
      <c r="BG744" s="118"/>
      <c r="BH744" s="118"/>
      <c r="BI744" s="118"/>
      <c r="BJ744" s="118"/>
      <c r="BK744" s="118"/>
      <c r="BL744" s="118"/>
      <c r="BM744" s="118"/>
      <c r="BN744" s="118"/>
      <c r="BO744" s="118"/>
      <c r="BP744" s="118"/>
      <c r="BQ744" s="118"/>
      <c r="BR744" s="118"/>
      <c r="BS744" s="118"/>
      <c r="BT744" s="118"/>
      <c r="BU744" s="118"/>
      <c r="BV744" s="118"/>
      <c r="BW744" s="118"/>
      <c r="BX744" s="118"/>
      <c r="BY744" s="118"/>
      <c r="BZ744" s="118"/>
      <c r="CA744" s="118"/>
      <c r="CB744" s="118"/>
      <c r="CC744" s="118"/>
      <c r="CD744" s="118"/>
      <c r="CE744" s="118"/>
      <c r="CF744" s="118"/>
      <c r="CG744" s="118"/>
      <c r="CH744" s="118"/>
      <c r="CI744" s="118"/>
      <c r="CJ744" s="56"/>
      <c r="CK744" s="50" t="s">
        <v>172</v>
      </c>
    </row>
    <row r="745" spans="3:89" s="29" customFormat="1" ht="15" customHeight="1">
      <c r="C745" s="18"/>
      <c r="D745" s="242"/>
      <c r="E745" s="243"/>
      <c r="F745" s="242"/>
      <c r="G745" s="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  <c r="AA745" s="118"/>
      <c r="AB745" s="118"/>
      <c r="AC745" s="118"/>
      <c r="AD745" s="118"/>
      <c r="AE745" s="118"/>
      <c r="AF745" s="118"/>
      <c r="AG745" s="118"/>
      <c r="AH745" s="118"/>
      <c r="AI745" s="118"/>
      <c r="AJ745" s="118"/>
      <c r="AK745" s="118"/>
      <c r="AL745" s="118"/>
      <c r="AM745" s="118"/>
      <c r="AN745" s="118"/>
      <c r="AO745" s="118"/>
      <c r="AP745" s="118"/>
      <c r="AQ745" s="118"/>
      <c r="AR745" s="118"/>
      <c r="AS745" s="118"/>
      <c r="AT745" s="118"/>
      <c r="AU745" s="118"/>
      <c r="AV745" s="118"/>
      <c r="AW745" s="118"/>
      <c r="AX745" s="118"/>
      <c r="AY745" s="118"/>
      <c r="AZ745" s="118"/>
      <c r="BA745" s="118"/>
      <c r="BB745" s="118"/>
      <c r="BC745" s="118"/>
      <c r="BD745" s="118"/>
      <c r="BE745" s="118"/>
      <c r="BF745" s="118"/>
      <c r="BG745" s="118"/>
      <c r="BH745" s="118"/>
      <c r="BI745" s="118"/>
      <c r="BJ745" s="118"/>
      <c r="BK745" s="118"/>
      <c r="BL745" s="118"/>
      <c r="BM745" s="118"/>
      <c r="BN745" s="118"/>
      <c r="BO745" s="118"/>
      <c r="BP745" s="118"/>
      <c r="BQ745" s="118"/>
      <c r="BR745" s="118"/>
      <c r="BS745" s="118"/>
      <c r="BT745" s="118"/>
      <c r="BU745" s="118"/>
      <c r="BV745" s="118"/>
      <c r="BW745" s="118"/>
      <c r="BX745" s="118"/>
      <c r="BY745" s="118"/>
      <c r="BZ745" s="118"/>
      <c r="CA745" s="118"/>
      <c r="CB745" s="118"/>
      <c r="CC745" s="118"/>
      <c r="CD745" s="118"/>
      <c r="CE745" s="118"/>
      <c r="CF745" s="118"/>
      <c r="CG745" s="118"/>
      <c r="CH745" s="118"/>
      <c r="CI745" s="118"/>
      <c r="CJ745" s="56"/>
      <c r="CK745" s="50" t="s">
        <v>172</v>
      </c>
    </row>
    <row r="746" spans="3:89" s="29" customFormat="1" ht="15" customHeight="1">
      <c r="C746" s="34" t="s">
        <v>300</v>
      </c>
      <c r="D746" s="281" t="s">
        <v>299</v>
      </c>
      <c r="E746" s="280">
        <f>IF(D746=F746,0,1)</f>
        <v>0</v>
      </c>
      <c r="F746" s="279" t="s">
        <v>299</v>
      </c>
      <c r="G746" s="279" t="s">
        <v>298</v>
      </c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  <c r="AA746" s="118"/>
      <c r="AB746" s="118"/>
      <c r="AC746" s="118"/>
      <c r="AD746" s="118"/>
      <c r="AE746" s="118"/>
      <c r="AF746" s="118"/>
      <c r="AG746" s="118"/>
      <c r="AH746" s="118"/>
      <c r="AI746" s="118"/>
      <c r="AJ746" s="118"/>
      <c r="AK746" s="118"/>
      <c r="AL746" s="118"/>
      <c r="AM746" s="118"/>
      <c r="AN746" s="118"/>
      <c r="AO746" s="118"/>
      <c r="AP746" s="118"/>
      <c r="AQ746" s="118"/>
      <c r="AR746" s="118"/>
      <c r="AS746" s="118"/>
      <c r="AT746" s="118"/>
      <c r="AU746" s="118"/>
      <c r="AV746" s="118"/>
      <c r="AW746" s="118"/>
      <c r="AX746" s="118"/>
      <c r="AY746" s="118"/>
      <c r="AZ746" s="118"/>
      <c r="BA746" s="118"/>
      <c r="BB746" s="118"/>
      <c r="BC746" s="118"/>
      <c r="BD746" s="118"/>
      <c r="BE746" s="118"/>
      <c r="BF746" s="118"/>
      <c r="BG746" s="118"/>
      <c r="BH746" s="118"/>
      <c r="BI746" s="118"/>
      <c r="BJ746" s="118"/>
      <c r="BK746" s="118"/>
      <c r="BL746" s="118"/>
      <c r="BM746" s="118"/>
      <c r="BN746" s="118"/>
      <c r="BO746" s="118"/>
      <c r="BP746" s="118"/>
      <c r="BQ746" s="118"/>
      <c r="BR746" s="118"/>
      <c r="BS746" s="118"/>
      <c r="BT746" s="118"/>
      <c r="BU746" s="118"/>
      <c r="BV746" s="118"/>
      <c r="BW746" s="118"/>
      <c r="BX746" s="118"/>
      <c r="BY746" s="118"/>
      <c r="BZ746" s="118"/>
      <c r="CA746" s="118"/>
      <c r="CB746" s="118"/>
      <c r="CC746" s="118"/>
      <c r="CD746" s="118"/>
      <c r="CE746" s="118"/>
      <c r="CF746" s="118"/>
      <c r="CG746" s="118"/>
      <c r="CH746" s="118"/>
      <c r="CI746" s="118"/>
      <c r="CJ746" s="56"/>
      <c r="CK746" s="50" t="s">
        <v>172</v>
      </c>
    </row>
    <row r="747" spans="3:89" s="29" customFormat="1" ht="15" customHeight="1">
      <c r="C747" s="34" t="s">
        <v>310</v>
      </c>
      <c r="D747" s="281" t="s">
        <v>309</v>
      </c>
      <c r="E747" s="280">
        <f>IF(D747=F747,0,1)</f>
        <v>1</v>
      </c>
      <c r="F747" s="279" t="s">
        <v>151</v>
      </c>
      <c r="G747" s="279" t="s">
        <v>309</v>
      </c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  <c r="AA747" s="118"/>
      <c r="AB747" s="118"/>
      <c r="AC747" s="118"/>
      <c r="AD747" s="118"/>
      <c r="AE747" s="118"/>
      <c r="AF747" s="118"/>
      <c r="AG747" s="118"/>
      <c r="AH747" s="118"/>
      <c r="AI747" s="118"/>
      <c r="AJ747" s="118"/>
      <c r="AK747" s="118"/>
      <c r="AL747" s="118"/>
      <c r="AM747" s="118"/>
      <c r="AN747" s="118"/>
      <c r="AO747" s="118"/>
      <c r="AP747" s="118"/>
      <c r="AQ747" s="118"/>
      <c r="AR747" s="118"/>
      <c r="AS747" s="118"/>
      <c r="AT747" s="118"/>
      <c r="AU747" s="118"/>
      <c r="AV747" s="118"/>
      <c r="AW747" s="118"/>
      <c r="AX747" s="118"/>
      <c r="AY747" s="118"/>
      <c r="AZ747" s="118"/>
      <c r="BA747" s="118"/>
      <c r="BB747" s="118"/>
      <c r="BC747" s="118"/>
      <c r="BD747" s="118"/>
      <c r="BE747" s="118"/>
      <c r="BF747" s="118"/>
      <c r="BG747" s="118"/>
      <c r="BH747" s="118"/>
      <c r="BI747" s="118"/>
      <c r="BJ747" s="118"/>
      <c r="BK747" s="118"/>
      <c r="BL747" s="118"/>
      <c r="BM747" s="118"/>
      <c r="BN747" s="118"/>
      <c r="BO747" s="118"/>
      <c r="BP747" s="118"/>
      <c r="BQ747" s="118"/>
      <c r="BR747" s="118"/>
      <c r="BS747" s="118"/>
      <c r="BT747" s="118"/>
      <c r="BU747" s="118"/>
      <c r="BV747" s="118"/>
      <c r="BW747" s="118"/>
      <c r="BX747" s="118"/>
      <c r="BY747" s="118"/>
      <c r="BZ747" s="118"/>
      <c r="CA747" s="118"/>
      <c r="CB747" s="118"/>
      <c r="CC747" s="118"/>
      <c r="CD747" s="118"/>
      <c r="CE747" s="118"/>
      <c r="CF747" s="118"/>
      <c r="CG747" s="118"/>
      <c r="CH747" s="118"/>
      <c r="CI747" s="118"/>
      <c r="CJ747" s="56"/>
      <c r="CK747" s="50" t="s">
        <v>172</v>
      </c>
    </row>
    <row r="748" spans="3:89" s="29" customFormat="1" ht="15" customHeight="1">
      <c r="D748" s="242"/>
      <c r="E748" s="243"/>
      <c r="F748" s="242"/>
      <c r="G748" s="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  <c r="AA748" s="118"/>
      <c r="AB748" s="118"/>
      <c r="AC748" s="118"/>
      <c r="AD748" s="118"/>
      <c r="AE748" s="118"/>
      <c r="AF748" s="118"/>
      <c r="AG748" s="118"/>
      <c r="AH748" s="118"/>
      <c r="AI748" s="118"/>
      <c r="AJ748" s="118"/>
      <c r="AK748" s="118"/>
      <c r="AL748" s="118"/>
      <c r="AM748" s="118"/>
      <c r="AN748" s="118"/>
      <c r="AO748" s="118"/>
      <c r="AP748" s="118"/>
      <c r="AQ748" s="118"/>
      <c r="AR748" s="118"/>
      <c r="AS748" s="118"/>
      <c r="AT748" s="118"/>
      <c r="AU748" s="118"/>
      <c r="AV748" s="118"/>
      <c r="AW748" s="118"/>
      <c r="AX748" s="118"/>
      <c r="AY748" s="118"/>
      <c r="AZ748" s="118"/>
      <c r="BA748" s="118"/>
      <c r="BB748" s="118"/>
      <c r="BC748" s="118"/>
      <c r="BD748" s="118"/>
      <c r="BE748" s="118"/>
      <c r="BF748" s="118"/>
      <c r="BG748" s="118"/>
      <c r="BH748" s="118"/>
      <c r="BI748" s="118"/>
      <c r="BJ748" s="118"/>
      <c r="BK748" s="118"/>
      <c r="BL748" s="118"/>
      <c r="BM748" s="118"/>
      <c r="BN748" s="118"/>
      <c r="BO748" s="118"/>
      <c r="BP748" s="118"/>
      <c r="BQ748" s="118"/>
      <c r="BR748" s="118"/>
      <c r="BS748" s="118"/>
      <c r="BT748" s="118"/>
      <c r="BU748" s="118"/>
      <c r="BV748" s="118"/>
      <c r="BW748" s="118"/>
      <c r="BX748" s="118"/>
      <c r="BY748" s="118"/>
      <c r="BZ748" s="118"/>
      <c r="CA748" s="118"/>
      <c r="CB748" s="118"/>
      <c r="CC748" s="118"/>
      <c r="CD748" s="118"/>
      <c r="CE748" s="118"/>
      <c r="CF748" s="118"/>
      <c r="CG748" s="118"/>
      <c r="CH748" s="118"/>
      <c r="CI748" s="118"/>
      <c r="CJ748" s="56"/>
      <c r="CK748" s="50" t="s">
        <v>172</v>
      </c>
    </row>
    <row r="749" spans="3:89" s="29" customFormat="1" ht="15" customHeight="1">
      <c r="C749" s="29" t="str">
        <f>F736&amp;" "&amp;C736</f>
        <v>Phase A Sales Administration</v>
      </c>
      <c r="D749" s="274">
        <f>IF(F741="",0,F741)</f>
        <v>1</v>
      </c>
      <c r="E749" s="274">
        <f>IF(F743="",0,F743)</f>
        <v>18</v>
      </c>
      <c r="F749" s="121">
        <f>F738</f>
        <v>150000</v>
      </c>
      <c r="G749" s="121">
        <f t="shared" ref="G749:AL749" si="291">IF(G$17="","",IF(AND(G$17&gt;=$D749,G$17&lt;=$E749),$F$739/($E749-$D749+1),0))</f>
        <v>13888.888888888889</v>
      </c>
      <c r="H749" s="121">
        <f t="shared" si="291"/>
        <v>13888.888888888889</v>
      </c>
      <c r="I749" s="121">
        <f t="shared" si="291"/>
        <v>13888.888888888889</v>
      </c>
      <c r="J749" s="121">
        <f t="shared" si="291"/>
        <v>13888.888888888889</v>
      </c>
      <c r="K749" s="121">
        <f t="shared" si="291"/>
        <v>13888.888888888889</v>
      </c>
      <c r="L749" s="121">
        <f t="shared" si="291"/>
        <v>13888.888888888889</v>
      </c>
      <c r="M749" s="121">
        <f t="shared" si="291"/>
        <v>13888.888888888889</v>
      </c>
      <c r="N749" s="121">
        <f t="shared" si="291"/>
        <v>13888.888888888889</v>
      </c>
      <c r="O749" s="121">
        <f t="shared" si="291"/>
        <v>13888.888888888889</v>
      </c>
      <c r="P749" s="121">
        <f t="shared" si="291"/>
        <v>13888.888888888889</v>
      </c>
      <c r="Q749" s="121">
        <f t="shared" si="291"/>
        <v>13888.888888888889</v>
      </c>
      <c r="R749" s="121">
        <f t="shared" si="291"/>
        <v>13888.888888888889</v>
      </c>
      <c r="S749" s="121">
        <f t="shared" si="291"/>
        <v>13888.888888888889</v>
      </c>
      <c r="T749" s="121">
        <f t="shared" si="291"/>
        <v>13888.888888888889</v>
      </c>
      <c r="U749" s="121">
        <f t="shared" si="291"/>
        <v>13888.888888888889</v>
      </c>
      <c r="V749" s="121">
        <f t="shared" si="291"/>
        <v>13888.888888888889</v>
      </c>
      <c r="W749" s="121">
        <f t="shared" si="291"/>
        <v>13888.888888888889</v>
      </c>
      <c r="X749" s="121">
        <f t="shared" si="291"/>
        <v>13888.888888888889</v>
      </c>
      <c r="Y749" s="121">
        <f t="shared" si="291"/>
        <v>0</v>
      </c>
      <c r="Z749" s="121">
        <f t="shared" si="291"/>
        <v>0</v>
      </c>
      <c r="AA749" s="121">
        <f t="shared" si="291"/>
        <v>0</v>
      </c>
      <c r="AB749" s="121">
        <f t="shared" si="291"/>
        <v>0</v>
      </c>
      <c r="AC749" s="121">
        <f t="shared" si="291"/>
        <v>0</v>
      </c>
      <c r="AD749" s="121">
        <f t="shared" si="291"/>
        <v>0</v>
      </c>
      <c r="AE749" s="121">
        <f t="shared" si="291"/>
        <v>0</v>
      </c>
      <c r="AF749" s="121">
        <f t="shared" si="291"/>
        <v>0</v>
      </c>
      <c r="AG749" s="121">
        <f t="shared" si="291"/>
        <v>0</v>
      </c>
      <c r="AH749" s="121">
        <f t="shared" si="291"/>
        <v>0</v>
      </c>
      <c r="AI749" s="121">
        <f t="shared" si="291"/>
        <v>0</v>
      </c>
      <c r="AJ749" s="121">
        <f t="shared" si="291"/>
        <v>0</v>
      </c>
      <c r="AK749" s="121">
        <f t="shared" si="291"/>
        <v>0</v>
      </c>
      <c r="AL749" s="121">
        <f t="shared" si="291"/>
        <v>0</v>
      </c>
      <c r="AM749" s="121">
        <f t="shared" ref="AM749:BR749" si="292">IF(AM$17="","",IF(AND(AM$17&gt;=$D749,AM$17&lt;=$E749),$F$739/($E749-$D749+1),0))</f>
        <v>0</v>
      </c>
      <c r="AN749" s="121">
        <f t="shared" si="292"/>
        <v>0</v>
      </c>
      <c r="AO749" s="121">
        <f t="shared" si="292"/>
        <v>0</v>
      </c>
      <c r="AP749" s="121">
        <f t="shared" si="292"/>
        <v>0</v>
      </c>
      <c r="AQ749" s="121">
        <f t="shared" si="292"/>
        <v>0</v>
      </c>
      <c r="AR749" s="121">
        <f t="shared" si="292"/>
        <v>0</v>
      </c>
      <c r="AS749" s="121">
        <f t="shared" si="292"/>
        <v>0</v>
      </c>
      <c r="AT749" s="121">
        <f t="shared" si="292"/>
        <v>0</v>
      </c>
      <c r="AU749" s="121">
        <f t="shared" si="292"/>
        <v>0</v>
      </c>
      <c r="AV749" s="121">
        <f t="shared" si="292"/>
        <v>0</v>
      </c>
      <c r="AW749" s="121">
        <f t="shared" si="292"/>
        <v>0</v>
      </c>
      <c r="AX749" s="121">
        <f t="shared" si="292"/>
        <v>0</v>
      </c>
      <c r="AY749" s="121">
        <f t="shared" si="292"/>
        <v>0</v>
      </c>
      <c r="AZ749" s="121">
        <f t="shared" si="292"/>
        <v>0</v>
      </c>
      <c r="BA749" s="121">
        <f t="shared" si="292"/>
        <v>0</v>
      </c>
      <c r="BB749" s="121">
        <f t="shared" si="292"/>
        <v>0</v>
      </c>
      <c r="BC749" s="121">
        <f t="shared" si="292"/>
        <v>0</v>
      </c>
      <c r="BD749" s="121">
        <f t="shared" si="292"/>
        <v>0</v>
      </c>
      <c r="BE749" s="121">
        <f t="shared" si="292"/>
        <v>0</v>
      </c>
      <c r="BF749" s="121">
        <f t="shared" si="292"/>
        <v>0</v>
      </c>
      <c r="BG749" s="121">
        <f t="shared" si="292"/>
        <v>0</v>
      </c>
      <c r="BH749" s="121">
        <f t="shared" si="292"/>
        <v>0</v>
      </c>
      <c r="BI749" s="121">
        <f t="shared" si="292"/>
        <v>0</v>
      </c>
      <c r="BJ749" s="121">
        <f t="shared" si="292"/>
        <v>0</v>
      </c>
      <c r="BK749" s="121">
        <f t="shared" si="292"/>
        <v>0</v>
      </c>
      <c r="BL749" s="121">
        <f t="shared" si="292"/>
        <v>0</v>
      </c>
      <c r="BM749" s="121">
        <f t="shared" si="292"/>
        <v>0</v>
      </c>
      <c r="BN749" s="121">
        <f t="shared" si="292"/>
        <v>0</v>
      </c>
      <c r="BO749" s="121" t="str">
        <f t="shared" si="292"/>
        <v/>
      </c>
      <c r="BP749" s="121" t="str">
        <f t="shared" si="292"/>
        <v/>
      </c>
      <c r="BQ749" s="121" t="str">
        <f t="shared" si="292"/>
        <v/>
      </c>
      <c r="BR749" s="121" t="str">
        <f t="shared" si="292"/>
        <v/>
      </c>
      <c r="BS749" s="121" t="str">
        <f t="shared" ref="BS749:CI749" si="293">IF(BS$17="","",IF(AND(BS$17&gt;=$D749,BS$17&lt;=$E749),$F$739/($E749-$D749+1),0))</f>
        <v/>
      </c>
      <c r="BT749" s="121" t="str">
        <f t="shared" si="293"/>
        <v/>
      </c>
      <c r="BU749" s="121" t="str">
        <f t="shared" si="293"/>
        <v/>
      </c>
      <c r="BV749" s="121" t="str">
        <f t="shared" si="293"/>
        <v/>
      </c>
      <c r="BW749" s="121" t="str">
        <f t="shared" si="293"/>
        <v/>
      </c>
      <c r="BX749" s="121" t="str">
        <f t="shared" si="293"/>
        <v/>
      </c>
      <c r="BY749" s="121" t="str">
        <f t="shared" si="293"/>
        <v/>
      </c>
      <c r="BZ749" s="121" t="str">
        <f t="shared" si="293"/>
        <v/>
      </c>
      <c r="CA749" s="121" t="str">
        <f t="shared" si="293"/>
        <v/>
      </c>
      <c r="CB749" s="121" t="str">
        <f t="shared" si="293"/>
        <v/>
      </c>
      <c r="CC749" s="121" t="str">
        <f t="shared" si="293"/>
        <v/>
      </c>
      <c r="CD749" s="121" t="str">
        <f t="shared" si="293"/>
        <v/>
      </c>
      <c r="CE749" s="121" t="str">
        <f t="shared" si="293"/>
        <v/>
      </c>
      <c r="CF749" s="121" t="str">
        <f t="shared" si="293"/>
        <v/>
      </c>
      <c r="CG749" s="121" t="str">
        <f t="shared" si="293"/>
        <v/>
      </c>
      <c r="CH749" s="121" t="str">
        <f t="shared" si="293"/>
        <v/>
      </c>
      <c r="CI749" s="121" t="str">
        <f t="shared" si="293"/>
        <v/>
      </c>
      <c r="CJ749" s="51">
        <f>SUM(F749:CI749)</f>
        <v>399999.99999999977</v>
      </c>
      <c r="CK749" s="50" t="s">
        <v>172</v>
      </c>
    </row>
    <row r="750" spans="3:89" s="29" customFormat="1" ht="15" customHeight="1">
      <c r="C750" s="29" t="str">
        <f>G736&amp;" "&amp;C736</f>
        <v>Phase B Sales Administration</v>
      </c>
      <c r="D750" s="273">
        <f>IF(G741="",0,G741)</f>
        <v>0</v>
      </c>
      <c r="E750" s="273">
        <f>IF(G743="",0,G743)</f>
        <v>0</v>
      </c>
      <c r="F750" s="121">
        <f>G738</f>
        <v>0</v>
      </c>
      <c r="G750" s="121">
        <f t="shared" ref="G750:AL750" si="294">IF(G$17="","",IF(AND(G$17&gt;=$D750,G$17&lt;=$E750),$G$739/($E750-$D750+1),0))</f>
        <v>0</v>
      </c>
      <c r="H750" s="121">
        <f t="shared" si="294"/>
        <v>0</v>
      </c>
      <c r="I750" s="121">
        <f t="shared" si="294"/>
        <v>0</v>
      </c>
      <c r="J750" s="121">
        <f t="shared" si="294"/>
        <v>0</v>
      </c>
      <c r="K750" s="121">
        <f t="shared" si="294"/>
        <v>0</v>
      </c>
      <c r="L750" s="121">
        <f t="shared" si="294"/>
        <v>0</v>
      </c>
      <c r="M750" s="121">
        <f t="shared" si="294"/>
        <v>0</v>
      </c>
      <c r="N750" s="121">
        <f t="shared" si="294"/>
        <v>0</v>
      </c>
      <c r="O750" s="121">
        <f t="shared" si="294"/>
        <v>0</v>
      </c>
      <c r="P750" s="121">
        <f t="shared" si="294"/>
        <v>0</v>
      </c>
      <c r="Q750" s="121">
        <f t="shared" si="294"/>
        <v>0</v>
      </c>
      <c r="R750" s="121">
        <f t="shared" si="294"/>
        <v>0</v>
      </c>
      <c r="S750" s="121">
        <f t="shared" si="294"/>
        <v>0</v>
      </c>
      <c r="T750" s="121">
        <f t="shared" si="294"/>
        <v>0</v>
      </c>
      <c r="U750" s="121">
        <f t="shared" si="294"/>
        <v>0</v>
      </c>
      <c r="V750" s="121">
        <f t="shared" si="294"/>
        <v>0</v>
      </c>
      <c r="W750" s="121">
        <f t="shared" si="294"/>
        <v>0</v>
      </c>
      <c r="X750" s="121">
        <f t="shared" si="294"/>
        <v>0</v>
      </c>
      <c r="Y750" s="121">
        <f t="shared" si="294"/>
        <v>0</v>
      </c>
      <c r="Z750" s="121">
        <f t="shared" si="294"/>
        <v>0</v>
      </c>
      <c r="AA750" s="121">
        <f t="shared" si="294"/>
        <v>0</v>
      </c>
      <c r="AB750" s="121">
        <f t="shared" si="294"/>
        <v>0</v>
      </c>
      <c r="AC750" s="121">
        <f t="shared" si="294"/>
        <v>0</v>
      </c>
      <c r="AD750" s="121">
        <f t="shared" si="294"/>
        <v>0</v>
      </c>
      <c r="AE750" s="121">
        <f t="shared" si="294"/>
        <v>0</v>
      </c>
      <c r="AF750" s="121">
        <f t="shared" si="294"/>
        <v>0</v>
      </c>
      <c r="AG750" s="121">
        <f t="shared" si="294"/>
        <v>0</v>
      </c>
      <c r="AH750" s="121">
        <f t="shared" si="294"/>
        <v>0</v>
      </c>
      <c r="AI750" s="121">
        <f t="shared" si="294"/>
        <v>0</v>
      </c>
      <c r="AJ750" s="121">
        <f t="shared" si="294"/>
        <v>0</v>
      </c>
      <c r="AK750" s="121">
        <f t="shared" si="294"/>
        <v>0</v>
      </c>
      <c r="AL750" s="121">
        <f t="shared" si="294"/>
        <v>0</v>
      </c>
      <c r="AM750" s="121">
        <f t="shared" ref="AM750:BR750" si="295">IF(AM$17="","",IF(AND(AM$17&gt;=$D750,AM$17&lt;=$E750),$G$739/($E750-$D750+1),0))</f>
        <v>0</v>
      </c>
      <c r="AN750" s="121">
        <f t="shared" si="295"/>
        <v>0</v>
      </c>
      <c r="AO750" s="121">
        <f t="shared" si="295"/>
        <v>0</v>
      </c>
      <c r="AP750" s="121">
        <f t="shared" si="295"/>
        <v>0</v>
      </c>
      <c r="AQ750" s="121">
        <f t="shared" si="295"/>
        <v>0</v>
      </c>
      <c r="AR750" s="121">
        <f t="shared" si="295"/>
        <v>0</v>
      </c>
      <c r="AS750" s="121">
        <f t="shared" si="295"/>
        <v>0</v>
      </c>
      <c r="AT750" s="121">
        <f t="shared" si="295"/>
        <v>0</v>
      </c>
      <c r="AU750" s="121">
        <f t="shared" si="295"/>
        <v>0</v>
      </c>
      <c r="AV750" s="121">
        <f t="shared" si="295"/>
        <v>0</v>
      </c>
      <c r="AW750" s="121">
        <f t="shared" si="295"/>
        <v>0</v>
      </c>
      <c r="AX750" s="121">
        <f t="shared" si="295"/>
        <v>0</v>
      </c>
      <c r="AY750" s="121">
        <f t="shared" si="295"/>
        <v>0</v>
      </c>
      <c r="AZ750" s="121">
        <f t="shared" si="295"/>
        <v>0</v>
      </c>
      <c r="BA750" s="121">
        <f t="shared" si="295"/>
        <v>0</v>
      </c>
      <c r="BB750" s="121">
        <f t="shared" si="295"/>
        <v>0</v>
      </c>
      <c r="BC750" s="121">
        <f t="shared" si="295"/>
        <v>0</v>
      </c>
      <c r="BD750" s="121">
        <f t="shared" si="295"/>
        <v>0</v>
      </c>
      <c r="BE750" s="121">
        <f t="shared" si="295"/>
        <v>0</v>
      </c>
      <c r="BF750" s="121">
        <f t="shared" si="295"/>
        <v>0</v>
      </c>
      <c r="BG750" s="121">
        <f t="shared" si="295"/>
        <v>0</v>
      </c>
      <c r="BH750" s="121">
        <f t="shared" si="295"/>
        <v>0</v>
      </c>
      <c r="BI750" s="121">
        <f t="shared" si="295"/>
        <v>0</v>
      </c>
      <c r="BJ750" s="121">
        <f t="shared" si="295"/>
        <v>0</v>
      </c>
      <c r="BK750" s="121">
        <f t="shared" si="295"/>
        <v>0</v>
      </c>
      <c r="BL750" s="121">
        <f t="shared" si="295"/>
        <v>0</v>
      </c>
      <c r="BM750" s="121">
        <f t="shared" si="295"/>
        <v>0</v>
      </c>
      <c r="BN750" s="121">
        <f t="shared" si="295"/>
        <v>0</v>
      </c>
      <c r="BO750" s="121" t="str">
        <f t="shared" si="295"/>
        <v/>
      </c>
      <c r="BP750" s="121" t="str">
        <f t="shared" si="295"/>
        <v/>
      </c>
      <c r="BQ750" s="121" t="str">
        <f t="shared" si="295"/>
        <v/>
      </c>
      <c r="BR750" s="121" t="str">
        <f t="shared" si="295"/>
        <v/>
      </c>
      <c r="BS750" s="121" t="str">
        <f t="shared" ref="BS750:CI750" si="296">IF(BS$17="","",IF(AND(BS$17&gt;=$D750,BS$17&lt;=$E750),$G$739/($E750-$D750+1),0))</f>
        <v/>
      </c>
      <c r="BT750" s="121" t="str">
        <f t="shared" si="296"/>
        <v/>
      </c>
      <c r="BU750" s="121" t="str">
        <f t="shared" si="296"/>
        <v/>
      </c>
      <c r="BV750" s="121" t="str">
        <f t="shared" si="296"/>
        <v/>
      </c>
      <c r="BW750" s="121" t="str">
        <f t="shared" si="296"/>
        <v/>
      </c>
      <c r="BX750" s="121" t="str">
        <f t="shared" si="296"/>
        <v/>
      </c>
      <c r="BY750" s="121" t="str">
        <f t="shared" si="296"/>
        <v/>
      </c>
      <c r="BZ750" s="121" t="str">
        <f t="shared" si="296"/>
        <v/>
      </c>
      <c r="CA750" s="121" t="str">
        <f t="shared" si="296"/>
        <v/>
      </c>
      <c r="CB750" s="121" t="str">
        <f t="shared" si="296"/>
        <v/>
      </c>
      <c r="CC750" s="121" t="str">
        <f t="shared" si="296"/>
        <v/>
      </c>
      <c r="CD750" s="121" t="str">
        <f t="shared" si="296"/>
        <v/>
      </c>
      <c r="CE750" s="121" t="str">
        <f t="shared" si="296"/>
        <v/>
      </c>
      <c r="CF750" s="121" t="str">
        <f t="shared" si="296"/>
        <v/>
      </c>
      <c r="CG750" s="121" t="str">
        <f t="shared" si="296"/>
        <v/>
      </c>
      <c r="CH750" s="121" t="str">
        <f t="shared" si="296"/>
        <v/>
      </c>
      <c r="CI750" s="121" t="str">
        <f t="shared" si="296"/>
        <v/>
      </c>
      <c r="CJ750" s="60">
        <f>SUM(F750:CI750)</f>
        <v>0</v>
      </c>
      <c r="CK750" s="50" t="s">
        <v>172</v>
      </c>
    </row>
    <row r="751" spans="3:89" s="29" customFormat="1" ht="15" customHeight="1">
      <c r="C751" s="140" t="str">
        <f>"Total "&amp;C736</f>
        <v>Total Sales Administration</v>
      </c>
      <c r="D751" s="270">
        <f>IF(D741="",0,D741)</f>
        <v>1</v>
      </c>
      <c r="E751" s="270">
        <f>IF(D743="",0,D743)</f>
        <v>18</v>
      </c>
      <c r="F751" s="278">
        <f>IF(F$17="","",IF(E746=0,SUM(F749:F750),$D$738))</f>
        <v>150000</v>
      </c>
      <c r="G751" s="278">
        <f t="shared" ref="G751:AL751" si="297">IF(G$17="","",IF($E$746=0,SUM(G749:G750),IF(AND(G$17&gt;=$D751,G$17&lt;=$E751),$D$739/($E751-$D751+1),0)))</f>
        <v>13888.888888888889</v>
      </c>
      <c r="H751" s="278">
        <f t="shared" si="297"/>
        <v>13888.888888888889</v>
      </c>
      <c r="I751" s="278">
        <f t="shared" si="297"/>
        <v>13888.888888888889</v>
      </c>
      <c r="J751" s="278">
        <f t="shared" si="297"/>
        <v>13888.888888888889</v>
      </c>
      <c r="K751" s="278">
        <f t="shared" si="297"/>
        <v>13888.888888888889</v>
      </c>
      <c r="L751" s="278">
        <f t="shared" si="297"/>
        <v>13888.888888888889</v>
      </c>
      <c r="M751" s="278">
        <f t="shared" si="297"/>
        <v>13888.888888888889</v>
      </c>
      <c r="N751" s="278">
        <f t="shared" si="297"/>
        <v>13888.888888888889</v>
      </c>
      <c r="O751" s="278">
        <f t="shared" si="297"/>
        <v>13888.888888888889</v>
      </c>
      <c r="P751" s="278">
        <f t="shared" si="297"/>
        <v>13888.888888888889</v>
      </c>
      <c r="Q751" s="278">
        <f t="shared" si="297"/>
        <v>13888.888888888889</v>
      </c>
      <c r="R751" s="278">
        <f t="shared" si="297"/>
        <v>13888.888888888889</v>
      </c>
      <c r="S751" s="278">
        <f t="shared" si="297"/>
        <v>13888.888888888889</v>
      </c>
      <c r="T751" s="278">
        <f t="shared" si="297"/>
        <v>13888.888888888889</v>
      </c>
      <c r="U751" s="278">
        <f t="shared" si="297"/>
        <v>13888.888888888889</v>
      </c>
      <c r="V751" s="278">
        <f t="shared" si="297"/>
        <v>13888.888888888889</v>
      </c>
      <c r="W751" s="278">
        <f t="shared" si="297"/>
        <v>13888.888888888889</v>
      </c>
      <c r="X751" s="278">
        <f t="shared" si="297"/>
        <v>13888.888888888889</v>
      </c>
      <c r="Y751" s="278">
        <f t="shared" si="297"/>
        <v>0</v>
      </c>
      <c r="Z751" s="278">
        <f t="shared" si="297"/>
        <v>0</v>
      </c>
      <c r="AA751" s="278">
        <f t="shared" si="297"/>
        <v>0</v>
      </c>
      <c r="AB751" s="278">
        <f t="shared" si="297"/>
        <v>0</v>
      </c>
      <c r="AC751" s="278">
        <f t="shared" si="297"/>
        <v>0</v>
      </c>
      <c r="AD751" s="278">
        <f t="shared" si="297"/>
        <v>0</v>
      </c>
      <c r="AE751" s="278">
        <f t="shared" si="297"/>
        <v>0</v>
      </c>
      <c r="AF751" s="278">
        <f t="shared" si="297"/>
        <v>0</v>
      </c>
      <c r="AG751" s="278">
        <f t="shared" si="297"/>
        <v>0</v>
      </c>
      <c r="AH751" s="278">
        <f t="shared" si="297"/>
        <v>0</v>
      </c>
      <c r="AI751" s="278">
        <f t="shared" si="297"/>
        <v>0</v>
      </c>
      <c r="AJ751" s="278">
        <f t="shared" si="297"/>
        <v>0</v>
      </c>
      <c r="AK751" s="278">
        <f t="shared" si="297"/>
        <v>0</v>
      </c>
      <c r="AL751" s="278">
        <f t="shared" si="297"/>
        <v>0</v>
      </c>
      <c r="AM751" s="278">
        <f t="shared" ref="AM751:BR751" si="298">IF(AM$17="","",IF($E$746=0,SUM(AM749:AM750),IF(AND(AM$17&gt;=$D751,AM$17&lt;=$E751),$D$739/($E751-$D751+1),0)))</f>
        <v>0</v>
      </c>
      <c r="AN751" s="278">
        <f t="shared" si="298"/>
        <v>0</v>
      </c>
      <c r="AO751" s="278">
        <f t="shared" si="298"/>
        <v>0</v>
      </c>
      <c r="AP751" s="278">
        <f t="shared" si="298"/>
        <v>0</v>
      </c>
      <c r="AQ751" s="278">
        <f t="shared" si="298"/>
        <v>0</v>
      </c>
      <c r="AR751" s="278">
        <f t="shared" si="298"/>
        <v>0</v>
      </c>
      <c r="AS751" s="278">
        <f t="shared" si="298"/>
        <v>0</v>
      </c>
      <c r="AT751" s="278">
        <f t="shared" si="298"/>
        <v>0</v>
      </c>
      <c r="AU751" s="278">
        <f t="shared" si="298"/>
        <v>0</v>
      </c>
      <c r="AV751" s="278">
        <f t="shared" si="298"/>
        <v>0</v>
      </c>
      <c r="AW751" s="278">
        <f t="shared" si="298"/>
        <v>0</v>
      </c>
      <c r="AX751" s="278">
        <f t="shared" si="298"/>
        <v>0</v>
      </c>
      <c r="AY751" s="278">
        <f t="shared" si="298"/>
        <v>0</v>
      </c>
      <c r="AZ751" s="278">
        <f t="shared" si="298"/>
        <v>0</v>
      </c>
      <c r="BA751" s="278">
        <f t="shared" si="298"/>
        <v>0</v>
      </c>
      <c r="BB751" s="278">
        <f t="shared" si="298"/>
        <v>0</v>
      </c>
      <c r="BC751" s="278">
        <f t="shared" si="298"/>
        <v>0</v>
      </c>
      <c r="BD751" s="278">
        <f t="shared" si="298"/>
        <v>0</v>
      </c>
      <c r="BE751" s="278">
        <f t="shared" si="298"/>
        <v>0</v>
      </c>
      <c r="BF751" s="278">
        <f t="shared" si="298"/>
        <v>0</v>
      </c>
      <c r="BG751" s="278">
        <f t="shared" si="298"/>
        <v>0</v>
      </c>
      <c r="BH751" s="278">
        <f t="shared" si="298"/>
        <v>0</v>
      </c>
      <c r="BI751" s="278">
        <f t="shared" si="298"/>
        <v>0</v>
      </c>
      <c r="BJ751" s="278">
        <f t="shared" si="298"/>
        <v>0</v>
      </c>
      <c r="BK751" s="278">
        <f t="shared" si="298"/>
        <v>0</v>
      </c>
      <c r="BL751" s="278">
        <f t="shared" si="298"/>
        <v>0</v>
      </c>
      <c r="BM751" s="278">
        <f t="shared" si="298"/>
        <v>0</v>
      </c>
      <c r="BN751" s="278">
        <f t="shared" si="298"/>
        <v>0</v>
      </c>
      <c r="BO751" s="278" t="str">
        <f t="shared" si="298"/>
        <v/>
      </c>
      <c r="BP751" s="278" t="str">
        <f t="shared" si="298"/>
        <v/>
      </c>
      <c r="BQ751" s="278" t="str">
        <f t="shared" si="298"/>
        <v/>
      </c>
      <c r="BR751" s="278" t="str">
        <f t="shared" si="298"/>
        <v/>
      </c>
      <c r="BS751" s="278" t="str">
        <f t="shared" ref="BS751:CI751" si="299">IF(BS$17="","",IF($E$746=0,SUM(BS749:BS750),IF(AND(BS$17&gt;=$D751,BS$17&lt;=$E751),$D$739/($E751-$D751+1),0)))</f>
        <v/>
      </c>
      <c r="BT751" s="278" t="str">
        <f t="shared" si="299"/>
        <v/>
      </c>
      <c r="BU751" s="278" t="str">
        <f t="shared" si="299"/>
        <v/>
      </c>
      <c r="BV751" s="278" t="str">
        <f t="shared" si="299"/>
        <v/>
      </c>
      <c r="BW751" s="278" t="str">
        <f t="shared" si="299"/>
        <v/>
      </c>
      <c r="BX751" s="278" t="str">
        <f t="shared" si="299"/>
        <v/>
      </c>
      <c r="BY751" s="278" t="str">
        <f t="shared" si="299"/>
        <v/>
      </c>
      <c r="BZ751" s="278" t="str">
        <f t="shared" si="299"/>
        <v/>
      </c>
      <c r="CA751" s="278" t="str">
        <f t="shared" si="299"/>
        <v/>
      </c>
      <c r="CB751" s="278" t="str">
        <f t="shared" si="299"/>
        <v/>
      </c>
      <c r="CC751" s="278" t="str">
        <f t="shared" si="299"/>
        <v/>
      </c>
      <c r="CD751" s="278" t="str">
        <f t="shared" si="299"/>
        <v/>
      </c>
      <c r="CE751" s="278" t="str">
        <f t="shared" si="299"/>
        <v/>
      </c>
      <c r="CF751" s="278" t="str">
        <f t="shared" si="299"/>
        <v/>
      </c>
      <c r="CG751" s="278" t="str">
        <f t="shared" si="299"/>
        <v/>
      </c>
      <c r="CH751" s="278" t="str">
        <f t="shared" si="299"/>
        <v/>
      </c>
      <c r="CI751" s="278" t="str">
        <f t="shared" si="299"/>
        <v/>
      </c>
      <c r="CJ751" s="51">
        <f>SUM(F751:CI751)</f>
        <v>399999.99999999977</v>
      </c>
      <c r="CK751" s="50" t="s">
        <v>172</v>
      </c>
    </row>
    <row r="752" spans="3:89" s="29" customFormat="1" ht="15" customHeight="1">
      <c r="D752" s="291"/>
      <c r="E752" s="291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  <c r="AA752" s="118"/>
      <c r="AB752" s="118"/>
      <c r="AC752" s="118"/>
      <c r="AD752" s="118"/>
      <c r="AE752" s="118"/>
      <c r="AF752" s="118"/>
      <c r="AG752" s="118"/>
      <c r="AH752" s="118"/>
      <c r="AI752" s="118"/>
      <c r="AJ752" s="118"/>
      <c r="AK752" s="118"/>
      <c r="AL752" s="118"/>
      <c r="AM752" s="118"/>
      <c r="AN752" s="118"/>
      <c r="AO752" s="118"/>
      <c r="AP752" s="118"/>
      <c r="AQ752" s="118"/>
      <c r="AR752" s="118"/>
      <c r="AS752" s="118"/>
      <c r="AT752" s="118"/>
      <c r="AU752" s="118"/>
      <c r="AV752" s="118"/>
      <c r="AW752" s="118"/>
      <c r="AX752" s="118"/>
      <c r="AY752" s="118"/>
      <c r="AZ752" s="118"/>
      <c r="BA752" s="118"/>
      <c r="BB752" s="118"/>
      <c r="BC752" s="118"/>
      <c r="BD752" s="118"/>
      <c r="BE752" s="118"/>
      <c r="BF752" s="118"/>
      <c r="BG752" s="118"/>
      <c r="BH752" s="118"/>
      <c r="BI752" s="118"/>
      <c r="BJ752" s="118"/>
      <c r="BK752" s="118"/>
      <c r="BL752" s="118"/>
      <c r="BM752" s="118"/>
      <c r="BN752" s="118"/>
      <c r="BO752" s="118"/>
      <c r="BP752" s="118"/>
      <c r="BQ752" s="118"/>
      <c r="BR752" s="118"/>
      <c r="BS752" s="118"/>
      <c r="BT752" s="118"/>
      <c r="BU752" s="118"/>
      <c r="BV752" s="118"/>
      <c r="BW752" s="118"/>
      <c r="BX752" s="118"/>
      <c r="BY752" s="118"/>
      <c r="BZ752" s="118"/>
      <c r="CA752" s="118"/>
      <c r="CB752" s="118"/>
      <c r="CC752" s="118"/>
      <c r="CD752" s="118"/>
      <c r="CE752" s="118"/>
      <c r="CF752" s="118"/>
      <c r="CG752" s="118"/>
      <c r="CH752" s="118"/>
      <c r="CI752" s="118"/>
      <c r="CJ752" s="56"/>
      <c r="CK752" s="50" t="s">
        <v>172</v>
      </c>
    </row>
    <row r="753" spans="3:89" s="29" customFormat="1" ht="15" customHeight="1">
      <c r="D753" s="291"/>
      <c r="E753" s="291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  <c r="AA753" s="118"/>
      <c r="AB753" s="118"/>
      <c r="AC753" s="118"/>
      <c r="AD753" s="118"/>
      <c r="AE753" s="118"/>
      <c r="AF753" s="118"/>
      <c r="AG753" s="118"/>
      <c r="AH753" s="118"/>
      <c r="AI753" s="118"/>
      <c r="AJ753" s="118"/>
      <c r="AK753" s="118"/>
      <c r="AL753" s="118"/>
      <c r="AM753" s="118"/>
      <c r="AN753" s="118"/>
      <c r="AO753" s="118"/>
      <c r="AP753" s="118"/>
      <c r="AQ753" s="118"/>
      <c r="AR753" s="118"/>
      <c r="AS753" s="118"/>
      <c r="AT753" s="118"/>
      <c r="AU753" s="118"/>
      <c r="AV753" s="118"/>
      <c r="AW753" s="118"/>
      <c r="AX753" s="118"/>
      <c r="AY753" s="118"/>
      <c r="AZ753" s="118"/>
      <c r="BA753" s="118"/>
      <c r="BB753" s="118"/>
      <c r="BC753" s="118"/>
      <c r="BD753" s="118"/>
      <c r="BE753" s="118"/>
      <c r="BF753" s="118"/>
      <c r="BG753" s="118"/>
      <c r="BH753" s="118"/>
      <c r="BI753" s="118"/>
      <c r="BJ753" s="118"/>
      <c r="BK753" s="118"/>
      <c r="BL753" s="118"/>
      <c r="BM753" s="118"/>
      <c r="BN753" s="118"/>
      <c r="BO753" s="118"/>
      <c r="BP753" s="118"/>
      <c r="BQ753" s="118"/>
      <c r="BR753" s="118"/>
      <c r="BS753" s="118"/>
      <c r="BT753" s="118"/>
      <c r="BU753" s="118"/>
      <c r="BV753" s="118"/>
      <c r="BW753" s="118"/>
      <c r="BX753" s="118"/>
      <c r="BY753" s="118"/>
      <c r="BZ753" s="118"/>
      <c r="CA753" s="118"/>
      <c r="CB753" s="118"/>
      <c r="CC753" s="118"/>
      <c r="CD753" s="118"/>
      <c r="CE753" s="118"/>
      <c r="CF753" s="118"/>
      <c r="CG753" s="118"/>
      <c r="CH753" s="118"/>
      <c r="CI753" s="118"/>
      <c r="CJ753" s="56"/>
      <c r="CK753" s="50" t="s">
        <v>172</v>
      </c>
    </row>
    <row r="754" spans="3:89" s="29" customFormat="1" ht="15" customHeight="1">
      <c r="C754" s="161" t="s">
        <v>359</v>
      </c>
      <c r="D754" s="161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161"/>
      <c r="S754" s="161"/>
      <c r="T754" s="161"/>
      <c r="U754" s="161"/>
      <c r="V754" s="161"/>
      <c r="W754" s="161"/>
      <c r="X754" s="161"/>
      <c r="Y754" s="161"/>
      <c r="Z754" s="161"/>
      <c r="AA754" s="161"/>
      <c r="AB754" s="161"/>
      <c r="AC754" s="161"/>
      <c r="AD754" s="161"/>
      <c r="AE754" s="161"/>
      <c r="AF754" s="161"/>
      <c r="AG754" s="161"/>
      <c r="AH754" s="161"/>
      <c r="AI754" s="161"/>
      <c r="AJ754" s="161"/>
      <c r="AK754" s="161"/>
      <c r="AL754" s="161"/>
      <c r="AM754" s="161"/>
      <c r="AN754" s="161"/>
      <c r="AO754" s="161"/>
      <c r="AP754" s="161"/>
      <c r="AQ754" s="161"/>
      <c r="AR754" s="161"/>
      <c r="AS754" s="161"/>
      <c r="AT754" s="161"/>
      <c r="AU754" s="161"/>
      <c r="AV754" s="161"/>
      <c r="AW754" s="161"/>
      <c r="AX754" s="161"/>
      <c r="AY754" s="161"/>
      <c r="AZ754" s="161"/>
      <c r="BA754" s="161"/>
      <c r="BB754" s="161"/>
      <c r="BC754" s="161"/>
      <c r="BD754" s="161"/>
      <c r="BE754" s="161"/>
      <c r="BF754" s="161"/>
      <c r="BG754" s="161"/>
      <c r="BH754" s="161"/>
      <c r="BI754" s="161"/>
      <c r="BJ754" s="161"/>
      <c r="BK754" s="161"/>
      <c r="BL754" s="161"/>
      <c r="BM754" s="161"/>
      <c r="BN754" s="161"/>
      <c r="BO754" s="161"/>
      <c r="BP754" s="161"/>
      <c r="BQ754" s="161"/>
      <c r="BR754" s="161"/>
      <c r="BS754" s="161"/>
      <c r="BT754" s="161"/>
      <c r="BU754" s="161"/>
      <c r="BV754" s="161"/>
      <c r="BW754" s="161"/>
      <c r="BX754" s="161"/>
      <c r="BY754" s="161"/>
      <c r="BZ754" s="161"/>
      <c r="CA754" s="161"/>
      <c r="CB754" s="161"/>
      <c r="CC754" s="161"/>
      <c r="CD754" s="161"/>
      <c r="CE754" s="161"/>
      <c r="CF754" s="161"/>
      <c r="CG754" s="161"/>
      <c r="CH754" s="161"/>
      <c r="CI754" s="161"/>
      <c r="CJ754" s="161"/>
      <c r="CK754" s="50" t="s">
        <v>172</v>
      </c>
    </row>
    <row r="755" spans="3:89" s="29" customFormat="1" ht="15" customHeight="1">
      <c r="D755" s="291"/>
      <c r="E755" s="291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  <c r="AA755" s="118"/>
      <c r="AB755" s="118"/>
      <c r="AC755" s="118"/>
      <c r="AD755" s="118"/>
      <c r="AE755" s="118"/>
      <c r="AF755" s="118"/>
      <c r="AG755" s="118"/>
      <c r="AH755" s="118"/>
      <c r="AI755" s="118"/>
      <c r="AJ755" s="118"/>
      <c r="AK755" s="118"/>
      <c r="AL755" s="118"/>
      <c r="AM755" s="118"/>
      <c r="AN755" s="118"/>
      <c r="AO755" s="118"/>
      <c r="AP755" s="118"/>
      <c r="AQ755" s="118"/>
      <c r="AR755" s="118"/>
      <c r="AS755" s="118"/>
      <c r="AT755" s="118"/>
      <c r="AU755" s="118"/>
      <c r="AV755" s="118"/>
      <c r="AW755" s="118"/>
      <c r="AX755" s="118"/>
      <c r="AY755" s="118"/>
      <c r="AZ755" s="118"/>
      <c r="BA755" s="118"/>
      <c r="BB755" s="118"/>
      <c r="BC755" s="118"/>
      <c r="BD755" s="118"/>
      <c r="BE755" s="118"/>
      <c r="BF755" s="118"/>
      <c r="BG755" s="118"/>
      <c r="BH755" s="118"/>
      <c r="BI755" s="118"/>
      <c r="BJ755" s="118"/>
      <c r="BK755" s="118"/>
      <c r="BL755" s="118"/>
      <c r="BM755" s="118"/>
      <c r="BN755" s="118"/>
      <c r="BO755" s="118"/>
      <c r="BP755" s="118"/>
      <c r="BQ755" s="118"/>
      <c r="BR755" s="118"/>
      <c r="BS755" s="118"/>
      <c r="BT755" s="118"/>
      <c r="BU755" s="118"/>
      <c r="BV755" s="118"/>
      <c r="BW755" s="118"/>
      <c r="BX755" s="118"/>
      <c r="BY755" s="118"/>
      <c r="BZ755" s="118"/>
      <c r="CA755" s="118"/>
      <c r="CB755" s="118"/>
      <c r="CC755" s="118"/>
      <c r="CD755" s="118"/>
      <c r="CE755" s="118"/>
      <c r="CF755" s="118"/>
      <c r="CG755" s="118"/>
      <c r="CH755" s="118"/>
      <c r="CI755" s="118"/>
      <c r="CJ755" s="56"/>
      <c r="CK755" s="50" t="s">
        <v>172</v>
      </c>
    </row>
    <row r="756" spans="3:89" s="29" customFormat="1" ht="15" customHeight="1">
      <c r="C756" s="266" t="str">
        <f>C754</f>
        <v>Sales Commissions</v>
      </c>
      <c r="D756" s="249" t="s">
        <v>296</v>
      </c>
      <c r="E756" s="249" t="s">
        <v>303</v>
      </c>
      <c r="F756" s="265" t="s">
        <v>295</v>
      </c>
      <c r="G756" s="264" t="s">
        <v>294</v>
      </c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  <c r="AA756" s="118"/>
      <c r="AB756" s="118"/>
      <c r="AC756" s="118"/>
      <c r="AD756" s="118"/>
      <c r="AE756" s="118"/>
      <c r="AF756" s="118"/>
      <c r="AG756" s="118"/>
      <c r="AH756" s="118"/>
      <c r="AI756" s="118"/>
      <c r="AJ756" s="118"/>
      <c r="AK756" s="118"/>
      <c r="AL756" s="118"/>
      <c r="AM756" s="118"/>
      <c r="AN756" s="118"/>
      <c r="AO756" s="118"/>
      <c r="AP756" s="118"/>
      <c r="AQ756" s="118"/>
      <c r="AR756" s="118"/>
      <c r="AS756" s="118"/>
      <c r="AT756" s="118"/>
      <c r="AU756" s="118"/>
      <c r="AV756" s="118"/>
      <c r="AW756" s="118"/>
      <c r="AX756" s="118"/>
      <c r="AY756" s="118"/>
      <c r="AZ756" s="118"/>
      <c r="BA756" s="118"/>
      <c r="BB756" s="118"/>
      <c r="BC756" s="118"/>
      <c r="BD756" s="118"/>
      <c r="BE756" s="118"/>
      <c r="BF756" s="118"/>
      <c r="BG756" s="118"/>
      <c r="BH756" s="118"/>
      <c r="BI756" s="118"/>
      <c r="BJ756" s="118"/>
      <c r="BK756" s="118"/>
      <c r="BL756" s="118"/>
      <c r="BM756" s="118"/>
      <c r="BN756" s="118"/>
      <c r="BO756" s="118"/>
      <c r="BP756" s="118"/>
      <c r="BQ756" s="118"/>
      <c r="BR756" s="118"/>
      <c r="BS756" s="118"/>
      <c r="BT756" s="118"/>
      <c r="BU756" s="118"/>
      <c r="BV756" s="118"/>
      <c r="BW756" s="118"/>
      <c r="BX756" s="118"/>
      <c r="BY756" s="118"/>
      <c r="BZ756" s="118"/>
      <c r="CA756" s="118"/>
      <c r="CB756" s="118"/>
      <c r="CC756" s="118"/>
      <c r="CD756" s="118"/>
      <c r="CE756" s="118"/>
      <c r="CF756" s="118"/>
      <c r="CG756" s="118"/>
      <c r="CH756" s="118"/>
      <c r="CI756" s="118"/>
      <c r="CJ756" s="56"/>
      <c r="CK756" s="50" t="s">
        <v>172</v>
      </c>
    </row>
    <row r="757" spans="3:89" s="29" customFormat="1" ht="15" customHeight="1">
      <c r="C757" s="158" t="str">
        <f>C756</f>
        <v>Sales Commissions</v>
      </c>
      <c r="D757" s="118">
        <f>IF(C$76="","",IF(E757="",G757+F757,E757))</f>
        <v>6384000</v>
      </c>
      <c r="E757" s="80"/>
      <c r="F757" s="93">
        <v>6384000</v>
      </c>
      <c r="G757" s="93">
        <v>0</v>
      </c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  <c r="AA757" s="118"/>
      <c r="AB757" s="118"/>
      <c r="AC757" s="118"/>
      <c r="AD757" s="118"/>
      <c r="AE757" s="118"/>
      <c r="AF757" s="118"/>
      <c r="AG757" s="118"/>
      <c r="AH757" s="118"/>
      <c r="AI757" s="118"/>
      <c r="AJ757" s="118"/>
      <c r="AK757" s="118"/>
      <c r="AL757" s="118"/>
      <c r="AM757" s="118"/>
      <c r="AN757" s="118"/>
      <c r="AO757" s="118"/>
      <c r="AP757" s="118"/>
      <c r="AQ757" s="118"/>
      <c r="AR757" s="118"/>
      <c r="AS757" s="118"/>
      <c r="AT757" s="118"/>
      <c r="AU757" s="118"/>
      <c r="AV757" s="118"/>
      <c r="AW757" s="118"/>
      <c r="AX757" s="118"/>
      <c r="AY757" s="118"/>
      <c r="AZ757" s="118"/>
      <c r="BA757" s="118"/>
      <c r="BB757" s="118"/>
      <c r="BC757" s="118"/>
      <c r="BD757" s="118"/>
      <c r="BE757" s="118"/>
      <c r="BF757" s="118"/>
      <c r="BG757" s="118"/>
      <c r="BH757" s="118"/>
      <c r="BI757" s="118"/>
      <c r="BJ757" s="118"/>
      <c r="BK757" s="118"/>
      <c r="BL757" s="118"/>
      <c r="BM757" s="118"/>
      <c r="BN757" s="118"/>
      <c r="BO757" s="118"/>
      <c r="BP757" s="118"/>
      <c r="BQ757" s="118"/>
      <c r="BR757" s="118"/>
      <c r="BS757" s="118"/>
      <c r="BT757" s="118"/>
      <c r="BU757" s="118"/>
      <c r="BV757" s="118"/>
      <c r="BW757" s="118"/>
      <c r="BX757" s="118"/>
      <c r="BY757" s="118"/>
      <c r="BZ757" s="118"/>
      <c r="CA757" s="118"/>
      <c r="CB757" s="118"/>
      <c r="CC757" s="118"/>
      <c r="CD757" s="118"/>
      <c r="CE757" s="118"/>
      <c r="CF757" s="118"/>
      <c r="CG757" s="118"/>
      <c r="CH757" s="118"/>
      <c r="CI757" s="118"/>
      <c r="CJ757" s="56"/>
      <c r="CK757" s="50" t="s">
        <v>172</v>
      </c>
    </row>
    <row r="758" spans="3:89" s="29" customFormat="1" ht="15" customHeight="1">
      <c r="C758" s="34" t="str">
        <f>"Initial " &amp;C754&amp; " Input"</f>
        <v>Initial Sales Commissions Input</v>
      </c>
      <c r="D758" s="118">
        <f>IF(C$76="","",IF(E758="",G758+F758,E758))</f>
        <v>0</v>
      </c>
      <c r="E758" s="80"/>
      <c r="F758" s="93">
        <v>0</v>
      </c>
      <c r="G758" s="93">
        <v>0</v>
      </c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  <c r="AA758" s="118"/>
      <c r="AB758" s="118"/>
      <c r="AC758" s="118"/>
      <c r="AD758" s="118"/>
      <c r="AE758" s="118"/>
      <c r="AF758" s="118"/>
      <c r="AG758" s="118"/>
      <c r="AH758" s="118"/>
      <c r="AI758" s="118"/>
      <c r="AJ758" s="118"/>
      <c r="AK758" s="118"/>
      <c r="AL758" s="118"/>
      <c r="AM758" s="118"/>
      <c r="AN758" s="118"/>
      <c r="AO758" s="118"/>
      <c r="AP758" s="118"/>
      <c r="AQ758" s="118"/>
      <c r="AR758" s="118"/>
      <c r="AS758" s="118"/>
      <c r="AT758" s="118"/>
      <c r="AU758" s="118"/>
      <c r="AV758" s="118"/>
      <c r="AW758" s="118"/>
      <c r="AX758" s="118"/>
      <c r="AY758" s="118"/>
      <c r="AZ758" s="118"/>
      <c r="BA758" s="118"/>
      <c r="BB758" s="118"/>
      <c r="BC758" s="118"/>
      <c r="BD758" s="118"/>
      <c r="BE758" s="118"/>
      <c r="BF758" s="118"/>
      <c r="BG758" s="118"/>
      <c r="BH758" s="118"/>
      <c r="BI758" s="118"/>
      <c r="BJ758" s="118"/>
      <c r="BK758" s="118"/>
      <c r="BL758" s="118"/>
      <c r="BM758" s="118"/>
      <c r="BN758" s="118"/>
      <c r="BO758" s="118"/>
      <c r="BP758" s="118"/>
      <c r="BQ758" s="118"/>
      <c r="BR758" s="118"/>
      <c r="BS758" s="118"/>
      <c r="BT758" s="118"/>
      <c r="BU758" s="118"/>
      <c r="BV758" s="118"/>
      <c r="BW758" s="118"/>
      <c r="BX758" s="118"/>
      <c r="BY758" s="118"/>
      <c r="BZ758" s="118"/>
      <c r="CA758" s="118"/>
      <c r="CB758" s="118"/>
      <c r="CC758" s="118"/>
      <c r="CD758" s="118"/>
      <c r="CE758" s="118"/>
      <c r="CF758" s="118"/>
      <c r="CG758" s="118"/>
      <c r="CH758" s="118"/>
      <c r="CI758" s="118"/>
      <c r="CJ758" s="56"/>
      <c r="CK758" s="50" t="s">
        <v>172</v>
      </c>
    </row>
    <row r="759" spans="3:89" s="29" customFormat="1" ht="15" customHeight="1">
      <c r="C759" s="34" t="s">
        <v>358</v>
      </c>
      <c r="D759" s="314">
        <f>'Hotel Carve-out'!$M$1782</f>
        <v>1</v>
      </c>
      <c r="E759" s="80"/>
      <c r="F759" s="314">
        <f>'Hotel Carve-out'!$M$1782</f>
        <v>1</v>
      </c>
      <c r="G759" s="314">
        <f>'Hotel Carve-out'!$M$1782</f>
        <v>1</v>
      </c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  <c r="AA759" s="118"/>
      <c r="AB759" s="118"/>
      <c r="AC759" s="118"/>
      <c r="AD759" s="118"/>
      <c r="AE759" s="118"/>
      <c r="AF759" s="118"/>
      <c r="AG759" s="118"/>
      <c r="AH759" s="118"/>
      <c r="AI759" s="118"/>
      <c r="AJ759" s="118"/>
      <c r="AK759" s="118"/>
      <c r="AL759" s="118"/>
      <c r="AM759" s="118"/>
      <c r="AN759" s="118"/>
      <c r="AO759" s="118"/>
      <c r="AP759" s="118"/>
      <c r="AQ759" s="118"/>
      <c r="AR759" s="118"/>
      <c r="AS759" s="118"/>
      <c r="AT759" s="118"/>
      <c r="AU759" s="118"/>
      <c r="AV759" s="118"/>
      <c r="AW759" s="118"/>
      <c r="AX759" s="118"/>
      <c r="AY759" s="118"/>
      <c r="AZ759" s="118"/>
      <c r="BA759" s="118"/>
      <c r="BB759" s="118"/>
      <c r="BC759" s="118"/>
      <c r="BD759" s="118"/>
      <c r="BE759" s="118"/>
      <c r="BF759" s="118"/>
      <c r="BG759" s="118"/>
      <c r="BH759" s="118"/>
      <c r="BI759" s="118"/>
      <c r="BJ759" s="118"/>
      <c r="BK759" s="118"/>
      <c r="BL759" s="118"/>
      <c r="BM759" s="118"/>
      <c r="BN759" s="118"/>
      <c r="BO759" s="118"/>
      <c r="BP759" s="118"/>
      <c r="BQ759" s="118"/>
      <c r="BR759" s="118"/>
      <c r="BS759" s="118"/>
      <c r="BT759" s="118"/>
      <c r="BU759" s="118"/>
      <c r="BV759" s="118"/>
      <c r="BW759" s="118"/>
      <c r="BX759" s="118"/>
      <c r="BY759" s="118"/>
      <c r="BZ759" s="118"/>
      <c r="CA759" s="118"/>
      <c r="CB759" s="118"/>
      <c r="CC759" s="118"/>
      <c r="CD759" s="118"/>
      <c r="CE759" s="118"/>
      <c r="CF759" s="118"/>
      <c r="CG759" s="118"/>
      <c r="CH759" s="118"/>
      <c r="CI759" s="118"/>
      <c r="CJ759" s="56"/>
      <c r="CK759" s="50" t="s">
        <v>172</v>
      </c>
    </row>
    <row r="760" spans="3:89" s="29" customFormat="1" ht="15" customHeight="1">
      <c r="C760" s="34" t="s">
        <v>311</v>
      </c>
      <c r="D760" s="118">
        <f>D757-D758</f>
        <v>6384000</v>
      </c>
      <c r="E760" s="118"/>
      <c r="F760" s="118">
        <f>(F757-F758)</f>
        <v>6384000</v>
      </c>
      <c r="G760" s="118">
        <f>(G757-G758)*G759</f>
        <v>0</v>
      </c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  <c r="AA760" s="118"/>
      <c r="AB760" s="118"/>
      <c r="AC760" s="118"/>
      <c r="AD760" s="118"/>
      <c r="AE760" s="118"/>
      <c r="AF760" s="118"/>
      <c r="AG760" s="118"/>
      <c r="AH760" s="118"/>
      <c r="AI760" s="118"/>
      <c r="AJ760" s="118"/>
      <c r="AK760" s="118"/>
      <c r="AL760" s="118"/>
      <c r="AM760" s="118"/>
      <c r="AN760" s="118"/>
      <c r="AO760" s="118"/>
      <c r="AP760" s="118"/>
      <c r="AQ760" s="118"/>
      <c r="AR760" s="118"/>
      <c r="AS760" s="118"/>
      <c r="AT760" s="118"/>
      <c r="AU760" s="118"/>
      <c r="AV760" s="118"/>
      <c r="AW760" s="118"/>
      <c r="AX760" s="118"/>
      <c r="AY760" s="118"/>
      <c r="AZ760" s="118"/>
      <c r="BA760" s="118"/>
      <c r="BB760" s="118"/>
      <c r="BC760" s="118"/>
      <c r="BD760" s="118"/>
      <c r="BE760" s="118"/>
      <c r="BF760" s="118"/>
      <c r="BG760" s="118"/>
      <c r="BH760" s="118"/>
      <c r="BI760" s="118"/>
      <c r="BJ760" s="118"/>
      <c r="BK760" s="118"/>
      <c r="BL760" s="118"/>
      <c r="BM760" s="118"/>
      <c r="BN760" s="118"/>
      <c r="BO760" s="118"/>
      <c r="BP760" s="118"/>
      <c r="BQ760" s="118"/>
      <c r="BR760" s="118"/>
      <c r="BS760" s="118"/>
      <c r="BT760" s="118"/>
      <c r="BU760" s="118"/>
      <c r="BV760" s="118"/>
      <c r="BW760" s="118"/>
      <c r="BX760" s="118"/>
      <c r="BY760" s="118"/>
      <c r="BZ760" s="118"/>
      <c r="CA760" s="118"/>
      <c r="CB760" s="118"/>
      <c r="CC760" s="118"/>
      <c r="CD760" s="118"/>
      <c r="CE760" s="118"/>
      <c r="CF760" s="118"/>
      <c r="CG760" s="118"/>
      <c r="CH760" s="118"/>
      <c r="CI760" s="118"/>
      <c r="CJ760" s="56"/>
      <c r="CK760" s="50" t="s">
        <v>172</v>
      </c>
    </row>
    <row r="761" spans="3:89" s="29" customFormat="1" ht="15" customHeight="1">
      <c r="C761" s="34"/>
      <c r="D761" s="118"/>
      <c r="E761" s="80"/>
      <c r="F761" s="290"/>
      <c r="G761" s="290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  <c r="AA761" s="118"/>
      <c r="AB761" s="118"/>
      <c r="AC761" s="118"/>
      <c r="AD761" s="118"/>
      <c r="AE761" s="118"/>
      <c r="AF761" s="118"/>
      <c r="AG761" s="118"/>
      <c r="AH761" s="118"/>
      <c r="AI761" s="118"/>
      <c r="AJ761" s="118"/>
      <c r="AK761" s="118"/>
      <c r="AL761" s="118"/>
      <c r="AM761" s="118"/>
      <c r="AN761" s="118"/>
      <c r="AO761" s="118"/>
      <c r="AP761" s="118"/>
      <c r="AQ761" s="118"/>
      <c r="AR761" s="118"/>
      <c r="AS761" s="118"/>
      <c r="AT761" s="118"/>
      <c r="AU761" s="118"/>
      <c r="AV761" s="118"/>
      <c r="AW761" s="118"/>
      <c r="AX761" s="118"/>
      <c r="AY761" s="118"/>
      <c r="AZ761" s="118"/>
      <c r="BA761" s="118"/>
      <c r="BB761" s="118"/>
      <c r="BC761" s="118"/>
      <c r="BD761" s="118"/>
      <c r="BE761" s="118"/>
      <c r="BF761" s="118"/>
      <c r="BG761" s="118"/>
      <c r="BH761" s="118"/>
      <c r="BI761" s="118"/>
      <c r="BJ761" s="118"/>
      <c r="BK761" s="118"/>
      <c r="BL761" s="118"/>
      <c r="BM761" s="118"/>
      <c r="BN761" s="118"/>
      <c r="BO761" s="118"/>
      <c r="BP761" s="118"/>
      <c r="BQ761" s="118"/>
      <c r="BR761" s="118"/>
      <c r="BS761" s="118"/>
      <c r="BT761" s="118"/>
      <c r="BU761" s="118"/>
      <c r="BV761" s="118"/>
      <c r="BW761" s="118"/>
      <c r="BX761" s="118"/>
      <c r="BY761" s="118"/>
      <c r="BZ761" s="118"/>
      <c r="CA761" s="118"/>
      <c r="CB761" s="118"/>
      <c r="CC761" s="118"/>
      <c r="CD761" s="118"/>
      <c r="CE761" s="118"/>
      <c r="CF761" s="118"/>
      <c r="CG761" s="118"/>
      <c r="CH761" s="118"/>
      <c r="CI761" s="118"/>
      <c r="CJ761" s="56"/>
      <c r="CK761" s="50" t="s">
        <v>172</v>
      </c>
    </row>
    <row r="762" spans="3:89" s="29" customFormat="1" ht="15" customHeight="1">
      <c r="C762" s="34" t="str">
        <f>C756&amp;" Start Period"</f>
        <v>Sales Commissions Start Period</v>
      </c>
      <c r="D762" s="282">
        <f>MIN(F762:G762)</f>
        <v>3</v>
      </c>
      <c r="F762" s="282">
        <v>3</v>
      </c>
      <c r="G762" s="282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  <c r="AA762" s="118"/>
      <c r="AB762" s="118"/>
      <c r="AC762" s="118"/>
      <c r="AD762" s="118"/>
      <c r="AE762" s="118"/>
      <c r="AF762" s="118"/>
      <c r="AG762" s="118"/>
      <c r="AH762" s="118"/>
      <c r="AI762" s="118"/>
      <c r="AJ762" s="118"/>
      <c r="AK762" s="118"/>
      <c r="AL762" s="118"/>
      <c r="AM762" s="118"/>
      <c r="AN762" s="118"/>
      <c r="AO762" s="118"/>
      <c r="AP762" s="118"/>
      <c r="AQ762" s="118"/>
      <c r="AR762" s="118"/>
      <c r="AS762" s="118"/>
      <c r="AT762" s="118"/>
      <c r="AU762" s="118"/>
      <c r="AV762" s="118"/>
      <c r="AW762" s="118"/>
      <c r="AX762" s="118"/>
      <c r="AY762" s="118"/>
      <c r="AZ762" s="118"/>
      <c r="BA762" s="118"/>
      <c r="BB762" s="118"/>
      <c r="BC762" s="118"/>
      <c r="BD762" s="118"/>
      <c r="BE762" s="118"/>
      <c r="BF762" s="118"/>
      <c r="BG762" s="118"/>
      <c r="BH762" s="118"/>
      <c r="BI762" s="118"/>
      <c r="BJ762" s="118"/>
      <c r="BK762" s="118"/>
      <c r="BL762" s="118"/>
      <c r="BM762" s="118"/>
      <c r="BN762" s="118"/>
      <c r="BO762" s="118"/>
      <c r="BP762" s="118"/>
      <c r="BQ762" s="118"/>
      <c r="BR762" s="118"/>
      <c r="BS762" s="118"/>
      <c r="BT762" s="118"/>
      <c r="BU762" s="118"/>
      <c r="BV762" s="118"/>
      <c r="BW762" s="118"/>
      <c r="BX762" s="118"/>
      <c r="BY762" s="118"/>
      <c r="BZ762" s="118"/>
      <c r="CA762" s="118"/>
      <c r="CB762" s="118"/>
      <c r="CC762" s="118"/>
      <c r="CD762" s="118"/>
      <c r="CE762" s="118"/>
      <c r="CF762" s="118"/>
      <c r="CG762" s="118"/>
      <c r="CH762" s="118"/>
      <c r="CI762" s="118"/>
      <c r="CJ762" s="56"/>
      <c r="CK762" s="50" t="s">
        <v>172</v>
      </c>
    </row>
    <row r="763" spans="3:89" s="29" customFormat="1" ht="15" customHeight="1">
      <c r="C763" s="207" t="s">
        <v>13</v>
      </c>
      <c r="D763" s="206">
        <f>IF(D762="","",INDEX($F$16:$CK$17,1,MATCH(D762,$F$17:$CK$17,1)))</f>
        <v>42185</v>
      </c>
      <c r="F763" s="206">
        <f>IF(F762="","",INDEX($F$16:$CK$17,1,MATCH(F762,$F$17:$CK$17,1)))</f>
        <v>42185</v>
      </c>
      <c r="G763" s="206" t="str">
        <f>IF(G762="","",INDEX($F$16:$CK$17,1,MATCH(G762,$F$17:$CK$17,1)))</f>
        <v/>
      </c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  <c r="AA763" s="118"/>
      <c r="AB763" s="118"/>
      <c r="AC763" s="118"/>
      <c r="AD763" s="118"/>
      <c r="AE763" s="118"/>
      <c r="AF763" s="118"/>
      <c r="AG763" s="118"/>
      <c r="AH763" s="118"/>
      <c r="AI763" s="118"/>
      <c r="AJ763" s="118"/>
      <c r="AK763" s="118"/>
      <c r="AL763" s="118"/>
      <c r="AM763" s="118"/>
      <c r="AN763" s="118"/>
      <c r="AO763" s="118"/>
      <c r="AP763" s="118"/>
      <c r="AQ763" s="118"/>
      <c r="AR763" s="118"/>
      <c r="AS763" s="118"/>
      <c r="AT763" s="118"/>
      <c r="AU763" s="118"/>
      <c r="AV763" s="118"/>
      <c r="AW763" s="118"/>
      <c r="AX763" s="118"/>
      <c r="AY763" s="118"/>
      <c r="AZ763" s="118"/>
      <c r="BA763" s="118"/>
      <c r="BB763" s="118"/>
      <c r="BC763" s="118"/>
      <c r="BD763" s="118"/>
      <c r="BE763" s="118"/>
      <c r="BF763" s="118"/>
      <c r="BG763" s="118"/>
      <c r="BH763" s="118"/>
      <c r="BI763" s="118"/>
      <c r="BJ763" s="118"/>
      <c r="BK763" s="118"/>
      <c r="BL763" s="118"/>
      <c r="BM763" s="118"/>
      <c r="BN763" s="118"/>
      <c r="BO763" s="118"/>
      <c r="BP763" s="118"/>
      <c r="BQ763" s="118"/>
      <c r="BR763" s="118"/>
      <c r="BS763" s="118"/>
      <c r="BT763" s="118"/>
      <c r="BU763" s="118"/>
      <c r="BV763" s="118"/>
      <c r="BW763" s="118"/>
      <c r="BX763" s="118"/>
      <c r="BY763" s="118"/>
      <c r="BZ763" s="118"/>
      <c r="CA763" s="118"/>
      <c r="CB763" s="118"/>
      <c r="CC763" s="118"/>
      <c r="CD763" s="118"/>
      <c r="CE763" s="118"/>
      <c r="CF763" s="118"/>
      <c r="CG763" s="118"/>
      <c r="CH763" s="118"/>
      <c r="CI763" s="118"/>
      <c r="CJ763" s="56"/>
      <c r="CK763" s="50" t="s">
        <v>172</v>
      </c>
    </row>
    <row r="764" spans="3:89" s="29" customFormat="1" ht="15" customHeight="1">
      <c r="C764" s="34" t="str">
        <f>C756&amp;" End Period"</f>
        <v>Sales Commissions End Period</v>
      </c>
      <c r="D764" s="282">
        <f>MAX(F764:G764)</f>
        <v>24</v>
      </c>
      <c r="F764" s="282">
        <v>24</v>
      </c>
      <c r="G764" s="282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  <c r="AA764" s="118"/>
      <c r="AB764" s="118"/>
      <c r="AC764" s="118"/>
      <c r="AD764" s="118"/>
      <c r="AE764" s="118"/>
      <c r="AF764" s="118"/>
      <c r="AG764" s="118"/>
      <c r="AH764" s="118"/>
      <c r="AI764" s="118"/>
      <c r="AJ764" s="118"/>
      <c r="AK764" s="118"/>
      <c r="AL764" s="118"/>
      <c r="AM764" s="118"/>
      <c r="AN764" s="118"/>
      <c r="AO764" s="118"/>
      <c r="AP764" s="118"/>
      <c r="AQ764" s="118"/>
      <c r="AR764" s="118"/>
      <c r="AS764" s="118"/>
      <c r="AT764" s="118"/>
      <c r="AU764" s="118"/>
      <c r="AV764" s="118"/>
      <c r="AW764" s="118"/>
      <c r="AX764" s="118"/>
      <c r="AY764" s="118"/>
      <c r="AZ764" s="118"/>
      <c r="BA764" s="118"/>
      <c r="BB764" s="118"/>
      <c r="BC764" s="118"/>
      <c r="BD764" s="118"/>
      <c r="BE764" s="118"/>
      <c r="BF764" s="118"/>
      <c r="BG764" s="118"/>
      <c r="BH764" s="118"/>
      <c r="BI764" s="118"/>
      <c r="BJ764" s="118"/>
      <c r="BK764" s="118"/>
      <c r="BL764" s="118"/>
      <c r="BM764" s="118"/>
      <c r="BN764" s="118"/>
      <c r="BO764" s="118"/>
      <c r="BP764" s="118"/>
      <c r="BQ764" s="118"/>
      <c r="BR764" s="118"/>
      <c r="BS764" s="118"/>
      <c r="BT764" s="118"/>
      <c r="BU764" s="118"/>
      <c r="BV764" s="118"/>
      <c r="BW764" s="118"/>
      <c r="BX764" s="118"/>
      <c r="BY764" s="118"/>
      <c r="BZ764" s="118"/>
      <c r="CA764" s="118"/>
      <c r="CB764" s="118"/>
      <c r="CC764" s="118"/>
      <c r="CD764" s="118"/>
      <c r="CE764" s="118"/>
      <c r="CF764" s="118"/>
      <c r="CG764" s="118"/>
      <c r="CH764" s="118"/>
      <c r="CI764" s="118"/>
      <c r="CJ764" s="56"/>
      <c r="CK764" s="50" t="s">
        <v>172</v>
      </c>
    </row>
    <row r="765" spans="3:89" s="29" customFormat="1" ht="15" customHeight="1">
      <c r="C765" s="207" t="s">
        <v>13</v>
      </c>
      <c r="D765" s="206">
        <f>IF(D764="","",INDEX($F$16:$CK$17,1,MATCH(D764,$F$17:$CK$17,1)))</f>
        <v>42825</v>
      </c>
      <c r="F765" s="206">
        <f>IF(F764="","",INDEX($F$16:$CK$17,1,MATCH(F764,$F$17:$CK$17,1)))</f>
        <v>42825</v>
      </c>
      <c r="G765" s="206" t="str">
        <f>IF(G764="","",INDEX($F$16:$CK$17,1,MATCH(G764,$F$17:$CK$17,1)))</f>
        <v/>
      </c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  <c r="AA765" s="118"/>
      <c r="AB765" s="118"/>
      <c r="AC765" s="118"/>
      <c r="AD765" s="118"/>
      <c r="AE765" s="118"/>
      <c r="AF765" s="118"/>
      <c r="AG765" s="118"/>
      <c r="AH765" s="118"/>
      <c r="AI765" s="118"/>
      <c r="AJ765" s="118"/>
      <c r="AK765" s="118"/>
      <c r="AL765" s="118"/>
      <c r="AM765" s="118"/>
      <c r="AN765" s="118"/>
      <c r="AO765" s="118"/>
      <c r="AP765" s="118"/>
      <c r="AQ765" s="118"/>
      <c r="AR765" s="118"/>
      <c r="AS765" s="118"/>
      <c r="AT765" s="118"/>
      <c r="AU765" s="118"/>
      <c r="AV765" s="118"/>
      <c r="AW765" s="118"/>
      <c r="AX765" s="118"/>
      <c r="AY765" s="118"/>
      <c r="AZ765" s="118"/>
      <c r="BA765" s="118"/>
      <c r="BB765" s="118"/>
      <c r="BC765" s="118"/>
      <c r="BD765" s="118"/>
      <c r="BE765" s="118"/>
      <c r="BF765" s="118"/>
      <c r="BG765" s="118"/>
      <c r="BH765" s="118"/>
      <c r="BI765" s="118"/>
      <c r="BJ765" s="118"/>
      <c r="BK765" s="118"/>
      <c r="BL765" s="118"/>
      <c r="BM765" s="118"/>
      <c r="BN765" s="118"/>
      <c r="BO765" s="118"/>
      <c r="BP765" s="118"/>
      <c r="BQ765" s="118"/>
      <c r="BR765" s="118"/>
      <c r="BS765" s="118"/>
      <c r="BT765" s="118"/>
      <c r="BU765" s="118"/>
      <c r="BV765" s="118"/>
      <c r="BW765" s="118"/>
      <c r="BX765" s="118"/>
      <c r="BY765" s="118"/>
      <c r="BZ765" s="118"/>
      <c r="CA765" s="118"/>
      <c r="CB765" s="118"/>
      <c r="CC765" s="118"/>
      <c r="CD765" s="118"/>
      <c r="CE765" s="118"/>
      <c r="CF765" s="118"/>
      <c r="CG765" s="118"/>
      <c r="CH765" s="118"/>
      <c r="CI765" s="118"/>
      <c r="CJ765" s="56"/>
      <c r="CK765" s="50" t="s">
        <v>172</v>
      </c>
    </row>
    <row r="766" spans="3:89" s="29" customFormat="1" ht="15" customHeight="1">
      <c r="C766" s="18"/>
      <c r="D766" s="242"/>
      <c r="E766" s="243"/>
      <c r="F766" s="242"/>
      <c r="G766" s="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  <c r="AA766" s="118"/>
      <c r="AB766" s="118"/>
      <c r="AC766" s="118"/>
      <c r="AD766" s="118"/>
      <c r="AE766" s="118"/>
      <c r="AF766" s="118"/>
      <c r="AG766" s="118"/>
      <c r="AH766" s="118"/>
      <c r="AI766" s="118"/>
      <c r="AJ766" s="118"/>
      <c r="AK766" s="118"/>
      <c r="AL766" s="118"/>
      <c r="AM766" s="118"/>
      <c r="AN766" s="118"/>
      <c r="AO766" s="118"/>
      <c r="AP766" s="118"/>
      <c r="AQ766" s="118"/>
      <c r="AR766" s="118"/>
      <c r="AS766" s="118"/>
      <c r="AT766" s="118"/>
      <c r="AU766" s="118"/>
      <c r="AV766" s="118"/>
      <c r="AW766" s="118"/>
      <c r="AX766" s="118"/>
      <c r="AY766" s="118"/>
      <c r="AZ766" s="118"/>
      <c r="BA766" s="118"/>
      <c r="BB766" s="118"/>
      <c r="BC766" s="118"/>
      <c r="BD766" s="118"/>
      <c r="BE766" s="118"/>
      <c r="BF766" s="118"/>
      <c r="BG766" s="118"/>
      <c r="BH766" s="118"/>
      <c r="BI766" s="118"/>
      <c r="BJ766" s="118"/>
      <c r="BK766" s="118"/>
      <c r="BL766" s="118"/>
      <c r="BM766" s="118"/>
      <c r="BN766" s="118"/>
      <c r="BO766" s="118"/>
      <c r="BP766" s="118"/>
      <c r="BQ766" s="118"/>
      <c r="BR766" s="118"/>
      <c r="BS766" s="118"/>
      <c r="BT766" s="118"/>
      <c r="BU766" s="118"/>
      <c r="BV766" s="118"/>
      <c r="BW766" s="118"/>
      <c r="BX766" s="118"/>
      <c r="BY766" s="118"/>
      <c r="BZ766" s="118"/>
      <c r="CA766" s="118"/>
      <c r="CB766" s="118"/>
      <c r="CC766" s="118"/>
      <c r="CD766" s="118"/>
      <c r="CE766" s="118"/>
      <c r="CF766" s="118"/>
      <c r="CG766" s="118"/>
      <c r="CH766" s="118"/>
      <c r="CI766" s="118"/>
      <c r="CJ766" s="56"/>
      <c r="CK766" s="50" t="s">
        <v>172</v>
      </c>
    </row>
    <row r="767" spans="3:89" s="29" customFormat="1" ht="15" customHeight="1">
      <c r="C767" s="34" t="s">
        <v>300</v>
      </c>
      <c r="D767" s="281" t="s">
        <v>299</v>
      </c>
      <c r="E767" s="280">
        <f>IF(D767=F767,0,1)</f>
        <v>0</v>
      </c>
      <c r="F767" s="279" t="s">
        <v>299</v>
      </c>
      <c r="G767" s="279" t="s">
        <v>298</v>
      </c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  <c r="AA767" s="118"/>
      <c r="AB767" s="118"/>
      <c r="AC767" s="118"/>
      <c r="AD767" s="118"/>
      <c r="AE767" s="118"/>
      <c r="AF767" s="118"/>
      <c r="AG767" s="118"/>
      <c r="AH767" s="118"/>
      <c r="AI767" s="118"/>
      <c r="AJ767" s="118"/>
      <c r="AK767" s="118"/>
      <c r="AL767" s="118"/>
      <c r="AM767" s="118"/>
      <c r="AN767" s="118"/>
      <c r="AO767" s="118"/>
      <c r="AP767" s="118"/>
      <c r="AQ767" s="118"/>
      <c r="AR767" s="118"/>
      <c r="AS767" s="118"/>
      <c r="AT767" s="118"/>
      <c r="AU767" s="118"/>
      <c r="AV767" s="118"/>
      <c r="AW767" s="118"/>
      <c r="AX767" s="118"/>
      <c r="AY767" s="118"/>
      <c r="AZ767" s="118"/>
      <c r="BA767" s="118"/>
      <c r="BB767" s="118"/>
      <c r="BC767" s="118"/>
      <c r="BD767" s="118"/>
      <c r="BE767" s="118"/>
      <c r="BF767" s="118"/>
      <c r="BG767" s="118"/>
      <c r="BH767" s="118"/>
      <c r="BI767" s="118"/>
      <c r="BJ767" s="118"/>
      <c r="BK767" s="118"/>
      <c r="BL767" s="118"/>
      <c r="BM767" s="118"/>
      <c r="BN767" s="118"/>
      <c r="BO767" s="118"/>
      <c r="BP767" s="118"/>
      <c r="BQ767" s="118"/>
      <c r="BR767" s="118"/>
      <c r="BS767" s="118"/>
      <c r="BT767" s="118"/>
      <c r="BU767" s="118"/>
      <c r="BV767" s="118"/>
      <c r="BW767" s="118"/>
      <c r="BX767" s="118"/>
      <c r="BY767" s="118"/>
      <c r="BZ767" s="118"/>
      <c r="CA767" s="118"/>
      <c r="CB767" s="118"/>
      <c r="CC767" s="118"/>
      <c r="CD767" s="118"/>
      <c r="CE767" s="118"/>
      <c r="CF767" s="118"/>
      <c r="CG767" s="118"/>
      <c r="CH767" s="118"/>
      <c r="CI767" s="118"/>
      <c r="CJ767" s="56"/>
      <c r="CK767" s="50" t="s">
        <v>172</v>
      </c>
    </row>
    <row r="768" spans="3:89" s="29" customFormat="1" ht="15" customHeight="1">
      <c r="C768" s="34" t="s">
        <v>310</v>
      </c>
      <c r="D768" s="281" t="s">
        <v>309</v>
      </c>
      <c r="E768" s="280">
        <f>IF(D768=F768,0,1)</f>
        <v>1</v>
      </c>
      <c r="F768" s="279" t="s">
        <v>151</v>
      </c>
      <c r="G768" s="279" t="s">
        <v>309</v>
      </c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  <c r="AA768" s="118"/>
      <c r="AB768" s="118"/>
      <c r="AC768" s="118"/>
      <c r="AD768" s="118"/>
      <c r="AE768" s="118"/>
      <c r="AF768" s="118"/>
      <c r="AG768" s="118"/>
      <c r="AH768" s="118"/>
      <c r="AI768" s="118"/>
      <c r="AJ768" s="118"/>
      <c r="AK768" s="118"/>
      <c r="AL768" s="118"/>
      <c r="AM768" s="118"/>
      <c r="AN768" s="118"/>
      <c r="AO768" s="118"/>
      <c r="AP768" s="118"/>
      <c r="AQ768" s="118"/>
      <c r="AR768" s="118"/>
      <c r="AS768" s="118"/>
      <c r="AT768" s="118"/>
      <c r="AU768" s="118"/>
      <c r="AV768" s="118"/>
      <c r="AW768" s="118"/>
      <c r="AX768" s="118"/>
      <c r="AY768" s="118"/>
      <c r="AZ768" s="118"/>
      <c r="BA768" s="118"/>
      <c r="BB768" s="118"/>
      <c r="BC768" s="118"/>
      <c r="BD768" s="118"/>
      <c r="BE768" s="118"/>
      <c r="BF768" s="118"/>
      <c r="BG768" s="118"/>
      <c r="BH768" s="118"/>
      <c r="BI768" s="118"/>
      <c r="BJ768" s="118"/>
      <c r="BK768" s="118"/>
      <c r="BL768" s="118"/>
      <c r="BM768" s="118"/>
      <c r="BN768" s="118"/>
      <c r="BO768" s="118"/>
      <c r="BP768" s="118"/>
      <c r="BQ768" s="118"/>
      <c r="BR768" s="118"/>
      <c r="BS768" s="118"/>
      <c r="BT768" s="118"/>
      <c r="BU768" s="118"/>
      <c r="BV768" s="118"/>
      <c r="BW768" s="118"/>
      <c r="BX768" s="118"/>
      <c r="BY768" s="118"/>
      <c r="BZ768" s="118"/>
      <c r="CA768" s="118"/>
      <c r="CB768" s="118"/>
      <c r="CC768" s="118"/>
      <c r="CD768" s="118"/>
      <c r="CE768" s="118"/>
      <c r="CF768" s="118"/>
      <c r="CG768" s="118"/>
      <c r="CH768" s="118"/>
      <c r="CI768" s="118"/>
      <c r="CJ768" s="56"/>
      <c r="CK768" s="50" t="s">
        <v>172</v>
      </c>
    </row>
    <row r="769" spans="3:89" s="29" customFormat="1" ht="15" customHeight="1">
      <c r="D769" s="242"/>
      <c r="E769" s="243"/>
      <c r="F769" s="242"/>
      <c r="G769" s="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  <c r="AA769" s="118"/>
      <c r="AB769" s="118"/>
      <c r="AC769" s="118"/>
      <c r="AD769" s="118"/>
      <c r="AE769" s="118"/>
      <c r="AF769" s="118"/>
      <c r="AG769" s="118"/>
      <c r="AH769" s="118"/>
      <c r="AI769" s="118"/>
      <c r="AJ769" s="118"/>
      <c r="AK769" s="118"/>
      <c r="AL769" s="118"/>
      <c r="AM769" s="118"/>
      <c r="AN769" s="118"/>
      <c r="AO769" s="118"/>
      <c r="AP769" s="118"/>
      <c r="AQ769" s="118"/>
      <c r="AR769" s="118"/>
      <c r="AS769" s="118"/>
      <c r="AT769" s="118"/>
      <c r="AU769" s="118"/>
      <c r="AV769" s="118"/>
      <c r="AW769" s="118"/>
      <c r="AX769" s="118"/>
      <c r="AY769" s="118"/>
      <c r="AZ769" s="118"/>
      <c r="BA769" s="118"/>
      <c r="BB769" s="118"/>
      <c r="BC769" s="118"/>
      <c r="BD769" s="118"/>
      <c r="BE769" s="118"/>
      <c r="BF769" s="118"/>
      <c r="BG769" s="118"/>
      <c r="BH769" s="118"/>
      <c r="BI769" s="118"/>
      <c r="BJ769" s="118"/>
      <c r="BK769" s="118"/>
      <c r="BL769" s="118"/>
      <c r="BM769" s="118"/>
      <c r="BN769" s="118"/>
      <c r="BO769" s="118"/>
      <c r="BP769" s="118"/>
      <c r="BQ769" s="118"/>
      <c r="BR769" s="118"/>
      <c r="BS769" s="118"/>
      <c r="BT769" s="118"/>
      <c r="BU769" s="118"/>
      <c r="BV769" s="118"/>
      <c r="BW769" s="118"/>
      <c r="BX769" s="118"/>
      <c r="BY769" s="118"/>
      <c r="BZ769" s="118"/>
      <c r="CA769" s="118"/>
      <c r="CB769" s="118"/>
      <c r="CC769" s="118"/>
      <c r="CD769" s="118"/>
      <c r="CE769" s="118"/>
      <c r="CF769" s="118"/>
      <c r="CG769" s="118"/>
      <c r="CH769" s="118"/>
      <c r="CI769" s="118"/>
      <c r="CJ769" s="56"/>
      <c r="CK769" s="50" t="s">
        <v>172</v>
      </c>
    </row>
    <row r="770" spans="3:89" s="29" customFormat="1" ht="15" customHeight="1">
      <c r="C770" s="29" t="str">
        <f>F756&amp;" "&amp;C756</f>
        <v>Phase A Sales Commissions</v>
      </c>
      <c r="D770" s="274">
        <f>IF(F762="",0,F762)</f>
        <v>3</v>
      </c>
      <c r="E770" s="274">
        <f>IF(F764="",0,F764)</f>
        <v>24</v>
      </c>
      <c r="F770" s="121">
        <f>F758*F759</f>
        <v>0</v>
      </c>
      <c r="G770" s="121">
        <f t="shared" ref="G770:AL770" si="300">IF(G$17="","",IF(AND(G$17&gt;=$D770,G$17&lt;=$E770),($F$760*$F$759)/($E770-$D770+1),0))</f>
        <v>0</v>
      </c>
      <c r="H770" s="121">
        <f t="shared" si="300"/>
        <v>0</v>
      </c>
      <c r="I770" s="121">
        <f t="shared" si="300"/>
        <v>290181.81818181818</v>
      </c>
      <c r="J770" s="121">
        <f t="shared" si="300"/>
        <v>290181.81818181818</v>
      </c>
      <c r="K770" s="121">
        <f t="shared" si="300"/>
        <v>290181.81818181818</v>
      </c>
      <c r="L770" s="121">
        <f t="shared" si="300"/>
        <v>290181.81818181818</v>
      </c>
      <c r="M770" s="121">
        <f t="shared" si="300"/>
        <v>290181.81818181818</v>
      </c>
      <c r="N770" s="121">
        <f t="shared" si="300"/>
        <v>290181.81818181818</v>
      </c>
      <c r="O770" s="121">
        <f t="shared" si="300"/>
        <v>290181.81818181818</v>
      </c>
      <c r="P770" s="121">
        <f t="shared" si="300"/>
        <v>290181.81818181818</v>
      </c>
      <c r="Q770" s="121">
        <f t="shared" si="300"/>
        <v>290181.81818181818</v>
      </c>
      <c r="R770" s="121">
        <f t="shared" si="300"/>
        <v>290181.81818181818</v>
      </c>
      <c r="S770" s="121">
        <f t="shared" si="300"/>
        <v>290181.81818181818</v>
      </c>
      <c r="T770" s="121">
        <f t="shared" si="300"/>
        <v>290181.81818181818</v>
      </c>
      <c r="U770" s="121">
        <f t="shared" si="300"/>
        <v>290181.81818181818</v>
      </c>
      <c r="V770" s="121">
        <f t="shared" si="300"/>
        <v>290181.81818181818</v>
      </c>
      <c r="W770" s="121">
        <f t="shared" si="300"/>
        <v>290181.81818181818</v>
      </c>
      <c r="X770" s="121">
        <f t="shared" si="300"/>
        <v>290181.81818181818</v>
      </c>
      <c r="Y770" s="121">
        <f t="shared" si="300"/>
        <v>290181.81818181818</v>
      </c>
      <c r="Z770" s="121">
        <f t="shared" si="300"/>
        <v>290181.81818181818</v>
      </c>
      <c r="AA770" s="121">
        <f t="shared" si="300"/>
        <v>290181.81818181818</v>
      </c>
      <c r="AB770" s="121">
        <f t="shared" si="300"/>
        <v>290181.81818181818</v>
      </c>
      <c r="AC770" s="121">
        <f t="shared" si="300"/>
        <v>290181.81818181818</v>
      </c>
      <c r="AD770" s="121">
        <f t="shared" si="300"/>
        <v>290181.81818181818</v>
      </c>
      <c r="AE770" s="121">
        <f t="shared" si="300"/>
        <v>0</v>
      </c>
      <c r="AF770" s="121">
        <f t="shared" si="300"/>
        <v>0</v>
      </c>
      <c r="AG770" s="121">
        <f t="shared" si="300"/>
        <v>0</v>
      </c>
      <c r="AH770" s="121">
        <f t="shared" si="300"/>
        <v>0</v>
      </c>
      <c r="AI770" s="121">
        <f t="shared" si="300"/>
        <v>0</v>
      </c>
      <c r="AJ770" s="121">
        <f t="shared" si="300"/>
        <v>0</v>
      </c>
      <c r="AK770" s="121">
        <f t="shared" si="300"/>
        <v>0</v>
      </c>
      <c r="AL770" s="121">
        <f t="shared" si="300"/>
        <v>0</v>
      </c>
      <c r="AM770" s="121">
        <f t="shared" ref="AM770:BR770" si="301">IF(AM$17="","",IF(AND(AM$17&gt;=$D770,AM$17&lt;=$E770),($F$760*$F$759)/($E770-$D770+1),0))</f>
        <v>0</v>
      </c>
      <c r="AN770" s="121">
        <f t="shared" si="301"/>
        <v>0</v>
      </c>
      <c r="AO770" s="121">
        <f t="shared" si="301"/>
        <v>0</v>
      </c>
      <c r="AP770" s="121">
        <f t="shared" si="301"/>
        <v>0</v>
      </c>
      <c r="AQ770" s="121">
        <f t="shared" si="301"/>
        <v>0</v>
      </c>
      <c r="AR770" s="121">
        <f t="shared" si="301"/>
        <v>0</v>
      </c>
      <c r="AS770" s="121">
        <f t="shared" si="301"/>
        <v>0</v>
      </c>
      <c r="AT770" s="121">
        <f t="shared" si="301"/>
        <v>0</v>
      </c>
      <c r="AU770" s="121">
        <f t="shared" si="301"/>
        <v>0</v>
      </c>
      <c r="AV770" s="121">
        <f t="shared" si="301"/>
        <v>0</v>
      </c>
      <c r="AW770" s="121">
        <f t="shared" si="301"/>
        <v>0</v>
      </c>
      <c r="AX770" s="121">
        <f t="shared" si="301"/>
        <v>0</v>
      </c>
      <c r="AY770" s="121">
        <f t="shared" si="301"/>
        <v>0</v>
      </c>
      <c r="AZ770" s="121">
        <f t="shared" si="301"/>
        <v>0</v>
      </c>
      <c r="BA770" s="121">
        <f t="shared" si="301"/>
        <v>0</v>
      </c>
      <c r="BB770" s="121">
        <f t="shared" si="301"/>
        <v>0</v>
      </c>
      <c r="BC770" s="121">
        <f t="shared" si="301"/>
        <v>0</v>
      </c>
      <c r="BD770" s="121">
        <f t="shared" si="301"/>
        <v>0</v>
      </c>
      <c r="BE770" s="121">
        <f t="shared" si="301"/>
        <v>0</v>
      </c>
      <c r="BF770" s="121">
        <f t="shared" si="301"/>
        <v>0</v>
      </c>
      <c r="BG770" s="121">
        <f t="shared" si="301"/>
        <v>0</v>
      </c>
      <c r="BH770" s="121">
        <f t="shared" si="301"/>
        <v>0</v>
      </c>
      <c r="BI770" s="121">
        <f t="shared" si="301"/>
        <v>0</v>
      </c>
      <c r="BJ770" s="121">
        <f t="shared" si="301"/>
        <v>0</v>
      </c>
      <c r="BK770" s="121">
        <f t="shared" si="301"/>
        <v>0</v>
      </c>
      <c r="BL770" s="121">
        <f t="shared" si="301"/>
        <v>0</v>
      </c>
      <c r="BM770" s="121">
        <f t="shared" si="301"/>
        <v>0</v>
      </c>
      <c r="BN770" s="121">
        <f t="shared" si="301"/>
        <v>0</v>
      </c>
      <c r="BO770" s="121" t="str">
        <f t="shared" si="301"/>
        <v/>
      </c>
      <c r="BP770" s="121" t="str">
        <f t="shared" si="301"/>
        <v/>
      </c>
      <c r="BQ770" s="121" t="str">
        <f t="shared" si="301"/>
        <v/>
      </c>
      <c r="BR770" s="121" t="str">
        <f t="shared" si="301"/>
        <v/>
      </c>
      <c r="BS770" s="121" t="str">
        <f t="shared" ref="BS770:CI770" si="302">IF(BS$17="","",IF(AND(BS$17&gt;=$D770,BS$17&lt;=$E770),($F$760*$F$759)/($E770-$D770+1),0))</f>
        <v/>
      </c>
      <c r="BT770" s="121" t="str">
        <f t="shared" si="302"/>
        <v/>
      </c>
      <c r="BU770" s="121" t="str">
        <f t="shared" si="302"/>
        <v/>
      </c>
      <c r="BV770" s="121" t="str">
        <f t="shared" si="302"/>
        <v/>
      </c>
      <c r="BW770" s="121" t="str">
        <f t="shared" si="302"/>
        <v/>
      </c>
      <c r="BX770" s="121" t="str">
        <f t="shared" si="302"/>
        <v/>
      </c>
      <c r="BY770" s="121" t="str">
        <f t="shared" si="302"/>
        <v/>
      </c>
      <c r="BZ770" s="121" t="str">
        <f t="shared" si="302"/>
        <v/>
      </c>
      <c r="CA770" s="121" t="str">
        <f t="shared" si="302"/>
        <v/>
      </c>
      <c r="CB770" s="121" t="str">
        <f t="shared" si="302"/>
        <v/>
      </c>
      <c r="CC770" s="121" t="str">
        <f t="shared" si="302"/>
        <v/>
      </c>
      <c r="CD770" s="121" t="str">
        <f t="shared" si="302"/>
        <v/>
      </c>
      <c r="CE770" s="121" t="str">
        <f t="shared" si="302"/>
        <v/>
      </c>
      <c r="CF770" s="121" t="str">
        <f t="shared" si="302"/>
        <v/>
      </c>
      <c r="CG770" s="121" t="str">
        <f t="shared" si="302"/>
        <v/>
      </c>
      <c r="CH770" s="121" t="str">
        <f t="shared" si="302"/>
        <v/>
      </c>
      <c r="CI770" s="121" t="str">
        <f t="shared" si="302"/>
        <v/>
      </c>
      <c r="CJ770" s="51">
        <f>SUM(F770:CI770)</f>
        <v>6384000.0000000019</v>
      </c>
      <c r="CK770" s="50" t="s">
        <v>172</v>
      </c>
    </row>
    <row r="771" spans="3:89" s="29" customFormat="1" ht="15" customHeight="1">
      <c r="C771" s="29" t="str">
        <f>G756&amp;" "&amp;C756</f>
        <v>Phase B Sales Commissions</v>
      </c>
      <c r="D771" s="273">
        <f>IF(G762="",0,G762)</f>
        <v>0</v>
      </c>
      <c r="E771" s="273">
        <f>IF(G764="",0,G764)</f>
        <v>0</v>
      </c>
      <c r="F771" s="121">
        <f>G758*G759</f>
        <v>0</v>
      </c>
      <c r="G771" s="121">
        <f t="shared" ref="G771:AL771" si="303">IF(G$17="","",IF(AND(G$17&gt;=$D771,G$17&lt;=$E771),($G$760*$G$759)/($E771-$D771+1),0))</f>
        <v>0</v>
      </c>
      <c r="H771" s="121">
        <f t="shared" si="303"/>
        <v>0</v>
      </c>
      <c r="I771" s="121">
        <f t="shared" si="303"/>
        <v>0</v>
      </c>
      <c r="J771" s="121">
        <f t="shared" si="303"/>
        <v>0</v>
      </c>
      <c r="K771" s="121">
        <f t="shared" si="303"/>
        <v>0</v>
      </c>
      <c r="L771" s="121">
        <f t="shared" si="303"/>
        <v>0</v>
      </c>
      <c r="M771" s="121">
        <f t="shared" si="303"/>
        <v>0</v>
      </c>
      <c r="N771" s="121">
        <f t="shared" si="303"/>
        <v>0</v>
      </c>
      <c r="O771" s="121">
        <f t="shared" si="303"/>
        <v>0</v>
      </c>
      <c r="P771" s="121">
        <f t="shared" si="303"/>
        <v>0</v>
      </c>
      <c r="Q771" s="121">
        <f t="shared" si="303"/>
        <v>0</v>
      </c>
      <c r="R771" s="121">
        <f t="shared" si="303"/>
        <v>0</v>
      </c>
      <c r="S771" s="121">
        <f t="shared" si="303"/>
        <v>0</v>
      </c>
      <c r="T771" s="121">
        <f t="shared" si="303"/>
        <v>0</v>
      </c>
      <c r="U771" s="121">
        <f t="shared" si="303"/>
        <v>0</v>
      </c>
      <c r="V771" s="121">
        <f t="shared" si="303"/>
        <v>0</v>
      </c>
      <c r="W771" s="121">
        <f t="shared" si="303"/>
        <v>0</v>
      </c>
      <c r="X771" s="121">
        <f t="shared" si="303"/>
        <v>0</v>
      </c>
      <c r="Y771" s="121">
        <f t="shared" si="303"/>
        <v>0</v>
      </c>
      <c r="Z771" s="121">
        <f t="shared" si="303"/>
        <v>0</v>
      </c>
      <c r="AA771" s="121">
        <f t="shared" si="303"/>
        <v>0</v>
      </c>
      <c r="AB771" s="121">
        <f t="shared" si="303"/>
        <v>0</v>
      </c>
      <c r="AC771" s="121">
        <f t="shared" si="303"/>
        <v>0</v>
      </c>
      <c r="AD771" s="121">
        <f t="shared" si="303"/>
        <v>0</v>
      </c>
      <c r="AE771" s="121">
        <f t="shared" si="303"/>
        <v>0</v>
      </c>
      <c r="AF771" s="121">
        <f t="shared" si="303"/>
        <v>0</v>
      </c>
      <c r="AG771" s="121">
        <f t="shared" si="303"/>
        <v>0</v>
      </c>
      <c r="AH771" s="121">
        <f t="shared" si="303"/>
        <v>0</v>
      </c>
      <c r="AI771" s="121">
        <f t="shared" si="303"/>
        <v>0</v>
      </c>
      <c r="AJ771" s="121">
        <f t="shared" si="303"/>
        <v>0</v>
      </c>
      <c r="AK771" s="121">
        <f t="shared" si="303"/>
        <v>0</v>
      </c>
      <c r="AL771" s="121">
        <f t="shared" si="303"/>
        <v>0</v>
      </c>
      <c r="AM771" s="121">
        <f t="shared" ref="AM771:BR771" si="304">IF(AM$17="","",IF(AND(AM$17&gt;=$D771,AM$17&lt;=$E771),($G$760*$G$759)/($E771-$D771+1),0))</f>
        <v>0</v>
      </c>
      <c r="AN771" s="121">
        <f t="shared" si="304"/>
        <v>0</v>
      </c>
      <c r="AO771" s="121">
        <f t="shared" si="304"/>
        <v>0</v>
      </c>
      <c r="AP771" s="121">
        <f t="shared" si="304"/>
        <v>0</v>
      </c>
      <c r="AQ771" s="121">
        <f t="shared" si="304"/>
        <v>0</v>
      </c>
      <c r="AR771" s="121">
        <f t="shared" si="304"/>
        <v>0</v>
      </c>
      <c r="AS771" s="121">
        <f t="shared" si="304"/>
        <v>0</v>
      </c>
      <c r="AT771" s="121">
        <f t="shared" si="304"/>
        <v>0</v>
      </c>
      <c r="AU771" s="121">
        <f t="shared" si="304"/>
        <v>0</v>
      </c>
      <c r="AV771" s="121">
        <f t="shared" si="304"/>
        <v>0</v>
      </c>
      <c r="AW771" s="121">
        <f t="shared" si="304"/>
        <v>0</v>
      </c>
      <c r="AX771" s="121">
        <f t="shared" si="304"/>
        <v>0</v>
      </c>
      <c r="AY771" s="121">
        <f t="shared" si="304"/>
        <v>0</v>
      </c>
      <c r="AZ771" s="121">
        <f t="shared" si="304"/>
        <v>0</v>
      </c>
      <c r="BA771" s="121">
        <f t="shared" si="304"/>
        <v>0</v>
      </c>
      <c r="BB771" s="121">
        <f t="shared" si="304"/>
        <v>0</v>
      </c>
      <c r="BC771" s="121">
        <f t="shared" si="304"/>
        <v>0</v>
      </c>
      <c r="BD771" s="121">
        <f t="shared" si="304"/>
        <v>0</v>
      </c>
      <c r="BE771" s="121">
        <f t="shared" si="304"/>
        <v>0</v>
      </c>
      <c r="BF771" s="121">
        <f t="shared" si="304"/>
        <v>0</v>
      </c>
      <c r="BG771" s="121">
        <f t="shared" si="304"/>
        <v>0</v>
      </c>
      <c r="BH771" s="121">
        <f t="shared" si="304"/>
        <v>0</v>
      </c>
      <c r="BI771" s="121">
        <f t="shared" si="304"/>
        <v>0</v>
      </c>
      <c r="BJ771" s="121">
        <f t="shared" si="304"/>
        <v>0</v>
      </c>
      <c r="BK771" s="121">
        <f t="shared" si="304"/>
        <v>0</v>
      </c>
      <c r="BL771" s="121">
        <f t="shared" si="304"/>
        <v>0</v>
      </c>
      <c r="BM771" s="121">
        <f t="shared" si="304"/>
        <v>0</v>
      </c>
      <c r="BN771" s="121">
        <f t="shared" si="304"/>
        <v>0</v>
      </c>
      <c r="BO771" s="121" t="str">
        <f t="shared" si="304"/>
        <v/>
      </c>
      <c r="BP771" s="121" t="str">
        <f t="shared" si="304"/>
        <v/>
      </c>
      <c r="BQ771" s="121" t="str">
        <f t="shared" si="304"/>
        <v/>
      </c>
      <c r="BR771" s="121" t="str">
        <f t="shared" si="304"/>
        <v/>
      </c>
      <c r="BS771" s="121" t="str">
        <f t="shared" ref="BS771:CI771" si="305">IF(BS$17="","",IF(AND(BS$17&gt;=$D771,BS$17&lt;=$E771),($G$760*$G$759)/($E771-$D771+1),0))</f>
        <v/>
      </c>
      <c r="BT771" s="121" t="str">
        <f t="shared" si="305"/>
        <v/>
      </c>
      <c r="BU771" s="121" t="str">
        <f t="shared" si="305"/>
        <v/>
      </c>
      <c r="BV771" s="121" t="str">
        <f t="shared" si="305"/>
        <v/>
      </c>
      <c r="BW771" s="121" t="str">
        <f t="shared" si="305"/>
        <v/>
      </c>
      <c r="BX771" s="121" t="str">
        <f t="shared" si="305"/>
        <v/>
      </c>
      <c r="BY771" s="121" t="str">
        <f t="shared" si="305"/>
        <v/>
      </c>
      <c r="BZ771" s="121" t="str">
        <f t="shared" si="305"/>
        <v/>
      </c>
      <c r="CA771" s="121" t="str">
        <f t="shared" si="305"/>
        <v/>
      </c>
      <c r="CB771" s="121" t="str">
        <f t="shared" si="305"/>
        <v/>
      </c>
      <c r="CC771" s="121" t="str">
        <f t="shared" si="305"/>
        <v/>
      </c>
      <c r="CD771" s="121" t="str">
        <f t="shared" si="305"/>
        <v/>
      </c>
      <c r="CE771" s="121" t="str">
        <f t="shared" si="305"/>
        <v/>
      </c>
      <c r="CF771" s="121" t="str">
        <f t="shared" si="305"/>
        <v/>
      </c>
      <c r="CG771" s="121" t="str">
        <f t="shared" si="305"/>
        <v/>
      </c>
      <c r="CH771" s="121" t="str">
        <f t="shared" si="305"/>
        <v/>
      </c>
      <c r="CI771" s="121" t="str">
        <f t="shared" si="305"/>
        <v/>
      </c>
      <c r="CJ771" s="60">
        <f>SUM(F771:CI771)</f>
        <v>0</v>
      </c>
      <c r="CK771" s="50" t="s">
        <v>172</v>
      </c>
    </row>
    <row r="772" spans="3:89" s="29" customFormat="1" ht="15" customHeight="1">
      <c r="C772" s="140" t="str">
        <f>"Total "&amp;C756</f>
        <v>Total Sales Commissions</v>
      </c>
      <c r="D772" s="270">
        <f>IF(D762="",0,D762)</f>
        <v>3</v>
      </c>
      <c r="E772" s="270">
        <f>IF(D764="",0,D764)</f>
        <v>24</v>
      </c>
      <c r="F772" s="278">
        <f>IF(F$17="","",IF(E767=0,SUM(F770:F771),$D$758*D759))</f>
        <v>0</v>
      </c>
      <c r="G772" s="278">
        <f t="shared" ref="G772:AL772" si="306">IF(G$17="","",IF($E$767=0,SUM(G770:G771),IF(AND(G$17&gt;=$D772,G$17&lt;=$E772),($D$760*$D$759)/($E772-$D772+1),0)))</f>
        <v>0</v>
      </c>
      <c r="H772" s="278">
        <f t="shared" si="306"/>
        <v>0</v>
      </c>
      <c r="I772" s="278">
        <f t="shared" si="306"/>
        <v>290181.81818181818</v>
      </c>
      <c r="J772" s="278">
        <f t="shared" si="306"/>
        <v>290181.81818181818</v>
      </c>
      <c r="K772" s="278">
        <f t="shared" si="306"/>
        <v>290181.81818181818</v>
      </c>
      <c r="L772" s="278">
        <f t="shared" si="306"/>
        <v>290181.81818181818</v>
      </c>
      <c r="M772" s="278">
        <f t="shared" si="306"/>
        <v>290181.81818181818</v>
      </c>
      <c r="N772" s="278">
        <f t="shared" si="306"/>
        <v>290181.81818181818</v>
      </c>
      <c r="O772" s="278">
        <f t="shared" si="306"/>
        <v>290181.81818181818</v>
      </c>
      <c r="P772" s="278">
        <f t="shared" si="306"/>
        <v>290181.81818181818</v>
      </c>
      <c r="Q772" s="278">
        <f t="shared" si="306"/>
        <v>290181.81818181818</v>
      </c>
      <c r="R772" s="278">
        <f t="shared" si="306"/>
        <v>290181.81818181818</v>
      </c>
      <c r="S772" s="278">
        <f t="shared" si="306"/>
        <v>290181.81818181818</v>
      </c>
      <c r="T772" s="278">
        <f t="shared" si="306"/>
        <v>290181.81818181818</v>
      </c>
      <c r="U772" s="278">
        <f t="shared" si="306"/>
        <v>290181.81818181818</v>
      </c>
      <c r="V772" s="278">
        <f t="shared" si="306"/>
        <v>290181.81818181818</v>
      </c>
      <c r="W772" s="278">
        <f t="shared" si="306"/>
        <v>290181.81818181818</v>
      </c>
      <c r="X772" s="278">
        <f t="shared" si="306"/>
        <v>290181.81818181818</v>
      </c>
      <c r="Y772" s="278">
        <f t="shared" si="306"/>
        <v>290181.81818181818</v>
      </c>
      <c r="Z772" s="278">
        <f t="shared" si="306"/>
        <v>290181.81818181818</v>
      </c>
      <c r="AA772" s="278">
        <f t="shared" si="306"/>
        <v>290181.81818181818</v>
      </c>
      <c r="AB772" s="278">
        <f t="shared" si="306"/>
        <v>290181.81818181818</v>
      </c>
      <c r="AC772" s="278">
        <f t="shared" si="306"/>
        <v>290181.81818181818</v>
      </c>
      <c r="AD772" s="278">
        <f t="shared" si="306"/>
        <v>290181.81818181818</v>
      </c>
      <c r="AE772" s="278">
        <f t="shared" si="306"/>
        <v>0</v>
      </c>
      <c r="AF772" s="278">
        <f t="shared" si="306"/>
        <v>0</v>
      </c>
      <c r="AG772" s="278">
        <f t="shared" si="306"/>
        <v>0</v>
      </c>
      <c r="AH772" s="278">
        <f t="shared" si="306"/>
        <v>0</v>
      </c>
      <c r="AI772" s="278">
        <f t="shared" si="306"/>
        <v>0</v>
      </c>
      <c r="AJ772" s="278">
        <f t="shared" si="306"/>
        <v>0</v>
      </c>
      <c r="AK772" s="278">
        <f t="shared" si="306"/>
        <v>0</v>
      </c>
      <c r="AL772" s="278">
        <f t="shared" si="306"/>
        <v>0</v>
      </c>
      <c r="AM772" s="278">
        <f t="shared" ref="AM772:BR772" si="307">IF(AM$17="","",IF($E$767=0,SUM(AM770:AM771),IF(AND(AM$17&gt;=$D772,AM$17&lt;=$E772),($D$760*$D$759)/($E772-$D772+1),0)))</f>
        <v>0</v>
      </c>
      <c r="AN772" s="278">
        <f t="shared" si="307"/>
        <v>0</v>
      </c>
      <c r="AO772" s="278">
        <f t="shared" si="307"/>
        <v>0</v>
      </c>
      <c r="AP772" s="278">
        <f t="shared" si="307"/>
        <v>0</v>
      </c>
      <c r="AQ772" s="278">
        <f t="shared" si="307"/>
        <v>0</v>
      </c>
      <c r="AR772" s="278">
        <f t="shared" si="307"/>
        <v>0</v>
      </c>
      <c r="AS772" s="278">
        <f t="shared" si="307"/>
        <v>0</v>
      </c>
      <c r="AT772" s="278">
        <f t="shared" si="307"/>
        <v>0</v>
      </c>
      <c r="AU772" s="278">
        <f t="shared" si="307"/>
        <v>0</v>
      </c>
      <c r="AV772" s="278">
        <f t="shared" si="307"/>
        <v>0</v>
      </c>
      <c r="AW772" s="278">
        <f t="shared" si="307"/>
        <v>0</v>
      </c>
      <c r="AX772" s="278">
        <f t="shared" si="307"/>
        <v>0</v>
      </c>
      <c r="AY772" s="278">
        <f t="shared" si="307"/>
        <v>0</v>
      </c>
      <c r="AZ772" s="278">
        <f t="shared" si="307"/>
        <v>0</v>
      </c>
      <c r="BA772" s="278">
        <f t="shared" si="307"/>
        <v>0</v>
      </c>
      <c r="BB772" s="278">
        <f t="shared" si="307"/>
        <v>0</v>
      </c>
      <c r="BC772" s="278">
        <f t="shared" si="307"/>
        <v>0</v>
      </c>
      <c r="BD772" s="278">
        <f t="shared" si="307"/>
        <v>0</v>
      </c>
      <c r="BE772" s="278">
        <f t="shared" si="307"/>
        <v>0</v>
      </c>
      <c r="BF772" s="278">
        <f t="shared" si="307"/>
        <v>0</v>
      </c>
      <c r="BG772" s="278">
        <f t="shared" si="307"/>
        <v>0</v>
      </c>
      <c r="BH772" s="278">
        <f t="shared" si="307"/>
        <v>0</v>
      </c>
      <c r="BI772" s="278">
        <f t="shared" si="307"/>
        <v>0</v>
      </c>
      <c r="BJ772" s="278">
        <f t="shared" si="307"/>
        <v>0</v>
      </c>
      <c r="BK772" s="278">
        <f t="shared" si="307"/>
        <v>0</v>
      </c>
      <c r="BL772" s="278">
        <f t="shared" si="307"/>
        <v>0</v>
      </c>
      <c r="BM772" s="278">
        <f t="shared" si="307"/>
        <v>0</v>
      </c>
      <c r="BN772" s="278">
        <f t="shared" si="307"/>
        <v>0</v>
      </c>
      <c r="BO772" s="278" t="str">
        <f t="shared" si="307"/>
        <v/>
      </c>
      <c r="BP772" s="278" t="str">
        <f t="shared" si="307"/>
        <v/>
      </c>
      <c r="BQ772" s="278" t="str">
        <f t="shared" si="307"/>
        <v/>
      </c>
      <c r="BR772" s="278" t="str">
        <f t="shared" si="307"/>
        <v/>
      </c>
      <c r="BS772" s="278" t="str">
        <f t="shared" ref="BS772:CI772" si="308">IF(BS$17="","",IF($E$767=0,SUM(BS770:BS771),IF(AND(BS$17&gt;=$D772,BS$17&lt;=$E772),($D$760*$D$759)/($E772-$D772+1),0)))</f>
        <v/>
      </c>
      <c r="BT772" s="278" t="str">
        <f t="shared" si="308"/>
        <v/>
      </c>
      <c r="BU772" s="278" t="str">
        <f t="shared" si="308"/>
        <v/>
      </c>
      <c r="BV772" s="278" t="str">
        <f t="shared" si="308"/>
        <v/>
      </c>
      <c r="BW772" s="278" t="str">
        <f t="shared" si="308"/>
        <v/>
      </c>
      <c r="BX772" s="278" t="str">
        <f t="shared" si="308"/>
        <v/>
      </c>
      <c r="BY772" s="278" t="str">
        <f t="shared" si="308"/>
        <v/>
      </c>
      <c r="BZ772" s="278" t="str">
        <f t="shared" si="308"/>
        <v/>
      </c>
      <c r="CA772" s="278" t="str">
        <f t="shared" si="308"/>
        <v/>
      </c>
      <c r="CB772" s="278" t="str">
        <f t="shared" si="308"/>
        <v/>
      </c>
      <c r="CC772" s="278" t="str">
        <f t="shared" si="308"/>
        <v/>
      </c>
      <c r="CD772" s="278" t="str">
        <f t="shared" si="308"/>
        <v/>
      </c>
      <c r="CE772" s="278" t="str">
        <f t="shared" si="308"/>
        <v/>
      </c>
      <c r="CF772" s="278" t="str">
        <f t="shared" si="308"/>
        <v/>
      </c>
      <c r="CG772" s="278" t="str">
        <f t="shared" si="308"/>
        <v/>
      </c>
      <c r="CH772" s="278" t="str">
        <f t="shared" si="308"/>
        <v/>
      </c>
      <c r="CI772" s="278" t="str">
        <f t="shared" si="308"/>
        <v/>
      </c>
      <c r="CJ772" s="51">
        <f>SUM(F772:CI772)</f>
        <v>6384000.0000000019</v>
      </c>
      <c r="CK772" s="50" t="s">
        <v>172</v>
      </c>
    </row>
    <row r="773" spans="3:89" s="29" customFormat="1" ht="15" customHeight="1">
      <c r="D773" s="291"/>
      <c r="E773" s="291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  <c r="AA773" s="118"/>
      <c r="AB773" s="118"/>
      <c r="AC773" s="118"/>
      <c r="AD773" s="118"/>
      <c r="AE773" s="118"/>
      <c r="AF773" s="118"/>
      <c r="AG773" s="118"/>
      <c r="AH773" s="118"/>
      <c r="AI773" s="118"/>
      <c r="AJ773" s="118"/>
      <c r="AK773" s="118"/>
      <c r="AL773" s="118"/>
      <c r="AM773" s="118"/>
      <c r="AN773" s="118"/>
      <c r="AO773" s="118"/>
      <c r="AP773" s="118"/>
      <c r="AQ773" s="118"/>
      <c r="AR773" s="118"/>
      <c r="AS773" s="118"/>
      <c r="AT773" s="118"/>
      <c r="AU773" s="118"/>
      <c r="AV773" s="118"/>
      <c r="AW773" s="118"/>
      <c r="AX773" s="118"/>
      <c r="AY773" s="118"/>
      <c r="AZ773" s="118"/>
      <c r="BA773" s="118"/>
      <c r="BB773" s="118"/>
      <c r="BC773" s="118"/>
      <c r="BD773" s="118"/>
      <c r="BE773" s="118"/>
      <c r="BF773" s="118"/>
      <c r="BG773" s="118"/>
      <c r="BH773" s="118"/>
      <c r="BI773" s="118"/>
      <c r="BJ773" s="118"/>
      <c r="BK773" s="118"/>
      <c r="BL773" s="118"/>
      <c r="BM773" s="118"/>
      <c r="BN773" s="118"/>
      <c r="BO773" s="118"/>
      <c r="BP773" s="118"/>
      <c r="BQ773" s="118"/>
      <c r="BR773" s="118"/>
      <c r="BS773" s="118"/>
      <c r="BT773" s="118"/>
      <c r="BU773" s="118"/>
      <c r="BV773" s="118"/>
      <c r="BW773" s="118"/>
      <c r="BX773" s="118"/>
      <c r="BY773" s="118"/>
      <c r="BZ773" s="118"/>
      <c r="CA773" s="118"/>
      <c r="CB773" s="118"/>
      <c r="CC773" s="118"/>
      <c r="CD773" s="118"/>
      <c r="CE773" s="118"/>
      <c r="CF773" s="118"/>
      <c r="CG773" s="118"/>
      <c r="CH773" s="118"/>
      <c r="CI773" s="118"/>
      <c r="CJ773" s="56"/>
      <c r="CK773" s="50" t="s">
        <v>172</v>
      </c>
    </row>
    <row r="774" spans="3:89" s="29" customFormat="1" ht="15" customHeight="1">
      <c r="C774" s="120"/>
      <c r="D774" s="242"/>
      <c r="E774" s="243"/>
      <c r="F774" s="242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50" t="s">
        <v>172</v>
      </c>
    </row>
    <row r="775" spans="3:89" s="29" customFormat="1" ht="15" customHeight="1">
      <c r="C775" s="161" t="s">
        <v>357</v>
      </c>
      <c r="D775" s="161"/>
      <c r="E775" s="161"/>
      <c r="F775" s="161"/>
      <c r="G775" s="161"/>
      <c r="H775" s="161"/>
      <c r="I775" s="161"/>
      <c r="J775" s="161"/>
      <c r="K775" s="161"/>
      <c r="L775" s="161"/>
      <c r="M775" s="161"/>
      <c r="N775" s="161"/>
      <c r="O775" s="161"/>
      <c r="P775" s="161"/>
      <c r="Q775" s="161"/>
      <c r="R775" s="161"/>
      <c r="S775" s="161"/>
      <c r="T775" s="161"/>
      <c r="U775" s="161"/>
      <c r="V775" s="161"/>
      <c r="W775" s="161"/>
      <c r="X775" s="161"/>
      <c r="Y775" s="161"/>
      <c r="Z775" s="161"/>
      <c r="AA775" s="161"/>
      <c r="AB775" s="161"/>
      <c r="AC775" s="161"/>
      <c r="AD775" s="161"/>
      <c r="AE775" s="161"/>
      <c r="AF775" s="161"/>
      <c r="AG775" s="161"/>
      <c r="AH775" s="161"/>
      <c r="AI775" s="161"/>
      <c r="AJ775" s="161"/>
      <c r="AK775" s="161"/>
      <c r="AL775" s="161"/>
      <c r="AM775" s="161"/>
      <c r="AN775" s="161"/>
      <c r="AO775" s="161"/>
      <c r="AP775" s="161"/>
      <c r="AQ775" s="161"/>
      <c r="AR775" s="161"/>
      <c r="AS775" s="161"/>
      <c r="AT775" s="161"/>
      <c r="AU775" s="161"/>
      <c r="AV775" s="161"/>
      <c r="AW775" s="161"/>
      <c r="AX775" s="161"/>
      <c r="AY775" s="161"/>
      <c r="AZ775" s="161"/>
      <c r="BA775" s="161"/>
      <c r="BB775" s="161"/>
      <c r="BC775" s="161"/>
      <c r="BD775" s="161"/>
      <c r="BE775" s="161"/>
      <c r="BF775" s="161"/>
      <c r="BG775" s="161"/>
      <c r="BH775" s="161"/>
      <c r="BI775" s="161"/>
      <c r="BJ775" s="161"/>
      <c r="BK775" s="161"/>
      <c r="BL775" s="161"/>
      <c r="BM775" s="161"/>
      <c r="BN775" s="161"/>
      <c r="BO775" s="161"/>
      <c r="BP775" s="161"/>
      <c r="BQ775" s="161"/>
      <c r="BR775" s="161"/>
      <c r="BS775" s="161"/>
      <c r="BT775" s="161"/>
      <c r="BU775" s="161"/>
      <c r="BV775" s="161"/>
      <c r="BW775" s="161"/>
      <c r="BX775" s="161"/>
      <c r="BY775" s="161"/>
      <c r="BZ775" s="161"/>
      <c r="CA775" s="161"/>
      <c r="CB775" s="161"/>
      <c r="CC775" s="161"/>
      <c r="CD775" s="161"/>
      <c r="CE775" s="161"/>
      <c r="CF775" s="161"/>
      <c r="CG775" s="161"/>
      <c r="CH775" s="161"/>
      <c r="CI775" s="161"/>
      <c r="CJ775" s="161"/>
      <c r="CK775" s="50" t="s">
        <v>172</v>
      </c>
    </row>
    <row r="776" spans="3:89" s="29" customFormat="1" ht="15" customHeight="1">
      <c r="C776" s="120"/>
      <c r="D776" s="242"/>
      <c r="E776" s="243"/>
      <c r="F776" s="242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50" t="s">
        <v>172</v>
      </c>
    </row>
    <row r="777" spans="3:89" s="29" customFormat="1" ht="15" customHeight="1">
      <c r="C777" s="266" t="s">
        <v>356</v>
      </c>
      <c r="D777" s="249" t="s">
        <v>296</v>
      </c>
      <c r="E777" s="249" t="s">
        <v>303</v>
      </c>
      <c r="F777" s="265" t="s">
        <v>295</v>
      </c>
      <c r="G777" s="264" t="s">
        <v>294</v>
      </c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50" t="s">
        <v>172</v>
      </c>
    </row>
    <row r="778" spans="3:89" s="29" customFormat="1" ht="15" customHeight="1">
      <c r="C778" s="158" t="str">
        <f>C777</f>
        <v>Legal - General Fees</v>
      </c>
      <c r="D778" s="118">
        <f>IF(C$76="","",IF(E778="",G778+F778,E778))</f>
        <v>250000</v>
      </c>
      <c r="E778" s="302"/>
      <c r="F778" s="93">
        <v>250000</v>
      </c>
      <c r="G778" s="93">
        <v>0</v>
      </c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50" t="s">
        <v>172</v>
      </c>
    </row>
    <row r="779" spans="3:89" s="29" customFormat="1" ht="15" customHeight="1">
      <c r="C779" s="34" t="str">
        <f>"Initial " &amp;C775&amp; " Input"</f>
        <v>Initial Legal Fees Input</v>
      </c>
      <c r="D779" s="118">
        <f>IF(C$76="","",IF(E779="",G779+F779,E779))</f>
        <v>150000</v>
      </c>
      <c r="E779" s="302"/>
      <c r="F779" s="93">
        <v>150000</v>
      </c>
      <c r="G779" s="93">
        <v>0</v>
      </c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50" t="s">
        <v>172</v>
      </c>
    </row>
    <row r="780" spans="3:89" s="29" customFormat="1" ht="15" customHeight="1">
      <c r="C780" s="34" t="s">
        <v>311</v>
      </c>
      <c r="D780" s="118">
        <f>D778-D779</f>
        <v>100000</v>
      </c>
      <c r="E780" s="118"/>
      <c r="F780" s="118">
        <f>F778-F779</f>
        <v>100000</v>
      </c>
      <c r="G780" s="118">
        <f>G778-G779</f>
        <v>0</v>
      </c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50" t="s">
        <v>172</v>
      </c>
    </row>
    <row r="781" spans="3:89" s="29" customFormat="1" ht="15" customHeight="1">
      <c r="C781" s="34"/>
      <c r="D781" s="118"/>
      <c r="E781" s="302"/>
      <c r="F781" s="233"/>
      <c r="G781" s="301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50" t="s">
        <v>172</v>
      </c>
    </row>
    <row r="782" spans="3:89" s="29" customFormat="1" ht="15" customHeight="1">
      <c r="C782" s="34" t="str">
        <f>C777&amp;" Start Period"</f>
        <v>Legal - General Fees Start Period</v>
      </c>
      <c r="D782" s="282">
        <f>MIN(F782:G782)</f>
        <v>1</v>
      </c>
      <c r="F782" s="282">
        <v>1</v>
      </c>
      <c r="G782" s="282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50" t="s">
        <v>172</v>
      </c>
    </row>
    <row r="783" spans="3:89" s="29" customFormat="1" ht="15" customHeight="1">
      <c r="C783" s="207" t="s">
        <v>13</v>
      </c>
      <c r="D783" s="206">
        <f>IF(D782="","",INDEX($F$16:$CK$17,1,MATCH(D782,$F$17:$CK$17,1)))</f>
        <v>42124</v>
      </c>
      <c r="F783" s="206">
        <f>IF(F782="","",INDEX($F$16:$CK$17,1,MATCH(F782,$F$17:$CK$17,1)))</f>
        <v>42124</v>
      </c>
      <c r="G783" s="206" t="str">
        <f>IF(G782="","",INDEX($F$16:$CK$17,1,MATCH(G782,$F$17:$CK$17,1)))</f>
        <v/>
      </c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50" t="s">
        <v>172</v>
      </c>
    </row>
    <row r="784" spans="3:89" s="29" customFormat="1" ht="15" customHeight="1">
      <c r="C784" s="34" t="str">
        <f>C777&amp;" End Period"</f>
        <v>Legal - General Fees End Period</v>
      </c>
      <c r="D784" s="282">
        <f>MAX(F784:G784)</f>
        <v>9</v>
      </c>
      <c r="F784" s="282">
        <v>9</v>
      </c>
      <c r="G784" s="282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50" t="s">
        <v>172</v>
      </c>
    </row>
    <row r="785" spans="3:89" s="29" customFormat="1" ht="15" customHeight="1">
      <c r="C785" s="207" t="s">
        <v>13</v>
      </c>
      <c r="D785" s="206">
        <f>IF(D784="","",INDEX($F$16:$CK$17,1,MATCH(D784,$F$17:$CK$17,1)))</f>
        <v>42369</v>
      </c>
      <c r="F785" s="206">
        <f>IF(F784="","",INDEX($F$16:$CK$17,1,MATCH(F784,$F$17:$CK$17,1)))</f>
        <v>42369</v>
      </c>
      <c r="G785" s="206" t="str">
        <f>IF(G784="","",INDEX($F$16:$CK$17,1,MATCH(G784,$F$17:$CK$17,1)))</f>
        <v/>
      </c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50" t="s">
        <v>172</v>
      </c>
    </row>
    <row r="786" spans="3:89" s="29" customFormat="1" ht="15" customHeight="1">
      <c r="C786" s="34"/>
      <c r="D786" s="242"/>
      <c r="E786" s="243"/>
      <c r="F786" s="242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50" t="s">
        <v>172</v>
      </c>
    </row>
    <row r="787" spans="3:89" s="29" customFormat="1" ht="15" customHeight="1">
      <c r="C787" s="34" t="s">
        <v>300</v>
      </c>
      <c r="D787" s="281" t="s">
        <v>299</v>
      </c>
      <c r="E787" s="280">
        <f>IF(D787=F787,0,1)</f>
        <v>0</v>
      </c>
      <c r="F787" s="279" t="s">
        <v>299</v>
      </c>
      <c r="G787" s="279" t="s">
        <v>298</v>
      </c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50" t="s">
        <v>172</v>
      </c>
    </row>
    <row r="788" spans="3:89" s="29" customFormat="1" ht="15" customHeight="1">
      <c r="C788" s="34" t="s">
        <v>310</v>
      </c>
      <c r="D788" s="281" t="s">
        <v>309</v>
      </c>
      <c r="E788" s="280">
        <f>IF(D788=F788,0,1)</f>
        <v>1</v>
      </c>
      <c r="F788" s="279" t="s">
        <v>151</v>
      </c>
      <c r="G788" s="279" t="s">
        <v>309</v>
      </c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50" t="s">
        <v>172</v>
      </c>
    </row>
    <row r="789" spans="3:89" s="29" customFormat="1" ht="15" customHeight="1">
      <c r="C789" s="34"/>
      <c r="D789" s="242"/>
      <c r="E789" s="243"/>
      <c r="F789" s="242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50" t="s">
        <v>172</v>
      </c>
    </row>
    <row r="790" spans="3:89" s="29" customFormat="1" ht="15" customHeight="1">
      <c r="C790" s="29" t="str">
        <f>$F$777&amp;" "&amp;C777</f>
        <v>Phase A Legal - General Fees</v>
      </c>
      <c r="D790" s="274">
        <f>IF(F782="",0,F782)</f>
        <v>1</v>
      </c>
      <c r="E790" s="274">
        <f>IF(F784="",0,F784)</f>
        <v>9</v>
      </c>
      <c r="F790" s="121">
        <f>F779</f>
        <v>150000</v>
      </c>
      <c r="G790" s="121">
        <f t="shared" ref="G790:AL790" si="309">IF(G$17="","",IF(AND(G$17&gt;=$D790,G$17&lt;=$E790),$F$780/($E790-$D790+1),0))</f>
        <v>11111.111111111111</v>
      </c>
      <c r="H790" s="121">
        <f t="shared" si="309"/>
        <v>11111.111111111111</v>
      </c>
      <c r="I790" s="121">
        <f t="shared" si="309"/>
        <v>11111.111111111111</v>
      </c>
      <c r="J790" s="121">
        <f t="shared" si="309"/>
        <v>11111.111111111111</v>
      </c>
      <c r="K790" s="121">
        <f t="shared" si="309"/>
        <v>11111.111111111111</v>
      </c>
      <c r="L790" s="121">
        <f t="shared" si="309"/>
        <v>11111.111111111111</v>
      </c>
      <c r="M790" s="121">
        <f t="shared" si="309"/>
        <v>11111.111111111111</v>
      </c>
      <c r="N790" s="121">
        <f t="shared" si="309"/>
        <v>11111.111111111111</v>
      </c>
      <c r="O790" s="121">
        <f t="shared" si="309"/>
        <v>11111.111111111111</v>
      </c>
      <c r="P790" s="121">
        <f t="shared" si="309"/>
        <v>0</v>
      </c>
      <c r="Q790" s="121">
        <f t="shared" si="309"/>
        <v>0</v>
      </c>
      <c r="R790" s="121">
        <f t="shared" si="309"/>
        <v>0</v>
      </c>
      <c r="S790" s="121">
        <f t="shared" si="309"/>
        <v>0</v>
      </c>
      <c r="T790" s="121">
        <f t="shared" si="309"/>
        <v>0</v>
      </c>
      <c r="U790" s="121">
        <f t="shared" si="309"/>
        <v>0</v>
      </c>
      <c r="V790" s="121">
        <f t="shared" si="309"/>
        <v>0</v>
      </c>
      <c r="W790" s="121">
        <f t="shared" si="309"/>
        <v>0</v>
      </c>
      <c r="X790" s="121">
        <f t="shared" si="309"/>
        <v>0</v>
      </c>
      <c r="Y790" s="121">
        <f t="shared" si="309"/>
        <v>0</v>
      </c>
      <c r="Z790" s="121">
        <f t="shared" si="309"/>
        <v>0</v>
      </c>
      <c r="AA790" s="121">
        <f t="shared" si="309"/>
        <v>0</v>
      </c>
      <c r="AB790" s="121">
        <f t="shared" si="309"/>
        <v>0</v>
      </c>
      <c r="AC790" s="121">
        <f t="shared" si="309"/>
        <v>0</v>
      </c>
      <c r="AD790" s="121">
        <f t="shared" si="309"/>
        <v>0</v>
      </c>
      <c r="AE790" s="121">
        <f t="shared" si="309"/>
        <v>0</v>
      </c>
      <c r="AF790" s="121">
        <f t="shared" si="309"/>
        <v>0</v>
      </c>
      <c r="AG790" s="121">
        <f t="shared" si="309"/>
        <v>0</v>
      </c>
      <c r="AH790" s="121">
        <f t="shared" si="309"/>
        <v>0</v>
      </c>
      <c r="AI790" s="121">
        <f t="shared" si="309"/>
        <v>0</v>
      </c>
      <c r="AJ790" s="121">
        <f t="shared" si="309"/>
        <v>0</v>
      </c>
      <c r="AK790" s="121">
        <f t="shared" si="309"/>
        <v>0</v>
      </c>
      <c r="AL790" s="121">
        <f t="shared" si="309"/>
        <v>0</v>
      </c>
      <c r="AM790" s="121">
        <f t="shared" ref="AM790:BR790" si="310">IF(AM$17="","",IF(AND(AM$17&gt;=$D790,AM$17&lt;=$E790),$F$780/($E790-$D790+1),0))</f>
        <v>0</v>
      </c>
      <c r="AN790" s="121">
        <f t="shared" si="310"/>
        <v>0</v>
      </c>
      <c r="AO790" s="121">
        <f t="shared" si="310"/>
        <v>0</v>
      </c>
      <c r="AP790" s="121">
        <f t="shared" si="310"/>
        <v>0</v>
      </c>
      <c r="AQ790" s="121">
        <f t="shared" si="310"/>
        <v>0</v>
      </c>
      <c r="AR790" s="121">
        <f t="shared" si="310"/>
        <v>0</v>
      </c>
      <c r="AS790" s="121">
        <f t="shared" si="310"/>
        <v>0</v>
      </c>
      <c r="AT790" s="121">
        <f t="shared" si="310"/>
        <v>0</v>
      </c>
      <c r="AU790" s="121">
        <f t="shared" si="310"/>
        <v>0</v>
      </c>
      <c r="AV790" s="121">
        <f t="shared" si="310"/>
        <v>0</v>
      </c>
      <c r="AW790" s="121">
        <f t="shared" si="310"/>
        <v>0</v>
      </c>
      <c r="AX790" s="121">
        <f t="shared" si="310"/>
        <v>0</v>
      </c>
      <c r="AY790" s="121">
        <f t="shared" si="310"/>
        <v>0</v>
      </c>
      <c r="AZ790" s="121">
        <f t="shared" si="310"/>
        <v>0</v>
      </c>
      <c r="BA790" s="121">
        <f t="shared" si="310"/>
        <v>0</v>
      </c>
      <c r="BB790" s="121">
        <f t="shared" si="310"/>
        <v>0</v>
      </c>
      <c r="BC790" s="121">
        <f t="shared" si="310"/>
        <v>0</v>
      </c>
      <c r="BD790" s="121">
        <f t="shared" si="310"/>
        <v>0</v>
      </c>
      <c r="BE790" s="121">
        <f t="shared" si="310"/>
        <v>0</v>
      </c>
      <c r="BF790" s="121">
        <f t="shared" si="310"/>
        <v>0</v>
      </c>
      <c r="BG790" s="121">
        <f t="shared" si="310"/>
        <v>0</v>
      </c>
      <c r="BH790" s="121">
        <f t="shared" si="310"/>
        <v>0</v>
      </c>
      <c r="BI790" s="121">
        <f t="shared" si="310"/>
        <v>0</v>
      </c>
      <c r="BJ790" s="121">
        <f t="shared" si="310"/>
        <v>0</v>
      </c>
      <c r="BK790" s="121">
        <f t="shared" si="310"/>
        <v>0</v>
      </c>
      <c r="BL790" s="121">
        <f t="shared" si="310"/>
        <v>0</v>
      </c>
      <c r="BM790" s="121">
        <f t="shared" si="310"/>
        <v>0</v>
      </c>
      <c r="BN790" s="121">
        <f t="shared" si="310"/>
        <v>0</v>
      </c>
      <c r="BO790" s="121" t="str">
        <f t="shared" si="310"/>
        <v/>
      </c>
      <c r="BP790" s="121" t="str">
        <f t="shared" si="310"/>
        <v/>
      </c>
      <c r="BQ790" s="121" t="str">
        <f t="shared" si="310"/>
        <v/>
      </c>
      <c r="BR790" s="121" t="str">
        <f t="shared" si="310"/>
        <v/>
      </c>
      <c r="BS790" s="121" t="str">
        <f t="shared" ref="BS790:CI790" si="311">IF(BS$17="","",IF(AND(BS$17&gt;=$D790,BS$17&lt;=$E790),$F$780/($E790-$D790+1),0))</f>
        <v/>
      </c>
      <c r="BT790" s="121" t="str">
        <f t="shared" si="311"/>
        <v/>
      </c>
      <c r="BU790" s="121" t="str">
        <f t="shared" si="311"/>
        <v/>
      </c>
      <c r="BV790" s="121" t="str">
        <f t="shared" si="311"/>
        <v/>
      </c>
      <c r="BW790" s="121" t="str">
        <f t="shared" si="311"/>
        <v/>
      </c>
      <c r="BX790" s="121" t="str">
        <f t="shared" si="311"/>
        <v/>
      </c>
      <c r="BY790" s="121" t="str">
        <f t="shared" si="311"/>
        <v/>
      </c>
      <c r="BZ790" s="121" t="str">
        <f t="shared" si="311"/>
        <v/>
      </c>
      <c r="CA790" s="121" t="str">
        <f t="shared" si="311"/>
        <v/>
      </c>
      <c r="CB790" s="121" t="str">
        <f t="shared" si="311"/>
        <v/>
      </c>
      <c r="CC790" s="121" t="str">
        <f t="shared" si="311"/>
        <v/>
      </c>
      <c r="CD790" s="121" t="str">
        <f t="shared" si="311"/>
        <v/>
      </c>
      <c r="CE790" s="121" t="str">
        <f t="shared" si="311"/>
        <v/>
      </c>
      <c r="CF790" s="121" t="str">
        <f t="shared" si="311"/>
        <v/>
      </c>
      <c r="CG790" s="121" t="str">
        <f t="shared" si="311"/>
        <v/>
      </c>
      <c r="CH790" s="121" t="str">
        <f t="shared" si="311"/>
        <v/>
      </c>
      <c r="CI790" s="121" t="str">
        <f t="shared" si="311"/>
        <v/>
      </c>
      <c r="CJ790" s="51">
        <f>SUM(F790:CI790)</f>
        <v>250000.00000000012</v>
      </c>
      <c r="CK790" s="50" t="s">
        <v>172</v>
      </c>
    </row>
    <row r="791" spans="3:89" s="29" customFormat="1" ht="15" customHeight="1">
      <c r="C791" s="29" t="str">
        <f>G777&amp;" "&amp;C777</f>
        <v>Phase B Legal - General Fees</v>
      </c>
      <c r="D791" s="273">
        <f>IF(G782="",0,G782)</f>
        <v>0</v>
      </c>
      <c r="E791" s="273">
        <f>IF(G784="",0,G784)</f>
        <v>0</v>
      </c>
      <c r="F791" s="277">
        <f>G779</f>
        <v>0</v>
      </c>
      <c r="G791" s="277">
        <f t="shared" ref="G791:AL791" si="312">IF(G$17="","",IF(AND(G$17&gt;=$D791,G$17&lt;=$E791),$G$780/($E791-$D791+1),0))</f>
        <v>0</v>
      </c>
      <c r="H791" s="277">
        <f t="shared" si="312"/>
        <v>0</v>
      </c>
      <c r="I791" s="277">
        <f t="shared" si="312"/>
        <v>0</v>
      </c>
      <c r="J791" s="277">
        <f t="shared" si="312"/>
        <v>0</v>
      </c>
      <c r="K791" s="277">
        <f t="shared" si="312"/>
        <v>0</v>
      </c>
      <c r="L791" s="277">
        <f t="shared" si="312"/>
        <v>0</v>
      </c>
      <c r="M791" s="277">
        <f t="shared" si="312"/>
        <v>0</v>
      </c>
      <c r="N791" s="277">
        <f t="shared" si="312"/>
        <v>0</v>
      </c>
      <c r="O791" s="277">
        <f t="shared" si="312"/>
        <v>0</v>
      </c>
      <c r="P791" s="277">
        <f t="shared" si="312"/>
        <v>0</v>
      </c>
      <c r="Q791" s="277">
        <f t="shared" si="312"/>
        <v>0</v>
      </c>
      <c r="R791" s="277">
        <f t="shared" si="312"/>
        <v>0</v>
      </c>
      <c r="S791" s="277">
        <f t="shared" si="312"/>
        <v>0</v>
      </c>
      <c r="T791" s="277">
        <f t="shared" si="312"/>
        <v>0</v>
      </c>
      <c r="U791" s="277">
        <f t="shared" si="312"/>
        <v>0</v>
      </c>
      <c r="V791" s="277">
        <f t="shared" si="312"/>
        <v>0</v>
      </c>
      <c r="W791" s="277">
        <f t="shared" si="312"/>
        <v>0</v>
      </c>
      <c r="X791" s="277">
        <f t="shared" si="312"/>
        <v>0</v>
      </c>
      <c r="Y791" s="277">
        <f t="shared" si="312"/>
        <v>0</v>
      </c>
      <c r="Z791" s="277">
        <f t="shared" si="312"/>
        <v>0</v>
      </c>
      <c r="AA791" s="277">
        <f t="shared" si="312"/>
        <v>0</v>
      </c>
      <c r="AB791" s="277">
        <f t="shared" si="312"/>
        <v>0</v>
      </c>
      <c r="AC791" s="277">
        <f t="shared" si="312"/>
        <v>0</v>
      </c>
      <c r="AD791" s="277">
        <f t="shared" si="312"/>
        <v>0</v>
      </c>
      <c r="AE791" s="277">
        <f t="shared" si="312"/>
        <v>0</v>
      </c>
      <c r="AF791" s="277">
        <f t="shared" si="312"/>
        <v>0</v>
      </c>
      <c r="AG791" s="277">
        <f t="shared" si="312"/>
        <v>0</v>
      </c>
      <c r="AH791" s="277">
        <f t="shared" si="312"/>
        <v>0</v>
      </c>
      <c r="AI791" s="277">
        <f t="shared" si="312"/>
        <v>0</v>
      </c>
      <c r="AJ791" s="277">
        <f t="shared" si="312"/>
        <v>0</v>
      </c>
      <c r="AK791" s="277">
        <f t="shared" si="312"/>
        <v>0</v>
      </c>
      <c r="AL791" s="277">
        <f t="shared" si="312"/>
        <v>0</v>
      </c>
      <c r="AM791" s="277">
        <f t="shared" ref="AM791:BR791" si="313">IF(AM$17="","",IF(AND(AM$17&gt;=$D791,AM$17&lt;=$E791),$G$780/($E791-$D791+1),0))</f>
        <v>0</v>
      </c>
      <c r="AN791" s="277">
        <f t="shared" si="313"/>
        <v>0</v>
      </c>
      <c r="AO791" s="277">
        <f t="shared" si="313"/>
        <v>0</v>
      </c>
      <c r="AP791" s="277">
        <f t="shared" si="313"/>
        <v>0</v>
      </c>
      <c r="AQ791" s="277">
        <f t="shared" si="313"/>
        <v>0</v>
      </c>
      <c r="AR791" s="277">
        <f t="shared" si="313"/>
        <v>0</v>
      </c>
      <c r="AS791" s="277">
        <f t="shared" si="313"/>
        <v>0</v>
      </c>
      <c r="AT791" s="277">
        <f t="shared" si="313"/>
        <v>0</v>
      </c>
      <c r="AU791" s="277">
        <f t="shared" si="313"/>
        <v>0</v>
      </c>
      <c r="AV791" s="277">
        <f t="shared" si="313"/>
        <v>0</v>
      </c>
      <c r="AW791" s="277">
        <f t="shared" si="313"/>
        <v>0</v>
      </c>
      <c r="AX791" s="277">
        <f t="shared" si="313"/>
        <v>0</v>
      </c>
      <c r="AY791" s="277">
        <f t="shared" si="313"/>
        <v>0</v>
      </c>
      <c r="AZ791" s="277">
        <f t="shared" si="313"/>
        <v>0</v>
      </c>
      <c r="BA791" s="277">
        <f t="shared" si="313"/>
        <v>0</v>
      </c>
      <c r="BB791" s="277">
        <f t="shared" si="313"/>
        <v>0</v>
      </c>
      <c r="BC791" s="277">
        <f t="shared" si="313"/>
        <v>0</v>
      </c>
      <c r="BD791" s="277">
        <f t="shared" si="313"/>
        <v>0</v>
      </c>
      <c r="BE791" s="277">
        <f t="shared" si="313"/>
        <v>0</v>
      </c>
      <c r="BF791" s="277">
        <f t="shared" si="313"/>
        <v>0</v>
      </c>
      <c r="BG791" s="277">
        <f t="shared" si="313"/>
        <v>0</v>
      </c>
      <c r="BH791" s="277">
        <f t="shared" si="313"/>
        <v>0</v>
      </c>
      <c r="BI791" s="277">
        <f t="shared" si="313"/>
        <v>0</v>
      </c>
      <c r="BJ791" s="277">
        <f t="shared" si="313"/>
        <v>0</v>
      </c>
      <c r="BK791" s="277">
        <f t="shared" si="313"/>
        <v>0</v>
      </c>
      <c r="BL791" s="277">
        <f t="shared" si="313"/>
        <v>0</v>
      </c>
      <c r="BM791" s="277">
        <f t="shared" si="313"/>
        <v>0</v>
      </c>
      <c r="BN791" s="277">
        <f t="shared" si="313"/>
        <v>0</v>
      </c>
      <c r="BO791" s="277" t="str">
        <f t="shared" si="313"/>
        <v/>
      </c>
      <c r="BP791" s="277" t="str">
        <f t="shared" si="313"/>
        <v/>
      </c>
      <c r="BQ791" s="277" t="str">
        <f t="shared" si="313"/>
        <v/>
      </c>
      <c r="BR791" s="277" t="str">
        <f t="shared" si="313"/>
        <v/>
      </c>
      <c r="BS791" s="277" t="str">
        <f t="shared" ref="BS791:CI791" si="314">IF(BS$17="","",IF(AND(BS$17&gt;=$D791,BS$17&lt;=$E791),$G$780/($E791-$D791+1),0))</f>
        <v/>
      </c>
      <c r="BT791" s="277" t="str">
        <f t="shared" si="314"/>
        <v/>
      </c>
      <c r="BU791" s="277" t="str">
        <f t="shared" si="314"/>
        <v/>
      </c>
      <c r="BV791" s="277" t="str">
        <f t="shared" si="314"/>
        <v/>
      </c>
      <c r="BW791" s="277" t="str">
        <f t="shared" si="314"/>
        <v/>
      </c>
      <c r="BX791" s="277" t="str">
        <f t="shared" si="314"/>
        <v/>
      </c>
      <c r="BY791" s="277" t="str">
        <f t="shared" si="314"/>
        <v/>
      </c>
      <c r="BZ791" s="277" t="str">
        <f t="shared" si="314"/>
        <v/>
      </c>
      <c r="CA791" s="277" t="str">
        <f t="shared" si="314"/>
        <v/>
      </c>
      <c r="CB791" s="277" t="str">
        <f t="shared" si="314"/>
        <v/>
      </c>
      <c r="CC791" s="277" t="str">
        <f t="shared" si="314"/>
        <v/>
      </c>
      <c r="CD791" s="277" t="str">
        <f t="shared" si="314"/>
        <v/>
      </c>
      <c r="CE791" s="277" t="str">
        <f t="shared" si="314"/>
        <v/>
      </c>
      <c r="CF791" s="277" t="str">
        <f t="shared" si="314"/>
        <v/>
      </c>
      <c r="CG791" s="277" t="str">
        <f t="shared" si="314"/>
        <v/>
      </c>
      <c r="CH791" s="277" t="str">
        <f t="shared" si="314"/>
        <v/>
      </c>
      <c r="CI791" s="277" t="str">
        <f t="shared" si="314"/>
        <v/>
      </c>
      <c r="CJ791" s="60">
        <f>SUM(F791:CI791)</f>
        <v>0</v>
      </c>
      <c r="CK791" s="50" t="s">
        <v>172</v>
      </c>
    </row>
    <row r="792" spans="3:89" s="29" customFormat="1" ht="15" customHeight="1">
      <c r="C792" s="140" t="str">
        <f>"Total "&amp;C777</f>
        <v>Total Legal - General Fees</v>
      </c>
      <c r="D792" s="270">
        <f>IF(D782="",0,D782)</f>
        <v>1</v>
      </c>
      <c r="E792" s="270">
        <f>IF(D784="",0,D784)</f>
        <v>9</v>
      </c>
      <c r="F792" s="276">
        <f>IF(F$17="","",IF(E787=0,SUM(F790:F791),$D$779))</f>
        <v>150000</v>
      </c>
      <c r="G792" s="276">
        <f t="shared" ref="G792:AL792" si="315">IF(G$17="","",IF($E$787=0,SUM(G790:G791),IF(AND(G$17&gt;=$D792,G$17&lt;=$E792),$D$780/($E792-$D792+1),0)))</f>
        <v>11111.111111111111</v>
      </c>
      <c r="H792" s="276">
        <f t="shared" si="315"/>
        <v>11111.111111111111</v>
      </c>
      <c r="I792" s="276">
        <f t="shared" si="315"/>
        <v>11111.111111111111</v>
      </c>
      <c r="J792" s="276">
        <f t="shared" si="315"/>
        <v>11111.111111111111</v>
      </c>
      <c r="K792" s="276">
        <f t="shared" si="315"/>
        <v>11111.111111111111</v>
      </c>
      <c r="L792" s="276">
        <f t="shared" si="315"/>
        <v>11111.111111111111</v>
      </c>
      <c r="M792" s="276">
        <f t="shared" si="315"/>
        <v>11111.111111111111</v>
      </c>
      <c r="N792" s="276">
        <f t="shared" si="315"/>
        <v>11111.111111111111</v>
      </c>
      <c r="O792" s="276">
        <f t="shared" si="315"/>
        <v>11111.111111111111</v>
      </c>
      <c r="P792" s="276">
        <f t="shared" si="315"/>
        <v>0</v>
      </c>
      <c r="Q792" s="276">
        <f t="shared" si="315"/>
        <v>0</v>
      </c>
      <c r="R792" s="276">
        <f t="shared" si="315"/>
        <v>0</v>
      </c>
      <c r="S792" s="276">
        <f t="shared" si="315"/>
        <v>0</v>
      </c>
      <c r="T792" s="276">
        <f t="shared" si="315"/>
        <v>0</v>
      </c>
      <c r="U792" s="276">
        <f t="shared" si="315"/>
        <v>0</v>
      </c>
      <c r="V792" s="276">
        <f t="shared" si="315"/>
        <v>0</v>
      </c>
      <c r="W792" s="276">
        <f t="shared" si="315"/>
        <v>0</v>
      </c>
      <c r="X792" s="276">
        <f t="shared" si="315"/>
        <v>0</v>
      </c>
      <c r="Y792" s="276">
        <f t="shared" si="315"/>
        <v>0</v>
      </c>
      <c r="Z792" s="276">
        <f t="shared" si="315"/>
        <v>0</v>
      </c>
      <c r="AA792" s="276">
        <f t="shared" si="315"/>
        <v>0</v>
      </c>
      <c r="AB792" s="276">
        <f t="shared" si="315"/>
        <v>0</v>
      </c>
      <c r="AC792" s="276">
        <f t="shared" si="315"/>
        <v>0</v>
      </c>
      <c r="AD792" s="276">
        <f t="shared" si="315"/>
        <v>0</v>
      </c>
      <c r="AE792" s="276">
        <f t="shared" si="315"/>
        <v>0</v>
      </c>
      <c r="AF792" s="276">
        <f t="shared" si="315"/>
        <v>0</v>
      </c>
      <c r="AG792" s="276">
        <f t="shared" si="315"/>
        <v>0</v>
      </c>
      <c r="AH792" s="276">
        <f t="shared" si="315"/>
        <v>0</v>
      </c>
      <c r="AI792" s="276">
        <f t="shared" si="315"/>
        <v>0</v>
      </c>
      <c r="AJ792" s="276">
        <f t="shared" si="315"/>
        <v>0</v>
      </c>
      <c r="AK792" s="276">
        <f t="shared" si="315"/>
        <v>0</v>
      </c>
      <c r="AL792" s="276">
        <f t="shared" si="315"/>
        <v>0</v>
      </c>
      <c r="AM792" s="276">
        <f t="shared" ref="AM792:BR792" si="316">IF(AM$17="","",IF($E$787=0,SUM(AM790:AM791),IF(AND(AM$17&gt;=$D792,AM$17&lt;=$E792),$D$780/($E792-$D792+1),0)))</f>
        <v>0</v>
      </c>
      <c r="AN792" s="276">
        <f t="shared" si="316"/>
        <v>0</v>
      </c>
      <c r="AO792" s="276">
        <f t="shared" si="316"/>
        <v>0</v>
      </c>
      <c r="AP792" s="276">
        <f t="shared" si="316"/>
        <v>0</v>
      </c>
      <c r="AQ792" s="276">
        <f t="shared" si="316"/>
        <v>0</v>
      </c>
      <c r="AR792" s="276">
        <f t="shared" si="316"/>
        <v>0</v>
      </c>
      <c r="AS792" s="276">
        <f t="shared" si="316"/>
        <v>0</v>
      </c>
      <c r="AT792" s="276">
        <f t="shared" si="316"/>
        <v>0</v>
      </c>
      <c r="AU792" s="276">
        <f t="shared" si="316"/>
        <v>0</v>
      </c>
      <c r="AV792" s="276">
        <f t="shared" si="316"/>
        <v>0</v>
      </c>
      <c r="AW792" s="276">
        <f t="shared" si="316"/>
        <v>0</v>
      </c>
      <c r="AX792" s="276">
        <f t="shared" si="316"/>
        <v>0</v>
      </c>
      <c r="AY792" s="276">
        <f t="shared" si="316"/>
        <v>0</v>
      </c>
      <c r="AZ792" s="276">
        <f t="shared" si="316"/>
        <v>0</v>
      </c>
      <c r="BA792" s="276">
        <f t="shared" si="316"/>
        <v>0</v>
      </c>
      <c r="BB792" s="276">
        <f t="shared" si="316"/>
        <v>0</v>
      </c>
      <c r="BC792" s="276">
        <f t="shared" si="316"/>
        <v>0</v>
      </c>
      <c r="BD792" s="276">
        <f t="shared" si="316"/>
        <v>0</v>
      </c>
      <c r="BE792" s="276">
        <f t="shared" si="316"/>
        <v>0</v>
      </c>
      <c r="BF792" s="276">
        <f t="shared" si="316"/>
        <v>0</v>
      </c>
      <c r="BG792" s="276">
        <f t="shared" si="316"/>
        <v>0</v>
      </c>
      <c r="BH792" s="276">
        <f t="shared" si="316"/>
        <v>0</v>
      </c>
      <c r="BI792" s="276">
        <f t="shared" si="316"/>
        <v>0</v>
      </c>
      <c r="BJ792" s="276">
        <f t="shared" si="316"/>
        <v>0</v>
      </c>
      <c r="BK792" s="276">
        <f t="shared" si="316"/>
        <v>0</v>
      </c>
      <c r="BL792" s="276">
        <f t="shared" si="316"/>
        <v>0</v>
      </c>
      <c r="BM792" s="276">
        <f t="shared" si="316"/>
        <v>0</v>
      </c>
      <c r="BN792" s="276">
        <f t="shared" si="316"/>
        <v>0</v>
      </c>
      <c r="BO792" s="276" t="str">
        <f t="shared" si="316"/>
        <v/>
      </c>
      <c r="BP792" s="276" t="str">
        <f t="shared" si="316"/>
        <v/>
      </c>
      <c r="BQ792" s="276" t="str">
        <f t="shared" si="316"/>
        <v/>
      </c>
      <c r="BR792" s="276" t="str">
        <f t="shared" si="316"/>
        <v/>
      </c>
      <c r="BS792" s="276" t="str">
        <f t="shared" ref="BS792:CI792" si="317">IF(BS$17="","",IF($E$787=0,SUM(BS790:BS791),IF(AND(BS$17&gt;=$D792,BS$17&lt;=$E792),$D$780/($E792-$D792+1),0)))</f>
        <v/>
      </c>
      <c r="BT792" s="276" t="str">
        <f t="shared" si="317"/>
        <v/>
      </c>
      <c r="BU792" s="276" t="str">
        <f t="shared" si="317"/>
        <v/>
      </c>
      <c r="BV792" s="276" t="str">
        <f t="shared" si="317"/>
        <v/>
      </c>
      <c r="BW792" s="276" t="str">
        <f t="shared" si="317"/>
        <v/>
      </c>
      <c r="BX792" s="276" t="str">
        <f t="shared" si="317"/>
        <v/>
      </c>
      <c r="BY792" s="276" t="str">
        <f t="shared" si="317"/>
        <v/>
      </c>
      <c r="BZ792" s="276" t="str">
        <f t="shared" si="317"/>
        <v/>
      </c>
      <c r="CA792" s="276" t="str">
        <f t="shared" si="317"/>
        <v/>
      </c>
      <c r="CB792" s="276" t="str">
        <f t="shared" si="317"/>
        <v/>
      </c>
      <c r="CC792" s="276" t="str">
        <f t="shared" si="317"/>
        <v/>
      </c>
      <c r="CD792" s="276" t="str">
        <f t="shared" si="317"/>
        <v/>
      </c>
      <c r="CE792" s="276" t="str">
        <f t="shared" si="317"/>
        <v/>
      </c>
      <c r="CF792" s="276" t="str">
        <f t="shared" si="317"/>
        <v/>
      </c>
      <c r="CG792" s="276" t="str">
        <f t="shared" si="317"/>
        <v/>
      </c>
      <c r="CH792" s="276" t="str">
        <f t="shared" si="317"/>
        <v/>
      </c>
      <c r="CI792" s="276" t="str">
        <f t="shared" si="317"/>
        <v/>
      </c>
      <c r="CJ792" s="51">
        <f>SUM(F792:CI792)</f>
        <v>250000.00000000012</v>
      </c>
      <c r="CK792" s="50" t="s">
        <v>172</v>
      </c>
    </row>
    <row r="793" spans="3:89" s="29" customFormat="1" ht="15" customHeight="1">
      <c r="D793" s="289"/>
      <c r="E793" s="289"/>
      <c r="F793" s="300"/>
      <c r="G793" s="300"/>
      <c r="H793" s="300"/>
      <c r="I793" s="300"/>
      <c r="J793" s="300"/>
      <c r="K793" s="300"/>
      <c r="L793" s="300"/>
      <c r="M793" s="300"/>
      <c r="N793" s="300"/>
      <c r="O793" s="300"/>
      <c r="P793" s="300"/>
      <c r="Q793" s="300"/>
      <c r="R793" s="300"/>
      <c r="S793" s="300"/>
      <c r="T793" s="300"/>
      <c r="U793" s="300"/>
      <c r="V793" s="300"/>
      <c r="W793" s="300"/>
      <c r="X793" s="300"/>
      <c r="Y793" s="300"/>
      <c r="Z793" s="300"/>
      <c r="AA793" s="300"/>
      <c r="AB793" s="300"/>
      <c r="AC793" s="300"/>
      <c r="AD793" s="300"/>
      <c r="AE793" s="300"/>
      <c r="AF793" s="300"/>
      <c r="AG793" s="300"/>
      <c r="AH793" s="300"/>
      <c r="AI793" s="300"/>
      <c r="AJ793" s="300"/>
      <c r="AK793" s="300"/>
      <c r="AL793" s="300"/>
      <c r="AM793" s="300"/>
      <c r="AN793" s="300"/>
      <c r="AO793" s="300"/>
      <c r="AP793" s="300"/>
      <c r="AQ793" s="300"/>
      <c r="AR793" s="300"/>
      <c r="AS793" s="300"/>
      <c r="AT793" s="300"/>
      <c r="AU793" s="300"/>
      <c r="AV793" s="300"/>
      <c r="AW793" s="300"/>
      <c r="AX793" s="300"/>
      <c r="AY793" s="300"/>
      <c r="AZ793" s="300"/>
      <c r="BA793" s="300"/>
      <c r="BB793" s="300"/>
      <c r="BC793" s="300"/>
      <c r="BD793" s="300"/>
      <c r="BE793" s="300"/>
      <c r="BF793" s="300"/>
      <c r="BG793" s="300"/>
      <c r="BH793" s="300"/>
      <c r="BI793" s="300"/>
      <c r="BJ793" s="300"/>
      <c r="BK793" s="300"/>
      <c r="BL793" s="300"/>
      <c r="BM793" s="300"/>
      <c r="BN793" s="300"/>
      <c r="BO793" s="300"/>
      <c r="BP793" s="300"/>
      <c r="BQ793" s="300"/>
      <c r="BR793" s="300"/>
      <c r="BS793" s="300"/>
      <c r="BT793" s="300"/>
      <c r="BU793" s="300"/>
      <c r="BV793" s="300"/>
      <c r="BW793" s="300"/>
      <c r="BX793" s="300"/>
      <c r="BY793" s="300"/>
      <c r="BZ793" s="300"/>
      <c r="CA793" s="300"/>
      <c r="CB793" s="300"/>
      <c r="CC793" s="300"/>
      <c r="CD793" s="300"/>
      <c r="CE793" s="300"/>
      <c r="CF793" s="300"/>
      <c r="CG793" s="300"/>
      <c r="CH793" s="300"/>
      <c r="CI793" s="300"/>
      <c r="CJ793" s="18"/>
      <c r="CK793" s="50" t="s">
        <v>172</v>
      </c>
    </row>
    <row r="794" spans="3:89" s="29" customFormat="1" ht="15" customHeight="1">
      <c r="C794" s="120"/>
      <c r="D794" s="242"/>
      <c r="E794" s="243"/>
      <c r="F794" s="242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50" t="s">
        <v>172</v>
      </c>
    </row>
    <row r="795" spans="3:89" s="29" customFormat="1" ht="15" customHeight="1">
      <c r="C795" s="266" t="s">
        <v>355</v>
      </c>
      <c r="D795" s="249" t="s">
        <v>296</v>
      </c>
      <c r="E795" s="249" t="s">
        <v>303</v>
      </c>
      <c r="F795" s="265" t="s">
        <v>295</v>
      </c>
      <c r="G795" s="264" t="s">
        <v>294</v>
      </c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50" t="s">
        <v>172</v>
      </c>
    </row>
    <row r="796" spans="3:89" s="29" customFormat="1" ht="15" customHeight="1">
      <c r="C796" s="207" t="s">
        <v>354</v>
      </c>
      <c r="F796" s="299">
        <v>0</v>
      </c>
      <c r="G796" s="299">
        <v>0</v>
      </c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50" t="s">
        <v>172</v>
      </c>
    </row>
    <row r="797" spans="3:89" s="29" customFormat="1" ht="15" customHeight="1">
      <c r="C797" s="207" t="s">
        <v>317</v>
      </c>
      <c r="F797" s="298">
        <f>F51</f>
        <v>128</v>
      </c>
      <c r="G797" s="298">
        <f>G51</f>
        <v>0</v>
      </c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50" t="s">
        <v>172</v>
      </c>
    </row>
    <row r="798" spans="3:89" s="29" customFormat="1" ht="15" customHeight="1">
      <c r="C798" s="34" t="str">
        <f>"Total "&amp;C795</f>
        <v>Total Legal - Sales</v>
      </c>
      <c r="D798" s="118">
        <f>IF(C$76="","",IF(E798="",G798+F798,E798))</f>
        <v>0</v>
      </c>
      <c r="E798" s="302"/>
      <c r="F798" s="118">
        <f>+F797*F796</f>
        <v>0</v>
      </c>
      <c r="G798" s="118">
        <f>+G797*G796</f>
        <v>0</v>
      </c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50" t="s">
        <v>172</v>
      </c>
    </row>
    <row r="799" spans="3:89" s="29" customFormat="1" ht="15" customHeight="1">
      <c r="C799" s="34"/>
      <c r="D799" s="118"/>
      <c r="E799" s="302"/>
      <c r="F799" s="208"/>
      <c r="G799" s="20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50" t="s">
        <v>172</v>
      </c>
    </row>
    <row r="800" spans="3:89" s="29" customFormat="1" ht="15" customHeight="1">
      <c r="C800" s="34" t="str">
        <f>C795&amp;" Start Period"</f>
        <v>Legal - Sales Start Period</v>
      </c>
      <c r="D800" s="282">
        <f>MIN(F800:G800)</f>
        <v>0</v>
      </c>
      <c r="F800" s="282">
        <v>0</v>
      </c>
      <c r="G800" s="282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50" t="s">
        <v>172</v>
      </c>
    </row>
    <row r="801" spans="3:89" s="29" customFormat="1" ht="15" customHeight="1">
      <c r="C801" s="207" t="s">
        <v>13</v>
      </c>
      <c r="D801" s="206">
        <f>IF(D800="","",INDEX($F$16:$CK$17,1,MATCH(D800,$F$17:$CK$17,1)))</f>
        <v>42094</v>
      </c>
      <c r="F801" s="206">
        <f>IF(F800="","",INDEX($F$16:$CK$17,1,MATCH(F800,$F$17:$CK$17,1)))</f>
        <v>42094</v>
      </c>
      <c r="G801" s="206" t="str">
        <f>IF(G800="","",INDEX($F$16:$CK$17,1,MATCH(G800,$F$17:$CK$17,1)))</f>
        <v/>
      </c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50" t="s">
        <v>172</v>
      </c>
    </row>
    <row r="802" spans="3:89" s="29" customFormat="1" ht="15" customHeight="1">
      <c r="C802" s="34" t="str">
        <f>C795&amp;" End Period"</f>
        <v>Legal - Sales End Period</v>
      </c>
      <c r="D802" s="282">
        <f>MAX(F802:G802)</f>
        <v>0</v>
      </c>
      <c r="F802" s="282">
        <v>0</v>
      </c>
      <c r="G802" s="282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50" t="s">
        <v>172</v>
      </c>
    </row>
    <row r="803" spans="3:89" s="29" customFormat="1" ht="15" customHeight="1">
      <c r="C803" s="207" t="s">
        <v>13</v>
      </c>
      <c r="D803" s="206">
        <f>IF(D802="","",INDEX($F$16:$CK$17,1,MATCH(D802,$F$17:$CK$17,1)))</f>
        <v>42094</v>
      </c>
      <c r="F803" s="206">
        <f>IF(F802="","",INDEX($F$16:$CK$17,1,MATCH(F802,$F$17:$CK$17,1)))</f>
        <v>42094</v>
      </c>
      <c r="G803" s="206" t="str">
        <f>IF(G802="","",INDEX($F$16:$CK$17,1,MATCH(G802,$F$17:$CK$17,1)))</f>
        <v/>
      </c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50" t="s">
        <v>172</v>
      </c>
    </row>
    <row r="804" spans="3:89" s="29" customFormat="1" ht="15" customHeight="1">
      <c r="C804" s="34"/>
      <c r="D804" s="242"/>
      <c r="E804" s="243"/>
      <c r="F804" s="242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50" t="s">
        <v>172</v>
      </c>
    </row>
    <row r="805" spans="3:89" s="29" customFormat="1" ht="15" customHeight="1">
      <c r="C805" s="34" t="s">
        <v>300</v>
      </c>
      <c r="D805" s="281" t="s">
        <v>299</v>
      </c>
      <c r="E805" s="280">
        <f>IF(D805=F805,0,1)</f>
        <v>0</v>
      </c>
      <c r="F805" s="279" t="s">
        <v>299</v>
      </c>
      <c r="G805" s="279" t="s">
        <v>298</v>
      </c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50" t="s">
        <v>172</v>
      </c>
    </row>
    <row r="806" spans="3:89" s="29" customFormat="1" ht="15" customHeight="1">
      <c r="C806" s="34" t="s">
        <v>310</v>
      </c>
      <c r="D806" s="281" t="s">
        <v>151</v>
      </c>
      <c r="E806" s="280">
        <f>IF(D806=F806,0,1)</f>
        <v>0</v>
      </c>
      <c r="F806" s="279" t="s">
        <v>151</v>
      </c>
      <c r="G806" s="279" t="s">
        <v>309</v>
      </c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50" t="s">
        <v>172</v>
      </c>
    </row>
    <row r="807" spans="3:89" s="29" customFormat="1" ht="15" customHeight="1">
      <c r="C807" s="34"/>
      <c r="D807" s="242"/>
      <c r="E807" s="243"/>
      <c r="F807" s="242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50" t="s">
        <v>172</v>
      </c>
    </row>
    <row r="808" spans="3:89" s="29" customFormat="1" ht="15" customHeight="1">
      <c r="C808" s="29" t="str">
        <f>F795&amp;" "&amp;C795</f>
        <v>Phase A Legal - Sales</v>
      </c>
      <c r="D808" s="274">
        <f>IF(F800="",0,F800)</f>
        <v>0</v>
      </c>
      <c r="E808" s="274">
        <f>IF(F802="",0,F802)</f>
        <v>0</v>
      </c>
      <c r="F808" s="121">
        <f t="shared" ref="F808:AK808" si="318">IF(F$17="","",IF(AND(F$17&gt;=$D808,F$17&lt;=$E808),$F$798/($E808-$D808+1),0))</f>
        <v>0</v>
      </c>
      <c r="G808" s="121">
        <f t="shared" si="318"/>
        <v>0</v>
      </c>
      <c r="H808" s="121">
        <f t="shared" si="318"/>
        <v>0</v>
      </c>
      <c r="I808" s="121">
        <f t="shared" si="318"/>
        <v>0</v>
      </c>
      <c r="J808" s="121">
        <f t="shared" si="318"/>
        <v>0</v>
      </c>
      <c r="K808" s="121">
        <f t="shared" si="318"/>
        <v>0</v>
      </c>
      <c r="L808" s="121">
        <f t="shared" si="318"/>
        <v>0</v>
      </c>
      <c r="M808" s="121">
        <f t="shared" si="318"/>
        <v>0</v>
      </c>
      <c r="N808" s="121">
        <f t="shared" si="318"/>
        <v>0</v>
      </c>
      <c r="O808" s="121">
        <f t="shared" si="318"/>
        <v>0</v>
      </c>
      <c r="P808" s="121">
        <f t="shared" si="318"/>
        <v>0</v>
      </c>
      <c r="Q808" s="121">
        <f t="shared" si="318"/>
        <v>0</v>
      </c>
      <c r="R808" s="121">
        <f t="shared" si="318"/>
        <v>0</v>
      </c>
      <c r="S808" s="121">
        <f t="shared" si="318"/>
        <v>0</v>
      </c>
      <c r="T808" s="121">
        <f t="shared" si="318"/>
        <v>0</v>
      </c>
      <c r="U808" s="121">
        <f t="shared" si="318"/>
        <v>0</v>
      </c>
      <c r="V808" s="121">
        <f t="shared" si="318"/>
        <v>0</v>
      </c>
      <c r="W808" s="121">
        <f t="shared" si="318"/>
        <v>0</v>
      </c>
      <c r="X808" s="121">
        <f t="shared" si="318"/>
        <v>0</v>
      </c>
      <c r="Y808" s="121">
        <f t="shared" si="318"/>
        <v>0</v>
      </c>
      <c r="Z808" s="121">
        <f t="shared" si="318"/>
        <v>0</v>
      </c>
      <c r="AA808" s="121">
        <f t="shared" si="318"/>
        <v>0</v>
      </c>
      <c r="AB808" s="121">
        <f t="shared" si="318"/>
        <v>0</v>
      </c>
      <c r="AC808" s="121">
        <f t="shared" si="318"/>
        <v>0</v>
      </c>
      <c r="AD808" s="121">
        <f t="shared" si="318"/>
        <v>0</v>
      </c>
      <c r="AE808" s="121">
        <f t="shared" si="318"/>
        <v>0</v>
      </c>
      <c r="AF808" s="121">
        <f t="shared" si="318"/>
        <v>0</v>
      </c>
      <c r="AG808" s="121">
        <f t="shared" si="318"/>
        <v>0</v>
      </c>
      <c r="AH808" s="121">
        <f t="shared" si="318"/>
        <v>0</v>
      </c>
      <c r="AI808" s="121">
        <f t="shared" si="318"/>
        <v>0</v>
      </c>
      <c r="AJ808" s="121">
        <f t="shared" si="318"/>
        <v>0</v>
      </c>
      <c r="AK808" s="121">
        <f t="shared" si="318"/>
        <v>0</v>
      </c>
      <c r="AL808" s="121">
        <f t="shared" ref="AL808:BQ808" si="319">IF(AL$17="","",IF(AND(AL$17&gt;=$D808,AL$17&lt;=$E808),$F$798/($E808-$D808+1),0))</f>
        <v>0</v>
      </c>
      <c r="AM808" s="121">
        <f t="shared" si="319"/>
        <v>0</v>
      </c>
      <c r="AN808" s="121">
        <f t="shared" si="319"/>
        <v>0</v>
      </c>
      <c r="AO808" s="121">
        <f t="shared" si="319"/>
        <v>0</v>
      </c>
      <c r="AP808" s="121">
        <f t="shared" si="319"/>
        <v>0</v>
      </c>
      <c r="AQ808" s="121">
        <f t="shared" si="319"/>
        <v>0</v>
      </c>
      <c r="AR808" s="121">
        <f t="shared" si="319"/>
        <v>0</v>
      </c>
      <c r="AS808" s="121">
        <f t="shared" si="319"/>
        <v>0</v>
      </c>
      <c r="AT808" s="121">
        <f t="shared" si="319"/>
        <v>0</v>
      </c>
      <c r="AU808" s="121">
        <f t="shared" si="319"/>
        <v>0</v>
      </c>
      <c r="AV808" s="121">
        <f t="shared" si="319"/>
        <v>0</v>
      </c>
      <c r="AW808" s="121">
        <f t="shared" si="319"/>
        <v>0</v>
      </c>
      <c r="AX808" s="121">
        <f t="shared" si="319"/>
        <v>0</v>
      </c>
      <c r="AY808" s="121">
        <f t="shared" si="319"/>
        <v>0</v>
      </c>
      <c r="AZ808" s="121">
        <f t="shared" si="319"/>
        <v>0</v>
      </c>
      <c r="BA808" s="121">
        <f t="shared" si="319"/>
        <v>0</v>
      </c>
      <c r="BB808" s="121">
        <f t="shared" si="319"/>
        <v>0</v>
      </c>
      <c r="BC808" s="121">
        <f t="shared" si="319"/>
        <v>0</v>
      </c>
      <c r="BD808" s="121">
        <f t="shared" si="319"/>
        <v>0</v>
      </c>
      <c r="BE808" s="121">
        <f t="shared" si="319"/>
        <v>0</v>
      </c>
      <c r="BF808" s="121">
        <f t="shared" si="319"/>
        <v>0</v>
      </c>
      <c r="BG808" s="121">
        <f t="shared" si="319"/>
        <v>0</v>
      </c>
      <c r="BH808" s="121">
        <f t="shared" si="319"/>
        <v>0</v>
      </c>
      <c r="BI808" s="121">
        <f t="shared" si="319"/>
        <v>0</v>
      </c>
      <c r="BJ808" s="121">
        <f t="shared" si="319"/>
        <v>0</v>
      </c>
      <c r="BK808" s="121">
        <f t="shared" si="319"/>
        <v>0</v>
      </c>
      <c r="BL808" s="121">
        <f t="shared" si="319"/>
        <v>0</v>
      </c>
      <c r="BM808" s="121">
        <f t="shared" si="319"/>
        <v>0</v>
      </c>
      <c r="BN808" s="121">
        <f t="shared" si="319"/>
        <v>0</v>
      </c>
      <c r="BO808" s="121" t="str">
        <f t="shared" si="319"/>
        <v/>
      </c>
      <c r="BP808" s="121" t="str">
        <f t="shared" si="319"/>
        <v/>
      </c>
      <c r="BQ808" s="121" t="str">
        <f t="shared" si="319"/>
        <v/>
      </c>
      <c r="BR808" s="121" t="str">
        <f t="shared" ref="BR808:CI808" si="320">IF(BR$17="","",IF(AND(BR$17&gt;=$D808,BR$17&lt;=$E808),$F$798/($E808-$D808+1),0))</f>
        <v/>
      </c>
      <c r="BS808" s="121" t="str">
        <f t="shared" si="320"/>
        <v/>
      </c>
      <c r="BT808" s="121" t="str">
        <f t="shared" si="320"/>
        <v/>
      </c>
      <c r="BU808" s="121" t="str">
        <f t="shared" si="320"/>
        <v/>
      </c>
      <c r="BV808" s="121" t="str">
        <f t="shared" si="320"/>
        <v/>
      </c>
      <c r="BW808" s="121" t="str">
        <f t="shared" si="320"/>
        <v/>
      </c>
      <c r="BX808" s="121" t="str">
        <f t="shared" si="320"/>
        <v/>
      </c>
      <c r="BY808" s="121" t="str">
        <f t="shared" si="320"/>
        <v/>
      </c>
      <c r="BZ808" s="121" t="str">
        <f t="shared" si="320"/>
        <v/>
      </c>
      <c r="CA808" s="121" t="str">
        <f t="shared" si="320"/>
        <v/>
      </c>
      <c r="CB808" s="121" t="str">
        <f t="shared" si="320"/>
        <v/>
      </c>
      <c r="CC808" s="121" t="str">
        <f t="shared" si="320"/>
        <v/>
      </c>
      <c r="CD808" s="121" t="str">
        <f t="shared" si="320"/>
        <v/>
      </c>
      <c r="CE808" s="121" t="str">
        <f t="shared" si="320"/>
        <v/>
      </c>
      <c r="CF808" s="121" t="str">
        <f t="shared" si="320"/>
        <v/>
      </c>
      <c r="CG808" s="121" t="str">
        <f t="shared" si="320"/>
        <v/>
      </c>
      <c r="CH808" s="121" t="str">
        <f t="shared" si="320"/>
        <v/>
      </c>
      <c r="CI808" s="121" t="str">
        <f t="shared" si="320"/>
        <v/>
      </c>
      <c r="CJ808" s="51">
        <f>SUM(F808:CI808)</f>
        <v>0</v>
      </c>
      <c r="CK808" s="50" t="s">
        <v>172</v>
      </c>
    </row>
    <row r="809" spans="3:89" s="29" customFormat="1" ht="15" customHeight="1">
      <c r="C809" s="29" t="str">
        <f>G795&amp;" "&amp;C795</f>
        <v>Phase B Legal - Sales</v>
      </c>
      <c r="D809" s="273">
        <f>IF(G800="",0,G800)</f>
        <v>0</v>
      </c>
      <c r="E809" s="273">
        <f>IF(G802="",0,G802)</f>
        <v>0</v>
      </c>
      <c r="F809" s="277">
        <f t="shared" ref="F809:AK809" si="321">IF(F$17="","",IF(AND(F$17&gt;=$D809,F$17&lt;=$E809),$G$798/($E809-$D809+1),0))</f>
        <v>0</v>
      </c>
      <c r="G809" s="277">
        <f t="shared" si="321"/>
        <v>0</v>
      </c>
      <c r="H809" s="277">
        <f t="shared" si="321"/>
        <v>0</v>
      </c>
      <c r="I809" s="277">
        <f t="shared" si="321"/>
        <v>0</v>
      </c>
      <c r="J809" s="277">
        <f t="shared" si="321"/>
        <v>0</v>
      </c>
      <c r="K809" s="277">
        <f t="shared" si="321"/>
        <v>0</v>
      </c>
      <c r="L809" s="277">
        <f t="shared" si="321"/>
        <v>0</v>
      </c>
      <c r="M809" s="277">
        <f t="shared" si="321"/>
        <v>0</v>
      </c>
      <c r="N809" s="277">
        <f t="shared" si="321"/>
        <v>0</v>
      </c>
      <c r="O809" s="277">
        <f t="shared" si="321"/>
        <v>0</v>
      </c>
      <c r="P809" s="277">
        <f t="shared" si="321"/>
        <v>0</v>
      </c>
      <c r="Q809" s="277">
        <f t="shared" si="321"/>
        <v>0</v>
      </c>
      <c r="R809" s="277">
        <f t="shared" si="321"/>
        <v>0</v>
      </c>
      <c r="S809" s="277">
        <f t="shared" si="321"/>
        <v>0</v>
      </c>
      <c r="T809" s="277">
        <f t="shared" si="321"/>
        <v>0</v>
      </c>
      <c r="U809" s="277">
        <f t="shared" si="321"/>
        <v>0</v>
      </c>
      <c r="V809" s="277">
        <f t="shared" si="321"/>
        <v>0</v>
      </c>
      <c r="W809" s="277">
        <f t="shared" si="321"/>
        <v>0</v>
      </c>
      <c r="X809" s="277">
        <f t="shared" si="321"/>
        <v>0</v>
      </c>
      <c r="Y809" s="277">
        <f t="shared" si="321"/>
        <v>0</v>
      </c>
      <c r="Z809" s="277">
        <f t="shared" si="321"/>
        <v>0</v>
      </c>
      <c r="AA809" s="277">
        <f t="shared" si="321"/>
        <v>0</v>
      </c>
      <c r="AB809" s="277">
        <f t="shared" si="321"/>
        <v>0</v>
      </c>
      <c r="AC809" s="277">
        <f t="shared" si="321"/>
        <v>0</v>
      </c>
      <c r="AD809" s="277">
        <f t="shared" si="321"/>
        <v>0</v>
      </c>
      <c r="AE809" s="277">
        <f t="shared" si="321"/>
        <v>0</v>
      </c>
      <c r="AF809" s="277">
        <f t="shared" si="321"/>
        <v>0</v>
      </c>
      <c r="AG809" s="277">
        <f t="shared" si="321"/>
        <v>0</v>
      </c>
      <c r="AH809" s="277">
        <f t="shared" si="321"/>
        <v>0</v>
      </c>
      <c r="AI809" s="277">
        <f t="shared" si="321"/>
        <v>0</v>
      </c>
      <c r="AJ809" s="277">
        <f t="shared" si="321"/>
        <v>0</v>
      </c>
      <c r="AK809" s="277">
        <f t="shared" si="321"/>
        <v>0</v>
      </c>
      <c r="AL809" s="277">
        <f t="shared" ref="AL809:BQ809" si="322">IF(AL$17="","",IF(AND(AL$17&gt;=$D809,AL$17&lt;=$E809),$G$798/($E809-$D809+1),0))</f>
        <v>0</v>
      </c>
      <c r="AM809" s="277">
        <f t="shared" si="322"/>
        <v>0</v>
      </c>
      <c r="AN809" s="277">
        <f t="shared" si="322"/>
        <v>0</v>
      </c>
      <c r="AO809" s="277">
        <f t="shared" si="322"/>
        <v>0</v>
      </c>
      <c r="AP809" s="277">
        <f t="shared" si="322"/>
        <v>0</v>
      </c>
      <c r="AQ809" s="277">
        <f t="shared" si="322"/>
        <v>0</v>
      </c>
      <c r="AR809" s="277">
        <f t="shared" si="322"/>
        <v>0</v>
      </c>
      <c r="AS809" s="277">
        <f t="shared" si="322"/>
        <v>0</v>
      </c>
      <c r="AT809" s="277">
        <f t="shared" si="322"/>
        <v>0</v>
      </c>
      <c r="AU809" s="277">
        <f t="shared" si="322"/>
        <v>0</v>
      </c>
      <c r="AV809" s="277">
        <f t="shared" si="322"/>
        <v>0</v>
      </c>
      <c r="AW809" s="277">
        <f t="shared" si="322"/>
        <v>0</v>
      </c>
      <c r="AX809" s="277">
        <f t="shared" si="322"/>
        <v>0</v>
      </c>
      <c r="AY809" s="277">
        <f t="shared" si="322"/>
        <v>0</v>
      </c>
      <c r="AZ809" s="277">
        <f t="shared" si="322"/>
        <v>0</v>
      </c>
      <c r="BA809" s="277">
        <f t="shared" si="322"/>
        <v>0</v>
      </c>
      <c r="BB809" s="277">
        <f t="shared" si="322"/>
        <v>0</v>
      </c>
      <c r="BC809" s="277">
        <f t="shared" si="322"/>
        <v>0</v>
      </c>
      <c r="BD809" s="277">
        <f t="shared" si="322"/>
        <v>0</v>
      </c>
      <c r="BE809" s="277">
        <f t="shared" si="322"/>
        <v>0</v>
      </c>
      <c r="BF809" s="277">
        <f t="shared" si="322"/>
        <v>0</v>
      </c>
      <c r="BG809" s="277">
        <f t="shared" si="322"/>
        <v>0</v>
      </c>
      <c r="BH809" s="277">
        <f t="shared" si="322"/>
        <v>0</v>
      </c>
      <c r="BI809" s="277">
        <f t="shared" si="322"/>
        <v>0</v>
      </c>
      <c r="BJ809" s="277">
        <f t="shared" si="322"/>
        <v>0</v>
      </c>
      <c r="BK809" s="277">
        <f t="shared" si="322"/>
        <v>0</v>
      </c>
      <c r="BL809" s="277">
        <f t="shared" si="322"/>
        <v>0</v>
      </c>
      <c r="BM809" s="277">
        <f t="shared" si="322"/>
        <v>0</v>
      </c>
      <c r="BN809" s="277">
        <f t="shared" si="322"/>
        <v>0</v>
      </c>
      <c r="BO809" s="277" t="str">
        <f t="shared" si="322"/>
        <v/>
      </c>
      <c r="BP809" s="277" t="str">
        <f t="shared" si="322"/>
        <v/>
      </c>
      <c r="BQ809" s="277" t="str">
        <f t="shared" si="322"/>
        <v/>
      </c>
      <c r="BR809" s="277" t="str">
        <f t="shared" ref="BR809:CI809" si="323">IF(BR$17="","",IF(AND(BR$17&gt;=$D809,BR$17&lt;=$E809),$G$798/($E809-$D809+1),0))</f>
        <v/>
      </c>
      <c r="BS809" s="277" t="str">
        <f t="shared" si="323"/>
        <v/>
      </c>
      <c r="BT809" s="277" t="str">
        <f t="shared" si="323"/>
        <v/>
      </c>
      <c r="BU809" s="277" t="str">
        <f t="shared" si="323"/>
        <v/>
      </c>
      <c r="BV809" s="277" t="str">
        <f t="shared" si="323"/>
        <v/>
      </c>
      <c r="BW809" s="277" t="str">
        <f t="shared" si="323"/>
        <v/>
      </c>
      <c r="BX809" s="277" t="str">
        <f t="shared" si="323"/>
        <v/>
      </c>
      <c r="BY809" s="277" t="str">
        <f t="shared" si="323"/>
        <v/>
      </c>
      <c r="BZ809" s="277" t="str">
        <f t="shared" si="323"/>
        <v/>
      </c>
      <c r="CA809" s="277" t="str">
        <f t="shared" si="323"/>
        <v/>
      </c>
      <c r="CB809" s="277" t="str">
        <f t="shared" si="323"/>
        <v/>
      </c>
      <c r="CC809" s="277" t="str">
        <f t="shared" si="323"/>
        <v/>
      </c>
      <c r="CD809" s="277" t="str">
        <f t="shared" si="323"/>
        <v/>
      </c>
      <c r="CE809" s="277" t="str">
        <f t="shared" si="323"/>
        <v/>
      </c>
      <c r="CF809" s="277" t="str">
        <f t="shared" si="323"/>
        <v/>
      </c>
      <c r="CG809" s="277" t="str">
        <f t="shared" si="323"/>
        <v/>
      </c>
      <c r="CH809" s="277" t="str">
        <f t="shared" si="323"/>
        <v/>
      </c>
      <c r="CI809" s="277" t="str">
        <f t="shared" si="323"/>
        <v/>
      </c>
      <c r="CJ809" s="60">
        <f>SUM(F809:CI809)</f>
        <v>0</v>
      </c>
      <c r="CK809" s="50" t="s">
        <v>172</v>
      </c>
    </row>
    <row r="810" spans="3:89" s="29" customFormat="1" ht="15" customHeight="1">
      <c r="C810" s="140" t="str">
        <f>"Total "&amp;C795</f>
        <v>Total Legal - Sales</v>
      </c>
      <c r="D810" s="270">
        <f>IF(D800="",0,D800)</f>
        <v>0</v>
      </c>
      <c r="E810" s="270">
        <f>IF(D802="",0,D802)</f>
        <v>0</v>
      </c>
      <c r="F810" s="276">
        <f t="shared" ref="F810:AK810" si="324">IF(F$17="","",IF($E$805=0,SUM(F808:F809),IF(AND(F$17&gt;=$D810,F$17&lt;=$E810),$D$798/($E810-$D810+1),0)))</f>
        <v>0</v>
      </c>
      <c r="G810" s="276">
        <f t="shared" si="324"/>
        <v>0</v>
      </c>
      <c r="H810" s="276">
        <f t="shared" si="324"/>
        <v>0</v>
      </c>
      <c r="I810" s="276">
        <f t="shared" si="324"/>
        <v>0</v>
      </c>
      <c r="J810" s="276">
        <f t="shared" si="324"/>
        <v>0</v>
      </c>
      <c r="K810" s="276">
        <f t="shared" si="324"/>
        <v>0</v>
      </c>
      <c r="L810" s="276">
        <f t="shared" si="324"/>
        <v>0</v>
      </c>
      <c r="M810" s="276">
        <f t="shared" si="324"/>
        <v>0</v>
      </c>
      <c r="N810" s="276">
        <f t="shared" si="324"/>
        <v>0</v>
      </c>
      <c r="O810" s="276">
        <f t="shared" si="324"/>
        <v>0</v>
      </c>
      <c r="P810" s="276">
        <f t="shared" si="324"/>
        <v>0</v>
      </c>
      <c r="Q810" s="276">
        <f t="shared" si="324"/>
        <v>0</v>
      </c>
      <c r="R810" s="276">
        <f t="shared" si="324"/>
        <v>0</v>
      </c>
      <c r="S810" s="276">
        <f t="shared" si="324"/>
        <v>0</v>
      </c>
      <c r="T810" s="276">
        <f t="shared" si="324"/>
        <v>0</v>
      </c>
      <c r="U810" s="276">
        <f t="shared" si="324"/>
        <v>0</v>
      </c>
      <c r="V810" s="276">
        <f t="shared" si="324"/>
        <v>0</v>
      </c>
      <c r="W810" s="276">
        <f t="shared" si="324"/>
        <v>0</v>
      </c>
      <c r="X810" s="276">
        <f t="shared" si="324"/>
        <v>0</v>
      </c>
      <c r="Y810" s="276">
        <f t="shared" si="324"/>
        <v>0</v>
      </c>
      <c r="Z810" s="276">
        <f t="shared" si="324"/>
        <v>0</v>
      </c>
      <c r="AA810" s="276">
        <f t="shared" si="324"/>
        <v>0</v>
      </c>
      <c r="AB810" s="276">
        <f t="shared" si="324"/>
        <v>0</v>
      </c>
      <c r="AC810" s="276">
        <f t="shared" si="324"/>
        <v>0</v>
      </c>
      <c r="AD810" s="276">
        <f t="shared" si="324"/>
        <v>0</v>
      </c>
      <c r="AE810" s="276">
        <f t="shared" si="324"/>
        <v>0</v>
      </c>
      <c r="AF810" s="276">
        <f t="shared" si="324"/>
        <v>0</v>
      </c>
      <c r="AG810" s="276">
        <f t="shared" si="324"/>
        <v>0</v>
      </c>
      <c r="AH810" s="276">
        <f t="shared" si="324"/>
        <v>0</v>
      </c>
      <c r="AI810" s="276">
        <f t="shared" si="324"/>
        <v>0</v>
      </c>
      <c r="AJ810" s="276">
        <f t="shared" si="324"/>
        <v>0</v>
      </c>
      <c r="AK810" s="276">
        <f t="shared" si="324"/>
        <v>0</v>
      </c>
      <c r="AL810" s="276">
        <f t="shared" ref="AL810:BQ810" si="325">IF(AL$17="","",IF($E$805=0,SUM(AL808:AL809),IF(AND(AL$17&gt;=$D810,AL$17&lt;=$E810),$D$798/($E810-$D810+1),0)))</f>
        <v>0</v>
      </c>
      <c r="AM810" s="276">
        <f t="shared" si="325"/>
        <v>0</v>
      </c>
      <c r="AN810" s="276">
        <f t="shared" si="325"/>
        <v>0</v>
      </c>
      <c r="AO810" s="276">
        <f t="shared" si="325"/>
        <v>0</v>
      </c>
      <c r="AP810" s="276">
        <f t="shared" si="325"/>
        <v>0</v>
      </c>
      <c r="AQ810" s="276">
        <f t="shared" si="325"/>
        <v>0</v>
      </c>
      <c r="AR810" s="276">
        <f t="shared" si="325"/>
        <v>0</v>
      </c>
      <c r="AS810" s="276">
        <f t="shared" si="325"/>
        <v>0</v>
      </c>
      <c r="AT810" s="276">
        <f t="shared" si="325"/>
        <v>0</v>
      </c>
      <c r="AU810" s="276">
        <f t="shared" si="325"/>
        <v>0</v>
      </c>
      <c r="AV810" s="276">
        <f t="shared" si="325"/>
        <v>0</v>
      </c>
      <c r="AW810" s="276">
        <f t="shared" si="325"/>
        <v>0</v>
      </c>
      <c r="AX810" s="276">
        <f t="shared" si="325"/>
        <v>0</v>
      </c>
      <c r="AY810" s="276">
        <f t="shared" si="325"/>
        <v>0</v>
      </c>
      <c r="AZ810" s="276">
        <f t="shared" si="325"/>
        <v>0</v>
      </c>
      <c r="BA810" s="276">
        <f t="shared" si="325"/>
        <v>0</v>
      </c>
      <c r="BB810" s="276">
        <f t="shared" si="325"/>
        <v>0</v>
      </c>
      <c r="BC810" s="276">
        <f t="shared" si="325"/>
        <v>0</v>
      </c>
      <c r="BD810" s="276">
        <f t="shared" si="325"/>
        <v>0</v>
      </c>
      <c r="BE810" s="276">
        <f t="shared" si="325"/>
        <v>0</v>
      </c>
      <c r="BF810" s="276">
        <f t="shared" si="325"/>
        <v>0</v>
      </c>
      <c r="BG810" s="276">
        <f t="shared" si="325"/>
        <v>0</v>
      </c>
      <c r="BH810" s="276">
        <f t="shared" si="325"/>
        <v>0</v>
      </c>
      <c r="BI810" s="276">
        <f t="shared" si="325"/>
        <v>0</v>
      </c>
      <c r="BJ810" s="276">
        <f t="shared" si="325"/>
        <v>0</v>
      </c>
      <c r="BK810" s="276">
        <f t="shared" si="325"/>
        <v>0</v>
      </c>
      <c r="BL810" s="276">
        <f t="shared" si="325"/>
        <v>0</v>
      </c>
      <c r="BM810" s="276">
        <f t="shared" si="325"/>
        <v>0</v>
      </c>
      <c r="BN810" s="276">
        <f t="shared" si="325"/>
        <v>0</v>
      </c>
      <c r="BO810" s="276" t="str">
        <f t="shared" si="325"/>
        <v/>
      </c>
      <c r="BP810" s="276" t="str">
        <f t="shared" si="325"/>
        <v/>
      </c>
      <c r="BQ810" s="276" t="str">
        <f t="shared" si="325"/>
        <v/>
      </c>
      <c r="BR810" s="276" t="str">
        <f t="shared" ref="BR810:CI810" si="326">IF(BR$17="","",IF($E$805=0,SUM(BR808:BR809),IF(AND(BR$17&gt;=$D810,BR$17&lt;=$E810),$D$798/($E810-$D810+1),0)))</f>
        <v/>
      </c>
      <c r="BS810" s="276" t="str">
        <f t="shared" si="326"/>
        <v/>
      </c>
      <c r="BT810" s="276" t="str">
        <f t="shared" si="326"/>
        <v/>
      </c>
      <c r="BU810" s="276" t="str">
        <f t="shared" si="326"/>
        <v/>
      </c>
      <c r="BV810" s="276" t="str">
        <f t="shared" si="326"/>
        <v/>
      </c>
      <c r="BW810" s="276" t="str">
        <f t="shared" si="326"/>
        <v/>
      </c>
      <c r="BX810" s="276" t="str">
        <f t="shared" si="326"/>
        <v/>
      </c>
      <c r="BY810" s="276" t="str">
        <f t="shared" si="326"/>
        <v/>
      </c>
      <c r="BZ810" s="276" t="str">
        <f t="shared" si="326"/>
        <v/>
      </c>
      <c r="CA810" s="276" t="str">
        <f t="shared" si="326"/>
        <v/>
      </c>
      <c r="CB810" s="276" t="str">
        <f t="shared" si="326"/>
        <v/>
      </c>
      <c r="CC810" s="276" t="str">
        <f t="shared" si="326"/>
        <v/>
      </c>
      <c r="CD810" s="276" t="str">
        <f t="shared" si="326"/>
        <v/>
      </c>
      <c r="CE810" s="276" t="str">
        <f t="shared" si="326"/>
        <v/>
      </c>
      <c r="CF810" s="276" t="str">
        <f t="shared" si="326"/>
        <v/>
      </c>
      <c r="CG810" s="276" t="str">
        <f t="shared" si="326"/>
        <v/>
      </c>
      <c r="CH810" s="276" t="str">
        <f t="shared" si="326"/>
        <v/>
      </c>
      <c r="CI810" s="276" t="str">
        <f t="shared" si="326"/>
        <v/>
      </c>
      <c r="CJ810" s="51">
        <f>SUM(F810:CI810)</f>
        <v>0</v>
      </c>
      <c r="CK810" s="50" t="s">
        <v>172</v>
      </c>
    </row>
    <row r="811" spans="3:89" s="29" customFormat="1" ht="15" customHeight="1">
      <c r="D811" s="289"/>
      <c r="E811" s="289"/>
      <c r="F811" s="300"/>
      <c r="G811" s="300"/>
      <c r="H811" s="300"/>
      <c r="I811" s="300"/>
      <c r="J811" s="300"/>
      <c r="K811" s="300"/>
      <c r="L811" s="300"/>
      <c r="M811" s="300"/>
      <c r="N811" s="300"/>
      <c r="O811" s="300"/>
      <c r="P811" s="300"/>
      <c r="Q811" s="300"/>
      <c r="R811" s="300"/>
      <c r="S811" s="300"/>
      <c r="T811" s="300"/>
      <c r="U811" s="300"/>
      <c r="V811" s="300"/>
      <c r="W811" s="300"/>
      <c r="X811" s="300"/>
      <c r="Y811" s="300"/>
      <c r="Z811" s="300"/>
      <c r="AA811" s="300"/>
      <c r="AB811" s="300"/>
      <c r="AC811" s="300"/>
      <c r="AD811" s="300"/>
      <c r="AE811" s="300"/>
      <c r="AF811" s="300"/>
      <c r="AG811" s="300"/>
      <c r="AH811" s="300"/>
      <c r="AI811" s="300"/>
      <c r="AJ811" s="300"/>
      <c r="AK811" s="300"/>
      <c r="AL811" s="300"/>
      <c r="AM811" s="300"/>
      <c r="AN811" s="300"/>
      <c r="AO811" s="300"/>
      <c r="AP811" s="300"/>
      <c r="AQ811" s="300"/>
      <c r="AR811" s="300"/>
      <c r="AS811" s="300"/>
      <c r="AT811" s="300"/>
      <c r="AU811" s="300"/>
      <c r="AV811" s="300"/>
      <c r="AW811" s="300"/>
      <c r="AX811" s="300"/>
      <c r="AY811" s="300"/>
      <c r="AZ811" s="300"/>
      <c r="BA811" s="300"/>
      <c r="BB811" s="300"/>
      <c r="BC811" s="300"/>
      <c r="BD811" s="300"/>
      <c r="BE811" s="300"/>
      <c r="BF811" s="300"/>
      <c r="BG811" s="300"/>
      <c r="BH811" s="300"/>
      <c r="BI811" s="300"/>
      <c r="BJ811" s="300"/>
      <c r="BK811" s="300"/>
      <c r="BL811" s="300"/>
      <c r="BM811" s="300"/>
      <c r="BN811" s="300"/>
      <c r="BO811" s="300"/>
      <c r="BP811" s="300"/>
      <c r="BQ811" s="300"/>
      <c r="BR811" s="300"/>
      <c r="BS811" s="300"/>
      <c r="BT811" s="300"/>
      <c r="BU811" s="300"/>
      <c r="BV811" s="300"/>
      <c r="BW811" s="300"/>
      <c r="BX811" s="300"/>
      <c r="BY811" s="300"/>
      <c r="BZ811" s="300"/>
      <c r="CA811" s="300"/>
      <c r="CB811" s="300"/>
      <c r="CC811" s="300"/>
      <c r="CD811" s="300"/>
      <c r="CE811" s="300"/>
      <c r="CF811" s="300"/>
      <c r="CG811" s="300"/>
      <c r="CH811" s="300"/>
      <c r="CI811" s="300"/>
      <c r="CJ811" s="18"/>
      <c r="CK811" s="50" t="s">
        <v>172</v>
      </c>
    </row>
    <row r="812" spans="3:89" s="29" customFormat="1" ht="15" customHeight="1">
      <c r="C812" s="120"/>
      <c r="D812" s="242"/>
      <c r="E812" s="243"/>
      <c r="F812" s="242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50" t="s">
        <v>172</v>
      </c>
    </row>
    <row r="813" spans="3:89" s="29" customFormat="1" ht="15" customHeight="1">
      <c r="C813" s="266" t="s">
        <v>353</v>
      </c>
      <c r="D813" s="249" t="s">
        <v>296</v>
      </c>
      <c r="E813" s="249" t="s">
        <v>303</v>
      </c>
      <c r="F813" s="265" t="s">
        <v>295</v>
      </c>
      <c r="G813" s="264" t="s">
        <v>294</v>
      </c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50" t="s">
        <v>172</v>
      </c>
    </row>
    <row r="814" spans="3:89" s="29" customFormat="1" ht="15" customHeight="1">
      <c r="C814" s="34" t="str">
        <f>"Total "&amp;C813</f>
        <v>Total Legal - Land Acq.</v>
      </c>
      <c r="D814" s="118">
        <f>IF(C$76="","",IF(E814="",G814+F814,E814))</f>
        <v>0</v>
      </c>
      <c r="E814" s="302"/>
      <c r="F814" s="93">
        <v>0</v>
      </c>
      <c r="G814" s="93">
        <v>0</v>
      </c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50" t="s">
        <v>172</v>
      </c>
    </row>
    <row r="815" spans="3:89" s="29" customFormat="1" ht="15" customHeight="1">
      <c r="C815" s="34" t="s">
        <v>352</v>
      </c>
      <c r="D815" s="78">
        <v>0</v>
      </c>
      <c r="E815" s="78"/>
      <c r="F815" s="78">
        <v>0</v>
      </c>
      <c r="G815" s="78">
        <v>0</v>
      </c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50" t="s">
        <v>172</v>
      </c>
    </row>
    <row r="816" spans="3:89" s="29" customFormat="1" ht="15" customHeight="1">
      <c r="C816" s="34"/>
      <c r="D816" s="313"/>
      <c r="E816" s="302"/>
      <c r="F816" s="313"/>
      <c r="G816" s="313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50" t="s">
        <v>172</v>
      </c>
    </row>
    <row r="817" spans="3:89" s="29" customFormat="1" ht="15" customHeight="1">
      <c r="C817" s="34" t="str">
        <f>C814&amp;" Start Period"</f>
        <v>Total Legal - Land Acq. Start Period</v>
      </c>
      <c r="D817" s="282">
        <f>MIN(F817:G817)</f>
        <v>0</v>
      </c>
      <c r="F817" s="282">
        <v>0</v>
      </c>
      <c r="G817" s="282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50" t="s">
        <v>172</v>
      </c>
    </row>
    <row r="818" spans="3:89" s="29" customFormat="1" ht="15" customHeight="1">
      <c r="C818" s="207" t="s">
        <v>13</v>
      </c>
      <c r="D818" s="206">
        <f>IF(D817="","",INDEX($F$16:$CK$17,1,MATCH(D817,$F$17:$CK$17,1)))</f>
        <v>42094</v>
      </c>
      <c r="F818" s="206">
        <f>IF(F817="","",INDEX($F$16:$CK$17,1,MATCH(F817,$F$17:$CK$17,1)))</f>
        <v>42094</v>
      </c>
      <c r="G818" s="206" t="str">
        <f>IF(G817="","",INDEX($F$16:$CK$17,1,MATCH(G817,$F$17:$CK$17,1)))</f>
        <v/>
      </c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50" t="s">
        <v>172</v>
      </c>
    </row>
    <row r="819" spans="3:89" s="29" customFormat="1" ht="15" customHeight="1">
      <c r="C819" s="34" t="str">
        <f>C814&amp;" End Period"</f>
        <v>Total Legal - Land Acq. End Period</v>
      </c>
      <c r="D819" s="282">
        <f>MAX(F819:G819)</f>
        <v>0</v>
      </c>
      <c r="F819" s="282">
        <v>0</v>
      </c>
      <c r="G819" s="282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50" t="s">
        <v>172</v>
      </c>
    </row>
    <row r="820" spans="3:89" s="29" customFormat="1" ht="15" customHeight="1">
      <c r="C820" s="207" t="s">
        <v>13</v>
      </c>
      <c r="D820" s="206">
        <f>IF(D819="","",INDEX($F$16:$CK$17,1,MATCH(D819,$F$17:$CK$17,1)))</f>
        <v>42094</v>
      </c>
      <c r="F820" s="206">
        <f>IF(F819="","",INDEX($F$16:$CK$17,1,MATCH(F819,$F$17:$CK$17,1)))</f>
        <v>42094</v>
      </c>
      <c r="G820" s="206" t="str">
        <f>IF(G819="","",INDEX($F$16:$CK$17,1,MATCH(G819,$F$17:$CK$17,1)))</f>
        <v/>
      </c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50" t="s">
        <v>172</v>
      </c>
    </row>
    <row r="821" spans="3:89" s="29" customFormat="1" ht="15" customHeight="1">
      <c r="C821" s="34"/>
      <c r="D821" s="242"/>
      <c r="E821" s="243"/>
      <c r="F821" s="242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50" t="s">
        <v>172</v>
      </c>
    </row>
    <row r="822" spans="3:89" s="29" customFormat="1" ht="15" customHeight="1">
      <c r="C822" s="34" t="s">
        <v>300</v>
      </c>
      <c r="D822" s="281" t="s">
        <v>299</v>
      </c>
      <c r="E822" s="280">
        <f>IF(D822=F822,0,1)</f>
        <v>0</v>
      </c>
      <c r="F822" s="279" t="s">
        <v>299</v>
      </c>
      <c r="G822" s="279" t="s">
        <v>298</v>
      </c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50" t="s">
        <v>172</v>
      </c>
    </row>
    <row r="823" spans="3:89" s="29" customFormat="1" ht="15" customHeight="1">
      <c r="C823" s="34" t="s">
        <v>310</v>
      </c>
      <c r="D823" s="281" t="s">
        <v>151</v>
      </c>
      <c r="E823" s="280">
        <f>IF(D823=F823,0,1)</f>
        <v>0</v>
      </c>
      <c r="F823" s="279" t="s">
        <v>151</v>
      </c>
      <c r="G823" s="279" t="s">
        <v>309</v>
      </c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50" t="s">
        <v>172</v>
      </c>
    </row>
    <row r="824" spans="3:89" s="29" customFormat="1" ht="15" customHeight="1">
      <c r="C824" s="34"/>
      <c r="D824" s="242"/>
      <c r="E824" s="243"/>
      <c r="F824" s="242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50" t="s">
        <v>172</v>
      </c>
    </row>
    <row r="825" spans="3:89" s="29" customFormat="1" ht="15" customHeight="1">
      <c r="C825" s="29" t="str">
        <f>$F813&amp;" "&amp;C813</f>
        <v>Phase A Legal - Land Acq.</v>
      </c>
      <c r="D825" s="274">
        <f>IF(F817="",0,F817)</f>
        <v>0</v>
      </c>
      <c r="E825" s="274">
        <f>IF(F819="",0,F819)</f>
        <v>0</v>
      </c>
      <c r="F825" s="121">
        <f t="shared" ref="F825:AK825" si="327">IF(F$17="","",IF(F$17=$D825,$F$814*$F$815,IF(F$17=$E825,$F$814*(1-$F$815),0)))</f>
        <v>0</v>
      </c>
      <c r="G825" s="121">
        <f t="shared" si="327"/>
        <v>0</v>
      </c>
      <c r="H825" s="121">
        <f t="shared" si="327"/>
        <v>0</v>
      </c>
      <c r="I825" s="121">
        <f t="shared" si="327"/>
        <v>0</v>
      </c>
      <c r="J825" s="121">
        <f t="shared" si="327"/>
        <v>0</v>
      </c>
      <c r="K825" s="121">
        <f t="shared" si="327"/>
        <v>0</v>
      </c>
      <c r="L825" s="121">
        <f t="shared" si="327"/>
        <v>0</v>
      </c>
      <c r="M825" s="121">
        <f t="shared" si="327"/>
        <v>0</v>
      </c>
      <c r="N825" s="121">
        <f t="shared" si="327"/>
        <v>0</v>
      </c>
      <c r="O825" s="121">
        <f t="shared" si="327"/>
        <v>0</v>
      </c>
      <c r="P825" s="121">
        <f t="shared" si="327"/>
        <v>0</v>
      </c>
      <c r="Q825" s="121">
        <f t="shared" si="327"/>
        <v>0</v>
      </c>
      <c r="R825" s="121">
        <f t="shared" si="327"/>
        <v>0</v>
      </c>
      <c r="S825" s="121">
        <f t="shared" si="327"/>
        <v>0</v>
      </c>
      <c r="T825" s="121">
        <f t="shared" si="327"/>
        <v>0</v>
      </c>
      <c r="U825" s="121">
        <f t="shared" si="327"/>
        <v>0</v>
      </c>
      <c r="V825" s="121">
        <f t="shared" si="327"/>
        <v>0</v>
      </c>
      <c r="W825" s="121">
        <f t="shared" si="327"/>
        <v>0</v>
      </c>
      <c r="X825" s="121">
        <f t="shared" si="327"/>
        <v>0</v>
      </c>
      <c r="Y825" s="121">
        <f t="shared" si="327"/>
        <v>0</v>
      </c>
      <c r="Z825" s="121">
        <f t="shared" si="327"/>
        <v>0</v>
      </c>
      <c r="AA825" s="121">
        <f t="shared" si="327"/>
        <v>0</v>
      </c>
      <c r="AB825" s="121">
        <f t="shared" si="327"/>
        <v>0</v>
      </c>
      <c r="AC825" s="121">
        <f t="shared" si="327"/>
        <v>0</v>
      </c>
      <c r="AD825" s="121">
        <f t="shared" si="327"/>
        <v>0</v>
      </c>
      <c r="AE825" s="121">
        <f t="shared" si="327"/>
        <v>0</v>
      </c>
      <c r="AF825" s="121">
        <f t="shared" si="327"/>
        <v>0</v>
      </c>
      <c r="AG825" s="121">
        <f t="shared" si="327"/>
        <v>0</v>
      </c>
      <c r="AH825" s="121">
        <f t="shared" si="327"/>
        <v>0</v>
      </c>
      <c r="AI825" s="121">
        <f t="shared" si="327"/>
        <v>0</v>
      </c>
      <c r="AJ825" s="121">
        <f t="shared" si="327"/>
        <v>0</v>
      </c>
      <c r="AK825" s="121">
        <f t="shared" si="327"/>
        <v>0</v>
      </c>
      <c r="AL825" s="121">
        <f t="shared" ref="AL825:BQ825" si="328">IF(AL$17="","",IF(AL$17=$D825,$F$814*$F$815,IF(AL$17=$E825,$F$814*(1-$F$815),0)))</f>
        <v>0</v>
      </c>
      <c r="AM825" s="121">
        <f t="shared" si="328"/>
        <v>0</v>
      </c>
      <c r="AN825" s="121">
        <f t="shared" si="328"/>
        <v>0</v>
      </c>
      <c r="AO825" s="121">
        <f t="shared" si="328"/>
        <v>0</v>
      </c>
      <c r="AP825" s="121">
        <f t="shared" si="328"/>
        <v>0</v>
      </c>
      <c r="AQ825" s="121">
        <f t="shared" si="328"/>
        <v>0</v>
      </c>
      <c r="AR825" s="121">
        <f t="shared" si="328"/>
        <v>0</v>
      </c>
      <c r="AS825" s="121">
        <f t="shared" si="328"/>
        <v>0</v>
      </c>
      <c r="AT825" s="121">
        <f t="shared" si="328"/>
        <v>0</v>
      </c>
      <c r="AU825" s="121">
        <f t="shared" si="328"/>
        <v>0</v>
      </c>
      <c r="AV825" s="121">
        <f t="shared" si="328"/>
        <v>0</v>
      </c>
      <c r="AW825" s="121">
        <f t="shared" si="328"/>
        <v>0</v>
      </c>
      <c r="AX825" s="121">
        <f t="shared" si="328"/>
        <v>0</v>
      </c>
      <c r="AY825" s="121">
        <f t="shared" si="328"/>
        <v>0</v>
      </c>
      <c r="AZ825" s="121">
        <f t="shared" si="328"/>
        <v>0</v>
      </c>
      <c r="BA825" s="121">
        <f t="shared" si="328"/>
        <v>0</v>
      </c>
      <c r="BB825" s="121">
        <f t="shared" si="328"/>
        <v>0</v>
      </c>
      <c r="BC825" s="121">
        <f t="shared" si="328"/>
        <v>0</v>
      </c>
      <c r="BD825" s="121">
        <f t="shared" si="328"/>
        <v>0</v>
      </c>
      <c r="BE825" s="121">
        <f t="shared" si="328"/>
        <v>0</v>
      </c>
      <c r="BF825" s="121">
        <f t="shared" si="328"/>
        <v>0</v>
      </c>
      <c r="BG825" s="121">
        <f t="shared" si="328"/>
        <v>0</v>
      </c>
      <c r="BH825" s="121">
        <f t="shared" si="328"/>
        <v>0</v>
      </c>
      <c r="BI825" s="121">
        <f t="shared" si="328"/>
        <v>0</v>
      </c>
      <c r="BJ825" s="121">
        <f t="shared" si="328"/>
        <v>0</v>
      </c>
      <c r="BK825" s="121">
        <f t="shared" si="328"/>
        <v>0</v>
      </c>
      <c r="BL825" s="121">
        <f t="shared" si="328"/>
        <v>0</v>
      </c>
      <c r="BM825" s="121">
        <f t="shared" si="328"/>
        <v>0</v>
      </c>
      <c r="BN825" s="121">
        <f t="shared" si="328"/>
        <v>0</v>
      </c>
      <c r="BO825" s="121" t="str">
        <f t="shared" si="328"/>
        <v/>
      </c>
      <c r="BP825" s="121" t="str">
        <f t="shared" si="328"/>
        <v/>
      </c>
      <c r="BQ825" s="121" t="str">
        <f t="shared" si="328"/>
        <v/>
      </c>
      <c r="BR825" s="121" t="str">
        <f t="shared" ref="BR825:CI825" si="329">IF(BR$17="","",IF(BR$17=$D825,$F$814*$F$815,IF(BR$17=$E825,$F$814*(1-$F$815),0)))</f>
        <v/>
      </c>
      <c r="BS825" s="121" t="str">
        <f t="shared" si="329"/>
        <v/>
      </c>
      <c r="BT825" s="121" t="str">
        <f t="shared" si="329"/>
        <v/>
      </c>
      <c r="BU825" s="121" t="str">
        <f t="shared" si="329"/>
        <v/>
      </c>
      <c r="BV825" s="121" t="str">
        <f t="shared" si="329"/>
        <v/>
      </c>
      <c r="BW825" s="121" t="str">
        <f t="shared" si="329"/>
        <v/>
      </c>
      <c r="BX825" s="121" t="str">
        <f t="shared" si="329"/>
        <v/>
      </c>
      <c r="BY825" s="121" t="str">
        <f t="shared" si="329"/>
        <v/>
      </c>
      <c r="BZ825" s="121" t="str">
        <f t="shared" si="329"/>
        <v/>
      </c>
      <c r="CA825" s="121" t="str">
        <f t="shared" si="329"/>
        <v/>
      </c>
      <c r="CB825" s="121" t="str">
        <f t="shared" si="329"/>
        <v/>
      </c>
      <c r="CC825" s="121" t="str">
        <f t="shared" si="329"/>
        <v/>
      </c>
      <c r="CD825" s="121" t="str">
        <f t="shared" si="329"/>
        <v/>
      </c>
      <c r="CE825" s="121" t="str">
        <f t="shared" si="329"/>
        <v/>
      </c>
      <c r="CF825" s="121" t="str">
        <f t="shared" si="329"/>
        <v/>
      </c>
      <c r="CG825" s="121" t="str">
        <f t="shared" si="329"/>
        <v/>
      </c>
      <c r="CH825" s="121" t="str">
        <f t="shared" si="329"/>
        <v/>
      </c>
      <c r="CI825" s="121" t="str">
        <f t="shared" si="329"/>
        <v/>
      </c>
      <c r="CJ825" s="51">
        <f>SUM(F825:CI825)</f>
        <v>0</v>
      </c>
      <c r="CK825" s="50" t="s">
        <v>172</v>
      </c>
    </row>
    <row r="826" spans="3:89" s="29" customFormat="1" ht="15" customHeight="1">
      <c r="C826" s="29" t="str">
        <f>G813&amp;" "&amp;C813</f>
        <v>Phase B Legal - Land Acq.</v>
      </c>
      <c r="D826" s="273">
        <f>IF(G817="",0,G817)</f>
        <v>0</v>
      </c>
      <c r="E826" s="273">
        <f>IF(G819="",0,G819)</f>
        <v>0</v>
      </c>
      <c r="F826" s="121">
        <f t="shared" ref="F826:AK826" si="330">IF(F$17="","",IF(F$17=$D826,$G$814*$G$815,IF(F$17=$E826,$G$814*(1-$G$815),0)))</f>
        <v>0</v>
      </c>
      <c r="G826" s="121">
        <f t="shared" si="330"/>
        <v>0</v>
      </c>
      <c r="H826" s="121">
        <f t="shared" si="330"/>
        <v>0</v>
      </c>
      <c r="I826" s="121">
        <f t="shared" si="330"/>
        <v>0</v>
      </c>
      <c r="J826" s="121">
        <f t="shared" si="330"/>
        <v>0</v>
      </c>
      <c r="K826" s="121">
        <f t="shared" si="330"/>
        <v>0</v>
      </c>
      <c r="L826" s="121">
        <f t="shared" si="330"/>
        <v>0</v>
      </c>
      <c r="M826" s="121">
        <f t="shared" si="330"/>
        <v>0</v>
      </c>
      <c r="N826" s="121">
        <f t="shared" si="330"/>
        <v>0</v>
      </c>
      <c r="O826" s="121">
        <f t="shared" si="330"/>
        <v>0</v>
      </c>
      <c r="P826" s="121">
        <f t="shared" si="330"/>
        <v>0</v>
      </c>
      <c r="Q826" s="121">
        <f t="shared" si="330"/>
        <v>0</v>
      </c>
      <c r="R826" s="121">
        <f t="shared" si="330"/>
        <v>0</v>
      </c>
      <c r="S826" s="121">
        <f t="shared" si="330"/>
        <v>0</v>
      </c>
      <c r="T826" s="121">
        <f t="shared" si="330"/>
        <v>0</v>
      </c>
      <c r="U826" s="121">
        <f t="shared" si="330"/>
        <v>0</v>
      </c>
      <c r="V826" s="121">
        <f t="shared" si="330"/>
        <v>0</v>
      </c>
      <c r="W826" s="121">
        <f t="shared" si="330"/>
        <v>0</v>
      </c>
      <c r="X826" s="121">
        <f t="shared" si="330"/>
        <v>0</v>
      </c>
      <c r="Y826" s="121">
        <f t="shared" si="330"/>
        <v>0</v>
      </c>
      <c r="Z826" s="121">
        <f t="shared" si="330"/>
        <v>0</v>
      </c>
      <c r="AA826" s="121">
        <f t="shared" si="330"/>
        <v>0</v>
      </c>
      <c r="AB826" s="121">
        <f t="shared" si="330"/>
        <v>0</v>
      </c>
      <c r="AC826" s="121">
        <f t="shared" si="330"/>
        <v>0</v>
      </c>
      <c r="AD826" s="121">
        <f t="shared" si="330"/>
        <v>0</v>
      </c>
      <c r="AE826" s="121">
        <f t="shared" si="330"/>
        <v>0</v>
      </c>
      <c r="AF826" s="121">
        <f t="shared" si="330"/>
        <v>0</v>
      </c>
      <c r="AG826" s="121">
        <f t="shared" si="330"/>
        <v>0</v>
      </c>
      <c r="AH826" s="121">
        <f t="shared" si="330"/>
        <v>0</v>
      </c>
      <c r="AI826" s="121">
        <f t="shared" si="330"/>
        <v>0</v>
      </c>
      <c r="AJ826" s="121">
        <f t="shared" si="330"/>
        <v>0</v>
      </c>
      <c r="AK826" s="121">
        <f t="shared" si="330"/>
        <v>0</v>
      </c>
      <c r="AL826" s="121">
        <f t="shared" ref="AL826:BQ826" si="331">IF(AL$17="","",IF(AL$17=$D826,$G$814*$G$815,IF(AL$17=$E826,$G$814*(1-$G$815),0)))</f>
        <v>0</v>
      </c>
      <c r="AM826" s="121">
        <f t="shared" si="331"/>
        <v>0</v>
      </c>
      <c r="AN826" s="121">
        <f t="shared" si="331"/>
        <v>0</v>
      </c>
      <c r="AO826" s="121">
        <f t="shared" si="331"/>
        <v>0</v>
      </c>
      <c r="AP826" s="121">
        <f t="shared" si="331"/>
        <v>0</v>
      </c>
      <c r="AQ826" s="121">
        <f t="shared" si="331"/>
        <v>0</v>
      </c>
      <c r="AR826" s="121">
        <f t="shared" si="331"/>
        <v>0</v>
      </c>
      <c r="AS826" s="121">
        <f t="shared" si="331"/>
        <v>0</v>
      </c>
      <c r="AT826" s="121">
        <f t="shared" si="331"/>
        <v>0</v>
      </c>
      <c r="AU826" s="121">
        <f t="shared" si="331"/>
        <v>0</v>
      </c>
      <c r="AV826" s="121">
        <f t="shared" si="331"/>
        <v>0</v>
      </c>
      <c r="AW826" s="121">
        <f t="shared" si="331"/>
        <v>0</v>
      </c>
      <c r="AX826" s="121">
        <f t="shared" si="331"/>
        <v>0</v>
      </c>
      <c r="AY826" s="121">
        <f t="shared" si="331"/>
        <v>0</v>
      </c>
      <c r="AZ826" s="121">
        <f t="shared" si="331"/>
        <v>0</v>
      </c>
      <c r="BA826" s="121">
        <f t="shared" si="331"/>
        <v>0</v>
      </c>
      <c r="BB826" s="121">
        <f t="shared" si="331"/>
        <v>0</v>
      </c>
      <c r="BC826" s="121">
        <f t="shared" si="331"/>
        <v>0</v>
      </c>
      <c r="BD826" s="121">
        <f t="shared" si="331"/>
        <v>0</v>
      </c>
      <c r="BE826" s="121">
        <f t="shared" si="331"/>
        <v>0</v>
      </c>
      <c r="BF826" s="121">
        <f t="shared" si="331"/>
        <v>0</v>
      </c>
      <c r="BG826" s="121">
        <f t="shared" si="331"/>
        <v>0</v>
      </c>
      <c r="BH826" s="121">
        <f t="shared" si="331"/>
        <v>0</v>
      </c>
      <c r="BI826" s="121">
        <f t="shared" si="331"/>
        <v>0</v>
      </c>
      <c r="BJ826" s="121">
        <f t="shared" si="331"/>
        <v>0</v>
      </c>
      <c r="BK826" s="121">
        <f t="shared" si="331"/>
        <v>0</v>
      </c>
      <c r="BL826" s="121">
        <f t="shared" si="331"/>
        <v>0</v>
      </c>
      <c r="BM826" s="121">
        <f t="shared" si="331"/>
        <v>0</v>
      </c>
      <c r="BN826" s="121">
        <f t="shared" si="331"/>
        <v>0</v>
      </c>
      <c r="BO826" s="121" t="str">
        <f t="shared" si="331"/>
        <v/>
      </c>
      <c r="BP826" s="121" t="str">
        <f t="shared" si="331"/>
        <v/>
      </c>
      <c r="BQ826" s="121" t="str">
        <f t="shared" si="331"/>
        <v/>
      </c>
      <c r="BR826" s="121" t="str">
        <f t="shared" ref="BR826:CI826" si="332">IF(BR$17="","",IF(BR$17=$D826,$G$814*$G$815,IF(BR$17=$E826,$G$814*(1-$G$815),0)))</f>
        <v/>
      </c>
      <c r="BS826" s="121" t="str">
        <f t="shared" si="332"/>
        <v/>
      </c>
      <c r="BT826" s="121" t="str">
        <f t="shared" si="332"/>
        <v/>
      </c>
      <c r="BU826" s="121" t="str">
        <f t="shared" si="332"/>
        <v/>
      </c>
      <c r="BV826" s="121" t="str">
        <f t="shared" si="332"/>
        <v/>
      </c>
      <c r="BW826" s="121" t="str">
        <f t="shared" si="332"/>
        <v/>
      </c>
      <c r="BX826" s="121" t="str">
        <f t="shared" si="332"/>
        <v/>
      </c>
      <c r="BY826" s="121" t="str">
        <f t="shared" si="332"/>
        <v/>
      </c>
      <c r="BZ826" s="121" t="str">
        <f t="shared" si="332"/>
        <v/>
      </c>
      <c r="CA826" s="121" t="str">
        <f t="shared" si="332"/>
        <v/>
      </c>
      <c r="CB826" s="121" t="str">
        <f t="shared" si="332"/>
        <v/>
      </c>
      <c r="CC826" s="121" t="str">
        <f t="shared" si="332"/>
        <v/>
      </c>
      <c r="CD826" s="121" t="str">
        <f t="shared" si="332"/>
        <v/>
      </c>
      <c r="CE826" s="121" t="str">
        <f t="shared" si="332"/>
        <v/>
      </c>
      <c r="CF826" s="121" t="str">
        <f t="shared" si="332"/>
        <v/>
      </c>
      <c r="CG826" s="121" t="str">
        <f t="shared" si="332"/>
        <v/>
      </c>
      <c r="CH826" s="121" t="str">
        <f t="shared" si="332"/>
        <v/>
      </c>
      <c r="CI826" s="121" t="str">
        <f t="shared" si="332"/>
        <v/>
      </c>
      <c r="CJ826" s="60">
        <f>SUM(F826:CI826)</f>
        <v>0</v>
      </c>
      <c r="CK826" s="50" t="s">
        <v>172</v>
      </c>
    </row>
    <row r="827" spans="3:89" s="29" customFormat="1" ht="15" customHeight="1">
      <c r="C827" s="140" t="str">
        <f>"Total "&amp;C813</f>
        <v>Total Legal - Land Acq.</v>
      </c>
      <c r="D827" s="270">
        <f>IF(D817="",0,D817)</f>
        <v>0</v>
      </c>
      <c r="E827" s="270">
        <f>IF(D819="",0,D819)</f>
        <v>0</v>
      </c>
      <c r="F827" s="276">
        <f t="shared" ref="F827:AK827" si="333">IF(F$17="","",IF($E$822=0,SUM(F825:F826),IF(F$17=$D827,$D$814*$D$815,IF(F$17=$E827,$D$814*(1-$D$815),0))))</f>
        <v>0</v>
      </c>
      <c r="G827" s="276">
        <f t="shared" si="333"/>
        <v>0</v>
      </c>
      <c r="H827" s="276">
        <f t="shared" si="333"/>
        <v>0</v>
      </c>
      <c r="I827" s="276">
        <f t="shared" si="333"/>
        <v>0</v>
      </c>
      <c r="J827" s="276">
        <f t="shared" si="333"/>
        <v>0</v>
      </c>
      <c r="K827" s="276">
        <f t="shared" si="333"/>
        <v>0</v>
      </c>
      <c r="L827" s="276">
        <f t="shared" si="333"/>
        <v>0</v>
      </c>
      <c r="M827" s="276">
        <f t="shared" si="333"/>
        <v>0</v>
      </c>
      <c r="N827" s="276">
        <f t="shared" si="333"/>
        <v>0</v>
      </c>
      <c r="O827" s="276">
        <f t="shared" si="333"/>
        <v>0</v>
      </c>
      <c r="P827" s="276">
        <f t="shared" si="333"/>
        <v>0</v>
      </c>
      <c r="Q827" s="276">
        <f t="shared" si="333"/>
        <v>0</v>
      </c>
      <c r="R827" s="276">
        <f t="shared" si="333"/>
        <v>0</v>
      </c>
      <c r="S827" s="276">
        <f t="shared" si="333"/>
        <v>0</v>
      </c>
      <c r="T827" s="276">
        <f t="shared" si="333"/>
        <v>0</v>
      </c>
      <c r="U827" s="276">
        <f t="shared" si="333"/>
        <v>0</v>
      </c>
      <c r="V827" s="276">
        <f t="shared" si="333"/>
        <v>0</v>
      </c>
      <c r="W827" s="276">
        <f t="shared" si="333"/>
        <v>0</v>
      </c>
      <c r="X827" s="276">
        <f t="shared" si="333"/>
        <v>0</v>
      </c>
      <c r="Y827" s="276">
        <f t="shared" si="333"/>
        <v>0</v>
      </c>
      <c r="Z827" s="276">
        <f t="shared" si="333"/>
        <v>0</v>
      </c>
      <c r="AA827" s="276">
        <f t="shared" si="333"/>
        <v>0</v>
      </c>
      <c r="AB827" s="276">
        <f t="shared" si="333"/>
        <v>0</v>
      </c>
      <c r="AC827" s="276">
        <f t="shared" si="333"/>
        <v>0</v>
      </c>
      <c r="AD827" s="276">
        <f t="shared" si="333"/>
        <v>0</v>
      </c>
      <c r="AE827" s="276">
        <f t="shared" si="333"/>
        <v>0</v>
      </c>
      <c r="AF827" s="276">
        <f t="shared" si="333"/>
        <v>0</v>
      </c>
      <c r="AG827" s="276">
        <f t="shared" si="333"/>
        <v>0</v>
      </c>
      <c r="AH827" s="276">
        <f t="shared" si="333"/>
        <v>0</v>
      </c>
      <c r="AI827" s="276">
        <f t="shared" si="333"/>
        <v>0</v>
      </c>
      <c r="AJ827" s="276">
        <f t="shared" si="333"/>
        <v>0</v>
      </c>
      <c r="AK827" s="276">
        <f t="shared" si="333"/>
        <v>0</v>
      </c>
      <c r="AL827" s="276">
        <f t="shared" ref="AL827:BQ827" si="334">IF(AL$17="","",IF($E$822=0,SUM(AL825:AL826),IF(AL$17=$D827,$D$814*$D$815,IF(AL$17=$E827,$D$814*(1-$D$815),0))))</f>
        <v>0</v>
      </c>
      <c r="AM827" s="276">
        <f t="shared" si="334"/>
        <v>0</v>
      </c>
      <c r="AN827" s="276">
        <f t="shared" si="334"/>
        <v>0</v>
      </c>
      <c r="AO827" s="276">
        <f t="shared" si="334"/>
        <v>0</v>
      </c>
      <c r="AP827" s="276">
        <f t="shared" si="334"/>
        <v>0</v>
      </c>
      <c r="AQ827" s="276">
        <f t="shared" si="334"/>
        <v>0</v>
      </c>
      <c r="AR827" s="276">
        <f t="shared" si="334"/>
        <v>0</v>
      </c>
      <c r="AS827" s="276">
        <f t="shared" si="334"/>
        <v>0</v>
      </c>
      <c r="AT827" s="276">
        <f t="shared" si="334"/>
        <v>0</v>
      </c>
      <c r="AU827" s="276">
        <f t="shared" si="334"/>
        <v>0</v>
      </c>
      <c r="AV827" s="276">
        <f t="shared" si="334"/>
        <v>0</v>
      </c>
      <c r="AW827" s="276">
        <f t="shared" si="334"/>
        <v>0</v>
      </c>
      <c r="AX827" s="276">
        <f t="shared" si="334"/>
        <v>0</v>
      </c>
      <c r="AY827" s="276">
        <f t="shared" si="334"/>
        <v>0</v>
      </c>
      <c r="AZ827" s="276">
        <f t="shared" si="334"/>
        <v>0</v>
      </c>
      <c r="BA827" s="276">
        <f t="shared" si="334"/>
        <v>0</v>
      </c>
      <c r="BB827" s="276">
        <f t="shared" si="334"/>
        <v>0</v>
      </c>
      <c r="BC827" s="276">
        <f t="shared" si="334"/>
        <v>0</v>
      </c>
      <c r="BD827" s="276">
        <f t="shared" si="334"/>
        <v>0</v>
      </c>
      <c r="BE827" s="276">
        <f t="shared" si="334"/>
        <v>0</v>
      </c>
      <c r="BF827" s="276">
        <f t="shared" si="334"/>
        <v>0</v>
      </c>
      <c r="BG827" s="276">
        <f t="shared" si="334"/>
        <v>0</v>
      </c>
      <c r="BH827" s="276">
        <f t="shared" si="334"/>
        <v>0</v>
      </c>
      <c r="BI827" s="276">
        <f t="shared" si="334"/>
        <v>0</v>
      </c>
      <c r="BJ827" s="276">
        <f t="shared" si="334"/>
        <v>0</v>
      </c>
      <c r="BK827" s="276">
        <f t="shared" si="334"/>
        <v>0</v>
      </c>
      <c r="BL827" s="276">
        <f t="shared" si="334"/>
        <v>0</v>
      </c>
      <c r="BM827" s="276">
        <f t="shared" si="334"/>
        <v>0</v>
      </c>
      <c r="BN827" s="276">
        <f t="shared" si="334"/>
        <v>0</v>
      </c>
      <c r="BO827" s="276" t="str">
        <f t="shared" si="334"/>
        <v/>
      </c>
      <c r="BP827" s="276" t="str">
        <f t="shared" si="334"/>
        <v/>
      </c>
      <c r="BQ827" s="276" t="str">
        <f t="shared" si="334"/>
        <v/>
      </c>
      <c r="BR827" s="276" t="str">
        <f t="shared" ref="BR827:CI827" si="335">IF(BR$17="","",IF($E$822=0,SUM(BR825:BR826),IF(BR$17=$D827,$D$814*$D$815,IF(BR$17=$E827,$D$814*(1-$D$815),0))))</f>
        <v/>
      </c>
      <c r="BS827" s="276" t="str">
        <f t="shared" si="335"/>
        <v/>
      </c>
      <c r="BT827" s="276" t="str">
        <f t="shared" si="335"/>
        <v/>
      </c>
      <c r="BU827" s="276" t="str">
        <f t="shared" si="335"/>
        <v/>
      </c>
      <c r="BV827" s="276" t="str">
        <f t="shared" si="335"/>
        <v/>
      </c>
      <c r="BW827" s="276" t="str">
        <f t="shared" si="335"/>
        <v/>
      </c>
      <c r="BX827" s="276" t="str">
        <f t="shared" si="335"/>
        <v/>
      </c>
      <c r="BY827" s="276" t="str">
        <f t="shared" si="335"/>
        <v/>
      </c>
      <c r="BZ827" s="276" t="str">
        <f t="shared" si="335"/>
        <v/>
      </c>
      <c r="CA827" s="276" t="str">
        <f t="shared" si="335"/>
        <v/>
      </c>
      <c r="CB827" s="276" t="str">
        <f t="shared" si="335"/>
        <v/>
      </c>
      <c r="CC827" s="276" t="str">
        <f t="shared" si="335"/>
        <v/>
      </c>
      <c r="CD827" s="276" t="str">
        <f t="shared" si="335"/>
        <v/>
      </c>
      <c r="CE827" s="276" t="str">
        <f t="shared" si="335"/>
        <v/>
      </c>
      <c r="CF827" s="276" t="str">
        <f t="shared" si="335"/>
        <v/>
      </c>
      <c r="CG827" s="276" t="str">
        <f t="shared" si="335"/>
        <v/>
      </c>
      <c r="CH827" s="276" t="str">
        <f t="shared" si="335"/>
        <v/>
      </c>
      <c r="CI827" s="276" t="str">
        <f t="shared" si="335"/>
        <v/>
      </c>
      <c r="CJ827" s="51">
        <f>SUM(F827:CI827)</f>
        <v>0</v>
      </c>
      <c r="CK827" s="50" t="s">
        <v>172</v>
      </c>
    </row>
    <row r="828" spans="3:89" s="29" customFormat="1" ht="15" customHeight="1">
      <c r="C828" s="120"/>
      <c r="D828" s="242"/>
      <c r="E828" s="243"/>
      <c r="F828" s="242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50" t="s">
        <v>172</v>
      </c>
    </row>
    <row r="829" spans="3:89" s="29" customFormat="1" ht="15" customHeight="1">
      <c r="C829" s="120"/>
      <c r="D829" s="242"/>
      <c r="E829" s="243"/>
      <c r="F829" s="242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50" t="s">
        <v>172</v>
      </c>
    </row>
    <row r="830" spans="3:89" s="29" customFormat="1" ht="15" customHeight="1">
      <c r="C830" s="266" t="s">
        <v>351</v>
      </c>
      <c r="D830" s="249" t="s">
        <v>296</v>
      </c>
      <c r="E830" s="249" t="s">
        <v>303</v>
      </c>
      <c r="F830" s="265" t="s">
        <v>295</v>
      </c>
      <c r="G830" s="264" t="s">
        <v>294</v>
      </c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50" t="s">
        <v>172</v>
      </c>
    </row>
    <row r="831" spans="3:89" s="29" customFormat="1" ht="15" customHeight="1">
      <c r="C831" s="34" t="str">
        <f>"Total "&amp;C830</f>
        <v>Total Legal - Rezoning</v>
      </c>
      <c r="D831" s="118">
        <f>IF(C$76="","",IF(E831="",G831+F831,E831))</f>
        <v>0</v>
      </c>
      <c r="F831" s="93">
        <v>0</v>
      </c>
      <c r="G831" s="93">
        <v>0</v>
      </c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50" t="s">
        <v>172</v>
      </c>
    </row>
    <row r="832" spans="3:89" s="29" customFormat="1" ht="15" customHeight="1">
      <c r="C832" s="34"/>
      <c r="D832" s="118"/>
      <c r="F832" s="301"/>
      <c r="G832" s="301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50" t="s">
        <v>172</v>
      </c>
    </row>
    <row r="833" spans="3:89" s="29" customFormat="1" ht="15" customHeight="1">
      <c r="C833" s="34" t="str">
        <f>C830&amp;" Start Period"</f>
        <v>Legal - Rezoning Start Period</v>
      </c>
      <c r="D833" s="282">
        <f>MIN(F833:G833)</f>
        <v>0</v>
      </c>
      <c r="F833" s="282">
        <v>0</v>
      </c>
      <c r="G833" s="282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50" t="s">
        <v>172</v>
      </c>
    </row>
    <row r="834" spans="3:89" s="29" customFormat="1" ht="15" customHeight="1">
      <c r="C834" s="207" t="s">
        <v>13</v>
      </c>
      <c r="D834" s="206">
        <f>IF(D833="","",INDEX($F$16:$CK$17,1,MATCH(D833,$F$17:$CK$17,1)))</f>
        <v>42094</v>
      </c>
      <c r="F834" s="206">
        <f>IF(F833="","",INDEX($F$16:$CK$17,1,MATCH(F833,$F$17:$CK$17,1)))</f>
        <v>42094</v>
      </c>
      <c r="G834" s="206" t="str">
        <f>IF(G833="","",INDEX($F$16:$CK$17,1,MATCH(G833,$F$17:$CK$17,1)))</f>
        <v/>
      </c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50" t="s">
        <v>172</v>
      </c>
    </row>
    <row r="835" spans="3:89" s="29" customFormat="1" ht="15" customHeight="1">
      <c r="C835" s="34" t="str">
        <f>C830&amp;" End Period"</f>
        <v>Legal - Rezoning End Period</v>
      </c>
      <c r="D835" s="282">
        <f>MAX(F835:G835)</f>
        <v>0</v>
      </c>
      <c r="F835" s="282">
        <v>0</v>
      </c>
      <c r="G835" s="282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50" t="s">
        <v>172</v>
      </c>
    </row>
    <row r="836" spans="3:89" s="29" customFormat="1" ht="15" customHeight="1">
      <c r="C836" s="207" t="s">
        <v>13</v>
      </c>
      <c r="D836" s="206">
        <f>IF(D835="","",INDEX($F$16:$CK$17,1,MATCH(D835,$F$17:$CK$17,1)))</f>
        <v>42094</v>
      </c>
      <c r="F836" s="206">
        <f>IF(F835="","",INDEX($F$16:$CK$17,1,MATCH(F835,$F$17:$CK$17,1)))</f>
        <v>42094</v>
      </c>
      <c r="G836" s="206" t="str">
        <f>IF(G835="","",INDEX($F$16:$CK$17,1,MATCH(G835,$F$17:$CK$17,1)))</f>
        <v/>
      </c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50" t="s">
        <v>172</v>
      </c>
    </row>
    <row r="837" spans="3:89" s="29" customFormat="1" ht="15" customHeight="1">
      <c r="D837" s="242"/>
      <c r="E837" s="243"/>
      <c r="F837" s="242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50" t="s">
        <v>172</v>
      </c>
    </row>
    <row r="838" spans="3:89" s="29" customFormat="1" ht="15" customHeight="1">
      <c r="C838" s="34" t="s">
        <v>300</v>
      </c>
      <c r="D838" s="281" t="s">
        <v>299</v>
      </c>
      <c r="E838" s="280">
        <f>IF(D838=F838,0,1)</f>
        <v>0</v>
      </c>
      <c r="F838" s="279" t="s">
        <v>299</v>
      </c>
      <c r="G838" s="279" t="s">
        <v>298</v>
      </c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50" t="s">
        <v>172</v>
      </c>
    </row>
    <row r="839" spans="3:89" s="29" customFormat="1" ht="15" customHeight="1">
      <c r="C839" s="34" t="s">
        <v>310</v>
      </c>
      <c r="D839" s="281" t="s">
        <v>151</v>
      </c>
      <c r="E839" s="280">
        <f>IF(D839=F839,0,1)</f>
        <v>0</v>
      </c>
      <c r="F839" s="279" t="s">
        <v>151</v>
      </c>
      <c r="G839" s="279" t="s">
        <v>309</v>
      </c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50" t="s">
        <v>172</v>
      </c>
    </row>
    <row r="840" spans="3:89" s="29" customFormat="1" ht="15" customHeight="1">
      <c r="D840" s="242"/>
      <c r="E840" s="243"/>
      <c r="F840" s="242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50" t="s">
        <v>172</v>
      </c>
    </row>
    <row r="841" spans="3:89" s="29" customFormat="1" ht="15" customHeight="1">
      <c r="C841" s="29" t="str">
        <f>$F830&amp;" "&amp;C830</f>
        <v>Phase A Legal - Rezoning</v>
      </c>
      <c r="D841" s="274">
        <f>IF(F833="",0,F833)</f>
        <v>0</v>
      </c>
      <c r="E841" s="274">
        <f>IF(F835="",0,F835)</f>
        <v>0</v>
      </c>
      <c r="F841" s="121">
        <f t="shared" ref="F841:AK841" si="336">IF(F$17="","",IF(AND(F$17&gt;=$D841,F$17&lt;=$E841),$F$831/($E841-$D841+1),0))</f>
        <v>0</v>
      </c>
      <c r="G841" s="121">
        <f t="shared" si="336"/>
        <v>0</v>
      </c>
      <c r="H841" s="121">
        <f t="shared" si="336"/>
        <v>0</v>
      </c>
      <c r="I841" s="121">
        <f t="shared" si="336"/>
        <v>0</v>
      </c>
      <c r="J841" s="121">
        <f t="shared" si="336"/>
        <v>0</v>
      </c>
      <c r="K841" s="121">
        <f t="shared" si="336"/>
        <v>0</v>
      </c>
      <c r="L841" s="121">
        <f t="shared" si="336"/>
        <v>0</v>
      </c>
      <c r="M841" s="121">
        <f t="shared" si="336"/>
        <v>0</v>
      </c>
      <c r="N841" s="121">
        <f t="shared" si="336"/>
        <v>0</v>
      </c>
      <c r="O841" s="121">
        <f t="shared" si="336"/>
        <v>0</v>
      </c>
      <c r="P841" s="121">
        <f t="shared" si="336"/>
        <v>0</v>
      </c>
      <c r="Q841" s="121">
        <f t="shared" si="336"/>
        <v>0</v>
      </c>
      <c r="R841" s="121">
        <f t="shared" si="336"/>
        <v>0</v>
      </c>
      <c r="S841" s="121">
        <f t="shared" si="336"/>
        <v>0</v>
      </c>
      <c r="T841" s="121">
        <f t="shared" si="336"/>
        <v>0</v>
      </c>
      <c r="U841" s="121">
        <f t="shared" si="336"/>
        <v>0</v>
      </c>
      <c r="V841" s="121">
        <f t="shared" si="336"/>
        <v>0</v>
      </c>
      <c r="W841" s="121">
        <f t="shared" si="336"/>
        <v>0</v>
      </c>
      <c r="X841" s="121">
        <f t="shared" si="336"/>
        <v>0</v>
      </c>
      <c r="Y841" s="121">
        <f t="shared" si="336"/>
        <v>0</v>
      </c>
      <c r="Z841" s="121">
        <f t="shared" si="336"/>
        <v>0</v>
      </c>
      <c r="AA841" s="121">
        <f t="shared" si="336"/>
        <v>0</v>
      </c>
      <c r="AB841" s="121">
        <f t="shared" si="336"/>
        <v>0</v>
      </c>
      <c r="AC841" s="121">
        <f t="shared" si="336"/>
        <v>0</v>
      </c>
      <c r="AD841" s="121">
        <f t="shared" si="336"/>
        <v>0</v>
      </c>
      <c r="AE841" s="121">
        <f t="shared" si="336"/>
        <v>0</v>
      </c>
      <c r="AF841" s="121">
        <f t="shared" si="336"/>
        <v>0</v>
      </c>
      <c r="AG841" s="121">
        <f t="shared" si="336"/>
        <v>0</v>
      </c>
      <c r="AH841" s="121">
        <f t="shared" si="336"/>
        <v>0</v>
      </c>
      <c r="AI841" s="121">
        <f t="shared" si="336"/>
        <v>0</v>
      </c>
      <c r="AJ841" s="121">
        <f t="shared" si="336"/>
        <v>0</v>
      </c>
      <c r="AK841" s="121">
        <f t="shared" si="336"/>
        <v>0</v>
      </c>
      <c r="AL841" s="121">
        <f t="shared" ref="AL841:BQ841" si="337">IF(AL$17="","",IF(AND(AL$17&gt;=$D841,AL$17&lt;=$E841),$F$831/($E841-$D841+1),0))</f>
        <v>0</v>
      </c>
      <c r="AM841" s="121">
        <f t="shared" si="337"/>
        <v>0</v>
      </c>
      <c r="AN841" s="121">
        <f t="shared" si="337"/>
        <v>0</v>
      </c>
      <c r="AO841" s="121">
        <f t="shared" si="337"/>
        <v>0</v>
      </c>
      <c r="AP841" s="121">
        <f t="shared" si="337"/>
        <v>0</v>
      </c>
      <c r="AQ841" s="121">
        <f t="shared" si="337"/>
        <v>0</v>
      </c>
      <c r="AR841" s="121">
        <f t="shared" si="337"/>
        <v>0</v>
      </c>
      <c r="AS841" s="121">
        <f t="shared" si="337"/>
        <v>0</v>
      </c>
      <c r="AT841" s="121">
        <f t="shared" si="337"/>
        <v>0</v>
      </c>
      <c r="AU841" s="121">
        <f t="shared" si="337"/>
        <v>0</v>
      </c>
      <c r="AV841" s="121">
        <f t="shared" si="337"/>
        <v>0</v>
      </c>
      <c r="AW841" s="121">
        <f t="shared" si="337"/>
        <v>0</v>
      </c>
      <c r="AX841" s="121">
        <f t="shared" si="337"/>
        <v>0</v>
      </c>
      <c r="AY841" s="121">
        <f t="shared" si="337"/>
        <v>0</v>
      </c>
      <c r="AZ841" s="121">
        <f t="shared" si="337"/>
        <v>0</v>
      </c>
      <c r="BA841" s="121">
        <f t="shared" si="337"/>
        <v>0</v>
      </c>
      <c r="BB841" s="121">
        <f t="shared" si="337"/>
        <v>0</v>
      </c>
      <c r="BC841" s="121">
        <f t="shared" si="337"/>
        <v>0</v>
      </c>
      <c r="BD841" s="121">
        <f t="shared" si="337"/>
        <v>0</v>
      </c>
      <c r="BE841" s="121">
        <f t="shared" si="337"/>
        <v>0</v>
      </c>
      <c r="BF841" s="121">
        <f t="shared" si="337"/>
        <v>0</v>
      </c>
      <c r="BG841" s="121">
        <f t="shared" si="337"/>
        <v>0</v>
      </c>
      <c r="BH841" s="121">
        <f t="shared" si="337"/>
        <v>0</v>
      </c>
      <c r="BI841" s="121">
        <f t="shared" si="337"/>
        <v>0</v>
      </c>
      <c r="BJ841" s="121">
        <f t="shared" si="337"/>
        <v>0</v>
      </c>
      <c r="BK841" s="121">
        <f t="shared" si="337"/>
        <v>0</v>
      </c>
      <c r="BL841" s="121">
        <f t="shared" si="337"/>
        <v>0</v>
      </c>
      <c r="BM841" s="121">
        <f t="shared" si="337"/>
        <v>0</v>
      </c>
      <c r="BN841" s="121">
        <f t="shared" si="337"/>
        <v>0</v>
      </c>
      <c r="BO841" s="121" t="str">
        <f t="shared" si="337"/>
        <v/>
      </c>
      <c r="BP841" s="121" t="str">
        <f t="shared" si="337"/>
        <v/>
      </c>
      <c r="BQ841" s="121" t="str">
        <f t="shared" si="337"/>
        <v/>
      </c>
      <c r="BR841" s="121" t="str">
        <f t="shared" ref="BR841:CI841" si="338">IF(BR$17="","",IF(AND(BR$17&gt;=$D841,BR$17&lt;=$E841),$F$831/($E841-$D841+1),0))</f>
        <v/>
      </c>
      <c r="BS841" s="121" t="str">
        <f t="shared" si="338"/>
        <v/>
      </c>
      <c r="BT841" s="121" t="str">
        <f t="shared" si="338"/>
        <v/>
      </c>
      <c r="BU841" s="121" t="str">
        <f t="shared" si="338"/>
        <v/>
      </c>
      <c r="BV841" s="121" t="str">
        <f t="shared" si="338"/>
        <v/>
      </c>
      <c r="BW841" s="121" t="str">
        <f t="shared" si="338"/>
        <v/>
      </c>
      <c r="BX841" s="121" t="str">
        <f t="shared" si="338"/>
        <v/>
      </c>
      <c r="BY841" s="121" t="str">
        <f t="shared" si="338"/>
        <v/>
      </c>
      <c r="BZ841" s="121" t="str">
        <f t="shared" si="338"/>
        <v/>
      </c>
      <c r="CA841" s="121" t="str">
        <f t="shared" si="338"/>
        <v/>
      </c>
      <c r="CB841" s="121" t="str">
        <f t="shared" si="338"/>
        <v/>
      </c>
      <c r="CC841" s="121" t="str">
        <f t="shared" si="338"/>
        <v/>
      </c>
      <c r="CD841" s="121" t="str">
        <f t="shared" si="338"/>
        <v/>
      </c>
      <c r="CE841" s="121" t="str">
        <f t="shared" si="338"/>
        <v/>
      </c>
      <c r="CF841" s="121" t="str">
        <f t="shared" si="338"/>
        <v/>
      </c>
      <c r="CG841" s="121" t="str">
        <f t="shared" si="338"/>
        <v/>
      </c>
      <c r="CH841" s="121" t="str">
        <f t="shared" si="338"/>
        <v/>
      </c>
      <c r="CI841" s="121" t="str">
        <f t="shared" si="338"/>
        <v/>
      </c>
      <c r="CJ841" s="51">
        <f>SUM(F841:CI841)</f>
        <v>0</v>
      </c>
      <c r="CK841" s="50" t="s">
        <v>172</v>
      </c>
    </row>
    <row r="842" spans="3:89" s="29" customFormat="1" ht="15" customHeight="1">
      <c r="C842" s="29" t="str">
        <f>G830&amp;" "&amp;C830</f>
        <v>Phase B Legal - Rezoning</v>
      </c>
      <c r="D842" s="273">
        <f>IF(G833="",0,G833)</f>
        <v>0</v>
      </c>
      <c r="E842" s="273">
        <f>IF(G835="",0,G835)</f>
        <v>0</v>
      </c>
      <c r="F842" s="277">
        <f t="shared" ref="F842:AK842" si="339">IF(F$17="","",IF(AND(F$17&gt;=$D842,F$17&lt;=$E842),$G$831/($E842-$D842+1),0))</f>
        <v>0</v>
      </c>
      <c r="G842" s="277">
        <f t="shared" si="339"/>
        <v>0</v>
      </c>
      <c r="H842" s="277">
        <f t="shared" si="339"/>
        <v>0</v>
      </c>
      <c r="I842" s="277">
        <f t="shared" si="339"/>
        <v>0</v>
      </c>
      <c r="J842" s="277">
        <f t="shared" si="339"/>
        <v>0</v>
      </c>
      <c r="K842" s="277">
        <f t="shared" si="339"/>
        <v>0</v>
      </c>
      <c r="L842" s="277">
        <f t="shared" si="339"/>
        <v>0</v>
      </c>
      <c r="M842" s="277">
        <f t="shared" si="339"/>
        <v>0</v>
      </c>
      <c r="N842" s="277">
        <f t="shared" si="339"/>
        <v>0</v>
      </c>
      <c r="O842" s="277">
        <f t="shared" si="339"/>
        <v>0</v>
      </c>
      <c r="P842" s="277">
        <f t="shared" si="339"/>
        <v>0</v>
      </c>
      <c r="Q842" s="277">
        <f t="shared" si="339"/>
        <v>0</v>
      </c>
      <c r="R842" s="277">
        <f t="shared" si="339"/>
        <v>0</v>
      </c>
      <c r="S842" s="277">
        <f t="shared" si="339"/>
        <v>0</v>
      </c>
      <c r="T842" s="277">
        <f t="shared" si="339"/>
        <v>0</v>
      </c>
      <c r="U842" s="277">
        <f t="shared" si="339"/>
        <v>0</v>
      </c>
      <c r="V842" s="277">
        <f t="shared" si="339"/>
        <v>0</v>
      </c>
      <c r="W842" s="277">
        <f t="shared" si="339"/>
        <v>0</v>
      </c>
      <c r="X842" s="277">
        <f t="shared" si="339"/>
        <v>0</v>
      </c>
      <c r="Y842" s="277">
        <f t="shared" si="339"/>
        <v>0</v>
      </c>
      <c r="Z842" s="277">
        <f t="shared" si="339"/>
        <v>0</v>
      </c>
      <c r="AA842" s="277">
        <f t="shared" si="339"/>
        <v>0</v>
      </c>
      <c r="AB842" s="277">
        <f t="shared" si="339"/>
        <v>0</v>
      </c>
      <c r="AC842" s="277">
        <f t="shared" si="339"/>
        <v>0</v>
      </c>
      <c r="AD842" s="277">
        <f t="shared" si="339"/>
        <v>0</v>
      </c>
      <c r="AE842" s="277">
        <f t="shared" si="339"/>
        <v>0</v>
      </c>
      <c r="AF842" s="277">
        <f t="shared" si="339"/>
        <v>0</v>
      </c>
      <c r="AG842" s="277">
        <f t="shared" si="339"/>
        <v>0</v>
      </c>
      <c r="AH842" s="277">
        <f t="shared" si="339"/>
        <v>0</v>
      </c>
      <c r="AI842" s="277">
        <f t="shared" si="339"/>
        <v>0</v>
      </c>
      <c r="AJ842" s="277">
        <f t="shared" si="339"/>
        <v>0</v>
      </c>
      <c r="AK842" s="277">
        <f t="shared" si="339"/>
        <v>0</v>
      </c>
      <c r="AL842" s="277">
        <f t="shared" ref="AL842:BQ842" si="340">IF(AL$17="","",IF(AND(AL$17&gt;=$D842,AL$17&lt;=$E842),$G$831/($E842-$D842+1),0))</f>
        <v>0</v>
      </c>
      <c r="AM842" s="277">
        <f t="shared" si="340"/>
        <v>0</v>
      </c>
      <c r="AN842" s="277">
        <f t="shared" si="340"/>
        <v>0</v>
      </c>
      <c r="AO842" s="277">
        <f t="shared" si="340"/>
        <v>0</v>
      </c>
      <c r="AP842" s="277">
        <f t="shared" si="340"/>
        <v>0</v>
      </c>
      <c r="AQ842" s="277">
        <f t="shared" si="340"/>
        <v>0</v>
      </c>
      <c r="AR842" s="277">
        <f t="shared" si="340"/>
        <v>0</v>
      </c>
      <c r="AS842" s="277">
        <f t="shared" si="340"/>
        <v>0</v>
      </c>
      <c r="AT842" s="277">
        <f t="shared" si="340"/>
        <v>0</v>
      </c>
      <c r="AU842" s="277">
        <f t="shared" si="340"/>
        <v>0</v>
      </c>
      <c r="AV842" s="277">
        <f t="shared" si="340"/>
        <v>0</v>
      </c>
      <c r="AW842" s="277">
        <f t="shared" si="340"/>
        <v>0</v>
      </c>
      <c r="AX842" s="277">
        <f t="shared" si="340"/>
        <v>0</v>
      </c>
      <c r="AY842" s="277">
        <f t="shared" si="340"/>
        <v>0</v>
      </c>
      <c r="AZ842" s="277">
        <f t="shared" si="340"/>
        <v>0</v>
      </c>
      <c r="BA842" s="277">
        <f t="shared" si="340"/>
        <v>0</v>
      </c>
      <c r="BB842" s="277">
        <f t="shared" si="340"/>
        <v>0</v>
      </c>
      <c r="BC842" s="277">
        <f t="shared" si="340"/>
        <v>0</v>
      </c>
      <c r="BD842" s="277">
        <f t="shared" si="340"/>
        <v>0</v>
      </c>
      <c r="BE842" s="277">
        <f t="shared" si="340"/>
        <v>0</v>
      </c>
      <c r="BF842" s="277">
        <f t="shared" si="340"/>
        <v>0</v>
      </c>
      <c r="BG842" s="277">
        <f t="shared" si="340"/>
        <v>0</v>
      </c>
      <c r="BH842" s="277">
        <f t="shared" si="340"/>
        <v>0</v>
      </c>
      <c r="BI842" s="277">
        <f t="shared" si="340"/>
        <v>0</v>
      </c>
      <c r="BJ842" s="277">
        <f t="shared" si="340"/>
        <v>0</v>
      </c>
      <c r="BK842" s="277">
        <f t="shared" si="340"/>
        <v>0</v>
      </c>
      <c r="BL842" s="277">
        <f t="shared" si="340"/>
        <v>0</v>
      </c>
      <c r="BM842" s="277">
        <f t="shared" si="340"/>
        <v>0</v>
      </c>
      <c r="BN842" s="277">
        <f t="shared" si="340"/>
        <v>0</v>
      </c>
      <c r="BO842" s="277" t="str">
        <f t="shared" si="340"/>
        <v/>
      </c>
      <c r="BP842" s="277" t="str">
        <f t="shared" si="340"/>
        <v/>
      </c>
      <c r="BQ842" s="277" t="str">
        <f t="shared" si="340"/>
        <v/>
      </c>
      <c r="BR842" s="277" t="str">
        <f t="shared" ref="BR842:CI842" si="341">IF(BR$17="","",IF(AND(BR$17&gt;=$D842,BR$17&lt;=$E842),$G$831/($E842-$D842+1),0))</f>
        <v/>
      </c>
      <c r="BS842" s="277" t="str">
        <f t="shared" si="341"/>
        <v/>
      </c>
      <c r="BT842" s="277" t="str">
        <f t="shared" si="341"/>
        <v/>
      </c>
      <c r="BU842" s="277" t="str">
        <f t="shared" si="341"/>
        <v/>
      </c>
      <c r="BV842" s="277" t="str">
        <f t="shared" si="341"/>
        <v/>
      </c>
      <c r="BW842" s="277" t="str">
        <f t="shared" si="341"/>
        <v/>
      </c>
      <c r="BX842" s="277" t="str">
        <f t="shared" si="341"/>
        <v/>
      </c>
      <c r="BY842" s="277" t="str">
        <f t="shared" si="341"/>
        <v/>
      </c>
      <c r="BZ842" s="277" t="str">
        <f t="shared" si="341"/>
        <v/>
      </c>
      <c r="CA842" s="277" t="str">
        <f t="shared" si="341"/>
        <v/>
      </c>
      <c r="CB842" s="277" t="str">
        <f t="shared" si="341"/>
        <v/>
      </c>
      <c r="CC842" s="277" t="str">
        <f t="shared" si="341"/>
        <v/>
      </c>
      <c r="CD842" s="277" t="str">
        <f t="shared" si="341"/>
        <v/>
      </c>
      <c r="CE842" s="277" t="str">
        <f t="shared" si="341"/>
        <v/>
      </c>
      <c r="CF842" s="277" t="str">
        <f t="shared" si="341"/>
        <v/>
      </c>
      <c r="CG842" s="277" t="str">
        <f t="shared" si="341"/>
        <v/>
      </c>
      <c r="CH842" s="277" t="str">
        <f t="shared" si="341"/>
        <v/>
      </c>
      <c r="CI842" s="277" t="str">
        <f t="shared" si="341"/>
        <v/>
      </c>
      <c r="CJ842" s="60">
        <f>SUM(F842:CI842)</f>
        <v>0</v>
      </c>
      <c r="CK842" s="50" t="s">
        <v>172</v>
      </c>
    </row>
    <row r="843" spans="3:89" s="29" customFormat="1" ht="15" customHeight="1">
      <c r="C843" s="140" t="str">
        <f>"Total "&amp;C830</f>
        <v>Total Legal - Rezoning</v>
      </c>
      <c r="D843" s="270">
        <f>IF(D833="",0,D833)</f>
        <v>0</v>
      </c>
      <c r="E843" s="270">
        <f>IF(D835="",0,D835)</f>
        <v>0</v>
      </c>
      <c r="F843" s="276">
        <f t="shared" ref="F843:AK843" si="342">IF(F$17="","",IF($E$838=0,SUM(F841:F842),IF(AND(F$17&gt;=$D843,F$17&lt;=$E843),$D$831/($E843-$D843+1),0)))</f>
        <v>0</v>
      </c>
      <c r="G843" s="276">
        <f t="shared" si="342"/>
        <v>0</v>
      </c>
      <c r="H843" s="276">
        <f t="shared" si="342"/>
        <v>0</v>
      </c>
      <c r="I843" s="276">
        <f t="shared" si="342"/>
        <v>0</v>
      </c>
      <c r="J843" s="276">
        <f t="shared" si="342"/>
        <v>0</v>
      </c>
      <c r="K843" s="276">
        <f t="shared" si="342"/>
        <v>0</v>
      </c>
      <c r="L843" s="276">
        <f t="shared" si="342"/>
        <v>0</v>
      </c>
      <c r="M843" s="276">
        <f t="shared" si="342"/>
        <v>0</v>
      </c>
      <c r="N843" s="276">
        <f t="shared" si="342"/>
        <v>0</v>
      </c>
      <c r="O843" s="276">
        <f t="shared" si="342"/>
        <v>0</v>
      </c>
      <c r="P843" s="276">
        <f t="shared" si="342"/>
        <v>0</v>
      </c>
      <c r="Q843" s="276">
        <f t="shared" si="342"/>
        <v>0</v>
      </c>
      <c r="R843" s="276">
        <f t="shared" si="342"/>
        <v>0</v>
      </c>
      <c r="S843" s="276">
        <f t="shared" si="342"/>
        <v>0</v>
      </c>
      <c r="T843" s="276">
        <f t="shared" si="342"/>
        <v>0</v>
      </c>
      <c r="U843" s="276">
        <f t="shared" si="342"/>
        <v>0</v>
      </c>
      <c r="V843" s="276">
        <f t="shared" si="342"/>
        <v>0</v>
      </c>
      <c r="W843" s="276">
        <f t="shared" si="342"/>
        <v>0</v>
      </c>
      <c r="X843" s="276">
        <f t="shared" si="342"/>
        <v>0</v>
      </c>
      <c r="Y843" s="276">
        <f t="shared" si="342"/>
        <v>0</v>
      </c>
      <c r="Z843" s="276">
        <f t="shared" si="342"/>
        <v>0</v>
      </c>
      <c r="AA843" s="276">
        <f t="shared" si="342"/>
        <v>0</v>
      </c>
      <c r="AB843" s="276">
        <f t="shared" si="342"/>
        <v>0</v>
      </c>
      <c r="AC843" s="276">
        <f t="shared" si="342"/>
        <v>0</v>
      </c>
      <c r="AD843" s="276">
        <f t="shared" si="342"/>
        <v>0</v>
      </c>
      <c r="AE843" s="276">
        <f t="shared" si="342"/>
        <v>0</v>
      </c>
      <c r="AF843" s="276">
        <f t="shared" si="342"/>
        <v>0</v>
      </c>
      <c r="AG843" s="276">
        <f t="shared" si="342"/>
        <v>0</v>
      </c>
      <c r="AH843" s="276">
        <f t="shared" si="342"/>
        <v>0</v>
      </c>
      <c r="AI843" s="276">
        <f t="shared" si="342"/>
        <v>0</v>
      </c>
      <c r="AJ843" s="276">
        <f t="shared" si="342"/>
        <v>0</v>
      </c>
      <c r="AK843" s="276">
        <f t="shared" si="342"/>
        <v>0</v>
      </c>
      <c r="AL843" s="276">
        <f t="shared" ref="AL843:BQ843" si="343">IF(AL$17="","",IF($E$838=0,SUM(AL841:AL842),IF(AND(AL$17&gt;=$D843,AL$17&lt;=$E843),$D$831/($E843-$D843+1),0)))</f>
        <v>0</v>
      </c>
      <c r="AM843" s="276">
        <f t="shared" si="343"/>
        <v>0</v>
      </c>
      <c r="AN843" s="276">
        <f t="shared" si="343"/>
        <v>0</v>
      </c>
      <c r="AO843" s="276">
        <f t="shared" si="343"/>
        <v>0</v>
      </c>
      <c r="AP843" s="276">
        <f t="shared" si="343"/>
        <v>0</v>
      </c>
      <c r="AQ843" s="276">
        <f t="shared" si="343"/>
        <v>0</v>
      </c>
      <c r="AR843" s="276">
        <f t="shared" si="343"/>
        <v>0</v>
      </c>
      <c r="AS843" s="276">
        <f t="shared" si="343"/>
        <v>0</v>
      </c>
      <c r="AT843" s="276">
        <f t="shared" si="343"/>
        <v>0</v>
      </c>
      <c r="AU843" s="276">
        <f t="shared" si="343"/>
        <v>0</v>
      </c>
      <c r="AV843" s="276">
        <f t="shared" si="343"/>
        <v>0</v>
      </c>
      <c r="AW843" s="276">
        <f t="shared" si="343"/>
        <v>0</v>
      </c>
      <c r="AX843" s="276">
        <f t="shared" si="343"/>
        <v>0</v>
      </c>
      <c r="AY843" s="276">
        <f t="shared" si="343"/>
        <v>0</v>
      </c>
      <c r="AZ843" s="276">
        <f t="shared" si="343"/>
        <v>0</v>
      </c>
      <c r="BA843" s="276">
        <f t="shared" si="343"/>
        <v>0</v>
      </c>
      <c r="BB843" s="276">
        <f t="shared" si="343"/>
        <v>0</v>
      </c>
      <c r="BC843" s="276">
        <f t="shared" si="343"/>
        <v>0</v>
      </c>
      <c r="BD843" s="276">
        <f t="shared" si="343"/>
        <v>0</v>
      </c>
      <c r="BE843" s="276">
        <f t="shared" si="343"/>
        <v>0</v>
      </c>
      <c r="BF843" s="276">
        <f t="shared" si="343"/>
        <v>0</v>
      </c>
      <c r="BG843" s="276">
        <f t="shared" si="343"/>
        <v>0</v>
      </c>
      <c r="BH843" s="276">
        <f t="shared" si="343"/>
        <v>0</v>
      </c>
      <c r="BI843" s="276">
        <f t="shared" si="343"/>
        <v>0</v>
      </c>
      <c r="BJ843" s="276">
        <f t="shared" si="343"/>
        <v>0</v>
      </c>
      <c r="BK843" s="276">
        <f t="shared" si="343"/>
        <v>0</v>
      </c>
      <c r="BL843" s="276">
        <f t="shared" si="343"/>
        <v>0</v>
      </c>
      <c r="BM843" s="276">
        <f t="shared" si="343"/>
        <v>0</v>
      </c>
      <c r="BN843" s="276">
        <f t="shared" si="343"/>
        <v>0</v>
      </c>
      <c r="BO843" s="276" t="str">
        <f t="shared" si="343"/>
        <v/>
      </c>
      <c r="BP843" s="276" t="str">
        <f t="shared" si="343"/>
        <v/>
      </c>
      <c r="BQ843" s="276" t="str">
        <f t="shared" si="343"/>
        <v/>
      </c>
      <c r="BR843" s="276" t="str">
        <f t="shared" ref="BR843:CI843" si="344">IF(BR$17="","",IF($E$838=0,SUM(BR841:BR842),IF(AND(BR$17&gt;=$D843,BR$17&lt;=$E843),$D$831/($E843-$D843+1),0)))</f>
        <v/>
      </c>
      <c r="BS843" s="276" t="str">
        <f t="shared" si="344"/>
        <v/>
      </c>
      <c r="BT843" s="276" t="str">
        <f t="shared" si="344"/>
        <v/>
      </c>
      <c r="BU843" s="276" t="str">
        <f t="shared" si="344"/>
        <v/>
      </c>
      <c r="BV843" s="276" t="str">
        <f t="shared" si="344"/>
        <v/>
      </c>
      <c r="BW843" s="276" t="str">
        <f t="shared" si="344"/>
        <v/>
      </c>
      <c r="BX843" s="276" t="str">
        <f t="shared" si="344"/>
        <v/>
      </c>
      <c r="BY843" s="276" t="str">
        <f t="shared" si="344"/>
        <v/>
      </c>
      <c r="BZ843" s="276" t="str">
        <f t="shared" si="344"/>
        <v/>
      </c>
      <c r="CA843" s="276" t="str">
        <f t="shared" si="344"/>
        <v/>
      </c>
      <c r="CB843" s="276" t="str">
        <f t="shared" si="344"/>
        <v/>
      </c>
      <c r="CC843" s="276" t="str">
        <f t="shared" si="344"/>
        <v/>
      </c>
      <c r="CD843" s="276" t="str">
        <f t="shared" si="344"/>
        <v/>
      </c>
      <c r="CE843" s="276" t="str">
        <f t="shared" si="344"/>
        <v/>
      </c>
      <c r="CF843" s="276" t="str">
        <f t="shared" si="344"/>
        <v/>
      </c>
      <c r="CG843" s="276" t="str">
        <f t="shared" si="344"/>
        <v/>
      </c>
      <c r="CH843" s="276" t="str">
        <f t="shared" si="344"/>
        <v/>
      </c>
      <c r="CI843" s="276" t="str">
        <f t="shared" si="344"/>
        <v/>
      </c>
      <c r="CJ843" s="51">
        <f>SUM(F843:CI843)</f>
        <v>0</v>
      </c>
      <c r="CK843" s="50" t="s">
        <v>172</v>
      </c>
    </row>
    <row r="844" spans="3:89" s="29" customFormat="1" ht="15" customHeight="1">
      <c r="C844" s="120"/>
      <c r="D844" s="8"/>
      <c r="E844" s="8"/>
      <c r="F844" s="242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50" t="s">
        <v>172</v>
      </c>
    </row>
    <row r="845" spans="3:89" s="29" customFormat="1" ht="15" customHeight="1">
      <c r="C845" s="120"/>
      <c r="D845" s="8"/>
      <c r="E845" s="8"/>
      <c r="F845" s="242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50" t="s">
        <v>172</v>
      </c>
    </row>
    <row r="846" spans="3:89" s="29" customFormat="1" ht="15" customHeight="1">
      <c r="C846" s="133" t="s">
        <v>350</v>
      </c>
      <c r="D846" s="280"/>
      <c r="E846" s="280"/>
      <c r="F846" s="242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50" t="s">
        <v>172</v>
      </c>
    </row>
    <row r="847" spans="3:89" s="29" customFormat="1" ht="15" customHeight="1">
      <c r="C847" s="29" t="str">
        <f>F830&amp;" Total Legal Fees"</f>
        <v>Phase A Total Legal Fees</v>
      </c>
      <c r="D847" s="274">
        <v>0</v>
      </c>
      <c r="E847" s="274">
        <v>0</v>
      </c>
      <c r="F847" s="121">
        <f t="shared" ref="F847:BQ848" si="345">IF(F$17="","",F841+F790+F808+F825)</f>
        <v>150000</v>
      </c>
      <c r="G847" s="121">
        <f t="shared" si="345"/>
        <v>11111.111111111111</v>
      </c>
      <c r="H847" s="121">
        <f t="shared" si="345"/>
        <v>11111.111111111111</v>
      </c>
      <c r="I847" s="121">
        <f t="shared" si="345"/>
        <v>11111.111111111111</v>
      </c>
      <c r="J847" s="121">
        <f t="shared" si="345"/>
        <v>11111.111111111111</v>
      </c>
      <c r="K847" s="121">
        <f t="shared" si="345"/>
        <v>11111.111111111111</v>
      </c>
      <c r="L847" s="121">
        <f t="shared" si="345"/>
        <v>11111.111111111111</v>
      </c>
      <c r="M847" s="121">
        <f t="shared" si="345"/>
        <v>11111.111111111111</v>
      </c>
      <c r="N847" s="121">
        <f t="shared" si="345"/>
        <v>11111.111111111111</v>
      </c>
      <c r="O847" s="121">
        <f t="shared" si="345"/>
        <v>11111.111111111111</v>
      </c>
      <c r="P847" s="121">
        <f t="shared" si="345"/>
        <v>0</v>
      </c>
      <c r="Q847" s="121">
        <f t="shared" si="345"/>
        <v>0</v>
      </c>
      <c r="R847" s="121">
        <f t="shared" si="345"/>
        <v>0</v>
      </c>
      <c r="S847" s="121">
        <f t="shared" si="345"/>
        <v>0</v>
      </c>
      <c r="T847" s="121">
        <f t="shared" si="345"/>
        <v>0</v>
      </c>
      <c r="U847" s="121">
        <f t="shared" si="345"/>
        <v>0</v>
      </c>
      <c r="V847" s="121">
        <f t="shared" si="345"/>
        <v>0</v>
      </c>
      <c r="W847" s="121">
        <f t="shared" si="345"/>
        <v>0</v>
      </c>
      <c r="X847" s="121">
        <f t="shared" si="345"/>
        <v>0</v>
      </c>
      <c r="Y847" s="121">
        <f t="shared" si="345"/>
        <v>0</v>
      </c>
      <c r="Z847" s="121">
        <f t="shared" si="345"/>
        <v>0</v>
      </c>
      <c r="AA847" s="121">
        <f t="shared" si="345"/>
        <v>0</v>
      </c>
      <c r="AB847" s="121">
        <f t="shared" si="345"/>
        <v>0</v>
      </c>
      <c r="AC847" s="121">
        <f t="shared" si="345"/>
        <v>0</v>
      </c>
      <c r="AD847" s="121">
        <f t="shared" si="345"/>
        <v>0</v>
      </c>
      <c r="AE847" s="121">
        <f t="shared" si="345"/>
        <v>0</v>
      </c>
      <c r="AF847" s="121">
        <f t="shared" si="345"/>
        <v>0</v>
      </c>
      <c r="AG847" s="121">
        <f t="shared" si="345"/>
        <v>0</v>
      </c>
      <c r="AH847" s="121">
        <f t="shared" si="345"/>
        <v>0</v>
      </c>
      <c r="AI847" s="121">
        <f t="shared" si="345"/>
        <v>0</v>
      </c>
      <c r="AJ847" s="121">
        <f t="shared" si="345"/>
        <v>0</v>
      </c>
      <c r="AK847" s="121">
        <f t="shared" si="345"/>
        <v>0</v>
      </c>
      <c r="AL847" s="121">
        <f t="shared" si="345"/>
        <v>0</v>
      </c>
      <c r="AM847" s="121">
        <f t="shared" si="345"/>
        <v>0</v>
      </c>
      <c r="AN847" s="121">
        <f t="shared" si="345"/>
        <v>0</v>
      </c>
      <c r="AO847" s="121">
        <f t="shared" si="345"/>
        <v>0</v>
      </c>
      <c r="AP847" s="121">
        <f t="shared" si="345"/>
        <v>0</v>
      </c>
      <c r="AQ847" s="121">
        <f t="shared" si="345"/>
        <v>0</v>
      </c>
      <c r="AR847" s="121">
        <f t="shared" si="345"/>
        <v>0</v>
      </c>
      <c r="AS847" s="121">
        <f t="shared" si="345"/>
        <v>0</v>
      </c>
      <c r="AT847" s="121">
        <f t="shared" si="345"/>
        <v>0</v>
      </c>
      <c r="AU847" s="121">
        <f t="shared" si="345"/>
        <v>0</v>
      </c>
      <c r="AV847" s="121">
        <f t="shared" si="345"/>
        <v>0</v>
      </c>
      <c r="AW847" s="121">
        <f t="shared" si="345"/>
        <v>0</v>
      </c>
      <c r="AX847" s="121">
        <f t="shared" si="345"/>
        <v>0</v>
      </c>
      <c r="AY847" s="121">
        <f t="shared" si="345"/>
        <v>0</v>
      </c>
      <c r="AZ847" s="121">
        <f t="shared" si="345"/>
        <v>0</v>
      </c>
      <c r="BA847" s="121">
        <f t="shared" si="345"/>
        <v>0</v>
      </c>
      <c r="BB847" s="121">
        <f t="shared" si="345"/>
        <v>0</v>
      </c>
      <c r="BC847" s="121">
        <f t="shared" si="345"/>
        <v>0</v>
      </c>
      <c r="BD847" s="121">
        <f t="shared" si="345"/>
        <v>0</v>
      </c>
      <c r="BE847" s="121">
        <f t="shared" si="345"/>
        <v>0</v>
      </c>
      <c r="BF847" s="121">
        <f t="shared" si="345"/>
        <v>0</v>
      </c>
      <c r="BG847" s="121">
        <f t="shared" si="345"/>
        <v>0</v>
      </c>
      <c r="BH847" s="121">
        <f t="shared" si="345"/>
        <v>0</v>
      </c>
      <c r="BI847" s="121">
        <f t="shared" si="345"/>
        <v>0</v>
      </c>
      <c r="BJ847" s="121">
        <f t="shared" si="345"/>
        <v>0</v>
      </c>
      <c r="BK847" s="121">
        <f t="shared" si="345"/>
        <v>0</v>
      </c>
      <c r="BL847" s="121">
        <f t="shared" si="345"/>
        <v>0</v>
      </c>
      <c r="BM847" s="121">
        <f t="shared" si="345"/>
        <v>0</v>
      </c>
      <c r="BN847" s="121">
        <f t="shared" si="345"/>
        <v>0</v>
      </c>
      <c r="BO847" s="121" t="str">
        <f t="shared" si="345"/>
        <v/>
      </c>
      <c r="BP847" s="121" t="str">
        <f t="shared" si="345"/>
        <v/>
      </c>
      <c r="BQ847" s="121" t="str">
        <f t="shared" si="345"/>
        <v/>
      </c>
      <c r="BR847" s="121" t="str">
        <f t="shared" ref="BR847:CI848" si="346">IF(BR$17="","",BR841+BR790+BR808+BR825)</f>
        <v/>
      </c>
      <c r="BS847" s="121" t="str">
        <f t="shared" si="346"/>
        <v/>
      </c>
      <c r="BT847" s="121" t="str">
        <f t="shared" si="346"/>
        <v/>
      </c>
      <c r="BU847" s="121" t="str">
        <f t="shared" si="346"/>
        <v/>
      </c>
      <c r="BV847" s="121" t="str">
        <f t="shared" si="346"/>
        <v/>
      </c>
      <c r="BW847" s="121" t="str">
        <f t="shared" si="346"/>
        <v/>
      </c>
      <c r="BX847" s="121" t="str">
        <f t="shared" si="346"/>
        <v/>
      </c>
      <c r="BY847" s="121" t="str">
        <f t="shared" si="346"/>
        <v/>
      </c>
      <c r="BZ847" s="121" t="str">
        <f t="shared" si="346"/>
        <v/>
      </c>
      <c r="CA847" s="121" t="str">
        <f t="shared" si="346"/>
        <v/>
      </c>
      <c r="CB847" s="121" t="str">
        <f t="shared" si="346"/>
        <v/>
      </c>
      <c r="CC847" s="121" t="str">
        <f t="shared" si="346"/>
        <v/>
      </c>
      <c r="CD847" s="121" t="str">
        <f t="shared" si="346"/>
        <v/>
      </c>
      <c r="CE847" s="121" t="str">
        <f t="shared" si="346"/>
        <v/>
      </c>
      <c r="CF847" s="121" t="str">
        <f t="shared" si="346"/>
        <v/>
      </c>
      <c r="CG847" s="121" t="str">
        <f t="shared" si="346"/>
        <v/>
      </c>
      <c r="CH847" s="121" t="str">
        <f t="shared" si="346"/>
        <v/>
      </c>
      <c r="CI847" s="121" t="str">
        <f t="shared" si="346"/>
        <v/>
      </c>
      <c r="CJ847" s="51">
        <f>SUM(F847:CI847)</f>
        <v>250000.00000000012</v>
      </c>
      <c r="CK847" s="50" t="s">
        <v>172</v>
      </c>
    </row>
    <row r="848" spans="3:89" s="29" customFormat="1" ht="15" customHeight="1">
      <c r="C848" s="29" t="str">
        <f>G830&amp;" Total Legal Fees"</f>
        <v>Phase B Total Legal Fees</v>
      </c>
      <c r="D848" s="273">
        <v>0</v>
      </c>
      <c r="E848" s="273">
        <v>0</v>
      </c>
      <c r="F848" s="277">
        <f t="shared" si="345"/>
        <v>0</v>
      </c>
      <c r="G848" s="277">
        <f t="shared" si="345"/>
        <v>0</v>
      </c>
      <c r="H848" s="277">
        <f t="shared" si="345"/>
        <v>0</v>
      </c>
      <c r="I848" s="277">
        <f t="shared" si="345"/>
        <v>0</v>
      </c>
      <c r="J848" s="277">
        <f t="shared" si="345"/>
        <v>0</v>
      </c>
      <c r="K848" s="277">
        <f t="shared" si="345"/>
        <v>0</v>
      </c>
      <c r="L848" s="277">
        <f t="shared" si="345"/>
        <v>0</v>
      </c>
      <c r="M848" s="277">
        <f t="shared" si="345"/>
        <v>0</v>
      </c>
      <c r="N848" s="277">
        <f t="shared" si="345"/>
        <v>0</v>
      </c>
      <c r="O848" s="277">
        <f t="shared" si="345"/>
        <v>0</v>
      </c>
      <c r="P848" s="277">
        <f t="shared" si="345"/>
        <v>0</v>
      </c>
      <c r="Q848" s="277">
        <f t="shared" si="345"/>
        <v>0</v>
      </c>
      <c r="R848" s="277">
        <f t="shared" si="345"/>
        <v>0</v>
      </c>
      <c r="S848" s="277">
        <f t="shared" si="345"/>
        <v>0</v>
      </c>
      <c r="T848" s="277">
        <f t="shared" si="345"/>
        <v>0</v>
      </c>
      <c r="U848" s="277">
        <f t="shared" si="345"/>
        <v>0</v>
      </c>
      <c r="V848" s="277">
        <f t="shared" si="345"/>
        <v>0</v>
      </c>
      <c r="W848" s="277">
        <f t="shared" si="345"/>
        <v>0</v>
      </c>
      <c r="X848" s="277">
        <f t="shared" si="345"/>
        <v>0</v>
      </c>
      <c r="Y848" s="277">
        <f t="shared" si="345"/>
        <v>0</v>
      </c>
      <c r="Z848" s="277">
        <f t="shared" si="345"/>
        <v>0</v>
      </c>
      <c r="AA848" s="277">
        <f t="shared" si="345"/>
        <v>0</v>
      </c>
      <c r="AB848" s="277">
        <f t="shared" si="345"/>
        <v>0</v>
      </c>
      <c r="AC848" s="277">
        <f t="shared" si="345"/>
        <v>0</v>
      </c>
      <c r="AD848" s="277">
        <f t="shared" si="345"/>
        <v>0</v>
      </c>
      <c r="AE848" s="277">
        <f t="shared" si="345"/>
        <v>0</v>
      </c>
      <c r="AF848" s="277">
        <f t="shared" si="345"/>
        <v>0</v>
      </c>
      <c r="AG848" s="277">
        <f t="shared" si="345"/>
        <v>0</v>
      </c>
      <c r="AH848" s="277">
        <f t="shared" si="345"/>
        <v>0</v>
      </c>
      <c r="AI848" s="277">
        <f t="shared" si="345"/>
        <v>0</v>
      </c>
      <c r="AJ848" s="277">
        <f t="shared" si="345"/>
        <v>0</v>
      </c>
      <c r="AK848" s="277">
        <f t="shared" si="345"/>
        <v>0</v>
      </c>
      <c r="AL848" s="277">
        <f t="shared" si="345"/>
        <v>0</v>
      </c>
      <c r="AM848" s="277">
        <f t="shared" si="345"/>
        <v>0</v>
      </c>
      <c r="AN848" s="277">
        <f t="shared" si="345"/>
        <v>0</v>
      </c>
      <c r="AO848" s="277">
        <f t="shared" si="345"/>
        <v>0</v>
      </c>
      <c r="AP848" s="277">
        <f t="shared" si="345"/>
        <v>0</v>
      </c>
      <c r="AQ848" s="277">
        <f t="shared" si="345"/>
        <v>0</v>
      </c>
      <c r="AR848" s="277">
        <f t="shared" si="345"/>
        <v>0</v>
      </c>
      <c r="AS848" s="277">
        <f t="shared" si="345"/>
        <v>0</v>
      </c>
      <c r="AT848" s="277">
        <f t="shared" si="345"/>
        <v>0</v>
      </c>
      <c r="AU848" s="277">
        <f t="shared" si="345"/>
        <v>0</v>
      </c>
      <c r="AV848" s="277">
        <f t="shared" si="345"/>
        <v>0</v>
      </c>
      <c r="AW848" s="277">
        <f t="shared" si="345"/>
        <v>0</v>
      </c>
      <c r="AX848" s="277">
        <f t="shared" si="345"/>
        <v>0</v>
      </c>
      <c r="AY848" s="277">
        <f t="shared" si="345"/>
        <v>0</v>
      </c>
      <c r="AZ848" s="277">
        <f t="shared" si="345"/>
        <v>0</v>
      </c>
      <c r="BA848" s="277">
        <f t="shared" si="345"/>
        <v>0</v>
      </c>
      <c r="BB848" s="277">
        <f t="shared" si="345"/>
        <v>0</v>
      </c>
      <c r="BC848" s="277">
        <f t="shared" si="345"/>
        <v>0</v>
      </c>
      <c r="BD848" s="277">
        <f t="shared" si="345"/>
        <v>0</v>
      </c>
      <c r="BE848" s="277">
        <f t="shared" si="345"/>
        <v>0</v>
      </c>
      <c r="BF848" s="277">
        <f t="shared" si="345"/>
        <v>0</v>
      </c>
      <c r="BG848" s="277">
        <f t="shared" si="345"/>
        <v>0</v>
      </c>
      <c r="BH848" s="277">
        <f t="shared" si="345"/>
        <v>0</v>
      </c>
      <c r="BI848" s="277">
        <f t="shared" si="345"/>
        <v>0</v>
      </c>
      <c r="BJ848" s="277">
        <f t="shared" si="345"/>
        <v>0</v>
      </c>
      <c r="BK848" s="277">
        <f t="shared" si="345"/>
        <v>0</v>
      </c>
      <c r="BL848" s="277">
        <f t="shared" si="345"/>
        <v>0</v>
      </c>
      <c r="BM848" s="277">
        <f t="shared" si="345"/>
        <v>0</v>
      </c>
      <c r="BN848" s="277">
        <f t="shared" si="345"/>
        <v>0</v>
      </c>
      <c r="BO848" s="277" t="str">
        <f t="shared" si="345"/>
        <v/>
      </c>
      <c r="BP848" s="277" t="str">
        <f t="shared" si="345"/>
        <v/>
      </c>
      <c r="BQ848" s="277" t="str">
        <f t="shared" si="345"/>
        <v/>
      </c>
      <c r="BR848" s="277" t="str">
        <f t="shared" si="346"/>
        <v/>
      </c>
      <c r="BS848" s="277" t="str">
        <f t="shared" si="346"/>
        <v/>
      </c>
      <c r="BT848" s="277" t="str">
        <f t="shared" si="346"/>
        <v/>
      </c>
      <c r="BU848" s="277" t="str">
        <f t="shared" si="346"/>
        <v/>
      </c>
      <c r="BV848" s="277" t="str">
        <f t="shared" si="346"/>
        <v/>
      </c>
      <c r="BW848" s="277" t="str">
        <f t="shared" si="346"/>
        <v/>
      </c>
      <c r="BX848" s="277" t="str">
        <f t="shared" si="346"/>
        <v/>
      </c>
      <c r="BY848" s="277" t="str">
        <f t="shared" si="346"/>
        <v/>
      </c>
      <c r="BZ848" s="277" t="str">
        <f t="shared" si="346"/>
        <v/>
      </c>
      <c r="CA848" s="277" t="str">
        <f t="shared" si="346"/>
        <v/>
      </c>
      <c r="CB848" s="277" t="str">
        <f t="shared" si="346"/>
        <v/>
      </c>
      <c r="CC848" s="277" t="str">
        <f t="shared" si="346"/>
        <v/>
      </c>
      <c r="CD848" s="277" t="str">
        <f t="shared" si="346"/>
        <v/>
      </c>
      <c r="CE848" s="277" t="str">
        <f t="shared" si="346"/>
        <v/>
      </c>
      <c r="CF848" s="277" t="str">
        <f t="shared" si="346"/>
        <v/>
      </c>
      <c r="CG848" s="277" t="str">
        <f t="shared" si="346"/>
        <v/>
      </c>
      <c r="CH848" s="277" t="str">
        <f t="shared" si="346"/>
        <v/>
      </c>
      <c r="CI848" s="277" t="str">
        <f t="shared" si="346"/>
        <v/>
      </c>
      <c r="CJ848" s="60">
        <f>SUM(F848:CI848)</f>
        <v>0</v>
      </c>
      <c r="CK848" s="50" t="s">
        <v>172</v>
      </c>
    </row>
    <row r="849" spans="3:89" s="29" customFormat="1" ht="15" customHeight="1">
      <c r="C849" s="140" t="s">
        <v>350</v>
      </c>
      <c r="D849" s="270">
        <v>0</v>
      </c>
      <c r="E849" s="270">
        <v>0</v>
      </c>
      <c r="F849" s="276">
        <f t="shared" ref="F849:AK849" si="347">IF(F$17="","",SUM(F847:F848))</f>
        <v>150000</v>
      </c>
      <c r="G849" s="276">
        <f t="shared" si="347"/>
        <v>11111.111111111111</v>
      </c>
      <c r="H849" s="276">
        <f t="shared" si="347"/>
        <v>11111.111111111111</v>
      </c>
      <c r="I849" s="276">
        <f t="shared" si="347"/>
        <v>11111.111111111111</v>
      </c>
      <c r="J849" s="276">
        <f t="shared" si="347"/>
        <v>11111.111111111111</v>
      </c>
      <c r="K849" s="276">
        <f t="shared" si="347"/>
        <v>11111.111111111111</v>
      </c>
      <c r="L849" s="276">
        <f t="shared" si="347"/>
        <v>11111.111111111111</v>
      </c>
      <c r="M849" s="276">
        <f t="shared" si="347"/>
        <v>11111.111111111111</v>
      </c>
      <c r="N849" s="276">
        <f t="shared" si="347"/>
        <v>11111.111111111111</v>
      </c>
      <c r="O849" s="276">
        <f t="shared" si="347"/>
        <v>11111.111111111111</v>
      </c>
      <c r="P849" s="276">
        <f t="shared" si="347"/>
        <v>0</v>
      </c>
      <c r="Q849" s="276">
        <f t="shared" si="347"/>
        <v>0</v>
      </c>
      <c r="R849" s="276">
        <f t="shared" si="347"/>
        <v>0</v>
      </c>
      <c r="S849" s="276">
        <f t="shared" si="347"/>
        <v>0</v>
      </c>
      <c r="T849" s="276">
        <f t="shared" si="347"/>
        <v>0</v>
      </c>
      <c r="U849" s="276">
        <f t="shared" si="347"/>
        <v>0</v>
      </c>
      <c r="V849" s="276">
        <f t="shared" si="347"/>
        <v>0</v>
      </c>
      <c r="W849" s="276">
        <f t="shared" si="347"/>
        <v>0</v>
      </c>
      <c r="X849" s="276">
        <f t="shared" si="347"/>
        <v>0</v>
      </c>
      <c r="Y849" s="276">
        <f t="shared" si="347"/>
        <v>0</v>
      </c>
      <c r="Z849" s="276">
        <f t="shared" si="347"/>
        <v>0</v>
      </c>
      <c r="AA849" s="276">
        <f t="shared" si="347"/>
        <v>0</v>
      </c>
      <c r="AB849" s="276">
        <f t="shared" si="347"/>
        <v>0</v>
      </c>
      <c r="AC849" s="276">
        <f t="shared" si="347"/>
        <v>0</v>
      </c>
      <c r="AD849" s="276">
        <f t="shared" si="347"/>
        <v>0</v>
      </c>
      <c r="AE849" s="276">
        <f t="shared" si="347"/>
        <v>0</v>
      </c>
      <c r="AF849" s="276">
        <f t="shared" si="347"/>
        <v>0</v>
      </c>
      <c r="AG849" s="276">
        <f t="shared" si="347"/>
        <v>0</v>
      </c>
      <c r="AH849" s="276">
        <f t="shared" si="347"/>
        <v>0</v>
      </c>
      <c r="AI849" s="276">
        <f t="shared" si="347"/>
        <v>0</v>
      </c>
      <c r="AJ849" s="276">
        <f t="shared" si="347"/>
        <v>0</v>
      </c>
      <c r="AK849" s="276">
        <f t="shared" si="347"/>
        <v>0</v>
      </c>
      <c r="AL849" s="276">
        <f t="shared" ref="AL849:CI849" si="348">IF(AL$17="","",SUM(AL847:AL848))</f>
        <v>0</v>
      </c>
      <c r="AM849" s="276">
        <f t="shared" si="348"/>
        <v>0</v>
      </c>
      <c r="AN849" s="276">
        <f t="shared" si="348"/>
        <v>0</v>
      </c>
      <c r="AO849" s="276">
        <f t="shared" si="348"/>
        <v>0</v>
      </c>
      <c r="AP849" s="276">
        <f t="shared" si="348"/>
        <v>0</v>
      </c>
      <c r="AQ849" s="276">
        <f t="shared" si="348"/>
        <v>0</v>
      </c>
      <c r="AR849" s="276">
        <f t="shared" si="348"/>
        <v>0</v>
      </c>
      <c r="AS849" s="276">
        <f t="shared" si="348"/>
        <v>0</v>
      </c>
      <c r="AT849" s="276">
        <f t="shared" si="348"/>
        <v>0</v>
      </c>
      <c r="AU849" s="276">
        <f t="shared" si="348"/>
        <v>0</v>
      </c>
      <c r="AV849" s="276">
        <f t="shared" si="348"/>
        <v>0</v>
      </c>
      <c r="AW849" s="276">
        <f t="shared" si="348"/>
        <v>0</v>
      </c>
      <c r="AX849" s="276">
        <f t="shared" si="348"/>
        <v>0</v>
      </c>
      <c r="AY849" s="276">
        <f t="shared" si="348"/>
        <v>0</v>
      </c>
      <c r="AZ849" s="276">
        <f t="shared" si="348"/>
        <v>0</v>
      </c>
      <c r="BA849" s="276">
        <f t="shared" si="348"/>
        <v>0</v>
      </c>
      <c r="BB849" s="276">
        <f t="shared" si="348"/>
        <v>0</v>
      </c>
      <c r="BC849" s="276">
        <f t="shared" si="348"/>
        <v>0</v>
      </c>
      <c r="BD849" s="276">
        <f t="shared" si="348"/>
        <v>0</v>
      </c>
      <c r="BE849" s="276">
        <f t="shared" si="348"/>
        <v>0</v>
      </c>
      <c r="BF849" s="276">
        <f t="shared" si="348"/>
        <v>0</v>
      </c>
      <c r="BG849" s="276">
        <f t="shared" si="348"/>
        <v>0</v>
      </c>
      <c r="BH849" s="276">
        <f t="shared" si="348"/>
        <v>0</v>
      </c>
      <c r="BI849" s="276">
        <f t="shared" si="348"/>
        <v>0</v>
      </c>
      <c r="BJ849" s="276">
        <f t="shared" si="348"/>
        <v>0</v>
      </c>
      <c r="BK849" s="276">
        <f t="shared" si="348"/>
        <v>0</v>
      </c>
      <c r="BL849" s="276">
        <f t="shared" si="348"/>
        <v>0</v>
      </c>
      <c r="BM849" s="276">
        <f t="shared" si="348"/>
        <v>0</v>
      </c>
      <c r="BN849" s="276">
        <f t="shared" si="348"/>
        <v>0</v>
      </c>
      <c r="BO849" s="276" t="str">
        <f t="shared" si="348"/>
        <v/>
      </c>
      <c r="BP849" s="276" t="str">
        <f t="shared" si="348"/>
        <v/>
      </c>
      <c r="BQ849" s="276" t="str">
        <f t="shared" si="348"/>
        <v/>
      </c>
      <c r="BR849" s="276" t="str">
        <f t="shared" si="348"/>
        <v/>
      </c>
      <c r="BS849" s="276" t="str">
        <f t="shared" si="348"/>
        <v/>
      </c>
      <c r="BT849" s="276" t="str">
        <f t="shared" si="348"/>
        <v/>
      </c>
      <c r="BU849" s="276" t="str">
        <f t="shared" si="348"/>
        <v/>
      </c>
      <c r="BV849" s="276" t="str">
        <f t="shared" si="348"/>
        <v/>
      </c>
      <c r="BW849" s="276" t="str">
        <f t="shared" si="348"/>
        <v/>
      </c>
      <c r="BX849" s="276" t="str">
        <f t="shared" si="348"/>
        <v/>
      </c>
      <c r="BY849" s="276" t="str">
        <f t="shared" si="348"/>
        <v/>
      </c>
      <c r="BZ849" s="276" t="str">
        <f t="shared" si="348"/>
        <v/>
      </c>
      <c r="CA849" s="276" t="str">
        <f t="shared" si="348"/>
        <v/>
      </c>
      <c r="CB849" s="276" t="str">
        <f t="shared" si="348"/>
        <v/>
      </c>
      <c r="CC849" s="276" t="str">
        <f t="shared" si="348"/>
        <v/>
      </c>
      <c r="CD849" s="276" t="str">
        <f t="shared" si="348"/>
        <v/>
      </c>
      <c r="CE849" s="276" t="str">
        <f t="shared" si="348"/>
        <v/>
      </c>
      <c r="CF849" s="276" t="str">
        <f t="shared" si="348"/>
        <v/>
      </c>
      <c r="CG849" s="276" t="str">
        <f t="shared" si="348"/>
        <v/>
      </c>
      <c r="CH849" s="276" t="str">
        <f t="shared" si="348"/>
        <v/>
      </c>
      <c r="CI849" s="276" t="str">
        <f t="shared" si="348"/>
        <v/>
      </c>
      <c r="CJ849" s="51">
        <f>SUM(F849:CI849)</f>
        <v>250000.00000000012</v>
      </c>
      <c r="CK849" s="50" t="s">
        <v>172</v>
      </c>
    </row>
    <row r="850" spans="3:89" s="29" customFormat="1" ht="15" customHeight="1">
      <c r="D850" s="291"/>
      <c r="E850" s="291"/>
      <c r="F850" s="300"/>
      <c r="G850" s="300"/>
      <c r="H850" s="300"/>
      <c r="I850" s="300"/>
      <c r="J850" s="300"/>
      <c r="K850" s="300"/>
      <c r="L850" s="300"/>
      <c r="M850" s="300"/>
      <c r="N850" s="300"/>
      <c r="O850" s="300"/>
      <c r="P850" s="300"/>
      <c r="Q850" s="300"/>
      <c r="R850" s="300"/>
      <c r="S850" s="300"/>
      <c r="T850" s="300"/>
      <c r="U850" s="300"/>
      <c r="V850" s="300"/>
      <c r="W850" s="300"/>
      <c r="X850" s="300"/>
      <c r="Y850" s="300"/>
      <c r="Z850" s="300"/>
      <c r="AA850" s="300"/>
      <c r="AB850" s="300"/>
      <c r="AC850" s="300"/>
      <c r="AD850" s="300"/>
      <c r="AE850" s="300"/>
      <c r="AF850" s="300"/>
      <c r="AG850" s="300"/>
      <c r="AH850" s="300"/>
      <c r="AI850" s="300"/>
      <c r="AJ850" s="300"/>
      <c r="AK850" s="300"/>
      <c r="AL850" s="300"/>
      <c r="AM850" s="300"/>
      <c r="AN850" s="300"/>
      <c r="AO850" s="300"/>
      <c r="AP850" s="300"/>
      <c r="AQ850" s="300"/>
      <c r="AR850" s="300"/>
      <c r="AS850" s="300"/>
      <c r="AT850" s="300"/>
      <c r="AU850" s="300"/>
      <c r="AV850" s="300"/>
      <c r="AW850" s="300"/>
      <c r="AX850" s="300"/>
      <c r="AY850" s="300"/>
      <c r="AZ850" s="300"/>
      <c r="BA850" s="300"/>
      <c r="BB850" s="300"/>
      <c r="BC850" s="300"/>
      <c r="BD850" s="300"/>
      <c r="BE850" s="300"/>
      <c r="BF850" s="300"/>
      <c r="BG850" s="300"/>
      <c r="BH850" s="300"/>
      <c r="BI850" s="300"/>
      <c r="BJ850" s="300"/>
      <c r="BK850" s="300"/>
      <c r="BL850" s="300"/>
      <c r="BM850" s="300"/>
      <c r="BN850" s="300"/>
      <c r="BO850" s="300"/>
      <c r="BP850" s="300"/>
      <c r="BQ850" s="300"/>
      <c r="BR850" s="300"/>
      <c r="BS850" s="300"/>
      <c r="BT850" s="300"/>
      <c r="BU850" s="300"/>
      <c r="BV850" s="300"/>
      <c r="BW850" s="300"/>
      <c r="BX850" s="300"/>
      <c r="BY850" s="300"/>
      <c r="BZ850" s="300"/>
      <c r="CA850" s="300"/>
      <c r="CB850" s="300"/>
      <c r="CC850" s="300"/>
      <c r="CD850" s="300"/>
      <c r="CE850" s="300"/>
      <c r="CF850" s="300"/>
      <c r="CG850" s="300"/>
      <c r="CH850" s="300"/>
      <c r="CI850" s="300"/>
      <c r="CJ850" s="18"/>
      <c r="CK850" s="50" t="s">
        <v>172</v>
      </c>
    </row>
    <row r="851" spans="3:89" s="29" customFormat="1" ht="15" customHeight="1">
      <c r="D851" s="291"/>
      <c r="E851" s="291"/>
      <c r="F851" s="300"/>
      <c r="G851" s="300"/>
      <c r="H851" s="300"/>
      <c r="I851" s="300"/>
      <c r="J851" s="300"/>
      <c r="K851" s="300"/>
      <c r="L851" s="300"/>
      <c r="M851" s="300"/>
      <c r="N851" s="300"/>
      <c r="O851" s="300"/>
      <c r="P851" s="300"/>
      <c r="Q851" s="300"/>
      <c r="R851" s="300"/>
      <c r="S851" s="300"/>
      <c r="T851" s="300"/>
      <c r="U851" s="300"/>
      <c r="V851" s="300"/>
      <c r="W851" s="300"/>
      <c r="X851" s="300"/>
      <c r="Y851" s="300"/>
      <c r="Z851" s="300"/>
      <c r="AA851" s="300"/>
      <c r="AB851" s="300"/>
      <c r="AC851" s="300"/>
      <c r="AD851" s="300"/>
      <c r="AE851" s="300"/>
      <c r="AF851" s="300"/>
      <c r="AG851" s="300"/>
      <c r="AH851" s="300"/>
      <c r="AI851" s="300"/>
      <c r="AJ851" s="300"/>
      <c r="AK851" s="300"/>
      <c r="AL851" s="300"/>
      <c r="AM851" s="300"/>
      <c r="AN851" s="300"/>
      <c r="AO851" s="300"/>
      <c r="AP851" s="300"/>
      <c r="AQ851" s="300"/>
      <c r="AR851" s="300"/>
      <c r="AS851" s="300"/>
      <c r="AT851" s="300"/>
      <c r="AU851" s="300"/>
      <c r="AV851" s="300"/>
      <c r="AW851" s="300"/>
      <c r="AX851" s="300"/>
      <c r="AY851" s="300"/>
      <c r="AZ851" s="300"/>
      <c r="BA851" s="300"/>
      <c r="BB851" s="300"/>
      <c r="BC851" s="300"/>
      <c r="BD851" s="300"/>
      <c r="BE851" s="300"/>
      <c r="BF851" s="300"/>
      <c r="BG851" s="300"/>
      <c r="BH851" s="300"/>
      <c r="BI851" s="300"/>
      <c r="BJ851" s="300"/>
      <c r="BK851" s="300"/>
      <c r="BL851" s="300"/>
      <c r="BM851" s="300"/>
      <c r="BN851" s="300"/>
      <c r="BO851" s="300"/>
      <c r="BP851" s="300"/>
      <c r="BQ851" s="300"/>
      <c r="BR851" s="300"/>
      <c r="BS851" s="300"/>
      <c r="BT851" s="300"/>
      <c r="BU851" s="300"/>
      <c r="BV851" s="300"/>
      <c r="BW851" s="300"/>
      <c r="BX851" s="300"/>
      <c r="BY851" s="300"/>
      <c r="BZ851" s="300"/>
      <c r="CA851" s="300"/>
      <c r="CB851" s="300"/>
      <c r="CC851" s="300"/>
      <c r="CD851" s="300"/>
      <c r="CE851" s="300"/>
      <c r="CF851" s="300"/>
      <c r="CG851" s="300"/>
      <c r="CH851" s="300"/>
      <c r="CI851" s="300"/>
      <c r="CJ851" s="18"/>
      <c r="CK851" s="50" t="s">
        <v>172</v>
      </c>
    </row>
    <row r="852" spans="3:89" s="29" customFormat="1" ht="15" customHeight="1">
      <c r="C852" s="161" t="s">
        <v>349</v>
      </c>
      <c r="D852" s="161"/>
      <c r="E852" s="161"/>
      <c r="F852" s="161"/>
      <c r="G852" s="161"/>
      <c r="H852" s="161"/>
      <c r="I852" s="161"/>
      <c r="J852" s="161"/>
      <c r="K852" s="161"/>
      <c r="L852" s="161"/>
      <c r="M852" s="161"/>
      <c r="N852" s="161"/>
      <c r="O852" s="161"/>
      <c r="P852" s="161"/>
      <c r="Q852" s="161"/>
      <c r="R852" s="161"/>
      <c r="S852" s="161"/>
      <c r="T852" s="161"/>
      <c r="U852" s="161"/>
      <c r="V852" s="161"/>
      <c r="W852" s="161"/>
      <c r="X852" s="161"/>
      <c r="Y852" s="161"/>
      <c r="Z852" s="161"/>
      <c r="AA852" s="161"/>
      <c r="AB852" s="161"/>
      <c r="AC852" s="161"/>
      <c r="AD852" s="161"/>
      <c r="AE852" s="161"/>
      <c r="AF852" s="161"/>
      <c r="AG852" s="161"/>
      <c r="AH852" s="161"/>
      <c r="AI852" s="161"/>
      <c r="AJ852" s="161"/>
      <c r="AK852" s="161"/>
      <c r="AL852" s="161"/>
      <c r="AM852" s="161"/>
      <c r="AN852" s="161"/>
      <c r="AO852" s="161"/>
      <c r="AP852" s="161"/>
      <c r="AQ852" s="161"/>
      <c r="AR852" s="161"/>
      <c r="AS852" s="161"/>
      <c r="AT852" s="161"/>
      <c r="AU852" s="161"/>
      <c r="AV852" s="161"/>
      <c r="AW852" s="161"/>
      <c r="AX852" s="161"/>
      <c r="AY852" s="161"/>
      <c r="AZ852" s="161"/>
      <c r="BA852" s="161"/>
      <c r="BB852" s="161"/>
      <c r="BC852" s="161"/>
      <c r="BD852" s="161"/>
      <c r="BE852" s="161"/>
      <c r="BF852" s="161"/>
      <c r="BG852" s="161"/>
      <c r="BH852" s="161"/>
      <c r="BI852" s="161"/>
      <c r="BJ852" s="161"/>
      <c r="BK852" s="161"/>
      <c r="BL852" s="161"/>
      <c r="BM852" s="161"/>
      <c r="BN852" s="161"/>
      <c r="BO852" s="161"/>
      <c r="BP852" s="161"/>
      <c r="BQ852" s="161"/>
      <c r="BR852" s="161"/>
      <c r="BS852" s="161"/>
      <c r="BT852" s="161"/>
      <c r="BU852" s="161"/>
      <c r="BV852" s="161"/>
      <c r="BW852" s="161"/>
      <c r="BX852" s="161"/>
      <c r="BY852" s="161"/>
      <c r="BZ852" s="161"/>
      <c r="CA852" s="161"/>
      <c r="CB852" s="161"/>
      <c r="CC852" s="161"/>
      <c r="CD852" s="161"/>
      <c r="CE852" s="161"/>
      <c r="CF852" s="161"/>
      <c r="CG852" s="161"/>
      <c r="CH852" s="161"/>
      <c r="CI852" s="161"/>
      <c r="CJ852" s="161"/>
      <c r="CK852" s="50" t="s">
        <v>172</v>
      </c>
    </row>
    <row r="853" spans="3:89" s="29" customFormat="1" ht="15" customHeight="1">
      <c r="D853" s="291"/>
      <c r="E853" s="291"/>
      <c r="F853" s="118"/>
      <c r="G853" s="118"/>
      <c r="H853" s="300"/>
      <c r="I853" s="300"/>
      <c r="J853" s="300"/>
      <c r="K853" s="300"/>
      <c r="L853" s="300"/>
      <c r="M853" s="300"/>
      <c r="N853" s="300"/>
      <c r="O853" s="300"/>
      <c r="P853" s="300"/>
      <c r="Q853" s="300"/>
      <c r="R853" s="300"/>
      <c r="S853" s="300"/>
      <c r="T853" s="300"/>
      <c r="U853" s="300"/>
      <c r="V853" s="300"/>
      <c r="W853" s="300"/>
      <c r="X853" s="300"/>
      <c r="Y853" s="300"/>
      <c r="Z853" s="300"/>
      <c r="AA853" s="300"/>
      <c r="AB853" s="300"/>
      <c r="AC853" s="300"/>
      <c r="AD853" s="300"/>
      <c r="AE853" s="300"/>
      <c r="AF853" s="300"/>
      <c r="AG853" s="300"/>
      <c r="AH853" s="300"/>
      <c r="AI853" s="300"/>
      <c r="AJ853" s="300"/>
      <c r="AK853" s="300"/>
      <c r="AL853" s="300"/>
      <c r="AM853" s="300"/>
      <c r="AN853" s="300"/>
      <c r="AO853" s="300"/>
      <c r="AP853" s="300"/>
      <c r="AQ853" s="300"/>
      <c r="AR853" s="300"/>
      <c r="AS853" s="300"/>
      <c r="AT853" s="300"/>
      <c r="AU853" s="300"/>
      <c r="AV853" s="300"/>
      <c r="AW853" s="300"/>
      <c r="AX853" s="300"/>
      <c r="AY853" s="300"/>
      <c r="AZ853" s="300"/>
      <c r="BA853" s="300"/>
      <c r="BB853" s="300"/>
      <c r="BC853" s="300"/>
      <c r="BD853" s="300"/>
      <c r="BE853" s="300"/>
      <c r="BF853" s="300"/>
      <c r="BG853" s="300"/>
      <c r="BH853" s="300"/>
      <c r="BI853" s="300"/>
      <c r="BJ853" s="300"/>
      <c r="BK853" s="300"/>
      <c r="BL853" s="300"/>
      <c r="BM853" s="300"/>
      <c r="BN853" s="300"/>
      <c r="BO853" s="300"/>
      <c r="BP853" s="300"/>
      <c r="BQ853" s="300"/>
      <c r="BR853" s="300"/>
      <c r="BS853" s="300"/>
      <c r="BT853" s="300"/>
      <c r="BU853" s="300"/>
      <c r="BV853" s="300"/>
      <c r="BW853" s="300"/>
      <c r="BX853" s="300"/>
      <c r="BY853" s="300"/>
      <c r="BZ853" s="300"/>
      <c r="CA853" s="300"/>
      <c r="CB853" s="300"/>
      <c r="CC853" s="300"/>
      <c r="CD853" s="300"/>
      <c r="CE853" s="300"/>
      <c r="CF853" s="300"/>
      <c r="CG853" s="300"/>
      <c r="CH853" s="300"/>
      <c r="CI853" s="300"/>
      <c r="CJ853" s="18"/>
      <c r="CK853" s="50" t="s">
        <v>172</v>
      </c>
    </row>
    <row r="854" spans="3:89" s="29" customFormat="1" ht="15" customHeight="1">
      <c r="C854" s="266" t="str">
        <f>C852</f>
        <v>Architect &amp; Design Fees</v>
      </c>
      <c r="D854" s="249" t="s">
        <v>296</v>
      </c>
      <c r="E854" s="249" t="s">
        <v>303</v>
      </c>
      <c r="F854" s="265" t="s">
        <v>295</v>
      </c>
      <c r="G854" s="264" t="s">
        <v>294</v>
      </c>
      <c r="H854" s="300"/>
      <c r="I854" s="300"/>
      <c r="J854" s="300"/>
      <c r="K854" s="300"/>
      <c r="L854" s="300"/>
      <c r="M854" s="300"/>
      <c r="N854" s="300"/>
      <c r="O854" s="300"/>
      <c r="P854" s="300"/>
      <c r="Q854" s="300"/>
      <c r="R854" s="300"/>
      <c r="S854" s="300"/>
      <c r="T854" s="300"/>
      <c r="U854" s="300"/>
      <c r="V854" s="300"/>
      <c r="W854" s="300"/>
      <c r="X854" s="300"/>
      <c r="Y854" s="300"/>
      <c r="Z854" s="300"/>
      <c r="AA854" s="300"/>
      <c r="AB854" s="300"/>
      <c r="AC854" s="300"/>
      <c r="AD854" s="300"/>
      <c r="AE854" s="300"/>
      <c r="AF854" s="300"/>
      <c r="AG854" s="300"/>
      <c r="AH854" s="300"/>
      <c r="AI854" s="300"/>
      <c r="AJ854" s="300"/>
      <c r="AK854" s="300"/>
      <c r="AL854" s="300"/>
      <c r="AM854" s="300"/>
      <c r="AN854" s="300"/>
      <c r="AO854" s="300"/>
      <c r="AP854" s="300"/>
      <c r="AQ854" s="300"/>
      <c r="AR854" s="300"/>
      <c r="AS854" s="300"/>
      <c r="AT854" s="300"/>
      <c r="AU854" s="300"/>
      <c r="AV854" s="300"/>
      <c r="AW854" s="300"/>
      <c r="AX854" s="300"/>
      <c r="AY854" s="300"/>
      <c r="AZ854" s="300"/>
      <c r="BA854" s="300"/>
      <c r="BB854" s="300"/>
      <c r="BC854" s="300"/>
      <c r="BD854" s="300"/>
      <c r="BE854" s="300"/>
      <c r="BF854" s="300"/>
      <c r="BG854" s="300"/>
      <c r="BH854" s="300"/>
      <c r="BI854" s="300"/>
      <c r="BJ854" s="300"/>
      <c r="BK854" s="300"/>
      <c r="BL854" s="300"/>
      <c r="BM854" s="300"/>
      <c r="BN854" s="300"/>
      <c r="BO854" s="300"/>
      <c r="BP854" s="300"/>
      <c r="BQ854" s="300"/>
      <c r="BR854" s="300"/>
      <c r="BS854" s="300"/>
      <c r="BT854" s="300"/>
      <c r="BU854" s="300"/>
      <c r="BV854" s="300"/>
      <c r="BW854" s="300"/>
      <c r="BX854" s="300"/>
      <c r="BY854" s="300"/>
      <c r="BZ854" s="300"/>
      <c r="CA854" s="300"/>
      <c r="CB854" s="300"/>
      <c r="CC854" s="300"/>
      <c r="CD854" s="300"/>
      <c r="CE854" s="300"/>
      <c r="CF854" s="300"/>
      <c r="CG854" s="300"/>
      <c r="CH854" s="300"/>
      <c r="CI854" s="300"/>
      <c r="CJ854" s="18"/>
      <c r="CK854" s="50" t="s">
        <v>172</v>
      </c>
    </row>
    <row r="855" spans="3:89" s="29" customFormat="1" ht="15" customHeight="1">
      <c r="C855" s="158" t="str">
        <f>C854</f>
        <v>Architect &amp; Design Fees</v>
      </c>
      <c r="D855" s="118">
        <f>IF(C$76="","",IF(E855="",G855+F855,E855))</f>
        <v>1200000</v>
      </c>
      <c r="E855" s="80"/>
      <c r="F855" s="93">
        <v>1200000</v>
      </c>
      <c r="G855" s="93">
        <v>0</v>
      </c>
      <c r="H855" s="300"/>
      <c r="I855" s="300"/>
      <c r="J855" s="300"/>
      <c r="K855" s="300"/>
      <c r="L855" s="300"/>
      <c r="M855" s="300"/>
      <c r="N855" s="300"/>
      <c r="O855" s="300"/>
      <c r="P855" s="300"/>
      <c r="Q855" s="300"/>
      <c r="R855" s="300"/>
      <c r="S855" s="300"/>
      <c r="T855" s="300"/>
      <c r="U855" s="300"/>
      <c r="V855" s="300"/>
      <c r="W855" s="300"/>
      <c r="X855" s="300"/>
      <c r="Y855" s="300"/>
      <c r="Z855" s="300"/>
      <c r="AA855" s="300"/>
      <c r="AB855" s="300"/>
      <c r="AC855" s="300"/>
      <c r="AD855" s="300"/>
      <c r="AE855" s="300"/>
      <c r="AF855" s="300"/>
      <c r="AG855" s="300"/>
      <c r="AH855" s="300"/>
      <c r="AI855" s="300"/>
      <c r="AJ855" s="300"/>
      <c r="AK855" s="300"/>
      <c r="AL855" s="300"/>
      <c r="AM855" s="300"/>
      <c r="AN855" s="300"/>
      <c r="AO855" s="300"/>
      <c r="AP855" s="300"/>
      <c r="AQ855" s="300"/>
      <c r="AR855" s="300"/>
      <c r="AS855" s="300"/>
      <c r="AT855" s="300"/>
      <c r="AU855" s="300"/>
      <c r="AV855" s="300"/>
      <c r="AW855" s="300"/>
      <c r="AX855" s="300"/>
      <c r="AY855" s="300"/>
      <c r="AZ855" s="300"/>
      <c r="BA855" s="300"/>
      <c r="BB855" s="300"/>
      <c r="BC855" s="300"/>
      <c r="BD855" s="300"/>
      <c r="BE855" s="300"/>
      <c r="BF855" s="300"/>
      <c r="BG855" s="300"/>
      <c r="BH855" s="300"/>
      <c r="BI855" s="300"/>
      <c r="BJ855" s="300"/>
      <c r="BK855" s="300"/>
      <c r="BL855" s="300"/>
      <c r="BM855" s="300"/>
      <c r="BN855" s="300"/>
      <c r="BO855" s="300"/>
      <c r="BP855" s="300"/>
      <c r="BQ855" s="300"/>
      <c r="BR855" s="300"/>
      <c r="BS855" s="300"/>
      <c r="BT855" s="300"/>
      <c r="BU855" s="300"/>
      <c r="BV855" s="300"/>
      <c r="BW855" s="300"/>
      <c r="BX855" s="300"/>
      <c r="BY855" s="300"/>
      <c r="BZ855" s="300"/>
      <c r="CA855" s="300"/>
      <c r="CB855" s="300"/>
      <c r="CC855" s="300"/>
      <c r="CD855" s="300"/>
      <c r="CE855" s="300"/>
      <c r="CF855" s="300"/>
      <c r="CG855" s="300"/>
      <c r="CH855" s="300"/>
      <c r="CI855" s="300"/>
      <c r="CJ855" s="18"/>
      <c r="CK855" s="50" t="s">
        <v>172</v>
      </c>
    </row>
    <row r="856" spans="3:89" s="29" customFormat="1" ht="15" customHeight="1">
      <c r="C856" s="34" t="str">
        <f>"Initial " &amp;C852&amp; " Input"</f>
        <v>Initial Architect &amp; Design Fees Input</v>
      </c>
      <c r="D856" s="118">
        <f>IF(C$76="","",IF(E856="",G856+F856,E856))</f>
        <v>755000</v>
      </c>
      <c r="E856" s="80"/>
      <c r="F856" s="93">
        <v>755000</v>
      </c>
      <c r="G856" s="93">
        <v>0</v>
      </c>
      <c r="H856" s="300"/>
      <c r="I856" s="300"/>
      <c r="J856" s="300"/>
      <c r="K856" s="300"/>
      <c r="L856" s="300"/>
      <c r="M856" s="300"/>
      <c r="N856" s="300"/>
      <c r="O856" s="300"/>
      <c r="P856" s="300"/>
      <c r="Q856" s="300"/>
      <c r="R856" s="300"/>
      <c r="S856" s="300"/>
      <c r="T856" s="300"/>
      <c r="U856" s="300"/>
      <c r="V856" s="300"/>
      <c r="W856" s="300"/>
      <c r="X856" s="300"/>
      <c r="Y856" s="300"/>
      <c r="Z856" s="300"/>
      <c r="AA856" s="300"/>
      <c r="AB856" s="300"/>
      <c r="AC856" s="300"/>
      <c r="AD856" s="300"/>
      <c r="AE856" s="300"/>
      <c r="AF856" s="300"/>
      <c r="AG856" s="300"/>
      <c r="AH856" s="300"/>
      <c r="AI856" s="300"/>
      <c r="AJ856" s="300"/>
      <c r="AK856" s="300"/>
      <c r="AL856" s="300"/>
      <c r="AM856" s="300"/>
      <c r="AN856" s="300"/>
      <c r="AO856" s="300"/>
      <c r="AP856" s="300"/>
      <c r="AQ856" s="300"/>
      <c r="AR856" s="300"/>
      <c r="AS856" s="300"/>
      <c r="AT856" s="300"/>
      <c r="AU856" s="300"/>
      <c r="AV856" s="300"/>
      <c r="AW856" s="300"/>
      <c r="AX856" s="300"/>
      <c r="AY856" s="300"/>
      <c r="AZ856" s="300"/>
      <c r="BA856" s="300"/>
      <c r="BB856" s="300"/>
      <c r="BC856" s="300"/>
      <c r="BD856" s="300"/>
      <c r="BE856" s="300"/>
      <c r="BF856" s="300"/>
      <c r="BG856" s="300"/>
      <c r="BH856" s="300"/>
      <c r="BI856" s="300"/>
      <c r="BJ856" s="300"/>
      <c r="BK856" s="300"/>
      <c r="BL856" s="300"/>
      <c r="BM856" s="300"/>
      <c r="BN856" s="300"/>
      <c r="BO856" s="300"/>
      <c r="BP856" s="300"/>
      <c r="BQ856" s="300"/>
      <c r="BR856" s="300"/>
      <c r="BS856" s="300"/>
      <c r="BT856" s="300"/>
      <c r="BU856" s="300"/>
      <c r="BV856" s="300"/>
      <c r="BW856" s="300"/>
      <c r="BX856" s="300"/>
      <c r="BY856" s="300"/>
      <c r="BZ856" s="300"/>
      <c r="CA856" s="300"/>
      <c r="CB856" s="300"/>
      <c r="CC856" s="300"/>
      <c r="CD856" s="300"/>
      <c r="CE856" s="300"/>
      <c r="CF856" s="300"/>
      <c r="CG856" s="300"/>
      <c r="CH856" s="300"/>
      <c r="CI856" s="300"/>
      <c r="CJ856" s="18"/>
      <c r="CK856" s="50" t="s">
        <v>172</v>
      </c>
    </row>
    <row r="857" spans="3:89" s="29" customFormat="1" ht="15" customHeight="1">
      <c r="C857" s="34" t="s">
        <v>311</v>
      </c>
      <c r="D857" s="118">
        <f>D855-D856</f>
        <v>445000</v>
      </c>
      <c r="E857" s="118"/>
      <c r="F857" s="118">
        <f>F855-F856</f>
        <v>445000</v>
      </c>
      <c r="G857" s="118">
        <f>G855-G856</f>
        <v>0</v>
      </c>
      <c r="H857" s="300"/>
      <c r="I857" s="300"/>
      <c r="J857" s="300"/>
      <c r="K857" s="300"/>
      <c r="L857" s="300"/>
      <c r="M857" s="300"/>
      <c r="N857" s="300"/>
      <c r="O857" s="300"/>
      <c r="P857" s="300"/>
      <c r="Q857" s="300"/>
      <c r="R857" s="300"/>
      <c r="S857" s="300"/>
      <c r="T857" s="300"/>
      <c r="U857" s="300"/>
      <c r="V857" s="300"/>
      <c r="W857" s="300"/>
      <c r="X857" s="300"/>
      <c r="Y857" s="300"/>
      <c r="Z857" s="300"/>
      <c r="AA857" s="300"/>
      <c r="AB857" s="300"/>
      <c r="AC857" s="300"/>
      <c r="AD857" s="300"/>
      <c r="AE857" s="300"/>
      <c r="AF857" s="300"/>
      <c r="AG857" s="300"/>
      <c r="AH857" s="300"/>
      <c r="AI857" s="300"/>
      <c r="AJ857" s="300"/>
      <c r="AK857" s="300"/>
      <c r="AL857" s="300"/>
      <c r="AM857" s="300"/>
      <c r="AN857" s="300"/>
      <c r="AO857" s="300"/>
      <c r="AP857" s="300"/>
      <c r="AQ857" s="300"/>
      <c r="AR857" s="300"/>
      <c r="AS857" s="300"/>
      <c r="AT857" s="300"/>
      <c r="AU857" s="300"/>
      <c r="AV857" s="300"/>
      <c r="AW857" s="300"/>
      <c r="AX857" s="300"/>
      <c r="AY857" s="300"/>
      <c r="AZ857" s="300"/>
      <c r="BA857" s="300"/>
      <c r="BB857" s="300"/>
      <c r="BC857" s="300"/>
      <c r="BD857" s="300"/>
      <c r="BE857" s="300"/>
      <c r="BF857" s="300"/>
      <c r="BG857" s="300"/>
      <c r="BH857" s="300"/>
      <c r="BI857" s="300"/>
      <c r="BJ857" s="300"/>
      <c r="BK857" s="300"/>
      <c r="BL857" s="300"/>
      <c r="BM857" s="300"/>
      <c r="BN857" s="300"/>
      <c r="BO857" s="300"/>
      <c r="BP857" s="300"/>
      <c r="BQ857" s="300"/>
      <c r="BR857" s="300"/>
      <c r="BS857" s="300"/>
      <c r="BT857" s="300"/>
      <c r="BU857" s="300"/>
      <c r="BV857" s="300"/>
      <c r="BW857" s="300"/>
      <c r="BX857" s="300"/>
      <c r="BY857" s="300"/>
      <c r="BZ857" s="300"/>
      <c r="CA857" s="300"/>
      <c r="CB857" s="300"/>
      <c r="CC857" s="300"/>
      <c r="CD857" s="300"/>
      <c r="CE857" s="300"/>
      <c r="CF857" s="300"/>
      <c r="CG857" s="300"/>
      <c r="CH857" s="300"/>
      <c r="CI857" s="300"/>
      <c r="CJ857" s="18"/>
      <c r="CK857" s="50" t="s">
        <v>172</v>
      </c>
    </row>
    <row r="858" spans="3:89" s="29" customFormat="1" ht="15" customHeight="1">
      <c r="C858" s="34"/>
      <c r="D858" s="118"/>
      <c r="E858" s="80"/>
      <c r="F858" s="290"/>
      <c r="G858" s="290"/>
      <c r="H858" s="300"/>
      <c r="I858" s="300"/>
      <c r="J858" s="300"/>
      <c r="K858" s="300"/>
      <c r="L858" s="300"/>
      <c r="M858" s="300"/>
      <c r="N858" s="300"/>
      <c r="O858" s="300"/>
      <c r="P858" s="300"/>
      <c r="Q858" s="300"/>
      <c r="R858" s="300"/>
      <c r="S858" s="300"/>
      <c r="T858" s="300"/>
      <c r="U858" s="300"/>
      <c r="V858" s="300"/>
      <c r="W858" s="300"/>
      <c r="X858" s="300"/>
      <c r="Y858" s="300"/>
      <c r="Z858" s="300"/>
      <c r="AA858" s="300"/>
      <c r="AB858" s="300"/>
      <c r="AC858" s="300"/>
      <c r="AD858" s="300"/>
      <c r="AE858" s="300"/>
      <c r="AF858" s="300"/>
      <c r="AG858" s="300"/>
      <c r="AH858" s="300"/>
      <c r="AI858" s="300"/>
      <c r="AJ858" s="300"/>
      <c r="AK858" s="300"/>
      <c r="AL858" s="300"/>
      <c r="AM858" s="300"/>
      <c r="AN858" s="300"/>
      <c r="AO858" s="300"/>
      <c r="AP858" s="300"/>
      <c r="AQ858" s="300"/>
      <c r="AR858" s="300"/>
      <c r="AS858" s="300"/>
      <c r="AT858" s="300"/>
      <c r="AU858" s="300"/>
      <c r="AV858" s="300"/>
      <c r="AW858" s="300"/>
      <c r="AX858" s="300"/>
      <c r="AY858" s="300"/>
      <c r="AZ858" s="300"/>
      <c r="BA858" s="300"/>
      <c r="BB858" s="300"/>
      <c r="BC858" s="300"/>
      <c r="BD858" s="300"/>
      <c r="BE858" s="300"/>
      <c r="BF858" s="300"/>
      <c r="BG858" s="300"/>
      <c r="BH858" s="300"/>
      <c r="BI858" s="300"/>
      <c r="BJ858" s="300"/>
      <c r="BK858" s="300"/>
      <c r="BL858" s="300"/>
      <c r="BM858" s="300"/>
      <c r="BN858" s="300"/>
      <c r="BO858" s="300"/>
      <c r="BP858" s="300"/>
      <c r="BQ858" s="300"/>
      <c r="BR858" s="300"/>
      <c r="BS858" s="300"/>
      <c r="BT858" s="300"/>
      <c r="BU858" s="300"/>
      <c r="BV858" s="300"/>
      <c r="BW858" s="300"/>
      <c r="BX858" s="300"/>
      <c r="BY858" s="300"/>
      <c r="BZ858" s="300"/>
      <c r="CA858" s="300"/>
      <c r="CB858" s="300"/>
      <c r="CC858" s="300"/>
      <c r="CD858" s="300"/>
      <c r="CE858" s="300"/>
      <c r="CF858" s="300"/>
      <c r="CG858" s="300"/>
      <c r="CH858" s="300"/>
      <c r="CI858" s="300"/>
      <c r="CJ858" s="18"/>
      <c r="CK858" s="50" t="s">
        <v>172</v>
      </c>
    </row>
    <row r="859" spans="3:89" s="29" customFormat="1" ht="15" customHeight="1">
      <c r="C859" s="34" t="str">
        <f>C854&amp;" Start Period"</f>
        <v>Architect &amp; Design Fees Start Period</v>
      </c>
      <c r="D859" s="233">
        <f>MIN(F859:G859)</f>
        <v>1</v>
      </c>
      <c r="F859" s="282">
        <v>1</v>
      </c>
      <c r="G859" s="282"/>
      <c r="H859" s="300"/>
      <c r="I859" s="300"/>
      <c r="J859" s="300"/>
      <c r="K859" s="300"/>
      <c r="L859" s="300"/>
      <c r="M859" s="300"/>
      <c r="N859" s="300"/>
      <c r="O859" s="300"/>
      <c r="P859" s="300"/>
      <c r="Q859" s="300"/>
      <c r="R859" s="300"/>
      <c r="S859" s="300"/>
      <c r="T859" s="300"/>
      <c r="U859" s="300"/>
      <c r="V859" s="300"/>
      <c r="W859" s="300"/>
      <c r="X859" s="300"/>
      <c r="Y859" s="300"/>
      <c r="Z859" s="300"/>
      <c r="AA859" s="300"/>
      <c r="AB859" s="300"/>
      <c r="AC859" s="300"/>
      <c r="AD859" s="300"/>
      <c r="AE859" s="300"/>
      <c r="AF859" s="300"/>
      <c r="AG859" s="300"/>
      <c r="AH859" s="300"/>
      <c r="AI859" s="300"/>
      <c r="AJ859" s="300"/>
      <c r="AK859" s="300"/>
      <c r="AL859" s="300"/>
      <c r="AM859" s="300"/>
      <c r="AN859" s="300"/>
      <c r="AO859" s="300"/>
      <c r="AP859" s="300"/>
      <c r="AQ859" s="300"/>
      <c r="AR859" s="300"/>
      <c r="AS859" s="300"/>
      <c r="AT859" s="300"/>
      <c r="AU859" s="300"/>
      <c r="AV859" s="300"/>
      <c r="AW859" s="300"/>
      <c r="AX859" s="300"/>
      <c r="AY859" s="300"/>
      <c r="AZ859" s="300"/>
      <c r="BA859" s="300"/>
      <c r="BB859" s="300"/>
      <c r="BC859" s="300"/>
      <c r="BD859" s="300"/>
      <c r="BE859" s="300"/>
      <c r="BF859" s="300"/>
      <c r="BG859" s="300"/>
      <c r="BH859" s="300"/>
      <c r="BI859" s="300"/>
      <c r="BJ859" s="300"/>
      <c r="BK859" s="300"/>
      <c r="BL859" s="300"/>
      <c r="BM859" s="300"/>
      <c r="BN859" s="300"/>
      <c r="BO859" s="300"/>
      <c r="BP859" s="300"/>
      <c r="BQ859" s="300"/>
      <c r="BR859" s="300"/>
      <c r="BS859" s="300"/>
      <c r="BT859" s="300"/>
      <c r="BU859" s="300"/>
      <c r="BV859" s="300"/>
      <c r="BW859" s="300"/>
      <c r="BX859" s="300"/>
      <c r="BY859" s="300"/>
      <c r="BZ859" s="300"/>
      <c r="CA859" s="300"/>
      <c r="CB859" s="300"/>
      <c r="CC859" s="300"/>
      <c r="CD859" s="300"/>
      <c r="CE859" s="300"/>
      <c r="CF859" s="300"/>
      <c r="CG859" s="300"/>
      <c r="CH859" s="300"/>
      <c r="CI859" s="300"/>
      <c r="CJ859" s="18"/>
      <c r="CK859" s="50" t="s">
        <v>172</v>
      </c>
    </row>
    <row r="860" spans="3:89" s="29" customFormat="1" ht="15" customHeight="1">
      <c r="C860" s="207" t="s">
        <v>13</v>
      </c>
      <c r="D860" s="206">
        <f>IF(D859="","",INDEX($F$16:$CK$17,1,MATCH(D859,$F$17:$CK$17,1)))</f>
        <v>42124</v>
      </c>
      <c r="F860" s="206">
        <f>IF(F859="","",INDEX($F$16:$CK$17,1,MATCH(F859,$F$17:$CK$17,1)))</f>
        <v>42124</v>
      </c>
      <c r="G860" s="206" t="str">
        <f>IF(G859="","",INDEX($F$16:$CK$17,1,MATCH(G859,$F$17:$CK$17,1)))</f>
        <v/>
      </c>
      <c r="H860" s="300"/>
      <c r="I860" s="300"/>
      <c r="J860" s="300"/>
      <c r="K860" s="300"/>
      <c r="L860" s="300"/>
      <c r="M860" s="300"/>
      <c r="N860" s="300"/>
      <c r="O860" s="300"/>
      <c r="P860" s="300"/>
      <c r="Q860" s="300"/>
      <c r="R860" s="300"/>
      <c r="S860" s="300"/>
      <c r="T860" s="300"/>
      <c r="U860" s="300"/>
      <c r="V860" s="300"/>
      <c r="W860" s="300"/>
      <c r="X860" s="300"/>
      <c r="Y860" s="300"/>
      <c r="Z860" s="300"/>
      <c r="AA860" s="300"/>
      <c r="AB860" s="300"/>
      <c r="AC860" s="300"/>
      <c r="AD860" s="300"/>
      <c r="AE860" s="300"/>
      <c r="AF860" s="300"/>
      <c r="AG860" s="300"/>
      <c r="AH860" s="300"/>
      <c r="AI860" s="300"/>
      <c r="AJ860" s="300"/>
      <c r="AK860" s="300"/>
      <c r="AL860" s="300"/>
      <c r="AM860" s="300"/>
      <c r="AN860" s="300"/>
      <c r="AO860" s="300"/>
      <c r="AP860" s="300"/>
      <c r="AQ860" s="300"/>
      <c r="AR860" s="300"/>
      <c r="AS860" s="300"/>
      <c r="AT860" s="300"/>
      <c r="AU860" s="300"/>
      <c r="AV860" s="300"/>
      <c r="AW860" s="300"/>
      <c r="AX860" s="300"/>
      <c r="AY860" s="300"/>
      <c r="AZ860" s="300"/>
      <c r="BA860" s="300"/>
      <c r="BB860" s="300"/>
      <c r="BC860" s="300"/>
      <c r="BD860" s="300"/>
      <c r="BE860" s="300"/>
      <c r="BF860" s="300"/>
      <c r="BG860" s="300"/>
      <c r="BH860" s="300"/>
      <c r="BI860" s="300"/>
      <c r="BJ860" s="300"/>
      <c r="BK860" s="300"/>
      <c r="BL860" s="300"/>
      <c r="BM860" s="300"/>
      <c r="BN860" s="300"/>
      <c r="BO860" s="300"/>
      <c r="BP860" s="300"/>
      <c r="BQ860" s="300"/>
      <c r="BR860" s="300"/>
      <c r="BS860" s="300"/>
      <c r="BT860" s="300"/>
      <c r="BU860" s="300"/>
      <c r="BV860" s="300"/>
      <c r="BW860" s="300"/>
      <c r="BX860" s="300"/>
      <c r="BY860" s="300"/>
      <c r="BZ860" s="300"/>
      <c r="CA860" s="300"/>
      <c r="CB860" s="300"/>
      <c r="CC860" s="300"/>
      <c r="CD860" s="300"/>
      <c r="CE860" s="300"/>
      <c r="CF860" s="300"/>
      <c r="CG860" s="300"/>
      <c r="CH860" s="300"/>
      <c r="CI860" s="300"/>
      <c r="CJ860" s="18"/>
      <c r="CK860" s="50" t="s">
        <v>172</v>
      </c>
    </row>
    <row r="861" spans="3:89" s="29" customFormat="1" ht="15" customHeight="1">
      <c r="C861" s="34" t="str">
        <f>C854&amp;" End Period"</f>
        <v>Architect &amp; Design Fees End Period</v>
      </c>
      <c r="D861" s="233">
        <f>MAX(F861:G861)</f>
        <v>9</v>
      </c>
      <c r="F861" s="282">
        <v>9</v>
      </c>
      <c r="G861" s="282"/>
      <c r="H861" s="300"/>
      <c r="I861" s="300"/>
      <c r="J861" s="300"/>
      <c r="K861" s="300"/>
      <c r="L861" s="300"/>
      <c r="M861" s="300"/>
      <c r="N861" s="300"/>
      <c r="O861" s="300"/>
      <c r="P861" s="300"/>
      <c r="Q861" s="300"/>
      <c r="R861" s="300"/>
      <c r="S861" s="300"/>
      <c r="T861" s="300"/>
      <c r="U861" s="300"/>
      <c r="V861" s="300"/>
      <c r="W861" s="300"/>
      <c r="X861" s="300"/>
      <c r="Y861" s="300"/>
      <c r="Z861" s="300"/>
      <c r="AA861" s="300"/>
      <c r="AB861" s="300"/>
      <c r="AC861" s="300"/>
      <c r="AD861" s="300"/>
      <c r="AE861" s="300"/>
      <c r="AF861" s="300"/>
      <c r="AG861" s="300"/>
      <c r="AH861" s="300"/>
      <c r="AI861" s="300"/>
      <c r="AJ861" s="300"/>
      <c r="AK861" s="300"/>
      <c r="AL861" s="300"/>
      <c r="AM861" s="300"/>
      <c r="AN861" s="300"/>
      <c r="AO861" s="300"/>
      <c r="AP861" s="300"/>
      <c r="AQ861" s="300"/>
      <c r="AR861" s="300"/>
      <c r="AS861" s="300"/>
      <c r="AT861" s="300"/>
      <c r="AU861" s="300"/>
      <c r="AV861" s="300"/>
      <c r="AW861" s="300"/>
      <c r="AX861" s="300"/>
      <c r="AY861" s="300"/>
      <c r="AZ861" s="300"/>
      <c r="BA861" s="300"/>
      <c r="BB861" s="300"/>
      <c r="BC861" s="300"/>
      <c r="BD861" s="300"/>
      <c r="BE861" s="300"/>
      <c r="BF861" s="300"/>
      <c r="BG861" s="300"/>
      <c r="BH861" s="300"/>
      <c r="BI861" s="300"/>
      <c r="BJ861" s="300"/>
      <c r="BK861" s="300"/>
      <c r="BL861" s="300"/>
      <c r="BM861" s="300"/>
      <c r="BN861" s="300"/>
      <c r="BO861" s="300"/>
      <c r="BP861" s="300"/>
      <c r="BQ861" s="300"/>
      <c r="BR861" s="300"/>
      <c r="BS861" s="300"/>
      <c r="BT861" s="300"/>
      <c r="BU861" s="300"/>
      <c r="BV861" s="300"/>
      <c r="BW861" s="300"/>
      <c r="BX861" s="300"/>
      <c r="BY861" s="300"/>
      <c r="BZ861" s="300"/>
      <c r="CA861" s="300"/>
      <c r="CB861" s="300"/>
      <c r="CC861" s="300"/>
      <c r="CD861" s="300"/>
      <c r="CE861" s="300"/>
      <c r="CF861" s="300"/>
      <c r="CG861" s="300"/>
      <c r="CH861" s="300"/>
      <c r="CI861" s="300"/>
      <c r="CJ861" s="18"/>
      <c r="CK861" s="50" t="s">
        <v>172</v>
      </c>
    </row>
    <row r="862" spans="3:89" s="29" customFormat="1" ht="15" customHeight="1">
      <c r="C862" s="207" t="s">
        <v>13</v>
      </c>
      <c r="D862" s="206">
        <f>IF(D861="","",INDEX($F$16:$CK$17,1,MATCH(D861,$F$17:$CK$17,1)))</f>
        <v>42369</v>
      </c>
      <c r="F862" s="206">
        <f>IF(F861="","",INDEX($F$16:$CK$17,1,MATCH(F861,$F$17:$CK$17,1)))</f>
        <v>42369</v>
      </c>
      <c r="G862" s="206" t="str">
        <f>IF(G861="","",INDEX($F$16:$CK$17,1,MATCH(G861,$F$17:$CK$17,1)))</f>
        <v/>
      </c>
      <c r="H862" s="300"/>
      <c r="I862" s="300"/>
      <c r="J862" s="300"/>
      <c r="K862" s="300"/>
      <c r="L862" s="300"/>
      <c r="M862" s="300"/>
      <c r="N862" s="300"/>
      <c r="O862" s="300"/>
      <c r="P862" s="300"/>
      <c r="Q862" s="300"/>
      <c r="R862" s="300"/>
      <c r="S862" s="300"/>
      <c r="T862" s="300"/>
      <c r="U862" s="300"/>
      <c r="V862" s="300"/>
      <c r="W862" s="300"/>
      <c r="X862" s="300"/>
      <c r="Y862" s="300"/>
      <c r="Z862" s="300"/>
      <c r="AA862" s="300"/>
      <c r="AB862" s="300"/>
      <c r="AC862" s="300"/>
      <c r="AD862" s="300"/>
      <c r="AE862" s="300"/>
      <c r="AF862" s="300"/>
      <c r="AG862" s="300"/>
      <c r="AH862" s="300"/>
      <c r="AI862" s="300"/>
      <c r="AJ862" s="300"/>
      <c r="AK862" s="300"/>
      <c r="AL862" s="300"/>
      <c r="AM862" s="300"/>
      <c r="AN862" s="300"/>
      <c r="AO862" s="300"/>
      <c r="AP862" s="300"/>
      <c r="AQ862" s="300"/>
      <c r="AR862" s="300"/>
      <c r="AS862" s="300"/>
      <c r="AT862" s="300"/>
      <c r="AU862" s="300"/>
      <c r="AV862" s="300"/>
      <c r="AW862" s="300"/>
      <c r="AX862" s="300"/>
      <c r="AY862" s="300"/>
      <c r="AZ862" s="300"/>
      <c r="BA862" s="300"/>
      <c r="BB862" s="300"/>
      <c r="BC862" s="300"/>
      <c r="BD862" s="300"/>
      <c r="BE862" s="300"/>
      <c r="BF862" s="300"/>
      <c r="BG862" s="300"/>
      <c r="BH862" s="300"/>
      <c r="BI862" s="300"/>
      <c r="BJ862" s="300"/>
      <c r="BK862" s="300"/>
      <c r="BL862" s="300"/>
      <c r="BM862" s="300"/>
      <c r="BN862" s="300"/>
      <c r="BO862" s="300"/>
      <c r="BP862" s="300"/>
      <c r="BQ862" s="300"/>
      <c r="BR862" s="300"/>
      <c r="BS862" s="300"/>
      <c r="BT862" s="300"/>
      <c r="BU862" s="300"/>
      <c r="BV862" s="300"/>
      <c r="BW862" s="300"/>
      <c r="BX862" s="300"/>
      <c r="BY862" s="300"/>
      <c r="BZ862" s="300"/>
      <c r="CA862" s="300"/>
      <c r="CB862" s="300"/>
      <c r="CC862" s="300"/>
      <c r="CD862" s="300"/>
      <c r="CE862" s="300"/>
      <c r="CF862" s="300"/>
      <c r="CG862" s="300"/>
      <c r="CH862" s="300"/>
      <c r="CI862" s="300"/>
      <c r="CJ862" s="18"/>
      <c r="CK862" s="50" t="s">
        <v>172</v>
      </c>
    </row>
    <row r="863" spans="3:89" s="29" customFormat="1" ht="15" customHeight="1">
      <c r="C863" s="18"/>
      <c r="D863" s="242"/>
      <c r="E863" s="243"/>
      <c r="F863" s="242"/>
      <c r="G863" s="18"/>
      <c r="H863" s="300"/>
      <c r="I863" s="300"/>
      <c r="J863" s="300"/>
      <c r="K863" s="300"/>
      <c r="L863" s="300"/>
      <c r="M863" s="300"/>
      <c r="N863" s="300"/>
      <c r="O863" s="300"/>
      <c r="P863" s="300"/>
      <c r="Q863" s="300"/>
      <c r="R863" s="300"/>
      <c r="S863" s="300"/>
      <c r="T863" s="300"/>
      <c r="U863" s="300"/>
      <c r="V863" s="300"/>
      <c r="W863" s="300"/>
      <c r="X863" s="300"/>
      <c r="Y863" s="300"/>
      <c r="Z863" s="300"/>
      <c r="AA863" s="300"/>
      <c r="AB863" s="300"/>
      <c r="AC863" s="300"/>
      <c r="AD863" s="300"/>
      <c r="AE863" s="300"/>
      <c r="AF863" s="300"/>
      <c r="AG863" s="300"/>
      <c r="AH863" s="300"/>
      <c r="AI863" s="300"/>
      <c r="AJ863" s="300"/>
      <c r="AK863" s="300"/>
      <c r="AL863" s="300"/>
      <c r="AM863" s="300"/>
      <c r="AN863" s="300"/>
      <c r="AO863" s="300"/>
      <c r="AP863" s="300"/>
      <c r="AQ863" s="300"/>
      <c r="AR863" s="300"/>
      <c r="AS863" s="300"/>
      <c r="AT863" s="300"/>
      <c r="AU863" s="300"/>
      <c r="AV863" s="300"/>
      <c r="AW863" s="300"/>
      <c r="AX863" s="300"/>
      <c r="AY863" s="300"/>
      <c r="AZ863" s="300"/>
      <c r="BA863" s="300"/>
      <c r="BB863" s="300"/>
      <c r="BC863" s="300"/>
      <c r="BD863" s="300"/>
      <c r="BE863" s="300"/>
      <c r="BF863" s="300"/>
      <c r="BG863" s="300"/>
      <c r="BH863" s="300"/>
      <c r="BI863" s="300"/>
      <c r="BJ863" s="300"/>
      <c r="BK863" s="300"/>
      <c r="BL863" s="300"/>
      <c r="BM863" s="300"/>
      <c r="BN863" s="300"/>
      <c r="BO863" s="300"/>
      <c r="BP863" s="300"/>
      <c r="BQ863" s="300"/>
      <c r="BR863" s="300"/>
      <c r="BS863" s="300"/>
      <c r="BT863" s="300"/>
      <c r="BU863" s="300"/>
      <c r="BV863" s="300"/>
      <c r="BW863" s="300"/>
      <c r="BX863" s="300"/>
      <c r="BY863" s="300"/>
      <c r="BZ863" s="300"/>
      <c r="CA863" s="300"/>
      <c r="CB863" s="300"/>
      <c r="CC863" s="300"/>
      <c r="CD863" s="300"/>
      <c r="CE863" s="300"/>
      <c r="CF863" s="300"/>
      <c r="CG863" s="300"/>
      <c r="CH863" s="300"/>
      <c r="CI863" s="300"/>
      <c r="CJ863" s="18"/>
      <c r="CK863" s="50" t="s">
        <v>172</v>
      </c>
    </row>
    <row r="864" spans="3:89" s="29" customFormat="1" ht="15" customHeight="1">
      <c r="C864" s="34" t="s">
        <v>300</v>
      </c>
      <c r="D864" s="281" t="s">
        <v>299</v>
      </c>
      <c r="E864" s="280">
        <f>IF(D864=F864,0,1)</f>
        <v>0</v>
      </c>
      <c r="F864" s="279" t="s">
        <v>299</v>
      </c>
      <c r="G864" s="279" t="s">
        <v>298</v>
      </c>
      <c r="H864" s="300"/>
      <c r="I864" s="300"/>
      <c r="J864" s="300"/>
      <c r="K864" s="300"/>
      <c r="L864" s="300"/>
      <c r="M864" s="300"/>
      <c r="N864" s="300"/>
      <c r="O864" s="300"/>
      <c r="P864" s="300"/>
      <c r="Q864" s="300"/>
      <c r="R864" s="300"/>
      <c r="S864" s="300"/>
      <c r="T864" s="300"/>
      <c r="U864" s="300"/>
      <c r="V864" s="300"/>
      <c r="W864" s="300"/>
      <c r="X864" s="300"/>
      <c r="Y864" s="300"/>
      <c r="Z864" s="300"/>
      <c r="AA864" s="300"/>
      <c r="AB864" s="300"/>
      <c r="AC864" s="300"/>
      <c r="AD864" s="300"/>
      <c r="AE864" s="300"/>
      <c r="AF864" s="300"/>
      <c r="AG864" s="300"/>
      <c r="AH864" s="300"/>
      <c r="AI864" s="300"/>
      <c r="AJ864" s="300"/>
      <c r="AK864" s="300"/>
      <c r="AL864" s="300"/>
      <c r="AM864" s="300"/>
      <c r="AN864" s="300"/>
      <c r="AO864" s="300"/>
      <c r="AP864" s="300"/>
      <c r="AQ864" s="300"/>
      <c r="AR864" s="300"/>
      <c r="AS864" s="300"/>
      <c r="AT864" s="300"/>
      <c r="AU864" s="300"/>
      <c r="AV864" s="300"/>
      <c r="AW864" s="300"/>
      <c r="AX864" s="300"/>
      <c r="AY864" s="300"/>
      <c r="AZ864" s="300"/>
      <c r="BA864" s="300"/>
      <c r="BB864" s="300"/>
      <c r="BC864" s="300"/>
      <c r="BD864" s="300"/>
      <c r="BE864" s="300"/>
      <c r="BF864" s="300"/>
      <c r="BG864" s="300"/>
      <c r="BH864" s="300"/>
      <c r="BI864" s="300"/>
      <c r="BJ864" s="300"/>
      <c r="BK864" s="300"/>
      <c r="BL864" s="300"/>
      <c r="BM864" s="300"/>
      <c r="BN864" s="300"/>
      <c r="BO864" s="300"/>
      <c r="BP864" s="300"/>
      <c r="BQ864" s="300"/>
      <c r="BR864" s="300"/>
      <c r="BS864" s="300"/>
      <c r="BT864" s="300"/>
      <c r="BU864" s="300"/>
      <c r="BV864" s="300"/>
      <c r="BW864" s="300"/>
      <c r="BX864" s="300"/>
      <c r="BY864" s="300"/>
      <c r="BZ864" s="300"/>
      <c r="CA864" s="300"/>
      <c r="CB864" s="300"/>
      <c r="CC864" s="300"/>
      <c r="CD864" s="300"/>
      <c r="CE864" s="300"/>
      <c r="CF864" s="300"/>
      <c r="CG864" s="300"/>
      <c r="CH864" s="300"/>
      <c r="CI864" s="300"/>
      <c r="CJ864" s="18"/>
      <c r="CK864" s="50" t="s">
        <v>172</v>
      </c>
    </row>
    <row r="865" spans="3:89" s="29" customFormat="1" ht="15" customHeight="1">
      <c r="C865" s="34" t="s">
        <v>310</v>
      </c>
      <c r="D865" s="281" t="s">
        <v>309</v>
      </c>
      <c r="E865" s="280">
        <f>IF(D865=F865,0,1)</f>
        <v>1</v>
      </c>
      <c r="F865" s="279" t="s">
        <v>151</v>
      </c>
      <c r="G865" s="279" t="s">
        <v>309</v>
      </c>
      <c r="H865" s="300"/>
      <c r="I865" s="300"/>
      <c r="J865" s="300"/>
      <c r="K865" s="300"/>
      <c r="L865" s="300"/>
      <c r="M865" s="300"/>
      <c r="N865" s="300"/>
      <c r="O865" s="300"/>
      <c r="P865" s="300"/>
      <c r="Q865" s="300"/>
      <c r="R865" s="300"/>
      <c r="S865" s="300"/>
      <c r="T865" s="300"/>
      <c r="U865" s="300"/>
      <c r="V865" s="300"/>
      <c r="W865" s="300"/>
      <c r="X865" s="300"/>
      <c r="Y865" s="300"/>
      <c r="Z865" s="300"/>
      <c r="AA865" s="300"/>
      <c r="AB865" s="300"/>
      <c r="AC865" s="300"/>
      <c r="AD865" s="300"/>
      <c r="AE865" s="300"/>
      <c r="AF865" s="300"/>
      <c r="AG865" s="300"/>
      <c r="AH865" s="300"/>
      <c r="AI865" s="300"/>
      <c r="AJ865" s="300"/>
      <c r="AK865" s="300"/>
      <c r="AL865" s="300"/>
      <c r="AM865" s="300"/>
      <c r="AN865" s="300"/>
      <c r="AO865" s="300"/>
      <c r="AP865" s="300"/>
      <c r="AQ865" s="300"/>
      <c r="AR865" s="300"/>
      <c r="AS865" s="300"/>
      <c r="AT865" s="300"/>
      <c r="AU865" s="300"/>
      <c r="AV865" s="300"/>
      <c r="AW865" s="300"/>
      <c r="AX865" s="300"/>
      <c r="AY865" s="300"/>
      <c r="AZ865" s="300"/>
      <c r="BA865" s="300"/>
      <c r="BB865" s="300"/>
      <c r="BC865" s="300"/>
      <c r="BD865" s="300"/>
      <c r="BE865" s="300"/>
      <c r="BF865" s="300"/>
      <c r="BG865" s="300"/>
      <c r="BH865" s="300"/>
      <c r="BI865" s="300"/>
      <c r="BJ865" s="300"/>
      <c r="BK865" s="300"/>
      <c r="BL865" s="300"/>
      <c r="BM865" s="300"/>
      <c r="BN865" s="300"/>
      <c r="BO865" s="300"/>
      <c r="BP865" s="300"/>
      <c r="BQ865" s="300"/>
      <c r="BR865" s="300"/>
      <c r="BS865" s="300"/>
      <c r="BT865" s="300"/>
      <c r="BU865" s="300"/>
      <c r="BV865" s="300"/>
      <c r="BW865" s="300"/>
      <c r="BX865" s="300"/>
      <c r="BY865" s="300"/>
      <c r="BZ865" s="300"/>
      <c r="CA865" s="300"/>
      <c r="CB865" s="300"/>
      <c r="CC865" s="300"/>
      <c r="CD865" s="300"/>
      <c r="CE865" s="300"/>
      <c r="CF865" s="300"/>
      <c r="CG865" s="300"/>
      <c r="CH865" s="300"/>
      <c r="CI865" s="300"/>
      <c r="CJ865" s="18"/>
      <c r="CK865" s="50" t="s">
        <v>172</v>
      </c>
    </row>
    <row r="866" spans="3:89" s="29" customFormat="1" ht="15" customHeight="1">
      <c r="D866" s="242"/>
      <c r="E866" s="243"/>
      <c r="F866" s="242"/>
      <c r="G866" s="18"/>
      <c r="H866" s="300"/>
      <c r="I866" s="300"/>
      <c r="J866" s="300"/>
      <c r="K866" s="300"/>
      <c r="L866" s="300"/>
      <c r="M866" s="300"/>
      <c r="N866" s="300"/>
      <c r="O866" s="300"/>
      <c r="P866" s="300"/>
      <c r="Q866" s="300"/>
      <c r="R866" s="300"/>
      <c r="S866" s="300"/>
      <c r="T866" s="300"/>
      <c r="U866" s="300"/>
      <c r="V866" s="300"/>
      <c r="W866" s="300"/>
      <c r="X866" s="300"/>
      <c r="Y866" s="300"/>
      <c r="Z866" s="300"/>
      <c r="AA866" s="300"/>
      <c r="AB866" s="300"/>
      <c r="AC866" s="300"/>
      <c r="AD866" s="300"/>
      <c r="AE866" s="300"/>
      <c r="AF866" s="300"/>
      <c r="AG866" s="300"/>
      <c r="AH866" s="300"/>
      <c r="AI866" s="300"/>
      <c r="AJ866" s="300"/>
      <c r="AK866" s="300"/>
      <c r="AL866" s="300"/>
      <c r="AM866" s="300"/>
      <c r="AN866" s="300"/>
      <c r="AO866" s="300"/>
      <c r="AP866" s="300"/>
      <c r="AQ866" s="300"/>
      <c r="AR866" s="300"/>
      <c r="AS866" s="300"/>
      <c r="AT866" s="300"/>
      <c r="AU866" s="300"/>
      <c r="AV866" s="300"/>
      <c r="AW866" s="300"/>
      <c r="AX866" s="300"/>
      <c r="AY866" s="300"/>
      <c r="AZ866" s="300"/>
      <c r="BA866" s="300"/>
      <c r="BB866" s="300"/>
      <c r="BC866" s="300"/>
      <c r="BD866" s="300"/>
      <c r="BE866" s="300"/>
      <c r="BF866" s="300"/>
      <c r="BG866" s="300"/>
      <c r="BH866" s="300"/>
      <c r="BI866" s="300"/>
      <c r="BJ866" s="300"/>
      <c r="BK866" s="300"/>
      <c r="BL866" s="300"/>
      <c r="BM866" s="300"/>
      <c r="BN866" s="300"/>
      <c r="BO866" s="300"/>
      <c r="BP866" s="300"/>
      <c r="BQ866" s="300"/>
      <c r="BR866" s="300"/>
      <c r="BS866" s="300"/>
      <c r="BT866" s="300"/>
      <c r="BU866" s="300"/>
      <c r="BV866" s="300"/>
      <c r="BW866" s="300"/>
      <c r="BX866" s="300"/>
      <c r="BY866" s="300"/>
      <c r="BZ866" s="300"/>
      <c r="CA866" s="300"/>
      <c r="CB866" s="300"/>
      <c r="CC866" s="300"/>
      <c r="CD866" s="300"/>
      <c r="CE866" s="300"/>
      <c r="CF866" s="300"/>
      <c r="CG866" s="300"/>
      <c r="CH866" s="300"/>
      <c r="CI866" s="300"/>
      <c r="CJ866" s="18"/>
      <c r="CK866" s="50" t="s">
        <v>172</v>
      </c>
    </row>
    <row r="867" spans="3:89" s="29" customFormat="1" ht="15" customHeight="1">
      <c r="C867" s="29" t="str">
        <f>F854&amp;" "&amp;C854</f>
        <v>Phase A Architect &amp; Design Fees</v>
      </c>
      <c r="D867" s="274">
        <f>IF(F859="",0,F859)</f>
        <v>1</v>
      </c>
      <c r="E867" s="274">
        <f>IF(F861="",0,F861)</f>
        <v>9</v>
      </c>
      <c r="F867" s="121">
        <f>F856</f>
        <v>755000</v>
      </c>
      <c r="G867" s="121">
        <f t="shared" ref="G867:AL867" si="349">IF(G$17="","",IF(AND(G$17&gt;=$D867,G$17&lt;=$E867),$F$857/($E867-$D867+1),0))</f>
        <v>49444.444444444445</v>
      </c>
      <c r="H867" s="121">
        <f t="shared" si="349"/>
        <v>49444.444444444445</v>
      </c>
      <c r="I867" s="121">
        <f t="shared" si="349"/>
        <v>49444.444444444445</v>
      </c>
      <c r="J867" s="121">
        <f t="shared" si="349"/>
        <v>49444.444444444445</v>
      </c>
      <c r="K867" s="121">
        <f t="shared" si="349"/>
        <v>49444.444444444445</v>
      </c>
      <c r="L867" s="121">
        <f t="shared" si="349"/>
        <v>49444.444444444445</v>
      </c>
      <c r="M867" s="121">
        <f t="shared" si="349"/>
        <v>49444.444444444445</v>
      </c>
      <c r="N867" s="121">
        <f t="shared" si="349"/>
        <v>49444.444444444445</v>
      </c>
      <c r="O867" s="121">
        <f t="shared" si="349"/>
        <v>49444.444444444445</v>
      </c>
      <c r="P867" s="121">
        <f t="shared" si="349"/>
        <v>0</v>
      </c>
      <c r="Q867" s="121">
        <f t="shared" si="349"/>
        <v>0</v>
      </c>
      <c r="R867" s="121">
        <f t="shared" si="349"/>
        <v>0</v>
      </c>
      <c r="S867" s="121">
        <f t="shared" si="349"/>
        <v>0</v>
      </c>
      <c r="T867" s="121">
        <f t="shared" si="349"/>
        <v>0</v>
      </c>
      <c r="U867" s="121">
        <f t="shared" si="349"/>
        <v>0</v>
      </c>
      <c r="V867" s="121">
        <f t="shared" si="349"/>
        <v>0</v>
      </c>
      <c r="W867" s="121">
        <f t="shared" si="349"/>
        <v>0</v>
      </c>
      <c r="X867" s="121">
        <f t="shared" si="349"/>
        <v>0</v>
      </c>
      <c r="Y867" s="121">
        <f t="shared" si="349"/>
        <v>0</v>
      </c>
      <c r="Z867" s="121">
        <f t="shared" si="349"/>
        <v>0</v>
      </c>
      <c r="AA867" s="121">
        <f t="shared" si="349"/>
        <v>0</v>
      </c>
      <c r="AB867" s="121">
        <f t="shared" si="349"/>
        <v>0</v>
      </c>
      <c r="AC867" s="121">
        <f t="shared" si="349"/>
        <v>0</v>
      </c>
      <c r="AD867" s="121">
        <f t="shared" si="349"/>
        <v>0</v>
      </c>
      <c r="AE867" s="121">
        <f t="shared" si="349"/>
        <v>0</v>
      </c>
      <c r="AF867" s="121">
        <f t="shared" si="349"/>
        <v>0</v>
      </c>
      <c r="AG867" s="121">
        <f t="shared" si="349"/>
        <v>0</v>
      </c>
      <c r="AH867" s="121">
        <f t="shared" si="349"/>
        <v>0</v>
      </c>
      <c r="AI867" s="121">
        <f t="shared" si="349"/>
        <v>0</v>
      </c>
      <c r="AJ867" s="121">
        <f t="shared" si="349"/>
        <v>0</v>
      </c>
      <c r="AK867" s="121">
        <f t="shared" si="349"/>
        <v>0</v>
      </c>
      <c r="AL867" s="121">
        <f t="shared" si="349"/>
        <v>0</v>
      </c>
      <c r="AM867" s="121">
        <f t="shared" ref="AM867:BR867" si="350">IF(AM$17="","",IF(AND(AM$17&gt;=$D867,AM$17&lt;=$E867),$F$857/($E867-$D867+1),0))</f>
        <v>0</v>
      </c>
      <c r="AN867" s="121">
        <f t="shared" si="350"/>
        <v>0</v>
      </c>
      <c r="AO867" s="121">
        <f t="shared" si="350"/>
        <v>0</v>
      </c>
      <c r="AP867" s="121">
        <f t="shared" si="350"/>
        <v>0</v>
      </c>
      <c r="AQ867" s="121">
        <f t="shared" si="350"/>
        <v>0</v>
      </c>
      <c r="AR867" s="121">
        <f t="shared" si="350"/>
        <v>0</v>
      </c>
      <c r="AS867" s="121">
        <f t="shared" si="350"/>
        <v>0</v>
      </c>
      <c r="AT867" s="121">
        <f t="shared" si="350"/>
        <v>0</v>
      </c>
      <c r="AU867" s="121">
        <f t="shared" si="350"/>
        <v>0</v>
      </c>
      <c r="AV867" s="121">
        <f t="shared" si="350"/>
        <v>0</v>
      </c>
      <c r="AW867" s="121">
        <f t="shared" si="350"/>
        <v>0</v>
      </c>
      <c r="AX867" s="121">
        <f t="shared" si="350"/>
        <v>0</v>
      </c>
      <c r="AY867" s="121">
        <f t="shared" si="350"/>
        <v>0</v>
      </c>
      <c r="AZ867" s="121">
        <f t="shared" si="350"/>
        <v>0</v>
      </c>
      <c r="BA867" s="121">
        <f t="shared" si="350"/>
        <v>0</v>
      </c>
      <c r="BB867" s="121">
        <f t="shared" si="350"/>
        <v>0</v>
      </c>
      <c r="BC867" s="121">
        <f t="shared" si="350"/>
        <v>0</v>
      </c>
      <c r="BD867" s="121">
        <f t="shared" si="350"/>
        <v>0</v>
      </c>
      <c r="BE867" s="121">
        <f t="shared" si="350"/>
        <v>0</v>
      </c>
      <c r="BF867" s="121">
        <f t="shared" si="350"/>
        <v>0</v>
      </c>
      <c r="BG867" s="121">
        <f t="shared" si="350"/>
        <v>0</v>
      </c>
      <c r="BH867" s="121">
        <f t="shared" si="350"/>
        <v>0</v>
      </c>
      <c r="BI867" s="121">
        <f t="shared" si="350"/>
        <v>0</v>
      </c>
      <c r="BJ867" s="121">
        <f t="shared" si="350"/>
        <v>0</v>
      </c>
      <c r="BK867" s="121">
        <f t="shared" si="350"/>
        <v>0</v>
      </c>
      <c r="BL867" s="121">
        <f t="shared" si="350"/>
        <v>0</v>
      </c>
      <c r="BM867" s="121">
        <f t="shared" si="350"/>
        <v>0</v>
      </c>
      <c r="BN867" s="121">
        <f t="shared" si="350"/>
        <v>0</v>
      </c>
      <c r="BO867" s="121" t="str">
        <f t="shared" si="350"/>
        <v/>
      </c>
      <c r="BP867" s="121" t="str">
        <f t="shared" si="350"/>
        <v/>
      </c>
      <c r="BQ867" s="121" t="str">
        <f t="shared" si="350"/>
        <v/>
      </c>
      <c r="BR867" s="121" t="str">
        <f t="shared" si="350"/>
        <v/>
      </c>
      <c r="BS867" s="121" t="str">
        <f t="shared" ref="BS867:CI867" si="351">IF(BS$17="","",IF(AND(BS$17&gt;=$D867,BS$17&lt;=$E867),$F$857/($E867-$D867+1),0))</f>
        <v/>
      </c>
      <c r="BT867" s="121" t="str">
        <f t="shared" si="351"/>
        <v/>
      </c>
      <c r="BU867" s="121" t="str">
        <f t="shared" si="351"/>
        <v/>
      </c>
      <c r="BV867" s="121" t="str">
        <f t="shared" si="351"/>
        <v/>
      </c>
      <c r="BW867" s="121" t="str">
        <f t="shared" si="351"/>
        <v/>
      </c>
      <c r="BX867" s="121" t="str">
        <f t="shared" si="351"/>
        <v/>
      </c>
      <c r="BY867" s="121" t="str">
        <f t="shared" si="351"/>
        <v/>
      </c>
      <c r="BZ867" s="121" t="str">
        <f t="shared" si="351"/>
        <v/>
      </c>
      <c r="CA867" s="121" t="str">
        <f t="shared" si="351"/>
        <v/>
      </c>
      <c r="CB867" s="121" t="str">
        <f t="shared" si="351"/>
        <v/>
      </c>
      <c r="CC867" s="121" t="str">
        <f t="shared" si="351"/>
        <v/>
      </c>
      <c r="CD867" s="121" t="str">
        <f t="shared" si="351"/>
        <v/>
      </c>
      <c r="CE867" s="121" t="str">
        <f t="shared" si="351"/>
        <v/>
      </c>
      <c r="CF867" s="121" t="str">
        <f t="shared" si="351"/>
        <v/>
      </c>
      <c r="CG867" s="121" t="str">
        <f t="shared" si="351"/>
        <v/>
      </c>
      <c r="CH867" s="121" t="str">
        <f t="shared" si="351"/>
        <v/>
      </c>
      <c r="CI867" s="121" t="str">
        <f t="shared" si="351"/>
        <v/>
      </c>
      <c r="CJ867" s="51">
        <f>SUM(F867:CI867)</f>
        <v>1200000.0000000005</v>
      </c>
      <c r="CK867" s="50" t="s">
        <v>172</v>
      </c>
    </row>
    <row r="868" spans="3:89" s="29" customFormat="1" ht="15" customHeight="1">
      <c r="C868" s="29" t="str">
        <f>G854&amp;" "&amp;C854</f>
        <v>Phase B Architect &amp; Design Fees</v>
      </c>
      <c r="D868" s="273">
        <f>IF(G859="",0,G859)</f>
        <v>0</v>
      </c>
      <c r="E868" s="273">
        <f>IF(G861="",0,G861)</f>
        <v>0</v>
      </c>
      <c r="F868" s="121">
        <f>G856</f>
        <v>0</v>
      </c>
      <c r="G868" s="121">
        <f t="shared" ref="G868:AL868" si="352">IF(G$17="","",IF(AND(G$17&gt;=$D868,G$17&lt;=$E868),$G$857/($E868-$D868+1),0))</f>
        <v>0</v>
      </c>
      <c r="H868" s="121">
        <f t="shared" si="352"/>
        <v>0</v>
      </c>
      <c r="I868" s="121">
        <f t="shared" si="352"/>
        <v>0</v>
      </c>
      <c r="J868" s="121">
        <f t="shared" si="352"/>
        <v>0</v>
      </c>
      <c r="K868" s="121">
        <f t="shared" si="352"/>
        <v>0</v>
      </c>
      <c r="L868" s="121">
        <f t="shared" si="352"/>
        <v>0</v>
      </c>
      <c r="M868" s="121">
        <f t="shared" si="352"/>
        <v>0</v>
      </c>
      <c r="N868" s="121">
        <f t="shared" si="352"/>
        <v>0</v>
      </c>
      <c r="O868" s="121">
        <f t="shared" si="352"/>
        <v>0</v>
      </c>
      <c r="P868" s="121">
        <f t="shared" si="352"/>
        <v>0</v>
      </c>
      <c r="Q868" s="121">
        <f t="shared" si="352"/>
        <v>0</v>
      </c>
      <c r="R868" s="121">
        <f t="shared" si="352"/>
        <v>0</v>
      </c>
      <c r="S868" s="121">
        <f t="shared" si="352"/>
        <v>0</v>
      </c>
      <c r="T868" s="121">
        <f t="shared" si="352"/>
        <v>0</v>
      </c>
      <c r="U868" s="121">
        <f t="shared" si="352"/>
        <v>0</v>
      </c>
      <c r="V868" s="121">
        <f t="shared" si="352"/>
        <v>0</v>
      </c>
      <c r="W868" s="121">
        <f t="shared" si="352"/>
        <v>0</v>
      </c>
      <c r="X868" s="121">
        <f t="shared" si="352"/>
        <v>0</v>
      </c>
      <c r="Y868" s="121">
        <f t="shared" si="352"/>
        <v>0</v>
      </c>
      <c r="Z868" s="121">
        <f t="shared" si="352"/>
        <v>0</v>
      </c>
      <c r="AA868" s="121">
        <f t="shared" si="352"/>
        <v>0</v>
      </c>
      <c r="AB868" s="121">
        <f t="shared" si="352"/>
        <v>0</v>
      </c>
      <c r="AC868" s="121">
        <f t="shared" si="352"/>
        <v>0</v>
      </c>
      <c r="AD868" s="121">
        <f t="shared" si="352"/>
        <v>0</v>
      </c>
      <c r="AE868" s="121">
        <f t="shared" si="352"/>
        <v>0</v>
      </c>
      <c r="AF868" s="121">
        <f t="shared" si="352"/>
        <v>0</v>
      </c>
      <c r="AG868" s="121">
        <f t="shared" si="352"/>
        <v>0</v>
      </c>
      <c r="AH868" s="121">
        <f t="shared" si="352"/>
        <v>0</v>
      </c>
      <c r="AI868" s="121">
        <f t="shared" si="352"/>
        <v>0</v>
      </c>
      <c r="AJ868" s="121">
        <f t="shared" si="352"/>
        <v>0</v>
      </c>
      <c r="AK868" s="121">
        <f t="shared" si="352"/>
        <v>0</v>
      </c>
      <c r="AL868" s="121">
        <f t="shared" si="352"/>
        <v>0</v>
      </c>
      <c r="AM868" s="121">
        <f t="shared" ref="AM868:BR868" si="353">IF(AM$17="","",IF(AND(AM$17&gt;=$D868,AM$17&lt;=$E868),$G$857/($E868-$D868+1),0))</f>
        <v>0</v>
      </c>
      <c r="AN868" s="121">
        <f t="shared" si="353"/>
        <v>0</v>
      </c>
      <c r="AO868" s="121">
        <f t="shared" si="353"/>
        <v>0</v>
      </c>
      <c r="AP868" s="121">
        <f t="shared" si="353"/>
        <v>0</v>
      </c>
      <c r="AQ868" s="121">
        <f t="shared" si="353"/>
        <v>0</v>
      </c>
      <c r="AR868" s="121">
        <f t="shared" si="353"/>
        <v>0</v>
      </c>
      <c r="AS868" s="121">
        <f t="shared" si="353"/>
        <v>0</v>
      </c>
      <c r="AT868" s="121">
        <f t="shared" si="353"/>
        <v>0</v>
      </c>
      <c r="AU868" s="121">
        <f t="shared" si="353"/>
        <v>0</v>
      </c>
      <c r="AV868" s="121">
        <f t="shared" si="353"/>
        <v>0</v>
      </c>
      <c r="AW868" s="121">
        <f t="shared" si="353"/>
        <v>0</v>
      </c>
      <c r="AX868" s="121">
        <f t="shared" si="353"/>
        <v>0</v>
      </c>
      <c r="AY868" s="121">
        <f t="shared" si="353"/>
        <v>0</v>
      </c>
      <c r="AZ868" s="121">
        <f t="shared" si="353"/>
        <v>0</v>
      </c>
      <c r="BA868" s="121">
        <f t="shared" si="353"/>
        <v>0</v>
      </c>
      <c r="BB868" s="121">
        <f t="shared" si="353"/>
        <v>0</v>
      </c>
      <c r="BC868" s="121">
        <f t="shared" si="353"/>
        <v>0</v>
      </c>
      <c r="BD868" s="121">
        <f t="shared" si="353"/>
        <v>0</v>
      </c>
      <c r="BE868" s="121">
        <f t="shared" si="353"/>
        <v>0</v>
      </c>
      <c r="BF868" s="121">
        <f t="shared" si="353"/>
        <v>0</v>
      </c>
      <c r="BG868" s="121">
        <f t="shared" si="353"/>
        <v>0</v>
      </c>
      <c r="BH868" s="121">
        <f t="shared" si="353"/>
        <v>0</v>
      </c>
      <c r="BI868" s="121">
        <f t="shared" si="353"/>
        <v>0</v>
      </c>
      <c r="BJ868" s="121">
        <f t="shared" si="353"/>
        <v>0</v>
      </c>
      <c r="BK868" s="121">
        <f t="shared" si="353"/>
        <v>0</v>
      </c>
      <c r="BL868" s="121">
        <f t="shared" si="353"/>
        <v>0</v>
      </c>
      <c r="BM868" s="121">
        <f t="shared" si="353"/>
        <v>0</v>
      </c>
      <c r="BN868" s="121">
        <f t="shared" si="353"/>
        <v>0</v>
      </c>
      <c r="BO868" s="121" t="str">
        <f t="shared" si="353"/>
        <v/>
      </c>
      <c r="BP868" s="121" t="str">
        <f t="shared" si="353"/>
        <v/>
      </c>
      <c r="BQ868" s="121" t="str">
        <f t="shared" si="353"/>
        <v/>
      </c>
      <c r="BR868" s="121" t="str">
        <f t="shared" si="353"/>
        <v/>
      </c>
      <c r="BS868" s="121" t="str">
        <f t="shared" ref="BS868:CI868" si="354">IF(BS$17="","",IF(AND(BS$17&gt;=$D868,BS$17&lt;=$E868),$G$857/($E868-$D868+1),0))</f>
        <v/>
      </c>
      <c r="BT868" s="121" t="str">
        <f t="shared" si="354"/>
        <v/>
      </c>
      <c r="BU868" s="121" t="str">
        <f t="shared" si="354"/>
        <v/>
      </c>
      <c r="BV868" s="121" t="str">
        <f t="shared" si="354"/>
        <v/>
      </c>
      <c r="BW868" s="121" t="str">
        <f t="shared" si="354"/>
        <v/>
      </c>
      <c r="BX868" s="121" t="str">
        <f t="shared" si="354"/>
        <v/>
      </c>
      <c r="BY868" s="121" t="str">
        <f t="shared" si="354"/>
        <v/>
      </c>
      <c r="BZ868" s="121" t="str">
        <f t="shared" si="354"/>
        <v/>
      </c>
      <c r="CA868" s="121" t="str">
        <f t="shared" si="354"/>
        <v/>
      </c>
      <c r="CB868" s="121" t="str">
        <f t="shared" si="354"/>
        <v/>
      </c>
      <c r="CC868" s="121" t="str">
        <f t="shared" si="354"/>
        <v/>
      </c>
      <c r="CD868" s="121" t="str">
        <f t="shared" si="354"/>
        <v/>
      </c>
      <c r="CE868" s="121" t="str">
        <f t="shared" si="354"/>
        <v/>
      </c>
      <c r="CF868" s="121" t="str">
        <f t="shared" si="354"/>
        <v/>
      </c>
      <c r="CG868" s="121" t="str">
        <f t="shared" si="354"/>
        <v/>
      </c>
      <c r="CH868" s="121" t="str">
        <f t="shared" si="354"/>
        <v/>
      </c>
      <c r="CI868" s="121" t="str">
        <f t="shared" si="354"/>
        <v/>
      </c>
      <c r="CJ868" s="60">
        <f>SUM(F868:CI868)</f>
        <v>0</v>
      </c>
      <c r="CK868" s="50" t="s">
        <v>172</v>
      </c>
    </row>
    <row r="869" spans="3:89" s="29" customFormat="1" ht="15" customHeight="1">
      <c r="C869" s="140" t="str">
        <f>"Total "&amp;C854</f>
        <v>Total Architect &amp; Design Fees</v>
      </c>
      <c r="D869" s="270">
        <f>IF(D859="",0,D859)</f>
        <v>1</v>
      </c>
      <c r="E869" s="270">
        <f>IF(D861="",0,D861)</f>
        <v>9</v>
      </c>
      <c r="F869" s="278">
        <f>IF(F$17="","",IF(E864=0,SUM(F867:F868),$D$856))</f>
        <v>755000</v>
      </c>
      <c r="G869" s="278">
        <f t="shared" ref="G869:AL869" si="355">IF(G$17="","",IF($E$864=0,SUM(G867:G868),IF(AND(G$17&gt;=$D869,G$17&lt;=$E869),$D$857/($E869-$D869+1),0)))</f>
        <v>49444.444444444445</v>
      </c>
      <c r="H869" s="278">
        <f t="shared" si="355"/>
        <v>49444.444444444445</v>
      </c>
      <c r="I869" s="278">
        <f t="shared" si="355"/>
        <v>49444.444444444445</v>
      </c>
      <c r="J869" s="278">
        <f t="shared" si="355"/>
        <v>49444.444444444445</v>
      </c>
      <c r="K869" s="278">
        <f t="shared" si="355"/>
        <v>49444.444444444445</v>
      </c>
      <c r="L869" s="278">
        <f t="shared" si="355"/>
        <v>49444.444444444445</v>
      </c>
      <c r="M869" s="278">
        <f t="shared" si="355"/>
        <v>49444.444444444445</v>
      </c>
      <c r="N869" s="278">
        <f t="shared" si="355"/>
        <v>49444.444444444445</v>
      </c>
      <c r="O869" s="278">
        <f t="shared" si="355"/>
        <v>49444.444444444445</v>
      </c>
      <c r="P869" s="278">
        <f t="shared" si="355"/>
        <v>0</v>
      </c>
      <c r="Q869" s="278">
        <f t="shared" si="355"/>
        <v>0</v>
      </c>
      <c r="R869" s="278">
        <f t="shared" si="355"/>
        <v>0</v>
      </c>
      <c r="S869" s="278">
        <f t="shared" si="355"/>
        <v>0</v>
      </c>
      <c r="T869" s="278">
        <f t="shared" si="355"/>
        <v>0</v>
      </c>
      <c r="U869" s="278">
        <f t="shared" si="355"/>
        <v>0</v>
      </c>
      <c r="V869" s="278">
        <f t="shared" si="355"/>
        <v>0</v>
      </c>
      <c r="W869" s="278">
        <f t="shared" si="355"/>
        <v>0</v>
      </c>
      <c r="X869" s="278">
        <f t="shared" si="355"/>
        <v>0</v>
      </c>
      <c r="Y869" s="278">
        <f t="shared" si="355"/>
        <v>0</v>
      </c>
      <c r="Z869" s="278">
        <f t="shared" si="355"/>
        <v>0</v>
      </c>
      <c r="AA869" s="278">
        <f t="shared" si="355"/>
        <v>0</v>
      </c>
      <c r="AB869" s="278">
        <f t="shared" si="355"/>
        <v>0</v>
      </c>
      <c r="AC869" s="278">
        <f t="shared" si="355"/>
        <v>0</v>
      </c>
      <c r="AD869" s="278">
        <f t="shared" si="355"/>
        <v>0</v>
      </c>
      <c r="AE869" s="278">
        <f t="shared" si="355"/>
        <v>0</v>
      </c>
      <c r="AF869" s="278">
        <f t="shared" si="355"/>
        <v>0</v>
      </c>
      <c r="AG869" s="278">
        <f t="shared" si="355"/>
        <v>0</v>
      </c>
      <c r="AH869" s="278">
        <f t="shared" si="355"/>
        <v>0</v>
      </c>
      <c r="AI869" s="278">
        <f t="shared" si="355"/>
        <v>0</v>
      </c>
      <c r="AJ869" s="278">
        <f t="shared" si="355"/>
        <v>0</v>
      </c>
      <c r="AK869" s="278">
        <f t="shared" si="355"/>
        <v>0</v>
      </c>
      <c r="AL869" s="278">
        <f t="shared" si="355"/>
        <v>0</v>
      </c>
      <c r="AM869" s="278">
        <f t="shared" ref="AM869:BR869" si="356">IF(AM$17="","",IF($E$864=0,SUM(AM867:AM868),IF(AND(AM$17&gt;=$D869,AM$17&lt;=$E869),$D$857/($E869-$D869+1),0)))</f>
        <v>0</v>
      </c>
      <c r="AN869" s="278">
        <f t="shared" si="356"/>
        <v>0</v>
      </c>
      <c r="AO869" s="278">
        <f t="shared" si="356"/>
        <v>0</v>
      </c>
      <c r="AP869" s="278">
        <f t="shared" si="356"/>
        <v>0</v>
      </c>
      <c r="AQ869" s="278">
        <f t="shared" si="356"/>
        <v>0</v>
      </c>
      <c r="AR869" s="278">
        <f t="shared" si="356"/>
        <v>0</v>
      </c>
      <c r="AS869" s="278">
        <f t="shared" si="356"/>
        <v>0</v>
      </c>
      <c r="AT869" s="278">
        <f t="shared" si="356"/>
        <v>0</v>
      </c>
      <c r="AU869" s="278">
        <f t="shared" si="356"/>
        <v>0</v>
      </c>
      <c r="AV869" s="278">
        <f t="shared" si="356"/>
        <v>0</v>
      </c>
      <c r="AW869" s="278">
        <f t="shared" si="356"/>
        <v>0</v>
      </c>
      <c r="AX869" s="278">
        <f t="shared" si="356"/>
        <v>0</v>
      </c>
      <c r="AY869" s="278">
        <f t="shared" si="356"/>
        <v>0</v>
      </c>
      <c r="AZ869" s="278">
        <f t="shared" si="356"/>
        <v>0</v>
      </c>
      <c r="BA869" s="278">
        <f t="shared" si="356"/>
        <v>0</v>
      </c>
      <c r="BB869" s="278">
        <f t="shared" si="356"/>
        <v>0</v>
      </c>
      <c r="BC869" s="278">
        <f t="shared" si="356"/>
        <v>0</v>
      </c>
      <c r="BD869" s="278">
        <f t="shared" si="356"/>
        <v>0</v>
      </c>
      <c r="BE869" s="278">
        <f t="shared" si="356"/>
        <v>0</v>
      </c>
      <c r="BF869" s="278">
        <f t="shared" si="356"/>
        <v>0</v>
      </c>
      <c r="BG869" s="278">
        <f t="shared" si="356"/>
        <v>0</v>
      </c>
      <c r="BH869" s="278">
        <f t="shared" si="356"/>
        <v>0</v>
      </c>
      <c r="BI869" s="278">
        <f t="shared" si="356"/>
        <v>0</v>
      </c>
      <c r="BJ869" s="278">
        <f t="shared" si="356"/>
        <v>0</v>
      </c>
      <c r="BK869" s="278">
        <f t="shared" si="356"/>
        <v>0</v>
      </c>
      <c r="BL869" s="278">
        <f t="shared" si="356"/>
        <v>0</v>
      </c>
      <c r="BM869" s="278">
        <f t="shared" si="356"/>
        <v>0</v>
      </c>
      <c r="BN869" s="278">
        <f t="shared" si="356"/>
        <v>0</v>
      </c>
      <c r="BO869" s="278" t="str">
        <f t="shared" si="356"/>
        <v/>
      </c>
      <c r="BP869" s="278" t="str">
        <f t="shared" si="356"/>
        <v/>
      </c>
      <c r="BQ869" s="278" t="str">
        <f t="shared" si="356"/>
        <v/>
      </c>
      <c r="BR869" s="278" t="str">
        <f t="shared" si="356"/>
        <v/>
      </c>
      <c r="BS869" s="278" t="str">
        <f t="shared" ref="BS869:CI869" si="357">IF(BS$17="","",IF($E$864=0,SUM(BS867:BS868),IF(AND(BS$17&gt;=$D869,BS$17&lt;=$E869),$D$857/($E869-$D869+1),0)))</f>
        <v/>
      </c>
      <c r="BT869" s="278" t="str">
        <f t="shared" si="357"/>
        <v/>
      </c>
      <c r="BU869" s="278" t="str">
        <f t="shared" si="357"/>
        <v/>
      </c>
      <c r="BV869" s="278" t="str">
        <f t="shared" si="357"/>
        <v/>
      </c>
      <c r="BW869" s="278" t="str">
        <f t="shared" si="357"/>
        <v/>
      </c>
      <c r="BX869" s="278" t="str">
        <f t="shared" si="357"/>
        <v/>
      </c>
      <c r="BY869" s="278" t="str">
        <f t="shared" si="357"/>
        <v/>
      </c>
      <c r="BZ869" s="278" t="str">
        <f t="shared" si="357"/>
        <v/>
      </c>
      <c r="CA869" s="278" t="str">
        <f t="shared" si="357"/>
        <v/>
      </c>
      <c r="CB869" s="278" t="str">
        <f t="shared" si="357"/>
        <v/>
      </c>
      <c r="CC869" s="278" t="str">
        <f t="shared" si="357"/>
        <v/>
      </c>
      <c r="CD869" s="278" t="str">
        <f t="shared" si="357"/>
        <v/>
      </c>
      <c r="CE869" s="278" t="str">
        <f t="shared" si="357"/>
        <v/>
      </c>
      <c r="CF869" s="278" t="str">
        <f t="shared" si="357"/>
        <v/>
      </c>
      <c r="CG869" s="278" t="str">
        <f t="shared" si="357"/>
        <v/>
      </c>
      <c r="CH869" s="278" t="str">
        <f t="shared" si="357"/>
        <v/>
      </c>
      <c r="CI869" s="278" t="str">
        <f t="shared" si="357"/>
        <v/>
      </c>
      <c r="CJ869" s="51">
        <f>SUM(F869:CI869)</f>
        <v>1200000.0000000005</v>
      </c>
      <c r="CK869" s="50" t="s">
        <v>172</v>
      </c>
    </row>
    <row r="870" spans="3:89" s="29" customFormat="1" ht="15" customHeight="1">
      <c r="D870" s="291"/>
      <c r="E870" s="291"/>
      <c r="F870" s="300">
        <v>0</v>
      </c>
      <c r="G870" s="300"/>
      <c r="H870" s="300"/>
      <c r="I870" s="300"/>
      <c r="J870" s="300"/>
      <c r="K870" s="300"/>
      <c r="L870" s="300"/>
      <c r="M870" s="300"/>
      <c r="N870" s="300"/>
      <c r="O870" s="300"/>
      <c r="P870" s="300"/>
      <c r="Q870" s="300"/>
      <c r="R870" s="300"/>
      <c r="S870" s="300"/>
      <c r="T870" s="300"/>
      <c r="U870" s="300"/>
      <c r="V870" s="300"/>
      <c r="W870" s="300"/>
      <c r="X870" s="300"/>
      <c r="Y870" s="300"/>
      <c r="Z870" s="300"/>
      <c r="AA870" s="300"/>
      <c r="AB870" s="300"/>
      <c r="AC870" s="300"/>
      <c r="AD870" s="300"/>
      <c r="AE870" s="300"/>
      <c r="AF870" s="300"/>
      <c r="AG870" s="300"/>
      <c r="AH870" s="300"/>
      <c r="AI870" s="300"/>
      <c r="AJ870" s="300"/>
      <c r="AK870" s="300"/>
      <c r="AL870" s="300"/>
      <c r="AM870" s="300"/>
      <c r="AN870" s="300"/>
      <c r="AO870" s="300"/>
      <c r="AP870" s="300"/>
      <c r="AQ870" s="300"/>
      <c r="AR870" s="300"/>
      <c r="AS870" s="300"/>
      <c r="AT870" s="300"/>
      <c r="AU870" s="300"/>
      <c r="AV870" s="300"/>
      <c r="AW870" s="300"/>
      <c r="AX870" s="300"/>
      <c r="AY870" s="300"/>
      <c r="AZ870" s="300"/>
      <c r="BA870" s="300"/>
      <c r="BB870" s="300"/>
      <c r="BC870" s="300"/>
      <c r="BD870" s="300"/>
      <c r="BE870" s="300"/>
      <c r="BF870" s="300"/>
      <c r="BG870" s="300"/>
      <c r="BH870" s="300"/>
      <c r="BI870" s="300"/>
      <c r="BJ870" s="300"/>
      <c r="BK870" s="300"/>
      <c r="BL870" s="300"/>
      <c r="BM870" s="300"/>
      <c r="BN870" s="300"/>
      <c r="BO870" s="300"/>
      <c r="BP870" s="300"/>
      <c r="BQ870" s="300"/>
      <c r="BR870" s="300"/>
      <c r="BS870" s="300"/>
      <c r="BT870" s="300"/>
      <c r="BU870" s="300"/>
      <c r="BV870" s="300"/>
      <c r="BW870" s="300"/>
      <c r="BX870" s="300"/>
      <c r="BY870" s="300"/>
      <c r="BZ870" s="300"/>
      <c r="CA870" s="300"/>
      <c r="CB870" s="300"/>
      <c r="CC870" s="300"/>
      <c r="CD870" s="300"/>
      <c r="CE870" s="300"/>
      <c r="CF870" s="300"/>
      <c r="CG870" s="300"/>
      <c r="CH870" s="300"/>
      <c r="CI870" s="300"/>
      <c r="CJ870" s="18"/>
      <c r="CK870" s="50" t="s">
        <v>172</v>
      </c>
    </row>
    <row r="871" spans="3:89" s="29" customFormat="1" ht="15" customHeight="1">
      <c r="D871" s="291"/>
      <c r="E871" s="291"/>
      <c r="F871" s="300"/>
      <c r="G871" s="300"/>
      <c r="H871" s="300"/>
      <c r="I871" s="300"/>
      <c r="J871" s="300"/>
      <c r="K871" s="300"/>
      <c r="L871" s="300"/>
      <c r="M871" s="300"/>
      <c r="N871" s="300"/>
      <c r="O871" s="300"/>
      <c r="P871" s="300"/>
      <c r="Q871" s="300"/>
      <c r="R871" s="300"/>
      <c r="S871" s="300"/>
      <c r="T871" s="300"/>
      <c r="U871" s="300"/>
      <c r="V871" s="300"/>
      <c r="W871" s="300"/>
      <c r="X871" s="300"/>
      <c r="Y871" s="300"/>
      <c r="Z871" s="300"/>
      <c r="AA871" s="300"/>
      <c r="AB871" s="300"/>
      <c r="AC871" s="300"/>
      <c r="AD871" s="300"/>
      <c r="AE871" s="300"/>
      <c r="AF871" s="300"/>
      <c r="AG871" s="300"/>
      <c r="AH871" s="300"/>
      <c r="AI871" s="300"/>
      <c r="AJ871" s="300"/>
      <c r="AK871" s="300"/>
      <c r="AL871" s="300"/>
      <c r="AM871" s="300"/>
      <c r="AN871" s="300"/>
      <c r="AO871" s="300"/>
      <c r="AP871" s="300"/>
      <c r="AQ871" s="300"/>
      <c r="AR871" s="300"/>
      <c r="AS871" s="300"/>
      <c r="AT871" s="300"/>
      <c r="AU871" s="300"/>
      <c r="AV871" s="300"/>
      <c r="AW871" s="300"/>
      <c r="AX871" s="300"/>
      <c r="AY871" s="300"/>
      <c r="AZ871" s="300"/>
      <c r="BA871" s="300"/>
      <c r="BB871" s="300"/>
      <c r="BC871" s="300"/>
      <c r="BD871" s="300"/>
      <c r="BE871" s="300"/>
      <c r="BF871" s="300"/>
      <c r="BG871" s="300"/>
      <c r="BH871" s="300"/>
      <c r="BI871" s="300"/>
      <c r="BJ871" s="300"/>
      <c r="BK871" s="300"/>
      <c r="BL871" s="300"/>
      <c r="BM871" s="300"/>
      <c r="BN871" s="300"/>
      <c r="BO871" s="300"/>
      <c r="BP871" s="300"/>
      <c r="BQ871" s="300"/>
      <c r="BR871" s="300"/>
      <c r="BS871" s="300"/>
      <c r="BT871" s="300"/>
      <c r="BU871" s="300"/>
      <c r="BV871" s="300"/>
      <c r="BW871" s="300"/>
      <c r="BX871" s="300"/>
      <c r="BY871" s="300"/>
      <c r="BZ871" s="300"/>
      <c r="CA871" s="300"/>
      <c r="CB871" s="300"/>
      <c r="CC871" s="300"/>
      <c r="CD871" s="300"/>
      <c r="CE871" s="300"/>
      <c r="CF871" s="300"/>
      <c r="CG871" s="300"/>
      <c r="CH871" s="300"/>
      <c r="CI871" s="300"/>
      <c r="CJ871" s="18"/>
      <c r="CK871" s="50" t="s">
        <v>172</v>
      </c>
    </row>
    <row r="872" spans="3:89" s="29" customFormat="1" ht="15" customHeight="1">
      <c r="C872" s="161" t="s">
        <v>348</v>
      </c>
      <c r="D872" s="161"/>
      <c r="E872" s="161"/>
      <c r="F872" s="161"/>
      <c r="G872" s="161"/>
      <c r="H872" s="161"/>
      <c r="I872" s="161"/>
      <c r="J872" s="161"/>
      <c r="K872" s="161"/>
      <c r="L872" s="161"/>
      <c r="M872" s="161"/>
      <c r="N872" s="161"/>
      <c r="O872" s="161"/>
      <c r="P872" s="161"/>
      <c r="Q872" s="161"/>
      <c r="R872" s="161"/>
      <c r="S872" s="161"/>
      <c r="T872" s="161"/>
      <c r="U872" s="161"/>
      <c r="V872" s="161"/>
      <c r="W872" s="161"/>
      <c r="X872" s="161"/>
      <c r="Y872" s="161"/>
      <c r="Z872" s="161"/>
      <c r="AA872" s="161"/>
      <c r="AB872" s="161"/>
      <c r="AC872" s="161"/>
      <c r="AD872" s="161"/>
      <c r="AE872" s="161"/>
      <c r="AF872" s="161"/>
      <c r="AG872" s="161"/>
      <c r="AH872" s="161"/>
      <c r="AI872" s="161"/>
      <c r="AJ872" s="161"/>
      <c r="AK872" s="161"/>
      <c r="AL872" s="161"/>
      <c r="AM872" s="161"/>
      <c r="AN872" s="161"/>
      <c r="AO872" s="161"/>
      <c r="AP872" s="161"/>
      <c r="AQ872" s="161"/>
      <c r="AR872" s="161"/>
      <c r="AS872" s="161"/>
      <c r="AT872" s="161"/>
      <c r="AU872" s="161"/>
      <c r="AV872" s="161"/>
      <c r="AW872" s="161"/>
      <c r="AX872" s="161"/>
      <c r="AY872" s="161"/>
      <c r="AZ872" s="161"/>
      <c r="BA872" s="161"/>
      <c r="BB872" s="161"/>
      <c r="BC872" s="161"/>
      <c r="BD872" s="161"/>
      <c r="BE872" s="161"/>
      <c r="BF872" s="161"/>
      <c r="BG872" s="161"/>
      <c r="BH872" s="161"/>
      <c r="BI872" s="161"/>
      <c r="BJ872" s="161"/>
      <c r="BK872" s="161"/>
      <c r="BL872" s="161"/>
      <c r="BM872" s="161"/>
      <c r="BN872" s="161"/>
      <c r="BO872" s="161"/>
      <c r="BP872" s="161"/>
      <c r="BQ872" s="161"/>
      <c r="BR872" s="161"/>
      <c r="BS872" s="161"/>
      <c r="BT872" s="161"/>
      <c r="BU872" s="161"/>
      <c r="BV872" s="161"/>
      <c r="BW872" s="161"/>
      <c r="BX872" s="161"/>
      <c r="BY872" s="161"/>
      <c r="BZ872" s="161"/>
      <c r="CA872" s="161"/>
      <c r="CB872" s="161"/>
      <c r="CC872" s="161"/>
      <c r="CD872" s="161"/>
      <c r="CE872" s="161"/>
      <c r="CF872" s="161"/>
      <c r="CG872" s="161"/>
      <c r="CH872" s="161"/>
      <c r="CI872" s="161"/>
      <c r="CJ872" s="161"/>
      <c r="CK872" s="50" t="s">
        <v>172</v>
      </c>
    </row>
    <row r="873" spans="3:89" s="29" customFormat="1" ht="15" customHeight="1">
      <c r="D873" s="291"/>
      <c r="E873" s="291"/>
      <c r="F873" s="300"/>
      <c r="G873" s="300"/>
      <c r="H873" s="300"/>
      <c r="I873" s="300"/>
      <c r="J873" s="300"/>
      <c r="K873" s="300"/>
      <c r="L873" s="300"/>
      <c r="M873" s="300"/>
      <c r="N873" s="300"/>
      <c r="O873" s="300"/>
      <c r="P873" s="300"/>
      <c r="Q873" s="300"/>
      <c r="R873" s="300"/>
      <c r="S873" s="300"/>
      <c r="T873" s="300"/>
      <c r="U873" s="300"/>
      <c r="V873" s="300"/>
      <c r="W873" s="300"/>
      <c r="X873" s="300"/>
      <c r="Y873" s="300"/>
      <c r="Z873" s="300"/>
      <c r="AA873" s="300"/>
      <c r="AB873" s="300"/>
      <c r="AC873" s="300"/>
      <c r="AD873" s="300"/>
      <c r="AE873" s="300"/>
      <c r="AF873" s="300"/>
      <c r="AG873" s="300"/>
      <c r="AH873" s="300"/>
      <c r="AI873" s="300"/>
      <c r="AJ873" s="300"/>
      <c r="AK873" s="300"/>
      <c r="AL873" s="300"/>
      <c r="AM873" s="300"/>
      <c r="AN873" s="300"/>
      <c r="AO873" s="300"/>
      <c r="AP873" s="300"/>
      <c r="AQ873" s="300"/>
      <c r="AR873" s="300"/>
      <c r="AS873" s="300"/>
      <c r="AT873" s="300"/>
      <c r="AU873" s="300"/>
      <c r="AV873" s="300"/>
      <c r="AW873" s="300"/>
      <c r="AX873" s="300"/>
      <c r="AY873" s="300"/>
      <c r="AZ873" s="300"/>
      <c r="BA873" s="300"/>
      <c r="BB873" s="300"/>
      <c r="BC873" s="300"/>
      <c r="BD873" s="300"/>
      <c r="BE873" s="300"/>
      <c r="BF873" s="300"/>
      <c r="BG873" s="300"/>
      <c r="BH873" s="300"/>
      <c r="BI873" s="300"/>
      <c r="BJ873" s="300"/>
      <c r="BK873" s="300"/>
      <c r="BL873" s="300"/>
      <c r="BM873" s="300"/>
      <c r="BN873" s="300"/>
      <c r="BO873" s="300"/>
      <c r="BP873" s="300"/>
      <c r="BQ873" s="300"/>
      <c r="BR873" s="300"/>
      <c r="BS873" s="300"/>
      <c r="BT873" s="300"/>
      <c r="BU873" s="300"/>
      <c r="BV873" s="300"/>
      <c r="BW873" s="300"/>
      <c r="BX873" s="300"/>
      <c r="BY873" s="300"/>
      <c r="BZ873" s="300"/>
      <c r="CA873" s="300"/>
      <c r="CB873" s="300"/>
      <c r="CC873" s="300"/>
      <c r="CD873" s="300"/>
      <c r="CE873" s="300"/>
      <c r="CF873" s="300"/>
      <c r="CG873" s="300"/>
      <c r="CH873" s="300"/>
      <c r="CI873" s="300"/>
      <c r="CJ873" s="18"/>
      <c r="CK873" s="50" t="s">
        <v>172</v>
      </c>
    </row>
    <row r="874" spans="3:89" s="29" customFormat="1" ht="15" customHeight="1">
      <c r="C874" s="266" t="str">
        <f>C872</f>
        <v>Engineering Fees</v>
      </c>
      <c r="D874" s="249" t="s">
        <v>296</v>
      </c>
      <c r="E874" s="249" t="s">
        <v>303</v>
      </c>
      <c r="F874" s="265" t="s">
        <v>295</v>
      </c>
      <c r="G874" s="264" t="s">
        <v>294</v>
      </c>
      <c r="H874" s="300"/>
      <c r="I874" s="300"/>
      <c r="J874" s="300"/>
      <c r="K874" s="300"/>
      <c r="L874" s="300"/>
      <c r="M874" s="300"/>
      <c r="N874" s="300"/>
      <c r="O874" s="300"/>
      <c r="P874" s="300"/>
      <c r="Q874" s="300"/>
      <c r="R874" s="300"/>
      <c r="S874" s="300"/>
      <c r="T874" s="300"/>
      <c r="U874" s="300"/>
      <c r="V874" s="300"/>
      <c r="W874" s="300"/>
      <c r="X874" s="300"/>
      <c r="Y874" s="300"/>
      <c r="Z874" s="300"/>
      <c r="AA874" s="300"/>
      <c r="AB874" s="300"/>
      <c r="AC874" s="300"/>
      <c r="AD874" s="300"/>
      <c r="AE874" s="300"/>
      <c r="AF874" s="300"/>
      <c r="AG874" s="300"/>
      <c r="AH874" s="300"/>
      <c r="AI874" s="300"/>
      <c r="AJ874" s="300"/>
      <c r="AK874" s="300"/>
      <c r="AL874" s="300"/>
      <c r="AM874" s="300"/>
      <c r="AN874" s="300"/>
      <c r="AO874" s="300"/>
      <c r="AP874" s="300"/>
      <c r="AQ874" s="300"/>
      <c r="AR874" s="300"/>
      <c r="AS874" s="300"/>
      <c r="AT874" s="300"/>
      <c r="AU874" s="300"/>
      <c r="AV874" s="300"/>
      <c r="AW874" s="300"/>
      <c r="AX874" s="300"/>
      <c r="AY874" s="300"/>
      <c r="AZ874" s="300"/>
      <c r="BA874" s="300"/>
      <c r="BB874" s="300"/>
      <c r="BC874" s="300"/>
      <c r="BD874" s="300"/>
      <c r="BE874" s="300"/>
      <c r="BF874" s="300"/>
      <c r="BG874" s="300"/>
      <c r="BH874" s="300"/>
      <c r="BI874" s="300"/>
      <c r="BJ874" s="300"/>
      <c r="BK874" s="300"/>
      <c r="BL874" s="300"/>
      <c r="BM874" s="300"/>
      <c r="BN874" s="300"/>
      <c r="BO874" s="300"/>
      <c r="BP874" s="300"/>
      <c r="BQ874" s="300"/>
      <c r="BR874" s="300"/>
      <c r="BS874" s="300"/>
      <c r="BT874" s="300"/>
      <c r="BU874" s="300"/>
      <c r="BV874" s="300"/>
      <c r="BW874" s="300"/>
      <c r="BX874" s="300"/>
      <c r="BY874" s="300"/>
      <c r="BZ874" s="300"/>
      <c r="CA874" s="300"/>
      <c r="CB874" s="300"/>
      <c r="CC874" s="300"/>
      <c r="CD874" s="300"/>
      <c r="CE874" s="300"/>
      <c r="CF874" s="300"/>
      <c r="CG874" s="300"/>
      <c r="CH874" s="300"/>
      <c r="CI874" s="300"/>
      <c r="CJ874" s="18"/>
      <c r="CK874" s="50" t="s">
        <v>172</v>
      </c>
    </row>
    <row r="875" spans="3:89" s="29" customFormat="1" ht="15" customHeight="1">
      <c r="C875" s="158" t="str">
        <f>C874</f>
        <v>Engineering Fees</v>
      </c>
      <c r="D875" s="118">
        <f>IF(C$76="","",IF(E875="",G875+F875,E875))</f>
        <v>500000</v>
      </c>
      <c r="E875" s="80"/>
      <c r="F875" s="93">
        <v>500000</v>
      </c>
      <c r="G875" s="93">
        <v>0</v>
      </c>
      <c r="H875" s="300"/>
      <c r="I875" s="300"/>
      <c r="J875" s="300"/>
      <c r="K875" s="300"/>
      <c r="L875" s="300"/>
      <c r="M875" s="300"/>
      <c r="N875" s="300"/>
      <c r="O875" s="300"/>
      <c r="P875" s="300"/>
      <c r="Q875" s="300"/>
      <c r="R875" s="300"/>
      <c r="S875" s="300"/>
      <c r="T875" s="300"/>
      <c r="U875" s="300"/>
      <c r="V875" s="300"/>
      <c r="W875" s="300"/>
      <c r="X875" s="300"/>
      <c r="Y875" s="300"/>
      <c r="Z875" s="300"/>
      <c r="AA875" s="300"/>
      <c r="AB875" s="300"/>
      <c r="AC875" s="300"/>
      <c r="AD875" s="300"/>
      <c r="AE875" s="300"/>
      <c r="AF875" s="300"/>
      <c r="AG875" s="300"/>
      <c r="AH875" s="300"/>
      <c r="AI875" s="300"/>
      <c r="AJ875" s="300"/>
      <c r="AK875" s="300"/>
      <c r="AL875" s="300"/>
      <c r="AM875" s="300"/>
      <c r="AN875" s="300"/>
      <c r="AO875" s="300"/>
      <c r="AP875" s="300"/>
      <c r="AQ875" s="300"/>
      <c r="AR875" s="300"/>
      <c r="AS875" s="300"/>
      <c r="AT875" s="300"/>
      <c r="AU875" s="300"/>
      <c r="AV875" s="300"/>
      <c r="AW875" s="300"/>
      <c r="AX875" s="300"/>
      <c r="AY875" s="300"/>
      <c r="AZ875" s="300"/>
      <c r="BA875" s="300"/>
      <c r="BB875" s="300"/>
      <c r="BC875" s="300"/>
      <c r="BD875" s="300"/>
      <c r="BE875" s="300"/>
      <c r="BF875" s="300"/>
      <c r="BG875" s="300"/>
      <c r="BH875" s="300"/>
      <c r="BI875" s="300"/>
      <c r="BJ875" s="300"/>
      <c r="BK875" s="300"/>
      <c r="BL875" s="300"/>
      <c r="BM875" s="300"/>
      <c r="BN875" s="300"/>
      <c r="BO875" s="300"/>
      <c r="BP875" s="300"/>
      <c r="BQ875" s="300"/>
      <c r="BR875" s="300"/>
      <c r="BS875" s="300"/>
      <c r="BT875" s="300"/>
      <c r="BU875" s="300"/>
      <c r="BV875" s="300"/>
      <c r="BW875" s="300"/>
      <c r="BX875" s="300"/>
      <c r="BY875" s="300"/>
      <c r="BZ875" s="300"/>
      <c r="CA875" s="300"/>
      <c r="CB875" s="300"/>
      <c r="CC875" s="300"/>
      <c r="CD875" s="300"/>
      <c r="CE875" s="300"/>
      <c r="CF875" s="300"/>
      <c r="CG875" s="300"/>
      <c r="CH875" s="300"/>
      <c r="CI875" s="300"/>
      <c r="CJ875" s="18"/>
      <c r="CK875" s="50" t="s">
        <v>172</v>
      </c>
    </row>
    <row r="876" spans="3:89" s="29" customFormat="1" ht="15" customHeight="1">
      <c r="C876" s="34" t="str">
        <f>"Initial " &amp;C872&amp; " Input"</f>
        <v>Initial Engineering Fees Input</v>
      </c>
      <c r="D876" s="118">
        <f>IF(C$76="","",IF(E876="",G876+F876,E876))</f>
        <v>215000</v>
      </c>
      <c r="E876" s="80"/>
      <c r="F876" s="93">
        <v>215000</v>
      </c>
      <c r="G876" s="93">
        <v>0</v>
      </c>
      <c r="H876" s="300"/>
      <c r="I876" s="300"/>
      <c r="J876" s="300"/>
      <c r="K876" s="300"/>
      <c r="L876" s="300"/>
      <c r="M876" s="300"/>
      <c r="N876" s="300"/>
      <c r="O876" s="300"/>
      <c r="P876" s="300"/>
      <c r="Q876" s="300"/>
      <c r="R876" s="300"/>
      <c r="S876" s="300"/>
      <c r="T876" s="300"/>
      <c r="U876" s="300"/>
      <c r="V876" s="300"/>
      <c r="W876" s="300"/>
      <c r="X876" s="300"/>
      <c r="Y876" s="300"/>
      <c r="Z876" s="300"/>
      <c r="AA876" s="300"/>
      <c r="AB876" s="300"/>
      <c r="AC876" s="300"/>
      <c r="AD876" s="300"/>
      <c r="AE876" s="300"/>
      <c r="AF876" s="300"/>
      <c r="AG876" s="300"/>
      <c r="AH876" s="300"/>
      <c r="AI876" s="300"/>
      <c r="AJ876" s="300"/>
      <c r="AK876" s="300"/>
      <c r="AL876" s="300"/>
      <c r="AM876" s="300"/>
      <c r="AN876" s="300"/>
      <c r="AO876" s="300"/>
      <c r="AP876" s="300"/>
      <c r="AQ876" s="300"/>
      <c r="AR876" s="300"/>
      <c r="AS876" s="300"/>
      <c r="AT876" s="300"/>
      <c r="AU876" s="300"/>
      <c r="AV876" s="300"/>
      <c r="AW876" s="300"/>
      <c r="AX876" s="300"/>
      <c r="AY876" s="300"/>
      <c r="AZ876" s="300"/>
      <c r="BA876" s="300"/>
      <c r="BB876" s="300"/>
      <c r="BC876" s="300"/>
      <c r="BD876" s="300"/>
      <c r="BE876" s="300"/>
      <c r="BF876" s="300"/>
      <c r="BG876" s="300"/>
      <c r="BH876" s="300"/>
      <c r="BI876" s="300"/>
      <c r="BJ876" s="300"/>
      <c r="BK876" s="300"/>
      <c r="BL876" s="300"/>
      <c r="BM876" s="300"/>
      <c r="BN876" s="300"/>
      <c r="BO876" s="300"/>
      <c r="BP876" s="300"/>
      <c r="BQ876" s="300"/>
      <c r="BR876" s="300"/>
      <c r="BS876" s="300"/>
      <c r="BT876" s="300"/>
      <c r="BU876" s="300"/>
      <c r="BV876" s="300"/>
      <c r="BW876" s="300"/>
      <c r="BX876" s="300"/>
      <c r="BY876" s="300"/>
      <c r="BZ876" s="300"/>
      <c r="CA876" s="300"/>
      <c r="CB876" s="300"/>
      <c r="CC876" s="300"/>
      <c r="CD876" s="300"/>
      <c r="CE876" s="300"/>
      <c r="CF876" s="300"/>
      <c r="CG876" s="300"/>
      <c r="CH876" s="300"/>
      <c r="CI876" s="300"/>
      <c r="CJ876" s="18"/>
      <c r="CK876" s="50" t="s">
        <v>172</v>
      </c>
    </row>
    <row r="877" spans="3:89" s="29" customFormat="1" ht="15" customHeight="1">
      <c r="C877" s="34" t="s">
        <v>311</v>
      </c>
      <c r="D877" s="118">
        <f>D875-D876</f>
        <v>285000</v>
      </c>
      <c r="E877" s="118"/>
      <c r="F877" s="118">
        <f>F875-F876</f>
        <v>285000</v>
      </c>
      <c r="G877" s="118">
        <f>G875-G876</f>
        <v>0</v>
      </c>
      <c r="H877" s="300"/>
      <c r="I877" s="300"/>
      <c r="J877" s="300"/>
      <c r="K877" s="300"/>
      <c r="L877" s="300"/>
      <c r="M877" s="300"/>
      <c r="N877" s="300"/>
      <c r="O877" s="300"/>
      <c r="P877" s="300"/>
      <c r="Q877" s="300"/>
      <c r="R877" s="300"/>
      <c r="S877" s="300"/>
      <c r="T877" s="300"/>
      <c r="U877" s="300"/>
      <c r="V877" s="300"/>
      <c r="W877" s="300"/>
      <c r="X877" s="300"/>
      <c r="Y877" s="300"/>
      <c r="Z877" s="300"/>
      <c r="AA877" s="300"/>
      <c r="AB877" s="300"/>
      <c r="AC877" s="300"/>
      <c r="AD877" s="300"/>
      <c r="AE877" s="300"/>
      <c r="AF877" s="300"/>
      <c r="AG877" s="300"/>
      <c r="AH877" s="300"/>
      <c r="AI877" s="300"/>
      <c r="AJ877" s="300"/>
      <c r="AK877" s="300"/>
      <c r="AL877" s="300"/>
      <c r="AM877" s="300"/>
      <c r="AN877" s="300"/>
      <c r="AO877" s="300"/>
      <c r="AP877" s="300"/>
      <c r="AQ877" s="300"/>
      <c r="AR877" s="300"/>
      <c r="AS877" s="300"/>
      <c r="AT877" s="300"/>
      <c r="AU877" s="300"/>
      <c r="AV877" s="300"/>
      <c r="AW877" s="300"/>
      <c r="AX877" s="300"/>
      <c r="AY877" s="300"/>
      <c r="AZ877" s="300"/>
      <c r="BA877" s="300"/>
      <c r="BB877" s="300"/>
      <c r="BC877" s="300"/>
      <c r="BD877" s="300"/>
      <c r="BE877" s="300"/>
      <c r="BF877" s="300"/>
      <c r="BG877" s="300"/>
      <c r="BH877" s="300"/>
      <c r="BI877" s="300"/>
      <c r="BJ877" s="300"/>
      <c r="BK877" s="300"/>
      <c r="BL877" s="300"/>
      <c r="BM877" s="300"/>
      <c r="BN877" s="300"/>
      <c r="BO877" s="300"/>
      <c r="BP877" s="300"/>
      <c r="BQ877" s="300"/>
      <c r="BR877" s="300"/>
      <c r="BS877" s="300"/>
      <c r="BT877" s="300"/>
      <c r="BU877" s="300"/>
      <c r="BV877" s="300"/>
      <c r="BW877" s="300"/>
      <c r="BX877" s="300"/>
      <c r="BY877" s="300"/>
      <c r="BZ877" s="300"/>
      <c r="CA877" s="300"/>
      <c r="CB877" s="300"/>
      <c r="CC877" s="300"/>
      <c r="CD877" s="300"/>
      <c r="CE877" s="300"/>
      <c r="CF877" s="300"/>
      <c r="CG877" s="300"/>
      <c r="CH877" s="300"/>
      <c r="CI877" s="300"/>
      <c r="CJ877" s="18"/>
      <c r="CK877" s="50" t="s">
        <v>172</v>
      </c>
    </row>
    <row r="878" spans="3:89" s="29" customFormat="1" ht="15" customHeight="1">
      <c r="C878" s="34"/>
      <c r="D878" s="118"/>
      <c r="E878" s="80"/>
      <c r="F878" s="290"/>
      <c r="G878" s="290"/>
      <c r="H878" s="300"/>
      <c r="I878" s="300"/>
      <c r="J878" s="300"/>
      <c r="K878" s="300"/>
      <c r="L878" s="300"/>
      <c r="M878" s="300"/>
      <c r="N878" s="300"/>
      <c r="O878" s="300"/>
      <c r="P878" s="300"/>
      <c r="Q878" s="300"/>
      <c r="R878" s="300"/>
      <c r="S878" s="300"/>
      <c r="T878" s="300"/>
      <c r="U878" s="300"/>
      <c r="V878" s="300"/>
      <c r="W878" s="300"/>
      <c r="X878" s="300"/>
      <c r="Y878" s="300"/>
      <c r="Z878" s="300"/>
      <c r="AA878" s="300"/>
      <c r="AB878" s="300"/>
      <c r="AC878" s="300"/>
      <c r="AD878" s="300"/>
      <c r="AE878" s="300"/>
      <c r="AF878" s="300"/>
      <c r="AG878" s="300"/>
      <c r="AH878" s="300"/>
      <c r="AI878" s="300"/>
      <c r="AJ878" s="300"/>
      <c r="AK878" s="300"/>
      <c r="AL878" s="300"/>
      <c r="AM878" s="300"/>
      <c r="AN878" s="300"/>
      <c r="AO878" s="300"/>
      <c r="AP878" s="300"/>
      <c r="AQ878" s="300"/>
      <c r="AR878" s="300"/>
      <c r="AS878" s="300"/>
      <c r="AT878" s="300"/>
      <c r="AU878" s="300"/>
      <c r="AV878" s="300"/>
      <c r="AW878" s="300"/>
      <c r="AX878" s="300"/>
      <c r="AY878" s="300"/>
      <c r="AZ878" s="300"/>
      <c r="BA878" s="300"/>
      <c r="BB878" s="300"/>
      <c r="BC878" s="300"/>
      <c r="BD878" s="300"/>
      <c r="BE878" s="300"/>
      <c r="BF878" s="300"/>
      <c r="BG878" s="300"/>
      <c r="BH878" s="300"/>
      <c r="BI878" s="300"/>
      <c r="BJ878" s="300"/>
      <c r="BK878" s="300"/>
      <c r="BL878" s="300"/>
      <c r="BM878" s="300"/>
      <c r="BN878" s="300"/>
      <c r="BO878" s="300"/>
      <c r="BP878" s="300"/>
      <c r="BQ878" s="300"/>
      <c r="BR878" s="300"/>
      <c r="BS878" s="300"/>
      <c r="BT878" s="300"/>
      <c r="BU878" s="300"/>
      <c r="BV878" s="300"/>
      <c r="BW878" s="300"/>
      <c r="BX878" s="300"/>
      <c r="BY878" s="300"/>
      <c r="BZ878" s="300"/>
      <c r="CA878" s="300"/>
      <c r="CB878" s="300"/>
      <c r="CC878" s="300"/>
      <c r="CD878" s="300"/>
      <c r="CE878" s="300"/>
      <c r="CF878" s="300"/>
      <c r="CG878" s="300"/>
      <c r="CH878" s="300"/>
      <c r="CI878" s="300"/>
      <c r="CJ878" s="18"/>
      <c r="CK878" s="50" t="s">
        <v>172</v>
      </c>
    </row>
    <row r="879" spans="3:89" s="29" customFormat="1" ht="15" customHeight="1">
      <c r="C879" s="34" t="str">
        <f>C874&amp;" Start Period"</f>
        <v>Engineering Fees Start Period</v>
      </c>
      <c r="D879" s="233">
        <f>MIN(F879:G879)</f>
        <v>1</v>
      </c>
      <c r="F879" s="282">
        <v>1</v>
      </c>
      <c r="G879" s="282"/>
      <c r="H879" s="300"/>
      <c r="I879" s="300"/>
      <c r="J879" s="300"/>
      <c r="K879" s="300"/>
      <c r="L879" s="300"/>
      <c r="M879" s="300"/>
      <c r="N879" s="300"/>
      <c r="O879" s="300"/>
      <c r="P879" s="300"/>
      <c r="Q879" s="300"/>
      <c r="R879" s="300"/>
      <c r="S879" s="300"/>
      <c r="T879" s="300"/>
      <c r="U879" s="300"/>
      <c r="V879" s="300"/>
      <c r="W879" s="300"/>
      <c r="X879" s="300"/>
      <c r="Y879" s="300"/>
      <c r="Z879" s="300"/>
      <c r="AA879" s="300"/>
      <c r="AB879" s="300"/>
      <c r="AC879" s="300"/>
      <c r="AD879" s="300"/>
      <c r="AE879" s="300"/>
      <c r="AF879" s="300"/>
      <c r="AG879" s="300"/>
      <c r="AH879" s="300"/>
      <c r="AI879" s="300"/>
      <c r="AJ879" s="300"/>
      <c r="AK879" s="300"/>
      <c r="AL879" s="300"/>
      <c r="AM879" s="300"/>
      <c r="AN879" s="300"/>
      <c r="AO879" s="300"/>
      <c r="AP879" s="300"/>
      <c r="AQ879" s="300"/>
      <c r="AR879" s="300"/>
      <c r="AS879" s="300"/>
      <c r="AT879" s="300"/>
      <c r="AU879" s="300"/>
      <c r="AV879" s="300"/>
      <c r="AW879" s="300"/>
      <c r="AX879" s="300"/>
      <c r="AY879" s="300"/>
      <c r="AZ879" s="300"/>
      <c r="BA879" s="300"/>
      <c r="BB879" s="300"/>
      <c r="BC879" s="300"/>
      <c r="BD879" s="300"/>
      <c r="BE879" s="300"/>
      <c r="BF879" s="300"/>
      <c r="BG879" s="300"/>
      <c r="BH879" s="300"/>
      <c r="BI879" s="300"/>
      <c r="BJ879" s="300"/>
      <c r="BK879" s="300"/>
      <c r="BL879" s="300"/>
      <c r="BM879" s="300"/>
      <c r="BN879" s="300"/>
      <c r="BO879" s="300"/>
      <c r="BP879" s="300"/>
      <c r="BQ879" s="300"/>
      <c r="BR879" s="300"/>
      <c r="BS879" s="300"/>
      <c r="BT879" s="300"/>
      <c r="BU879" s="300"/>
      <c r="BV879" s="300"/>
      <c r="BW879" s="300"/>
      <c r="BX879" s="300"/>
      <c r="BY879" s="300"/>
      <c r="BZ879" s="300"/>
      <c r="CA879" s="300"/>
      <c r="CB879" s="300"/>
      <c r="CC879" s="300"/>
      <c r="CD879" s="300"/>
      <c r="CE879" s="300"/>
      <c r="CF879" s="300"/>
      <c r="CG879" s="300"/>
      <c r="CH879" s="300"/>
      <c r="CI879" s="300"/>
      <c r="CJ879" s="18"/>
      <c r="CK879" s="50" t="s">
        <v>172</v>
      </c>
    </row>
    <row r="880" spans="3:89" s="29" customFormat="1" ht="15" customHeight="1">
      <c r="C880" s="207" t="s">
        <v>13</v>
      </c>
      <c r="D880" s="206">
        <f>IF(D879="","",INDEX($F$16:$CK$17,1,MATCH(D879,$F$17:$CK$17,1)))</f>
        <v>42124</v>
      </c>
      <c r="F880" s="206">
        <f>IF(F879="","",INDEX($F$16:$CK$17,1,MATCH(F879,$F$17:$CK$17,1)))</f>
        <v>42124</v>
      </c>
      <c r="G880" s="206" t="str">
        <f>IF(G879="","",INDEX($F$16:$CK$17,1,MATCH(G879,$F$17:$CK$17,1)))</f>
        <v/>
      </c>
      <c r="H880" s="300"/>
      <c r="I880" s="300"/>
      <c r="J880" s="300"/>
      <c r="K880" s="300"/>
      <c r="L880" s="300"/>
      <c r="M880" s="300"/>
      <c r="N880" s="300"/>
      <c r="O880" s="300"/>
      <c r="P880" s="300"/>
      <c r="Q880" s="300"/>
      <c r="R880" s="300"/>
      <c r="S880" s="300"/>
      <c r="T880" s="300"/>
      <c r="U880" s="300"/>
      <c r="V880" s="300"/>
      <c r="W880" s="300"/>
      <c r="X880" s="300"/>
      <c r="Y880" s="300"/>
      <c r="Z880" s="300"/>
      <c r="AA880" s="300"/>
      <c r="AB880" s="300"/>
      <c r="AC880" s="300"/>
      <c r="AD880" s="300"/>
      <c r="AE880" s="300"/>
      <c r="AF880" s="300"/>
      <c r="AG880" s="300"/>
      <c r="AH880" s="300"/>
      <c r="AI880" s="300"/>
      <c r="AJ880" s="300"/>
      <c r="AK880" s="300"/>
      <c r="AL880" s="300"/>
      <c r="AM880" s="300"/>
      <c r="AN880" s="300"/>
      <c r="AO880" s="300"/>
      <c r="AP880" s="300"/>
      <c r="AQ880" s="300"/>
      <c r="AR880" s="300"/>
      <c r="AS880" s="300"/>
      <c r="AT880" s="300"/>
      <c r="AU880" s="300"/>
      <c r="AV880" s="300"/>
      <c r="AW880" s="300"/>
      <c r="AX880" s="300"/>
      <c r="AY880" s="300"/>
      <c r="AZ880" s="300"/>
      <c r="BA880" s="300"/>
      <c r="BB880" s="300"/>
      <c r="BC880" s="300"/>
      <c r="BD880" s="300"/>
      <c r="BE880" s="300"/>
      <c r="BF880" s="300"/>
      <c r="BG880" s="300"/>
      <c r="BH880" s="300"/>
      <c r="BI880" s="300"/>
      <c r="BJ880" s="300"/>
      <c r="BK880" s="300"/>
      <c r="BL880" s="300"/>
      <c r="BM880" s="300"/>
      <c r="BN880" s="300"/>
      <c r="BO880" s="300"/>
      <c r="BP880" s="300"/>
      <c r="BQ880" s="300"/>
      <c r="BR880" s="300"/>
      <c r="BS880" s="300"/>
      <c r="BT880" s="300"/>
      <c r="BU880" s="300"/>
      <c r="BV880" s="300"/>
      <c r="BW880" s="300"/>
      <c r="BX880" s="300"/>
      <c r="BY880" s="300"/>
      <c r="BZ880" s="300"/>
      <c r="CA880" s="300"/>
      <c r="CB880" s="300"/>
      <c r="CC880" s="300"/>
      <c r="CD880" s="300"/>
      <c r="CE880" s="300"/>
      <c r="CF880" s="300"/>
      <c r="CG880" s="300"/>
      <c r="CH880" s="300"/>
      <c r="CI880" s="300"/>
      <c r="CJ880" s="18"/>
      <c r="CK880" s="50" t="s">
        <v>172</v>
      </c>
    </row>
    <row r="881" spans="3:89" s="29" customFormat="1" ht="15" customHeight="1">
      <c r="C881" s="34" t="str">
        <f>C874&amp;" End Period"</f>
        <v>Engineering Fees End Period</v>
      </c>
      <c r="D881" s="233">
        <f>MAX(F881:G881)</f>
        <v>9</v>
      </c>
      <c r="F881" s="282">
        <v>9</v>
      </c>
      <c r="G881" s="282"/>
      <c r="H881" s="300"/>
      <c r="I881" s="300"/>
      <c r="J881" s="300"/>
      <c r="K881" s="300"/>
      <c r="L881" s="300"/>
      <c r="M881" s="300"/>
      <c r="N881" s="300"/>
      <c r="O881" s="300"/>
      <c r="P881" s="300"/>
      <c r="Q881" s="300"/>
      <c r="R881" s="300"/>
      <c r="S881" s="300"/>
      <c r="T881" s="300"/>
      <c r="U881" s="300"/>
      <c r="V881" s="300"/>
      <c r="W881" s="300"/>
      <c r="X881" s="300"/>
      <c r="Y881" s="300"/>
      <c r="Z881" s="300"/>
      <c r="AA881" s="300"/>
      <c r="AB881" s="300"/>
      <c r="AC881" s="300"/>
      <c r="AD881" s="300"/>
      <c r="AE881" s="300"/>
      <c r="AF881" s="300"/>
      <c r="AG881" s="300"/>
      <c r="AH881" s="300"/>
      <c r="AI881" s="300"/>
      <c r="AJ881" s="300"/>
      <c r="AK881" s="300"/>
      <c r="AL881" s="300"/>
      <c r="AM881" s="300"/>
      <c r="AN881" s="300"/>
      <c r="AO881" s="300"/>
      <c r="AP881" s="300"/>
      <c r="AQ881" s="300"/>
      <c r="AR881" s="300"/>
      <c r="AS881" s="300"/>
      <c r="AT881" s="300"/>
      <c r="AU881" s="300"/>
      <c r="AV881" s="300"/>
      <c r="AW881" s="300"/>
      <c r="AX881" s="300"/>
      <c r="AY881" s="300"/>
      <c r="AZ881" s="300"/>
      <c r="BA881" s="300"/>
      <c r="BB881" s="300"/>
      <c r="BC881" s="300"/>
      <c r="BD881" s="300"/>
      <c r="BE881" s="300"/>
      <c r="BF881" s="300"/>
      <c r="BG881" s="300"/>
      <c r="BH881" s="300"/>
      <c r="BI881" s="300"/>
      <c r="BJ881" s="300"/>
      <c r="BK881" s="300"/>
      <c r="BL881" s="300"/>
      <c r="BM881" s="300"/>
      <c r="BN881" s="300"/>
      <c r="BO881" s="300"/>
      <c r="BP881" s="300"/>
      <c r="BQ881" s="300"/>
      <c r="BR881" s="300"/>
      <c r="BS881" s="300"/>
      <c r="BT881" s="300"/>
      <c r="BU881" s="300"/>
      <c r="BV881" s="300"/>
      <c r="BW881" s="300"/>
      <c r="BX881" s="300"/>
      <c r="BY881" s="300"/>
      <c r="BZ881" s="300"/>
      <c r="CA881" s="300"/>
      <c r="CB881" s="300"/>
      <c r="CC881" s="300"/>
      <c r="CD881" s="300"/>
      <c r="CE881" s="300"/>
      <c r="CF881" s="300"/>
      <c r="CG881" s="300"/>
      <c r="CH881" s="300"/>
      <c r="CI881" s="300"/>
      <c r="CJ881" s="18"/>
      <c r="CK881" s="50" t="s">
        <v>172</v>
      </c>
    </row>
    <row r="882" spans="3:89" s="29" customFormat="1" ht="15" customHeight="1">
      <c r="C882" s="207" t="s">
        <v>13</v>
      </c>
      <c r="D882" s="206">
        <f>IF(D881="","",INDEX($F$16:$CK$17,1,MATCH(D881,$F$17:$CK$17,1)))</f>
        <v>42369</v>
      </c>
      <c r="F882" s="206">
        <f>IF(F881="","",INDEX($F$16:$CK$17,1,MATCH(F881,$F$17:$CK$17,1)))</f>
        <v>42369</v>
      </c>
      <c r="G882" s="206" t="str">
        <f>IF(G881="","",INDEX($F$16:$CK$17,1,MATCH(G881,$F$17:$CK$17,1)))</f>
        <v/>
      </c>
      <c r="H882" s="300"/>
      <c r="I882" s="300"/>
      <c r="J882" s="300"/>
      <c r="K882" s="300"/>
      <c r="L882" s="300"/>
      <c r="M882" s="300"/>
      <c r="N882" s="300"/>
      <c r="O882" s="300"/>
      <c r="P882" s="300"/>
      <c r="Q882" s="300"/>
      <c r="R882" s="300"/>
      <c r="S882" s="300"/>
      <c r="T882" s="300"/>
      <c r="U882" s="300"/>
      <c r="V882" s="300"/>
      <c r="W882" s="300"/>
      <c r="X882" s="300"/>
      <c r="Y882" s="300"/>
      <c r="Z882" s="300"/>
      <c r="AA882" s="300"/>
      <c r="AB882" s="300"/>
      <c r="AC882" s="300"/>
      <c r="AD882" s="300"/>
      <c r="AE882" s="300"/>
      <c r="AF882" s="300"/>
      <c r="AG882" s="300"/>
      <c r="AH882" s="300"/>
      <c r="AI882" s="300"/>
      <c r="AJ882" s="300"/>
      <c r="AK882" s="300"/>
      <c r="AL882" s="300"/>
      <c r="AM882" s="300"/>
      <c r="AN882" s="300"/>
      <c r="AO882" s="300"/>
      <c r="AP882" s="300"/>
      <c r="AQ882" s="300"/>
      <c r="AR882" s="300"/>
      <c r="AS882" s="300"/>
      <c r="AT882" s="300"/>
      <c r="AU882" s="300"/>
      <c r="AV882" s="300"/>
      <c r="AW882" s="300"/>
      <c r="AX882" s="300"/>
      <c r="AY882" s="300"/>
      <c r="AZ882" s="300"/>
      <c r="BA882" s="300"/>
      <c r="BB882" s="300"/>
      <c r="BC882" s="300"/>
      <c r="BD882" s="300"/>
      <c r="BE882" s="300"/>
      <c r="BF882" s="300"/>
      <c r="BG882" s="300"/>
      <c r="BH882" s="300"/>
      <c r="BI882" s="300"/>
      <c r="BJ882" s="300"/>
      <c r="BK882" s="300"/>
      <c r="BL882" s="300"/>
      <c r="BM882" s="300"/>
      <c r="BN882" s="300"/>
      <c r="BO882" s="300"/>
      <c r="BP882" s="300"/>
      <c r="BQ882" s="300"/>
      <c r="BR882" s="300"/>
      <c r="BS882" s="300"/>
      <c r="BT882" s="300"/>
      <c r="BU882" s="300"/>
      <c r="BV882" s="300"/>
      <c r="BW882" s="300"/>
      <c r="BX882" s="300"/>
      <c r="BY882" s="300"/>
      <c r="BZ882" s="300"/>
      <c r="CA882" s="300"/>
      <c r="CB882" s="300"/>
      <c r="CC882" s="300"/>
      <c r="CD882" s="300"/>
      <c r="CE882" s="300"/>
      <c r="CF882" s="300"/>
      <c r="CG882" s="300"/>
      <c r="CH882" s="300"/>
      <c r="CI882" s="300"/>
      <c r="CJ882" s="18"/>
      <c r="CK882" s="50" t="s">
        <v>172</v>
      </c>
    </row>
    <row r="883" spans="3:89" s="29" customFormat="1" ht="15" customHeight="1">
      <c r="C883" s="18"/>
      <c r="D883" s="242"/>
      <c r="E883" s="243"/>
      <c r="F883" s="242"/>
      <c r="G883" s="18"/>
      <c r="H883" s="300"/>
      <c r="I883" s="300"/>
      <c r="J883" s="300"/>
      <c r="K883" s="300"/>
      <c r="L883" s="300"/>
      <c r="M883" s="300"/>
      <c r="N883" s="300"/>
      <c r="O883" s="300"/>
      <c r="P883" s="300"/>
      <c r="Q883" s="300"/>
      <c r="R883" s="300"/>
      <c r="S883" s="300"/>
      <c r="T883" s="300"/>
      <c r="U883" s="300"/>
      <c r="V883" s="300"/>
      <c r="W883" s="300"/>
      <c r="X883" s="300"/>
      <c r="Y883" s="300"/>
      <c r="Z883" s="300"/>
      <c r="AA883" s="300"/>
      <c r="AB883" s="300"/>
      <c r="AC883" s="300"/>
      <c r="AD883" s="300"/>
      <c r="AE883" s="300"/>
      <c r="AF883" s="300"/>
      <c r="AG883" s="300"/>
      <c r="AH883" s="300"/>
      <c r="AI883" s="300"/>
      <c r="AJ883" s="300"/>
      <c r="AK883" s="300"/>
      <c r="AL883" s="300"/>
      <c r="AM883" s="300"/>
      <c r="AN883" s="300"/>
      <c r="AO883" s="300"/>
      <c r="AP883" s="300"/>
      <c r="AQ883" s="300"/>
      <c r="AR883" s="300"/>
      <c r="AS883" s="300"/>
      <c r="AT883" s="300"/>
      <c r="AU883" s="300"/>
      <c r="AV883" s="300"/>
      <c r="AW883" s="300"/>
      <c r="AX883" s="300"/>
      <c r="AY883" s="300"/>
      <c r="AZ883" s="300"/>
      <c r="BA883" s="300"/>
      <c r="BB883" s="300"/>
      <c r="BC883" s="300"/>
      <c r="BD883" s="300"/>
      <c r="BE883" s="300"/>
      <c r="BF883" s="300"/>
      <c r="BG883" s="300"/>
      <c r="BH883" s="300"/>
      <c r="BI883" s="300"/>
      <c r="BJ883" s="300"/>
      <c r="BK883" s="300"/>
      <c r="BL883" s="300"/>
      <c r="BM883" s="300"/>
      <c r="BN883" s="300"/>
      <c r="BO883" s="300"/>
      <c r="BP883" s="300"/>
      <c r="BQ883" s="300"/>
      <c r="BR883" s="300"/>
      <c r="BS883" s="300"/>
      <c r="BT883" s="300"/>
      <c r="BU883" s="300"/>
      <c r="BV883" s="300"/>
      <c r="BW883" s="300"/>
      <c r="BX883" s="300"/>
      <c r="BY883" s="300"/>
      <c r="BZ883" s="300"/>
      <c r="CA883" s="300"/>
      <c r="CB883" s="300"/>
      <c r="CC883" s="300"/>
      <c r="CD883" s="300"/>
      <c r="CE883" s="300"/>
      <c r="CF883" s="300"/>
      <c r="CG883" s="300"/>
      <c r="CH883" s="300"/>
      <c r="CI883" s="300"/>
      <c r="CJ883" s="18"/>
      <c r="CK883" s="50" t="s">
        <v>172</v>
      </c>
    </row>
    <row r="884" spans="3:89" s="29" customFormat="1" ht="15" customHeight="1">
      <c r="C884" s="34" t="s">
        <v>300</v>
      </c>
      <c r="D884" s="281" t="s">
        <v>299</v>
      </c>
      <c r="E884" s="280">
        <f>IF(D884=F884,0,1)</f>
        <v>0</v>
      </c>
      <c r="F884" s="279" t="s">
        <v>299</v>
      </c>
      <c r="G884" s="279" t="s">
        <v>298</v>
      </c>
      <c r="H884" s="300"/>
      <c r="I884" s="300"/>
      <c r="J884" s="300"/>
      <c r="K884" s="300"/>
      <c r="L884" s="300"/>
      <c r="M884" s="300"/>
      <c r="N884" s="300"/>
      <c r="O884" s="300"/>
      <c r="P884" s="300"/>
      <c r="Q884" s="300"/>
      <c r="R884" s="300"/>
      <c r="S884" s="300"/>
      <c r="T884" s="300"/>
      <c r="U884" s="300"/>
      <c r="V884" s="300"/>
      <c r="W884" s="300"/>
      <c r="X884" s="300"/>
      <c r="Y884" s="300"/>
      <c r="Z884" s="300"/>
      <c r="AA884" s="300"/>
      <c r="AB884" s="300"/>
      <c r="AC884" s="300"/>
      <c r="AD884" s="300"/>
      <c r="AE884" s="300"/>
      <c r="AF884" s="300"/>
      <c r="AG884" s="300"/>
      <c r="AH884" s="300"/>
      <c r="AI884" s="300"/>
      <c r="AJ884" s="300"/>
      <c r="AK884" s="300"/>
      <c r="AL884" s="300"/>
      <c r="AM884" s="300"/>
      <c r="AN884" s="300"/>
      <c r="AO884" s="300"/>
      <c r="AP884" s="300"/>
      <c r="AQ884" s="300"/>
      <c r="AR884" s="300"/>
      <c r="AS884" s="300"/>
      <c r="AT884" s="300"/>
      <c r="AU884" s="300"/>
      <c r="AV884" s="300"/>
      <c r="AW884" s="300"/>
      <c r="AX884" s="300"/>
      <c r="AY884" s="300"/>
      <c r="AZ884" s="300"/>
      <c r="BA884" s="300"/>
      <c r="BB884" s="300"/>
      <c r="BC884" s="300"/>
      <c r="BD884" s="300"/>
      <c r="BE884" s="300"/>
      <c r="BF884" s="300"/>
      <c r="BG884" s="300"/>
      <c r="BH884" s="300"/>
      <c r="BI884" s="300"/>
      <c r="BJ884" s="300"/>
      <c r="BK884" s="300"/>
      <c r="BL884" s="300"/>
      <c r="BM884" s="300"/>
      <c r="BN884" s="300"/>
      <c r="BO884" s="300"/>
      <c r="BP884" s="300"/>
      <c r="BQ884" s="300"/>
      <c r="BR884" s="300"/>
      <c r="BS884" s="300"/>
      <c r="BT884" s="300"/>
      <c r="BU884" s="300"/>
      <c r="BV884" s="300"/>
      <c r="BW884" s="300"/>
      <c r="BX884" s="300"/>
      <c r="BY884" s="300"/>
      <c r="BZ884" s="300"/>
      <c r="CA884" s="300"/>
      <c r="CB884" s="300"/>
      <c r="CC884" s="300"/>
      <c r="CD884" s="300"/>
      <c r="CE884" s="300"/>
      <c r="CF884" s="300"/>
      <c r="CG884" s="300"/>
      <c r="CH884" s="300"/>
      <c r="CI884" s="300"/>
      <c r="CJ884" s="18"/>
      <c r="CK884" s="50" t="s">
        <v>172</v>
      </c>
    </row>
    <row r="885" spans="3:89" s="29" customFormat="1" ht="15" customHeight="1">
      <c r="C885" s="34" t="s">
        <v>310</v>
      </c>
      <c r="D885" s="281" t="s">
        <v>309</v>
      </c>
      <c r="E885" s="280">
        <f>IF(D885=F885,0,1)</f>
        <v>1</v>
      </c>
      <c r="F885" s="279" t="s">
        <v>151</v>
      </c>
      <c r="G885" s="279" t="s">
        <v>309</v>
      </c>
      <c r="H885" s="300"/>
      <c r="I885" s="300"/>
      <c r="J885" s="300"/>
      <c r="K885" s="300"/>
      <c r="L885" s="300"/>
      <c r="M885" s="300"/>
      <c r="N885" s="300"/>
      <c r="O885" s="300"/>
      <c r="P885" s="300"/>
      <c r="Q885" s="300"/>
      <c r="R885" s="300"/>
      <c r="S885" s="300"/>
      <c r="T885" s="300"/>
      <c r="U885" s="300"/>
      <c r="V885" s="300"/>
      <c r="W885" s="300"/>
      <c r="X885" s="300"/>
      <c r="Y885" s="300"/>
      <c r="Z885" s="300"/>
      <c r="AA885" s="300"/>
      <c r="AB885" s="300"/>
      <c r="AC885" s="300"/>
      <c r="AD885" s="300"/>
      <c r="AE885" s="300"/>
      <c r="AF885" s="300"/>
      <c r="AG885" s="300"/>
      <c r="AH885" s="300"/>
      <c r="AI885" s="300"/>
      <c r="AJ885" s="300"/>
      <c r="AK885" s="300"/>
      <c r="AL885" s="300"/>
      <c r="AM885" s="300"/>
      <c r="AN885" s="300"/>
      <c r="AO885" s="300"/>
      <c r="AP885" s="300"/>
      <c r="AQ885" s="300"/>
      <c r="AR885" s="300"/>
      <c r="AS885" s="300"/>
      <c r="AT885" s="300"/>
      <c r="AU885" s="300"/>
      <c r="AV885" s="300"/>
      <c r="AW885" s="300"/>
      <c r="AX885" s="300"/>
      <c r="AY885" s="300"/>
      <c r="AZ885" s="300"/>
      <c r="BA885" s="300"/>
      <c r="BB885" s="300"/>
      <c r="BC885" s="300"/>
      <c r="BD885" s="300"/>
      <c r="BE885" s="300"/>
      <c r="BF885" s="300"/>
      <c r="BG885" s="300"/>
      <c r="BH885" s="300"/>
      <c r="BI885" s="300"/>
      <c r="BJ885" s="300"/>
      <c r="BK885" s="300"/>
      <c r="BL885" s="300"/>
      <c r="BM885" s="300"/>
      <c r="BN885" s="300"/>
      <c r="BO885" s="300"/>
      <c r="BP885" s="300"/>
      <c r="BQ885" s="300"/>
      <c r="BR885" s="300"/>
      <c r="BS885" s="300"/>
      <c r="BT885" s="300"/>
      <c r="BU885" s="300"/>
      <c r="BV885" s="300"/>
      <c r="BW885" s="300"/>
      <c r="BX885" s="300"/>
      <c r="BY885" s="300"/>
      <c r="BZ885" s="300"/>
      <c r="CA885" s="300"/>
      <c r="CB885" s="300"/>
      <c r="CC885" s="300"/>
      <c r="CD885" s="300"/>
      <c r="CE885" s="300"/>
      <c r="CF885" s="300"/>
      <c r="CG885" s="300"/>
      <c r="CH885" s="300"/>
      <c r="CI885" s="300"/>
      <c r="CJ885" s="18"/>
      <c r="CK885" s="50" t="s">
        <v>172</v>
      </c>
    </row>
    <row r="886" spans="3:89" s="29" customFormat="1" ht="15" customHeight="1">
      <c r="D886" s="242"/>
      <c r="E886" s="243"/>
      <c r="F886" s="242"/>
      <c r="G886" s="18"/>
      <c r="H886" s="300"/>
      <c r="I886" s="300"/>
      <c r="J886" s="300"/>
      <c r="K886" s="300"/>
      <c r="L886" s="300"/>
      <c r="M886" s="300"/>
      <c r="N886" s="300"/>
      <c r="O886" s="300"/>
      <c r="P886" s="300"/>
      <c r="Q886" s="300"/>
      <c r="R886" s="300"/>
      <c r="S886" s="300"/>
      <c r="T886" s="300"/>
      <c r="U886" s="300"/>
      <c r="V886" s="300"/>
      <c r="W886" s="300"/>
      <c r="X886" s="300"/>
      <c r="Y886" s="300"/>
      <c r="Z886" s="300"/>
      <c r="AA886" s="300"/>
      <c r="AB886" s="300"/>
      <c r="AC886" s="300"/>
      <c r="AD886" s="300"/>
      <c r="AE886" s="300"/>
      <c r="AF886" s="300"/>
      <c r="AG886" s="300"/>
      <c r="AH886" s="300"/>
      <c r="AI886" s="300"/>
      <c r="AJ886" s="300"/>
      <c r="AK886" s="300"/>
      <c r="AL886" s="300"/>
      <c r="AM886" s="300"/>
      <c r="AN886" s="300"/>
      <c r="AO886" s="300"/>
      <c r="AP886" s="300"/>
      <c r="AQ886" s="300"/>
      <c r="AR886" s="300"/>
      <c r="AS886" s="300"/>
      <c r="AT886" s="300"/>
      <c r="AU886" s="300"/>
      <c r="AV886" s="300"/>
      <c r="AW886" s="300"/>
      <c r="AX886" s="300"/>
      <c r="AY886" s="300"/>
      <c r="AZ886" s="300"/>
      <c r="BA886" s="300"/>
      <c r="BB886" s="300"/>
      <c r="BC886" s="300"/>
      <c r="BD886" s="300"/>
      <c r="BE886" s="300"/>
      <c r="BF886" s="300"/>
      <c r="BG886" s="300"/>
      <c r="BH886" s="300"/>
      <c r="BI886" s="300"/>
      <c r="BJ886" s="300"/>
      <c r="BK886" s="300"/>
      <c r="BL886" s="300"/>
      <c r="BM886" s="300"/>
      <c r="BN886" s="300"/>
      <c r="BO886" s="300"/>
      <c r="BP886" s="300"/>
      <c r="BQ886" s="300"/>
      <c r="BR886" s="300"/>
      <c r="BS886" s="300"/>
      <c r="BT886" s="300"/>
      <c r="BU886" s="300"/>
      <c r="BV886" s="300"/>
      <c r="BW886" s="300"/>
      <c r="BX886" s="300"/>
      <c r="BY886" s="300"/>
      <c r="BZ886" s="300"/>
      <c r="CA886" s="300"/>
      <c r="CB886" s="300"/>
      <c r="CC886" s="300"/>
      <c r="CD886" s="300"/>
      <c r="CE886" s="300"/>
      <c r="CF886" s="300"/>
      <c r="CG886" s="300"/>
      <c r="CH886" s="300"/>
      <c r="CI886" s="300"/>
      <c r="CJ886" s="18"/>
      <c r="CK886" s="50" t="s">
        <v>172</v>
      </c>
    </row>
    <row r="887" spans="3:89" s="29" customFormat="1" ht="15" customHeight="1">
      <c r="C887" s="29" t="str">
        <f>F874&amp;" "&amp;C874</f>
        <v>Phase A Engineering Fees</v>
      </c>
      <c r="D887" s="274">
        <f>IF(F879="",0,F879)</f>
        <v>1</v>
      </c>
      <c r="E887" s="274">
        <f>IF(F881="",0,F881)</f>
        <v>9</v>
      </c>
      <c r="F887" s="121">
        <f>F876</f>
        <v>215000</v>
      </c>
      <c r="G887" s="121">
        <f t="shared" ref="G887:AL887" si="358">IF(G$17="","",IF(AND(G$17&gt;=$D887,G$17&lt;=$E887),$F$877/($E887-$D887+1),0))</f>
        <v>31666.666666666668</v>
      </c>
      <c r="H887" s="121">
        <f t="shared" si="358"/>
        <v>31666.666666666668</v>
      </c>
      <c r="I887" s="121">
        <f t="shared" si="358"/>
        <v>31666.666666666668</v>
      </c>
      <c r="J887" s="121">
        <f t="shared" si="358"/>
        <v>31666.666666666668</v>
      </c>
      <c r="K887" s="121">
        <f t="shared" si="358"/>
        <v>31666.666666666668</v>
      </c>
      <c r="L887" s="121">
        <f t="shared" si="358"/>
        <v>31666.666666666668</v>
      </c>
      <c r="M887" s="121">
        <f t="shared" si="358"/>
        <v>31666.666666666668</v>
      </c>
      <c r="N887" s="121">
        <f t="shared" si="358"/>
        <v>31666.666666666668</v>
      </c>
      <c r="O887" s="121">
        <f t="shared" si="358"/>
        <v>31666.666666666668</v>
      </c>
      <c r="P887" s="121">
        <f t="shared" si="358"/>
        <v>0</v>
      </c>
      <c r="Q887" s="121">
        <f t="shared" si="358"/>
        <v>0</v>
      </c>
      <c r="R887" s="121">
        <f t="shared" si="358"/>
        <v>0</v>
      </c>
      <c r="S887" s="121">
        <f t="shared" si="358"/>
        <v>0</v>
      </c>
      <c r="T887" s="121">
        <f t="shared" si="358"/>
        <v>0</v>
      </c>
      <c r="U887" s="121">
        <f t="shared" si="358"/>
        <v>0</v>
      </c>
      <c r="V887" s="121">
        <f t="shared" si="358"/>
        <v>0</v>
      </c>
      <c r="W887" s="121">
        <f t="shared" si="358"/>
        <v>0</v>
      </c>
      <c r="X887" s="121">
        <f t="shared" si="358"/>
        <v>0</v>
      </c>
      <c r="Y887" s="121">
        <f t="shared" si="358"/>
        <v>0</v>
      </c>
      <c r="Z887" s="121">
        <f t="shared" si="358"/>
        <v>0</v>
      </c>
      <c r="AA887" s="121">
        <f t="shared" si="358"/>
        <v>0</v>
      </c>
      <c r="AB887" s="121">
        <f t="shared" si="358"/>
        <v>0</v>
      </c>
      <c r="AC887" s="121">
        <f t="shared" si="358"/>
        <v>0</v>
      </c>
      <c r="AD887" s="121">
        <f t="shared" si="358"/>
        <v>0</v>
      </c>
      <c r="AE887" s="121">
        <f t="shared" si="358"/>
        <v>0</v>
      </c>
      <c r="AF887" s="121">
        <f t="shared" si="358"/>
        <v>0</v>
      </c>
      <c r="AG887" s="121">
        <f t="shared" si="358"/>
        <v>0</v>
      </c>
      <c r="AH887" s="121">
        <f t="shared" si="358"/>
        <v>0</v>
      </c>
      <c r="AI887" s="121">
        <f t="shared" si="358"/>
        <v>0</v>
      </c>
      <c r="AJ887" s="121">
        <f t="shared" si="358"/>
        <v>0</v>
      </c>
      <c r="AK887" s="121">
        <f t="shared" si="358"/>
        <v>0</v>
      </c>
      <c r="AL887" s="121">
        <f t="shared" si="358"/>
        <v>0</v>
      </c>
      <c r="AM887" s="121">
        <f t="shared" ref="AM887:BR887" si="359">IF(AM$17="","",IF(AND(AM$17&gt;=$D887,AM$17&lt;=$E887),$F$877/($E887-$D887+1),0))</f>
        <v>0</v>
      </c>
      <c r="AN887" s="121">
        <f t="shared" si="359"/>
        <v>0</v>
      </c>
      <c r="AO887" s="121">
        <f t="shared" si="359"/>
        <v>0</v>
      </c>
      <c r="AP887" s="121">
        <f t="shared" si="359"/>
        <v>0</v>
      </c>
      <c r="AQ887" s="121">
        <f t="shared" si="359"/>
        <v>0</v>
      </c>
      <c r="AR887" s="121">
        <f t="shared" si="359"/>
        <v>0</v>
      </c>
      <c r="AS887" s="121">
        <f t="shared" si="359"/>
        <v>0</v>
      </c>
      <c r="AT887" s="121">
        <f t="shared" si="359"/>
        <v>0</v>
      </c>
      <c r="AU887" s="121">
        <f t="shared" si="359"/>
        <v>0</v>
      </c>
      <c r="AV887" s="121">
        <f t="shared" si="359"/>
        <v>0</v>
      </c>
      <c r="AW887" s="121">
        <f t="shared" si="359"/>
        <v>0</v>
      </c>
      <c r="AX887" s="121">
        <f t="shared" si="359"/>
        <v>0</v>
      </c>
      <c r="AY887" s="121">
        <f t="shared" si="359"/>
        <v>0</v>
      </c>
      <c r="AZ887" s="121">
        <f t="shared" si="359"/>
        <v>0</v>
      </c>
      <c r="BA887" s="121">
        <f t="shared" si="359"/>
        <v>0</v>
      </c>
      <c r="BB887" s="121">
        <f t="shared" si="359"/>
        <v>0</v>
      </c>
      <c r="BC887" s="121">
        <f t="shared" si="359"/>
        <v>0</v>
      </c>
      <c r="BD887" s="121">
        <f t="shared" si="359"/>
        <v>0</v>
      </c>
      <c r="BE887" s="121">
        <f t="shared" si="359"/>
        <v>0</v>
      </c>
      <c r="BF887" s="121">
        <f t="shared" si="359"/>
        <v>0</v>
      </c>
      <c r="BG887" s="121">
        <f t="shared" si="359"/>
        <v>0</v>
      </c>
      <c r="BH887" s="121">
        <f t="shared" si="359"/>
        <v>0</v>
      </c>
      <c r="BI887" s="121">
        <f t="shared" si="359"/>
        <v>0</v>
      </c>
      <c r="BJ887" s="121">
        <f t="shared" si="359"/>
        <v>0</v>
      </c>
      <c r="BK887" s="121">
        <f t="shared" si="359"/>
        <v>0</v>
      </c>
      <c r="BL887" s="121">
        <f t="shared" si="359"/>
        <v>0</v>
      </c>
      <c r="BM887" s="121">
        <f t="shared" si="359"/>
        <v>0</v>
      </c>
      <c r="BN887" s="121">
        <f t="shared" si="359"/>
        <v>0</v>
      </c>
      <c r="BO887" s="121" t="str">
        <f t="shared" si="359"/>
        <v/>
      </c>
      <c r="BP887" s="121" t="str">
        <f t="shared" si="359"/>
        <v/>
      </c>
      <c r="BQ887" s="121" t="str">
        <f t="shared" si="359"/>
        <v/>
      </c>
      <c r="BR887" s="121" t="str">
        <f t="shared" si="359"/>
        <v/>
      </c>
      <c r="BS887" s="121" t="str">
        <f t="shared" ref="BS887:CI887" si="360">IF(BS$17="","",IF(AND(BS$17&gt;=$D887,BS$17&lt;=$E887),$F$877/($E887-$D887+1),0))</f>
        <v/>
      </c>
      <c r="BT887" s="121" t="str">
        <f t="shared" si="360"/>
        <v/>
      </c>
      <c r="BU887" s="121" t="str">
        <f t="shared" si="360"/>
        <v/>
      </c>
      <c r="BV887" s="121" t="str">
        <f t="shared" si="360"/>
        <v/>
      </c>
      <c r="BW887" s="121" t="str">
        <f t="shared" si="360"/>
        <v/>
      </c>
      <c r="BX887" s="121" t="str">
        <f t="shared" si="360"/>
        <v/>
      </c>
      <c r="BY887" s="121" t="str">
        <f t="shared" si="360"/>
        <v/>
      </c>
      <c r="BZ887" s="121" t="str">
        <f t="shared" si="360"/>
        <v/>
      </c>
      <c r="CA887" s="121" t="str">
        <f t="shared" si="360"/>
        <v/>
      </c>
      <c r="CB887" s="121" t="str">
        <f t="shared" si="360"/>
        <v/>
      </c>
      <c r="CC887" s="121" t="str">
        <f t="shared" si="360"/>
        <v/>
      </c>
      <c r="CD887" s="121" t="str">
        <f t="shared" si="360"/>
        <v/>
      </c>
      <c r="CE887" s="121" t="str">
        <f t="shared" si="360"/>
        <v/>
      </c>
      <c r="CF887" s="121" t="str">
        <f t="shared" si="360"/>
        <v/>
      </c>
      <c r="CG887" s="121" t="str">
        <f t="shared" si="360"/>
        <v/>
      </c>
      <c r="CH887" s="121" t="str">
        <f t="shared" si="360"/>
        <v/>
      </c>
      <c r="CI887" s="121" t="str">
        <f t="shared" si="360"/>
        <v/>
      </c>
      <c r="CJ887" s="51">
        <f>SUM(F887:CI887)</f>
        <v>500000.00000000012</v>
      </c>
      <c r="CK887" s="50" t="s">
        <v>172</v>
      </c>
    </row>
    <row r="888" spans="3:89" s="29" customFormat="1" ht="15" customHeight="1">
      <c r="C888" s="29" t="str">
        <f>G874&amp;" "&amp;C874</f>
        <v>Phase B Engineering Fees</v>
      </c>
      <c r="D888" s="273">
        <f>IF(G879="",0,G879)</f>
        <v>0</v>
      </c>
      <c r="E888" s="273">
        <f>IF(G881="",0,G881)</f>
        <v>0</v>
      </c>
      <c r="F888" s="121">
        <f>G876</f>
        <v>0</v>
      </c>
      <c r="G888" s="121">
        <f t="shared" ref="G888:AL888" si="361">IF(G$17="","",IF(AND(G$17&gt;=$D888,G$17&lt;=$E888),$G$877/($E888-$D888+1),0))</f>
        <v>0</v>
      </c>
      <c r="H888" s="121">
        <f t="shared" si="361"/>
        <v>0</v>
      </c>
      <c r="I888" s="121">
        <f t="shared" si="361"/>
        <v>0</v>
      </c>
      <c r="J888" s="121">
        <f t="shared" si="361"/>
        <v>0</v>
      </c>
      <c r="K888" s="121">
        <f t="shared" si="361"/>
        <v>0</v>
      </c>
      <c r="L888" s="121">
        <f t="shared" si="361"/>
        <v>0</v>
      </c>
      <c r="M888" s="121">
        <f t="shared" si="361"/>
        <v>0</v>
      </c>
      <c r="N888" s="121">
        <f t="shared" si="361"/>
        <v>0</v>
      </c>
      <c r="O888" s="121">
        <f t="shared" si="361"/>
        <v>0</v>
      </c>
      <c r="P888" s="121">
        <f t="shared" si="361"/>
        <v>0</v>
      </c>
      <c r="Q888" s="121">
        <f t="shared" si="361"/>
        <v>0</v>
      </c>
      <c r="R888" s="121">
        <f t="shared" si="361"/>
        <v>0</v>
      </c>
      <c r="S888" s="121">
        <f t="shared" si="361"/>
        <v>0</v>
      </c>
      <c r="T888" s="121">
        <f t="shared" si="361"/>
        <v>0</v>
      </c>
      <c r="U888" s="121">
        <f t="shared" si="361"/>
        <v>0</v>
      </c>
      <c r="V888" s="121">
        <f t="shared" si="361"/>
        <v>0</v>
      </c>
      <c r="W888" s="121">
        <f t="shared" si="361"/>
        <v>0</v>
      </c>
      <c r="X888" s="121">
        <f t="shared" si="361"/>
        <v>0</v>
      </c>
      <c r="Y888" s="121">
        <f t="shared" si="361"/>
        <v>0</v>
      </c>
      <c r="Z888" s="121">
        <f t="shared" si="361"/>
        <v>0</v>
      </c>
      <c r="AA888" s="121">
        <f t="shared" si="361"/>
        <v>0</v>
      </c>
      <c r="AB888" s="121">
        <f t="shared" si="361"/>
        <v>0</v>
      </c>
      <c r="AC888" s="121">
        <f t="shared" si="361"/>
        <v>0</v>
      </c>
      <c r="AD888" s="121">
        <f t="shared" si="361"/>
        <v>0</v>
      </c>
      <c r="AE888" s="121">
        <f t="shared" si="361"/>
        <v>0</v>
      </c>
      <c r="AF888" s="121">
        <f t="shared" si="361"/>
        <v>0</v>
      </c>
      <c r="AG888" s="121">
        <f t="shared" si="361"/>
        <v>0</v>
      </c>
      <c r="AH888" s="121">
        <f t="shared" si="361"/>
        <v>0</v>
      </c>
      <c r="AI888" s="121">
        <f t="shared" si="361"/>
        <v>0</v>
      </c>
      <c r="AJ888" s="121">
        <f t="shared" si="361"/>
        <v>0</v>
      </c>
      <c r="AK888" s="121">
        <f t="shared" si="361"/>
        <v>0</v>
      </c>
      <c r="AL888" s="121">
        <f t="shared" si="361"/>
        <v>0</v>
      </c>
      <c r="AM888" s="121">
        <f t="shared" ref="AM888:BR888" si="362">IF(AM$17="","",IF(AND(AM$17&gt;=$D888,AM$17&lt;=$E888),$G$877/($E888-$D888+1),0))</f>
        <v>0</v>
      </c>
      <c r="AN888" s="121">
        <f t="shared" si="362"/>
        <v>0</v>
      </c>
      <c r="AO888" s="121">
        <f t="shared" si="362"/>
        <v>0</v>
      </c>
      <c r="AP888" s="121">
        <f t="shared" si="362"/>
        <v>0</v>
      </c>
      <c r="AQ888" s="121">
        <f t="shared" si="362"/>
        <v>0</v>
      </c>
      <c r="AR888" s="121">
        <f t="shared" si="362"/>
        <v>0</v>
      </c>
      <c r="AS888" s="121">
        <f t="shared" si="362"/>
        <v>0</v>
      </c>
      <c r="AT888" s="121">
        <f t="shared" si="362"/>
        <v>0</v>
      </c>
      <c r="AU888" s="121">
        <f t="shared" si="362"/>
        <v>0</v>
      </c>
      <c r="AV888" s="121">
        <f t="shared" si="362"/>
        <v>0</v>
      </c>
      <c r="AW888" s="121">
        <f t="shared" si="362"/>
        <v>0</v>
      </c>
      <c r="AX888" s="121">
        <f t="shared" si="362"/>
        <v>0</v>
      </c>
      <c r="AY888" s="121">
        <f t="shared" si="362"/>
        <v>0</v>
      </c>
      <c r="AZ888" s="121">
        <f t="shared" si="362"/>
        <v>0</v>
      </c>
      <c r="BA888" s="121">
        <f t="shared" si="362"/>
        <v>0</v>
      </c>
      <c r="BB888" s="121">
        <f t="shared" si="362"/>
        <v>0</v>
      </c>
      <c r="BC888" s="121">
        <f t="shared" si="362"/>
        <v>0</v>
      </c>
      <c r="BD888" s="121">
        <f t="shared" si="362"/>
        <v>0</v>
      </c>
      <c r="BE888" s="121">
        <f t="shared" si="362"/>
        <v>0</v>
      </c>
      <c r="BF888" s="121">
        <f t="shared" si="362"/>
        <v>0</v>
      </c>
      <c r="BG888" s="121">
        <f t="shared" si="362"/>
        <v>0</v>
      </c>
      <c r="BH888" s="121">
        <f t="shared" si="362"/>
        <v>0</v>
      </c>
      <c r="BI888" s="121">
        <f t="shared" si="362"/>
        <v>0</v>
      </c>
      <c r="BJ888" s="121">
        <f t="shared" si="362"/>
        <v>0</v>
      </c>
      <c r="BK888" s="121">
        <f t="shared" si="362"/>
        <v>0</v>
      </c>
      <c r="BL888" s="121">
        <f t="shared" si="362"/>
        <v>0</v>
      </c>
      <c r="BM888" s="121">
        <f t="shared" si="362"/>
        <v>0</v>
      </c>
      <c r="BN888" s="121">
        <f t="shared" si="362"/>
        <v>0</v>
      </c>
      <c r="BO888" s="121" t="str">
        <f t="shared" si="362"/>
        <v/>
      </c>
      <c r="BP888" s="121" t="str">
        <f t="shared" si="362"/>
        <v/>
      </c>
      <c r="BQ888" s="121" t="str">
        <f t="shared" si="362"/>
        <v/>
      </c>
      <c r="BR888" s="121" t="str">
        <f t="shared" si="362"/>
        <v/>
      </c>
      <c r="BS888" s="121" t="str">
        <f t="shared" ref="BS888:CI888" si="363">IF(BS$17="","",IF(AND(BS$17&gt;=$D888,BS$17&lt;=$E888),$G$877/($E888-$D888+1),0))</f>
        <v/>
      </c>
      <c r="BT888" s="121" t="str">
        <f t="shared" si="363"/>
        <v/>
      </c>
      <c r="BU888" s="121" t="str">
        <f t="shared" si="363"/>
        <v/>
      </c>
      <c r="BV888" s="121" t="str">
        <f t="shared" si="363"/>
        <v/>
      </c>
      <c r="BW888" s="121" t="str">
        <f t="shared" si="363"/>
        <v/>
      </c>
      <c r="BX888" s="121" t="str">
        <f t="shared" si="363"/>
        <v/>
      </c>
      <c r="BY888" s="121" t="str">
        <f t="shared" si="363"/>
        <v/>
      </c>
      <c r="BZ888" s="121" t="str">
        <f t="shared" si="363"/>
        <v/>
      </c>
      <c r="CA888" s="121" t="str">
        <f t="shared" si="363"/>
        <v/>
      </c>
      <c r="CB888" s="121" t="str">
        <f t="shared" si="363"/>
        <v/>
      </c>
      <c r="CC888" s="121" t="str">
        <f t="shared" si="363"/>
        <v/>
      </c>
      <c r="CD888" s="121" t="str">
        <f t="shared" si="363"/>
        <v/>
      </c>
      <c r="CE888" s="121" t="str">
        <f t="shared" si="363"/>
        <v/>
      </c>
      <c r="CF888" s="121" t="str">
        <f t="shared" si="363"/>
        <v/>
      </c>
      <c r="CG888" s="121" t="str">
        <f t="shared" si="363"/>
        <v/>
      </c>
      <c r="CH888" s="121" t="str">
        <f t="shared" si="363"/>
        <v/>
      </c>
      <c r="CI888" s="121" t="str">
        <f t="shared" si="363"/>
        <v/>
      </c>
      <c r="CJ888" s="60">
        <f>SUM(F888:CI888)</f>
        <v>0</v>
      </c>
      <c r="CK888" s="50" t="s">
        <v>172</v>
      </c>
    </row>
    <row r="889" spans="3:89" s="29" customFormat="1" ht="15" customHeight="1">
      <c r="C889" s="140" t="str">
        <f>"Total "&amp;C874</f>
        <v>Total Engineering Fees</v>
      </c>
      <c r="D889" s="270">
        <f>IF(D879="",0,D879)</f>
        <v>1</v>
      </c>
      <c r="E889" s="270">
        <f>IF(D881="",0,D881)</f>
        <v>9</v>
      </c>
      <c r="F889" s="278">
        <f>IF(F$17="","",IF(E884=0,SUM(F887:F888),$D$876))</f>
        <v>215000</v>
      </c>
      <c r="G889" s="278">
        <f t="shared" ref="G889:AL889" si="364">IF(G$17="","",IF($E$884=0,SUM(G887:G888),IF(AND(G$17&gt;=$D889,G$17&lt;=$E889),$D$877/($E889-$D889+1),0)))</f>
        <v>31666.666666666668</v>
      </c>
      <c r="H889" s="278">
        <f t="shared" si="364"/>
        <v>31666.666666666668</v>
      </c>
      <c r="I889" s="278">
        <f t="shared" si="364"/>
        <v>31666.666666666668</v>
      </c>
      <c r="J889" s="278">
        <f t="shared" si="364"/>
        <v>31666.666666666668</v>
      </c>
      <c r="K889" s="278">
        <f t="shared" si="364"/>
        <v>31666.666666666668</v>
      </c>
      <c r="L889" s="278">
        <f t="shared" si="364"/>
        <v>31666.666666666668</v>
      </c>
      <c r="M889" s="278">
        <f t="shared" si="364"/>
        <v>31666.666666666668</v>
      </c>
      <c r="N889" s="278">
        <f t="shared" si="364"/>
        <v>31666.666666666668</v>
      </c>
      <c r="O889" s="278">
        <f t="shared" si="364"/>
        <v>31666.666666666668</v>
      </c>
      <c r="P889" s="278">
        <f t="shared" si="364"/>
        <v>0</v>
      </c>
      <c r="Q889" s="278">
        <f t="shared" si="364"/>
        <v>0</v>
      </c>
      <c r="R889" s="278">
        <f t="shared" si="364"/>
        <v>0</v>
      </c>
      <c r="S889" s="278">
        <f t="shared" si="364"/>
        <v>0</v>
      </c>
      <c r="T889" s="278">
        <f t="shared" si="364"/>
        <v>0</v>
      </c>
      <c r="U889" s="278">
        <f t="shared" si="364"/>
        <v>0</v>
      </c>
      <c r="V889" s="278">
        <f t="shared" si="364"/>
        <v>0</v>
      </c>
      <c r="W889" s="278">
        <f t="shared" si="364"/>
        <v>0</v>
      </c>
      <c r="X889" s="278">
        <f t="shared" si="364"/>
        <v>0</v>
      </c>
      <c r="Y889" s="278">
        <f t="shared" si="364"/>
        <v>0</v>
      </c>
      <c r="Z889" s="278">
        <f t="shared" si="364"/>
        <v>0</v>
      </c>
      <c r="AA889" s="278">
        <f t="shared" si="364"/>
        <v>0</v>
      </c>
      <c r="AB889" s="278">
        <f t="shared" si="364"/>
        <v>0</v>
      </c>
      <c r="AC889" s="278">
        <f t="shared" si="364"/>
        <v>0</v>
      </c>
      <c r="AD889" s="278">
        <f t="shared" si="364"/>
        <v>0</v>
      </c>
      <c r="AE889" s="278">
        <f t="shared" si="364"/>
        <v>0</v>
      </c>
      <c r="AF889" s="278">
        <f t="shared" si="364"/>
        <v>0</v>
      </c>
      <c r="AG889" s="278">
        <f t="shared" si="364"/>
        <v>0</v>
      </c>
      <c r="AH889" s="278">
        <f t="shared" si="364"/>
        <v>0</v>
      </c>
      <c r="AI889" s="278">
        <f t="shared" si="364"/>
        <v>0</v>
      </c>
      <c r="AJ889" s="278">
        <f t="shared" si="364"/>
        <v>0</v>
      </c>
      <c r="AK889" s="278">
        <f t="shared" si="364"/>
        <v>0</v>
      </c>
      <c r="AL889" s="278">
        <f t="shared" si="364"/>
        <v>0</v>
      </c>
      <c r="AM889" s="278">
        <f t="shared" ref="AM889:BR889" si="365">IF(AM$17="","",IF($E$884=0,SUM(AM887:AM888),IF(AND(AM$17&gt;=$D889,AM$17&lt;=$E889),$D$877/($E889-$D889+1),0)))</f>
        <v>0</v>
      </c>
      <c r="AN889" s="278">
        <f t="shared" si="365"/>
        <v>0</v>
      </c>
      <c r="AO889" s="278">
        <f t="shared" si="365"/>
        <v>0</v>
      </c>
      <c r="AP889" s="278">
        <f t="shared" si="365"/>
        <v>0</v>
      </c>
      <c r="AQ889" s="278">
        <f t="shared" si="365"/>
        <v>0</v>
      </c>
      <c r="AR889" s="278">
        <f t="shared" si="365"/>
        <v>0</v>
      </c>
      <c r="AS889" s="278">
        <f t="shared" si="365"/>
        <v>0</v>
      </c>
      <c r="AT889" s="278">
        <f t="shared" si="365"/>
        <v>0</v>
      </c>
      <c r="AU889" s="278">
        <f t="shared" si="365"/>
        <v>0</v>
      </c>
      <c r="AV889" s="278">
        <f t="shared" si="365"/>
        <v>0</v>
      </c>
      <c r="AW889" s="278">
        <f t="shared" si="365"/>
        <v>0</v>
      </c>
      <c r="AX889" s="278">
        <f t="shared" si="365"/>
        <v>0</v>
      </c>
      <c r="AY889" s="278">
        <f t="shared" si="365"/>
        <v>0</v>
      </c>
      <c r="AZ889" s="278">
        <f t="shared" si="365"/>
        <v>0</v>
      </c>
      <c r="BA889" s="278">
        <f t="shared" si="365"/>
        <v>0</v>
      </c>
      <c r="BB889" s="278">
        <f t="shared" si="365"/>
        <v>0</v>
      </c>
      <c r="BC889" s="278">
        <f t="shared" si="365"/>
        <v>0</v>
      </c>
      <c r="BD889" s="278">
        <f t="shared" si="365"/>
        <v>0</v>
      </c>
      <c r="BE889" s="278">
        <f t="shared" si="365"/>
        <v>0</v>
      </c>
      <c r="BF889" s="278">
        <f t="shared" si="365"/>
        <v>0</v>
      </c>
      <c r="BG889" s="278">
        <f t="shared" si="365"/>
        <v>0</v>
      </c>
      <c r="BH889" s="278">
        <f t="shared" si="365"/>
        <v>0</v>
      </c>
      <c r="BI889" s="278">
        <f t="shared" si="365"/>
        <v>0</v>
      </c>
      <c r="BJ889" s="278">
        <f t="shared" si="365"/>
        <v>0</v>
      </c>
      <c r="BK889" s="278">
        <f t="shared" si="365"/>
        <v>0</v>
      </c>
      <c r="BL889" s="278">
        <f t="shared" si="365"/>
        <v>0</v>
      </c>
      <c r="BM889" s="278">
        <f t="shared" si="365"/>
        <v>0</v>
      </c>
      <c r="BN889" s="278">
        <f t="shared" si="365"/>
        <v>0</v>
      </c>
      <c r="BO889" s="278" t="str">
        <f t="shared" si="365"/>
        <v/>
      </c>
      <c r="BP889" s="278" t="str">
        <f t="shared" si="365"/>
        <v/>
      </c>
      <c r="BQ889" s="278" t="str">
        <f t="shared" si="365"/>
        <v/>
      </c>
      <c r="BR889" s="278" t="str">
        <f t="shared" si="365"/>
        <v/>
      </c>
      <c r="BS889" s="278" t="str">
        <f t="shared" ref="BS889:CI889" si="366">IF(BS$17="","",IF($E$884=0,SUM(BS887:BS888),IF(AND(BS$17&gt;=$D889,BS$17&lt;=$E889),$D$877/($E889-$D889+1),0)))</f>
        <v/>
      </c>
      <c r="BT889" s="278" t="str">
        <f t="shared" si="366"/>
        <v/>
      </c>
      <c r="BU889" s="278" t="str">
        <f t="shared" si="366"/>
        <v/>
      </c>
      <c r="BV889" s="278" t="str">
        <f t="shared" si="366"/>
        <v/>
      </c>
      <c r="BW889" s="278" t="str">
        <f t="shared" si="366"/>
        <v/>
      </c>
      <c r="BX889" s="278" t="str">
        <f t="shared" si="366"/>
        <v/>
      </c>
      <c r="BY889" s="278" t="str">
        <f t="shared" si="366"/>
        <v/>
      </c>
      <c r="BZ889" s="278" t="str">
        <f t="shared" si="366"/>
        <v/>
      </c>
      <c r="CA889" s="278" t="str">
        <f t="shared" si="366"/>
        <v/>
      </c>
      <c r="CB889" s="278" t="str">
        <f t="shared" si="366"/>
        <v/>
      </c>
      <c r="CC889" s="278" t="str">
        <f t="shared" si="366"/>
        <v/>
      </c>
      <c r="CD889" s="278" t="str">
        <f t="shared" si="366"/>
        <v/>
      </c>
      <c r="CE889" s="278" t="str">
        <f t="shared" si="366"/>
        <v/>
      </c>
      <c r="CF889" s="278" t="str">
        <f t="shared" si="366"/>
        <v/>
      </c>
      <c r="CG889" s="278" t="str">
        <f t="shared" si="366"/>
        <v/>
      </c>
      <c r="CH889" s="278" t="str">
        <f t="shared" si="366"/>
        <v/>
      </c>
      <c r="CI889" s="278" t="str">
        <f t="shared" si="366"/>
        <v/>
      </c>
      <c r="CJ889" s="51">
        <f>SUM(F889:CI889)</f>
        <v>500000.00000000012</v>
      </c>
      <c r="CK889" s="50" t="s">
        <v>172</v>
      </c>
    </row>
    <row r="890" spans="3:89" s="29" customFormat="1" ht="15" customHeight="1">
      <c r="D890" s="291"/>
      <c r="E890" s="291"/>
      <c r="F890" s="300"/>
      <c r="G890" s="300"/>
      <c r="H890" s="300"/>
      <c r="I890" s="300"/>
      <c r="J890" s="300"/>
      <c r="K890" s="300"/>
      <c r="L890" s="300"/>
      <c r="M890" s="300"/>
      <c r="N890" s="300"/>
      <c r="O890" s="300"/>
      <c r="P890" s="300"/>
      <c r="Q890" s="300"/>
      <c r="R890" s="300"/>
      <c r="S890" s="300"/>
      <c r="T890" s="300"/>
      <c r="U890" s="300"/>
      <c r="V890" s="300"/>
      <c r="W890" s="300"/>
      <c r="X890" s="300"/>
      <c r="Y890" s="300"/>
      <c r="Z890" s="300"/>
      <c r="AA890" s="300"/>
      <c r="AB890" s="300"/>
      <c r="AC890" s="300"/>
      <c r="AD890" s="300"/>
      <c r="AE890" s="300"/>
      <c r="AF890" s="300"/>
      <c r="AG890" s="300"/>
      <c r="AH890" s="300"/>
      <c r="AI890" s="300"/>
      <c r="AJ890" s="300"/>
      <c r="AK890" s="300"/>
      <c r="AL890" s="300"/>
      <c r="AM890" s="300"/>
      <c r="AN890" s="300"/>
      <c r="AO890" s="300"/>
      <c r="AP890" s="300"/>
      <c r="AQ890" s="300"/>
      <c r="AR890" s="300"/>
      <c r="AS890" s="300"/>
      <c r="AT890" s="300"/>
      <c r="AU890" s="300"/>
      <c r="AV890" s="300"/>
      <c r="AW890" s="300"/>
      <c r="AX890" s="300"/>
      <c r="AY890" s="300"/>
      <c r="AZ890" s="300"/>
      <c r="BA890" s="300"/>
      <c r="BB890" s="300"/>
      <c r="BC890" s="300"/>
      <c r="BD890" s="300"/>
      <c r="BE890" s="300"/>
      <c r="BF890" s="300"/>
      <c r="BG890" s="300"/>
      <c r="BH890" s="300"/>
      <c r="BI890" s="300"/>
      <c r="BJ890" s="300"/>
      <c r="BK890" s="300"/>
      <c r="BL890" s="300"/>
      <c r="BM890" s="300"/>
      <c r="BN890" s="300"/>
      <c r="BO890" s="300"/>
      <c r="BP890" s="300"/>
      <c r="BQ890" s="300"/>
      <c r="BR890" s="300"/>
      <c r="BS890" s="300"/>
      <c r="BT890" s="300"/>
      <c r="BU890" s="300"/>
      <c r="BV890" s="300"/>
      <c r="BW890" s="300"/>
      <c r="BX890" s="300"/>
      <c r="BY890" s="300"/>
      <c r="BZ890" s="300"/>
      <c r="CA890" s="300"/>
      <c r="CB890" s="300"/>
      <c r="CC890" s="300"/>
      <c r="CD890" s="300"/>
      <c r="CE890" s="300"/>
      <c r="CF890" s="300"/>
      <c r="CG890" s="300"/>
      <c r="CH890" s="300"/>
      <c r="CI890" s="300"/>
      <c r="CJ890" s="18"/>
      <c r="CK890" s="50" t="s">
        <v>172</v>
      </c>
    </row>
    <row r="891" spans="3:89" s="29" customFormat="1" ht="15" customHeight="1">
      <c r="D891" s="291"/>
      <c r="E891" s="291"/>
      <c r="F891" s="300"/>
      <c r="G891" s="300"/>
      <c r="H891" s="300"/>
      <c r="I891" s="300"/>
      <c r="J891" s="300"/>
      <c r="K891" s="300"/>
      <c r="L891" s="300"/>
      <c r="M891" s="300"/>
      <c r="N891" s="300"/>
      <c r="O891" s="300"/>
      <c r="P891" s="300"/>
      <c r="Q891" s="300"/>
      <c r="R891" s="300"/>
      <c r="S891" s="300"/>
      <c r="T891" s="300"/>
      <c r="U891" s="300"/>
      <c r="V891" s="300"/>
      <c r="W891" s="300"/>
      <c r="X891" s="300"/>
      <c r="Y891" s="300"/>
      <c r="Z891" s="300"/>
      <c r="AA891" s="300"/>
      <c r="AB891" s="300"/>
      <c r="AC891" s="300"/>
      <c r="AD891" s="300"/>
      <c r="AE891" s="300"/>
      <c r="AF891" s="300"/>
      <c r="AG891" s="300"/>
      <c r="AH891" s="300"/>
      <c r="AI891" s="300"/>
      <c r="AJ891" s="300"/>
      <c r="AK891" s="300"/>
      <c r="AL891" s="300"/>
      <c r="AM891" s="300"/>
      <c r="AN891" s="300"/>
      <c r="AO891" s="300"/>
      <c r="AP891" s="300"/>
      <c r="AQ891" s="300"/>
      <c r="AR891" s="300"/>
      <c r="AS891" s="300"/>
      <c r="AT891" s="300"/>
      <c r="AU891" s="300"/>
      <c r="AV891" s="300"/>
      <c r="AW891" s="300"/>
      <c r="AX891" s="300"/>
      <c r="AY891" s="300"/>
      <c r="AZ891" s="300"/>
      <c r="BA891" s="300"/>
      <c r="BB891" s="300"/>
      <c r="BC891" s="300"/>
      <c r="BD891" s="300"/>
      <c r="BE891" s="300"/>
      <c r="BF891" s="300"/>
      <c r="BG891" s="300"/>
      <c r="BH891" s="300"/>
      <c r="BI891" s="300"/>
      <c r="BJ891" s="300"/>
      <c r="BK891" s="300"/>
      <c r="BL891" s="300"/>
      <c r="BM891" s="300"/>
      <c r="BN891" s="300"/>
      <c r="BO891" s="300"/>
      <c r="BP891" s="300"/>
      <c r="BQ891" s="300"/>
      <c r="BR891" s="300"/>
      <c r="BS891" s="300"/>
      <c r="BT891" s="300"/>
      <c r="BU891" s="300"/>
      <c r="BV891" s="300"/>
      <c r="BW891" s="300"/>
      <c r="BX891" s="300"/>
      <c r="BY891" s="300"/>
      <c r="BZ891" s="300"/>
      <c r="CA891" s="300"/>
      <c r="CB891" s="300"/>
      <c r="CC891" s="300"/>
      <c r="CD891" s="300"/>
      <c r="CE891" s="300"/>
      <c r="CF891" s="300"/>
      <c r="CG891" s="300"/>
      <c r="CH891" s="300"/>
      <c r="CI891" s="300"/>
      <c r="CJ891" s="18"/>
      <c r="CK891" s="50" t="s">
        <v>172</v>
      </c>
    </row>
    <row r="892" spans="3:89" s="29" customFormat="1" ht="15" customHeight="1">
      <c r="C892" s="161" t="s">
        <v>347</v>
      </c>
      <c r="D892" s="161"/>
      <c r="E892" s="161"/>
      <c r="F892" s="161"/>
      <c r="G892" s="161"/>
      <c r="H892" s="161"/>
      <c r="I892" s="161"/>
      <c r="J892" s="161"/>
      <c r="K892" s="161"/>
      <c r="L892" s="161"/>
      <c r="M892" s="161"/>
      <c r="N892" s="161"/>
      <c r="O892" s="161"/>
      <c r="P892" s="161"/>
      <c r="Q892" s="161"/>
      <c r="R892" s="161"/>
      <c r="S892" s="161"/>
      <c r="T892" s="161"/>
      <c r="U892" s="161"/>
      <c r="V892" s="161"/>
      <c r="W892" s="161"/>
      <c r="X892" s="161"/>
      <c r="Y892" s="161"/>
      <c r="Z892" s="161"/>
      <c r="AA892" s="161"/>
      <c r="AB892" s="161"/>
      <c r="AC892" s="161"/>
      <c r="AD892" s="161"/>
      <c r="AE892" s="161"/>
      <c r="AF892" s="161"/>
      <c r="AG892" s="161"/>
      <c r="AH892" s="161"/>
      <c r="AI892" s="161"/>
      <c r="AJ892" s="161"/>
      <c r="AK892" s="161"/>
      <c r="AL892" s="161"/>
      <c r="AM892" s="161"/>
      <c r="AN892" s="161"/>
      <c r="AO892" s="161"/>
      <c r="AP892" s="161"/>
      <c r="AQ892" s="161"/>
      <c r="AR892" s="161"/>
      <c r="AS892" s="161"/>
      <c r="AT892" s="161"/>
      <c r="AU892" s="161"/>
      <c r="AV892" s="161"/>
      <c r="AW892" s="161"/>
      <c r="AX892" s="161"/>
      <c r="AY892" s="161"/>
      <c r="AZ892" s="161"/>
      <c r="BA892" s="161"/>
      <c r="BB892" s="161"/>
      <c r="BC892" s="161"/>
      <c r="BD892" s="161"/>
      <c r="BE892" s="161"/>
      <c r="BF892" s="161"/>
      <c r="BG892" s="161"/>
      <c r="BH892" s="161"/>
      <c r="BI892" s="161"/>
      <c r="BJ892" s="161"/>
      <c r="BK892" s="161"/>
      <c r="BL892" s="161"/>
      <c r="BM892" s="161"/>
      <c r="BN892" s="161"/>
      <c r="BO892" s="161"/>
      <c r="BP892" s="161"/>
      <c r="BQ892" s="161"/>
      <c r="BR892" s="161"/>
      <c r="BS892" s="161"/>
      <c r="BT892" s="161"/>
      <c r="BU892" s="161"/>
      <c r="BV892" s="161"/>
      <c r="BW892" s="161"/>
      <c r="BX892" s="161"/>
      <c r="BY892" s="161"/>
      <c r="BZ892" s="161"/>
      <c r="CA892" s="161"/>
      <c r="CB892" s="161"/>
      <c r="CC892" s="161"/>
      <c r="CD892" s="161"/>
      <c r="CE892" s="161"/>
      <c r="CF892" s="161"/>
      <c r="CG892" s="161"/>
      <c r="CH892" s="161"/>
      <c r="CI892" s="161"/>
      <c r="CJ892" s="161"/>
      <c r="CK892" s="50" t="s">
        <v>172</v>
      </c>
    </row>
    <row r="893" spans="3:89" s="29" customFormat="1" ht="15" customHeight="1">
      <c r="D893" s="291"/>
      <c r="E893" s="291"/>
      <c r="F893" s="300"/>
      <c r="G893" s="300"/>
      <c r="H893" s="300"/>
      <c r="I893" s="300"/>
      <c r="J893" s="300"/>
      <c r="K893" s="300"/>
      <c r="L893" s="300"/>
      <c r="M893" s="300"/>
      <c r="N893" s="300"/>
      <c r="O893" s="300"/>
      <c r="P893" s="300"/>
      <c r="Q893" s="300"/>
      <c r="R893" s="300"/>
      <c r="S893" s="300"/>
      <c r="T893" s="300"/>
      <c r="U893" s="300"/>
      <c r="V893" s="300"/>
      <c r="W893" s="300"/>
      <c r="X893" s="300"/>
      <c r="Y893" s="300"/>
      <c r="Z893" s="300"/>
      <c r="AA893" s="300"/>
      <c r="AB893" s="300"/>
      <c r="AC893" s="300"/>
      <c r="AD893" s="300"/>
      <c r="AE893" s="300"/>
      <c r="AF893" s="300"/>
      <c r="AG893" s="300"/>
      <c r="AH893" s="300"/>
      <c r="AI893" s="300"/>
      <c r="AJ893" s="300"/>
      <c r="AK893" s="300"/>
      <c r="AL893" s="300"/>
      <c r="AM893" s="300"/>
      <c r="AN893" s="300"/>
      <c r="AO893" s="300"/>
      <c r="AP893" s="300"/>
      <c r="AQ893" s="300"/>
      <c r="AR893" s="300"/>
      <c r="AS893" s="300"/>
      <c r="AT893" s="300"/>
      <c r="AU893" s="300"/>
      <c r="AV893" s="300"/>
      <c r="AW893" s="300"/>
      <c r="AX893" s="300"/>
      <c r="AY893" s="300"/>
      <c r="AZ893" s="300"/>
      <c r="BA893" s="300"/>
      <c r="BB893" s="300"/>
      <c r="BC893" s="300"/>
      <c r="BD893" s="300"/>
      <c r="BE893" s="300"/>
      <c r="BF893" s="300"/>
      <c r="BG893" s="300"/>
      <c r="BH893" s="300"/>
      <c r="BI893" s="300"/>
      <c r="BJ893" s="300"/>
      <c r="BK893" s="300"/>
      <c r="BL893" s="300"/>
      <c r="BM893" s="300"/>
      <c r="BN893" s="300"/>
      <c r="BO893" s="300"/>
      <c r="BP893" s="300"/>
      <c r="BQ893" s="300"/>
      <c r="BR893" s="300"/>
      <c r="BS893" s="300"/>
      <c r="BT893" s="300"/>
      <c r="BU893" s="300"/>
      <c r="BV893" s="300"/>
      <c r="BW893" s="300"/>
      <c r="BX893" s="300"/>
      <c r="BY893" s="300"/>
      <c r="BZ893" s="300"/>
      <c r="CA893" s="300"/>
      <c r="CB893" s="300"/>
      <c r="CC893" s="300"/>
      <c r="CD893" s="300"/>
      <c r="CE893" s="300"/>
      <c r="CF893" s="300"/>
      <c r="CG893" s="300"/>
      <c r="CH893" s="300"/>
      <c r="CI893" s="300"/>
      <c r="CJ893" s="18"/>
      <c r="CK893" s="50" t="s">
        <v>172</v>
      </c>
    </row>
    <row r="894" spans="3:89" s="29" customFormat="1" ht="15" customHeight="1">
      <c r="C894" s="266" t="str">
        <f>C892</f>
        <v>Municipal Building Permits &amp; Impact</v>
      </c>
      <c r="D894" s="249" t="s">
        <v>296</v>
      </c>
      <c r="E894" s="249" t="s">
        <v>303</v>
      </c>
      <c r="F894" s="265" t="s">
        <v>295</v>
      </c>
      <c r="G894" s="264" t="s">
        <v>294</v>
      </c>
      <c r="H894" s="300"/>
      <c r="I894" s="300"/>
      <c r="J894" s="300"/>
      <c r="K894" s="300"/>
      <c r="L894" s="300"/>
      <c r="M894" s="300"/>
      <c r="N894" s="300"/>
      <c r="O894" s="300"/>
      <c r="P894" s="300"/>
      <c r="Q894" s="300"/>
      <c r="R894" s="300"/>
      <c r="S894" s="300"/>
      <c r="T894" s="300"/>
      <c r="U894" s="300"/>
      <c r="V894" s="300"/>
      <c r="W894" s="300"/>
      <c r="X894" s="300"/>
      <c r="Y894" s="300"/>
      <c r="Z894" s="300"/>
      <c r="AA894" s="300"/>
      <c r="AB894" s="300"/>
      <c r="AC894" s="300"/>
      <c r="AD894" s="300"/>
      <c r="AE894" s="300"/>
      <c r="AF894" s="300"/>
      <c r="AG894" s="300"/>
      <c r="AH894" s="300"/>
      <c r="AI894" s="300"/>
      <c r="AJ894" s="300"/>
      <c r="AK894" s="300"/>
      <c r="AL894" s="300"/>
      <c r="AM894" s="300"/>
      <c r="AN894" s="300"/>
      <c r="AO894" s="300"/>
      <c r="AP894" s="300"/>
      <c r="AQ894" s="300"/>
      <c r="AR894" s="300"/>
      <c r="AS894" s="300"/>
      <c r="AT894" s="300"/>
      <c r="AU894" s="300"/>
      <c r="AV894" s="300"/>
      <c r="AW894" s="300"/>
      <c r="AX894" s="300"/>
      <c r="AY894" s="300"/>
      <c r="AZ894" s="300"/>
      <c r="BA894" s="300"/>
      <c r="BB894" s="300"/>
      <c r="BC894" s="300"/>
      <c r="BD894" s="300"/>
      <c r="BE894" s="300"/>
      <c r="BF894" s="300"/>
      <c r="BG894" s="300"/>
      <c r="BH894" s="300"/>
      <c r="BI894" s="300"/>
      <c r="BJ894" s="300"/>
      <c r="BK894" s="300"/>
      <c r="BL894" s="300"/>
      <c r="BM894" s="300"/>
      <c r="BN894" s="300"/>
      <c r="BO894" s="300"/>
      <c r="BP894" s="300"/>
      <c r="BQ894" s="300"/>
      <c r="BR894" s="300"/>
      <c r="BS894" s="300"/>
      <c r="BT894" s="300"/>
      <c r="BU894" s="300"/>
      <c r="BV894" s="300"/>
      <c r="BW894" s="300"/>
      <c r="BX894" s="300"/>
      <c r="BY894" s="300"/>
      <c r="BZ894" s="300"/>
      <c r="CA894" s="300"/>
      <c r="CB894" s="300"/>
      <c r="CC894" s="300"/>
      <c r="CD894" s="300"/>
      <c r="CE894" s="300"/>
      <c r="CF894" s="300"/>
      <c r="CG894" s="300"/>
      <c r="CH894" s="300"/>
      <c r="CI894" s="300"/>
      <c r="CJ894" s="18"/>
      <c r="CK894" s="50" t="s">
        <v>172</v>
      </c>
    </row>
    <row r="895" spans="3:89" s="29" customFormat="1" ht="15" customHeight="1">
      <c r="C895" s="158" t="str">
        <f>C894</f>
        <v>Municipal Building Permits &amp; Impact</v>
      </c>
      <c r="D895" s="118">
        <f>IF(C$76="","",IF(E895="",G895+F895,E895))</f>
        <v>1700000</v>
      </c>
      <c r="E895" s="80"/>
      <c r="F895" s="93">
        <v>1700000</v>
      </c>
      <c r="G895" s="93">
        <v>0</v>
      </c>
      <c r="H895" s="300"/>
      <c r="I895" s="300"/>
      <c r="J895" s="300"/>
      <c r="K895" s="300"/>
      <c r="L895" s="300"/>
      <c r="M895" s="300"/>
      <c r="N895" s="300"/>
      <c r="O895" s="300"/>
      <c r="P895" s="300"/>
      <c r="Q895" s="300"/>
      <c r="R895" s="300"/>
      <c r="S895" s="300"/>
      <c r="T895" s="300"/>
      <c r="U895" s="300"/>
      <c r="V895" s="300"/>
      <c r="W895" s="300"/>
      <c r="X895" s="300"/>
      <c r="Y895" s="300"/>
      <c r="Z895" s="300"/>
      <c r="AA895" s="300"/>
      <c r="AB895" s="300"/>
      <c r="AC895" s="300"/>
      <c r="AD895" s="300"/>
      <c r="AE895" s="300"/>
      <c r="AF895" s="300"/>
      <c r="AG895" s="300"/>
      <c r="AH895" s="300"/>
      <c r="AI895" s="300"/>
      <c r="AJ895" s="300"/>
      <c r="AK895" s="300"/>
      <c r="AL895" s="300"/>
      <c r="AM895" s="300"/>
      <c r="AN895" s="300"/>
      <c r="AO895" s="300"/>
      <c r="AP895" s="300"/>
      <c r="AQ895" s="300"/>
      <c r="AR895" s="300"/>
      <c r="AS895" s="300"/>
      <c r="AT895" s="300"/>
      <c r="AU895" s="300"/>
      <c r="AV895" s="300"/>
      <c r="AW895" s="300"/>
      <c r="AX895" s="300"/>
      <c r="AY895" s="300"/>
      <c r="AZ895" s="300"/>
      <c r="BA895" s="300"/>
      <c r="BB895" s="300"/>
      <c r="BC895" s="300"/>
      <c r="BD895" s="300"/>
      <c r="BE895" s="300"/>
      <c r="BF895" s="300"/>
      <c r="BG895" s="300"/>
      <c r="BH895" s="300"/>
      <c r="BI895" s="300"/>
      <c r="BJ895" s="300"/>
      <c r="BK895" s="300"/>
      <c r="BL895" s="300"/>
      <c r="BM895" s="300"/>
      <c r="BN895" s="300"/>
      <c r="BO895" s="300"/>
      <c r="BP895" s="300"/>
      <c r="BQ895" s="300"/>
      <c r="BR895" s="300"/>
      <c r="BS895" s="300"/>
      <c r="BT895" s="300"/>
      <c r="BU895" s="300"/>
      <c r="BV895" s="300"/>
      <c r="BW895" s="300"/>
      <c r="BX895" s="300"/>
      <c r="BY895" s="300"/>
      <c r="BZ895" s="300"/>
      <c r="CA895" s="300"/>
      <c r="CB895" s="300"/>
      <c r="CC895" s="300"/>
      <c r="CD895" s="300"/>
      <c r="CE895" s="300"/>
      <c r="CF895" s="300"/>
      <c r="CG895" s="300"/>
      <c r="CH895" s="300"/>
      <c r="CI895" s="300"/>
      <c r="CJ895" s="18"/>
      <c r="CK895" s="50" t="s">
        <v>172</v>
      </c>
    </row>
    <row r="896" spans="3:89" s="29" customFormat="1" ht="15" customHeight="1">
      <c r="C896" s="34" t="str">
        <f>"Initial " &amp;C892&amp; " Input"</f>
        <v>Initial Municipal Building Permits &amp; Impact Input</v>
      </c>
      <c r="D896" s="118">
        <f>IF(C$76="","",IF(E896="",G896+F896,E896))</f>
        <v>0</v>
      </c>
      <c r="E896" s="80"/>
      <c r="F896" s="93">
        <v>0</v>
      </c>
      <c r="G896" s="93">
        <v>0</v>
      </c>
      <c r="H896" s="300"/>
      <c r="I896" s="300"/>
      <c r="J896" s="300"/>
      <c r="K896" s="300"/>
      <c r="L896" s="300"/>
      <c r="M896" s="300"/>
      <c r="N896" s="300"/>
      <c r="O896" s="300"/>
      <c r="P896" s="300"/>
      <c r="Q896" s="300"/>
      <c r="R896" s="300"/>
      <c r="S896" s="300"/>
      <c r="T896" s="300"/>
      <c r="U896" s="300"/>
      <c r="V896" s="300"/>
      <c r="W896" s="300"/>
      <c r="X896" s="300"/>
      <c r="Y896" s="300"/>
      <c r="Z896" s="300"/>
      <c r="AA896" s="300"/>
      <c r="AB896" s="300"/>
      <c r="AC896" s="300"/>
      <c r="AD896" s="300"/>
      <c r="AE896" s="300"/>
      <c r="AF896" s="300"/>
      <c r="AG896" s="300"/>
      <c r="AH896" s="300"/>
      <c r="AI896" s="300"/>
      <c r="AJ896" s="300"/>
      <c r="AK896" s="300"/>
      <c r="AL896" s="300"/>
      <c r="AM896" s="300"/>
      <c r="AN896" s="300"/>
      <c r="AO896" s="300"/>
      <c r="AP896" s="300"/>
      <c r="AQ896" s="300"/>
      <c r="AR896" s="300"/>
      <c r="AS896" s="300"/>
      <c r="AT896" s="300"/>
      <c r="AU896" s="300"/>
      <c r="AV896" s="300"/>
      <c r="AW896" s="300"/>
      <c r="AX896" s="300"/>
      <c r="AY896" s="300"/>
      <c r="AZ896" s="300"/>
      <c r="BA896" s="300"/>
      <c r="BB896" s="300"/>
      <c r="BC896" s="300"/>
      <c r="BD896" s="300"/>
      <c r="BE896" s="300"/>
      <c r="BF896" s="300"/>
      <c r="BG896" s="300"/>
      <c r="BH896" s="300"/>
      <c r="BI896" s="300"/>
      <c r="BJ896" s="300"/>
      <c r="BK896" s="300"/>
      <c r="BL896" s="300"/>
      <c r="BM896" s="300"/>
      <c r="BN896" s="300"/>
      <c r="BO896" s="300"/>
      <c r="BP896" s="300"/>
      <c r="BQ896" s="300"/>
      <c r="BR896" s="300"/>
      <c r="BS896" s="300"/>
      <c r="BT896" s="300"/>
      <c r="BU896" s="300"/>
      <c r="BV896" s="300"/>
      <c r="BW896" s="300"/>
      <c r="BX896" s="300"/>
      <c r="BY896" s="300"/>
      <c r="BZ896" s="300"/>
      <c r="CA896" s="300"/>
      <c r="CB896" s="300"/>
      <c r="CC896" s="300"/>
      <c r="CD896" s="300"/>
      <c r="CE896" s="300"/>
      <c r="CF896" s="300"/>
      <c r="CG896" s="300"/>
      <c r="CH896" s="300"/>
      <c r="CI896" s="300"/>
      <c r="CJ896" s="18"/>
      <c r="CK896" s="50" t="s">
        <v>172</v>
      </c>
    </row>
    <row r="897" spans="3:89" s="29" customFormat="1" ht="15" customHeight="1">
      <c r="C897" s="34" t="s">
        <v>311</v>
      </c>
      <c r="D897" s="118">
        <f>D895-D896</f>
        <v>1700000</v>
      </c>
      <c r="E897" s="118"/>
      <c r="F897" s="118">
        <f>F895-F896</f>
        <v>1700000</v>
      </c>
      <c r="G897" s="118">
        <f>G895-G896</f>
        <v>0</v>
      </c>
      <c r="H897" s="300"/>
      <c r="I897" s="300"/>
      <c r="J897" s="300"/>
      <c r="K897" s="300"/>
      <c r="L897" s="300"/>
      <c r="M897" s="300"/>
      <c r="N897" s="300"/>
      <c r="O897" s="300"/>
      <c r="P897" s="300"/>
      <c r="Q897" s="300"/>
      <c r="R897" s="300"/>
      <c r="S897" s="300"/>
      <c r="T897" s="300"/>
      <c r="U897" s="300"/>
      <c r="V897" s="300"/>
      <c r="W897" s="300"/>
      <c r="X897" s="300"/>
      <c r="Y897" s="300"/>
      <c r="Z897" s="300"/>
      <c r="AA897" s="300"/>
      <c r="AB897" s="300"/>
      <c r="AC897" s="300"/>
      <c r="AD897" s="300"/>
      <c r="AE897" s="300"/>
      <c r="AF897" s="300"/>
      <c r="AG897" s="300"/>
      <c r="AH897" s="300"/>
      <c r="AI897" s="300"/>
      <c r="AJ897" s="300"/>
      <c r="AK897" s="300"/>
      <c r="AL897" s="300"/>
      <c r="AM897" s="300"/>
      <c r="AN897" s="300"/>
      <c r="AO897" s="300"/>
      <c r="AP897" s="300"/>
      <c r="AQ897" s="300"/>
      <c r="AR897" s="300"/>
      <c r="AS897" s="300"/>
      <c r="AT897" s="300"/>
      <c r="AU897" s="300"/>
      <c r="AV897" s="300"/>
      <c r="AW897" s="300"/>
      <c r="AX897" s="300"/>
      <c r="AY897" s="300"/>
      <c r="AZ897" s="300"/>
      <c r="BA897" s="300"/>
      <c r="BB897" s="300"/>
      <c r="BC897" s="300"/>
      <c r="BD897" s="300"/>
      <c r="BE897" s="300"/>
      <c r="BF897" s="300"/>
      <c r="BG897" s="300"/>
      <c r="BH897" s="300"/>
      <c r="BI897" s="300"/>
      <c r="BJ897" s="300"/>
      <c r="BK897" s="300"/>
      <c r="BL897" s="300"/>
      <c r="BM897" s="300"/>
      <c r="BN897" s="300"/>
      <c r="BO897" s="300"/>
      <c r="BP897" s="300"/>
      <c r="BQ897" s="300"/>
      <c r="BR897" s="300"/>
      <c r="BS897" s="300"/>
      <c r="BT897" s="300"/>
      <c r="BU897" s="300"/>
      <c r="BV897" s="300"/>
      <c r="BW897" s="300"/>
      <c r="BX897" s="300"/>
      <c r="BY897" s="300"/>
      <c r="BZ897" s="300"/>
      <c r="CA897" s="300"/>
      <c r="CB897" s="300"/>
      <c r="CC897" s="300"/>
      <c r="CD897" s="300"/>
      <c r="CE897" s="300"/>
      <c r="CF897" s="300"/>
      <c r="CG897" s="300"/>
      <c r="CH897" s="300"/>
      <c r="CI897" s="300"/>
      <c r="CJ897" s="18"/>
      <c r="CK897" s="50" t="s">
        <v>172</v>
      </c>
    </row>
    <row r="898" spans="3:89" s="29" customFormat="1" ht="15" customHeight="1">
      <c r="C898" s="34"/>
      <c r="D898" s="118"/>
      <c r="E898" s="80"/>
      <c r="F898" s="290"/>
      <c r="G898" s="290"/>
      <c r="H898" s="300"/>
      <c r="I898" s="300"/>
      <c r="J898" s="300"/>
      <c r="K898" s="300"/>
      <c r="L898" s="300"/>
      <c r="M898" s="300"/>
      <c r="N898" s="300"/>
      <c r="O898" s="300"/>
      <c r="P898" s="300"/>
      <c r="Q898" s="300"/>
      <c r="R898" s="300"/>
      <c r="S898" s="300"/>
      <c r="T898" s="300"/>
      <c r="U898" s="300"/>
      <c r="V898" s="300"/>
      <c r="W898" s="300"/>
      <c r="X898" s="300"/>
      <c r="Y898" s="300"/>
      <c r="Z898" s="300"/>
      <c r="AA898" s="300"/>
      <c r="AB898" s="300"/>
      <c r="AC898" s="300"/>
      <c r="AD898" s="300"/>
      <c r="AE898" s="300"/>
      <c r="AF898" s="300"/>
      <c r="AG898" s="300"/>
      <c r="AH898" s="300"/>
      <c r="AI898" s="300"/>
      <c r="AJ898" s="300"/>
      <c r="AK898" s="300"/>
      <c r="AL898" s="300"/>
      <c r="AM898" s="300"/>
      <c r="AN898" s="300"/>
      <c r="AO898" s="300"/>
      <c r="AP898" s="300"/>
      <c r="AQ898" s="300"/>
      <c r="AR898" s="300"/>
      <c r="AS898" s="300"/>
      <c r="AT898" s="300"/>
      <c r="AU898" s="300"/>
      <c r="AV898" s="300"/>
      <c r="AW898" s="300"/>
      <c r="AX898" s="300"/>
      <c r="AY898" s="300"/>
      <c r="AZ898" s="300"/>
      <c r="BA898" s="300"/>
      <c r="BB898" s="300"/>
      <c r="BC898" s="300"/>
      <c r="BD898" s="300"/>
      <c r="BE898" s="300"/>
      <c r="BF898" s="300"/>
      <c r="BG898" s="300"/>
      <c r="BH898" s="300"/>
      <c r="BI898" s="300"/>
      <c r="BJ898" s="300"/>
      <c r="BK898" s="300"/>
      <c r="BL898" s="300"/>
      <c r="BM898" s="300"/>
      <c r="BN898" s="300"/>
      <c r="BO898" s="300"/>
      <c r="BP898" s="300"/>
      <c r="BQ898" s="300"/>
      <c r="BR898" s="300"/>
      <c r="BS898" s="300"/>
      <c r="BT898" s="300"/>
      <c r="BU898" s="300"/>
      <c r="BV898" s="300"/>
      <c r="BW898" s="300"/>
      <c r="BX898" s="300"/>
      <c r="BY898" s="300"/>
      <c r="BZ898" s="300"/>
      <c r="CA898" s="300"/>
      <c r="CB898" s="300"/>
      <c r="CC898" s="300"/>
      <c r="CD898" s="300"/>
      <c r="CE898" s="300"/>
      <c r="CF898" s="300"/>
      <c r="CG898" s="300"/>
      <c r="CH898" s="300"/>
      <c r="CI898" s="300"/>
      <c r="CJ898" s="18"/>
      <c r="CK898" s="50" t="s">
        <v>172</v>
      </c>
    </row>
    <row r="899" spans="3:89" s="29" customFormat="1" ht="15" customHeight="1">
      <c r="C899" s="34" t="str">
        <f>C894&amp;" Start Period"</f>
        <v>Municipal Building Permits &amp; Impact Start Period</v>
      </c>
      <c r="D899" s="233">
        <f>MIN(F899:G899)</f>
        <v>1</v>
      </c>
      <c r="F899" s="282">
        <v>1</v>
      </c>
      <c r="G899" s="282"/>
      <c r="H899" s="300"/>
      <c r="I899" s="300"/>
      <c r="J899" s="300"/>
      <c r="K899" s="300"/>
      <c r="L899" s="300"/>
      <c r="M899" s="300"/>
      <c r="N899" s="300"/>
      <c r="O899" s="300"/>
      <c r="P899" s="300"/>
      <c r="Q899" s="300"/>
      <c r="R899" s="300"/>
      <c r="S899" s="300"/>
      <c r="T899" s="300"/>
      <c r="U899" s="300"/>
      <c r="V899" s="300"/>
      <c r="W899" s="300"/>
      <c r="X899" s="300"/>
      <c r="Y899" s="300"/>
      <c r="Z899" s="300"/>
      <c r="AA899" s="300"/>
      <c r="AB899" s="300"/>
      <c r="AC899" s="300"/>
      <c r="AD899" s="300"/>
      <c r="AE899" s="300"/>
      <c r="AF899" s="300"/>
      <c r="AG899" s="300"/>
      <c r="AH899" s="300"/>
      <c r="AI899" s="300"/>
      <c r="AJ899" s="300"/>
      <c r="AK899" s="300"/>
      <c r="AL899" s="300"/>
      <c r="AM899" s="300"/>
      <c r="AN899" s="300"/>
      <c r="AO899" s="300"/>
      <c r="AP899" s="300"/>
      <c r="AQ899" s="300"/>
      <c r="AR899" s="300"/>
      <c r="AS899" s="300"/>
      <c r="AT899" s="300"/>
      <c r="AU899" s="300"/>
      <c r="AV899" s="300"/>
      <c r="AW899" s="300"/>
      <c r="AX899" s="300"/>
      <c r="AY899" s="300"/>
      <c r="AZ899" s="300"/>
      <c r="BA899" s="300"/>
      <c r="BB899" s="300"/>
      <c r="BC899" s="300"/>
      <c r="BD899" s="300"/>
      <c r="BE899" s="300"/>
      <c r="BF899" s="300"/>
      <c r="BG899" s="300"/>
      <c r="BH899" s="300"/>
      <c r="BI899" s="300"/>
      <c r="BJ899" s="300"/>
      <c r="BK899" s="300"/>
      <c r="BL899" s="300"/>
      <c r="BM899" s="300"/>
      <c r="BN899" s="300"/>
      <c r="BO899" s="300"/>
      <c r="BP899" s="300"/>
      <c r="BQ899" s="300"/>
      <c r="BR899" s="300"/>
      <c r="BS899" s="300"/>
      <c r="BT899" s="300"/>
      <c r="BU899" s="300"/>
      <c r="BV899" s="300"/>
      <c r="BW899" s="300"/>
      <c r="BX899" s="300"/>
      <c r="BY899" s="300"/>
      <c r="BZ899" s="300"/>
      <c r="CA899" s="300"/>
      <c r="CB899" s="300"/>
      <c r="CC899" s="300"/>
      <c r="CD899" s="300"/>
      <c r="CE899" s="300"/>
      <c r="CF899" s="300"/>
      <c r="CG899" s="300"/>
      <c r="CH899" s="300"/>
      <c r="CI899" s="300"/>
      <c r="CJ899" s="18"/>
      <c r="CK899" s="50" t="s">
        <v>172</v>
      </c>
    </row>
    <row r="900" spans="3:89" s="29" customFormat="1" ht="15" customHeight="1">
      <c r="C900" s="207" t="s">
        <v>13</v>
      </c>
      <c r="D900" s="206">
        <f>IF(D899="","",INDEX($F$16:$CK$17,1,MATCH(D899,$F$17:$CK$17,1)))</f>
        <v>42124</v>
      </c>
      <c r="F900" s="206">
        <f>IF(F899="","",INDEX($F$16:$CK$17,1,MATCH(F899,$F$17:$CK$17,1)))</f>
        <v>42124</v>
      </c>
      <c r="G900" s="206" t="str">
        <f>IF(G899="","",INDEX($F$16:$CK$17,1,MATCH(G899,$F$17:$CK$17,1)))</f>
        <v/>
      </c>
      <c r="H900" s="300"/>
      <c r="I900" s="300"/>
      <c r="J900" s="300"/>
      <c r="K900" s="300"/>
      <c r="L900" s="300"/>
      <c r="M900" s="300"/>
      <c r="N900" s="300"/>
      <c r="O900" s="300"/>
      <c r="P900" s="300"/>
      <c r="Q900" s="300"/>
      <c r="R900" s="300"/>
      <c r="S900" s="300"/>
      <c r="T900" s="300"/>
      <c r="U900" s="300"/>
      <c r="V900" s="300"/>
      <c r="W900" s="300"/>
      <c r="X900" s="300"/>
      <c r="Y900" s="300"/>
      <c r="Z900" s="300"/>
      <c r="AA900" s="300"/>
      <c r="AB900" s="300"/>
      <c r="AC900" s="300"/>
      <c r="AD900" s="300"/>
      <c r="AE900" s="300"/>
      <c r="AF900" s="300"/>
      <c r="AG900" s="300"/>
      <c r="AH900" s="300"/>
      <c r="AI900" s="300"/>
      <c r="AJ900" s="300"/>
      <c r="AK900" s="300"/>
      <c r="AL900" s="300"/>
      <c r="AM900" s="300"/>
      <c r="AN900" s="300"/>
      <c r="AO900" s="300"/>
      <c r="AP900" s="300"/>
      <c r="AQ900" s="300"/>
      <c r="AR900" s="300"/>
      <c r="AS900" s="300"/>
      <c r="AT900" s="300"/>
      <c r="AU900" s="300"/>
      <c r="AV900" s="300"/>
      <c r="AW900" s="300"/>
      <c r="AX900" s="300"/>
      <c r="AY900" s="300"/>
      <c r="AZ900" s="300"/>
      <c r="BA900" s="300"/>
      <c r="BB900" s="300"/>
      <c r="BC900" s="300"/>
      <c r="BD900" s="300"/>
      <c r="BE900" s="300"/>
      <c r="BF900" s="300"/>
      <c r="BG900" s="300"/>
      <c r="BH900" s="300"/>
      <c r="BI900" s="300"/>
      <c r="BJ900" s="300"/>
      <c r="BK900" s="300"/>
      <c r="BL900" s="300"/>
      <c r="BM900" s="300"/>
      <c r="BN900" s="300"/>
      <c r="BO900" s="300"/>
      <c r="BP900" s="300"/>
      <c r="BQ900" s="300"/>
      <c r="BR900" s="300"/>
      <c r="BS900" s="300"/>
      <c r="BT900" s="300"/>
      <c r="BU900" s="300"/>
      <c r="BV900" s="300"/>
      <c r="BW900" s="300"/>
      <c r="BX900" s="300"/>
      <c r="BY900" s="300"/>
      <c r="BZ900" s="300"/>
      <c r="CA900" s="300"/>
      <c r="CB900" s="300"/>
      <c r="CC900" s="300"/>
      <c r="CD900" s="300"/>
      <c r="CE900" s="300"/>
      <c r="CF900" s="300"/>
      <c r="CG900" s="300"/>
      <c r="CH900" s="300"/>
      <c r="CI900" s="300"/>
      <c r="CJ900" s="18"/>
      <c r="CK900" s="50" t="s">
        <v>172</v>
      </c>
    </row>
    <row r="901" spans="3:89" s="29" customFormat="1" ht="15" customHeight="1">
      <c r="C901" s="34" t="str">
        <f>C894&amp;" End Period"</f>
        <v>Municipal Building Permits &amp; Impact End Period</v>
      </c>
      <c r="D901" s="233">
        <f>MAX(F901:G901)</f>
        <v>9</v>
      </c>
      <c r="F901" s="282">
        <v>9</v>
      </c>
      <c r="G901" s="282"/>
      <c r="H901" s="300"/>
      <c r="I901" s="300"/>
      <c r="J901" s="300"/>
      <c r="K901" s="300"/>
      <c r="L901" s="300"/>
      <c r="M901" s="300"/>
      <c r="N901" s="300"/>
      <c r="O901" s="300"/>
      <c r="P901" s="300"/>
      <c r="Q901" s="300"/>
      <c r="R901" s="300"/>
      <c r="S901" s="300"/>
      <c r="T901" s="300"/>
      <c r="U901" s="300"/>
      <c r="V901" s="300"/>
      <c r="W901" s="300"/>
      <c r="X901" s="300"/>
      <c r="Y901" s="300"/>
      <c r="Z901" s="300"/>
      <c r="AA901" s="300"/>
      <c r="AB901" s="300"/>
      <c r="AC901" s="300"/>
      <c r="AD901" s="300"/>
      <c r="AE901" s="300"/>
      <c r="AF901" s="300"/>
      <c r="AG901" s="300"/>
      <c r="AH901" s="300"/>
      <c r="AI901" s="300"/>
      <c r="AJ901" s="300"/>
      <c r="AK901" s="300"/>
      <c r="AL901" s="300"/>
      <c r="AM901" s="300"/>
      <c r="AN901" s="300"/>
      <c r="AO901" s="300"/>
      <c r="AP901" s="300"/>
      <c r="AQ901" s="300"/>
      <c r="AR901" s="300"/>
      <c r="AS901" s="300"/>
      <c r="AT901" s="300"/>
      <c r="AU901" s="300"/>
      <c r="AV901" s="300"/>
      <c r="AW901" s="300"/>
      <c r="AX901" s="300"/>
      <c r="AY901" s="300"/>
      <c r="AZ901" s="300"/>
      <c r="BA901" s="300"/>
      <c r="BB901" s="300"/>
      <c r="BC901" s="300"/>
      <c r="BD901" s="300"/>
      <c r="BE901" s="300"/>
      <c r="BF901" s="300"/>
      <c r="BG901" s="300"/>
      <c r="BH901" s="300"/>
      <c r="BI901" s="300"/>
      <c r="BJ901" s="300"/>
      <c r="BK901" s="300"/>
      <c r="BL901" s="300"/>
      <c r="BM901" s="300"/>
      <c r="BN901" s="300"/>
      <c r="BO901" s="300"/>
      <c r="BP901" s="300"/>
      <c r="BQ901" s="300"/>
      <c r="BR901" s="300"/>
      <c r="BS901" s="300"/>
      <c r="BT901" s="300"/>
      <c r="BU901" s="300"/>
      <c r="BV901" s="300"/>
      <c r="BW901" s="300"/>
      <c r="BX901" s="300"/>
      <c r="BY901" s="300"/>
      <c r="BZ901" s="300"/>
      <c r="CA901" s="300"/>
      <c r="CB901" s="300"/>
      <c r="CC901" s="300"/>
      <c r="CD901" s="300"/>
      <c r="CE901" s="300"/>
      <c r="CF901" s="300"/>
      <c r="CG901" s="300"/>
      <c r="CH901" s="300"/>
      <c r="CI901" s="300"/>
      <c r="CJ901" s="18"/>
      <c r="CK901" s="50" t="s">
        <v>172</v>
      </c>
    </row>
    <row r="902" spans="3:89" s="29" customFormat="1" ht="15" customHeight="1">
      <c r="C902" s="207" t="s">
        <v>13</v>
      </c>
      <c r="D902" s="206">
        <f>IF(D901="","",INDEX($F$16:$CK$17,1,MATCH(D901,$F$17:$CK$17,1)))</f>
        <v>42369</v>
      </c>
      <c r="F902" s="206">
        <f>IF(F901="","",INDEX($F$16:$CK$17,1,MATCH(F901,$F$17:$CK$17,1)))</f>
        <v>42369</v>
      </c>
      <c r="G902" s="206" t="str">
        <f>IF(G901="","",INDEX($F$16:$CK$17,1,MATCH(G901,$F$17:$CK$17,1)))</f>
        <v/>
      </c>
      <c r="H902" s="300"/>
      <c r="I902" s="300"/>
      <c r="J902" s="300"/>
      <c r="K902" s="300"/>
      <c r="L902" s="300"/>
      <c r="M902" s="300"/>
      <c r="N902" s="300"/>
      <c r="O902" s="300"/>
      <c r="P902" s="300"/>
      <c r="Q902" s="300"/>
      <c r="R902" s="300"/>
      <c r="S902" s="300"/>
      <c r="T902" s="300"/>
      <c r="U902" s="300"/>
      <c r="V902" s="300"/>
      <c r="W902" s="300"/>
      <c r="X902" s="300"/>
      <c r="Y902" s="300"/>
      <c r="Z902" s="300"/>
      <c r="AA902" s="300"/>
      <c r="AB902" s="300"/>
      <c r="AC902" s="300"/>
      <c r="AD902" s="300"/>
      <c r="AE902" s="300"/>
      <c r="AF902" s="300"/>
      <c r="AG902" s="300"/>
      <c r="AH902" s="300"/>
      <c r="AI902" s="300"/>
      <c r="AJ902" s="300"/>
      <c r="AK902" s="300"/>
      <c r="AL902" s="300"/>
      <c r="AM902" s="300"/>
      <c r="AN902" s="300"/>
      <c r="AO902" s="300"/>
      <c r="AP902" s="300"/>
      <c r="AQ902" s="300"/>
      <c r="AR902" s="300"/>
      <c r="AS902" s="300"/>
      <c r="AT902" s="300"/>
      <c r="AU902" s="300"/>
      <c r="AV902" s="300"/>
      <c r="AW902" s="300"/>
      <c r="AX902" s="300"/>
      <c r="AY902" s="300"/>
      <c r="AZ902" s="300"/>
      <c r="BA902" s="300"/>
      <c r="BB902" s="300"/>
      <c r="BC902" s="300"/>
      <c r="BD902" s="300"/>
      <c r="BE902" s="300"/>
      <c r="BF902" s="300"/>
      <c r="BG902" s="300"/>
      <c r="BH902" s="300"/>
      <c r="BI902" s="300"/>
      <c r="BJ902" s="300"/>
      <c r="BK902" s="300"/>
      <c r="BL902" s="300"/>
      <c r="BM902" s="300"/>
      <c r="BN902" s="300"/>
      <c r="BO902" s="300"/>
      <c r="BP902" s="300"/>
      <c r="BQ902" s="300"/>
      <c r="BR902" s="300"/>
      <c r="BS902" s="300"/>
      <c r="BT902" s="300"/>
      <c r="BU902" s="300"/>
      <c r="BV902" s="300"/>
      <c r="BW902" s="300"/>
      <c r="BX902" s="300"/>
      <c r="BY902" s="300"/>
      <c r="BZ902" s="300"/>
      <c r="CA902" s="300"/>
      <c r="CB902" s="300"/>
      <c r="CC902" s="300"/>
      <c r="CD902" s="300"/>
      <c r="CE902" s="300"/>
      <c r="CF902" s="300"/>
      <c r="CG902" s="300"/>
      <c r="CH902" s="300"/>
      <c r="CI902" s="300"/>
      <c r="CJ902" s="18"/>
      <c r="CK902" s="50" t="s">
        <v>172</v>
      </c>
    </row>
    <row r="903" spans="3:89" s="29" customFormat="1" ht="15" customHeight="1">
      <c r="C903" s="18"/>
      <c r="D903" s="242"/>
      <c r="E903" s="243"/>
      <c r="F903" s="242"/>
      <c r="G903" s="18"/>
      <c r="H903" s="300"/>
      <c r="I903" s="300"/>
      <c r="J903" s="300"/>
      <c r="K903" s="300"/>
      <c r="L903" s="300"/>
      <c r="M903" s="300"/>
      <c r="N903" s="300"/>
      <c r="O903" s="300"/>
      <c r="P903" s="300"/>
      <c r="Q903" s="300"/>
      <c r="R903" s="300"/>
      <c r="S903" s="300"/>
      <c r="T903" s="300"/>
      <c r="U903" s="300"/>
      <c r="V903" s="300"/>
      <c r="W903" s="300"/>
      <c r="X903" s="300"/>
      <c r="Y903" s="300"/>
      <c r="Z903" s="300"/>
      <c r="AA903" s="300"/>
      <c r="AB903" s="300"/>
      <c r="AC903" s="300"/>
      <c r="AD903" s="300"/>
      <c r="AE903" s="300"/>
      <c r="AF903" s="300"/>
      <c r="AG903" s="300"/>
      <c r="AH903" s="300"/>
      <c r="AI903" s="300"/>
      <c r="AJ903" s="300"/>
      <c r="AK903" s="300"/>
      <c r="AL903" s="300"/>
      <c r="AM903" s="300"/>
      <c r="AN903" s="300"/>
      <c r="AO903" s="300"/>
      <c r="AP903" s="300"/>
      <c r="AQ903" s="300"/>
      <c r="AR903" s="300"/>
      <c r="AS903" s="300"/>
      <c r="AT903" s="300"/>
      <c r="AU903" s="300"/>
      <c r="AV903" s="300"/>
      <c r="AW903" s="300"/>
      <c r="AX903" s="300"/>
      <c r="AY903" s="300"/>
      <c r="AZ903" s="300"/>
      <c r="BA903" s="300"/>
      <c r="BB903" s="300"/>
      <c r="BC903" s="300"/>
      <c r="BD903" s="300"/>
      <c r="BE903" s="300"/>
      <c r="BF903" s="300"/>
      <c r="BG903" s="300"/>
      <c r="BH903" s="300"/>
      <c r="BI903" s="300"/>
      <c r="BJ903" s="300"/>
      <c r="BK903" s="300"/>
      <c r="BL903" s="300"/>
      <c r="BM903" s="300"/>
      <c r="BN903" s="300"/>
      <c r="BO903" s="300"/>
      <c r="BP903" s="300"/>
      <c r="BQ903" s="300"/>
      <c r="BR903" s="300"/>
      <c r="BS903" s="300"/>
      <c r="BT903" s="300"/>
      <c r="BU903" s="300"/>
      <c r="BV903" s="300"/>
      <c r="BW903" s="300"/>
      <c r="BX903" s="300"/>
      <c r="BY903" s="300"/>
      <c r="BZ903" s="300"/>
      <c r="CA903" s="300"/>
      <c r="CB903" s="300"/>
      <c r="CC903" s="300"/>
      <c r="CD903" s="300"/>
      <c r="CE903" s="300"/>
      <c r="CF903" s="300"/>
      <c r="CG903" s="300"/>
      <c r="CH903" s="300"/>
      <c r="CI903" s="300"/>
      <c r="CJ903" s="18"/>
      <c r="CK903" s="50" t="s">
        <v>172</v>
      </c>
    </row>
    <row r="904" spans="3:89" s="29" customFormat="1" ht="15" customHeight="1">
      <c r="C904" s="34" t="s">
        <v>300</v>
      </c>
      <c r="D904" s="281" t="s">
        <v>299</v>
      </c>
      <c r="E904" s="280">
        <f>IF(D904=F904,0,1)</f>
        <v>0</v>
      </c>
      <c r="F904" s="279" t="s">
        <v>299</v>
      </c>
      <c r="G904" s="279" t="s">
        <v>298</v>
      </c>
      <c r="H904" s="300"/>
      <c r="I904" s="300"/>
      <c r="J904" s="300"/>
      <c r="K904" s="300"/>
      <c r="L904" s="300"/>
      <c r="M904" s="300"/>
      <c r="N904" s="300"/>
      <c r="O904" s="300"/>
      <c r="P904" s="300"/>
      <c r="Q904" s="300"/>
      <c r="R904" s="300"/>
      <c r="S904" s="300"/>
      <c r="T904" s="300"/>
      <c r="U904" s="300"/>
      <c r="V904" s="300"/>
      <c r="W904" s="300"/>
      <c r="X904" s="300"/>
      <c r="Y904" s="300"/>
      <c r="Z904" s="300"/>
      <c r="AA904" s="300"/>
      <c r="AB904" s="300"/>
      <c r="AC904" s="300"/>
      <c r="AD904" s="300"/>
      <c r="AE904" s="300"/>
      <c r="AF904" s="300"/>
      <c r="AG904" s="300"/>
      <c r="AH904" s="300"/>
      <c r="AI904" s="300"/>
      <c r="AJ904" s="300"/>
      <c r="AK904" s="300"/>
      <c r="AL904" s="300"/>
      <c r="AM904" s="300"/>
      <c r="AN904" s="300"/>
      <c r="AO904" s="300"/>
      <c r="AP904" s="300"/>
      <c r="AQ904" s="300"/>
      <c r="AR904" s="300"/>
      <c r="AS904" s="300"/>
      <c r="AT904" s="300"/>
      <c r="AU904" s="300"/>
      <c r="AV904" s="300"/>
      <c r="AW904" s="300"/>
      <c r="AX904" s="300"/>
      <c r="AY904" s="300"/>
      <c r="AZ904" s="300"/>
      <c r="BA904" s="300"/>
      <c r="BB904" s="300"/>
      <c r="BC904" s="300"/>
      <c r="BD904" s="300"/>
      <c r="BE904" s="300"/>
      <c r="BF904" s="300"/>
      <c r="BG904" s="300"/>
      <c r="BH904" s="300"/>
      <c r="BI904" s="300"/>
      <c r="BJ904" s="300"/>
      <c r="BK904" s="300"/>
      <c r="BL904" s="300"/>
      <c r="BM904" s="300"/>
      <c r="BN904" s="300"/>
      <c r="BO904" s="300"/>
      <c r="BP904" s="300"/>
      <c r="BQ904" s="300"/>
      <c r="BR904" s="300"/>
      <c r="BS904" s="300"/>
      <c r="BT904" s="300"/>
      <c r="BU904" s="300"/>
      <c r="BV904" s="300"/>
      <c r="BW904" s="300"/>
      <c r="BX904" s="300"/>
      <c r="BY904" s="300"/>
      <c r="BZ904" s="300"/>
      <c r="CA904" s="300"/>
      <c r="CB904" s="300"/>
      <c r="CC904" s="300"/>
      <c r="CD904" s="300"/>
      <c r="CE904" s="300"/>
      <c r="CF904" s="300"/>
      <c r="CG904" s="300"/>
      <c r="CH904" s="300"/>
      <c r="CI904" s="300"/>
      <c r="CJ904" s="18"/>
      <c r="CK904" s="50" t="s">
        <v>172</v>
      </c>
    </row>
    <row r="905" spans="3:89" s="29" customFormat="1" ht="15" customHeight="1">
      <c r="C905" s="34" t="s">
        <v>310</v>
      </c>
      <c r="D905" s="281" t="s">
        <v>309</v>
      </c>
      <c r="E905" s="280">
        <f>IF(D905=F905,0,1)</f>
        <v>1</v>
      </c>
      <c r="F905" s="279" t="s">
        <v>151</v>
      </c>
      <c r="G905" s="279" t="s">
        <v>309</v>
      </c>
      <c r="H905" s="300"/>
      <c r="I905" s="300"/>
      <c r="J905" s="300"/>
      <c r="K905" s="300"/>
      <c r="L905" s="300"/>
      <c r="M905" s="300"/>
      <c r="N905" s="300"/>
      <c r="O905" s="300"/>
      <c r="P905" s="300"/>
      <c r="Q905" s="300"/>
      <c r="R905" s="300"/>
      <c r="S905" s="300"/>
      <c r="T905" s="300"/>
      <c r="U905" s="300"/>
      <c r="V905" s="300"/>
      <c r="W905" s="300"/>
      <c r="X905" s="300"/>
      <c r="Y905" s="300"/>
      <c r="Z905" s="300"/>
      <c r="AA905" s="300"/>
      <c r="AB905" s="300"/>
      <c r="AC905" s="300"/>
      <c r="AD905" s="300"/>
      <c r="AE905" s="300"/>
      <c r="AF905" s="300"/>
      <c r="AG905" s="300"/>
      <c r="AH905" s="300"/>
      <c r="AI905" s="300"/>
      <c r="AJ905" s="300"/>
      <c r="AK905" s="300"/>
      <c r="AL905" s="300"/>
      <c r="AM905" s="300"/>
      <c r="AN905" s="300"/>
      <c r="AO905" s="300"/>
      <c r="AP905" s="300"/>
      <c r="AQ905" s="300"/>
      <c r="AR905" s="300"/>
      <c r="AS905" s="300"/>
      <c r="AT905" s="300"/>
      <c r="AU905" s="300"/>
      <c r="AV905" s="300"/>
      <c r="AW905" s="300"/>
      <c r="AX905" s="300"/>
      <c r="AY905" s="300"/>
      <c r="AZ905" s="300"/>
      <c r="BA905" s="300"/>
      <c r="BB905" s="300"/>
      <c r="BC905" s="300"/>
      <c r="BD905" s="300"/>
      <c r="BE905" s="300"/>
      <c r="BF905" s="300"/>
      <c r="BG905" s="300"/>
      <c r="BH905" s="300"/>
      <c r="BI905" s="300"/>
      <c r="BJ905" s="300"/>
      <c r="BK905" s="300"/>
      <c r="BL905" s="300"/>
      <c r="BM905" s="300"/>
      <c r="BN905" s="300"/>
      <c r="BO905" s="300"/>
      <c r="BP905" s="300"/>
      <c r="BQ905" s="300"/>
      <c r="BR905" s="300"/>
      <c r="BS905" s="300"/>
      <c r="BT905" s="300"/>
      <c r="BU905" s="300"/>
      <c r="BV905" s="300"/>
      <c r="BW905" s="300"/>
      <c r="BX905" s="300"/>
      <c r="BY905" s="300"/>
      <c r="BZ905" s="300"/>
      <c r="CA905" s="300"/>
      <c r="CB905" s="300"/>
      <c r="CC905" s="300"/>
      <c r="CD905" s="300"/>
      <c r="CE905" s="300"/>
      <c r="CF905" s="300"/>
      <c r="CG905" s="300"/>
      <c r="CH905" s="300"/>
      <c r="CI905" s="300"/>
      <c r="CJ905" s="18"/>
      <c r="CK905" s="50" t="s">
        <v>172</v>
      </c>
    </row>
    <row r="906" spans="3:89" s="29" customFormat="1" ht="15" customHeight="1">
      <c r="D906" s="242"/>
      <c r="E906" s="243"/>
      <c r="F906" s="242"/>
      <c r="G906" s="18"/>
      <c r="H906" s="300"/>
      <c r="I906" s="300"/>
      <c r="J906" s="300"/>
      <c r="K906" s="300"/>
      <c r="L906" s="300"/>
      <c r="M906" s="300"/>
      <c r="N906" s="300"/>
      <c r="O906" s="300"/>
      <c r="P906" s="300"/>
      <c r="Q906" s="300"/>
      <c r="R906" s="300"/>
      <c r="S906" s="300"/>
      <c r="T906" s="300"/>
      <c r="U906" s="300"/>
      <c r="V906" s="300"/>
      <c r="W906" s="300"/>
      <c r="X906" s="300"/>
      <c r="Y906" s="300"/>
      <c r="Z906" s="300"/>
      <c r="AA906" s="300"/>
      <c r="AB906" s="300"/>
      <c r="AC906" s="300"/>
      <c r="AD906" s="300"/>
      <c r="AE906" s="300"/>
      <c r="AF906" s="300"/>
      <c r="AG906" s="300"/>
      <c r="AH906" s="300"/>
      <c r="AI906" s="300"/>
      <c r="AJ906" s="300"/>
      <c r="AK906" s="300"/>
      <c r="AL906" s="300"/>
      <c r="AM906" s="300"/>
      <c r="AN906" s="300"/>
      <c r="AO906" s="300"/>
      <c r="AP906" s="300"/>
      <c r="AQ906" s="300"/>
      <c r="AR906" s="300"/>
      <c r="AS906" s="300"/>
      <c r="AT906" s="300"/>
      <c r="AU906" s="300"/>
      <c r="AV906" s="300"/>
      <c r="AW906" s="300"/>
      <c r="AX906" s="300"/>
      <c r="AY906" s="300"/>
      <c r="AZ906" s="300"/>
      <c r="BA906" s="300"/>
      <c r="BB906" s="300"/>
      <c r="BC906" s="300"/>
      <c r="BD906" s="300"/>
      <c r="BE906" s="300"/>
      <c r="BF906" s="300"/>
      <c r="BG906" s="300"/>
      <c r="BH906" s="300"/>
      <c r="BI906" s="300"/>
      <c r="BJ906" s="300"/>
      <c r="BK906" s="300"/>
      <c r="BL906" s="300"/>
      <c r="BM906" s="300"/>
      <c r="BN906" s="300"/>
      <c r="BO906" s="300"/>
      <c r="BP906" s="300"/>
      <c r="BQ906" s="300"/>
      <c r="BR906" s="300"/>
      <c r="BS906" s="300"/>
      <c r="BT906" s="300"/>
      <c r="BU906" s="300"/>
      <c r="BV906" s="300"/>
      <c r="BW906" s="300"/>
      <c r="BX906" s="300"/>
      <c r="BY906" s="300"/>
      <c r="BZ906" s="300"/>
      <c r="CA906" s="300"/>
      <c r="CB906" s="300"/>
      <c r="CC906" s="300"/>
      <c r="CD906" s="300"/>
      <c r="CE906" s="300"/>
      <c r="CF906" s="300"/>
      <c r="CG906" s="300"/>
      <c r="CH906" s="300"/>
      <c r="CI906" s="300"/>
      <c r="CJ906" s="18"/>
      <c r="CK906" s="50" t="s">
        <v>172</v>
      </c>
    </row>
    <row r="907" spans="3:89" s="29" customFormat="1" ht="15" customHeight="1">
      <c r="C907" s="29" t="str">
        <f>F894&amp;" "&amp;C894</f>
        <v>Phase A Municipal Building Permits &amp; Impact</v>
      </c>
      <c r="D907" s="274">
        <f>IF(F899="",0,F899)</f>
        <v>1</v>
      </c>
      <c r="E907" s="274">
        <f>IF(F901="",0,F901)</f>
        <v>9</v>
      </c>
      <c r="F907" s="121">
        <f>F896</f>
        <v>0</v>
      </c>
      <c r="G907" s="121">
        <f t="shared" ref="G907:AL907" si="367">IF(G$17="","",IF(AND(G$17&gt;=$D907,G$17&lt;=$E907),$F$897/($E907-$D907+1),0))</f>
        <v>188888.88888888888</v>
      </c>
      <c r="H907" s="121">
        <f t="shared" si="367"/>
        <v>188888.88888888888</v>
      </c>
      <c r="I907" s="121">
        <f t="shared" si="367"/>
        <v>188888.88888888888</v>
      </c>
      <c r="J907" s="121">
        <f t="shared" si="367"/>
        <v>188888.88888888888</v>
      </c>
      <c r="K907" s="121">
        <f t="shared" si="367"/>
        <v>188888.88888888888</v>
      </c>
      <c r="L907" s="121">
        <f t="shared" si="367"/>
        <v>188888.88888888888</v>
      </c>
      <c r="M907" s="121">
        <f t="shared" si="367"/>
        <v>188888.88888888888</v>
      </c>
      <c r="N907" s="121">
        <f t="shared" si="367"/>
        <v>188888.88888888888</v>
      </c>
      <c r="O907" s="121">
        <f t="shared" si="367"/>
        <v>188888.88888888888</v>
      </c>
      <c r="P907" s="121">
        <f t="shared" si="367"/>
        <v>0</v>
      </c>
      <c r="Q907" s="121">
        <f t="shared" si="367"/>
        <v>0</v>
      </c>
      <c r="R907" s="121">
        <f t="shared" si="367"/>
        <v>0</v>
      </c>
      <c r="S907" s="121">
        <f t="shared" si="367"/>
        <v>0</v>
      </c>
      <c r="T907" s="121">
        <f t="shared" si="367"/>
        <v>0</v>
      </c>
      <c r="U907" s="121">
        <f t="shared" si="367"/>
        <v>0</v>
      </c>
      <c r="V907" s="121">
        <f t="shared" si="367"/>
        <v>0</v>
      </c>
      <c r="W907" s="121">
        <f t="shared" si="367"/>
        <v>0</v>
      </c>
      <c r="X907" s="121">
        <f t="shared" si="367"/>
        <v>0</v>
      </c>
      <c r="Y907" s="121">
        <f t="shared" si="367"/>
        <v>0</v>
      </c>
      <c r="Z907" s="121">
        <f t="shared" si="367"/>
        <v>0</v>
      </c>
      <c r="AA907" s="121">
        <f t="shared" si="367"/>
        <v>0</v>
      </c>
      <c r="AB907" s="121">
        <f t="shared" si="367"/>
        <v>0</v>
      </c>
      <c r="AC907" s="121">
        <f t="shared" si="367"/>
        <v>0</v>
      </c>
      <c r="AD907" s="121">
        <f t="shared" si="367"/>
        <v>0</v>
      </c>
      <c r="AE907" s="121">
        <f t="shared" si="367"/>
        <v>0</v>
      </c>
      <c r="AF907" s="121">
        <f t="shared" si="367"/>
        <v>0</v>
      </c>
      <c r="AG907" s="121">
        <f t="shared" si="367"/>
        <v>0</v>
      </c>
      <c r="AH907" s="121">
        <f t="shared" si="367"/>
        <v>0</v>
      </c>
      <c r="AI907" s="121">
        <f t="shared" si="367"/>
        <v>0</v>
      </c>
      <c r="AJ907" s="121">
        <f t="shared" si="367"/>
        <v>0</v>
      </c>
      <c r="AK907" s="121">
        <f t="shared" si="367"/>
        <v>0</v>
      </c>
      <c r="AL907" s="121">
        <f t="shared" si="367"/>
        <v>0</v>
      </c>
      <c r="AM907" s="121">
        <f t="shared" ref="AM907:BR907" si="368">IF(AM$17="","",IF(AND(AM$17&gt;=$D907,AM$17&lt;=$E907),$F$897/($E907-$D907+1),0))</f>
        <v>0</v>
      </c>
      <c r="AN907" s="121">
        <f t="shared" si="368"/>
        <v>0</v>
      </c>
      <c r="AO907" s="121">
        <f t="shared" si="368"/>
        <v>0</v>
      </c>
      <c r="AP907" s="121">
        <f t="shared" si="368"/>
        <v>0</v>
      </c>
      <c r="AQ907" s="121">
        <f t="shared" si="368"/>
        <v>0</v>
      </c>
      <c r="AR907" s="121">
        <f t="shared" si="368"/>
        <v>0</v>
      </c>
      <c r="AS907" s="121">
        <f t="shared" si="368"/>
        <v>0</v>
      </c>
      <c r="AT907" s="121">
        <f t="shared" si="368"/>
        <v>0</v>
      </c>
      <c r="AU907" s="121">
        <f t="shared" si="368"/>
        <v>0</v>
      </c>
      <c r="AV907" s="121">
        <f t="shared" si="368"/>
        <v>0</v>
      </c>
      <c r="AW907" s="121">
        <f t="shared" si="368"/>
        <v>0</v>
      </c>
      <c r="AX907" s="121">
        <f t="shared" si="368"/>
        <v>0</v>
      </c>
      <c r="AY907" s="121">
        <f t="shared" si="368"/>
        <v>0</v>
      </c>
      <c r="AZ907" s="121">
        <f t="shared" si="368"/>
        <v>0</v>
      </c>
      <c r="BA907" s="121">
        <f t="shared" si="368"/>
        <v>0</v>
      </c>
      <c r="BB907" s="121">
        <f t="shared" si="368"/>
        <v>0</v>
      </c>
      <c r="BC907" s="121">
        <f t="shared" si="368"/>
        <v>0</v>
      </c>
      <c r="BD907" s="121">
        <f t="shared" si="368"/>
        <v>0</v>
      </c>
      <c r="BE907" s="121">
        <f t="shared" si="368"/>
        <v>0</v>
      </c>
      <c r="BF907" s="121">
        <f t="shared" si="368"/>
        <v>0</v>
      </c>
      <c r="BG907" s="121">
        <f t="shared" si="368"/>
        <v>0</v>
      </c>
      <c r="BH907" s="121">
        <f t="shared" si="368"/>
        <v>0</v>
      </c>
      <c r="BI907" s="121">
        <f t="shared" si="368"/>
        <v>0</v>
      </c>
      <c r="BJ907" s="121">
        <f t="shared" si="368"/>
        <v>0</v>
      </c>
      <c r="BK907" s="121">
        <f t="shared" si="368"/>
        <v>0</v>
      </c>
      <c r="BL907" s="121">
        <f t="shared" si="368"/>
        <v>0</v>
      </c>
      <c r="BM907" s="121">
        <f t="shared" si="368"/>
        <v>0</v>
      </c>
      <c r="BN907" s="121">
        <f t="shared" si="368"/>
        <v>0</v>
      </c>
      <c r="BO907" s="121" t="str">
        <f t="shared" si="368"/>
        <v/>
      </c>
      <c r="BP907" s="121" t="str">
        <f t="shared" si="368"/>
        <v/>
      </c>
      <c r="BQ907" s="121" t="str">
        <f t="shared" si="368"/>
        <v/>
      </c>
      <c r="BR907" s="121" t="str">
        <f t="shared" si="368"/>
        <v/>
      </c>
      <c r="BS907" s="121" t="str">
        <f t="shared" ref="BS907:CI907" si="369">IF(BS$17="","",IF(AND(BS$17&gt;=$D907,BS$17&lt;=$E907),$F$897/($E907-$D907+1),0))</f>
        <v/>
      </c>
      <c r="BT907" s="121" t="str">
        <f t="shared" si="369"/>
        <v/>
      </c>
      <c r="BU907" s="121" t="str">
        <f t="shared" si="369"/>
        <v/>
      </c>
      <c r="BV907" s="121" t="str">
        <f t="shared" si="369"/>
        <v/>
      </c>
      <c r="BW907" s="121" t="str">
        <f t="shared" si="369"/>
        <v/>
      </c>
      <c r="BX907" s="121" t="str">
        <f t="shared" si="369"/>
        <v/>
      </c>
      <c r="BY907" s="121" t="str">
        <f t="shared" si="369"/>
        <v/>
      </c>
      <c r="BZ907" s="121" t="str">
        <f t="shared" si="369"/>
        <v/>
      </c>
      <c r="CA907" s="121" t="str">
        <f t="shared" si="369"/>
        <v/>
      </c>
      <c r="CB907" s="121" t="str">
        <f t="shared" si="369"/>
        <v/>
      </c>
      <c r="CC907" s="121" t="str">
        <f t="shared" si="369"/>
        <v/>
      </c>
      <c r="CD907" s="121" t="str">
        <f t="shared" si="369"/>
        <v/>
      </c>
      <c r="CE907" s="121" t="str">
        <f t="shared" si="369"/>
        <v/>
      </c>
      <c r="CF907" s="121" t="str">
        <f t="shared" si="369"/>
        <v/>
      </c>
      <c r="CG907" s="121" t="str">
        <f t="shared" si="369"/>
        <v/>
      </c>
      <c r="CH907" s="121" t="str">
        <f t="shared" si="369"/>
        <v/>
      </c>
      <c r="CI907" s="121" t="str">
        <f t="shared" si="369"/>
        <v/>
      </c>
      <c r="CJ907" s="51">
        <f>SUM(F907:CI907)</f>
        <v>1700000</v>
      </c>
      <c r="CK907" s="50" t="s">
        <v>172</v>
      </c>
    </row>
    <row r="908" spans="3:89" s="29" customFormat="1" ht="15" customHeight="1">
      <c r="C908" s="29" t="str">
        <f>G894&amp;" "&amp;C894</f>
        <v>Phase B Municipal Building Permits &amp; Impact</v>
      </c>
      <c r="D908" s="273">
        <f>IF(G899="",0,G899)</f>
        <v>0</v>
      </c>
      <c r="E908" s="273">
        <f>IF(G901="",0,G901)</f>
        <v>0</v>
      </c>
      <c r="F908" s="121">
        <f>G896</f>
        <v>0</v>
      </c>
      <c r="G908" s="121">
        <f t="shared" ref="G908:AL908" si="370">IF(G$17="","",IF(AND(G$17&gt;=$D908,G$17&lt;=$E908),$G$897/($E908-$D908+1),0))</f>
        <v>0</v>
      </c>
      <c r="H908" s="121">
        <f t="shared" si="370"/>
        <v>0</v>
      </c>
      <c r="I908" s="121">
        <f t="shared" si="370"/>
        <v>0</v>
      </c>
      <c r="J908" s="121">
        <f t="shared" si="370"/>
        <v>0</v>
      </c>
      <c r="K908" s="121">
        <f t="shared" si="370"/>
        <v>0</v>
      </c>
      <c r="L908" s="121">
        <f t="shared" si="370"/>
        <v>0</v>
      </c>
      <c r="M908" s="121">
        <f t="shared" si="370"/>
        <v>0</v>
      </c>
      <c r="N908" s="121">
        <f t="shared" si="370"/>
        <v>0</v>
      </c>
      <c r="O908" s="121">
        <f t="shared" si="370"/>
        <v>0</v>
      </c>
      <c r="P908" s="121">
        <f t="shared" si="370"/>
        <v>0</v>
      </c>
      <c r="Q908" s="121">
        <f t="shared" si="370"/>
        <v>0</v>
      </c>
      <c r="R908" s="121">
        <f t="shared" si="370"/>
        <v>0</v>
      </c>
      <c r="S908" s="121">
        <f t="shared" si="370"/>
        <v>0</v>
      </c>
      <c r="T908" s="121">
        <f t="shared" si="370"/>
        <v>0</v>
      </c>
      <c r="U908" s="121">
        <f t="shared" si="370"/>
        <v>0</v>
      </c>
      <c r="V908" s="121">
        <f t="shared" si="370"/>
        <v>0</v>
      </c>
      <c r="W908" s="121">
        <f t="shared" si="370"/>
        <v>0</v>
      </c>
      <c r="X908" s="121">
        <f t="shared" si="370"/>
        <v>0</v>
      </c>
      <c r="Y908" s="121">
        <f t="shared" si="370"/>
        <v>0</v>
      </c>
      <c r="Z908" s="121">
        <f t="shared" si="370"/>
        <v>0</v>
      </c>
      <c r="AA908" s="121">
        <f t="shared" si="370"/>
        <v>0</v>
      </c>
      <c r="AB908" s="121">
        <f t="shared" si="370"/>
        <v>0</v>
      </c>
      <c r="AC908" s="121">
        <f t="shared" si="370"/>
        <v>0</v>
      </c>
      <c r="AD908" s="121">
        <f t="shared" si="370"/>
        <v>0</v>
      </c>
      <c r="AE908" s="121">
        <f t="shared" si="370"/>
        <v>0</v>
      </c>
      <c r="AF908" s="121">
        <f t="shared" si="370"/>
        <v>0</v>
      </c>
      <c r="AG908" s="121">
        <f t="shared" si="370"/>
        <v>0</v>
      </c>
      <c r="AH908" s="121">
        <f t="shared" si="370"/>
        <v>0</v>
      </c>
      <c r="AI908" s="121">
        <f t="shared" si="370"/>
        <v>0</v>
      </c>
      <c r="AJ908" s="121">
        <f t="shared" si="370"/>
        <v>0</v>
      </c>
      <c r="AK908" s="121">
        <f t="shared" si="370"/>
        <v>0</v>
      </c>
      <c r="AL908" s="121">
        <f t="shared" si="370"/>
        <v>0</v>
      </c>
      <c r="AM908" s="121">
        <f t="shared" ref="AM908:BR908" si="371">IF(AM$17="","",IF(AND(AM$17&gt;=$D908,AM$17&lt;=$E908),$G$897/($E908-$D908+1),0))</f>
        <v>0</v>
      </c>
      <c r="AN908" s="121">
        <f t="shared" si="371"/>
        <v>0</v>
      </c>
      <c r="AO908" s="121">
        <f t="shared" si="371"/>
        <v>0</v>
      </c>
      <c r="AP908" s="121">
        <f t="shared" si="371"/>
        <v>0</v>
      </c>
      <c r="AQ908" s="121">
        <f t="shared" si="371"/>
        <v>0</v>
      </c>
      <c r="AR908" s="121">
        <f t="shared" si="371"/>
        <v>0</v>
      </c>
      <c r="AS908" s="121">
        <f t="shared" si="371"/>
        <v>0</v>
      </c>
      <c r="AT908" s="121">
        <f t="shared" si="371"/>
        <v>0</v>
      </c>
      <c r="AU908" s="121">
        <f t="shared" si="371"/>
        <v>0</v>
      </c>
      <c r="AV908" s="121">
        <f t="shared" si="371"/>
        <v>0</v>
      </c>
      <c r="AW908" s="121">
        <f t="shared" si="371"/>
        <v>0</v>
      </c>
      <c r="AX908" s="121">
        <f t="shared" si="371"/>
        <v>0</v>
      </c>
      <c r="AY908" s="121">
        <f t="shared" si="371"/>
        <v>0</v>
      </c>
      <c r="AZ908" s="121">
        <f t="shared" si="371"/>
        <v>0</v>
      </c>
      <c r="BA908" s="121">
        <f t="shared" si="371"/>
        <v>0</v>
      </c>
      <c r="BB908" s="121">
        <f t="shared" si="371"/>
        <v>0</v>
      </c>
      <c r="BC908" s="121">
        <f t="shared" si="371"/>
        <v>0</v>
      </c>
      <c r="BD908" s="121">
        <f t="shared" si="371"/>
        <v>0</v>
      </c>
      <c r="BE908" s="121">
        <f t="shared" si="371"/>
        <v>0</v>
      </c>
      <c r="BF908" s="121">
        <f t="shared" si="371"/>
        <v>0</v>
      </c>
      <c r="BG908" s="121">
        <f t="shared" si="371"/>
        <v>0</v>
      </c>
      <c r="BH908" s="121">
        <f t="shared" si="371"/>
        <v>0</v>
      </c>
      <c r="BI908" s="121">
        <f t="shared" si="371"/>
        <v>0</v>
      </c>
      <c r="BJ908" s="121">
        <f t="shared" si="371"/>
        <v>0</v>
      </c>
      <c r="BK908" s="121">
        <f t="shared" si="371"/>
        <v>0</v>
      </c>
      <c r="BL908" s="121">
        <f t="shared" si="371"/>
        <v>0</v>
      </c>
      <c r="BM908" s="121">
        <f t="shared" si="371"/>
        <v>0</v>
      </c>
      <c r="BN908" s="121">
        <f t="shared" si="371"/>
        <v>0</v>
      </c>
      <c r="BO908" s="121" t="str">
        <f t="shared" si="371"/>
        <v/>
      </c>
      <c r="BP908" s="121" t="str">
        <f t="shared" si="371"/>
        <v/>
      </c>
      <c r="BQ908" s="121" t="str">
        <f t="shared" si="371"/>
        <v/>
      </c>
      <c r="BR908" s="121" t="str">
        <f t="shared" si="371"/>
        <v/>
      </c>
      <c r="BS908" s="121" t="str">
        <f t="shared" ref="BS908:CI908" si="372">IF(BS$17="","",IF(AND(BS$17&gt;=$D908,BS$17&lt;=$E908),$G$897/($E908-$D908+1),0))</f>
        <v/>
      </c>
      <c r="BT908" s="121" t="str">
        <f t="shared" si="372"/>
        <v/>
      </c>
      <c r="BU908" s="121" t="str">
        <f t="shared" si="372"/>
        <v/>
      </c>
      <c r="BV908" s="121" t="str">
        <f t="shared" si="372"/>
        <v/>
      </c>
      <c r="BW908" s="121" t="str">
        <f t="shared" si="372"/>
        <v/>
      </c>
      <c r="BX908" s="121" t="str">
        <f t="shared" si="372"/>
        <v/>
      </c>
      <c r="BY908" s="121" t="str">
        <f t="shared" si="372"/>
        <v/>
      </c>
      <c r="BZ908" s="121" t="str">
        <f t="shared" si="372"/>
        <v/>
      </c>
      <c r="CA908" s="121" t="str">
        <f t="shared" si="372"/>
        <v/>
      </c>
      <c r="CB908" s="121" t="str">
        <f t="shared" si="372"/>
        <v/>
      </c>
      <c r="CC908" s="121" t="str">
        <f t="shared" si="372"/>
        <v/>
      </c>
      <c r="CD908" s="121" t="str">
        <f t="shared" si="372"/>
        <v/>
      </c>
      <c r="CE908" s="121" t="str">
        <f t="shared" si="372"/>
        <v/>
      </c>
      <c r="CF908" s="121" t="str">
        <f t="shared" si="372"/>
        <v/>
      </c>
      <c r="CG908" s="121" t="str">
        <f t="shared" si="372"/>
        <v/>
      </c>
      <c r="CH908" s="121" t="str">
        <f t="shared" si="372"/>
        <v/>
      </c>
      <c r="CI908" s="121" t="str">
        <f t="shared" si="372"/>
        <v/>
      </c>
      <c r="CJ908" s="60">
        <f>SUM(F908:CI908)</f>
        <v>0</v>
      </c>
      <c r="CK908" s="50" t="s">
        <v>172</v>
      </c>
    </row>
    <row r="909" spans="3:89" s="29" customFormat="1" ht="15" customHeight="1">
      <c r="C909" s="140" t="str">
        <f>"Total "&amp;C894</f>
        <v>Total Municipal Building Permits &amp; Impact</v>
      </c>
      <c r="D909" s="270">
        <f>IF(D899="",0,D899)</f>
        <v>1</v>
      </c>
      <c r="E909" s="270">
        <f>IF(D901="",0,D901)</f>
        <v>9</v>
      </c>
      <c r="F909" s="278">
        <f>IF(F$17="","",IF(E904=0,SUM(F907:F908),$D$896))</f>
        <v>0</v>
      </c>
      <c r="G909" s="278">
        <f t="shared" ref="G909:AL909" si="373">IF(G$17="","",IF($E$904=0,SUM(G907:G908),IF(AND(G$17&gt;=$D909,G$17&lt;=$E909),$D$897/($E909-$D909+1),0)))</f>
        <v>188888.88888888888</v>
      </c>
      <c r="H909" s="278">
        <f t="shared" si="373"/>
        <v>188888.88888888888</v>
      </c>
      <c r="I909" s="278">
        <f t="shared" si="373"/>
        <v>188888.88888888888</v>
      </c>
      <c r="J909" s="278">
        <f t="shared" si="373"/>
        <v>188888.88888888888</v>
      </c>
      <c r="K909" s="278">
        <f t="shared" si="373"/>
        <v>188888.88888888888</v>
      </c>
      <c r="L909" s="278">
        <f t="shared" si="373"/>
        <v>188888.88888888888</v>
      </c>
      <c r="M909" s="278">
        <f t="shared" si="373"/>
        <v>188888.88888888888</v>
      </c>
      <c r="N909" s="278">
        <f t="shared" si="373"/>
        <v>188888.88888888888</v>
      </c>
      <c r="O909" s="278">
        <f t="shared" si="373"/>
        <v>188888.88888888888</v>
      </c>
      <c r="P909" s="278">
        <f t="shared" si="373"/>
        <v>0</v>
      </c>
      <c r="Q909" s="278">
        <f t="shared" si="373"/>
        <v>0</v>
      </c>
      <c r="R909" s="278">
        <f t="shared" si="373"/>
        <v>0</v>
      </c>
      <c r="S909" s="278">
        <f t="shared" si="373"/>
        <v>0</v>
      </c>
      <c r="T909" s="278">
        <f t="shared" si="373"/>
        <v>0</v>
      </c>
      <c r="U909" s="278">
        <f t="shared" si="373"/>
        <v>0</v>
      </c>
      <c r="V909" s="278">
        <f t="shared" si="373"/>
        <v>0</v>
      </c>
      <c r="W909" s="278">
        <f t="shared" si="373"/>
        <v>0</v>
      </c>
      <c r="X909" s="278">
        <f t="shared" si="373"/>
        <v>0</v>
      </c>
      <c r="Y909" s="278">
        <f t="shared" si="373"/>
        <v>0</v>
      </c>
      <c r="Z909" s="278">
        <f t="shared" si="373"/>
        <v>0</v>
      </c>
      <c r="AA909" s="278">
        <f t="shared" si="373"/>
        <v>0</v>
      </c>
      <c r="AB909" s="278">
        <f t="shared" si="373"/>
        <v>0</v>
      </c>
      <c r="AC909" s="278">
        <f t="shared" si="373"/>
        <v>0</v>
      </c>
      <c r="AD909" s="278">
        <f t="shared" si="373"/>
        <v>0</v>
      </c>
      <c r="AE909" s="278">
        <f t="shared" si="373"/>
        <v>0</v>
      </c>
      <c r="AF909" s="278">
        <f t="shared" si="373"/>
        <v>0</v>
      </c>
      <c r="AG909" s="278">
        <f t="shared" si="373"/>
        <v>0</v>
      </c>
      <c r="AH909" s="278">
        <f t="shared" si="373"/>
        <v>0</v>
      </c>
      <c r="AI909" s="278">
        <f t="shared" si="373"/>
        <v>0</v>
      </c>
      <c r="AJ909" s="278">
        <f t="shared" si="373"/>
        <v>0</v>
      </c>
      <c r="AK909" s="278">
        <f t="shared" si="373"/>
        <v>0</v>
      </c>
      <c r="AL909" s="278">
        <f t="shared" si="373"/>
        <v>0</v>
      </c>
      <c r="AM909" s="278">
        <f t="shared" ref="AM909:BR909" si="374">IF(AM$17="","",IF($E$904=0,SUM(AM907:AM908),IF(AND(AM$17&gt;=$D909,AM$17&lt;=$E909),$D$897/($E909-$D909+1),0)))</f>
        <v>0</v>
      </c>
      <c r="AN909" s="278">
        <f t="shared" si="374"/>
        <v>0</v>
      </c>
      <c r="AO909" s="278">
        <f t="shared" si="374"/>
        <v>0</v>
      </c>
      <c r="AP909" s="278">
        <f t="shared" si="374"/>
        <v>0</v>
      </c>
      <c r="AQ909" s="278">
        <f t="shared" si="374"/>
        <v>0</v>
      </c>
      <c r="AR909" s="278">
        <f t="shared" si="374"/>
        <v>0</v>
      </c>
      <c r="AS909" s="278">
        <f t="shared" si="374"/>
        <v>0</v>
      </c>
      <c r="AT909" s="278">
        <f t="shared" si="374"/>
        <v>0</v>
      </c>
      <c r="AU909" s="278">
        <f t="shared" si="374"/>
        <v>0</v>
      </c>
      <c r="AV909" s="278">
        <f t="shared" si="374"/>
        <v>0</v>
      </c>
      <c r="AW909" s="278">
        <f t="shared" si="374"/>
        <v>0</v>
      </c>
      <c r="AX909" s="278">
        <f t="shared" si="374"/>
        <v>0</v>
      </c>
      <c r="AY909" s="278">
        <f t="shared" si="374"/>
        <v>0</v>
      </c>
      <c r="AZ909" s="278">
        <f t="shared" si="374"/>
        <v>0</v>
      </c>
      <c r="BA909" s="278">
        <f t="shared" si="374"/>
        <v>0</v>
      </c>
      <c r="BB909" s="278">
        <f t="shared" si="374"/>
        <v>0</v>
      </c>
      <c r="BC909" s="278">
        <f t="shared" si="374"/>
        <v>0</v>
      </c>
      <c r="BD909" s="278">
        <f t="shared" si="374"/>
        <v>0</v>
      </c>
      <c r="BE909" s="278">
        <f t="shared" si="374"/>
        <v>0</v>
      </c>
      <c r="BF909" s="278">
        <f t="shared" si="374"/>
        <v>0</v>
      </c>
      <c r="BG909" s="278">
        <f t="shared" si="374"/>
        <v>0</v>
      </c>
      <c r="BH909" s="278">
        <f t="shared" si="374"/>
        <v>0</v>
      </c>
      <c r="BI909" s="278">
        <f t="shared" si="374"/>
        <v>0</v>
      </c>
      <c r="BJ909" s="278">
        <f t="shared" si="374"/>
        <v>0</v>
      </c>
      <c r="BK909" s="278">
        <f t="shared" si="374"/>
        <v>0</v>
      </c>
      <c r="BL909" s="278">
        <f t="shared" si="374"/>
        <v>0</v>
      </c>
      <c r="BM909" s="278">
        <f t="shared" si="374"/>
        <v>0</v>
      </c>
      <c r="BN909" s="278">
        <f t="shared" si="374"/>
        <v>0</v>
      </c>
      <c r="BO909" s="278" t="str">
        <f t="shared" si="374"/>
        <v/>
      </c>
      <c r="BP909" s="278" t="str">
        <f t="shared" si="374"/>
        <v/>
      </c>
      <c r="BQ909" s="278" t="str">
        <f t="shared" si="374"/>
        <v/>
      </c>
      <c r="BR909" s="278" t="str">
        <f t="shared" si="374"/>
        <v/>
      </c>
      <c r="BS909" s="278" t="str">
        <f t="shared" ref="BS909:CI909" si="375">IF(BS$17="","",IF($E$904=0,SUM(BS907:BS908),IF(AND(BS$17&gt;=$D909,BS$17&lt;=$E909),$D$897/($E909-$D909+1),0)))</f>
        <v/>
      </c>
      <c r="BT909" s="278" t="str">
        <f t="shared" si="375"/>
        <v/>
      </c>
      <c r="BU909" s="278" t="str">
        <f t="shared" si="375"/>
        <v/>
      </c>
      <c r="BV909" s="278" t="str">
        <f t="shared" si="375"/>
        <v/>
      </c>
      <c r="BW909" s="278" t="str">
        <f t="shared" si="375"/>
        <v/>
      </c>
      <c r="BX909" s="278" t="str">
        <f t="shared" si="375"/>
        <v/>
      </c>
      <c r="BY909" s="278" t="str">
        <f t="shared" si="375"/>
        <v/>
      </c>
      <c r="BZ909" s="278" t="str">
        <f t="shared" si="375"/>
        <v/>
      </c>
      <c r="CA909" s="278" t="str">
        <f t="shared" si="375"/>
        <v/>
      </c>
      <c r="CB909" s="278" t="str">
        <f t="shared" si="375"/>
        <v/>
      </c>
      <c r="CC909" s="278" t="str">
        <f t="shared" si="375"/>
        <v/>
      </c>
      <c r="CD909" s="278" t="str">
        <f t="shared" si="375"/>
        <v/>
      </c>
      <c r="CE909" s="278" t="str">
        <f t="shared" si="375"/>
        <v/>
      </c>
      <c r="CF909" s="278" t="str">
        <f t="shared" si="375"/>
        <v/>
      </c>
      <c r="CG909" s="278" t="str">
        <f t="shared" si="375"/>
        <v/>
      </c>
      <c r="CH909" s="278" t="str">
        <f t="shared" si="375"/>
        <v/>
      </c>
      <c r="CI909" s="278" t="str">
        <f t="shared" si="375"/>
        <v/>
      </c>
      <c r="CJ909" s="51">
        <f>SUM(F909:CI909)</f>
        <v>1700000</v>
      </c>
      <c r="CK909" s="50" t="s">
        <v>172</v>
      </c>
    </row>
    <row r="910" spans="3:89" s="29" customFormat="1" ht="15" customHeight="1">
      <c r="D910" s="291"/>
      <c r="E910" s="291"/>
      <c r="F910" s="300"/>
      <c r="G910" s="300"/>
      <c r="H910" s="300"/>
      <c r="I910" s="300"/>
      <c r="J910" s="300"/>
      <c r="K910" s="300"/>
      <c r="L910" s="300"/>
      <c r="M910" s="300"/>
      <c r="N910" s="300"/>
      <c r="O910" s="300"/>
      <c r="P910" s="300"/>
      <c r="Q910" s="300"/>
      <c r="R910" s="300"/>
      <c r="S910" s="300"/>
      <c r="T910" s="300"/>
      <c r="U910" s="300"/>
      <c r="V910" s="300"/>
      <c r="W910" s="300"/>
      <c r="X910" s="300"/>
      <c r="Y910" s="300"/>
      <c r="Z910" s="300"/>
      <c r="AA910" s="300"/>
      <c r="AB910" s="300"/>
      <c r="AC910" s="300"/>
      <c r="AD910" s="300"/>
      <c r="AE910" s="300"/>
      <c r="AF910" s="300"/>
      <c r="AG910" s="300"/>
      <c r="AH910" s="300"/>
      <c r="AI910" s="300"/>
      <c r="AJ910" s="300"/>
      <c r="AK910" s="300"/>
      <c r="AL910" s="300"/>
      <c r="AM910" s="300"/>
      <c r="AN910" s="300"/>
      <c r="AO910" s="300"/>
      <c r="AP910" s="300"/>
      <c r="AQ910" s="300"/>
      <c r="AR910" s="300"/>
      <c r="AS910" s="300"/>
      <c r="AT910" s="300"/>
      <c r="AU910" s="300"/>
      <c r="AV910" s="300"/>
      <c r="AW910" s="300"/>
      <c r="AX910" s="300"/>
      <c r="AY910" s="300"/>
      <c r="AZ910" s="300"/>
      <c r="BA910" s="300"/>
      <c r="BB910" s="300"/>
      <c r="BC910" s="300"/>
      <c r="BD910" s="300"/>
      <c r="BE910" s="300"/>
      <c r="BF910" s="300"/>
      <c r="BG910" s="300"/>
      <c r="BH910" s="300"/>
      <c r="BI910" s="300"/>
      <c r="BJ910" s="300"/>
      <c r="BK910" s="300"/>
      <c r="BL910" s="300"/>
      <c r="BM910" s="300"/>
      <c r="BN910" s="300"/>
      <c r="BO910" s="300"/>
      <c r="BP910" s="300"/>
      <c r="BQ910" s="300"/>
      <c r="BR910" s="300"/>
      <c r="BS910" s="300"/>
      <c r="BT910" s="300"/>
      <c r="BU910" s="300"/>
      <c r="BV910" s="300"/>
      <c r="BW910" s="300"/>
      <c r="BX910" s="300"/>
      <c r="BY910" s="300"/>
      <c r="BZ910" s="300"/>
      <c r="CA910" s="300"/>
      <c r="CB910" s="300"/>
      <c r="CC910" s="300"/>
      <c r="CD910" s="300"/>
      <c r="CE910" s="300"/>
      <c r="CF910" s="300"/>
      <c r="CG910" s="300"/>
      <c r="CH910" s="300"/>
      <c r="CI910" s="300"/>
      <c r="CJ910" s="18"/>
      <c r="CK910" s="50" t="s">
        <v>172</v>
      </c>
    </row>
    <row r="911" spans="3:89" s="29" customFormat="1" ht="15" customHeight="1">
      <c r="D911" s="291"/>
      <c r="E911" s="291"/>
      <c r="F911" s="300"/>
      <c r="G911" s="300"/>
      <c r="H911" s="300"/>
      <c r="I911" s="300"/>
      <c r="J911" s="300"/>
      <c r="K911" s="300"/>
      <c r="L911" s="300"/>
      <c r="M911" s="300"/>
      <c r="N911" s="300"/>
      <c r="O911" s="300"/>
      <c r="P911" s="300"/>
      <c r="Q911" s="300"/>
      <c r="R911" s="300"/>
      <c r="S911" s="300"/>
      <c r="T911" s="300"/>
      <c r="U911" s="300"/>
      <c r="V911" s="300"/>
      <c r="W911" s="300"/>
      <c r="X911" s="300"/>
      <c r="Y911" s="300"/>
      <c r="Z911" s="300"/>
      <c r="AA911" s="300"/>
      <c r="AB911" s="300"/>
      <c r="AC911" s="300"/>
      <c r="AD911" s="300"/>
      <c r="AE911" s="300"/>
      <c r="AF911" s="300"/>
      <c r="AG911" s="300"/>
      <c r="AH911" s="300"/>
      <c r="AI911" s="300"/>
      <c r="AJ911" s="300"/>
      <c r="AK911" s="300"/>
      <c r="AL911" s="300"/>
      <c r="AM911" s="300"/>
      <c r="AN911" s="300"/>
      <c r="AO911" s="300"/>
      <c r="AP911" s="300"/>
      <c r="AQ911" s="300"/>
      <c r="AR911" s="300"/>
      <c r="AS911" s="300"/>
      <c r="AT911" s="300"/>
      <c r="AU911" s="300"/>
      <c r="AV911" s="300"/>
      <c r="AW911" s="300"/>
      <c r="AX911" s="300"/>
      <c r="AY911" s="300"/>
      <c r="AZ911" s="300"/>
      <c r="BA911" s="300"/>
      <c r="BB911" s="300"/>
      <c r="BC911" s="300"/>
      <c r="BD911" s="300"/>
      <c r="BE911" s="300"/>
      <c r="BF911" s="300"/>
      <c r="BG911" s="300"/>
      <c r="BH911" s="300"/>
      <c r="BI911" s="300"/>
      <c r="BJ911" s="300"/>
      <c r="BK911" s="300"/>
      <c r="BL911" s="300"/>
      <c r="BM911" s="300"/>
      <c r="BN911" s="300"/>
      <c r="BO911" s="300"/>
      <c r="BP911" s="300"/>
      <c r="BQ911" s="300"/>
      <c r="BR911" s="300"/>
      <c r="BS911" s="300"/>
      <c r="BT911" s="300"/>
      <c r="BU911" s="300"/>
      <c r="BV911" s="300"/>
      <c r="BW911" s="300"/>
      <c r="BX911" s="300"/>
      <c r="BY911" s="300"/>
      <c r="BZ911" s="300"/>
      <c r="CA911" s="300"/>
      <c r="CB911" s="300"/>
      <c r="CC911" s="300"/>
      <c r="CD911" s="300"/>
      <c r="CE911" s="300"/>
      <c r="CF911" s="300"/>
      <c r="CG911" s="300"/>
      <c r="CH911" s="300"/>
      <c r="CI911" s="300"/>
      <c r="CJ911" s="18"/>
      <c r="CK911" s="50" t="s">
        <v>172</v>
      </c>
    </row>
    <row r="912" spans="3:89" s="29" customFormat="1" ht="15" customHeight="1">
      <c r="C912" s="161" t="s">
        <v>346</v>
      </c>
      <c r="D912" s="161"/>
      <c r="E912" s="161"/>
      <c r="F912" s="161"/>
      <c r="G912" s="161"/>
      <c r="H912" s="161"/>
      <c r="I912" s="161"/>
      <c r="J912" s="161"/>
      <c r="K912" s="161"/>
      <c r="L912" s="161"/>
      <c r="M912" s="161"/>
      <c r="N912" s="161"/>
      <c r="O912" s="161"/>
      <c r="P912" s="161"/>
      <c r="Q912" s="161"/>
      <c r="R912" s="161"/>
      <c r="S912" s="161"/>
      <c r="T912" s="161"/>
      <c r="U912" s="161"/>
      <c r="V912" s="161"/>
      <c r="W912" s="161"/>
      <c r="X912" s="161"/>
      <c r="Y912" s="161"/>
      <c r="Z912" s="161"/>
      <c r="AA912" s="161"/>
      <c r="AB912" s="161"/>
      <c r="AC912" s="161"/>
      <c r="AD912" s="161"/>
      <c r="AE912" s="161"/>
      <c r="AF912" s="161"/>
      <c r="AG912" s="161"/>
      <c r="AH912" s="161"/>
      <c r="AI912" s="161"/>
      <c r="AJ912" s="161"/>
      <c r="AK912" s="161"/>
      <c r="AL912" s="161"/>
      <c r="AM912" s="161"/>
      <c r="AN912" s="161"/>
      <c r="AO912" s="161"/>
      <c r="AP912" s="161"/>
      <c r="AQ912" s="161"/>
      <c r="AR912" s="161"/>
      <c r="AS912" s="161"/>
      <c r="AT912" s="161"/>
      <c r="AU912" s="161"/>
      <c r="AV912" s="161"/>
      <c r="AW912" s="161"/>
      <c r="AX912" s="161"/>
      <c r="AY912" s="161"/>
      <c r="AZ912" s="161"/>
      <c r="BA912" s="161"/>
      <c r="BB912" s="161"/>
      <c r="BC912" s="161"/>
      <c r="BD912" s="161"/>
      <c r="BE912" s="161"/>
      <c r="BF912" s="161"/>
      <c r="BG912" s="161"/>
      <c r="BH912" s="161"/>
      <c r="BI912" s="161"/>
      <c r="BJ912" s="161"/>
      <c r="BK912" s="161"/>
      <c r="BL912" s="161"/>
      <c r="BM912" s="161"/>
      <c r="BN912" s="161"/>
      <c r="BO912" s="161"/>
      <c r="BP912" s="161"/>
      <c r="BQ912" s="161"/>
      <c r="BR912" s="161"/>
      <c r="BS912" s="161"/>
      <c r="BT912" s="161"/>
      <c r="BU912" s="161"/>
      <c r="BV912" s="161"/>
      <c r="BW912" s="161"/>
      <c r="BX912" s="161"/>
      <c r="BY912" s="161"/>
      <c r="BZ912" s="161"/>
      <c r="CA912" s="161"/>
      <c r="CB912" s="161"/>
      <c r="CC912" s="161"/>
      <c r="CD912" s="161"/>
      <c r="CE912" s="161"/>
      <c r="CF912" s="161"/>
      <c r="CG912" s="161"/>
      <c r="CH912" s="161"/>
      <c r="CI912" s="161"/>
      <c r="CJ912" s="161"/>
      <c r="CK912" s="50" t="s">
        <v>172</v>
      </c>
    </row>
    <row r="913" spans="3:89" s="29" customFormat="1" ht="15" customHeight="1">
      <c r="D913" s="291"/>
      <c r="E913" s="291"/>
      <c r="F913" s="300"/>
      <c r="G913" s="300"/>
      <c r="H913" s="300"/>
      <c r="I913" s="300"/>
      <c r="J913" s="300"/>
      <c r="K913" s="300"/>
      <c r="L913" s="300"/>
      <c r="M913" s="300"/>
      <c r="N913" s="300"/>
      <c r="O913" s="300"/>
      <c r="P913" s="300"/>
      <c r="Q913" s="300"/>
      <c r="R913" s="300"/>
      <c r="S913" s="300"/>
      <c r="T913" s="300"/>
      <c r="U913" s="300"/>
      <c r="V913" s="300"/>
      <c r="W913" s="300"/>
      <c r="X913" s="300"/>
      <c r="Y913" s="300"/>
      <c r="Z913" s="300"/>
      <c r="AA913" s="300"/>
      <c r="AB913" s="300"/>
      <c r="AC913" s="300"/>
      <c r="AD913" s="300"/>
      <c r="AE913" s="300"/>
      <c r="AF913" s="300"/>
      <c r="AG913" s="300"/>
      <c r="AH913" s="300"/>
      <c r="AI913" s="300"/>
      <c r="AJ913" s="300"/>
      <c r="AK913" s="300"/>
      <c r="AL913" s="300"/>
      <c r="AM913" s="300"/>
      <c r="AN913" s="300"/>
      <c r="AO913" s="300"/>
      <c r="AP913" s="300"/>
      <c r="AQ913" s="300"/>
      <c r="AR913" s="300"/>
      <c r="AS913" s="300"/>
      <c r="AT913" s="300"/>
      <c r="AU913" s="300"/>
      <c r="AV913" s="300"/>
      <c r="AW913" s="300"/>
      <c r="AX913" s="300"/>
      <c r="AY913" s="300"/>
      <c r="AZ913" s="300"/>
      <c r="BA913" s="300"/>
      <c r="BB913" s="300"/>
      <c r="BC913" s="300"/>
      <c r="BD913" s="300"/>
      <c r="BE913" s="300"/>
      <c r="BF913" s="300"/>
      <c r="BG913" s="300"/>
      <c r="BH913" s="300"/>
      <c r="BI913" s="300"/>
      <c r="BJ913" s="300"/>
      <c r="BK913" s="300"/>
      <c r="BL913" s="300"/>
      <c r="BM913" s="300"/>
      <c r="BN913" s="300"/>
      <c r="BO913" s="300"/>
      <c r="BP913" s="300"/>
      <c r="BQ913" s="300"/>
      <c r="BR913" s="300"/>
      <c r="BS913" s="300"/>
      <c r="BT913" s="300"/>
      <c r="BU913" s="300"/>
      <c r="BV913" s="300"/>
      <c r="BW913" s="300"/>
      <c r="BX913" s="300"/>
      <c r="BY913" s="300"/>
      <c r="BZ913" s="300"/>
      <c r="CA913" s="300"/>
      <c r="CB913" s="300"/>
      <c r="CC913" s="300"/>
      <c r="CD913" s="300"/>
      <c r="CE913" s="300"/>
      <c r="CF913" s="300"/>
      <c r="CG913" s="300"/>
      <c r="CH913" s="300"/>
      <c r="CI913" s="300"/>
      <c r="CJ913" s="18"/>
      <c r="CK913" s="50" t="s">
        <v>172</v>
      </c>
    </row>
    <row r="914" spans="3:89" s="29" customFormat="1" ht="15" customHeight="1">
      <c r="C914" s="266" t="str">
        <f>C912</f>
        <v>Turnover/Settlement</v>
      </c>
      <c r="D914" s="249" t="s">
        <v>296</v>
      </c>
      <c r="E914" s="249" t="s">
        <v>303</v>
      </c>
      <c r="F914" s="265" t="s">
        <v>295</v>
      </c>
      <c r="G914" s="264" t="s">
        <v>294</v>
      </c>
      <c r="H914" s="300"/>
      <c r="I914" s="300"/>
      <c r="J914" s="300"/>
      <c r="K914" s="300"/>
      <c r="L914" s="300"/>
      <c r="M914" s="300"/>
      <c r="N914" s="300"/>
      <c r="O914" s="300"/>
      <c r="P914" s="300"/>
      <c r="Q914" s="300"/>
      <c r="R914" s="300"/>
      <c r="S914" s="300"/>
      <c r="T914" s="300"/>
      <c r="U914" s="300"/>
      <c r="V914" s="300"/>
      <c r="W914" s="300"/>
      <c r="X914" s="300"/>
      <c r="Y914" s="300"/>
      <c r="Z914" s="300"/>
      <c r="AA914" s="300"/>
      <c r="AB914" s="300"/>
      <c r="AC914" s="300"/>
      <c r="AD914" s="300"/>
      <c r="AE914" s="300"/>
      <c r="AF914" s="300"/>
      <c r="AG914" s="300"/>
      <c r="AH914" s="300"/>
      <c r="AI914" s="300"/>
      <c r="AJ914" s="300"/>
      <c r="AK914" s="300"/>
      <c r="AL914" s="300"/>
      <c r="AM914" s="300"/>
      <c r="AN914" s="300"/>
      <c r="AO914" s="300"/>
      <c r="AP914" s="300"/>
      <c r="AQ914" s="300"/>
      <c r="AR914" s="300"/>
      <c r="AS914" s="300"/>
      <c r="AT914" s="300"/>
      <c r="AU914" s="300"/>
      <c r="AV914" s="300"/>
      <c r="AW914" s="300"/>
      <c r="AX914" s="300"/>
      <c r="AY914" s="300"/>
      <c r="AZ914" s="300"/>
      <c r="BA914" s="300"/>
      <c r="BB914" s="300"/>
      <c r="BC914" s="300"/>
      <c r="BD914" s="300"/>
      <c r="BE914" s="300"/>
      <c r="BF914" s="300"/>
      <c r="BG914" s="300"/>
      <c r="BH914" s="300"/>
      <c r="BI914" s="300"/>
      <c r="BJ914" s="300"/>
      <c r="BK914" s="300"/>
      <c r="BL914" s="300"/>
      <c r="BM914" s="300"/>
      <c r="BN914" s="300"/>
      <c r="BO914" s="300"/>
      <c r="BP914" s="300"/>
      <c r="BQ914" s="300"/>
      <c r="BR914" s="300"/>
      <c r="BS914" s="300"/>
      <c r="BT914" s="300"/>
      <c r="BU914" s="300"/>
      <c r="BV914" s="300"/>
      <c r="BW914" s="300"/>
      <c r="BX914" s="300"/>
      <c r="BY914" s="300"/>
      <c r="BZ914" s="300"/>
      <c r="CA914" s="300"/>
      <c r="CB914" s="300"/>
      <c r="CC914" s="300"/>
      <c r="CD914" s="300"/>
      <c r="CE914" s="300"/>
      <c r="CF914" s="300"/>
      <c r="CG914" s="300"/>
      <c r="CH914" s="300"/>
      <c r="CI914" s="300"/>
      <c r="CJ914" s="18"/>
      <c r="CK914" s="50" t="s">
        <v>172</v>
      </c>
    </row>
    <row r="915" spans="3:89" s="29" customFormat="1" ht="15" customHeight="1">
      <c r="C915" s="158" t="str">
        <f>C914</f>
        <v>Turnover/Settlement</v>
      </c>
      <c r="D915" s="118">
        <f>IF(C$76="","",IF(E915="",G915+F915,E915))</f>
        <v>250000</v>
      </c>
      <c r="E915" s="80"/>
      <c r="F915" s="93">
        <v>250000</v>
      </c>
      <c r="G915" s="93">
        <v>0</v>
      </c>
      <c r="H915" s="300"/>
      <c r="I915" s="300"/>
      <c r="J915" s="300"/>
      <c r="K915" s="300"/>
      <c r="L915" s="300"/>
      <c r="M915" s="300"/>
      <c r="N915" s="300"/>
      <c r="O915" s="300"/>
      <c r="P915" s="300"/>
      <c r="Q915" s="300"/>
      <c r="R915" s="300"/>
      <c r="S915" s="300"/>
      <c r="T915" s="300"/>
      <c r="U915" s="300"/>
      <c r="V915" s="300"/>
      <c r="W915" s="300"/>
      <c r="X915" s="300"/>
      <c r="Y915" s="300"/>
      <c r="Z915" s="300"/>
      <c r="AA915" s="300"/>
      <c r="AB915" s="300"/>
      <c r="AC915" s="300"/>
      <c r="AD915" s="300"/>
      <c r="AE915" s="300"/>
      <c r="AF915" s="300"/>
      <c r="AG915" s="300"/>
      <c r="AH915" s="300"/>
      <c r="AI915" s="300"/>
      <c r="AJ915" s="300"/>
      <c r="AK915" s="300"/>
      <c r="AL915" s="300"/>
      <c r="AM915" s="300"/>
      <c r="AN915" s="300"/>
      <c r="AO915" s="300"/>
      <c r="AP915" s="300"/>
      <c r="AQ915" s="300"/>
      <c r="AR915" s="300"/>
      <c r="AS915" s="300"/>
      <c r="AT915" s="300"/>
      <c r="AU915" s="300"/>
      <c r="AV915" s="300"/>
      <c r="AW915" s="300"/>
      <c r="AX915" s="300"/>
      <c r="AY915" s="300"/>
      <c r="AZ915" s="300"/>
      <c r="BA915" s="300"/>
      <c r="BB915" s="300"/>
      <c r="BC915" s="300"/>
      <c r="BD915" s="300"/>
      <c r="BE915" s="300"/>
      <c r="BF915" s="300"/>
      <c r="BG915" s="300"/>
      <c r="BH915" s="300"/>
      <c r="BI915" s="300"/>
      <c r="BJ915" s="300"/>
      <c r="BK915" s="300"/>
      <c r="BL915" s="300"/>
      <c r="BM915" s="300"/>
      <c r="BN915" s="300"/>
      <c r="BO915" s="300"/>
      <c r="BP915" s="300"/>
      <c r="BQ915" s="300"/>
      <c r="BR915" s="300"/>
      <c r="BS915" s="300"/>
      <c r="BT915" s="300"/>
      <c r="BU915" s="300"/>
      <c r="BV915" s="300"/>
      <c r="BW915" s="300"/>
      <c r="BX915" s="300"/>
      <c r="BY915" s="300"/>
      <c r="BZ915" s="300"/>
      <c r="CA915" s="300"/>
      <c r="CB915" s="300"/>
      <c r="CC915" s="300"/>
      <c r="CD915" s="300"/>
      <c r="CE915" s="300"/>
      <c r="CF915" s="300"/>
      <c r="CG915" s="300"/>
      <c r="CH915" s="300"/>
      <c r="CI915" s="300"/>
      <c r="CJ915" s="18"/>
      <c r="CK915" s="50" t="s">
        <v>172</v>
      </c>
    </row>
    <row r="916" spans="3:89" s="29" customFormat="1" ht="15" customHeight="1">
      <c r="C916" s="34" t="str">
        <f>"Initial " &amp;C912&amp; " Input"</f>
        <v>Initial Turnover/Settlement Input</v>
      </c>
      <c r="D916" s="118">
        <f>IF(C$76="","",IF(E916="",G916+F916,E916))</f>
        <v>0</v>
      </c>
      <c r="E916" s="80"/>
      <c r="F916" s="93">
        <v>0</v>
      </c>
      <c r="G916" s="93">
        <v>0</v>
      </c>
      <c r="H916" s="300"/>
      <c r="I916" s="300"/>
      <c r="J916" s="300"/>
      <c r="K916" s="300"/>
      <c r="L916" s="300"/>
      <c r="M916" s="300"/>
      <c r="N916" s="300"/>
      <c r="O916" s="300"/>
      <c r="P916" s="300"/>
      <c r="Q916" s="300"/>
      <c r="R916" s="300"/>
      <c r="S916" s="300"/>
      <c r="T916" s="300"/>
      <c r="U916" s="300"/>
      <c r="V916" s="300"/>
      <c r="W916" s="300"/>
      <c r="X916" s="300"/>
      <c r="Y916" s="300"/>
      <c r="Z916" s="300"/>
      <c r="AA916" s="300"/>
      <c r="AB916" s="300"/>
      <c r="AC916" s="300"/>
      <c r="AD916" s="300"/>
      <c r="AE916" s="300"/>
      <c r="AF916" s="300"/>
      <c r="AG916" s="300"/>
      <c r="AH916" s="300"/>
      <c r="AI916" s="300"/>
      <c r="AJ916" s="300"/>
      <c r="AK916" s="300"/>
      <c r="AL916" s="300"/>
      <c r="AM916" s="300"/>
      <c r="AN916" s="300"/>
      <c r="AO916" s="300"/>
      <c r="AP916" s="300"/>
      <c r="AQ916" s="300"/>
      <c r="AR916" s="300"/>
      <c r="AS916" s="300"/>
      <c r="AT916" s="300"/>
      <c r="AU916" s="300"/>
      <c r="AV916" s="300"/>
      <c r="AW916" s="300"/>
      <c r="AX916" s="300"/>
      <c r="AY916" s="300"/>
      <c r="AZ916" s="300"/>
      <c r="BA916" s="300"/>
      <c r="BB916" s="300"/>
      <c r="BC916" s="300"/>
      <c r="BD916" s="300"/>
      <c r="BE916" s="300"/>
      <c r="BF916" s="300"/>
      <c r="BG916" s="300"/>
      <c r="BH916" s="300"/>
      <c r="BI916" s="300"/>
      <c r="BJ916" s="300"/>
      <c r="BK916" s="300"/>
      <c r="BL916" s="300"/>
      <c r="BM916" s="300"/>
      <c r="BN916" s="300"/>
      <c r="BO916" s="300"/>
      <c r="BP916" s="300"/>
      <c r="BQ916" s="300"/>
      <c r="BR916" s="300"/>
      <c r="BS916" s="300"/>
      <c r="BT916" s="300"/>
      <c r="BU916" s="300"/>
      <c r="BV916" s="300"/>
      <c r="BW916" s="300"/>
      <c r="BX916" s="300"/>
      <c r="BY916" s="300"/>
      <c r="BZ916" s="300"/>
      <c r="CA916" s="300"/>
      <c r="CB916" s="300"/>
      <c r="CC916" s="300"/>
      <c r="CD916" s="300"/>
      <c r="CE916" s="300"/>
      <c r="CF916" s="300"/>
      <c r="CG916" s="300"/>
      <c r="CH916" s="300"/>
      <c r="CI916" s="300"/>
      <c r="CJ916" s="18"/>
      <c r="CK916" s="50" t="s">
        <v>172</v>
      </c>
    </row>
    <row r="917" spans="3:89" s="29" customFormat="1" ht="15" customHeight="1">
      <c r="C917" s="34" t="s">
        <v>311</v>
      </c>
      <c r="D917" s="118">
        <f>D915-D916</f>
        <v>250000</v>
      </c>
      <c r="E917" s="118"/>
      <c r="F917" s="118">
        <f>F915-F916</f>
        <v>250000</v>
      </c>
      <c r="G917" s="118">
        <f>G915-G916</f>
        <v>0</v>
      </c>
      <c r="H917" s="300"/>
      <c r="I917" s="300"/>
      <c r="J917" s="300"/>
      <c r="K917" s="300"/>
      <c r="L917" s="300"/>
      <c r="M917" s="300"/>
      <c r="N917" s="300"/>
      <c r="O917" s="300"/>
      <c r="P917" s="300"/>
      <c r="Q917" s="300"/>
      <c r="R917" s="300"/>
      <c r="S917" s="300"/>
      <c r="T917" s="300"/>
      <c r="U917" s="300"/>
      <c r="V917" s="300"/>
      <c r="W917" s="300"/>
      <c r="X917" s="300"/>
      <c r="Y917" s="300"/>
      <c r="Z917" s="300"/>
      <c r="AA917" s="300"/>
      <c r="AB917" s="300"/>
      <c r="AC917" s="300"/>
      <c r="AD917" s="300"/>
      <c r="AE917" s="300"/>
      <c r="AF917" s="300"/>
      <c r="AG917" s="300"/>
      <c r="AH917" s="300"/>
      <c r="AI917" s="300"/>
      <c r="AJ917" s="300"/>
      <c r="AK917" s="300"/>
      <c r="AL917" s="300"/>
      <c r="AM917" s="300"/>
      <c r="AN917" s="300"/>
      <c r="AO917" s="300"/>
      <c r="AP917" s="300"/>
      <c r="AQ917" s="300"/>
      <c r="AR917" s="300"/>
      <c r="AS917" s="300"/>
      <c r="AT917" s="300"/>
      <c r="AU917" s="300"/>
      <c r="AV917" s="300"/>
      <c r="AW917" s="300"/>
      <c r="AX917" s="300"/>
      <c r="AY917" s="300"/>
      <c r="AZ917" s="300"/>
      <c r="BA917" s="300"/>
      <c r="BB917" s="300"/>
      <c r="BC917" s="300"/>
      <c r="BD917" s="300"/>
      <c r="BE917" s="300"/>
      <c r="BF917" s="300"/>
      <c r="BG917" s="300"/>
      <c r="BH917" s="300"/>
      <c r="BI917" s="300"/>
      <c r="BJ917" s="300"/>
      <c r="BK917" s="300"/>
      <c r="BL917" s="300"/>
      <c r="BM917" s="300"/>
      <c r="BN917" s="300"/>
      <c r="BO917" s="300"/>
      <c r="BP917" s="300"/>
      <c r="BQ917" s="300"/>
      <c r="BR917" s="300"/>
      <c r="BS917" s="300"/>
      <c r="BT917" s="300"/>
      <c r="BU917" s="300"/>
      <c r="BV917" s="300"/>
      <c r="BW917" s="300"/>
      <c r="BX917" s="300"/>
      <c r="BY917" s="300"/>
      <c r="BZ917" s="300"/>
      <c r="CA917" s="300"/>
      <c r="CB917" s="300"/>
      <c r="CC917" s="300"/>
      <c r="CD917" s="300"/>
      <c r="CE917" s="300"/>
      <c r="CF917" s="300"/>
      <c r="CG917" s="300"/>
      <c r="CH917" s="300"/>
      <c r="CI917" s="300"/>
      <c r="CJ917" s="18"/>
      <c r="CK917" s="50" t="s">
        <v>172</v>
      </c>
    </row>
    <row r="918" spans="3:89" s="29" customFormat="1" ht="15" customHeight="1">
      <c r="C918" s="34"/>
      <c r="D918" s="118"/>
      <c r="E918" s="80"/>
      <c r="F918" s="290"/>
      <c r="G918" s="290"/>
      <c r="H918" s="300"/>
      <c r="I918" s="300"/>
      <c r="J918" s="300"/>
      <c r="K918" s="300"/>
      <c r="L918" s="300"/>
      <c r="M918" s="300"/>
      <c r="N918" s="300"/>
      <c r="O918" s="300"/>
      <c r="P918" s="300"/>
      <c r="Q918" s="300"/>
      <c r="R918" s="300"/>
      <c r="S918" s="300"/>
      <c r="T918" s="300"/>
      <c r="U918" s="300"/>
      <c r="V918" s="300"/>
      <c r="W918" s="300"/>
      <c r="X918" s="300"/>
      <c r="Y918" s="300"/>
      <c r="Z918" s="300"/>
      <c r="AA918" s="300"/>
      <c r="AB918" s="300"/>
      <c r="AC918" s="300"/>
      <c r="AD918" s="300"/>
      <c r="AE918" s="300"/>
      <c r="AF918" s="300"/>
      <c r="AG918" s="300"/>
      <c r="AH918" s="300"/>
      <c r="AI918" s="300"/>
      <c r="AJ918" s="300"/>
      <c r="AK918" s="300"/>
      <c r="AL918" s="300"/>
      <c r="AM918" s="300"/>
      <c r="AN918" s="300"/>
      <c r="AO918" s="300"/>
      <c r="AP918" s="300"/>
      <c r="AQ918" s="300"/>
      <c r="AR918" s="300"/>
      <c r="AS918" s="300"/>
      <c r="AT918" s="300"/>
      <c r="AU918" s="300"/>
      <c r="AV918" s="300"/>
      <c r="AW918" s="300"/>
      <c r="AX918" s="300"/>
      <c r="AY918" s="300"/>
      <c r="AZ918" s="300"/>
      <c r="BA918" s="300"/>
      <c r="BB918" s="300"/>
      <c r="BC918" s="300"/>
      <c r="BD918" s="300"/>
      <c r="BE918" s="300"/>
      <c r="BF918" s="300"/>
      <c r="BG918" s="300"/>
      <c r="BH918" s="300"/>
      <c r="BI918" s="300"/>
      <c r="BJ918" s="300"/>
      <c r="BK918" s="300"/>
      <c r="BL918" s="300"/>
      <c r="BM918" s="300"/>
      <c r="BN918" s="300"/>
      <c r="BO918" s="300"/>
      <c r="BP918" s="300"/>
      <c r="BQ918" s="300"/>
      <c r="BR918" s="300"/>
      <c r="BS918" s="300"/>
      <c r="BT918" s="300"/>
      <c r="BU918" s="300"/>
      <c r="BV918" s="300"/>
      <c r="BW918" s="300"/>
      <c r="BX918" s="300"/>
      <c r="BY918" s="300"/>
      <c r="BZ918" s="300"/>
      <c r="CA918" s="300"/>
      <c r="CB918" s="300"/>
      <c r="CC918" s="300"/>
      <c r="CD918" s="300"/>
      <c r="CE918" s="300"/>
      <c r="CF918" s="300"/>
      <c r="CG918" s="300"/>
      <c r="CH918" s="300"/>
      <c r="CI918" s="300"/>
      <c r="CJ918" s="18"/>
      <c r="CK918" s="50" t="s">
        <v>172</v>
      </c>
    </row>
    <row r="919" spans="3:89" s="29" customFormat="1" ht="15" customHeight="1">
      <c r="C919" s="34" t="str">
        <f>C914&amp;" Start Period"</f>
        <v>Turnover/Settlement Start Period</v>
      </c>
      <c r="D919" s="233">
        <f>MIN(F919:G919)</f>
        <v>24</v>
      </c>
      <c r="F919" s="282">
        <v>24</v>
      </c>
      <c r="G919" s="282"/>
      <c r="H919" s="300"/>
      <c r="I919" s="300"/>
      <c r="J919" s="300"/>
      <c r="K919" s="300"/>
      <c r="L919" s="300"/>
      <c r="M919" s="300"/>
      <c r="N919" s="300"/>
      <c r="O919" s="300"/>
      <c r="P919" s="300"/>
      <c r="Q919" s="300"/>
      <c r="R919" s="300"/>
      <c r="S919" s="300"/>
      <c r="T919" s="300"/>
      <c r="U919" s="300"/>
      <c r="V919" s="300"/>
      <c r="W919" s="300"/>
      <c r="X919" s="300"/>
      <c r="Y919" s="300"/>
      <c r="Z919" s="300"/>
      <c r="AA919" s="300"/>
      <c r="AB919" s="300"/>
      <c r="AC919" s="300"/>
      <c r="AD919" s="300"/>
      <c r="AE919" s="300"/>
      <c r="AF919" s="300"/>
      <c r="AG919" s="300"/>
      <c r="AH919" s="300"/>
      <c r="AI919" s="300"/>
      <c r="AJ919" s="300"/>
      <c r="AK919" s="300"/>
      <c r="AL919" s="300"/>
      <c r="AM919" s="300"/>
      <c r="AN919" s="300"/>
      <c r="AO919" s="300"/>
      <c r="AP919" s="300"/>
      <c r="AQ919" s="300"/>
      <c r="AR919" s="300"/>
      <c r="AS919" s="300"/>
      <c r="AT919" s="300"/>
      <c r="AU919" s="300"/>
      <c r="AV919" s="300"/>
      <c r="AW919" s="300"/>
      <c r="AX919" s="300"/>
      <c r="AY919" s="300"/>
      <c r="AZ919" s="300"/>
      <c r="BA919" s="300"/>
      <c r="BB919" s="300"/>
      <c r="BC919" s="300"/>
      <c r="BD919" s="300"/>
      <c r="BE919" s="300"/>
      <c r="BF919" s="300"/>
      <c r="BG919" s="300"/>
      <c r="BH919" s="300"/>
      <c r="BI919" s="300"/>
      <c r="BJ919" s="300"/>
      <c r="BK919" s="300"/>
      <c r="BL919" s="300"/>
      <c r="BM919" s="300"/>
      <c r="BN919" s="300"/>
      <c r="BO919" s="300"/>
      <c r="BP919" s="300"/>
      <c r="BQ919" s="300"/>
      <c r="BR919" s="300"/>
      <c r="BS919" s="300"/>
      <c r="BT919" s="300"/>
      <c r="BU919" s="300"/>
      <c r="BV919" s="300"/>
      <c r="BW919" s="300"/>
      <c r="BX919" s="300"/>
      <c r="BY919" s="300"/>
      <c r="BZ919" s="300"/>
      <c r="CA919" s="300"/>
      <c r="CB919" s="300"/>
      <c r="CC919" s="300"/>
      <c r="CD919" s="300"/>
      <c r="CE919" s="300"/>
      <c r="CF919" s="300"/>
      <c r="CG919" s="300"/>
      <c r="CH919" s="300"/>
      <c r="CI919" s="300"/>
      <c r="CJ919" s="18"/>
      <c r="CK919" s="50" t="s">
        <v>172</v>
      </c>
    </row>
    <row r="920" spans="3:89" s="29" customFormat="1" ht="15" customHeight="1">
      <c r="C920" s="207" t="s">
        <v>13</v>
      </c>
      <c r="D920" s="206">
        <f>IF(D919="","",INDEX($F$16:$CK$17,1,MATCH(D919,$F$17:$CK$17,1)))</f>
        <v>42825</v>
      </c>
      <c r="F920" s="206">
        <f>IF(F919="","",INDEX($F$16:$CK$17,1,MATCH(F919,$F$17:$CK$17,1)))</f>
        <v>42825</v>
      </c>
      <c r="G920" s="206" t="str">
        <f>IF(G919="","",INDEX($F$16:$CK$17,1,MATCH(G919,$F$17:$CK$17,1)))</f>
        <v/>
      </c>
      <c r="H920" s="300"/>
      <c r="I920" s="300"/>
      <c r="J920" s="300"/>
      <c r="K920" s="300"/>
      <c r="L920" s="300"/>
      <c r="M920" s="300"/>
      <c r="N920" s="300"/>
      <c r="O920" s="300"/>
      <c r="P920" s="300"/>
      <c r="Q920" s="300"/>
      <c r="R920" s="300"/>
      <c r="S920" s="300"/>
      <c r="T920" s="300"/>
      <c r="U920" s="300"/>
      <c r="V920" s="300"/>
      <c r="W920" s="300"/>
      <c r="X920" s="300"/>
      <c r="Y920" s="300"/>
      <c r="Z920" s="300"/>
      <c r="AA920" s="300"/>
      <c r="AB920" s="300"/>
      <c r="AC920" s="300"/>
      <c r="AD920" s="300"/>
      <c r="AE920" s="300"/>
      <c r="AF920" s="300"/>
      <c r="AG920" s="300"/>
      <c r="AH920" s="300"/>
      <c r="AI920" s="300"/>
      <c r="AJ920" s="300"/>
      <c r="AK920" s="300"/>
      <c r="AL920" s="300"/>
      <c r="AM920" s="300"/>
      <c r="AN920" s="300"/>
      <c r="AO920" s="300"/>
      <c r="AP920" s="300"/>
      <c r="AQ920" s="300"/>
      <c r="AR920" s="300"/>
      <c r="AS920" s="300"/>
      <c r="AT920" s="300"/>
      <c r="AU920" s="300"/>
      <c r="AV920" s="300"/>
      <c r="AW920" s="300"/>
      <c r="AX920" s="300"/>
      <c r="AY920" s="300"/>
      <c r="AZ920" s="300"/>
      <c r="BA920" s="300"/>
      <c r="BB920" s="300"/>
      <c r="BC920" s="300"/>
      <c r="BD920" s="300"/>
      <c r="BE920" s="300"/>
      <c r="BF920" s="300"/>
      <c r="BG920" s="300"/>
      <c r="BH920" s="300"/>
      <c r="BI920" s="300"/>
      <c r="BJ920" s="300"/>
      <c r="BK920" s="300"/>
      <c r="BL920" s="300"/>
      <c r="BM920" s="300"/>
      <c r="BN920" s="300"/>
      <c r="BO920" s="300"/>
      <c r="BP920" s="300"/>
      <c r="BQ920" s="300"/>
      <c r="BR920" s="300"/>
      <c r="BS920" s="300"/>
      <c r="BT920" s="300"/>
      <c r="BU920" s="300"/>
      <c r="BV920" s="300"/>
      <c r="BW920" s="300"/>
      <c r="BX920" s="300"/>
      <c r="BY920" s="300"/>
      <c r="BZ920" s="300"/>
      <c r="CA920" s="300"/>
      <c r="CB920" s="300"/>
      <c r="CC920" s="300"/>
      <c r="CD920" s="300"/>
      <c r="CE920" s="300"/>
      <c r="CF920" s="300"/>
      <c r="CG920" s="300"/>
      <c r="CH920" s="300"/>
      <c r="CI920" s="300"/>
      <c r="CJ920" s="18"/>
      <c r="CK920" s="50" t="s">
        <v>172</v>
      </c>
    </row>
    <row r="921" spans="3:89" s="29" customFormat="1" ht="15" customHeight="1">
      <c r="C921" s="34" t="str">
        <f>C914&amp;" End Period"</f>
        <v>Turnover/Settlement End Period</v>
      </c>
      <c r="D921" s="233">
        <f>MAX(F921:G921)</f>
        <v>24</v>
      </c>
      <c r="F921" s="282">
        <v>24</v>
      </c>
      <c r="G921" s="282"/>
      <c r="H921" s="300"/>
      <c r="I921" s="300"/>
      <c r="J921" s="300"/>
      <c r="K921" s="300"/>
      <c r="L921" s="300"/>
      <c r="M921" s="300"/>
      <c r="N921" s="300"/>
      <c r="O921" s="300"/>
      <c r="P921" s="300"/>
      <c r="Q921" s="300"/>
      <c r="R921" s="300"/>
      <c r="S921" s="300"/>
      <c r="T921" s="300"/>
      <c r="U921" s="300"/>
      <c r="V921" s="300"/>
      <c r="W921" s="300"/>
      <c r="X921" s="300"/>
      <c r="Y921" s="300"/>
      <c r="Z921" s="300"/>
      <c r="AA921" s="300"/>
      <c r="AB921" s="300"/>
      <c r="AC921" s="300"/>
      <c r="AD921" s="300"/>
      <c r="AE921" s="300"/>
      <c r="AF921" s="300"/>
      <c r="AG921" s="300"/>
      <c r="AH921" s="300"/>
      <c r="AI921" s="300"/>
      <c r="AJ921" s="300"/>
      <c r="AK921" s="300"/>
      <c r="AL921" s="300"/>
      <c r="AM921" s="300"/>
      <c r="AN921" s="300"/>
      <c r="AO921" s="300"/>
      <c r="AP921" s="300"/>
      <c r="AQ921" s="300"/>
      <c r="AR921" s="300"/>
      <c r="AS921" s="300"/>
      <c r="AT921" s="300"/>
      <c r="AU921" s="300"/>
      <c r="AV921" s="300"/>
      <c r="AW921" s="300"/>
      <c r="AX921" s="300"/>
      <c r="AY921" s="300"/>
      <c r="AZ921" s="300"/>
      <c r="BA921" s="300"/>
      <c r="BB921" s="300"/>
      <c r="BC921" s="300"/>
      <c r="BD921" s="300"/>
      <c r="BE921" s="300"/>
      <c r="BF921" s="300"/>
      <c r="BG921" s="300"/>
      <c r="BH921" s="300"/>
      <c r="BI921" s="300"/>
      <c r="BJ921" s="300"/>
      <c r="BK921" s="300"/>
      <c r="BL921" s="300"/>
      <c r="BM921" s="300"/>
      <c r="BN921" s="300"/>
      <c r="BO921" s="300"/>
      <c r="BP921" s="300"/>
      <c r="BQ921" s="300"/>
      <c r="BR921" s="300"/>
      <c r="BS921" s="300"/>
      <c r="BT921" s="300"/>
      <c r="BU921" s="300"/>
      <c r="BV921" s="300"/>
      <c r="BW921" s="300"/>
      <c r="BX921" s="300"/>
      <c r="BY921" s="300"/>
      <c r="BZ921" s="300"/>
      <c r="CA921" s="300"/>
      <c r="CB921" s="300"/>
      <c r="CC921" s="300"/>
      <c r="CD921" s="300"/>
      <c r="CE921" s="300"/>
      <c r="CF921" s="300"/>
      <c r="CG921" s="300"/>
      <c r="CH921" s="300"/>
      <c r="CI921" s="300"/>
      <c r="CJ921" s="18"/>
      <c r="CK921" s="50" t="s">
        <v>172</v>
      </c>
    </row>
    <row r="922" spans="3:89" s="29" customFormat="1" ht="15" customHeight="1">
      <c r="C922" s="207" t="s">
        <v>13</v>
      </c>
      <c r="D922" s="206">
        <f>IF(D921="","",INDEX($F$16:$CK$17,1,MATCH(D921,$F$17:$CK$17,1)))</f>
        <v>42825</v>
      </c>
      <c r="F922" s="206">
        <f>IF(F921="","",INDEX($F$16:$CK$17,1,MATCH(F921,$F$17:$CK$17,1)))</f>
        <v>42825</v>
      </c>
      <c r="G922" s="206" t="str">
        <f>IF(G921="","",INDEX($F$16:$CK$17,1,MATCH(G921,$F$17:$CK$17,1)))</f>
        <v/>
      </c>
      <c r="H922" s="300"/>
      <c r="I922" s="300"/>
      <c r="J922" s="300"/>
      <c r="K922" s="300"/>
      <c r="L922" s="300"/>
      <c r="M922" s="300"/>
      <c r="N922" s="300"/>
      <c r="O922" s="300"/>
      <c r="P922" s="300"/>
      <c r="Q922" s="300"/>
      <c r="R922" s="300"/>
      <c r="S922" s="300"/>
      <c r="T922" s="300"/>
      <c r="U922" s="300"/>
      <c r="V922" s="300"/>
      <c r="W922" s="300"/>
      <c r="X922" s="300"/>
      <c r="Y922" s="300"/>
      <c r="Z922" s="300"/>
      <c r="AA922" s="300"/>
      <c r="AB922" s="300"/>
      <c r="AC922" s="300"/>
      <c r="AD922" s="300"/>
      <c r="AE922" s="300"/>
      <c r="AF922" s="300"/>
      <c r="AG922" s="300"/>
      <c r="AH922" s="300"/>
      <c r="AI922" s="300"/>
      <c r="AJ922" s="300"/>
      <c r="AK922" s="300"/>
      <c r="AL922" s="300"/>
      <c r="AM922" s="300"/>
      <c r="AN922" s="300"/>
      <c r="AO922" s="300"/>
      <c r="AP922" s="300"/>
      <c r="AQ922" s="300"/>
      <c r="AR922" s="300"/>
      <c r="AS922" s="300"/>
      <c r="AT922" s="300"/>
      <c r="AU922" s="300"/>
      <c r="AV922" s="300"/>
      <c r="AW922" s="300"/>
      <c r="AX922" s="300"/>
      <c r="AY922" s="300"/>
      <c r="AZ922" s="300"/>
      <c r="BA922" s="300"/>
      <c r="BB922" s="300"/>
      <c r="BC922" s="300"/>
      <c r="BD922" s="300"/>
      <c r="BE922" s="300"/>
      <c r="BF922" s="300"/>
      <c r="BG922" s="300"/>
      <c r="BH922" s="300"/>
      <c r="BI922" s="300"/>
      <c r="BJ922" s="300"/>
      <c r="BK922" s="300"/>
      <c r="BL922" s="300"/>
      <c r="BM922" s="300"/>
      <c r="BN922" s="300"/>
      <c r="BO922" s="300"/>
      <c r="BP922" s="300"/>
      <c r="BQ922" s="300"/>
      <c r="BR922" s="300"/>
      <c r="BS922" s="300"/>
      <c r="BT922" s="300"/>
      <c r="BU922" s="300"/>
      <c r="BV922" s="300"/>
      <c r="BW922" s="300"/>
      <c r="BX922" s="300"/>
      <c r="BY922" s="300"/>
      <c r="BZ922" s="300"/>
      <c r="CA922" s="300"/>
      <c r="CB922" s="300"/>
      <c r="CC922" s="300"/>
      <c r="CD922" s="300"/>
      <c r="CE922" s="300"/>
      <c r="CF922" s="300"/>
      <c r="CG922" s="300"/>
      <c r="CH922" s="300"/>
      <c r="CI922" s="300"/>
      <c r="CJ922" s="18"/>
      <c r="CK922" s="50" t="s">
        <v>172</v>
      </c>
    </row>
    <row r="923" spans="3:89" s="29" customFormat="1" ht="15" customHeight="1">
      <c r="C923" s="18"/>
      <c r="D923" s="242"/>
      <c r="E923" s="243"/>
      <c r="F923" s="242"/>
      <c r="G923" s="18"/>
      <c r="H923" s="300"/>
      <c r="I923" s="300"/>
      <c r="J923" s="300"/>
      <c r="K923" s="300"/>
      <c r="L923" s="300"/>
      <c r="M923" s="300"/>
      <c r="N923" s="300"/>
      <c r="O923" s="300"/>
      <c r="P923" s="300"/>
      <c r="Q923" s="300"/>
      <c r="R923" s="300"/>
      <c r="S923" s="300"/>
      <c r="T923" s="300"/>
      <c r="U923" s="300"/>
      <c r="V923" s="300"/>
      <c r="W923" s="300"/>
      <c r="X923" s="300"/>
      <c r="Y923" s="300"/>
      <c r="Z923" s="300"/>
      <c r="AA923" s="300"/>
      <c r="AB923" s="300"/>
      <c r="AC923" s="300"/>
      <c r="AD923" s="300"/>
      <c r="AE923" s="300"/>
      <c r="AF923" s="300"/>
      <c r="AG923" s="300"/>
      <c r="AH923" s="300"/>
      <c r="AI923" s="300"/>
      <c r="AJ923" s="300"/>
      <c r="AK923" s="300"/>
      <c r="AL923" s="300"/>
      <c r="AM923" s="300"/>
      <c r="AN923" s="300"/>
      <c r="AO923" s="300"/>
      <c r="AP923" s="300"/>
      <c r="AQ923" s="300"/>
      <c r="AR923" s="300"/>
      <c r="AS923" s="300"/>
      <c r="AT923" s="300"/>
      <c r="AU923" s="300"/>
      <c r="AV923" s="300"/>
      <c r="AW923" s="300"/>
      <c r="AX923" s="300"/>
      <c r="AY923" s="300"/>
      <c r="AZ923" s="300"/>
      <c r="BA923" s="300"/>
      <c r="BB923" s="300"/>
      <c r="BC923" s="300"/>
      <c r="BD923" s="300"/>
      <c r="BE923" s="300"/>
      <c r="BF923" s="300"/>
      <c r="BG923" s="300"/>
      <c r="BH923" s="300"/>
      <c r="BI923" s="300"/>
      <c r="BJ923" s="300"/>
      <c r="BK923" s="300"/>
      <c r="BL923" s="300"/>
      <c r="BM923" s="300"/>
      <c r="BN923" s="300"/>
      <c r="BO923" s="300"/>
      <c r="BP923" s="300"/>
      <c r="BQ923" s="300"/>
      <c r="BR923" s="300"/>
      <c r="BS923" s="300"/>
      <c r="BT923" s="300"/>
      <c r="BU923" s="300"/>
      <c r="BV923" s="300"/>
      <c r="BW923" s="300"/>
      <c r="BX923" s="300"/>
      <c r="BY923" s="300"/>
      <c r="BZ923" s="300"/>
      <c r="CA923" s="300"/>
      <c r="CB923" s="300"/>
      <c r="CC923" s="300"/>
      <c r="CD923" s="300"/>
      <c r="CE923" s="300"/>
      <c r="CF923" s="300"/>
      <c r="CG923" s="300"/>
      <c r="CH923" s="300"/>
      <c r="CI923" s="300"/>
      <c r="CJ923" s="18"/>
      <c r="CK923" s="50" t="s">
        <v>172</v>
      </c>
    </row>
    <row r="924" spans="3:89" s="29" customFormat="1" ht="15" customHeight="1">
      <c r="C924" s="34" t="s">
        <v>300</v>
      </c>
      <c r="D924" s="281" t="s">
        <v>299</v>
      </c>
      <c r="E924" s="280">
        <f>IF(D924=F924,0,1)</f>
        <v>0</v>
      </c>
      <c r="F924" s="279" t="s">
        <v>299</v>
      </c>
      <c r="G924" s="279" t="s">
        <v>298</v>
      </c>
      <c r="H924" s="300"/>
      <c r="I924" s="300"/>
      <c r="J924" s="300"/>
      <c r="K924" s="300"/>
      <c r="L924" s="300"/>
      <c r="M924" s="300"/>
      <c r="N924" s="300"/>
      <c r="O924" s="300"/>
      <c r="P924" s="300"/>
      <c r="Q924" s="300"/>
      <c r="R924" s="300"/>
      <c r="S924" s="300"/>
      <c r="T924" s="300"/>
      <c r="U924" s="300"/>
      <c r="V924" s="300"/>
      <c r="W924" s="300"/>
      <c r="X924" s="300"/>
      <c r="Y924" s="300"/>
      <c r="Z924" s="300"/>
      <c r="AA924" s="300"/>
      <c r="AB924" s="300"/>
      <c r="AC924" s="300"/>
      <c r="AD924" s="300"/>
      <c r="AE924" s="300"/>
      <c r="AF924" s="300"/>
      <c r="AG924" s="300"/>
      <c r="AH924" s="300"/>
      <c r="AI924" s="300"/>
      <c r="AJ924" s="300"/>
      <c r="AK924" s="300"/>
      <c r="AL924" s="300"/>
      <c r="AM924" s="300"/>
      <c r="AN924" s="300"/>
      <c r="AO924" s="300"/>
      <c r="AP924" s="300"/>
      <c r="AQ924" s="300"/>
      <c r="AR924" s="300"/>
      <c r="AS924" s="300"/>
      <c r="AT924" s="300"/>
      <c r="AU924" s="300"/>
      <c r="AV924" s="300"/>
      <c r="AW924" s="300"/>
      <c r="AX924" s="300"/>
      <c r="AY924" s="300"/>
      <c r="AZ924" s="300"/>
      <c r="BA924" s="300"/>
      <c r="BB924" s="300"/>
      <c r="BC924" s="300"/>
      <c r="BD924" s="300"/>
      <c r="BE924" s="300"/>
      <c r="BF924" s="300"/>
      <c r="BG924" s="300"/>
      <c r="BH924" s="300"/>
      <c r="BI924" s="300"/>
      <c r="BJ924" s="300"/>
      <c r="BK924" s="300"/>
      <c r="BL924" s="300"/>
      <c r="BM924" s="300"/>
      <c r="BN924" s="300"/>
      <c r="BO924" s="300"/>
      <c r="BP924" s="300"/>
      <c r="BQ924" s="300"/>
      <c r="BR924" s="300"/>
      <c r="BS924" s="300"/>
      <c r="BT924" s="300"/>
      <c r="BU924" s="300"/>
      <c r="BV924" s="300"/>
      <c r="BW924" s="300"/>
      <c r="BX924" s="300"/>
      <c r="BY924" s="300"/>
      <c r="BZ924" s="300"/>
      <c r="CA924" s="300"/>
      <c r="CB924" s="300"/>
      <c r="CC924" s="300"/>
      <c r="CD924" s="300"/>
      <c r="CE924" s="300"/>
      <c r="CF924" s="300"/>
      <c r="CG924" s="300"/>
      <c r="CH924" s="300"/>
      <c r="CI924" s="300"/>
      <c r="CJ924" s="18"/>
      <c r="CK924" s="50" t="s">
        <v>172</v>
      </c>
    </row>
    <row r="925" spans="3:89" s="29" customFormat="1" ht="15" customHeight="1">
      <c r="C925" s="34" t="s">
        <v>310</v>
      </c>
      <c r="D925" s="281" t="s">
        <v>309</v>
      </c>
      <c r="E925" s="280">
        <f>IF(D925=F925,0,1)</f>
        <v>1</v>
      </c>
      <c r="F925" s="279" t="s">
        <v>151</v>
      </c>
      <c r="G925" s="279" t="s">
        <v>309</v>
      </c>
      <c r="H925" s="300"/>
      <c r="I925" s="300"/>
      <c r="J925" s="300"/>
      <c r="K925" s="300"/>
      <c r="L925" s="300"/>
      <c r="M925" s="300"/>
      <c r="N925" s="300"/>
      <c r="O925" s="300"/>
      <c r="P925" s="300"/>
      <c r="Q925" s="300"/>
      <c r="R925" s="300"/>
      <c r="S925" s="300"/>
      <c r="T925" s="300"/>
      <c r="U925" s="300"/>
      <c r="V925" s="300"/>
      <c r="W925" s="300"/>
      <c r="X925" s="300"/>
      <c r="Y925" s="300"/>
      <c r="Z925" s="300"/>
      <c r="AA925" s="300"/>
      <c r="AB925" s="300"/>
      <c r="AC925" s="300"/>
      <c r="AD925" s="300"/>
      <c r="AE925" s="300"/>
      <c r="AF925" s="300"/>
      <c r="AG925" s="300"/>
      <c r="AH925" s="300"/>
      <c r="AI925" s="300"/>
      <c r="AJ925" s="300"/>
      <c r="AK925" s="300"/>
      <c r="AL925" s="300"/>
      <c r="AM925" s="300"/>
      <c r="AN925" s="300"/>
      <c r="AO925" s="300"/>
      <c r="AP925" s="300"/>
      <c r="AQ925" s="300"/>
      <c r="AR925" s="300"/>
      <c r="AS925" s="300"/>
      <c r="AT925" s="300"/>
      <c r="AU925" s="300"/>
      <c r="AV925" s="300"/>
      <c r="AW925" s="300"/>
      <c r="AX925" s="300"/>
      <c r="AY925" s="300"/>
      <c r="AZ925" s="300"/>
      <c r="BA925" s="300"/>
      <c r="BB925" s="300"/>
      <c r="BC925" s="300"/>
      <c r="BD925" s="300"/>
      <c r="BE925" s="300"/>
      <c r="BF925" s="300"/>
      <c r="BG925" s="300"/>
      <c r="BH925" s="300"/>
      <c r="BI925" s="300"/>
      <c r="BJ925" s="300"/>
      <c r="BK925" s="300"/>
      <c r="BL925" s="300"/>
      <c r="BM925" s="300"/>
      <c r="BN925" s="300"/>
      <c r="BO925" s="300"/>
      <c r="BP925" s="300"/>
      <c r="BQ925" s="300"/>
      <c r="BR925" s="300"/>
      <c r="BS925" s="300"/>
      <c r="BT925" s="300"/>
      <c r="BU925" s="300"/>
      <c r="BV925" s="300"/>
      <c r="BW925" s="300"/>
      <c r="BX925" s="300"/>
      <c r="BY925" s="300"/>
      <c r="BZ925" s="300"/>
      <c r="CA925" s="300"/>
      <c r="CB925" s="300"/>
      <c r="CC925" s="300"/>
      <c r="CD925" s="300"/>
      <c r="CE925" s="300"/>
      <c r="CF925" s="300"/>
      <c r="CG925" s="300"/>
      <c r="CH925" s="300"/>
      <c r="CI925" s="300"/>
      <c r="CJ925" s="18"/>
      <c r="CK925" s="50" t="s">
        <v>172</v>
      </c>
    </row>
    <row r="926" spans="3:89" s="29" customFormat="1" ht="15" customHeight="1">
      <c r="D926" s="242"/>
      <c r="E926" s="243"/>
      <c r="F926" s="242"/>
      <c r="G926" s="18"/>
      <c r="H926" s="300"/>
      <c r="I926" s="300"/>
      <c r="J926" s="300"/>
      <c r="K926" s="300"/>
      <c r="L926" s="300"/>
      <c r="M926" s="300"/>
      <c r="N926" s="300"/>
      <c r="O926" s="300"/>
      <c r="P926" s="300"/>
      <c r="Q926" s="300"/>
      <c r="R926" s="300"/>
      <c r="S926" s="300"/>
      <c r="T926" s="300"/>
      <c r="U926" s="300"/>
      <c r="V926" s="300"/>
      <c r="W926" s="300"/>
      <c r="X926" s="300"/>
      <c r="Y926" s="300"/>
      <c r="Z926" s="300"/>
      <c r="AA926" s="300"/>
      <c r="AB926" s="300"/>
      <c r="AC926" s="300"/>
      <c r="AD926" s="300"/>
      <c r="AE926" s="300"/>
      <c r="AF926" s="300"/>
      <c r="AG926" s="300"/>
      <c r="AH926" s="300"/>
      <c r="AI926" s="300"/>
      <c r="AJ926" s="300"/>
      <c r="AK926" s="300"/>
      <c r="AL926" s="300"/>
      <c r="AM926" s="300"/>
      <c r="AN926" s="300"/>
      <c r="AO926" s="300"/>
      <c r="AP926" s="300"/>
      <c r="AQ926" s="300"/>
      <c r="AR926" s="300"/>
      <c r="AS926" s="300"/>
      <c r="AT926" s="300"/>
      <c r="AU926" s="300"/>
      <c r="AV926" s="300"/>
      <c r="AW926" s="300"/>
      <c r="AX926" s="300"/>
      <c r="AY926" s="300"/>
      <c r="AZ926" s="300"/>
      <c r="BA926" s="300"/>
      <c r="BB926" s="300"/>
      <c r="BC926" s="300"/>
      <c r="BD926" s="300"/>
      <c r="BE926" s="300"/>
      <c r="BF926" s="300"/>
      <c r="BG926" s="300"/>
      <c r="BH926" s="300"/>
      <c r="BI926" s="300"/>
      <c r="BJ926" s="300"/>
      <c r="BK926" s="300"/>
      <c r="BL926" s="300"/>
      <c r="BM926" s="300"/>
      <c r="BN926" s="300"/>
      <c r="BO926" s="300"/>
      <c r="BP926" s="300"/>
      <c r="BQ926" s="300"/>
      <c r="BR926" s="300"/>
      <c r="BS926" s="300"/>
      <c r="BT926" s="300"/>
      <c r="BU926" s="300"/>
      <c r="BV926" s="300"/>
      <c r="BW926" s="300"/>
      <c r="BX926" s="300"/>
      <c r="BY926" s="300"/>
      <c r="BZ926" s="300"/>
      <c r="CA926" s="300"/>
      <c r="CB926" s="300"/>
      <c r="CC926" s="300"/>
      <c r="CD926" s="300"/>
      <c r="CE926" s="300"/>
      <c r="CF926" s="300"/>
      <c r="CG926" s="300"/>
      <c r="CH926" s="300"/>
      <c r="CI926" s="300"/>
      <c r="CJ926" s="18"/>
      <c r="CK926" s="50" t="s">
        <v>172</v>
      </c>
    </row>
    <row r="927" spans="3:89" s="29" customFormat="1" ht="15" customHeight="1">
      <c r="C927" s="29" t="str">
        <f>F914&amp;" "&amp;C914</f>
        <v>Phase A Turnover/Settlement</v>
      </c>
      <c r="D927" s="274">
        <f>IF(F919="",0,F919)</f>
        <v>24</v>
      </c>
      <c r="E927" s="274">
        <f>IF(F921="",0,F921)</f>
        <v>24</v>
      </c>
      <c r="F927" s="121">
        <f>F916</f>
        <v>0</v>
      </c>
      <c r="G927" s="121">
        <f t="shared" ref="G927:AL927" si="376">IF(G$17="","",IF(AND(G$17&gt;=$D927,G$17&lt;=$E927),$F$917/($E927-$D927+1),0))</f>
        <v>0</v>
      </c>
      <c r="H927" s="121">
        <f t="shared" si="376"/>
        <v>0</v>
      </c>
      <c r="I927" s="121">
        <f t="shared" si="376"/>
        <v>0</v>
      </c>
      <c r="J927" s="121">
        <f t="shared" si="376"/>
        <v>0</v>
      </c>
      <c r="K927" s="121">
        <f t="shared" si="376"/>
        <v>0</v>
      </c>
      <c r="L927" s="121">
        <f t="shared" si="376"/>
        <v>0</v>
      </c>
      <c r="M927" s="121">
        <f t="shared" si="376"/>
        <v>0</v>
      </c>
      <c r="N927" s="121">
        <f t="shared" si="376"/>
        <v>0</v>
      </c>
      <c r="O927" s="121">
        <f t="shared" si="376"/>
        <v>0</v>
      </c>
      <c r="P927" s="121">
        <f t="shared" si="376"/>
        <v>0</v>
      </c>
      <c r="Q927" s="121">
        <f t="shared" si="376"/>
        <v>0</v>
      </c>
      <c r="R927" s="121">
        <f t="shared" si="376"/>
        <v>0</v>
      </c>
      <c r="S927" s="121">
        <f t="shared" si="376"/>
        <v>0</v>
      </c>
      <c r="T927" s="121">
        <f t="shared" si="376"/>
        <v>0</v>
      </c>
      <c r="U927" s="121">
        <f t="shared" si="376"/>
        <v>0</v>
      </c>
      <c r="V927" s="121">
        <f t="shared" si="376"/>
        <v>0</v>
      </c>
      <c r="W927" s="121">
        <f t="shared" si="376"/>
        <v>0</v>
      </c>
      <c r="X927" s="121">
        <f t="shared" si="376"/>
        <v>0</v>
      </c>
      <c r="Y927" s="121">
        <f t="shared" si="376"/>
        <v>0</v>
      </c>
      <c r="Z927" s="121">
        <f t="shared" si="376"/>
        <v>0</v>
      </c>
      <c r="AA927" s="121">
        <f t="shared" si="376"/>
        <v>0</v>
      </c>
      <c r="AB927" s="121">
        <f t="shared" si="376"/>
        <v>0</v>
      </c>
      <c r="AC927" s="121">
        <f t="shared" si="376"/>
        <v>0</v>
      </c>
      <c r="AD927" s="121">
        <f t="shared" si="376"/>
        <v>250000</v>
      </c>
      <c r="AE927" s="121">
        <f t="shared" si="376"/>
        <v>0</v>
      </c>
      <c r="AF927" s="121">
        <f t="shared" si="376"/>
        <v>0</v>
      </c>
      <c r="AG927" s="121">
        <f t="shared" si="376"/>
        <v>0</v>
      </c>
      <c r="AH927" s="121">
        <f t="shared" si="376"/>
        <v>0</v>
      </c>
      <c r="AI927" s="121">
        <f t="shared" si="376"/>
        <v>0</v>
      </c>
      <c r="AJ927" s="121">
        <f t="shared" si="376"/>
        <v>0</v>
      </c>
      <c r="AK927" s="121">
        <f t="shared" si="376"/>
        <v>0</v>
      </c>
      <c r="AL927" s="121">
        <f t="shared" si="376"/>
        <v>0</v>
      </c>
      <c r="AM927" s="121">
        <f t="shared" ref="AM927:BR927" si="377">IF(AM$17="","",IF(AND(AM$17&gt;=$D927,AM$17&lt;=$E927),$F$917/($E927-$D927+1),0))</f>
        <v>0</v>
      </c>
      <c r="AN927" s="121">
        <f t="shared" si="377"/>
        <v>0</v>
      </c>
      <c r="AO927" s="121">
        <f t="shared" si="377"/>
        <v>0</v>
      </c>
      <c r="AP927" s="121">
        <f t="shared" si="377"/>
        <v>0</v>
      </c>
      <c r="AQ927" s="121">
        <f t="shared" si="377"/>
        <v>0</v>
      </c>
      <c r="AR927" s="121">
        <f t="shared" si="377"/>
        <v>0</v>
      </c>
      <c r="AS927" s="121">
        <f t="shared" si="377"/>
        <v>0</v>
      </c>
      <c r="AT927" s="121">
        <f t="shared" si="377"/>
        <v>0</v>
      </c>
      <c r="AU927" s="121">
        <f t="shared" si="377"/>
        <v>0</v>
      </c>
      <c r="AV927" s="121">
        <f t="shared" si="377"/>
        <v>0</v>
      </c>
      <c r="AW927" s="121">
        <f t="shared" si="377"/>
        <v>0</v>
      </c>
      <c r="AX927" s="121">
        <f t="shared" si="377"/>
        <v>0</v>
      </c>
      <c r="AY927" s="121">
        <f t="shared" si="377"/>
        <v>0</v>
      </c>
      <c r="AZ927" s="121">
        <f t="shared" si="377"/>
        <v>0</v>
      </c>
      <c r="BA927" s="121">
        <f t="shared" si="377"/>
        <v>0</v>
      </c>
      <c r="BB927" s="121">
        <f t="shared" si="377"/>
        <v>0</v>
      </c>
      <c r="BC927" s="121">
        <f t="shared" si="377"/>
        <v>0</v>
      </c>
      <c r="BD927" s="121">
        <f t="shared" si="377"/>
        <v>0</v>
      </c>
      <c r="BE927" s="121">
        <f t="shared" si="377"/>
        <v>0</v>
      </c>
      <c r="BF927" s="121">
        <f t="shared" si="377"/>
        <v>0</v>
      </c>
      <c r="BG927" s="121">
        <f t="shared" si="377"/>
        <v>0</v>
      </c>
      <c r="BH927" s="121">
        <f t="shared" si="377"/>
        <v>0</v>
      </c>
      <c r="BI927" s="121">
        <f t="shared" si="377"/>
        <v>0</v>
      </c>
      <c r="BJ927" s="121">
        <f t="shared" si="377"/>
        <v>0</v>
      </c>
      <c r="BK927" s="121">
        <f t="shared" si="377"/>
        <v>0</v>
      </c>
      <c r="BL927" s="121">
        <f t="shared" si="377"/>
        <v>0</v>
      </c>
      <c r="BM927" s="121">
        <f t="shared" si="377"/>
        <v>0</v>
      </c>
      <c r="BN927" s="121">
        <f t="shared" si="377"/>
        <v>0</v>
      </c>
      <c r="BO927" s="121" t="str">
        <f t="shared" si="377"/>
        <v/>
      </c>
      <c r="BP927" s="121" t="str">
        <f t="shared" si="377"/>
        <v/>
      </c>
      <c r="BQ927" s="121" t="str">
        <f t="shared" si="377"/>
        <v/>
      </c>
      <c r="BR927" s="121" t="str">
        <f t="shared" si="377"/>
        <v/>
      </c>
      <c r="BS927" s="121" t="str">
        <f t="shared" ref="BS927:CI927" si="378">IF(BS$17="","",IF(AND(BS$17&gt;=$D927,BS$17&lt;=$E927),$F$917/($E927-$D927+1),0))</f>
        <v/>
      </c>
      <c r="BT927" s="121" t="str">
        <f t="shared" si="378"/>
        <v/>
      </c>
      <c r="BU927" s="121" t="str">
        <f t="shared" si="378"/>
        <v/>
      </c>
      <c r="BV927" s="121" t="str">
        <f t="shared" si="378"/>
        <v/>
      </c>
      <c r="BW927" s="121" t="str">
        <f t="shared" si="378"/>
        <v/>
      </c>
      <c r="BX927" s="121" t="str">
        <f t="shared" si="378"/>
        <v/>
      </c>
      <c r="BY927" s="121" t="str">
        <f t="shared" si="378"/>
        <v/>
      </c>
      <c r="BZ927" s="121" t="str">
        <f t="shared" si="378"/>
        <v/>
      </c>
      <c r="CA927" s="121" t="str">
        <f t="shared" si="378"/>
        <v/>
      </c>
      <c r="CB927" s="121" t="str">
        <f t="shared" si="378"/>
        <v/>
      </c>
      <c r="CC927" s="121" t="str">
        <f t="shared" si="378"/>
        <v/>
      </c>
      <c r="CD927" s="121" t="str">
        <f t="shared" si="378"/>
        <v/>
      </c>
      <c r="CE927" s="121" t="str">
        <f t="shared" si="378"/>
        <v/>
      </c>
      <c r="CF927" s="121" t="str">
        <f t="shared" si="378"/>
        <v/>
      </c>
      <c r="CG927" s="121" t="str">
        <f t="shared" si="378"/>
        <v/>
      </c>
      <c r="CH927" s="121" t="str">
        <f t="shared" si="378"/>
        <v/>
      </c>
      <c r="CI927" s="121" t="str">
        <f t="shared" si="378"/>
        <v/>
      </c>
      <c r="CJ927" s="51">
        <f>SUM(F927:CI927)</f>
        <v>250000</v>
      </c>
      <c r="CK927" s="50" t="s">
        <v>172</v>
      </c>
    </row>
    <row r="928" spans="3:89" s="29" customFormat="1" ht="15" customHeight="1">
      <c r="C928" s="29" t="str">
        <f>G914&amp;" "&amp;C914</f>
        <v>Phase B Turnover/Settlement</v>
      </c>
      <c r="D928" s="273">
        <f>IF(G919="",0,G919)</f>
        <v>0</v>
      </c>
      <c r="E928" s="273">
        <f>IF(G921="",0,G921)</f>
        <v>0</v>
      </c>
      <c r="F928" s="121">
        <f>G916</f>
        <v>0</v>
      </c>
      <c r="G928" s="121">
        <f t="shared" ref="G928:AL928" si="379">IF(G$17="","",IF(AND(G$17&gt;=$D928,G$17&lt;=$E928),$G$917/($E928-$D928+1),0))</f>
        <v>0</v>
      </c>
      <c r="H928" s="121">
        <f t="shared" si="379"/>
        <v>0</v>
      </c>
      <c r="I928" s="121">
        <f t="shared" si="379"/>
        <v>0</v>
      </c>
      <c r="J928" s="121">
        <f t="shared" si="379"/>
        <v>0</v>
      </c>
      <c r="K928" s="121">
        <f t="shared" si="379"/>
        <v>0</v>
      </c>
      <c r="L928" s="121">
        <f t="shared" si="379"/>
        <v>0</v>
      </c>
      <c r="M928" s="121">
        <f t="shared" si="379"/>
        <v>0</v>
      </c>
      <c r="N928" s="121">
        <f t="shared" si="379"/>
        <v>0</v>
      </c>
      <c r="O928" s="121">
        <f t="shared" si="379"/>
        <v>0</v>
      </c>
      <c r="P928" s="121">
        <f t="shared" si="379"/>
        <v>0</v>
      </c>
      <c r="Q928" s="121">
        <f t="shared" si="379"/>
        <v>0</v>
      </c>
      <c r="R928" s="121">
        <f t="shared" si="379"/>
        <v>0</v>
      </c>
      <c r="S928" s="121">
        <f t="shared" si="379"/>
        <v>0</v>
      </c>
      <c r="T928" s="121">
        <f t="shared" si="379"/>
        <v>0</v>
      </c>
      <c r="U928" s="121">
        <f t="shared" si="379"/>
        <v>0</v>
      </c>
      <c r="V928" s="121">
        <f t="shared" si="379"/>
        <v>0</v>
      </c>
      <c r="W928" s="121">
        <f t="shared" si="379"/>
        <v>0</v>
      </c>
      <c r="X928" s="121">
        <f t="shared" si="379"/>
        <v>0</v>
      </c>
      <c r="Y928" s="121">
        <f t="shared" si="379"/>
        <v>0</v>
      </c>
      <c r="Z928" s="121">
        <f t="shared" si="379"/>
        <v>0</v>
      </c>
      <c r="AA928" s="121">
        <f t="shared" si="379"/>
        <v>0</v>
      </c>
      <c r="AB928" s="121">
        <f t="shared" si="379"/>
        <v>0</v>
      </c>
      <c r="AC928" s="121">
        <f t="shared" si="379"/>
        <v>0</v>
      </c>
      <c r="AD928" s="121">
        <f t="shared" si="379"/>
        <v>0</v>
      </c>
      <c r="AE928" s="121">
        <f t="shared" si="379"/>
        <v>0</v>
      </c>
      <c r="AF928" s="121">
        <f t="shared" si="379"/>
        <v>0</v>
      </c>
      <c r="AG928" s="121">
        <f t="shared" si="379"/>
        <v>0</v>
      </c>
      <c r="AH928" s="121">
        <f t="shared" si="379"/>
        <v>0</v>
      </c>
      <c r="AI928" s="121">
        <f t="shared" si="379"/>
        <v>0</v>
      </c>
      <c r="AJ928" s="121">
        <f t="shared" si="379"/>
        <v>0</v>
      </c>
      <c r="AK928" s="121">
        <f t="shared" si="379"/>
        <v>0</v>
      </c>
      <c r="AL928" s="121">
        <f t="shared" si="379"/>
        <v>0</v>
      </c>
      <c r="AM928" s="121">
        <f t="shared" ref="AM928:BR928" si="380">IF(AM$17="","",IF(AND(AM$17&gt;=$D928,AM$17&lt;=$E928),$G$917/($E928-$D928+1),0))</f>
        <v>0</v>
      </c>
      <c r="AN928" s="121">
        <f t="shared" si="380"/>
        <v>0</v>
      </c>
      <c r="AO928" s="121">
        <f t="shared" si="380"/>
        <v>0</v>
      </c>
      <c r="AP928" s="121">
        <f t="shared" si="380"/>
        <v>0</v>
      </c>
      <c r="AQ928" s="121">
        <f t="shared" si="380"/>
        <v>0</v>
      </c>
      <c r="AR928" s="121">
        <f t="shared" si="380"/>
        <v>0</v>
      </c>
      <c r="AS928" s="121">
        <f t="shared" si="380"/>
        <v>0</v>
      </c>
      <c r="AT928" s="121">
        <f t="shared" si="380"/>
        <v>0</v>
      </c>
      <c r="AU928" s="121">
        <f t="shared" si="380"/>
        <v>0</v>
      </c>
      <c r="AV928" s="121">
        <f t="shared" si="380"/>
        <v>0</v>
      </c>
      <c r="AW928" s="121">
        <f t="shared" si="380"/>
        <v>0</v>
      </c>
      <c r="AX928" s="121">
        <f t="shared" si="380"/>
        <v>0</v>
      </c>
      <c r="AY928" s="121">
        <f t="shared" si="380"/>
        <v>0</v>
      </c>
      <c r="AZ928" s="121">
        <f t="shared" si="380"/>
        <v>0</v>
      </c>
      <c r="BA928" s="121">
        <f t="shared" si="380"/>
        <v>0</v>
      </c>
      <c r="BB928" s="121">
        <f t="shared" si="380"/>
        <v>0</v>
      </c>
      <c r="BC928" s="121">
        <f t="shared" si="380"/>
        <v>0</v>
      </c>
      <c r="BD928" s="121">
        <f t="shared" si="380"/>
        <v>0</v>
      </c>
      <c r="BE928" s="121">
        <f t="shared" si="380"/>
        <v>0</v>
      </c>
      <c r="BF928" s="121">
        <f t="shared" si="380"/>
        <v>0</v>
      </c>
      <c r="BG928" s="121">
        <f t="shared" si="380"/>
        <v>0</v>
      </c>
      <c r="BH928" s="121">
        <f t="shared" si="380"/>
        <v>0</v>
      </c>
      <c r="BI928" s="121">
        <f t="shared" si="380"/>
        <v>0</v>
      </c>
      <c r="BJ928" s="121">
        <f t="shared" si="380"/>
        <v>0</v>
      </c>
      <c r="BK928" s="121">
        <f t="shared" si="380"/>
        <v>0</v>
      </c>
      <c r="BL928" s="121">
        <f t="shared" si="380"/>
        <v>0</v>
      </c>
      <c r="BM928" s="121">
        <f t="shared" si="380"/>
        <v>0</v>
      </c>
      <c r="BN928" s="121">
        <f t="shared" si="380"/>
        <v>0</v>
      </c>
      <c r="BO928" s="121" t="str">
        <f t="shared" si="380"/>
        <v/>
      </c>
      <c r="BP928" s="121" t="str">
        <f t="shared" si="380"/>
        <v/>
      </c>
      <c r="BQ928" s="121" t="str">
        <f t="shared" si="380"/>
        <v/>
      </c>
      <c r="BR928" s="121" t="str">
        <f t="shared" si="380"/>
        <v/>
      </c>
      <c r="BS928" s="121" t="str">
        <f t="shared" ref="BS928:CI928" si="381">IF(BS$17="","",IF(AND(BS$17&gt;=$D928,BS$17&lt;=$E928),$G$917/($E928-$D928+1),0))</f>
        <v/>
      </c>
      <c r="BT928" s="121" t="str">
        <f t="shared" si="381"/>
        <v/>
      </c>
      <c r="BU928" s="121" t="str">
        <f t="shared" si="381"/>
        <v/>
      </c>
      <c r="BV928" s="121" t="str">
        <f t="shared" si="381"/>
        <v/>
      </c>
      <c r="BW928" s="121" t="str">
        <f t="shared" si="381"/>
        <v/>
      </c>
      <c r="BX928" s="121" t="str">
        <f t="shared" si="381"/>
        <v/>
      </c>
      <c r="BY928" s="121" t="str">
        <f t="shared" si="381"/>
        <v/>
      </c>
      <c r="BZ928" s="121" t="str">
        <f t="shared" si="381"/>
        <v/>
      </c>
      <c r="CA928" s="121" t="str">
        <f t="shared" si="381"/>
        <v/>
      </c>
      <c r="CB928" s="121" t="str">
        <f t="shared" si="381"/>
        <v/>
      </c>
      <c r="CC928" s="121" t="str">
        <f t="shared" si="381"/>
        <v/>
      </c>
      <c r="CD928" s="121" t="str">
        <f t="shared" si="381"/>
        <v/>
      </c>
      <c r="CE928" s="121" t="str">
        <f t="shared" si="381"/>
        <v/>
      </c>
      <c r="CF928" s="121" t="str">
        <f t="shared" si="381"/>
        <v/>
      </c>
      <c r="CG928" s="121" t="str">
        <f t="shared" si="381"/>
        <v/>
      </c>
      <c r="CH928" s="121" t="str">
        <f t="shared" si="381"/>
        <v/>
      </c>
      <c r="CI928" s="121" t="str">
        <f t="shared" si="381"/>
        <v/>
      </c>
      <c r="CJ928" s="60">
        <f>SUM(F928:CI928)</f>
        <v>0</v>
      </c>
      <c r="CK928" s="50" t="s">
        <v>172</v>
      </c>
    </row>
    <row r="929" spans="3:89" s="29" customFormat="1" ht="15" customHeight="1">
      <c r="C929" s="140" t="str">
        <f>"Total "&amp;C914</f>
        <v>Total Turnover/Settlement</v>
      </c>
      <c r="D929" s="270">
        <f>IF(D919="",0,D919)</f>
        <v>24</v>
      </c>
      <c r="E929" s="270">
        <f>IF(D921="",0,D921)</f>
        <v>24</v>
      </c>
      <c r="F929" s="278">
        <f>IF(F$17="","",IF(E924=0,SUM(F927:F928),$D$916))</f>
        <v>0</v>
      </c>
      <c r="G929" s="278">
        <f t="shared" ref="G929:AL929" si="382">IF(G$17="","",IF($E$924=0,SUM(G927:G928),IF(AND(G$17&gt;=$D929,G$17&lt;=$E929),$D$917/($E929-$D929+1),0)))</f>
        <v>0</v>
      </c>
      <c r="H929" s="278">
        <f t="shared" si="382"/>
        <v>0</v>
      </c>
      <c r="I929" s="278">
        <f t="shared" si="382"/>
        <v>0</v>
      </c>
      <c r="J929" s="278">
        <f t="shared" si="382"/>
        <v>0</v>
      </c>
      <c r="K929" s="278">
        <f t="shared" si="382"/>
        <v>0</v>
      </c>
      <c r="L929" s="278">
        <f t="shared" si="382"/>
        <v>0</v>
      </c>
      <c r="M929" s="278">
        <f t="shared" si="382"/>
        <v>0</v>
      </c>
      <c r="N929" s="278">
        <f t="shared" si="382"/>
        <v>0</v>
      </c>
      <c r="O929" s="278">
        <f t="shared" si="382"/>
        <v>0</v>
      </c>
      <c r="P929" s="278">
        <f t="shared" si="382"/>
        <v>0</v>
      </c>
      <c r="Q929" s="278">
        <f t="shared" si="382"/>
        <v>0</v>
      </c>
      <c r="R929" s="278">
        <f t="shared" si="382"/>
        <v>0</v>
      </c>
      <c r="S929" s="278">
        <f t="shared" si="382"/>
        <v>0</v>
      </c>
      <c r="T929" s="278">
        <f t="shared" si="382"/>
        <v>0</v>
      </c>
      <c r="U929" s="278">
        <f t="shared" si="382"/>
        <v>0</v>
      </c>
      <c r="V929" s="278">
        <f t="shared" si="382"/>
        <v>0</v>
      </c>
      <c r="W929" s="278">
        <f t="shared" si="382"/>
        <v>0</v>
      </c>
      <c r="X929" s="278">
        <f t="shared" si="382"/>
        <v>0</v>
      </c>
      <c r="Y929" s="278">
        <f t="shared" si="382"/>
        <v>0</v>
      </c>
      <c r="Z929" s="278">
        <f t="shared" si="382"/>
        <v>0</v>
      </c>
      <c r="AA929" s="278">
        <f t="shared" si="382"/>
        <v>0</v>
      </c>
      <c r="AB929" s="278">
        <f t="shared" si="382"/>
        <v>0</v>
      </c>
      <c r="AC929" s="278">
        <f t="shared" si="382"/>
        <v>0</v>
      </c>
      <c r="AD929" s="278">
        <f t="shared" si="382"/>
        <v>250000</v>
      </c>
      <c r="AE929" s="278">
        <f t="shared" si="382"/>
        <v>0</v>
      </c>
      <c r="AF929" s="278">
        <f t="shared" si="382"/>
        <v>0</v>
      </c>
      <c r="AG929" s="278">
        <f t="shared" si="382"/>
        <v>0</v>
      </c>
      <c r="AH929" s="278">
        <f t="shared" si="382"/>
        <v>0</v>
      </c>
      <c r="AI929" s="278">
        <f t="shared" si="382"/>
        <v>0</v>
      </c>
      <c r="AJ929" s="278">
        <f t="shared" si="382"/>
        <v>0</v>
      </c>
      <c r="AK929" s="278">
        <f t="shared" si="382"/>
        <v>0</v>
      </c>
      <c r="AL929" s="278">
        <f t="shared" si="382"/>
        <v>0</v>
      </c>
      <c r="AM929" s="278">
        <f t="shared" ref="AM929:BR929" si="383">IF(AM$17="","",IF($E$924=0,SUM(AM927:AM928),IF(AND(AM$17&gt;=$D929,AM$17&lt;=$E929),$D$917/($E929-$D929+1),0)))</f>
        <v>0</v>
      </c>
      <c r="AN929" s="278">
        <f t="shared" si="383"/>
        <v>0</v>
      </c>
      <c r="AO929" s="278">
        <f t="shared" si="383"/>
        <v>0</v>
      </c>
      <c r="AP929" s="278">
        <f t="shared" si="383"/>
        <v>0</v>
      </c>
      <c r="AQ929" s="278">
        <f t="shared" si="383"/>
        <v>0</v>
      </c>
      <c r="AR929" s="278">
        <f t="shared" si="383"/>
        <v>0</v>
      </c>
      <c r="AS929" s="278">
        <f t="shared" si="383"/>
        <v>0</v>
      </c>
      <c r="AT929" s="278">
        <f t="shared" si="383"/>
        <v>0</v>
      </c>
      <c r="AU929" s="278">
        <f t="shared" si="383"/>
        <v>0</v>
      </c>
      <c r="AV929" s="278">
        <f t="shared" si="383"/>
        <v>0</v>
      </c>
      <c r="AW929" s="278">
        <f t="shared" si="383"/>
        <v>0</v>
      </c>
      <c r="AX929" s="278">
        <f t="shared" si="383"/>
        <v>0</v>
      </c>
      <c r="AY929" s="278">
        <f t="shared" si="383"/>
        <v>0</v>
      </c>
      <c r="AZ929" s="278">
        <f t="shared" si="383"/>
        <v>0</v>
      </c>
      <c r="BA929" s="278">
        <f t="shared" si="383"/>
        <v>0</v>
      </c>
      <c r="BB929" s="278">
        <f t="shared" si="383"/>
        <v>0</v>
      </c>
      <c r="BC929" s="278">
        <f t="shared" si="383"/>
        <v>0</v>
      </c>
      <c r="BD929" s="278">
        <f t="shared" si="383"/>
        <v>0</v>
      </c>
      <c r="BE929" s="278">
        <f t="shared" si="383"/>
        <v>0</v>
      </c>
      <c r="BF929" s="278">
        <f t="shared" si="383"/>
        <v>0</v>
      </c>
      <c r="BG929" s="278">
        <f t="shared" si="383"/>
        <v>0</v>
      </c>
      <c r="BH929" s="278">
        <f t="shared" si="383"/>
        <v>0</v>
      </c>
      <c r="BI929" s="278">
        <f t="shared" si="383"/>
        <v>0</v>
      </c>
      <c r="BJ929" s="278">
        <f t="shared" si="383"/>
        <v>0</v>
      </c>
      <c r="BK929" s="278">
        <f t="shared" si="383"/>
        <v>0</v>
      </c>
      <c r="BL929" s="278">
        <f t="shared" si="383"/>
        <v>0</v>
      </c>
      <c r="BM929" s="278">
        <f t="shared" si="383"/>
        <v>0</v>
      </c>
      <c r="BN929" s="278">
        <f t="shared" si="383"/>
        <v>0</v>
      </c>
      <c r="BO929" s="278" t="str">
        <f t="shared" si="383"/>
        <v/>
      </c>
      <c r="BP929" s="278" t="str">
        <f t="shared" si="383"/>
        <v/>
      </c>
      <c r="BQ929" s="278" t="str">
        <f t="shared" si="383"/>
        <v/>
      </c>
      <c r="BR929" s="278" t="str">
        <f t="shared" si="383"/>
        <v/>
      </c>
      <c r="BS929" s="278" t="str">
        <f t="shared" ref="BS929:CI929" si="384">IF(BS$17="","",IF($E$924=0,SUM(BS927:BS928),IF(AND(BS$17&gt;=$D929,BS$17&lt;=$E929),$D$917/($E929-$D929+1),0)))</f>
        <v/>
      </c>
      <c r="BT929" s="278" t="str">
        <f t="shared" si="384"/>
        <v/>
      </c>
      <c r="BU929" s="278" t="str">
        <f t="shared" si="384"/>
        <v/>
      </c>
      <c r="BV929" s="278" t="str">
        <f t="shared" si="384"/>
        <v/>
      </c>
      <c r="BW929" s="278" t="str">
        <f t="shared" si="384"/>
        <v/>
      </c>
      <c r="BX929" s="278" t="str">
        <f t="shared" si="384"/>
        <v/>
      </c>
      <c r="BY929" s="278" t="str">
        <f t="shared" si="384"/>
        <v/>
      </c>
      <c r="BZ929" s="278" t="str">
        <f t="shared" si="384"/>
        <v/>
      </c>
      <c r="CA929" s="278" t="str">
        <f t="shared" si="384"/>
        <v/>
      </c>
      <c r="CB929" s="278" t="str">
        <f t="shared" si="384"/>
        <v/>
      </c>
      <c r="CC929" s="278" t="str">
        <f t="shared" si="384"/>
        <v/>
      </c>
      <c r="CD929" s="278" t="str">
        <f t="shared" si="384"/>
        <v/>
      </c>
      <c r="CE929" s="278" t="str">
        <f t="shared" si="384"/>
        <v/>
      </c>
      <c r="CF929" s="278" t="str">
        <f t="shared" si="384"/>
        <v/>
      </c>
      <c r="CG929" s="278" t="str">
        <f t="shared" si="384"/>
        <v/>
      </c>
      <c r="CH929" s="278" t="str">
        <f t="shared" si="384"/>
        <v/>
      </c>
      <c r="CI929" s="278" t="str">
        <f t="shared" si="384"/>
        <v/>
      </c>
      <c r="CJ929" s="51">
        <f>SUM(F929:CI929)</f>
        <v>250000</v>
      </c>
      <c r="CK929" s="50" t="s">
        <v>172</v>
      </c>
    </row>
    <row r="930" spans="3:89" s="29" customFormat="1" ht="15" customHeight="1">
      <c r="D930" s="291"/>
      <c r="E930" s="291"/>
      <c r="F930" s="300"/>
      <c r="G930" s="300"/>
      <c r="H930" s="300"/>
      <c r="I930" s="300"/>
      <c r="J930" s="300"/>
      <c r="K930" s="300"/>
      <c r="L930" s="300"/>
      <c r="M930" s="300"/>
      <c r="N930" s="300"/>
      <c r="O930" s="300"/>
      <c r="P930" s="300"/>
      <c r="Q930" s="300"/>
      <c r="R930" s="300"/>
      <c r="S930" s="300"/>
      <c r="T930" s="300"/>
      <c r="U930" s="300"/>
      <c r="V930" s="300"/>
      <c r="W930" s="300"/>
      <c r="X930" s="300"/>
      <c r="Y930" s="300"/>
      <c r="Z930" s="300"/>
      <c r="AA930" s="300"/>
      <c r="AB930" s="300"/>
      <c r="AC930" s="300"/>
      <c r="AD930" s="300"/>
      <c r="AE930" s="300"/>
      <c r="AF930" s="300"/>
      <c r="AG930" s="300"/>
      <c r="AH930" s="300"/>
      <c r="AI930" s="300"/>
      <c r="AJ930" s="300"/>
      <c r="AK930" s="300"/>
      <c r="AL930" s="300"/>
      <c r="AM930" s="300"/>
      <c r="AN930" s="300"/>
      <c r="AO930" s="300"/>
      <c r="AP930" s="300"/>
      <c r="AQ930" s="300"/>
      <c r="AR930" s="300"/>
      <c r="AS930" s="300"/>
      <c r="AT930" s="300"/>
      <c r="AU930" s="300"/>
      <c r="AV930" s="300"/>
      <c r="AW930" s="300"/>
      <c r="AX930" s="300"/>
      <c r="AY930" s="300"/>
      <c r="AZ930" s="300"/>
      <c r="BA930" s="300"/>
      <c r="BB930" s="300"/>
      <c r="BC930" s="300"/>
      <c r="BD930" s="300"/>
      <c r="BE930" s="300"/>
      <c r="BF930" s="300"/>
      <c r="BG930" s="300"/>
      <c r="BH930" s="300"/>
      <c r="BI930" s="300"/>
      <c r="BJ930" s="300"/>
      <c r="BK930" s="300"/>
      <c r="BL930" s="300"/>
      <c r="BM930" s="300"/>
      <c r="BN930" s="300"/>
      <c r="BO930" s="300"/>
      <c r="BP930" s="300"/>
      <c r="BQ930" s="300"/>
      <c r="BR930" s="300"/>
      <c r="BS930" s="300"/>
      <c r="BT930" s="300"/>
      <c r="BU930" s="300"/>
      <c r="BV930" s="300"/>
      <c r="BW930" s="300"/>
      <c r="BX930" s="300"/>
      <c r="BY930" s="300"/>
      <c r="BZ930" s="300"/>
      <c r="CA930" s="300"/>
      <c r="CB930" s="300"/>
      <c r="CC930" s="300"/>
      <c r="CD930" s="300"/>
      <c r="CE930" s="300"/>
      <c r="CF930" s="300"/>
      <c r="CG930" s="300"/>
      <c r="CH930" s="300"/>
      <c r="CI930" s="300"/>
      <c r="CJ930" s="18"/>
      <c r="CK930" s="50" t="s">
        <v>172</v>
      </c>
    </row>
    <row r="931" spans="3:89" s="29" customFormat="1" ht="15" customHeight="1">
      <c r="D931" s="291"/>
      <c r="E931" s="291"/>
      <c r="F931" s="300"/>
      <c r="G931" s="300"/>
      <c r="H931" s="300"/>
      <c r="I931" s="300"/>
      <c r="J931" s="300"/>
      <c r="K931" s="300"/>
      <c r="L931" s="300"/>
      <c r="M931" s="300"/>
      <c r="N931" s="300"/>
      <c r="O931" s="300"/>
      <c r="P931" s="300"/>
      <c r="Q931" s="300"/>
      <c r="R931" s="300"/>
      <c r="S931" s="300"/>
      <c r="T931" s="300"/>
      <c r="U931" s="300"/>
      <c r="V931" s="300"/>
      <c r="W931" s="300"/>
      <c r="X931" s="300"/>
      <c r="Y931" s="300"/>
      <c r="Z931" s="300"/>
      <c r="AA931" s="300"/>
      <c r="AB931" s="300"/>
      <c r="AC931" s="300"/>
      <c r="AD931" s="300"/>
      <c r="AE931" s="300"/>
      <c r="AF931" s="300"/>
      <c r="AG931" s="300"/>
      <c r="AH931" s="300"/>
      <c r="AI931" s="300"/>
      <c r="AJ931" s="300"/>
      <c r="AK931" s="300"/>
      <c r="AL931" s="300"/>
      <c r="AM931" s="300"/>
      <c r="AN931" s="300"/>
      <c r="AO931" s="300"/>
      <c r="AP931" s="300"/>
      <c r="AQ931" s="300"/>
      <c r="AR931" s="300"/>
      <c r="AS931" s="300"/>
      <c r="AT931" s="300"/>
      <c r="AU931" s="300"/>
      <c r="AV931" s="300"/>
      <c r="AW931" s="300"/>
      <c r="AX931" s="300"/>
      <c r="AY931" s="300"/>
      <c r="AZ931" s="300"/>
      <c r="BA931" s="300"/>
      <c r="BB931" s="300"/>
      <c r="BC931" s="300"/>
      <c r="BD931" s="300"/>
      <c r="BE931" s="300"/>
      <c r="BF931" s="300"/>
      <c r="BG931" s="300"/>
      <c r="BH931" s="300"/>
      <c r="BI931" s="300"/>
      <c r="BJ931" s="300"/>
      <c r="BK931" s="300"/>
      <c r="BL931" s="300"/>
      <c r="BM931" s="300"/>
      <c r="BN931" s="300"/>
      <c r="BO931" s="300"/>
      <c r="BP931" s="300"/>
      <c r="BQ931" s="300"/>
      <c r="BR931" s="300"/>
      <c r="BS931" s="300"/>
      <c r="BT931" s="300"/>
      <c r="BU931" s="300"/>
      <c r="BV931" s="300"/>
      <c r="BW931" s="300"/>
      <c r="BX931" s="300"/>
      <c r="BY931" s="300"/>
      <c r="BZ931" s="300"/>
      <c r="CA931" s="300"/>
      <c r="CB931" s="300"/>
      <c r="CC931" s="300"/>
      <c r="CD931" s="300"/>
      <c r="CE931" s="300"/>
      <c r="CF931" s="300"/>
      <c r="CG931" s="300"/>
      <c r="CH931" s="300"/>
      <c r="CI931" s="300"/>
      <c r="CJ931" s="18"/>
      <c r="CK931" s="50" t="s">
        <v>172</v>
      </c>
    </row>
    <row r="932" spans="3:89" s="29" customFormat="1" ht="15" customHeight="1">
      <c r="C932" s="161" t="s">
        <v>345</v>
      </c>
      <c r="D932" s="161"/>
      <c r="E932" s="161"/>
      <c r="F932" s="161"/>
      <c r="G932" s="161"/>
      <c r="H932" s="161"/>
      <c r="I932" s="161"/>
      <c r="J932" s="161"/>
      <c r="K932" s="161"/>
      <c r="L932" s="161"/>
      <c r="M932" s="161"/>
      <c r="N932" s="161"/>
      <c r="O932" s="161"/>
      <c r="P932" s="161"/>
      <c r="Q932" s="161"/>
      <c r="R932" s="161"/>
      <c r="S932" s="161"/>
      <c r="T932" s="161"/>
      <c r="U932" s="161"/>
      <c r="V932" s="161"/>
      <c r="W932" s="161"/>
      <c r="X932" s="161"/>
      <c r="Y932" s="161"/>
      <c r="Z932" s="161"/>
      <c r="AA932" s="161"/>
      <c r="AB932" s="161"/>
      <c r="AC932" s="161"/>
      <c r="AD932" s="161"/>
      <c r="AE932" s="161"/>
      <c r="AF932" s="161"/>
      <c r="AG932" s="161"/>
      <c r="AH932" s="161"/>
      <c r="AI932" s="161"/>
      <c r="AJ932" s="161"/>
      <c r="AK932" s="161"/>
      <c r="AL932" s="161"/>
      <c r="AM932" s="161"/>
      <c r="AN932" s="161"/>
      <c r="AO932" s="161"/>
      <c r="AP932" s="161"/>
      <c r="AQ932" s="161"/>
      <c r="AR932" s="161"/>
      <c r="AS932" s="161"/>
      <c r="AT932" s="161"/>
      <c r="AU932" s="161"/>
      <c r="AV932" s="161"/>
      <c r="AW932" s="161"/>
      <c r="AX932" s="161"/>
      <c r="AY932" s="161"/>
      <c r="AZ932" s="161"/>
      <c r="BA932" s="161"/>
      <c r="BB932" s="161"/>
      <c r="BC932" s="161"/>
      <c r="BD932" s="161"/>
      <c r="BE932" s="161"/>
      <c r="BF932" s="161"/>
      <c r="BG932" s="161"/>
      <c r="BH932" s="161"/>
      <c r="BI932" s="161"/>
      <c r="BJ932" s="161"/>
      <c r="BK932" s="161"/>
      <c r="BL932" s="161"/>
      <c r="BM932" s="161"/>
      <c r="BN932" s="161"/>
      <c r="BO932" s="161"/>
      <c r="BP932" s="161"/>
      <c r="BQ932" s="161"/>
      <c r="BR932" s="161"/>
      <c r="BS932" s="161"/>
      <c r="BT932" s="161"/>
      <c r="BU932" s="161"/>
      <c r="BV932" s="161"/>
      <c r="BW932" s="161"/>
      <c r="BX932" s="161"/>
      <c r="BY932" s="161"/>
      <c r="BZ932" s="161"/>
      <c r="CA932" s="161"/>
      <c r="CB932" s="161"/>
      <c r="CC932" s="161"/>
      <c r="CD932" s="161"/>
      <c r="CE932" s="161"/>
      <c r="CF932" s="161"/>
      <c r="CG932" s="161"/>
      <c r="CH932" s="161"/>
      <c r="CI932" s="161"/>
      <c r="CJ932" s="161"/>
      <c r="CK932" s="50" t="s">
        <v>172</v>
      </c>
    </row>
    <row r="933" spans="3:89" s="29" customFormat="1" ht="15" customHeight="1">
      <c r="D933" s="291"/>
      <c r="E933" s="291"/>
      <c r="F933" s="300"/>
      <c r="G933" s="300"/>
      <c r="H933" s="300"/>
      <c r="I933" s="300"/>
      <c r="J933" s="300"/>
      <c r="K933" s="300"/>
      <c r="L933" s="300"/>
      <c r="M933" s="300"/>
      <c r="N933" s="300"/>
      <c r="O933" s="300"/>
      <c r="P933" s="300"/>
      <c r="Q933" s="300"/>
      <c r="R933" s="300"/>
      <c r="S933" s="300"/>
      <c r="T933" s="300"/>
      <c r="U933" s="300"/>
      <c r="V933" s="300"/>
      <c r="W933" s="300"/>
      <c r="X933" s="300"/>
      <c r="Y933" s="300"/>
      <c r="Z933" s="300"/>
      <c r="AA933" s="300"/>
      <c r="AB933" s="300"/>
      <c r="AC933" s="300"/>
      <c r="AD933" s="300"/>
      <c r="AE933" s="300"/>
      <c r="AF933" s="300"/>
      <c r="AG933" s="300"/>
      <c r="AH933" s="300"/>
      <c r="AI933" s="300"/>
      <c r="AJ933" s="300"/>
      <c r="AK933" s="300"/>
      <c r="AL933" s="300"/>
      <c r="AM933" s="300"/>
      <c r="AN933" s="300"/>
      <c r="AO933" s="300"/>
      <c r="AP933" s="300"/>
      <c r="AQ933" s="300"/>
      <c r="AR933" s="300"/>
      <c r="AS933" s="300"/>
      <c r="AT933" s="300"/>
      <c r="AU933" s="300"/>
      <c r="AV933" s="300"/>
      <c r="AW933" s="300"/>
      <c r="AX933" s="300"/>
      <c r="AY933" s="300"/>
      <c r="AZ933" s="300"/>
      <c r="BA933" s="300"/>
      <c r="BB933" s="300"/>
      <c r="BC933" s="300"/>
      <c r="BD933" s="300"/>
      <c r="BE933" s="300"/>
      <c r="BF933" s="300"/>
      <c r="BG933" s="300"/>
      <c r="BH933" s="300"/>
      <c r="BI933" s="300"/>
      <c r="BJ933" s="300"/>
      <c r="BK933" s="300"/>
      <c r="BL933" s="300"/>
      <c r="BM933" s="300"/>
      <c r="BN933" s="300"/>
      <c r="BO933" s="300"/>
      <c r="BP933" s="300"/>
      <c r="BQ933" s="300"/>
      <c r="BR933" s="300"/>
      <c r="BS933" s="300"/>
      <c r="BT933" s="300"/>
      <c r="BU933" s="300"/>
      <c r="BV933" s="300"/>
      <c r="BW933" s="300"/>
      <c r="BX933" s="300"/>
      <c r="BY933" s="300"/>
      <c r="BZ933" s="300"/>
      <c r="CA933" s="300"/>
      <c r="CB933" s="300"/>
      <c r="CC933" s="300"/>
      <c r="CD933" s="300"/>
      <c r="CE933" s="300"/>
      <c r="CF933" s="300"/>
      <c r="CG933" s="300"/>
      <c r="CH933" s="300"/>
      <c r="CI933" s="300"/>
      <c r="CJ933" s="18"/>
      <c r="CK933" s="50" t="s">
        <v>172</v>
      </c>
    </row>
    <row r="934" spans="3:89" s="29" customFormat="1" ht="15" customHeight="1">
      <c r="C934" s="266" t="str">
        <f>C932</f>
        <v>Association and Other Fees</v>
      </c>
      <c r="D934" s="249" t="s">
        <v>296</v>
      </c>
      <c r="E934" s="249" t="s">
        <v>303</v>
      </c>
      <c r="F934" s="265" t="s">
        <v>295</v>
      </c>
      <c r="G934" s="264" t="s">
        <v>294</v>
      </c>
      <c r="H934" s="300"/>
      <c r="I934" s="300"/>
      <c r="J934" s="300"/>
      <c r="K934" s="300"/>
      <c r="L934" s="300"/>
      <c r="M934" s="300"/>
      <c r="N934" s="300"/>
      <c r="O934" s="300"/>
      <c r="P934" s="300"/>
      <c r="Q934" s="300"/>
      <c r="R934" s="300"/>
      <c r="S934" s="300"/>
      <c r="T934" s="300"/>
      <c r="U934" s="300"/>
      <c r="V934" s="300"/>
      <c r="W934" s="300"/>
      <c r="X934" s="300"/>
      <c r="Y934" s="300"/>
      <c r="Z934" s="300"/>
      <c r="AA934" s="300"/>
      <c r="AB934" s="300"/>
      <c r="AC934" s="300"/>
      <c r="AD934" s="300"/>
      <c r="AE934" s="300"/>
      <c r="AF934" s="300"/>
      <c r="AG934" s="300"/>
      <c r="AH934" s="300"/>
      <c r="AI934" s="300"/>
      <c r="AJ934" s="300"/>
      <c r="AK934" s="300"/>
      <c r="AL934" s="300"/>
      <c r="AM934" s="300"/>
      <c r="AN934" s="300"/>
      <c r="AO934" s="300"/>
      <c r="AP934" s="300"/>
      <c r="AQ934" s="300"/>
      <c r="AR934" s="300"/>
      <c r="AS934" s="300"/>
      <c r="AT934" s="300"/>
      <c r="AU934" s="300"/>
      <c r="AV934" s="300"/>
      <c r="AW934" s="300"/>
      <c r="AX934" s="300"/>
      <c r="AY934" s="300"/>
      <c r="AZ934" s="300"/>
      <c r="BA934" s="300"/>
      <c r="BB934" s="300"/>
      <c r="BC934" s="300"/>
      <c r="BD934" s="300"/>
      <c r="BE934" s="300"/>
      <c r="BF934" s="300"/>
      <c r="BG934" s="300"/>
      <c r="BH934" s="300"/>
      <c r="BI934" s="300"/>
      <c r="BJ934" s="300"/>
      <c r="BK934" s="300"/>
      <c r="BL934" s="300"/>
      <c r="BM934" s="300"/>
      <c r="BN934" s="300"/>
      <c r="BO934" s="300"/>
      <c r="BP934" s="300"/>
      <c r="BQ934" s="300"/>
      <c r="BR934" s="300"/>
      <c r="BS934" s="300"/>
      <c r="BT934" s="300"/>
      <c r="BU934" s="300"/>
      <c r="BV934" s="300"/>
      <c r="BW934" s="300"/>
      <c r="BX934" s="300"/>
      <c r="BY934" s="300"/>
      <c r="BZ934" s="300"/>
      <c r="CA934" s="300"/>
      <c r="CB934" s="300"/>
      <c r="CC934" s="300"/>
      <c r="CD934" s="300"/>
      <c r="CE934" s="300"/>
      <c r="CF934" s="300"/>
      <c r="CG934" s="300"/>
      <c r="CH934" s="300"/>
      <c r="CI934" s="300"/>
      <c r="CJ934" s="18"/>
      <c r="CK934" s="50" t="s">
        <v>172</v>
      </c>
    </row>
    <row r="935" spans="3:89" s="29" customFormat="1" ht="15" customHeight="1">
      <c r="C935" s="158" t="str">
        <f>C934</f>
        <v>Association and Other Fees</v>
      </c>
      <c r="D935" s="118">
        <f>IF(C$76="","",IF(E935="",G935+F935,E935))</f>
        <v>360000</v>
      </c>
      <c r="E935" s="80"/>
      <c r="F935" s="93">
        <v>360000</v>
      </c>
      <c r="G935" s="93">
        <v>0</v>
      </c>
      <c r="H935" s="300"/>
      <c r="I935" s="300"/>
      <c r="J935" s="300"/>
      <c r="K935" s="300"/>
      <c r="L935" s="300"/>
      <c r="M935" s="300"/>
      <c r="N935" s="300"/>
      <c r="O935" s="300"/>
      <c r="P935" s="300"/>
      <c r="Q935" s="300"/>
      <c r="R935" s="300"/>
      <c r="S935" s="300"/>
      <c r="T935" s="300"/>
      <c r="U935" s="300"/>
      <c r="V935" s="300"/>
      <c r="W935" s="300"/>
      <c r="X935" s="300"/>
      <c r="Y935" s="300"/>
      <c r="Z935" s="300"/>
      <c r="AA935" s="300"/>
      <c r="AB935" s="300"/>
      <c r="AC935" s="300"/>
      <c r="AD935" s="300"/>
      <c r="AE935" s="300"/>
      <c r="AF935" s="300"/>
      <c r="AG935" s="300"/>
      <c r="AH935" s="300"/>
      <c r="AI935" s="300"/>
      <c r="AJ935" s="300"/>
      <c r="AK935" s="300"/>
      <c r="AL935" s="300"/>
      <c r="AM935" s="300"/>
      <c r="AN935" s="300"/>
      <c r="AO935" s="300"/>
      <c r="AP935" s="300"/>
      <c r="AQ935" s="300"/>
      <c r="AR935" s="300"/>
      <c r="AS935" s="300"/>
      <c r="AT935" s="300"/>
      <c r="AU935" s="300"/>
      <c r="AV935" s="300"/>
      <c r="AW935" s="300"/>
      <c r="AX935" s="300"/>
      <c r="AY935" s="300"/>
      <c r="AZ935" s="300"/>
      <c r="BA935" s="300"/>
      <c r="BB935" s="300"/>
      <c r="BC935" s="300"/>
      <c r="BD935" s="300"/>
      <c r="BE935" s="300"/>
      <c r="BF935" s="300"/>
      <c r="BG935" s="300"/>
      <c r="BH935" s="300"/>
      <c r="BI935" s="300"/>
      <c r="BJ935" s="300"/>
      <c r="BK935" s="300"/>
      <c r="BL935" s="300"/>
      <c r="BM935" s="300"/>
      <c r="BN935" s="300"/>
      <c r="BO935" s="300"/>
      <c r="BP935" s="300"/>
      <c r="BQ935" s="300"/>
      <c r="BR935" s="300"/>
      <c r="BS935" s="300"/>
      <c r="BT935" s="300"/>
      <c r="BU935" s="300"/>
      <c r="BV935" s="300"/>
      <c r="BW935" s="300"/>
      <c r="BX935" s="300"/>
      <c r="BY935" s="300"/>
      <c r="BZ935" s="300"/>
      <c r="CA935" s="300"/>
      <c r="CB935" s="300"/>
      <c r="CC935" s="300"/>
      <c r="CD935" s="300"/>
      <c r="CE935" s="300"/>
      <c r="CF935" s="300"/>
      <c r="CG935" s="300"/>
      <c r="CH935" s="300"/>
      <c r="CI935" s="300"/>
      <c r="CJ935" s="18"/>
      <c r="CK935" s="50" t="s">
        <v>172</v>
      </c>
    </row>
    <row r="936" spans="3:89" s="29" customFormat="1" ht="15" customHeight="1">
      <c r="C936" s="34" t="str">
        <f>"Initial " &amp;C932&amp; " Input"</f>
        <v>Initial Association and Other Fees Input</v>
      </c>
      <c r="D936" s="118">
        <f>IF(C$76="","",IF(E936="",G936+F936,E936))</f>
        <v>0</v>
      </c>
      <c r="E936" s="80"/>
      <c r="F936" s="93">
        <v>0</v>
      </c>
      <c r="G936" s="93">
        <v>0</v>
      </c>
      <c r="H936" s="300"/>
      <c r="I936" s="300"/>
      <c r="J936" s="300"/>
      <c r="K936" s="300"/>
      <c r="L936" s="300"/>
      <c r="M936" s="300"/>
      <c r="N936" s="300"/>
      <c r="O936" s="300"/>
      <c r="P936" s="300"/>
      <c r="Q936" s="300"/>
      <c r="R936" s="300"/>
      <c r="S936" s="300"/>
      <c r="T936" s="300"/>
      <c r="U936" s="300"/>
      <c r="V936" s="300"/>
      <c r="W936" s="300"/>
      <c r="X936" s="300"/>
      <c r="Y936" s="300"/>
      <c r="Z936" s="300"/>
      <c r="AA936" s="300"/>
      <c r="AB936" s="300"/>
      <c r="AC936" s="300"/>
      <c r="AD936" s="300"/>
      <c r="AE936" s="300"/>
      <c r="AF936" s="300"/>
      <c r="AG936" s="300"/>
      <c r="AH936" s="300"/>
      <c r="AI936" s="300"/>
      <c r="AJ936" s="300"/>
      <c r="AK936" s="300"/>
      <c r="AL936" s="300"/>
      <c r="AM936" s="300"/>
      <c r="AN936" s="300"/>
      <c r="AO936" s="300"/>
      <c r="AP936" s="300"/>
      <c r="AQ936" s="300"/>
      <c r="AR936" s="300"/>
      <c r="AS936" s="300"/>
      <c r="AT936" s="300"/>
      <c r="AU936" s="300"/>
      <c r="AV936" s="300"/>
      <c r="AW936" s="300"/>
      <c r="AX936" s="300"/>
      <c r="AY936" s="300"/>
      <c r="AZ936" s="300"/>
      <c r="BA936" s="300"/>
      <c r="BB936" s="300"/>
      <c r="BC936" s="300"/>
      <c r="BD936" s="300"/>
      <c r="BE936" s="300"/>
      <c r="BF936" s="300"/>
      <c r="BG936" s="300"/>
      <c r="BH936" s="300"/>
      <c r="BI936" s="300"/>
      <c r="BJ936" s="300"/>
      <c r="BK936" s="300"/>
      <c r="BL936" s="300"/>
      <c r="BM936" s="300"/>
      <c r="BN936" s="300"/>
      <c r="BO936" s="300"/>
      <c r="BP936" s="300"/>
      <c r="BQ936" s="300"/>
      <c r="BR936" s="300"/>
      <c r="BS936" s="300"/>
      <c r="BT936" s="300"/>
      <c r="BU936" s="300"/>
      <c r="BV936" s="300"/>
      <c r="BW936" s="300"/>
      <c r="BX936" s="300"/>
      <c r="BY936" s="300"/>
      <c r="BZ936" s="300"/>
      <c r="CA936" s="300"/>
      <c r="CB936" s="300"/>
      <c r="CC936" s="300"/>
      <c r="CD936" s="300"/>
      <c r="CE936" s="300"/>
      <c r="CF936" s="300"/>
      <c r="CG936" s="300"/>
      <c r="CH936" s="300"/>
      <c r="CI936" s="300"/>
      <c r="CJ936" s="18"/>
      <c r="CK936" s="50" t="s">
        <v>172</v>
      </c>
    </row>
    <row r="937" spans="3:89" s="29" customFormat="1" ht="15" customHeight="1">
      <c r="C937" s="34" t="s">
        <v>311</v>
      </c>
      <c r="D937" s="118">
        <f>D935-D936</f>
        <v>360000</v>
      </c>
      <c r="E937" s="118"/>
      <c r="F937" s="118">
        <f>F935-F936</f>
        <v>360000</v>
      </c>
      <c r="G937" s="118">
        <f>G935-G936</f>
        <v>0</v>
      </c>
      <c r="H937" s="300"/>
      <c r="I937" s="300"/>
      <c r="J937" s="300"/>
      <c r="K937" s="300"/>
      <c r="L937" s="300"/>
      <c r="M937" s="300"/>
      <c r="N937" s="300"/>
      <c r="O937" s="300"/>
      <c r="P937" s="300"/>
      <c r="Q937" s="300"/>
      <c r="R937" s="300"/>
      <c r="S937" s="300"/>
      <c r="T937" s="300"/>
      <c r="U937" s="300"/>
      <c r="V937" s="300"/>
      <c r="W937" s="300"/>
      <c r="X937" s="300"/>
      <c r="Y937" s="300"/>
      <c r="Z937" s="300"/>
      <c r="AA937" s="300"/>
      <c r="AB937" s="300"/>
      <c r="AC937" s="300"/>
      <c r="AD937" s="300"/>
      <c r="AE937" s="300"/>
      <c r="AF937" s="300"/>
      <c r="AG937" s="300"/>
      <c r="AH937" s="300"/>
      <c r="AI937" s="300"/>
      <c r="AJ937" s="300"/>
      <c r="AK937" s="300"/>
      <c r="AL937" s="300"/>
      <c r="AM937" s="300"/>
      <c r="AN937" s="300"/>
      <c r="AO937" s="300"/>
      <c r="AP937" s="300"/>
      <c r="AQ937" s="300"/>
      <c r="AR937" s="300"/>
      <c r="AS937" s="300"/>
      <c r="AT937" s="300"/>
      <c r="AU937" s="300"/>
      <c r="AV937" s="300"/>
      <c r="AW937" s="300"/>
      <c r="AX937" s="300"/>
      <c r="AY937" s="300"/>
      <c r="AZ937" s="300"/>
      <c r="BA937" s="300"/>
      <c r="BB937" s="300"/>
      <c r="BC937" s="300"/>
      <c r="BD937" s="300"/>
      <c r="BE937" s="300"/>
      <c r="BF937" s="300"/>
      <c r="BG937" s="300"/>
      <c r="BH937" s="300"/>
      <c r="BI937" s="300"/>
      <c r="BJ937" s="300"/>
      <c r="BK937" s="300"/>
      <c r="BL937" s="300"/>
      <c r="BM937" s="300"/>
      <c r="BN937" s="300"/>
      <c r="BO937" s="300"/>
      <c r="BP937" s="300"/>
      <c r="BQ937" s="300"/>
      <c r="BR937" s="300"/>
      <c r="BS937" s="300"/>
      <c r="BT937" s="300"/>
      <c r="BU937" s="300"/>
      <c r="BV937" s="300"/>
      <c r="BW937" s="300"/>
      <c r="BX937" s="300"/>
      <c r="BY937" s="300"/>
      <c r="BZ937" s="300"/>
      <c r="CA937" s="300"/>
      <c r="CB937" s="300"/>
      <c r="CC937" s="300"/>
      <c r="CD937" s="300"/>
      <c r="CE937" s="300"/>
      <c r="CF937" s="300"/>
      <c r="CG937" s="300"/>
      <c r="CH937" s="300"/>
      <c r="CI937" s="300"/>
      <c r="CJ937" s="18"/>
      <c r="CK937" s="50" t="s">
        <v>172</v>
      </c>
    </row>
    <row r="938" spans="3:89" s="29" customFormat="1" ht="15" customHeight="1">
      <c r="C938" s="34"/>
      <c r="D938" s="118"/>
      <c r="E938" s="80"/>
      <c r="F938" s="290"/>
      <c r="G938" s="290"/>
      <c r="H938" s="300"/>
      <c r="I938" s="300"/>
      <c r="J938" s="300"/>
      <c r="K938" s="300"/>
      <c r="L938" s="300"/>
      <c r="M938" s="300"/>
      <c r="N938" s="300"/>
      <c r="O938" s="300"/>
      <c r="P938" s="300"/>
      <c r="Q938" s="300"/>
      <c r="R938" s="300"/>
      <c r="S938" s="300"/>
      <c r="T938" s="300"/>
      <c r="U938" s="300"/>
      <c r="V938" s="300"/>
      <c r="W938" s="300"/>
      <c r="X938" s="300"/>
      <c r="Y938" s="300"/>
      <c r="Z938" s="300"/>
      <c r="AA938" s="300"/>
      <c r="AB938" s="300"/>
      <c r="AC938" s="300"/>
      <c r="AD938" s="300"/>
      <c r="AE938" s="300"/>
      <c r="AF938" s="300"/>
      <c r="AG938" s="300"/>
      <c r="AH938" s="300"/>
      <c r="AI938" s="300"/>
      <c r="AJ938" s="300"/>
      <c r="AK938" s="300"/>
      <c r="AL938" s="300"/>
      <c r="AM938" s="300"/>
      <c r="AN938" s="300"/>
      <c r="AO938" s="300"/>
      <c r="AP938" s="300"/>
      <c r="AQ938" s="300"/>
      <c r="AR938" s="300"/>
      <c r="AS938" s="300"/>
      <c r="AT938" s="300"/>
      <c r="AU938" s="300"/>
      <c r="AV938" s="300"/>
      <c r="AW938" s="300"/>
      <c r="AX938" s="300"/>
      <c r="AY938" s="300"/>
      <c r="AZ938" s="300"/>
      <c r="BA938" s="300"/>
      <c r="BB938" s="300"/>
      <c r="BC938" s="300"/>
      <c r="BD938" s="300"/>
      <c r="BE938" s="300"/>
      <c r="BF938" s="300"/>
      <c r="BG938" s="300"/>
      <c r="BH938" s="300"/>
      <c r="BI938" s="300"/>
      <c r="BJ938" s="300"/>
      <c r="BK938" s="300"/>
      <c r="BL938" s="300"/>
      <c r="BM938" s="300"/>
      <c r="BN938" s="300"/>
      <c r="BO938" s="300"/>
      <c r="BP938" s="300"/>
      <c r="BQ938" s="300"/>
      <c r="BR938" s="300"/>
      <c r="BS938" s="300"/>
      <c r="BT938" s="300"/>
      <c r="BU938" s="300"/>
      <c r="BV938" s="300"/>
      <c r="BW938" s="300"/>
      <c r="BX938" s="300"/>
      <c r="BY938" s="300"/>
      <c r="BZ938" s="300"/>
      <c r="CA938" s="300"/>
      <c r="CB938" s="300"/>
      <c r="CC938" s="300"/>
      <c r="CD938" s="300"/>
      <c r="CE938" s="300"/>
      <c r="CF938" s="300"/>
      <c r="CG938" s="300"/>
      <c r="CH938" s="300"/>
      <c r="CI938" s="300"/>
      <c r="CJ938" s="18"/>
      <c r="CK938" s="50" t="s">
        <v>172</v>
      </c>
    </row>
    <row r="939" spans="3:89" s="29" customFormat="1" ht="15" customHeight="1">
      <c r="C939" s="34" t="str">
        <f>C934&amp;" Start Period"</f>
        <v>Association and Other Fees Start Period</v>
      </c>
      <c r="D939" s="233">
        <f>MIN(F939:G939)</f>
        <v>18</v>
      </c>
      <c r="F939" s="282">
        <v>18</v>
      </c>
      <c r="G939" s="282"/>
      <c r="H939" s="300"/>
      <c r="I939" s="300"/>
      <c r="J939" s="300"/>
      <c r="K939" s="300"/>
      <c r="L939" s="300"/>
      <c r="M939" s="300"/>
      <c r="N939" s="300"/>
      <c r="O939" s="300"/>
      <c r="P939" s="300"/>
      <c r="Q939" s="300"/>
      <c r="R939" s="300"/>
      <c r="S939" s="300"/>
      <c r="T939" s="300"/>
      <c r="U939" s="300"/>
      <c r="V939" s="300"/>
      <c r="W939" s="300"/>
      <c r="X939" s="300"/>
      <c r="Y939" s="300"/>
      <c r="Z939" s="300"/>
      <c r="AA939" s="300"/>
      <c r="AB939" s="300"/>
      <c r="AC939" s="300"/>
      <c r="AD939" s="300"/>
      <c r="AE939" s="300"/>
      <c r="AF939" s="300"/>
      <c r="AG939" s="300"/>
      <c r="AH939" s="300"/>
      <c r="AI939" s="300"/>
      <c r="AJ939" s="300"/>
      <c r="AK939" s="300"/>
      <c r="AL939" s="300"/>
      <c r="AM939" s="300"/>
      <c r="AN939" s="300"/>
      <c r="AO939" s="300"/>
      <c r="AP939" s="300"/>
      <c r="AQ939" s="300"/>
      <c r="AR939" s="300"/>
      <c r="AS939" s="300"/>
      <c r="AT939" s="300"/>
      <c r="AU939" s="300"/>
      <c r="AV939" s="300"/>
      <c r="AW939" s="300"/>
      <c r="AX939" s="300"/>
      <c r="AY939" s="300"/>
      <c r="AZ939" s="300"/>
      <c r="BA939" s="300"/>
      <c r="BB939" s="300"/>
      <c r="BC939" s="300"/>
      <c r="BD939" s="300"/>
      <c r="BE939" s="300"/>
      <c r="BF939" s="300"/>
      <c r="BG939" s="300"/>
      <c r="BH939" s="300"/>
      <c r="BI939" s="300"/>
      <c r="BJ939" s="300"/>
      <c r="BK939" s="300"/>
      <c r="BL939" s="300"/>
      <c r="BM939" s="300"/>
      <c r="BN939" s="300"/>
      <c r="BO939" s="300"/>
      <c r="BP939" s="300"/>
      <c r="BQ939" s="300"/>
      <c r="BR939" s="300"/>
      <c r="BS939" s="300"/>
      <c r="BT939" s="300"/>
      <c r="BU939" s="300"/>
      <c r="BV939" s="300"/>
      <c r="BW939" s="300"/>
      <c r="BX939" s="300"/>
      <c r="BY939" s="300"/>
      <c r="BZ939" s="300"/>
      <c r="CA939" s="300"/>
      <c r="CB939" s="300"/>
      <c r="CC939" s="300"/>
      <c r="CD939" s="300"/>
      <c r="CE939" s="300"/>
      <c r="CF939" s="300"/>
      <c r="CG939" s="300"/>
      <c r="CH939" s="300"/>
      <c r="CI939" s="300"/>
      <c r="CJ939" s="18"/>
      <c r="CK939" s="50" t="s">
        <v>172</v>
      </c>
    </row>
    <row r="940" spans="3:89" s="29" customFormat="1" ht="15" customHeight="1">
      <c r="C940" s="207" t="s">
        <v>13</v>
      </c>
      <c r="D940" s="206">
        <f>IF(D939="","",INDEX($F$16:$CK$17,1,MATCH(D939,$F$17:$CK$17,1)))</f>
        <v>42643</v>
      </c>
      <c r="F940" s="206">
        <f>IF(F939="","",INDEX($F$16:$CK$17,1,MATCH(F939,$F$17:$CK$17,1)))</f>
        <v>42643</v>
      </c>
      <c r="G940" s="206" t="str">
        <f>IF(G939="","",INDEX($F$16:$CK$17,1,MATCH(G939,$F$17:$CK$17,1)))</f>
        <v/>
      </c>
      <c r="H940" s="300"/>
      <c r="I940" s="300"/>
      <c r="J940" s="300"/>
      <c r="K940" s="300"/>
      <c r="L940" s="300"/>
      <c r="M940" s="300"/>
      <c r="N940" s="300"/>
      <c r="O940" s="300"/>
      <c r="P940" s="300"/>
      <c r="Q940" s="300"/>
      <c r="R940" s="300"/>
      <c r="S940" s="300"/>
      <c r="T940" s="300"/>
      <c r="U940" s="300"/>
      <c r="V940" s="300"/>
      <c r="W940" s="300"/>
      <c r="X940" s="300"/>
      <c r="Y940" s="300"/>
      <c r="Z940" s="300"/>
      <c r="AA940" s="300"/>
      <c r="AB940" s="300"/>
      <c r="AC940" s="300"/>
      <c r="AD940" s="300"/>
      <c r="AE940" s="300"/>
      <c r="AF940" s="300"/>
      <c r="AG940" s="300"/>
      <c r="AH940" s="300"/>
      <c r="AI940" s="300"/>
      <c r="AJ940" s="300"/>
      <c r="AK940" s="300"/>
      <c r="AL940" s="300"/>
      <c r="AM940" s="300"/>
      <c r="AN940" s="300"/>
      <c r="AO940" s="300"/>
      <c r="AP940" s="300"/>
      <c r="AQ940" s="300"/>
      <c r="AR940" s="300"/>
      <c r="AS940" s="300"/>
      <c r="AT940" s="300"/>
      <c r="AU940" s="300"/>
      <c r="AV940" s="300"/>
      <c r="AW940" s="300"/>
      <c r="AX940" s="300"/>
      <c r="AY940" s="300"/>
      <c r="AZ940" s="300"/>
      <c r="BA940" s="300"/>
      <c r="BB940" s="300"/>
      <c r="BC940" s="300"/>
      <c r="BD940" s="300"/>
      <c r="BE940" s="300"/>
      <c r="BF940" s="300"/>
      <c r="BG940" s="300"/>
      <c r="BH940" s="300"/>
      <c r="BI940" s="300"/>
      <c r="BJ940" s="300"/>
      <c r="BK940" s="300"/>
      <c r="BL940" s="300"/>
      <c r="BM940" s="300"/>
      <c r="BN940" s="300"/>
      <c r="BO940" s="300"/>
      <c r="BP940" s="300"/>
      <c r="BQ940" s="300"/>
      <c r="BR940" s="300"/>
      <c r="BS940" s="300"/>
      <c r="BT940" s="300"/>
      <c r="BU940" s="300"/>
      <c r="BV940" s="300"/>
      <c r="BW940" s="300"/>
      <c r="BX940" s="300"/>
      <c r="BY940" s="300"/>
      <c r="BZ940" s="300"/>
      <c r="CA940" s="300"/>
      <c r="CB940" s="300"/>
      <c r="CC940" s="300"/>
      <c r="CD940" s="300"/>
      <c r="CE940" s="300"/>
      <c r="CF940" s="300"/>
      <c r="CG940" s="300"/>
      <c r="CH940" s="300"/>
      <c r="CI940" s="300"/>
      <c r="CJ940" s="18"/>
      <c r="CK940" s="50" t="s">
        <v>172</v>
      </c>
    </row>
    <row r="941" spans="3:89" s="29" customFormat="1" ht="15" customHeight="1">
      <c r="C941" s="34" t="str">
        <f>C934&amp;" End Period"</f>
        <v>Association and Other Fees End Period</v>
      </c>
      <c r="D941" s="233">
        <f>MAX(F941:G941)</f>
        <v>18</v>
      </c>
      <c r="F941" s="282">
        <v>18</v>
      </c>
      <c r="G941" s="282"/>
      <c r="H941" s="300"/>
      <c r="I941" s="300"/>
      <c r="J941" s="300"/>
      <c r="K941" s="300"/>
      <c r="L941" s="300"/>
      <c r="M941" s="300"/>
      <c r="N941" s="300"/>
      <c r="O941" s="300"/>
      <c r="P941" s="300"/>
      <c r="Q941" s="300"/>
      <c r="R941" s="300"/>
      <c r="S941" s="300"/>
      <c r="T941" s="300"/>
      <c r="U941" s="300"/>
      <c r="V941" s="300"/>
      <c r="W941" s="300"/>
      <c r="X941" s="300"/>
      <c r="Y941" s="300"/>
      <c r="Z941" s="300"/>
      <c r="AA941" s="300"/>
      <c r="AB941" s="300"/>
      <c r="AC941" s="300"/>
      <c r="AD941" s="300"/>
      <c r="AE941" s="300"/>
      <c r="AF941" s="300"/>
      <c r="AG941" s="300"/>
      <c r="AH941" s="300"/>
      <c r="AI941" s="300"/>
      <c r="AJ941" s="300"/>
      <c r="AK941" s="300"/>
      <c r="AL941" s="300"/>
      <c r="AM941" s="300"/>
      <c r="AN941" s="300"/>
      <c r="AO941" s="300"/>
      <c r="AP941" s="300"/>
      <c r="AQ941" s="300"/>
      <c r="AR941" s="300"/>
      <c r="AS941" s="300"/>
      <c r="AT941" s="300"/>
      <c r="AU941" s="300"/>
      <c r="AV941" s="300"/>
      <c r="AW941" s="300"/>
      <c r="AX941" s="300"/>
      <c r="AY941" s="300"/>
      <c r="AZ941" s="300"/>
      <c r="BA941" s="300"/>
      <c r="BB941" s="300"/>
      <c r="BC941" s="300"/>
      <c r="BD941" s="300"/>
      <c r="BE941" s="300"/>
      <c r="BF941" s="300"/>
      <c r="BG941" s="300"/>
      <c r="BH941" s="300"/>
      <c r="BI941" s="300"/>
      <c r="BJ941" s="300"/>
      <c r="BK941" s="300"/>
      <c r="BL941" s="300"/>
      <c r="BM941" s="300"/>
      <c r="BN941" s="300"/>
      <c r="BO941" s="300"/>
      <c r="BP941" s="300"/>
      <c r="BQ941" s="300"/>
      <c r="BR941" s="300"/>
      <c r="BS941" s="300"/>
      <c r="BT941" s="300"/>
      <c r="BU941" s="300"/>
      <c r="BV941" s="300"/>
      <c r="BW941" s="300"/>
      <c r="BX941" s="300"/>
      <c r="BY941" s="300"/>
      <c r="BZ941" s="300"/>
      <c r="CA941" s="300"/>
      <c r="CB941" s="300"/>
      <c r="CC941" s="300"/>
      <c r="CD941" s="300"/>
      <c r="CE941" s="300"/>
      <c r="CF941" s="300"/>
      <c r="CG941" s="300"/>
      <c r="CH941" s="300"/>
      <c r="CI941" s="300"/>
      <c r="CJ941" s="18"/>
      <c r="CK941" s="50" t="s">
        <v>172</v>
      </c>
    </row>
    <row r="942" spans="3:89" s="29" customFormat="1" ht="15" customHeight="1">
      <c r="C942" s="207" t="s">
        <v>13</v>
      </c>
      <c r="D942" s="206">
        <f>IF(D941="","",INDEX($F$16:$CK$17,1,MATCH(D941,$F$17:$CK$17,1)))</f>
        <v>42643</v>
      </c>
      <c r="F942" s="206">
        <f>IF(F941="","",INDEX($F$16:$CK$17,1,MATCH(F941,$F$17:$CK$17,1)))</f>
        <v>42643</v>
      </c>
      <c r="G942" s="206" t="str">
        <f>IF(G941="","",INDEX($F$16:$CK$17,1,MATCH(G941,$F$17:$CK$17,1)))</f>
        <v/>
      </c>
      <c r="H942" s="300"/>
      <c r="I942" s="300"/>
      <c r="J942" s="300"/>
      <c r="K942" s="300"/>
      <c r="L942" s="300"/>
      <c r="M942" s="300"/>
      <c r="N942" s="300"/>
      <c r="O942" s="300"/>
      <c r="P942" s="300"/>
      <c r="Q942" s="300"/>
      <c r="R942" s="300"/>
      <c r="S942" s="300"/>
      <c r="T942" s="300"/>
      <c r="U942" s="300"/>
      <c r="V942" s="300"/>
      <c r="W942" s="300"/>
      <c r="X942" s="300"/>
      <c r="Y942" s="300"/>
      <c r="Z942" s="300"/>
      <c r="AA942" s="300"/>
      <c r="AB942" s="300"/>
      <c r="AC942" s="300"/>
      <c r="AD942" s="300"/>
      <c r="AE942" s="300"/>
      <c r="AF942" s="300"/>
      <c r="AG942" s="300"/>
      <c r="AH942" s="300"/>
      <c r="AI942" s="300"/>
      <c r="AJ942" s="300"/>
      <c r="AK942" s="300"/>
      <c r="AL942" s="300"/>
      <c r="AM942" s="300"/>
      <c r="AN942" s="300"/>
      <c r="AO942" s="300"/>
      <c r="AP942" s="300"/>
      <c r="AQ942" s="300"/>
      <c r="AR942" s="300"/>
      <c r="AS942" s="300"/>
      <c r="AT942" s="300"/>
      <c r="AU942" s="300"/>
      <c r="AV942" s="300"/>
      <c r="AW942" s="300"/>
      <c r="AX942" s="300"/>
      <c r="AY942" s="300"/>
      <c r="AZ942" s="300"/>
      <c r="BA942" s="300"/>
      <c r="BB942" s="300"/>
      <c r="BC942" s="300"/>
      <c r="BD942" s="300"/>
      <c r="BE942" s="300"/>
      <c r="BF942" s="300"/>
      <c r="BG942" s="300"/>
      <c r="BH942" s="300"/>
      <c r="BI942" s="300"/>
      <c r="BJ942" s="300"/>
      <c r="BK942" s="300"/>
      <c r="BL942" s="300"/>
      <c r="BM942" s="300"/>
      <c r="BN942" s="300"/>
      <c r="BO942" s="300"/>
      <c r="BP942" s="300"/>
      <c r="BQ942" s="300"/>
      <c r="BR942" s="300"/>
      <c r="BS942" s="300"/>
      <c r="BT942" s="300"/>
      <c r="BU942" s="300"/>
      <c r="BV942" s="300"/>
      <c r="BW942" s="300"/>
      <c r="BX942" s="300"/>
      <c r="BY942" s="300"/>
      <c r="BZ942" s="300"/>
      <c r="CA942" s="300"/>
      <c r="CB942" s="300"/>
      <c r="CC942" s="300"/>
      <c r="CD942" s="300"/>
      <c r="CE942" s="300"/>
      <c r="CF942" s="300"/>
      <c r="CG942" s="300"/>
      <c r="CH942" s="300"/>
      <c r="CI942" s="300"/>
      <c r="CJ942" s="18"/>
      <c r="CK942" s="50" t="s">
        <v>172</v>
      </c>
    </row>
    <row r="943" spans="3:89" s="29" customFormat="1" ht="15" customHeight="1">
      <c r="C943" s="18"/>
      <c r="D943" s="242"/>
      <c r="E943" s="243"/>
      <c r="F943" s="242"/>
      <c r="G943" s="18"/>
      <c r="H943" s="300"/>
      <c r="I943" s="300"/>
      <c r="J943" s="300"/>
      <c r="K943" s="300"/>
      <c r="L943" s="300"/>
      <c r="M943" s="300"/>
      <c r="N943" s="300"/>
      <c r="O943" s="300"/>
      <c r="P943" s="300"/>
      <c r="Q943" s="300"/>
      <c r="R943" s="300"/>
      <c r="S943" s="300"/>
      <c r="T943" s="300"/>
      <c r="U943" s="300"/>
      <c r="V943" s="300"/>
      <c r="W943" s="300"/>
      <c r="X943" s="300"/>
      <c r="Y943" s="300"/>
      <c r="Z943" s="300"/>
      <c r="AA943" s="300"/>
      <c r="AB943" s="300"/>
      <c r="AC943" s="300"/>
      <c r="AD943" s="300"/>
      <c r="AE943" s="300"/>
      <c r="AF943" s="300"/>
      <c r="AG943" s="300"/>
      <c r="AH943" s="300"/>
      <c r="AI943" s="300"/>
      <c r="AJ943" s="300"/>
      <c r="AK943" s="300"/>
      <c r="AL943" s="300"/>
      <c r="AM943" s="300"/>
      <c r="AN943" s="300"/>
      <c r="AO943" s="300"/>
      <c r="AP943" s="300"/>
      <c r="AQ943" s="300"/>
      <c r="AR943" s="300"/>
      <c r="AS943" s="300"/>
      <c r="AT943" s="300"/>
      <c r="AU943" s="300"/>
      <c r="AV943" s="300"/>
      <c r="AW943" s="300"/>
      <c r="AX943" s="300"/>
      <c r="AY943" s="300"/>
      <c r="AZ943" s="300"/>
      <c r="BA943" s="300"/>
      <c r="BB943" s="300"/>
      <c r="BC943" s="300"/>
      <c r="BD943" s="300"/>
      <c r="BE943" s="300"/>
      <c r="BF943" s="300"/>
      <c r="BG943" s="300"/>
      <c r="BH943" s="300"/>
      <c r="BI943" s="300"/>
      <c r="BJ943" s="300"/>
      <c r="BK943" s="300"/>
      <c r="BL943" s="300"/>
      <c r="BM943" s="300"/>
      <c r="BN943" s="300"/>
      <c r="BO943" s="300"/>
      <c r="BP943" s="300"/>
      <c r="BQ943" s="300"/>
      <c r="BR943" s="300"/>
      <c r="BS943" s="300"/>
      <c r="BT943" s="300"/>
      <c r="BU943" s="300"/>
      <c r="BV943" s="300"/>
      <c r="BW943" s="300"/>
      <c r="BX943" s="300"/>
      <c r="BY943" s="300"/>
      <c r="BZ943" s="300"/>
      <c r="CA943" s="300"/>
      <c r="CB943" s="300"/>
      <c r="CC943" s="300"/>
      <c r="CD943" s="300"/>
      <c r="CE943" s="300"/>
      <c r="CF943" s="300"/>
      <c r="CG943" s="300"/>
      <c r="CH943" s="300"/>
      <c r="CI943" s="300"/>
      <c r="CJ943" s="18"/>
      <c r="CK943" s="50" t="s">
        <v>172</v>
      </c>
    </row>
    <row r="944" spans="3:89" s="29" customFormat="1" ht="15" customHeight="1">
      <c r="C944" s="34" t="s">
        <v>300</v>
      </c>
      <c r="D944" s="281" t="s">
        <v>299</v>
      </c>
      <c r="E944" s="280">
        <f>IF(D944=F944,0,1)</f>
        <v>0</v>
      </c>
      <c r="F944" s="279" t="s">
        <v>299</v>
      </c>
      <c r="G944" s="279" t="s">
        <v>298</v>
      </c>
      <c r="H944" s="300"/>
      <c r="I944" s="300"/>
      <c r="J944" s="300"/>
      <c r="K944" s="300"/>
      <c r="L944" s="300"/>
      <c r="M944" s="300"/>
      <c r="N944" s="300"/>
      <c r="O944" s="300"/>
      <c r="P944" s="300"/>
      <c r="Q944" s="300"/>
      <c r="R944" s="300"/>
      <c r="S944" s="300"/>
      <c r="T944" s="300"/>
      <c r="U944" s="300"/>
      <c r="V944" s="300"/>
      <c r="W944" s="300"/>
      <c r="X944" s="300"/>
      <c r="Y944" s="300"/>
      <c r="Z944" s="300"/>
      <c r="AA944" s="300"/>
      <c r="AB944" s="300"/>
      <c r="AC944" s="300"/>
      <c r="AD944" s="300"/>
      <c r="AE944" s="300"/>
      <c r="AF944" s="300"/>
      <c r="AG944" s="300"/>
      <c r="AH944" s="300"/>
      <c r="AI944" s="300"/>
      <c r="AJ944" s="300"/>
      <c r="AK944" s="300"/>
      <c r="AL944" s="300"/>
      <c r="AM944" s="300"/>
      <c r="AN944" s="300"/>
      <c r="AO944" s="300"/>
      <c r="AP944" s="300"/>
      <c r="AQ944" s="300"/>
      <c r="AR944" s="300"/>
      <c r="AS944" s="300"/>
      <c r="AT944" s="300"/>
      <c r="AU944" s="300"/>
      <c r="AV944" s="300"/>
      <c r="AW944" s="300"/>
      <c r="AX944" s="300"/>
      <c r="AY944" s="300"/>
      <c r="AZ944" s="300"/>
      <c r="BA944" s="300"/>
      <c r="BB944" s="300"/>
      <c r="BC944" s="300"/>
      <c r="BD944" s="300"/>
      <c r="BE944" s="300"/>
      <c r="BF944" s="300"/>
      <c r="BG944" s="300"/>
      <c r="BH944" s="300"/>
      <c r="BI944" s="300"/>
      <c r="BJ944" s="300"/>
      <c r="BK944" s="300"/>
      <c r="BL944" s="300"/>
      <c r="BM944" s="300"/>
      <c r="BN944" s="300"/>
      <c r="BO944" s="300"/>
      <c r="BP944" s="300"/>
      <c r="BQ944" s="300"/>
      <c r="BR944" s="300"/>
      <c r="BS944" s="300"/>
      <c r="BT944" s="300"/>
      <c r="BU944" s="300"/>
      <c r="BV944" s="300"/>
      <c r="BW944" s="300"/>
      <c r="BX944" s="300"/>
      <c r="BY944" s="300"/>
      <c r="BZ944" s="300"/>
      <c r="CA944" s="300"/>
      <c r="CB944" s="300"/>
      <c r="CC944" s="300"/>
      <c r="CD944" s="300"/>
      <c r="CE944" s="300"/>
      <c r="CF944" s="300"/>
      <c r="CG944" s="300"/>
      <c r="CH944" s="300"/>
      <c r="CI944" s="300"/>
      <c r="CJ944" s="18"/>
      <c r="CK944" s="50" t="s">
        <v>172</v>
      </c>
    </row>
    <row r="945" spans="3:89" s="29" customFormat="1" ht="15" customHeight="1">
      <c r="C945" s="34" t="s">
        <v>310</v>
      </c>
      <c r="D945" s="281" t="s">
        <v>309</v>
      </c>
      <c r="E945" s="280">
        <f>IF(D945=F945,0,1)</f>
        <v>1</v>
      </c>
      <c r="F945" s="279" t="s">
        <v>151</v>
      </c>
      <c r="G945" s="279" t="s">
        <v>309</v>
      </c>
      <c r="H945" s="300"/>
      <c r="I945" s="300"/>
      <c r="J945" s="300"/>
      <c r="K945" s="300"/>
      <c r="L945" s="300"/>
      <c r="M945" s="300"/>
      <c r="N945" s="300"/>
      <c r="O945" s="300"/>
      <c r="P945" s="300"/>
      <c r="Q945" s="300"/>
      <c r="R945" s="300"/>
      <c r="S945" s="300"/>
      <c r="T945" s="300"/>
      <c r="U945" s="300"/>
      <c r="V945" s="300"/>
      <c r="W945" s="300"/>
      <c r="X945" s="300"/>
      <c r="Y945" s="300"/>
      <c r="Z945" s="300"/>
      <c r="AA945" s="300"/>
      <c r="AB945" s="300"/>
      <c r="AC945" s="300"/>
      <c r="AD945" s="300"/>
      <c r="AE945" s="300"/>
      <c r="AF945" s="300"/>
      <c r="AG945" s="300"/>
      <c r="AH945" s="300"/>
      <c r="AI945" s="300"/>
      <c r="AJ945" s="300"/>
      <c r="AK945" s="300"/>
      <c r="AL945" s="300"/>
      <c r="AM945" s="300"/>
      <c r="AN945" s="300"/>
      <c r="AO945" s="300"/>
      <c r="AP945" s="300"/>
      <c r="AQ945" s="300"/>
      <c r="AR945" s="300"/>
      <c r="AS945" s="300"/>
      <c r="AT945" s="300"/>
      <c r="AU945" s="300"/>
      <c r="AV945" s="300"/>
      <c r="AW945" s="300"/>
      <c r="AX945" s="300"/>
      <c r="AY945" s="300"/>
      <c r="AZ945" s="300"/>
      <c r="BA945" s="300"/>
      <c r="BB945" s="300"/>
      <c r="BC945" s="300"/>
      <c r="BD945" s="300"/>
      <c r="BE945" s="300"/>
      <c r="BF945" s="300"/>
      <c r="BG945" s="300"/>
      <c r="BH945" s="300"/>
      <c r="BI945" s="300"/>
      <c r="BJ945" s="300"/>
      <c r="BK945" s="300"/>
      <c r="BL945" s="300"/>
      <c r="BM945" s="300"/>
      <c r="BN945" s="300"/>
      <c r="BO945" s="300"/>
      <c r="BP945" s="300"/>
      <c r="BQ945" s="300"/>
      <c r="BR945" s="300"/>
      <c r="BS945" s="300"/>
      <c r="BT945" s="300"/>
      <c r="BU945" s="300"/>
      <c r="BV945" s="300"/>
      <c r="BW945" s="300"/>
      <c r="BX945" s="300"/>
      <c r="BY945" s="300"/>
      <c r="BZ945" s="300"/>
      <c r="CA945" s="300"/>
      <c r="CB945" s="300"/>
      <c r="CC945" s="300"/>
      <c r="CD945" s="300"/>
      <c r="CE945" s="300"/>
      <c r="CF945" s="300"/>
      <c r="CG945" s="300"/>
      <c r="CH945" s="300"/>
      <c r="CI945" s="300"/>
      <c r="CJ945" s="18"/>
      <c r="CK945" s="50" t="s">
        <v>172</v>
      </c>
    </row>
    <row r="946" spans="3:89" s="29" customFormat="1" ht="15" customHeight="1">
      <c r="D946" s="242"/>
      <c r="E946" s="243"/>
      <c r="F946" s="242"/>
      <c r="G946" s="18"/>
      <c r="H946" s="300"/>
      <c r="I946" s="300"/>
      <c r="J946" s="300"/>
      <c r="K946" s="300"/>
      <c r="L946" s="300"/>
      <c r="M946" s="300"/>
      <c r="N946" s="300"/>
      <c r="O946" s="300"/>
      <c r="P946" s="300"/>
      <c r="Q946" s="300"/>
      <c r="R946" s="300"/>
      <c r="S946" s="300"/>
      <c r="T946" s="300"/>
      <c r="U946" s="300"/>
      <c r="V946" s="300"/>
      <c r="W946" s="300"/>
      <c r="X946" s="300"/>
      <c r="Y946" s="300"/>
      <c r="Z946" s="300"/>
      <c r="AA946" s="300"/>
      <c r="AB946" s="300"/>
      <c r="AC946" s="300"/>
      <c r="AD946" s="300"/>
      <c r="AE946" s="300"/>
      <c r="AF946" s="300"/>
      <c r="AG946" s="300"/>
      <c r="AH946" s="300"/>
      <c r="AI946" s="300"/>
      <c r="AJ946" s="300"/>
      <c r="AK946" s="300"/>
      <c r="AL946" s="300"/>
      <c r="AM946" s="300"/>
      <c r="AN946" s="300"/>
      <c r="AO946" s="300"/>
      <c r="AP946" s="300"/>
      <c r="AQ946" s="300"/>
      <c r="AR946" s="300"/>
      <c r="AS946" s="300"/>
      <c r="AT946" s="300"/>
      <c r="AU946" s="300"/>
      <c r="AV946" s="300"/>
      <c r="AW946" s="300"/>
      <c r="AX946" s="300"/>
      <c r="AY946" s="300"/>
      <c r="AZ946" s="300"/>
      <c r="BA946" s="300"/>
      <c r="BB946" s="300"/>
      <c r="BC946" s="300"/>
      <c r="BD946" s="300"/>
      <c r="BE946" s="300"/>
      <c r="BF946" s="300"/>
      <c r="BG946" s="300"/>
      <c r="BH946" s="300"/>
      <c r="BI946" s="300"/>
      <c r="BJ946" s="300"/>
      <c r="BK946" s="300"/>
      <c r="BL946" s="300"/>
      <c r="BM946" s="300"/>
      <c r="BN946" s="300"/>
      <c r="BO946" s="300"/>
      <c r="BP946" s="300"/>
      <c r="BQ946" s="300"/>
      <c r="BR946" s="300"/>
      <c r="BS946" s="300"/>
      <c r="BT946" s="300"/>
      <c r="BU946" s="300"/>
      <c r="BV946" s="300"/>
      <c r="BW946" s="300"/>
      <c r="BX946" s="300"/>
      <c r="BY946" s="300"/>
      <c r="BZ946" s="300"/>
      <c r="CA946" s="300"/>
      <c r="CB946" s="300"/>
      <c r="CC946" s="300"/>
      <c r="CD946" s="300"/>
      <c r="CE946" s="300"/>
      <c r="CF946" s="300"/>
      <c r="CG946" s="300"/>
      <c r="CH946" s="300"/>
      <c r="CI946" s="300"/>
      <c r="CJ946" s="18"/>
      <c r="CK946" s="50" t="s">
        <v>172</v>
      </c>
    </row>
    <row r="947" spans="3:89" s="29" customFormat="1" ht="15" customHeight="1">
      <c r="C947" s="29" t="str">
        <f>F934&amp;" "&amp;C934</f>
        <v>Phase A Association and Other Fees</v>
      </c>
      <c r="D947" s="274">
        <f>IF(F939="",0,F939)</f>
        <v>18</v>
      </c>
      <c r="E947" s="274">
        <f>IF(F941="",0,F941)</f>
        <v>18</v>
      </c>
      <c r="F947" s="121">
        <f>F936</f>
        <v>0</v>
      </c>
      <c r="G947" s="121">
        <f t="shared" ref="G947:AL947" si="385">IF(G$17="","",IF(AND(G$17&gt;=$D947,G$17&lt;=$E947),$F$937/($E947-$D947+1),0))</f>
        <v>0</v>
      </c>
      <c r="H947" s="121">
        <f t="shared" si="385"/>
        <v>0</v>
      </c>
      <c r="I947" s="121">
        <f t="shared" si="385"/>
        <v>0</v>
      </c>
      <c r="J947" s="121">
        <f t="shared" si="385"/>
        <v>0</v>
      </c>
      <c r="K947" s="121">
        <f t="shared" si="385"/>
        <v>0</v>
      </c>
      <c r="L947" s="121">
        <f t="shared" si="385"/>
        <v>0</v>
      </c>
      <c r="M947" s="121">
        <f t="shared" si="385"/>
        <v>0</v>
      </c>
      <c r="N947" s="121">
        <f t="shared" si="385"/>
        <v>0</v>
      </c>
      <c r="O947" s="121">
        <f t="shared" si="385"/>
        <v>0</v>
      </c>
      <c r="P947" s="121">
        <f t="shared" si="385"/>
        <v>0</v>
      </c>
      <c r="Q947" s="121">
        <f t="shared" si="385"/>
        <v>0</v>
      </c>
      <c r="R947" s="121">
        <f t="shared" si="385"/>
        <v>0</v>
      </c>
      <c r="S947" s="121">
        <f t="shared" si="385"/>
        <v>0</v>
      </c>
      <c r="T947" s="121">
        <f t="shared" si="385"/>
        <v>0</v>
      </c>
      <c r="U947" s="121">
        <f t="shared" si="385"/>
        <v>0</v>
      </c>
      <c r="V947" s="121">
        <f t="shared" si="385"/>
        <v>0</v>
      </c>
      <c r="W947" s="121">
        <f t="shared" si="385"/>
        <v>0</v>
      </c>
      <c r="X947" s="121">
        <f t="shared" si="385"/>
        <v>360000</v>
      </c>
      <c r="Y947" s="121">
        <f t="shared" si="385"/>
        <v>0</v>
      </c>
      <c r="Z947" s="121">
        <f t="shared" si="385"/>
        <v>0</v>
      </c>
      <c r="AA947" s="121">
        <f t="shared" si="385"/>
        <v>0</v>
      </c>
      <c r="AB947" s="121">
        <f t="shared" si="385"/>
        <v>0</v>
      </c>
      <c r="AC947" s="121">
        <f t="shared" si="385"/>
        <v>0</v>
      </c>
      <c r="AD947" s="121">
        <f t="shared" si="385"/>
        <v>0</v>
      </c>
      <c r="AE947" s="121">
        <f t="shared" si="385"/>
        <v>0</v>
      </c>
      <c r="AF947" s="121">
        <f t="shared" si="385"/>
        <v>0</v>
      </c>
      <c r="AG947" s="121">
        <f t="shared" si="385"/>
        <v>0</v>
      </c>
      <c r="AH947" s="121">
        <f t="shared" si="385"/>
        <v>0</v>
      </c>
      <c r="AI947" s="121">
        <f t="shared" si="385"/>
        <v>0</v>
      </c>
      <c r="AJ947" s="121">
        <f t="shared" si="385"/>
        <v>0</v>
      </c>
      <c r="AK947" s="121">
        <f t="shared" si="385"/>
        <v>0</v>
      </c>
      <c r="AL947" s="121">
        <f t="shared" si="385"/>
        <v>0</v>
      </c>
      <c r="AM947" s="121">
        <f t="shared" ref="AM947:BR947" si="386">IF(AM$17="","",IF(AND(AM$17&gt;=$D947,AM$17&lt;=$E947),$F$937/($E947-$D947+1),0))</f>
        <v>0</v>
      </c>
      <c r="AN947" s="121">
        <f t="shared" si="386"/>
        <v>0</v>
      </c>
      <c r="AO947" s="121">
        <f t="shared" si="386"/>
        <v>0</v>
      </c>
      <c r="AP947" s="121">
        <f t="shared" si="386"/>
        <v>0</v>
      </c>
      <c r="AQ947" s="121">
        <f t="shared" si="386"/>
        <v>0</v>
      </c>
      <c r="AR947" s="121">
        <f t="shared" si="386"/>
        <v>0</v>
      </c>
      <c r="AS947" s="121">
        <f t="shared" si="386"/>
        <v>0</v>
      </c>
      <c r="AT947" s="121">
        <f t="shared" si="386"/>
        <v>0</v>
      </c>
      <c r="AU947" s="121">
        <f t="shared" si="386"/>
        <v>0</v>
      </c>
      <c r="AV947" s="121">
        <f t="shared" si="386"/>
        <v>0</v>
      </c>
      <c r="AW947" s="121">
        <f t="shared" si="386"/>
        <v>0</v>
      </c>
      <c r="AX947" s="121">
        <f t="shared" si="386"/>
        <v>0</v>
      </c>
      <c r="AY947" s="121">
        <f t="shared" si="386"/>
        <v>0</v>
      </c>
      <c r="AZ947" s="121">
        <f t="shared" si="386"/>
        <v>0</v>
      </c>
      <c r="BA947" s="121">
        <f t="shared" si="386"/>
        <v>0</v>
      </c>
      <c r="BB947" s="121">
        <f t="shared" si="386"/>
        <v>0</v>
      </c>
      <c r="BC947" s="121">
        <f t="shared" si="386"/>
        <v>0</v>
      </c>
      <c r="BD947" s="121">
        <f t="shared" si="386"/>
        <v>0</v>
      </c>
      <c r="BE947" s="121">
        <f t="shared" si="386"/>
        <v>0</v>
      </c>
      <c r="BF947" s="121">
        <f t="shared" si="386"/>
        <v>0</v>
      </c>
      <c r="BG947" s="121">
        <f t="shared" si="386"/>
        <v>0</v>
      </c>
      <c r="BH947" s="121">
        <f t="shared" si="386"/>
        <v>0</v>
      </c>
      <c r="BI947" s="121">
        <f t="shared" si="386"/>
        <v>0</v>
      </c>
      <c r="BJ947" s="121">
        <f t="shared" si="386"/>
        <v>0</v>
      </c>
      <c r="BK947" s="121">
        <f t="shared" si="386"/>
        <v>0</v>
      </c>
      <c r="BL947" s="121">
        <f t="shared" si="386"/>
        <v>0</v>
      </c>
      <c r="BM947" s="121">
        <f t="shared" si="386"/>
        <v>0</v>
      </c>
      <c r="BN947" s="121">
        <f t="shared" si="386"/>
        <v>0</v>
      </c>
      <c r="BO947" s="121" t="str">
        <f t="shared" si="386"/>
        <v/>
      </c>
      <c r="BP947" s="121" t="str">
        <f t="shared" si="386"/>
        <v/>
      </c>
      <c r="BQ947" s="121" t="str">
        <f t="shared" si="386"/>
        <v/>
      </c>
      <c r="BR947" s="121" t="str">
        <f t="shared" si="386"/>
        <v/>
      </c>
      <c r="BS947" s="121" t="str">
        <f t="shared" ref="BS947:CI947" si="387">IF(BS$17="","",IF(AND(BS$17&gt;=$D947,BS$17&lt;=$E947),$F$937/($E947-$D947+1),0))</f>
        <v/>
      </c>
      <c r="BT947" s="121" t="str">
        <f t="shared" si="387"/>
        <v/>
      </c>
      <c r="BU947" s="121" t="str">
        <f t="shared" si="387"/>
        <v/>
      </c>
      <c r="BV947" s="121" t="str">
        <f t="shared" si="387"/>
        <v/>
      </c>
      <c r="BW947" s="121" t="str">
        <f t="shared" si="387"/>
        <v/>
      </c>
      <c r="BX947" s="121" t="str">
        <f t="shared" si="387"/>
        <v/>
      </c>
      <c r="BY947" s="121" t="str">
        <f t="shared" si="387"/>
        <v/>
      </c>
      <c r="BZ947" s="121" t="str">
        <f t="shared" si="387"/>
        <v/>
      </c>
      <c r="CA947" s="121" t="str">
        <f t="shared" si="387"/>
        <v/>
      </c>
      <c r="CB947" s="121" t="str">
        <f t="shared" si="387"/>
        <v/>
      </c>
      <c r="CC947" s="121" t="str">
        <f t="shared" si="387"/>
        <v/>
      </c>
      <c r="CD947" s="121" t="str">
        <f t="shared" si="387"/>
        <v/>
      </c>
      <c r="CE947" s="121" t="str">
        <f t="shared" si="387"/>
        <v/>
      </c>
      <c r="CF947" s="121" t="str">
        <f t="shared" si="387"/>
        <v/>
      </c>
      <c r="CG947" s="121" t="str">
        <f t="shared" si="387"/>
        <v/>
      </c>
      <c r="CH947" s="121" t="str">
        <f t="shared" si="387"/>
        <v/>
      </c>
      <c r="CI947" s="121" t="str">
        <f t="shared" si="387"/>
        <v/>
      </c>
      <c r="CJ947" s="51">
        <f>SUM(F947:CI947)</f>
        <v>360000</v>
      </c>
      <c r="CK947" s="50" t="s">
        <v>172</v>
      </c>
    </row>
    <row r="948" spans="3:89" s="29" customFormat="1" ht="15" customHeight="1">
      <c r="C948" s="29" t="str">
        <f>G934&amp;" "&amp;C934</f>
        <v>Phase B Association and Other Fees</v>
      </c>
      <c r="D948" s="273">
        <f>IF(G939="",0,G939)</f>
        <v>0</v>
      </c>
      <c r="E948" s="273">
        <f>IF(G941="",0,G941)</f>
        <v>0</v>
      </c>
      <c r="F948" s="121">
        <f>G936</f>
        <v>0</v>
      </c>
      <c r="G948" s="121">
        <f t="shared" ref="G948:AL948" si="388">IF(G$17="","",IF(AND(G$17&gt;=$D948,G$17&lt;=$E948),$G$937/($E948-$D948+1),0))</f>
        <v>0</v>
      </c>
      <c r="H948" s="121">
        <f t="shared" si="388"/>
        <v>0</v>
      </c>
      <c r="I948" s="121">
        <f t="shared" si="388"/>
        <v>0</v>
      </c>
      <c r="J948" s="121">
        <f t="shared" si="388"/>
        <v>0</v>
      </c>
      <c r="K948" s="121">
        <f t="shared" si="388"/>
        <v>0</v>
      </c>
      <c r="L948" s="121">
        <f t="shared" si="388"/>
        <v>0</v>
      </c>
      <c r="M948" s="121">
        <f t="shared" si="388"/>
        <v>0</v>
      </c>
      <c r="N948" s="121">
        <f t="shared" si="388"/>
        <v>0</v>
      </c>
      <c r="O948" s="121">
        <f t="shared" si="388"/>
        <v>0</v>
      </c>
      <c r="P948" s="121">
        <f t="shared" si="388"/>
        <v>0</v>
      </c>
      <c r="Q948" s="121">
        <f t="shared" si="388"/>
        <v>0</v>
      </c>
      <c r="R948" s="121">
        <f t="shared" si="388"/>
        <v>0</v>
      </c>
      <c r="S948" s="121">
        <f t="shared" si="388"/>
        <v>0</v>
      </c>
      <c r="T948" s="121">
        <f t="shared" si="388"/>
        <v>0</v>
      </c>
      <c r="U948" s="121">
        <f t="shared" si="388"/>
        <v>0</v>
      </c>
      <c r="V948" s="121">
        <f t="shared" si="388"/>
        <v>0</v>
      </c>
      <c r="W948" s="121">
        <f t="shared" si="388"/>
        <v>0</v>
      </c>
      <c r="X948" s="121">
        <f t="shared" si="388"/>
        <v>0</v>
      </c>
      <c r="Y948" s="121">
        <f t="shared" si="388"/>
        <v>0</v>
      </c>
      <c r="Z948" s="121">
        <f t="shared" si="388"/>
        <v>0</v>
      </c>
      <c r="AA948" s="121">
        <f t="shared" si="388"/>
        <v>0</v>
      </c>
      <c r="AB948" s="121">
        <f t="shared" si="388"/>
        <v>0</v>
      </c>
      <c r="AC948" s="121">
        <f t="shared" si="388"/>
        <v>0</v>
      </c>
      <c r="AD948" s="121">
        <f t="shared" si="388"/>
        <v>0</v>
      </c>
      <c r="AE948" s="121">
        <f t="shared" si="388"/>
        <v>0</v>
      </c>
      <c r="AF948" s="121">
        <f t="shared" si="388"/>
        <v>0</v>
      </c>
      <c r="AG948" s="121">
        <f t="shared" si="388"/>
        <v>0</v>
      </c>
      <c r="AH948" s="121">
        <f t="shared" si="388"/>
        <v>0</v>
      </c>
      <c r="AI948" s="121">
        <f t="shared" si="388"/>
        <v>0</v>
      </c>
      <c r="AJ948" s="121">
        <f t="shared" si="388"/>
        <v>0</v>
      </c>
      <c r="AK948" s="121">
        <f t="shared" si="388"/>
        <v>0</v>
      </c>
      <c r="AL948" s="121">
        <f t="shared" si="388"/>
        <v>0</v>
      </c>
      <c r="AM948" s="121">
        <f t="shared" ref="AM948:BR948" si="389">IF(AM$17="","",IF(AND(AM$17&gt;=$D948,AM$17&lt;=$E948),$G$937/($E948-$D948+1),0))</f>
        <v>0</v>
      </c>
      <c r="AN948" s="121">
        <f t="shared" si="389"/>
        <v>0</v>
      </c>
      <c r="AO948" s="121">
        <f t="shared" si="389"/>
        <v>0</v>
      </c>
      <c r="AP948" s="121">
        <f t="shared" si="389"/>
        <v>0</v>
      </c>
      <c r="AQ948" s="121">
        <f t="shared" si="389"/>
        <v>0</v>
      </c>
      <c r="AR948" s="121">
        <f t="shared" si="389"/>
        <v>0</v>
      </c>
      <c r="AS948" s="121">
        <f t="shared" si="389"/>
        <v>0</v>
      </c>
      <c r="AT948" s="121">
        <f t="shared" si="389"/>
        <v>0</v>
      </c>
      <c r="AU948" s="121">
        <f t="shared" si="389"/>
        <v>0</v>
      </c>
      <c r="AV948" s="121">
        <f t="shared" si="389"/>
        <v>0</v>
      </c>
      <c r="AW948" s="121">
        <f t="shared" si="389"/>
        <v>0</v>
      </c>
      <c r="AX948" s="121">
        <f t="shared" si="389"/>
        <v>0</v>
      </c>
      <c r="AY948" s="121">
        <f t="shared" si="389"/>
        <v>0</v>
      </c>
      <c r="AZ948" s="121">
        <f t="shared" si="389"/>
        <v>0</v>
      </c>
      <c r="BA948" s="121">
        <f t="shared" si="389"/>
        <v>0</v>
      </c>
      <c r="BB948" s="121">
        <f t="shared" si="389"/>
        <v>0</v>
      </c>
      <c r="BC948" s="121">
        <f t="shared" si="389"/>
        <v>0</v>
      </c>
      <c r="BD948" s="121">
        <f t="shared" si="389"/>
        <v>0</v>
      </c>
      <c r="BE948" s="121">
        <f t="shared" si="389"/>
        <v>0</v>
      </c>
      <c r="BF948" s="121">
        <f t="shared" si="389"/>
        <v>0</v>
      </c>
      <c r="BG948" s="121">
        <f t="shared" si="389"/>
        <v>0</v>
      </c>
      <c r="BH948" s="121">
        <f t="shared" si="389"/>
        <v>0</v>
      </c>
      <c r="BI948" s="121">
        <f t="shared" si="389"/>
        <v>0</v>
      </c>
      <c r="BJ948" s="121">
        <f t="shared" si="389"/>
        <v>0</v>
      </c>
      <c r="BK948" s="121">
        <f t="shared" si="389"/>
        <v>0</v>
      </c>
      <c r="BL948" s="121">
        <f t="shared" si="389"/>
        <v>0</v>
      </c>
      <c r="BM948" s="121">
        <f t="shared" si="389"/>
        <v>0</v>
      </c>
      <c r="BN948" s="121">
        <f t="shared" si="389"/>
        <v>0</v>
      </c>
      <c r="BO948" s="121" t="str">
        <f t="shared" si="389"/>
        <v/>
      </c>
      <c r="BP948" s="121" t="str">
        <f t="shared" si="389"/>
        <v/>
      </c>
      <c r="BQ948" s="121" t="str">
        <f t="shared" si="389"/>
        <v/>
      </c>
      <c r="BR948" s="121" t="str">
        <f t="shared" si="389"/>
        <v/>
      </c>
      <c r="BS948" s="121" t="str">
        <f t="shared" ref="BS948:CI948" si="390">IF(BS$17="","",IF(AND(BS$17&gt;=$D948,BS$17&lt;=$E948),$G$937/($E948-$D948+1),0))</f>
        <v/>
      </c>
      <c r="BT948" s="121" t="str">
        <f t="shared" si="390"/>
        <v/>
      </c>
      <c r="BU948" s="121" t="str">
        <f t="shared" si="390"/>
        <v/>
      </c>
      <c r="BV948" s="121" t="str">
        <f t="shared" si="390"/>
        <v/>
      </c>
      <c r="BW948" s="121" t="str">
        <f t="shared" si="390"/>
        <v/>
      </c>
      <c r="BX948" s="121" t="str">
        <f t="shared" si="390"/>
        <v/>
      </c>
      <c r="BY948" s="121" t="str">
        <f t="shared" si="390"/>
        <v/>
      </c>
      <c r="BZ948" s="121" t="str">
        <f t="shared" si="390"/>
        <v/>
      </c>
      <c r="CA948" s="121" t="str">
        <f t="shared" si="390"/>
        <v/>
      </c>
      <c r="CB948" s="121" t="str">
        <f t="shared" si="390"/>
        <v/>
      </c>
      <c r="CC948" s="121" t="str">
        <f t="shared" si="390"/>
        <v/>
      </c>
      <c r="CD948" s="121" t="str">
        <f t="shared" si="390"/>
        <v/>
      </c>
      <c r="CE948" s="121" t="str">
        <f t="shared" si="390"/>
        <v/>
      </c>
      <c r="CF948" s="121" t="str">
        <f t="shared" si="390"/>
        <v/>
      </c>
      <c r="CG948" s="121" t="str">
        <f t="shared" si="390"/>
        <v/>
      </c>
      <c r="CH948" s="121" t="str">
        <f t="shared" si="390"/>
        <v/>
      </c>
      <c r="CI948" s="121" t="str">
        <f t="shared" si="390"/>
        <v/>
      </c>
      <c r="CJ948" s="60">
        <f>SUM(F948:CI948)</f>
        <v>0</v>
      </c>
      <c r="CK948" s="50" t="s">
        <v>172</v>
      </c>
    </row>
    <row r="949" spans="3:89" s="29" customFormat="1" ht="15" customHeight="1">
      <c r="C949" s="140" t="str">
        <f>"Total "&amp;C934</f>
        <v>Total Association and Other Fees</v>
      </c>
      <c r="D949" s="270">
        <f>IF(D939="",0,D939)</f>
        <v>18</v>
      </c>
      <c r="E949" s="270">
        <f>IF(D941="",0,D941)</f>
        <v>18</v>
      </c>
      <c r="F949" s="278">
        <f>IF(F$17="","",IF(E944=0,SUM(F947:F948),$D$936))</f>
        <v>0</v>
      </c>
      <c r="G949" s="278">
        <f t="shared" ref="G949:AL949" si="391">IF(G$17="","",IF($E$944=0,SUM(G947:G948),IF(AND(G$17&gt;=$D949,G$17&lt;=$E949),$D$937/($E949-$D949+1),0)))</f>
        <v>0</v>
      </c>
      <c r="H949" s="278">
        <f t="shared" si="391"/>
        <v>0</v>
      </c>
      <c r="I949" s="278">
        <f t="shared" si="391"/>
        <v>0</v>
      </c>
      <c r="J949" s="278">
        <f t="shared" si="391"/>
        <v>0</v>
      </c>
      <c r="K949" s="278">
        <f t="shared" si="391"/>
        <v>0</v>
      </c>
      <c r="L949" s="278">
        <f t="shared" si="391"/>
        <v>0</v>
      </c>
      <c r="M949" s="278">
        <f t="shared" si="391"/>
        <v>0</v>
      </c>
      <c r="N949" s="278">
        <f t="shared" si="391"/>
        <v>0</v>
      </c>
      <c r="O949" s="278">
        <f t="shared" si="391"/>
        <v>0</v>
      </c>
      <c r="P949" s="278">
        <f t="shared" si="391"/>
        <v>0</v>
      </c>
      <c r="Q949" s="278">
        <f t="shared" si="391"/>
        <v>0</v>
      </c>
      <c r="R949" s="278">
        <f t="shared" si="391"/>
        <v>0</v>
      </c>
      <c r="S949" s="278">
        <f t="shared" si="391"/>
        <v>0</v>
      </c>
      <c r="T949" s="278">
        <f t="shared" si="391"/>
        <v>0</v>
      </c>
      <c r="U949" s="278">
        <f t="shared" si="391"/>
        <v>0</v>
      </c>
      <c r="V949" s="278">
        <f t="shared" si="391"/>
        <v>0</v>
      </c>
      <c r="W949" s="278">
        <f t="shared" si="391"/>
        <v>0</v>
      </c>
      <c r="X949" s="278">
        <f t="shared" si="391"/>
        <v>360000</v>
      </c>
      <c r="Y949" s="278">
        <f t="shared" si="391"/>
        <v>0</v>
      </c>
      <c r="Z949" s="278">
        <f t="shared" si="391"/>
        <v>0</v>
      </c>
      <c r="AA949" s="278">
        <f t="shared" si="391"/>
        <v>0</v>
      </c>
      <c r="AB949" s="278">
        <f t="shared" si="391"/>
        <v>0</v>
      </c>
      <c r="AC949" s="278">
        <f t="shared" si="391"/>
        <v>0</v>
      </c>
      <c r="AD949" s="278">
        <f t="shared" si="391"/>
        <v>0</v>
      </c>
      <c r="AE949" s="278">
        <f t="shared" si="391"/>
        <v>0</v>
      </c>
      <c r="AF949" s="278">
        <f t="shared" si="391"/>
        <v>0</v>
      </c>
      <c r="AG949" s="278">
        <f t="shared" si="391"/>
        <v>0</v>
      </c>
      <c r="AH949" s="278">
        <f t="shared" si="391"/>
        <v>0</v>
      </c>
      <c r="AI949" s="278">
        <f t="shared" si="391"/>
        <v>0</v>
      </c>
      <c r="AJ949" s="278">
        <f t="shared" si="391"/>
        <v>0</v>
      </c>
      <c r="AK949" s="278">
        <f t="shared" si="391"/>
        <v>0</v>
      </c>
      <c r="AL949" s="278">
        <f t="shared" si="391"/>
        <v>0</v>
      </c>
      <c r="AM949" s="278">
        <f t="shared" ref="AM949:BR949" si="392">IF(AM$17="","",IF($E$944=0,SUM(AM947:AM948),IF(AND(AM$17&gt;=$D949,AM$17&lt;=$E949),$D$937/($E949-$D949+1),0)))</f>
        <v>0</v>
      </c>
      <c r="AN949" s="278">
        <f t="shared" si="392"/>
        <v>0</v>
      </c>
      <c r="AO949" s="278">
        <f t="shared" si="392"/>
        <v>0</v>
      </c>
      <c r="AP949" s="278">
        <f t="shared" si="392"/>
        <v>0</v>
      </c>
      <c r="AQ949" s="278">
        <f t="shared" si="392"/>
        <v>0</v>
      </c>
      <c r="AR949" s="278">
        <f t="shared" si="392"/>
        <v>0</v>
      </c>
      <c r="AS949" s="278">
        <f t="shared" si="392"/>
        <v>0</v>
      </c>
      <c r="AT949" s="278">
        <f t="shared" si="392"/>
        <v>0</v>
      </c>
      <c r="AU949" s="278">
        <f t="shared" si="392"/>
        <v>0</v>
      </c>
      <c r="AV949" s="278">
        <f t="shared" si="392"/>
        <v>0</v>
      </c>
      <c r="AW949" s="278">
        <f t="shared" si="392"/>
        <v>0</v>
      </c>
      <c r="AX949" s="278">
        <f t="shared" si="392"/>
        <v>0</v>
      </c>
      <c r="AY949" s="278">
        <f t="shared" si="392"/>
        <v>0</v>
      </c>
      <c r="AZ949" s="278">
        <f t="shared" si="392"/>
        <v>0</v>
      </c>
      <c r="BA949" s="278">
        <f t="shared" si="392"/>
        <v>0</v>
      </c>
      <c r="BB949" s="278">
        <f t="shared" si="392"/>
        <v>0</v>
      </c>
      <c r="BC949" s="278">
        <f t="shared" si="392"/>
        <v>0</v>
      </c>
      <c r="BD949" s="278">
        <f t="shared" si="392"/>
        <v>0</v>
      </c>
      <c r="BE949" s="278">
        <f t="shared" si="392"/>
        <v>0</v>
      </c>
      <c r="BF949" s="278">
        <f t="shared" si="392"/>
        <v>0</v>
      </c>
      <c r="BG949" s="278">
        <f t="shared" si="392"/>
        <v>0</v>
      </c>
      <c r="BH949" s="278">
        <f t="shared" si="392"/>
        <v>0</v>
      </c>
      <c r="BI949" s="278">
        <f t="shared" si="392"/>
        <v>0</v>
      </c>
      <c r="BJ949" s="278">
        <f t="shared" si="392"/>
        <v>0</v>
      </c>
      <c r="BK949" s="278">
        <f t="shared" si="392"/>
        <v>0</v>
      </c>
      <c r="BL949" s="278">
        <f t="shared" si="392"/>
        <v>0</v>
      </c>
      <c r="BM949" s="278">
        <f t="shared" si="392"/>
        <v>0</v>
      </c>
      <c r="BN949" s="278">
        <f t="shared" si="392"/>
        <v>0</v>
      </c>
      <c r="BO949" s="278" t="str">
        <f t="shared" si="392"/>
        <v/>
      </c>
      <c r="BP949" s="278" t="str">
        <f t="shared" si="392"/>
        <v/>
      </c>
      <c r="BQ949" s="278" t="str">
        <f t="shared" si="392"/>
        <v/>
      </c>
      <c r="BR949" s="278" t="str">
        <f t="shared" si="392"/>
        <v/>
      </c>
      <c r="BS949" s="278" t="str">
        <f t="shared" ref="BS949:CI949" si="393">IF(BS$17="","",IF($E$944=0,SUM(BS947:BS948),IF(AND(BS$17&gt;=$D949,BS$17&lt;=$E949),$D$937/($E949-$D949+1),0)))</f>
        <v/>
      </c>
      <c r="BT949" s="278" t="str">
        <f t="shared" si="393"/>
        <v/>
      </c>
      <c r="BU949" s="278" t="str">
        <f t="shared" si="393"/>
        <v/>
      </c>
      <c r="BV949" s="278" t="str">
        <f t="shared" si="393"/>
        <v/>
      </c>
      <c r="BW949" s="278" t="str">
        <f t="shared" si="393"/>
        <v/>
      </c>
      <c r="BX949" s="278" t="str">
        <f t="shared" si="393"/>
        <v/>
      </c>
      <c r="BY949" s="278" t="str">
        <f t="shared" si="393"/>
        <v/>
      </c>
      <c r="BZ949" s="278" t="str">
        <f t="shared" si="393"/>
        <v/>
      </c>
      <c r="CA949" s="278" t="str">
        <f t="shared" si="393"/>
        <v/>
      </c>
      <c r="CB949" s="278" t="str">
        <f t="shared" si="393"/>
        <v/>
      </c>
      <c r="CC949" s="278" t="str">
        <f t="shared" si="393"/>
        <v/>
      </c>
      <c r="CD949" s="278" t="str">
        <f t="shared" si="393"/>
        <v/>
      </c>
      <c r="CE949" s="278" t="str">
        <f t="shared" si="393"/>
        <v/>
      </c>
      <c r="CF949" s="278" t="str">
        <f t="shared" si="393"/>
        <v/>
      </c>
      <c r="CG949" s="278" t="str">
        <f t="shared" si="393"/>
        <v/>
      </c>
      <c r="CH949" s="278" t="str">
        <f t="shared" si="393"/>
        <v/>
      </c>
      <c r="CI949" s="278" t="str">
        <f t="shared" si="393"/>
        <v/>
      </c>
      <c r="CJ949" s="51">
        <f>SUM(F949:CI949)</f>
        <v>360000</v>
      </c>
      <c r="CK949" s="50" t="s">
        <v>172</v>
      </c>
    </row>
    <row r="950" spans="3:89" s="29" customFormat="1" ht="15" customHeight="1">
      <c r="D950" s="291"/>
      <c r="E950" s="291"/>
      <c r="F950" s="300"/>
      <c r="G950" s="300"/>
      <c r="H950" s="300"/>
      <c r="I950" s="300"/>
      <c r="J950" s="300"/>
      <c r="K950" s="300"/>
      <c r="L950" s="300"/>
      <c r="M950" s="300"/>
      <c r="N950" s="300"/>
      <c r="O950" s="300"/>
      <c r="P950" s="300"/>
      <c r="Q950" s="300"/>
      <c r="R950" s="300"/>
      <c r="S950" s="300"/>
      <c r="T950" s="300"/>
      <c r="U950" s="300"/>
      <c r="V950" s="300"/>
      <c r="W950" s="300"/>
      <c r="X950" s="300"/>
      <c r="Y950" s="300"/>
      <c r="Z950" s="300"/>
      <c r="AA950" s="300"/>
      <c r="AB950" s="300"/>
      <c r="AC950" s="300"/>
      <c r="AD950" s="300"/>
      <c r="AE950" s="300"/>
      <c r="AF950" s="300"/>
      <c r="AG950" s="300"/>
      <c r="AH950" s="300"/>
      <c r="AI950" s="300"/>
      <c r="AJ950" s="300"/>
      <c r="AK950" s="300"/>
      <c r="AL950" s="300"/>
      <c r="AM950" s="300"/>
      <c r="AN950" s="300"/>
      <c r="AO950" s="300"/>
      <c r="AP950" s="300"/>
      <c r="AQ950" s="300"/>
      <c r="AR950" s="300"/>
      <c r="AS950" s="300"/>
      <c r="AT950" s="300"/>
      <c r="AU950" s="300"/>
      <c r="AV950" s="300"/>
      <c r="AW950" s="300"/>
      <c r="AX950" s="300"/>
      <c r="AY950" s="300"/>
      <c r="AZ950" s="300"/>
      <c r="BA950" s="300"/>
      <c r="BB950" s="300"/>
      <c r="BC950" s="300"/>
      <c r="BD950" s="300"/>
      <c r="BE950" s="300"/>
      <c r="BF950" s="300"/>
      <c r="BG950" s="300"/>
      <c r="BH950" s="300"/>
      <c r="BI950" s="300"/>
      <c r="BJ950" s="300"/>
      <c r="BK950" s="300"/>
      <c r="BL950" s="300"/>
      <c r="BM950" s="300"/>
      <c r="BN950" s="300"/>
      <c r="BO950" s="300"/>
      <c r="BP950" s="300"/>
      <c r="BQ950" s="300"/>
      <c r="BR950" s="300"/>
      <c r="BS950" s="300"/>
      <c r="BT950" s="300"/>
      <c r="BU950" s="300"/>
      <c r="BV950" s="300"/>
      <c r="BW950" s="300"/>
      <c r="BX950" s="300"/>
      <c r="BY950" s="300"/>
      <c r="BZ950" s="300"/>
      <c r="CA950" s="300"/>
      <c r="CB950" s="300"/>
      <c r="CC950" s="300"/>
      <c r="CD950" s="300"/>
      <c r="CE950" s="300"/>
      <c r="CF950" s="300"/>
      <c r="CG950" s="300"/>
      <c r="CH950" s="300"/>
      <c r="CI950" s="300"/>
      <c r="CJ950" s="18"/>
      <c r="CK950" s="50" t="s">
        <v>172</v>
      </c>
    </row>
    <row r="951" spans="3:89" s="29" customFormat="1" ht="15" customHeight="1">
      <c r="D951" s="291"/>
      <c r="E951" s="291"/>
      <c r="F951" s="300"/>
      <c r="G951" s="300"/>
      <c r="H951" s="300"/>
      <c r="I951" s="300"/>
      <c r="J951" s="300"/>
      <c r="K951" s="300"/>
      <c r="L951" s="300"/>
      <c r="M951" s="300"/>
      <c r="N951" s="300"/>
      <c r="O951" s="300"/>
      <c r="P951" s="300"/>
      <c r="Q951" s="300"/>
      <c r="R951" s="300"/>
      <c r="S951" s="300"/>
      <c r="T951" s="300"/>
      <c r="U951" s="300"/>
      <c r="V951" s="300"/>
      <c r="W951" s="300"/>
      <c r="X951" s="300"/>
      <c r="Y951" s="300"/>
      <c r="Z951" s="300"/>
      <c r="AA951" s="300"/>
      <c r="AB951" s="300"/>
      <c r="AC951" s="300"/>
      <c r="AD951" s="300"/>
      <c r="AE951" s="300"/>
      <c r="AF951" s="300"/>
      <c r="AG951" s="300"/>
      <c r="AH951" s="300"/>
      <c r="AI951" s="300"/>
      <c r="AJ951" s="300"/>
      <c r="AK951" s="300"/>
      <c r="AL951" s="300"/>
      <c r="AM951" s="300"/>
      <c r="AN951" s="300"/>
      <c r="AO951" s="300"/>
      <c r="AP951" s="300"/>
      <c r="AQ951" s="300"/>
      <c r="AR951" s="300"/>
      <c r="AS951" s="300"/>
      <c r="AT951" s="300"/>
      <c r="AU951" s="300"/>
      <c r="AV951" s="300"/>
      <c r="AW951" s="300"/>
      <c r="AX951" s="300"/>
      <c r="AY951" s="300"/>
      <c r="AZ951" s="300"/>
      <c r="BA951" s="300"/>
      <c r="BB951" s="300"/>
      <c r="BC951" s="300"/>
      <c r="BD951" s="300"/>
      <c r="BE951" s="300"/>
      <c r="BF951" s="300"/>
      <c r="BG951" s="300"/>
      <c r="BH951" s="300"/>
      <c r="BI951" s="300"/>
      <c r="BJ951" s="300"/>
      <c r="BK951" s="300"/>
      <c r="BL951" s="300"/>
      <c r="BM951" s="300"/>
      <c r="BN951" s="300"/>
      <c r="BO951" s="300"/>
      <c r="BP951" s="300"/>
      <c r="BQ951" s="300"/>
      <c r="BR951" s="300"/>
      <c r="BS951" s="300"/>
      <c r="BT951" s="300"/>
      <c r="BU951" s="300"/>
      <c r="BV951" s="300"/>
      <c r="BW951" s="300"/>
      <c r="BX951" s="300"/>
      <c r="BY951" s="300"/>
      <c r="BZ951" s="300"/>
      <c r="CA951" s="300"/>
      <c r="CB951" s="300"/>
      <c r="CC951" s="300"/>
      <c r="CD951" s="300"/>
      <c r="CE951" s="300"/>
      <c r="CF951" s="300"/>
      <c r="CG951" s="300"/>
      <c r="CH951" s="300"/>
      <c r="CI951" s="300"/>
      <c r="CJ951" s="18"/>
      <c r="CK951" s="50" t="s">
        <v>172</v>
      </c>
    </row>
    <row r="952" spans="3:89" s="29" customFormat="1" ht="15" customHeight="1">
      <c r="C952" s="161" t="s">
        <v>344</v>
      </c>
      <c r="D952" s="161"/>
      <c r="E952" s="161"/>
      <c r="F952" s="161"/>
      <c r="G952" s="161"/>
      <c r="H952" s="161"/>
      <c r="I952" s="161"/>
      <c r="J952" s="161"/>
      <c r="K952" s="161"/>
      <c r="L952" s="161"/>
      <c r="M952" s="161"/>
      <c r="N952" s="161"/>
      <c r="O952" s="161"/>
      <c r="P952" s="161"/>
      <c r="Q952" s="161"/>
      <c r="R952" s="161"/>
      <c r="S952" s="161"/>
      <c r="T952" s="161"/>
      <c r="U952" s="161"/>
      <c r="V952" s="161"/>
      <c r="W952" s="161"/>
      <c r="X952" s="161"/>
      <c r="Y952" s="161"/>
      <c r="Z952" s="161"/>
      <c r="AA952" s="161"/>
      <c r="AB952" s="161"/>
      <c r="AC952" s="161"/>
      <c r="AD952" s="161"/>
      <c r="AE952" s="161"/>
      <c r="AF952" s="161"/>
      <c r="AG952" s="161"/>
      <c r="AH952" s="161"/>
      <c r="AI952" s="161"/>
      <c r="AJ952" s="161"/>
      <c r="AK952" s="161"/>
      <c r="AL952" s="161"/>
      <c r="AM952" s="161"/>
      <c r="AN952" s="161"/>
      <c r="AO952" s="161"/>
      <c r="AP952" s="161"/>
      <c r="AQ952" s="161"/>
      <c r="AR952" s="161"/>
      <c r="AS952" s="161"/>
      <c r="AT952" s="161"/>
      <c r="AU952" s="161"/>
      <c r="AV952" s="161"/>
      <c r="AW952" s="161"/>
      <c r="AX952" s="161"/>
      <c r="AY952" s="161"/>
      <c r="AZ952" s="161"/>
      <c r="BA952" s="161"/>
      <c r="BB952" s="161"/>
      <c r="BC952" s="161"/>
      <c r="BD952" s="161"/>
      <c r="BE952" s="161"/>
      <c r="BF952" s="161"/>
      <c r="BG952" s="161"/>
      <c r="BH952" s="161"/>
      <c r="BI952" s="161"/>
      <c r="BJ952" s="161"/>
      <c r="BK952" s="161"/>
      <c r="BL952" s="161"/>
      <c r="BM952" s="161"/>
      <c r="BN952" s="161"/>
      <c r="BO952" s="161"/>
      <c r="BP952" s="161"/>
      <c r="BQ952" s="161"/>
      <c r="BR952" s="161"/>
      <c r="BS952" s="161"/>
      <c r="BT952" s="161"/>
      <c r="BU952" s="161"/>
      <c r="BV952" s="161"/>
      <c r="BW952" s="161"/>
      <c r="BX952" s="161"/>
      <c r="BY952" s="161"/>
      <c r="BZ952" s="161"/>
      <c r="CA952" s="161"/>
      <c r="CB952" s="161"/>
      <c r="CC952" s="161"/>
      <c r="CD952" s="161"/>
      <c r="CE952" s="161"/>
      <c r="CF952" s="161"/>
      <c r="CG952" s="161"/>
      <c r="CH952" s="161"/>
      <c r="CI952" s="161"/>
      <c r="CJ952" s="161"/>
      <c r="CK952" s="50" t="s">
        <v>172</v>
      </c>
    </row>
    <row r="953" spans="3:89" s="29" customFormat="1" ht="15" customHeight="1">
      <c r="D953" s="291"/>
      <c r="E953" s="291"/>
      <c r="F953" s="300"/>
      <c r="G953" s="300"/>
      <c r="H953" s="300"/>
      <c r="I953" s="300"/>
      <c r="J953" s="300"/>
      <c r="K953" s="300"/>
      <c r="L953" s="300"/>
      <c r="M953" s="300"/>
      <c r="N953" s="300"/>
      <c r="O953" s="300"/>
      <c r="P953" s="300"/>
      <c r="Q953" s="300"/>
      <c r="R953" s="300"/>
      <c r="S953" s="300"/>
      <c r="T953" s="300"/>
      <c r="U953" s="300"/>
      <c r="V953" s="300"/>
      <c r="W953" s="300"/>
      <c r="X953" s="300"/>
      <c r="Y953" s="300"/>
      <c r="Z953" s="300"/>
      <c r="AA953" s="300"/>
      <c r="AB953" s="300"/>
      <c r="AC953" s="300"/>
      <c r="AD953" s="300"/>
      <c r="AE953" s="300"/>
      <c r="AF953" s="300"/>
      <c r="AG953" s="300"/>
      <c r="AH953" s="300"/>
      <c r="AI953" s="300"/>
      <c r="AJ953" s="300"/>
      <c r="AK953" s="300"/>
      <c r="AL953" s="300"/>
      <c r="AM953" s="300"/>
      <c r="AN953" s="300"/>
      <c r="AO953" s="300"/>
      <c r="AP953" s="300"/>
      <c r="AQ953" s="300"/>
      <c r="AR953" s="300"/>
      <c r="AS953" s="300"/>
      <c r="AT953" s="300"/>
      <c r="AU953" s="300"/>
      <c r="AV953" s="300"/>
      <c r="AW953" s="300"/>
      <c r="AX953" s="300"/>
      <c r="AY953" s="300"/>
      <c r="AZ953" s="300"/>
      <c r="BA953" s="300"/>
      <c r="BB953" s="300"/>
      <c r="BC953" s="300"/>
      <c r="BD953" s="300"/>
      <c r="BE953" s="300"/>
      <c r="BF953" s="300"/>
      <c r="BG953" s="300"/>
      <c r="BH953" s="300"/>
      <c r="BI953" s="300"/>
      <c r="BJ953" s="300"/>
      <c r="BK953" s="300"/>
      <c r="BL953" s="300"/>
      <c r="BM953" s="300"/>
      <c r="BN953" s="300"/>
      <c r="BO953" s="300"/>
      <c r="BP953" s="300"/>
      <c r="BQ953" s="300"/>
      <c r="BR953" s="300"/>
      <c r="BS953" s="300"/>
      <c r="BT953" s="300"/>
      <c r="BU953" s="300"/>
      <c r="BV953" s="300"/>
      <c r="BW953" s="300"/>
      <c r="BX953" s="300"/>
      <c r="BY953" s="300"/>
      <c r="BZ953" s="300"/>
      <c r="CA953" s="300"/>
      <c r="CB953" s="300"/>
      <c r="CC953" s="300"/>
      <c r="CD953" s="300"/>
      <c r="CE953" s="300"/>
      <c r="CF953" s="300"/>
      <c r="CG953" s="300"/>
      <c r="CH953" s="300"/>
      <c r="CI953" s="300"/>
      <c r="CJ953" s="18"/>
      <c r="CK953" s="50" t="s">
        <v>172</v>
      </c>
    </row>
    <row r="954" spans="3:89" s="29" customFormat="1" ht="15" customHeight="1">
      <c r="C954" s="266" t="str">
        <f>C952</f>
        <v>G&amp;A</v>
      </c>
      <c r="D954" s="249" t="s">
        <v>296</v>
      </c>
      <c r="E954" s="249" t="s">
        <v>303</v>
      </c>
      <c r="F954" s="265" t="s">
        <v>295</v>
      </c>
      <c r="G954" s="264" t="s">
        <v>294</v>
      </c>
      <c r="H954" s="300"/>
      <c r="I954" s="300"/>
      <c r="J954" s="300"/>
      <c r="K954" s="300"/>
      <c r="L954" s="300"/>
      <c r="M954" s="300"/>
      <c r="N954" s="300"/>
      <c r="O954" s="300"/>
      <c r="P954" s="300"/>
      <c r="Q954" s="300"/>
      <c r="R954" s="300"/>
      <c r="S954" s="300"/>
      <c r="T954" s="300"/>
      <c r="U954" s="300"/>
      <c r="V954" s="300"/>
      <c r="W954" s="300"/>
      <c r="X954" s="300"/>
      <c r="Y954" s="300"/>
      <c r="Z954" s="300"/>
      <c r="AA954" s="300"/>
      <c r="AB954" s="300"/>
      <c r="AC954" s="300"/>
      <c r="AD954" s="300"/>
      <c r="AE954" s="300"/>
      <c r="AF954" s="300"/>
      <c r="AG954" s="300"/>
      <c r="AH954" s="300"/>
      <c r="AI954" s="300"/>
      <c r="AJ954" s="300"/>
      <c r="AK954" s="300"/>
      <c r="AL954" s="300"/>
      <c r="AM954" s="300"/>
      <c r="AN954" s="300"/>
      <c r="AO954" s="300"/>
      <c r="AP954" s="300"/>
      <c r="AQ954" s="300"/>
      <c r="AR954" s="300"/>
      <c r="AS954" s="300"/>
      <c r="AT954" s="300"/>
      <c r="AU954" s="300"/>
      <c r="AV954" s="300"/>
      <c r="AW954" s="300"/>
      <c r="AX954" s="300"/>
      <c r="AY954" s="300"/>
      <c r="AZ954" s="300"/>
      <c r="BA954" s="300"/>
      <c r="BB954" s="300"/>
      <c r="BC954" s="300"/>
      <c r="BD954" s="300"/>
      <c r="BE954" s="300"/>
      <c r="BF954" s="300"/>
      <c r="BG954" s="300"/>
      <c r="BH954" s="300"/>
      <c r="BI954" s="300"/>
      <c r="BJ954" s="300"/>
      <c r="BK954" s="300"/>
      <c r="BL954" s="300"/>
      <c r="BM954" s="300"/>
      <c r="BN954" s="300"/>
      <c r="BO954" s="300"/>
      <c r="BP954" s="300"/>
      <c r="BQ954" s="300"/>
      <c r="BR954" s="300"/>
      <c r="BS954" s="300"/>
      <c r="BT954" s="300"/>
      <c r="BU954" s="300"/>
      <c r="BV954" s="300"/>
      <c r="BW954" s="300"/>
      <c r="BX954" s="300"/>
      <c r="BY954" s="300"/>
      <c r="BZ954" s="300"/>
      <c r="CA954" s="300"/>
      <c r="CB954" s="300"/>
      <c r="CC954" s="300"/>
      <c r="CD954" s="300"/>
      <c r="CE954" s="300"/>
      <c r="CF954" s="300"/>
      <c r="CG954" s="300"/>
      <c r="CH954" s="300"/>
      <c r="CI954" s="300"/>
      <c r="CJ954" s="18"/>
      <c r="CK954" s="50" t="s">
        <v>172</v>
      </c>
    </row>
    <row r="955" spans="3:89" s="29" customFormat="1" ht="15" customHeight="1">
      <c r="C955" s="158" t="str">
        <f>C954</f>
        <v>G&amp;A</v>
      </c>
      <c r="D955" s="118">
        <f>IF(C$76="","",IF(E955="",G955+F955,E955))</f>
        <v>1400000</v>
      </c>
      <c r="E955" s="80"/>
      <c r="F955" s="93">
        <v>1400000</v>
      </c>
      <c r="G955" s="93">
        <v>0</v>
      </c>
      <c r="H955" s="300"/>
      <c r="I955" s="300"/>
      <c r="J955" s="300"/>
      <c r="K955" s="300"/>
      <c r="L955" s="300"/>
      <c r="M955" s="300"/>
      <c r="N955" s="300"/>
      <c r="O955" s="300"/>
      <c r="P955" s="300"/>
      <c r="Q955" s="300"/>
      <c r="R955" s="300"/>
      <c r="S955" s="300"/>
      <c r="T955" s="300"/>
      <c r="U955" s="300"/>
      <c r="V955" s="300"/>
      <c r="W955" s="300"/>
      <c r="X955" s="300"/>
      <c r="Y955" s="300"/>
      <c r="Z955" s="300"/>
      <c r="AA955" s="300"/>
      <c r="AB955" s="300"/>
      <c r="AC955" s="300"/>
      <c r="AD955" s="300"/>
      <c r="AE955" s="300"/>
      <c r="AF955" s="300"/>
      <c r="AG955" s="300"/>
      <c r="AH955" s="300"/>
      <c r="AI955" s="300"/>
      <c r="AJ955" s="300"/>
      <c r="AK955" s="300"/>
      <c r="AL955" s="300"/>
      <c r="AM955" s="300"/>
      <c r="AN955" s="300"/>
      <c r="AO955" s="300"/>
      <c r="AP955" s="300"/>
      <c r="AQ955" s="300"/>
      <c r="AR955" s="300"/>
      <c r="AS955" s="300"/>
      <c r="AT955" s="300"/>
      <c r="AU955" s="300"/>
      <c r="AV955" s="300"/>
      <c r="AW955" s="300"/>
      <c r="AX955" s="300"/>
      <c r="AY955" s="300"/>
      <c r="AZ955" s="300"/>
      <c r="BA955" s="300"/>
      <c r="BB955" s="300"/>
      <c r="BC955" s="300"/>
      <c r="BD955" s="300"/>
      <c r="BE955" s="300"/>
      <c r="BF955" s="300"/>
      <c r="BG955" s="300"/>
      <c r="BH955" s="300"/>
      <c r="BI955" s="300"/>
      <c r="BJ955" s="300"/>
      <c r="BK955" s="300"/>
      <c r="BL955" s="300"/>
      <c r="BM955" s="300"/>
      <c r="BN955" s="300"/>
      <c r="BO955" s="300"/>
      <c r="BP955" s="300"/>
      <c r="BQ955" s="300"/>
      <c r="BR955" s="300"/>
      <c r="BS955" s="300"/>
      <c r="BT955" s="300"/>
      <c r="BU955" s="300"/>
      <c r="BV955" s="300"/>
      <c r="BW955" s="300"/>
      <c r="BX955" s="300"/>
      <c r="BY955" s="300"/>
      <c r="BZ955" s="300"/>
      <c r="CA955" s="300"/>
      <c r="CB955" s="300"/>
      <c r="CC955" s="300"/>
      <c r="CD955" s="300"/>
      <c r="CE955" s="300"/>
      <c r="CF955" s="300"/>
      <c r="CG955" s="300"/>
      <c r="CH955" s="300"/>
      <c r="CI955" s="300"/>
      <c r="CJ955" s="18"/>
      <c r="CK955" s="50" t="s">
        <v>172</v>
      </c>
    </row>
    <row r="956" spans="3:89" s="29" customFormat="1" ht="15" customHeight="1">
      <c r="C956" s="34" t="str">
        <f>"Initial " &amp;C952&amp; " Input"</f>
        <v>Initial G&amp;A Input</v>
      </c>
      <c r="D956" s="118">
        <f>IF(C$76="","",IF(E956="",G956+F956,E956))</f>
        <v>250000</v>
      </c>
      <c r="E956" s="80"/>
      <c r="F956" s="93">
        <v>250000</v>
      </c>
      <c r="G956" s="93">
        <v>0</v>
      </c>
      <c r="H956" s="300"/>
      <c r="I956" s="300"/>
      <c r="J956" s="300"/>
      <c r="K956" s="300"/>
      <c r="L956" s="300"/>
      <c r="M956" s="300"/>
      <c r="N956" s="300"/>
      <c r="O956" s="300"/>
      <c r="P956" s="300"/>
      <c r="Q956" s="300"/>
      <c r="R956" s="300"/>
      <c r="S956" s="300"/>
      <c r="T956" s="300"/>
      <c r="U956" s="300"/>
      <c r="V956" s="300"/>
      <c r="W956" s="300"/>
      <c r="X956" s="300"/>
      <c r="Y956" s="300"/>
      <c r="Z956" s="300"/>
      <c r="AA956" s="300"/>
      <c r="AB956" s="300"/>
      <c r="AC956" s="300"/>
      <c r="AD956" s="300"/>
      <c r="AE956" s="300"/>
      <c r="AF956" s="300"/>
      <c r="AG956" s="300"/>
      <c r="AH956" s="300"/>
      <c r="AI956" s="300"/>
      <c r="AJ956" s="300"/>
      <c r="AK956" s="300"/>
      <c r="AL956" s="300"/>
      <c r="AM956" s="300"/>
      <c r="AN956" s="300"/>
      <c r="AO956" s="300"/>
      <c r="AP956" s="300"/>
      <c r="AQ956" s="300"/>
      <c r="AR956" s="300"/>
      <c r="AS956" s="300"/>
      <c r="AT956" s="300"/>
      <c r="AU956" s="300"/>
      <c r="AV956" s="300"/>
      <c r="AW956" s="300"/>
      <c r="AX956" s="300"/>
      <c r="AY956" s="300"/>
      <c r="AZ956" s="300"/>
      <c r="BA956" s="300"/>
      <c r="BB956" s="300"/>
      <c r="BC956" s="300"/>
      <c r="BD956" s="300"/>
      <c r="BE956" s="300"/>
      <c r="BF956" s="300"/>
      <c r="BG956" s="300"/>
      <c r="BH956" s="300"/>
      <c r="BI956" s="300"/>
      <c r="BJ956" s="300"/>
      <c r="BK956" s="300"/>
      <c r="BL956" s="300"/>
      <c r="BM956" s="300"/>
      <c r="BN956" s="300"/>
      <c r="BO956" s="300"/>
      <c r="BP956" s="300"/>
      <c r="BQ956" s="300"/>
      <c r="BR956" s="300"/>
      <c r="BS956" s="300"/>
      <c r="BT956" s="300"/>
      <c r="BU956" s="300"/>
      <c r="BV956" s="300"/>
      <c r="BW956" s="300"/>
      <c r="BX956" s="300"/>
      <c r="BY956" s="300"/>
      <c r="BZ956" s="300"/>
      <c r="CA956" s="300"/>
      <c r="CB956" s="300"/>
      <c r="CC956" s="300"/>
      <c r="CD956" s="300"/>
      <c r="CE956" s="300"/>
      <c r="CF956" s="300"/>
      <c r="CG956" s="300"/>
      <c r="CH956" s="300"/>
      <c r="CI956" s="300"/>
      <c r="CJ956" s="18"/>
      <c r="CK956" s="50" t="s">
        <v>172</v>
      </c>
    </row>
    <row r="957" spans="3:89" s="29" customFormat="1" ht="15" customHeight="1">
      <c r="C957" s="34" t="s">
        <v>311</v>
      </c>
      <c r="D957" s="118">
        <f>D955-D956</f>
        <v>1150000</v>
      </c>
      <c r="E957" s="118"/>
      <c r="F957" s="118">
        <f>F955-F956</f>
        <v>1150000</v>
      </c>
      <c r="G957" s="118">
        <f>G955-G956</f>
        <v>0</v>
      </c>
      <c r="H957" s="300"/>
      <c r="I957" s="300"/>
      <c r="J957" s="300"/>
      <c r="K957" s="300"/>
      <c r="L957" s="300"/>
      <c r="M957" s="300"/>
      <c r="N957" s="300"/>
      <c r="O957" s="300"/>
      <c r="P957" s="300"/>
      <c r="Q957" s="300"/>
      <c r="R957" s="300"/>
      <c r="S957" s="300"/>
      <c r="T957" s="300"/>
      <c r="U957" s="300"/>
      <c r="V957" s="300"/>
      <c r="W957" s="300"/>
      <c r="X957" s="300"/>
      <c r="Y957" s="300"/>
      <c r="Z957" s="300"/>
      <c r="AA957" s="300"/>
      <c r="AB957" s="300"/>
      <c r="AC957" s="300"/>
      <c r="AD957" s="300"/>
      <c r="AE957" s="300"/>
      <c r="AF957" s="300"/>
      <c r="AG957" s="300"/>
      <c r="AH957" s="300"/>
      <c r="AI957" s="300"/>
      <c r="AJ957" s="300"/>
      <c r="AK957" s="300"/>
      <c r="AL957" s="300"/>
      <c r="AM957" s="300"/>
      <c r="AN957" s="300"/>
      <c r="AO957" s="300"/>
      <c r="AP957" s="300"/>
      <c r="AQ957" s="300"/>
      <c r="AR957" s="300"/>
      <c r="AS957" s="300"/>
      <c r="AT957" s="300"/>
      <c r="AU957" s="300"/>
      <c r="AV957" s="300"/>
      <c r="AW957" s="300"/>
      <c r="AX957" s="300"/>
      <c r="AY957" s="300"/>
      <c r="AZ957" s="300"/>
      <c r="BA957" s="300"/>
      <c r="BB957" s="300"/>
      <c r="BC957" s="300"/>
      <c r="BD957" s="300"/>
      <c r="BE957" s="300"/>
      <c r="BF957" s="300"/>
      <c r="BG957" s="300"/>
      <c r="BH957" s="300"/>
      <c r="BI957" s="300"/>
      <c r="BJ957" s="300"/>
      <c r="BK957" s="300"/>
      <c r="BL957" s="300"/>
      <c r="BM957" s="300"/>
      <c r="BN957" s="300"/>
      <c r="BO957" s="300"/>
      <c r="BP957" s="300"/>
      <c r="BQ957" s="300"/>
      <c r="BR957" s="300"/>
      <c r="BS957" s="300"/>
      <c r="BT957" s="300"/>
      <c r="BU957" s="300"/>
      <c r="BV957" s="300"/>
      <c r="BW957" s="300"/>
      <c r="BX957" s="300"/>
      <c r="BY957" s="300"/>
      <c r="BZ957" s="300"/>
      <c r="CA957" s="300"/>
      <c r="CB957" s="300"/>
      <c r="CC957" s="300"/>
      <c r="CD957" s="300"/>
      <c r="CE957" s="300"/>
      <c r="CF957" s="300"/>
      <c r="CG957" s="300"/>
      <c r="CH957" s="300"/>
      <c r="CI957" s="300"/>
      <c r="CJ957" s="18"/>
      <c r="CK957" s="50" t="s">
        <v>172</v>
      </c>
    </row>
    <row r="958" spans="3:89" s="29" customFormat="1" ht="15" customHeight="1">
      <c r="C958" s="34"/>
      <c r="D958" s="118"/>
      <c r="E958" s="80"/>
      <c r="F958" s="290"/>
      <c r="G958" s="290"/>
      <c r="H958" s="300"/>
      <c r="I958" s="300"/>
      <c r="J958" s="300"/>
      <c r="K958" s="300"/>
      <c r="L958" s="300"/>
      <c r="M958" s="300"/>
      <c r="N958" s="300"/>
      <c r="O958" s="300"/>
      <c r="P958" s="300"/>
      <c r="Q958" s="300"/>
      <c r="R958" s="300"/>
      <c r="S958" s="300"/>
      <c r="T958" s="300"/>
      <c r="U958" s="300"/>
      <c r="V958" s="300"/>
      <c r="W958" s="300"/>
      <c r="X958" s="300"/>
      <c r="Y958" s="300"/>
      <c r="Z958" s="300"/>
      <c r="AA958" s="300"/>
      <c r="AB958" s="300"/>
      <c r="AC958" s="300"/>
      <c r="AD958" s="300"/>
      <c r="AE958" s="300"/>
      <c r="AF958" s="300"/>
      <c r="AG958" s="300"/>
      <c r="AH958" s="300"/>
      <c r="AI958" s="300"/>
      <c r="AJ958" s="300"/>
      <c r="AK958" s="300"/>
      <c r="AL958" s="300"/>
      <c r="AM958" s="300"/>
      <c r="AN958" s="300"/>
      <c r="AO958" s="300"/>
      <c r="AP958" s="300"/>
      <c r="AQ958" s="300"/>
      <c r="AR958" s="300"/>
      <c r="AS958" s="300"/>
      <c r="AT958" s="300"/>
      <c r="AU958" s="300"/>
      <c r="AV958" s="300"/>
      <c r="AW958" s="300"/>
      <c r="AX958" s="300"/>
      <c r="AY958" s="300"/>
      <c r="AZ958" s="300"/>
      <c r="BA958" s="300"/>
      <c r="BB958" s="300"/>
      <c r="BC958" s="300"/>
      <c r="BD958" s="300"/>
      <c r="BE958" s="300"/>
      <c r="BF958" s="300"/>
      <c r="BG958" s="300"/>
      <c r="BH958" s="300"/>
      <c r="BI958" s="300"/>
      <c r="BJ958" s="300"/>
      <c r="BK958" s="300"/>
      <c r="BL958" s="300"/>
      <c r="BM958" s="300"/>
      <c r="BN958" s="300"/>
      <c r="BO958" s="300"/>
      <c r="BP958" s="300"/>
      <c r="BQ958" s="300"/>
      <c r="BR958" s="300"/>
      <c r="BS958" s="300"/>
      <c r="BT958" s="300"/>
      <c r="BU958" s="300"/>
      <c r="BV958" s="300"/>
      <c r="BW958" s="300"/>
      <c r="BX958" s="300"/>
      <c r="BY958" s="300"/>
      <c r="BZ958" s="300"/>
      <c r="CA958" s="300"/>
      <c r="CB958" s="300"/>
      <c r="CC958" s="300"/>
      <c r="CD958" s="300"/>
      <c r="CE958" s="300"/>
      <c r="CF958" s="300"/>
      <c r="CG958" s="300"/>
      <c r="CH958" s="300"/>
      <c r="CI958" s="300"/>
      <c r="CJ958" s="18"/>
      <c r="CK958" s="50" t="s">
        <v>172</v>
      </c>
    </row>
    <row r="959" spans="3:89" s="29" customFormat="1" ht="15" customHeight="1">
      <c r="C959" s="34" t="str">
        <f>C954&amp;" Start Period"</f>
        <v>G&amp;A Start Period</v>
      </c>
      <c r="D959" s="233">
        <f>MIN(F959:G959)</f>
        <v>1</v>
      </c>
      <c r="F959" s="282">
        <v>1</v>
      </c>
      <c r="G959" s="282"/>
      <c r="H959" s="300"/>
      <c r="I959" s="300"/>
      <c r="J959" s="300"/>
      <c r="K959" s="300"/>
      <c r="L959" s="300"/>
      <c r="M959" s="300"/>
      <c r="N959" s="300"/>
      <c r="O959" s="300"/>
      <c r="P959" s="300"/>
      <c r="Q959" s="300"/>
      <c r="R959" s="300"/>
      <c r="S959" s="300"/>
      <c r="T959" s="300"/>
      <c r="U959" s="300"/>
      <c r="V959" s="300"/>
      <c r="W959" s="300"/>
      <c r="X959" s="300"/>
      <c r="Y959" s="300"/>
      <c r="Z959" s="300"/>
      <c r="AA959" s="300"/>
      <c r="AB959" s="300"/>
      <c r="AC959" s="300"/>
      <c r="AD959" s="300"/>
      <c r="AE959" s="300"/>
      <c r="AF959" s="300"/>
      <c r="AG959" s="300"/>
      <c r="AH959" s="300"/>
      <c r="AI959" s="300"/>
      <c r="AJ959" s="300"/>
      <c r="AK959" s="300"/>
      <c r="AL959" s="300"/>
      <c r="AM959" s="300"/>
      <c r="AN959" s="300"/>
      <c r="AO959" s="300"/>
      <c r="AP959" s="300"/>
      <c r="AQ959" s="300"/>
      <c r="AR959" s="300"/>
      <c r="AS959" s="300"/>
      <c r="AT959" s="300"/>
      <c r="AU959" s="300"/>
      <c r="AV959" s="300"/>
      <c r="AW959" s="300"/>
      <c r="AX959" s="300"/>
      <c r="AY959" s="300"/>
      <c r="AZ959" s="300"/>
      <c r="BA959" s="300"/>
      <c r="BB959" s="300"/>
      <c r="BC959" s="300"/>
      <c r="BD959" s="300"/>
      <c r="BE959" s="300"/>
      <c r="BF959" s="300"/>
      <c r="BG959" s="300"/>
      <c r="BH959" s="300"/>
      <c r="BI959" s="300"/>
      <c r="BJ959" s="300"/>
      <c r="BK959" s="300"/>
      <c r="BL959" s="300"/>
      <c r="BM959" s="300"/>
      <c r="BN959" s="300"/>
      <c r="BO959" s="300"/>
      <c r="BP959" s="300"/>
      <c r="BQ959" s="300"/>
      <c r="BR959" s="300"/>
      <c r="BS959" s="300"/>
      <c r="BT959" s="300"/>
      <c r="BU959" s="300"/>
      <c r="BV959" s="300"/>
      <c r="BW959" s="300"/>
      <c r="BX959" s="300"/>
      <c r="BY959" s="300"/>
      <c r="BZ959" s="300"/>
      <c r="CA959" s="300"/>
      <c r="CB959" s="300"/>
      <c r="CC959" s="300"/>
      <c r="CD959" s="300"/>
      <c r="CE959" s="300"/>
      <c r="CF959" s="300"/>
      <c r="CG959" s="300"/>
      <c r="CH959" s="300"/>
      <c r="CI959" s="300"/>
      <c r="CJ959" s="18"/>
      <c r="CK959" s="50" t="s">
        <v>172</v>
      </c>
    </row>
    <row r="960" spans="3:89" s="29" customFormat="1" ht="15" customHeight="1">
      <c r="C960" s="207" t="s">
        <v>13</v>
      </c>
      <c r="D960" s="206">
        <f>IF(D959="","",INDEX($F$16:$CK$17,1,MATCH(D959,$F$17:$CK$17,1)))</f>
        <v>42124</v>
      </c>
      <c r="F960" s="206">
        <f>IF(F959="","",INDEX($F$16:$CK$17,1,MATCH(F959,$F$17:$CK$17,1)))</f>
        <v>42124</v>
      </c>
      <c r="G960" s="206" t="str">
        <f>IF(G959="","",INDEX($F$16:$CK$17,1,MATCH(G959,$F$17:$CK$17,1)))</f>
        <v/>
      </c>
      <c r="H960" s="300"/>
      <c r="I960" s="300"/>
      <c r="J960" s="300"/>
      <c r="K960" s="300"/>
      <c r="L960" s="300"/>
      <c r="M960" s="300"/>
      <c r="N960" s="300"/>
      <c r="O960" s="300"/>
      <c r="P960" s="300"/>
      <c r="Q960" s="300"/>
      <c r="R960" s="300"/>
      <c r="S960" s="300"/>
      <c r="T960" s="300"/>
      <c r="U960" s="300"/>
      <c r="V960" s="300"/>
      <c r="W960" s="300"/>
      <c r="X960" s="300"/>
      <c r="Y960" s="300"/>
      <c r="Z960" s="300"/>
      <c r="AA960" s="300"/>
      <c r="AB960" s="300"/>
      <c r="AC960" s="300"/>
      <c r="AD960" s="300"/>
      <c r="AE960" s="300"/>
      <c r="AF960" s="300"/>
      <c r="AG960" s="300"/>
      <c r="AH960" s="300"/>
      <c r="AI960" s="300"/>
      <c r="AJ960" s="300"/>
      <c r="AK960" s="300"/>
      <c r="AL960" s="300"/>
      <c r="AM960" s="300"/>
      <c r="AN960" s="300"/>
      <c r="AO960" s="300"/>
      <c r="AP960" s="300"/>
      <c r="AQ960" s="300"/>
      <c r="AR960" s="300"/>
      <c r="AS960" s="300"/>
      <c r="AT960" s="300"/>
      <c r="AU960" s="300"/>
      <c r="AV960" s="300"/>
      <c r="AW960" s="300"/>
      <c r="AX960" s="300"/>
      <c r="AY960" s="300"/>
      <c r="AZ960" s="300"/>
      <c r="BA960" s="300"/>
      <c r="BB960" s="300"/>
      <c r="BC960" s="300"/>
      <c r="BD960" s="300"/>
      <c r="BE960" s="300"/>
      <c r="BF960" s="300"/>
      <c r="BG960" s="300"/>
      <c r="BH960" s="300"/>
      <c r="BI960" s="300"/>
      <c r="BJ960" s="300"/>
      <c r="BK960" s="300"/>
      <c r="BL960" s="300"/>
      <c r="BM960" s="300"/>
      <c r="BN960" s="300"/>
      <c r="BO960" s="300"/>
      <c r="BP960" s="300"/>
      <c r="BQ960" s="300"/>
      <c r="BR960" s="300"/>
      <c r="BS960" s="300"/>
      <c r="BT960" s="300"/>
      <c r="BU960" s="300"/>
      <c r="BV960" s="300"/>
      <c r="BW960" s="300"/>
      <c r="BX960" s="300"/>
      <c r="BY960" s="300"/>
      <c r="BZ960" s="300"/>
      <c r="CA960" s="300"/>
      <c r="CB960" s="300"/>
      <c r="CC960" s="300"/>
      <c r="CD960" s="300"/>
      <c r="CE960" s="300"/>
      <c r="CF960" s="300"/>
      <c r="CG960" s="300"/>
      <c r="CH960" s="300"/>
      <c r="CI960" s="300"/>
      <c r="CJ960" s="18"/>
      <c r="CK960" s="50" t="s">
        <v>172</v>
      </c>
    </row>
    <row r="961" spans="3:89" s="29" customFormat="1" ht="15" customHeight="1">
      <c r="C961" s="34" t="str">
        <f>C954&amp;" End Period"</f>
        <v>G&amp;A End Period</v>
      </c>
      <c r="D961" s="233">
        <f>MAX(F961:G961)</f>
        <v>24</v>
      </c>
      <c r="F961" s="282">
        <v>24</v>
      </c>
      <c r="G961" s="282"/>
      <c r="H961" s="300"/>
      <c r="I961" s="300"/>
      <c r="J961" s="300"/>
      <c r="K961" s="300"/>
      <c r="L961" s="300"/>
      <c r="M961" s="300"/>
      <c r="N961" s="300"/>
      <c r="O961" s="300"/>
      <c r="P961" s="300"/>
      <c r="Q961" s="300"/>
      <c r="R961" s="300"/>
      <c r="S961" s="300"/>
      <c r="T961" s="300"/>
      <c r="U961" s="300"/>
      <c r="V961" s="300"/>
      <c r="W961" s="300"/>
      <c r="X961" s="300"/>
      <c r="Y961" s="300"/>
      <c r="Z961" s="300"/>
      <c r="AA961" s="300"/>
      <c r="AB961" s="300"/>
      <c r="AC961" s="300"/>
      <c r="AD961" s="300"/>
      <c r="AE961" s="300"/>
      <c r="AF961" s="300"/>
      <c r="AG961" s="300"/>
      <c r="AH961" s="300"/>
      <c r="AI961" s="300"/>
      <c r="AJ961" s="300"/>
      <c r="AK961" s="300"/>
      <c r="AL961" s="300"/>
      <c r="AM961" s="300"/>
      <c r="AN961" s="300"/>
      <c r="AO961" s="300"/>
      <c r="AP961" s="300"/>
      <c r="AQ961" s="300"/>
      <c r="AR961" s="300"/>
      <c r="AS961" s="300"/>
      <c r="AT961" s="300"/>
      <c r="AU961" s="300"/>
      <c r="AV961" s="300"/>
      <c r="AW961" s="300"/>
      <c r="AX961" s="300"/>
      <c r="AY961" s="300"/>
      <c r="AZ961" s="300"/>
      <c r="BA961" s="300"/>
      <c r="BB961" s="300"/>
      <c r="BC961" s="300"/>
      <c r="BD961" s="300"/>
      <c r="BE961" s="300"/>
      <c r="BF961" s="300"/>
      <c r="BG961" s="300"/>
      <c r="BH961" s="300"/>
      <c r="BI961" s="300"/>
      <c r="BJ961" s="300"/>
      <c r="BK961" s="300"/>
      <c r="BL961" s="300"/>
      <c r="BM961" s="300"/>
      <c r="BN961" s="300"/>
      <c r="BO961" s="300"/>
      <c r="BP961" s="300"/>
      <c r="BQ961" s="300"/>
      <c r="BR961" s="300"/>
      <c r="BS961" s="300"/>
      <c r="BT961" s="300"/>
      <c r="BU961" s="300"/>
      <c r="BV961" s="300"/>
      <c r="BW961" s="300"/>
      <c r="BX961" s="300"/>
      <c r="BY961" s="300"/>
      <c r="BZ961" s="300"/>
      <c r="CA961" s="300"/>
      <c r="CB961" s="300"/>
      <c r="CC961" s="300"/>
      <c r="CD961" s="300"/>
      <c r="CE961" s="300"/>
      <c r="CF961" s="300"/>
      <c r="CG961" s="300"/>
      <c r="CH961" s="300"/>
      <c r="CI961" s="300"/>
      <c r="CJ961" s="18"/>
      <c r="CK961" s="50" t="s">
        <v>172</v>
      </c>
    </row>
    <row r="962" spans="3:89" s="29" customFormat="1" ht="15" customHeight="1">
      <c r="C962" s="207" t="s">
        <v>13</v>
      </c>
      <c r="D962" s="206">
        <f>IF(D961="","",INDEX($F$16:$CK$17,1,MATCH(D961,$F$17:$CK$17,1)))</f>
        <v>42825</v>
      </c>
      <c r="F962" s="206">
        <f>IF(F961="","",INDEX($F$16:$CK$17,1,MATCH(F961,$F$17:$CK$17,1)))</f>
        <v>42825</v>
      </c>
      <c r="G962" s="206" t="str">
        <f>IF(G961="","",INDEX($F$16:$CK$17,1,MATCH(G961,$F$17:$CK$17,1)))</f>
        <v/>
      </c>
      <c r="H962" s="300"/>
      <c r="I962" s="300"/>
      <c r="J962" s="300"/>
      <c r="K962" s="300"/>
      <c r="L962" s="300"/>
      <c r="M962" s="300"/>
      <c r="N962" s="300"/>
      <c r="O962" s="300"/>
      <c r="P962" s="300"/>
      <c r="Q962" s="300"/>
      <c r="R962" s="300"/>
      <c r="S962" s="300"/>
      <c r="T962" s="300"/>
      <c r="U962" s="300"/>
      <c r="V962" s="300"/>
      <c r="W962" s="300"/>
      <c r="X962" s="300"/>
      <c r="Y962" s="300"/>
      <c r="Z962" s="300"/>
      <c r="AA962" s="300"/>
      <c r="AB962" s="300"/>
      <c r="AC962" s="300"/>
      <c r="AD962" s="300"/>
      <c r="AE962" s="300"/>
      <c r="AF962" s="300"/>
      <c r="AG962" s="300"/>
      <c r="AH962" s="300"/>
      <c r="AI962" s="300"/>
      <c r="AJ962" s="300"/>
      <c r="AK962" s="300"/>
      <c r="AL962" s="300"/>
      <c r="AM962" s="300"/>
      <c r="AN962" s="300"/>
      <c r="AO962" s="300"/>
      <c r="AP962" s="300"/>
      <c r="AQ962" s="300"/>
      <c r="AR962" s="300"/>
      <c r="AS962" s="300"/>
      <c r="AT962" s="300"/>
      <c r="AU962" s="300"/>
      <c r="AV962" s="300"/>
      <c r="AW962" s="300"/>
      <c r="AX962" s="300"/>
      <c r="AY962" s="300"/>
      <c r="AZ962" s="300"/>
      <c r="BA962" s="300"/>
      <c r="BB962" s="300"/>
      <c r="BC962" s="300"/>
      <c r="BD962" s="300"/>
      <c r="BE962" s="300"/>
      <c r="BF962" s="300"/>
      <c r="BG962" s="300"/>
      <c r="BH962" s="300"/>
      <c r="BI962" s="300"/>
      <c r="BJ962" s="300"/>
      <c r="BK962" s="300"/>
      <c r="BL962" s="300"/>
      <c r="BM962" s="300"/>
      <c r="BN962" s="300"/>
      <c r="BO962" s="300"/>
      <c r="BP962" s="300"/>
      <c r="BQ962" s="300"/>
      <c r="BR962" s="300"/>
      <c r="BS962" s="300"/>
      <c r="BT962" s="300"/>
      <c r="BU962" s="300"/>
      <c r="BV962" s="300"/>
      <c r="BW962" s="300"/>
      <c r="BX962" s="300"/>
      <c r="BY962" s="300"/>
      <c r="BZ962" s="300"/>
      <c r="CA962" s="300"/>
      <c r="CB962" s="300"/>
      <c r="CC962" s="300"/>
      <c r="CD962" s="300"/>
      <c r="CE962" s="300"/>
      <c r="CF962" s="300"/>
      <c r="CG962" s="300"/>
      <c r="CH962" s="300"/>
      <c r="CI962" s="300"/>
      <c r="CJ962" s="18"/>
      <c r="CK962" s="50" t="s">
        <v>172</v>
      </c>
    </row>
    <row r="963" spans="3:89" s="29" customFormat="1" ht="15" customHeight="1">
      <c r="C963" s="18"/>
      <c r="D963" s="242"/>
      <c r="E963" s="243"/>
      <c r="F963" s="242"/>
      <c r="G963" s="18"/>
      <c r="H963" s="300"/>
      <c r="I963" s="300"/>
      <c r="J963" s="300"/>
      <c r="K963" s="300"/>
      <c r="L963" s="300"/>
      <c r="M963" s="300"/>
      <c r="N963" s="300"/>
      <c r="O963" s="300"/>
      <c r="P963" s="300"/>
      <c r="Q963" s="300"/>
      <c r="R963" s="300"/>
      <c r="S963" s="300"/>
      <c r="T963" s="300"/>
      <c r="U963" s="300"/>
      <c r="V963" s="300"/>
      <c r="W963" s="300"/>
      <c r="X963" s="300"/>
      <c r="Y963" s="300"/>
      <c r="Z963" s="300"/>
      <c r="AA963" s="300"/>
      <c r="AB963" s="300"/>
      <c r="AC963" s="300"/>
      <c r="AD963" s="300"/>
      <c r="AE963" s="300"/>
      <c r="AF963" s="300"/>
      <c r="AG963" s="300"/>
      <c r="AH963" s="300"/>
      <c r="AI963" s="300"/>
      <c r="AJ963" s="300"/>
      <c r="AK963" s="300"/>
      <c r="AL963" s="300"/>
      <c r="AM963" s="300"/>
      <c r="AN963" s="300"/>
      <c r="AO963" s="300"/>
      <c r="AP963" s="300"/>
      <c r="AQ963" s="300"/>
      <c r="AR963" s="300"/>
      <c r="AS963" s="300"/>
      <c r="AT963" s="300"/>
      <c r="AU963" s="300"/>
      <c r="AV963" s="300"/>
      <c r="AW963" s="300"/>
      <c r="AX963" s="300"/>
      <c r="AY963" s="300"/>
      <c r="AZ963" s="300"/>
      <c r="BA963" s="300"/>
      <c r="BB963" s="300"/>
      <c r="BC963" s="300"/>
      <c r="BD963" s="300"/>
      <c r="BE963" s="300"/>
      <c r="BF963" s="300"/>
      <c r="BG963" s="300"/>
      <c r="BH963" s="300"/>
      <c r="BI963" s="300"/>
      <c r="BJ963" s="300"/>
      <c r="BK963" s="300"/>
      <c r="BL963" s="300"/>
      <c r="BM963" s="300"/>
      <c r="BN963" s="300"/>
      <c r="BO963" s="300"/>
      <c r="BP963" s="300"/>
      <c r="BQ963" s="300"/>
      <c r="BR963" s="300"/>
      <c r="BS963" s="300"/>
      <c r="BT963" s="300"/>
      <c r="BU963" s="300"/>
      <c r="BV963" s="300"/>
      <c r="BW963" s="300"/>
      <c r="BX963" s="300"/>
      <c r="BY963" s="300"/>
      <c r="BZ963" s="300"/>
      <c r="CA963" s="300"/>
      <c r="CB963" s="300"/>
      <c r="CC963" s="300"/>
      <c r="CD963" s="300"/>
      <c r="CE963" s="300"/>
      <c r="CF963" s="300"/>
      <c r="CG963" s="300"/>
      <c r="CH963" s="300"/>
      <c r="CI963" s="300"/>
      <c r="CJ963" s="18"/>
      <c r="CK963" s="50" t="s">
        <v>172</v>
      </c>
    </row>
    <row r="964" spans="3:89" s="29" customFormat="1" ht="15" customHeight="1">
      <c r="C964" s="34" t="s">
        <v>300</v>
      </c>
      <c r="D964" s="281" t="s">
        <v>299</v>
      </c>
      <c r="E964" s="280">
        <f>IF(D964=F964,0,1)</f>
        <v>0</v>
      </c>
      <c r="F964" s="279" t="s">
        <v>299</v>
      </c>
      <c r="G964" s="279" t="s">
        <v>298</v>
      </c>
      <c r="H964" s="300"/>
      <c r="I964" s="300"/>
      <c r="J964" s="300"/>
      <c r="K964" s="300"/>
      <c r="L964" s="300"/>
      <c r="M964" s="300"/>
      <c r="N964" s="300"/>
      <c r="O964" s="300"/>
      <c r="P964" s="300"/>
      <c r="Q964" s="300"/>
      <c r="R964" s="300"/>
      <c r="S964" s="300"/>
      <c r="T964" s="300"/>
      <c r="U964" s="300"/>
      <c r="V964" s="300"/>
      <c r="W964" s="300"/>
      <c r="X964" s="300"/>
      <c r="Y964" s="300"/>
      <c r="Z964" s="300"/>
      <c r="AA964" s="300"/>
      <c r="AB964" s="300"/>
      <c r="AC964" s="300"/>
      <c r="AD964" s="300"/>
      <c r="AE964" s="300"/>
      <c r="AF964" s="300"/>
      <c r="AG964" s="300"/>
      <c r="AH964" s="300"/>
      <c r="AI964" s="300"/>
      <c r="AJ964" s="300"/>
      <c r="AK964" s="300"/>
      <c r="AL964" s="300"/>
      <c r="AM964" s="300"/>
      <c r="AN964" s="300"/>
      <c r="AO964" s="300"/>
      <c r="AP964" s="300"/>
      <c r="AQ964" s="300"/>
      <c r="AR964" s="300"/>
      <c r="AS964" s="300"/>
      <c r="AT964" s="300"/>
      <c r="AU964" s="300"/>
      <c r="AV964" s="300"/>
      <c r="AW964" s="300"/>
      <c r="AX964" s="300"/>
      <c r="AY964" s="300"/>
      <c r="AZ964" s="300"/>
      <c r="BA964" s="300"/>
      <c r="BB964" s="300"/>
      <c r="BC964" s="300"/>
      <c r="BD964" s="300"/>
      <c r="BE964" s="300"/>
      <c r="BF964" s="300"/>
      <c r="BG964" s="300"/>
      <c r="BH964" s="300"/>
      <c r="BI964" s="300"/>
      <c r="BJ964" s="300"/>
      <c r="BK964" s="300"/>
      <c r="BL964" s="300"/>
      <c r="BM964" s="300"/>
      <c r="BN964" s="300"/>
      <c r="BO964" s="300"/>
      <c r="BP964" s="300"/>
      <c r="BQ964" s="300"/>
      <c r="BR964" s="300"/>
      <c r="BS964" s="300"/>
      <c r="BT964" s="300"/>
      <c r="BU964" s="300"/>
      <c r="BV964" s="300"/>
      <c r="BW964" s="300"/>
      <c r="BX964" s="300"/>
      <c r="BY964" s="300"/>
      <c r="BZ964" s="300"/>
      <c r="CA964" s="300"/>
      <c r="CB964" s="300"/>
      <c r="CC964" s="300"/>
      <c r="CD964" s="300"/>
      <c r="CE964" s="300"/>
      <c r="CF964" s="300"/>
      <c r="CG964" s="300"/>
      <c r="CH964" s="300"/>
      <c r="CI964" s="300"/>
      <c r="CJ964" s="18"/>
      <c r="CK964" s="50" t="s">
        <v>172</v>
      </c>
    </row>
    <row r="965" spans="3:89" s="29" customFormat="1" ht="15" customHeight="1">
      <c r="C965" s="34" t="s">
        <v>310</v>
      </c>
      <c r="D965" s="281" t="s">
        <v>309</v>
      </c>
      <c r="E965" s="280">
        <f>IF(D965=F965,0,1)</f>
        <v>1</v>
      </c>
      <c r="F965" s="279" t="s">
        <v>151</v>
      </c>
      <c r="G965" s="279" t="s">
        <v>309</v>
      </c>
      <c r="H965" s="300"/>
      <c r="I965" s="300"/>
      <c r="J965" s="300"/>
      <c r="K965" s="300"/>
      <c r="L965" s="300"/>
      <c r="M965" s="300"/>
      <c r="N965" s="300"/>
      <c r="O965" s="300"/>
      <c r="P965" s="300"/>
      <c r="Q965" s="300"/>
      <c r="R965" s="300"/>
      <c r="S965" s="300"/>
      <c r="T965" s="300"/>
      <c r="U965" s="300"/>
      <c r="V965" s="300"/>
      <c r="W965" s="300"/>
      <c r="X965" s="300"/>
      <c r="Y965" s="300"/>
      <c r="Z965" s="300"/>
      <c r="AA965" s="300"/>
      <c r="AB965" s="300"/>
      <c r="AC965" s="300"/>
      <c r="AD965" s="300"/>
      <c r="AE965" s="300"/>
      <c r="AF965" s="300"/>
      <c r="AG965" s="300"/>
      <c r="AH965" s="300"/>
      <c r="AI965" s="300"/>
      <c r="AJ965" s="300"/>
      <c r="AK965" s="300"/>
      <c r="AL965" s="300"/>
      <c r="AM965" s="300"/>
      <c r="AN965" s="300"/>
      <c r="AO965" s="300"/>
      <c r="AP965" s="300"/>
      <c r="AQ965" s="300"/>
      <c r="AR965" s="300"/>
      <c r="AS965" s="300"/>
      <c r="AT965" s="300"/>
      <c r="AU965" s="300"/>
      <c r="AV965" s="300"/>
      <c r="AW965" s="300"/>
      <c r="AX965" s="300"/>
      <c r="AY965" s="300"/>
      <c r="AZ965" s="300"/>
      <c r="BA965" s="300"/>
      <c r="BB965" s="300"/>
      <c r="BC965" s="300"/>
      <c r="BD965" s="300"/>
      <c r="BE965" s="300"/>
      <c r="BF965" s="300"/>
      <c r="BG965" s="300"/>
      <c r="BH965" s="300"/>
      <c r="BI965" s="300"/>
      <c r="BJ965" s="300"/>
      <c r="BK965" s="300"/>
      <c r="BL965" s="300"/>
      <c r="BM965" s="300"/>
      <c r="BN965" s="300"/>
      <c r="BO965" s="300"/>
      <c r="BP965" s="300"/>
      <c r="BQ965" s="300"/>
      <c r="BR965" s="300"/>
      <c r="BS965" s="300"/>
      <c r="BT965" s="300"/>
      <c r="BU965" s="300"/>
      <c r="BV965" s="300"/>
      <c r="BW965" s="300"/>
      <c r="BX965" s="300"/>
      <c r="BY965" s="300"/>
      <c r="BZ965" s="300"/>
      <c r="CA965" s="300"/>
      <c r="CB965" s="300"/>
      <c r="CC965" s="300"/>
      <c r="CD965" s="300"/>
      <c r="CE965" s="300"/>
      <c r="CF965" s="300"/>
      <c r="CG965" s="300"/>
      <c r="CH965" s="300"/>
      <c r="CI965" s="300"/>
      <c r="CJ965" s="18"/>
      <c r="CK965" s="50" t="s">
        <v>172</v>
      </c>
    </row>
    <row r="966" spans="3:89" s="29" customFormat="1" ht="15" customHeight="1">
      <c r="D966" s="242"/>
      <c r="E966" s="243"/>
      <c r="F966" s="242"/>
      <c r="G966" s="18"/>
      <c r="H966" s="300"/>
      <c r="I966" s="300"/>
      <c r="J966" s="300"/>
      <c r="K966" s="300"/>
      <c r="L966" s="300"/>
      <c r="M966" s="300"/>
      <c r="N966" s="300"/>
      <c r="O966" s="300"/>
      <c r="P966" s="300"/>
      <c r="Q966" s="300"/>
      <c r="R966" s="300"/>
      <c r="S966" s="300"/>
      <c r="T966" s="300"/>
      <c r="U966" s="300"/>
      <c r="V966" s="300"/>
      <c r="W966" s="300"/>
      <c r="X966" s="300"/>
      <c r="Y966" s="300"/>
      <c r="Z966" s="300"/>
      <c r="AA966" s="300"/>
      <c r="AB966" s="300"/>
      <c r="AC966" s="300"/>
      <c r="AD966" s="300"/>
      <c r="AE966" s="300"/>
      <c r="AF966" s="300"/>
      <c r="AG966" s="300"/>
      <c r="AH966" s="300"/>
      <c r="AI966" s="300"/>
      <c r="AJ966" s="300"/>
      <c r="AK966" s="300"/>
      <c r="AL966" s="300"/>
      <c r="AM966" s="300"/>
      <c r="AN966" s="300"/>
      <c r="AO966" s="300"/>
      <c r="AP966" s="300"/>
      <c r="AQ966" s="300"/>
      <c r="AR966" s="300"/>
      <c r="AS966" s="300"/>
      <c r="AT966" s="300"/>
      <c r="AU966" s="300"/>
      <c r="AV966" s="300"/>
      <c r="AW966" s="300"/>
      <c r="AX966" s="300"/>
      <c r="AY966" s="300"/>
      <c r="AZ966" s="300"/>
      <c r="BA966" s="300"/>
      <c r="BB966" s="300"/>
      <c r="BC966" s="300"/>
      <c r="BD966" s="300"/>
      <c r="BE966" s="300"/>
      <c r="BF966" s="300"/>
      <c r="BG966" s="300"/>
      <c r="BH966" s="300"/>
      <c r="BI966" s="300"/>
      <c r="BJ966" s="300"/>
      <c r="BK966" s="300"/>
      <c r="BL966" s="300"/>
      <c r="BM966" s="300"/>
      <c r="BN966" s="300"/>
      <c r="BO966" s="300"/>
      <c r="BP966" s="300"/>
      <c r="BQ966" s="300"/>
      <c r="BR966" s="300"/>
      <c r="BS966" s="300"/>
      <c r="BT966" s="300"/>
      <c r="BU966" s="300"/>
      <c r="BV966" s="300"/>
      <c r="BW966" s="300"/>
      <c r="BX966" s="300"/>
      <c r="BY966" s="300"/>
      <c r="BZ966" s="300"/>
      <c r="CA966" s="300"/>
      <c r="CB966" s="300"/>
      <c r="CC966" s="300"/>
      <c r="CD966" s="300"/>
      <c r="CE966" s="300"/>
      <c r="CF966" s="300"/>
      <c r="CG966" s="300"/>
      <c r="CH966" s="300"/>
      <c r="CI966" s="300"/>
      <c r="CJ966" s="18"/>
      <c r="CK966" s="50" t="s">
        <v>172</v>
      </c>
    </row>
    <row r="967" spans="3:89" s="29" customFormat="1" ht="15" customHeight="1">
      <c r="C967" s="29" t="str">
        <f>F954&amp;" "&amp;C954</f>
        <v>Phase A G&amp;A</v>
      </c>
      <c r="D967" s="274">
        <f>IF(F959="",0,F959)</f>
        <v>1</v>
      </c>
      <c r="E967" s="274">
        <f>IF(F961="",0,F961)</f>
        <v>24</v>
      </c>
      <c r="F967" s="121">
        <f>F956</f>
        <v>250000</v>
      </c>
      <c r="G967" s="121">
        <f t="shared" ref="G967:AL967" si="394">IF(G$17="","",IF(AND(G$17&gt;=$D967,G$17&lt;=$E967),$F$957/($E967-$D967+1),0))</f>
        <v>47916.666666666664</v>
      </c>
      <c r="H967" s="121">
        <f t="shared" si="394"/>
        <v>47916.666666666664</v>
      </c>
      <c r="I967" s="121">
        <f t="shared" si="394"/>
        <v>47916.666666666664</v>
      </c>
      <c r="J967" s="121">
        <f t="shared" si="394"/>
        <v>47916.666666666664</v>
      </c>
      <c r="K967" s="121">
        <f t="shared" si="394"/>
        <v>47916.666666666664</v>
      </c>
      <c r="L967" s="121">
        <f t="shared" si="394"/>
        <v>47916.666666666664</v>
      </c>
      <c r="M967" s="121">
        <f t="shared" si="394"/>
        <v>47916.666666666664</v>
      </c>
      <c r="N967" s="121">
        <f t="shared" si="394"/>
        <v>47916.666666666664</v>
      </c>
      <c r="O967" s="121">
        <f t="shared" si="394"/>
        <v>47916.666666666664</v>
      </c>
      <c r="P967" s="121">
        <f t="shared" si="394"/>
        <v>47916.666666666664</v>
      </c>
      <c r="Q967" s="121">
        <f t="shared" si="394"/>
        <v>47916.666666666664</v>
      </c>
      <c r="R967" s="121">
        <f t="shared" si="394"/>
        <v>47916.666666666664</v>
      </c>
      <c r="S967" s="121">
        <f t="shared" si="394"/>
        <v>47916.666666666664</v>
      </c>
      <c r="T967" s="121">
        <f t="shared" si="394"/>
        <v>47916.666666666664</v>
      </c>
      <c r="U967" s="121">
        <f t="shared" si="394"/>
        <v>47916.666666666664</v>
      </c>
      <c r="V967" s="121">
        <f t="shared" si="394"/>
        <v>47916.666666666664</v>
      </c>
      <c r="W967" s="121">
        <f t="shared" si="394"/>
        <v>47916.666666666664</v>
      </c>
      <c r="X967" s="121">
        <f t="shared" si="394"/>
        <v>47916.666666666664</v>
      </c>
      <c r="Y967" s="121">
        <f t="shared" si="394"/>
        <v>47916.666666666664</v>
      </c>
      <c r="Z967" s="121">
        <f t="shared" si="394"/>
        <v>47916.666666666664</v>
      </c>
      <c r="AA967" s="121">
        <f t="shared" si="394"/>
        <v>47916.666666666664</v>
      </c>
      <c r="AB967" s="121">
        <f t="shared" si="394"/>
        <v>47916.666666666664</v>
      </c>
      <c r="AC967" s="121">
        <f t="shared" si="394"/>
        <v>47916.666666666664</v>
      </c>
      <c r="AD967" s="121">
        <f t="shared" si="394"/>
        <v>47916.666666666664</v>
      </c>
      <c r="AE967" s="121">
        <f t="shared" si="394"/>
        <v>0</v>
      </c>
      <c r="AF967" s="121">
        <f t="shared" si="394"/>
        <v>0</v>
      </c>
      <c r="AG967" s="121">
        <f t="shared" si="394"/>
        <v>0</v>
      </c>
      <c r="AH967" s="121">
        <f t="shared" si="394"/>
        <v>0</v>
      </c>
      <c r="AI967" s="121">
        <f t="shared" si="394"/>
        <v>0</v>
      </c>
      <c r="AJ967" s="121">
        <f t="shared" si="394"/>
        <v>0</v>
      </c>
      <c r="AK967" s="121">
        <f t="shared" si="394"/>
        <v>0</v>
      </c>
      <c r="AL967" s="121">
        <f t="shared" si="394"/>
        <v>0</v>
      </c>
      <c r="AM967" s="121">
        <f t="shared" ref="AM967:BR967" si="395">IF(AM$17="","",IF(AND(AM$17&gt;=$D967,AM$17&lt;=$E967),$F$957/($E967-$D967+1),0))</f>
        <v>0</v>
      </c>
      <c r="AN967" s="121">
        <f t="shared" si="395"/>
        <v>0</v>
      </c>
      <c r="AO967" s="121">
        <f t="shared" si="395"/>
        <v>0</v>
      </c>
      <c r="AP967" s="121">
        <f t="shared" si="395"/>
        <v>0</v>
      </c>
      <c r="AQ967" s="121">
        <f t="shared" si="395"/>
        <v>0</v>
      </c>
      <c r="AR967" s="121">
        <f t="shared" si="395"/>
        <v>0</v>
      </c>
      <c r="AS967" s="121">
        <f t="shared" si="395"/>
        <v>0</v>
      </c>
      <c r="AT967" s="121">
        <f t="shared" si="395"/>
        <v>0</v>
      </c>
      <c r="AU967" s="121">
        <f t="shared" si="395"/>
        <v>0</v>
      </c>
      <c r="AV967" s="121">
        <f t="shared" si="395"/>
        <v>0</v>
      </c>
      <c r="AW967" s="121">
        <f t="shared" si="395"/>
        <v>0</v>
      </c>
      <c r="AX967" s="121">
        <f t="shared" si="395"/>
        <v>0</v>
      </c>
      <c r="AY967" s="121">
        <f t="shared" si="395"/>
        <v>0</v>
      </c>
      <c r="AZ967" s="121">
        <f t="shared" si="395"/>
        <v>0</v>
      </c>
      <c r="BA967" s="121">
        <f t="shared" si="395"/>
        <v>0</v>
      </c>
      <c r="BB967" s="121">
        <f t="shared" si="395"/>
        <v>0</v>
      </c>
      <c r="BC967" s="121">
        <f t="shared" si="395"/>
        <v>0</v>
      </c>
      <c r="BD967" s="121">
        <f t="shared" si="395"/>
        <v>0</v>
      </c>
      <c r="BE967" s="121">
        <f t="shared" si="395"/>
        <v>0</v>
      </c>
      <c r="BF967" s="121">
        <f t="shared" si="395"/>
        <v>0</v>
      </c>
      <c r="BG967" s="121">
        <f t="shared" si="395"/>
        <v>0</v>
      </c>
      <c r="BH967" s="121">
        <f t="shared" si="395"/>
        <v>0</v>
      </c>
      <c r="BI967" s="121">
        <f t="shared" si="395"/>
        <v>0</v>
      </c>
      <c r="BJ967" s="121">
        <f t="shared" si="395"/>
        <v>0</v>
      </c>
      <c r="BK967" s="121">
        <f t="shared" si="395"/>
        <v>0</v>
      </c>
      <c r="BL967" s="121">
        <f t="shared" si="395"/>
        <v>0</v>
      </c>
      <c r="BM967" s="121">
        <f t="shared" si="395"/>
        <v>0</v>
      </c>
      <c r="BN967" s="121">
        <f t="shared" si="395"/>
        <v>0</v>
      </c>
      <c r="BO967" s="121" t="str">
        <f t="shared" si="395"/>
        <v/>
      </c>
      <c r="BP967" s="121" t="str">
        <f t="shared" si="395"/>
        <v/>
      </c>
      <c r="BQ967" s="121" t="str">
        <f t="shared" si="395"/>
        <v/>
      </c>
      <c r="BR967" s="121" t="str">
        <f t="shared" si="395"/>
        <v/>
      </c>
      <c r="BS967" s="121" t="str">
        <f t="shared" ref="BS967:CI967" si="396">IF(BS$17="","",IF(AND(BS$17&gt;=$D967,BS$17&lt;=$E967),$F$957/($E967-$D967+1),0))</f>
        <v/>
      </c>
      <c r="BT967" s="121" t="str">
        <f t="shared" si="396"/>
        <v/>
      </c>
      <c r="BU967" s="121" t="str">
        <f t="shared" si="396"/>
        <v/>
      </c>
      <c r="BV967" s="121" t="str">
        <f t="shared" si="396"/>
        <v/>
      </c>
      <c r="BW967" s="121" t="str">
        <f t="shared" si="396"/>
        <v/>
      </c>
      <c r="BX967" s="121" t="str">
        <f t="shared" si="396"/>
        <v/>
      </c>
      <c r="BY967" s="121" t="str">
        <f t="shared" si="396"/>
        <v/>
      </c>
      <c r="BZ967" s="121" t="str">
        <f t="shared" si="396"/>
        <v/>
      </c>
      <c r="CA967" s="121" t="str">
        <f t="shared" si="396"/>
        <v/>
      </c>
      <c r="CB967" s="121" t="str">
        <f t="shared" si="396"/>
        <v/>
      </c>
      <c r="CC967" s="121" t="str">
        <f t="shared" si="396"/>
        <v/>
      </c>
      <c r="CD967" s="121" t="str">
        <f t="shared" si="396"/>
        <v/>
      </c>
      <c r="CE967" s="121" t="str">
        <f t="shared" si="396"/>
        <v/>
      </c>
      <c r="CF967" s="121" t="str">
        <f t="shared" si="396"/>
        <v/>
      </c>
      <c r="CG967" s="121" t="str">
        <f t="shared" si="396"/>
        <v/>
      </c>
      <c r="CH967" s="121" t="str">
        <f t="shared" si="396"/>
        <v/>
      </c>
      <c r="CI967" s="121" t="str">
        <f t="shared" si="396"/>
        <v/>
      </c>
      <c r="CJ967" s="51">
        <f>SUM(F967:CI967)</f>
        <v>1400000.0000000002</v>
      </c>
      <c r="CK967" s="50" t="s">
        <v>172</v>
      </c>
    </row>
    <row r="968" spans="3:89" s="29" customFormat="1" ht="15" customHeight="1">
      <c r="C968" s="29" t="str">
        <f>G954&amp;" "&amp;C954</f>
        <v>Phase B G&amp;A</v>
      </c>
      <c r="D968" s="273">
        <f>IF(G959="",0,G959)</f>
        <v>0</v>
      </c>
      <c r="E968" s="273">
        <f>IF(G961="",0,G961)</f>
        <v>0</v>
      </c>
      <c r="F968" s="121">
        <f>G956</f>
        <v>0</v>
      </c>
      <c r="G968" s="121">
        <f t="shared" ref="G968:AL968" si="397">IF(G$17="","",IF(AND(G$17&gt;=$D968,G$17&lt;=$E968),$G$957/($E968-$D968+1),0))</f>
        <v>0</v>
      </c>
      <c r="H968" s="121">
        <f t="shared" si="397"/>
        <v>0</v>
      </c>
      <c r="I968" s="121">
        <f t="shared" si="397"/>
        <v>0</v>
      </c>
      <c r="J968" s="121">
        <f t="shared" si="397"/>
        <v>0</v>
      </c>
      <c r="K968" s="121">
        <f t="shared" si="397"/>
        <v>0</v>
      </c>
      <c r="L968" s="121">
        <f t="shared" si="397"/>
        <v>0</v>
      </c>
      <c r="M968" s="121">
        <f t="shared" si="397"/>
        <v>0</v>
      </c>
      <c r="N968" s="121">
        <f t="shared" si="397"/>
        <v>0</v>
      </c>
      <c r="O968" s="121">
        <f t="shared" si="397"/>
        <v>0</v>
      </c>
      <c r="P968" s="121">
        <f t="shared" si="397"/>
        <v>0</v>
      </c>
      <c r="Q968" s="121">
        <f t="shared" si="397"/>
        <v>0</v>
      </c>
      <c r="R968" s="121">
        <f t="shared" si="397"/>
        <v>0</v>
      </c>
      <c r="S968" s="121">
        <f t="shared" si="397"/>
        <v>0</v>
      </c>
      <c r="T968" s="121">
        <f t="shared" si="397"/>
        <v>0</v>
      </c>
      <c r="U968" s="121">
        <f t="shared" si="397"/>
        <v>0</v>
      </c>
      <c r="V968" s="121">
        <f t="shared" si="397"/>
        <v>0</v>
      </c>
      <c r="W968" s="121">
        <f t="shared" si="397"/>
        <v>0</v>
      </c>
      <c r="X968" s="121">
        <f t="shared" si="397"/>
        <v>0</v>
      </c>
      <c r="Y968" s="121">
        <f t="shared" si="397"/>
        <v>0</v>
      </c>
      <c r="Z968" s="121">
        <f t="shared" si="397"/>
        <v>0</v>
      </c>
      <c r="AA968" s="121">
        <f t="shared" si="397"/>
        <v>0</v>
      </c>
      <c r="AB968" s="121">
        <f t="shared" si="397"/>
        <v>0</v>
      </c>
      <c r="AC968" s="121">
        <f t="shared" si="397"/>
        <v>0</v>
      </c>
      <c r="AD968" s="121">
        <f t="shared" si="397"/>
        <v>0</v>
      </c>
      <c r="AE968" s="121">
        <f t="shared" si="397"/>
        <v>0</v>
      </c>
      <c r="AF968" s="121">
        <f t="shared" si="397"/>
        <v>0</v>
      </c>
      <c r="AG968" s="121">
        <f t="shared" si="397"/>
        <v>0</v>
      </c>
      <c r="AH968" s="121">
        <f t="shared" si="397"/>
        <v>0</v>
      </c>
      <c r="AI968" s="121">
        <f t="shared" si="397"/>
        <v>0</v>
      </c>
      <c r="AJ968" s="121">
        <f t="shared" si="397"/>
        <v>0</v>
      </c>
      <c r="AK968" s="121">
        <f t="shared" si="397"/>
        <v>0</v>
      </c>
      <c r="AL968" s="121">
        <f t="shared" si="397"/>
        <v>0</v>
      </c>
      <c r="AM968" s="121">
        <f t="shared" ref="AM968:BR968" si="398">IF(AM$17="","",IF(AND(AM$17&gt;=$D968,AM$17&lt;=$E968),$G$957/($E968-$D968+1),0))</f>
        <v>0</v>
      </c>
      <c r="AN968" s="121">
        <f t="shared" si="398"/>
        <v>0</v>
      </c>
      <c r="AO968" s="121">
        <f t="shared" si="398"/>
        <v>0</v>
      </c>
      <c r="AP968" s="121">
        <f t="shared" si="398"/>
        <v>0</v>
      </c>
      <c r="AQ968" s="121">
        <f t="shared" si="398"/>
        <v>0</v>
      </c>
      <c r="AR968" s="121">
        <f t="shared" si="398"/>
        <v>0</v>
      </c>
      <c r="AS968" s="121">
        <f t="shared" si="398"/>
        <v>0</v>
      </c>
      <c r="AT968" s="121">
        <f t="shared" si="398"/>
        <v>0</v>
      </c>
      <c r="AU968" s="121">
        <f t="shared" si="398"/>
        <v>0</v>
      </c>
      <c r="AV968" s="121">
        <f t="shared" si="398"/>
        <v>0</v>
      </c>
      <c r="AW968" s="121">
        <f t="shared" si="398"/>
        <v>0</v>
      </c>
      <c r="AX968" s="121">
        <f t="shared" si="398"/>
        <v>0</v>
      </c>
      <c r="AY968" s="121">
        <f t="shared" si="398"/>
        <v>0</v>
      </c>
      <c r="AZ968" s="121">
        <f t="shared" si="398"/>
        <v>0</v>
      </c>
      <c r="BA968" s="121">
        <f t="shared" si="398"/>
        <v>0</v>
      </c>
      <c r="BB968" s="121">
        <f t="shared" si="398"/>
        <v>0</v>
      </c>
      <c r="BC968" s="121">
        <f t="shared" si="398"/>
        <v>0</v>
      </c>
      <c r="BD968" s="121">
        <f t="shared" si="398"/>
        <v>0</v>
      </c>
      <c r="BE968" s="121">
        <f t="shared" si="398"/>
        <v>0</v>
      </c>
      <c r="BF968" s="121">
        <f t="shared" si="398"/>
        <v>0</v>
      </c>
      <c r="BG968" s="121">
        <f t="shared" si="398"/>
        <v>0</v>
      </c>
      <c r="BH968" s="121">
        <f t="shared" si="398"/>
        <v>0</v>
      </c>
      <c r="BI968" s="121">
        <f t="shared" si="398"/>
        <v>0</v>
      </c>
      <c r="BJ968" s="121">
        <f t="shared" si="398"/>
        <v>0</v>
      </c>
      <c r="BK968" s="121">
        <f t="shared" si="398"/>
        <v>0</v>
      </c>
      <c r="BL968" s="121">
        <f t="shared" si="398"/>
        <v>0</v>
      </c>
      <c r="BM968" s="121">
        <f t="shared" si="398"/>
        <v>0</v>
      </c>
      <c r="BN968" s="121">
        <f t="shared" si="398"/>
        <v>0</v>
      </c>
      <c r="BO968" s="121" t="str">
        <f t="shared" si="398"/>
        <v/>
      </c>
      <c r="BP968" s="121" t="str">
        <f t="shared" si="398"/>
        <v/>
      </c>
      <c r="BQ968" s="121" t="str">
        <f t="shared" si="398"/>
        <v/>
      </c>
      <c r="BR968" s="121" t="str">
        <f t="shared" si="398"/>
        <v/>
      </c>
      <c r="BS968" s="121" t="str">
        <f t="shared" ref="BS968:CI968" si="399">IF(BS$17="","",IF(AND(BS$17&gt;=$D968,BS$17&lt;=$E968),$G$957/($E968-$D968+1),0))</f>
        <v/>
      </c>
      <c r="BT968" s="121" t="str">
        <f t="shared" si="399"/>
        <v/>
      </c>
      <c r="BU968" s="121" t="str">
        <f t="shared" si="399"/>
        <v/>
      </c>
      <c r="BV968" s="121" t="str">
        <f t="shared" si="399"/>
        <v/>
      </c>
      <c r="BW968" s="121" t="str">
        <f t="shared" si="399"/>
        <v/>
      </c>
      <c r="BX968" s="121" t="str">
        <f t="shared" si="399"/>
        <v/>
      </c>
      <c r="BY968" s="121" t="str">
        <f t="shared" si="399"/>
        <v/>
      </c>
      <c r="BZ968" s="121" t="str">
        <f t="shared" si="399"/>
        <v/>
      </c>
      <c r="CA968" s="121" t="str">
        <f t="shared" si="399"/>
        <v/>
      </c>
      <c r="CB968" s="121" t="str">
        <f t="shared" si="399"/>
        <v/>
      </c>
      <c r="CC968" s="121" t="str">
        <f t="shared" si="399"/>
        <v/>
      </c>
      <c r="CD968" s="121" t="str">
        <f t="shared" si="399"/>
        <v/>
      </c>
      <c r="CE968" s="121" t="str">
        <f t="shared" si="399"/>
        <v/>
      </c>
      <c r="CF968" s="121" t="str">
        <f t="shared" si="399"/>
        <v/>
      </c>
      <c r="CG968" s="121" t="str">
        <f t="shared" si="399"/>
        <v/>
      </c>
      <c r="CH968" s="121" t="str">
        <f t="shared" si="399"/>
        <v/>
      </c>
      <c r="CI968" s="121" t="str">
        <f t="shared" si="399"/>
        <v/>
      </c>
      <c r="CJ968" s="60">
        <f>SUM(F968:CI968)</f>
        <v>0</v>
      </c>
      <c r="CK968" s="50" t="s">
        <v>172</v>
      </c>
    </row>
    <row r="969" spans="3:89" s="29" customFormat="1" ht="15" customHeight="1">
      <c r="C969" s="140" t="str">
        <f>"Total "&amp;C954</f>
        <v>Total G&amp;A</v>
      </c>
      <c r="D969" s="270">
        <f>IF(D959="",0,D959)</f>
        <v>1</v>
      </c>
      <c r="E969" s="270">
        <f>IF(D961="",0,D961)</f>
        <v>24</v>
      </c>
      <c r="F969" s="278">
        <f>IF(F$17="","",IF(E964=0,SUM(F967:F968),$D$956))</f>
        <v>250000</v>
      </c>
      <c r="G969" s="278">
        <f t="shared" ref="G969:AL969" si="400">IF(G$17="","",IF($E$964=0,SUM(G967:G968),IF(AND(G$17&gt;=$D969,G$17&lt;=$E969),$D$957/($E969-$D969+1),0)))</f>
        <v>47916.666666666664</v>
      </c>
      <c r="H969" s="278">
        <f t="shared" si="400"/>
        <v>47916.666666666664</v>
      </c>
      <c r="I969" s="278">
        <f t="shared" si="400"/>
        <v>47916.666666666664</v>
      </c>
      <c r="J969" s="278">
        <f t="shared" si="400"/>
        <v>47916.666666666664</v>
      </c>
      <c r="K969" s="278">
        <f t="shared" si="400"/>
        <v>47916.666666666664</v>
      </c>
      <c r="L969" s="278">
        <f t="shared" si="400"/>
        <v>47916.666666666664</v>
      </c>
      <c r="M969" s="278">
        <f t="shared" si="400"/>
        <v>47916.666666666664</v>
      </c>
      <c r="N969" s="278">
        <f t="shared" si="400"/>
        <v>47916.666666666664</v>
      </c>
      <c r="O969" s="278">
        <f t="shared" si="400"/>
        <v>47916.666666666664</v>
      </c>
      <c r="P969" s="278">
        <f t="shared" si="400"/>
        <v>47916.666666666664</v>
      </c>
      <c r="Q969" s="278">
        <f t="shared" si="400"/>
        <v>47916.666666666664</v>
      </c>
      <c r="R969" s="278">
        <f t="shared" si="400"/>
        <v>47916.666666666664</v>
      </c>
      <c r="S969" s="278">
        <f t="shared" si="400"/>
        <v>47916.666666666664</v>
      </c>
      <c r="T969" s="278">
        <f t="shared" si="400"/>
        <v>47916.666666666664</v>
      </c>
      <c r="U969" s="278">
        <f t="shared" si="400"/>
        <v>47916.666666666664</v>
      </c>
      <c r="V969" s="278">
        <f t="shared" si="400"/>
        <v>47916.666666666664</v>
      </c>
      <c r="W969" s="278">
        <f t="shared" si="400"/>
        <v>47916.666666666664</v>
      </c>
      <c r="X969" s="278">
        <f t="shared" si="400"/>
        <v>47916.666666666664</v>
      </c>
      <c r="Y969" s="278">
        <f t="shared" si="400"/>
        <v>47916.666666666664</v>
      </c>
      <c r="Z969" s="278">
        <f t="shared" si="400"/>
        <v>47916.666666666664</v>
      </c>
      <c r="AA969" s="278">
        <f t="shared" si="400"/>
        <v>47916.666666666664</v>
      </c>
      <c r="AB969" s="278">
        <f t="shared" si="400"/>
        <v>47916.666666666664</v>
      </c>
      <c r="AC969" s="278">
        <f t="shared" si="400"/>
        <v>47916.666666666664</v>
      </c>
      <c r="AD969" s="278">
        <f t="shared" si="400"/>
        <v>47916.666666666664</v>
      </c>
      <c r="AE969" s="278">
        <f t="shared" si="400"/>
        <v>0</v>
      </c>
      <c r="AF969" s="278">
        <f t="shared" si="400"/>
        <v>0</v>
      </c>
      <c r="AG969" s="278">
        <f t="shared" si="400"/>
        <v>0</v>
      </c>
      <c r="AH969" s="278">
        <f t="shared" si="400"/>
        <v>0</v>
      </c>
      <c r="AI969" s="278">
        <f t="shared" si="400"/>
        <v>0</v>
      </c>
      <c r="AJ969" s="278">
        <f t="shared" si="400"/>
        <v>0</v>
      </c>
      <c r="AK969" s="278">
        <f t="shared" si="400"/>
        <v>0</v>
      </c>
      <c r="AL969" s="278">
        <f t="shared" si="400"/>
        <v>0</v>
      </c>
      <c r="AM969" s="278">
        <f t="shared" ref="AM969:BR969" si="401">IF(AM$17="","",IF($E$964=0,SUM(AM967:AM968),IF(AND(AM$17&gt;=$D969,AM$17&lt;=$E969),$D$957/($E969-$D969+1),0)))</f>
        <v>0</v>
      </c>
      <c r="AN969" s="278">
        <f t="shared" si="401"/>
        <v>0</v>
      </c>
      <c r="AO969" s="278">
        <f t="shared" si="401"/>
        <v>0</v>
      </c>
      <c r="AP969" s="278">
        <f t="shared" si="401"/>
        <v>0</v>
      </c>
      <c r="AQ969" s="278">
        <f t="shared" si="401"/>
        <v>0</v>
      </c>
      <c r="AR969" s="278">
        <f t="shared" si="401"/>
        <v>0</v>
      </c>
      <c r="AS969" s="278">
        <f t="shared" si="401"/>
        <v>0</v>
      </c>
      <c r="AT969" s="278">
        <f t="shared" si="401"/>
        <v>0</v>
      </c>
      <c r="AU969" s="278">
        <f t="shared" si="401"/>
        <v>0</v>
      </c>
      <c r="AV969" s="278">
        <f t="shared" si="401"/>
        <v>0</v>
      </c>
      <c r="AW969" s="278">
        <f t="shared" si="401"/>
        <v>0</v>
      </c>
      <c r="AX969" s="278">
        <f t="shared" si="401"/>
        <v>0</v>
      </c>
      <c r="AY969" s="278">
        <f t="shared" si="401"/>
        <v>0</v>
      </c>
      <c r="AZ969" s="278">
        <f t="shared" si="401"/>
        <v>0</v>
      </c>
      <c r="BA969" s="278">
        <f t="shared" si="401"/>
        <v>0</v>
      </c>
      <c r="BB969" s="278">
        <f t="shared" si="401"/>
        <v>0</v>
      </c>
      <c r="BC969" s="278">
        <f t="shared" si="401"/>
        <v>0</v>
      </c>
      <c r="BD969" s="278">
        <f t="shared" si="401"/>
        <v>0</v>
      </c>
      <c r="BE969" s="278">
        <f t="shared" si="401"/>
        <v>0</v>
      </c>
      <c r="BF969" s="278">
        <f t="shared" si="401"/>
        <v>0</v>
      </c>
      <c r="BG969" s="278">
        <f t="shared" si="401"/>
        <v>0</v>
      </c>
      <c r="BH969" s="278">
        <f t="shared" si="401"/>
        <v>0</v>
      </c>
      <c r="BI969" s="278">
        <f t="shared" si="401"/>
        <v>0</v>
      </c>
      <c r="BJ969" s="278">
        <f t="shared" si="401"/>
        <v>0</v>
      </c>
      <c r="BK969" s="278">
        <f t="shared" si="401"/>
        <v>0</v>
      </c>
      <c r="BL969" s="278">
        <f t="shared" si="401"/>
        <v>0</v>
      </c>
      <c r="BM969" s="278">
        <f t="shared" si="401"/>
        <v>0</v>
      </c>
      <c r="BN969" s="278">
        <f t="shared" si="401"/>
        <v>0</v>
      </c>
      <c r="BO969" s="278" t="str">
        <f t="shared" si="401"/>
        <v/>
      </c>
      <c r="BP969" s="278" t="str">
        <f t="shared" si="401"/>
        <v/>
      </c>
      <c r="BQ969" s="278" t="str">
        <f t="shared" si="401"/>
        <v/>
      </c>
      <c r="BR969" s="278" t="str">
        <f t="shared" si="401"/>
        <v/>
      </c>
      <c r="BS969" s="278" t="str">
        <f t="shared" ref="BS969:CI969" si="402">IF(BS$17="","",IF($E$964=0,SUM(BS967:BS968),IF(AND(BS$17&gt;=$D969,BS$17&lt;=$E969),$D$957/($E969-$D969+1),0)))</f>
        <v/>
      </c>
      <c r="BT969" s="278" t="str">
        <f t="shared" si="402"/>
        <v/>
      </c>
      <c r="BU969" s="278" t="str">
        <f t="shared" si="402"/>
        <v/>
      </c>
      <c r="BV969" s="278" t="str">
        <f t="shared" si="402"/>
        <v/>
      </c>
      <c r="BW969" s="278" t="str">
        <f t="shared" si="402"/>
        <v/>
      </c>
      <c r="BX969" s="278" t="str">
        <f t="shared" si="402"/>
        <v/>
      </c>
      <c r="BY969" s="278" t="str">
        <f t="shared" si="402"/>
        <v/>
      </c>
      <c r="BZ969" s="278" t="str">
        <f t="shared" si="402"/>
        <v/>
      </c>
      <c r="CA969" s="278" t="str">
        <f t="shared" si="402"/>
        <v/>
      </c>
      <c r="CB969" s="278" t="str">
        <f t="shared" si="402"/>
        <v/>
      </c>
      <c r="CC969" s="278" t="str">
        <f t="shared" si="402"/>
        <v/>
      </c>
      <c r="CD969" s="278" t="str">
        <f t="shared" si="402"/>
        <v/>
      </c>
      <c r="CE969" s="278" t="str">
        <f t="shared" si="402"/>
        <v/>
      </c>
      <c r="CF969" s="278" t="str">
        <f t="shared" si="402"/>
        <v/>
      </c>
      <c r="CG969" s="278" t="str">
        <f t="shared" si="402"/>
        <v/>
      </c>
      <c r="CH969" s="278" t="str">
        <f t="shared" si="402"/>
        <v/>
      </c>
      <c r="CI969" s="278" t="str">
        <f t="shared" si="402"/>
        <v/>
      </c>
      <c r="CJ969" s="51">
        <f>SUM(F969:CI969)</f>
        <v>1400000.0000000002</v>
      </c>
      <c r="CK969" s="50" t="s">
        <v>172</v>
      </c>
    </row>
    <row r="970" spans="3:89" s="29" customFormat="1" ht="15" customHeight="1">
      <c r="D970" s="291"/>
      <c r="E970" s="291"/>
      <c r="F970" s="300"/>
      <c r="G970" s="300"/>
      <c r="H970" s="300"/>
      <c r="I970" s="300"/>
      <c r="J970" s="300"/>
      <c r="K970" s="300"/>
      <c r="L970" s="300"/>
      <c r="M970" s="300"/>
      <c r="N970" s="300"/>
      <c r="O970" s="300"/>
      <c r="P970" s="300"/>
      <c r="Q970" s="300"/>
      <c r="R970" s="300"/>
      <c r="S970" s="300"/>
      <c r="T970" s="300"/>
      <c r="U970" s="300"/>
      <c r="V970" s="300"/>
      <c r="W970" s="300"/>
      <c r="X970" s="300"/>
      <c r="Y970" s="300"/>
      <c r="Z970" s="300"/>
      <c r="AA970" s="300"/>
      <c r="AB970" s="300"/>
      <c r="AC970" s="300"/>
      <c r="AD970" s="300"/>
      <c r="AE970" s="300"/>
      <c r="AF970" s="300"/>
      <c r="AG970" s="300"/>
      <c r="AH970" s="300"/>
      <c r="AI970" s="300"/>
      <c r="AJ970" s="300"/>
      <c r="AK970" s="300"/>
      <c r="AL970" s="300"/>
      <c r="AM970" s="300"/>
      <c r="AN970" s="300"/>
      <c r="AO970" s="300"/>
      <c r="AP970" s="300"/>
      <c r="AQ970" s="300"/>
      <c r="AR970" s="300"/>
      <c r="AS970" s="300"/>
      <c r="AT970" s="300"/>
      <c r="AU970" s="300"/>
      <c r="AV970" s="300"/>
      <c r="AW970" s="300"/>
      <c r="AX970" s="300"/>
      <c r="AY970" s="300"/>
      <c r="AZ970" s="300"/>
      <c r="BA970" s="300"/>
      <c r="BB970" s="300"/>
      <c r="BC970" s="300"/>
      <c r="BD970" s="300"/>
      <c r="BE970" s="300"/>
      <c r="BF970" s="300"/>
      <c r="BG970" s="300"/>
      <c r="BH970" s="300"/>
      <c r="BI970" s="300"/>
      <c r="BJ970" s="300"/>
      <c r="BK970" s="300"/>
      <c r="BL970" s="300"/>
      <c r="BM970" s="300"/>
      <c r="BN970" s="300"/>
      <c r="BO970" s="300"/>
      <c r="BP970" s="300"/>
      <c r="BQ970" s="300"/>
      <c r="BR970" s="300"/>
      <c r="BS970" s="300"/>
      <c r="BT970" s="300"/>
      <c r="BU970" s="300"/>
      <c r="BV970" s="300"/>
      <c r="BW970" s="300"/>
      <c r="BX970" s="300"/>
      <c r="BY970" s="300"/>
      <c r="BZ970" s="300"/>
      <c r="CA970" s="300"/>
      <c r="CB970" s="300"/>
      <c r="CC970" s="300"/>
      <c r="CD970" s="300"/>
      <c r="CE970" s="300"/>
      <c r="CF970" s="300"/>
      <c r="CG970" s="300"/>
      <c r="CH970" s="300"/>
      <c r="CI970" s="300"/>
      <c r="CJ970" s="18"/>
      <c r="CK970" s="50" t="s">
        <v>172</v>
      </c>
    </row>
    <row r="971" spans="3:89" s="29" customFormat="1" ht="15" customHeight="1">
      <c r="D971" s="291"/>
      <c r="E971" s="291"/>
      <c r="F971" s="300"/>
      <c r="G971" s="300"/>
      <c r="H971" s="300"/>
      <c r="I971" s="300"/>
      <c r="J971" s="300"/>
      <c r="K971" s="300"/>
      <c r="L971" s="300"/>
      <c r="M971" s="300"/>
      <c r="N971" s="300"/>
      <c r="O971" s="300"/>
      <c r="P971" s="300"/>
      <c r="Q971" s="300"/>
      <c r="R971" s="300"/>
      <c r="S971" s="300"/>
      <c r="T971" s="300"/>
      <c r="U971" s="300"/>
      <c r="V971" s="300"/>
      <c r="W971" s="300"/>
      <c r="X971" s="300"/>
      <c r="Y971" s="300"/>
      <c r="Z971" s="300"/>
      <c r="AA971" s="300"/>
      <c r="AB971" s="300"/>
      <c r="AC971" s="300"/>
      <c r="AD971" s="300"/>
      <c r="AE971" s="300"/>
      <c r="AF971" s="300"/>
      <c r="AG971" s="300"/>
      <c r="AH971" s="300"/>
      <c r="AI971" s="300"/>
      <c r="AJ971" s="300"/>
      <c r="AK971" s="300"/>
      <c r="AL971" s="300"/>
      <c r="AM971" s="300"/>
      <c r="AN971" s="300"/>
      <c r="AO971" s="300"/>
      <c r="AP971" s="300"/>
      <c r="AQ971" s="300"/>
      <c r="AR971" s="300"/>
      <c r="AS971" s="300"/>
      <c r="AT971" s="300"/>
      <c r="AU971" s="300"/>
      <c r="AV971" s="300"/>
      <c r="AW971" s="300"/>
      <c r="AX971" s="300"/>
      <c r="AY971" s="300"/>
      <c r="AZ971" s="300"/>
      <c r="BA971" s="300"/>
      <c r="BB971" s="300"/>
      <c r="BC971" s="300"/>
      <c r="BD971" s="300"/>
      <c r="BE971" s="300"/>
      <c r="BF971" s="300"/>
      <c r="BG971" s="300"/>
      <c r="BH971" s="300"/>
      <c r="BI971" s="300"/>
      <c r="BJ971" s="300"/>
      <c r="BK971" s="300"/>
      <c r="BL971" s="300"/>
      <c r="BM971" s="300"/>
      <c r="BN971" s="300"/>
      <c r="BO971" s="300"/>
      <c r="BP971" s="300"/>
      <c r="BQ971" s="300"/>
      <c r="BR971" s="300"/>
      <c r="BS971" s="300"/>
      <c r="BT971" s="300"/>
      <c r="BU971" s="300"/>
      <c r="BV971" s="300"/>
      <c r="BW971" s="300"/>
      <c r="BX971" s="300"/>
      <c r="BY971" s="300"/>
      <c r="BZ971" s="300"/>
      <c r="CA971" s="300"/>
      <c r="CB971" s="300"/>
      <c r="CC971" s="300"/>
      <c r="CD971" s="300"/>
      <c r="CE971" s="300"/>
      <c r="CF971" s="300"/>
      <c r="CG971" s="300"/>
      <c r="CH971" s="300"/>
      <c r="CI971" s="300"/>
      <c r="CJ971" s="18"/>
      <c r="CK971" s="50" t="s">
        <v>172</v>
      </c>
    </row>
    <row r="972" spans="3:89" s="29" customFormat="1" ht="15" customHeight="1">
      <c r="C972" s="161" t="s">
        <v>343</v>
      </c>
      <c r="D972" s="161"/>
      <c r="E972" s="161"/>
      <c r="F972" s="161"/>
      <c r="G972" s="161"/>
      <c r="H972" s="161"/>
      <c r="I972" s="161"/>
      <c r="J972" s="161"/>
      <c r="K972" s="161"/>
      <c r="L972" s="161"/>
      <c r="M972" s="161"/>
      <c r="N972" s="161"/>
      <c r="O972" s="161"/>
      <c r="P972" s="161"/>
      <c r="Q972" s="161"/>
      <c r="R972" s="161"/>
      <c r="S972" s="161"/>
      <c r="T972" s="161"/>
      <c r="U972" s="161"/>
      <c r="V972" s="161"/>
      <c r="W972" s="161"/>
      <c r="X972" s="161"/>
      <c r="Y972" s="161"/>
      <c r="Z972" s="161"/>
      <c r="AA972" s="161"/>
      <c r="AB972" s="161"/>
      <c r="AC972" s="161"/>
      <c r="AD972" s="161"/>
      <c r="AE972" s="161"/>
      <c r="AF972" s="161"/>
      <c r="AG972" s="161"/>
      <c r="AH972" s="161"/>
      <c r="AI972" s="161"/>
      <c r="AJ972" s="161"/>
      <c r="AK972" s="161"/>
      <c r="AL972" s="161"/>
      <c r="AM972" s="161"/>
      <c r="AN972" s="161"/>
      <c r="AO972" s="161"/>
      <c r="AP972" s="161"/>
      <c r="AQ972" s="161"/>
      <c r="AR972" s="161"/>
      <c r="AS972" s="161"/>
      <c r="AT972" s="161"/>
      <c r="AU972" s="161"/>
      <c r="AV972" s="161"/>
      <c r="AW972" s="161"/>
      <c r="AX972" s="161"/>
      <c r="AY972" s="161"/>
      <c r="AZ972" s="161"/>
      <c r="BA972" s="161"/>
      <c r="BB972" s="161"/>
      <c r="BC972" s="161"/>
      <c r="BD972" s="161"/>
      <c r="BE972" s="161"/>
      <c r="BF972" s="161"/>
      <c r="BG972" s="161"/>
      <c r="BH972" s="161"/>
      <c r="BI972" s="161"/>
      <c r="BJ972" s="161"/>
      <c r="BK972" s="161"/>
      <c r="BL972" s="161"/>
      <c r="BM972" s="161"/>
      <c r="BN972" s="161"/>
      <c r="BO972" s="161"/>
      <c r="BP972" s="161"/>
      <c r="BQ972" s="161"/>
      <c r="BR972" s="161"/>
      <c r="BS972" s="161"/>
      <c r="BT972" s="161"/>
      <c r="BU972" s="161"/>
      <c r="BV972" s="161"/>
      <c r="BW972" s="161"/>
      <c r="BX972" s="161"/>
      <c r="BY972" s="161"/>
      <c r="BZ972" s="161"/>
      <c r="CA972" s="161"/>
      <c r="CB972" s="161"/>
      <c r="CC972" s="161"/>
      <c r="CD972" s="161"/>
      <c r="CE972" s="161"/>
      <c r="CF972" s="161"/>
      <c r="CG972" s="161"/>
      <c r="CH972" s="161"/>
      <c r="CI972" s="161"/>
      <c r="CJ972" s="161"/>
      <c r="CK972" s="50" t="s">
        <v>172</v>
      </c>
    </row>
    <row r="973" spans="3:89" s="29" customFormat="1" ht="15" customHeight="1">
      <c r="D973" s="291"/>
      <c r="E973" s="291"/>
      <c r="F973" s="300"/>
      <c r="G973" s="300"/>
      <c r="H973" s="300"/>
      <c r="I973" s="300"/>
      <c r="J973" s="300"/>
      <c r="K973" s="300"/>
      <c r="L973" s="300"/>
      <c r="M973" s="300"/>
      <c r="N973" s="300"/>
      <c r="O973" s="300"/>
      <c r="P973" s="300"/>
      <c r="Q973" s="300"/>
      <c r="R973" s="300"/>
      <c r="S973" s="300"/>
      <c r="T973" s="300"/>
      <c r="U973" s="300"/>
      <c r="V973" s="300"/>
      <c r="W973" s="300"/>
      <c r="X973" s="300"/>
      <c r="Y973" s="300"/>
      <c r="Z973" s="300"/>
      <c r="AA973" s="300"/>
      <c r="AB973" s="300"/>
      <c r="AC973" s="300"/>
      <c r="AD973" s="300"/>
      <c r="AE973" s="300"/>
      <c r="AF973" s="300"/>
      <c r="AG973" s="300"/>
      <c r="AH973" s="300"/>
      <c r="AI973" s="300"/>
      <c r="AJ973" s="300"/>
      <c r="AK973" s="300"/>
      <c r="AL973" s="300"/>
      <c r="AM973" s="300"/>
      <c r="AN973" s="300"/>
      <c r="AO973" s="300"/>
      <c r="AP973" s="300"/>
      <c r="AQ973" s="300"/>
      <c r="AR973" s="300"/>
      <c r="AS973" s="300"/>
      <c r="AT973" s="300"/>
      <c r="AU973" s="300"/>
      <c r="AV973" s="300"/>
      <c r="AW973" s="300"/>
      <c r="AX973" s="300"/>
      <c r="AY973" s="300"/>
      <c r="AZ973" s="300"/>
      <c r="BA973" s="300"/>
      <c r="BB973" s="300"/>
      <c r="BC973" s="300"/>
      <c r="BD973" s="300"/>
      <c r="BE973" s="300"/>
      <c r="BF973" s="300"/>
      <c r="BG973" s="300"/>
      <c r="BH973" s="300"/>
      <c r="BI973" s="300"/>
      <c r="BJ973" s="300"/>
      <c r="BK973" s="300"/>
      <c r="BL973" s="300"/>
      <c r="BM973" s="300"/>
      <c r="BN973" s="300"/>
      <c r="BO973" s="300"/>
      <c r="BP973" s="300"/>
      <c r="BQ973" s="300"/>
      <c r="BR973" s="300"/>
      <c r="BS973" s="300"/>
      <c r="BT973" s="300"/>
      <c r="BU973" s="300"/>
      <c r="BV973" s="300"/>
      <c r="BW973" s="300"/>
      <c r="BX973" s="300"/>
      <c r="BY973" s="300"/>
      <c r="BZ973" s="300"/>
      <c r="CA973" s="300"/>
      <c r="CB973" s="300"/>
      <c r="CC973" s="300"/>
      <c r="CD973" s="300"/>
      <c r="CE973" s="300"/>
      <c r="CF973" s="300"/>
      <c r="CG973" s="300"/>
      <c r="CH973" s="300"/>
      <c r="CI973" s="300"/>
      <c r="CJ973" s="18"/>
      <c r="CK973" s="50" t="s">
        <v>172</v>
      </c>
    </row>
    <row r="974" spans="3:89" s="29" customFormat="1" ht="15" customHeight="1">
      <c r="C974" s="266" t="str">
        <f>C972</f>
        <v>Hotel Pre-Opening</v>
      </c>
      <c r="D974" s="249" t="s">
        <v>296</v>
      </c>
      <c r="E974" s="249" t="s">
        <v>303</v>
      </c>
      <c r="F974" s="265" t="s">
        <v>295</v>
      </c>
      <c r="G974" s="264" t="s">
        <v>294</v>
      </c>
      <c r="H974" s="300"/>
      <c r="I974" s="300"/>
      <c r="J974" s="300"/>
      <c r="K974" s="300"/>
      <c r="L974" s="300"/>
      <c r="M974" s="300"/>
      <c r="N974" s="300"/>
      <c r="O974" s="300"/>
      <c r="P974" s="300"/>
      <c r="Q974" s="300"/>
      <c r="R974" s="300"/>
      <c r="S974" s="300"/>
      <c r="T974" s="300"/>
      <c r="U974" s="300"/>
      <c r="V974" s="300"/>
      <c r="W974" s="300"/>
      <c r="X974" s="300"/>
      <c r="Y974" s="300"/>
      <c r="Z974" s="300"/>
      <c r="AA974" s="300"/>
      <c r="AB974" s="300"/>
      <c r="AC974" s="300"/>
      <c r="AD974" s="300"/>
      <c r="AE974" s="300"/>
      <c r="AF974" s="300"/>
      <c r="AG974" s="300"/>
      <c r="AH974" s="300"/>
      <c r="AI974" s="300"/>
      <c r="AJ974" s="300"/>
      <c r="AK974" s="300"/>
      <c r="AL974" s="300"/>
      <c r="AM974" s="300"/>
      <c r="AN974" s="300"/>
      <c r="AO974" s="300"/>
      <c r="AP974" s="300"/>
      <c r="AQ974" s="300"/>
      <c r="AR974" s="300"/>
      <c r="AS974" s="300"/>
      <c r="AT974" s="300"/>
      <c r="AU974" s="300"/>
      <c r="AV974" s="300"/>
      <c r="AW974" s="300"/>
      <c r="AX974" s="300"/>
      <c r="AY974" s="300"/>
      <c r="AZ974" s="300"/>
      <c r="BA974" s="300"/>
      <c r="BB974" s="300"/>
      <c r="BC974" s="300"/>
      <c r="BD974" s="300"/>
      <c r="BE974" s="300"/>
      <c r="BF974" s="300"/>
      <c r="BG974" s="300"/>
      <c r="BH974" s="300"/>
      <c r="BI974" s="300"/>
      <c r="BJ974" s="300"/>
      <c r="BK974" s="300"/>
      <c r="BL974" s="300"/>
      <c r="BM974" s="300"/>
      <c r="BN974" s="300"/>
      <c r="BO974" s="300"/>
      <c r="BP974" s="300"/>
      <c r="BQ974" s="300"/>
      <c r="BR974" s="300"/>
      <c r="BS974" s="300"/>
      <c r="BT974" s="300"/>
      <c r="BU974" s="300"/>
      <c r="BV974" s="300"/>
      <c r="BW974" s="300"/>
      <c r="BX974" s="300"/>
      <c r="BY974" s="300"/>
      <c r="BZ974" s="300"/>
      <c r="CA974" s="300"/>
      <c r="CB974" s="300"/>
      <c r="CC974" s="300"/>
      <c r="CD974" s="300"/>
      <c r="CE974" s="300"/>
      <c r="CF974" s="300"/>
      <c r="CG974" s="300"/>
      <c r="CH974" s="300"/>
      <c r="CI974" s="300"/>
      <c r="CJ974" s="18"/>
      <c r="CK974" s="50" t="s">
        <v>172</v>
      </c>
    </row>
    <row r="975" spans="3:89" s="29" customFormat="1" ht="15" customHeight="1">
      <c r="C975" s="158" t="str">
        <f>C974</f>
        <v>Hotel Pre-Opening</v>
      </c>
      <c r="D975" s="118">
        <f>IF(C$76="","",IF(E975="",G975+F975,E975))</f>
        <v>0</v>
      </c>
      <c r="E975" s="80"/>
      <c r="F975" s="93">
        <v>0</v>
      </c>
      <c r="G975" s="93">
        <v>0</v>
      </c>
      <c r="H975" s="300"/>
      <c r="I975" s="300"/>
      <c r="J975" s="300"/>
      <c r="K975" s="300"/>
      <c r="L975" s="300"/>
      <c r="M975" s="300"/>
      <c r="N975" s="300"/>
      <c r="O975" s="300"/>
      <c r="P975" s="300"/>
      <c r="Q975" s="300"/>
      <c r="R975" s="300"/>
      <c r="S975" s="300"/>
      <c r="T975" s="300"/>
      <c r="U975" s="300"/>
      <c r="V975" s="300"/>
      <c r="W975" s="300"/>
      <c r="X975" s="300"/>
      <c r="Y975" s="300"/>
      <c r="Z975" s="300"/>
      <c r="AA975" s="300"/>
      <c r="AB975" s="300"/>
      <c r="AC975" s="300"/>
      <c r="AD975" s="300"/>
      <c r="AE975" s="300"/>
      <c r="AF975" s="300"/>
      <c r="AG975" s="300"/>
      <c r="AH975" s="300"/>
      <c r="AI975" s="300"/>
      <c r="AJ975" s="300"/>
      <c r="AK975" s="300"/>
      <c r="AL975" s="300"/>
      <c r="AM975" s="300"/>
      <c r="AN975" s="300"/>
      <c r="AO975" s="300"/>
      <c r="AP975" s="300"/>
      <c r="AQ975" s="300"/>
      <c r="AR975" s="300"/>
      <c r="AS975" s="300"/>
      <c r="AT975" s="300"/>
      <c r="AU975" s="300"/>
      <c r="AV975" s="300"/>
      <c r="AW975" s="300"/>
      <c r="AX975" s="300"/>
      <c r="AY975" s="300"/>
      <c r="AZ975" s="300"/>
      <c r="BA975" s="300"/>
      <c r="BB975" s="300"/>
      <c r="BC975" s="300"/>
      <c r="BD975" s="300"/>
      <c r="BE975" s="300"/>
      <c r="BF975" s="300"/>
      <c r="BG975" s="300"/>
      <c r="BH975" s="300"/>
      <c r="BI975" s="300"/>
      <c r="BJ975" s="300"/>
      <c r="BK975" s="300"/>
      <c r="BL975" s="300"/>
      <c r="BM975" s="300"/>
      <c r="BN975" s="300"/>
      <c r="BO975" s="300"/>
      <c r="BP975" s="300"/>
      <c r="BQ975" s="300"/>
      <c r="BR975" s="300"/>
      <c r="BS975" s="300"/>
      <c r="BT975" s="300"/>
      <c r="BU975" s="300"/>
      <c r="BV975" s="300"/>
      <c r="BW975" s="300"/>
      <c r="BX975" s="300"/>
      <c r="BY975" s="300"/>
      <c r="BZ975" s="300"/>
      <c r="CA975" s="300"/>
      <c r="CB975" s="300"/>
      <c r="CC975" s="300"/>
      <c r="CD975" s="300"/>
      <c r="CE975" s="300"/>
      <c r="CF975" s="300"/>
      <c r="CG975" s="300"/>
      <c r="CH975" s="300"/>
      <c r="CI975" s="300"/>
      <c r="CJ975" s="18"/>
      <c r="CK975" s="50" t="s">
        <v>172</v>
      </c>
    </row>
    <row r="976" spans="3:89" s="29" customFormat="1" ht="15" customHeight="1">
      <c r="C976" s="34" t="str">
        <f>"Initial " &amp;C972&amp; " Input"</f>
        <v>Initial Hotel Pre-Opening Input</v>
      </c>
      <c r="D976" s="118">
        <f>IF(C$76="","",IF(E976="",G976+F976,E976))</f>
        <v>0</v>
      </c>
      <c r="E976" s="80"/>
      <c r="F976" s="93">
        <v>0</v>
      </c>
      <c r="G976" s="93">
        <v>0</v>
      </c>
      <c r="H976" s="300"/>
      <c r="I976" s="300"/>
      <c r="J976" s="300"/>
      <c r="K976" s="300"/>
      <c r="L976" s="300"/>
      <c r="M976" s="300"/>
      <c r="N976" s="300"/>
      <c r="O976" s="300"/>
      <c r="P976" s="300"/>
      <c r="Q976" s="300"/>
      <c r="R976" s="300"/>
      <c r="S976" s="300"/>
      <c r="T976" s="300"/>
      <c r="U976" s="300"/>
      <c r="V976" s="300"/>
      <c r="W976" s="300"/>
      <c r="X976" s="300"/>
      <c r="Y976" s="300"/>
      <c r="Z976" s="300"/>
      <c r="AA976" s="300"/>
      <c r="AB976" s="300"/>
      <c r="AC976" s="300"/>
      <c r="AD976" s="300"/>
      <c r="AE976" s="300"/>
      <c r="AF976" s="300"/>
      <c r="AG976" s="300"/>
      <c r="AH976" s="300"/>
      <c r="AI976" s="300"/>
      <c r="AJ976" s="300"/>
      <c r="AK976" s="300"/>
      <c r="AL976" s="300"/>
      <c r="AM976" s="300"/>
      <c r="AN976" s="300"/>
      <c r="AO976" s="300"/>
      <c r="AP976" s="300"/>
      <c r="AQ976" s="300"/>
      <c r="AR976" s="300"/>
      <c r="AS976" s="300"/>
      <c r="AT976" s="300"/>
      <c r="AU976" s="300"/>
      <c r="AV976" s="300"/>
      <c r="AW976" s="300"/>
      <c r="AX976" s="300"/>
      <c r="AY976" s="300"/>
      <c r="AZ976" s="300"/>
      <c r="BA976" s="300"/>
      <c r="BB976" s="300"/>
      <c r="BC976" s="300"/>
      <c r="BD976" s="300"/>
      <c r="BE976" s="300"/>
      <c r="BF976" s="300"/>
      <c r="BG976" s="300"/>
      <c r="BH976" s="300"/>
      <c r="BI976" s="300"/>
      <c r="BJ976" s="300"/>
      <c r="BK976" s="300"/>
      <c r="BL976" s="300"/>
      <c r="BM976" s="300"/>
      <c r="BN976" s="300"/>
      <c r="BO976" s="300"/>
      <c r="BP976" s="300"/>
      <c r="BQ976" s="300"/>
      <c r="BR976" s="300"/>
      <c r="BS976" s="300"/>
      <c r="BT976" s="300"/>
      <c r="BU976" s="300"/>
      <c r="BV976" s="300"/>
      <c r="BW976" s="300"/>
      <c r="BX976" s="300"/>
      <c r="BY976" s="300"/>
      <c r="BZ976" s="300"/>
      <c r="CA976" s="300"/>
      <c r="CB976" s="300"/>
      <c r="CC976" s="300"/>
      <c r="CD976" s="300"/>
      <c r="CE976" s="300"/>
      <c r="CF976" s="300"/>
      <c r="CG976" s="300"/>
      <c r="CH976" s="300"/>
      <c r="CI976" s="300"/>
      <c r="CJ976" s="18"/>
      <c r="CK976" s="50" t="s">
        <v>172</v>
      </c>
    </row>
    <row r="977" spans="3:89" s="29" customFormat="1" ht="15" customHeight="1">
      <c r="C977" s="34" t="s">
        <v>311</v>
      </c>
      <c r="D977" s="118">
        <f>D975-D976</f>
        <v>0</v>
      </c>
      <c r="E977" s="118"/>
      <c r="F977" s="118">
        <f>F975-F976</f>
        <v>0</v>
      </c>
      <c r="G977" s="118">
        <f>G975-G976</f>
        <v>0</v>
      </c>
      <c r="H977" s="300"/>
      <c r="I977" s="300"/>
      <c r="J977" s="300"/>
      <c r="K977" s="300"/>
      <c r="L977" s="300"/>
      <c r="M977" s="300"/>
      <c r="N977" s="300"/>
      <c r="O977" s="300"/>
      <c r="P977" s="300"/>
      <c r="Q977" s="300"/>
      <c r="R977" s="300"/>
      <c r="S977" s="300"/>
      <c r="T977" s="300"/>
      <c r="U977" s="300"/>
      <c r="V977" s="300"/>
      <c r="W977" s="300"/>
      <c r="X977" s="300"/>
      <c r="Y977" s="300"/>
      <c r="Z977" s="300"/>
      <c r="AA977" s="300"/>
      <c r="AB977" s="300"/>
      <c r="AC977" s="300"/>
      <c r="AD977" s="300"/>
      <c r="AE977" s="300"/>
      <c r="AF977" s="300"/>
      <c r="AG977" s="300"/>
      <c r="AH977" s="300"/>
      <c r="AI977" s="300"/>
      <c r="AJ977" s="300"/>
      <c r="AK977" s="300"/>
      <c r="AL977" s="300"/>
      <c r="AM977" s="300"/>
      <c r="AN977" s="300"/>
      <c r="AO977" s="300"/>
      <c r="AP977" s="300"/>
      <c r="AQ977" s="300"/>
      <c r="AR977" s="300"/>
      <c r="AS977" s="300"/>
      <c r="AT977" s="300"/>
      <c r="AU977" s="300"/>
      <c r="AV977" s="300"/>
      <c r="AW977" s="300"/>
      <c r="AX977" s="300"/>
      <c r="AY977" s="300"/>
      <c r="AZ977" s="300"/>
      <c r="BA977" s="300"/>
      <c r="BB977" s="300"/>
      <c r="BC977" s="300"/>
      <c r="BD977" s="300"/>
      <c r="BE977" s="300"/>
      <c r="BF977" s="300"/>
      <c r="BG977" s="300"/>
      <c r="BH977" s="300"/>
      <c r="BI977" s="300"/>
      <c r="BJ977" s="300"/>
      <c r="BK977" s="300"/>
      <c r="BL977" s="300"/>
      <c r="BM977" s="300"/>
      <c r="BN977" s="300"/>
      <c r="BO977" s="300"/>
      <c r="BP977" s="300"/>
      <c r="BQ977" s="300"/>
      <c r="BR977" s="300"/>
      <c r="BS977" s="300"/>
      <c r="BT977" s="300"/>
      <c r="BU977" s="300"/>
      <c r="BV977" s="300"/>
      <c r="BW977" s="300"/>
      <c r="BX977" s="300"/>
      <c r="BY977" s="300"/>
      <c r="BZ977" s="300"/>
      <c r="CA977" s="300"/>
      <c r="CB977" s="300"/>
      <c r="CC977" s="300"/>
      <c r="CD977" s="300"/>
      <c r="CE977" s="300"/>
      <c r="CF977" s="300"/>
      <c r="CG977" s="300"/>
      <c r="CH977" s="300"/>
      <c r="CI977" s="300"/>
      <c r="CJ977" s="18"/>
      <c r="CK977" s="50" t="s">
        <v>172</v>
      </c>
    </row>
    <row r="978" spans="3:89" s="29" customFormat="1" ht="15" customHeight="1">
      <c r="C978" s="34"/>
      <c r="D978" s="118"/>
      <c r="E978" s="80"/>
      <c r="F978" s="290"/>
      <c r="G978" s="290"/>
      <c r="H978" s="300"/>
      <c r="I978" s="300"/>
      <c r="J978" s="300"/>
      <c r="K978" s="300"/>
      <c r="L978" s="300"/>
      <c r="M978" s="300"/>
      <c r="N978" s="300"/>
      <c r="O978" s="300"/>
      <c r="P978" s="300"/>
      <c r="Q978" s="300"/>
      <c r="R978" s="300"/>
      <c r="S978" s="300"/>
      <c r="T978" s="300"/>
      <c r="U978" s="300"/>
      <c r="V978" s="300"/>
      <c r="W978" s="300"/>
      <c r="X978" s="300"/>
      <c r="Y978" s="300"/>
      <c r="Z978" s="300"/>
      <c r="AA978" s="300"/>
      <c r="AB978" s="300"/>
      <c r="AC978" s="300"/>
      <c r="AD978" s="300"/>
      <c r="AE978" s="300"/>
      <c r="AF978" s="300"/>
      <c r="AG978" s="300"/>
      <c r="AH978" s="300"/>
      <c r="AI978" s="300"/>
      <c r="AJ978" s="300"/>
      <c r="AK978" s="300"/>
      <c r="AL978" s="300"/>
      <c r="AM978" s="300"/>
      <c r="AN978" s="300"/>
      <c r="AO978" s="300"/>
      <c r="AP978" s="300"/>
      <c r="AQ978" s="300"/>
      <c r="AR978" s="300"/>
      <c r="AS978" s="300"/>
      <c r="AT978" s="300"/>
      <c r="AU978" s="300"/>
      <c r="AV978" s="300"/>
      <c r="AW978" s="300"/>
      <c r="AX978" s="300"/>
      <c r="AY978" s="300"/>
      <c r="AZ978" s="300"/>
      <c r="BA978" s="300"/>
      <c r="BB978" s="300"/>
      <c r="BC978" s="300"/>
      <c r="BD978" s="300"/>
      <c r="BE978" s="300"/>
      <c r="BF978" s="300"/>
      <c r="BG978" s="300"/>
      <c r="BH978" s="300"/>
      <c r="BI978" s="300"/>
      <c r="BJ978" s="300"/>
      <c r="BK978" s="300"/>
      <c r="BL978" s="300"/>
      <c r="BM978" s="300"/>
      <c r="BN978" s="300"/>
      <c r="BO978" s="300"/>
      <c r="BP978" s="300"/>
      <c r="BQ978" s="300"/>
      <c r="BR978" s="300"/>
      <c r="BS978" s="300"/>
      <c r="BT978" s="300"/>
      <c r="BU978" s="300"/>
      <c r="BV978" s="300"/>
      <c r="BW978" s="300"/>
      <c r="BX978" s="300"/>
      <c r="BY978" s="300"/>
      <c r="BZ978" s="300"/>
      <c r="CA978" s="300"/>
      <c r="CB978" s="300"/>
      <c r="CC978" s="300"/>
      <c r="CD978" s="300"/>
      <c r="CE978" s="300"/>
      <c r="CF978" s="300"/>
      <c r="CG978" s="300"/>
      <c r="CH978" s="300"/>
      <c r="CI978" s="300"/>
      <c r="CJ978" s="18"/>
      <c r="CK978" s="50" t="s">
        <v>172</v>
      </c>
    </row>
    <row r="979" spans="3:89" s="29" customFormat="1" ht="15" customHeight="1">
      <c r="C979" s="34" t="str">
        <f>C974&amp;" Start Period"</f>
        <v>Hotel Pre-Opening Start Period</v>
      </c>
      <c r="D979" s="233">
        <f>MIN(F979:G979)</f>
        <v>18</v>
      </c>
      <c r="F979" s="282">
        <v>18</v>
      </c>
      <c r="G979" s="282"/>
      <c r="H979" s="300"/>
      <c r="I979" s="300"/>
      <c r="J979" s="300"/>
      <c r="K979" s="300"/>
      <c r="L979" s="300"/>
      <c r="M979" s="300"/>
      <c r="N979" s="300"/>
      <c r="O979" s="300"/>
      <c r="P979" s="300"/>
      <c r="Q979" s="300"/>
      <c r="R979" s="300"/>
      <c r="S979" s="300"/>
      <c r="T979" s="300"/>
      <c r="U979" s="300"/>
      <c r="V979" s="300"/>
      <c r="W979" s="300"/>
      <c r="X979" s="300"/>
      <c r="Y979" s="300"/>
      <c r="Z979" s="300"/>
      <c r="AA979" s="300"/>
      <c r="AB979" s="300"/>
      <c r="AC979" s="300"/>
      <c r="AD979" s="300"/>
      <c r="AE979" s="300"/>
      <c r="AF979" s="300"/>
      <c r="AG979" s="300"/>
      <c r="AH979" s="300"/>
      <c r="AI979" s="300"/>
      <c r="AJ979" s="300"/>
      <c r="AK979" s="300"/>
      <c r="AL979" s="300"/>
      <c r="AM979" s="300"/>
      <c r="AN979" s="300"/>
      <c r="AO979" s="300"/>
      <c r="AP979" s="300"/>
      <c r="AQ979" s="300"/>
      <c r="AR979" s="300"/>
      <c r="AS979" s="300"/>
      <c r="AT979" s="300"/>
      <c r="AU979" s="300"/>
      <c r="AV979" s="300"/>
      <c r="AW979" s="300"/>
      <c r="AX979" s="300"/>
      <c r="AY979" s="300"/>
      <c r="AZ979" s="300"/>
      <c r="BA979" s="300"/>
      <c r="BB979" s="300"/>
      <c r="BC979" s="300"/>
      <c r="BD979" s="300"/>
      <c r="BE979" s="300"/>
      <c r="BF979" s="300"/>
      <c r="BG979" s="300"/>
      <c r="BH979" s="300"/>
      <c r="BI979" s="300"/>
      <c r="BJ979" s="300"/>
      <c r="BK979" s="300"/>
      <c r="BL979" s="300"/>
      <c r="BM979" s="300"/>
      <c r="BN979" s="300"/>
      <c r="BO979" s="300"/>
      <c r="BP979" s="300"/>
      <c r="BQ979" s="300"/>
      <c r="BR979" s="300"/>
      <c r="BS979" s="300"/>
      <c r="BT979" s="300"/>
      <c r="BU979" s="300"/>
      <c r="BV979" s="300"/>
      <c r="BW979" s="300"/>
      <c r="BX979" s="300"/>
      <c r="BY979" s="300"/>
      <c r="BZ979" s="300"/>
      <c r="CA979" s="300"/>
      <c r="CB979" s="300"/>
      <c r="CC979" s="300"/>
      <c r="CD979" s="300"/>
      <c r="CE979" s="300"/>
      <c r="CF979" s="300"/>
      <c r="CG979" s="300"/>
      <c r="CH979" s="300"/>
      <c r="CI979" s="300"/>
      <c r="CJ979" s="18"/>
      <c r="CK979" s="50" t="s">
        <v>172</v>
      </c>
    </row>
    <row r="980" spans="3:89" s="29" customFormat="1" ht="15" customHeight="1">
      <c r="C980" s="207" t="s">
        <v>13</v>
      </c>
      <c r="D980" s="206">
        <f>IF(D979="","",INDEX($F$16:$CK$17,1,MATCH(D979,$F$17:$CK$17,1)))</f>
        <v>42643</v>
      </c>
      <c r="F980" s="206">
        <f>IF(F979="","",INDEX($F$16:$CK$17,1,MATCH(F979,$F$17:$CK$17,1)))</f>
        <v>42643</v>
      </c>
      <c r="G980" s="206" t="str">
        <f>IF(G979="","",INDEX($F$16:$CK$17,1,MATCH(G979,$F$17:$CK$17,1)))</f>
        <v/>
      </c>
      <c r="H980" s="300"/>
      <c r="I980" s="300"/>
      <c r="J980" s="300"/>
      <c r="K980" s="300"/>
      <c r="L980" s="300"/>
      <c r="M980" s="300"/>
      <c r="N980" s="300"/>
      <c r="O980" s="300"/>
      <c r="P980" s="300"/>
      <c r="Q980" s="300"/>
      <c r="R980" s="300"/>
      <c r="S980" s="300"/>
      <c r="T980" s="300"/>
      <c r="U980" s="300"/>
      <c r="V980" s="300"/>
      <c r="W980" s="300"/>
      <c r="X980" s="300"/>
      <c r="Y980" s="300"/>
      <c r="Z980" s="300"/>
      <c r="AA980" s="300"/>
      <c r="AB980" s="300"/>
      <c r="AC980" s="300"/>
      <c r="AD980" s="300"/>
      <c r="AE980" s="300"/>
      <c r="AF980" s="300"/>
      <c r="AG980" s="300"/>
      <c r="AH980" s="300"/>
      <c r="AI980" s="300"/>
      <c r="AJ980" s="300"/>
      <c r="AK980" s="300"/>
      <c r="AL980" s="300"/>
      <c r="AM980" s="300"/>
      <c r="AN980" s="300"/>
      <c r="AO980" s="300"/>
      <c r="AP980" s="300"/>
      <c r="AQ980" s="300"/>
      <c r="AR980" s="300"/>
      <c r="AS980" s="300"/>
      <c r="AT980" s="300"/>
      <c r="AU980" s="300"/>
      <c r="AV980" s="300"/>
      <c r="AW980" s="300"/>
      <c r="AX980" s="300"/>
      <c r="AY980" s="300"/>
      <c r="AZ980" s="300"/>
      <c r="BA980" s="300"/>
      <c r="BB980" s="300"/>
      <c r="BC980" s="300"/>
      <c r="BD980" s="300"/>
      <c r="BE980" s="300"/>
      <c r="BF980" s="300"/>
      <c r="BG980" s="300"/>
      <c r="BH980" s="300"/>
      <c r="BI980" s="300"/>
      <c r="BJ980" s="300"/>
      <c r="BK980" s="300"/>
      <c r="BL980" s="300"/>
      <c r="BM980" s="300"/>
      <c r="BN980" s="300"/>
      <c r="BO980" s="300"/>
      <c r="BP980" s="300"/>
      <c r="BQ980" s="300"/>
      <c r="BR980" s="300"/>
      <c r="BS980" s="300"/>
      <c r="BT980" s="300"/>
      <c r="BU980" s="300"/>
      <c r="BV980" s="300"/>
      <c r="BW980" s="300"/>
      <c r="BX980" s="300"/>
      <c r="BY980" s="300"/>
      <c r="BZ980" s="300"/>
      <c r="CA980" s="300"/>
      <c r="CB980" s="300"/>
      <c r="CC980" s="300"/>
      <c r="CD980" s="300"/>
      <c r="CE980" s="300"/>
      <c r="CF980" s="300"/>
      <c r="CG980" s="300"/>
      <c r="CH980" s="300"/>
      <c r="CI980" s="300"/>
      <c r="CJ980" s="18"/>
      <c r="CK980" s="50" t="s">
        <v>172</v>
      </c>
    </row>
    <row r="981" spans="3:89" s="29" customFormat="1" ht="15" customHeight="1">
      <c r="C981" s="34" t="str">
        <f>C974&amp;" End Period"</f>
        <v>Hotel Pre-Opening End Period</v>
      </c>
      <c r="D981" s="233">
        <f>MAX(F981:G981)</f>
        <v>23</v>
      </c>
      <c r="F981" s="282">
        <v>23</v>
      </c>
      <c r="G981" s="282"/>
      <c r="H981" s="300"/>
      <c r="I981" s="300"/>
      <c r="J981" s="300"/>
      <c r="K981" s="300"/>
      <c r="L981" s="300"/>
      <c r="M981" s="300"/>
      <c r="N981" s="300"/>
      <c r="O981" s="300"/>
      <c r="P981" s="300"/>
      <c r="Q981" s="300"/>
      <c r="R981" s="300"/>
      <c r="S981" s="300"/>
      <c r="T981" s="300"/>
      <c r="U981" s="300"/>
      <c r="V981" s="300"/>
      <c r="W981" s="300"/>
      <c r="X981" s="300"/>
      <c r="Y981" s="300"/>
      <c r="Z981" s="300"/>
      <c r="AA981" s="300"/>
      <c r="AB981" s="300"/>
      <c r="AC981" s="300"/>
      <c r="AD981" s="300"/>
      <c r="AE981" s="300"/>
      <c r="AF981" s="300"/>
      <c r="AG981" s="300"/>
      <c r="AH981" s="300"/>
      <c r="AI981" s="300"/>
      <c r="AJ981" s="300"/>
      <c r="AK981" s="300"/>
      <c r="AL981" s="300"/>
      <c r="AM981" s="300"/>
      <c r="AN981" s="300"/>
      <c r="AO981" s="300"/>
      <c r="AP981" s="300"/>
      <c r="AQ981" s="300"/>
      <c r="AR981" s="300"/>
      <c r="AS981" s="300"/>
      <c r="AT981" s="300"/>
      <c r="AU981" s="300"/>
      <c r="AV981" s="300"/>
      <c r="AW981" s="300"/>
      <c r="AX981" s="300"/>
      <c r="AY981" s="300"/>
      <c r="AZ981" s="300"/>
      <c r="BA981" s="300"/>
      <c r="BB981" s="300"/>
      <c r="BC981" s="300"/>
      <c r="BD981" s="300"/>
      <c r="BE981" s="300"/>
      <c r="BF981" s="300"/>
      <c r="BG981" s="300"/>
      <c r="BH981" s="300"/>
      <c r="BI981" s="300"/>
      <c r="BJ981" s="300"/>
      <c r="BK981" s="300"/>
      <c r="BL981" s="300"/>
      <c r="BM981" s="300"/>
      <c r="BN981" s="300"/>
      <c r="BO981" s="300"/>
      <c r="BP981" s="300"/>
      <c r="BQ981" s="300"/>
      <c r="BR981" s="300"/>
      <c r="BS981" s="300"/>
      <c r="BT981" s="300"/>
      <c r="BU981" s="300"/>
      <c r="BV981" s="300"/>
      <c r="BW981" s="300"/>
      <c r="BX981" s="300"/>
      <c r="BY981" s="300"/>
      <c r="BZ981" s="300"/>
      <c r="CA981" s="300"/>
      <c r="CB981" s="300"/>
      <c r="CC981" s="300"/>
      <c r="CD981" s="300"/>
      <c r="CE981" s="300"/>
      <c r="CF981" s="300"/>
      <c r="CG981" s="300"/>
      <c r="CH981" s="300"/>
      <c r="CI981" s="300"/>
      <c r="CJ981" s="18"/>
      <c r="CK981" s="50" t="s">
        <v>172</v>
      </c>
    </row>
    <row r="982" spans="3:89" s="29" customFormat="1" ht="15" customHeight="1">
      <c r="C982" s="207" t="s">
        <v>13</v>
      </c>
      <c r="D982" s="206">
        <f>IF(D981="","",INDEX($F$16:$CK$17,1,MATCH(D981,$F$17:$CK$17,1)))</f>
        <v>42794</v>
      </c>
      <c r="F982" s="206">
        <f>IF(F981="","",INDEX($F$16:$CK$17,1,MATCH(F981,$F$17:$CK$17,1)))</f>
        <v>42794</v>
      </c>
      <c r="G982" s="206" t="str">
        <f>IF(G981="","",INDEX($F$16:$CK$17,1,MATCH(G981,$F$17:$CK$17,1)))</f>
        <v/>
      </c>
      <c r="H982" s="300"/>
      <c r="I982" s="300"/>
      <c r="J982" s="300"/>
      <c r="K982" s="300"/>
      <c r="L982" s="300"/>
      <c r="M982" s="300"/>
      <c r="N982" s="300"/>
      <c r="O982" s="300"/>
      <c r="P982" s="300"/>
      <c r="Q982" s="300"/>
      <c r="R982" s="300"/>
      <c r="S982" s="300"/>
      <c r="T982" s="300"/>
      <c r="U982" s="300"/>
      <c r="V982" s="300"/>
      <c r="W982" s="300"/>
      <c r="X982" s="300"/>
      <c r="Y982" s="300"/>
      <c r="Z982" s="300"/>
      <c r="AA982" s="300"/>
      <c r="AB982" s="300"/>
      <c r="AC982" s="300"/>
      <c r="AD982" s="300"/>
      <c r="AE982" s="300"/>
      <c r="AF982" s="300"/>
      <c r="AG982" s="300"/>
      <c r="AH982" s="300"/>
      <c r="AI982" s="300"/>
      <c r="AJ982" s="300"/>
      <c r="AK982" s="300"/>
      <c r="AL982" s="300"/>
      <c r="AM982" s="300"/>
      <c r="AN982" s="300"/>
      <c r="AO982" s="300"/>
      <c r="AP982" s="300"/>
      <c r="AQ982" s="300"/>
      <c r="AR982" s="300"/>
      <c r="AS982" s="300"/>
      <c r="AT982" s="300"/>
      <c r="AU982" s="300"/>
      <c r="AV982" s="300"/>
      <c r="AW982" s="300"/>
      <c r="AX982" s="300"/>
      <c r="AY982" s="300"/>
      <c r="AZ982" s="300"/>
      <c r="BA982" s="300"/>
      <c r="BB982" s="300"/>
      <c r="BC982" s="300"/>
      <c r="BD982" s="300"/>
      <c r="BE982" s="300"/>
      <c r="BF982" s="300"/>
      <c r="BG982" s="300"/>
      <c r="BH982" s="300"/>
      <c r="BI982" s="300"/>
      <c r="BJ982" s="300"/>
      <c r="BK982" s="300"/>
      <c r="BL982" s="300"/>
      <c r="BM982" s="300"/>
      <c r="BN982" s="300"/>
      <c r="BO982" s="300"/>
      <c r="BP982" s="300"/>
      <c r="BQ982" s="300"/>
      <c r="BR982" s="300"/>
      <c r="BS982" s="300"/>
      <c r="BT982" s="300"/>
      <c r="BU982" s="300"/>
      <c r="BV982" s="300"/>
      <c r="BW982" s="300"/>
      <c r="BX982" s="300"/>
      <c r="BY982" s="300"/>
      <c r="BZ982" s="300"/>
      <c r="CA982" s="300"/>
      <c r="CB982" s="300"/>
      <c r="CC982" s="300"/>
      <c r="CD982" s="300"/>
      <c r="CE982" s="300"/>
      <c r="CF982" s="300"/>
      <c r="CG982" s="300"/>
      <c r="CH982" s="300"/>
      <c r="CI982" s="300"/>
      <c r="CJ982" s="18"/>
      <c r="CK982" s="50" t="s">
        <v>172</v>
      </c>
    </row>
    <row r="983" spans="3:89" s="29" customFormat="1" ht="15" customHeight="1">
      <c r="C983" s="18"/>
      <c r="D983" s="242"/>
      <c r="E983" s="243"/>
      <c r="F983" s="242"/>
      <c r="G983" s="18"/>
      <c r="H983" s="300"/>
      <c r="I983" s="300"/>
      <c r="J983" s="300"/>
      <c r="K983" s="300"/>
      <c r="L983" s="300"/>
      <c r="M983" s="300"/>
      <c r="N983" s="300"/>
      <c r="O983" s="300"/>
      <c r="P983" s="300"/>
      <c r="Q983" s="300"/>
      <c r="R983" s="300"/>
      <c r="S983" s="300"/>
      <c r="T983" s="300"/>
      <c r="U983" s="300"/>
      <c r="V983" s="300"/>
      <c r="W983" s="300"/>
      <c r="X983" s="300"/>
      <c r="Y983" s="300"/>
      <c r="Z983" s="300"/>
      <c r="AA983" s="300"/>
      <c r="AB983" s="300"/>
      <c r="AC983" s="300"/>
      <c r="AD983" s="300"/>
      <c r="AE983" s="300"/>
      <c r="AF983" s="300"/>
      <c r="AG983" s="300"/>
      <c r="AH983" s="300"/>
      <c r="AI983" s="300"/>
      <c r="AJ983" s="300"/>
      <c r="AK983" s="300"/>
      <c r="AL983" s="300"/>
      <c r="AM983" s="300"/>
      <c r="AN983" s="300"/>
      <c r="AO983" s="300"/>
      <c r="AP983" s="300"/>
      <c r="AQ983" s="300"/>
      <c r="AR983" s="300"/>
      <c r="AS983" s="300"/>
      <c r="AT983" s="300"/>
      <c r="AU983" s="300"/>
      <c r="AV983" s="300"/>
      <c r="AW983" s="300"/>
      <c r="AX983" s="300"/>
      <c r="AY983" s="300"/>
      <c r="AZ983" s="300"/>
      <c r="BA983" s="300"/>
      <c r="BB983" s="300"/>
      <c r="BC983" s="300"/>
      <c r="BD983" s="300"/>
      <c r="BE983" s="300"/>
      <c r="BF983" s="300"/>
      <c r="BG983" s="300"/>
      <c r="BH983" s="300"/>
      <c r="BI983" s="300"/>
      <c r="BJ983" s="300"/>
      <c r="BK983" s="300"/>
      <c r="BL983" s="300"/>
      <c r="BM983" s="300"/>
      <c r="BN983" s="300"/>
      <c r="BO983" s="300"/>
      <c r="BP983" s="300"/>
      <c r="BQ983" s="300"/>
      <c r="BR983" s="300"/>
      <c r="BS983" s="300"/>
      <c r="BT983" s="300"/>
      <c r="BU983" s="300"/>
      <c r="BV983" s="300"/>
      <c r="BW983" s="300"/>
      <c r="BX983" s="300"/>
      <c r="BY983" s="300"/>
      <c r="BZ983" s="300"/>
      <c r="CA983" s="300"/>
      <c r="CB983" s="300"/>
      <c r="CC983" s="300"/>
      <c r="CD983" s="300"/>
      <c r="CE983" s="300"/>
      <c r="CF983" s="300"/>
      <c r="CG983" s="300"/>
      <c r="CH983" s="300"/>
      <c r="CI983" s="300"/>
      <c r="CJ983" s="18"/>
      <c r="CK983" s="50" t="s">
        <v>172</v>
      </c>
    </row>
    <row r="984" spans="3:89" s="29" customFormat="1" ht="15" customHeight="1">
      <c r="C984" s="34" t="s">
        <v>300</v>
      </c>
      <c r="D984" s="281" t="s">
        <v>299</v>
      </c>
      <c r="E984" s="280">
        <f>IF(D984=F984,0,1)</f>
        <v>0</v>
      </c>
      <c r="F984" s="279" t="s">
        <v>299</v>
      </c>
      <c r="G984" s="279" t="s">
        <v>298</v>
      </c>
      <c r="H984" s="300"/>
      <c r="I984" s="300"/>
      <c r="J984" s="300"/>
      <c r="K984" s="300"/>
      <c r="L984" s="300"/>
      <c r="M984" s="300"/>
      <c r="N984" s="300"/>
      <c r="O984" s="300"/>
      <c r="P984" s="300"/>
      <c r="Q984" s="300"/>
      <c r="R984" s="300"/>
      <c r="S984" s="300"/>
      <c r="T984" s="300"/>
      <c r="U984" s="300"/>
      <c r="V984" s="300"/>
      <c r="W984" s="300"/>
      <c r="X984" s="300"/>
      <c r="Y984" s="300"/>
      <c r="Z984" s="300"/>
      <c r="AA984" s="300"/>
      <c r="AB984" s="300"/>
      <c r="AC984" s="300"/>
      <c r="AD984" s="300"/>
      <c r="AE984" s="300"/>
      <c r="AF984" s="300"/>
      <c r="AG984" s="300"/>
      <c r="AH984" s="300"/>
      <c r="AI984" s="300"/>
      <c r="AJ984" s="300"/>
      <c r="AK984" s="300"/>
      <c r="AL984" s="300"/>
      <c r="AM984" s="300"/>
      <c r="AN984" s="300"/>
      <c r="AO984" s="300"/>
      <c r="AP984" s="300"/>
      <c r="AQ984" s="300"/>
      <c r="AR984" s="300"/>
      <c r="AS984" s="300"/>
      <c r="AT984" s="300"/>
      <c r="AU984" s="300"/>
      <c r="AV984" s="300"/>
      <c r="AW984" s="300"/>
      <c r="AX984" s="300"/>
      <c r="AY984" s="300"/>
      <c r="AZ984" s="300"/>
      <c r="BA984" s="300"/>
      <c r="BB984" s="300"/>
      <c r="BC984" s="300"/>
      <c r="BD984" s="300"/>
      <c r="BE984" s="300"/>
      <c r="BF984" s="300"/>
      <c r="BG984" s="300"/>
      <c r="BH984" s="300"/>
      <c r="BI984" s="300"/>
      <c r="BJ984" s="300"/>
      <c r="BK984" s="300"/>
      <c r="BL984" s="300"/>
      <c r="BM984" s="300"/>
      <c r="BN984" s="300"/>
      <c r="BO984" s="300"/>
      <c r="BP984" s="300"/>
      <c r="BQ984" s="300"/>
      <c r="BR984" s="300"/>
      <c r="BS984" s="300"/>
      <c r="BT984" s="300"/>
      <c r="BU984" s="300"/>
      <c r="BV984" s="300"/>
      <c r="BW984" s="300"/>
      <c r="BX984" s="300"/>
      <c r="BY984" s="300"/>
      <c r="BZ984" s="300"/>
      <c r="CA984" s="300"/>
      <c r="CB984" s="300"/>
      <c r="CC984" s="300"/>
      <c r="CD984" s="300"/>
      <c r="CE984" s="300"/>
      <c r="CF984" s="300"/>
      <c r="CG984" s="300"/>
      <c r="CH984" s="300"/>
      <c r="CI984" s="300"/>
      <c r="CJ984" s="18"/>
      <c r="CK984" s="50" t="s">
        <v>172</v>
      </c>
    </row>
    <row r="985" spans="3:89" s="29" customFormat="1" ht="15" customHeight="1">
      <c r="C985" s="34" t="s">
        <v>310</v>
      </c>
      <c r="D985" s="281" t="s">
        <v>309</v>
      </c>
      <c r="E985" s="280">
        <f>IF(D985=F985,0,1)</f>
        <v>1</v>
      </c>
      <c r="F985" s="279" t="s">
        <v>151</v>
      </c>
      <c r="G985" s="279" t="s">
        <v>309</v>
      </c>
      <c r="H985" s="300"/>
      <c r="I985" s="300"/>
      <c r="J985" s="300"/>
      <c r="K985" s="300"/>
      <c r="L985" s="300"/>
      <c r="M985" s="300"/>
      <c r="N985" s="300"/>
      <c r="O985" s="300"/>
      <c r="P985" s="300"/>
      <c r="Q985" s="300"/>
      <c r="R985" s="300"/>
      <c r="S985" s="300"/>
      <c r="T985" s="300"/>
      <c r="U985" s="300"/>
      <c r="V985" s="300"/>
      <c r="W985" s="300"/>
      <c r="X985" s="300"/>
      <c r="Y985" s="300"/>
      <c r="Z985" s="300"/>
      <c r="AA985" s="300"/>
      <c r="AB985" s="300"/>
      <c r="AC985" s="300"/>
      <c r="AD985" s="300"/>
      <c r="AE985" s="300"/>
      <c r="AF985" s="300"/>
      <c r="AG985" s="300"/>
      <c r="AH985" s="300"/>
      <c r="AI985" s="300"/>
      <c r="AJ985" s="300"/>
      <c r="AK985" s="300"/>
      <c r="AL985" s="300"/>
      <c r="AM985" s="300"/>
      <c r="AN985" s="300"/>
      <c r="AO985" s="300"/>
      <c r="AP985" s="300"/>
      <c r="AQ985" s="300"/>
      <c r="AR985" s="300"/>
      <c r="AS985" s="300"/>
      <c r="AT985" s="300"/>
      <c r="AU985" s="300"/>
      <c r="AV985" s="300"/>
      <c r="AW985" s="300"/>
      <c r="AX985" s="300"/>
      <c r="AY985" s="300"/>
      <c r="AZ985" s="300"/>
      <c r="BA985" s="300"/>
      <c r="BB985" s="300"/>
      <c r="BC985" s="300"/>
      <c r="BD985" s="300"/>
      <c r="BE985" s="300"/>
      <c r="BF985" s="300"/>
      <c r="BG985" s="300"/>
      <c r="BH985" s="300"/>
      <c r="BI985" s="300"/>
      <c r="BJ985" s="300"/>
      <c r="BK985" s="300"/>
      <c r="BL985" s="300"/>
      <c r="BM985" s="300"/>
      <c r="BN985" s="300"/>
      <c r="BO985" s="300"/>
      <c r="BP985" s="300"/>
      <c r="BQ985" s="300"/>
      <c r="BR985" s="300"/>
      <c r="BS985" s="300"/>
      <c r="BT985" s="300"/>
      <c r="BU985" s="300"/>
      <c r="BV985" s="300"/>
      <c r="BW985" s="300"/>
      <c r="BX985" s="300"/>
      <c r="BY985" s="300"/>
      <c r="BZ985" s="300"/>
      <c r="CA985" s="300"/>
      <c r="CB985" s="300"/>
      <c r="CC985" s="300"/>
      <c r="CD985" s="300"/>
      <c r="CE985" s="300"/>
      <c r="CF985" s="300"/>
      <c r="CG985" s="300"/>
      <c r="CH985" s="300"/>
      <c r="CI985" s="300"/>
      <c r="CJ985" s="18"/>
      <c r="CK985" s="50" t="s">
        <v>172</v>
      </c>
    </row>
    <row r="986" spans="3:89" s="29" customFormat="1" ht="15" customHeight="1">
      <c r="D986" s="242"/>
      <c r="E986" s="243"/>
      <c r="F986" s="242"/>
      <c r="G986" s="18"/>
      <c r="H986" s="300"/>
      <c r="I986" s="300"/>
      <c r="J986" s="300"/>
      <c r="K986" s="300"/>
      <c r="L986" s="300"/>
      <c r="M986" s="300"/>
      <c r="N986" s="300"/>
      <c r="O986" s="300"/>
      <c r="P986" s="300"/>
      <c r="Q986" s="300"/>
      <c r="R986" s="300"/>
      <c r="S986" s="300"/>
      <c r="T986" s="300"/>
      <c r="U986" s="300"/>
      <c r="V986" s="300"/>
      <c r="W986" s="300"/>
      <c r="X986" s="300"/>
      <c r="Y986" s="300"/>
      <c r="Z986" s="300"/>
      <c r="AA986" s="300"/>
      <c r="AB986" s="300"/>
      <c r="AC986" s="300"/>
      <c r="AD986" s="300"/>
      <c r="AE986" s="300"/>
      <c r="AF986" s="300"/>
      <c r="AG986" s="300"/>
      <c r="AH986" s="300"/>
      <c r="AI986" s="300"/>
      <c r="AJ986" s="300"/>
      <c r="AK986" s="300"/>
      <c r="AL986" s="300"/>
      <c r="AM986" s="300"/>
      <c r="AN986" s="300"/>
      <c r="AO986" s="300"/>
      <c r="AP986" s="300"/>
      <c r="AQ986" s="300"/>
      <c r="AR986" s="300"/>
      <c r="AS986" s="300"/>
      <c r="AT986" s="300"/>
      <c r="AU986" s="300"/>
      <c r="AV986" s="300"/>
      <c r="AW986" s="300"/>
      <c r="AX986" s="300"/>
      <c r="AY986" s="300"/>
      <c r="AZ986" s="300"/>
      <c r="BA986" s="300"/>
      <c r="BB986" s="300"/>
      <c r="BC986" s="300"/>
      <c r="BD986" s="300"/>
      <c r="BE986" s="300"/>
      <c r="BF986" s="300"/>
      <c r="BG986" s="300"/>
      <c r="BH986" s="300"/>
      <c r="BI986" s="300"/>
      <c r="BJ986" s="300"/>
      <c r="BK986" s="300"/>
      <c r="BL986" s="300"/>
      <c r="BM986" s="300"/>
      <c r="BN986" s="300"/>
      <c r="BO986" s="300"/>
      <c r="BP986" s="300"/>
      <c r="BQ986" s="300"/>
      <c r="BR986" s="300"/>
      <c r="BS986" s="300"/>
      <c r="BT986" s="300"/>
      <c r="BU986" s="300"/>
      <c r="BV986" s="300"/>
      <c r="BW986" s="300"/>
      <c r="BX986" s="300"/>
      <c r="BY986" s="300"/>
      <c r="BZ986" s="300"/>
      <c r="CA986" s="300"/>
      <c r="CB986" s="300"/>
      <c r="CC986" s="300"/>
      <c r="CD986" s="300"/>
      <c r="CE986" s="300"/>
      <c r="CF986" s="300"/>
      <c r="CG986" s="300"/>
      <c r="CH986" s="300"/>
      <c r="CI986" s="300"/>
      <c r="CJ986" s="18"/>
      <c r="CK986" s="50" t="s">
        <v>172</v>
      </c>
    </row>
    <row r="987" spans="3:89" s="29" customFormat="1" ht="15" customHeight="1">
      <c r="C987" s="29" t="str">
        <f>F974&amp;" "&amp;C974</f>
        <v>Phase A Hotel Pre-Opening</v>
      </c>
      <c r="D987" s="274">
        <f>IF(F979="",0,F979)</f>
        <v>18</v>
      </c>
      <c r="E987" s="274">
        <f>IF(F981="",0,F981)</f>
        <v>23</v>
      </c>
      <c r="F987" s="121">
        <f>F976</f>
        <v>0</v>
      </c>
      <c r="G987" s="121">
        <f t="shared" ref="G987:AL987" si="403">IF(G$17="","",IF(AND(G$17&gt;=$D987,G$17&lt;=$E987),$F$977/($E987-$D987+1),0))</f>
        <v>0</v>
      </c>
      <c r="H987" s="121">
        <f t="shared" si="403"/>
        <v>0</v>
      </c>
      <c r="I987" s="121">
        <f t="shared" si="403"/>
        <v>0</v>
      </c>
      <c r="J987" s="121">
        <f t="shared" si="403"/>
        <v>0</v>
      </c>
      <c r="K987" s="121">
        <f t="shared" si="403"/>
        <v>0</v>
      </c>
      <c r="L987" s="121">
        <f t="shared" si="403"/>
        <v>0</v>
      </c>
      <c r="M987" s="121">
        <f t="shared" si="403"/>
        <v>0</v>
      </c>
      <c r="N987" s="121">
        <f t="shared" si="403"/>
        <v>0</v>
      </c>
      <c r="O987" s="121">
        <f t="shared" si="403"/>
        <v>0</v>
      </c>
      <c r="P987" s="121">
        <f t="shared" si="403"/>
        <v>0</v>
      </c>
      <c r="Q987" s="121">
        <f t="shared" si="403"/>
        <v>0</v>
      </c>
      <c r="R987" s="121">
        <f t="shared" si="403"/>
        <v>0</v>
      </c>
      <c r="S987" s="121">
        <f t="shared" si="403"/>
        <v>0</v>
      </c>
      <c r="T987" s="121">
        <f t="shared" si="403"/>
        <v>0</v>
      </c>
      <c r="U987" s="121">
        <f t="shared" si="403"/>
        <v>0</v>
      </c>
      <c r="V987" s="121">
        <f t="shared" si="403"/>
        <v>0</v>
      </c>
      <c r="W987" s="121">
        <f t="shared" si="403"/>
        <v>0</v>
      </c>
      <c r="X987" s="121">
        <f t="shared" si="403"/>
        <v>0</v>
      </c>
      <c r="Y987" s="121">
        <f t="shared" si="403"/>
        <v>0</v>
      </c>
      <c r="Z987" s="121">
        <f t="shared" si="403"/>
        <v>0</v>
      </c>
      <c r="AA987" s="121">
        <f t="shared" si="403"/>
        <v>0</v>
      </c>
      <c r="AB987" s="121">
        <f t="shared" si="403"/>
        <v>0</v>
      </c>
      <c r="AC987" s="121">
        <f t="shared" si="403"/>
        <v>0</v>
      </c>
      <c r="AD987" s="121">
        <f t="shared" si="403"/>
        <v>0</v>
      </c>
      <c r="AE987" s="121">
        <f t="shared" si="403"/>
        <v>0</v>
      </c>
      <c r="AF987" s="121">
        <f t="shared" si="403"/>
        <v>0</v>
      </c>
      <c r="AG987" s="121">
        <f t="shared" si="403"/>
        <v>0</v>
      </c>
      <c r="AH987" s="121">
        <f t="shared" si="403"/>
        <v>0</v>
      </c>
      <c r="AI987" s="121">
        <f t="shared" si="403"/>
        <v>0</v>
      </c>
      <c r="AJ987" s="121">
        <f t="shared" si="403"/>
        <v>0</v>
      </c>
      <c r="AK987" s="121">
        <f t="shared" si="403"/>
        <v>0</v>
      </c>
      <c r="AL987" s="121">
        <f t="shared" si="403"/>
        <v>0</v>
      </c>
      <c r="AM987" s="121">
        <f t="shared" ref="AM987:BR987" si="404">IF(AM$17="","",IF(AND(AM$17&gt;=$D987,AM$17&lt;=$E987),$F$977/($E987-$D987+1),0))</f>
        <v>0</v>
      </c>
      <c r="AN987" s="121">
        <f t="shared" si="404"/>
        <v>0</v>
      </c>
      <c r="AO987" s="121">
        <f t="shared" si="404"/>
        <v>0</v>
      </c>
      <c r="AP987" s="121">
        <f t="shared" si="404"/>
        <v>0</v>
      </c>
      <c r="AQ987" s="121">
        <f t="shared" si="404"/>
        <v>0</v>
      </c>
      <c r="AR987" s="121">
        <f t="shared" si="404"/>
        <v>0</v>
      </c>
      <c r="AS987" s="121">
        <f t="shared" si="404"/>
        <v>0</v>
      </c>
      <c r="AT987" s="121">
        <f t="shared" si="404"/>
        <v>0</v>
      </c>
      <c r="AU987" s="121">
        <f t="shared" si="404"/>
        <v>0</v>
      </c>
      <c r="AV987" s="121">
        <f t="shared" si="404"/>
        <v>0</v>
      </c>
      <c r="AW987" s="121">
        <f t="shared" si="404"/>
        <v>0</v>
      </c>
      <c r="AX987" s="121">
        <f t="shared" si="404"/>
        <v>0</v>
      </c>
      <c r="AY987" s="121">
        <f t="shared" si="404"/>
        <v>0</v>
      </c>
      <c r="AZ987" s="121">
        <f t="shared" si="404"/>
        <v>0</v>
      </c>
      <c r="BA987" s="121">
        <f t="shared" si="404"/>
        <v>0</v>
      </c>
      <c r="BB987" s="121">
        <f t="shared" si="404"/>
        <v>0</v>
      </c>
      <c r="BC987" s="121">
        <f t="shared" si="404"/>
        <v>0</v>
      </c>
      <c r="BD987" s="121">
        <f t="shared" si="404"/>
        <v>0</v>
      </c>
      <c r="BE987" s="121">
        <f t="shared" si="404"/>
        <v>0</v>
      </c>
      <c r="BF987" s="121">
        <f t="shared" si="404"/>
        <v>0</v>
      </c>
      <c r="BG987" s="121">
        <f t="shared" si="404"/>
        <v>0</v>
      </c>
      <c r="BH987" s="121">
        <f t="shared" si="404"/>
        <v>0</v>
      </c>
      <c r="BI987" s="121">
        <f t="shared" si="404"/>
        <v>0</v>
      </c>
      <c r="BJ987" s="121">
        <f t="shared" si="404"/>
        <v>0</v>
      </c>
      <c r="BK987" s="121">
        <f t="shared" si="404"/>
        <v>0</v>
      </c>
      <c r="BL987" s="121">
        <f t="shared" si="404"/>
        <v>0</v>
      </c>
      <c r="BM987" s="121">
        <f t="shared" si="404"/>
        <v>0</v>
      </c>
      <c r="BN987" s="121">
        <f t="shared" si="404"/>
        <v>0</v>
      </c>
      <c r="BO987" s="121" t="str">
        <f t="shared" si="404"/>
        <v/>
      </c>
      <c r="BP987" s="121" t="str">
        <f t="shared" si="404"/>
        <v/>
      </c>
      <c r="BQ987" s="121" t="str">
        <f t="shared" si="404"/>
        <v/>
      </c>
      <c r="BR987" s="121" t="str">
        <f t="shared" si="404"/>
        <v/>
      </c>
      <c r="BS987" s="121" t="str">
        <f t="shared" ref="BS987:CI987" si="405">IF(BS$17="","",IF(AND(BS$17&gt;=$D987,BS$17&lt;=$E987),$F$977/($E987-$D987+1),0))</f>
        <v/>
      </c>
      <c r="BT987" s="121" t="str">
        <f t="shared" si="405"/>
        <v/>
      </c>
      <c r="BU987" s="121" t="str">
        <f t="shared" si="405"/>
        <v/>
      </c>
      <c r="BV987" s="121" t="str">
        <f t="shared" si="405"/>
        <v/>
      </c>
      <c r="BW987" s="121" t="str">
        <f t="shared" si="405"/>
        <v/>
      </c>
      <c r="BX987" s="121" t="str">
        <f t="shared" si="405"/>
        <v/>
      </c>
      <c r="BY987" s="121" t="str">
        <f t="shared" si="405"/>
        <v/>
      </c>
      <c r="BZ987" s="121" t="str">
        <f t="shared" si="405"/>
        <v/>
      </c>
      <c r="CA987" s="121" t="str">
        <f t="shared" si="405"/>
        <v/>
      </c>
      <c r="CB987" s="121" t="str">
        <f t="shared" si="405"/>
        <v/>
      </c>
      <c r="CC987" s="121" t="str">
        <f t="shared" si="405"/>
        <v/>
      </c>
      <c r="CD987" s="121" t="str">
        <f t="shared" si="405"/>
        <v/>
      </c>
      <c r="CE987" s="121" t="str">
        <f t="shared" si="405"/>
        <v/>
      </c>
      <c r="CF987" s="121" t="str">
        <f t="shared" si="405"/>
        <v/>
      </c>
      <c r="CG987" s="121" t="str">
        <f t="shared" si="405"/>
        <v/>
      </c>
      <c r="CH987" s="121" t="str">
        <f t="shared" si="405"/>
        <v/>
      </c>
      <c r="CI987" s="121" t="str">
        <f t="shared" si="405"/>
        <v/>
      </c>
      <c r="CJ987" s="51">
        <f>SUM(F987:CI987)</f>
        <v>0</v>
      </c>
      <c r="CK987" s="50" t="s">
        <v>172</v>
      </c>
    </row>
    <row r="988" spans="3:89" s="29" customFormat="1" ht="15" customHeight="1">
      <c r="C988" s="29" t="str">
        <f>G974&amp;" "&amp;C974</f>
        <v>Phase B Hotel Pre-Opening</v>
      </c>
      <c r="D988" s="273">
        <f>IF(G979="",0,G979)</f>
        <v>0</v>
      </c>
      <c r="E988" s="273">
        <f>IF(G981="",0,G981)</f>
        <v>0</v>
      </c>
      <c r="F988" s="121">
        <f>G976</f>
        <v>0</v>
      </c>
      <c r="G988" s="121">
        <f t="shared" ref="G988:AL988" si="406">IF(G$17="","",IF(AND(G$17&gt;=$D988,G$17&lt;=$E988),$G$977/($E988-$D988+1),0))</f>
        <v>0</v>
      </c>
      <c r="H988" s="121">
        <f t="shared" si="406"/>
        <v>0</v>
      </c>
      <c r="I988" s="121">
        <f t="shared" si="406"/>
        <v>0</v>
      </c>
      <c r="J988" s="121">
        <f t="shared" si="406"/>
        <v>0</v>
      </c>
      <c r="K988" s="121">
        <f t="shared" si="406"/>
        <v>0</v>
      </c>
      <c r="L988" s="121">
        <f t="shared" si="406"/>
        <v>0</v>
      </c>
      <c r="M988" s="121">
        <f t="shared" si="406"/>
        <v>0</v>
      </c>
      <c r="N988" s="121">
        <f t="shared" si="406"/>
        <v>0</v>
      </c>
      <c r="O988" s="121">
        <f t="shared" si="406"/>
        <v>0</v>
      </c>
      <c r="P988" s="121">
        <f t="shared" si="406"/>
        <v>0</v>
      </c>
      <c r="Q988" s="121">
        <f t="shared" si="406"/>
        <v>0</v>
      </c>
      <c r="R988" s="121">
        <f t="shared" si="406"/>
        <v>0</v>
      </c>
      <c r="S988" s="121">
        <f t="shared" si="406"/>
        <v>0</v>
      </c>
      <c r="T988" s="121">
        <f t="shared" si="406"/>
        <v>0</v>
      </c>
      <c r="U988" s="121">
        <f t="shared" si="406"/>
        <v>0</v>
      </c>
      <c r="V988" s="121">
        <f t="shared" si="406"/>
        <v>0</v>
      </c>
      <c r="W988" s="121">
        <f t="shared" si="406"/>
        <v>0</v>
      </c>
      <c r="X988" s="121">
        <f t="shared" si="406"/>
        <v>0</v>
      </c>
      <c r="Y988" s="121">
        <f t="shared" si="406"/>
        <v>0</v>
      </c>
      <c r="Z988" s="121">
        <f t="shared" si="406"/>
        <v>0</v>
      </c>
      <c r="AA988" s="121">
        <f t="shared" si="406"/>
        <v>0</v>
      </c>
      <c r="AB988" s="121">
        <f t="shared" si="406"/>
        <v>0</v>
      </c>
      <c r="AC988" s="121">
        <f t="shared" si="406"/>
        <v>0</v>
      </c>
      <c r="AD988" s="121">
        <f t="shared" si="406"/>
        <v>0</v>
      </c>
      <c r="AE988" s="121">
        <f t="shared" si="406"/>
        <v>0</v>
      </c>
      <c r="AF988" s="121">
        <f t="shared" si="406"/>
        <v>0</v>
      </c>
      <c r="AG988" s="121">
        <f t="shared" si="406"/>
        <v>0</v>
      </c>
      <c r="AH988" s="121">
        <f t="shared" si="406"/>
        <v>0</v>
      </c>
      <c r="AI988" s="121">
        <f t="shared" si="406"/>
        <v>0</v>
      </c>
      <c r="AJ988" s="121">
        <f t="shared" si="406"/>
        <v>0</v>
      </c>
      <c r="AK988" s="121">
        <f t="shared" si="406"/>
        <v>0</v>
      </c>
      <c r="AL988" s="121">
        <f t="shared" si="406"/>
        <v>0</v>
      </c>
      <c r="AM988" s="121">
        <f t="shared" ref="AM988:BR988" si="407">IF(AM$17="","",IF(AND(AM$17&gt;=$D988,AM$17&lt;=$E988),$G$977/($E988-$D988+1),0))</f>
        <v>0</v>
      </c>
      <c r="AN988" s="121">
        <f t="shared" si="407"/>
        <v>0</v>
      </c>
      <c r="AO988" s="121">
        <f t="shared" si="407"/>
        <v>0</v>
      </c>
      <c r="AP988" s="121">
        <f t="shared" si="407"/>
        <v>0</v>
      </c>
      <c r="AQ988" s="121">
        <f t="shared" si="407"/>
        <v>0</v>
      </c>
      <c r="AR988" s="121">
        <f t="shared" si="407"/>
        <v>0</v>
      </c>
      <c r="AS988" s="121">
        <f t="shared" si="407"/>
        <v>0</v>
      </c>
      <c r="AT988" s="121">
        <f t="shared" si="407"/>
        <v>0</v>
      </c>
      <c r="AU988" s="121">
        <f t="shared" si="407"/>
        <v>0</v>
      </c>
      <c r="AV988" s="121">
        <f t="shared" si="407"/>
        <v>0</v>
      </c>
      <c r="AW988" s="121">
        <f t="shared" si="407"/>
        <v>0</v>
      </c>
      <c r="AX988" s="121">
        <f t="shared" si="407"/>
        <v>0</v>
      </c>
      <c r="AY988" s="121">
        <f t="shared" si="407"/>
        <v>0</v>
      </c>
      <c r="AZ988" s="121">
        <f t="shared" si="407"/>
        <v>0</v>
      </c>
      <c r="BA988" s="121">
        <f t="shared" si="407"/>
        <v>0</v>
      </c>
      <c r="BB988" s="121">
        <f t="shared" si="407"/>
        <v>0</v>
      </c>
      <c r="BC988" s="121">
        <f t="shared" si="407"/>
        <v>0</v>
      </c>
      <c r="BD988" s="121">
        <f t="shared" si="407"/>
        <v>0</v>
      </c>
      <c r="BE988" s="121">
        <f t="shared" si="407"/>
        <v>0</v>
      </c>
      <c r="BF988" s="121">
        <f t="shared" si="407"/>
        <v>0</v>
      </c>
      <c r="BG988" s="121">
        <f t="shared" si="407"/>
        <v>0</v>
      </c>
      <c r="BH988" s="121">
        <f t="shared" si="407"/>
        <v>0</v>
      </c>
      <c r="BI988" s="121">
        <f t="shared" si="407"/>
        <v>0</v>
      </c>
      <c r="BJ988" s="121">
        <f t="shared" si="407"/>
        <v>0</v>
      </c>
      <c r="BK988" s="121">
        <f t="shared" si="407"/>
        <v>0</v>
      </c>
      <c r="BL988" s="121">
        <f t="shared" si="407"/>
        <v>0</v>
      </c>
      <c r="BM988" s="121">
        <f t="shared" si="407"/>
        <v>0</v>
      </c>
      <c r="BN988" s="121">
        <f t="shared" si="407"/>
        <v>0</v>
      </c>
      <c r="BO988" s="121" t="str">
        <f t="shared" si="407"/>
        <v/>
      </c>
      <c r="BP988" s="121" t="str">
        <f t="shared" si="407"/>
        <v/>
      </c>
      <c r="BQ988" s="121" t="str">
        <f t="shared" si="407"/>
        <v/>
      </c>
      <c r="BR988" s="121" t="str">
        <f t="shared" si="407"/>
        <v/>
      </c>
      <c r="BS988" s="121" t="str">
        <f t="shared" ref="BS988:CI988" si="408">IF(BS$17="","",IF(AND(BS$17&gt;=$D988,BS$17&lt;=$E988),$G$977/($E988-$D988+1),0))</f>
        <v/>
      </c>
      <c r="BT988" s="121" t="str">
        <f t="shared" si="408"/>
        <v/>
      </c>
      <c r="BU988" s="121" t="str">
        <f t="shared" si="408"/>
        <v/>
      </c>
      <c r="BV988" s="121" t="str">
        <f t="shared" si="408"/>
        <v/>
      </c>
      <c r="BW988" s="121" t="str">
        <f t="shared" si="408"/>
        <v/>
      </c>
      <c r="BX988" s="121" t="str">
        <f t="shared" si="408"/>
        <v/>
      </c>
      <c r="BY988" s="121" t="str">
        <f t="shared" si="408"/>
        <v/>
      </c>
      <c r="BZ988" s="121" t="str">
        <f t="shared" si="408"/>
        <v/>
      </c>
      <c r="CA988" s="121" t="str">
        <f t="shared" si="408"/>
        <v/>
      </c>
      <c r="CB988" s="121" t="str">
        <f t="shared" si="408"/>
        <v/>
      </c>
      <c r="CC988" s="121" t="str">
        <f t="shared" si="408"/>
        <v/>
      </c>
      <c r="CD988" s="121" t="str">
        <f t="shared" si="408"/>
        <v/>
      </c>
      <c r="CE988" s="121" t="str">
        <f t="shared" si="408"/>
        <v/>
      </c>
      <c r="CF988" s="121" t="str">
        <f t="shared" si="408"/>
        <v/>
      </c>
      <c r="CG988" s="121" t="str">
        <f t="shared" si="408"/>
        <v/>
      </c>
      <c r="CH988" s="121" t="str">
        <f t="shared" si="408"/>
        <v/>
      </c>
      <c r="CI988" s="121" t="str">
        <f t="shared" si="408"/>
        <v/>
      </c>
      <c r="CJ988" s="60">
        <f>SUM(F988:CI988)</f>
        <v>0</v>
      </c>
      <c r="CK988" s="50" t="s">
        <v>172</v>
      </c>
    </row>
    <row r="989" spans="3:89" s="29" customFormat="1" ht="15" customHeight="1">
      <c r="C989" s="140" t="str">
        <f>"Total "&amp;C974</f>
        <v>Total Hotel Pre-Opening</v>
      </c>
      <c r="D989" s="270">
        <f>IF(D979="",0,D979)</f>
        <v>18</v>
      </c>
      <c r="E989" s="270">
        <f>IF(D981="",0,D981)</f>
        <v>23</v>
      </c>
      <c r="F989" s="278">
        <f>IF(F$17="","",IF(E984=0,SUM(F987:F988),$D$976))</f>
        <v>0</v>
      </c>
      <c r="G989" s="278">
        <f t="shared" ref="G989:AL989" si="409">IF(G$17="","",IF($E$984=0,SUM(G987:G988),IF(AND(G$17&gt;=$D989,G$17&lt;=$E989),$D$977/($E989-$D989+1),0)))</f>
        <v>0</v>
      </c>
      <c r="H989" s="278">
        <f t="shared" si="409"/>
        <v>0</v>
      </c>
      <c r="I989" s="278">
        <f t="shared" si="409"/>
        <v>0</v>
      </c>
      <c r="J989" s="278">
        <f t="shared" si="409"/>
        <v>0</v>
      </c>
      <c r="K989" s="278">
        <f t="shared" si="409"/>
        <v>0</v>
      </c>
      <c r="L989" s="278">
        <f t="shared" si="409"/>
        <v>0</v>
      </c>
      <c r="M989" s="278">
        <f t="shared" si="409"/>
        <v>0</v>
      </c>
      <c r="N989" s="278">
        <f t="shared" si="409"/>
        <v>0</v>
      </c>
      <c r="O989" s="278">
        <f t="shared" si="409"/>
        <v>0</v>
      </c>
      <c r="P989" s="278">
        <f t="shared" si="409"/>
        <v>0</v>
      </c>
      <c r="Q989" s="278">
        <f t="shared" si="409"/>
        <v>0</v>
      </c>
      <c r="R989" s="278">
        <f t="shared" si="409"/>
        <v>0</v>
      </c>
      <c r="S989" s="278">
        <f t="shared" si="409"/>
        <v>0</v>
      </c>
      <c r="T989" s="278">
        <f t="shared" si="409"/>
        <v>0</v>
      </c>
      <c r="U989" s="278">
        <f t="shared" si="409"/>
        <v>0</v>
      </c>
      <c r="V989" s="278">
        <f t="shared" si="409"/>
        <v>0</v>
      </c>
      <c r="W989" s="278">
        <f t="shared" si="409"/>
        <v>0</v>
      </c>
      <c r="X989" s="278">
        <f t="shared" si="409"/>
        <v>0</v>
      </c>
      <c r="Y989" s="278">
        <f t="shared" si="409"/>
        <v>0</v>
      </c>
      <c r="Z989" s="278">
        <f t="shared" si="409"/>
        <v>0</v>
      </c>
      <c r="AA989" s="278">
        <f t="shared" si="409"/>
        <v>0</v>
      </c>
      <c r="AB989" s="278">
        <f t="shared" si="409"/>
        <v>0</v>
      </c>
      <c r="AC989" s="278">
        <f t="shared" si="409"/>
        <v>0</v>
      </c>
      <c r="AD989" s="278">
        <f t="shared" si="409"/>
        <v>0</v>
      </c>
      <c r="AE989" s="278">
        <f t="shared" si="409"/>
        <v>0</v>
      </c>
      <c r="AF989" s="278">
        <f t="shared" si="409"/>
        <v>0</v>
      </c>
      <c r="AG989" s="278">
        <f t="shared" si="409"/>
        <v>0</v>
      </c>
      <c r="AH989" s="278">
        <f t="shared" si="409"/>
        <v>0</v>
      </c>
      <c r="AI989" s="278">
        <f t="shared" si="409"/>
        <v>0</v>
      </c>
      <c r="AJ989" s="278">
        <f t="shared" si="409"/>
        <v>0</v>
      </c>
      <c r="AK989" s="278">
        <f t="shared" si="409"/>
        <v>0</v>
      </c>
      <c r="AL989" s="278">
        <f t="shared" si="409"/>
        <v>0</v>
      </c>
      <c r="AM989" s="278">
        <f t="shared" ref="AM989:BR989" si="410">IF(AM$17="","",IF($E$984=0,SUM(AM987:AM988),IF(AND(AM$17&gt;=$D989,AM$17&lt;=$E989),$D$977/($E989-$D989+1),0)))</f>
        <v>0</v>
      </c>
      <c r="AN989" s="278">
        <f t="shared" si="410"/>
        <v>0</v>
      </c>
      <c r="AO989" s="278">
        <f t="shared" si="410"/>
        <v>0</v>
      </c>
      <c r="AP989" s="278">
        <f t="shared" si="410"/>
        <v>0</v>
      </c>
      <c r="AQ989" s="278">
        <f t="shared" si="410"/>
        <v>0</v>
      </c>
      <c r="AR989" s="278">
        <f t="shared" si="410"/>
        <v>0</v>
      </c>
      <c r="AS989" s="278">
        <f t="shared" si="410"/>
        <v>0</v>
      </c>
      <c r="AT989" s="278">
        <f t="shared" si="410"/>
        <v>0</v>
      </c>
      <c r="AU989" s="278">
        <f t="shared" si="410"/>
        <v>0</v>
      </c>
      <c r="AV989" s="278">
        <f t="shared" si="410"/>
        <v>0</v>
      </c>
      <c r="AW989" s="278">
        <f t="shared" si="410"/>
        <v>0</v>
      </c>
      <c r="AX989" s="278">
        <f t="shared" si="410"/>
        <v>0</v>
      </c>
      <c r="AY989" s="278">
        <f t="shared" si="410"/>
        <v>0</v>
      </c>
      <c r="AZ989" s="278">
        <f t="shared" si="410"/>
        <v>0</v>
      </c>
      <c r="BA989" s="278">
        <f t="shared" si="410"/>
        <v>0</v>
      </c>
      <c r="BB989" s="278">
        <f t="shared" si="410"/>
        <v>0</v>
      </c>
      <c r="BC989" s="278">
        <f t="shared" si="410"/>
        <v>0</v>
      </c>
      <c r="BD989" s="278">
        <f t="shared" si="410"/>
        <v>0</v>
      </c>
      <c r="BE989" s="278">
        <f t="shared" si="410"/>
        <v>0</v>
      </c>
      <c r="BF989" s="278">
        <f t="shared" si="410"/>
        <v>0</v>
      </c>
      <c r="BG989" s="278">
        <f t="shared" si="410"/>
        <v>0</v>
      </c>
      <c r="BH989" s="278">
        <f t="shared" si="410"/>
        <v>0</v>
      </c>
      <c r="BI989" s="278">
        <f t="shared" si="410"/>
        <v>0</v>
      </c>
      <c r="BJ989" s="278">
        <f t="shared" si="410"/>
        <v>0</v>
      </c>
      <c r="BK989" s="278">
        <f t="shared" si="410"/>
        <v>0</v>
      </c>
      <c r="BL989" s="278">
        <f t="shared" si="410"/>
        <v>0</v>
      </c>
      <c r="BM989" s="278">
        <f t="shared" si="410"/>
        <v>0</v>
      </c>
      <c r="BN989" s="278">
        <f t="shared" si="410"/>
        <v>0</v>
      </c>
      <c r="BO989" s="278" t="str">
        <f t="shared" si="410"/>
        <v/>
      </c>
      <c r="BP989" s="278" t="str">
        <f t="shared" si="410"/>
        <v/>
      </c>
      <c r="BQ989" s="278" t="str">
        <f t="shared" si="410"/>
        <v/>
      </c>
      <c r="BR989" s="278" t="str">
        <f t="shared" si="410"/>
        <v/>
      </c>
      <c r="BS989" s="278" t="str">
        <f t="shared" ref="BS989:CI989" si="411">IF(BS$17="","",IF($E$984=0,SUM(BS987:BS988),IF(AND(BS$17&gt;=$D989,BS$17&lt;=$E989),$D$977/($E989-$D989+1),0)))</f>
        <v/>
      </c>
      <c r="BT989" s="278" t="str">
        <f t="shared" si="411"/>
        <v/>
      </c>
      <c r="BU989" s="278" t="str">
        <f t="shared" si="411"/>
        <v/>
      </c>
      <c r="BV989" s="278" t="str">
        <f t="shared" si="411"/>
        <v/>
      </c>
      <c r="BW989" s="278" t="str">
        <f t="shared" si="411"/>
        <v/>
      </c>
      <c r="BX989" s="278" t="str">
        <f t="shared" si="411"/>
        <v/>
      </c>
      <c r="BY989" s="278" t="str">
        <f t="shared" si="411"/>
        <v/>
      </c>
      <c r="BZ989" s="278" t="str">
        <f t="shared" si="411"/>
        <v/>
      </c>
      <c r="CA989" s="278" t="str">
        <f t="shared" si="411"/>
        <v/>
      </c>
      <c r="CB989" s="278" t="str">
        <f t="shared" si="411"/>
        <v/>
      </c>
      <c r="CC989" s="278" t="str">
        <f t="shared" si="411"/>
        <v/>
      </c>
      <c r="CD989" s="278" t="str">
        <f t="shared" si="411"/>
        <v/>
      </c>
      <c r="CE989" s="278" t="str">
        <f t="shared" si="411"/>
        <v/>
      </c>
      <c r="CF989" s="278" t="str">
        <f t="shared" si="411"/>
        <v/>
      </c>
      <c r="CG989" s="278" t="str">
        <f t="shared" si="411"/>
        <v/>
      </c>
      <c r="CH989" s="278" t="str">
        <f t="shared" si="411"/>
        <v/>
      </c>
      <c r="CI989" s="278" t="str">
        <f t="shared" si="411"/>
        <v/>
      </c>
      <c r="CJ989" s="51">
        <f>SUM(F989:CI989)</f>
        <v>0</v>
      </c>
      <c r="CK989" s="50" t="s">
        <v>172</v>
      </c>
    </row>
    <row r="990" spans="3:89" s="29" customFormat="1" ht="15" customHeight="1">
      <c r="D990" s="291"/>
      <c r="E990" s="291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  <c r="AA990" s="118"/>
      <c r="AB990" s="118"/>
      <c r="AC990" s="118"/>
      <c r="AD990" s="118"/>
      <c r="AE990" s="118"/>
      <c r="AF990" s="118"/>
      <c r="AG990" s="118"/>
      <c r="AH990" s="118"/>
      <c r="AI990" s="118"/>
      <c r="AJ990" s="118"/>
      <c r="AK990" s="118"/>
      <c r="AL990" s="118"/>
      <c r="AM990" s="118"/>
      <c r="AN990" s="118"/>
      <c r="AO990" s="118"/>
      <c r="AP990" s="118"/>
      <c r="AQ990" s="118"/>
      <c r="AR990" s="118"/>
      <c r="AS990" s="118"/>
      <c r="AT990" s="118"/>
      <c r="AU990" s="118"/>
      <c r="AV990" s="118"/>
      <c r="AW990" s="118"/>
      <c r="AX990" s="118"/>
      <c r="AY990" s="118"/>
      <c r="AZ990" s="118"/>
      <c r="BA990" s="118"/>
      <c r="BB990" s="118"/>
      <c r="BC990" s="118"/>
      <c r="BD990" s="118"/>
      <c r="BE990" s="118"/>
      <c r="BF990" s="118"/>
      <c r="BG990" s="118"/>
      <c r="BH990" s="118"/>
      <c r="BI990" s="118"/>
      <c r="BJ990" s="118"/>
      <c r="BK990" s="118"/>
      <c r="BL990" s="118"/>
      <c r="BM990" s="118"/>
      <c r="BN990" s="118"/>
      <c r="BO990" s="118"/>
      <c r="BP990" s="118"/>
      <c r="BQ990" s="118"/>
      <c r="BR990" s="118"/>
      <c r="BS990" s="118"/>
      <c r="BT990" s="118"/>
      <c r="BU990" s="118"/>
      <c r="BV990" s="118"/>
      <c r="BW990" s="118"/>
      <c r="BX990" s="118"/>
      <c r="BY990" s="118"/>
      <c r="BZ990" s="118"/>
      <c r="CA990" s="118"/>
      <c r="CB990" s="118"/>
      <c r="CC990" s="118"/>
      <c r="CD990" s="118"/>
      <c r="CE990" s="118"/>
      <c r="CF990" s="118"/>
      <c r="CG990" s="118"/>
      <c r="CH990" s="118"/>
      <c r="CI990" s="118"/>
      <c r="CJ990" s="18"/>
      <c r="CK990" s="50" t="s">
        <v>172</v>
      </c>
    </row>
    <row r="991" spans="3:89" s="29" customFormat="1" ht="15" customHeight="1">
      <c r="D991" s="291"/>
      <c r="E991" s="291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  <c r="AA991" s="118"/>
      <c r="AB991" s="118"/>
      <c r="AC991" s="118"/>
      <c r="AD991" s="118"/>
      <c r="AE991" s="118"/>
      <c r="AF991" s="118"/>
      <c r="AG991" s="118"/>
      <c r="AH991" s="118"/>
      <c r="AI991" s="118"/>
      <c r="AJ991" s="118"/>
      <c r="AK991" s="118"/>
      <c r="AL991" s="118"/>
      <c r="AM991" s="118"/>
      <c r="AN991" s="118"/>
      <c r="AO991" s="118"/>
      <c r="AP991" s="118"/>
      <c r="AQ991" s="118"/>
      <c r="AR991" s="118"/>
      <c r="AS991" s="118"/>
      <c r="AT991" s="118"/>
      <c r="AU991" s="118"/>
      <c r="AV991" s="118"/>
      <c r="AW991" s="118"/>
      <c r="AX991" s="118"/>
      <c r="AY991" s="118"/>
      <c r="AZ991" s="118"/>
      <c r="BA991" s="118"/>
      <c r="BB991" s="118"/>
      <c r="BC991" s="118"/>
      <c r="BD991" s="118"/>
      <c r="BE991" s="118"/>
      <c r="BF991" s="118"/>
      <c r="BG991" s="118"/>
      <c r="BH991" s="118"/>
      <c r="BI991" s="118"/>
      <c r="BJ991" s="118"/>
      <c r="BK991" s="118"/>
      <c r="BL991" s="118"/>
      <c r="BM991" s="118"/>
      <c r="BN991" s="118"/>
      <c r="BO991" s="118"/>
      <c r="BP991" s="118"/>
      <c r="BQ991" s="118"/>
      <c r="BR991" s="118"/>
      <c r="BS991" s="118"/>
      <c r="BT991" s="118"/>
      <c r="BU991" s="118"/>
      <c r="BV991" s="118"/>
      <c r="BW991" s="118"/>
      <c r="BX991" s="118"/>
      <c r="BY991" s="118"/>
      <c r="BZ991" s="118"/>
      <c r="CA991" s="118"/>
      <c r="CB991" s="118"/>
      <c r="CC991" s="118"/>
      <c r="CD991" s="118"/>
      <c r="CE991" s="118"/>
      <c r="CF991" s="118"/>
      <c r="CG991" s="118"/>
      <c r="CH991" s="118"/>
      <c r="CI991" s="118"/>
      <c r="CJ991" s="18"/>
      <c r="CK991" s="50" t="s">
        <v>172</v>
      </c>
    </row>
    <row r="992" spans="3:89" s="29" customFormat="1" ht="15" customHeight="1">
      <c r="C992" s="161" t="s">
        <v>342</v>
      </c>
      <c r="D992" s="161"/>
      <c r="E992" s="161"/>
      <c r="F992" s="161"/>
      <c r="G992" s="161"/>
      <c r="H992" s="161"/>
      <c r="I992" s="161"/>
      <c r="J992" s="161"/>
      <c r="K992" s="161"/>
      <c r="L992" s="161"/>
      <c r="M992" s="161"/>
      <c r="N992" s="161"/>
      <c r="O992" s="161"/>
      <c r="P992" s="161"/>
      <c r="Q992" s="161"/>
      <c r="R992" s="161"/>
      <c r="S992" s="161"/>
      <c r="T992" s="161"/>
      <c r="U992" s="161"/>
      <c r="V992" s="161"/>
      <c r="W992" s="161"/>
      <c r="X992" s="161"/>
      <c r="Y992" s="161"/>
      <c r="Z992" s="161"/>
      <c r="AA992" s="161"/>
      <c r="AB992" s="161"/>
      <c r="AC992" s="161"/>
      <c r="AD992" s="161"/>
      <c r="AE992" s="161"/>
      <c r="AF992" s="161"/>
      <c r="AG992" s="161"/>
      <c r="AH992" s="161"/>
      <c r="AI992" s="161"/>
      <c r="AJ992" s="161"/>
      <c r="AK992" s="161"/>
      <c r="AL992" s="161"/>
      <c r="AM992" s="161"/>
      <c r="AN992" s="161"/>
      <c r="AO992" s="161"/>
      <c r="AP992" s="161"/>
      <c r="AQ992" s="161"/>
      <c r="AR992" s="161"/>
      <c r="AS992" s="161"/>
      <c r="AT992" s="161"/>
      <c r="AU992" s="161"/>
      <c r="AV992" s="161"/>
      <c r="AW992" s="161"/>
      <c r="AX992" s="161"/>
      <c r="AY992" s="161"/>
      <c r="AZ992" s="161"/>
      <c r="BA992" s="161"/>
      <c r="BB992" s="161"/>
      <c r="BC992" s="161"/>
      <c r="BD992" s="161"/>
      <c r="BE992" s="161"/>
      <c r="BF992" s="161"/>
      <c r="BG992" s="161"/>
      <c r="BH992" s="161"/>
      <c r="BI992" s="161"/>
      <c r="BJ992" s="161"/>
      <c r="BK992" s="161"/>
      <c r="BL992" s="161"/>
      <c r="BM992" s="161"/>
      <c r="BN992" s="161"/>
      <c r="BO992" s="161"/>
      <c r="BP992" s="161"/>
      <c r="BQ992" s="161"/>
      <c r="BR992" s="161"/>
      <c r="BS992" s="161"/>
      <c r="BT992" s="161"/>
      <c r="BU992" s="161"/>
      <c r="BV992" s="161"/>
      <c r="BW992" s="161"/>
      <c r="BX992" s="161"/>
      <c r="BY992" s="161"/>
      <c r="BZ992" s="161"/>
      <c r="CA992" s="161"/>
      <c r="CB992" s="161"/>
      <c r="CC992" s="161"/>
      <c r="CD992" s="161"/>
      <c r="CE992" s="161"/>
      <c r="CF992" s="161"/>
      <c r="CG992" s="161"/>
      <c r="CH992" s="161"/>
      <c r="CI992" s="161"/>
      <c r="CJ992" s="161"/>
      <c r="CK992" s="50" t="s">
        <v>172</v>
      </c>
    </row>
    <row r="993" spans="3:89" s="29" customFormat="1" ht="15" customHeight="1">
      <c r="C993" s="120"/>
      <c r="D993" s="242"/>
      <c r="E993" s="243"/>
      <c r="F993" s="242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50" t="s">
        <v>172</v>
      </c>
    </row>
    <row r="994" spans="3:89" s="29" customFormat="1" ht="15" customHeight="1">
      <c r="C994" s="312" t="s">
        <v>341</v>
      </c>
      <c r="D994" s="249" t="s">
        <v>296</v>
      </c>
      <c r="E994" s="249" t="s">
        <v>303</v>
      </c>
      <c r="F994" s="265" t="s">
        <v>295</v>
      </c>
      <c r="G994" s="264" t="s">
        <v>294</v>
      </c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50" t="s">
        <v>172</v>
      </c>
    </row>
    <row r="995" spans="3:89" s="29" customFormat="1" ht="15" customHeight="1">
      <c r="C995" s="207" t="s">
        <v>340</v>
      </c>
      <c r="F995" s="118">
        <f>F145</f>
        <v>313833.56132812501</v>
      </c>
      <c r="G995" s="118">
        <f>G145</f>
        <v>0</v>
      </c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50" t="s">
        <v>172</v>
      </c>
    </row>
    <row r="996" spans="3:89" s="29" customFormat="1" ht="15" customHeight="1">
      <c r="C996" s="207" t="s">
        <v>317</v>
      </c>
      <c r="D996" s="298">
        <f>IF(C$76="","",IF(E996="",G996+F996,E996))</f>
        <v>128</v>
      </c>
      <c r="F996" s="298">
        <f>F51</f>
        <v>128</v>
      </c>
      <c r="G996" s="298">
        <f>G51</f>
        <v>0</v>
      </c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50" t="s">
        <v>172</v>
      </c>
    </row>
    <row r="997" spans="3:89" s="29" customFormat="1" ht="15" customHeight="1">
      <c r="C997" s="207" t="s">
        <v>31</v>
      </c>
      <c r="F997" s="78">
        <v>0</v>
      </c>
      <c r="G997" s="78">
        <v>0</v>
      </c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50" t="s">
        <v>172</v>
      </c>
    </row>
    <row r="998" spans="3:89" s="29" customFormat="1" ht="15" customHeight="1">
      <c r="C998" s="207" t="s">
        <v>315</v>
      </c>
      <c r="F998" s="282">
        <v>0</v>
      </c>
      <c r="G998" s="282">
        <v>0</v>
      </c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50" t="s">
        <v>172</v>
      </c>
    </row>
    <row r="999" spans="3:89" s="29" customFormat="1" ht="15" customHeight="1">
      <c r="C999" s="34" t="str">
        <f>"Total "&amp;C994</f>
        <v>Total Interest on Purchasers' Deposits</v>
      </c>
      <c r="D999" s="118">
        <f>IF(C$76="","",IF(E999="",G999+F999,E999))</f>
        <v>0</v>
      </c>
      <c r="E999" s="302"/>
      <c r="F999" s="300">
        <f>F995*F996*F997*F998</f>
        <v>0</v>
      </c>
      <c r="G999" s="300">
        <f>G995*G996*G997*G998</f>
        <v>0</v>
      </c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50" t="s">
        <v>172</v>
      </c>
    </row>
    <row r="1000" spans="3:89" s="29" customFormat="1" ht="15" customHeight="1">
      <c r="C1000" s="34"/>
      <c r="D1000" s="118"/>
      <c r="E1000" s="302"/>
      <c r="F1000" s="208"/>
      <c r="G1000" s="20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50" t="s">
        <v>172</v>
      </c>
    </row>
    <row r="1001" spans="3:89" s="29" customFormat="1" ht="15" customHeight="1">
      <c r="C1001" s="34" t="s">
        <v>300</v>
      </c>
      <c r="D1001" s="281" t="s">
        <v>299</v>
      </c>
      <c r="E1001" s="280">
        <f>IF(D1001=F1001,0,1)</f>
        <v>0</v>
      </c>
      <c r="F1001" s="279" t="s">
        <v>299</v>
      </c>
      <c r="G1001" s="279" t="s">
        <v>298</v>
      </c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50" t="s">
        <v>172</v>
      </c>
    </row>
    <row r="1002" spans="3:89" s="29" customFormat="1" ht="15" customHeight="1">
      <c r="C1002" s="34" t="s">
        <v>310</v>
      </c>
      <c r="D1002" s="281" t="s">
        <v>151</v>
      </c>
      <c r="E1002" s="280">
        <f>IF(D1002=F1002,0,1)</f>
        <v>0</v>
      </c>
      <c r="F1002" s="279" t="s">
        <v>151</v>
      </c>
      <c r="G1002" s="279" t="s">
        <v>309</v>
      </c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50" t="s">
        <v>172</v>
      </c>
    </row>
    <row r="1003" spans="3:89" s="29" customFormat="1" ht="15" customHeight="1">
      <c r="D1003" s="242"/>
      <c r="E1003" s="243"/>
      <c r="F1003" s="242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8"/>
      <c r="CK1003" s="50" t="s">
        <v>172</v>
      </c>
    </row>
    <row r="1004" spans="3:89" s="29" customFormat="1" ht="15" customHeight="1">
      <c r="C1004" s="29" t="str">
        <f>F994&amp;" "&amp;C994</f>
        <v>Phase A Interest on Purchasers' Deposits</v>
      </c>
      <c r="D1004" s="291"/>
      <c r="E1004" s="291"/>
      <c r="F1004" s="121">
        <f t="shared" ref="F1004:AK1004" si="412">IFERROR(IF(F$17="","",$F$999*F119/$F$996),0)</f>
        <v>0</v>
      </c>
      <c r="G1004" s="121">
        <f t="shared" si="412"/>
        <v>0</v>
      </c>
      <c r="H1004" s="121">
        <f t="shared" si="412"/>
        <v>0</v>
      </c>
      <c r="I1004" s="121">
        <f t="shared" si="412"/>
        <v>0</v>
      </c>
      <c r="J1004" s="121">
        <f t="shared" si="412"/>
        <v>0</v>
      </c>
      <c r="K1004" s="121">
        <f t="shared" si="412"/>
        <v>0</v>
      </c>
      <c r="L1004" s="121">
        <f t="shared" si="412"/>
        <v>0</v>
      </c>
      <c r="M1004" s="121">
        <f t="shared" si="412"/>
        <v>0</v>
      </c>
      <c r="N1004" s="121">
        <f t="shared" si="412"/>
        <v>0</v>
      </c>
      <c r="O1004" s="121">
        <f t="shared" si="412"/>
        <v>0</v>
      </c>
      <c r="P1004" s="121">
        <f t="shared" si="412"/>
        <v>0</v>
      </c>
      <c r="Q1004" s="121">
        <f t="shared" si="412"/>
        <v>0</v>
      </c>
      <c r="R1004" s="121">
        <f t="shared" si="412"/>
        <v>0</v>
      </c>
      <c r="S1004" s="121">
        <f t="shared" si="412"/>
        <v>0</v>
      </c>
      <c r="T1004" s="121">
        <f t="shared" si="412"/>
        <v>0</v>
      </c>
      <c r="U1004" s="121">
        <f t="shared" si="412"/>
        <v>0</v>
      </c>
      <c r="V1004" s="121">
        <f t="shared" si="412"/>
        <v>0</v>
      </c>
      <c r="W1004" s="121">
        <f t="shared" si="412"/>
        <v>0</v>
      </c>
      <c r="X1004" s="121">
        <f t="shared" si="412"/>
        <v>0</v>
      </c>
      <c r="Y1004" s="121">
        <f t="shared" si="412"/>
        <v>0</v>
      </c>
      <c r="Z1004" s="121">
        <f t="shared" si="412"/>
        <v>0</v>
      </c>
      <c r="AA1004" s="121">
        <f t="shared" si="412"/>
        <v>0</v>
      </c>
      <c r="AB1004" s="121">
        <f t="shared" si="412"/>
        <v>0</v>
      </c>
      <c r="AC1004" s="121">
        <f t="shared" si="412"/>
        <v>0</v>
      </c>
      <c r="AD1004" s="121">
        <f t="shared" si="412"/>
        <v>0</v>
      </c>
      <c r="AE1004" s="121">
        <f t="shared" si="412"/>
        <v>0</v>
      </c>
      <c r="AF1004" s="121">
        <f t="shared" si="412"/>
        <v>0</v>
      </c>
      <c r="AG1004" s="121">
        <f t="shared" si="412"/>
        <v>0</v>
      </c>
      <c r="AH1004" s="121">
        <f t="shared" si="412"/>
        <v>0</v>
      </c>
      <c r="AI1004" s="121">
        <f t="shared" si="412"/>
        <v>0</v>
      </c>
      <c r="AJ1004" s="121">
        <f t="shared" si="412"/>
        <v>0</v>
      </c>
      <c r="AK1004" s="121">
        <f t="shared" si="412"/>
        <v>0</v>
      </c>
      <c r="AL1004" s="121">
        <f t="shared" ref="AL1004:BQ1004" si="413">IFERROR(IF(AL$17="","",$F$999*AL119/$F$996),0)</f>
        <v>0</v>
      </c>
      <c r="AM1004" s="121">
        <f t="shared" si="413"/>
        <v>0</v>
      </c>
      <c r="AN1004" s="121">
        <f t="shared" si="413"/>
        <v>0</v>
      </c>
      <c r="AO1004" s="121">
        <f t="shared" si="413"/>
        <v>0</v>
      </c>
      <c r="AP1004" s="121">
        <f t="shared" si="413"/>
        <v>0</v>
      </c>
      <c r="AQ1004" s="121">
        <f t="shared" si="413"/>
        <v>0</v>
      </c>
      <c r="AR1004" s="121">
        <f t="shared" si="413"/>
        <v>0</v>
      </c>
      <c r="AS1004" s="121">
        <f t="shared" si="413"/>
        <v>0</v>
      </c>
      <c r="AT1004" s="121">
        <f t="shared" si="413"/>
        <v>0</v>
      </c>
      <c r="AU1004" s="121">
        <f t="shared" si="413"/>
        <v>0</v>
      </c>
      <c r="AV1004" s="121">
        <f t="shared" si="413"/>
        <v>0</v>
      </c>
      <c r="AW1004" s="121">
        <f t="shared" si="413"/>
        <v>0</v>
      </c>
      <c r="AX1004" s="121">
        <f t="shared" si="413"/>
        <v>0</v>
      </c>
      <c r="AY1004" s="121">
        <f t="shared" si="413"/>
        <v>0</v>
      </c>
      <c r="AZ1004" s="121">
        <f t="shared" si="413"/>
        <v>0</v>
      </c>
      <c r="BA1004" s="121">
        <f t="shared" si="413"/>
        <v>0</v>
      </c>
      <c r="BB1004" s="121">
        <f t="shared" si="413"/>
        <v>0</v>
      </c>
      <c r="BC1004" s="121">
        <f t="shared" si="413"/>
        <v>0</v>
      </c>
      <c r="BD1004" s="121">
        <f t="shared" si="413"/>
        <v>0</v>
      </c>
      <c r="BE1004" s="121">
        <f t="shared" si="413"/>
        <v>0</v>
      </c>
      <c r="BF1004" s="121">
        <f t="shared" si="413"/>
        <v>0</v>
      </c>
      <c r="BG1004" s="121">
        <f t="shared" si="413"/>
        <v>0</v>
      </c>
      <c r="BH1004" s="121">
        <f t="shared" si="413"/>
        <v>0</v>
      </c>
      <c r="BI1004" s="121">
        <f t="shared" si="413"/>
        <v>0</v>
      </c>
      <c r="BJ1004" s="121">
        <f t="shared" si="413"/>
        <v>0</v>
      </c>
      <c r="BK1004" s="121">
        <f t="shared" si="413"/>
        <v>0</v>
      </c>
      <c r="BL1004" s="121">
        <f t="shared" si="413"/>
        <v>0</v>
      </c>
      <c r="BM1004" s="121">
        <f t="shared" si="413"/>
        <v>0</v>
      </c>
      <c r="BN1004" s="121">
        <f t="shared" si="413"/>
        <v>0</v>
      </c>
      <c r="BO1004" s="121" t="str">
        <f t="shared" si="413"/>
        <v/>
      </c>
      <c r="BP1004" s="121" t="str">
        <f t="shared" si="413"/>
        <v/>
      </c>
      <c r="BQ1004" s="121" t="str">
        <f t="shared" si="413"/>
        <v/>
      </c>
      <c r="BR1004" s="121" t="str">
        <f t="shared" ref="BR1004:CI1004" si="414">IFERROR(IF(BR$17="","",$F$999*BR119/$F$996),0)</f>
        <v/>
      </c>
      <c r="BS1004" s="121" t="str">
        <f t="shared" si="414"/>
        <v/>
      </c>
      <c r="BT1004" s="121" t="str">
        <f t="shared" si="414"/>
        <v/>
      </c>
      <c r="BU1004" s="121" t="str">
        <f t="shared" si="414"/>
        <v/>
      </c>
      <c r="BV1004" s="121" t="str">
        <f t="shared" si="414"/>
        <v/>
      </c>
      <c r="BW1004" s="121" t="str">
        <f t="shared" si="414"/>
        <v/>
      </c>
      <c r="BX1004" s="121" t="str">
        <f t="shared" si="414"/>
        <v/>
      </c>
      <c r="BY1004" s="121" t="str">
        <f t="shared" si="414"/>
        <v/>
      </c>
      <c r="BZ1004" s="121" t="str">
        <f t="shared" si="414"/>
        <v/>
      </c>
      <c r="CA1004" s="121" t="str">
        <f t="shared" si="414"/>
        <v/>
      </c>
      <c r="CB1004" s="121" t="str">
        <f t="shared" si="414"/>
        <v/>
      </c>
      <c r="CC1004" s="121" t="str">
        <f t="shared" si="414"/>
        <v/>
      </c>
      <c r="CD1004" s="121" t="str">
        <f t="shared" si="414"/>
        <v/>
      </c>
      <c r="CE1004" s="121" t="str">
        <f t="shared" si="414"/>
        <v/>
      </c>
      <c r="CF1004" s="121" t="str">
        <f t="shared" si="414"/>
        <v/>
      </c>
      <c r="CG1004" s="121" t="str">
        <f t="shared" si="414"/>
        <v/>
      </c>
      <c r="CH1004" s="121" t="str">
        <f t="shared" si="414"/>
        <v/>
      </c>
      <c r="CI1004" s="121" t="str">
        <f t="shared" si="414"/>
        <v/>
      </c>
      <c r="CJ1004" s="51">
        <f>SUM(F1004:CI1004)</f>
        <v>0</v>
      </c>
      <c r="CK1004" s="50" t="s">
        <v>172</v>
      </c>
    </row>
    <row r="1005" spans="3:89" s="29" customFormat="1" ht="15" customHeight="1">
      <c r="C1005" s="29" t="str">
        <f>G994&amp;" "&amp;C994</f>
        <v>Phase B Interest on Purchasers' Deposits</v>
      </c>
      <c r="D1005" s="293"/>
      <c r="E1005" s="293"/>
      <c r="F1005" s="121">
        <f t="shared" ref="F1005:AK1005" si="415">IFERROR(IF(F$17="","",$G$999*F128/$G$996),0)</f>
        <v>0</v>
      </c>
      <c r="G1005" s="121">
        <f t="shared" si="415"/>
        <v>0</v>
      </c>
      <c r="H1005" s="121">
        <f t="shared" si="415"/>
        <v>0</v>
      </c>
      <c r="I1005" s="121">
        <f t="shared" si="415"/>
        <v>0</v>
      </c>
      <c r="J1005" s="121">
        <f t="shared" si="415"/>
        <v>0</v>
      </c>
      <c r="K1005" s="121">
        <f t="shared" si="415"/>
        <v>0</v>
      </c>
      <c r="L1005" s="121">
        <f t="shared" si="415"/>
        <v>0</v>
      </c>
      <c r="M1005" s="121">
        <f t="shared" si="415"/>
        <v>0</v>
      </c>
      <c r="N1005" s="121">
        <f t="shared" si="415"/>
        <v>0</v>
      </c>
      <c r="O1005" s="121">
        <f t="shared" si="415"/>
        <v>0</v>
      </c>
      <c r="P1005" s="121">
        <f t="shared" si="415"/>
        <v>0</v>
      </c>
      <c r="Q1005" s="121">
        <f t="shared" si="415"/>
        <v>0</v>
      </c>
      <c r="R1005" s="121">
        <f t="shared" si="415"/>
        <v>0</v>
      </c>
      <c r="S1005" s="121">
        <f t="shared" si="415"/>
        <v>0</v>
      </c>
      <c r="T1005" s="121">
        <f t="shared" si="415"/>
        <v>0</v>
      </c>
      <c r="U1005" s="121">
        <f t="shared" si="415"/>
        <v>0</v>
      </c>
      <c r="V1005" s="121">
        <f t="shared" si="415"/>
        <v>0</v>
      </c>
      <c r="W1005" s="121">
        <f t="shared" si="415"/>
        <v>0</v>
      </c>
      <c r="X1005" s="121">
        <f t="shared" si="415"/>
        <v>0</v>
      </c>
      <c r="Y1005" s="121">
        <f t="shared" si="415"/>
        <v>0</v>
      </c>
      <c r="Z1005" s="121">
        <f t="shared" si="415"/>
        <v>0</v>
      </c>
      <c r="AA1005" s="121">
        <f t="shared" si="415"/>
        <v>0</v>
      </c>
      <c r="AB1005" s="121">
        <f t="shared" si="415"/>
        <v>0</v>
      </c>
      <c r="AC1005" s="121">
        <f t="shared" si="415"/>
        <v>0</v>
      </c>
      <c r="AD1005" s="121">
        <f t="shared" si="415"/>
        <v>0</v>
      </c>
      <c r="AE1005" s="121">
        <f t="shared" si="415"/>
        <v>0</v>
      </c>
      <c r="AF1005" s="121">
        <f t="shared" si="415"/>
        <v>0</v>
      </c>
      <c r="AG1005" s="121">
        <f t="shared" si="415"/>
        <v>0</v>
      </c>
      <c r="AH1005" s="121">
        <f t="shared" si="415"/>
        <v>0</v>
      </c>
      <c r="AI1005" s="121">
        <f t="shared" si="415"/>
        <v>0</v>
      </c>
      <c r="AJ1005" s="121">
        <f t="shared" si="415"/>
        <v>0</v>
      </c>
      <c r="AK1005" s="121">
        <f t="shared" si="415"/>
        <v>0</v>
      </c>
      <c r="AL1005" s="121">
        <f t="shared" ref="AL1005:BQ1005" si="416">IFERROR(IF(AL$17="","",$G$999*AL128/$G$996),0)</f>
        <v>0</v>
      </c>
      <c r="AM1005" s="121">
        <f t="shared" si="416"/>
        <v>0</v>
      </c>
      <c r="AN1005" s="121">
        <f t="shared" si="416"/>
        <v>0</v>
      </c>
      <c r="AO1005" s="121">
        <f t="shared" si="416"/>
        <v>0</v>
      </c>
      <c r="AP1005" s="121">
        <f t="shared" si="416"/>
        <v>0</v>
      </c>
      <c r="AQ1005" s="121">
        <f t="shared" si="416"/>
        <v>0</v>
      </c>
      <c r="AR1005" s="121">
        <f t="shared" si="416"/>
        <v>0</v>
      </c>
      <c r="AS1005" s="121">
        <f t="shared" si="416"/>
        <v>0</v>
      </c>
      <c r="AT1005" s="121">
        <f t="shared" si="416"/>
        <v>0</v>
      </c>
      <c r="AU1005" s="121">
        <f t="shared" si="416"/>
        <v>0</v>
      </c>
      <c r="AV1005" s="121">
        <f t="shared" si="416"/>
        <v>0</v>
      </c>
      <c r="AW1005" s="121">
        <f t="shared" si="416"/>
        <v>0</v>
      </c>
      <c r="AX1005" s="121">
        <f t="shared" si="416"/>
        <v>0</v>
      </c>
      <c r="AY1005" s="121">
        <f t="shared" si="416"/>
        <v>0</v>
      </c>
      <c r="AZ1005" s="121">
        <f t="shared" si="416"/>
        <v>0</v>
      </c>
      <c r="BA1005" s="121">
        <f t="shared" si="416"/>
        <v>0</v>
      </c>
      <c r="BB1005" s="121">
        <f t="shared" si="416"/>
        <v>0</v>
      </c>
      <c r="BC1005" s="121">
        <f t="shared" si="416"/>
        <v>0</v>
      </c>
      <c r="BD1005" s="121">
        <f t="shared" si="416"/>
        <v>0</v>
      </c>
      <c r="BE1005" s="121">
        <f t="shared" si="416"/>
        <v>0</v>
      </c>
      <c r="BF1005" s="121">
        <f t="shared" si="416"/>
        <v>0</v>
      </c>
      <c r="BG1005" s="121">
        <f t="shared" si="416"/>
        <v>0</v>
      </c>
      <c r="BH1005" s="121">
        <f t="shared" si="416"/>
        <v>0</v>
      </c>
      <c r="BI1005" s="121">
        <f t="shared" si="416"/>
        <v>0</v>
      </c>
      <c r="BJ1005" s="121">
        <f t="shared" si="416"/>
        <v>0</v>
      </c>
      <c r="BK1005" s="121">
        <f t="shared" si="416"/>
        <v>0</v>
      </c>
      <c r="BL1005" s="121">
        <f t="shared" si="416"/>
        <v>0</v>
      </c>
      <c r="BM1005" s="121">
        <f t="shared" si="416"/>
        <v>0</v>
      </c>
      <c r="BN1005" s="121">
        <f t="shared" si="416"/>
        <v>0</v>
      </c>
      <c r="BO1005" s="121" t="str">
        <f t="shared" si="416"/>
        <v/>
      </c>
      <c r="BP1005" s="121" t="str">
        <f t="shared" si="416"/>
        <v/>
      </c>
      <c r="BQ1005" s="121" t="str">
        <f t="shared" si="416"/>
        <v/>
      </c>
      <c r="BR1005" s="121" t="str">
        <f t="shared" ref="BR1005:CI1005" si="417">IFERROR(IF(BR$17="","",$G$999*BR128/$G$996),0)</f>
        <v/>
      </c>
      <c r="BS1005" s="121" t="str">
        <f t="shared" si="417"/>
        <v/>
      </c>
      <c r="BT1005" s="121" t="str">
        <f t="shared" si="417"/>
        <v/>
      </c>
      <c r="BU1005" s="121" t="str">
        <f t="shared" si="417"/>
        <v/>
      </c>
      <c r="BV1005" s="121" t="str">
        <f t="shared" si="417"/>
        <v/>
      </c>
      <c r="BW1005" s="121" t="str">
        <f t="shared" si="417"/>
        <v/>
      </c>
      <c r="BX1005" s="121" t="str">
        <f t="shared" si="417"/>
        <v/>
      </c>
      <c r="BY1005" s="121" t="str">
        <f t="shared" si="417"/>
        <v/>
      </c>
      <c r="BZ1005" s="121" t="str">
        <f t="shared" si="417"/>
        <v/>
      </c>
      <c r="CA1005" s="121" t="str">
        <f t="shared" si="417"/>
        <v/>
      </c>
      <c r="CB1005" s="121" t="str">
        <f t="shared" si="417"/>
        <v/>
      </c>
      <c r="CC1005" s="121" t="str">
        <f t="shared" si="417"/>
        <v/>
      </c>
      <c r="CD1005" s="121" t="str">
        <f t="shared" si="417"/>
        <v/>
      </c>
      <c r="CE1005" s="121" t="str">
        <f t="shared" si="417"/>
        <v/>
      </c>
      <c r="CF1005" s="121" t="str">
        <f t="shared" si="417"/>
        <v/>
      </c>
      <c r="CG1005" s="121" t="str">
        <f t="shared" si="417"/>
        <v/>
      </c>
      <c r="CH1005" s="121" t="str">
        <f t="shared" si="417"/>
        <v/>
      </c>
      <c r="CI1005" s="121" t="str">
        <f t="shared" si="417"/>
        <v/>
      </c>
      <c r="CJ1005" s="60">
        <f>SUM(F1005:CI1005)</f>
        <v>0</v>
      </c>
      <c r="CK1005" s="50" t="s">
        <v>172</v>
      </c>
    </row>
    <row r="1006" spans="3:89" s="29" customFormat="1" ht="15" customHeight="1">
      <c r="C1006" s="140" t="str">
        <f>"Total "&amp;C994</f>
        <v>Total Interest on Purchasers' Deposits</v>
      </c>
      <c r="D1006" s="291"/>
      <c r="E1006" s="291"/>
      <c r="F1006" s="276">
        <f t="shared" ref="F1006:AK1006" si="418">IF(F$17="","",IF($E$1001=0,SUM(F1004:F1005),$D$999*F131/$D$996))</f>
        <v>0</v>
      </c>
      <c r="G1006" s="276">
        <f t="shared" si="418"/>
        <v>0</v>
      </c>
      <c r="H1006" s="276">
        <f t="shared" si="418"/>
        <v>0</v>
      </c>
      <c r="I1006" s="276">
        <f t="shared" si="418"/>
        <v>0</v>
      </c>
      <c r="J1006" s="276">
        <f t="shared" si="418"/>
        <v>0</v>
      </c>
      <c r="K1006" s="276">
        <f t="shared" si="418"/>
        <v>0</v>
      </c>
      <c r="L1006" s="276">
        <f t="shared" si="418"/>
        <v>0</v>
      </c>
      <c r="M1006" s="276">
        <f t="shared" si="418"/>
        <v>0</v>
      </c>
      <c r="N1006" s="276">
        <f t="shared" si="418"/>
        <v>0</v>
      </c>
      <c r="O1006" s="276">
        <f t="shared" si="418"/>
        <v>0</v>
      </c>
      <c r="P1006" s="276">
        <f t="shared" si="418"/>
        <v>0</v>
      </c>
      <c r="Q1006" s="276">
        <f t="shared" si="418"/>
        <v>0</v>
      </c>
      <c r="R1006" s="276">
        <f t="shared" si="418"/>
        <v>0</v>
      </c>
      <c r="S1006" s="276">
        <f t="shared" si="418"/>
        <v>0</v>
      </c>
      <c r="T1006" s="276">
        <f t="shared" si="418"/>
        <v>0</v>
      </c>
      <c r="U1006" s="276">
        <f t="shared" si="418"/>
        <v>0</v>
      </c>
      <c r="V1006" s="276">
        <f t="shared" si="418"/>
        <v>0</v>
      </c>
      <c r="W1006" s="276">
        <f t="shared" si="418"/>
        <v>0</v>
      </c>
      <c r="X1006" s="276">
        <f t="shared" si="418"/>
        <v>0</v>
      </c>
      <c r="Y1006" s="276">
        <f t="shared" si="418"/>
        <v>0</v>
      </c>
      <c r="Z1006" s="276">
        <f t="shared" si="418"/>
        <v>0</v>
      </c>
      <c r="AA1006" s="276">
        <f t="shared" si="418"/>
        <v>0</v>
      </c>
      <c r="AB1006" s="276">
        <f t="shared" si="418"/>
        <v>0</v>
      </c>
      <c r="AC1006" s="276">
        <f t="shared" si="418"/>
        <v>0</v>
      </c>
      <c r="AD1006" s="276">
        <f t="shared" si="418"/>
        <v>0</v>
      </c>
      <c r="AE1006" s="276">
        <f t="shared" si="418"/>
        <v>0</v>
      </c>
      <c r="AF1006" s="276">
        <f t="shared" si="418"/>
        <v>0</v>
      </c>
      <c r="AG1006" s="276">
        <f t="shared" si="418"/>
        <v>0</v>
      </c>
      <c r="AH1006" s="276">
        <f t="shared" si="418"/>
        <v>0</v>
      </c>
      <c r="AI1006" s="276">
        <f t="shared" si="418"/>
        <v>0</v>
      </c>
      <c r="AJ1006" s="276">
        <f t="shared" si="418"/>
        <v>0</v>
      </c>
      <c r="AK1006" s="276">
        <f t="shared" si="418"/>
        <v>0</v>
      </c>
      <c r="AL1006" s="276">
        <f t="shared" ref="AL1006:BQ1006" si="419">IF(AL$17="","",IF($E$1001=0,SUM(AL1004:AL1005),$D$999*AL131/$D$996))</f>
        <v>0</v>
      </c>
      <c r="AM1006" s="276">
        <f t="shared" si="419"/>
        <v>0</v>
      </c>
      <c r="AN1006" s="276">
        <f t="shared" si="419"/>
        <v>0</v>
      </c>
      <c r="AO1006" s="276">
        <f t="shared" si="419"/>
        <v>0</v>
      </c>
      <c r="AP1006" s="276">
        <f t="shared" si="419"/>
        <v>0</v>
      </c>
      <c r="AQ1006" s="276">
        <f t="shared" si="419"/>
        <v>0</v>
      </c>
      <c r="AR1006" s="276">
        <f t="shared" si="419"/>
        <v>0</v>
      </c>
      <c r="AS1006" s="276">
        <f t="shared" si="419"/>
        <v>0</v>
      </c>
      <c r="AT1006" s="276">
        <f t="shared" si="419"/>
        <v>0</v>
      </c>
      <c r="AU1006" s="276">
        <f t="shared" si="419"/>
        <v>0</v>
      </c>
      <c r="AV1006" s="276">
        <f t="shared" si="419"/>
        <v>0</v>
      </c>
      <c r="AW1006" s="276">
        <f t="shared" si="419"/>
        <v>0</v>
      </c>
      <c r="AX1006" s="276">
        <f t="shared" si="419"/>
        <v>0</v>
      </c>
      <c r="AY1006" s="276">
        <f t="shared" si="419"/>
        <v>0</v>
      </c>
      <c r="AZ1006" s="276">
        <f t="shared" si="419"/>
        <v>0</v>
      </c>
      <c r="BA1006" s="276">
        <f t="shared" si="419"/>
        <v>0</v>
      </c>
      <c r="BB1006" s="276">
        <f t="shared" si="419"/>
        <v>0</v>
      </c>
      <c r="BC1006" s="276">
        <f t="shared" si="419"/>
        <v>0</v>
      </c>
      <c r="BD1006" s="276">
        <f t="shared" si="419"/>
        <v>0</v>
      </c>
      <c r="BE1006" s="276">
        <f t="shared" si="419"/>
        <v>0</v>
      </c>
      <c r="BF1006" s="276">
        <f t="shared" si="419"/>
        <v>0</v>
      </c>
      <c r="BG1006" s="276">
        <f t="shared" si="419"/>
        <v>0</v>
      </c>
      <c r="BH1006" s="276">
        <f t="shared" si="419"/>
        <v>0</v>
      </c>
      <c r="BI1006" s="276">
        <f t="shared" si="419"/>
        <v>0</v>
      </c>
      <c r="BJ1006" s="276">
        <f t="shared" si="419"/>
        <v>0</v>
      </c>
      <c r="BK1006" s="276">
        <f t="shared" si="419"/>
        <v>0</v>
      </c>
      <c r="BL1006" s="276">
        <f t="shared" si="419"/>
        <v>0</v>
      </c>
      <c r="BM1006" s="276">
        <f t="shared" si="419"/>
        <v>0</v>
      </c>
      <c r="BN1006" s="276">
        <f t="shared" si="419"/>
        <v>0</v>
      </c>
      <c r="BO1006" s="276" t="str">
        <f t="shared" si="419"/>
        <v/>
      </c>
      <c r="BP1006" s="276" t="str">
        <f t="shared" si="419"/>
        <v/>
      </c>
      <c r="BQ1006" s="276" t="str">
        <f t="shared" si="419"/>
        <v/>
      </c>
      <c r="BR1006" s="276" t="str">
        <f t="shared" ref="BR1006:CI1006" si="420">IF(BR$17="","",IF($E$1001=0,SUM(BR1004:BR1005),$D$999*BR131/$D$996))</f>
        <v/>
      </c>
      <c r="BS1006" s="276" t="str">
        <f t="shared" si="420"/>
        <v/>
      </c>
      <c r="BT1006" s="276" t="str">
        <f t="shared" si="420"/>
        <v/>
      </c>
      <c r="BU1006" s="276" t="str">
        <f t="shared" si="420"/>
        <v/>
      </c>
      <c r="BV1006" s="276" t="str">
        <f t="shared" si="420"/>
        <v/>
      </c>
      <c r="BW1006" s="276" t="str">
        <f t="shared" si="420"/>
        <v/>
      </c>
      <c r="BX1006" s="276" t="str">
        <f t="shared" si="420"/>
        <v/>
      </c>
      <c r="BY1006" s="276" t="str">
        <f t="shared" si="420"/>
        <v/>
      </c>
      <c r="BZ1006" s="276" t="str">
        <f t="shared" si="420"/>
        <v/>
      </c>
      <c r="CA1006" s="276" t="str">
        <f t="shared" si="420"/>
        <v/>
      </c>
      <c r="CB1006" s="276" t="str">
        <f t="shared" si="420"/>
        <v/>
      </c>
      <c r="CC1006" s="276" t="str">
        <f t="shared" si="420"/>
        <v/>
      </c>
      <c r="CD1006" s="276" t="str">
        <f t="shared" si="420"/>
        <v/>
      </c>
      <c r="CE1006" s="276" t="str">
        <f t="shared" si="420"/>
        <v/>
      </c>
      <c r="CF1006" s="276" t="str">
        <f t="shared" si="420"/>
        <v/>
      </c>
      <c r="CG1006" s="276" t="str">
        <f t="shared" si="420"/>
        <v/>
      </c>
      <c r="CH1006" s="276" t="str">
        <f t="shared" si="420"/>
        <v/>
      </c>
      <c r="CI1006" s="276" t="str">
        <f t="shared" si="420"/>
        <v/>
      </c>
      <c r="CJ1006" s="51">
        <f>SUM(F1006:CI1006)</f>
        <v>0</v>
      </c>
      <c r="CK1006" s="50" t="s">
        <v>172</v>
      </c>
    </row>
    <row r="1007" spans="3:89" s="29" customFormat="1" ht="15" customHeight="1">
      <c r="C1007" s="120"/>
      <c r="D1007" s="242"/>
      <c r="E1007" s="243"/>
      <c r="F1007" s="242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8"/>
      <c r="CK1007" s="50" t="s">
        <v>172</v>
      </c>
    </row>
    <row r="1008" spans="3:89" s="29" customFormat="1" ht="15" customHeight="1">
      <c r="C1008" s="120"/>
      <c r="D1008" s="242"/>
      <c r="E1008" s="243"/>
      <c r="F1008" s="242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8"/>
      <c r="CK1008" s="50" t="s">
        <v>172</v>
      </c>
    </row>
    <row r="1009" spans="3:89" s="29" customFormat="1" ht="15" customHeight="1">
      <c r="C1009" s="161" t="s">
        <v>339</v>
      </c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61"/>
      <c r="N1009" s="161"/>
      <c r="O1009" s="161"/>
      <c r="P1009" s="161"/>
      <c r="Q1009" s="161"/>
      <c r="R1009" s="161"/>
      <c r="S1009" s="161"/>
      <c r="T1009" s="161"/>
      <c r="U1009" s="161"/>
      <c r="V1009" s="161"/>
      <c r="W1009" s="161"/>
      <c r="X1009" s="161"/>
      <c r="Y1009" s="161"/>
      <c r="Z1009" s="161"/>
      <c r="AA1009" s="161"/>
      <c r="AB1009" s="161"/>
      <c r="AC1009" s="161"/>
      <c r="AD1009" s="161"/>
      <c r="AE1009" s="161"/>
      <c r="AF1009" s="161"/>
      <c r="AG1009" s="161"/>
      <c r="AH1009" s="161"/>
      <c r="AI1009" s="161"/>
      <c r="AJ1009" s="161"/>
      <c r="AK1009" s="161"/>
      <c r="AL1009" s="161"/>
      <c r="AM1009" s="161"/>
      <c r="AN1009" s="161"/>
      <c r="AO1009" s="161"/>
      <c r="AP1009" s="161"/>
      <c r="AQ1009" s="161"/>
      <c r="AR1009" s="161"/>
      <c r="AS1009" s="161"/>
      <c r="AT1009" s="161"/>
      <c r="AU1009" s="161"/>
      <c r="AV1009" s="161"/>
      <c r="AW1009" s="161"/>
      <c r="AX1009" s="161"/>
      <c r="AY1009" s="161"/>
      <c r="AZ1009" s="161"/>
      <c r="BA1009" s="161"/>
      <c r="BB1009" s="161"/>
      <c r="BC1009" s="161"/>
      <c r="BD1009" s="161"/>
      <c r="BE1009" s="161"/>
      <c r="BF1009" s="161"/>
      <c r="BG1009" s="161"/>
      <c r="BH1009" s="161"/>
      <c r="BI1009" s="161"/>
      <c r="BJ1009" s="161"/>
      <c r="BK1009" s="161"/>
      <c r="BL1009" s="161"/>
      <c r="BM1009" s="161"/>
      <c r="BN1009" s="161"/>
      <c r="BO1009" s="161"/>
      <c r="BP1009" s="161"/>
      <c r="BQ1009" s="161"/>
      <c r="BR1009" s="161"/>
      <c r="BS1009" s="161"/>
      <c r="BT1009" s="161"/>
      <c r="BU1009" s="161"/>
      <c r="BV1009" s="161"/>
      <c r="BW1009" s="161"/>
      <c r="BX1009" s="161"/>
      <c r="BY1009" s="161"/>
      <c r="BZ1009" s="161"/>
      <c r="CA1009" s="161"/>
      <c r="CB1009" s="161"/>
      <c r="CC1009" s="161"/>
      <c r="CD1009" s="161"/>
      <c r="CE1009" s="161"/>
      <c r="CF1009" s="161"/>
      <c r="CG1009" s="161"/>
      <c r="CH1009" s="161"/>
      <c r="CI1009" s="161"/>
      <c r="CJ1009" s="161"/>
      <c r="CK1009" s="50" t="s">
        <v>172</v>
      </c>
    </row>
    <row r="1010" spans="3:89" s="29" customFormat="1" ht="15" customHeight="1">
      <c r="C1010" s="120"/>
      <c r="D1010" s="242"/>
      <c r="E1010" s="243"/>
      <c r="F1010" s="242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50" t="s">
        <v>172</v>
      </c>
    </row>
    <row r="1011" spans="3:89" s="29" customFormat="1" ht="15" customHeight="1">
      <c r="C1011" s="266" t="s">
        <v>338</v>
      </c>
      <c r="D1011" s="249" t="s">
        <v>296</v>
      </c>
      <c r="E1011" s="249" t="s">
        <v>303</v>
      </c>
      <c r="F1011" s="265" t="s">
        <v>295</v>
      </c>
      <c r="G1011" s="264" t="s">
        <v>294</v>
      </c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  <c r="CH1011" s="18"/>
      <c r="CI1011" s="18"/>
      <c r="CJ1011" s="18"/>
      <c r="CK1011" s="50" t="s">
        <v>172</v>
      </c>
    </row>
    <row r="1012" spans="3:89" s="29" customFormat="1" ht="15" customHeight="1">
      <c r="C1012" s="207" t="s">
        <v>337</v>
      </c>
      <c r="D1012" s="118">
        <f>IF(C$76="","",IF(E1012="",AVERAGE(G1012,F1012),E1012))</f>
        <v>0</v>
      </c>
      <c r="E1012" s="133"/>
      <c r="F1012" s="93">
        <v>0</v>
      </c>
      <c r="G1012" s="93">
        <v>0</v>
      </c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8"/>
      <c r="CK1012" s="50" t="s">
        <v>172</v>
      </c>
    </row>
    <row r="1013" spans="3:89" s="29" customFormat="1" ht="15" customHeight="1">
      <c r="C1013" s="207" t="s">
        <v>317</v>
      </c>
      <c r="D1013" s="298">
        <f>IF(C$76="","",IF(E1013="",G1013+F1013,E1013))</f>
        <v>128</v>
      </c>
      <c r="E1013" s="298"/>
      <c r="F1013" s="298">
        <f>+F797</f>
        <v>128</v>
      </c>
      <c r="G1013" s="298">
        <f>+G797</f>
        <v>0</v>
      </c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8"/>
      <c r="CK1013" s="50" t="s">
        <v>172</v>
      </c>
    </row>
    <row r="1014" spans="3:89" s="29" customFormat="1" ht="15" customHeight="1">
      <c r="C1014" s="207" t="s">
        <v>336</v>
      </c>
      <c r="D1014" s="311">
        <v>0</v>
      </c>
      <c r="E1014" s="133"/>
      <c r="F1014" s="311">
        <v>0</v>
      </c>
      <c r="G1014" s="311">
        <v>0</v>
      </c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8"/>
      <c r="CK1014" s="50" t="s">
        <v>172</v>
      </c>
    </row>
    <row r="1015" spans="3:89" s="29" customFormat="1" ht="15" customHeight="1">
      <c r="C1015" s="207" t="s">
        <v>314</v>
      </c>
      <c r="D1015" s="78">
        <v>0</v>
      </c>
      <c r="E1015" s="78"/>
      <c r="F1015" s="78">
        <v>0</v>
      </c>
      <c r="G1015" s="78">
        <v>0</v>
      </c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  <c r="CH1015" s="18"/>
      <c r="CI1015" s="18"/>
      <c r="CJ1015" s="18"/>
      <c r="CK1015" s="50" t="s">
        <v>172</v>
      </c>
    </row>
    <row r="1016" spans="3:89" s="29" customFormat="1" ht="15" customHeight="1">
      <c r="C1016" s="34" t="str">
        <f>"Total "&amp;C1011</f>
        <v>Total Condo Maintenance Fees</v>
      </c>
      <c r="D1016" s="118">
        <f>IF(C$76="","",IF(E1016="",G1016+F1016,E1016))</f>
        <v>0</v>
      </c>
      <c r="E1016" s="118"/>
      <c r="F1016" s="118">
        <f>PRODUCT(F1012:F1015)</f>
        <v>0</v>
      </c>
      <c r="G1016" s="118">
        <f>PRODUCT(G1012:G1015)</f>
        <v>0</v>
      </c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  <c r="CH1016" s="18"/>
      <c r="CI1016" s="18"/>
      <c r="CJ1016" s="18"/>
      <c r="CK1016" s="50" t="s">
        <v>172</v>
      </c>
    </row>
    <row r="1017" spans="3:89" s="29" customFormat="1" ht="15" customHeight="1">
      <c r="C1017" s="34"/>
      <c r="D1017" s="118"/>
      <c r="E1017" s="302"/>
      <c r="F1017" s="208"/>
      <c r="G1017" s="20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  <c r="CH1017" s="18"/>
      <c r="CI1017" s="18"/>
      <c r="CJ1017" s="18"/>
      <c r="CK1017" s="50" t="s">
        <v>172</v>
      </c>
    </row>
    <row r="1018" spans="3:89" s="29" customFormat="1" ht="15" customHeight="1">
      <c r="C1018" s="34" t="s">
        <v>300</v>
      </c>
      <c r="D1018" s="281" t="s">
        <v>299</v>
      </c>
      <c r="E1018" s="280">
        <f>IF(D1018=F1018,0,1)</f>
        <v>0</v>
      </c>
      <c r="F1018" s="279" t="s">
        <v>299</v>
      </c>
      <c r="G1018" s="279" t="s">
        <v>298</v>
      </c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50" t="s">
        <v>172</v>
      </c>
    </row>
    <row r="1019" spans="3:89" s="29" customFormat="1" ht="15" customHeight="1">
      <c r="C1019" s="34" t="s">
        <v>310</v>
      </c>
      <c r="D1019" s="281" t="s">
        <v>151</v>
      </c>
      <c r="E1019" s="280">
        <f>IF(D1019=F1019,0,1)</f>
        <v>0</v>
      </c>
      <c r="F1019" s="279" t="s">
        <v>151</v>
      </c>
      <c r="G1019" s="279" t="s">
        <v>309</v>
      </c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  <c r="CH1019" s="18"/>
      <c r="CI1019" s="18"/>
      <c r="CJ1019" s="18"/>
      <c r="CK1019" s="50" t="s">
        <v>172</v>
      </c>
    </row>
    <row r="1020" spans="3:89" s="29" customFormat="1" ht="15" customHeight="1">
      <c r="D1020" s="242"/>
      <c r="E1020" s="243"/>
      <c r="F1020" s="242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  <c r="CH1020" s="18"/>
      <c r="CI1020" s="18"/>
      <c r="CJ1020" s="18"/>
      <c r="CK1020" s="50" t="s">
        <v>172</v>
      </c>
    </row>
    <row r="1021" spans="3:89" s="29" customFormat="1" ht="15" customHeight="1">
      <c r="C1021" s="29" t="str">
        <f>F1011&amp;" "&amp;C1011</f>
        <v>Phase A Condo Maintenance Fees</v>
      </c>
      <c r="D1021" s="291"/>
      <c r="E1021" s="291"/>
      <c r="F1021" s="310">
        <f t="shared" ref="F1021:AK1021" si="421">IF(F$17="","",F185*$F$1012*$F$1014*$F$1015)</f>
        <v>0</v>
      </c>
      <c r="G1021" s="310">
        <f t="shared" si="421"/>
        <v>0</v>
      </c>
      <c r="H1021" s="310">
        <f t="shared" si="421"/>
        <v>0</v>
      </c>
      <c r="I1021" s="310">
        <f t="shared" si="421"/>
        <v>0</v>
      </c>
      <c r="J1021" s="310">
        <f t="shared" si="421"/>
        <v>0</v>
      </c>
      <c r="K1021" s="310">
        <f t="shared" si="421"/>
        <v>0</v>
      </c>
      <c r="L1021" s="310">
        <f t="shared" si="421"/>
        <v>0</v>
      </c>
      <c r="M1021" s="310">
        <f t="shared" si="421"/>
        <v>0</v>
      </c>
      <c r="N1021" s="310">
        <f t="shared" si="421"/>
        <v>0</v>
      </c>
      <c r="O1021" s="310">
        <f t="shared" si="421"/>
        <v>0</v>
      </c>
      <c r="P1021" s="310">
        <f t="shared" si="421"/>
        <v>0</v>
      </c>
      <c r="Q1021" s="310">
        <f t="shared" si="421"/>
        <v>0</v>
      </c>
      <c r="R1021" s="310">
        <f t="shared" si="421"/>
        <v>0</v>
      </c>
      <c r="S1021" s="310">
        <f t="shared" si="421"/>
        <v>0</v>
      </c>
      <c r="T1021" s="310">
        <f t="shared" si="421"/>
        <v>0</v>
      </c>
      <c r="U1021" s="310">
        <f t="shared" si="421"/>
        <v>0</v>
      </c>
      <c r="V1021" s="310">
        <f t="shared" si="421"/>
        <v>0</v>
      </c>
      <c r="W1021" s="310">
        <f t="shared" si="421"/>
        <v>0</v>
      </c>
      <c r="X1021" s="310">
        <f t="shared" si="421"/>
        <v>0</v>
      </c>
      <c r="Y1021" s="310">
        <f t="shared" si="421"/>
        <v>0</v>
      </c>
      <c r="Z1021" s="310">
        <f t="shared" si="421"/>
        <v>0</v>
      </c>
      <c r="AA1021" s="310">
        <f t="shared" si="421"/>
        <v>0</v>
      </c>
      <c r="AB1021" s="310">
        <f t="shared" si="421"/>
        <v>0</v>
      </c>
      <c r="AC1021" s="310">
        <f t="shared" si="421"/>
        <v>0</v>
      </c>
      <c r="AD1021" s="310">
        <f t="shared" si="421"/>
        <v>0</v>
      </c>
      <c r="AE1021" s="310">
        <f t="shared" si="421"/>
        <v>0</v>
      </c>
      <c r="AF1021" s="310">
        <f t="shared" si="421"/>
        <v>0</v>
      </c>
      <c r="AG1021" s="310">
        <f t="shared" si="421"/>
        <v>0</v>
      </c>
      <c r="AH1021" s="310">
        <f t="shared" si="421"/>
        <v>0</v>
      </c>
      <c r="AI1021" s="310">
        <f t="shared" si="421"/>
        <v>0</v>
      </c>
      <c r="AJ1021" s="310">
        <f t="shared" si="421"/>
        <v>0</v>
      </c>
      <c r="AK1021" s="310">
        <f t="shared" si="421"/>
        <v>0</v>
      </c>
      <c r="AL1021" s="310">
        <f t="shared" ref="AL1021:BQ1021" si="422">IF(AL$17="","",AL185*$F$1012*$F$1014*$F$1015)</f>
        <v>0</v>
      </c>
      <c r="AM1021" s="310">
        <f t="shared" si="422"/>
        <v>0</v>
      </c>
      <c r="AN1021" s="310">
        <f t="shared" si="422"/>
        <v>0</v>
      </c>
      <c r="AO1021" s="310">
        <f t="shared" si="422"/>
        <v>0</v>
      </c>
      <c r="AP1021" s="310">
        <f t="shared" si="422"/>
        <v>0</v>
      </c>
      <c r="AQ1021" s="310">
        <f t="shared" si="422"/>
        <v>0</v>
      </c>
      <c r="AR1021" s="310">
        <f t="shared" si="422"/>
        <v>0</v>
      </c>
      <c r="AS1021" s="310">
        <f t="shared" si="422"/>
        <v>0</v>
      </c>
      <c r="AT1021" s="310">
        <f t="shared" si="422"/>
        <v>0</v>
      </c>
      <c r="AU1021" s="310">
        <f t="shared" si="422"/>
        <v>0</v>
      </c>
      <c r="AV1021" s="310">
        <f t="shared" si="422"/>
        <v>0</v>
      </c>
      <c r="AW1021" s="310">
        <f t="shared" si="422"/>
        <v>0</v>
      </c>
      <c r="AX1021" s="310">
        <f t="shared" si="422"/>
        <v>0</v>
      </c>
      <c r="AY1021" s="310">
        <f t="shared" si="422"/>
        <v>0</v>
      </c>
      <c r="AZ1021" s="310">
        <f t="shared" si="422"/>
        <v>0</v>
      </c>
      <c r="BA1021" s="310">
        <f t="shared" si="422"/>
        <v>0</v>
      </c>
      <c r="BB1021" s="310">
        <f t="shared" si="422"/>
        <v>0</v>
      </c>
      <c r="BC1021" s="310">
        <f t="shared" si="422"/>
        <v>0</v>
      </c>
      <c r="BD1021" s="310">
        <f t="shared" si="422"/>
        <v>0</v>
      </c>
      <c r="BE1021" s="310">
        <f t="shared" si="422"/>
        <v>0</v>
      </c>
      <c r="BF1021" s="310">
        <f t="shared" si="422"/>
        <v>0</v>
      </c>
      <c r="BG1021" s="310">
        <f t="shared" si="422"/>
        <v>0</v>
      </c>
      <c r="BH1021" s="310">
        <f t="shared" si="422"/>
        <v>0</v>
      </c>
      <c r="BI1021" s="310">
        <f t="shared" si="422"/>
        <v>0</v>
      </c>
      <c r="BJ1021" s="310">
        <f t="shared" si="422"/>
        <v>0</v>
      </c>
      <c r="BK1021" s="310">
        <f t="shared" si="422"/>
        <v>0</v>
      </c>
      <c r="BL1021" s="310">
        <f t="shared" si="422"/>
        <v>0</v>
      </c>
      <c r="BM1021" s="310">
        <f t="shared" si="422"/>
        <v>0</v>
      </c>
      <c r="BN1021" s="310">
        <f t="shared" si="422"/>
        <v>0</v>
      </c>
      <c r="BO1021" s="310" t="str">
        <f t="shared" si="422"/>
        <v/>
      </c>
      <c r="BP1021" s="310" t="str">
        <f t="shared" si="422"/>
        <v/>
      </c>
      <c r="BQ1021" s="310" t="str">
        <f t="shared" si="422"/>
        <v/>
      </c>
      <c r="BR1021" s="310" t="str">
        <f t="shared" ref="BR1021:CI1021" si="423">IF(BR$17="","",BR185*$F$1012*$F$1014*$F$1015)</f>
        <v/>
      </c>
      <c r="BS1021" s="310" t="str">
        <f t="shared" si="423"/>
        <v/>
      </c>
      <c r="BT1021" s="310" t="str">
        <f t="shared" si="423"/>
        <v/>
      </c>
      <c r="BU1021" s="310" t="str">
        <f t="shared" si="423"/>
        <v/>
      </c>
      <c r="BV1021" s="310" t="str">
        <f t="shared" si="423"/>
        <v/>
      </c>
      <c r="BW1021" s="310" t="str">
        <f t="shared" si="423"/>
        <v/>
      </c>
      <c r="BX1021" s="310" t="str">
        <f t="shared" si="423"/>
        <v/>
      </c>
      <c r="BY1021" s="310" t="str">
        <f t="shared" si="423"/>
        <v/>
      </c>
      <c r="BZ1021" s="310" t="str">
        <f t="shared" si="423"/>
        <v/>
      </c>
      <c r="CA1021" s="310" t="str">
        <f t="shared" si="423"/>
        <v/>
      </c>
      <c r="CB1021" s="310" t="str">
        <f t="shared" si="423"/>
        <v/>
      </c>
      <c r="CC1021" s="310" t="str">
        <f t="shared" si="423"/>
        <v/>
      </c>
      <c r="CD1021" s="310" t="str">
        <f t="shared" si="423"/>
        <v/>
      </c>
      <c r="CE1021" s="310" t="str">
        <f t="shared" si="423"/>
        <v/>
      </c>
      <c r="CF1021" s="310" t="str">
        <f t="shared" si="423"/>
        <v/>
      </c>
      <c r="CG1021" s="310" t="str">
        <f t="shared" si="423"/>
        <v/>
      </c>
      <c r="CH1021" s="310" t="str">
        <f t="shared" si="423"/>
        <v/>
      </c>
      <c r="CI1021" s="310" t="str">
        <f t="shared" si="423"/>
        <v/>
      </c>
      <c r="CJ1021" s="51">
        <f>SUM(F1021:CI1021)</f>
        <v>0</v>
      </c>
      <c r="CK1021" s="50" t="s">
        <v>172</v>
      </c>
    </row>
    <row r="1022" spans="3:89" s="29" customFormat="1" ht="15" customHeight="1">
      <c r="C1022" s="29" t="str">
        <f>G1011&amp;" "&amp;C1011</f>
        <v>Phase B Condo Maintenance Fees</v>
      </c>
      <c r="D1022" s="293"/>
      <c r="E1022" s="293"/>
      <c r="F1022" s="310">
        <f t="shared" ref="F1022:AK1022" si="424">IF(F$17="","",F187*$G$1012*$G$1014*$G$1015)</f>
        <v>0</v>
      </c>
      <c r="G1022" s="310">
        <f t="shared" si="424"/>
        <v>0</v>
      </c>
      <c r="H1022" s="310">
        <f t="shared" si="424"/>
        <v>0</v>
      </c>
      <c r="I1022" s="310">
        <f t="shared" si="424"/>
        <v>0</v>
      </c>
      <c r="J1022" s="310">
        <f t="shared" si="424"/>
        <v>0</v>
      </c>
      <c r="K1022" s="310">
        <f t="shared" si="424"/>
        <v>0</v>
      </c>
      <c r="L1022" s="310">
        <f t="shared" si="424"/>
        <v>0</v>
      </c>
      <c r="M1022" s="310">
        <f t="shared" si="424"/>
        <v>0</v>
      </c>
      <c r="N1022" s="310">
        <f t="shared" si="424"/>
        <v>0</v>
      </c>
      <c r="O1022" s="310">
        <f t="shared" si="424"/>
        <v>0</v>
      </c>
      <c r="P1022" s="310">
        <f t="shared" si="424"/>
        <v>0</v>
      </c>
      <c r="Q1022" s="310">
        <f t="shared" si="424"/>
        <v>0</v>
      </c>
      <c r="R1022" s="310">
        <f t="shared" si="424"/>
        <v>0</v>
      </c>
      <c r="S1022" s="310">
        <f t="shared" si="424"/>
        <v>0</v>
      </c>
      <c r="T1022" s="310">
        <f t="shared" si="424"/>
        <v>0</v>
      </c>
      <c r="U1022" s="310">
        <f t="shared" si="424"/>
        <v>0</v>
      </c>
      <c r="V1022" s="310">
        <f t="shared" si="424"/>
        <v>0</v>
      </c>
      <c r="W1022" s="310">
        <f t="shared" si="424"/>
        <v>0</v>
      </c>
      <c r="X1022" s="310">
        <f t="shared" si="424"/>
        <v>0</v>
      </c>
      <c r="Y1022" s="310">
        <f t="shared" si="424"/>
        <v>0</v>
      </c>
      <c r="Z1022" s="310">
        <f t="shared" si="424"/>
        <v>0</v>
      </c>
      <c r="AA1022" s="310">
        <f t="shared" si="424"/>
        <v>0</v>
      </c>
      <c r="AB1022" s="310">
        <f t="shared" si="424"/>
        <v>0</v>
      </c>
      <c r="AC1022" s="310">
        <f t="shared" si="424"/>
        <v>0</v>
      </c>
      <c r="AD1022" s="310">
        <f t="shared" si="424"/>
        <v>0</v>
      </c>
      <c r="AE1022" s="310">
        <f t="shared" si="424"/>
        <v>0</v>
      </c>
      <c r="AF1022" s="310">
        <f t="shared" si="424"/>
        <v>0</v>
      </c>
      <c r="AG1022" s="310">
        <f t="shared" si="424"/>
        <v>0</v>
      </c>
      <c r="AH1022" s="310">
        <f t="shared" si="424"/>
        <v>0</v>
      </c>
      <c r="AI1022" s="310">
        <f t="shared" si="424"/>
        <v>0</v>
      </c>
      <c r="AJ1022" s="310">
        <f t="shared" si="424"/>
        <v>0</v>
      </c>
      <c r="AK1022" s="310">
        <f t="shared" si="424"/>
        <v>0</v>
      </c>
      <c r="AL1022" s="310">
        <f t="shared" ref="AL1022:BQ1022" si="425">IF(AL$17="","",AL187*$G$1012*$G$1014*$G$1015)</f>
        <v>0</v>
      </c>
      <c r="AM1022" s="310">
        <f t="shared" si="425"/>
        <v>0</v>
      </c>
      <c r="AN1022" s="310">
        <f t="shared" si="425"/>
        <v>0</v>
      </c>
      <c r="AO1022" s="310">
        <f t="shared" si="425"/>
        <v>0</v>
      </c>
      <c r="AP1022" s="310">
        <f t="shared" si="425"/>
        <v>0</v>
      </c>
      <c r="AQ1022" s="310">
        <f t="shared" si="425"/>
        <v>0</v>
      </c>
      <c r="AR1022" s="310">
        <f t="shared" si="425"/>
        <v>0</v>
      </c>
      <c r="AS1022" s="310">
        <f t="shared" si="425"/>
        <v>0</v>
      </c>
      <c r="AT1022" s="310">
        <f t="shared" si="425"/>
        <v>0</v>
      </c>
      <c r="AU1022" s="310">
        <f t="shared" si="425"/>
        <v>0</v>
      </c>
      <c r="AV1022" s="310">
        <f t="shared" si="425"/>
        <v>0</v>
      </c>
      <c r="AW1022" s="310">
        <f t="shared" si="425"/>
        <v>0</v>
      </c>
      <c r="AX1022" s="310">
        <f t="shared" si="425"/>
        <v>0</v>
      </c>
      <c r="AY1022" s="310">
        <f t="shared" si="425"/>
        <v>0</v>
      </c>
      <c r="AZ1022" s="310">
        <f t="shared" si="425"/>
        <v>0</v>
      </c>
      <c r="BA1022" s="310">
        <f t="shared" si="425"/>
        <v>0</v>
      </c>
      <c r="BB1022" s="310">
        <f t="shared" si="425"/>
        <v>0</v>
      </c>
      <c r="BC1022" s="310">
        <f t="shared" si="425"/>
        <v>0</v>
      </c>
      <c r="BD1022" s="310">
        <f t="shared" si="425"/>
        <v>0</v>
      </c>
      <c r="BE1022" s="310">
        <f t="shared" si="425"/>
        <v>0</v>
      </c>
      <c r="BF1022" s="310">
        <f t="shared" si="425"/>
        <v>0</v>
      </c>
      <c r="BG1022" s="310">
        <f t="shared" si="425"/>
        <v>0</v>
      </c>
      <c r="BH1022" s="310">
        <f t="shared" si="425"/>
        <v>0</v>
      </c>
      <c r="BI1022" s="310">
        <f t="shared" si="425"/>
        <v>0</v>
      </c>
      <c r="BJ1022" s="310">
        <f t="shared" si="425"/>
        <v>0</v>
      </c>
      <c r="BK1022" s="310">
        <f t="shared" si="425"/>
        <v>0</v>
      </c>
      <c r="BL1022" s="310">
        <f t="shared" si="425"/>
        <v>0</v>
      </c>
      <c r="BM1022" s="310">
        <f t="shared" si="425"/>
        <v>0</v>
      </c>
      <c r="BN1022" s="310">
        <f t="shared" si="425"/>
        <v>0</v>
      </c>
      <c r="BO1022" s="310" t="str">
        <f t="shared" si="425"/>
        <v/>
      </c>
      <c r="BP1022" s="310" t="str">
        <f t="shared" si="425"/>
        <v/>
      </c>
      <c r="BQ1022" s="310" t="str">
        <f t="shared" si="425"/>
        <v/>
      </c>
      <c r="BR1022" s="310" t="str">
        <f t="shared" ref="BR1022:CI1022" si="426">IF(BR$17="","",BR187*$G$1012*$G$1014*$G$1015)</f>
        <v/>
      </c>
      <c r="BS1022" s="310" t="str">
        <f t="shared" si="426"/>
        <v/>
      </c>
      <c r="BT1022" s="310" t="str">
        <f t="shared" si="426"/>
        <v/>
      </c>
      <c r="BU1022" s="310" t="str">
        <f t="shared" si="426"/>
        <v/>
      </c>
      <c r="BV1022" s="310" t="str">
        <f t="shared" si="426"/>
        <v/>
      </c>
      <c r="BW1022" s="310" t="str">
        <f t="shared" si="426"/>
        <v/>
      </c>
      <c r="BX1022" s="310" t="str">
        <f t="shared" si="426"/>
        <v/>
      </c>
      <c r="BY1022" s="310" t="str">
        <f t="shared" si="426"/>
        <v/>
      </c>
      <c r="BZ1022" s="310" t="str">
        <f t="shared" si="426"/>
        <v/>
      </c>
      <c r="CA1022" s="310" t="str">
        <f t="shared" si="426"/>
        <v/>
      </c>
      <c r="CB1022" s="310" t="str">
        <f t="shared" si="426"/>
        <v/>
      </c>
      <c r="CC1022" s="310" t="str">
        <f t="shared" si="426"/>
        <v/>
      </c>
      <c r="CD1022" s="310" t="str">
        <f t="shared" si="426"/>
        <v/>
      </c>
      <c r="CE1022" s="310" t="str">
        <f t="shared" si="426"/>
        <v/>
      </c>
      <c r="CF1022" s="310" t="str">
        <f t="shared" si="426"/>
        <v/>
      </c>
      <c r="CG1022" s="310" t="str">
        <f t="shared" si="426"/>
        <v/>
      </c>
      <c r="CH1022" s="310" t="str">
        <f t="shared" si="426"/>
        <v/>
      </c>
      <c r="CI1022" s="310" t="str">
        <f t="shared" si="426"/>
        <v/>
      </c>
      <c r="CJ1022" s="60">
        <f>SUM(F1022:CI1022)</f>
        <v>0</v>
      </c>
      <c r="CK1022" s="50" t="s">
        <v>172</v>
      </c>
    </row>
    <row r="1023" spans="3:89" s="29" customFormat="1" ht="15" customHeight="1">
      <c r="C1023" s="140" t="str">
        <f>"Total "&amp;C1011</f>
        <v>Total Condo Maintenance Fees</v>
      </c>
      <c r="D1023" s="291"/>
      <c r="E1023" s="291"/>
      <c r="F1023" s="278">
        <f t="shared" ref="F1023:AK1023" si="427">IF(F$17="","",IF($E$1018=0,SUM(F1021:F1022),(F185+F187)*$D$1012*$D$1014*$D$1015))</f>
        <v>0</v>
      </c>
      <c r="G1023" s="278">
        <f t="shared" si="427"/>
        <v>0</v>
      </c>
      <c r="H1023" s="278">
        <f t="shared" si="427"/>
        <v>0</v>
      </c>
      <c r="I1023" s="278">
        <f t="shared" si="427"/>
        <v>0</v>
      </c>
      <c r="J1023" s="278">
        <f t="shared" si="427"/>
        <v>0</v>
      </c>
      <c r="K1023" s="278">
        <f t="shared" si="427"/>
        <v>0</v>
      </c>
      <c r="L1023" s="278">
        <f t="shared" si="427"/>
        <v>0</v>
      </c>
      <c r="M1023" s="278">
        <f t="shared" si="427"/>
        <v>0</v>
      </c>
      <c r="N1023" s="278">
        <f t="shared" si="427"/>
        <v>0</v>
      </c>
      <c r="O1023" s="278">
        <f t="shared" si="427"/>
        <v>0</v>
      </c>
      <c r="P1023" s="278">
        <f t="shared" si="427"/>
        <v>0</v>
      </c>
      <c r="Q1023" s="278">
        <f t="shared" si="427"/>
        <v>0</v>
      </c>
      <c r="R1023" s="278">
        <f t="shared" si="427"/>
        <v>0</v>
      </c>
      <c r="S1023" s="278">
        <f t="shared" si="427"/>
        <v>0</v>
      </c>
      <c r="T1023" s="278">
        <f t="shared" si="427"/>
        <v>0</v>
      </c>
      <c r="U1023" s="278">
        <f t="shared" si="427"/>
        <v>0</v>
      </c>
      <c r="V1023" s="278">
        <f t="shared" si="427"/>
        <v>0</v>
      </c>
      <c r="W1023" s="278">
        <f t="shared" si="427"/>
        <v>0</v>
      </c>
      <c r="X1023" s="278">
        <f t="shared" si="427"/>
        <v>0</v>
      </c>
      <c r="Y1023" s="278">
        <f t="shared" si="427"/>
        <v>0</v>
      </c>
      <c r="Z1023" s="278">
        <f t="shared" si="427"/>
        <v>0</v>
      </c>
      <c r="AA1023" s="278">
        <f t="shared" si="427"/>
        <v>0</v>
      </c>
      <c r="AB1023" s="278">
        <f t="shared" si="427"/>
        <v>0</v>
      </c>
      <c r="AC1023" s="278">
        <f t="shared" si="427"/>
        <v>0</v>
      </c>
      <c r="AD1023" s="278">
        <f t="shared" si="427"/>
        <v>0</v>
      </c>
      <c r="AE1023" s="278">
        <f t="shared" si="427"/>
        <v>0</v>
      </c>
      <c r="AF1023" s="278">
        <f t="shared" si="427"/>
        <v>0</v>
      </c>
      <c r="AG1023" s="278">
        <f t="shared" si="427"/>
        <v>0</v>
      </c>
      <c r="AH1023" s="278">
        <f t="shared" si="427"/>
        <v>0</v>
      </c>
      <c r="AI1023" s="278">
        <f t="shared" si="427"/>
        <v>0</v>
      </c>
      <c r="AJ1023" s="278">
        <f t="shared" si="427"/>
        <v>0</v>
      </c>
      <c r="AK1023" s="278">
        <f t="shared" si="427"/>
        <v>0</v>
      </c>
      <c r="AL1023" s="278">
        <f t="shared" ref="AL1023:BQ1023" si="428">IF(AL$17="","",IF($E$1018=0,SUM(AL1021:AL1022),(AL185+AL187)*$D$1012*$D$1014*$D$1015))</f>
        <v>0</v>
      </c>
      <c r="AM1023" s="278">
        <f t="shared" si="428"/>
        <v>0</v>
      </c>
      <c r="AN1023" s="278">
        <f t="shared" si="428"/>
        <v>0</v>
      </c>
      <c r="AO1023" s="278">
        <f t="shared" si="428"/>
        <v>0</v>
      </c>
      <c r="AP1023" s="278">
        <f t="shared" si="428"/>
        <v>0</v>
      </c>
      <c r="AQ1023" s="278">
        <f t="shared" si="428"/>
        <v>0</v>
      </c>
      <c r="AR1023" s="278">
        <f t="shared" si="428"/>
        <v>0</v>
      </c>
      <c r="AS1023" s="278">
        <f t="shared" si="428"/>
        <v>0</v>
      </c>
      <c r="AT1023" s="278">
        <f t="shared" si="428"/>
        <v>0</v>
      </c>
      <c r="AU1023" s="278">
        <f t="shared" si="428"/>
        <v>0</v>
      </c>
      <c r="AV1023" s="278">
        <f t="shared" si="428"/>
        <v>0</v>
      </c>
      <c r="AW1023" s="278">
        <f t="shared" si="428"/>
        <v>0</v>
      </c>
      <c r="AX1023" s="278">
        <f t="shared" si="428"/>
        <v>0</v>
      </c>
      <c r="AY1023" s="278">
        <f t="shared" si="428"/>
        <v>0</v>
      </c>
      <c r="AZ1023" s="278">
        <f t="shared" si="428"/>
        <v>0</v>
      </c>
      <c r="BA1023" s="278">
        <f t="shared" si="428"/>
        <v>0</v>
      </c>
      <c r="BB1023" s="278">
        <f t="shared" si="428"/>
        <v>0</v>
      </c>
      <c r="BC1023" s="278">
        <f t="shared" si="428"/>
        <v>0</v>
      </c>
      <c r="BD1023" s="278">
        <f t="shared" si="428"/>
        <v>0</v>
      </c>
      <c r="BE1023" s="278">
        <f t="shared" si="428"/>
        <v>0</v>
      </c>
      <c r="BF1023" s="278">
        <f t="shared" si="428"/>
        <v>0</v>
      </c>
      <c r="BG1023" s="278">
        <f t="shared" si="428"/>
        <v>0</v>
      </c>
      <c r="BH1023" s="278">
        <f t="shared" si="428"/>
        <v>0</v>
      </c>
      <c r="BI1023" s="278">
        <f t="shared" si="428"/>
        <v>0</v>
      </c>
      <c r="BJ1023" s="278">
        <f t="shared" si="428"/>
        <v>0</v>
      </c>
      <c r="BK1023" s="278">
        <f t="shared" si="428"/>
        <v>0</v>
      </c>
      <c r="BL1023" s="278">
        <f t="shared" si="428"/>
        <v>0</v>
      </c>
      <c r="BM1023" s="278">
        <f t="shared" si="428"/>
        <v>0</v>
      </c>
      <c r="BN1023" s="278">
        <f t="shared" si="428"/>
        <v>0</v>
      </c>
      <c r="BO1023" s="278" t="str">
        <f t="shared" si="428"/>
        <v/>
      </c>
      <c r="BP1023" s="278" t="str">
        <f t="shared" si="428"/>
        <v/>
      </c>
      <c r="BQ1023" s="278" t="str">
        <f t="shared" si="428"/>
        <v/>
      </c>
      <c r="BR1023" s="278" t="str">
        <f t="shared" ref="BR1023:CI1023" si="429">IF(BR$17="","",IF($E$1018=0,SUM(BR1021:BR1022),(BR185+BR187)*$D$1012*$D$1014*$D$1015))</f>
        <v/>
      </c>
      <c r="BS1023" s="278" t="str">
        <f t="shared" si="429"/>
        <v/>
      </c>
      <c r="BT1023" s="278" t="str">
        <f t="shared" si="429"/>
        <v/>
      </c>
      <c r="BU1023" s="278" t="str">
        <f t="shared" si="429"/>
        <v/>
      </c>
      <c r="BV1023" s="278" t="str">
        <f t="shared" si="429"/>
        <v/>
      </c>
      <c r="BW1023" s="278" t="str">
        <f t="shared" si="429"/>
        <v/>
      </c>
      <c r="BX1023" s="278" t="str">
        <f t="shared" si="429"/>
        <v/>
      </c>
      <c r="BY1023" s="278" t="str">
        <f t="shared" si="429"/>
        <v/>
      </c>
      <c r="BZ1023" s="278" t="str">
        <f t="shared" si="429"/>
        <v/>
      </c>
      <c r="CA1023" s="278" t="str">
        <f t="shared" si="429"/>
        <v/>
      </c>
      <c r="CB1023" s="278" t="str">
        <f t="shared" si="429"/>
        <v/>
      </c>
      <c r="CC1023" s="278" t="str">
        <f t="shared" si="429"/>
        <v/>
      </c>
      <c r="CD1023" s="278" t="str">
        <f t="shared" si="429"/>
        <v/>
      </c>
      <c r="CE1023" s="278" t="str">
        <f t="shared" si="429"/>
        <v/>
      </c>
      <c r="CF1023" s="278" t="str">
        <f t="shared" si="429"/>
        <v/>
      </c>
      <c r="CG1023" s="278" t="str">
        <f t="shared" si="429"/>
        <v/>
      </c>
      <c r="CH1023" s="278" t="str">
        <f t="shared" si="429"/>
        <v/>
      </c>
      <c r="CI1023" s="278" t="str">
        <f t="shared" si="429"/>
        <v/>
      </c>
      <c r="CJ1023" s="51">
        <f>SUM(F1023:CI1023)</f>
        <v>0</v>
      </c>
      <c r="CK1023" s="50" t="s">
        <v>172</v>
      </c>
    </row>
    <row r="1024" spans="3:89" s="29" customFormat="1" ht="15" customHeight="1">
      <c r="C1024" s="120"/>
      <c r="D1024" s="242"/>
      <c r="E1024" s="243"/>
      <c r="F1024" s="242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50" t="s">
        <v>172</v>
      </c>
    </row>
    <row r="1025" spans="3:89" s="29" customFormat="1" ht="15" customHeight="1">
      <c r="C1025" s="120"/>
      <c r="D1025" s="242"/>
      <c r="E1025" s="243"/>
      <c r="F1025" s="242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50" t="s">
        <v>172</v>
      </c>
    </row>
    <row r="1026" spans="3:89" s="29" customFormat="1" ht="15" customHeight="1">
      <c r="C1026" s="161" t="s">
        <v>335</v>
      </c>
      <c r="D1026" s="161"/>
      <c r="E1026" s="161"/>
      <c r="F1026" s="161"/>
      <c r="G1026" s="161"/>
      <c r="H1026" s="161"/>
      <c r="I1026" s="161"/>
      <c r="J1026" s="161"/>
      <c r="K1026" s="161"/>
      <c r="L1026" s="161"/>
      <c r="M1026" s="161"/>
      <c r="N1026" s="161"/>
      <c r="O1026" s="161"/>
      <c r="P1026" s="161"/>
      <c r="Q1026" s="161"/>
      <c r="R1026" s="161"/>
      <c r="S1026" s="161"/>
      <c r="T1026" s="161"/>
      <c r="U1026" s="161"/>
      <c r="V1026" s="161"/>
      <c r="W1026" s="161"/>
      <c r="X1026" s="161"/>
      <c r="Y1026" s="161"/>
      <c r="Z1026" s="161"/>
      <c r="AA1026" s="161"/>
      <c r="AB1026" s="161"/>
      <c r="AC1026" s="161"/>
      <c r="AD1026" s="161"/>
      <c r="AE1026" s="161"/>
      <c r="AF1026" s="161"/>
      <c r="AG1026" s="161"/>
      <c r="AH1026" s="161"/>
      <c r="AI1026" s="161"/>
      <c r="AJ1026" s="161"/>
      <c r="AK1026" s="161"/>
      <c r="AL1026" s="161"/>
      <c r="AM1026" s="161"/>
      <c r="AN1026" s="161"/>
      <c r="AO1026" s="161"/>
      <c r="AP1026" s="161"/>
      <c r="AQ1026" s="161"/>
      <c r="AR1026" s="161"/>
      <c r="AS1026" s="161"/>
      <c r="AT1026" s="161"/>
      <c r="AU1026" s="161"/>
      <c r="AV1026" s="161"/>
      <c r="AW1026" s="161"/>
      <c r="AX1026" s="161"/>
      <c r="AY1026" s="161"/>
      <c r="AZ1026" s="161"/>
      <c r="BA1026" s="161"/>
      <c r="BB1026" s="161"/>
      <c r="BC1026" s="161"/>
      <c r="BD1026" s="161"/>
      <c r="BE1026" s="161"/>
      <c r="BF1026" s="161"/>
      <c r="BG1026" s="161"/>
      <c r="BH1026" s="161"/>
      <c r="BI1026" s="161"/>
      <c r="BJ1026" s="161"/>
      <c r="BK1026" s="161"/>
      <c r="BL1026" s="161"/>
      <c r="BM1026" s="161"/>
      <c r="BN1026" s="161"/>
      <c r="BO1026" s="161"/>
      <c r="BP1026" s="161"/>
      <c r="BQ1026" s="161"/>
      <c r="BR1026" s="161"/>
      <c r="BS1026" s="161"/>
      <c r="BT1026" s="161"/>
      <c r="BU1026" s="161"/>
      <c r="BV1026" s="161"/>
      <c r="BW1026" s="161"/>
      <c r="BX1026" s="161"/>
      <c r="BY1026" s="161"/>
      <c r="BZ1026" s="161"/>
      <c r="CA1026" s="161"/>
      <c r="CB1026" s="161"/>
      <c r="CC1026" s="161"/>
      <c r="CD1026" s="161"/>
      <c r="CE1026" s="161"/>
      <c r="CF1026" s="161"/>
      <c r="CG1026" s="161"/>
      <c r="CH1026" s="161"/>
      <c r="CI1026" s="161"/>
      <c r="CJ1026" s="161"/>
      <c r="CK1026" s="50" t="s">
        <v>172</v>
      </c>
    </row>
    <row r="1027" spans="3:89" s="29" customFormat="1" ht="15" customHeight="1">
      <c r="C1027" s="120"/>
      <c r="D1027" s="242"/>
      <c r="E1027" s="243"/>
      <c r="F1027" s="242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  <c r="CH1027" s="18"/>
      <c r="CI1027" s="18"/>
      <c r="CJ1027" s="18"/>
      <c r="CK1027" s="50" t="s">
        <v>172</v>
      </c>
    </row>
    <row r="1028" spans="3:89" s="29" customFormat="1" ht="15" customHeight="1">
      <c r="C1028" s="266" t="s">
        <v>334</v>
      </c>
      <c r="D1028" s="249" t="s">
        <v>296</v>
      </c>
      <c r="E1028" s="249" t="s">
        <v>303</v>
      </c>
      <c r="F1028" s="265" t="s">
        <v>295</v>
      </c>
      <c r="G1028" s="264" t="s">
        <v>294</v>
      </c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  <c r="CH1028" s="18"/>
      <c r="CI1028" s="18"/>
      <c r="CJ1028" s="18"/>
      <c r="CK1028" s="50" t="s">
        <v>172</v>
      </c>
    </row>
    <row r="1029" spans="3:89" s="29" customFormat="1" ht="15" customHeight="1">
      <c r="C1029" s="207" t="s">
        <v>333</v>
      </c>
      <c r="E1029" s="133"/>
      <c r="F1029" s="94">
        <v>0</v>
      </c>
      <c r="G1029" s="94">
        <v>0</v>
      </c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  <c r="CH1029" s="18"/>
      <c r="CI1029" s="18"/>
      <c r="CJ1029" s="18"/>
      <c r="CK1029" s="50" t="s">
        <v>172</v>
      </c>
    </row>
    <row r="1030" spans="3:89" s="29" customFormat="1" ht="15" customHeight="1">
      <c r="C1030" s="207" t="s">
        <v>332</v>
      </c>
      <c r="E1030" s="133"/>
      <c r="F1030" s="118">
        <f>$F$54</f>
        <v>4488000</v>
      </c>
      <c r="G1030" s="118">
        <f>$G$54</f>
        <v>0</v>
      </c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50" t="s">
        <v>172</v>
      </c>
    </row>
    <row r="1031" spans="3:89" s="29" customFormat="1" ht="15" customHeight="1">
      <c r="C1031" s="207" t="s">
        <v>331</v>
      </c>
      <c r="E1031" s="133"/>
      <c r="F1031" s="118">
        <f>PRODUCT(F1029:F1030)</f>
        <v>0</v>
      </c>
      <c r="G1031" s="118">
        <f>PRODUCT(G1029:G1030)</f>
        <v>0</v>
      </c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  <c r="CH1031" s="18"/>
      <c r="CI1031" s="18"/>
      <c r="CJ1031" s="18"/>
      <c r="CK1031" s="50" t="s">
        <v>172</v>
      </c>
    </row>
    <row r="1032" spans="3:89" s="29" customFormat="1" ht="15" customHeight="1">
      <c r="C1032" s="207" t="s">
        <v>315</v>
      </c>
      <c r="E1032" s="133"/>
      <c r="F1032" s="282">
        <v>0</v>
      </c>
      <c r="G1032" s="282">
        <v>0</v>
      </c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50" t="s">
        <v>172</v>
      </c>
    </row>
    <row r="1033" spans="3:89" s="29" customFormat="1" ht="15" customHeight="1">
      <c r="C1033" s="34" t="str">
        <f>"Total "&amp;C1028</f>
        <v>Total Realty Taxes</v>
      </c>
      <c r="D1033" s="118">
        <f>IF(F$17="","",IF(E1033="",G1033+F1033,E1033))</f>
        <v>0</v>
      </c>
      <c r="E1033" s="118"/>
      <c r="F1033" s="118">
        <f>PRODUCT(F1032,F1031)</f>
        <v>0</v>
      </c>
      <c r="G1033" s="118">
        <f>PRODUCT(G1032,G1031)</f>
        <v>0</v>
      </c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  <c r="CH1033" s="18"/>
      <c r="CI1033" s="18"/>
      <c r="CJ1033" s="18"/>
      <c r="CK1033" s="50" t="s">
        <v>172</v>
      </c>
    </row>
    <row r="1034" spans="3:89" s="29" customFormat="1" ht="15" customHeight="1">
      <c r="C1034" s="34"/>
      <c r="D1034" s="118"/>
      <c r="E1034" s="302"/>
      <c r="F1034" s="208"/>
      <c r="G1034" s="20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  <c r="CH1034" s="18"/>
      <c r="CI1034" s="18"/>
      <c r="CJ1034" s="18"/>
      <c r="CK1034" s="50" t="s">
        <v>172</v>
      </c>
    </row>
    <row r="1035" spans="3:89" s="29" customFormat="1" ht="15" customHeight="1">
      <c r="C1035" s="34" t="str">
        <f>C1028&amp;" Start Period"</f>
        <v>Realty Taxes Start Period</v>
      </c>
      <c r="D1035" s="282">
        <f>MIN(F1035:G1035)</f>
        <v>0</v>
      </c>
      <c r="F1035" s="282">
        <v>0</v>
      </c>
      <c r="G1035" s="282">
        <v>0</v>
      </c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  <c r="CH1035" s="18"/>
      <c r="CI1035" s="18"/>
      <c r="CJ1035" s="18"/>
      <c r="CK1035" s="50" t="s">
        <v>172</v>
      </c>
    </row>
    <row r="1036" spans="3:89" s="29" customFormat="1" ht="15" customHeight="1">
      <c r="C1036" s="207" t="s">
        <v>13</v>
      </c>
      <c r="D1036" s="206">
        <f>IF(D1035="","",INDEX($F$16:$CK$17,1,MATCH(D1035,$F$17:$CK$17,1)))</f>
        <v>42094</v>
      </c>
      <c r="F1036" s="206">
        <f>IF(F1035="","",INDEX($F$16:$CK$17,1,MATCH(F1035,$F$17:$CK$17,1)))</f>
        <v>42094</v>
      </c>
      <c r="G1036" s="206">
        <f>IF(G1035="","",INDEX($F$16:$CK$17,1,MATCH(G1035,$F$17:$CK$17,1)))</f>
        <v>42094</v>
      </c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50" t="s">
        <v>172</v>
      </c>
    </row>
    <row r="1037" spans="3:89" s="29" customFormat="1" ht="15" customHeight="1">
      <c r="C1037" s="34" t="str">
        <f>C1028&amp;" End Period"</f>
        <v>Realty Taxes End Period</v>
      </c>
      <c r="D1037" s="282">
        <f>MAX(F1037:G1037)</f>
        <v>0</v>
      </c>
      <c r="F1037" s="282">
        <v>0</v>
      </c>
      <c r="G1037" s="282">
        <v>0</v>
      </c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50" t="s">
        <v>172</v>
      </c>
    </row>
    <row r="1038" spans="3:89" s="29" customFormat="1" ht="15" customHeight="1">
      <c r="C1038" s="207" t="s">
        <v>13</v>
      </c>
      <c r="D1038" s="206">
        <f>IF(D1037="","",INDEX($F$16:$CK$17,1,MATCH(D1037,$F$17:$CK$17,1)))</f>
        <v>42094</v>
      </c>
      <c r="F1038" s="206">
        <f>IF(F1037="","",INDEX($F$16:$CK$17,1,MATCH(F1037,$F$17:$CK$17,1)))</f>
        <v>42094</v>
      </c>
      <c r="G1038" s="206">
        <f>IF(G1037="","",INDEX($F$16:$CK$17,1,MATCH(G1037,$F$17:$CK$17,1)))</f>
        <v>42094</v>
      </c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  <c r="CH1038" s="18"/>
      <c r="CI1038" s="18"/>
      <c r="CJ1038" s="18"/>
      <c r="CK1038" s="50" t="s">
        <v>172</v>
      </c>
    </row>
    <row r="1039" spans="3:89" s="29" customFormat="1" ht="15" customHeight="1">
      <c r="C1039" s="34"/>
      <c r="D1039" s="242"/>
      <c r="E1039" s="243"/>
      <c r="F1039" s="242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50" t="s">
        <v>172</v>
      </c>
    </row>
    <row r="1040" spans="3:89" s="29" customFormat="1" ht="15" customHeight="1">
      <c r="C1040" s="34" t="s">
        <v>300</v>
      </c>
      <c r="D1040" s="281" t="s">
        <v>299</v>
      </c>
      <c r="E1040" s="280">
        <f>IF(D1040=F1040,0,1)</f>
        <v>0</v>
      </c>
      <c r="F1040" s="279" t="s">
        <v>299</v>
      </c>
      <c r="G1040" s="279" t="s">
        <v>298</v>
      </c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  <c r="CH1040" s="18"/>
      <c r="CI1040" s="18"/>
      <c r="CJ1040" s="18"/>
      <c r="CK1040" s="50" t="s">
        <v>172</v>
      </c>
    </row>
    <row r="1041" spans="3:89" s="29" customFormat="1" ht="15" customHeight="1">
      <c r="C1041" s="34" t="s">
        <v>310</v>
      </c>
      <c r="D1041" s="281" t="s">
        <v>151</v>
      </c>
      <c r="E1041" s="280">
        <f>IF(D1041=F1041,0,1)</f>
        <v>0</v>
      </c>
      <c r="F1041" s="279" t="s">
        <v>151</v>
      </c>
      <c r="G1041" s="279" t="s">
        <v>309</v>
      </c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50" t="s">
        <v>172</v>
      </c>
    </row>
    <row r="1042" spans="3:89" s="29" customFormat="1" ht="15" customHeight="1">
      <c r="C1042" s="309"/>
      <c r="D1042" s="242"/>
      <c r="E1042" s="243"/>
      <c r="F1042" s="242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50" t="s">
        <v>172</v>
      </c>
    </row>
    <row r="1043" spans="3:89" s="29" customFormat="1" ht="15" customHeight="1">
      <c r="C1043" s="34" t="str">
        <f>F1028&amp;" "&amp;C1028</f>
        <v>Phase A Realty Taxes</v>
      </c>
      <c r="D1043" s="274">
        <f>IF(F1035="",0,F1035)</f>
        <v>0</v>
      </c>
      <c r="E1043" s="274">
        <f>IF(F1037="",0,F1037)</f>
        <v>0</v>
      </c>
      <c r="F1043" s="121">
        <f t="shared" ref="F1043:AK1043" si="430">IF(F$17="","",IF(AND(F$17&gt;=$D1043,F$17&lt;=$E1043),$F$1033/($E1043-$D1043+1),0))</f>
        <v>0</v>
      </c>
      <c r="G1043" s="121">
        <f t="shared" si="430"/>
        <v>0</v>
      </c>
      <c r="H1043" s="121">
        <f t="shared" si="430"/>
        <v>0</v>
      </c>
      <c r="I1043" s="121">
        <f t="shared" si="430"/>
        <v>0</v>
      </c>
      <c r="J1043" s="121">
        <f t="shared" si="430"/>
        <v>0</v>
      </c>
      <c r="K1043" s="121">
        <f t="shared" si="430"/>
        <v>0</v>
      </c>
      <c r="L1043" s="121">
        <f t="shared" si="430"/>
        <v>0</v>
      </c>
      <c r="M1043" s="121">
        <f t="shared" si="430"/>
        <v>0</v>
      </c>
      <c r="N1043" s="121">
        <f t="shared" si="430"/>
        <v>0</v>
      </c>
      <c r="O1043" s="121">
        <f t="shared" si="430"/>
        <v>0</v>
      </c>
      <c r="P1043" s="121">
        <f t="shared" si="430"/>
        <v>0</v>
      </c>
      <c r="Q1043" s="121">
        <f t="shared" si="430"/>
        <v>0</v>
      </c>
      <c r="R1043" s="121">
        <f t="shared" si="430"/>
        <v>0</v>
      </c>
      <c r="S1043" s="121">
        <f t="shared" si="430"/>
        <v>0</v>
      </c>
      <c r="T1043" s="121">
        <f t="shared" si="430"/>
        <v>0</v>
      </c>
      <c r="U1043" s="121">
        <f t="shared" si="430"/>
        <v>0</v>
      </c>
      <c r="V1043" s="121">
        <f t="shared" si="430"/>
        <v>0</v>
      </c>
      <c r="W1043" s="121">
        <f t="shared" si="430"/>
        <v>0</v>
      </c>
      <c r="X1043" s="121">
        <f t="shared" si="430"/>
        <v>0</v>
      </c>
      <c r="Y1043" s="121">
        <f t="shared" si="430"/>
        <v>0</v>
      </c>
      <c r="Z1043" s="121">
        <f t="shared" si="430"/>
        <v>0</v>
      </c>
      <c r="AA1043" s="121">
        <f t="shared" si="430"/>
        <v>0</v>
      </c>
      <c r="AB1043" s="121">
        <f t="shared" si="430"/>
        <v>0</v>
      </c>
      <c r="AC1043" s="121">
        <f t="shared" si="430"/>
        <v>0</v>
      </c>
      <c r="AD1043" s="121">
        <f t="shared" si="430"/>
        <v>0</v>
      </c>
      <c r="AE1043" s="121">
        <f t="shared" si="430"/>
        <v>0</v>
      </c>
      <c r="AF1043" s="121">
        <f t="shared" si="430"/>
        <v>0</v>
      </c>
      <c r="AG1043" s="121">
        <f t="shared" si="430"/>
        <v>0</v>
      </c>
      <c r="AH1043" s="121">
        <f t="shared" si="430"/>
        <v>0</v>
      </c>
      <c r="AI1043" s="121">
        <f t="shared" si="430"/>
        <v>0</v>
      </c>
      <c r="AJ1043" s="121">
        <f t="shared" si="430"/>
        <v>0</v>
      </c>
      <c r="AK1043" s="121">
        <f t="shared" si="430"/>
        <v>0</v>
      </c>
      <c r="AL1043" s="121">
        <f t="shared" ref="AL1043:BQ1043" si="431">IF(AL$17="","",IF(AND(AL$17&gt;=$D1043,AL$17&lt;=$E1043),$F$1033/($E1043-$D1043+1),0))</f>
        <v>0</v>
      </c>
      <c r="AM1043" s="121">
        <f t="shared" si="431"/>
        <v>0</v>
      </c>
      <c r="AN1043" s="121">
        <f t="shared" si="431"/>
        <v>0</v>
      </c>
      <c r="AO1043" s="121">
        <f t="shared" si="431"/>
        <v>0</v>
      </c>
      <c r="AP1043" s="121">
        <f t="shared" si="431"/>
        <v>0</v>
      </c>
      <c r="AQ1043" s="121">
        <f t="shared" si="431"/>
        <v>0</v>
      </c>
      <c r="AR1043" s="121">
        <f t="shared" si="431"/>
        <v>0</v>
      </c>
      <c r="AS1043" s="121">
        <f t="shared" si="431"/>
        <v>0</v>
      </c>
      <c r="AT1043" s="121">
        <f t="shared" si="431"/>
        <v>0</v>
      </c>
      <c r="AU1043" s="121">
        <f t="shared" si="431"/>
        <v>0</v>
      </c>
      <c r="AV1043" s="121">
        <f t="shared" si="431"/>
        <v>0</v>
      </c>
      <c r="AW1043" s="121">
        <f t="shared" si="431"/>
        <v>0</v>
      </c>
      <c r="AX1043" s="121">
        <f t="shared" si="431"/>
        <v>0</v>
      </c>
      <c r="AY1043" s="121">
        <f t="shared" si="431"/>
        <v>0</v>
      </c>
      <c r="AZ1043" s="121">
        <f t="shared" si="431"/>
        <v>0</v>
      </c>
      <c r="BA1043" s="121">
        <f t="shared" si="431"/>
        <v>0</v>
      </c>
      <c r="BB1043" s="121">
        <f t="shared" si="431"/>
        <v>0</v>
      </c>
      <c r="BC1043" s="121">
        <f t="shared" si="431"/>
        <v>0</v>
      </c>
      <c r="BD1043" s="121">
        <f t="shared" si="431"/>
        <v>0</v>
      </c>
      <c r="BE1043" s="121">
        <f t="shared" si="431"/>
        <v>0</v>
      </c>
      <c r="BF1043" s="121">
        <f t="shared" si="431"/>
        <v>0</v>
      </c>
      <c r="BG1043" s="121">
        <f t="shared" si="431"/>
        <v>0</v>
      </c>
      <c r="BH1043" s="121">
        <f t="shared" si="431"/>
        <v>0</v>
      </c>
      <c r="BI1043" s="121">
        <f t="shared" si="431"/>
        <v>0</v>
      </c>
      <c r="BJ1043" s="121">
        <f t="shared" si="431"/>
        <v>0</v>
      </c>
      <c r="BK1043" s="121">
        <f t="shared" si="431"/>
        <v>0</v>
      </c>
      <c r="BL1043" s="121">
        <f t="shared" si="431"/>
        <v>0</v>
      </c>
      <c r="BM1043" s="121">
        <f t="shared" si="431"/>
        <v>0</v>
      </c>
      <c r="BN1043" s="121">
        <f t="shared" si="431"/>
        <v>0</v>
      </c>
      <c r="BO1043" s="121" t="str">
        <f t="shared" si="431"/>
        <v/>
      </c>
      <c r="BP1043" s="121" t="str">
        <f t="shared" si="431"/>
        <v/>
      </c>
      <c r="BQ1043" s="121" t="str">
        <f t="shared" si="431"/>
        <v/>
      </c>
      <c r="BR1043" s="121" t="str">
        <f t="shared" ref="BR1043:CI1043" si="432">IF(BR$17="","",IF(AND(BR$17&gt;=$D1043,BR$17&lt;=$E1043),$F$1033/($E1043-$D1043+1),0))</f>
        <v/>
      </c>
      <c r="BS1043" s="121" t="str">
        <f t="shared" si="432"/>
        <v/>
      </c>
      <c r="BT1043" s="121" t="str">
        <f t="shared" si="432"/>
        <v/>
      </c>
      <c r="BU1043" s="121" t="str">
        <f t="shared" si="432"/>
        <v/>
      </c>
      <c r="BV1043" s="121" t="str">
        <f t="shared" si="432"/>
        <v/>
      </c>
      <c r="BW1043" s="121" t="str">
        <f t="shared" si="432"/>
        <v/>
      </c>
      <c r="BX1043" s="121" t="str">
        <f t="shared" si="432"/>
        <v/>
      </c>
      <c r="BY1043" s="121" t="str">
        <f t="shared" si="432"/>
        <v/>
      </c>
      <c r="BZ1043" s="121" t="str">
        <f t="shared" si="432"/>
        <v/>
      </c>
      <c r="CA1043" s="121" t="str">
        <f t="shared" si="432"/>
        <v/>
      </c>
      <c r="CB1043" s="121" t="str">
        <f t="shared" si="432"/>
        <v/>
      </c>
      <c r="CC1043" s="121" t="str">
        <f t="shared" si="432"/>
        <v/>
      </c>
      <c r="CD1043" s="121" t="str">
        <f t="shared" si="432"/>
        <v/>
      </c>
      <c r="CE1043" s="121" t="str">
        <f t="shared" si="432"/>
        <v/>
      </c>
      <c r="CF1043" s="121" t="str">
        <f t="shared" si="432"/>
        <v/>
      </c>
      <c r="CG1043" s="121" t="str">
        <f t="shared" si="432"/>
        <v/>
      </c>
      <c r="CH1043" s="121" t="str">
        <f t="shared" si="432"/>
        <v/>
      </c>
      <c r="CI1043" s="121" t="str">
        <f t="shared" si="432"/>
        <v/>
      </c>
      <c r="CJ1043" s="51">
        <f>SUM(F1043:CI1043)</f>
        <v>0</v>
      </c>
      <c r="CK1043" s="50" t="s">
        <v>172</v>
      </c>
    </row>
    <row r="1044" spans="3:89" s="29" customFormat="1" ht="15" customHeight="1">
      <c r="C1044" s="34" t="str">
        <f>G1028&amp;" "&amp;C1028</f>
        <v>Phase B Realty Taxes</v>
      </c>
      <c r="D1044" s="273">
        <f>IF(G1035="",0,G1035)</f>
        <v>0</v>
      </c>
      <c r="E1044" s="273">
        <f>IF(G1037="",0,G1037)</f>
        <v>0</v>
      </c>
      <c r="F1044" s="121">
        <f t="shared" ref="F1044:AK1044" si="433">IF(F$17="","",IF(AND(F$17&gt;=$D1044,F$17&lt;=$E1044),$G$1033/($E1044-$D1044+1),0))</f>
        <v>0</v>
      </c>
      <c r="G1044" s="121">
        <f t="shared" si="433"/>
        <v>0</v>
      </c>
      <c r="H1044" s="121">
        <f t="shared" si="433"/>
        <v>0</v>
      </c>
      <c r="I1044" s="121">
        <f t="shared" si="433"/>
        <v>0</v>
      </c>
      <c r="J1044" s="121">
        <f t="shared" si="433"/>
        <v>0</v>
      </c>
      <c r="K1044" s="121">
        <f t="shared" si="433"/>
        <v>0</v>
      </c>
      <c r="L1044" s="121">
        <f t="shared" si="433"/>
        <v>0</v>
      </c>
      <c r="M1044" s="121">
        <f t="shared" si="433"/>
        <v>0</v>
      </c>
      <c r="N1044" s="121">
        <f t="shared" si="433"/>
        <v>0</v>
      </c>
      <c r="O1044" s="121">
        <f t="shared" si="433"/>
        <v>0</v>
      </c>
      <c r="P1044" s="121">
        <f t="shared" si="433"/>
        <v>0</v>
      </c>
      <c r="Q1044" s="121">
        <f t="shared" si="433"/>
        <v>0</v>
      </c>
      <c r="R1044" s="121">
        <f t="shared" si="433"/>
        <v>0</v>
      </c>
      <c r="S1044" s="121">
        <f t="shared" si="433"/>
        <v>0</v>
      </c>
      <c r="T1044" s="121">
        <f t="shared" si="433"/>
        <v>0</v>
      </c>
      <c r="U1044" s="121">
        <f t="shared" si="433"/>
        <v>0</v>
      </c>
      <c r="V1044" s="121">
        <f t="shared" si="433"/>
        <v>0</v>
      </c>
      <c r="W1044" s="121">
        <f t="shared" si="433"/>
        <v>0</v>
      </c>
      <c r="X1044" s="121">
        <f t="shared" si="433"/>
        <v>0</v>
      </c>
      <c r="Y1044" s="121">
        <f t="shared" si="433"/>
        <v>0</v>
      </c>
      <c r="Z1044" s="121">
        <f t="shared" si="433"/>
        <v>0</v>
      </c>
      <c r="AA1044" s="121">
        <f t="shared" si="433"/>
        <v>0</v>
      </c>
      <c r="AB1044" s="121">
        <f t="shared" si="433"/>
        <v>0</v>
      </c>
      <c r="AC1044" s="121">
        <f t="shared" si="433"/>
        <v>0</v>
      </c>
      <c r="AD1044" s="121">
        <f t="shared" si="433"/>
        <v>0</v>
      </c>
      <c r="AE1044" s="121">
        <f t="shared" si="433"/>
        <v>0</v>
      </c>
      <c r="AF1044" s="121">
        <f t="shared" si="433"/>
        <v>0</v>
      </c>
      <c r="AG1044" s="121">
        <f t="shared" si="433"/>
        <v>0</v>
      </c>
      <c r="AH1044" s="121">
        <f t="shared" si="433"/>
        <v>0</v>
      </c>
      <c r="AI1044" s="121">
        <f t="shared" si="433"/>
        <v>0</v>
      </c>
      <c r="AJ1044" s="121">
        <f t="shared" si="433"/>
        <v>0</v>
      </c>
      <c r="AK1044" s="121">
        <f t="shared" si="433"/>
        <v>0</v>
      </c>
      <c r="AL1044" s="121">
        <f t="shared" ref="AL1044:BQ1044" si="434">IF(AL$17="","",IF(AND(AL$17&gt;=$D1044,AL$17&lt;=$E1044),$G$1033/($E1044-$D1044+1),0))</f>
        <v>0</v>
      </c>
      <c r="AM1044" s="121">
        <f t="shared" si="434"/>
        <v>0</v>
      </c>
      <c r="AN1044" s="121">
        <f t="shared" si="434"/>
        <v>0</v>
      </c>
      <c r="AO1044" s="121">
        <f t="shared" si="434"/>
        <v>0</v>
      </c>
      <c r="AP1044" s="121">
        <f t="shared" si="434"/>
        <v>0</v>
      </c>
      <c r="AQ1044" s="121">
        <f t="shared" si="434"/>
        <v>0</v>
      </c>
      <c r="AR1044" s="121">
        <f t="shared" si="434"/>
        <v>0</v>
      </c>
      <c r="AS1044" s="121">
        <f t="shared" si="434"/>
        <v>0</v>
      </c>
      <c r="AT1044" s="121">
        <f t="shared" si="434"/>
        <v>0</v>
      </c>
      <c r="AU1044" s="121">
        <f t="shared" si="434"/>
        <v>0</v>
      </c>
      <c r="AV1044" s="121">
        <f t="shared" si="434"/>
        <v>0</v>
      </c>
      <c r="AW1044" s="121">
        <f t="shared" si="434"/>
        <v>0</v>
      </c>
      <c r="AX1044" s="121">
        <f t="shared" si="434"/>
        <v>0</v>
      </c>
      <c r="AY1044" s="121">
        <f t="shared" si="434"/>
        <v>0</v>
      </c>
      <c r="AZ1044" s="121">
        <f t="shared" si="434"/>
        <v>0</v>
      </c>
      <c r="BA1044" s="121">
        <f t="shared" si="434"/>
        <v>0</v>
      </c>
      <c r="BB1044" s="121">
        <f t="shared" si="434"/>
        <v>0</v>
      </c>
      <c r="BC1044" s="121">
        <f t="shared" si="434"/>
        <v>0</v>
      </c>
      <c r="BD1044" s="121">
        <f t="shared" si="434"/>
        <v>0</v>
      </c>
      <c r="BE1044" s="121">
        <f t="shared" si="434"/>
        <v>0</v>
      </c>
      <c r="BF1044" s="121">
        <f t="shared" si="434"/>
        <v>0</v>
      </c>
      <c r="BG1044" s="121">
        <f t="shared" si="434"/>
        <v>0</v>
      </c>
      <c r="BH1044" s="121">
        <f t="shared" si="434"/>
        <v>0</v>
      </c>
      <c r="BI1044" s="121">
        <f t="shared" si="434"/>
        <v>0</v>
      </c>
      <c r="BJ1044" s="121">
        <f t="shared" si="434"/>
        <v>0</v>
      </c>
      <c r="BK1044" s="121">
        <f t="shared" si="434"/>
        <v>0</v>
      </c>
      <c r="BL1044" s="121">
        <f t="shared" si="434"/>
        <v>0</v>
      </c>
      <c r="BM1044" s="121">
        <f t="shared" si="434"/>
        <v>0</v>
      </c>
      <c r="BN1044" s="121">
        <f t="shared" si="434"/>
        <v>0</v>
      </c>
      <c r="BO1044" s="121" t="str">
        <f t="shared" si="434"/>
        <v/>
      </c>
      <c r="BP1044" s="121" t="str">
        <f t="shared" si="434"/>
        <v/>
      </c>
      <c r="BQ1044" s="121" t="str">
        <f t="shared" si="434"/>
        <v/>
      </c>
      <c r="BR1044" s="121" t="str">
        <f t="shared" ref="BR1044:CI1044" si="435">IF(BR$17="","",IF(AND(BR$17&gt;=$D1044,BR$17&lt;=$E1044),$G$1033/($E1044-$D1044+1),0))</f>
        <v/>
      </c>
      <c r="BS1044" s="121" t="str">
        <f t="shared" si="435"/>
        <v/>
      </c>
      <c r="BT1044" s="121" t="str">
        <f t="shared" si="435"/>
        <v/>
      </c>
      <c r="BU1044" s="121" t="str">
        <f t="shared" si="435"/>
        <v/>
      </c>
      <c r="BV1044" s="121" t="str">
        <f t="shared" si="435"/>
        <v/>
      </c>
      <c r="BW1044" s="121" t="str">
        <f t="shared" si="435"/>
        <v/>
      </c>
      <c r="BX1044" s="121" t="str">
        <f t="shared" si="435"/>
        <v/>
      </c>
      <c r="BY1044" s="121" t="str">
        <f t="shared" si="435"/>
        <v/>
      </c>
      <c r="BZ1044" s="121" t="str">
        <f t="shared" si="435"/>
        <v/>
      </c>
      <c r="CA1044" s="121" t="str">
        <f t="shared" si="435"/>
        <v/>
      </c>
      <c r="CB1044" s="121" t="str">
        <f t="shared" si="435"/>
        <v/>
      </c>
      <c r="CC1044" s="121" t="str">
        <f t="shared" si="435"/>
        <v/>
      </c>
      <c r="CD1044" s="121" t="str">
        <f t="shared" si="435"/>
        <v/>
      </c>
      <c r="CE1044" s="121" t="str">
        <f t="shared" si="435"/>
        <v/>
      </c>
      <c r="CF1044" s="121" t="str">
        <f t="shared" si="435"/>
        <v/>
      </c>
      <c r="CG1044" s="121" t="str">
        <f t="shared" si="435"/>
        <v/>
      </c>
      <c r="CH1044" s="121" t="str">
        <f t="shared" si="435"/>
        <v/>
      </c>
      <c r="CI1044" s="121" t="str">
        <f t="shared" si="435"/>
        <v/>
      </c>
      <c r="CJ1044" s="60">
        <f>SUM(F1044:CI1044)</f>
        <v>0</v>
      </c>
      <c r="CK1044" s="50" t="s">
        <v>172</v>
      </c>
    </row>
    <row r="1045" spans="3:89" s="29" customFormat="1" ht="15" customHeight="1">
      <c r="C1045" s="292" t="str">
        <f>"Total "&amp;C1028</f>
        <v>Total Realty Taxes</v>
      </c>
      <c r="D1045" s="270">
        <f>IF(D1035="",0,D1035)</f>
        <v>0</v>
      </c>
      <c r="E1045" s="270">
        <f>IF(D1037="",0,D1037)</f>
        <v>0</v>
      </c>
      <c r="F1045" s="276">
        <f t="shared" ref="F1045:AK1045" si="436">IF(F$17="","",IF($E$1040=0,SUM(F1043:F1044),IF(AND(F$17&gt;=$D$1045,F$17&lt;=$E$1045),$D$1033/($E1045-$D1045+1),0)))</f>
        <v>0</v>
      </c>
      <c r="G1045" s="276">
        <f t="shared" si="436"/>
        <v>0</v>
      </c>
      <c r="H1045" s="276">
        <f t="shared" si="436"/>
        <v>0</v>
      </c>
      <c r="I1045" s="276">
        <f t="shared" si="436"/>
        <v>0</v>
      </c>
      <c r="J1045" s="276">
        <f t="shared" si="436"/>
        <v>0</v>
      </c>
      <c r="K1045" s="276">
        <f t="shared" si="436"/>
        <v>0</v>
      </c>
      <c r="L1045" s="276">
        <f t="shared" si="436"/>
        <v>0</v>
      </c>
      <c r="M1045" s="276">
        <f t="shared" si="436"/>
        <v>0</v>
      </c>
      <c r="N1045" s="276">
        <f t="shared" si="436"/>
        <v>0</v>
      </c>
      <c r="O1045" s="276">
        <f t="shared" si="436"/>
        <v>0</v>
      </c>
      <c r="P1045" s="276">
        <f t="shared" si="436"/>
        <v>0</v>
      </c>
      <c r="Q1045" s="276">
        <f t="shared" si="436"/>
        <v>0</v>
      </c>
      <c r="R1045" s="276">
        <f t="shared" si="436"/>
        <v>0</v>
      </c>
      <c r="S1045" s="276">
        <f t="shared" si="436"/>
        <v>0</v>
      </c>
      <c r="T1045" s="276">
        <f t="shared" si="436"/>
        <v>0</v>
      </c>
      <c r="U1045" s="276">
        <f t="shared" si="436"/>
        <v>0</v>
      </c>
      <c r="V1045" s="276">
        <f t="shared" si="436"/>
        <v>0</v>
      </c>
      <c r="W1045" s="276">
        <f t="shared" si="436"/>
        <v>0</v>
      </c>
      <c r="X1045" s="276">
        <f t="shared" si="436"/>
        <v>0</v>
      </c>
      <c r="Y1045" s="276">
        <f t="shared" si="436"/>
        <v>0</v>
      </c>
      <c r="Z1045" s="276">
        <f t="shared" si="436"/>
        <v>0</v>
      </c>
      <c r="AA1045" s="276">
        <f t="shared" si="436"/>
        <v>0</v>
      </c>
      <c r="AB1045" s="276">
        <f t="shared" si="436"/>
        <v>0</v>
      </c>
      <c r="AC1045" s="276">
        <f t="shared" si="436"/>
        <v>0</v>
      </c>
      <c r="AD1045" s="276">
        <f t="shared" si="436"/>
        <v>0</v>
      </c>
      <c r="AE1045" s="276">
        <f t="shared" si="436"/>
        <v>0</v>
      </c>
      <c r="AF1045" s="276">
        <f t="shared" si="436"/>
        <v>0</v>
      </c>
      <c r="AG1045" s="276">
        <f t="shared" si="436"/>
        <v>0</v>
      </c>
      <c r="AH1045" s="276">
        <f t="shared" si="436"/>
        <v>0</v>
      </c>
      <c r="AI1045" s="276">
        <f t="shared" si="436"/>
        <v>0</v>
      </c>
      <c r="AJ1045" s="276">
        <f t="shared" si="436"/>
        <v>0</v>
      </c>
      <c r="AK1045" s="276">
        <f t="shared" si="436"/>
        <v>0</v>
      </c>
      <c r="AL1045" s="276">
        <f t="shared" ref="AL1045:BQ1045" si="437">IF(AL$17="","",IF($E$1040=0,SUM(AL1043:AL1044),IF(AND(AL$17&gt;=$D$1045,AL$17&lt;=$E$1045),$D$1033/($E1045-$D1045+1),0)))</f>
        <v>0</v>
      </c>
      <c r="AM1045" s="276">
        <f t="shared" si="437"/>
        <v>0</v>
      </c>
      <c r="AN1045" s="276">
        <f t="shared" si="437"/>
        <v>0</v>
      </c>
      <c r="AO1045" s="276">
        <f t="shared" si="437"/>
        <v>0</v>
      </c>
      <c r="AP1045" s="276">
        <f t="shared" si="437"/>
        <v>0</v>
      </c>
      <c r="AQ1045" s="276">
        <f t="shared" si="437"/>
        <v>0</v>
      </c>
      <c r="AR1045" s="276">
        <f t="shared" si="437"/>
        <v>0</v>
      </c>
      <c r="AS1045" s="276">
        <f t="shared" si="437"/>
        <v>0</v>
      </c>
      <c r="AT1045" s="276">
        <f t="shared" si="437"/>
        <v>0</v>
      </c>
      <c r="AU1045" s="276">
        <f t="shared" si="437"/>
        <v>0</v>
      </c>
      <c r="AV1045" s="276">
        <f t="shared" si="437"/>
        <v>0</v>
      </c>
      <c r="AW1045" s="276">
        <f t="shared" si="437"/>
        <v>0</v>
      </c>
      <c r="AX1045" s="276">
        <f t="shared" si="437"/>
        <v>0</v>
      </c>
      <c r="AY1045" s="276">
        <f t="shared" si="437"/>
        <v>0</v>
      </c>
      <c r="AZ1045" s="276">
        <f t="shared" si="437"/>
        <v>0</v>
      </c>
      <c r="BA1045" s="276">
        <f t="shared" si="437"/>
        <v>0</v>
      </c>
      <c r="BB1045" s="276">
        <f t="shared" si="437"/>
        <v>0</v>
      </c>
      <c r="BC1045" s="276">
        <f t="shared" si="437"/>
        <v>0</v>
      </c>
      <c r="BD1045" s="276">
        <f t="shared" si="437"/>
        <v>0</v>
      </c>
      <c r="BE1045" s="276">
        <f t="shared" si="437"/>
        <v>0</v>
      </c>
      <c r="BF1045" s="276">
        <f t="shared" si="437"/>
        <v>0</v>
      </c>
      <c r="BG1045" s="276">
        <f t="shared" si="437"/>
        <v>0</v>
      </c>
      <c r="BH1045" s="276">
        <f t="shared" si="437"/>
        <v>0</v>
      </c>
      <c r="BI1045" s="276">
        <f t="shared" si="437"/>
        <v>0</v>
      </c>
      <c r="BJ1045" s="276">
        <f t="shared" si="437"/>
        <v>0</v>
      </c>
      <c r="BK1045" s="276">
        <f t="shared" si="437"/>
        <v>0</v>
      </c>
      <c r="BL1045" s="276">
        <f t="shared" si="437"/>
        <v>0</v>
      </c>
      <c r="BM1045" s="276">
        <f t="shared" si="437"/>
        <v>0</v>
      </c>
      <c r="BN1045" s="276">
        <f t="shared" si="437"/>
        <v>0</v>
      </c>
      <c r="BO1045" s="276" t="str">
        <f t="shared" si="437"/>
        <v/>
      </c>
      <c r="BP1045" s="276" t="str">
        <f t="shared" si="437"/>
        <v/>
      </c>
      <c r="BQ1045" s="276" t="str">
        <f t="shared" si="437"/>
        <v/>
      </c>
      <c r="BR1045" s="276" t="str">
        <f t="shared" ref="BR1045:CI1045" si="438">IF(BR$17="","",IF($E$1040=0,SUM(BR1043:BR1044),IF(AND(BR$17&gt;=$D$1045,BR$17&lt;=$E$1045),$D$1033/($E1045-$D1045+1),0)))</f>
        <v/>
      </c>
      <c r="BS1045" s="276" t="str">
        <f t="shared" si="438"/>
        <v/>
      </c>
      <c r="BT1045" s="276" t="str">
        <f t="shared" si="438"/>
        <v/>
      </c>
      <c r="BU1045" s="276" t="str">
        <f t="shared" si="438"/>
        <v/>
      </c>
      <c r="BV1045" s="276" t="str">
        <f t="shared" si="438"/>
        <v/>
      </c>
      <c r="BW1045" s="276" t="str">
        <f t="shared" si="438"/>
        <v/>
      </c>
      <c r="BX1045" s="276" t="str">
        <f t="shared" si="438"/>
        <v/>
      </c>
      <c r="BY1045" s="276" t="str">
        <f t="shared" si="438"/>
        <v/>
      </c>
      <c r="BZ1045" s="276" t="str">
        <f t="shared" si="438"/>
        <v/>
      </c>
      <c r="CA1045" s="276" t="str">
        <f t="shared" si="438"/>
        <v/>
      </c>
      <c r="CB1045" s="276" t="str">
        <f t="shared" si="438"/>
        <v/>
      </c>
      <c r="CC1045" s="276" t="str">
        <f t="shared" si="438"/>
        <v/>
      </c>
      <c r="CD1045" s="276" t="str">
        <f t="shared" si="438"/>
        <v/>
      </c>
      <c r="CE1045" s="276" t="str">
        <f t="shared" si="438"/>
        <v/>
      </c>
      <c r="CF1045" s="276" t="str">
        <f t="shared" si="438"/>
        <v/>
      </c>
      <c r="CG1045" s="276" t="str">
        <f t="shared" si="438"/>
        <v/>
      </c>
      <c r="CH1045" s="276" t="str">
        <f t="shared" si="438"/>
        <v/>
      </c>
      <c r="CI1045" s="276" t="str">
        <f t="shared" si="438"/>
        <v/>
      </c>
      <c r="CJ1045" s="51">
        <f>SUM(F1045:CI1045)</f>
        <v>0</v>
      </c>
      <c r="CK1045" s="50" t="s">
        <v>172</v>
      </c>
    </row>
    <row r="1046" spans="3:89" s="29" customFormat="1" ht="15" customHeight="1">
      <c r="C1046" s="120"/>
      <c r="D1046" s="242"/>
      <c r="E1046" s="243"/>
      <c r="F1046" s="242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  <c r="CH1046" s="18"/>
      <c r="CI1046" s="18"/>
      <c r="CJ1046" s="18"/>
      <c r="CK1046" s="50" t="s">
        <v>172</v>
      </c>
    </row>
    <row r="1047" spans="3:89" s="29" customFormat="1" ht="15" customHeight="1">
      <c r="C1047" s="120"/>
      <c r="D1047" s="242"/>
      <c r="E1047" s="243"/>
      <c r="F1047" s="242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  <c r="CH1047" s="18"/>
      <c r="CI1047" s="18"/>
      <c r="CJ1047" s="18"/>
      <c r="CK1047" s="50" t="s">
        <v>172</v>
      </c>
    </row>
    <row r="1048" spans="3:89" s="29" customFormat="1" ht="15" customHeight="1">
      <c r="C1048" s="161" t="s">
        <v>330</v>
      </c>
      <c r="D1048" s="161"/>
      <c r="E1048" s="161"/>
      <c r="F1048" s="161"/>
      <c r="G1048" s="161"/>
      <c r="H1048" s="161"/>
      <c r="I1048" s="161"/>
      <c r="J1048" s="161"/>
      <c r="K1048" s="161"/>
      <c r="L1048" s="161"/>
      <c r="M1048" s="161"/>
      <c r="N1048" s="161"/>
      <c r="O1048" s="161"/>
      <c r="P1048" s="161"/>
      <c r="Q1048" s="161"/>
      <c r="R1048" s="161"/>
      <c r="S1048" s="161"/>
      <c r="T1048" s="161"/>
      <c r="U1048" s="161"/>
      <c r="V1048" s="161"/>
      <c r="W1048" s="161"/>
      <c r="X1048" s="161"/>
      <c r="Y1048" s="161"/>
      <c r="Z1048" s="161"/>
      <c r="AA1048" s="161"/>
      <c r="AB1048" s="161"/>
      <c r="AC1048" s="161"/>
      <c r="AD1048" s="161"/>
      <c r="AE1048" s="161"/>
      <c r="AF1048" s="161"/>
      <c r="AG1048" s="161"/>
      <c r="AH1048" s="161"/>
      <c r="AI1048" s="161"/>
      <c r="AJ1048" s="161"/>
      <c r="AK1048" s="161"/>
      <c r="AL1048" s="161"/>
      <c r="AM1048" s="161"/>
      <c r="AN1048" s="161"/>
      <c r="AO1048" s="161"/>
      <c r="AP1048" s="161"/>
      <c r="AQ1048" s="161"/>
      <c r="AR1048" s="161"/>
      <c r="AS1048" s="161"/>
      <c r="AT1048" s="161"/>
      <c r="AU1048" s="161"/>
      <c r="AV1048" s="161"/>
      <c r="AW1048" s="161"/>
      <c r="AX1048" s="161"/>
      <c r="AY1048" s="161"/>
      <c r="AZ1048" s="161"/>
      <c r="BA1048" s="161"/>
      <c r="BB1048" s="161"/>
      <c r="BC1048" s="161"/>
      <c r="BD1048" s="161"/>
      <c r="BE1048" s="161"/>
      <c r="BF1048" s="161"/>
      <c r="BG1048" s="161"/>
      <c r="BH1048" s="161"/>
      <c r="BI1048" s="161"/>
      <c r="BJ1048" s="161"/>
      <c r="BK1048" s="161"/>
      <c r="BL1048" s="161"/>
      <c r="BM1048" s="161"/>
      <c r="BN1048" s="161"/>
      <c r="BO1048" s="161"/>
      <c r="BP1048" s="161"/>
      <c r="BQ1048" s="161"/>
      <c r="BR1048" s="161"/>
      <c r="BS1048" s="161"/>
      <c r="BT1048" s="161"/>
      <c r="BU1048" s="161"/>
      <c r="BV1048" s="161"/>
      <c r="BW1048" s="161"/>
      <c r="BX1048" s="161"/>
      <c r="BY1048" s="161"/>
      <c r="BZ1048" s="161"/>
      <c r="CA1048" s="161"/>
      <c r="CB1048" s="161"/>
      <c r="CC1048" s="161"/>
      <c r="CD1048" s="161"/>
      <c r="CE1048" s="161"/>
      <c r="CF1048" s="161"/>
      <c r="CG1048" s="161"/>
      <c r="CH1048" s="161"/>
      <c r="CI1048" s="161"/>
      <c r="CJ1048" s="161"/>
      <c r="CK1048" s="50" t="s">
        <v>172</v>
      </c>
    </row>
    <row r="1049" spans="3:89" s="29" customFormat="1" ht="15" customHeight="1">
      <c r="C1049" s="308"/>
      <c r="D1049" s="118"/>
      <c r="E1049" s="307"/>
      <c r="F1049" s="306"/>
      <c r="G1049" s="306"/>
      <c r="H1049" s="67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  <c r="CH1049" s="18"/>
      <c r="CI1049" s="18"/>
      <c r="CJ1049" s="18"/>
      <c r="CK1049" s="50" t="s">
        <v>172</v>
      </c>
    </row>
    <row r="1050" spans="3:89" s="29" customFormat="1" ht="15" customHeight="1">
      <c r="C1050" s="266" t="s">
        <v>329</v>
      </c>
      <c r="D1050" s="249" t="s">
        <v>296</v>
      </c>
      <c r="E1050" s="249" t="s">
        <v>303</v>
      </c>
      <c r="F1050" s="265" t="s">
        <v>295</v>
      </c>
      <c r="G1050" s="264" t="s">
        <v>294</v>
      </c>
      <c r="H1050" s="67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  <c r="CH1050" s="18"/>
      <c r="CI1050" s="18"/>
      <c r="CJ1050" s="18"/>
      <c r="CK1050" s="50" t="s">
        <v>172</v>
      </c>
    </row>
    <row r="1051" spans="3:89" s="29" customFormat="1" ht="15" customHeight="1">
      <c r="C1051" s="303" t="s">
        <v>328</v>
      </c>
      <c r="D1051" s="33"/>
      <c r="E1051" s="33"/>
      <c r="F1051" s="305">
        <v>0</v>
      </c>
      <c r="G1051" s="305">
        <v>0</v>
      </c>
      <c r="H1051" s="67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  <c r="CH1051" s="18"/>
      <c r="CI1051" s="18"/>
      <c r="CJ1051" s="18"/>
      <c r="CK1051" s="50" t="s">
        <v>172</v>
      </c>
    </row>
    <row r="1052" spans="3:89" s="29" customFormat="1" ht="15" customHeight="1">
      <c r="C1052" s="304" t="s">
        <v>327</v>
      </c>
      <c r="D1052" s="118">
        <f>IF(F$17="","",IF(E1052="",G1052+F1052,E1052))</f>
        <v>0</v>
      </c>
      <c r="E1052" s="33"/>
      <c r="F1052" s="121">
        <f>$D$686*F1051*(MAX(F519,F538,F558,F577)-MIN(F575,F556,F536,F517))</f>
        <v>0</v>
      </c>
      <c r="G1052" s="121">
        <f>$D$686*G1051*(MAX(G519,G538,G558,G577)-MIN(G575,G556,G536,G517))</f>
        <v>0</v>
      </c>
      <c r="H1052" s="67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  <c r="CH1052" s="18"/>
      <c r="CI1052" s="18"/>
      <c r="CJ1052" s="18"/>
      <c r="CK1052" s="50" t="s">
        <v>172</v>
      </c>
    </row>
    <row r="1053" spans="3:89" s="29" customFormat="1" ht="15" customHeight="1">
      <c r="C1053" s="303" t="s">
        <v>326</v>
      </c>
      <c r="D1053" s="33"/>
      <c r="E1053" s="33"/>
      <c r="F1053" s="282">
        <v>0</v>
      </c>
      <c r="G1053" s="282">
        <v>0</v>
      </c>
      <c r="H1053" s="67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  <c r="CH1053" s="18"/>
      <c r="CI1053" s="18"/>
      <c r="CJ1053" s="18"/>
      <c r="CK1053" s="50" t="s">
        <v>172</v>
      </c>
    </row>
    <row r="1054" spans="3:89" s="29" customFormat="1" ht="15" customHeight="1">
      <c r="C1054" s="207" t="s">
        <v>325</v>
      </c>
      <c r="D1054" s="33"/>
      <c r="E1054" s="33"/>
      <c r="F1054" s="282">
        <v>0</v>
      </c>
      <c r="G1054" s="282">
        <v>0</v>
      </c>
      <c r="H1054" s="67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50" t="s">
        <v>172</v>
      </c>
    </row>
    <row r="1055" spans="3:89" s="29" customFormat="1" ht="15" customHeight="1">
      <c r="C1055" s="34" t="s">
        <v>324</v>
      </c>
      <c r="D1055" s="118">
        <f>IF(F$17="","",IF(E1055="",G1055+F1055,E1055))</f>
        <v>0</v>
      </c>
      <c r="E1055" s="33"/>
      <c r="F1055" s="121">
        <f>(F177*F1053+F1054*F687)</f>
        <v>0</v>
      </c>
      <c r="G1055" s="121">
        <f>(G177*G1053+G1054*G687)</f>
        <v>0</v>
      </c>
      <c r="H1055" s="67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50" t="s">
        <v>172</v>
      </c>
    </row>
    <row r="1056" spans="3:89" s="29" customFormat="1" ht="15" customHeight="1">
      <c r="C1056" s="34" t="s">
        <v>323</v>
      </c>
      <c r="D1056" s="118">
        <f>IF(F$17="","",IF(E1056="",G1056+F1056,E1056))</f>
        <v>0</v>
      </c>
      <c r="F1056" s="282">
        <v>0</v>
      </c>
      <c r="G1056" s="282">
        <v>0</v>
      </c>
      <c r="H1056" s="67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  <c r="CH1056" s="18"/>
      <c r="CI1056" s="18"/>
      <c r="CJ1056" s="18"/>
      <c r="CK1056" s="50" t="s">
        <v>172</v>
      </c>
    </row>
    <row r="1057" spans="3:89" s="29" customFormat="1" ht="15" customHeight="1">
      <c r="C1057" s="34" t="str">
        <f>"Total "&amp;C1050</f>
        <v xml:space="preserve">Total Insurance </v>
      </c>
      <c r="D1057" s="118">
        <f>IF(F$17="","",IF(E1057="",G1057+F1057,E1057))</f>
        <v>0</v>
      </c>
      <c r="E1057" s="118"/>
      <c r="F1057" s="300">
        <f>F1055+F1052+F1056</f>
        <v>0</v>
      </c>
      <c r="G1057" s="300">
        <f>G1055+G1052+G1056</f>
        <v>0</v>
      </c>
      <c r="H1057" s="67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  <c r="CH1057" s="18"/>
      <c r="CI1057" s="18"/>
      <c r="CJ1057" s="18"/>
      <c r="CK1057" s="50" t="s">
        <v>172</v>
      </c>
    </row>
    <row r="1058" spans="3:89" s="29" customFormat="1" ht="15" customHeight="1">
      <c r="C1058" s="34"/>
      <c r="D1058" s="242"/>
      <c r="E1058" s="243"/>
      <c r="F1058" s="242"/>
      <c r="G1058" s="67"/>
      <c r="H1058" s="67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  <c r="CH1058" s="18"/>
      <c r="CI1058" s="18"/>
      <c r="CJ1058" s="18"/>
      <c r="CK1058" s="50" t="s">
        <v>172</v>
      </c>
    </row>
    <row r="1059" spans="3:89" s="29" customFormat="1" ht="15" customHeight="1">
      <c r="C1059" s="34" t="str">
        <f>C1050&amp;" Start Period"</f>
        <v>Insurance  Start Period</v>
      </c>
      <c r="D1059" s="282">
        <f>MIN(F1059:G1059)</f>
        <v>0</v>
      </c>
      <c r="E1059" s="243"/>
      <c r="F1059" s="282">
        <v>0</v>
      </c>
      <c r="G1059" s="282">
        <v>0</v>
      </c>
      <c r="H1059" s="67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  <c r="CH1059" s="18"/>
      <c r="CI1059" s="18"/>
      <c r="CJ1059" s="18"/>
      <c r="CK1059" s="50" t="s">
        <v>172</v>
      </c>
    </row>
    <row r="1060" spans="3:89" s="29" customFormat="1" ht="15" customHeight="1">
      <c r="C1060" s="207" t="s">
        <v>13</v>
      </c>
      <c r="D1060" s="206">
        <f>IF(D1059="","",INDEX($F$16:$CK$17,1,MATCH(D1059,$F$17:$CK$17,1)))</f>
        <v>42094</v>
      </c>
      <c r="E1060" s="243"/>
      <c r="F1060" s="206">
        <f>IF(F1059="","",INDEX($F$16:$CK$17,1,MATCH(F1059,$F$17:$CK$17,1)))</f>
        <v>42094</v>
      </c>
      <c r="G1060" s="206">
        <f>IF(G1059="","",INDEX($F$16:$CK$17,1,MATCH(G1059,$F$17:$CK$17,1)))</f>
        <v>42094</v>
      </c>
      <c r="H1060" s="67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50" t="s">
        <v>172</v>
      </c>
    </row>
    <row r="1061" spans="3:89" s="29" customFormat="1" ht="15" customHeight="1">
      <c r="C1061" s="34" t="str">
        <f>C1050&amp;" End Period"</f>
        <v>Insurance  End Period</v>
      </c>
      <c r="D1061" s="282">
        <f>MAX(F1061:G1061)</f>
        <v>0</v>
      </c>
      <c r="E1061" s="243"/>
      <c r="F1061" s="282">
        <v>0</v>
      </c>
      <c r="G1061" s="282">
        <v>0</v>
      </c>
      <c r="H1061" s="67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  <c r="CH1061" s="18"/>
      <c r="CI1061" s="18"/>
      <c r="CJ1061" s="18"/>
      <c r="CK1061" s="50" t="s">
        <v>172</v>
      </c>
    </row>
    <row r="1062" spans="3:89" s="29" customFormat="1" ht="15" customHeight="1">
      <c r="C1062" s="207" t="s">
        <v>13</v>
      </c>
      <c r="D1062" s="206">
        <f>IF(D1061="","",INDEX($F$16:$CK$17,1,MATCH(D1061,$F$17:$CK$17,1)))</f>
        <v>42094</v>
      </c>
      <c r="E1062" s="243"/>
      <c r="F1062" s="206">
        <f>IF(F1061="","",INDEX($F$16:$CK$17,1,MATCH(F1061,$F$17:$CK$17,1)))</f>
        <v>42094</v>
      </c>
      <c r="G1062" s="206">
        <f>IF(G1061="","",INDEX($F$16:$CK$17,1,MATCH(G1061,$F$17:$CK$17,1)))</f>
        <v>42094</v>
      </c>
      <c r="H1062" s="67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  <c r="CH1062" s="18"/>
      <c r="CI1062" s="18"/>
      <c r="CJ1062" s="18"/>
      <c r="CK1062" s="50" t="s">
        <v>172</v>
      </c>
    </row>
    <row r="1063" spans="3:89" s="29" customFormat="1" ht="15" customHeight="1">
      <c r="C1063" s="26"/>
      <c r="D1063" s="242"/>
      <c r="E1063" s="243"/>
      <c r="F1063" s="242"/>
      <c r="G1063" s="67"/>
      <c r="H1063" s="67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  <c r="CH1063" s="18"/>
      <c r="CI1063" s="18"/>
      <c r="CJ1063" s="18"/>
      <c r="CK1063" s="50" t="s">
        <v>172</v>
      </c>
    </row>
    <row r="1064" spans="3:89" s="29" customFormat="1" ht="15" customHeight="1">
      <c r="C1064" s="34" t="s">
        <v>300</v>
      </c>
      <c r="D1064" s="281" t="s">
        <v>299</v>
      </c>
      <c r="E1064" s="280">
        <f>IF(D1064=F1064,0,1)</f>
        <v>0</v>
      </c>
      <c r="F1064" s="279" t="s">
        <v>299</v>
      </c>
      <c r="G1064" s="279" t="s">
        <v>298</v>
      </c>
      <c r="H1064" s="67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  <c r="CH1064" s="18"/>
      <c r="CI1064" s="18"/>
      <c r="CJ1064" s="18"/>
      <c r="CK1064" s="50" t="s">
        <v>172</v>
      </c>
    </row>
    <row r="1065" spans="3:89" s="29" customFormat="1" ht="15" customHeight="1">
      <c r="C1065" s="34" t="s">
        <v>310</v>
      </c>
      <c r="D1065" s="281" t="s">
        <v>151</v>
      </c>
      <c r="E1065" s="280">
        <f>IF(D1065=F1065,0,1)</f>
        <v>0</v>
      </c>
      <c r="F1065" s="279" t="s">
        <v>151</v>
      </c>
      <c r="G1065" s="279" t="s">
        <v>309</v>
      </c>
      <c r="H1065" s="67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  <c r="CH1065" s="18"/>
      <c r="CI1065" s="18"/>
      <c r="CJ1065" s="18"/>
      <c r="CK1065" s="50" t="s">
        <v>172</v>
      </c>
    </row>
    <row r="1066" spans="3:89" s="29" customFormat="1" ht="15" customHeight="1">
      <c r="C1066" s="26"/>
      <c r="D1066" s="242"/>
      <c r="E1066" s="243"/>
      <c r="F1066" s="242"/>
      <c r="G1066" s="67"/>
      <c r="H1066" s="67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  <c r="CH1066" s="18"/>
      <c r="CI1066" s="18"/>
      <c r="CJ1066" s="18"/>
      <c r="CK1066" s="50" t="s">
        <v>172</v>
      </c>
    </row>
    <row r="1067" spans="3:89" s="29" customFormat="1" ht="15" customHeight="1">
      <c r="C1067" s="34" t="str">
        <f>F1050&amp;" "&amp;C1050</f>
        <v xml:space="preserve">Phase A Insurance </v>
      </c>
      <c r="D1067" s="274">
        <f>IF(F1059="",0,F1059)</f>
        <v>0</v>
      </c>
      <c r="E1067" s="274">
        <f>IF(F1061="",0,F1061)</f>
        <v>0</v>
      </c>
      <c r="F1067" s="121">
        <f t="shared" ref="F1067:AK1067" si="439">IF(F$17="","",IF(AND(F$17&gt;=$D1067,F$17&lt;=$E1067),$F$1057/($E1067-$D1067+1)))</f>
        <v>0</v>
      </c>
      <c r="G1067" s="121" t="b">
        <f t="shared" si="439"/>
        <v>0</v>
      </c>
      <c r="H1067" s="121" t="b">
        <f t="shared" si="439"/>
        <v>0</v>
      </c>
      <c r="I1067" s="121" t="b">
        <f t="shared" si="439"/>
        <v>0</v>
      </c>
      <c r="J1067" s="121" t="b">
        <f t="shared" si="439"/>
        <v>0</v>
      </c>
      <c r="K1067" s="121" t="b">
        <f t="shared" si="439"/>
        <v>0</v>
      </c>
      <c r="L1067" s="121" t="b">
        <f t="shared" si="439"/>
        <v>0</v>
      </c>
      <c r="M1067" s="121" t="b">
        <f t="shared" si="439"/>
        <v>0</v>
      </c>
      <c r="N1067" s="121" t="b">
        <f t="shared" si="439"/>
        <v>0</v>
      </c>
      <c r="O1067" s="121" t="b">
        <f t="shared" si="439"/>
        <v>0</v>
      </c>
      <c r="P1067" s="121" t="b">
        <f t="shared" si="439"/>
        <v>0</v>
      </c>
      <c r="Q1067" s="121" t="b">
        <f t="shared" si="439"/>
        <v>0</v>
      </c>
      <c r="R1067" s="121" t="b">
        <f t="shared" si="439"/>
        <v>0</v>
      </c>
      <c r="S1067" s="121" t="b">
        <f t="shared" si="439"/>
        <v>0</v>
      </c>
      <c r="T1067" s="121" t="b">
        <f t="shared" si="439"/>
        <v>0</v>
      </c>
      <c r="U1067" s="121" t="b">
        <f t="shared" si="439"/>
        <v>0</v>
      </c>
      <c r="V1067" s="121" t="b">
        <f t="shared" si="439"/>
        <v>0</v>
      </c>
      <c r="W1067" s="121" t="b">
        <f t="shared" si="439"/>
        <v>0</v>
      </c>
      <c r="X1067" s="121" t="b">
        <f t="shared" si="439"/>
        <v>0</v>
      </c>
      <c r="Y1067" s="121" t="b">
        <f t="shared" si="439"/>
        <v>0</v>
      </c>
      <c r="Z1067" s="121" t="b">
        <f t="shared" si="439"/>
        <v>0</v>
      </c>
      <c r="AA1067" s="121" t="b">
        <f t="shared" si="439"/>
        <v>0</v>
      </c>
      <c r="AB1067" s="121" t="b">
        <f t="shared" si="439"/>
        <v>0</v>
      </c>
      <c r="AC1067" s="121" t="b">
        <f t="shared" si="439"/>
        <v>0</v>
      </c>
      <c r="AD1067" s="121" t="b">
        <f t="shared" si="439"/>
        <v>0</v>
      </c>
      <c r="AE1067" s="121" t="b">
        <f t="shared" si="439"/>
        <v>0</v>
      </c>
      <c r="AF1067" s="121" t="b">
        <f t="shared" si="439"/>
        <v>0</v>
      </c>
      <c r="AG1067" s="121" t="b">
        <f t="shared" si="439"/>
        <v>0</v>
      </c>
      <c r="AH1067" s="121" t="b">
        <f t="shared" si="439"/>
        <v>0</v>
      </c>
      <c r="AI1067" s="121" t="b">
        <f t="shared" si="439"/>
        <v>0</v>
      </c>
      <c r="AJ1067" s="121" t="b">
        <f t="shared" si="439"/>
        <v>0</v>
      </c>
      <c r="AK1067" s="121" t="b">
        <f t="shared" si="439"/>
        <v>0</v>
      </c>
      <c r="AL1067" s="121" t="b">
        <f t="shared" ref="AL1067:BQ1067" si="440">IF(AL$17="","",IF(AND(AL$17&gt;=$D1067,AL$17&lt;=$E1067),$F$1057/($E1067-$D1067+1)))</f>
        <v>0</v>
      </c>
      <c r="AM1067" s="121" t="b">
        <f t="shared" si="440"/>
        <v>0</v>
      </c>
      <c r="AN1067" s="121" t="b">
        <f t="shared" si="440"/>
        <v>0</v>
      </c>
      <c r="AO1067" s="121" t="b">
        <f t="shared" si="440"/>
        <v>0</v>
      </c>
      <c r="AP1067" s="121" t="b">
        <f t="shared" si="440"/>
        <v>0</v>
      </c>
      <c r="AQ1067" s="121" t="b">
        <f t="shared" si="440"/>
        <v>0</v>
      </c>
      <c r="AR1067" s="121" t="b">
        <f t="shared" si="440"/>
        <v>0</v>
      </c>
      <c r="AS1067" s="121" t="b">
        <f t="shared" si="440"/>
        <v>0</v>
      </c>
      <c r="AT1067" s="121" t="b">
        <f t="shared" si="440"/>
        <v>0</v>
      </c>
      <c r="AU1067" s="121" t="b">
        <f t="shared" si="440"/>
        <v>0</v>
      </c>
      <c r="AV1067" s="121" t="b">
        <f t="shared" si="440"/>
        <v>0</v>
      </c>
      <c r="AW1067" s="121" t="b">
        <f t="shared" si="440"/>
        <v>0</v>
      </c>
      <c r="AX1067" s="121" t="b">
        <f t="shared" si="440"/>
        <v>0</v>
      </c>
      <c r="AY1067" s="121" t="b">
        <f t="shared" si="440"/>
        <v>0</v>
      </c>
      <c r="AZ1067" s="121" t="b">
        <f t="shared" si="440"/>
        <v>0</v>
      </c>
      <c r="BA1067" s="121" t="b">
        <f t="shared" si="440"/>
        <v>0</v>
      </c>
      <c r="BB1067" s="121" t="b">
        <f t="shared" si="440"/>
        <v>0</v>
      </c>
      <c r="BC1067" s="121" t="b">
        <f t="shared" si="440"/>
        <v>0</v>
      </c>
      <c r="BD1067" s="121" t="b">
        <f t="shared" si="440"/>
        <v>0</v>
      </c>
      <c r="BE1067" s="121" t="b">
        <f t="shared" si="440"/>
        <v>0</v>
      </c>
      <c r="BF1067" s="121" t="b">
        <f t="shared" si="440"/>
        <v>0</v>
      </c>
      <c r="BG1067" s="121" t="b">
        <f t="shared" si="440"/>
        <v>0</v>
      </c>
      <c r="BH1067" s="121" t="b">
        <f t="shared" si="440"/>
        <v>0</v>
      </c>
      <c r="BI1067" s="121" t="b">
        <f t="shared" si="440"/>
        <v>0</v>
      </c>
      <c r="BJ1067" s="121" t="b">
        <f t="shared" si="440"/>
        <v>0</v>
      </c>
      <c r="BK1067" s="121" t="b">
        <f t="shared" si="440"/>
        <v>0</v>
      </c>
      <c r="BL1067" s="121" t="b">
        <f t="shared" si="440"/>
        <v>0</v>
      </c>
      <c r="BM1067" s="121" t="b">
        <f t="shared" si="440"/>
        <v>0</v>
      </c>
      <c r="BN1067" s="121" t="b">
        <f t="shared" si="440"/>
        <v>0</v>
      </c>
      <c r="BO1067" s="121" t="str">
        <f t="shared" si="440"/>
        <v/>
      </c>
      <c r="BP1067" s="121" t="str">
        <f t="shared" si="440"/>
        <v/>
      </c>
      <c r="BQ1067" s="121" t="str">
        <f t="shared" si="440"/>
        <v/>
      </c>
      <c r="BR1067" s="121" t="str">
        <f t="shared" ref="BR1067:CI1067" si="441">IF(BR$17="","",IF(AND(BR$17&gt;=$D1067,BR$17&lt;=$E1067),$F$1057/($E1067-$D1067+1)))</f>
        <v/>
      </c>
      <c r="BS1067" s="121" t="str">
        <f t="shared" si="441"/>
        <v/>
      </c>
      <c r="BT1067" s="121" t="str">
        <f t="shared" si="441"/>
        <v/>
      </c>
      <c r="BU1067" s="121" t="str">
        <f t="shared" si="441"/>
        <v/>
      </c>
      <c r="BV1067" s="121" t="str">
        <f t="shared" si="441"/>
        <v/>
      </c>
      <c r="BW1067" s="121" t="str">
        <f t="shared" si="441"/>
        <v/>
      </c>
      <c r="BX1067" s="121" t="str">
        <f t="shared" si="441"/>
        <v/>
      </c>
      <c r="BY1067" s="121" t="str">
        <f t="shared" si="441"/>
        <v/>
      </c>
      <c r="BZ1067" s="121" t="str">
        <f t="shared" si="441"/>
        <v/>
      </c>
      <c r="CA1067" s="121" t="str">
        <f t="shared" si="441"/>
        <v/>
      </c>
      <c r="CB1067" s="121" t="str">
        <f t="shared" si="441"/>
        <v/>
      </c>
      <c r="CC1067" s="121" t="str">
        <f t="shared" si="441"/>
        <v/>
      </c>
      <c r="CD1067" s="121" t="str">
        <f t="shared" si="441"/>
        <v/>
      </c>
      <c r="CE1067" s="121" t="str">
        <f t="shared" si="441"/>
        <v/>
      </c>
      <c r="CF1067" s="121" t="str">
        <f t="shared" si="441"/>
        <v/>
      </c>
      <c r="CG1067" s="121" t="str">
        <f t="shared" si="441"/>
        <v/>
      </c>
      <c r="CH1067" s="121" t="str">
        <f t="shared" si="441"/>
        <v/>
      </c>
      <c r="CI1067" s="121" t="str">
        <f t="shared" si="441"/>
        <v/>
      </c>
      <c r="CJ1067" s="51">
        <f>SUM(F1067:CI1067)</f>
        <v>0</v>
      </c>
      <c r="CK1067" s="50" t="s">
        <v>172</v>
      </c>
    </row>
    <row r="1068" spans="3:89" s="29" customFormat="1" ht="15" customHeight="1">
      <c r="C1068" s="34" t="str">
        <f>G1050&amp;" "&amp;C1050</f>
        <v xml:space="preserve">Phase B Insurance </v>
      </c>
      <c r="D1068" s="273">
        <f>IF(G1059="",0,G1059)</f>
        <v>0</v>
      </c>
      <c r="E1068" s="273">
        <f>IF(G1061="",0,G1061)</f>
        <v>0</v>
      </c>
      <c r="F1068" s="277">
        <f>IF(F$17="","",IF(AND(F$17&gt;=$D1068,F$17&lt;=$E1068),$G$1057/($E1068-$D1068+1)))</f>
        <v>0</v>
      </c>
      <c r="G1068" s="277" t="b">
        <f t="shared" ref="G1068:BR1068" si="442">IF(G$17="","",IF(AND(G$17&gt;=$D1068,G$17&lt;=$E1068),$G$1057/($E1068-$D1068+1)))</f>
        <v>0</v>
      </c>
      <c r="H1068" s="277" t="b">
        <f t="shared" si="442"/>
        <v>0</v>
      </c>
      <c r="I1068" s="277" t="b">
        <f t="shared" si="442"/>
        <v>0</v>
      </c>
      <c r="J1068" s="277" t="b">
        <f t="shared" si="442"/>
        <v>0</v>
      </c>
      <c r="K1068" s="277" t="b">
        <f t="shared" si="442"/>
        <v>0</v>
      </c>
      <c r="L1068" s="277" t="b">
        <f t="shared" si="442"/>
        <v>0</v>
      </c>
      <c r="M1068" s="277" t="b">
        <f t="shared" si="442"/>
        <v>0</v>
      </c>
      <c r="N1068" s="277" t="b">
        <f t="shared" si="442"/>
        <v>0</v>
      </c>
      <c r="O1068" s="277" t="b">
        <f t="shared" si="442"/>
        <v>0</v>
      </c>
      <c r="P1068" s="277" t="b">
        <f t="shared" si="442"/>
        <v>0</v>
      </c>
      <c r="Q1068" s="277" t="b">
        <f t="shared" si="442"/>
        <v>0</v>
      </c>
      <c r="R1068" s="277" t="b">
        <f t="shared" si="442"/>
        <v>0</v>
      </c>
      <c r="S1068" s="277" t="b">
        <f t="shared" si="442"/>
        <v>0</v>
      </c>
      <c r="T1068" s="277" t="b">
        <f t="shared" si="442"/>
        <v>0</v>
      </c>
      <c r="U1068" s="277" t="b">
        <f t="shared" si="442"/>
        <v>0</v>
      </c>
      <c r="V1068" s="277" t="b">
        <f t="shared" si="442"/>
        <v>0</v>
      </c>
      <c r="W1068" s="277" t="b">
        <f t="shared" si="442"/>
        <v>0</v>
      </c>
      <c r="X1068" s="277" t="b">
        <f t="shared" si="442"/>
        <v>0</v>
      </c>
      <c r="Y1068" s="277" t="b">
        <f t="shared" si="442"/>
        <v>0</v>
      </c>
      <c r="Z1068" s="277" t="b">
        <f t="shared" si="442"/>
        <v>0</v>
      </c>
      <c r="AA1068" s="277" t="b">
        <f t="shared" si="442"/>
        <v>0</v>
      </c>
      <c r="AB1068" s="277" t="b">
        <f t="shared" si="442"/>
        <v>0</v>
      </c>
      <c r="AC1068" s="277" t="b">
        <f t="shared" si="442"/>
        <v>0</v>
      </c>
      <c r="AD1068" s="277" t="b">
        <f t="shared" si="442"/>
        <v>0</v>
      </c>
      <c r="AE1068" s="277" t="b">
        <f t="shared" si="442"/>
        <v>0</v>
      </c>
      <c r="AF1068" s="277" t="b">
        <f t="shared" si="442"/>
        <v>0</v>
      </c>
      <c r="AG1068" s="277" t="b">
        <f t="shared" si="442"/>
        <v>0</v>
      </c>
      <c r="AH1068" s="277" t="b">
        <f t="shared" si="442"/>
        <v>0</v>
      </c>
      <c r="AI1068" s="277" t="b">
        <f t="shared" si="442"/>
        <v>0</v>
      </c>
      <c r="AJ1068" s="277" t="b">
        <f t="shared" si="442"/>
        <v>0</v>
      </c>
      <c r="AK1068" s="277" t="b">
        <f t="shared" si="442"/>
        <v>0</v>
      </c>
      <c r="AL1068" s="277" t="b">
        <f t="shared" si="442"/>
        <v>0</v>
      </c>
      <c r="AM1068" s="277" t="b">
        <f t="shared" si="442"/>
        <v>0</v>
      </c>
      <c r="AN1068" s="277" t="b">
        <f t="shared" si="442"/>
        <v>0</v>
      </c>
      <c r="AO1068" s="277" t="b">
        <f t="shared" si="442"/>
        <v>0</v>
      </c>
      <c r="AP1068" s="277" t="b">
        <f t="shared" si="442"/>
        <v>0</v>
      </c>
      <c r="AQ1068" s="277" t="b">
        <f t="shared" si="442"/>
        <v>0</v>
      </c>
      <c r="AR1068" s="277" t="b">
        <f t="shared" si="442"/>
        <v>0</v>
      </c>
      <c r="AS1068" s="277" t="b">
        <f t="shared" si="442"/>
        <v>0</v>
      </c>
      <c r="AT1068" s="277" t="b">
        <f t="shared" si="442"/>
        <v>0</v>
      </c>
      <c r="AU1068" s="277" t="b">
        <f t="shared" si="442"/>
        <v>0</v>
      </c>
      <c r="AV1068" s="277" t="b">
        <f t="shared" si="442"/>
        <v>0</v>
      </c>
      <c r="AW1068" s="277" t="b">
        <f t="shared" si="442"/>
        <v>0</v>
      </c>
      <c r="AX1068" s="277" t="b">
        <f t="shared" si="442"/>
        <v>0</v>
      </c>
      <c r="AY1068" s="277" t="b">
        <f t="shared" si="442"/>
        <v>0</v>
      </c>
      <c r="AZ1068" s="277" t="b">
        <f t="shared" si="442"/>
        <v>0</v>
      </c>
      <c r="BA1068" s="277" t="b">
        <f t="shared" si="442"/>
        <v>0</v>
      </c>
      <c r="BB1068" s="277" t="b">
        <f t="shared" si="442"/>
        <v>0</v>
      </c>
      <c r="BC1068" s="277" t="b">
        <f t="shared" si="442"/>
        <v>0</v>
      </c>
      <c r="BD1068" s="277" t="b">
        <f t="shared" si="442"/>
        <v>0</v>
      </c>
      <c r="BE1068" s="277" t="b">
        <f t="shared" si="442"/>
        <v>0</v>
      </c>
      <c r="BF1068" s="277" t="b">
        <f t="shared" si="442"/>
        <v>0</v>
      </c>
      <c r="BG1068" s="277" t="b">
        <f t="shared" si="442"/>
        <v>0</v>
      </c>
      <c r="BH1068" s="277" t="b">
        <f t="shared" si="442"/>
        <v>0</v>
      </c>
      <c r="BI1068" s="277" t="b">
        <f t="shared" si="442"/>
        <v>0</v>
      </c>
      <c r="BJ1068" s="277" t="b">
        <f t="shared" si="442"/>
        <v>0</v>
      </c>
      <c r="BK1068" s="277" t="b">
        <f t="shared" si="442"/>
        <v>0</v>
      </c>
      <c r="BL1068" s="277" t="b">
        <f t="shared" si="442"/>
        <v>0</v>
      </c>
      <c r="BM1068" s="277" t="b">
        <f t="shared" si="442"/>
        <v>0</v>
      </c>
      <c r="BN1068" s="277" t="b">
        <f t="shared" si="442"/>
        <v>0</v>
      </c>
      <c r="BO1068" s="277" t="str">
        <f t="shared" si="442"/>
        <v/>
      </c>
      <c r="BP1068" s="277" t="str">
        <f t="shared" si="442"/>
        <v/>
      </c>
      <c r="BQ1068" s="277" t="str">
        <f t="shared" si="442"/>
        <v/>
      </c>
      <c r="BR1068" s="277" t="str">
        <f t="shared" si="442"/>
        <v/>
      </c>
      <c r="BS1068" s="277" t="str">
        <f t="shared" ref="BS1068:CI1068" si="443">IF(BS$17="","",IF(AND(BS$17&gt;=$D1068,BS$17&lt;=$E1068),$G$1057/($E1068-$D1068+1)))</f>
        <v/>
      </c>
      <c r="BT1068" s="277" t="str">
        <f t="shared" si="443"/>
        <v/>
      </c>
      <c r="BU1068" s="277" t="str">
        <f t="shared" si="443"/>
        <v/>
      </c>
      <c r="BV1068" s="277" t="str">
        <f t="shared" si="443"/>
        <v/>
      </c>
      <c r="BW1068" s="277" t="str">
        <f t="shared" si="443"/>
        <v/>
      </c>
      <c r="BX1068" s="277" t="str">
        <f t="shared" si="443"/>
        <v/>
      </c>
      <c r="BY1068" s="277" t="str">
        <f t="shared" si="443"/>
        <v/>
      </c>
      <c r="BZ1068" s="277" t="str">
        <f t="shared" si="443"/>
        <v/>
      </c>
      <c r="CA1068" s="277" t="str">
        <f t="shared" si="443"/>
        <v/>
      </c>
      <c r="CB1068" s="277" t="str">
        <f t="shared" si="443"/>
        <v/>
      </c>
      <c r="CC1068" s="277" t="str">
        <f t="shared" si="443"/>
        <v/>
      </c>
      <c r="CD1068" s="277" t="str">
        <f t="shared" si="443"/>
        <v/>
      </c>
      <c r="CE1068" s="277" t="str">
        <f t="shared" si="443"/>
        <v/>
      </c>
      <c r="CF1068" s="277" t="str">
        <f t="shared" si="443"/>
        <v/>
      </c>
      <c r="CG1068" s="277" t="str">
        <f t="shared" si="443"/>
        <v/>
      </c>
      <c r="CH1068" s="277" t="str">
        <f t="shared" si="443"/>
        <v/>
      </c>
      <c r="CI1068" s="277" t="str">
        <f t="shared" si="443"/>
        <v/>
      </c>
      <c r="CJ1068" s="60">
        <f>SUM(F1068:CI1068)</f>
        <v>0</v>
      </c>
      <c r="CK1068" s="50" t="s">
        <v>172</v>
      </c>
    </row>
    <row r="1069" spans="3:89" s="29" customFormat="1" ht="15" customHeight="1">
      <c r="C1069" s="271" t="str">
        <f>"Total "&amp;C1050</f>
        <v xml:space="preserve">Total Insurance </v>
      </c>
      <c r="D1069" s="270">
        <f>IF(D1059="",0,D1059)</f>
        <v>0</v>
      </c>
      <c r="E1069" s="270">
        <f>IF(D1061="",0,D1061)</f>
        <v>0</v>
      </c>
      <c r="F1069" s="278">
        <f t="shared" ref="F1069:AK1069" si="444">IF(F$17="","",IF($E$1064=0,SUM(F1067:F1068),IF(AND(F$17&gt;=$D$1069,F$17&lt;=$E1069),$D$1057/($E1069-$D1069+1),0)))</f>
        <v>0</v>
      </c>
      <c r="G1069" s="278">
        <f t="shared" si="444"/>
        <v>0</v>
      </c>
      <c r="H1069" s="278">
        <f t="shared" si="444"/>
        <v>0</v>
      </c>
      <c r="I1069" s="278">
        <f t="shared" si="444"/>
        <v>0</v>
      </c>
      <c r="J1069" s="278">
        <f t="shared" si="444"/>
        <v>0</v>
      </c>
      <c r="K1069" s="278">
        <f t="shared" si="444"/>
        <v>0</v>
      </c>
      <c r="L1069" s="278">
        <f t="shared" si="444"/>
        <v>0</v>
      </c>
      <c r="M1069" s="278">
        <f t="shared" si="444"/>
        <v>0</v>
      </c>
      <c r="N1069" s="278">
        <f t="shared" si="444"/>
        <v>0</v>
      </c>
      <c r="O1069" s="278">
        <f t="shared" si="444"/>
        <v>0</v>
      </c>
      <c r="P1069" s="278">
        <f t="shared" si="444"/>
        <v>0</v>
      </c>
      <c r="Q1069" s="278">
        <f t="shared" si="444"/>
        <v>0</v>
      </c>
      <c r="R1069" s="278">
        <f t="shared" si="444"/>
        <v>0</v>
      </c>
      <c r="S1069" s="278">
        <f t="shared" si="444"/>
        <v>0</v>
      </c>
      <c r="T1069" s="278">
        <f t="shared" si="444"/>
        <v>0</v>
      </c>
      <c r="U1069" s="278">
        <f t="shared" si="444"/>
        <v>0</v>
      </c>
      <c r="V1069" s="278">
        <f t="shared" si="444"/>
        <v>0</v>
      </c>
      <c r="W1069" s="278">
        <f t="shared" si="444"/>
        <v>0</v>
      </c>
      <c r="X1069" s="278">
        <f t="shared" si="444"/>
        <v>0</v>
      </c>
      <c r="Y1069" s="278">
        <f t="shared" si="444"/>
        <v>0</v>
      </c>
      <c r="Z1069" s="278">
        <f t="shared" si="444"/>
        <v>0</v>
      </c>
      <c r="AA1069" s="278">
        <f t="shared" si="444"/>
        <v>0</v>
      </c>
      <c r="AB1069" s="278">
        <f t="shared" si="444"/>
        <v>0</v>
      </c>
      <c r="AC1069" s="278">
        <f t="shared" si="444"/>
        <v>0</v>
      </c>
      <c r="AD1069" s="278">
        <f t="shared" si="444"/>
        <v>0</v>
      </c>
      <c r="AE1069" s="278">
        <f t="shared" si="444"/>
        <v>0</v>
      </c>
      <c r="AF1069" s="278">
        <f t="shared" si="444"/>
        <v>0</v>
      </c>
      <c r="AG1069" s="278">
        <f t="shared" si="444"/>
        <v>0</v>
      </c>
      <c r="AH1069" s="278">
        <f t="shared" si="444"/>
        <v>0</v>
      </c>
      <c r="AI1069" s="278">
        <f t="shared" si="444"/>
        <v>0</v>
      </c>
      <c r="AJ1069" s="278">
        <f t="shared" si="444"/>
        <v>0</v>
      </c>
      <c r="AK1069" s="278">
        <f t="shared" si="444"/>
        <v>0</v>
      </c>
      <c r="AL1069" s="278">
        <f t="shared" ref="AL1069:BQ1069" si="445">IF(AL$17="","",IF($E$1064=0,SUM(AL1067:AL1068),IF(AND(AL$17&gt;=$D$1069,AL$17&lt;=$E1069),$D$1057/($E1069-$D1069+1),0)))</f>
        <v>0</v>
      </c>
      <c r="AM1069" s="278">
        <f t="shared" si="445"/>
        <v>0</v>
      </c>
      <c r="AN1069" s="278">
        <f t="shared" si="445"/>
        <v>0</v>
      </c>
      <c r="AO1069" s="278">
        <f t="shared" si="445"/>
        <v>0</v>
      </c>
      <c r="AP1069" s="278">
        <f t="shared" si="445"/>
        <v>0</v>
      </c>
      <c r="AQ1069" s="278">
        <f t="shared" si="445"/>
        <v>0</v>
      </c>
      <c r="AR1069" s="278">
        <f t="shared" si="445"/>
        <v>0</v>
      </c>
      <c r="AS1069" s="278">
        <f t="shared" si="445"/>
        <v>0</v>
      </c>
      <c r="AT1069" s="278">
        <f t="shared" si="445"/>
        <v>0</v>
      </c>
      <c r="AU1069" s="278">
        <f t="shared" si="445"/>
        <v>0</v>
      </c>
      <c r="AV1069" s="278">
        <f t="shared" si="445"/>
        <v>0</v>
      </c>
      <c r="AW1069" s="278">
        <f t="shared" si="445"/>
        <v>0</v>
      </c>
      <c r="AX1069" s="278">
        <f t="shared" si="445"/>
        <v>0</v>
      </c>
      <c r="AY1069" s="278">
        <f t="shared" si="445"/>
        <v>0</v>
      </c>
      <c r="AZ1069" s="278">
        <f t="shared" si="445"/>
        <v>0</v>
      </c>
      <c r="BA1069" s="278">
        <f t="shared" si="445"/>
        <v>0</v>
      </c>
      <c r="BB1069" s="278">
        <f t="shared" si="445"/>
        <v>0</v>
      </c>
      <c r="BC1069" s="278">
        <f t="shared" si="445"/>
        <v>0</v>
      </c>
      <c r="BD1069" s="278">
        <f t="shared" si="445"/>
        <v>0</v>
      </c>
      <c r="BE1069" s="278">
        <f t="shared" si="445"/>
        <v>0</v>
      </c>
      <c r="BF1069" s="278">
        <f t="shared" si="445"/>
        <v>0</v>
      </c>
      <c r="BG1069" s="278">
        <f t="shared" si="445"/>
        <v>0</v>
      </c>
      <c r="BH1069" s="278">
        <f t="shared" si="445"/>
        <v>0</v>
      </c>
      <c r="BI1069" s="278">
        <f t="shared" si="445"/>
        <v>0</v>
      </c>
      <c r="BJ1069" s="278">
        <f t="shared" si="445"/>
        <v>0</v>
      </c>
      <c r="BK1069" s="278">
        <f t="shared" si="445"/>
        <v>0</v>
      </c>
      <c r="BL1069" s="278">
        <f t="shared" si="445"/>
        <v>0</v>
      </c>
      <c r="BM1069" s="278">
        <f t="shared" si="445"/>
        <v>0</v>
      </c>
      <c r="BN1069" s="278">
        <f t="shared" si="445"/>
        <v>0</v>
      </c>
      <c r="BO1069" s="278" t="str">
        <f t="shared" si="445"/>
        <v/>
      </c>
      <c r="BP1069" s="278" t="str">
        <f t="shared" si="445"/>
        <v/>
      </c>
      <c r="BQ1069" s="278" t="str">
        <f t="shared" si="445"/>
        <v/>
      </c>
      <c r="BR1069" s="278" t="str">
        <f t="shared" ref="BR1069:CI1069" si="446">IF(BR$17="","",IF($E$1064=0,SUM(BR1067:BR1068),IF(AND(BR$17&gt;=$D$1069,BR$17&lt;=$E1069),$D$1057/($E1069-$D1069+1),0)))</f>
        <v/>
      </c>
      <c r="BS1069" s="278" t="str">
        <f t="shared" si="446"/>
        <v/>
      </c>
      <c r="BT1069" s="278" t="str">
        <f t="shared" si="446"/>
        <v/>
      </c>
      <c r="BU1069" s="278" t="str">
        <f t="shared" si="446"/>
        <v/>
      </c>
      <c r="BV1069" s="278" t="str">
        <f t="shared" si="446"/>
        <v/>
      </c>
      <c r="BW1069" s="278" t="str">
        <f t="shared" si="446"/>
        <v/>
      </c>
      <c r="BX1069" s="278" t="str">
        <f t="shared" si="446"/>
        <v/>
      </c>
      <c r="BY1069" s="278" t="str">
        <f t="shared" si="446"/>
        <v/>
      </c>
      <c r="BZ1069" s="278" t="str">
        <f t="shared" si="446"/>
        <v/>
      </c>
      <c r="CA1069" s="278" t="str">
        <f t="shared" si="446"/>
        <v/>
      </c>
      <c r="CB1069" s="278" t="str">
        <f t="shared" si="446"/>
        <v/>
      </c>
      <c r="CC1069" s="278" t="str">
        <f t="shared" si="446"/>
        <v/>
      </c>
      <c r="CD1069" s="278" t="str">
        <f t="shared" si="446"/>
        <v/>
      </c>
      <c r="CE1069" s="278" t="str">
        <f t="shared" si="446"/>
        <v/>
      </c>
      <c r="CF1069" s="278" t="str">
        <f t="shared" si="446"/>
        <v/>
      </c>
      <c r="CG1069" s="278" t="str">
        <f t="shared" si="446"/>
        <v/>
      </c>
      <c r="CH1069" s="278" t="str">
        <f t="shared" si="446"/>
        <v/>
      </c>
      <c r="CI1069" s="278" t="str">
        <f t="shared" si="446"/>
        <v/>
      </c>
      <c r="CJ1069" s="51">
        <f>SUM(F1069:CI1069)</f>
        <v>0</v>
      </c>
      <c r="CK1069" s="50" t="s">
        <v>172</v>
      </c>
    </row>
    <row r="1070" spans="3:89" s="29" customFormat="1" ht="15" customHeight="1">
      <c r="C1070" s="34"/>
      <c r="D1070" s="289"/>
      <c r="E1070" s="289"/>
      <c r="F1070" s="39"/>
      <c r="G1070" s="39"/>
      <c r="H1070" s="39"/>
      <c r="I1070" s="39"/>
      <c r="J1070" s="39"/>
      <c r="K1070" s="39"/>
      <c r="L1070" s="39"/>
      <c r="M1070" s="39"/>
      <c r="N1070" s="39"/>
      <c r="O1070" s="39"/>
      <c r="P1070" s="39"/>
      <c r="Q1070" s="39"/>
      <c r="R1070" s="39"/>
      <c r="S1070" s="39"/>
      <c r="T1070" s="39"/>
      <c r="U1070" s="39"/>
      <c r="V1070" s="39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39"/>
      <c r="AT1070" s="39"/>
      <c r="AU1070" s="39"/>
      <c r="AV1070" s="39"/>
      <c r="AW1070" s="39"/>
      <c r="AX1070" s="39"/>
      <c r="AY1070" s="39"/>
      <c r="AZ1070" s="39"/>
      <c r="BA1070" s="39"/>
      <c r="BB1070" s="39"/>
      <c r="BC1070" s="39"/>
      <c r="BD1070" s="39"/>
      <c r="BE1070" s="39"/>
      <c r="BF1070" s="39"/>
      <c r="BG1070" s="39"/>
      <c r="BH1070" s="39"/>
      <c r="BI1070" s="39"/>
      <c r="BJ1070" s="39"/>
      <c r="BK1070" s="39"/>
      <c r="BL1070" s="39"/>
      <c r="BM1070" s="39"/>
      <c r="BN1070" s="39"/>
      <c r="BO1070" s="39"/>
      <c r="BP1070" s="39"/>
      <c r="BQ1070" s="39"/>
      <c r="BR1070" s="39"/>
      <c r="BS1070" s="39"/>
      <c r="BT1070" s="39"/>
      <c r="BU1070" s="39"/>
      <c r="BV1070" s="39"/>
      <c r="BW1070" s="39"/>
      <c r="BX1070" s="39"/>
      <c r="BY1070" s="39"/>
      <c r="BZ1070" s="39"/>
      <c r="CA1070" s="39"/>
      <c r="CB1070" s="39"/>
      <c r="CC1070" s="39"/>
      <c r="CD1070" s="39"/>
      <c r="CE1070" s="39"/>
      <c r="CF1070" s="39"/>
      <c r="CG1070" s="39"/>
      <c r="CH1070" s="39"/>
      <c r="CI1070" s="39"/>
      <c r="CJ1070" s="18"/>
      <c r="CK1070" s="50" t="s">
        <v>172</v>
      </c>
    </row>
    <row r="1071" spans="3:89" s="29" customFormat="1" ht="15" customHeight="1">
      <c r="C1071" s="34"/>
      <c r="D1071" s="289"/>
      <c r="E1071" s="289"/>
      <c r="F1071" s="39"/>
      <c r="G1071" s="39"/>
      <c r="H1071" s="39"/>
      <c r="I1071" s="39"/>
      <c r="J1071" s="39"/>
      <c r="K1071" s="39"/>
      <c r="L1071" s="39"/>
      <c r="M1071" s="39"/>
      <c r="N1071" s="39"/>
      <c r="O1071" s="39"/>
      <c r="P1071" s="39"/>
      <c r="Q1071" s="39"/>
      <c r="R1071" s="39"/>
      <c r="S1071" s="39"/>
      <c r="T1071" s="39"/>
      <c r="U1071" s="39"/>
      <c r="V1071" s="39"/>
      <c r="W1071" s="39"/>
      <c r="X1071" s="39"/>
      <c r="Y1071" s="39"/>
      <c r="Z1071" s="39"/>
      <c r="AA1071" s="39"/>
      <c r="AB1071" s="39"/>
      <c r="AC1071" s="39"/>
      <c r="AD1071" s="39"/>
      <c r="AE1071" s="39"/>
      <c r="AF1071" s="39"/>
      <c r="AG1071" s="39"/>
      <c r="AH1071" s="39"/>
      <c r="AI1071" s="39"/>
      <c r="AJ1071" s="39"/>
      <c r="AK1071" s="39"/>
      <c r="AL1071" s="39"/>
      <c r="AM1071" s="39"/>
      <c r="AN1071" s="39"/>
      <c r="AO1071" s="39"/>
      <c r="AP1071" s="39"/>
      <c r="AQ1071" s="39"/>
      <c r="AR1071" s="39"/>
      <c r="AS1071" s="39"/>
      <c r="AT1071" s="39"/>
      <c r="AU1071" s="39"/>
      <c r="AV1071" s="39"/>
      <c r="AW1071" s="39"/>
      <c r="AX1071" s="39"/>
      <c r="AY1071" s="39"/>
      <c r="AZ1071" s="39"/>
      <c r="BA1071" s="39"/>
      <c r="BB1071" s="39"/>
      <c r="BC1071" s="39"/>
      <c r="BD1071" s="39"/>
      <c r="BE1071" s="39"/>
      <c r="BF1071" s="39"/>
      <c r="BG1071" s="39"/>
      <c r="BH1071" s="39"/>
      <c r="BI1071" s="39"/>
      <c r="BJ1071" s="39"/>
      <c r="BK1071" s="39"/>
      <c r="BL1071" s="39"/>
      <c r="BM1071" s="39"/>
      <c r="BN1071" s="39"/>
      <c r="BO1071" s="39"/>
      <c r="BP1071" s="39"/>
      <c r="BQ1071" s="39"/>
      <c r="BR1071" s="39"/>
      <c r="BS1071" s="39"/>
      <c r="BT1071" s="39"/>
      <c r="BU1071" s="39"/>
      <c r="BV1071" s="39"/>
      <c r="BW1071" s="39"/>
      <c r="BX1071" s="39"/>
      <c r="BY1071" s="39"/>
      <c r="BZ1071" s="39"/>
      <c r="CA1071" s="39"/>
      <c r="CB1071" s="39"/>
      <c r="CC1071" s="39"/>
      <c r="CD1071" s="39"/>
      <c r="CE1071" s="39"/>
      <c r="CF1071" s="39"/>
      <c r="CG1071" s="39"/>
      <c r="CH1071" s="39"/>
      <c r="CI1071" s="39"/>
      <c r="CJ1071" s="18"/>
      <c r="CK1071" s="50" t="s">
        <v>172</v>
      </c>
    </row>
    <row r="1072" spans="3:89" s="29" customFormat="1" ht="15" customHeight="1">
      <c r="C1072" s="161" t="s">
        <v>565</v>
      </c>
      <c r="D1072" s="161"/>
      <c r="E1072" s="161"/>
      <c r="F1072" s="161"/>
      <c r="G1072" s="161"/>
      <c r="H1072" s="161"/>
      <c r="I1072" s="161"/>
      <c r="J1072" s="161"/>
      <c r="K1072" s="161"/>
      <c r="L1072" s="161"/>
      <c r="M1072" s="161"/>
      <c r="N1072" s="161"/>
      <c r="O1072" s="161"/>
      <c r="P1072" s="161"/>
      <c r="Q1072" s="161"/>
      <c r="R1072" s="161"/>
      <c r="S1072" s="161"/>
      <c r="T1072" s="161"/>
      <c r="U1072" s="161"/>
      <c r="V1072" s="161"/>
      <c r="W1072" s="161"/>
      <c r="X1072" s="161"/>
      <c r="Y1072" s="161"/>
      <c r="Z1072" s="161"/>
      <c r="AA1072" s="161"/>
      <c r="AB1072" s="161"/>
      <c r="AC1072" s="161"/>
      <c r="AD1072" s="161"/>
      <c r="AE1072" s="161"/>
      <c r="AF1072" s="161"/>
      <c r="AG1072" s="161"/>
      <c r="AH1072" s="161"/>
      <c r="AI1072" s="161"/>
      <c r="AJ1072" s="161"/>
      <c r="AK1072" s="161"/>
      <c r="AL1072" s="161"/>
      <c r="AM1072" s="161"/>
      <c r="AN1072" s="161"/>
      <c r="AO1072" s="161"/>
      <c r="AP1072" s="161"/>
      <c r="AQ1072" s="161"/>
      <c r="AR1072" s="161"/>
      <c r="AS1072" s="161"/>
      <c r="AT1072" s="161"/>
      <c r="AU1072" s="161"/>
      <c r="AV1072" s="161"/>
      <c r="AW1072" s="161"/>
      <c r="AX1072" s="161"/>
      <c r="AY1072" s="161"/>
      <c r="AZ1072" s="161"/>
      <c r="BA1072" s="161"/>
      <c r="BB1072" s="161"/>
      <c r="BC1072" s="161"/>
      <c r="BD1072" s="161"/>
      <c r="BE1072" s="161"/>
      <c r="BF1072" s="161"/>
      <c r="BG1072" s="161"/>
      <c r="BH1072" s="161"/>
      <c r="BI1072" s="161"/>
      <c r="BJ1072" s="161"/>
      <c r="BK1072" s="161"/>
      <c r="BL1072" s="161"/>
      <c r="BM1072" s="161"/>
      <c r="BN1072" s="161"/>
      <c r="BO1072" s="161"/>
      <c r="BP1072" s="161"/>
      <c r="BQ1072" s="161"/>
      <c r="BR1072" s="161"/>
      <c r="BS1072" s="161"/>
      <c r="BT1072" s="161"/>
      <c r="BU1072" s="161"/>
      <c r="BV1072" s="161"/>
      <c r="BW1072" s="161"/>
      <c r="BX1072" s="161"/>
      <c r="BY1072" s="161"/>
      <c r="BZ1072" s="161"/>
      <c r="CA1072" s="161"/>
      <c r="CB1072" s="161"/>
      <c r="CC1072" s="161"/>
      <c r="CD1072" s="161"/>
      <c r="CE1072" s="161"/>
      <c r="CF1072" s="161"/>
      <c r="CG1072" s="161"/>
      <c r="CH1072" s="161"/>
      <c r="CI1072" s="161"/>
      <c r="CJ1072" s="161"/>
      <c r="CK1072" s="50" t="s">
        <v>172</v>
      </c>
    </row>
    <row r="1073" spans="3:89" s="29" customFormat="1" ht="15" customHeight="1">
      <c r="D1073" s="291"/>
      <c r="E1073" s="291"/>
      <c r="F1073" s="300"/>
      <c r="G1073" s="300"/>
      <c r="H1073" s="300"/>
      <c r="I1073" s="300"/>
      <c r="J1073" s="300"/>
      <c r="K1073" s="300"/>
      <c r="L1073" s="300"/>
      <c r="M1073" s="300"/>
      <c r="N1073" s="300"/>
      <c r="O1073" s="300"/>
      <c r="P1073" s="300"/>
      <c r="Q1073" s="300"/>
      <c r="R1073" s="300"/>
      <c r="S1073" s="300"/>
      <c r="T1073" s="300"/>
      <c r="U1073" s="300"/>
      <c r="V1073" s="300"/>
      <c r="W1073" s="300"/>
      <c r="X1073" s="300"/>
      <c r="Y1073" s="300"/>
      <c r="Z1073" s="300"/>
      <c r="AA1073" s="300"/>
      <c r="AB1073" s="300"/>
      <c r="AC1073" s="300"/>
      <c r="AD1073" s="300"/>
      <c r="AE1073" s="300"/>
      <c r="AF1073" s="300"/>
      <c r="AG1073" s="300"/>
      <c r="AH1073" s="300"/>
      <c r="AI1073" s="300"/>
      <c r="AJ1073" s="300"/>
      <c r="AK1073" s="300"/>
      <c r="AL1073" s="300"/>
      <c r="AM1073" s="300"/>
      <c r="AN1073" s="300"/>
      <c r="AO1073" s="300"/>
      <c r="AP1073" s="300"/>
      <c r="AQ1073" s="300"/>
      <c r="AR1073" s="300"/>
      <c r="AS1073" s="300"/>
      <c r="AT1073" s="300"/>
      <c r="AU1073" s="300"/>
      <c r="AV1073" s="300"/>
      <c r="AW1073" s="300"/>
      <c r="AX1073" s="300"/>
      <c r="AY1073" s="300"/>
      <c r="AZ1073" s="300"/>
      <c r="BA1073" s="300"/>
      <c r="BB1073" s="300"/>
      <c r="BC1073" s="300"/>
      <c r="BD1073" s="300"/>
      <c r="BE1073" s="300"/>
      <c r="BF1073" s="300"/>
      <c r="BG1073" s="300"/>
      <c r="BH1073" s="300"/>
      <c r="BI1073" s="300"/>
      <c r="BJ1073" s="300"/>
      <c r="BK1073" s="300"/>
      <c r="BL1073" s="300"/>
      <c r="BM1073" s="300"/>
      <c r="BN1073" s="300"/>
      <c r="BO1073" s="300"/>
      <c r="BP1073" s="300"/>
      <c r="BQ1073" s="300"/>
      <c r="BR1073" s="300"/>
      <c r="BS1073" s="300"/>
      <c r="BT1073" s="300"/>
      <c r="BU1073" s="300"/>
      <c r="BV1073" s="300"/>
      <c r="BW1073" s="300"/>
      <c r="BX1073" s="300"/>
      <c r="BY1073" s="300"/>
      <c r="BZ1073" s="300"/>
      <c r="CA1073" s="300"/>
      <c r="CB1073" s="300"/>
      <c r="CC1073" s="300"/>
      <c r="CD1073" s="300"/>
      <c r="CE1073" s="300"/>
      <c r="CF1073" s="300"/>
      <c r="CG1073" s="300"/>
      <c r="CH1073" s="300"/>
      <c r="CI1073" s="300"/>
      <c r="CJ1073" s="18"/>
      <c r="CK1073" s="50" t="s">
        <v>172</v>
      </c>
    </row>
    <row r="1074" spans="3:89" s="29" customFormat="1" ht="15" customHeight="1">
      <c r="C1074" s="266" t="str">
        <f>C1072</f>
        <v>Soft Cost Contingency</v>
      </c>
      <c r="D1074" s="249" t="s">
        <v>296</v>
      </c>
      <c r="E1074" s="249" t="s">
        <v>303</v>
      </c>
      <c r="F1074" s="265" t="s">
        <v>295</v>
      </c>
      <c r="G1074" s="264" t="s">
        <v>294</v>
      </c>
      <c r="H1074" s="300"/>
      <c r="I1074" s="300"/>
      <c r="J1074" s="300"/>
      <c r="K1074" s="300"/>
      <c r="L1074" s="300"/>
      <c r="M1074" s="300"/>
      <c r="N1074" s="300"/>
      <c r="O1074" s="300"/>
      <c r="P1074" s="300"/>
      <c r="Q1074" s="300"/>
      <c r="R1074" s="300"/>
      <c r="S1074" s="300"/>
      <c r="T1074" s="300"/>
      <c r="U1074" s="300"/>
      <c r="V1074" s="300"/>
      <c r="W1074" s="300"/>
      <c r="X1074" s="300"/>
      <c r="Y1074" s="300"/>
      <c r="Z1074" s="300"/>
      <c r="AA1074" s="300"/>
      <c r="AB1074" s="300"/>
      <c r="AC1074" s="300"/>
      <c r="AD1074" s="300"/>
      <c r="AE1074" s="300"/>
      <c r="AF1074" s="300"/>
      <c r="AG1074" s="300"/>
      <c r="AH1074" s="300"/>
      <c r="AI1074" s="300"/>
      <c r="AJ1074" s="300"/>
      <c r="AK1074" s="300"/>
      <c r="AL1074" s="300"/>
      <c r="AM1074" s="300"/>
      <c r="AN1074" s="300"/>
      <c r="AO1074" s="300"/>
      <c r="AP1074" s="300"/>
      <c r="AQ1074" s="300"/>
      <c r="AR1074" s="300"/>
      <c r="AS1074" s="300"/>
      <c r="AT1074" s="300"/>
      <c r="AU1074" s="300"/>
      <c r="AV1074" s="300"/>
      <c r="AW1074" s="300"/>
      <c r="AX1074" s="300"/>
      <c r="AY1074" s="300"/>
      <c r="AZ1074" s="300"/>
      <c r="BA1074" s="300"/>
      <c r="BB1074" s="300"/>
      <c r="BC1074" s="300"/>
      <c r="BD1074" s="300"/>
      <c r="BE1074" s="300"/>
      <c r="BF1074" s="300"/>
      <c r="BG1074" s="300"/>
      <c r="BH1074" s="300"/>
      <c r="BI1074" s="300"/>
      <c r="BJ1074" s="300"/>
      <c r="BK1074" s="300"/>
      <c r="BL1074" s="300"/>
      <c r="BM1074" s="300"/>
      <c r="BN1074" s="300"/>
      <c r="BO1074" s="300"/>
      <c r="BP1074" s="300"/>
      <c r="BQ1074" s="300"/>
      <c r="BR1074" s="300"/>
      <c r="BS1074" s="300"/>
      <c r="BT1074" s="300"/>
      <c r="BU1074" s="300"/>
      <c r="BV1074" s="300"/>
      <c r="BW1074" s="300"/>
      <c r="BX1074" s="300"/>
      <c r="BY1074" s="300"/>
      <c r="BZ1074" s="300"/>
      <c r="CA1074" s="300"/>
      <c r="CB1074" s="300"/>
      <c r="CC1074" s="300"/>
      <c r="CD1074" s="300"/>
      <c r="CE1074" s="300"/>
      <c r="CF1074" s="300"/>
      <c r="CG1074" s="300"/>
      <c r="CH1074" s="300"/>
      <c r="CI1074" s="300"/>
      <c r="CJ1074" s="18"/>
      <c r="CK1074" s="50" t="s">
        <v>172</v>
      </c>
    </row>
    <row r="1075" spans="3:89" s="29" customFormat="1" ht="15" customHeight="1">
      <c r="C1075" s="158" t="str">
        <f>C1074</f>
        <v>Soft Cost Contingency</v>
      </c>
      <c r="D1075" s="118">
        <f>IF(C$76="","",IF(E1075="",G1075+F1075,E1075))</f>
        <v>260000</v>
      </c>
      <c r="E1075" s="80"/>
      <c r="F1075" s="93">
        <v>260000</v>
      </c>
      <c r="G1075" s="93">
        <v>0</v>
      </c>
      <c r="H1075" s="300"/>
      <c r="I1075" s="300"/>
      <c r="J1075" s="300"/>
      <c r="K1075" s="300"/>
      <c r="L1075" s="300"/>
      <c r="M1075" s="300"/>
      <c r="N1075" s="300"/>
      <c r="O1075" s="300"/>
      <c r="P1075" s="300"/>
      <c r="Q1075" s="300"/>
      <c r="R1075" s="300"/>
      <c r="S1075" s="300"/>
      <c r="T1075" s="300"/>
      <c r="U1075" s="300"/>
      <c r="V1075" s="300"/>
      <c r="W1075" s="300"/>
      <c r="X1075" s="300"/>
      <c r="Y1075" s="300"/>
      <c r="Z1075" s="300"/>
      <c r="AA1075" s="300"/>
      <c r="AB1075" s="300"/>
      <c r="AC1075" s="300"/>
      <c r="AD1075" s="300"/>
      <c r="AE1075" s="300"/>
      <c r="AF1075" s="300"/>
      <c r="AG1075" s="300"/>
      <c r="AH1075" s="300"/>
      <c r="AI1075" s="300"/>
      <c r="AJ1075" s="300"/>
      <c r="AK1075" s="300"/>
      <c r="AL1075" s="300"/>
      <c r="AM1075" s="300"/>
      <c r="AN1075" s="300"/>
      <c r="AO1075" s="300"/>
      <c r="AP1075" s="300"/>
      <c r="AQ1075" s="300"/>
      <c r="AR1075" s="300"/>
      <c r="AS1075" s="300"/>
      <c r="AT1075" s="300"/>
      <c r="AU1075" s="300"/>
      <c r="AV1075" s="300"/>
      <c r="AW1075" s="300"/>
      <c r="AX1075" s="300"/>
      <c r="AY1075" s="300"/>
      <c r="AZ1075" s="300"/>
      <c r="BA1075" s="300"/>
      <c r="BB1075" s="300"/>
      <c r="BC1075" s="300"/>
      <c r="BD1075" s="300"/>
      <c r="BE1075" s="300"/>
      <c r="BF1075" s="300"/>
      <c r="BG1075" s="300"/>
      <c r="BH1075" s="300"/>
      <c r="BI1075" s="300"/>
      <c r="BJ1075" s="300"/>
      <c r="BK1075" s="300"/>
      <c r="BL1075" s="300"/>
      <c r="BM1075" s="300"/>
      <c r="BN1075" s="300"/>
      <c r="BO1075" s="300"/>
      <c r="BP1075" s="300"/>
      <c r="BQ1075" s="300"/>
      <c r="BR1075" s="300"/>
      <c r="BS1075" s="300"/>
      <c r="BT1075" s="300"/>
      <c r="BU1075" s="300"/>
      <c r="BV1075" s="300"/>
      <c r="BW1075" s="300"/>
      <c r="BX1075" s="300"/>
      <c r="BY1075" s="300"/>
      <c r="BZ1075" s="300"/>
      <c r="CA1075" s="300"/>
      <c r="CB1075" s="300"/>
      <c r="CC1075" s="300"/>
      <c r="CD1075" s="300"/>
      <c r="CE1075" s="300"/>
      <c r="CF1075" s="300"/>
      <c r="CG1075" s="300"/>
      <c r="CH1075" s="300"/>
      <c r="CI1075" s="300"/>
      <c r="CJ1075" s="18"/>
      <c r="CK1075" s="50" t="s">
        <v>172</v>
      </c>
    </row>
    <row r="1076" spans="3:89" s="29" customFormat="1" ht="15" customHeight="1">
      <c r="C1076" s="34" t="str">
        <f>"Initial " &amp;C1072&amp; " Input"</f>
        <v>Initial Soft Cost Contingency Input</v>
      </c>
      <c r="D1076" s="118">
        <f>IF(C$76="","",IF(E1076="",G1076+F1076,E1076))</f>
        <v>180000</v>
      </c>
      <c r="E1076" s="80"/>
      <c r="F1076" s="93">
        <v>180000</v>
      </c>
      <c r="G1076" s="93">
        <v>0</v>
      </c>
      <c r="H1076" s="300"/>
      <c r="I1076" s="300"/>
      <c r="J1076" s="300"/>
      <c r="K1076" s="300"/>
      <c r="L1076" s="300"/>
      <c r="M1076" s="300"/>
      <c r="N1076" s="300"/>
      <c r="O1076" s="300"/>
      <c r="P1076" s="300"/>
      <c r="Q1076" s="300"/>
      <c r="R1076" s="300"/>
      <c r="S1076" s="300"/>
      <c r="T1076" s="300"/>
      <c r="U1076" s="300"/>
      <c r="V1076" s="300"/>
      <c r="W1076" s="300"/>
      <c r="X1076" s="300"/>
      <c r="Y1076" s="300"/>
      <c r="Z1076" s="300"/>
      <c r="AA1076" s="300"/>
      <c r="AB1076" s="300"/>
      <c r="AC1076" s="300"/>
      <c r="AD1076" s="300"/>
      <c r="AE1076" s="300"/>
      <c r="AF1076" s="300"/>
      <c r="AG1076" s="300"/>
      <c r="AH1076" s="300"/>
      <c r="AI1076" s="300"/>
      <c r="AJ1076" s="300"/>
      <c r="AK1076" s="300"/>
      <c r="AL1076" s="300"/>
      <c r="AM1076" s="300"/>
      <c r="AN1076" s="300"/>
      <c r="AO1076" s="300"/>
      <c r="AP1076" s="300"/>
      <c r="AQ1076" s="300"/>
      <c r="AR1076" s="300"/>
      <c r="AS1076" s="300"/>
      <c r="AT1076" s="300"/>
      <c r="AU1076" s="300"/>
      <c r="AV1076" s="300"/>
      <c r="AW1076" s="300"/>
      <c r="AX1076" s="300"/>
      <c r="AY1076" s="300"/>
      <c r="AZ1076" s="300"/>
      <c r="BA1076" s="300"/>
      <c r="BB1076" s="300"/>
      <c r="BC1076" s="300"/>
      <c r="BD1076" s="300"/>
      <c r="BE1076" s="300"/>
      <c r="BF1076" s="300"/>
      <c r="BG1076" s="300"/>
      <c r="BH1076" s="300"/>
      <c r="BI1076" s="300"/>
      <c r="BJ1076" s="300"/>
      <c r="BK1076" s="300"/>
      <c r="BL1076" s="300"/>
      <c r="BM1076" s="300"/>
      <c r="BN1076" s="300"/>
      <c r="BO1076" s="300"/>
      <c r="BP1076" s="300"/>
      <c r="BQ1076" s="300"/>
      <c r="BR1076" s="300"/>
      <c r="BS1076" s="300"/>
      <c r="BT1076" s="300"/>
      <c r="BU1076" s="300"/>
      <c r="BV1076" s="300"/>
      <c r="BW1076" s="300"/>
      <c r="BX1076" s="300"/>
      <c r="BY1076" s="300"/>
      <c r="BZ1076" s="300"/>
      <c r="CA1076" s="300"/>
      <c r="CB1076" s="300"/>
      <c r="CC1076" s="300"/>
      <c r="CD1076" s="300"/>
      <c r="CE1076" s="300"/>
      <c r="CF1076" s="300"/>
      <c r="CG1076" s="300"/>
      <c r="CH1076" s="300"/>
      <c r="CI1076" s="300"/>
      <c r="CJ1076" s="18"/>
      <c r="CK1076" s="50" t="s">
        <v>172</v>
      </c>
    </row>
    <row r="1077" spans="3:89" s="29" customFormat="1" ht="15" customHeight="1">
      <c r="C1077" s="34" t="s">
        <v>311</v>
      </c>
      <c r="D1077" s="118">
        <f>D1075-D1076</f>
        <v>80000</v>
      </c>
      <c r="E1077" s="118"/>
      <c r="F1077" s="118">
        <f>F1075-F1076</f>
        <v>80000</v>
      </c>
      <c r="G1077" s="118">
        <f>G1075-G1076</f>
        <v>0</v>
      </c>
      <c r="H1077" s="300"/>
      <c r="I1077" s="300"/>
      <c r="J1077" s="300"/>
      <c r="K1077" s="300"/>
      <c r="L1077" s="300"/>
      <c r="M1077" s="300"/>
      <c r="N1077" s="300"/>
      <c r="O1077" s="300"/>
      <c r="P1077" s="300"/>
      <c r="Q1077" s="300"/>
      <c r="R1077" s="300"/>
      <c r="S1077" s="300"/>
      <c r="T1077" s="300"/>
      <c r="U1077" s="300"/>
      <c r="V1077" s="300"/>
      <c r="W1077" s="300"/>
      <c r="X1077" s="300"/>
      <c r="Y1077" s="300"/>
      <c r="Z1077" s="300"/>
      <c r="AA1077" s="300"/>
      <c r="AB1077" s="300"/>
      <c r="AC1077" s="300"/>
      <c r="AD1077" s="300"/>
      <c r="AE1077" s="300"/>
      <c r="AF1077" s="300"/>
      <c r="AG1077" s="300"/>
      <c r="AH1077" s="300"/>
      <c r="AI1077" s="300"/>
      <c r="AJ1077" s="300"/>
      <c r="AK1077" s="300"/>
      <c r="AL1077" s="300"/>
      <c r="AM1077" s="300"/>
      <c r="AN1077" s="300"/>
      <c r="AO1077" s="300"/>
      <c r="AP1077" s="300"/>
      <c r="AQ1077" s="300"/>
      <c r="AR1077" s="300"/>
      <c r="AS1077" s="300"/>
      <c r="AT1077" s="300"/>
      <c r="AU1077" s="300"/>
      <c r="AV1077" s="300"/>
      <c r="AW1077" s="300"/>
      <c r="AX1077" s="300"/>
      <c r="AY1077" s="300"/>
      <c r="AZ1077" s="300"/>
      <c r="BA1077" s="300"/>
      <c r="BB1077" s="300"/>
      <c r="BC1077" s="300"/>
      <c r="BD1077" s="300"/>
      <c r="BE1077" s="300"/>
      <c r="BF1077" s="300"/>
      <c r="BG1077" s="300"/>
      <c r="BH1077" s="300"/>
      <c r="BI1077" s="300"/>
      <c r="BJ1077" s="300"/>
      <c r="BK1077" s="300"/>
      <c r="BL1077" s="300"/>
      <c r="BM1077" s="300"/>
      <c r="BN1077" s="300"/>
      <c r="BO1077" s="300"/>
      <c r="BP1077" s="300"/>
      <c r="BQ1077" s="300"/>
      <c r="BR1077" s="300"/>
      <c r="BS1077" s="300"/>
      <c r="BT1077" s="300"/>
      <c r="BU1077" s="300"/>
      <c r="BV1077" s="300"/>
      <c r="BW1077" s="300"/>
      <c r="BX1077" s="300"/>
      <c r="BY1077" s="300"/>
      <c r="BZ1077" s="300"/>
      <c r="CA1077" s="300"/>
      <c r="CB1077" s="300"/>
      <c r="CC1077" s="300"/>
      <c r="CD1077" s="300"/>
      <c r="CE1077" s="300"/>
      <c r="CF1077" s="300"/>
      <c r="CG1077" s="300"/>
      <c r="CH1077" s="300"/>
      <c r="CI1077" s="300"/>
      <c r="CJ1077" s="18"/>
      <c r="CK1077" s="50" t="s">
        <v>172</v>
      </c>
    </row>
    <row r="1078" spans="3:89" s="29" customFormat="1" ht="15" customHeight="1">
      <c r="C1078" s="34"/>
      <c r="D1078" s="118"/>
      <c r="E1078" s="80"/>
      <c r="F1078" s="290"/>
      <c r="G1078" s="290"/>
      <c r="H1078" s="300"/>
      <c r="I1078" s="300"/>
      <c r="J1078" s="300"/>
      <c r="K1078" s="300"/>
      <c r="L1078" s="300"/>
      <c r="M1078" s="300"/>
      <c r="N1078" s="300"/>
      <c r="O1078" s="300"/>
      <c r="P1078" s="300"/>
      <c r="Q1078" s="300"/>
      <c r="R1078" s="300"/>
      <c r="S1078" s="300"/>
      <c r="T1078" s="300"/>
      <c r="U1078" s="300"/>
      <c r="V1078" s="300"/>
      <c r="W1078" s="300"/>
      <c r="X1078" s="300"/>
      <c r="Y1078" s="300"/>
      <c r="Z1078" s="300"/>
      <c r="AA1078" s="300"/>
      <c r="AB1078" s="300"/>
      <c r="AC1078" s="300"/>
      <c r="AD1078" s="300"/>
      <c r="AE1078" s="300"/>
      <c r="AF1078" s="300"/>
      <c r="AG1078" s="300"/>
      <c r="AH1078" s="300"/>
      <c r="AI1078" s="300"/>
      <c r="AJ1078" s="300"/>
      <c r="AK1078" s="300"/>
      <c r="AL1078" s="300"/>
      <c r="AM1078" s="300"/>
      <c r="AN1078" s="300"/>
      <c r="AO1078" s="300"/>
      <c r="AP1078" s="300"/>
      <c r="AQ1078" s="300"/>
      <c r="AR1078" s="300"/>
      <c r="AS1078" s="300"/>
      <c r="AT1078" s="300"/>
      <c r="AU1078" s="300"/>
      <c r="AV1078" s="300"/>
      <c r="AW1078" s="300"/>
      <c r="AX1078" s="300"/>
      <c r="AY1078" s="300"/>
      <c r="AZ1078" s="300"/>
      <c r="BA1078" s="300"/>
      <c r="BB1078" s="300"/>
      <c r="BC1078" s="300"/>
      <c r="BD1078" s="300"/>
      <c r="BE1078" s="300"/>
      <c r="BF1078" s="300"/>
      <c r="BG1078" s="300"/>
      <c r="BH1078" s="300"/>
      <c r="BI1078" s="300"/>
      <c r="BJ1078" s="300"/>
      <c r="BK1078" s="300"/>
      <c r="BL1078" s="300"/>
      <c r="BM1078" s="300"/>
      <c r="BN1078" s="300"/>
      <c r="BO1078" s="300"/>
      <c r="BP1078" s="300"/>
      <c r="BQ1078" s="300"/>
      <c r="BR1078" s="300"/>
      <c r="BS1078" s="300"/>
      <c r="BT1078" s="300"/>
      <c r="BU1078" s="300"/>
      <c r="BV1078" s="300"/>
      <c r="BW1078" s="300"/>
      <c r="BX1078" s="300"/>
      <c r="BY1078" s="300"/>
      <c r="BZ1078" s="300"/>
      <c r="CA1078" s="300"/>
      <c r="CB1078" s="300"/>
      <c r="CC1078" s="300"/>
      <c r="CD1078" s="300"/>
      <c r="CE1078" s="300"/>
      <c r="CF1078" s="300"/>
      <c r="CG1078" s="300"/>
      <c r="CH1078" s="300"/>
      <c r="CI1078" s="300"/>
      <c r="CJ1078" s="18"/>
      <c r="CK1078" s="50" t="s">
        <v>172</v>
      </c>
    </row>
    <row r="1079" spans="3:89" s="29" customFormat="1" ht="15" customHeight="1">
      <c r="C1079" s="34" t="str">
        <f>C1074&amp;" Start Period"</f>
        <v>Soft Cost Contingency Start Period</v>
      </c>
      <c r="D1079" s="282">
        <f>MIN(F1079:G1079)</f>
        <v>1</v>
      </c>
      <c r="F1079" s="282">
        <v>1</v>
      </c>
      <c r="G1079" s="282"/>
      <c r="H1079" s="300"/>
      <c r="I1079" s="300"/>
      <c r="J1079" s="300"/>
      <c r="K1079" s="300"/>
      <c r="L1079" s="300"/>
      <c r="M1079" s="300"/>
      <c r="N1079" s="300"/>
      <c r="O1079" s="300"/>
      <c r="P1079" s="300"/>
      <c r="Q1079" s="300"/>
      <c r="R1079" s="300"/>
      <c r="S1079" s="300"/>
      <c r="T1079" s="300"/>
      <c r="U1079" s="300"/>
      <c r="V1079" s="300"/>
      <c r="W1079" s="300"/>
      <c r="X1079" s="300"/>
      <c r="Y1079" s="300"/>
      <c r="Z1079" s="300"/>
      <c r="AA1079" s="300"/>
      <c r="AB1079" s="300"/>
      <c r="AC1079" s="300"/>
      <c r="AD1079" s="300"/>
      <c r="AE1079" s="300"/>
      <c r="AF1079" s="300"/>
      <c r="AG1079" s="300"/>
      <c r="AH1079" s="300"/>
      <c r="AI1079" s="300"/>
      <c r="AJ1079" s="300"/>
      <c r="AK1079" s="300"/>
      <c r="AL1079" s="300"/>
      <c r="AM1079" s="300"/>
      <c r="AN1079" s="300"/>
      <c r="AO1079" s="300"/>
      <c r="AP1079" s="300"/>
      <c r="AQ1079" s="300"/>
      <c r="AR1079" s="300"/>
      <c r="AS1079" s="300"/>
      <c r="AT1079" s="300"/>
      <c r="AU1079" s="300"/>
      <c r="AV1079" s="300"/>
      <c r="AW1079" s="300"/>
      <c r="AX1079" s="300"/>
      <c r="AY1079" s="300"/>
      <c r="AZ1079" s="300"/>
      <c r="BA1079" s="300"/>
      <c r="BB1079" s="300"/>
      <c r="BC1079" s="300"/>
      <c r="BD1079" s="300"/>
      <c r="BE1079" s="300"/>
      <c r="BF1079" s="300"/>
      <c r="BG1079" s="300"/>
      <c r="BH1079" s="300"/>
      <c r="BI1079" s="300"/>
      <c r="BJ1079" s="300"/>
      <c r="BK1079" s="300"/>
      <c r="BL1079" s="300"/>
      <c r="BM1079" s="300"/>
      <c r="BN1079" s="300"/>
      <c r="BO1079" s="300"/>
      <c r="BP1079" s="300"/>
      <c r="BQ1079" s="300"/>
      <c r="BR1079" s="300"/>
      <c r="BS1079" s="300"/>
      <c r="BT1079" s="300"/>
      <c r="BU1079" s="300"/>
      <c r="BV1079" s="300"/>
      <c r="BW1079" s="300"/>
      <c r="BX1079" s="300"/>
      <c r="BY1079" s="300"/>
      <c r="BZ1079" s="300"/>
      <c r="CA1079" s="300"/>
      <c r="CB1079" s="300"/>
      <c r="CC1079" s="300"/>
      <c r="CD1079" s="300"/>
      <c r="CE1079" s="300"/>
      <c r="CF1079" s="300"/>
      <c r="CG1079" s="300"/>
      <c r="CH1079" s="300"/>
      <c r="CI1079" s="300"/>
      <c r="CJ1079" s="18"/>
      <c r="CK1079" s="50" t="s">
        <v>172</v>
      </c>
    </row>
    <row r="1080" spans="3:89" s="29" customFormat="1" ht="15" customHeight="1">
      <c r="C1080" s="207" t="s">
        <v>13</v>
      </c>
      <c r="D1080" s="206">
        <f>IF(D1079="","",INDEX($F$16:$CK$17,1,MATCH(D1079,$F$17:$CK$17,1)))</f>
        <v>42124</v>
      </c>
      <c r="F1080" s="206">
        <f>IF(F1079="","",INDEX($F$16:$CK$17,1,MATCH(F1079,$F$17:$CK$17,1)))</f>
        <v>42124</v>
      </c>
      <c r="G1080" s="206" t="str">
        <f>IF(G1079="","",INDEX($F$16:$CK$17,1,MATCH(G1079,$F$17:$CK$17,1)))</f>
        <v/>
      </c>
      <c r="H1080" s="300"/>
      <c r="I1080" s="300"/>
      <c r="J1080" s="300"/>
      <c r="K1080" s="300"/>
      <c r="L1080" s="300"/>
      <c r="M1080" s="300"/>
      <c r="N1080" s="300"/>
      <c r="O1080" s="300"/>
      <c r="P1080" s="300"/>
      <c r="Q1080" s="300"/>
      <c r="R1080" s="300"/>
      <c r="S1080" s="300"/>
      <c r="T1080" s="300"/>
      <c r="U1080" s="300"/>
      <c r="V1080" s="300"/>
      <c r="W1080" s="300"/>
      <c r="X1080" s="300"/>
      <c r="Y1080" s="300"/>
      <c r="Z1080" s="300"/>
      <c r="AA1080" s="300"/>
      <c r="AB1080" s="300"/>
      <c r="AC1080" s="300"/>
      <c r="AD1080" s="300"/>
      <c r="AE1080" s="300"/>
      <c r="AF1080" s="300"/>
      <c r="AG1080" s="300"/>
      <c r="AH1080" s="300"/>
      <c r="AI1080" s="300"/>
      <c r="AJ1080" s="300"/>
      <c r="AK1080" s="300"/>
      <c r="AL1080" s="300"/>
      <c r="AM1080" s="300"/>
      <c r="AN1080" s="300"/>
      <c r="AO1080" s="300"/>
      <c r="AP1080" s="300"/>
      <c r="AQ1080" s="300"/>
      <c r="AR1080" s="300"/>
      <c r="AS1080" s="300"/>
      <c r="AT1080" s="300"/>
      <c r="AU1080" s="300"/>
      <c r="AV1080" s="300"/>
      <c r="AW1080" s="300"/>
      <c r="AX1080" s="300"/>
      <c r="AY1080" s="300"/>
      <c r="AZ1080" s="300"/>
      <c r="BA1080" s="300"/>
      <c r="BB1080" s="300"/>
      <c r="BC1080" s="300"/>
      <c r="BD1080" s="300"/>
      <c r="BE1080" s="300"/>
      <c r="BF1080" s="300"/>
      <c r="BG1080" s="300"/>
      <c r="BH1080" s="300"/>
      <c r="BI1080" s="300"/>
      <c r="BJ1080" s="300"/>
      <c r="BK1080" s="300"/>
      <c r="BL1080" s="300"/>
      <c r="BM1080" s="300"/>
      <c r="BN1080" s="300"/>
      <c r="BO1080" s="300"/>
      <c r="BP1080" s="300"/>
      <c r="BQ1080" s="300"/>
      <c r="BR1080" s="300"/>
      <c r="BS1080" s="300"/>
      <c r="BT1080" s="300"/>
      <c r="BU1080" s="300"/>
      <c r="BV1080" s="300"/>
      <c r="BW1080" s="300"/>
      <c r="BX1080" s="300"/>
      <c r="BY1080" s="300"/>
      <c r="BZ1080" s="300"/>
      <c r="CA1080" s="300"/>
      <c r="CB1080" s="300"/>
      <c r="CC1080" s="300"/>
      <c r="CD1080" s="300"/>
      <c r="CE1080" s="300"/>
      <c r="CF1080" s="300"/>
      <c r="CG1080" s="300"/>
      <c r="CH1080" s="300"/>
      <c r="CI1080" s="300"/>
      <c r="CJ1080" s="18"/>
      <c r="CK1080" s="50" t="s">
        <v>172</v>
      </c>
    </row>
    <row r="1081" spans="3:89" s="29" customFormat="1" ht="15" customHeight="1">
      <c r="C1081" s="34" t="str">
        <f>C1074&amp;" End Period"</f>
        <v>Soft Cost Contingency End Period</v>
      </c>
      <c r="D1081" s="282">
        <f>MAX(F1081:G1081)</f>
        <v>18</v>
      </c>
      <c r="F1081" s="282">
        <v>18</v>
      </c>
      <c r="G1081" s="282"/>
      <c r="H1081" s="300"/>
      <c r="I1081" s="300"/>
      <c r="J1081" s="300"/>
      <c r="K1081" s="300"/>
      <c r="L1081" s="300"/>
      <c r="M1081" s="300"/>
      <c r="N1081" s="300"/>
      <c r="O1081" s="300"/>
      <c r="P1081" s="300"/>
      <c r="Q1081" s="300"/>
      <c r="R1081" s="300"/>
      <c r="S1081" s="300"/>
      <c r="T1081" s="300"/>
      <c r="U1081" s="300"/>
      <c r="V1081" s="300"/>
      <c r="W1081" s="300"/>
      <c r="X1081" s="300"/>
      <c r="Y1081" s="300"/>
      <c r="Z1081" s="300"/>
      <c r="AA1081" s="300"/>
      <c r="AB1081" s="300"/>
      <c r="AC1081" s="300"/>
      <c r="AD1081" s="300"/>
      <c r="AE1081" s="300"/>
      <c r="AF1081" s="300"/>
      <c r="AG1081" s="300"/>
      <c r="AH1081" s="300"/>
      <c r="AI1081" s="300"/>
      <c r="AJ1081" s="300"/>
      <c r="AK1081" s="300"/>
      <c r="AL1081" s="300"/>
      <c r="AM1081" s="300"/>
      <c r="AN1081" s="300"/>
      <c r="AO1081" s="300"/>
      <c r="AP1081" s="300"/>
      <c r="AQ1081" s="300"/>
      <c r="AR1081" s="300"/>
      <c r="AS1081" s="300"/>
      <c r="AT1081" s="300"/>
      <c r="AU1081" s="300"/>
      <c r="AV1081" s="300"/>
      <c r="AW1081" s="300"/>
      <c r="AX1081" s="300"/>
      <c r="AY1081" s="300"/>
      <c r="AZ1081" s="300"/>
      <c r="BA1081" s="300"/>
      <c r="BB1081" s="300"/>
      <c r="BC1081" s="300"/>
      <c r="BD1081" s="300"/>
      <c r="BE1081" s="300"/>
      <c r="BF1081" s="300"/>
      <c r="BG1081" s="300"/>
      <c r="BH1081" s="300"/>
      <c r="BI1081" s="300"/>
      <c r="BJ1081" s="300"/>
      <c r="BK1081" s="300"/>
      <c r="BL1081" s="300"/>
      <c r="BM1081" s="300"/>
      <c r="BN1081" s="300"/>
      <c r="BO1081" s="300"/>
      <c r="BP1081" s="300"/>
      <c r="BQ1081" s="300"/>
      <c r="BR1081" s="300"/>
      <c r="BS1081" s="300"/>
      <c r="BT1081" s="300"/>
      <c r="BU1081" s="300"/>
      <c r="BV1081" s="300"/>
      <c r="BW1081" s="300"/>
      <c r="BX1081" s="300"/>
      <c r="BY1081" s="300"/>
      <c r="BZ1081" s="300"/>
      <c r="CA1081" s="300"/>
      <c r="CB1081" s="300"/>
      <c r="CC1081" s="300"/>
      <c r="CD1081" s="300"/>
      <c r="CE1081" s="300"/>
      <c r="CF1081" s="300"/>
      <c r="CG1081" s="300"/>
      <c r="CH1081" s="300"/>
      <c r="CI1081" s="300"/>
      <c r="CJ1081" s="18"/>
      <c r="CK1081" s="50" t="s">
        <v>172</v>
      </c>
    </row>
    <row r="1082" spans="3:89" s="29" customFormat="1" ht="15" customHeight="1">
      <c r="C1082" s="207" t="s">
        <v>13</v>
      </c>
      <c r="D1082" s="206">
        <f>IF(D1081="","",INDEX($F$16:$CK$17,1,MATCH(D1081,$F$17:$CK$17,1)))</f>
        <v>42643</v>
      </c>
      <c r="F1082" s="206">
        <f>IF(F1081="","",INDEX($F$16:$CK$17,1,MATCH(F1081,$F$17:$CK$17,1)))</f>
        <v>42643</v>
      </c>
      <c r="G1082" s="206" t="str">
        <f>IF(G1081="","",INDEX($F$16:$CK$17,1,MATCH(G1081,$F$17:$CK$17,1)))</f>
        <v/>
      </c>
      <c r="H1082" s="300"/>
      <c r="I1082" s="300"/>
      <c r="J1082" s="300"/>
      <c r="K1082" s="300"/>
      <c r="L1082" s="300"/>
      <c r="M1082" s="300"/>
      <c r="N1082" s="300"/>
      <c r="O1082" s="300"/>
      <c r="P1082" s="300"/>
      <c r="Q1082" s="300"/>
      <c r="R1082" s="300"/>
      <c r="S1082" s="300"/>
      <c r="T1082" s="300"/>
      <c r="U1082" s="300"/>
      <c r="V1082" s="300"/>
      <c r="W1082" s="300"/>
      <c r="X1082" s="300"/>
      <c r="Y1082" s="300"/>
      <c r="Z1082" s="300"/>
      <c r="AA1082" s="300"/>
      <c r="AB1082" s="300"/>
      <c r="AC1082" s="300"/>
      <c r="AD1082" s="300"/>
      <c r="AE1082" s="300"/>
      <c r="AF1082" s="300"/>
      <c r="AG1082" s="300"/>
      <c r="AH1082" s="300"/>
      <c r="AI1082" s="300"/>
      <c r="AJ1082" s="300"/>
      <c r="AK1082" s="300"/>
      <c r="AL1082" s="300"/>
      <c r="AM1082" s="300"/>
      <c r="AN1082" s="300"/>
      <c r="AO1082" s="300"/>
      <c r="AP1082" s="300"/>
      <c r="AQ1082" s="300"/>
      <c r="AR1082" s="300"/>
      <c r="AS1082" s="300"/>
      <c r="AT1082" s="300"/>
      <c r="AU1082" s="300"/>
      <c r="AV1082" s="300"/>
      <c r="AW1082" s="300"/>
      <c r="AX1082" s="300"/>
      <c r="AY1082" s="300"/>
      <c r="AZ1082" s="300"/>
      <c r="BA1082" s="300"/>
      <c r="BB1082" s="300"/>
      <c r="BC1082" s="300"/>
      <c r="BD1082" s="300"/>
      <c r="BE1082" s="300"/>
      <c r="BF1082" s="300"/>
      <c r="BG1082" s="300"/>
      <c r="BH1082" s="300"/>
      <c r="BI1082" s="300"/>
      <c r="BJ1082" s="300"/>
      <c r="BK1082" s="300"/>
      <c r="BL1082" s="300"/>
      <c r="BM1082" s="300"/>
      <c r="BN1082" s="300"/>
      <c r="BO1082" s="300"/>
      <c r="BP1082" s="300"/>
      <c r="BQ1082" s="300"/>
      <c r="BR1082" s="300"/>
      <c r="BS1082" s="300"/>
      <c r="BT1082" s="300"/>
      <c r="BU1082" s="300"/>
      <c r="BV1082" s="300"/>
      <c r="BW1082" s="300"/>
      <c r="BX1082" s="300"/>
      <c r="BY1082" s="300"/>
      <c r="BZ1082" s="300"/>
      <c r="CA1082" s="300"/>
      <c r="CB1082" s="300"/>
      <c r="CC1082" s="300"/>
      <c r="CD1082" s="300"/>
      <c r="CE1082" s="300"/>
      <c r="CF1082" s="300"/>
      <c r="CG1082" s="300"/>
      <c r="CH1082" s="300"/>
      <c r="CI1082" s="300"/>
      <c r="CJ1082" s="18"/>
      <c r="CK1082" s="50" t="s">
        <v>172</v>
      </c>
    </row>
    <row r="1083" spans="3:89" s="29" customFormat="1" ht="15" customHeight="1">
      <c r="C1083" s="18"/>
      <c r="D1083" s="242"/>
      <c r="E1083" s="243"/>
      <c r="F1083" s="242"/>
      <c r="G1083" s="18"/>
      <c r="H1083" s="300"/>
      <c r="I1083" s="300"/>
      <c r="J1083" s="300"/>
      <c r="K1083" s="300"/>
      <c r="L1083" s="300"/>
      <c r="M1083" s="300"/>
      <c r="N1083" s="300"/>
      <c r="O1083" s="300"/>
      <c r="P1083" s="300"/>
      <c r="Q1083" s="300"/>
      <c r="R1083" s="300"/>
      <c r="S1083" s="300"/>
      <c r="T1083" s="300"/>
      <c r="U1083" s="300"/>
      <c r="V1083" s="300"/>
      <c r="W1083" s="300"/>
      <c r="X1083" s="300"/>
      <c r="Y1083" s="300"/>
      <c r="Z1083" s="300"/>
      <c r="AA1083" s="300"/>
      <c r="AB1083" s="300"/>
      <c r="AC1083" s="300"/>
      <c r="AD1083" s="300"/>
      <c r="AE1083" s="300"/>
      <c r="AF1083" s="300"/>
      <c r="AG1083" s="300"/>
      <c r="AH1083" s="300"/>
      <c r="AI1083" s="300"/>
      <c r="AJ1083" s="300"/>
      <c r="AK1083" s="300"/>
      <c r="AL1083" s="300"/>
      <c r="AM1083" s="300"/>
      <c r="AN1083" s="300"/>
      <c r="AO1083" s="300"/>
      <c r="AP1083" s="300"/>
      <c r="AQ1083" s="300"/>
      <c r="AR1083" s="300"/>
      <c r="AS1083" s="300"/>
      <c r="AT1083" s="300"/>
      <c r="AU1083" s="300"/>
      <c r="AV1083" s="300"/>
      <c r="AW1083" s="300"/>
      <c r="AX1083" s="300"/>
      <c r="AY1083" s="300"/>
      <c r="AZ1083" s="300"/>
      <c r="BA1083" s="300"/>
      <c r="BB1083" s="300"/>
      <c r="BC1083" s="300"/>
      <c r="BD1083" s="300"/>
      <c r="BE1083" s="300"/>
      <c r="BF1083" s="300"/>
      <c r="BG1083" s="300"/>
      <c r="BH1083" s="300"/>
      <c r="BI1083" s="300"/>
      <c r="BJ1083" s="300"/>
      <c r="BK1083" s="300"/>
      <c r="BL1083" s="300"/>
      <c r="BM1083" s="300"/>
      <c r="BN1083" s="300"/>
      <c r="BO1083" s="300"/>
      <c r="BP1083" s="300"/>
      <c r="BQ1083" s="300"/>
      <c r="BR1083" s="300"/>
      <c r="BS1083" s="300"/>
      <c r="BT1083" s="300"/>
      <c r="BU1083" s="300"/>
      <c r="BV1083" s="300"/>
      <c r="BW1083" s="300"/>
      <c r="BX1083" s="300"/>
      <c r="BY1083" s="300"/>
      <c r="BZ1083" s="300"/>
      <c r="CA1083" s="300"/>
      <c r="CB1083" s="300"/>
      <c r="CC1083" s="300"/>
      <c r="CD1083" s="300"/>
      <c r="CE1083" s="300"/>
      <c r="CF1083" s="300"/>
      <c r="CG1083" s="300"/>
      <c r="CH1083" s="300"/>
      <c r="CI1083" s="300"/>
      <c r="CJ1083" s="18"/>
      <c r="CK1083" s="50" t="s">
        <v>172</v>
      </c>
    </row>
    <row r="1084" spans="3:89" s="29" customFormat="1" ht="15" customHeight="1">
      <c r="C1084" s="34" t="s">
        <v>300</v>
      </c>
      <c r="D1084" s="281" t="s">
        <v>299</v>
      </c>
      <c r="E1084" s="280">
        <f>IF(D1084=F1084,0,1)</f>
        <v>0</v>
      </c>
      <c r="F1084" s="279" t="s">
        <v>299</v>
      </c>
      <c r="G1084" s="279" t="s">
        <v>298</v>
      </c>
      <c r="H1084" s="300"/>
      <c r="I1084" s="300"/>
      <c r="J1084" s="300"/>
      <c r="K1084" s="300"/>
      <c r="L1084" s="300"/>
      <c r="M1084" s="300"/>
      <c r="N1084" s="300"/>
      <c r="O1084" s="300"/>
      <c r="P1084" s="300"/>
      <c r="Q1084" s="300"/>
      <c r="R1084" s="300"/>
      <c r="S1084" s="300"/>
      <c r="T1084" s="300"/>
      <c r="U1084" s="300"/>
      <c r="V1084" s="300"/>
      <c r="W1084" s="300"/>
      <c r="X1084" s="300"/>
      <c r="Y1084" s="300"/>
      <c r="Z1084" s="300"/>
      <c r="AA1084" s="300"/>
      <c r="AB1084" s="300"/>
      <c r="AC1084" s="300"/>
      <c r="AD1084" s="300"/>
      <c r="AE1084" s="300"/>
      <c r="AF1084" s="300"/>
      <c r="AG1084" s="300"/>
      <c r="AH1084" s="300"/>
      <c r="AI1084" s="300"/>
      <c r="AJ1084" s="300"/>
      <c r="AK1084" s="300"/>
      <c r="AL1084" s="300"/>
      <c r="AM1084" s="300"/>
      <c r="AN1084" s="300"/>
      <c r="AO1084" s="300"/>
      <c r="AP1084" s="300"/>
      <c r="AQ1084" s="300"/>
      <c r="AR1084" s="300"/>
      <c r="AS1084" s="300"/>
      <c r="AT1084" s="300"/>
      <c r="AU1084" s="300"/>
      <c r="AV1084" s="300"/>
      <c r="AW1084" s="300"/>
      <c r="AX1084" s="300"/>
      <c r="AY1084" s="300"/>
      <c r="AZ1084" s="300"/>
      <c r="BA1084" s="300"/>
      <c r="BB1084" s="300"/>
      <c r="BC1084" s="300"/>
      <c r="BD1084" s="300"/>
      <c r="BE1084" s="300"/>
      <c r="BF1084" s="300"/>
      <c r="BG1084" s="300"/>
      <c r="BH1084" s="300"/>
      <c r="BI1084" s="300"/>
      <c r="BJ1084" s="300"/>
      <c r="BK1084" s="300"/>
      <c r="BL1084" s="300"/>
      <c r="BM1084" s="300"/>
      <c r="BN1084" s="300"/>
      <c r="BO1084" s="300"/>
      <c r="BP1084" s="300"/>
      <c r="BQ1084" s="300"/>
      <c r="BR1084" s="300"/>
      <c r="BS1084" s="300"/>
      <c r="BT1084" s="300"/>
      <c r="BU1084" s="300"/>
      <c r="BV1084" s="300"/>
      <c r="BW1084" s="300"/>
      <c r="BX1084" s="300"/>
      <c r="BY1084" s="300"/>
      <c r="BZ1084" s="300"/>
      <c r="CA1084" s="300"/>
      <c r="CB1084" s="300"/>
      <c r="CC1084" s="300"/>
      <c r="CD1084" s="300"/>
      <c r="CE1084" s="300"/>
      <c r="CF1084" s="300"/>
      <c r="CG1084" s="300"/>
      <c r="CH1084" s="300"/>
      <c r="CI1084" s="300"/>
      <c r="CJ1084" s="18"/>
      <c r="CK1084" s="50" t="s">
        <v>172</v>
      </c>
    </row>
    <row r="1085" spans="3:89" s="29" customFormat="1" ht="15" customHeight="1">
      <c r="C1085" s="34" t="s">
        <v>310</v>
      </c>
      <c r="D1085" s="281" t="s">
        <v>309</v>
      </c>
      <c r="E1085" s="280">
        <f>IF(D1085=F1085,0,1)</f>
        <v>1</v>
      </c>
      <c r="F1085" s="279" t="s">
        <v>151</v>
      </c>
      <c r="G1085" s="279" t="s">
        <v>309</v>
      </c>
      <c r="H1085" s="300"/>
      <c r="I1085" s="300"/>
      <c r="J1085" s="300"/>
      <c r="K1085" s="300"/>
      <c r="L1085" s="300"/>
      <c r="M1085" s="300"/>
      <c r="N1085" s="300"/>
      <c r="O1085" s="300"/>
      <c r="P1085" s="300"/>
      <c r="Q1085" s="300"/>
      <c r="R1085" s="300"/>
      <c r="S1085" s="300"/>
      <c r="T1085" s="300"/>
      <c r="U1085" s="300"/>
      <c r="V1085" s="300"/>
      <c r="W1085" s="300"/>
      <c r="X1085" s="300"/>
      <c r="Y1085" s="300"/>
      <c r="Z1085" s="300"/>
      <c r="AA1085" s="300"/>
      <c r="AB1085" s="300"/>
      <c r="AC1085" s="300"/>
      <c r="AD1085" s="300"/>
      <c r="AE1085" s="300"/>
      <c r="AF1085" s="300"/>
      <c r="AG1085" s="300"/>
      <c r="AH1085" s="300"/>
      <c r="AI1085" s="300"/>
      <c r="AJ1085" s="300"/>
      <c r="AK1085" s="300"/>
      <c r="AL1085" s="300"/>
      <c r="AM1085" s="300"/>
      <c r="AN1085" s="300"/>
      <c r="AO1085" s="300"/>
      <c r="AP1085" s="300"/>
      <c r="AQ1085" s="300"/>
      <c r="AR1085" s="300"/>
      <c r="AS1085" s="300"/>
      <c r="AT1085" s="300"/>
      <c r="AU1085" s="300"/>
      <c r="AV1085" s="300"/>
      <c r="AW1085" s="300"/>
      <c r="AX1085" s="300"/>
      <c r="AY1085" s="300"/>
      <c r="AZ1085" s="300"/>
      <c r="BA1085" s="300"/>
      <c r="BB1085" s="300"/>
      <c r="BC1085" s="300"/>
      <c r="BD1085" s="300"/>
      <c r="BE1085" s="300"/>
      <c r="BF1085" s="300"/>
      <c r="BG1085" s="300"/>
      <c r="BH1085" s="300"/>
      <c r="BI1085" s="300"/>
      <c r="BJ1085" s="300"/>
      <c r="BK1085" s="300"/>
      <c r="BL1085" s="300"/>
      <c r="BM1085" s="300"/>
      <c r="BN1085" s="300"/>
      <c r="BO1085" s="300"/>
      <c r="BP1085" s="300"/>
      <c r="BQ1085" s="300"/>
      <c r="BR1085" s="300"/>
      <c r="BS1085" s="300"/>
      <c r="BT1085" s="300"/>
      <c r="BU1085" s="300"/>
      <c r="BV1085" s="300"/>
      <c r="BW1085" s="300"/>
      <c r="BX1085" s="300"/>
      <c r="BY1085" s="300"/>
      <c r="BZ1085" s="300"/>
      <c r="CA1085" s="300"/>
      <c r="CB1085" s="300"/>
      <c r="CC1085" s="300"/>
      <c r="CD1085" s="300"/>
      <c r="CE1085" s="300"/>
      <c r="CF1085" s="300"/>
      <c r="CG1085" s="300"/>
      <c r="CH1085" s="300"/>
      <c r="CI1085" s="300"/>
      <c r="CJ1085" s="18"/>
      <c r="CK1085" s="50" t="s">
        <v>172</v>
      </c>
    </row>
    <row r="1086" spans="3:89" s="29" customFormat="1" ht="15" customHeight="1">
      <c r="D1086" s="242"/>
      <c r="E1086" s="243"/>
      <c r="F1086" s="242"/>
      <c r="G1086" s="18"/>
      <c r="H1086" s="300"/>
      <c r="I1086" s="300"/>
      <c r="J1086" s="300"/>
      <c r="K1086" s="300"/>
      <c r="L1086" s="300"/>
      <c r="M1086" s="300"/>
      <c r="N1086" s="300"/>
      <c r="O1086" s="300"/>
      <c r="P1086" s="300"/>
      <c r="Q1086" s="300"/>
      <c r="R1086" s="300"/>
      <c r="S1086" s="300"/>
      <c r="T1086" s="300"/>
      <c r="U1086" s="300"/>
      <c r="V1086" s="300"/>
      <c r="W1086" s="300"/>
      <c r="X1086" s="300"/>
      <c r="Y1086" s="300"/>
      <c r="Z1086" s="300"/>
      <c r="AA1086" s="300"/>
      <c r="AB1086" s="300"/>
      <c r="AC1086" s="300"/>
      <c r="AD1086" s="300"/>
      <c r="AE1086" s="300"/>
      <c r="AF1086" s="300"/>
      <c r="AG1086" s="300"/>
      <c r="AH1086" s="300"/>
      <c r="AI1086" s="300"/>
      <c r="AJ1086" s="300"/>
      <c r="AK1086" s="300"/>
      <c r="AL1086" s="300"/>
      <c r="AM1086" s="300"/>
      <c r="AN1086" s="300"/>
      <c r="AO1086" s="300"/>
      <c r="AP1086" s="300"/>
      <c r="AQ1086" s="300"/>
      <c r="AR1086" s="300"/>
      <c r="AS1086" s="300"/>
      <c r="AT1086" s="300"/>
      <c r="AU1086" s="300"/>
      <c r="AV1086" s="300"/>
      <c r="AW1086" s="300"/>
      <c r="AX1086" s="300"/>
      <c r="AY1086" s="300"/>
      <c r="AZ1086" s="300"/>
      <c r="BA1086" s="300"/>
      <c r="BB1086" s="300"/>
      <c r="BC1086" s="300"/>
      <c r="BD1086" s="300"/>
      <c r="BE1086" s="300"/>
      <c r="BF1086" s="300"/>
      <c r="BG1086" s="300"/>
      <c r="BH1086" s="300"/>
      <c r="BI1086" s="300"/>
      <c r="BJ1086" s="300"/>
      <c r="BK1086" s="300"/>
      <c r="BL1086" s="300"/>
      <c r="BM1086" s="300"/>
      <c r="BN1086" s="300"/>
      <c r="BO1086" s="300"/>
      <c r="BP1086" s="300"/>
      <c r="BQ1086" s="300"/>
      <c r="BR1086" s="300"/>
      <c r="BS1086" s="300"/>
      <c r="BT1086" s="300"/>
      <c r="BU1086" s="300"/>
      <c r="BV1086" s="300"/>
      <c r="BW1086" s="300"/>
      <c r="BX1086" s="300"/>
      <c r="BY1086" s="300"/>
      <c r="BZ1086" s="300"/>
      <c r="CA1086" s="300"/>
      <c r="CB1086" s="300"/>
      <c r="CC1086" s="300"/>
      <c r="CD1086" s="300"/>
      <c r="CE1086" s="300"/>
      <c r="CF1086" s="300"/>
      <c r="CG1086" s="300"/>
      <c r="CH1086" s="300"/>
      <c r="CI1086" s="300"/>
      <c r="CJ1086" s="18"/>
      <c r="CK1086" s="50" t="s">
        <v>172</v>
      </c>
    </row>
    <row r="1087" spans="3:89" s="29" customFormat="1" ht="15" customHeight="1">
      <c r="C1087" s="29" t="str">
        <f>F1074&amp;" "&amp;C1074</f>
        <v>Phase A Soft Cost Contingency</v>
      </c>
      <c r="D1087" s="274">
        <f>IF(F1079="",0,F1079)</f>
        <v>1</v>
      </c>
      <c r="E1087" s="274">
        <f>IF(F1081="",0,F1081)</f>
        <v>18</v>
      </c>
      <c r="F1087" s="121">
        <f>F1076</f>
        <v>180000</v>
      </c>
      <c r="G1087" s="121">
        <f t="shared" ref="G1087:AL1087" si="447">IF(G$17="","",IF(AND(G$17&gt;=$D1087,G$17&lt;=$E1087),$F$1077/($E1087-$D1087+1),0))</f>
        <v>4444.4444444444443</v>
      </c>
      <c r="H1087" s="121">
        <f t="shared" si="447"/>
        <v>4444.4444444444443</v>
      </c>
      <c r="I1087" s="121">
        <f t="shared" si="447"/>
        <v>4444.4444444444443</v>
      </c>
      <c r="J1087" s="121">
        <f t="shared" si="447"/>
        <v>4444.4444444444443</v>
      </c>
      <c r="K1087" s="121">
        <f t="shared" si="447"/>
        <v>4444.4444444444443</v>
      </c>
      <c r="L1087" s="121">
        <f t="shared" si="447"/>
        <v>4444.4444444444443</v>
      </c>
      <c r="M1087" s="121">
        <f t="shared" si="447"/>
        <v>4444.4444444444443</v>
      </c>
      <c r="N1087" s="121">
        <f t="shared" si="447"/>
        <v>4444.4444444444443</v>
      </c>
      <c r="O1087" s="121">
        <f t="shared" si="447"/>
        <v>4444.4444444444443</v>
      </c>
      <c r="P1087" s="121">
        <f t="shared" si="447"/>
        <v>4444.4444444444443</v>
      </c>
      <c r="Q1087" s="121">
        <f t="shared" si="447"/>
        <v>4444.4444444444443</v>
      </c>
      <c r="R1087" s="121">
        <f t="shared" si="447"/>
        <v>4444.4444444444443</v>
      </c>
      <c r="S1087" s="121">
        <f t="shared" si="447"/>
        <v>4444.4444444444443</v>
      </c>
      <c r="T1087" s="121">
        <f t="shared" si="447"/>
        <v>4444.4444444444443</v>
      </c>
      <c r="U1087" s="121">
        <f t="shared" si="447"/>
        <v>4444.4444444444443</v>
      </c>
      <c r="V1087" s="121">
        <f t="shared" si="447"/>
        <v>4444.4444444444443</v>
      </c>
      <c r="W1087" s="121">
        <f t="shared" si="447"/>
        <v>4444.4444444444443</v>
      </c>
      <c r="X1087" s="121">
        <f t="shared" si="447"/>
        <v>4444.4444444444443</v>
      </c>
      <c r="Y1087" s="121">
        <f t="shared" si="447"/>
        <v>0</v>
      </c>
      <c r="Z1087" s="121">
        <f t="shared" si="447"/>
        <v>0</v>
      </c>
      <c r="AA1087" s="121">
        <f t="shared" si="447"/>
        <v>0</v>
      </c>
      <c r="AB1087" s="121">
        <f t="shared" si="447"/>
        <v>0</v>
      </c>
      <c r="AC1087" s="121">
        <f t="shared" si="447"/>
        <v>0</v>
      </c>
      <c r="AD1087" s="121">
        <f t="shared" si="447"/>
        <v>0</v>
      </c>
      <c r="AE1087" s="121">
        <f t="shared" si="447"/>
        <v>0</v>
      </c>
      <c r="AF1087" s="121">
        <f t="shared" si="447"/>
        <v>0</v>
      </c>
      <c r="AG1087" s="121">
        <f t="shared" si="447"/>
        <v>0</v>
      </c>
      <c r="AH1087" s="121">
        <f t="shared" si="447"/>
        <v>0</v>
      </c>
      <c r="AI1087" s="121">
        <f t="shared" si="447"/>
        <v>0</v>
      </c>
      <c r="AJ1087" s="121">
        <f t="shared" si="447"/>
        <v>0</v>
      </c>
      <c r="AK1087" s="121">
        <f t="shared" si="447"/>
        <v>0</v>
      </c>
      <c r="AL1087" s="121">
        <f t="shared" si="447"/>
        <v>0</v>
      </c>
      <c r="AM1087" s="121">
        <f t="shared" ref="AM1087:BR1087" si="448">IF(AM$17="","",IF(AND(AM$17&gt;=$D1087,AM$17&lt;=$E1087),$F$1077/($E1087-$D1087+1),0))</f>
        <v>0</v>
      </c>
      <c r="AN1087" s="121">
        <f t="shared" si="448"/>
        <v>0</v>
      </c>
      <c r="AO1087" s="121">
        <f t="shared" si="448"/>
        <v>0</v>
      </c>
      <c r="AP1087" s="121">
        <f t="shared" si="448"/>
        <v>0</v>
      </c>
      <c r="AQ1087" s="121">
        <f t="shared" si="448"/>
        <v>0</v>
      </c>
      <c r="AR1087" s="121">
        <f t="shared" si="448"/>
        <v>0</v>
      </c>
      <c r="AS1087" s="121">
        <f t="shared" si="448"/>
        <v>0</v>
      </c>
      <c r="AT1087" s="121">
        <f t="shared" si="448"/>
        <v>0</v>
      </c>
      <c r="AU1087" s="121">
        <f t="shared" si="448"/>
        <v>0</v>
      </c>
      <c r="AV1087" s="121">
        <f t="shared" si="448"/>
        <v>0</v>
      </c>
      <c r="AW1087" s="121">
        <f t="shared" si="448"/>
        <v>0</v>
      </c>
      <c r="AX1087" s="121">
        <f t="shared" si="448"/>
        <v>0</v>
      </c>
      <c r="AY1087" s="121">
        <f t="shared" si="448"/>
        <v>0</v>
      </c>
      <c r="AZ1087" s="121">
        <f t="shared" si="448"/>
        <v>0</v>
      </c>
      <c r="BA1087" s="121">
        <f t="shared" si="448"/>
        <v>0</v>
      </c>
      <c r="BB1087" s="121">
        <f t="shared" si="448"/>
        <v>0</v>
      </c>
      <c r="BC1087" s="121">
        <f t="shared" si="448"/>
        <v>0</v>
      </c>
      <c r="BD1087" s="121">
        <f t="shared" si="448"/>
        <v>0</v>
      </c>
      <c r="BE1087" s="121">
        <f t="shared" si="448"/>
        <v>0</v>
      </c>
      <c r="BF1087" s="121">
        <f t="shared" si="448"/>
        <v>0</v>
      </c>
      <c r="BG1087" s="121">
        <f t="shared" si="448"/>
        <v>0</v>
      </c>
      <c r="BH1087" s="121">
        <f t="shared" si="448"/>
        <v>0</v>
      </c>
      <c r="BI1087" s="121">
        <f t="shared" si="448"/>
        <v>0</v>
      </c>
      <c r="BJ1087" s="121">
        <f t="shared" si="448"/>
        <v>0</v>
      </c>
      <c r="BK1087" s="121">
        <f t="shared" si="448"/>
        <v>0</v>
      </c>
      <c r="BL1087" s="121">
        <f t="shared" si="448"/>
        <v>0</v>
      </c>
      <c r="BM1087" s="121">
        <f t="shared" si="448"/>
        <v>0</v>
      </c>
      <c r="BN1087" s="121">
        <f t="shared" si="448"/>
        <v>0</v>
      </c>
      <c r="BO1087" s="121" t="str">
        <f t="shared" si="448"/>
        <v/>
      </c>
      <c r="BP1087" s="121" t="str">
        <f t="shared" si="448"/>
        <v/>
      </c>
      <c r="BQ1087" s="121" t="str">
        <f t="shared" si="448"/>
        <v/>
      </c>
      <c r="BR1087" s="121" t="str">
        <f t="shared" si="448"/>
        <v/>
      </c>
      <c r="BS1087" s="121" t="str">
        <f t="shared" ref="BS1087:CI1087" si="449">IF(BS$17="","",IF(AND(BS$17&gt;=$D1087,BS$17&lt;=$E1087),$F$1077/($E1087-$D1087+1),0))</f>
        <v/>
      </c>
      <c r="BT1087" s="121" t="str">
        <f t="shared" si="449"/>
        <v/>
      </c>
      <c r="BU1087" s="121" t="str">
        <f t="shared" si="449"/>
        <v/>
      </c>
      <c r="BV1087" s="121" t="str">
        <f t="shared" si="449"/>
        <v/>
      </c>
      <c r="BW1087" s="121" t="str">
        <f t="shared" si="449"/>
        <v/>
      </c>
      <c r="BX1087" s="121" t="str">
        <f t="shared" si="449"/>
        <v/>
      </c>
      <c r="BY1087" s="121" t="str">
        <f t="shared" si="449"/>
        <v/>
      </c>
      <c r="BZ1087" s="121" t="str">
        <f t="shared" si="449"/>
        <v/>
      </c>
      <c r="CA1087" s="121" t="str">
        <f t="shared" si="449"/>
        <v/>
      </c>
      <c r="CB1087" s="121" t="str">
        <f t="shared" si="449"/>
        <v/>
      </c>
      <c r="CC1087" s="121" t="str">
        <f t="shared" si="449"/>
        <v/>
      </c>
      <c r="CD1087" s="121" t="str">
        <f t="shared" si="449"/>
        <v/>
      </c>
      <c r="CE1087" s="121" t="str">
        <f t="shared" si="449"/>
        <v/>
      </c>
      <c r="CF1087" s="121" t="str">
        <f t="shared" si="449"/>
        <v/>
      </c>
      <c r="CG1087" s="121" t="str">
        <f t="shared" si="449"/>
        <v/>
      </c>
      <c r="CH1087" s="121" t="str">
        <f t="shared" si="449"/>
        <v/>
      </c>
      <c r="CI1087" s="121" t="str">
        <f t="shared" si="449"/>
        <v/>
      </c>
      <c r="CJ1087" s="51">
        <f>SUM(F1087:CI1087)</f>
        <v>259999.99999999988</v>
      </c>
      <c r="CK1087" s="50" t="s">
        <v>172</v>
      </c>
    </row>
    <row r="1088" spans="3:89" s="29" customFormat="1" ht="15" customHeight="1">
      <c r="C1088" s="29" t="str">
        <f>G1074&amp;" "&amp;C1074</f>
        <v>Phase B Soft Cost Contingency</v>
      </c>
      <c r="D1088" s="273">
        <f>IF(G1079="",0,G1079)</f>
        <v>0</v>
      </c>
      <c r="E1088" s="273">
        <f>IF(G1081="",0,G1081)</f>
        <v>0</v>
      </c>
      <c r="F1088" s="121">
        <f>G1076</f>
        <v>0</v>
      </c>
      <c r="G1088" s="121">
        <f t="shared" ref="G1088:AL1088" si="450">IF(G$17="","",IF(AND(G$17&gt;=$D1088,G$17&lt;=$E1088),$G$1077/($E1088-$D1088+1),0))</f>
        <v>0</v>
      </c>
      <c r="H1088" s="121">
        <f t="shared" si="450"/>
        <v>0</v>
      </c>
      <c r="I1088" s="121">
        <f t="shared" si="450"/>
        <v>0</v>
      </c>
      <c r="J1088" s="121">
        <f t="shared" si="450"/>
        <v>0</v>
      </c>
      <c r="K1088" s="121">
        <f t="shared" si="450"/>
        <v>0</v>
      </c>
      <c r="L1088" s="121">
        <f t="shared" si="450"/>
        <v>0</v>
      </c>
      <c r="M1088" s="121">
        <f t="shared" si="450"/>
        <v>0</v>
      </c>
      <c r="N1088" s="121">
        <f t="shared" si="450"/>
        <v>0</v>
      </c>
      <c r="O1088" s="121">
        <f t="shared" si="450"/>
        <v>0</v>
      </c>
      <c r="P1088" s="121">
        <f t="shared" si="450"/>
        <v>0</v>
      </c>
      <c r="Q1088" s="121">
        <f t="shared" si="450"/>
        <v>0</v>
      </c>
      <c r="R1088" s="121">
        <f t="shared" si="450"/>
        <v>0</v>
      </c>
      <c r="S1088" s="121">
        <f t="shared" si="450"/>
        <v>0</v>
      </c>
      <c r="T1088" s="121">
        <f t="shared" si="450"/>
        <v>0</v>
      </c>
      <c r="U1088" s="121">
        <f t="shared" si="450"/>
        <v>0</v>
      </c>
      <c r="V1088" s="121">
        <f t="shared" si="450"/>
        <v>0</v>
      </c>
      <c r="W1088" s="121">
        <f t="shared" si="450"/>
        <v>0</v>
      </c>
      <c r="X1088" s="121">
        <f t="shared" si="450"/>
        <v>0</v>
      </c>
      <c r="Y1088" s="121">
        <f t="shared" si="450"/>
        <v>0</v>
      </c>
      <c r="Z1088" s="121">
        <f t="shared" si="450"/>
        <v>0</v>
      </c>
      <c r="AA1088" s="121">
        <f t="shared" si="450"/>
        <v>0</v>
      </c>
      <c r="AB1088" s="121">
        <f t="shared" si="450"/>
        <v>0</v>
      </c>
      <c r="AC1088" s="121">
        <f t="shared" si="450"/>
        <v>0</v>
      </c>
      <c r="AD1088" s="121">
        <f t="shared" si="450"/>
        <v>0</v>
      </c>
      <c r="AE1088" s="121">
        <f t="shared" si="450"/>
        <v>0</v>
      </c>
      <c r="AF1088" s="121">
        <f t="shared" si="450"/>
        <v>0</v>
      </c>
      <c r="AG1088" s="121">
        <f t="shared" si="450"/>
        <v>0</v>
      </c>
      <c r="AH1088" s="121">
        <f t="shared" si="450"/>
        <v>0</v>
      </c>
      <c r="AI1088" s="121">
        <f t="shared" si="450"/>
        <v>0</v>
      </c>
      <c r="AJ1088" s="121">
        <f t="shared" si="450"/>
        <v>0</v>
      </c>
      <c r="AK1088" s="121">
        <f t="shared" si="450"/>
        <v>0</v>
      </c>
      <c r="AL1088" s="121">
        <f t="shared" si="450"/>
        <v>0</v>
      </c>
      <c r="AM1088" s="121">
        <f t="shared" ref="AM1088:BR1088" si="451">IF(AM$17="","",IF(AND(AM$17&gt;=$D1088,AM$17&lt;=$E1088),$G$1077/($E1088-$D1088+1),0))</f>
        <v>0</v>
      </c>
      <c r="AN1088" s="121">
        <f t="shared" si="451"/>
        <v>0</v>
      </c>
      <c r="AO1088" s="121">
        <f t="shared" si="451"/>
        <v>0</v>
      </c>
      <c r="AP1088" s="121">
        <f t="shared" si="451"/>
        <v>0</v>
      </c>
      <c r="AQ1088" s="121">
        <f t="shared" si="451"/>
        <v>0</v>
      </c>
      <c r="AR1088" s="121">
        <f t="shared" si="451"/>
        <v>0</v>
      </c>
      <c r="AS1088" s="121">
        <f t="shared" si="451"/>
        <v>0</v>
      </c>
      <c r="AT1088" s="121">
        <f t="shared" si="451"/>
        <v>0</v>
      </c>
      <c r="AU1088" s="121">
        <f t="shared" si="451"/>
        <v>0</v>
      </c>
      <c r="AV1088" s="121">
        <f t="shared" si="451"/>
        <v>0</v>
      </c>
      <c r="AW1088" s="121">
        <f t="shared" si="451"/>
        <v>0</v>
      </c>
      <c r="AX1088" s="121">
        <f t="shared" si="451"/>
        <v>0</v>
      </c>
      <c r="AY1088" s="121">
        <f t="shared" si="451"/>
        <v>0</v>
      </c>
      <c r="AZ1088" s="121">
        <f t="shared" si="451"/>
        <v>0</v>
      </c>
      <c r="BA1088" s="121">
        <f t="shared" si="451"/>
        <v>0</v>
      </c>
      <c r="BB1088" s="121">
        <f t="shared" si="451"/>
        <v>0</v>
      </c>
      <c r="BC1088" s="121">
        <f t="shared" si="451"/>
        <v>0</v>
      </c>
      <c r="BD1088" s="121">
        <f t="shared" si="451"/>
        <v>0</v>
      </c>
      <c r="BE1088" s="121">
        <f t="shared" si="451"/>
        <v>0</v>
      </c>
      <c r="BF1088" s="121">
        <f t="shared" si="451"/>
        <v>0</v>
      </c>
      <c r="BG1088" s="121">
        <f t="shared" si="451"/>
        <v>0</v>
      </c>
      <c r="BH1088" s="121">
        <f t="shared" si="451"/>
        <v>0</v>
      </c>
      <c r="BI1088" s="121">
        <f t="shared" si="451"/>
        <v>0</v>
      </c>
      <c r="BJ1088" s="121">
        <f t="shared" si="451"/>
        <v>0</v>
      </c>
      <c r="BK1088" s="121">
        <f t="shared" si="451"/>
        <v>0</v>
      </c>
      <c r="BL1088" s="121">
        <f t="shared" si="451"/>
        <v>0</v>
      </c>
      <c r="BM1088" s="121">
        <f t="shared" si="451"/>
        <v>0</v>
      </c>
      <c r="BN1088" s="121">
        <f t="shared" si="451"/>
        <v>0</v>
      </c>
      <c r="BO1088" s="121" t="str">
        <f t="shared" si="451"/>
        <v/>
      </c>
      <c r="BP1088" s="121" t="str">
        <f t="shared" si="451"/>
        <v/>
      </c>
      <c r="BQ1088" s="121" t="str">
        <f t="shared" si="451"/>
        <v/>
      </c>
      <c r="BR1088" s="121" t="str">
        <f t="shared" si="451"/>
        <v/>
      </c>
      <c r="BS1088" s="121" t="str">
        <f t="shared" ref="BS1088:CI1088" si="452">IF(BS$17="","",IF(AND(BS$17&gt;=$D1088,BS$17&lt;=$E1088),$G$1077/($E1088-$D1088+1),0))</f>
        <v/>
      </c>
      <c r="BT1088" s="121" t="str">
        <f t="shared" si="452"/>
        <v/>
      </c>
      <c r="BU1088" s="121" t="str">
        <f t="shared" si="452"/>
        <v/>
      </c>
      <c r="BV1088" s="121" t="str">
        <f t="shared" si="452"/>
        <v/>
      </c>
      <c r="BW1088" s="121" t="str">
        <f t="shared" si="452"/>
        <v/>
      </c>
      <c r="BX1088" s="121" t="str">
        <f t="shared" si="452"/>
        <v/>
      </c>
      <c r="BY1088" s="121" t="str">
        <f t="shared" si="452"/>
        <v/>
      </c>
      <c r="BZ1088" s="121" t="str">
        <f t="shared" si="452"/>
        <v/>
      </c>
      <c r="CA1088" s="121" t="str">
        <f t="shared" si="452"/>
        <v/>
      </c>
      <c r="CB1088" s="121" t="str">
        <f t="shared" si="452"/>
        <v/>
      </c>
      <c r="CC1088" s="121" t="str">
        <f t="shared" si="452"/>
        <v/>
      </c>
      <c r="CD1088" s="121" t="str">
        <f t="shared" si="452"/>
        <v/>
      </c>
      <c r="CE1088" s="121" t="str">
        <f t="shared" si="452"/>
        <v/>
      </c>
      <c r="CF1088" s="121" t="str">
        <f t="shared" si="452"/>
        <v/>
      </c>
      <c r="CG1088" s="121" t="str">
        <f t="shared" si="452"/>
        <v/>
      </c>
      <c r="CH1088" s="121" t="str">
        <f t="shared" si="452"/>
        <v/>
      </c>
      <c r="CI1088" s="121" t="str">
        <f t="shared" si="452"/>
        <v/>
      </c>
      <c r="CJ1088" s="60">
        <f>SUM(F1088:CI1088)</f>
        <v>0</v>
      </c>
      <c r="CK1088" s="50" t="s">
        <v>172</v>
      </c>
    </row>
    <row r="1089" spans="3:89" s="29" customFormat="1" ht="15" customHeight="1">
      <c r="C1089" s="140" t="str">
        <f>"Total "&amp;C1074</f>
        <v>Total Soft Cost Contingency</v>
      </c>
      <c r="D1089" s="270">
        <f>IF(D1079="",0,D1079)</f>
        <v>1</v>
      </c>
      <c r="E1089" s="270">
        <f>IF(D1081="",0,D1081)</f>
        <v>18</v>
      </c>
      <c r="F1089" s="278">
        <f>IF(F$17="","",IF($E$1084=0,SUM(F1087:F1088),D1076))</f>
        <v>180000</v>
      </c>
      <c r="G1089" s="278">
        <f t="shared" ref="G1089:AL1089" si="453">IF(G$17="","",IF($E$1084=0,SUM(G1087:G1088),IF(AND(G$17&gt;=$D1089,G$17&lt;=$E1089),$D$1077/($E1089-$D1089+1),0)))</f>
        <v>4444.4444444444443</v>
      </c>
      <c r="H1089" s="278">
        <f t="shared" si="453"/>
        <v>4444.4444444444443</v>
      </c>
      <c r="I1089" s="278">
        <f t="shared" si="453"/>
        <v>4444.4444444444443</v>
      </c>
      <c r="J1089" s="278">
        <f t="shared" si="453"/>
        <v>4444.4444444444443</v>
      </c>
      <c r="K1089" s="278">
        <f t="shared" si="453"/>
        <v>4444.4444444444443</v>
      </c>
      <c r="L1089" s="278">
        <f t="shared" si="453"/>
        <v>4444.4444444444443</v>
      </c>
      <c r="M1089" s="278">
        <f t="shared" si="453"/>
        <v>4444.4444444444443</v>
      </c>
      <c r="N1089" s="278">
        <f t="shared" si="453"/>
        <v>4444.4444444444443</v>
      </c>
      <c r="O1089" s="278">
        <f t="shared" si="453"/>
        <v>4444.4444444444443</v>
      </c>
      <c r="P1089" s="278">
        <f t="shared" si="453"/>
        <v>4444.4444444444443</v>
      </c>
      <c r="Q1089" s="278">
        <f t="shared" si="453"/>
        <v>4444.4444444444443</v>
      </c>
      <c r="R1089" s="278">
        <f t="shared" si="453"/>
        <v>4444.4444444444443</v>
      </c>
      <c r="S1089" s="278">
        <f t="shared" si="453"/>
        <v>4444.4444444444443</v>
      </c>
      <c r="T1089" s="278">
        <f t="shared" si="453"/>
        <v>4444.4444444444443</v>
      </c>
      <c r="U1089" s="278">
        <f t="shared" si="453"/>
        <v>4444.4444444444443</v>
      </c>
      <c r="V1089" s="278">
        <f t="shared" si="453"/>
        <v>4444.4444444444443</v>
      </c>
      <c r="W1089" s="278">
        <f t="shared" si="453"/>
        <v>4444.4444444444443</v>
      </c>
      <c r="X1089" s="278">
        <f t="shared" si="453"/>
        <v>4444.4444444444443</v>
      </c>
      <c r="Y1089" s="278">
        <f t="shared" si="453"/>
        <v>0</v>
      </c>
      <c r="Z1089" s="278">
        <f t="shared" si="453"/>
        <v>0</v>
      </c>
      <c r="AA1089" s="278">
        <f t="shared" si="453"/>
        <v>0</v>
      </c>
      <c r="AB1089" s="278">
        <f t="shared" si="453"/>
        <v>0</v>
      </c>
      <c r="AC1089" s="278">
        <f t="shared" si="453"/>
        <v>0</v>
      </c>
      <c r="AD1089" s="278">
        <f t="shared" si="453"/>
        <v>0</v>
      </c>
      <c r="AE1089" s="278">
        <f t="shared" si="453"/>
        <v>0</v>
      </c>
      <c r="AF1089" s="278">
        <f t="shared" si="453"/>
        <v>0</v>
      </c>
      <c r="AG1089" s="278">
        <f t="shared" si="453"/>
        <v>0</v>
      </c>
      <c r="AH1089" s="278">
        <f t="shared" si="453"/>
        <v>0</v>
      </c>
      <c r="AI1089" s="278">
        <f t="shared" si="453"/>
        <v>0</v>
      </c>
      <c r="AJ1089" s="278">
        <f t="shared" si="453"/>
        <v>0</v>
      </c>
      <c r="AK1089" s="278">
        <f t="shared" si="453"/>
        <v>0</v>
      </c>
      <c r="AL1089" s="278">
        <f t="shared" si="453"/>
        <v>0</v>
      </c>
      <c r="AM1089" s="278">
        <f t="shared" ref="AM1089:BR1089" si="454">IF(AM$17="","",IF($E$1084=0,SUM(AM1087:AM1088),IF(AND(AM$17&gt;=$D1089,AM$17&lt;=$E1089),$D$1077/($E1089-$D1089+1),0)))</f>
        <v>0</v>
      </c>
      <c r="AN1089" s="278">
        <f t="shared" si="454"/>
        <v>0</v>
      </c>
      <c r="AO1089" s="278">
        <f t="shared" si="454"/>
        <v>0</v>
      </c>
      <c r="AP1089" s="278">
        <f t="shared" si="454"/>
        <v>0</v>
      </c>
      <c r="AQ1089" s="278">
        <f t="shared" si="454"/>
        <v>0</v>
      </c>
      <c r="AR1089" s="278">
        <f t="shared" si="454"/>
        <v>0</v>
      </c>
      <c r="AS1089" s="278">
        <f t="shared" si="454"/>
        <v>0</v>
      </c>
      <c r="AT1089" s="278">
        <f t="shared" si="454"/>
        <v>0</v>
      </c>
      <c r="AU1089" s="278">
        <f t="shared" si="454"/>
        <v>0</v>
      </c>
      <c r="AV1089" s="278">
        <f t="shared" si="454"/>
        <v>0</v>
      </c>
      <c r="AW1089" s="278">
        <f t="shared" si="454"/>
        <v>0</v>
      </c>
      <c r="AX1089" s="278">
        <f t="shared" si="454"/>
        <v>0</v>
      </c>
      <c r="AY1089" s="278">
        <f t="shared" si="454"/>
        <v>0</v>
      </c>
      <c r="AZ1089" s="278">
        <f t="shared" si="454"/>
        <v>0</v>
      </c>
      <c r="BA1089" s="278">
        <f t="shared" si="454"/>
        <v>0</v>
      </c>
      <c r="BB1089" s="278">
        <f t="shared" si="454"/>
        <v>0</v>
      </c>
      <c r="BC1089" s="278">
        <f t="shared" si="454"/>
        <v>0</v>
      </c>
      <c r="BD1089" s="278">
        <f t="shared" si="454"/>
        <v>0</v>
      </c>
      <c r="BE1089" s="278">
        <f t="shared" si="454"/>
        <v>0</v>
      </c>
      <c r="BF1089" s="278">
        <f t="shared" si="454"/>
        <v>0</v>
      </c>
      <c r="BG1089" s="278">
        <f t="shared" si="454"/>
        <v>0</v>
      </c>
      <c r="BH1089" s="278">
        <f t="shared" si="454"/>
        <v>0</v>
      </c>
      <c r="BI1089" s="278">
        <f t="shared" si="454"/>
        <v>0</v>
      </c>
      <c r="BJ1089" s="278">
        <f t="shared" si="454"/>
        <v>0</v>
      </c>
      <c r="BK1089" s="278">
        <f t="shared" si="454"/>
        <v>0</v>
      </c>
      <c r="BL1089" s="278">
        <f t="shared" si="454"/>
        <v>0</v>
      </c>
      <c r="BM1089" s="278">
        <f t="shared" si="454"/>
        <v>0</v>
      </c>
      <c r="BN1089" s="278">
        <f t="shared" si="454"/>
        <v>0</v>
      </c>
      <c r="BO1089" s="278" t="str">
        <f t="shared" si="454"/>
        <v/>
      </c>
      <c r="BP1089" s="278" t="str">
        <f t="shared" si="454"/>
        <v/>
      </c>
      <c r="BQ1089" s="278" t="str">
        <f t="shared" si="454"/>
        <v/>
      </c>
      <c r="BR1089" s="278" t="str">
        <f t="shared" si="454"/>
        <v/>
      </c>
      <c r="BS1089" s="278" t="str">
        <f t="shared" ref="BS1089:CI1089" si="455">IF(BS$17="","",IF($E$1084=0,SUM(BS1087:BS1088),IF(AND(BS$17&gt;=$D1089,BS$17&lt;=$E1089),$D$1077/($E1089-$D1089+1),0)))</f>
        <v/>
      </c>
      <c r="BT1089" s="278" t="str">
        <f t="shared" si="455"/>
        <v/>
      </c>
      <c r="BU1089" s="278" t="str">
        <f t="shared" si="455"/>
        <v/>
      </c>
      <c r="BV1089" s="278" t="str">
        <f t="shared" si="455"/>
        <v/>
      </c>
      <c r="BW1089" s="278" t="str">
        <f t="shared" si="455"/>
        <v/>
      </c>
      <c r="BX1089" s="278" t="str">
        <f t="shared" si="455"/>
        <v/>
      </c>
      <c r="BY1089" s="278" t="str">
        <f t="shared" si="455"/>
        <v/>
      </c>
      <c r="BZ1089" s="278" t="str">
        <f t="shared" si="455"/>
        <v/>
      </c>
      <c r="CA1089" s="278" t="str">
        <f t="shared" si="455"/>
        <v/>
      </c>
      <c r="CB1089" s="278" t="str">
        <f t="shared" si="455"/>
        <v/>
      </c>
      <c r="CC1089" s="278" t="str">
        <f t="shared" si="455"/>
        <v/>
      </c>
      <c r="CD1089" s="278" t="str">
        <f t="shared" si="455"/>
        <v/>
      </c>
      <c r="CE1089" s="278" t="str">
        <f t="shared" si="455"/>
        <v/>
      </c>
      <c r="CF1089" s="278" t="str">
        <f t="shared" si="455"/>
        <v/>
      </c>
      <c r="CG1089" s="278" t="str">
        <f t="shared" si="455"/>
        <v/>
      </c>
      <c r="CH1089" s="278" t="str">
        <f t="shared" si="455"/>
        <v/>
      </c>
      <c r="CI1089" s="278" t="str">
        <f t="shared" si="455"/>
        <v/>
      </c>
      <c r="CJ1089" s="51">
        <f>SUM(F1089:CI1089)</f>
        <v>259999.99999999988</v>
      </c>
      <c r="CK1089" s="50" t="s">
        <v>172</v>
      </c>
    </row>
    <row r="1090" spans="3:89" s="29" customFormat="1" ht="15" customHeight="1">
      <c r="C1090" s="34"/>
      <c r="D1090" s="289"/>
      <c r="E1090" s="289"/>
      <c r="F1090" s="39"/>
      <c r="G1090" s="39"/>
      <c r="H1090" s="39"/>
      <c r="I1090" s="39"/>
      <c r="J1090" s="39"/>
      <c r="K1090" s="39"/>
      <c r="L1090" s="39"/>
      <c r="M1090" s="39"/>
      <c r="N1090" s="39"/>
      <c r="O1090" s="39"/>
      <c r="P1090" s="39"/>
      <c r="Q1090" s="39"/>
      <c r="R1090" s="39"/>
      <c r="S1090" s="39"/>
      <c r="T1090" s="39"/>
      <c r="U1090" s="39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  <c r="AM1090" s="39"/>
      <c r="AN1090" s="39"/>
      <c r="AO1090" s="39"/>
      <c r="AP1090" s="39"/>
      <c r="AQ1090" s="39"/>
      <c r="AR1090" s="39"/>
      <c r="AS1090" s="39"/>
      <c r="AT1090" s="39"/>
      <c r="AU1090" s="39"/>
      <c r="AV1090" s="39"/>
      <c r="AW1090" s="39"/>
      <c r="AX1090" s="39"/>
      <c r="AY1090" s="39"/>
      <c r="AZ1090" s="39"/>
      <c r="BA1090" s="39"/>
      <c r="BB1090" s="39"/>
      <c r="BC1090" s="39"/>
      <c r="BD1090" s="39"/>
      <c r="BE1090" s="39"/>
      <c r="BF1090" s="39"/>
      <c r="BG1090" s="39"/>
      <c r="BH1090" s="39"/>
      <c r="BI1090" s="39"/>
      <c r="BJ1090" s="39"/>
      <c r="BK1090" s="39"/>
      <c r="BL1090" s="39"/>
      <c r="BM1090" s="39"/>
      <c r="BN1090" s="39"/>
      <c r="BO1090" s="39"/>
      <c r="BP1090" s="39"/>
      <c r="BQ1090" s="39"/>
      <c r="BR1090" s="39"/>
      <c r="BS1090" s="39"/>
      <c r="BT1090" s="39"/>
      <c r="BU1090" s="39"/>
      <c r="BV1090" s="39"/>
      <c r="BW1090" s="39"/>
      <c r="BX1090" s="39"/>
      <c r="BY1090" s="39"/>
      <c r="BZ1090" s="39"/>
      <c r="CA1090" s="39"/>
      <c r="CB1090" s="39"/>
      <c r="CC1090" s="39"/>
      <c r="CD1090" s="39"/>
      <c r="CE1090" s="39"/>
      <c r="CF1090" s="39"/>
      <c r="CG1090" s="39"/>
      <c r="CH1090" s="39"/>
      <c r="CI1090" s="39"/>
      <c r="CJ1090" s="18"/>
      <c r="CK1090" s="50" t="s">
        <v>172</v>
      </c>
    </row>
    <row r="1091" spans="3:89" s="29" customFormat="1" ht="15" customHeight="1">
      <c r="C1091" s="34"/>
      <c r="D1091" s="289"/>
      <c r="E1091" s="289"/>
      <c r="F1091" s="39"/>
      <c r="G1091" s="39"/>
      <c r="H1091" s="39"/>
      <c r="I1091" s="39"/>
      <c r="J1091" s="39"/>
      <c r="K1091" s="39"/>
      <c r="L1091" s="39"/>
      <c r="M1091" s="39"/>
      <c r="N1091" s="39"/>
      <c r="O1091" s="39"/>
      <c r="P1091" s="39"/>
      <c r="Q1091" s="39"/>
      <c r="R1091" s="39"/>
      <c r="S1091" s="39"/>
      <c r="T1091" s="39"/>
      <c r="U1091" s="39"/>
      <c r="V1091" s="39"/>
      <c r="W1091" s="39"/>
      <c r="X1091" s="39"/>
      <c r="Y1091" s="39"/>
      <c r="Z1091" s="39"/>
      <c r="AA1091" s="39"/>
      <c r="AB1091" s="39"/>
      <c r="AC1091" s="39"/>
      <c r="AD1091" s="39"/>
      <c r="AE1091" s="39"/>
      <c r="AF1091" s="39"/>
      <c r="AG1091" s="39"/>
      <c r="AH1091" s="39"/>
      <c r="AI1091" s="39"/>
      <c r="AJ1091" s="39"/>
      <c r="AK1091" s="39"/>
      <c r="AL1091" s="39"/>
      <c r="AM1091" s="39"/>
      <c r="AN1091" s="39"/>
      <c r="AO1091" s="39"/>
      <c r="AP1091" s="39"/>
      <c r="AQ1091" s="39"/>
      <c r="AR1091" s="39"/>
      <c r="AS1091" s="39"/>
      <c r="AT1091" s="39"/>
      <c r="AU1091" s="39"/>
      <c r="AV1091" s="39"/>
      <c r="AW1091" s="39"/>
      <c r="AX1091" s="39"/>
      <c r="AY1091" s="39"/>
      <c r="AZ1091" s="39"/>
      <c r="BA1091" s="39"/>
      <c r="BB1091" s="39"/>
      <c r="BC1091" s="39"/>
      <c r="BD1091" s="39"/>
      <c r="BE1091" s="39"/>
      <c r="BF1091" s="39"/>
      <c r="BG1091" s="39"/>
      <c r="BH1091" s="39"/>
      <c r="BI1091" s="39"/>
      <c r="BJ1091" s="39"/>
      <c r="BK1091" s="39"/>
      <c r="BL1091" s="39"/>
      <c r="BM1091" s="39"/>
      <c r="BN1091" s="39"/>
      <c r="BO1091" s="39"/>
      <c r="BP1091" s="39"/>
      <c r="BQ1091" s="39"/>
      <c r="BR1091" s="39"/>
      <c r="BS1091" s="39"/>
      <c r="BT1091" s="39"/>
      <c r="BU1091" s="39"/>
      <c r="BV1091" s="39"/>
      <c r="BW1091" s="39"/>
      <c r="BX1091" s="39"/>
      <c r="BY1091" s="39"/>
      <c r="BZ1091" s="39"/>
      <c r="CA1091" s="39"/>
      <c r="CB1091" s="39"/>
      <c r="CC1091" s="39"/>
      <c r="CD1091" s="39"/>
      <c r="CE1091" s="39"/>
      <c r="CF1091" s="39"/>
      <c r="CG1091" s="39"/>
      <c r="CH1091" s="39"/>
      <c r="CI1091" s="39"/>
      <c r="CJ1091" s="18"/>
      <c r="CK1091" s="50" t="s">
        <v>172</v>
      </c>
    </row>
    <row r="1092" spans="3:89" s="29" customFormat="1" ht="15" customHeight="1">
      <c r="C1092" s="161" t="s">
        <v>322</v>
      </c>
      <c r="D1092" s="161"/>
      <c r="E1092" s="161"/>
      <c r="F1092" s="161"/>
      <c r="G1092" s="161"/>
      <c r="H1092" s="161"/>
      <c r="I1092" s="161"/>
      <c r="J1092" s="161"/>
      <c r="K1092" s="161"/>
      <c r="L1092" s="161"/>
      <c r="M1092" s="161"/>
      <c r="N1092" s="161"/>
      <c r="O1092" s="161"/>
      <c r="P1092" s="161"/>
      <c r="Q1092" s="161"/>
      <c r="R1092" s="161"/>
      <c r="S1092" s="161"/>
      <c r="T1092" s="161"/>
      <c r="U1092" s="161"/>
      <c r="V1092" s="161"/>
      <c r="W1092" s="161"/>
      <c r="X1092" s="161"/>
      <c r="Y1092" s="161"/>
      <c r="Z1092" s="161"/>
      <c r="AA1092" s="161"/>
      <c r="AB1092" s="161"/>
      <c r="AC1092" s="161"/>
      <c r="AD1092" s="161"/>
      <c r="AE1092" s="161"/>
      <c r="AF1092" s="161"/>
      <c r="AG1092" s="161"/>
      <c r="AH1092" s="161"/>
      <c r="AI1092" s="161"/>
      <c r="AJ1092" s="161"/>
      <c r="AK1092" s="161"/>
      <c r="AL1092" s="161"/>
      <c r="AM1092" s="161"/>
      <c r="AN1092" s="161"/>
      <c r="AO1092" s="161"/>
      <c r="AP1092" s="161"/>
      <c r="AQ1092" s="161"/>
      <c r="AR1092" s="161"/>
      <c r="AS1092" s="161"/>
      <c r="AT1092" s="161"/>
      <c r="AU1092" s="161"/>
      <c r="AV1092" s="161"/>
      <c r="AW1092" s="161"/>
      <c r="AX1092" s="161"/>
      <c r="AY1092" s="161"/>
      <c r="AZ1092" s="161"/>
      <c r="BA1092" s="161"/>
      <c r="BB1092" s="161"/>
      <c r="BC1092" s="161"/>
      <c r="BD1092" s="161"/>
      <c r="BE1092" s="161"/>
      <c r="BF1092" s="161"/>
      <c r="BG1092" s="161"/>
      <c r="BH1092" s="161"/>
      <c r="BI1092" s="161"/>
      <c r="BJ1092" s="161"/>
      <c r="BK1092" s="161"/>
      <c r="BL1092" s="161"/>
      <c r="BM1092" s="161"/>
      <c r="BN1092" s="161"/>
      <c r="BO1092" s="161"/>
      <c r="BP1092" s="161"/>
      <c r="BQ1092" s="161"/>
      <c r="BR1092" s="161"/>
      <c r="BS1092" s="161"/>
      <c r="BT1092" s="161"/>
      <c r="BU1092" s="161"/>
      <c r="BV1092" s="161"/>
      <c r="BW1092" s="161"/>
      <c r="BX1092" s="161"/>
      <c r="BY1092" s="161"/>
      <c r="BZ1092" s="161"/>
      <c r="CA1092" s="161"/>
      <c r="CB1092" s="161"/>
      <c r="CC1092" s="161"/>
      <c r="CD1092" s="161"/>
      <c r="CE1092" s="161"/>
      <c r="CF1092" s="161"/>
      <c r="CG1092" s="161"/>
      <c r="CH1092" s="161"/>
      <c r="CI1092" s="161"/>
      <c r="CJ1092" s="161"/>
      <c r="CK1092" s="50" t="s">
        <v>172</v>
      </c>
    </row>
    <row r="1093" spans="3:89" s="29" customFormat="1" ht="15" customHeight="1">
      <c r="C1093" s="120"/>
      <c r="D1093" s="242"/>
      <c r="E1093" s="243"/>
      <c r="F1093" s="242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  <c r="BD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18"/>
      <c r="BQ1093" s="18"/>
      <c r="BR1093" s="18"/>
      <c r="BS1093" s="18"/>
      <c r="BT1093" s="18"/>
      <c r="BU1093" s="18"/>
      <c r="BV1093" s="18"/>
      <c r="BW1093" s="18"/>
      <c r="BX1093" s="18"/>
      <c r="BY1093" s="18"/>
      <c r="BZ1093" s="18"/>
      <c r="CA1093" s="18"/>
      <c r="CB1093" s="18"/>
      <c r="CC1093" s="18"/>
      <c r="CD1093" s="18"/>
      <c r="CE1093" s="18"/>
      <c r="CF1093" s="18"/>
      <c r="CG1093" s="18"/>
      <c r="CH1093" s="18"/>
      <c r="CI1093" s="18"/>
      <c r="CJ1093" s="18"/>
      <c r="CK1093" s="50" t="s">
        <v>172</v>
      </c>
    </row>
    <row r="1094" spans="3:89" s="29" customFormat="1" ht="15" customHeight="1">
      <c r="C1094" s="266" t="s">
        <v>321</v>
      </c>
      <c r="D1094" s="249" t="s">
        <v>296</v>
      </c>
      <c r="E1094" s="249" t="s">
        <v>303</v>
      </c>
      <c r="F1094" s="265" t="s">
        <v>295</v>
      </c>
      <c r="G1094" s="264" t="s">
        <v>294</v>
      </c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8"/>
      <c r="BQ1094" s="18"/>
      <c r="BR1094" s="18"/>
      <c r="BS1094" s="18"/>
      <c r="BT1094" s="18"/>
      <c r="BU1094" s="18"/>
      <c r="BV1094" s="18"/>
      <c r="BW1094" s="18"/>
      <c r="BX1094" s="18"/>
      <c r="BY1094" s="18"/>
      <c r="BZ1094" s="18"/>
      <c r="CA1094" s="18"/>
      <c r="CB1094" s="18"/>
      <c r="CC1094" s="18"/>
      <c r="CD1094" s="18"/>
      <c r="CE1094" s="18"/>
      <c r="CF1094" s="18"/>
      <c r="CG1094" s="18"/>
      <c r="CH1094" s="18"/>
      <c r="CI1094" s="18"/>
      <c r="CJ1094" s="18"/>
      <c r="CK1094" s="50" t="s">
        <v>172</v>
      </c>
    </row>
    <row r="1095" spans="3:89" s="29" customFormat="1" ht="15" customHeight="1">
      <c r="C1095" s="34" t="str">
        <f>"Total "&amp;C1094</f>
        <v>Total Bank Charges</v>
      </c>
      <c r="D1095" s="118">
        <f>IF(C$76="","",IF(E1095="",G1095+F1095,E1095))</f>
        <v>0</v>
      </c>
      <c r="E1095" s="302"/>
      <c r="F1095" s="93">
        <v>0</v>
      </c>
      <c r="G1095" s="93">
        <v>0</v>
      </c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18"/>
      <c r="BQ1095" s="18"/>
      <c r="BR1095" s="18"/>
      <c r="BS1095" s="18"/>
      <c r="BT1095" s="18"/>
      <c r="BU1095" s="18"/>
      <c r="BV1095" s="18"/>
      <c r="BW1095" s="18"/>
      <c r="BX1095" s="18"/>
      <c r="BY1095" s="18"/>
      <c r="BZ1095" s="18"/>
      <c r="CA1095" s="18"/>
      <c r="CB1095" s="18"/>
      <c r="CC1095" s="18"/>
      <c r="CD1095" s="18"/>
      <c r="CE1095" s="18"/>
      <c r="CF1095" s="18"/>
      <c r="CG1095" s="18"/>
      <c r="CH1095" s="18"/>
      <c r="CI1095" s="18"/>
      <c r="CJ1095" s="18"/>
      <c r="CK1095" s="50" t="s">
        <v>172</v>
      </c>
    </row>
    <row r="1096" spans="3:89" s="29" customFormat="1" ht="15" customHeight="1">
      <c r="C1096" s="34"/>
      <c r="D1096" s="118"/>
      <c r="E1096" s="302"/>
      <c r="F1096" s="233"/>
      <c r="G1096" s="301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8"/>
      <c r="BQ1096" s="18"/>
      <c r="BR1096" s="18"/>
      <c r="BS1096" s="18"/>
      <c r="BT1096" s="18"/>
      <c r="BU1096" s="18"/>
      <c r="BV1096" s="18"/>
      <c r="BW1096" s="18"/>
      <c r="BX1096" s="18"/>
      <c r="BY1096" s="18"/>
      <c r="BZ1096" s="18"/>
      <c r="CA1096" s="18"/>
      <c r="CB1096" s="18"/>
      <c r="CC1096" s="18"/>
      <c r="CD1096" s="18"/>
      <c r="CE1096" s="18"/>
      <c r="CF1096" s="18"/>
      <c r="CG1096" s="18"/>
      <c r="CH1096" s="18"/>
      <c r="CI1096" s="18"/>
      <c r="CJ1096" s="18"/>
      <c r="CK1096" s="50" t="s">
        <v>172</v>
      </c>
    </row>
    <row r="1097" spans="3:89" s="29" customFormat="1" ht="15" customHeight="1">
      <c r="C1097" s="34" t="str">
        <f>C1094&amp;" Start Period"</f>
        <v>Bank Charges Start Period</v>
      </c>
      <c r="D1097" s="282">
        <f>MIN(F1097:G1097)</f>
        <v>0</v>
      </c>
      <c r="F1097" s="282">
        <v>0</v>
      </c>
      <c r="G1097" s="282">
        <v>0</v>
      </c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18"/>
      <c r="BQ1097" s="18"/>
      <c r="BR1097" s="18"/>
      <c r="BS1097" s="18"/>
      <c r="BT1097" s="18"/>
      <c r="BU1097" s="18"/>
      <c r="BV1097" s="18"/>
      <c r="BW1097" s="18"/>
      <c r="BX1097" s="18"/>
      <c r="BY1097" s="18"/>
      <c r="BZ1097" s="18"/>
      <c r="CA1097" s="18"/>
      <c r="CB1097" s="18"/>
      <c r="CC1097" s="18"/>
      <c r="CD1097" s="18"/>
      <c r="CE1097" s="18"/>
      <c r="CF1097" s="18"/>
      <c r="CG1097" s="18"/>
      <c r="CH1097" s="18"/>
      <c r="CI1097" s="18"/>
      <c r="CJ1097" s="18"/>
      <c r="CK1097" s="50" t="s">
        <v>172</v>
      </c>
    </row>
    <row r="1098" spans="3:89" s="29" customFormat="1" ht="15" customHeight="1">
      <c r="C1098" s="207" t="s">
        <v>13</v>
      </c>
      <c r="D1098" s="206">
        <f>IF(D1097="","",INDEX($F$16:$CK$17,1,MATCH(D1097,$F$17:$CK$17,1)))</f>
        <v>42094</v>
      </c>
      <c r="F1098" s="206">
        <f>IF(F1097="","",INDEX($F$16:$CK$17,1,MATCH(F1097,$F$17:$CK$17,1)))</f>
        <v>42094</v>
      </c>
      <c r="G1098" s="206">
        <f>IF(G1097="","",INDEX($F$16:$CK$17,1,MATCH(G1097,$F$17:$CK$17,1)))</f>
        <v>42094</v>
      </c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  <c r="BD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8"/>
      <c r="BQ1098" s="18"/>
      <c r="BR1098" s="18"/>
      <c r="BS1098" s="18"/>
      <c r="BT1098" s="18"/>
      <c r="BU1098" s="18"/>
      <c r="BV1098" s="18"/>
      <c r="BW1098" s="18"/>
      <c r="BX1098" s="18"/>
      <c r="BY1098" s="18"/>
      <c r="BZ1098" s="18"/>
      <c r="CA1098" s="18"/>
      <c r="CB1098" s="18"/>
      <c r="CC1098" s="18"/>
      <c r="CD1098" s="18"/>
      <c r="CE1098" s="18"/>
      <c r="CF1098" s="18"/>
      <c r="CG1098" s="18"/>
      <c r="CH1098" s="18"/>
      <c r="CI1098" s="18"/>
      <c r="CJ1098" s="18"/>
      <c r="CK1098" s="50" t="s">
        <v>172</v>
      </c>
    </row>
    <row r="1099" spans="3:89" s="29" customFormat="1" ht="15" customHeight="1">
      <c r="C1099" s="34" t="str">
        <f>C1094&amp;" End Period"</f>
        <v>Bank Charges End Period</v>
      </c>
      <c r="D1099" s="282">
        <f>MAX(F1099:G1099)</f>
        <v>0</v>
      </c>
      <c r="F1099" s="282">
        <v>0</v>
      </c>
      <c r="G1099" s="282">
        <v>0</v>
      </c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18"/>
      <c r="BQ1099" s="18"/>
      <c r="BR1099" s="18"/>
      <c r="BS1099" s="18"/>
      <c r="BT1099" s="18"/>
      <c r="BU1099" s="18"/>
      <c r="BV1099" s="18"/>
      <c r="BW1099" s="18"/>
      <c r="BX1099" s="18"/>
      <c r="BY1099" s="18"/>
      <c r="BZ1099" s="18"/>
      <c r="CA1099" s="18"/>
      <c r="CB1099" s="18"/>
      <c r="CC1099" s="18"/>
      <c r="CD1099" s="18"/>
      <c r="CE1099" s="18"/>
      <c r="CF1099" s="18"/>
      <c r="CG1099" s="18"/>
      <c r="CH1099" s="18"/>
      <c r="CI1099" s="18"/>
      <c r="CJ1099" s="18"/>
      <c r="CK1099" s="50" t="s">
        <v>172</v>
      </c>
    </row>
    <row r="1100" spans="3:89" s="29" customFormat="1" ht="15" customHeight="1">
      <c r="C1100" s="207" t="s">
        <v>13</v>
      </c>
      <c r="D1100" s="206">
        <f>IF(D1099="","",INDEX($F$16:$CK$17,1,MATCH(D1099,$F$17:$CK$17,1)))</f>
        <v>42094</v>
      </c>
      <c r="F1100" s="206">
        <f>IF(F1099="","",INDEX($F$16:$CK$17,1,MATCH(F1099,$F$17:$CK$17,1)))</f>
        <v>42094</v>
      </c>
      <c r="G1100" s="206">
        <f>IF(G1099="","",INDEX($F$16:$CK$17,1,MATCH(G1099,$F$17:$CK$17,1)))</f>
        <v>42094</v>
      </c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8"/>
      <c r="BQ1100" s="18"/>
      <c r="BR1100" s="18"/>
      <c r="BS1100" s="18"/>
      <c r="BT1100" s="18"/>
      <c r="BU1100" s="18"/>
      <c r="BV1100" s="18"/>
      <c r="BW1100" s="18"/>
      <c r="BX1100" s="18"/>
      <c r="BY1100" s="18"/>
      <c r="BZ1100" s="18"/>
      <c r="CA1100" s="18"/>
      <c r="CB1100" s="18"/>
      <c r="CC1100" s="18"/>
      <c r="CD1100" s="18"/>
      <c r="CE1100" s="18"/>
      <c r="CF1100" s="18"/>
      <c r="CG1100" s="18"/>
      <c r="CH1100" s="18"/>
      <c r="CI1100" s="18"/>
      <c r="CJ1100" s="18"/>
      <c r="CK1100" s="50" t="s">
        <v>172</v>
      </c>
    </row>
    <row r="1101" spans="3:89" s="29" customFormat="1" ht="15" customHeight="1">
      <c r="C1101" s="34"/>
      <c r="D1101" s="242"/>
      <c r="E1101" s="243"/>
      <c r="F1101" s="242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18"/>
      <c r="BQ1101" s="18"/>
      <c r="BR1101" s="18"/>
      <c r="BS1101" s="18"/>
      <c r="BT1101" s="18"/>
      <c r="BU1101" s="18"/>
      <c r="BV1101" s="18"/>
      <c r="BW1101" s="18"/>
      <c r="BX1101" s="18"/>
      <c r="BY1101" s="18"/>
      <c r="BZ1101" s="18"/>
      <c r="CA1101" s="18"/>
      <c r="CB1101" s="18"/>
      <c r="CC1101" s="18"/>
      <c r="CD1101" s="18"/>
      <c r="CE1101" s="18"/>
      <c r="CF1101" s="18"/>
      <c r="CG1101" s="18"/>
      <c r="CH1101" s="18"/>
      <c r="CI1101" s="18"/>
      <c r="CJ1101" s="18"/>
      <c r="CK1101" s="50" t="s">
        <v>172</v>
      </c>
    </row>
    <row r="1102" spans="3:89" s="29" customFormat="1" ht="15" customHeight="1">
      <c r="C1102" s="34" t="s">
        <v>300</v>
      </c>
      <c r="D1102" s="281" t="s">
        <v>299</v>
      </c>
      <c r="E1102" s="280">
        <f>IF(D1102=F1102,0,1)</f>
        <v>0</v>
      </c>
      <c r="F1102" s="279" t="s">
        <v>299</v>
      </c>
      <c r="G1102" s="279" t="s">
        <v>298</v>
      </c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8"/>
      <c r="BQ1102" s="18"/>
      <c r="BR1102" s="18"/>
      <c r="BS1102" s="18"/>
      <c r="BT1102" s="18"/>
      <c r="BU1102" s="18"/>
      <c r="BV1102" s="18"/>
      <c r="BW1102" s="18"/>
      <c r="BX1102" s="18"/>
      <c r="BY1102" s="18"/>
      <c r="BZ1102" s="18"/>
      <c r="CA1102" s="18"/>
      <c r="CB1102" s="18"/>
      <c r="CC1102" s="18"/>
      <c r="CD1102" s="18"/>
      <c r="CE1102" s="18"/>
      <c r="CF1102" s="18"/>
      <c r="CG1102" s="18"/>
      <c r="CH1102" s="18"/>
      <c r="CI1102" s="18"/>
      <c r="CJ1102" s="18"/>
      <c r="CK1102" s="50" t="s">
        <v>172</v>
      </c>
    </row>
    <row r="1103" spans="3:89" s="29" customFormat="1" ht="15" customHeight="1">
      <c r="C1103" s="34" t="s">
        <v>310</v>
      </c>
      <c r="D1103" s="281" t="s">
        <v>151</v>
      </c>
      <c r="E1103" s="280">
        <f>IF(D1103=F1103,0,1)</f>
        <v>0</v>
      </c>
      <c r="F1103" s="279" t="s">
        <v>151</v>
      </c>
      <c r="G1103" s="279" t="s">
        <v>309</v>
      </c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18"/>
      <c r="BQ1103" s="18"/>
      <c r="BR1103" s="18"/>
      <c r="BS1103" s="18"/>
      <c r="BT1103" s="18"/>
      <c r="BU1103" s="18"/>
      <c r="BV1103" s="18"/>
      <c r="BW1103" s="18"/>
      <c r="BX1103" s="18"/>
      <c r="BY1103" s="18"/>
      <c r="BZ1103" s="18"/>
      <c r="CA1103" s="18"/>
      <c r="CB1103" s="18"/>
      <c r="CC1103" s="18"/>
      <c r="CD1103" s="18"/>
      <c r="CE1103" s="18"/>
      <c r="CF1103" s="18"/>
      <c r="CG1103" s="18"/>
      <c r="CH1103" s="18"/>
      <c r="CI1103" s="18"/>
      <c r="CJ1103" s="18"/>
      <c r="CK1103" s="50" t="s">
        <v>172</v>
      </c>
    </row>
    <row r="1104" spans="3:89" s="29" customFormat="1" ht="15" customHeight="1">
      <c r="C1104" s="26"/>
      <c r="D1104" s="242"/>
      <c r="E1104" s="243"/>
      <c r="F1104" s="242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  <c r="BD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8"/>
      <c r="BQ1104" s="18"/>
      <c r="BR1104" s="18"/>
      <c r="BS1104" s="18"/>
      <c r="BT1104" s="18"/>
      <c r="BU1104" s="18"/>
      <c r="BV1104" s="18"/>
      <c r="BW1104" s="18"/>
      <c r="BX1104" s="18"/>
      <c r="BY1104" s="18"/>
      <c r="BZ1104" s="18"/>
      <c r="CA1104" s="18"/>
      <c r="CB1104" s="18"/>
      <c r="CC1104" s="18"/>
      <c r="CD1104" s="18"/>
      <c r="CE1104" s="18"/>
      <c r="CF1104" s="18"/>
      <c r="CG1104" s="18"/>
      <c r="CH1104" s="18"/>
      <c r="CI1104" s="18"/>
      <c r="CJ1104" s="18"/>
      <c r="CK1104" s="50" t="s">
        <v>172</v>
      </c>
    </row>
    <row r="1105" spans="3:89" s="29" customFormat="1" ht="15" customHeight="1">
      <c r="C1105" s="34" t="str">
        <f>F1094&amp;" "&amp;C1094</f>
        <v>Phase A Bank Charges</v>
      </c>
      <c r="D1105" s="274">
        <f>IF(F1097="",0,F1097)</f>
        <v>0</v>
      </c>
      <c r="E1105" s="274">
        <f>IF(F1099="",0,F1099)</f>
        <v>0</v>
      </c>
      <c r="F1105" s="121">
        <f t="shared" ref="F1105:AK1105" si="456">IF(F$17="","",IF(AND(F$17&gt;=$D1105,F$17&lt;=$E1105),$F$1095/($E1105-$D1105+1)))</f>
        <v>0</v>
      </c>
      <c r="G1105" s="121" t="b">
        <f t="shared" si="456"/>
        <v>0</v>
      </c>
      <c r="H1105" s="121" t="b">
        <f t="shared" si="456"/>
        <v>0</v>
      </c>
      <c r="I1105" s="121" t="b">
        <f t="shared" si="456"/>
        <v>0</v>
      </c>
      <c r="J1105" s="121" t="b">
        <f t="shared" si="456"/>
        <v>0</v>
      </c>
      <c r="K1105" s="121" t="b">
        <f t="shared" si="456"/>
        <v>0</v>
      </c>
      <c r="L1105" s="121" t="b">
        <f t="shared" si="456"/>
        <v>0</v>
      </c>
      <c r="M1105" s="121" t="b">
        <f t="shared" si="456"/>
        <v>0</v>
      </c>
      <c r="N1105" s="121" t="b">
        <f t="shared" si="456"/>
        <v>0</v>
      </c>
      <c r="O1105" s="121" t="b">
        <f t="shared" si="456"/>
        <v>0</v>
      </c>
      <c r="P1105" s="121" t="b">
        <f t="shared" si="456"/>
        <v>0</v>
      </c>
      <c r="Q1105" s="121" t="b">
        <f t="shared" si="456"/>
        <v>0</v>
      </c>
      <c r="R1105" s="121" t="b">
        <f t="shared" si="456"/>
        <v>0</v>
      </c>
      <c r="S1105" s="121" t="b">
        <f t="shared" si="456"/>
        <v>0</v>
      </c>
      <c r="T1105" s="121" t="b">
        <f t="shared" si="456"/>
        <v>0</v>
      </c>
      <c r="U1105" s="121" t="b">
        <f t="shared" si="456"/>
        <v>0</v>
      </c>
      <c r="V1105" s="121" t="b">
        <f t="shared" si="456"/>
        <v>0</v>
      </c>
      <c r="W1105" s="121" t="b">
        <f t="shared" si="456"/>
        <v>0</v>
      </c>
      <c r="X1105" s="121" t="b">
        <f t="shared" si="456"/>
        <v>0</v>
      </c>
      <c r="Y1105" s="121" t="b">
        <f t="shared" si="456"/>
        <v>0</v>
      </c>
      <c r="Z1105" s="121" t="b">
        <f t="shared" si="456"/>
        <v>0</v>
      </c>
      <c r="AA1105" s="121" t="b">
        <f t="shared" si="456"/>
        <v>0</v>
      </c>
      <c r="AB1105" s="121" t="b">
        <f t="shared" si="456"/>
        <v>0</v>
      </c>
      <c r="AC1105" s="121" t="b">
        <f t="shared" si="456"/>
        <v>0</v>
      </c>
      <c r="AD1105" s="121" t="b">
        <f t="shared" si="456"/>
        <v>0</v>
      </c>
      <c r="AE1105" s="121" t="b">
        <f t="shared" si="456"/>
        <v>0</v>
      </c>
      <c r="AF1105" s="121" t="b">
        <f t="shared" si="456"/>
        <v>0</v>
      </c>
      <c r="AG1105" s="121" t="b">
        <f t="shared" si="456"/>
        <v>0</v>
      </c>
      <c r="AH1105" s="121" t="b">
        <f t="shared" si="456"/>
        <v>0</v>
      </c>
      <c r="AI1105" s="121" t="b">
        <f t="shared" si="456"/>
        <v>0</v>
      </c>
      <c r="AJ1105" s="121" t="b">
        <f t="shared" si="456"/>
        <v>0</v>
      </c>
      <c r="AK1105" s="121" t="b">
        <f t="shared" si="456"/>
        <v>0</v>
      </c>
      <c r="AL1105" s="121" t="b">
        <f t="shared" ref="AL1105:BQ1105" si="457">IF(AL$17="","",IF(AND(AL$17&gt;=$D1105,AL$17&lt;=$E1105),$F$1095/($E1105-$D1105+1)))</f>
        <v>0</v>
      </c>
      <c r="AM1105" s="121" t="b">
        <f t="shared" si="457"/>
        <v>0</v>
      </c>
      <c r="AN1105" s="121" t="b">
        <f t="shared" si="457"/>
        <v>0</v>
      </c>
      <c r="AO1105" s="121" t="b">
        <f t="shared" si="457"/>
        <v>0</v>
      </c>
      <c r="AP1105" s="121" t="b">
        <f t="shared" si="457"/>
        <v>0</v>
      </c>
      <c r="AQ1105" s="121" t="b">
        <f t="shared" si="457"/>
        <v>0</v>
      </c>
      <c r="AR1105" s="121" t="b">
        <f t="shared" si="457"/>
        <v>0</v>
      </c>
      <c r="AS1105" s="121" t="b">
        <f t="shared" si="457"/>
        <v>0</v>
      </c>
      <c r="AT1105" s="121" t="b">
        <f t="shared" si="457"/>
        <v>0</v>
      </c>
      <c r="AU1105" s="121" t="b">
        <f t="shared" si="457"/>
        <v>0</v>
      </c>
      <c r="AV1105" s="121" t="b">
        <f t="shared" si="457"/>
        <v>0</v>
      </c>
      <c r="AW1105" s="121" t="b">
        <f t="shared" si="457"/>
        <v>0</v>
      </c>
      <c r="AX1105" s="121" t="b">
        <f t="shared" si="457"/>
        <v>0</v>
      </c>
      <c r="AY1105" s="121" t="b">
        <f t="shared" si="457"/>
        <v>0</v>
      </c>
      <c r="AZ1105" s="121" t="b">
        <f t="shared" si="457"/>
        <v>0</v>
      </c>
      <c r="BA1105" s="121" t="b">
        <f t="shared" si="457"/>
        <v>0</v>
      </c>
      <c r="BB1105" s="121" t="b">
        <f t="shared" si="457"/>
        <v>0</v>
      </c>
      <c r="BC1105" s="121" t="b">
        <f t="shared" si="457"/>
        <v>0</v>
      </c>
      <c r="BD1105" s="121" t="b">
        <f t="shared" si="457"/>
        <v>0</v>
      </c>
      <c r="BE1105" s="121" t="b">
        <f t="shared" si="457"/>
        <v>0</v>
      </c>
      <c r="BF1105" s="121" t="b">
        <f t="shared" si="457"/>
        <v>0</v>
      </c>
      <c r="BG1105" s="121" t="b">
        <f t="shared" si="457"/>
        <v>0</v>
      </c>
      <c r="BH1105" s="121" t="b">
        <f t="shared" si="457"/>
        <v>0</v>
      </c>
      <c r="BI1105" s="121" t="b">
        <f t="shared" si="457"/>
        <v>0</v>
      </c>
      <c r="BJ1105" s="121" t="b">
        <f t="shared" si="457"/>
        <v>0</v>
      </c>
      <c r="BK1105" s="121" t="b">
        <f t="shared" si="457"/>
        <v>0</v>
      </c>
      <c r="BL1105" s="121" t="b">
        <f t="shared" si="457"/>
        <v>0</v>
      </c>
      <c r="BM1105" s="121" t="b">
        <f t="shared" si="457"/>
        <v>0</v>
      </c>
      <c r="BN1105" s="121" t="b">
        <f t="shared" si="457"/>
        <v>0</v>
      </c>
      <c r="BO1105" s="121" t="str">
        <f t="shared" si="457"/>
        <v/>
      </c>
      <c r="BP1105" s="121" t="str">
        <f t="shared" si="457"/>
        <v/>
      </c>
      <c r="BQ1105" s="121" t="str">
        <f t="shared" si="457"/>
        <v/>
      </c>
      <c r="BR1105" s="121" t="str">
        <f t="shared" ref="BR1105:CI1105" si="458">IF(BR$17="","",IF(AND(BR$17&gt;=$D1105,BR$17&lt;=$E1105),$F$1095/($E1105-$D1105+1)))</f>
        <v/>
      </c>
      <c r="BS1105" s="121" t="str">
        <f t="shared" si="458"/>
        <v/>
      </c>
      <c r="BT1105" s="121" t="str">
        <f t="shared" si="458"/>
        <v/>
      </c>
      <c r="BU1105" s="121" t="str">
        <f t="shared" si="458"/>
        <v/>
      </c>
      <c r="BV1105" s="121" t="str">
        <f t="shared" si="458"/>
        <v/>
      </c>
      <c r="BW1105" s="121" t="str">
        <f t="shared" si="458"/>
        <v/>
      </c>
      <c r="BX1105" s="121" t="str">
        <f t="shared" si="458"/>
        <v/>
      </c>
      <c r="BY1105" s="121" t="str">
        <f t="shared" si="458"/>
        <v/>
      </c>
      <c r="BZ1105" s="121" t="str">
        <f t="shared" si="458"/>
        <v/>
      </c>
      <c r="CA1105" s="121" t="str">
        <f t="shared" si="458"/>
        <v/>
      </c>
      <c r="CB1105" s="121" t="str">
        <f t="shared" si="458"/>
        <v/>
      </c>
      <c r="CC1105" s="121" t="str">
        <f t="shared" si="458"/>
        <v/>
      </c>
      <c r="CD1105" s="121" t="str">
        <f t="shared" si="458"/>
        <v/>
      </c>
      <c r="CE1105" s="121" t="str">
        <f t="shared" si="458"/>
        <v/>
      </c>
      <c r="CF1105" s="121" t="str">
        <f t="shared" si="458"/>
        <v/>
      </c>
      <c r="CG1105" s="121" t="str">
        <f t="shared" si="458"/>
        <v/>
      </c>
      <c r="CH1105" s="121" t="str">
        <f t="shared" si="458"/>
        <v/>
      </c>
      <c r="CI1105" s="121" t="str">
        <f t="shared" si="458"/>
        <v/>
      </c>
      <c r="CJ1105" s="51">
        <f>SUM(F1105:CI1105)</f>
        <v>0</v>
      </c>
      <c r="CK1105" s="50" t="s">
        <v>172</v>
      </c>
    </row>
    <row r="1106" spans="3:89" s="29" customFormat="1" ht="15" customHeight="1">
      <c r="C1106" s="34" t="str">
        <f>G1094&amp;" "&amp;C1094</f>
        <v>Phase B Bank Charges</v>
      </c>
      <c r="D1106" s="273">
        <f>IF(G1097="",0,G1097)</f>
        <v>0</v>
      </c>
      <c r="E1106" s="273">
        <f>IF(G1099="",0,G1099)</f>
        <v>0</v>
      </c>
      <c r="F1106" s="277">
        <f t="shared" ref="F1106:AK1106" si="459">IF(F$17="","",IF(AND(F$17&gt;=$D1106,F$17&lt;=$E1106),$G$1095/($E1106-$D1106+1)))</f>
        <v>0</v>
      </c>
      <c r="G1106" s="277" t="b">
        <f t="shared" si="459"/>
        <v>0</v>
      </c>
      <c r="H1106" s="277" t="b">
        <f t="shared" si="459"/>
        <v>0</v>
      </c>
      <c r="I1106" s="277" t="b">
        <f t="shared" si="459"/>
        <v>0</v>
      </c>
      <c r="J1106" s="277" t="b">
        <f t="shared" si="459"/>
        <v>0</v>
      </c>
      <c r="K1106" s="277" t="b">
        <f t="shared" si="459"/>
        <v>0</v>
      </c>
      <c r="L1106" s="277" t="b">
        <f t="shared" si="459"/>
        <v>0</v>
      </c>
      <c r="M1106" s="277" t="b">
        <f t="shared" si="459"/>
        <v>0</v>
      </c>
      <c r="N1106" s="277" t="b">
        <f t="shared" si="459"/>
        <v>0</v>
      </c>
      <c r="O1106" s="277" t="b">
        <f t="shared" si="459"/>
        <v>0</v>
      </c>
      <c r="P1106" s="277" t="b">
        <f t="shared" si="459"/>
        <v>0</v>
      </c>
      <c r="Q1106" s="277" t="b">
        <f t="shared" si="459"/>
        <v>0</v>
      </c>
      <c r="R1106" s="277" t="b">
        <f t="shared" si="459"/>
        <v>0</v>
      </c>
      <c r="S1106" s="277" t="b">
        <f t="shared" si="459"/>
        <v>0</v>
      </c>
      <c r="T1106" s="277" t="b">
        <f t="shared" si="459"/>
        <v>0</v>
      </c>
      <c r="U1106" s="277" t="b">
        <f t="shared" si="459"/>
        <v>0</v>
      </c>
      <c r="V1106" s="277" t="b">
        <f t="shared" si="459"/>
        <v>0</v>
      </c>
      <c r="W1106" s="277" t="b">
        <f t="shared" si="459"/>
        <v>0</v>
      </c>
      <c r="X1106" s="277" t="b">
        <f t="shared" si="459"/>
        <v>0</v>
      </c>
      <c r="Y1106" s="277" t="b">
        <f t="shared" si="459"/>
        <v>0</v>
      </c>
      <c r="Z1106" s="277" t="b">
        <f t="shared" si="459"/>
        <v>0</v>
      </c>
      <c r="AA1106" s="277" t="b">
        <f t="shared" si="459"/>
        <v>0</v>
      </c>
      <c r="AB1106" s="277" t="b">
        <f t="shared" si="459"/>
        <v>0</v>
      </c>
      <c r="AC1106" s="277" t="b">
        <f t="shared" si="459"/>
        <v>0</v>
      </c>
      <c r="AD1106" s="277" t="b">
        <f t="shared" si="459"/>
        <v>0</v>
      </c>
      <c r="AE1106" s="277" t="b">
        <f t="shared" si="459"/>
        <v>0</v>
      </c>
      <c r="AF1106" s="277" t="b">
        <f t="shared" si="459"/>
        <v>0</v>
      </c>
      <c r="AG1106" s="277" t="b">
        <f t="shared" si="459"/>
        <v>0</v>
      </c>
      <c r="AH1106" s="277" t="b">
        <f t="shared" si="459"/>
        <v>0</v>
      </c>
      <c r="AI1106" s="277" t="b">
        <f t="shared" si="459"/>
        <v>0</v>
      </c>
      <c r="AJ1106" s="277" t="b">
        <f t="shared" si="459"/>
        <v>0</v>
      </c>
      <c r="AK1106" s="277" t="b">
        <f t="shared" si="459"/>
        <v>0</v>
      </c>
      <c r="AL1106" s="277" t="b">
        <f t="shared" ref="AL1106:BQ1106" si="460">IF(AL$17="","",IF(AND(AL$17&gt;=$D1106,AL$17&lt;=$E1106),$G$1095/($E1106-$D1106+1)))</f>
        <v>0</v>
      </c>
      <c r="AM1106" s="277" t="b">
        <f t="shared" si="460"/>
        <v>0</v>
      </c>
      <c r="AN1106" s="277" t="b">
        <f t="shared" si="460"/>
        <v>0</v>
      </c>
      <c r="AO1106" s="277" t="b">
        <f t="shared" si="460"/>
        <v>0</v>
      </c>
      <c r="AP1106" s="277" t="b">
        <f t="shared" si="460"/>
        <v>0</v>
      </c>
      <c r="AQ1106" s="277" t="b">
        <f t="shared" si="460"/>
        <v>0</v>
      </c>
      <c r="AR1106" s="277" t="b">
        <f t="shared" si="460"/>
        <v>0</v>
      </c>
      <c r="AS1106" s="277" t="b">
        <f t="shared" si="460"/>
        <v>0</v>
      </c>
      <c r="AT1106" s="277" t="b">
        <f t="shared" si="460"/>
        <v>0</v>
      </c>
      <c r="AU1106" s="277" t="b">
        <f t="shared" si="460"/>
        <v>0</v>
      </c>
      <c r="AV1106" s="277" t="b">
        <f t="shared" si="460"/>
        <v>0</v>
      </c>
      <c r="AW1106" s="277" t="b">
        <f t="shared" si="460"/>
        <v>0</v>
      </c>
      <c r="AX1106" s="277" t="b">
        <f t="shared" si="460"/>
        <v>0</v>
      </c>
      <c r="AY1106" s="277" t="b">
        <f t="shared" si="460"/>
        <v>0</v>
      </c>
      <c r="AZ1106" s="277" t="b">
        <f t="shared" si="460"/>
        <v>0</v>
      </c>
      <c r="BA1106" s="277" t="b">
        <f t="shared" si="460"/>
        <v>0</v>
      </c>
      <c r="BB1106" s="277" t="b">
        <f t="shared" si="460"/>
        <v>0</v>
      </c>
      <c r="BC1106" s="277" t="b">
        <f t="shared" si="460"/>
        <v>0</v>
      </c>
      <c r="BD1106" s="277" t="b">
        <f t="shared" si="460"/>
        <v>0</v>
      </c>
      <c r="BE1106" s="277" t="b">
        <f t="shared" si="460"/>
        <v>0</v>
      </c>
      <c r="BF1106" s="277" t="b">
        <f t="shared" si="460"/>
        <v>0</v>
      </c>
      <c r="BG1106" s="277" t="b">
        <f t="shared" si="460"/>
        <v>0</v>
      </c>
      <c r="BH1106" s="277" t="b">
        <f t="shared" si="460"/>
        <v>0</v>
      </c>
      <c r="BI1106" s="277" t="b">
        <f t="shared" si="460"/>
        <v>0</v>
      </c>
      <c r="BJ1106" s="277" t="b">
        <f t="shared" si="460"/>
        <v>0</v>
      </c>
      <c r="BK1106" s="277" t="b">
        <f t="shared" si="460"/>
        <v>0</v>
      </c>
      <c r="BL1106" s="277" t="b">
        <f t="shared" si="460"/>
        <v>0</v>
      </c>
      <c r="BM1106" s="277" t="b">
        <f t="shared" si="460"/>
        <v>0</v>
      </c>
      <c r="BN1106" s="277" t="b">
        <f t="shared" si="460"/>
        <v>0</v>
      </c>
      <c r="BO1106" s="277" t="str">
        <f t="shared" si="460"/>
        <v/>
      </c>
      <c r="BP1106" s="277" t="str">
        <f t="shared" si="460"/>
        <v/>
      </c>
      <c r="BQ1106" s="277" t="str">
        <f t="shared" si="460"/>
        <v/>
      </c>
      <c r="BR1106" s="277" t="str">
        <f t="shared" ref="BR1106:CI1106" si="461">IF(BR$17="","",IF(AND(BR$17&gt;=$D1106,BR$17&lt;=$E1106),$G$1095/($E1106-$D1106+1)))</f>
        <v/>
      </c>
      <c r="BS1106" s="277" t="str">
        <f t="shared" si="461"/>
        <v/>
      </c>
      <c r="BT1106" s="277" t="str">
        <f t="shared" si="461"/>
        <v/>
      </c>
      <c r="BU1106" s="277" t="str">
        <f t="shared" si="461"/>
        <v/>
      </c>
      <c r="BV1106" s="277" t="str">
        <f t="shared" si="461"/>
        <v/>
      </c>
      <c r="BW1106" s="277" t="str">
        <f t="shared" si="461"/>
        <v/>
      </c>
      <c r="BX1106" s="277" t="str">
        <f t="shared" si="461"/>
        <v/>
      </c>
      <c r="BY1106" s="277" t="str">
        <f t="shared" si="461"/>
        <v/>
      </c>
      <c r="BZ1106" s="277" t="str">
        <f t="shared" si="461"/>
        <v/>
      </c>
      <c r="CA1106" s="277" t="str">
        <f t="shared" si="461"/>
        <v/>
      </c>
      <c r="CB1106" s="277" t="str">
        <f t="shared" si="461"/>
        <v/>
      </c>
      <c r="CC1106" s="277" t="str">
        <f t="shared" si="461"/>
        <v/>
      </c>
      <c r="CD1106" s="277" t="str">
        <f t="shared" si="461"/>
        <v/>
      </c>
      <c r="CE1106" s="277" t="str">
        <f t="shared" si="461"/>
        <v/>
      </c>
      <c r="CF1106" s="277" t="str">
        <f t="shared" si="461"/>
        <v/>
      </c>
      <c r="CG1106" s="277" t="str">
        <f t="shared" si="461"/>
        <v/>
      </c>
      <c r="CH1106" s="277" t="str">
        <f t="shared" si="461"/>
        <v/>
      </c>
      <c r="CI1106" s="277" t="str">
        <f t="shared" si="461"/>
        <v/>
      </c>
      <c r="CJ1106" s="60">
        <f>SUM(F1106:CI1106)</f>
        <v>0</v>
      </c>
      <c r="CK1106" s="50" t="s">
        <v>172</v>
      </c>
    </row>
    <row r="1107" spans="3:89" s="29" customFormat="1" ht="15" customHeight="1">
      <c r="C1107" s="271" t="str">
        <f>"Total "&amp;C1094</f>
        <v>Total Bank Charges</v>
      </c>
      <c r="D1107" s="270">
        <f>IF(D1097="",0,D1097)</f>
        <v>0</v>
      </c>
      <c r="E1107" s="270">
        <f>IF(D1099="",0,D1099)</f>
        <v>0</v>
      </c>
      <c r="F1107" s="278">
        <f t="shared" ref="F1107:AK1107" si="462">IF(F$17="","",IF($E$1102=0,SUM(F1105:F1106),IF(AND(F$17&gt;=$D1107,F$17&lt;=$E1107),$D$1095/($E1107-$D1107+1),0)))</f>
        <v>0</v>
      </c>
      <c r="G1107" s="278">
        <f t="shared" si="462"/>
        <v>0</v>
      </c>
      <c r="H1107" s="278">
        <f t="shared" si="462"/>
        <v>0</v>
      </c>
      <c r="I1107" s="278">
        <f t="shared" si="462"/>
        <v>0</v>
      </c>
      <c r="J1107" s="278">
        <f t="shared" si="462"/>
        <v>0</v>
      </c>
      <c r="K1107" s="278">
        <f t="shared" si="462"/>
        <v>0</v>
      </c>
      <c r="L1107" s="278">
        <f t="shared" si="462"/>
        <v>0</v>
      </c>
      <c r="M1107" s="278">
        <f t="shared" si="462"/>
        <v>0</v>
      </c>
      <c r="N1107" s="278">
        <f t="shared" si="462"/>
        <v>0</v>
      </c>
      <c r="O1107" s="278">
        <f t="shared" si="462"/>
        <v>0</v>
      </c>
      <c r="P1107" s="278">
        <f t="shared" si="462"/>
        <v>0</v>
      </c>
      <c r="Q1107" s="278">
        <f t="shared" si="462"/>
        <v>0</v>
      </c>
      <c r="R1107" s="278">
        <f t="shared" si="462"/>
        <v>0</v>
      </c>
      <c r="S1107" s="278">
        <f t="shared" si="462"/>
        <v>0</v>
      </c>
      <c r="T1107" s="278">
        <f t="shared" si="462"/>
        <v>0</v>
      </c>
      <c r="U1107" s="278">
        <f t="shared" si="462"/>
        <v>0</v>
      </c>
      <c r="V1107" s="278">
        <f t="shared" si="462"/>
        <v>0</v>
      </c>
      <c r="W1107" s="278">
        <f t="shared" si="462"/>
        <v>0</v>
      </c>
      <c r="X1107" s="278">
        <f t="shared" si="462"/>
        <v>0</v>
      </c>
      <c r="Y1107" s="278">
        <f t="shared" si="462"/>
        <v>0</v>
      </c>
      <c r="Z1107" s="278">
        <f t="shared" si="462"/>
        <v>0</v>
      </c>
      <c r="AA1107" s="278">
        <f t="shared" si="462"/>
        <v>0</v>
      </c>
      <c r="AB1107" s="278">
        <f t="shared" si="462"/>
        <v>0</v>
      </c>
      <c r="AC1107" s="278">
        <f t="shared" si="462"/>
        <v>0</v>
      </c>
      <c r="AD1107" s="278">
        <f t="shared" si="462"/>
        <v>0</v>
      </c>
      <c r="AE1107" s="278">
        <f t="shared" si="462"/>
        <v>0</v>
      </c>
      <c r="AF1107" s="278">
        <f t="shared" si="462"/>
        <v>0</v>
      </c>
      <c r="AG1107" s="278">
        <f t="shared" si="462"/>
        <v>0</v>
      </c>
      <c r="AH1107" s="278">
        <f t="shared" si="462"/>
        <v>0</v>
      </c>
      <c r="AI1107" s="278">
        <f t="shared" si="462"/>
        <v>0</v>
      </c>
      <c r="AJ1107" s="278">
        <f t="shared" si="462"/>
        <v>0</v>
      </c>
      <c r="AK1107" s="278">
        <f t="shared" si="462"/>
        <v>0</v>
      </c>
      <c r="AL1107" s="278">
        <f t="shared" ref="AL1107:BQ1107" si="463">IF(AL$17="","",IF($E$1102=0,SUM(AL1105:AL1106),IF(AND(AL$17&gt;=$D1107,AL$17&lt;=$E1107),$D$1095/($E1107-$D1107+1),0)))</f>
        <v>0</v>
      </c>
      <c r="AM1107" s="278">
        <f t="shared" si="463"/>
        <v>0</v>
      </c>
      <c r="AN1107" s="278">
        <f t="shared" si="463"/>
        <v>0</v>
      </c>
      <c r="AO1107" s="278">
        <f t="shared" si="463"/>
        <v>0</v>
      </c>
      <c r="AP1107" s="278">
        <f t="shared" si="463"/>
        <v>0</v>
      </c>
      <c r="AQ1107" s="278">
        <f t="shared" si="463"/>
        <v>0</v>
      </c>
      <c r="AR1107" s="278">
        <f t="shared" si="463"/>
        <v>0</v>
      </c>
      <c r="AS1107" s="278">
        <f t="shared" si="463"/>
        <v>0</v>
      </c>
      <c r="AT1107" s="278">
        <f t="shared" si="463"/>
        <v>0</v>
      </c>
      <c r="AU1107" s="278">
        <f t="shared" si="463"/>
        <v>0</v>
      </c>
      <c r="AV1107" s="278">
        <f t="shared" si="463"/>
        <v>0</v>
      </c>
      <c r="AW1107" s="278">
        <f t="shared" si="463"/>
        <v>0</v>
      </c>
      <c r="AX1107" s="278">
        <f t="shared" si="463"/>
        <v>0</v>
      </c>
      <c r="AY1107" s="278">
        <f t="shared" si="463"/>
        <v>0</v>
      </c>
      <c r="AZ1107" s="278">
        <f t="shared" si="463"/>
        <v>0</v>
      </c>
      <c r="BA1107" s="278">
        <f t="shared" si="463"/>
        <v>0</v>
      </c>
      <c r="BB1107" s="278">
        <f t="shared" si="463"/>
        <v>0</v>
      </c>
      <c r="BC1107" s="278">
        <f t="shared" si="463"/>
        <v>0</v>
      </c>
      <c r="BD1107" s="278">
        <f t="shared" si="463"/>
        <v>0</v>
      </c>
      <c r="BE1107" s="278">
        <f t="shared" si="463"/>
        <v>0</v>
      </c>
      <c r="BF1107" s="278">
        <f t="shared" si="463"/>
        <v>0</v>
      </c>
      <c r="BG1107" s="278">
        <f t="shared" si="463"/>
        <v>0</v>
      </c>
      <c r="BH1107" s="278">
        <f t="shared" si="463"/>
        <v>0</v>
      </c>
      <c r="BI1107" s="278">
        <f t="shared" si="463"/>
        <v>0</v>
      </c>
      <c r="BJ1107" s="278">
        <f t="shared" si="463"/>
        <v>0</v>
      </c>
      <c r="BK1107" s="278">
        <f t="shared" si="463"/>
        <v>0</v>
      </c>
      <c r="BL1107" s="278">
        <f t="shared" si="463"/>
        <v>0</v>
      </c>
      <c r="BM1107" s="278">
        <f t="shared" si="463"/>
        <v>0</v>
      </c>
      <c r="BN1107" s="278">
        <f t="shared" si="463"/>
        <v>0</v>
      </c>
      <c r="BO1107" s="278" t="str">
        <f t="shared" si="463"/>
        <v/>
      </c>
      <c r="BP1107" s="278" t="str">
        <f t="shared" si="463"/>
        <v/>
      </c>
      <c r="BQ1107" s="278" t="str">
        <f t="shared" si="463"/>
        <v/>
      </c>
      <c r="BR1107" s="278" t="str">
        <f t="shared" ref="BR1107:CI1107" si="464">IF(BR$17="","",IF($E$1102=0,SUM(BR1105:BR1106),IF(AND(BR$17&gt;=$D1107,BR$17&lt;=$E1107),$D$1095/($E1107-$D1107+1),0)))</f>
        <v/>
      </c>
      <c r="BS1107" s="278" t="str">
        <f t="shared" si="464"/>
        <v/>
      </c>
      <c r="BT1107" s="278" t="str">
        <f t="shared" si="464"/>
        <v/>
      </c>
      <c r="BU1107" s="278" t="str">
        <f t="shared" si="464"/>
        <v/>
      </c>
      <c r="BV1107" s="278" t="str">
        <f t="shared" si="464"/>
        <v/>
      </c>
      <c r="BW1107" s="278" t="str">
        <f t="shared" si="464"/>
        <v/>
      </c>
      <c r="BX1107" s="278" t="str">
        <f t="shared" si="464"/>
        <v/>
      </c>
      <c r="BY1107" s="278" t="str">
        <f t="shared" si="464"/>
        <v/>
      </c>
      <c r="BZ1107" s="278" t="str">
        <f t="shared" si="464"/>
        <v/>
      </c>
      <c r="CA1107" s="278" t="str">
        <f t="shared" si="464"/>
        <v/>
      </c>
      <c r="CB1107" s="278" t="str">
        <f t="shared" si="464"/>
        <v/>
      </c>
      <c r="CC1107" s="278" t="str">
        <f t="shared" si="464"/>
        <v/>
      </c>
      <c r="CD1107" s="278" t="str">
        <f t="shared" si="464"/>
        <v/>
      </c>
      <c r="CE1107" s="278" t="str">
        <f t="shared" si="464"/>
        <v/>
      </c>
      <c r="CF1107" s="278" t="str">
        <f t="shared" si="464"/>
        <v/>
      </c>
      <c r="CG1107" s="278" t="str">
        <f t="shared" si="464"/>
        <v/>
      </c>
      <c r="CH1107" s="278" t="str">
        <f t="shared" si="464"/>
        <v/>
      </c>
      <c r="CI1107" s="278" t="str">
        <f t="shared" si="464"/>
        <v/>
      </c>
      <c r="CJ1107" s="51">
        <f>SUM(F1107:CI1107)</f>
        <v>0</v>
      </c>
      <c r="CK1107" s="50" t="s">
        <v>172</v>
      </c>
    </row>
    <row r="1108" spans="3:89" s="29" customFormat="1" ht="15" customHeight="1">
      <c r="C1108" s="120"/>
      <c r="D1108" s="242"/>
      <c r="E1108" s="243"/>
      <c r="F1108" s="242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8"/>
      <c r="BQ1108" s="18"/>
      <c r="BR1108" s="18"/>
      <c r="BS1108" s="18"/>
      <c r="BT1108" s="18"/>
      <c r="BU1108" s="18"/>
      <c r="BV1108" s="18"/>
      <c r="BW1108" s="18"/>
      <c r="BX1108" s="18"/>
      <c r="BY1108" s="18"/>
      <c r="BZ1108" s="18"/>
      <c r="CA1108" s="18"/>
      <c r="CB1108" s="18"/>
      <c r="CC1108" s="18"/>
      <c r="CD1108" s="18"/>
      <c r="CE1108" s="18"/>
      <c r="CF1108" s="18"/>
      <c r="CG1108" s="18"/>
      <c r="CH1108" s="18"/>
      <c r="CI1108" s="18"/>
      <c r="CJ1108" s="18"/>
      <c r="CK1108" s="50" t="s">
        <v>172</v>
      </c>
    </row>
    <row r="1109" spans="3:89" s="29" customFormat="1" ht="15" customHeight="1">
      <c r="C1109" s="120"/>
      <c r="D1109" s="242"/>
      <c r="E1109" s="243"/>
      <c r="F1109" s="242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  <c r="BD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18"/>
      <c r="BQ1109" s="18"/>
      <c r="BR1109" s="18"/>
      <c r="BS1109" s="18"/>
      <c r="BT1109" s="18"/>
      <c r="BU1109" s="18"/>
      <c r="BV1109" s="18"/>
      <c r="BW1109" s="18"/>
      <c r="BX1109" s="18"/>
      <c r="BY1109" s="18"/>
      <c r="BZ1109" s="18"/>
      <c r="CA1109" s="18"/>
      <c r="CB1109" s="18"/>
      <c r="CC1109" s="18"/>
      <c r="CD1109" s="18"/>
      <c r="CE1109" s="18"/>
      <c r="CF1109" s="18"/>
      <c r="CG1109" s="18"/>
      <c r="CH1109" s="18"/>
      <c r="CI1109" s="18"/>
      <c r="CJ1109" s="18"/>
      <c r="CK1109" s="50" t="s">
        <v>172</v>
      </c>
    </row>
    <row r="1110" spans="3:89" s="29" customFormat="1" ht="15" customHeight="1">
      <c r="C1110" s="266" t="s">
        <v>320</v>
      </c>
      <c r="D1110" s="249" t="s">
        <v>296</v>
      </c>
      <c r="E1110" s="249" t="s">
        <v>303</v>
      </c>
      <c r="F1110" s="265" t="s">
        <v>295</v>
      </c>
      <c r="G1110" s="264" t="s">
        <v>294</v>
      </c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8"/>
      <c r="BQ1110" s="18"/>
      <c r="BR1110" s="18"/>
      <c r="BS1110" s="18"/>
      <c r="BT1110" s="18"/>
      <c r="BU1110" s="18"/>
      <c r="BV1110" s="18"/>
      <c r="BW1110" s="18"/>
      <c r="BX1110" s="18"/>
      <c r="BY1110" s="18"/>
      <c r="BZ1110" s="18"/>
      <c r="CA1110" s="18"/>
      <c r="CB1110" s="18"/>
      <c r="CC1110" s="18"/>
      <c r="CD1110" s="18"/>
      <c r="CE1110" s="18"/>
      <c r="CF1110" s="18"/>
      <c r="CG1110" s="18"/>
      <c r="CH1110" s="18"/>
      <c r="CI1110" s="18"/>
      <c r="CJ1110" s="18"/>
      <c r="CK1110" s="50" t="s">
        <v>172</v>
      </c>
    </row>
    <row r="1111" spans="3:89" s="29" customFormat="1" ht="15" customHeight="1">
      <c r="C1111" s="34" t="str">
        <f>"Total "&amp;C1110</f>
        <v>Total Miscellaneous</v>
      </c>
      <c r="D1111" s="118">
        <f>IF(C$76="","",IF(E1111="",G1111+F1111,E1111))</f>
        <v>0</v>
      </c>
      <c r="E1111" s="302"/>
      <c r="F1111" s="93">
        <v>0</v>
      </c>
      <c r="G1111" s="93">
        <v>0</v>
      </c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18"/>
      <c r="BQ1111" s="18"/>
      <c r="BR1111" s="18"/>
      <c r="BS1111" s="18"/>
      <c r="BT1111" s="18"/>
      <c r="BU1111" s="18"/>
      <c r="BV1111" s="18"/>
      <c r="BW1111" s="18"/>
      <c r="BX1111" s="18"/>
      <c r="BY1111" s="18"/>
      <c r="BZ1111" s="18"/>
      <c r="CA1111" s="18"/>
      <c r="CB1111" s="18"/>
      <c r="CC1111" s="18"/>
      <c r="CD1111" s="18"/>
      <c r="CE1111" s="18"/>
      <c r="CF1111" s="18"/>
      <c r="CG1111" s="18"/>
      <c r="CH1111" s="18"/>
      <c r="CI1111" s="18"/>
      <c r="CJ1111" s="18"/>
      <c r="CK1111" s="50" t="s">
        <v>172</v>
      </c>
    </row>
    <row r="1112" spans="3:89" s="29" customFormat="1" ht="15" customHeight="1">
      <c r="C1112" s="34"/>
      <c r="D1112" s="118"/>
      <c r="E1112" s="302"/>
      <c r="F1112" s="233"/>
      <c r="G1112" s="301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8"/>
      <c r="BQ1112" s="18"/>
      <c r="BR1112" s="18"/>
      <c r="BS1112" s="18"/>
      <c r="BT1112" s="18"/>
      <c r="BU1112" s="18"/>
      <c r="BV1112" s="18"/>
      <c r="BW1112" s="18"/>
      <c r="BX1112" s="18"/>
      <c r="BY1112" s="18"/>
      <c r="BZ1112" s="18"/>
      <c r="CA1112" s="18"/>
      <c r="CB1112" s="18"/>
      <c r="CC1112" s="18"/>
      <c r="CD1112" s="18"/>
      <c r="CE1112" s="18"/>
      <c r="CF1112" s="18"/>
      <c r="CG1112" s="18"/>
      <c r="CH1112" s="18"/>
      <c r="CI1112" s="18"/>
      <c r="CJ1112" s="18"/>
      <c r="CK1112" s="50" t="s">
        <v>172</v>
      </c>
    </row>
    <row r="1113" spans="3:89" s="29" customFormat="1" ht="15" customHeight="1">
      <c r="C1113" s="34" t="str">
        <f>C1110&amp;" Start Period"</f>
        <v>Miscellaneous Start Period</v>
      </c>
      <c r="D1113" s="282">
        <f>MIN(F1113:G1113)</f>
        <v>0</v>
      </c>
      <c r="F1113" s="282">
        <v>0</v>
      </c>
      <c r="G1113" s="282">
        <v>0</v>
      </c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18"/>
      <c r="BQ1113" s="18"/>
      <c r="BR1113" s="18"/>
      <c r="BS1113" s="18"/>
      <c r="BT1113" s="18"/>
      <c r="BU1113" s="18"/>
      <c r="BV1113" s="18"/>
      <c r="BW1113" s="18"/>
      <c r="BX1113" s="18"/>
      <c r="BY1113" s="18"/>
      <c r="BZ1113" s="18"/>
      <c r="CA1113" s="18"/>
      <c r="CB1113" s="18"/>
      <c r="CC1113" s="18"/>
      <c r="CD1113" s="18"/>
      <c r="CE1113" s="18"/>
      <c r="CF1113" s="18"/>
      <c r="CG1113" s="18"/>
      <c r="CH1113" s="18"/>
      <c r="CI1113" s="18"/>
      <c r="CJ1113" s="18"/>
      <c r="CK1113" s="50" t="s">
        <v>172</v>
      </c>
    </row>
    <row r="1114" spans="3:89" s="29" customFormat="1" ht="15" customHeight="1">
      <c r="C1114" s="207" t="s">
        <v>13</v>
      </c>
      <c r="D1114" s="206">
        <f>IF(D1113="","",INDEX($F$16:$CK$17,1,MATCH(D1113,$F$17:$CK$17,1)))</f>
        <v>42094</v>
      </c>
      <c r="F1114" s="206">
        <f>IF(F1113="","",INDEX($F$16:$CK$17,1,MATCH(F1113,$F$17:$CK$17,1)))</f>
        <v>42094</v>
      </c>
      <c r="G1114" s="206">
        <f>IF(G1113="","",INDEX($F$16:$CK$17,1,MATCH(G1113,$F$17:$CK$17,1)))</f>
        <v>42094</v>
      </c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8"/>
      <c r="BQ1114" s="18"/>
      <c r="BR1114" s="18"/>
      <c r="BS1114" s="18"/>
      <c r="BT1114" s="18"/>
      <c r="BU1114" s="18"/>
      <c r="BV1114" s="18"/>
      <c r="BW1114" s="18"/>
      <c r="BX1114" s="18"/>
      <c r="BY1114" s="18"/>
      <c r="BZ1114" s="18"/>
      <c r="CA1114" s="18"/>
      <c r="CB1114" s="18"/>
      <c r="CC1114" s="18"/>
      <c r="CD1114" s="18"/>
      <c r="CE1114" s="18"/>
      <c r="CF1114" s="18"/>
      <c r="CG1114" s="18"/>
      <c r="CH1114" s="18"/>
      <c r="CI1114" s="18"/>
      <c r="CJ1114" s="18"/>
      <c r="CK1114" s="50" t="s">
        <v>172</v>
      </c>
    </row>
    <row r="1115" spans="3:89" s="29" customFormat="1" ht="15" customHeight="1">
      <c r="C1115" s="34" t="str">
        <f>C1110&amp;" End Period"</f>
        <v>Miscellaneous End Period</v>
      </c>
      <c r="D1115" s="282">
        <f>MAX(F1115:G1115)</f>
        <v>0</v>
      </c>
      <c r="F1115" s="282">
        <v>0</v>
      </c>
      <c r="G1115" s="282">
        <v>0</v>
      </c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18"/>
      <c r="BQ1115" s="18"/>
      <c r="BR1115" s="18"/>
      <c r="BS1115" s="18"/>
      <c r="BT1115" s="18"/>
      <c r="BU1115" s="18"/>
      <c r="BV1115" s="18"/>
      <c r="BW1115" s="18"/>
      <c r="BX1115" s="18"/>
      <c r="BY1115" s="18"/>
      <c r="BZ1115" s="18"/>
      <c r="CA1115" s="18"/>
      <c r="CB1115" s="18"/>
      <c r="CC1115" s="18"/>
      <c r="CD1115" s="18"/>
      <c r="CE1115" s="18"/>
      <c r="CF1115" s="18"/>
      <c r="CG1115" s="18"/>
      <c r="CH1115" s="18"/>
      <c r="CI1115" s="18"/>
      <c r="CJ1115" s="18"/>
      <c r="CK1115" s="50" t="s">
        <v>172</v>
      </c>
    </row>
    <row r="1116" spans="3:89" s="29" customFormat="1" ht="15" customHeight="1">
      <c r="C1116" s="207" t="s">
        <v>13</v>
      </c>
      <c r="D1116" s="206">
        <f>IF(D1115="","",INDEX($F$16:$CK$17,1,MATCH(D1115,$F$17:$CK$17,1)))</f>
        <v>42094</v>
      </c>
      <c r="F1116" s="206">
        <f>IF(F1115="","",INDEX($F$16:$CK$17,1,MATCH(F1115,$F$17:$CK$17,1)))</f>
        <v>42094</v>
      </c>
      <c r="G1116" s="206">
        <f>IF(G1115="","",INDEX($F$16:$CK$17,1,MATCH(G1115,$F$17:$CK$17,1)))</f>
        <v>42094</v>
      </c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8"/>
      <c r="BQ1116" s="18"/>
      <c r="BR1116" s="18"/>
      <c r="BS1116" s="18"/>
      <c r="BT1116" s="18"/>
      <c r="BU1116" s="18"/>
      <c r="BV1116" s="18"/>
      <c r="BW1116" s="18"/>
      <c r="BX1116" s="18"/>
      <c r="BY1116" s="18"/>
      <c r="BZ1116" s="18"/>
      <c r="CA1116" s="18"/>
      <c r="CB1116" s="18"/>
      <c r="CC1116" s="18"/>
      <c r="CD1116" s="18"/>
      <c r="CE1116" s="18"/>
      <c r="CF1116" s="18"/>
      <c r="CG1116" s="18"/>
      <c r="CH1116" s="18"/>
      <c r="CI1116" s="18"/>
      <c r="CJ1116" s="18"/>
      <c r="CK1116" s="50" t="s">
        <v>172</v>
      </c>
    </row>
    <row r="1117" spans="3:89" s="29" customFormat="1" ht="15" customHeight="1">
      <c r="C1117" s="34"/>
      <c r="D1117" s="242"/>
      <c r="E1117" s="243"/>
      <c r="F1117" s="242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  <c r="BD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18"/>
      <c r="BQ1117" s="18"/>
      <c r="BR1117" s="18"/>
      <c r="BS1117" s="18"/>
      <c r="BT1117" s="18"/>
      <c r="BU1117" s="18"/>
      <c r="BV1117" s="18"/>
      <c r="BW1117" s="18"/>
      <c r="BX1117" s="18"/>
      <c r="BY1117" s="18"/>
      <c r="BZ1117" s="18"/>
      <c r="CA1117" s="18"/>
      <c r="CB1117" s="18"/>
      <c r="CC1117" s="18"/>
      <c r="CD1117" s="18"/>
      <c r="CE1117" s="18"/>
      <c r="CF1117" s="18"/>
      <c r="CG1117" s="18"/>
      <c r="CH1117" s="18"/>
      <c r="CI1117" s="18"/>
      <c r="CJ1117" s="18"/>
      <c r="CK1117" s="50" t="s">
        <v>172</v>
      </c>
    </row>
    <row r="1118" spans="3:89" s="29" customFormat="1" ht="15" customHeight="1">
      <c r="C1118" s="34" t="s">
        <v>300</v>
      </c>
      <c r="D1118" s="281" t="s">
        <v>299</v>
      </c>
      <c r="E1118" s="280">
        <f>IF(D1118=F1118,0,1)</f>
        <v>0</v>
      </c>
      <c r="F1118" s="279" t="s">
        <v>299</v>
      </c>
      <c r="G1118" s="279" t="s">
        <v>298</v>
      </c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  <c r="BD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8"/>
      <c r="BQ1118" s="18"/>
      <c r="BR1118" s="18"/>
      <c r="BS1118" s="18"/>
      <c r="BT1118" s="18"/>
      <c r="BU1118" s="18"/>
      <c r="BV1118" s="18"/>
      <c r="BW1118" s="18"/>
      <c r="BX1118" s="18"/>
      <c r="BY1118" s="18"/>
      <c r="BZ1118" s="18"/>
      <c r="CA1118" s="18"/>
      <c r="CB1118" s="18"/>
      <c r="CC1118" s="18"/>
      <c r="CD1118" s="18"/>
      <c r="CE1118" s="18"/>
      <c r="CF1118" s="18"/>
      <c r="CG1118" s="18"/>
      <c r="CH1118" s="18"/>
      <c r="CI1118" s="18"/>
      <c r="CJ1118" s="18"/>
      <c r="CK1118" s="50" t="s">
        <v>172</v>
      </c>
    </row>
    <row r="1119" spans="3:89" s="29" customFormat="1" ht="15" customHeight="1">
      <c r="C1119" s="34" t="s">
        <v>310</v>
      </c>
      <c r="D1119" s="281" t="s">
        <v>151</v>
      </c>
      <c r="E1119" s="280">
        <f>IF(D1119=F1119,0,1)</f>
        <v>0</v>
      </c>
      <c r="F1119" s="279" t="s">
        <v>151</v>
      </c>
      <c r="G1119" s="279" t="s">
        <v>309</v>
      </c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  <c r="BD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18"/>
      <c r="BQ1119" s="18"/>
      <c r="BR1119" s="18"/>
      <c r="BS1119" s="18"/>
      <c r="BT1119" s="18"/>
      <c r="BU1119" s="18"/>
      <c r="BV1119" s="18"/>
      <c r="BW1119" s="18"/>
      <c r="BX1119" s="18"/>
      <c r="BY1119" s="18"/>
      <c r="BZ1119" s="18"/>
      <c r="CA1119" s="18"/>
      <c r="CB1119" s="18"/>
      <c r="CC1119" s="18"/>
      <c r="CD1119" s="18"/>
      <c r="CE1119" s="18"/>
      <c r="CF1119" s="18"/>
      <c r="CG1119" s="18"/>
      <c r="CH1119" s="18"/>
      <c r="CI1119" s="18"/>
      <c r="CJ1119" s="18"/>
      <c r="CK1119" s="50" t="s">
        <v>172</v>
      </c>
    </row>
    <row r="1120" spans="3:89" s="29" customFormat="1" ht="15" customHeight="1">
      <c r="C1120" s="26"/>
      <c r="D1120" s="242"/>
      <c r="E1120" s="243"/>
      <c r="F1120" s="242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  <c r="BD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8"/>
      <c r="BQ1120" s="18"/>
      <c r="BR1120" s="18"/>
      <c r="BS1120" s="18"/>
      <c r="BT1120" s="18"/>
      <c r="BU1120" s="18"/>
      <c r="BV1120" s="18"/>
      <c r="BW1120" s="18"/>
      <c r="BX1120" s="18"/>
      <c r="BY1120" s="18"/>
      <c r="BZ1120" s="18"/>
      <c r="CA1120" s="18"/>
      <c r="CB1120" s="18"/>
      <c r="CC1120" s="18"/>
      <c r="CD1120" s="18"/>
      <c r="CE1120" s="18"/>
      <c r="CF1120" s="18"/>
      <c r="CG1120" s="18"/>
      <c r="CH1120" s="18"/>
      <c r="CI1120" s="18"/>
      <c r="CJ1120" s="18"/>
      <c r="CK1120" s="50" t="s">
        <v>172</v>
      </c>
    </row>
    <row r="1121" spans="3:89" s="29" customFormat="1" ht="15" customHeight="1">
      <c r="C1121" s="34" t="str">
        <f>F1110&amp;" "&amp;C1110</f>
        <v>Phase A Miscellaneous</v>
      </c>
      <c r="D1121" s="274">
        <f>IF(F1113="",0,F1113)</f>
        <v>0</v>
      </c>
      <c r="E1121" s="274">
        <f>IF(F1115="",0,F1115)</f>
        <v>0</v>
      </c>
      <c r="F1121" s="121">
        <f t="shared" ref="F1121:AK1121" si="465">IF(F$17="","",IF(AND(F$17&gt;=$D1121,F$17&lt;=$E1121),$F$1111/($E1121-$D1121+1)))</f>
        <v>0</v>
      </c>
      <c r="G1121" s="121" t="b">
        <f t="shared" si="465"/>
        <v>0</v>
      </c>
      <c r="H1121" s="121" t="b">
        <f t="shared" si="465"/>
        <v>0</v>
      </c>
      <c r="I1121" s="121" t="b">
        <f t="shared" si="465"/>
        <v>0</v>
      </c>
      <c r="J1121" s="121" t="b">
        <f t="shared" si="465"/>
        <v>0</v>
      </c>
      <c r="K1121" s="121" t="b">
        <f t="shared" si="465"/>
        <v>0</v>
      </c>
      <c r="L1121" s="121" t="b">
        <f t="shared" si="465"/>
        <v>0</v>
      </c>
      <c r="M1121" s="121" t="b">
        <f t="shared" si="465"/>
        <v>0</v>
      </c>
      <c r="N1121" s="121" t="b">
        <f t="shared" si="465"/>
        <v>0</v>
      </c>
      <c r="O1121" s="121" t="b">
        <f t="shared" si="465"/>
        <v>0</v>
      </c>
      <c r="P1121" s="121" t="b">
        <f t="shared" si="465"/>
        <v>0</v>
      </c>
      <c r="Q1121" s="121" t="b">
        <f t="shared" si="465"/>
        <v>0</v>
      </c>
      <c r="R1121" s="121" t="b">
        <f t="shared" si="465"/>
        <v>0</v>
      </c>
      <c r="S1121" s="121" t="b">
        <f t="shared" si="465"/>
        <v>0</v>
      </c>
      <c r="T1121" s="121" t="b">
        <f t="shared" si="465"/>
        <v>0</v>
      </c>
      <c r="U1121" s="121" t="b">
        <f t="shared" si="465"/>
        <v>0</v>
      </c>
      <c r="V1121" s="121" t="b">
        <f t="shared" si="465"/>
        <v>0</v>
      </c>
      <c r="W1121" s="121" t="b">
        <f t="shared" si="465"/>
        <v>0</v>
      </c>
      <c r="X1121" s="121" t="b">
        <f t="shared" si="465"/>
        <v>0</v>
      </c>
      <c r="Y1121" s="121" t="b">
        <f t="shared" si="465"/>
        <v>0</v>
      </c>
      <c r="Z1121" s="121" t="b">
        <f t="shared" si="465"/>
        <v>0</v>
      </c>
      <c r="AA1121" s="121" t="b">
        <f t="shared" si="465"/>
        <v>0</v>
      </c>
      <c r="AB1121" s="121" t="b">
        <f t="shared" si="465"/>
        <v>0</v>
      </c>
      <c r="AC1121" s="121" t="b">
        <f t="shared" si="465"/>
        <v>0</v>
      </c>
      <c r="AD1121" s="121" t="b">
        <f t="shared" si="465"/>
        <v>0</v>
      </c>
      <c r="AE1121" s="121" t="b">
        <f t="shared" si="465"/>
        <v>0</v>
      </c>
      <c r="AF1121" s="121" t="b">
        <f t="shared" si="465"/>
        <v>0</v>
      </c>
      <c r="AG1121" s="121" t="b">
        <f t="shared" si="465"/>
        <v>0</v>
      </c>
      <c r="AH1121" s="121" t="b">
        <f t="shared" si="465"/>
        <v>0</v>
      </c>
      <c r="AI1121" s="121" t="b">
        <f t="shared" si="465"/>
        <v>0</v>
      </c>
      <c r="AJ1121" s="121" t="b">
        <f t="shared" si="465"/>
        <v>0</v>
      </c>
      <c r="AK1121" s="121" t="b">
        <f t="shared" si="465"/>
        <v>0</v>
      </c>
      <c r="AL1121" s="121" t="b">
        <f t="shared" ref="AL1121:BQ1121" si="466">IF(AL$17="","",IF(AND(AL$17&gt;=$D1121,AL$17&lt;=$E1121),$F$1111/($E1121-$D1121+1)))</f>
        <v>0</v>
      </c>
      <c r="AM1121" s="121" t="b">
        <f t="shared" si="466"/>
        <v>0</v>
      </c>
      <c r="AN1121" s="121" t="b">
        <f t="shared" si="466"/>
        <v>0</v>
      </c>
      <c r="AO1121" s="121" t="b">
        <f t="shared" si="466"/>
        <v>0</v>
      </c>
      <c r="AP1121" s="121" t="b">
        <f t="shared" si="466"/>
        <v>0</v>
      </c>
      <c r="AQ1121" s="121" t="b">
        <f t="shared" si="466"/>
        <v>0</v>
      </c>
      <c r="AR1121" s="121" t="b">
        <f t="shared" si="466"/>
        <v>0</v>
      </c>
      <c r="AS1121" s="121" t="b">
        <f t="shared" si="466"/>
        <v>0</v>
      </c>
      <c r="AT1121" s="121" t="b">
        <f t="shared" si="466"/>
        <v>0</v>
      </c>
      <c r="AU1121" s="121" t="b">
        <f t="shared" si="466"/>
        <v>0</v>
      </c>
      <c r="AV1121" s="121" t="b">
        <f t="shared" si="466"/>
        <v>0</v>
      </c>
      <c r="AW1121" s="121" t="b">
        <f t="shared" si="466"/>
        <v>0</v>
      </c>
      <c r="AX1121" s="121" t="b">
        <f t="shared" si="466"/>
        <v>0</v>
      </c>
      <c r="AY1121" s="121" t="b">
        <f t="shared" si="466"/>
        <v>0</v>
      </c>
      <c r="AZ1121" s="121" t="b">
        <f t="shared" si="466"/>
        <v>0</v>
      </c>
      <c r="BA1121" s="121" t="b">
        <f t="shared" si="466"/>
        <v>0</v>
      </c>
      <c r="BB1121" s="121" t="b">
        <f t="shared" si="466"/>
        <v>0</v>
      </c>
      <c r="BC1121" s="121" t="b">
        <f t="shared" si="466"/>
        <v>0</v>
      </c>
      <c r="BD1121" s="121" t="b">
        <f t="shared" si="466"/>
        <v>0</v>
      </c>
      <c r="BE1121" s="121" t="b">
        <f t="shared" si="466"/>
        <v>0</v>
      </c>
      <c r="BF1121" s="121" t="b">
        <f t="shared" si="466"/>
        <v>0</v>
      </c>
      <c r="BG1121" s="121" t="b">
        <f t="shared" si="466"/>
        <v>0</v>
      </c>
      <c r="BH1121" s="121" t="b">
        <f t="shared" si="466"/>
        <v>0</v>
      </c>
      <c r="BI1121" s="121" t="b">
        <f t="shared" si="466"/>
        <v>0</v>
      </c>
      <c r="BJ1121" s="121" t="b">
        <f t="shared" si="466"/>
        <v>0</v>
      </c>
      <c r="BK1121" s="121" t="b">
        <f t="shared" si="466"/>
        <v>0</v>
      </c>
      <c r="BL1121" s="121" t="b">
        <f t="shared" si="466"/>
        <v>0</v>
      </c>
      <c r="BM1121" s="121" t="b">
        <f t="shared" si="466"/>
        <v>0</v>
      </c>
      <c r="BN1121" s="121" t="b">
        <f t="shared" si="466"/>
        <v>0</v>
      </c>
      <c r="BO1121" s="121" t="str">
        <f t="shared" si="466"/>
        <v/>
      </c>
      <c r="BP1121" s="121" t="str">
        <f t="shared" si="466"/>
        <v/>
      </c>
      <c r="BQ1121" s="121" t="str">
        <f t="shared" si="466"/>
        <v/>
      </c>
      <c r="BR1121" s="121" t="str">
        <f t="shared" ref="BR1121:CI1121" si="467">IF(BR$17="","",IF(AND(BR$17&gt;=$D1121,BR$17&lt;=$E1121),$F$1111/($E1121-$D1121+1)))</f>
        <v/>
      </c>
      <c r="BS1121" s="121" t="str">
        <f t="shared" si="467"/>
        <v/>
      </c>
      <c r="BT1121" s="121" t="str">
        <f t="shared" si="467"/>
        <v/>
      </c>
      <c r="BU1121" s="121" t="str">
        <f t="shared" si="467"/>
        <v/>
      </c>
      <c r="BV1121" s="121" t="str">
        <f t="shared" si="467"/>
        <v/>
      </c>
      <c r="BW1121" s="121" t="str">
        <f t="shared" si="467"/>
        <v/>
      </c>
      <c r="BX1121" s="121" t="str">
        <f t="shared" si="467"/>
        <v/>
      </c>
      <c r="BY1121" s="121" t="str">
        <f t="shared" si="467"/>
        <v/>
      </c>
      <c r="BZ1121" s="121" t="str">
        <f t="shared" si="467"/>
        <v/>
      </c>
      <c r="CA1121" s="121" t="str">
        <f t="shared" si="467"/>
        <v/>
      </c>
      <c r="CB1121" s="121" t="str">
        <f t="shared" si="467"/>
        <v/>
      </c>
      <c r="CC1121" s="121" t="str">
        <f t="shared" si="467"/>
        <v/>
      </c>
      <c r="CD1121" s="121" t="str">
        <f t="shared" si="467"/>
        <v/>
      </c>
      <c r="CE1121" s="121" t="str">
        <f t="shared" si="467"/>
        <v/>
      </c>
      <c r="CF1121" s="121" t="str">
        <f t="shared" si="467"/>
        <v/>
      </c>
      <c r="CG1121" s="121" t="str">
        <f t="shared" si="467"/>
        <v/>
      </c>
      <c r="CH1121" s="121" t="str">
        <f t="shared" si="467"/>
        <v/>
      </c>
      <c r="CI1121" s="121" t="str">
        <f t="shared" si="467"/>
        <v/>
      </c>
      <c r="CJ1121" s="56">
        <f>SUM(F1121:CI1121)</f>
        <v>0</v>
      </c>
      <c r="CK1121" s="50" t="s">
        <v>172</v>
      </c>
    </row>
    <row r="1122" spans="3:89" s="29" customFormat="1" ht="15" customHeight="1">
      <c r="C1122" s="34" t="str">
        <f>G1110&amp;" "&amp;C1110</f>
        <v>Phase B Miscellaneous</v>
      </c>
      <c r="D1122" s="273">
        <f>IF(G1113="",0,G1113)</f>
        <v>0</v>
      </c>
      <c r="E1122" s="273">
        <f>IF(G1115="",0,G1115)</f>
        <v>0</v>
      </c>
      <c r="F1122" s="277">
        <f t="shared" ref="F1122:AK1122" si="468">IF(F$17="","",IF(AND(F$17&gt;=$D1122,F$17&lt;=$E1122),$G$1111/($E1122-$D1122+1)))</f>
        <v>0</v>
      </c>
      <c r="G1122" s="277" t="b">
        <f t="shared" si="468"/>
        <v>0</v>
      </c>
      <c r="H1122" s="277" t="b">
        <f t="shared" si="468"/>
        <v>0</v>
      </c>
      <c r="I1122" s="277" t="b">
        <f t="shared" si="468"/>
        <v>0</v>
      </c>
      <c r="J1122" s="277" t="b">
        <f t="shared" si="468"/>
        <v>0</v>
      </c>
      <c r="K1122" s="277" t="b">
        <f t="shared" si="468"/>
        <v>0</v>
      </c>
      <c r="L1122" s="277" t="b">
        <f t="shared" si="468"/>
        <v>0</v>
      </c>
      <c r="M1122" s="277" t="b">
        <f t="shared" si="468"/>
        <v>0</v>
      </c>
      <c r="N1122" s="277" t="b">
        <f t="shared" si="468"/>
        <v>0</v>
      </c>
      <c r="O1122" s="277" t="b">
        <f t="shared" si="468"/>
        <v>0</v>
      </c>
      <c r="P1122" s="277" t="b">
        <f t="shared" si="468"/>
        <v>0</v>
      </c>
      <c r="Q1122" s="277" t="b">
        <f t="shared" si="468"/>
        <v>0</v>
      </c>
      <c r="R1122" s="277" t="b">
        <f t="shared" si="468"/>
        <v>0</v>
      </c>
      <c r="S1122" s="277" t="b">
        <f t="shared" si="468"/>
        <v>0</v>
      </c>
      <c r="T1122" s="277" t="b">
        <f t="shared" si="468"/>
        <v>0</v>
      </c>
      <c r="U1122" s="277" t="b">
        <f t="shared" si="468"/>
        <v>0</v>
      </c>
      <c r="V1122" s="277" t="b">
        <f t="shared" si="468"/>
        <v>0</v>
      </c>
      <c r="W1122" s="277" t="b">
        <f t="shared" si="468"/>
        <v>0</v>
      </c>
      <c r="X1122" s="277" t="b">
        <f t="shared" si="468"/>
        <v>0</v>
      </c>
      <c r="Y1122" s="277" t="b">
        <f t="shared" si="468"/>
        <v>0</v>
      </c>
      <c r="Z1122" s="277" t="b">
        <f t="shared" si="468"/>
        <v>0</v>
      </c>
      <c r="AA1122" s="277" t="b">
        <f t="shared" si="468"/>
        <v>0</v>
      </c>
      <c r="AB1122" s="277" t="b">
        <f t="shared" si="468"/>
        <v>0</v>
      </c>
      <c r="AC1122" s="277" t="b">
        <f t="shared" si="468"/>
        <v>0</v>
      </c>
      <c r="AD1122" s="277" t="b">
        <f t="shared" si="468"/>
        <v>0</v>
      </c>
      <c r="AE1122" s="277" t="b">
        <f t="shared" si="468"/>
        <v>0</v>
      </c>
      <c r="AF1122" s="277" t="b">
        <f t="shared" si="468"/>
        <v>0</v>
      </c>
      <c r="AG1122" s="277" t="b">
        <f t="shared" si="468"/>
        <v>0</v>
      </c>
      <c r="AH1122" s="277" t="b">
        <f t="shared" si="468"/>
        <v>0</v>
      </c>
      <c r="AI1122" s="277" t="b">
        <f t="shared" si="468"/>
        <v>0</v>
      </c>
      <c r="AJ1122" s="277" t="b">
        <f t="shared" si="468"/>
        <v>0</v>
      </c>
      <c r="AK1122" s="277" t="b">
        <f t="shared" si="468"/>
        <v>0</v>
      </c>
      <c r="AL1122" s="277" t="b">
        <f t="shared" ref="AL1122:BQ1122" si="469">IF(AL$17="","",IF(AND(AL$17&gt;=$D1122,AL$17&lt;=$E1122),$G$1111/($E1122-$D1122+1)))</f>
        <v>0</v>
      </c>
      <c r="AM1122" s="277" t="b">
        <f t="shared" si="469"/>
        <v>0</v>
      </c>
      <c r="AN1122" s="277" t="b">
        <f t="shared" si="469"/>
        <v>0</v>
      </c>
      <c r="AO1122" s="277" t="b">
        <f t="shared" si="469"/>
        <v>0</v>
      </c>
      <c r="AP1122" s="277" t="b">
        <f t="shared" si="469"/>
        <v>0</v>
      </c>
      <c r="AQ1122" s="277" t="b">
        <f t="shared" si="469"/>
        <v>0</v>
      </c>
      <c r="AR1122" s="277" t="b">
        <f t="shared" si="469"/>
        <v>0</v>
      </c>
      <c r="AS1122" s="277" t="b">
        <f t="shared" si="469"/>
        <v>0</v>
      </c>
      <c r="AT1122" s="277" t="b">
        <f t="shared" si="469"/>
        <v>0</v>
      </c>
      <c r="AU1122" s="277" t="b">
        <f t="shared" si="469"/>
        <v>0</v>
      </c>
      <c r="AV1122" s="277" t="b">
        <f t="shared" si="469"/>
        <v>0</v>
      </c>
      <c r="AW1122" s="277" t="b">
        <f t="shared" si="469"/>
        <v>0</v>
      </c>
      <c r="AX1122" s="277" t="b">
        <f t="shared" si="469"/>
        <v>0</v>
      </c>
      <c r="AY1122" s="277" t="b">
        <f t="shared" si="469"/>
        <v>0</v>
      </c>
      <c r="AZ1122" s="277" t="b">
        <f t="shared" si="469"/>
        <v>0</v>
      </c>
      <c r="BA1122" s="277" t="b">
        <f t="shared" si="469"/>
        <v>0</v>
      </c>
      <c r="BB1122" s="277" t="b">
        <f t="shared" si="469"/>
        <v>0</v>
      </c>
      <c r="BC1122" s="277" t="b">
        <f t="shared" si="469"/>
        <v>0</v>
      </c>
      <c r="BD1122" s="277" t="b">
        <f t="shared" si="469"/>
        <v>0</v>
      </c>
      <c r="BE1122" s="277" t="b">
        <f t="shared" si="469"/>
        <v>0</v>
      </c>
      <c r="BF1122" s="277" t="b">
        <f t="shared" si="469"/>
        <v>0</v>
      </c>
      <c r="BG1122" s="277" t="b">
        <f t="shared" si="469"/>
        <v>0</v>
      </c>
      <c r="BH1122" s="277" t="b">
        <f t="shared" si="469"/>
        <v>0</v>
      </c>
      <c r="BI1122" s="277" t="b">
        <f t="shared" si="469"/>
        <v>0</v>
      </c>
      <c r="BJ1122" s="277" t="b">
        <f t="shared" si="469"/>
        <v>0</v>
      </c>
      <c r="BK1122" s="277" t="b">
        <f t="shared" si="469"/>
        <v>0</v>
      </c>
      <c r="BL1122" s="277" t="b">
        <f t="shared" si="469"/>
        <v>0</v>
      </c>
      <c r="BM1122" s="277" t="b">
        <f t="shared" si="469"/>
        <v>0</v>
      </c>
      <c r="BN1122" s="277" t="b">
        <f t="shared" si="469"/>
        <v>0</v>
      </c>
      <c r="BO1122" s="277" t="str">
        <f t="shared" si="469"/>
        <v/>
      </c>
      <c r="BP1122" s="277" t="str">
        <f t="shared" si="469"/>
        <v/>
      </c>
      <c r="BQ1122" s="277" t="str">
        <f t="shared" si="469"/>
        <v/>
      </c>
      <c r="BR1122" s="277" t="str">
        <f t="shared" ref="BR1122:CI1122" si="470">IF(BR$17="","",IF(AND(BR$17&gt;=$D1122,BR$17&lt;=$E1122),$G$1111/($E1122-$D1122+1)))</f>
        <v/>
      </c>
      <c r="BS1122" s="277" t="str">
        <f t="shared" si="470"/>
        <v/>
      </c>
      <c r="BT1122" s="277" t="str">
        <f t="shared" si="470"/>
        <v/>
      </c>
      <c r="BU1122" s="277" t="str">
        <f t="shared" si="470"/>
        <v/>
      </c>
      <c r="BV1122" s="277" t="str">
        <f t="shared" si="470"/>
        <v/>
      </c>
      <c r="BW1122" s="277" t="str">
        <f t="shared" si="470"/>
        <v/>
      </c>
      <c r="BX1122" s="277" t="str">
        <f t="shared" si="470"/>
        <v/>
      </c>
      <c r="BY1122" s="277" t="str">
        <f t="shared" si="470"/>
        <v/>
      </c>
      <c r="BZ1122" s="277" t="str">
        <f t="shared" si="470"/>
        <v/>
      </c>
      <c r="CA1122" s="277" t="str">
        <f t="shared" si="470"/>
        <v/>
      </c>
      <c r="CB1122" s="277" t="str">
        <f t="shared" si="470"/>
        <v/>
      </c>
      <c r="CC1122" s="277" t="str">
        <f t="shared" si="470"/>
        <v/>
      </c>
      <c r="CD1122" s="277" t="str">
        <f t="shared" si="470"/>
        <v/>
      </c>
      <c r="CE1122" s="277" t="str">
        <f t="shared" si="470"/>
        <v/>
      </c>
      <c r="CF1122" s="277" t="str">
        <f t="shared" si="470"/>
        <v/>
      </c>
      <c r="CG1122" s="277" t="str">
        <f t="shared" si="470"/>
        <v/>
      </c>
      <c r="CH1122" s="277" t="str">
        <f t="shared" si="470"/>
        <v/>
      </c>
      <c r="CI1122" s="277" t="str">
        <f t="shared" si="470"/>
        <v/>
      </c>
      <c r="CJ1122" s="272">
        <f>SUM(F1122:CI1122)</f>
        <v>0</v>
      </c>
      <c r="CK1122" s="50" t="s">
        <v>172</v>
      </c>
    </row>
    <row r="1123" spans="3:89" s="29" customFormat="1" ht="15" customHeight="1">
      <c r="C1123" s="271" t="str">
        <f>"Total "&amp;C1110</f>
        <v>Total Miscellaneous</v>
      </c>
      <c r="D1123" s="270">
        <f>IF(D1113="",0,D1113)</f>
        <v>0</v>
      </c>
      <c r="E1123" s="270">
        <f>IF(D1115="",0,D1115)</f>
        <v>0</v>
      </c>
      <c r="F1123" s="278">
        <f t="shared" ref="F1123:AK1123" si="471">IF(F$17="","",IF($E$1118=0,SUM(F1121:F1122),IF(AND(F$17&gt;=$D1123,F$17&lt;=$E1123),$D$1111/($E1123-$D1123+1),0)))</f>
        <v>0</v>
      </c>
      <c r="G1123" s="278">
        <f t="shared" si="471"/>
        <v>0</v>
      </c>
      <c r="H1123" s="278">
        <f t="shared" si="471"/>
        <v>0</v>
      </c>
      <c r="I1123" s="278">
        <f t="shared" si="471"/>
        <v>0</v>
      </c>
      <c r="J1123" s="278">
        <f t="shared" si="471"/>
        <v>0</v>
      </c>
      <c r="K1123" s="278">
        <f t="shared" si="471"/>
        <v>0</v>
      </c>
      <c r="L1123" s="278">
        <f t="shared" si="471"/>
        <v>0</v>
      </c>
      <c r="M1123" s="278">
        <f t="shared" si="471"/>
        <v>0</v>
      </c>
      <c r="N1123" s="278">
        <f t="shared" si="471"/>
        <v>0</v>
      </c>
      <c r="O1123" s="278">
        <f t="shared" si="471"/>
        <v>0</v>
      </c>
      <c r="P1123" s="278">
        <f t="shared" si="471"/>
        <v>0</v>
      </c>
      <c r="Q1123" s="278">
        <f t="shared" si="471"/>
        <v>0</v>
      </c>
      <c r="R1123" s="278">
        <f t="shared" si="471"/>
        <v>0</v>
      </c>
      <c r="S1123" s="278">
        <f t="shared" si="471"/>
        <v>0</v>
      </c>
      <c r="T1123" s="278">
        <f t="shared" si="471"/>
        <v>0</v>
      </c>
      <c r="U1123" s="278">
        <f t="shared" si="471"/>
        <v>0</v>
      </c>
      <c r="V1123" s="278">
        <f t="shared" si="471"/>
        <v>0</v>
      </c>
      <c r="W1123" s="278">
        <f t="shared" si="471"/>
        <v>0</v>
      </c>
      <c r="X1123" s="278">
        <f t="shared" si="471"/>
        <v>0</v>
      </c>
      <c r="Y1123" s="278">
        <f t="shared" si="471"/>
        <v>0</v>
      </c>
      <c r="Z1123" s="278">
        <f t="shared" si="471"/>
        <v>0</v>
      </c>
      <c r="AA1123" s="278">
        <f t="shared" si="471"/>
        <v>0</v>
      </c>
      <c r="AB1123" s="278">
        <f t="shared" si="471"/>
        <v>0</v>
      </c>
      <c r="AC1123" s="278">
        <f t="shared" si="471"/>
        <v>0</v>
      </c>
      <c r="AD1123" s="278">
        <f t="shared" si="471"/>
        <v>0</v>
      </c>
      <c r="AE1123" s="278">
        <f t="shared" si="471"/>
        <v>0</v>
      </c>
      <c r="AF1123" s="278">
        <f t="shared" si="471"/>
        <v>0</v>
      </c>
      <c r="AG1123" s="278">
        <f t="shared" si="471"/>
        <v>0</v>
      </c>
      <c r="AH1123" s="278">
        <f t="shared" si="471"/>
        <v>0</v>
      </c>
      <c r="AI1123" s="278">
        <f t="shared" si="471"/>
        <v>0</v>
      </c>
      <c r="AJ1123" s="278">
        <f t="shared" si="471"/>
        <v>0</v>
      </c>
      <c r="AK1123" s="278">
        <f t="shared" si="471"/>
        <v>0</v>
      </c>
      <c r="AL1123" s="278">
        <f t="shared" ref="AL1123:BQ1123" si="472">IF(AL$17="","",IF($E$1118=0,SUM(AL1121:AL1122),IF(AND(AL$17&gt;=$D1123,AL$17&lt;=$E1123),$D$1111/($E1123-$D1123+1),0)))</f>
        <v>0</v>
      </c>
      <c r="AM1123" s="278">
        <f t="shared" si="472"/>
        <v>0</v>
      </c>
      <c r="AN1123" s="278">
        <f t="shared" si="472"/>
        <v>0</v>
      </c>
      <c r="AO1123" s="278">
        <f t="shared" si="472"/>
        <v>0</v>
      </c>
      <c r="AP1123" s="278">
        <f t="shared" si="472"/>
        <v>0</v>
      </c>
      <c r="AQ1123" s="278">
        <f t="shared" si="472"/>
        <v>0</v>
      </c>
      <c r="AR1123" s="278">
        <f t="shared" si="472"/>
        <v>0</v>
      </c>
      <c r="AS1123" s="278">
        <f t="shared" si="472"/>
        <v>0</v>
      </c>
      <c r="AT1123" s="278">
        <f t="shared" si="472"/>
        <v>0</v>
      </c>
      <c r="AU1123" s="278">
        <f t="shared" si="472"/>
        <v>0</v>
      </c>
      <c r="AV1123" s="278">
        <f t="shared" si="472"/>
        <v>0</v>
      </c>
      <c r="AW1123" s="278">
        <f t="shared" si="472"/>
        <v>0</v>
      </c>
      <c r="AX1123" s="278">
        <f t="shared" si="472"/>
        <v>0</v>
      </c>
      <c r="AY1123" s="278">
        <f t="shared" si="472"/>
        <v>0</v>
      </c>
      <c r="AZ1123" s="278">
        <f t="shared" si="472"/>
        <v>0</v>
      </c>
      <c r="BA1123" s="278">
        <f t="shared" si="472"/>
        <v>0</v>
      </c>
      <c r="BB1123" s="278">
        <f t="shared" si="472"/>
        <v>0</v>
      </c>
      <c r="BC1123" s="278">
        <f t="shared" si="472"/>
        <v>0</v>
      </c>
      <c r="BD1123" s="278">
        <f t="shared" si="472"/>
        <v>0</v>
      </c>
      <c r="BE1123" s="278">
        <f t="shared" si="472"/>
        <v>0</v>
      </c>
      <c r="BF1123" s="278">
        <f t="shared" si="472"/>
        <v>0</v>
      </c>
      <c r="BG1123" s="278">
        <f t="shared" si="472"/>
        <v>0</v>
      </c>
      <c r="BH1123" s="278">
        <f t="shared" si="472"/>
        <v>0</v>
      </c>
      <c r="BI1123" s="278">
        <f t="shared" si="472"/>
        <v>0</v>
      </c>
      <c r="BJ1123" s="278">
        <f t="shared" si="472"/>
        <v>0</v>
      </c>
      <c r="BK1123" s="278">
        <f t="shared" si="472"/>
        <v>0</v>
      </c>
      <c r="BL1123" s="278">
        <f t="shared" si="472"/>
        <v>0</v>
      </c>
      <c r="BM1123" s="278">
        <f t="shared" si="472"/>
        <v>0</v>
      </c>
      <c r="BN1123" s="278">
        <f t="shared" si="472"/>
        <v>0</v>
      </c>
      <c r="BO1123" s="278" t="str">
        <f t="shared" si="472"/>
        <v/>
      </c>
      <c r="BP1123" s="278" t="str">
        <f t="shared" si="472"/>
        <v/>
      </c>
      <c r="BQ1123" s="278" t="str">
        <f t="shared" si="472"/>
        <v/>
      </c>
      <c r="BR1123" s="278" t="str">
        <f t="shared" ref="BR1123:CI1123" si="473">IF(BR$17="","",IF($E$1118=0,SUM(BR1121:BR1122),IF(AND(BR$17&gt;=$D1123,BR$17&lt;=$E1123),$D$1111/($E1123-$D1123+1),0)))</f>
        <v/>
      </c>
      <c r="BS1123" s="278" t="str">
        <f t="shared" si="473"/>
        <v/>
      </c>
      <c r="BT1123" s="278" t="str">
        <f t="shared" si="473"/>
        <v/>
      </c>
      <c r="BU1123" s="278" t="str">
        <f t="shared" si="473"/>
        <v/>
      </c>
      <c r="BV1123" s="278" t="str">
        <f t="shared" si="473"/>
        <v/>
      </c>
      <c r="BW1123" s="278" t="str">
        <f t="shared" si="473"/>
        <v/>
      </c>
      <c r="BX1123" s="278" t="str">
        <f t="shared" si="473"/>
        <v/>
      </c>
      <c r="BY1123" s="278" t="str">
        <f t="shared" si="473"/>
        <v/>
      </c>
      <c r="BZ1123" s="278" t="str">
        <f t="shared" si="473"/>
        <v/>
      </c>
      <c r="CA1123" s="278" t="str">
        <f t="shared" si="473"/>
        <v/>
      </c>
      <c r="CB1123" s="278" t="str">
        <f t="shared" si="473"/>
        <v/>
      </c>
      <c r="CC1123" s="278" t="str">
        <f t="shared" si="473"/>
        <v/>
      </c>
      <c r="CD1123" s="278" t="str">
        <f t="shared" si="473"/>
        <v/>
      </c>
      <c r="CE1123" s="278" t="str">
        <f t="shared" si="473"/>
        <v/>
      </c>
      <c r="CF1123" s="278" t="str">
        <f t="shared" si="473"/>
        <v/>
      </c>
      <c r="CG1123" s="278" t="str">
        <f t="shared" si="473"/>
        <v/>
      </c>
      <c r="CH1123" s="278" t="str">
        <f t="shared" si="473"/>
        <v/>
      </c>
      <c r="CI1123" s="278" t="str">
        <f t="shared" si="473"/>
        <v/>
      </c>
      <c r="CJ1123" s="56">
        <f>SUM(F1123:CI1123)</f>
        <v>0</v>
      </c>
      <c r="CK1123" s="50" t="s">
        <v>172</v>
      </c>
    </row>
    <row r="1124" spans="3:89" s="29" customFormat="1" ht="15" customHeight="1">
      <c r="C1124" s="120"/>
      <c r="D1124" s="242"/>
      <c r="E1124" s="243"/>
      <c r="F1124" s="242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  <c r="CH1124" s="18"/>
      <c r="CI1124" s="18"/>
      <c r="CJ1124" s="18"/>
      <c r="CK1124" s="50" t="s">
        <v>172</v>
      </c>
    </row>
    <row r="1125" spans="3:89" s="29" customFormat="1" ht="15" customHeight="1">
      <c r="C1125" s="120"/>
      <c r="D1125" s="242"/>
      <c r="E1125" s="243"/>
      <c r="F1125" s="242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  <c r="CH1125" s="18"/>
      <c r="CI1125" s="18"/>
      <c r="CJ1125" s="18"/>
      <c r="CK1125" s="50" t="s">
        <v>172</v>
      </c>
    </row>
    <row r="1126" spans="3:89" s="29" customFormat="1" ht="15" customHeight="1">
      <c r="C1126" s="266" t="s">
        <v>319</v>
      </c>
      <c r="D1126" s="249" t="s">
        <v>296</v>
      </c>
      <c r="E1126" s="249" t="s">
        <v>303</v>
      </c>
      <c r="F1126" s="265" t="s">
        <v>295</v>
      </c>
      <c r="G1126" s="264" t="s">
        <v>294</v>
      </c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18"/>
      <c r="BX1126" s="18"/>
      <c r="BY1126" s="18"/>
      <c r="BZ1126" s="18"/>
      <c r="CA1126" s="18"/>
      <c r="CB1126" s="18"/>
      <c r="CC1126" s="18"/>
      <c r="CD1126" s="18"/>
      <c r="CE1126" s="18"/>
      <c r="CF1126" s="18"/>
      <c r="CG1126" s="18"/>
      <c r="CH1126" s="18"/>
      <c r="CI1126" s="18"/>
      <c r="CJ1126" s="18"/>
      <c r="CK1126" s="50" t="s">
        <v>172</v>
      </c>
    </row>
    <row r="1127" spans="3:89" s="29" customFormat="1" ht="15" customHeight="1">
      <c r="C1127" s="207" t="s">
        <v>318</v>
      </c>
      <c r="D1127" s="300"/>
      <c r="E1127" s="300"/>
      <c r="F1127" s="299">
        <v>0</v>
      </c>
      <c r="G1127" s="299">
        <v>0</v>
      </c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18"/>
      <c r="BX1127" s="18"/>
      <c r="BY1127" s="18"/>
      <c r="BZ1127" s="18"/>
      <c r="CA1127" s="18"/>
      <c r="CB1127" s="18"/>
      <c r="CC1127" s="18"/>
      <c r="CD1127" s="18"/>
      <c r="CE1127" s="18"/>
      <c r="CF1127" s="18"/>
      <c r="CG1127" s="18"/>
      <c r="CH1127" s="18"/>
      <c r="CI1127" s="18"/>
      <c r="CJ1127" s="18"/>
      <c r="CK1127" s="50" t="s">
        <v>172</v>
      </c>
    </row>
    <row r="1128" spans="3:89" s="29" customFormat="1" ht="15" customHeight="1">
      <c r="C1128" s="207" t="s">
        <v>317</v>
      </c>
      <c r="D1128" s="298"/>
      <c r="E1128" s="298"/>
      <c r="F1128" s="298">
        <f>F51</f>
        <v>128</v>
      </c>
      <c r="G1128" s="298">
        <f>G51</f>
        <v>0</v>
      </c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  <c r="CH1128" s="18"/>
      <c r="CI1128" s="18"/>
      <c r="CJ1128" s="18"/>
      <c r="CK1128" s="50" t="s">
        <v>172</v>
      </c>
    </row>
    <row r="1129" spans="3:89" s="29" customFormat="1" ht="15" customHeight="1">
      <c r="C1129" s="207" t="s">
        <v>316</v>
      </c>
      <c r="E1129" s="133"/>
      <c r="F1129" s="94">
        <v>0</v>
      </c>
      <c r="G1129" s="94">
        <v>0</v>
      </c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18"/>
      <c r="BX1129" s="18"/>
      <c r="BY1129" s="18"/>
      <c r="BZ1129" s="18"/>
      <c r="CA1129" s="18"/>
      <c r="CB1129" s="18"/>
      <c r="CC1129" s="18"/>
      <c r="CD1129" s="18"/>
      <c r="CE1129" s="18"/>
      <c r="CF1129" s="18"/>
      <c r="CG1129" s="18"/>
      <c r="CH1129" s="18"/>
      <c r="CI1129" s="18"/>
      <c r="CJ1129" s="18"/>
      <c r="CK1129" s="50" t="s">
        <v>172</v>
      </c>
    </row>
    <row r="1130" spans="3:89" s="29" customFormat="1" ht="15" customHeight="1">
      <c r="C1130" s="207" t="s">
        <v>315</v>
      </c>
      <c r="E1130" s="133"/>
      <c r="F1130" s="297">
        <v>0</v>
      </c>
      <c r="G1130" s="297">
        <v>0</v>
      </c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18"/>
      <c r="BX1130" s="18"/>
      <c r="BY1130" s="18"/>
      <c r="BZ1130" s="18"/>
      <c r="CA1130" s="18"/>
      <c r="CB1130" s="18"/>
      <c r="CC1130" s="18"/>
      <c r="CD1130" s="18"/>
      <c r="CE1130" s="18"/>
      <c r="CF1130" s="18"/>
      <c r="CG1130" s="18"/>
      <c r="CH1130" s="18"/>
      <c r="CI1130" s="18"/>
      <c r="CJ1130" s="18"/>
      <c r="CK1130" s="50" t="s">
        <v>172</v>
      </c>
    </row>
    <row r="1131" spans="3:89" s="29" customFormat="1" ht="15" customHeight="1">
      <c r="C1131" s="207" t="s">
        <v>314</v>
      </c>
      <c r="E1131" s="133"/>
      <c r="F1131" s="78">
        <v>0</v>
      </c>
      <c r="G1131" s="78">
        <v>0</v>
      </c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18"/>
      <c r="BX1131" s="18"/>
      <c r="BY1131" s="18"/>
      <c r="BZ1131" s="18"/>
      <c r="CA1131" s="18"/>
      <c r="CB1131" s="18"/>
      <c r="CC1131" s="18"/>
      <c r="CD1131" s="18"/>
      <c r="CE1131" s="18"/>
      <c r="CF1131" s="18"/>
      <c r="CG1131" s="18"/>
      <c r="CH1131" s="18"/>
      <c r="CI1131" s="18"/>
      <c r="CJ1131" s="18"/>
      <c r="CK1131" s="50" t="s">
        <v>172</v>
      </c>
    </row>
    <row r="1132" spans="3:89" s="29" customFormat="1" ht="15" customHeight="1">
      <c r="C1132" s="34" t="s">
        <v>60</v>
      </c>
      <c r="D1132" s="118">
        <f>IF(C$76="","",IF(E1132="",G1132+F1132,E1132))</f>
        <v>0</v>
      </c>
      <c r="E1132" s="296"/>
      <c r="F1132" s="118">
        <f>PRODUCT(F1127:F1131)</f>
        <v>0</v>
      </c>
      <c r="G1132" s="118">
        <f>PRODUCT(G1127:G1131)</f>
        <v>0</v>
      </c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  <c r="CH1132" s="18"/>
      <c r="CI1132" s="18"/>
      <c r="CJ1132" s="18"/>
      <c r="CK1132" s="50" t="s">
        <v>172</v>
      </c>
    </row>
    <row r="1133" spans="3:89" s="29" customFormat="1" ht="15" customHeight="1">
      <c r="C1133" s="34"/>
      <c r="D1133" s="118"/>
      <c r="E1133" s="296"/>
      <c r="F1133" s="208"/>
      <c r="G1133" s="20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18"/>
      <c r="BX1133" s="18"/>
      <c r="BY1133" s="18"/>
      <c r="BZ1133" s="18"/>
      <c r="CA1133" s="18"/>
      <c r="CB1133" s="18"/>
      <c r="CC1133" s="18"/>
      <c r="CD1133" s="18"/>
      <c r="CE1133" s="18"/>
      <c r="CF1133" s="18"/>
      <c r="CG1133" s="18"/>
      <c r="CH1133" s="18"/>
      <c r="CI1133" s="18"/>
      <c r="CJ1133" s="18"/>
      <c r="CK1133" s="50" t="s">
        <v>172</v>
      </c>
    </row>
    <row r="1134" spans="3:89" s="29" customFormat="1" ht="15" customHeight="1">
      <c r="C1134" s="34" t="str">
        <f>C1126&amp;" Start Period"</f>
        <v>Bonding Fees Start Period</v>
      </c>
      <c r="D1134" s="282">
        <f>MIN(F1134:G1134)</f>
        <v>0</v>
      </c>
      <c r="F1134" s="282">
        <v>0</v>
      </c>
      <c r="G1134" s="282">
        <v>0</v>
      </c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  <c r="CH1134" s="18"/>
      <c r="CI1134" s="18"/>
      <c r="CJ1134" s="18"/>
      <c r="CK1134" s="50" t="s">
        <v>172</v>
      </c>
    </row>
    <row r="1135" spans="3:89" s="29" customFormat="1" ht="15" customHeight="1">
      <c r="C1135" s="207" t="s">
        <v>13</v>
      </c>
      <c r="D1135" s="206">
        <f>IF(D1134="","",INDEX($F$16:$CK$17,1,MATCH(D1134,$F$17:$CK$17,1)))</f>
        <v>42094</v>
      </c>
      <c r="F1135" s="206">
        <f>IF(F1134="","",INDEX($F$16:$CK$17,1,MATCH(F1134,$F$17:$CK$17,1)))</f>
        <v>42094</v>
      </c>
      <c r="G1135" s="206">
        <f>IF(G1134="","",INDEX($F$16:$CK$17,1,MATCH(G1134,$F$17:$CK$17,1)))</f>
        <v>42094</v>
      </c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/>
      <c r="BD1135" s="18"/>
      <c r="BE1135" s="18"/>
      <c r="BF1135" s="18"/>
      <c r="BG1135" s="18"/>
      <c r="BH1135" s="18"/>
      <c r="BI1135" s="18"/>
      <c r="BJ1135" s="18"/>
      <c r="BK1135" s="18"/>
      <c r="BL1135" s="18"/>
      <c r="BM1135" s="18"/>
      <c r="BN1135" s="18"/>
      <c r="BO1135" s="18"/>
      <c r="BP1135" s="18"/>
      <c r="BQ1135" s="18"/>
      <c r="BR1135" s="18"/>
      <c r="BS1135" s="18"/>
      <c r="BT1135" s="18"/>
      <c r="BU1135" s="18"/>
      <c r="BV1135" s="18"/>
      <c r="BW1135" s="18"/>
      <c r="BX1135" s="18"/>
      <c r="BY1135" s="18"/>
      <c r="BZ1135" s="18"/>
      <c r="CA1135" s="18"/>
      <c r="CB1135" s="18"/>
      <c r="CC1135" s="18"/>
      <c r="CD1135" s="18"/>
      <c r="CE1135" s="18"/>
      <c r="CF1135" s="18"/>
      <c r="CG1135" s="18"/>
      <c r="CH1135" s="18"/>
      <c r="CI1135" s="18"/>
      <c r="CJ1135" s="18"/>
      <c r="CK1135" s="50" t="s">
        <v>172</v>
      </c>
    </row>
    <row r="1136" spans="3:89" s="29" customFormat="1" ht="15" customHeight="1">
      <c r="C1136" s="34" t="str">
        <f>C1126&amp;" End Period"</f>
        <v>Bonding Fees End Period</v>
      </c>
      <c r="D1136" s="282">
        <f>MAX(F1136:G1136)</f>
        <v>0</v>
      </c>
      <c r="F1136" s="282">
        <v>0</v>
      </c>
      <c r="G1136" s="282">
        <v>0</v>
      </c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8"/>
      <c r="BQ1136" s="18"/>
      <c r="BR1136" s="18"/>
      <c r="BS1136" s="18"/>
      <c r="BT1136" s="18"/>
      <c r="BU1136" s="18"/>
      <c r="BV1136" s="18"/>
      <c r="BW1136" s="18"/>
      <c r="BX1136" s="18"/>
      <c r="BY1136" s="18"/>
      <c r="BZ1136" s="18"/>
      <c r="CA1136" s="18"/>
      <c r="CB1136" s="18"/>
      <c r="CC1136" s="18"/>
      <c r="CD1136" s="18"/>
      <c r="CE1136" s="18"/>
      <c r="CF1136" s="18"/>
      <c r="CG1136" s="18"/>
      <c r="CH1136" s="18"/>
      <c r="CI1136" s="18"/>
      <c r="CJ1136" s="18"/>
      <c r="CK1136" s="50" t="s">
        <v>172</v>
      </c>
    </row>
    <row r="1137" spans="3:89" s="29" customFormat="1" ht="15" customHeight="1">
      <c r="C1137" s="207" t="s">
        <v>13</v>
      </c>
      <c r="D1137" s="206">
        <f>IF(D1136="","",INDEX($F$16:$CK$17,1,MATCH(D1136,$F$17:$CK$17,1)))</f>
        <v>42094</v>
      </c>
      <c r="F1137" s="206">
        <f>IF(F1136="","",INDEX($F$16:$CK$17,1,MATCH(F1136,$F$17:$CK$17,1)))</f>
        <v>42094</v>
      </c>
      <c r="G1137" s="206">
        <f>IF(G1136="","",INDEX($F$16:$CK$17,1,MATCH(G1136,$F$17:$CK$17,1)))</f>
        <v>42094</v>
      </c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18"/>
      <c r="BX1137" s="18"/>
      <c r="BY1137" s="18"/>
      <c r="BZ1137" s="18"/>
      <c r="CA1137" s="18"/>
      <c r="CB1137" s="18"/>
      <c r="CC1137" s="18"/>
      <c r="CD1137" s="18"/>
      <c r="CE1137" s="18"/>
      <c r="CF1137" s="18"/>
      <c r="CG1137" s="18"/>
      <c r="CH1137" s="18"/>
      <c r="CI1137" s="18"/>
      <c r="CJ1137" s="18"/>
      <c r="CK1137" s="50" t="s">
        <v>172</v>
      </c>
    </row>
    <row r="1138" spans="3:89" s="29" customFormat="1" ht="15" customHeight="1">
      <c r="C1138" s="26"/>
      <c r="D1138" s="242"/>
      <c r="E1138" s="243"/>
      <c r="F1138" s="242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18"/>
      <c r="BX1138" s="18"/>
      <c r="BY1138" s="18"/>
      <c r="BZ1138" s="18"/>
      <c r="CA1138" s="18"/>
      <c r="CB1138" s="18"/>
      <c r="CC1138" s="18"/>
      <c r="CD1138" s="18"/>
      <c r="CE1138" s="18"/>
      <c r="CF1138" s="18"/>
      <c r="CG1138" s="18"/>
      <c r="CH1138" s="18"/>
      <c r="CI1138" s="18"/>
      <c r="CJ1138" s="18"/>
      <c r="CK1138" s="50" t="s">
        <v>172</v>
      </c>
    </row>
    <row r="1139" spans="3:89" s="29" customFormat="1" ht="15" customHeight="1">
      <c r="C1139" s="34" t="s">
        <v>300</v>
      </c>
      <c r="D1139" s="281" t="s">
        <v>299</v>
      </c>
      <c r="E1139" s="280">
        <f>IF(D1139=F1139,0,1)</f>
        <v>0</v>
      </c>
      <c r="F1139" s="279" t="s">
        <v>299</v>
      </c>
      <c r="G1139" s="279" t="s">
        <v>298</v>
      </c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18"/>
      <c r="BX1139" s="18"/>
      <c r="BY1139" s="18"/>
      <c r="BZ1139" s="18"/>
      <c r="CA1139" s="18"/>
      <c r="CB1139" s="18"/>
      <c r="CC1139" s="18"/>
      <c r="CD1139" s="18"/>
      <c r="CE1139" s="18"/>
      <c r="CF1139" s="18"/>
      <c r="CG1139" s="18"/>
      <c r="CH1139" s="18"/>
      <c r="CI1139" s="18"/>
      <c r="CJ1139" s="18"/>
      <c r="CK1139" s="50" t="s">
        <v>172</v>
      </c>
    </row>
    <row r="1140" spans="3:89" s="29" customFormat="1" ht="15" customHeight="1">
      <c r="C1140" s="34" t="s">
        <v>310</v>
      </c>
      <c r="D1140" s="281" t="s">
        <v>151</v>
      </c>
      <c r="E1140" s="280">
        <f>IF(D1140=F1140,0,1)</f>
        <v>0</v>
      </c>
      <c r="F1140" s="279" t="s">
        <v>151</v>
      </c>
      <c r="G1140" s="279" t="s">
        <v>309</v>
      </c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8"/>
      <c r="BQ1140" s="18"/>
      <c r="BR1140" s="18"/>
      <c r="BS1140" s="18"/>
      <c r="BT1140" s="18"/>
      <c r="BU1140" s="18"/>
      <c r="BV1140" s="18"/>
      <c r="BW1140" s="18"/>
      <c r="BX1140" s="18"/>
      <c r="BY1140" s="18"/>
      <c r="BZ1140" s="18"/>
      <c r="CA1140" s="18"/>
      <c r="CB1140" s="18"/>
      <c r="CC1140" s="18"/>
      <c r="CD1140" s="18"/>
      <c r="CE1140" s="18"/>
      <c r="CF1140" s="18"/>
      <c r="CG1140" s="18"/>
      <c r="CH1140" s="18"/>
      <c r="CI1140" s="18"/>
      <c r="CJ1140" s="18"/>
      <c r="CK1140" s="50" t="s">
        <v>172</v>
      </c>
    </row>
    <row r="1141" spans="3:89" s="29" customFormat="1" ht="15" customHeight="1">
      <c r="C1141" s="26"/>
      <c r="D1141" s="242"/>
      <c r="E1141" s="243"/>
      <c r="F1141" s="242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18"/>
      <c r="BX1141" s="18"/>
      <c r="BY1141" s="18"/>
      <c r="BZ1141" s="18"/>
      <c r="CA1141" s="18"/>
      <c r="CB1141" s="18"/>
      <c r="CC1141" s="18"/>
      <c r="CD1141" s="18"/>
      <c r="CE1141" s="18"/>
      <c r="CF1141" s="18"/>
      <c r="CG1141" s="18"/>
      <c r="CH1141" s="18"/>
      <c r="CI1141" s="18"/>
      <c r="CJ1141" s="18"/>
      <c r="CK1141" s="50" t="s">
        <v>172</v>
      </c>
    </row>
    <row r="1142" spans="3:89" s="29" customFormat="1" ht="15" customHeight="1">
      <c r="C1142" s="34" t="str">
        <f>F1126&amp;" "&amp;C1126</f>
        <v>Phase A Bonding Fees</v>
      </c>
      <c r="D1142" s="274">
        <f>IF(F1134="",0,F1134)</f>
        <v>0</v>
      </c>
      <c r="E1142" s="274">
        <f>IF(F1136="",0,F1136)</f>
        <v>0</v>
      </c>
      <c r="F1142" s="121">
        <f t="shared" ref="F1142:AK1142" si="474">IF(F$17="","",IF(AND(F$17&gt;=$D1142,F$17&lt;=$E1142),$F$1132/($E1142-$D1142+1)))</f>
        <v>0</v>
      </c>
      <c r="G1142" s="121" t="b">
        <f t="shared" si="474"/>
        <v>0</v>
      </c>
      <c r="H1142" s="121" t="b">
        <f t="shared" si="474"/>
        <v>0</v>
      </c>
      <c r="I1142" s="121" t="b">
        <f t="shared" si="474"/>
        <v>0</v>
      </c>
      <c r="J1142" s="121" t="b">
        <f t="shared" si="474"/>
        <v>0</v>
      </c>
      <c r="K1142" s="121" t="b">
        <f t="shared" si="474"/>
        <v>0</v>
      </c>
      <c r="L1142" s="121" t="b">
        <f t="shared" si="474"/>
        <v>0</v>
      </c>
      <c r="M1142" s="121" t="b">
        <f t="shared" si="474"/>
        <v>0</v>
      </c>
      <c r="N1142" s="121" t="b">
        <f t="shared" si="474"/>
        <v>0</v>
      </c>
      <c r="O1142" s="121" t="b">
        <f t="shared" si="474"/>
        <v>0</v>
      </c>
      <c r="P1142" s="121" t="b">
        <f t="shared" si="474"/>
        <v>0</v>
      </c>
      <c r="Q1142" s="121" t="b">
        <f t="shared" si="474"/>
        <v>0</v>
      </c>
      <c r="R1142" s="121" t="b">
        <f t="shared" si="474"/>
        <v>0</v>
      </c>
      <c r="S1142" s="121" t="b">
        <f t="shared" si="474"/>
        <v>0</v>
      </c>
      <c r="T1142" s="121" t="b">
        <f t="shared" si="474"/>
        <v>0</v>
      </c>
      <c r="U1142" s="121" t="b">
        <f t="shared" si="474"/>
        <v>0</v>
      </c>
      <c r="V1142" s="121" t="b">
        <f t="shared" si="474"/>
        <v>0</v>
      </c>
      <c r="W1142" s="121" t="b">
        <f t="shared" si="474"/>
        <v>0</v>
      </c>
      <c r="X1142" s="121" t="b">
        <f t="shared" si="474"/>
        <v>0</v>
      </c>
      <c r="Y1142" s="121" t="b">
        <f t="shared" si="474"/>
        <v>0</v>
      </c>
      <c r="Z1142" s="121" t="b">
        <f t="shared" si="474"/>
        <v>0</v>
      </c>
      <c r="AA1142" s="121" t="b">
        <f t="shared" si="474"/>
        <v>0</v>
      </c>
      <c r="AB1142" s="121" t="b">
        <f t="shared" si="474"/>
        <v>0</v>
      </c>
      <c r="AC1142" s="121" t="b">
        <f t="shared" si="474"/>
        <v>0</v>
      </c>
      <c r="AD1142" s="121" t="b">
        <f t="shared" si="474"/>
        <v>0</v>
      </c>
      <c r="AE1142" s="121" t="b">
        <f t="shared" si="474"/>
        <v>0</v>
      </c>
      <c r="AF1142" s="121" t="b">
        <f t="shared" si="474"/>
        <v>0</v>
      </c>
      <c r="AG1142" s="121" t="b">
        <f t="shared" si="474"/>
        <v>0</v>
      </c>
      <c r="AH1142" s="121" t="b">
        <f t="shared" si="474"/>
        <v>0</v>
      </c>
      <c r="AI1142" s="121" t="b">
        <f t="shared" si="474"/>
        <v>0</v>
      </c>
      <c r="AJ1142" s="121" t="b">
        <f t="shared" si="474"/>
        <v>0</v>
      </c>
      <c r="AK1142" s="121" t="b">
        <f t="shared" si="474"/>
        <v>0</v>
      </c>
      <c r="AL1142" s="121" t="b">
        <f t="shared" ref="AL1142:BQ1142" si="475">IF(AL$17="","",IF(AND(AL$17&gt;=$D1142,AL$17&lt;=$E1142),$F$1132/($E1142-$D1142+1)))</f>
        <v>0</v>
      </c>
      <c r="AM1142" s="121" t="b">
        <f t="shared" si="475"/>
        <v>0</v>
      </c>
      <c r="AN1142" s="121" t="b">
        <f t="shared" si="475"/>
        <v>0</v>
      </c>
      <c r="AO1142" s="121" t="b">
        <f t="shared" si="475"/>
        <v>0</v>
      </c>
      <c r="AP1142" s="121" t="b">
        <f t="shared" si="475"/>
        <v>0</v>
      </c>
      <c r="AQ1142" s="121" t="b">
        <f t="shared" si="475"/>
        <v>0</v>
      </c>
      <c r="AR1142" s="121" t="b">
        <f t="shared" si="475"/>
        <v>0</v>
      </c>
      <c r="AS1142" s="121" t="b">
        <f t="shared" si="475"/>
        <v>0</v>
      </c>
      <c r="AT1142" s="121" t="b">
        <f t="shared" si="475"/>
        <v>0</v>
      </c>
      <c r="AU1142" s="121" t="b">
        <f t="shared" si="475"/>
        <v>0</v>
      </c>
      <c r="AV1142" s="121" t="b">
        <f t="shared" si="475"/>
        <v>0</v>
      </c>
      <c r="AW1142" s="121" t="b">
        <f t="shared" si="475"/>
        <v>0</v>
      </c>
      <c r="AX1142" s="121" t="b">
        <f t="shared" si="475"/>
        <v>0</v>
      </c>
      <c r="AY1142" s="121" t="b">
        <f t="shared" si="475"/>
        <v>0</v>
      </c>
      <c r="AZ1142" s="121" t="b">
        <f t="shared" si="475"/>
        <v>0</v>
      </c>
      <c r="BA1142" s="121" t="b">
        <f t="shared" si="475"/>
        <v>0</v>
      </c>
      <c r="BB1142" s="121" t="b">
        <f t="shared" si="475"/>
        <v>0</v>
      </c>
      <c r="BC1142" s="121" t="b">
        <f t="shared" si="475"/>
        <v>0</v>
      </c>
      <c r="BD1142" s="121" t="b">
        <f t="shared" si="475"/>
        <v>0</v>
      </c>
      <c r="BE1142" s="121" t="b">
        <f t="shared" si="475"/>
        <v>0</v>
      </c>
      <c r="BF1142" s="121" t="b">
        <f t="shared" si="475"/>
        <v>0</v>
      </c>
      <c r="BG1142" s="121" t="b">
        <f t="shared" si="475"/>
        <v>0</v>
      </c>
      <c r="BH1142" s="121" t="b">
        <f t="shared" si="475"/>
        <v>0</v>
      </c>
      <c r="BI1142" s="121" t="b">
        <f t="shared" si="475"/>
        <v>0</v>
      </c>
      <c r="BJ1142" s="121" t="b">
        <f t="shared" si="475"/>
        <v>0</v>
      </c>
      <c r="BK1142" s="121" t="b">
        <f t="shared" si="475"/>
        <v>0</v>
      </c>
      <c r="BL1142" s="121" t="b">
        <f t="shared" si="475"/>
        <v>0</v>
      </c>
      <c r="BM1142" s="121" t="b">
        <f t="shared" si="475"/>
        <v>0</v>
      </c>
      <c r="BN1142" s="121" t="b">
        <f t="shared" si="475"/>
        <v>0</v>
      </c>
      <c r="BO1142" s="121" t="str">
        <f t="shared" si="475"/>
        <v/>
      </c>
      <c r="BP1142" s="121" t="str">
        <f t="shared" si="475"/>
        <v/>
      </c>
      <c r="BQ1142" s="121" t="str">
        <f t="shared" si="475"/>
        <v/>
      </c>
      <c r="BR1142" s="121" t="str">
        <f t="shared" ref="BR1142:CI1142" si="476">IF(BR$17="","",IF(AND(BR$17&gt;=$D1142,BR$17&lt;=$E1142),$F$1132/($E1142-$D1142+1)))</f>
        <v/>
      </c>
      <c r="BS1142" s="121" t="str">
        <f t="shared" si="476"/>
        <v/>
      </c>
      <c r="BT1142" s="121" t="str">
        <f t="shared" si="476"/>
        <v/>
      </c>
      <c r="BU1142" s="121" t="str">
        <f t="shared" si="476"/>
        <v/>
      </c>
      <c r="BV1142" s="121" t="str">
        <f t="shared" si="476"/>
        <v/>
      </c>
      <c r="BW1142" s="121" t="str">
        <f t="shared" si="476"/>
        <v/>
      </c>
      <c r="BX1142" s="121" t="str">
        <f t="shared" si="476"/>
        <v/>
      </c>
      <c r="BY1142" s="121" t="str">
        <f t="shared" si="476"/>
        <v/>
      </c>
      <c r="BZ1142" s="121" t="str">
        <f t="shared" si="476"/>
        <v/>
      </c>
      <c r="CA1142" s="121" t="str">
        <f t="shared" si="476"/>
        <v/>
      </c>
      <c r="CB1142" s="121" t="str">
        <f t="shared" si="476"/>
        <v/>
      </c>
      <c r="CC1142" s="121" t="str">
        <f t="shared" si="476"/>
        <v/>
      </c>
      <c r="CD1142" s="121" t="str">
        <f t="shared" si="476"/>
        <v/>
      </c>
      <c r="CE1142" s="121" t="str">
        <f t="shared" si="476"/>
        <v/>
      </c>
      <c r="CF1142" s="121" t="str">
        <f t="shared" si="476"/>
        <v/>
      </c>
      <c r="CG1142" s="121" t="str">
        <f t="shared" si="476"/>
        <v/>
      </c>
      <c r="CH1142" s="121" t="str">
        <f t="shared" si="476"/>
        <v/>
      </c>
      <c r="CI1142" s="121" t="str">
        <f t="shared" si="476"/>
        <v/>
      </c>
      <c r="CJ1142" s="56">
        <f>SUM(F1142:CI1142)</f>
        <v>0</v>
      </c>
      <c r="CK1142" s="50" t="s">
        <v>172</v>
      </c>
    </row>
    <row r="1143" spans="3:89" s="29" customFormat="1" ht="15" customHeight="1">
      <c r="C1143" s="34" t="str">
        <f>G1126&amp;" "&amp;C1126</f>
        <v>Phase B Bonding Fees</v>
      </c>
      <c r="D1143" s="273">
        <f>IF(G1134="",0,G1134)</f>
        <v>0</v>
      </c>
      <c r="E1143" s="273">
        <f>IF(G1136="",0,G1136)</f>
        <v>0</v>
      </c>
      <c r="F1143" s="277">
        <f t="shared" ref="F1143:AK1143" si="477">IF(F$17="","",IF(AND(F$17&gt;=$D1143,F$17&lt;=$E1143),$G$1132/($E1143-$D1143+1)))</f>
        <v>0</v>
      </c>
      <c r="G1143" s="277" t="b">
        <f t="shared" si="477"/>
        <v>0</v>
      </c>
      <c r="H1143" s="277" t="b">
        <f t="shared" si="477"/>
        <v>0</v>
      </c>
      <c r="I1143" s="277" t="b">
        <f t="shared" si="477"/>
        <v>0</v>
      </c>
      <c r="J1143" s="277" t="b">
        <f t="shared" si="477"/>
        <v>0</v>
      </c>
      <c r="K1143" s="277" t="b">
        <f t="shared" si="477"/>
        <v>0</v>
      </c>
      <c r="L1143" s="277" t="b">
        <f t="shared" si="477"/>
        <v>0</v>
      </c>
      <c r="M1143" s="277" t="b">
        <f t="shared" si="477"/>
        <v>0</v>
      </c>
      <c r="N1143" s="277" t="b">
        <f t="shared" si="477"/>
        <v>0</v>
      </c>
      <c r="O1143" s="277" t="b">
        <f t="shared" si="477"/>
        <v>0</v>
      </c>
      <c r="P1143" s="277" t="b">
        <f t="shared" si="477"/>
        <v>0</v>
      </c>
      <c r="Q1143" s="277" t="b">
        <f t="shared" si="477"/>
        <v>0</v>
      </c>
      <c r="R1143" s="277" t="b">
        <f t="shared" si="477"/>
        <v>0</v>
      </c>
      <c r="S1143" s="277" t="b">
        <f t="shared" si="477"/>
        <v>0</v>
      </c>
      <c r="T1143" s="277" t="b">
        <f t="shared" si="477"/>
        <v>0</v>
      </c>
      <c r="U1143" s="277" t="b">
        <f t="shared" si="477"/>
        <v>0</v>
      </c>
      <c r="V1143" s="277" t="b">
        <f t="shared" si="477"/>
        <v>0</v>
      </c>
      <c r="W1143" s="277" t="b">
        <f t="shared" si="477"/>
        <v>0</v>
      </c>
      <c r="X1143" s="277" t="b">
        <f t="shared" si="477"/>
        <v>0</v>
      </c>
      <c r="Y1143" s="277" t="b">
        <f t="shared" si="477"/>
        <v>0</v>
      </c>
      <c r="Z1143" s="277" t="b">
        <f t="shared" si="477"/>
        <v>0</v>
      </c>
      <c r="AA1143" s="277" t="b">
        <f t="shared" si="477"/>
        <v>0</v>
      </c>
      <c r="AB1143" s="277" t="b">
        <f t="shared" si="477"/>
        <v>0</v>
      </c>
      <c r="AC1143" s="277" t="b">
        <f t="shared" si="477"/>
        <v>0</v>
      </c>
      <c r="AD1143" s="277" t="b">
        <f t="shared" si="477"/>
        <v>0</v>
      </c>
      <c r="AE1143" s="277" t="b">
        <f t="shared" si="477"/>
        <v>0</v>
      </c>
      <c r="AF1143" s="277" t="b">
        <f t="shared" si="477"/>
        <v>0</v>
      </c>
      <c r="AG1143" s="277" t="b">
        <f t="shared" si="477"/>
        <v>0</v>
      </c>
      <c r="AH1143" s="277" t="b">
        <f t="shared" si="477"/>
        <v>0</v>
      </c>
      <c r="AI1143" s="277" t="b">
        <f t="shared" si="477"/>
        <v>0</v>
      </c>
      <c r="AJ1143" s="277" t="b">
        <f t="shared" si="477"/>
        <v>0</v>
      </c>
      <c r="AK1143" s="277" t="b">
        <f t="shared" si="477"/>
        <v>0</v>
      </c>
      <c r="AL1143" s="277" t="b">
        <f t="shared" ref="AL1143:BQ1143" si="478">IF(AL$17="","",IF(AND(AL$17&gt;=$D1143,AL$17&lt;=$E1143),$G$1132/($E1143-$D1143+1)))</f>
        <v>0</v>
      </c>
      <c r="AM1143" s="277" t="b">
        <f t="shared" si="478"/>
        <v>0</v>
      </c>
      <c r="AN1143" s="277" t="b">
        <f t="shared" si="478"/>
        <v>0</v>
      </c>
      <c r="AO1143" s="277" t="b">
        <f t="shared" si="478"/>
        <v>0</v>
      </c>
      <c r="AP1143" s="277" t="b">
        <f t="shared" si="478"/>
        <v>0</v>
      </c>
      <c r="AQ1143" s="277" t="b">
        <f t="shared" si="478"/>
        <v>0</v>
      </c>
      <c r="AR1143" s="277" t="b">
        <f t="shared" si="478"/>
        <v>0</v>
      </c>
      <c r="AS1143" s="277" t="b">
        <f t="shared" si="478"/>
        <v>0</v>
      </c>
      <c r="AT1143" s="277" t="b">
        <f t="shared" si="478"/>
        <v>0</v>
      </c>
      <c r="AU1143" s="277" t="b">
        <f t="shared" si="478"/>
        <v>0</v>
      </c>
      <c r="AV1143" s="277" t="b">
        <f t="shared" si="478"/>
        <v>0</v>
      </c>
      <c r="AW1143" s="277" t="b">
        <f t="shared" si="478"/>
        <v>0</v>
      </c>
      <c r="AX1143" s="277" t="b">
        <f t="shared" si="478"/>
        <v>0</v>
      </c>
      <c r="AY1143" s="277" t="b">
        <f t="shared" si="478"/>
        <v>0</v>
      </c>
      <c r="AZ1143" s="277" t="b">
        <f t="shared" si="478"/>
        <v>0</v>
      </c>
      <c r="BA1143" s="277" t="b">
        <f t="shared" si="478"/>
        <v>0</v>
      </c>
      <c r="BB1143" s="277" t="b">
        <f t="shared" si="478"/>
        <v>0</v>
      </c>
      <c r="BC1143" s="277" t="b">
        <f t="shared" si="478"/>
        <v>0</v>
      </c>
      <c r="BD1143" s="277" t="b">
        <f t="shared" si="478"/>
        <v>0</v>
      </c>
      <c r="BE1143" s="277" t="b">
        <f t="shared" si="478"/>
        <v>0</v>
      </c>
      <c r="BF1143" s="277" t="b">
        <f t="shared" si="478"/>
        <v>0</v>
      </c>
      <c r="BG1143" s="277" t="b">
        <f t="shared" si="478"/>
        <v>0</v>
      </c>
      <c r="BH1143" s="277" t="b">
        <f t="shared" si="478"/>
        <v>0</v>
      </c>
      <c r="BI1143" s="277" t="b">
        <f t="shared" si="478"/>
        <v>0</v>
      </c>
      <c r="BJ1143" s="277" t="b">
        <f t="shared" si="478"/>
        <v>0</v>
      </c>
      <c r="BK1143" s="277" t="b">
        <f t="shared" si="478"/>
        <v>0</v>
      </c>
      <c r="BL1143" s="277" t="b">
        <f t="shared" si="478"/>
        <v>0</v>
      </c>
      <c r="BM1143" s="277" t="b">
        <f t="shared" si="478"/>
        <v>0</v>
      </c>
      <c r="BN1143" s="277" t="b">
        <f t="shared" si="478"/>
        <v>0</v>
      </c>
      <c r="BO1143" s="277" t="str">
        <f t="shared" si="478"/>
        <v/>
      </c>
      <c r="BP1143" s="277" t="str">
        <f t="shared" si="478"/>
        <v/>
      </c>
      <c r="BQ1143" s="277" t="str">
        <f t="shared" si="478"/>
        <v/>
      </c>
      <c r="BR1143" s="277" t="str">
        <f t="shared" ref="BR1143:CI1143" si="479">IF(BR$17="","",IF(AND(BR$17&gt;=$D1143,BR$17&lt;=$E1143),$G$1132/($E1143-$D1143+1)))</f>
        <v/>
      </c>
      <c r="BS1143" s="277" t="str">
        <f t="shared" si="479"/>
        <v/>
      </c>
      <c r="BT1143" s="277" t="str">
        <f t="shared" si="479"/>
        <v/>
      </c>
      <c r="BU1143" s="277" t="str">
        <f t="shared" si="479"/>
        <v/>
      </c>
      <c r="BV1143" s="277" t="str">
        <f t="shared" si="479"/>
        <v/>
      </c>
      <c r="BW1143" s="277" t="str">
        <f t="shared" si="479"/>
        <v/>
      </c>
      <c r="BX1143" s="277" t="str">
        <f t="shared" si="479"/>
        <v/>
      </c>
      <c r="BY1143" s="277" t="str">
        <f t="shared" si="479"/>
        <v/>
      </c>
      <c r="BZ1143" s="277" t="str">
        <f t="shared" si="479"/>
        <v/>
      </c>
      <c r="CA1143" s="277" t="str">
        <f t="shared" si="479"/>
        <v/>
      </c>
      <c r="CB1143" s="277" t="str">
        <f t="shared" si="479"/>
        <v/>
      </c>
      <c r="CC1143" s="277" t="str">
        <f t="shared" si="479"/>
        <v/>
      </c>
      <c r="CD1143" s="277" t="str">
        <f t="shared" si="479"/>
        <v/>
      </c>
      <c r="CE1143" s="277" t="str">
        <f t="shared" si="479"/>
        <v/>
      </c>
      <c r="CF1143" s="277" t="str">
        <f t="shared" si="479"/>
        <v/>
      </c>
      <c r="CG1143" s="277" t="str">
        <f t="shared" si="479"/>
        <v/>
      </c>
      <c r="CH1143" s="277" t="str">
        <f t="shared" si="479"/>
        <v/>
      </c>
      <c r="CI1143" s="277" t="str">
        <f t="shared" si="479"/>
        <v/>
      </c>
      <c r="CJ1143" s="272">
        <f>SUM(F1143:CI1143)</f>
        <v>0</v>
      </c>
      <c r="CK1143" s="50" t="s">
        <v>172</v>
      </c>
    </row>
    <row r="1144" spans="3:89" s="29" customFormat="1" ht="15" customHeight="1">
      <c r="C1144" s="271" t="str">
        <f>"Total "&amp;C1126</f>
        <v>Total Bonding Fees</v>
      </c>
      <c r="D1144" s="270">
        <f>IF(D1134="",0,D1134)</f>
        <v>0</v>
      </c>
      <c r="E1144" s="270">
        <f>IF(D1136="",0,D1136)</f>
        <v>0</v>
      </c>
      <c r="F1144" s="278">
        <f t="shared" ref="F1144:AK1144" si="480">IF(F$17="","",IF($E$1139=0,SUM(F1142:F1143),IF(AND(F$17&gt;=$D1144,F$17&lt;=$E1144),$D$1132/($E1144-$D1144+1),0)))</f>
        <v>0</v>
      </c>
      <c r="G1144" s="278">
        <f t="shared" si="480"/>
        <v>0</v>
      </c>
      <c r="H1144" s="278">
        <f t="shared" si="480"/>
        <v>0</v>
      </c>
      <c r="I1144" s="278">
        <f t="shared" si="480"/>
        <v>0</v>
      </c>
      <c r="J1144" s="278">
        <f t="shared" si="480"/>
        <v>0</v>
      </c>
      <c r="K1144" s="278">
        <f t="shared" si="480"/>
        <v>0</v>
      </c>
      <c r="L1144" s="278">
        <f t="shared" si="480"/>
        <v>0</v>
      </c>
      <c r="M1144" s="278">
        <f t="shared" si="480"/>
        <v>0</v>
      </c>
      <c r="N1144" s="278">
        <f t="shared" si="480"/>
        <v>0</v>
      </c>
      <c r="O1144" s="278">
        <f t="shared" si="480"/>
        <v>0</v>
      </c>
      <c r="P1144" s="278">
        <f t="shared" si="480"/>
        <v>0</v>
      </c>
      <c r="Q1144" s="278">
        <f t="shared" si="480"/>
        <v>0</v>
      </c>
      <c r="R1144" s="278">
        <f t="shared" si="480"/>
        <v>0</v>
      </c>
      <c r="S1144" s="278">
        <f t="shared" si="480"/>
        <v>0</v>
      </c>
      <c r="T1144" s="278">
        <f t="shared" si="480"/>
        <v>0</v>
      </c>
      <c r="U1144" s="278">
        <f t="shared" si="480"/>
        <v>0</v>
      </c>
      <c r="V1144" s="278">
        <f t="shared" si="480"/>
        <v>0</v>
      </c>
      <c r="W1144" s="278">
        <f t="shared" si="480"/>
        <v>0</v>
      </c>
      <c r="X1144" s="278">
        <f t="shared" si="480"/>
        <v>0</v>
      </c>
      <c r="Y1144" s="278">
        <f t="shared" si="480"/>
        <v>0</v>
      </c>
      <c r="Z1144" s="278">
        <f t="shared" si="480"/>
        <v>0</v>
      </c>
      <c r="AA1144" s="278">
        <f t="shared" si="480"/>
        <v>0</v>
      </c>
      <c r="AB1144" s="278">
        <f t="shared" si="480"/>
        <v>0</v>
      </c>
      <c r="AC1144" s="278">
        <f t="shared" si="480"/>
        <v>0</v>
      </c>
      <c r="AD1144" s="278">
        <f t="shared" si="480"/>
        <v>0</v>
      </c>
      <c r="AE1144" s="278">
        <f t="shared" si="480"/>
        <v>0</v>
      </c>
      <c r="AF1144" s="278">
        <f t="shared" si="480"/>
        <v>0</v>
      </c>
      <c r="AG1144" s="278">
        <f t="shared" si="480"/>
        <v>0</v>
      </c>
      <c r="AH1144" s="278">
        <f t="shared" si="480"/>
        <v>0</v>
      </c>
      <c r="AI1144" s="278">
        <f t="shared" si="480"/>
        <v>0</v>
      </c>
      <c r="AJ1144" s="278">
        <f t="shared" si="480"/>
        <v>0</v>
      </c>
      <c r="AK1144" s="278">
        <f t="shared" si="480"/>
        <v>0</v>
      </c>
      <c r="AL1144" s="278">
        <f t="shared" ref="AL1144:BQ1144" si="481">IF(AL$17="","",IF($E$1139=0,SUM(AL1142:AL1143),IF(AND(AL$17&gt;=$D1144,AL$17&lt;=$E1144),$D$1132/($E1144-$D1144+1),0)))</f>
        <v>0</v>
      </c>
      <c r="AM1144" s="278">
        <f t="shared" si="481"/>
        <v>0</v>
      </c>
      <c r="AN1144" s="278">
        <f t="shared" si="481"/>
        <v>0</v>
      </c>
      <c r="AO1144" s="278">
        <f t="shared" si="481"/>
        <v>0</v>
      </c>
      <c r="AP1144" s="278">
        <f t="shared" si="481"/>
        <v>0</v>
      </c>
      <c r="AQ1144" s="278">
        <f t="shared" si="481"/>
        <v>0</v>
      </c>
      <c r="AR1144" s="278">
        <f t="shared" si="481"/>
        <v>0</v>
      </c>
      <c r="AS1144" s="278">
        <f t="shared" si="481"/>
        <v>0</v>
      </c>
      <c r="AT1144" s="278">
        <f t="shared" si="481"/>
        <v>0</v>
      </c>
      <c r="AU1144" s="278">
        <f t="shared" si="481"/>
        <v>0</v>
      </c>
      <c r="AV1144" s="278">
        <f t="shared" si="481"/>
        <v>0</v>
      </c>
      <c r="AW1144" s="278">
        <f t="shared" si="481"/>
        <v>0</v>
      </c>
      <c r="AX1144" s="278">
        <f t="shared" si="481"/>
        <v>0</v>
      </c>
      <c r="AY1144" s="278">
        <f t="shared" si="481"/>
        <v>0</v>
      </c>
      <c r="AZ1144" s="278">
        <f t="shared" si="481"/>
        <v>0</v>
      </c>
      <c r="BA1144" s="278">
        <f t="shared" si="481"/>
        <v>0</v>
      </c>
      <c r="BB1144" s="278">
        <f t="shared" si="481"/>
        <v>0</v>
      </c>
      <c r="BC1144" s="278">
        <f t="shared" si="481"/>
        <v>0</v>
      </c>
      <c r="BD1144" s="278">
        <f t="shared" si="481"/>
        <v>0</v>
      </c>
      <c r="BE1144" s="278">
        <f t="shared" si="481"/>
        <v>0</v>
      </c>
      <c r="BF1144" s="278">
        <f t="shared" si="481"/>
        <v>0</v>
      </c>
      <c r="BG1144" s="278">
        <f t="shared" si="481"/>
        <v>0</v>
      </c>
      <c r="BH1144" s="278">
        <f t="shared" si="481"/>
        <v>0</v>
      </c>
      <c r="BI1144" s="278">
        <f t="shared" si="481"/>
        <v>0</v>
      </c>
      <c r="BJ1144" s="278">
        <f t="shared" si="481"/>
        <v>0</v>
      </c>
      <c r="BK1144" s="278">
        <f t="shared" si="481"/>
        <v>0</v>
      </c>
      <c r="BL1144" s="278">
        <f t="shared" si="481"/>
        <v>0</v>
      </c>
      <c r="BM1144" s="278">
        <f t="shared" si="481"/>
        <v>0</v>
      </c>
      <c r="BN1144" s="278">
        <f t="shared" si="481"/>
        <v>0</v>
      </c>
      <c r="BO1144" s="278" t="str">
        <f t="shared" si="481"/>
        <v/>
      </c>
      <c r="BP1144" s="278" t="str">
        <f t="shared" si="481"/>
        <v/>
      </c>
      <c r="BQ1144" s="278" t="str">
        <f t="shared" si="481"/>
        <v/>
      </c>
      <c r="BR1144" s="278" t="str">
        <f t="shared" ref="BR1144:CI1144" si="482">IF(BR$17="","",IF($E$1139=0,SUM(BR1142:BR1143),IF(AND(BR$17&gt;=$D1144,BR$17&lt;=$E1144),$D$1132/($E1144-$D1144+1),0)))</f>
        <v/>
      </c>
      <c r="BS1144" s="278" t="str">
        <f t="shared" si="482"/>
        <v/>
      </c>
      <c r="BT1144" s="278" t="str">
        <f t="shared" si="482"/>
        <v/>
      </c>
      <c r="BU1144" s="278" t="str">
        <f t="shared" si="482"/>
        <v/>
      </c>
      <c r="BV1144" s="278" t="str">
        <f t="shared" si="482"/>
        <v/>
      </c>
      <c r="BW1144" s="278" t="str">
        <f t="shared" si="482"/>
        <v/>
      </c>
      <c r="BX1144" s="278" t="str">
        <f t="shared" si="482"/>
        <v/>
      </c>
      <c r="BY1144" s="278" t="str">
        <f t="shared" si="482"/>
        <v/>
      </c>
      <c r="BZ1144" s="278" t="str">
        <f t="shared" si="482"/>
        <v/>
      </c>
      <c r="CA1144" s="278" t="str">
        <f t="shared" si="482"/>
        <v/>
      </c>
      <c r="CB1144" s="278" t="str">
        <f t="shared" si="482"/>
        <v/>
      </c>
      <c r="CC1144" s="278" t="str">
        <f t="shared" si="482"/>
        <v/>
      </c>
      <c r="CD1144" s="278" t="str">
        <f t="shared" si="482"/>
        <v/>
      </c>
      <c r="CE1144" s="278" t="str">
        <f t="shared" si="482"/>
        <v/>
      </c>
      <c r="CF1144" s="278" t="str">
        <f t="shared" si="482"/>
        <v/>
      </c>
      <c r="CG1144" s="278" t="str">
        <f t="shared" si="482"/>
        <v/>
      </c>
      <c r="CH1144" s="278" t="str">
        <f t="shared" si="482"/>
        <v/>
      </c>
      <c r="CI1144" s="278" t="str">
        <f t="shared" si="482"/>
        <v/>
      </c>
      <c r="CJ1144" s="56">
        <f>SUM(F1144:CI1144)</f>
        <v>0</v>
      </c>
      <c r="CK1144" s="50" t="s">
        <v>172</v>
      </c>
    </row>
    <row r="1145" spans="3:89" s="29" customFormat="1" ht="15" customHeight="1">
      <c r="C1145" s="120"/>
      <c r="D1145" s="242"/>
      <c r="E1145" s="243"/>
      <c r="F1145" s="242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18"/>
      <c r="CE1145" s="18"/>
      <c r="CF1145" s="18"/>
      <c r="CG1145" s="18"/>
      <c r="CH1145" s="18"/>
      <c r="CI1145" s="18"/>
      <c r="CJ1145" s="18"/>
      <c r="CK1145" s="50" t="s">
        <v>172</v>
      </c>
    </row>
    <row r="1146" spans="3:89" s="29" customFormat="1" ht="15" customHeight="1">
      <c r="C1146" s="120"/>
      <c r="D1146" s="242"/>
      <c r="E1146" s="243"/>
      <c r="F1146" s="242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18"/>
      <c r="BX1146" s="18"/>
      <c r="BY1146" s="18"/>
      <c r="BZ1146" s="18"/>
      <c r="CA1146" s="18"/>
      <c r="CB1146" s="18"/>
      <c r="CC1146" s="18"/>
      <c r="CD1146" s="18"/>
      <c r="CE1146" s="18"/>
      <c r="CF1146" s="18"/>
      <c r="CG1146" s="18"/>
      <c r="CH1146" s="18"/>
      <c r="CI1146" s="18"/>
      <c r="CJ1146" s="18"/>
      <c r="CK1146" s="50" t="s">
        <v>172</v>
      </c>
    </row>
    <row r="1147" spans="3:89" s="29" customFormat="1" ht="15" customHeight="1">
      <c r="C1147" s="266" t="s">
        <v>313</v>
      </c>
      <c r="D1147" s="249" t="s">
        <v>296</v>
      </c>
      <c r="E1147" s="249" t="s">
        <v>303</v>
      </c>
      <c r="F1147" s="265" t="s">
        <v>295</v>
      </c>
      <c r="G1147" s="264" t="s">
        <v>294</v>
      </c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8"/>
      <c r="BY1147" s="18"/>
      <c r="BZ1147" s="18"/>
      <c r="CA1147" s="18"/>
      <c r="CB1147" s="18"/>
      <c r="CC1147" s="18"/>
      <c r="CD1147" s="18"/>
      <c r="CE1147" s="18"/>
      <c r="CF1147" s="18"/>
      <c r="CG1147" s="18"/>
      <c r="CH1147" s="18"/>
      <c r="CI1147" s="18"/>
      <c r="CJ1147" s="18"/>
      <c r="CK1147" s="50" t="s">
        <v>172</v>
      </c>
    </row>
    <row r="1148" spans="3:89" s="29" customFormat="1" ht="15" customHeight="1">
      <c r="C1148" s="34" t="str">
        <f>"Total "&amp;C1147</f>
        <v>Total Condo Corp Contingency</v>
      </c>
      <c r="D1148" s="118">
        <f>IF(C$76="","",IF(E1148="",G1148+F1148,E1148))</f>
        <v>0</v>
      </c>
      <c r="E1148" s="296"/>
      <c r="F1148" s="93">
        <v>0</v>
      </c>
      <c r="G1148" s="93">
        <v>0</v>
      </c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18"/>
      <c r="BX1148" s="18"/>
      <c r="BY1148" s="18"/>
      <c r="BZ1148" s="18"/>
      <c r="CA1148" s="18"/>
      <c r="CB1148" s="18"/>
      <c r="CC1148" s="18"/>
      <c r="CD1148" s="18"/>
      <c r="CE1148" s="18"/>
      <c r="CF1148" s="18"/>
      <c r="CG1148" s="18"/>
      <c r="CH1148" s="18"/>
      <c r="CI1148" s="18"/>
      <c r="CJ1148" s="18"/>
      <c r="CK1148" s="50" t="s">
        <v>172</v>
      </c>
    </row>
    <row r="1149" spans="3:89" s="29" customFormat="1" ht="15" customHeight="1">
      <c r="C1149" s="34"/>
      <c r="D1149" s="118"/>
      <c r="E1149" s="296"/>
      <c r="F1149" s="295"/>
      <c r="G1149" s="295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8"/>
      <c r="BY1149" s="18"/>
      <c r="BZ1149" s="18"/>
      <c r="CA1149" s="18"/>
      <c r="CB1149" s="18"/>
      <c r="CC1149" s="18"/>
      <c r="CD1149" s="18"/>
      <c r="CE1149" s="18"/>
      <c r="CF1149" s="18"/>
      <c r="CG1149" s="18"/>
      <c r="CH1149" s="18"/>
      <c r="CI1149" s="18"/>
      <c r="CJ1149" s="18"/>
      <c r="CK1149" s="50" t="s">
        <v>172</v>
      </c>
    </row>
    <row r="1150" spans="3:89" s="29" customFormat="1" ht="15" customHeight="1">
      <c r="C1150" s="34" t="str">
        <f>C1147&amp;" Start Period"</f>
        <v>Condo Corp Contingency Start Period</v>
      </c>
      <c r="D1150" s="282">
        <f>MIN(F1150:G1150)</f>
        <v>0</v>
      </c>
      <c r="F1150" s="282">
        <v>0</v>
      </c>
      <c r="G1150" s="282">
        <v>0</v>
      </c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18"/>
      <c r="BZ1150" s="18"/>
      <c r="CA1150" s="18"/>
      <c r="CB1150" s="18"/>
      <c r="CC1150" s="18"/>
      <c r="CD1150" s="18"/>
      <c r="CE1150" s="18"/>
      <c r="CF1150" s="18"/>
      <c r="CG1150" s="18"/>
      <c r="CH1150" s="18"/>
      <c r="CI1150" s="18"/>
      <c r="CJ1150" s="18"/>
      <c r="CK1150" s="50" t="s">
        <v>172</v>
      </c>
    </row>
    <row r="1151" spans="3:89" s="29" customFormat="1" ht="15" customHeight="1">
      <c r="C1151" s="207" t="s">
        <v>13</v>
      </c>
      <c r="D1151" s="206">
        <f>IF(D1150="","",INDEX($F$16:$CK$17,1,MATCH(D1150,$F$17:$CK$17,1)))</f>
        <v>42094</v>
      </c>
      <c r="F1151" s="206">
        <f>IF(F1150="","",INDEX($F$16:$CK$17,1,MATCH(F1150,$F$17:$CK$17,1)))</f>
        <v>42094</v>
      </c>
      <c r="G1151" s="206">
        <f>IF(G1150="","",INDEX($F$16:$CK$17,1,MATCH(G1150,$F$17:$CK$17,1)))</f>
        <v>42094</v>
      </c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  <c r="CH1151" s="18"/>
      <c r="CI1151" s="18"/>
      <c r="CJ1151" s="18"/>
      <c r="CK1151" s="50" t="s">
        <v>172</v>
      </c>
    </row>
    <row r="1152" spans="3:89" s="29" customFormat="1" ht="15" customHeight="1">
      <c r="C1152" s="34" t="str">
        <f>C1147&amp;" End Period"</f>
        <v>Condo Corp Contingency End Period</v>
      </c>
      <c r="D1152" s="282">
        <f>MAX(F1152:G1152)</f>
        <v>0</v>
      </c>
      <c r="F1152" s="282">
        <v>0</v>
      </c>
      <c r="G1152" s="282">
        <v>0</v>
      </c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18"/>
      <c r="CE1152" s="18"/>
      <c r="CF1152" s="18"/>
      <c r="CG1152" s="18"/>
      <c r="CH1152" s="18"/>
      <c r="CI1152" s="18"/>
      <c r="CJ1152" s="18"/>
      <c r="CK1152" s="50" t="s">
        <v>172</v>
      </c>
    </row>
    <row r="1153" spans="3:89" s="29" customFormat="1" ht="15" customHeight="1">
      <c r="C1153" s="207" t="s">
        <v>13</v>
      </c>
      <c r="D1153" s="206">
        <f>IF(D1152="","",INDEX($F$16:$CK$17,1,MATCH(D1152,$F$17:$CK$17,1)))</f>
        <v>42094</v>
      </c>
      <c r="F1153" s="206">
        <f>IF(F1152="","",INDEX($F$16:$CK$17,1,MATCH(F1152,$F$17:$CK$17,1)))</f>
        <v>42094</v>
      </c>
      <c r="G1153" s="206">
        <f>IF(G1152="","",INDEX($F$16:$CK$17,1,MATCH(G1152,$F$17:$CK$17,1)))</f>
        <v>42094</v>
      </c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18"/>
      <c r="CE1153" s="18"/>
      <c r="CF1153" s="18"/>
      <c r="CG1153" s="18"/>
      <c r="CH1153" s="18"/>
      <c r="CI1153" s="18"/>
      <c r="CJ1153" s="18"/>
      <c r="CK1153" s="50" t="s">
        <v>172</v>
      </c>
    </row>
    <row r="1154" spans="3:89" s="29" customFormat="1" ht="15" customHeight="1">
      <c r="C1154" s="34"/>
      <c r="D1154" s="242"/>
      <c r="E1154" s="243"/>
      <c r="F1154" s="242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18"/>
      <c r="CE1154" s="18"/>
      <c r="CF1154" s="18"/>
      <c r="CG1154" s="18"/>
      <c r="CH1154" s="18"/>
      <c r="CI1154" s="18"/>
      <c r="CJ1154" s="18"/>
      <c r="CK1154" s="50" t="s">
        <v>172</v>
      </c>
    </row>
    <row r="1155" spans="3:89" s="29" customFormat="1" ht="15" customHeight="1">
      <c r="C1155" s="34" t="s">
        <v>300</v>
      </c>
      <c r="D1155" s="281" t="s">
        <v>299</v>
      </c>
      <c r="E1155" s="280">
        <f>IF(D1155=F1155,0,1)</f>
        <v>0</v>
      </c>
      <c r="F1155" s="279" t="s">
        <v>299</v>
      </c>
      <c r="G1155" s="279" t="s">
        <v>298</v>
      </c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  <c r="CH1155" s="18"/>
      <c r="CI1155" s="18"/>
      <c r="CJ1155" s="18"/>
      <c r="CK1155" s="50" t="s">
        <v>172</v>
      </c>
    </row>
    <row r="1156" spans="3:89" s="29" customFormat="1" ht="15" customHeight="1">
      <c r="C1156" s="34" t="s">
        <v>310</v>
      </c>
      <c r="D1156" s="281" t="s">
        <v>151</v>
      </c>
      <c r="E1156" s="280">
        <f>IF(D1156=F1156,0,1)</f>
        <v>0</v>
      </c>
      <c r="F1156" s="279" t="s">
        <v>151</v>
      </c>
      <c r="G1156" s="279" t="s">
        <v>309</v>
      </c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  <c r="CH1156" s="18"/>
      <c r="CI1156" s="18"/>
      <c r="CJ1156" s="18"/>
      <c r="CK1156" s="50" t="s">
        <v>172</v>
      </c>
    </row>
    <row r="1157" spans="3:89" s="29" customFormat="1" ht="15" customHeight="1">
      <c r="C1157" s="26"/>
      <c r="D1157" s="242"/>
      <c r="E1157" s="243"/>
      <c r="F1157" s="242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  <c r="BD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18"/>
      <c r="CE1157" s="18"/>
      <c r="CF1157" s="18"/>
      <c r="CG1157" s="18"/>
      <c r="CH1157" s="18"/>
      <c r="CI1157" s="18"/>
      <c r="CJ1157" s="18"/>
      <c r="CK1157" s="50" t="s">
        <v>172</v>
      </c>
    </row>
    <row r="1158" spans="3:89" s="29" customFormat="1" ht="15" customHeight="1">
      <c r="C1158" s="34" t="str">
        <f>F1147&amp;" "&amp;C1147</f>
        <v>Phase A Condo Corp Contingency</v>
      </c>
      <c r="D1158" s="274">
        <f>IF(F1150="",0,F1150)</f>
        <v>0</v>
      </c>
      <c r="E1158" s="274">
        <f>IF(F1152="",0,F1152)</f>
        <v>0</v>
      </c>
      <c r="F1158" s="121">
        <f t="shared" ref="F1158:AK1158" si="483">IF(F$17="","",IF(AND(F$17&gt;=$D1158,F$17&lt;=$E1158),$F$1148/($E1158-$D1158+1)))</f>
        <v>0</v>
      </c>
      <c r="G1158" s="121" t="b">
        <f t="shared" si="483"/>
        <v>0</v>
      </c>
      <c r="H1158" s="121" t="b">
        <f t="shared" si="483"/>
        <v>0</v>
      </c>
      <c r="I1158" s="121" t="b">
        <f t="shared" si="483"/>
        <v>0</v>
      </c>
      <c r="J1158" s="121" t="b">
        <f t="shared" si="483"/>
        <v>0</v>
      </c>
      <c r="K1158" s="121" t="b">
        <f t="shared" si="483"/>
        <v>0</v>
      </c>
      <c r="L1158" s="121" t="b">
        <f t="shared" si="483"/>
        <v>0</v>
      </c>
      <c r="M1158" s="121" t="b">
        <f t="shared" si="483"/>
        <v>0</v>
      </c>
      <c r="N1158" s="121" t="b">
        <f t="shared" si="483"/>
        <v>0</v>
      </c>
      <c r="O1158" s="121" t="b">
        <f t="shared" si="483"/>
        <v>0</v>
      </c>
      <c r="P1158" s="121" t="b">
        <f t="shared" si="483"/>
        <v>0</v>
      </c>
      <c r="Q1158" s="121" t="b">
        <f t="shared" si="483"/>
        <v>0</v>
      </c>
      <c r="R1158" s="121" t="b">
        <f t="shared" si="483"/>
        <v>0</v>
      </c>
      <c r="S1158" s="121" t="b">
        <f t="shared" si="483"/>
        <v>0</v>
      </c>
      <c r="T1158" s="121" t="b">
        <f t="shared" si="483"/>
        <v>0</v>
      </c>
      <c r="U1158" s="121" t="b">
        <f t="shared" si="483"/>
        <v>0</v>
      </c>
      <c r="V1158" s="121" t="b">
        <f t="shared" si="483"/>
        <v>0</v>
      </c>
      <c r="W1158" s="121" t="b">
        <f t="shared" si="483"/>
        <v>0</v>
      </c>
      <c r="X1158" s="121" t="b">
        <f t="shared" si="483"/>
        <v>0</v>
      </c>
      <c r="Y1158" s="121" t="b">
        <f t="shared" si="483"/>
        <v>0</v>
      </c>
      <c r="Z1158" s="121" t="b">
        <f t="shared" si="483"/>
        <v>0</v>
      </c>
      <c r="AA1158" s="121" t="b">
        <f t="shared" si="483"/>
        <v>0</v>
      </c>
      <c r="AB1158" s="121" t="b">
        <f t="shared" si="483"/>
        <v>0</v>
      </c>
      <c r="AC1158" s="121" t="b">
        <f t="shared" si="483"/>
        <v>0</v>
      </c>
      <c r="AD1158" s="121" t="b">
        <f t="shared" si="483"/>
        <v>0</v>
      </c>
      <c r="AE1158" s="121" t="b">
        <f t="shared" si="483"/>
        <v>0</v>
      </c>
      <c r="AF1158" s="121" t="b">
        <f t="shared" si="483"/>
        <v>0</v>
      </c>
      <c r="AG1158" s="121" t="b">
        <f t="shared" si="483"/>
        <v>0</v>
      </c>
      <c r="AH1158" s="121" t="b">
        <f t="shared" si="483"/>
        <v>0</v>
      </c>
      <c r="AI1158" s="121" t="b">
        <f t="shared" si="483"/>
        <v>0</v>
      </c>
      <c r="AJ1158" s="121" t="b">
        <f t="shared" si="483"/>
        <v>0</v>
      </c>
      <c r="AK1158" s="121" t="b">
        <f t="shared" si="483"/>
        <v>0</v>
      </c>
      <c r="AL1158" s="121" t="b">
        <f t="shared" ref="AL1158:BQ1158" si="484">IF(AL$17="","",IF(AND(AL$17&gt;=$D1158,AL$17&lt;=$E1158),$F$1148/($E1158-$D1158+1)))</f>
        <v>0</v>
      </c>
      <c r="AM1158" s="121" t="b">
        <f t="shared" si="484"/>
        <v>0</v>
      </c>
      <c r="AN1158" s="121" t="b">
        <f t="shared" si="484"/>
        <v>0</v>
      </c>
      <c r="AO1158" s="121" t="b">
        <f t="shared" si="484"/>
        <v>0</v>
      </c>
      <c r="AP1158" s="121" t="b">
        <f t="shared" si="484"/>
        <v>0</v>
      </c>
      <c r="AQ1158" s="121" t="b">
        <f t="shared" si="484"/>
        <v>0</v>
      </c>
      <c r="AR1158" s="121" t="b">
        <f t="shared" si="484"/>
        <v>0</v>
      </c>
      <c r="AS1158" s="121" t="b">
        <f t="shared" si="484"/>
        <v>0</v>
      </c>
      <c r="AT1158" s="121" t="b">
        <f t="shared" si="484"/>
        <v>0</v>
      </c>
      <c r="AU1158" s="121" t="b">
        <f t="shared" si="484"/>
        <v>0</v>
      </c>
      <c r="AV1158" s="121" t="b">
        <f t="shared" si="484"/>
        <v>0</v>
      </c>
      <c r="AW1158" s="121" t="b">
        <f t="shared" si="484"/>
        <v>0</v>
      </c>
      <c r="AX1158" s="121" t="b">
        <f t="shared" si="484"/>
        <v>0</v>
      </c>
      <c r="AY1158" s="121" t="b">
        <f t="shared" si="484"/>
        <v>0</v>
      </c>
      <c r="AZ1158" s="121" t="b">
        <f t="shared" si="484"/>
        <v>0</v>
      </c>
      <c r="BA1158" s="121" t="b">
        <f t="shared" si="484"/>
        <v>0</v>
      </c>
      <c r="BB1158" s="121" t="b">
        <f t="shared" si="484"/>
        <v>0</v>
      </c>
      <c r="BC1158" s="121" t="b">
        <f t="shared" si="484"/>
        <v>0</v>
      </c>
      <c r="BD1158" s="121" t="b">
        <f t="shared" si="484"/>
        <v>0</v>
      </c>
      <c r="BE1158" s="121" t="b">
        <f t="shared" si="484"/>
        <v>0</v>
      </c>
      <c r="BF1158" s="121" t="b">
        <f t="shared" si="484"/>
        <v>0</v>
      </c>
      <c r="BG1158" s="121" t="b">
        <f t="shared" si="484"/>
        <v>0</v>
      </c>
      <c r="BH1158" s="121" t="b">
        <f t="shared" si="484"/>
        <v>0</v>
      </c>
      <c r="BI1158" s="121" t="b">
        <f t="shared" si="484"/>
        <v>0</v>
      </c>
      <c r="BJ1158" s="121" t="b">
        <f t="shared" si="484"/>
        <v>0</v>
      </c>
      <c r="BK1158" s="121" t="b">
        <f t="shared" si="484"/>
        <v>0</v>
      </c>
      <c r="BL1158" s="121" t="b">
        <f t="shared" si="484"/>
        <v>0</v>
      </c>
      <c r="BM1158" s="121" t="b">
        <f t="shared" si="484"/>
        <v>0</v>
      </c>
      <c r="BN1158" s="121" t="b">
        <f t="shared" si="484"/>
        <v>0</v>
      </c>
      <c r="BO1158" s="121" t="str">
        <f t="shared" si="484"/>
        <v/>
      </c>
      <c r="BP1158" s="121" t="str">
        <f t="shared" si="484"/>
        <v/>
      </c>
      <c r="BQ1158" s="121" t="str">
        <f t="shared" si="484"/>
        <v/>
      </c>
      <c r="BR1158" s="121" t="str">
        <f t="shared" ref="BR1158:CI1158" si="485">IF(BR$17="","",IF(AND(BR$17&gt;=$D1158,BR$17&lt;=$E1158),$F$1148/($E1158-$D1158+1)))</f>
        <v/>
      </c>
      <c r="BS1158" s="121" t="str">
        <f t="shared" si="485"/>
        <v/>
      </c>
      <c r="BT1158" s="121" t="str">
        <f t="shared" si="485"/>
        <v/>
      </c>
      <c r="BU1158" s="121" t="str">
        <f t="shared" si="485"/>
        <v/>
      </c>
      <c r="BV1158" s="121" t="str">
        <f t="shared" si="485"/>
        <v/>
      </c>
      <c r="BW1158" s="121" t="str">
        <f t="shared" si="485"/>
        <v/>
      </c>
      <c r="BX1158" s="121" t="str">
        <f t="shared" si="485"/>
        <v/>
      </c>
      <c r="BY1158" s="121" t="str">
        <f t="shared" si="485"/>
        <v/>
      </c>
      <c r="BZ1158" s="121" t="str">
        <f t="shared" si="485"/>
        <v/>
      </c>
      <c r="CA1158" s="121" t="str">
        <f t="shared" si="485"/>
        <v/>
      </c>
      <c r="CB1158" s="121" t="str">
        <f t="shared" si="485"/>
        <v/>
      </c>
      <c r="CC1158" s="121" t="str">
        <f t="shared" si="485"/>
        <v/>
      </c>
      <c r="CD1158" s="121" t="str">
        <f t="shared" si="485"/>
        <v/>
      </c>
      <c r="CE1158" s="121" t="str">
        <f t="shared" si="485"/>
        <v/>
      </c>
      <c r="CF1158" s="121" t="str">
        <f t="shared" si="485"/>
        <v/>
      </c>
      <c r="CG1158" s="121" t="str">
        <f t="shared" si="485"/>
        <v/>
      </c>
      <c r="CH1158" s="121" t="str">
        <f t="shared" si="485"/>
        <v/>
      </c>
      <c r="CI1158" s="121" t="str">
        <f t="shared" si="485"/>
        <v/>
      </c>
      <c r="CJ1158" s="56">
        <f>SUM(F1158:CI1158)</f>
        <v>0</v>
      </c>
      <c r="CK1158" s="50" t="s">
        <v>172</v>
      </c>
    </row>
    <row r="1159" spans="3:89" s="29" customFormat="1" ht="15" customHeight="1">
      <c r="C1159" s="34" t="str">
        <f>G1147&amp;" "&amp;C1147</f>
        <v>Phase B Condo Corp Contingency</v>
      </c>
      <c r="D1159" s="273">
        <f>IF(G1150="",0,G1150)</f>
        <v>0</v>
      </c>
      <c r="E1159" s="273">
        <f>IF(G1152="",0,G1152)</f>
        <v>0</v>
      </c>
      <c r="F1159" s="277">
        <f t="shared" ref="F1159:AK1159" si="486">IF(F$17="","",IF(AND(F$17&gt;=$D1159,F$17&lt;=$E1159),$G$1148/($E1159-$D1159+1)))</f>
        <v>0</v>
      </c>
      <c r="G1159" s="277" t="b">
        <f t="shared" si="486"/>
        <v>0</v>
      </c>
      <c r="H1159" s="277" t="b">
        <f t="shared" si="486"/>
        <v>0</v>
      </c>
      <c r="I1159" s="277" t="b">
        <f t="shared" si="486"/>
        <v>0</v>
      </c>
      <c r="J1159" s="277" t="b">
        <f t="shared" si="486"/>
        <v>0</v>
      </c>
      <c r="K1159" s="277" t="b">
        <f t="shared" si="486"/>
        <v>0</v>
      </c>
      <c r="L1159" s="277" t="b">
        <f t="shared" si="486"/>
        <v>0</v>
      </c>
      <c r="M1159" s="277" t="b">
        <f t="shared" si="486"/>
        <v>0</v>
      </c>
      <c r="N1159" s="277" t="b">
        <f t="shared" si="486"/>
        <v>0</v>
      </c>
      <c r="O1159" s="277" t="b">
        <f t="shared" si="486"/>
        <v>0</v>
      </c>
      <c r="P1159" s="277" t="b">
        <f t="shared" si="486"/>
        <v>0</v>
      </c>
      <c r="Q1159" s="277" t="b">
        <f t="shared" si="486"/>
        <v>0</v>
      </c>
      <c r="R1159" s="277" t="b">
        <f t="shared" si="486"/>
        <v>0</v>
      </c>
      <c r="S1159" s="277" t="b">
        <f t="shared" si="486"/>
        <v>0</v>
      </c>
      <c r="T1159" s="277" t="b">
        <f t="shared" si="486"/>
        <v>0</v>
      </c>
      <c r="U1159" s="277" t="b">
        <f t="shared" si="486"/>
        <v>0</v>
      </c>
      <c r="V1159" s="277" t="b">
        <f t="shared" si="486"/>
        <v>0</v>
      </c>
      <c r="W1159" s="277" t="b">
        <f t="shared" si="486"/>
        <v>0</v>
      </c>
      <c r="X1159" s="277" t="b">
        <f t="shared" si="486"/>
        <v>0</v>
      </c>
      <c r="Y1159" s="277" t="b">
        <f t="shared" si="486"/>
        <v>0</v>
      </c>
      <c r="Z1159" s="277" t="b">
        <f t="shared" si="486"/>
        <v>0</v>
      </c>
      <c r="AA1159" s="277" t="b">
        <f t="shared" si="486"/>
        <v>0</v>
      </c>
      <c r="AB1159" s="277" t="b">
        <f t="shared" si="486"/>
        <v>0</v>
      </c>
      <c r="AC1159" s="277" t="b">
        <f t="shared" si="486"/>
        <v>0</v>
      </c>
      <c r="AD1159" s="277" t="b">
        <f t="shared" si="486"/>
        <v>0</v>
      </c>
      <c r="AE1159" s="277" t="b">
        <f t="shared" si="486"/>
        <v>0</v>
      </c>
      <c r="AF1159" s="277" t="b">
        <f t="shared" si="486"/>
        <v>0</v>
      </c>
      <c r="AG1159" s="277" t="b">
        <f t="shared" si="486"/>
        <v>0</v>
      </c>
      <c r="AH1159" s="277" t="b">
        <f t="shared" si="486"/>
        <v>0</v>
      </c>
      <c r="AI1159" s="277" t="b">
        <f t="shared" si="486"/>
        <v>0</v>
      </c>
      <c r="AJ1159" s="277" t="b">
        <f t="shared" si="486"/>
        <v>0</v>
      </c>
      <c r="AK1159" s="277" t="b">
        <f t="shared" si="486"/>
        <v>0</v>
      </c>
      <c r="AL1159" s="277" t="b">
        <f t="shared" ref="AL1159:BQ1159" si="487">IF(AL$17="","",IF(AND(AL$17&gt;=$D1159,AL$17&lt;=$E1159),$G$1148/($E1159-$D1159+1)))</f>
        <v>0</v>
      </c>
      <c r="AM1159" s="277" t="b">
        <f t="shared" si="487"/>
        <v>0</v>
      </c>
      <c r="AN1159" s="277" t="b">
        <f t="shared" si="487"/>
        <v>0</v>
      </c>
      <c r="AO1159" s="277" t="b">
        <f t="shared" si="487"/>
        <v>0</v>
      </c>
      <c r="AP1159" s="277" t="b">
        <f t="shared" si="487"/>
        <v>0</v>
      </c>
      <c r="AQ1159" s="277" t="b">
        <f t="shared" si="487"/>
        <v>0</v>
      </c>
      <c r="AR1159" s="277" t="b">
        <f t="shared" si="487"/>
        <v>0</v>
      </c>
      <c r="AS1159" s="277" t="b">
        <f t="shared" si="487"/>
        <v>0</v>
      </c>
      <c r="AT1159" s="277" t="b">
        <f t="shared" si="487"/>
        <v>0</v>
      </c>
      <c r="AU1159" s="277" t="b">
        <f t="shared" si="487"/>
        <v>0</v>
      </c>
      <c r="AV1159" s="277" t="b">
        <f t="shared" si="487"/>
        <v>0</v>
      </c>
      <c r="AW1159" s="277" t="b">
        <f t="shared" si="487"/>
        <v>0</v>
      </c>
      <c r="AX1159" s="277" t="b">
        <f t="shared" si="487"/>
        <v>0</v>
      </c>
      <c r="AY1159" s="277" t="b">
        <f t="shared" si="487"/>
        <v>0</v>
      </c>
      <c r="AZ1159" s="277" t="b">
        <f t="shared" si="487"/>
        <v>0</v>
      </c>
      <c r="BA1159" s="277" t="b">
        <f t="shared" si="487"/>
        <v>0</v>
      </c>
      <c r="BB1159" s="277" t="b">
        <f t="shared" si="487"/>
        <v>0</v>
      </c>
      <c r="BC1159" s="277" t="b">
        <f t="shared" si="487"/>
        <v>0</v>
      </c>
      <c r="BD1159" s="277" t="b">
        <f t="shared" si="487"/>
        <v>0</v>
      </c>
      <c r="BE1159" s="277" t="b">
        <f t="shared" si="487"/>
        <v>0</v>
      </c>
      <c r="BF1159" s="277" t="b">
        <f t="shared" si="487"/>
        <v>0</v>
      </c>
      <c r="BG1159" s="277" t="b">
        <f t="shared" si="487"/>
        <v>0</v>
      </c>
      <c r="BH1159" s="277" t="b">
        <f t="shared" si="487"/>
        <v>0</v>
      </c>
      <c r="BI1159" s="277" t="b">
        <f t="shared" si="487"/>
        <v>0</v>
      </c>
      <c r="BJ1159" s="277" t="b">
        <f t="shared" si="487"/>
        <v>0</v>
      </c>
      <c r="BK1159" s="277" t="b">
        <f t="shared" si="487"/>
        <v>0</v>
      </c>
      <c r="BL1159" s="277" t="b">
        <f t="shared" si="487"/>
        <v>0</v>
      </c>
      <c r="BM1159" s="277" t="b">
        <f t="shared" si="487"/>
        <v>0</v>
      </c>
      <c r="BN1159" s="277" t="b">
        <f t="shared" si="487"/>
        <v>0</v>
      </c>
      <c r="BO1159" s="277" t="str">
        <f t="shared" si="487"/>
        <v/>
      </c>
      <c r="BP1159" s="277" t="str">
        <f t="shared" si="487"/>
        <v/>
      </c>
      <c r="BQ1159" s="277" t="str">
        <f t="shared" si="487"/>
        <v/>
      </c>
      <c r="BR1159" s="277" t="str">
        <f t="shared" ref="BR1159:CI1159" si="488">IF(BR$17="","",IF(AND(BR$17&gt;=$D1159,BR$17&lt;=$E1159),$G$1148/($E1159-$D1159+1)))</f>
        <v/>
      </c>
      <c r="BS1159" s="277" t="str">
        <f t="shared" si="488"/>
        <v/>
      </c>
      <c r="BT1159" s="277" t="str">
        <f t="shared" si="488"/>
        <v/>
      </c>
      <c r="BU1159" s="277" t="str">
        <f t="shared" si="488"/>
        <v/>
      </c>
      <c r="BV1159" s="277" t="str">
        <f t="shared" si="488"/>
        <v/>
      </c>
      <c r="BW1159" s="277" t="str">
        <f t="shared" si="488"/>
        <v/>
      </c>
      <c r="BX1159" s="277" t="str">
        <f t="shared" si="488"/>
        <v/>
      </c>
      <c r="BY1159" s="277" t="str">
        <f t="shared" si="488"/>
        <v/>
      </c>
      <c r="BZ1159" s="277" t="str">
        <f t="shared" si="488"/>
        <v/>
      </c>
      <c r="CA1159" s="277" t="str">
        <f t="shared" si="488"/>
        <v/>
      </c>
      <c r="CB1159" s="277" t="str">
        <f t="shared" si="488"/>
        <v/>
      </c>
      <c r="CC1159" s="277" t="str">
        <f t="shared" si="488"/>
        <v/>
      </c>
      <c r="CD1159" s="277" t="str">
        <f t="shared" si="488"/>
        <v/>
      </c>
      <c r="CE1159" s="277" t="str">
        <f t="shared" si="488"/>
        <v/>
      </c>
      <c r="CF1159" s="277" t="str">
        <f t="shared" si="488"/>
        <v/>
      </c>
      <c r="CG1159" s="277" t="str">
        <f t="shared" si="488"/>
        <v/>
      </c>
      <c r="CH1159" s="277" t="str">
        <f t="shared" si="488"/>
        <v/>
      </c>
      <c r="CI1159" s="277" t="str">
        <f t="shared" si="488"/>
        <v/>
      </c>
      <c r="CJ1159" s="272">
        <f>SUM(F1159:CI1159)</f>
        <v>0</v>
      </c>
      <c r="CK1159" s="50" t="s">
        <v>172</v>
      </c>
    </row>
    <row r="1160" spans="3:89" s="29" customFormat="1" ht="15" customHeight="1">
      <c r="C1160" s="271" t="str">
        <f>"Total "&amp;C1147</f>
        <v>Total Condo Corp Contingency</v>
      </c>
      <c r="D1160" s="270">
        <f>IF(D1150="",0,D1150)</f>
        <v>0</v>
      </c>
      <c r="E1160" s="270">
        <f>IF(D1152="",0,D1152)</f>
        <v>0</v>
      </c>
      <c r="F1160" s="278">
        <f t="shared" ref="F1160:AK1160" si="489">IF(F$17="","",IF($E$475=0,SUM(F1158:F1159),IF(AND(F$17&gt;=$D1160,F$17&lt;=$E1160),$D$1148/($E1160-$D1160+1),0)))</f>
        <v>0</v>
      </c>
      <c r="G1160" s="278">
        <f t="shared" si="489"/>
        <v>0</v>
      </c>
      <c r="H1160" s="278">
        <f t="shared" si="489"/>
        <v>0</v>
      </c>
      <c r="I1160" s="278">
        <f t="shared" si="489"/>
        <v>0</v>
      </c>
      <c r="J1160" s="278">
        <f t="shared" si="489"/>
        <v>0</v>
      </c>
      <c r="K1160" s="278">
        <f t="shared" si="489"/>
        <v>0</v>
      </c>
      <c r="L1160" s="278">
        <f t="shared" si="489"/>
        <v>0</v>
      </c>
      <c r="M1160" s="278">
        <f t="shared" si="489"/>
        <v>0</v>
      </c>
      <c r="N1160" s="278">
        <f t="shared" si="489"/>
        <v>0</v>
      </c>
      <c r="O1160" s="278">
        <f t="shared" si="489"/>
        <v>0</v>
      </c>
      <c r="P1160" s="278">
        <f t="shared" si="489"/>
        <v>0</v>
      </c>
      <c r="Q1160" s="278">
        <f t="shared" si="489"/>
        <v>0</v>
      </c>
      <c r="R1160" s="278">
        <f t="shared" si="489"/>
        <v>0</v>
      </c>
      <c r="S1160" s="278">
        <f t="shared" si="489"/>
        <v>0</v>
      </c>
      <c r="T1160" s="278">
        <f t="shared" si="489"/>
        <v>0</v>
      </c>
      <c r="U1160" s="278">
        <f t="shared" si="489"/>
        <v>0</v>
      </c>
      <c r="V1160" s="278">
        <f t="shared" si="489"/>
        <v>0</v>
      </c>
      <c r="W1160" s="278">
        <f t="shared" si="489"/>
        <v>0</v>
      </c>
      <c r="X1160" s="278">
        <f t="shared" si="489"/>
        <v>0</v>
      </c>
      <c r="Y1160" s="278">
        <f t="shared" si="489"/>
        <v>0</v>
      </c>
      <c r="Z1160" s="278">
        <f t="shared" si="489"/>
        <v>0</v>
      </c>
      <c r="AA1160" s="278">
        <f t="shared" si="489"/>
        <v>0</v>
      </c>
      <c r="AB1160" s="278">
        <f t="shared" si="489"/>
        <v>0</v>
      </c>
      <c r="AC1160" s="278">
        <f t="shared" si="489"/>
        <v>0</v>
      </c>
      <c r="AD1160" s="278">
        <f t="shared" si="489"/>
        <v>0</v>
      </c>
      <c r="AE1160" s="278">
        <f t="shared" si="489"/>
        <v>0</v>
      </c>
      <c r="AF1160" s="278">
        <f t="shared" si="489"/>
        <v>0</v>
      </c>
      <c r="AG1160" s="278">
        <f t="shared" si="489"/>
        <v>0</v>
      </c>
      <c r="AH1160" s="278">
        <f t="shared" si="489"/>
        <v>0</v>
      </c>
      <c r="AI1160" s="278">
        <f t="shared" si="489"/>
        <v>0</v>
      </c>
      <c r="AJ1160" s="278">
        <f t="shared" si="489"/>
        <v>0</v>
      </c>
      <c r="AK1160" s="278">
        <f t="shared" si="489"/>
        <v>0</v>
      </c>
      <c r="AL1160" s="278">
        <f t="shared" ref="AL1160:BQ1160" si="490">IF(AL$17="","",IF($E$475=0,SUM(AL1158:AL1159),IF(AND(AL$17&gt;=$D1160,AL$17&lt;=$E1160),$D$1148/($E1160-$D1160+1),0)))</f>
        <v>0</v>
      </c>
      <c r="AM1160" s="278">
        <f t="shared" si="490"/>
        <v>0</v>
      </c>
      <c r="AN1160" s="278">
        <f t="shared" si="490"/>
        <v>0</v>
      </c>
      <c r="AO1160" s="278">
        <f t="shared" si="490"/>
        <v>0</v>
      </c>
      <c r="AP1160" s="278">
        <f t="shared" si="490"/>
        <v>0</v>
      </c>
      <c r="AQ1160" s="278">
        <f t="shared" si="490"/>
        <v>0</v>
      </c>
      <c r="AR1160" s="278">
        <f t="shared" si="490"/>
        <v>0</v>
      </c>
      <c r="AS1160" s="278">
        <f t="shared" si="490"/>
        <v>0</v>
      </c>
      <c r="AT1160" s="278">
        <f t="shared" si="490"/>
        <v>0</v>
      </c>
      <c r="AU1160" s="278">
        <f t="shared" si="490"/>
        <v>0</v>
      </c>
      <c r="AV1160" s="278">
        <f t="shared" si="490"/>
        <v>0</v>
      </c>
      <c r="AW1160" s="278">
        <f t="shared" si="490"/>
        <v>0</v>
      </c>
      <c r="AX1160" s="278">
        <f t="shared" si="490"/>
        <v>0</v>
      </c>
      <c r="AY1160" s="278">
        <f t="shared" si="490"/>
        <v>0</v>
      </c>
      <c r="AZ1160" s="278">
        <f t="shared" si="490"/>
        <v>0</v>
      </c>
      <c r="BA1160" s="278">
        <f t="shared" si="490"/>
        <v>0</v>
      </c>
      <c r="BB1160" s="278">
        <f t="shared" si="490"/>
        <v>0</v>
      </c>
      <c r="BC1160" s="278">
        <f t="shared" si="490"/>
        <v>0</v>
      </c>
      <c r="BD1160" s="278">
        <f t="shared" si="490"/>
        <v>0</v>
      </c>
      <c r="BE1160" s="278">
        <f t="shared" si="490"/>
        <v>0</v>
      </c>
      <c r="BF1160" s="278">
        <f t="shared" si="490"/>
        <v>0</v>
      </c>
      <c r="BG1160" s="278">
        <f t="shared" si="490"/>
        <v>0</v>
      </c>
      <c r="BH1160" s="278">
        <f t="shared" si="490"/>
        <v>0</v>
      </c>
      <c r="BI1160" s="278">
        <f t="shared" si="490"/>
        <v>0</v>
      </c>
      <c r="BJ1160" s="278">
        <f t="shared" si="490"/>
        <v>0</v>
      </c>
      <c r="BK1160" s="278">
        <f t="shared" si="490"/>
        <v>0</v>
      </c>
      <c r="BL1160" s="278">
        <f t="shared" si="490"/>
        <v>0</v>
      </c>
      <c r="BM1160" s="278">
        <f t="shared" si="490"/>
        <v>0</v>
      </c>
      <c r="BN1160" s="278">
        <f t="shared" si="490"/>
        <v>0</v>
      </c>
      <c r="BO1160" s="278" t="str">
        <f t="shared" si="490"/>
        <v/>
      </c>
      <c r="BP1160" s="278" t="str">
        <f t="shared" si="490"/>
        <v/>
      </c>
      <c r="BQ1160" s="278" t="str">
        <f t="shared" si="490"/>
        <v/>
      </c>
      <c r="BR1160" s="278" t="str">
        <f t="shared" ref="BR1160:CI1160" si="491">IF(BR$17="","",IF($E$475=0,SUM(BR1158:BR1159),IF(AND(BR$17&gt;=$D1160,BR$17&lt;=$E1160),$D$1148/($E1160-$D1160+1),0)))</f>
        <v/>
      </c>
      <c r="BS1160" s="278" t="str">
        <f t="shared" si="491"/>
        <v/>
      </c>
      <c r="BT1160" s="278" t="str">
        <f t="shared" si="491"/>
        <v/>
      </c>
      <c r="BU1160" s="278" t="str">
        <f t="shared" si="491"/>
        <v/>
      </c>
      <c r="BV1160" s="278" t="str">
        <f t="shared" si="491"/>
        <v/>
      </c>
      <c r="BW1160" s="278" t="str">
        <f t="shared" si="491"/>
        <v/>
      </c>
      <c r="BX1160" s="278" t="str">
        <f t="shared" si="491"/>
        <v/>
      </c>
      <c r="BY1160" s="278" t="str">
        <f t="shared" si="491"/>
        <v/>
      </c>
      <c r="BZ1160" s="278" t="str">
        <f t="shared" si="491"/>
        <v/>
      </c>
      <c r="CA1160" s="278" t="str">
        <f t="shared" si="491"/>
        <v/>
      </c>
      <c r="CB1160" s="278" t="str">
        <f t="shared" si="491"/>
        <v/>
      </c>
      <c r="CC1160" s="278" t="str">
        <f t="shared" si="491"/>
        <v/>
      </c>
      <c r="CD1160" s="278" t="str">
        <f t="shared" si="491"/>
        <v/>
      </c>
      <c r="CE1160" s="278" t="str">
        <f t="shared" si="491"/>
        <v/>
      </c>
      <c r="CF1160" s="278" t="str">
        <f t="shared" si="491"/>
        <v/>
      </c>
      <c r="CG1160" s="278" t="str">
        <f t="shared" si="491"/>
        <v/>
      </c>
      <c r="CH1160" s="278" t="str">
        <f t="shared" si="491"/>
        <v/>
      </c>
      <c r="CI1160" s="278" t="str">
        <f t="shared" si="491"/>
        <v/>
      </c>
      <c r="CJ1160" s="56">
        <f>SUM(F1160:CI1160)</f>
        <v>0</v>
      </c>
      <c r="CK1160" s="50" t="s">
        <v>172</v>
      </c>
    </row>
    <row r="1161" spans="3:89" s="29" customFormat="1" ht="15" customHeight="1">
      <c r="C1161" s="120"/>
      <c r="D1161" s="8"/>
      <c r="E1161" s="8"/>
      <c r="F1161" s="242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  <c r="CH1161" s="18"/>
      <c r="CI1161" s="18"/>
      <c r="CJ1161" s="18"/>
      <c r="CK1161" s="50" t="s">
        <v>172</v>
      </c>
    </row>
    <row r="1162" spans="3:89" s="29" customFormat="1" ht="15" customHeight="1">
      <c r="C1162" s="120"/>
      <c r="D1162" s="8"/>
      <c r="E1162" s="8"/>
      <c r="F1162" s="242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8"/>
      <c r="BY1162" s="18"/>
      <c r="BZ1162" s="18"/>
      <c r="CA1162" s="18"/>
      <c r="CB1162" s="18"/>
      <c r="CC1162" s="18"/>
      <c r="CD1162" s="18"/>
      <c r="CE1162" s="18"/>
      <c r="CF1162" s="18"/>
      <c r="CG1162" s="18"/>
      <c r="CH1162" s="18"/>
      <c r="CI1162" s="18"/>
      <c r="CJ1162" s="18"/>
      <c r="CK1162" s="50" t="s">
        <v>172</v>
      </c>
    </row>
    <row r="1163" spans="3:89" s="29" customFormat="1" ht="15" customHeight="1">
      <c r="C1163" s="26" t="str">
        <f>"Total "&amp;C1092</f>
        <v>Total Other Expenses</v>
      </c>
      <c r="D1163" s="294"/>
      <c r="E1163" s="280"/>
      <c r="F1163" s="242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  <c r="BD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  <c r="CH1163" s="18"/>
      <c r="CI1163" s="18"/>
      <c r="CJ1163" s="18"/>
      <c r="CK1163" s="50" t="s">
        <v>172</v>
      </c>
    </row>
    <row r="1164" spans="3:89" s="29" customFormat="1" ht="15" customHeight="1">
      <c r="C1164" s="34" t="str">
        <f>F1240&amp;" "&amp;C1163</f>
        <v>Phase A Total Other Expenses</v>
      </c>
      <c r="D1164" s="291"/>
      <c r="E1164" s="291"/>
      <c r="F1164" s="121">
        <f t="shared" ref="F1164:BQ1166" si="492">IF(F$17="","",F1158+F1142+F1121+F1105)</f>
        <v>0</v>
      </c>
      <c r="G1164" s="121">
        <f t="shared" si="492"/>
        <v>0</v>
      </c>
      <c r="H1164" s="121">
        <f t="shared" si="492"/>
        <v>0</v>
      </c>
      <c r="I1164" s="121">
        <f t="shared" si="492"/>
        <v>0</v>
      </c>
      <c r="J1164" s="121">
        <f t="shared" si="492"/>
        <v>0</v>
      </c>
      <c r="K1164" s="121">
        <f t="shared" si="492"/>
        <v>0</v>
      </c>
      <c r="L1164" s="121">
        <f t="shared" si="492"/>
        <v>0</v>
      </c>
      <c r="M1164" s="121">
        <f t="shared" si="492"/>
        <v>0</v>
      </c>
      <c r="N1164" s="121">
        <f t="shared" si="492"/>
        <v>0</v>
      </c>
      <c r="O1164" s="121">
        <f t="shared" si="492"/>
        <v>0</v>
      </c>
      <c r="P1164" s="121">
        <f t="shared" si="492"/>
        <v>0</v>
      </c>
      <c r="Q1164" s="121">
        <f t="shared" si="492"/>
        <v>0</v>
      </c>
      <c r="R1164" s="121">
        <f t="shared" si="492"/>
        <v>0</v>
      </c>
      <c r="S1164" s="121">
        <f t="shared" si="492"/>
        <v>0</v>
      </c>
      <c r="T1164" s="121">
        <f t="shared" si="492"/>
        <v>0</v>
      </c>
      <c r="U1164" s="121">
        <f t="shared" si="492"/>
        <v>0</v>
      </c>
      <c r="V1164" s="121">
        <f t="shared" si="492"/>
        <v>0</v>
      </c>
      <c r="W1164" s="121">
        <f t="shared" si="492"/>
        <v>0</v>
      </c>
      <c r="X1164" s="121">
        <f t="shared" si="492"/>
        <v>0</v>
      </c>
      <c r="Y1164" s="121">
        <f t="shared" si="492"/>
        <v>0</v>
      </c>
      <c r="Z1164" s="121">
        <f t="shared" si="492"/>
        <v>0</v>
      </c>
      <c r="AA1164" s="121">
        <f t="shared" si="492"/>
        <v>0</v>
      </c>
      <c r="AB1164" s="121">
        <f t="shared" si="492"/>
        <v>0</v>
      </c>
      <c r="AC1164" s="121">
        <f t="shared" si="492"/>
        <v>0</v>
      </c>
      <c r="AD1164" s="121">
        <f t="shared" si="492"/>
        <v>0</v>
      </c>
      <c r="AE1164" s="121">
        <f t="shared" si="492"/>
        <v>0</v>
      </c>
      <c r="AF1164" s="121">
        <f t="shared" si="492"/>
        <v>0</v>
      </c>
      <c r="AG1164" s="121">
        <f t="shared" si="492"/>
        <v>0</v>
      </c>
      <c r="AH1164" s="121">
        <f t="shared" si="492"/>
        <v>0</v>
      </c>
      <c r="AI1164" s="121">
        <f t="shared" si="492"/>
        <v>0</v>
      </c>
      <c r="AJ1164" s="121">
        <f t="shared" si="492"/>
        <v>0</v>
      </c>
      <c r="AK1164" s="121">
        <f t="shared" si="492"/>
        <v>0</v>
      </c>
      <c r="AL1164" s="121">
        <f t="shared" si="492"/>
        <v>0</v>
      </c>
      <c r="AM1164" s="121">
        <f t="shared" si="492"/>
        <v>0</v>
      </c>
      <c r="AN1164" s="121">
        <f t="shared" si="492"/>
        <v>0</v>
      </c>
      <c r="AO1164" s="121">
        <f t="shared" si="492"/>
        <v>0</v>
      </c>
      <c r="AP1164" s="121">
        <f t="shared" si="492"/>
        <v>0</v>
      </c>
      <c r="AQ1164" s="121">
        <f t="shared" si="492"/>
        <v>0</v>
      </c>
      <c r="AR1164" s="121">
        <f t="shared" si="492"/>
        <v>0</v>
      </c>
      <c r="AS1164" s="121">
        <f t="shared" si="492"/>
        <v>0</v>
      </c>
      <c r="AT1164" s="121">
        <f t="shared" si="492"/>
        <v>0</v>
      </c>
      <c r="AU1164" s="121">
        <f t="shared" si="492"/>
        <v>0</v>
      </c>
      <c r="AV1164" s="121">
        <f t="shared" si="492"/>
        <v>0</v>
      </c>
      <c r="AW1164" s="121">
        <f t="shared" si="492"/>
        <v>0</v>
      </c>
      <c r="AX1164" s="121">
        <f t="shared" si="492"/>
        <v>0</v>
      </c>
      <c r="AY1164" s="121">
        <f t="shared" si="492"/>
        <v>0</v>
      </c>
      <c r="AZ1164" s="121">
        <f t="shared" si="492"/>
        <v>0</v>
      </c>
      <c r="BA1164" s="121">
        <f t="shared" si="492"/>
        <v>0</v>
      </c>
      <c r="BB1164" s="121">
        <f t="shared" si="492"/>
        <v>0</v>
      </c>
      <c r="BC1164" s="121">
        <f t="shared" si="492"/>
        <v>0</v>
      </c>
      <c r="BD1164" s="121">
        <f t="shared" si="492"/>
        <v>0</v>
      </c>
      <c r="BE1164" s="121">
        <f t="shared" si="492"/>
        <v>0</v>
      </c>
      <c r="BF1164" s="121">
        <f t="shared" si="492"/>
        <v>0</v>
      </c>
      <c r="BG1164" s="121">
        <f t="shared" si="492"/>
        <v>0</v>
      </c>
      <c r="BH1164" s="121">
        <f t="shared" si="492"/>
        <v>0</v>
      </c>
      <c r="BI1164" s="121">
        <f t="shared" si="492"/>
        <v>0</v>
      </c>
      <c r="BJ1164" s="121">
        <f t="shared" si="492"/>
        <v>0</v>
      </c>
      <c r="BK1164" s="121">
        <f t="shared" si="492"/>
        <v>0</v>
      </c>
      <c r="BL1164" s="121">
        <f t="shared" si="492"/>
        <v>0</v>
      </c>
      <c r="BM1164" s="121">
        <f t="shared" si="492"/>
        <v>0</v>
      </c>
      <c r="BN1164" s="121">
        <f t="shared" si="492"/>
        <v>0</v>
      </c>
      <c r="BO1164" s="121" t="str">
        <f t="shared" si="492"/>
        <v/>
      </c>
      <c r="BP1164" s="121" t="str">
        <f t="shared" si="492"/>
        <v/>
      </c>
      <c r="BQ1164" s="121" t="str">
        <f t="shared" si="492"/>
        <v/>
      </c>
      <c r="BR1164" s="121" t="str">
        <f t="shared" ref="BR1164:CI1166" si="493">IF(BR$17="","",BR1158+BR1142+BR1121+BR1105)</f>
        <v/>
      </c>
      <c r="BS1164" s="121" t="str">
        <f t="shared" si="493"/>
        <v/>
      </c>
      <c r="BT1164" s="121" t="str">
        <f t="shared" si="493"/>
        <v/>
      </c>
      <c r="BU1164" s="121" t="str">
        <f t="shared" si="493"/>
        <v/>
      </c>
      <c r="BV1164" s="121" t="str">
        <f t="shared" si="493"/>
        <v/>
      </c>
      <c r="BW1164" s="121" t="str">
        <f t="shared" si="493"/>
        <v/>
      </c>
      <c r="BX1164" s="121" t="str">
        <f t="shared" si="493"/>
        <v/>
      </c>
      <c r="BY1164" s="121" t="str">
        <f t="shared" si="493"/>
        <v/>
      </c>
      <c r="BZ1164" s="121" t="str">
        <f t="shared" si="493"/>
        <v/>
      </c>
      <c r="CA1164" s="121" t="str">
        <f t="shared" si="493"/>
        <v/>
      </c>
      <c r="CB1164" s="121" t="str">
        <f t="shared" si="493"/>
        <v/>
      </c>
      <c r="CC1164" s="121" t="str">
        <f t="shared" si="493"/>
        <v/>
      </c>
      <c r="CD1164" s="121" t="str">
        <f t="shared" si="493"/>
        <v/>
      </c>
      <c r="CE1164" s="121" t="str">
        <f t="shared" si="493"/>
        <v/>
      </c>
      <c r="CF1164" s="121" t="str">
        <f t="shared" si="493"/>
        <v/>
      </c>
      <c r="CG1164" s="121" t="str">
        <f t="shared" si="493"/>
        <v/>
      </c>
      <c r="CH1164" s="121" t="str">
        <f t="shared" si="493"/>
        <v/>
      </c>
      <c r="CI1164" s="121" t="str">
        <f t="shared" si="493"/>
        <v/>
      </c>
      <c r="CJ1164" s="56">
        <f>SUM(F1164:CI1164)</f>
        <v>0</v>
      </c>
      <c r="CK1164" s="50" t="s">
        <v>172</v>
      </c>
    </row>
    <row r="1165" spans="3:89" s="29" customFormat="1" ht="15" customHeight="1">
      <c r="C1165" s="34" t="str">
        <f>G1240&amp;" "&amp;C1163</f>
        <v>Phase B Total Other Expenses</v>
      </c>
      <c r="D1165" s="293"/>
      <c r="E1165" s="293"/>
      <c r="F1165" s="121">
        <f t="shared" si="492"/>
        <v>0</v>
      </c>
      <c r="G1165" s="121">
        <f t="shared" si="492"/>
        <v>0</v>
      </c>
      <c r="H1165" s="121">
        <f t="shared" si="492"/>
        <v>0</v>
      </c>
      <c r="I1165" s="121">
        <f t="shared" si="492"/>
        <v>0</v>
      </c>
      <c r="J1165" s="121">
        <f t="shared" si="492"/>
        <v>0</v>
      </c>
      <c r="K1165" s="121">
        <f t="shared" si="492"/>
        <v>0</v>
      </c>
      <c r="L1165" s="121">
        <f t="shared" si="492"/>
        <v>0</v>
      </c>
      <c r="M1165" s="121">
        <f t="shared" si="492"/>
        <v>0</v>
      </c>
      <c r="N1165" s="121">
        <f t="shared" si="492"/>
        <v>0</v>
      </c>
      <c r="O1165" s="121">
        <f t="shared" si="492"/>
        <v>0</v>
      </c>
      <c r="P1165" s="121">
        <f t="shared" si="492"/>
        <v>0</v>
      </c>
      <c r="Q1165" s="121">
        <f t="shared" si="492"/>
        <v>0</v>
      </c>
      <c r="R1165" s="121">
        <f t="shared" si="492"/>
        <v>0</v>
      </c>
      <c r="S1165" s="121">
        <f t="shared" si="492"/>
        <v>0</v>
      </c>
      <c r="T1165" s="121">
        <f t="shared" si="492"/>
        <v>0</v>
      </c>
      <c r="U1165" s="121">
        <f t="shared" si="492"/>
        <v>0</v>
      </c>
      <c r="V1165" s="121">
        <f t="shared" si="492"/>
        <v>0</v>
      </c>
      <c r="W1165" s="121">
        <f t="shared" si="492"/>
        <v>0</v>
      </c>
      <c r="X1165" s="121">
        <f t="shared" si="492"/>
        <v>0</v>
      </c>
      <c r="Y1165" s="121">
        <f t="shared" si="492"/>
        <v>0</v>
      </c>
      <c r="Z1165" s="121">
        <f t="shared" si="492"/>
        <v>0</v>
      </c>
      <c r="AA1165" s="121">
        <f t="shared" si="492"/>
        <v>0</v>
      </c>
      <c r="AB1165" s="121">
        <f t="shared" si="492"/>
        <v>0</v>
      </c>
      <c r="AC1165" s="121">
        <f t="shared" si="492"/>
        <v>0</v>
      </c>
      <c r="AD1165" s="121">
        <f t="shared" si="492"/>
        <v>0</v>
      </c>
      <c r="AE1165" s="121">
        <f t="shared" si="492"/>
        <v>0</v>
      </c>
      <c r="AF1165" s="121">
        <f t="shared" si="492"/>
        <v>0</v>
      </c>
      <c r="AG1165" s="121">
        <f t="shared" si="492"/>
        <v>0</v>
      </c>
      <c r="AH1165" s="121">
        <f t="shared" si="492"/>
        <v>0</v>
      </c>
      <c r="AI1165" s="121">
        <f t="shared" si="492"/>
        <v>0</v>
      </c>
      <c r="AJ1165" s="121">
        <f t="shared" si="492"/>
        <v>0</v>
      </c>
      <c r="AK1165" s="121">
        <f t="shared" si="492"/>
        <v>0</v>
      </c>
      <c r="AL1165" s="121">
        <f t="shared" si="492"/>
        <v>0</v>
      </c>
      <c r="AM1165" s="121">
        <f t="shared" si="492"/>
        <v>0</v>
      </c>
      <c r="AN1165" s="121">
        <f t="shared" si="492"/>
        <v>0</v>
      </c>
      <c r="AO1165" s="121">
        <f t="shared" si="492"/>
        <v>0</v>
      </c>
      <c r="AP1165" s="121">
        <f t="shared" si="492"/>
        <v>0</v>
      </c>
      <c r="AQ1165" s="121">
        <f t="shared" si="492"/>
        <v>0</v>
      </c>
      <c r="AR1165" s="121">
        <f t="shared" si="492"/>
        <v>0</v>
      </c>
      <c r="AS1165" s="121">
        <f t="shared" si="492"/>
        <v>0</v>
      </c>
      <c r="AT1165" s="121">
        <f t="shared" si="492"/>
        <v>0</v>
      </c>
      <c r="AU1165" s="121">
        <f t="shared" si="492"/>
        <v>0</v>
      </c>
      <c r="AV1165" s="121">
        <f t="shared" si="492"/>
        <v>0</v>
      </c>
      <c r="AW1165" s="121">
        <f t="shared" si="492"/>
        <v>0</v>
      </c>
      <c r="AX1165" s="121">
        <f t="shared" si="492"/>
        <v>0</v>
      </c>
      <c r="AY1165" s="121">
        <f t="shared" si="492"/>
        <v>0</v>
      </c>
      <c r="AZ1165" s="121">
        <f t="shared" si="492"/>
        <v>0</v>
      </c>
      <c r="BA1165" s="121">
        <f t="shared" si="492"/>
        <v>0</v>
      </c>
      <c r="BB1165" s="121">
        <f t="shared" si="492"/>
        <v>0</v>
      </c>
      <c r="BC1165" s="121">
        <f t="shared" si="492"/>
        <v>0</v>
      </c>
      <c r="BD1165" s="121">
        <f t="shared" si="492"/>
        <v>0</v>
      </c>
      <c r="BE1165" s="121">
        <f t="shared" si="492"/>
        <v>0</v>
      </c>
      <c r="BF1165" s="121">
        <f t="shared" si="492"/>
        <v>0</v>
      </c>
      <c r="BG1165" s="121">
        <f t="shared" si="492"/>
        <v>0</v>
      </c>
      <c r="BH1165" s="121">
        <f t="shared" si="492"/>
        <v>0</v>
      </c>
      <c r="BI1165" s="121">
        <f t="shared" si="492"/>
        <v>0</v>
      </c>
      <c r="BJ1165" s="121">
        <f t="shared" si="492"/>
        <v>0</v>
      </c>
      <c r="BK1165" s="121">
        <f t="shared" si="492"/>
        <v>0</v>
      </c>
      <c r="BL1165" s="121">
        <f t="shared" si="492"/>
        <v>0</v>
      </c>
      <c r="BM1165" s="121">
        <f t="shared" si="492"/>
        <v>0</v>
      </c>
      <c r="BN1165" s="121">
        <f t="shared" si="492"/>
        <v>0</v>
      </c>
      <c r="BO1165" s="121" t="str">
        <f t="shared" si="492"/>
        <v/>
      </c>
      <c r="BP1165" s="121" t="str">
        <f t="shared" si="492"/>
        <v/>
      </c>
      <c r="BQ1165" s="121" t="str">
        <f t="shared" si="492"/>
        <v/>
      </c>
      <c r="BR1165" s="121" t="str">
        <f t="shared" si="493"/>
        <v/>
      </c>
      <c r="BS1165" s="121" t="str">
        <f t="shared" si="493"/>
        <v/>
      </c>
      <c r="BT1165" s="121" t="str">
        <f t="shared" si="493"/>
        <v/>
      </c>
      <c r="BU1165" s="121" t="str">
        <f t="shared" si="493"/>
        <v/>
      </c>
      <c r="BV1165" s="121" t="str">
        <f t="shared" si="493"/>
        <v/>
      </c>
      <c r="BW1165" s="121" t="str">
        <f t="shared" si="493"/>
        <v/>
      </c>
      <c r="BX1165" s="121" t="str">
        <f t="shared" si="493"/>
        <v/>
      </c>
      <c r="BY1165" s="121" t="str">
        <f t="shared" si="493"/>
        <v/>
      </c>
      <c r="BZ1165" s="121" t="str">
        <f t="shared" si="493"/>
        <v/>
      </c>
      <c r="CA1165" s="121" t="str">
        <f t="shared" si="493"/>
        <v/>
      </c>
      <c r="CB1165" s="121" t="str">
        <f t="shared" si="493"/>
        <v/>
      </c>
      <c r="CC1165" s="121" t="str">
        <f t="shared" si="493"/>
        <v/>
      </c>
      <c r="CD1165" s="121" t="str">
        <f t="shared" si="493"/>
        <v/>
      </c>
      <c r="CE1165" s="121" t="str">
        <f t="shared" si="493"/>
        <v/>
      </c>
      <c r="CF1165" s="121" t="str">
        <f t="shared" si="493"/>
        <v/>
      </c>
      <c r="CG1165" s="121" t="str">
        <f t="shared" si="493"/>
        <v/>
      </c>
      <c r="CH1165" s="121" t="str">
        <f t="shared" si="493"/>
        <v/>
      </c>
      <c r="CI1165" s="121" t="str">
        <f t="shared" si="493"/>
        <v/>
      </c>
      <c r="CJ1165" s="272">
        <f>SUM(F1165:CI1165)</f>
        <v>0</v>
      </c>
      <c r="CK1165" s="50" t="s">
        <v>172</v>
      </c>
    </row>
    <row r="1166" spans="3:89" s="29" customFormat="1" ht="15" customHeight="1">
      <c r="C1166" s="292" t="str">
        <f>C1163</f>
        <v>Total Other Expenses</v>
      </c>
      <c r="D1166" s="291"/>
      <c r="E1166" s="291"/>
      <c r="F1166" s="276">
        <f t="shared" si="492"/>
        <v>0</v>
      </c>
      <c r="G1166" s="276">
        <f t="shared" si="492"/>
        <v>0</v>
      </c>
      <c r="H1166" s="276">
        <f t="shared" si="492"/>
        <v>0</v>
      </c>
      <c r="I1166" s="276">
        <f t="shared" si="492"/>
        <v>0</v>
      </c>
      <c r="J1166" s="276">
        <f t="shared" si="492"/>
        <v>0</v>
      </c>
      <c r="K1166" s="276">
        <f t="shared" si="492"/>
        <v>0</v>
      </c>
      <c r="L1166" s="276">
        <f t="shared" si="492"/>
        <v>0</v>
      </c>
      <c r="M1166" s="276">
        <f t="shared" si="492"/>
        <v>0</v>
      </c>
      <c r="N1166" s="276">
        <f t="shared" si="492"/>
        <v>0</v>
      </c>
      <c r="O1166" s="276">
        <f t="shared" si="492"/>
        <v>0</v>
      </c>
      <c r="P1166" s="276">
        <f t="shared" si="492"/>
        <v>0</v>
      </c>
      <c r="Q1166" s="276">
        <f t="shared" si="492"/>
        <v>0</v>
      </c>
      <c r="R1166" s="276">
        <f t="shared" si="492"/>
        <v>0</v>
      </c>
      <c r="S1166" s="276">
        <f t="shared" si="492"/>
        <v>0</v>
      </c>
      <c r="T1166" s="276">
        <f t="shared" si="492"/>
        <v>0</v>
      </c>
      <c r="U1166" s="276">
        <f t="shared" si="492"/>
        <v>0</v>
      </c>
      <c r="V1166" s="276">
        <f t="shared" si="492"/>
        <v>0</v>
      </c>
      <c r="W1166" s="276">
        <f t="shared" si="492"/>
        <v>0</v>
      </c>
      <c r="X1166" s="276">
        <f t="shared" si="492"/>
        <v>0</v>
      </c>
      <c r="Y1166" s="276">
        <f t="shared" si="492"/>
        <v>0</v>
      </c>
      <c r="Z1166" s="276">
        <f t="shared" si="492"/>
        <v>0</v>
      </c>
      <c r="AA1166" s="276">
        <f t="shared" si="492"/>
        <v>0</v>
      </c>
      <c r="AB1166" s="276">
        <f t="shared" si="492"/>
        <v>0</v>
      </c>
      <c r="AC1166" s="276">
        <f t="shared" si="492"/>
        <v>0</v>
      </c>
      <c r="AD1166" s="276">
        <f t="shared" si="492"/>
        <v>0</v>
      </c>
      <c r="AE1166" s="276">
        <f t="shared" si="492"/>
        <v>0</v>
      </c>
      <c r="AF1166" s="276">
        <f t="shared" si="492"/>
        <v>0</v>
      </c>
      <c r="AG1166" s="276">
        <f t="shared" si="492"/>
        <v>0</v>
      </c>
      <c r="AH1166" s="276">
        <f t="shared" si="492"/>
        <v>0</v>
      </c>
      <c r="AI1166" s="276">
        <f t="shared" si="492"/>
        <v>0</v>
      </c>
      <c r="AJ1166" s="276">
        <f t="shared" si="492"/>
        <v>0</v>
      </c>
      <c r="AK1166" s="276">
        <f t="shared" si="492"/>
        <v>0</v>
      </c>
      <c r="AL1166" s="276">
        <f t="shared" si="492"/>
        <v>0</v>
      </c>
      <c r="AM1166" s="276">
        <f t="shared" si="492"/>
        <v>0</v>
      </c>
      <c r="AN1166" s="276">
        <f t="shared" si="492"/>
        <v>0</v>
      </c>
      <c r="AO1166" s="276">
        <f t="shared" si="492"/>
        <v>0</v>
      </c>
      <c r="AP1166" s="276">
        <f t="shared" si="492"/>
        <v>0</v>
      </c>
      <c r="AQ1166" s="276">
        <f t="shared" si="492"/>
        <v>0</v>
      </c>
      <c r="AR1166" s="276">
        <f t="shared" si="492"/>
        <v>0</v>
      </c>
      <c r="AS1166" s="276">
        <f t="shared" si="492"/>
        <v>0</v>
      </c>
      <c r="AT1166" s="276">
        <f t="shared" si="492"/>
        <v>0</v>
      </c>
      <c r="AU1166" s="276">
        <f t="shared" si="492"/>
        <v>0</v>
      </c>
      <c r="AV1166" s="276">
        <f t="shared" si="492"/>
        <v>0</v>
      </c>
      <c r="AW1166" s="276">
        <f t="shared" si="492"/>
        <v>0</v>
      </c>
      <c r="AX1166" s="276">
        <f t="shared" si="492"/>
        <v>0</v>
      </c>
      <c r="AY1166" s="276">
        <f t="shared" si="492"/>
        <v>0</v>
      </c>
      <c r="AZ1166" s="276">
        <f t="shared" si="492"/>
        <v>0</v>
      </c>
      <c r="BA1166" s="276">
        <f t="shared" si="492"/>
        <v>0</v>
      </c>
      <c r="BB1166" s="276">
        <f t="shared" si="492"/>
        <v>0</v>
      </c>
      <c r="BC1166" s="276">
        <f t="shared" si="492"/>
        <v>0</v>
      </c>
      <c r="BD1166" s="276">
        <f t="shared" si="492"/>
        <v>0</v>
      </c>
      <c r="BE1166" s="276">
        <f t="shared" si="492"/>
        <v>0</v>
      </c>
      <c r="BF1166" s="276">
        <f t="shared" si="492"/>
        <v>0</v>
      </c>
      <c r="BG1166" s="276">
        <f t="shared" si="492"/>
        <v>0</v>
      </c>
      <c r="BH1166" s="276">
        <f t="shared" si="492"/>
        <v>0</v>
      </c>
      <c r="BI1166" s="276">
        <f t="shared" si="492"/>
        <v>0</v>
      </c>
      <c r="BJ1166" s="276">
        <f t="shared" si="492"/>
        <v>0</v>
      </c>
      <c r="BK1166" s="276">
        <f t="shared" si="492"/>
        <v>0</v>
      </c>
      <c r="BL1166" s="276">
        <f t="shared" si="492"/>
        <v>0</v>
      </c>
      <c r="BM1166" s="276">
        <f t="shared" si="492"/>
        <v>0</v>
      </c>
      <c r="BN1166" s="276">
        <f t="shared" si="492"/>
        <v>0</v>
      </c>
      <c r="BO1166" s="276" t="str">
        <f t="shared" si="492"/>
        <v/>
      </c>
      <c r="BP1166" s="276" t="str">
        <f t="shared" si="492"/>
        <v/>
      </c>
      <c r="BQ1166" s="276" t="str">
        <f t="shared" si="492"/>
        <v/>
      </c>
      <c r="BR1166" s="276" t="str">
        <f t="shared" si="493"/>
        <v/>
      </c>
      <c r="BS1166" s="276" t="str">
        <f t="shared" si="493"/>
        <v/>
      </c>
      <c r="BT1166" s="276" t="str">
        <f t="shared" si="493"/>
        <v/>
      </c>
      <c r="BU1166" s="276" t="str">
        <f t="shared" si="493"/>
        <v/>
      </c>
      <c r="BV1166" s="276" t="str">
        <f t="shared" si="493"/>
        <v/>
      </c>
      <c r="BW1166" s="276" t="str">
        <f t="shared" si="493"/>
        <v/>
      </c>
      <c r="BX1166" s="276" t="str">
        <f t="shared" si="493"/>
        <v/>
      </c>
      <c r="BY1166" s="276" t="str">
        <f t="shared" si="493"/>
        <v/>
      </c>
      <c r="BZ1166" s="276" t="str">
        <f t="shared" si="493"/>
        <v/>
      </c>
      <c r="CA1166" s="276" t="str">
        <f t="shared" si="493"/>
        <v/>
      </c>
      <c r="CB1166" s="276" t="str">
        <f t="shared" si="493"/>
        <v/>
      </c>
      <c r="CC1166" s="276" t="str">
        <f t="shared" si="493"/>
        <v/>
      </c>
      <c r="CD1166" s="276" t="str">
        <f t="shared" si="493"/>
        <v/>
      </c>
      <c r="CE1166" s="276" t="str">
        <f t="shared" si="493"/>
        <v/>
      </c>
      <c r="CF1166" s="276" t="str">
        <f t="shared" si="493"/>
        <v/>
      </c>
      <c r="CG1166" s="276" t="str">
        <f t="shared" si="493"/>
        <v/>
      </c>
      <c r="CH1166" s="276" t="str">
        <f t="shared" si="493"/>
        <v/>
      </c>
      <c r="CI1166" s="276" t="str">
        <f t="shared" si="493"/>
        <v/>
      </c>
      <c r="CJ1166" s="56">
        <f>SUM(F1166:CI1166)</f>
        <v>0</v>
      </c>
      <c r="CK1166" s="50" t="s">
        <v>172</v>
      </c>
    </row>
    <row r="1167" spans="3:89" s="29" customFormat="1" ht="15" customHeight="1">
      <c r="C1167" s="34"/>
      <c r="D1167" s="289"/>
      <c r="E1167" s="289"/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U1167" s="121"/>
      <c r="V1167" s="121"/>
      <c r="W1167" s="121"/>
      <c r="X1167" s="121"/>
      <c r="Y1167" s="121"/>
      <c r="Z1167" s="121"/>
      <c r="AA1167" s="121"/>
      <c r="AB1167" s="121"/>
      <c r="AC1167" s="121"/>
      <c r="AD1167" s="121"/>
      <c r="AE1167" s="121"/>
      <c r="AF1167" s="121"/>
      <c r="AG1167" s="121"/>
      <c r="AH1167" s="121"/>
      <c r="AI1167" s="121"/>
      <c r="AJ1167" s="121"/>
      <c r="AK1167" s="121"/>
      <c r="AL1167" s="121"/>
      <c r="AM1167" s="121"/>
      <c r="AN1167" s="121"/>
      <c r="AO1167" s="121"/>
      <c r="AP1167" s="121"/>
      <c r="AQ1167" s="121"/>
      <c r="AR1167" s="121"/>
      <c r="AS1167" s="121"/>
      <c r="AT1167" s="121"/>
      <c r="AU1167" s="121"/>
      <c r="AV1167" s="121"/>
      <c r="AW1167" s="121"/>
      <c r="AX1167" s="121"/>
      <c r="AY1167" s="121"/>
      <c r="AZ1167" s="121"/>
      <c r="BA1167" s="121"/>
      <c r="BB1167" s="121"/>
      <c r="BC1167" s="121"/>
      <c r="BD1167" s="121"/>
      <c r="BE1167" s="121"/>
      <c r="BF1167" s="121"/>
      <c r="BG1167" s="121"/>
      <c r="BH1167" s="121"/>
      <c r="BI1167" s="121"/>
      <c r="BJ1167" s="121"/>
      <c r="BK1167" s="121"/>
      <c r="BL1167" s="121"/>
      <c r="BM1167" s="121"/>
      <c r="BN1167" s="121"/>
      <c r="BO1167" s="121"/>
      <c r="BP1167" s="121"/>
      <c r="BQ1167" s="121"/>
      <c r="BR1167" s="121"/>
      <c r="BS1167" s="121"/>
      <c r="BT1167" s="121"/>
      <c r="BU1167" s="121"/>
      <c r="BV1167" s="121"/>
      <c r="BW1167" s="121"/>
      <c r="BX1167" s="121"/>
      <c r="BY1167" s="121"/>
      <c r="BZ1167" s="121"/>
      <c r="CA1167" s="121"/>
      <c r="CB1167" s="121"/>
      <c r="CC1167" s="121"/>
      <c r="CD1167" s="121"/>
      <c r="CE1167" s="121"/>
      <c r="CF1167" s="121"/>
      <c r="CG1167" s="121"/>
      <c r="CH1167" s="121"/>
      <c r="CI1167" s="121"/>
      <c r="CJ1167" s="18"/>
      <c r="CK1167" s="50" t="s">
        <v>172</v>
      </c>
    </row>
    <row r="1168" spans="3:89" s="29" customFormat="1" ht="15" customHeight="1">
      <c r="C1168" s="34"/>
      <c r="D1168" s="289"/>
      <c r="E1168" s="289"/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U1168" s="121"/>
      <c r="V1168" s="121"/>
      <c r="W1168" s="121"/>
      <c r="X1168" s="121"/>
      <c r="Y1168" s="121"/>
      <c r="Z1168" s="121"/>
      <c r="AA1168" s="121"/>
      <c r="AB1168" s="121"/>
      <c r="AC1168" s="121"/>
      <c r="AD1168" s="121"/>
      <c r="AE1168" s="121"/>
      <c r="AF1168" s="121"/>
      <c r="AG1168" s="121"/>
      <c r="AH1168" s="121"/>
      <c r="AI1168" s="121"/>
      <c r="AJ1168" s="121"/>
      <c r="AK1168" s="121"/>
      <c r="AL1168" s="121"/>
      <c r="AM1168" s="121"/>
      <c r="AN1168" s="121"/>
      <c r="AO1168" s="121"/>
      <c r="AP1168" s="121"/>
      <c r="AQ1168" s="121"/>
      <c r="AR1168" s="121"/>
      <c r="AS1168" s="121"/>
      <c r="AT1168" s="121"/>
      <c r="AU1168" s="121"/>
      <c r="AV1168" s="121"/>
      <c r="AW1168" s="121"/>
      <c r="AX1168" s="121"/>
      <c r="AY1168" s="121"/>
      <c r="AZ1168" s="121"/>
      <c r="BA1168" s="121"/>
      <c r="BB1168" s="121"/>
      <c r="BC1168" s="121"/>
      <c r="BD1168" s="121"/>
      <c r="BE1168" s="121"/>
      <c r="BF1168" s="121"/>
      <c r="BG1168" s="121"/>
      <c r="BH1168" s="121"/>
      <c r="BI1168" s="121"/>
      <c r="BJ1168" s="121"/>
      <c r="BK1168" s="121"/>
      <c r="BL1168" s="121"/>
      <c r="BM1168" s="121"/>
      <c r="BN1168" s="121"/>
      <c r="BO1168" s="121"/>
      <c r="BP1168" s="121"/>
      <c r="BQ1168" s="121"/>
      <c r="BR1168" s="121"/>
      <c r="BS1168" s="121"/>
      <c r="BT1168" s="121"/>
      <c r="BU1168" s="121"/>
      <c r="BV1168" s="121"/>
      <c r="BW1168" s="121"/>
      <c r="BX1168" s="121"/>
      <c r="BY1168" s="121"/>
      <c r="BZ1168" s="121"/>
      <c r="CA1168" s="121"/>
      <c r="CB1168" s="121"/>
      <c r="CC1168" s="121"/>
      <c r="CD1168" s="121"/>
      <c r="CE1168" s="121"/>
      <c r="CF1168" s="121"/>
      <c r="CG1168" s="121"/>
      <c r="CH1168" s="121"/>
      <c r="CI1168" s="121"/>
      <c r="CJ1168" s="18"/>
      <c r="CK1168" s="50" t="s">
        <v>172</v>
      </c>
    </row>
    <row r="1169" spans="3:89" s="29" customFormat="1" ht="15" customHeight="1">
      <c r="C1169" s="161" t="s">
        <v>312</v>
      </c>
      <c r="D1169" s="161"/>
      <c r="E1169" s="161"/>
      <c r="F1169" s="161"/>
      <c r="G1169" s="161"/>
      <c r="H1169" s="161"/>
      <c r="I1169" s="161"/>
      <c r="J1169" s="161"/>
      <c r="K1169" s="161"/>
      <c r="L1169" s="161"/>
      <c r="M1169" s="161"/>
      <c r="N1169" s="161"/>
      <c r="O1169" s="161"/>
      <c r="P1169" s="161"/>
      <c r="Q1169" s="161"/>
      <c r="R1169" s="161"/>
      <c r="S1169" s="161"/>
      <c r="T1169" s="161"/>
      <c r="U1169" s="161"/>
      <c r="V1169" s="161"/>
      <c r="W1169" s="161"/>
      <c r="X1169" s="161"/>
      <c r="Y1169" s="161"/>
      <c r="Z1169" s="161"/>
      <c r="AA1169" s="161"/>
      <c r="AB1169" s="161"/>
      <c r="AC1169" s="161"/>
      <c r="AD1169" s="161"/>
      <c r="AE1169" s="161"/>
      <c r="AF1169" s="161"/>
      <c r="AG1169" s="161"/>
      <c r="AH1169" s="161"/>
      <c r="AI1169" s="161"/>
      <c r="AJ1169" s="161"/>
      <c r="AK1169" s="161"/>
      <c r="AL1169" s="161"/>
      <c r="AM1169" s="161"/>
      <c r="AN1169" s="161"/>
      <c r="AO1169" s="161"/>
      <c r="AP1169" s="161"/>
      <c r="AQ1169" s="161"/>
      <c r="AR1169" s="161"/>
      <c r="AS1169" s="161"/>
      <c r="AT1169" s="161"/>
      <c r="AU1169" s="161"/>
      <c r="AV1169" s="161"/>
      <c r="AW1169" s="161"/>
      <c r="AX1169" s="161"/>
      <c r="AY1169" s="161"/>
      <c r="AZ1169" s="161"/>
      <c r="BA1169" s="161"/>
      <c r="BB1169" s="161"/>
      <c r="BC1169" s="161"/>
      <c r="BD1169" s="161"/>
      <c r="BE1169" s="161"/>
      <c r="BF1169" s="161"/>
      <c r="BG1169" s="161"/>
      <c r="BH1169" s="161"/>
      <c r="BI1169" s="161"/>
      <c r="BJ1169" s="161"/>
      <c r="BK1169" s="161"/>
      <c r="BL1169" s="161"/>
      <c r="BM1169" s="161"/>
      <c r="BN1169" s="161"/>
      <c r="BO1169" s="161"/>
      <c r="BP1169" s="161"/>
      <c r="BQ1169" s="161"/>
      <c r="BR1169" s="161"/>
      <c r="BS1169" s="161"/>
      <c r="BT1169" s="161"/>
      <c r="BU1169" s="161"/>
      <c r="BV1169" s="161"/>
      <c r="BW1169" s="161"/>
      <c r="BX1169" s="161"/>
      <c r="BY1169" s="161"/>
      <c r="BZ1169" s="161"/>
      <c r="CA1169" s="161"/>
      <c r="CB1169" s="161"/>
      <c r="CC1169" s="161"/>
      <c r="CD1169" s="161"/>
      <c r="CE1169" s="161"/>
      <c r="CF1169" s="161"/>
      <c r="CG1169" s="161"/>
      <c r="CH1169" s="161"/>
      <c r="CI1169" s="161"/>
      <c r="CJ1169" s="161"/>
      <c r="CK1169" s="50" t="s">
        <v>172</v>
      </c>
    </row>
    <row r="1170" spans="3:89" s="29" customFormat="1" ht="15" customHeight="1">
      <c r="D1170" s="291"/>
      <c r="E1170" s="291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  <c r="R1170" s="118"/>
      <c r="S1170" s="118"/>
      <c r="T1170" s="118"/>
      <c r="U1170" s="118"/>
      <c r="V1170" s="118"/>
      <c r="W1170" s="118"/>
      <c r="X1170" s="118"/>
      <c r="Y1170" s="118"/>
      <c r="Z1170" s="118"/>
      <c r="AA1170" s="118"/>
      <c r="AB1170" s="118"/>
      <c r="AC1170" s="118"/>
      <c r="AD1170" s="118"/>
      <c r="AE1170" s="118"/>
      <c r="AF1170" s="118"/>
      <c r="AG1170" s="118"/>
      <c r="AH1170" s="118"/>
      <c r="AI1170" s="118"/>
      <c r="AJ1170" s="118"/>
      <c r="AK1170" s="118"/>
      <c r="AL1170" s="118"/>
      <c r="AM1170" s="118"/>
      <c r="AN1170" s="118"/>
      <c r="AO1170" s="118"/>
      <c r="AP1170" s="118"/>
      <c r="AQ1170" s="118"/>
      <c r="AR1170" s="118"/>
      <c r="AS1170" s="118"/>
      <c r="AT1170" s="118"/>
      <c r="AU1170" s="118"/>
      <c r="AV1170" s="118"/>
      <c r="AW1170" s="118"/>
      <c r="AX1170" s="118"/>
      <c r="AY1170" s="118"/>
      <c r="AZ1170" s="118"/>
      <c r="BA1170" s="118"/>
      <c r="BB1170" s="118"/>
      <c r="BC1170" s="118"/>
      <c r="BD1170" s="118"/>
      <c r="BE1170" s="118"/>
      <c r="BF1170" s="118"/>
      <c r="BG1170" s="118"/>
      <c r="BH1170" s="118"/>
      <c r="BI1170" s="118"/>
      <c r="BJ1170" s="118"/>
      <c r="BK1170" s="118"/>
      <c r="BL1170" s="118"/>
      <c r="BM1170" s="118"/>
      <c r="BN1170" s="118"/>
      <c r="BO1170" s="118"/>
      <c r="BP1170" s="118"/>
      <c r="BQ1170" s="118"/>
      <c r="BR1170" s="118"/>
      <c r="BS1170" s="118"/>
      <c r="BT1170" s="118"/>
      <c r="BU1170" s="118"/>
      <c r="BV1170" s="118"/>
      <c r="BW1170" s="118"/>
      <c r="BX1170" s="118"/>
      <c r="BY1170" s="118"/>
      <c r="BZ1170" s="118"/>
      <c r="CA1170" s="118"/>
      <c r="CB1170" s="118"/>
      <c r="CC1170" s="118"/>
      <c r="CD1170" s="118"/>
      <c r="CE1170" s="118"/>
      <c r="CF1170" s="118"/>
      <c r="CG1170" s="118"/>
      <c r="CH1170" s="118"/>
      <c r="CI1170" s="118"/>
      <c r="CJ1170" s="18"/>
      <c r="CK1170" s="50" t="s">
        <v>172</v>
      </c>
    </row>
    <row r="1171" spans="3:89" s="29" customFormat="1" ht="15" customHeight="1">
      <c r="C1171" s="266" t="str">
        <f>C1169</f>
        <v>Developer Overhead</v>
      </c>
      <c r="D1171" s="249" t="s">
        <v>296</v>
      </c>
      <c r="E1171" s="249" t="s">
        <v>303</v>
      </c>
      <c r="F1171" s="265" t="s">
        <v>295</v>
      </c>
      <c r="G1171" s="264" t="s">
        <v>294</v>
      </c>
      <c r="H1171" s="118"/>
      <c r="I1171" s="118"/>
      <c r="J1171" s="118"/>
      <c r="K1171" s="118"/>
      <c r="L1171" s="118"/>
      <c r="M1171" s="118"/>
      <c r="N1171" s="118"/>
      <c r="O1171" s="118"/>
      <c r="P1171" s="118"/>
      <c r="Q1171" s="118"/>
      <c r="R1171" s="118"/>
      <c r="S1171" s="118"/>
      <c r="T1171" s="118"/>
      <c r="U1171" s="118"/>
      <c r="V1171" s="118"/>
      <c r="W1171" s="118"/>
      <c r="X1171" s="118"/>
      <c r="Y1171" s="118"/>
      <c r="Z1171" s="118"/>
      <c r="AA1171" s="118"/>
      <c r="AB1171" s="118"/>
      <c r="AC1171" s="118"/>
      <c r="AD1171" s="118"/>
      <c r="AE1171" s="118"/>
      <c r="AF1171" s="118"/>
      <c r="AG1171" s="118"/>
      <c r="AH1171" s="118"/>
      <c r="AI1171" s="118"/>
      <c r="AJ1171" s="118"/>
      <c r="AK1171" s="118"/>
      <c r="AL1171" s="118"/>
      <c r="AM1171" s="118"/>
      <c r="AN1171" s="118"/>
      <c r="AO1171" s="118"/>
      <c r="AP1171" s="118"/>
      <c r="AQ1171" s="118"/>
      <c r="AR1171" s="118"/>
      <c r="AS1171" s="118"/>
      <c r="AT1171" s="118"/>
      <c r="AU1171" s="118"/>
      <c r="AV1171" s="118"/>
      <c r="AW1171" s="118"/>
      <c r="AX1171" s="118"/>
      <c r="AY1171" s="118"/>
      <c r="AZ1171" s="118"/>
      <c r="BA1171" s="118"/>
      <c r="BB1171" s="118"/>
      <c r="BC1171" s="118"/>
      <c r="BD1171" s="118"/>
      <c r="BE1171" s="118"/>
      <c r="BF1171" s="118"/>
      <c r="BG1171" s="118"/>
      <c r="BH1171" s="118"/>
      <c r="BI1171" s="118"/>
      <c r="BJ1171" s="118"/>
      <c r="BK1171" s="118"/>
      <c r="BL1171" s="118"/>
      <c r="BM1171" s="118"/>
      <c r="BN1171" s="118"/>
      <c r="BO1171" s="118"/>
      <c r="BP1171" s="118"/>
      <c r="BQ1171" s="118"/>
      <c r="BR1171" s="118"/>
      <c r="BS1171" s="118"/>
      <c r="BT1171" s="118"/>
      <c r="BU1171" s="118"/>
      <c r="BV1171" s="118"/>
      <c r="BW1171" s="118"/>
      <c r="BX1171" s="118"/>
      <c r="BY1171" s="118"/>
      <c r="BZ1171" s="118"/>
      <c r="CA1171" s="118"/>
      <c r="CB1171" s="118"/>
      <c r="CC1171" s="118"/>
      <c r="CD1171" s="118"/>
      <c r="CE1171" s="118"/>
      <c r="CF1171" s="118"/>
      <c r="CG1171" s="118"/>
      <c r="CH1171" s="118"/>
      <c r="CI1171" s="118"/>
      <c r="CJ1171" s="18"/>
      <c r="CK1171" s="50" t="s">
        <v>172</v>
      </c>
    </row>
    <row r="1172" spans="3:89" s="29" customFormat="1" ht="15" customHeight="1">
      <c r="C1172" s="158" t="str">
        <f>C1171</f>
        <v>Developer Overhead</v>
      </c>
      <c r="D1172" s="118">
        <f>IF(C$76="","",IF(E1172="",G1172+F1172,E1172))</f>
        <v>2000000</v>
      </c>
      <c r="E1172" s="80"/>
      <c r="F1172" s="93">
        <v>2000000</v>
      </c>
      <c r="G1172" s="93">
        <v>0</v>
      </c>
      <c r="H1172" s="118"/>
      <c r="I1172" s="118"/>
      <c r="J1172" s="118"/>
      <c r="K1172" s="118"/>
      <c r="L1172" s="118"/>
      <c r="M1172" s="118"/>
      <c r="N1172" s="118"/>
      <c r="O1172" s="118"/>
      <c r="P1172" s="118"/>
      <c r="Q1172" s="118"/>
      <c r="R1172" s="118"/>
      <c r="S1172" s="118"/>
      <c r="T1172" s="118"/>
      <c r="U1172" s="118"/>
      <c r="V1172" s="118"/>
      <c r="W1172" s="118"/>
      <c r="X1172" s="118"/>
      <c r="Y1172" s="118"/>
      <c r="Z1172" s="118"/>
      <c r="AA1172" s="118"/>
      <c r="AB1172" s="118"/>
      <c r="AC1172" s="118"/>
      <c r="AD1172" s="118"/>
      <c r="AE1172" s="118"/>
      <c r="AF1172" s="118"/>
      <c r="AG1172" s="118"/>
      <c r="AH1172" s="118"/>
      <c r="AI1172" s="118"/>
      <c r="AJ1172" s="118"/>
      <c r="AK1172" s="118"/>
      <c r="AL1172" s="118"/>
      <c r="AM1172" s="118"/>
      <c r="AN1172" s="118"/>
      <c r="AO1172" s="118"/>
      <c r="AP1172" s="118"/>
      <c r="AQ1172" s="118"/>
      <c r="AR1172" s="118"/>
      <c r="AS1172" s="118"/>
      <c r="AT1172" s="118"/>
      <c r="AU1172" s="118"/>
      <c r="AV1172" s="118"/>
      <c r="AW1172" s="118"/>
      <c r="AX1172" s="118"/>
      <c r="AY1172" s="118"/>
      <c r="AZ1172" s="118"/>
      <c r="BA1172" s="118"/>
      <c r="BB1172" s="118"/>
      <c r="BC1172" s="118"/>
      <c r="BD1172" s="118"/>
      <c r="BE1172" s="118"/>
      <c r="BF1172" s="118"/>
      <c r="BG1172" s="118"/>
      <c r="BH1172" s="118"/>
      <c r="BI1172" s="118"/>
      <c r="BJ1172" s="118"/>
      <c r="BK1172" s="118"/>
      <c r="BL1172" s="118"/>
      <c r="BM1172" s="118"/>
      <c r="BN1172" s="118"/>
      <c r="BO1172" s="118"/>
      <c r="BP1172" s="118"/>
      <c r="BQ1172" s="118"/>
      <c r="BR1172" s="118"/>
      <c r="BS1172" s="118"/>
      <c r="BT1172" s="118"/>
      <c r="BU1172" s="118"/>
      <c r="BV1172" s="118"/>
      <c r="BW1172" s="118"/>
      <c r="BX1172" s="118"/>
      <c r="BY1172" s="118"/>
      <c r="BZ1172" s="118"/>
      <c r="CA1172" s="118"/>
      <c r="CB1172" s="118"/>
      <c r="CC1172" s="118"/>
      <c r="CD1172" s="118"/>
      <c r="CE1172" s="118"/>
      <c r="CF1172" s="118"/>
      <c r="CG1172" s="118"/>
      <c r="CH1172" s="118"/>
      <c r="CI1172" s="118"/>
      <c r="CJ1172" s="18"/>
      <c r="CK1172" s="50" t="s">
        <v>172</v>
      </c>
    </row>
    <row r="1173" spans="3:89" s="29" customFormat="1" ht="15" customHeight="1">
      <c r="C1173" s="34" t="str">
        <f>"Initial " &amp;C1169&amp; " Input"</f>
        <v>Initial Developer Overhead Input</v>
      </c>
      <c r="D1173" s="118">
        <f>IF(C$76="","",IF(E1173="",G1173+F1173,E1173))</f>
        <v>250000</v>
      </c>
      <c r="E1173" s="80"/>
      <c r="F1173" s="93">
        <v>250000</v>
      </c>
      <c r="G1173" s="93">
        <v>0</v>
      </c>
      <c r="H1173" s="118"/>
      <c r="I1173" s="118"/>
      <c r="J1173" s="118"/>
      <c r="K1173" s="118"/>
      <c r="L1173" s="118"/>
      <c r="M1173" s="118"/>
      <c r="N1173" s="118"/>
      <c r="O1173" s="118"/>
      <c r="P1173" s="118"/>
      <c r="Q1173" s="118"/>
      <c r="R1173" s="118"/>
      <c r="S1173" s="118"/>
      <c r="T1173" s="118"/>
      <c r="U1173" s="118"/>
      <c r="V1173" s="118"/>
      <c r="W1173" s="118"/>
      <c r="X1173" s="118"/>
      <c r="Y1173" s="118"/>
      <c r="Z1173" s="118"/>
      <c r="AA1173" s="118"/>
      <c r="AB1173" s="118"/>
      <c r="AC1173" s="118"/>
      <c r="AD1173" s="118"/>
      <c r="AE1173" s="118"/>
      <c r="AF1173" s="118"/>
      <c r="AG1173" s="118"/>
      <c r="AH1173" s="118"/>
      <c r="AI1173" s="118"/>
      <c r="AJ1173" s="118"/>
      <c r="AK1173" s="118"/>
      <c r="AL1173" s="118"/>
      <c r="AM1173" s="118"/>
      <c r="AN1173" s="118"/>
      <c r="AO1173" s="118"/>
      <c r="AP1173" s="118"/>
      <c r="AQ1173" s="118"/>
      <c r="AR1173" s="118"/>
      <c r="AS1173" s="118"/>
      <c r="AT1173" s="118"/>
      <c r="AU1173" s="118"/>
      <c r="AV1173" s="118"/>
      <c r="AW1173" s="118"/>
      <c r="AX1173" s="118"/>
      <c r="AY1173" s="118"/>
      <c r="AZ1173" s="118"/>
      <c r="BA1173" s="118"/>
      <c r="BB1173" s="118"/>
      <c r="BC1173" s="118"/>
      <c r="BD1173" s="118"/>
      <c r="BE1173" s="118"/>
      <c r="BF1173" s="118"/>
      <c r="BG1173" s="118"/>
      <c r="BH1173" s="118"/>
      <c r="BI1173" s="118"/>
      <c r="BJ1173" s="118"/>
      <c r="BK1173" s="118"/>
      <c r="BL1173" s="118"/>
      <c r="BM1173" s="118"/>
      <c r="BN1173" s="118"/>
      <c r="BO1173" s="118"/>
      <c r="BP1173" s="118"/>
      <c r="BQ1173" s="118"/>
      <c r="BR1173" s="118"/>
      <c r="BS1173" s="118"/>
      <c r="BT1173" s="118"/>
      <c r="BU1173" s="118"/>
      <c r="BV1173" s="118"/>
      <c r="BW1173" s="118"/>
      <c r="BX1173" s="118"/>
      <c r="BY1173" s="118"/>
      <c r="BZ1173" s="118"/>
      <c r="CA1173" s="118"/>
      <c r="CB1173" s="118"/>
      <c r="CC1173" s="118"/>
      <c r="CD1173" s="118"/>
      <c r="CE1173" s="118"/>
      <c r="CF1173" s="118"/>
      <c r="CG1173" s="118"/>
      <c r="CH1173" s="118"/>
      <c r="CI1173" s="118"/>
      <c r="CJ1173" s="18"/>
      <c r="CK1173" s="50" t="s">
        <v>172</v>
      </c>
    </row>
    <row r="1174" spans="3:89" s="29" customFormat="1" ht="15" customHeight="1">
      <c r="C1174" s="34" t="s">
        <v>311</v>
      </c>
      <c r="D1174" s="118">
        <f>D1172-D1173</f>
        <v>1750000</v>
      </c>
      <c r="E1174" s="118"/>
      <c r="F1174" s="118">
        <f>F1172-F1173</f>
        <v>1750000</v>
      </c>
      <c r="G1174" s="118">
        <f>G1172-G1173</f>
        <v>0</v>
      </c>
      <c r="H1174" s="118"/>
      <c r="I1174" s="118"/>
      <c r="J1174" s="118"/>
      <c r="K1174" s="118"/>
      <c r="L1174" s="118"/>
      <c r="M1174" s="118"/>
      <c r="N1174" s="118"/>
      <c r="O1174" s="118"/>
      <c r="P1174" s="118"/>
      <c r="Q1174" s="118"/>
      <c r="R1174" s="118"/>
      <c r="S1174" s="118"/>
      <c r="T1174" s="118"/>
      <c r="U1174" s="118"/>
      <c r="V1174" s="118"/>
      <c r="W1174" s="118"/>
      <c r="X1174" s="118"/>
      <c r="Y1174" s="118"/>
      <c r="Z1174" s="118"/>
      <c r="AA1174" s="118"/>
      <c r="AB1174" s="118"/>
      <c r="AC1174" s="118"/>
      <c r="AD1174" s="118"/>
      <c r="AE1174" s="118"/>
      <c r="AF1174" s="118"/>
      <c r="AG1174" s="118"/>
      <c r="AH1174" s="118"/>
      <c r="AI1174" s="118"/>
      <c r="AJ1174" s="118"/>
      <c r="AK1174" s="118"/>
      <c r="AL1174" s="118"/>
      <c r="AM1174" s="118"/>
      <c r="AN1174" s="118"/>
      <c r="AO1174" s="118"/>
      <c r="AP1174" s="118"/>
      <c r="AQ1174" s="118"/>
      <c r="AR1174" s="118"/>
      <c r="AS1174" s="118"/>
      <c r="AT1174" s="118"/>
      <c r="AU1174" s="118"/>
      <c r="AV1174" s="118"/>
      <c r="AW1174" s="118"/>
      <c r="AX1174" s="118"/>
      <c r="AY1174" s="118"/>
      <c r="AZ1174" s="118"/>
      <c r="BA1174" s="118"/>
      <c r="BB1174" s="118"/>
      <c r="BC1174" s="118"/>
      <c r="BD1174" s="118"/>
      <c r="BE1174" s="118"/>
      <c r="BF1174" s="118"/>
      <c r="BG1174" s="118"/>
      <c r="BH1174" s="118"/>
      <c r="BI1174" s="118"/>
      <c r="BJ1174" s="118"/>
      <c r="BK1174" s="118"/>
      <c r="BL1174" s="118"/>
      <c r="BM1174" s="118"/>
      <c r="BN1174" s="118"/>
      <c r="BO1174" s="118"/>
      <c r="BP1174" s="118"/>
      <c r="BQ1174" s="118"/>
      <c r="BR1174" s="118"/>
      <c r="BS1174" s="118"/>
      <c r="BT1174" s="118"/>
      <c r="BU1174" s="118"/>
      <c r="BV1174" s="118"/>
      <c r="BW1174" s="118"/>
      <c r="BX1174" s="118"/>
      <c r="BY1174" s="118"/>
      <c r="BZ1174" s="118"/>
      <c r="CA1174" s="118"/>
      <c r="CB1174" s="118"/>
      <c r="CC1174" s="118"/>
      <c r="CD1174" s="118"/>
      <c r="CE1174" s="118"/>
      <c r="CF1174" s="118"/>
      <c r="CG1174" s="118"/>
      <c r="CH1174" s="118"/>
      <c r="CI1174" s="118"/>
      <c r="CJ1174" s="18"/>
      <c r="CK1174" s="50" t="s">
        <v>172</v>
      </c>
    </row>
    <row r="1175" spans="3:89" s="29" customFormat="1" ht="15" customHeight="1">
      <c r="C1175" s="34"/>
      <c r="D1175" s="118"/>
      <c r="E1175" s="80"/>
      <c r="F1175" s="290"/>
      <c r="G1175" s="290"/>
      <c r="H1175" s="118"/>
      <c r="I1175" s="118"/>
      <c r="J1175" s="118"/>
      <c r="K1175" s="118"/>
      <c r="L1175" s="118"/>
      <c r="M1175" s="118"/>
      <c r="N1175" s="118"/>
      <c r="O1175" s="118"/>
      <c r="P1175" s="118"/>
      <c r="Q1175" s="118"/>
      <c r="R1175" s="118"/>
      <c r="S1175" s="118"/>
      <c r="T1175" s="118"/>
      <c r="U1175" s="118"/>
      <c r="V1175" s="118"/>
      <c r="W1175" s="118"/>
      <c r="X1175" s="118"/>
      <c r="Y1175" s="118"/>
      <c r="Z1175" s="118"/>
      <c r="AA1175" s="118"/>
      <c r="AB1175" s="118"/>
      <c r="AC1175" s="118"/>
      <c r="AD1175" s="118"/>
      <c r="AE1175" s="118"/>
      <c r="AF1175" s="118"/>
      <c r="AG1175" s="118"/>
      <c r="AH1175" s="118"/>
      <c r="AI1175" s="118"/>
      <c r="AJ1175" s="118"/>
      <c r="AK1175" s="118"/>
      <c r="AL1175" s="118"/>
      <c r="AM1175" s="118"/>
      <c r="AN1175" s="118"/>
      <c r="AO1175" s="118"/>
      <c r="AP1175" s="118"/>
      <c r="AQ1175" s="118"/>
      <c r="AR1175" s="118"/>
      <c r="AS1175" s="118"/>
      <c r="AT1175" s="118"/>
      <c r="AU1175" s="118"/>
      <c r="AV1175" s="118"/>
      <c r="AW1175" s="118"/>
      <c r="AX1175" s="118"/>
      <c r="AY1175" s="118"/>
      <c r="AZ1175" s="118"/>
      <c r="BA1175" s="118"/>
      <c r="BB1175" s="118"/>
      <c r="BC1175" s="118"/>
      <c r="BD1175" s="118"/>
      <c r="BE1175" s="118"/>
      <c r="BF1175" s="118"/>
      <c r="BG1175" s="118"/>
      <c r="BH1175" s="118"/>
      <c r="BI1175" s="118"/>
      <c r="BJ1175" s="118"/>
      <c r="BK1175" s="118"/>
      <c r="BL1175" s="118"/>
      <c r="BM1175" s="118"/>
      <c r="BN1175" s="118"/>
      <c r="BO1175" s="118"/>
      <c r="BP1175" s="118"/>
      <c r="BQ1175" s="118"/>
      <c r="BR1175" s="118"/>
      <c r="BS1175" s="118"/>
      <c r="BT1175" s="118"/>
      <c r="BU1175" s="118"/>
      <c r="BV1175" s="118"/>
      <c r="BW1175" s="118"/>
      <c r="BX1175" s="118"/>
      <c r="BY1175" s="118"/>
      <c r="BZ1175" s="118"/>
      <c r="CA1175" s="118"/>
      <c r="CB1175" s="118"/>
      <c r="CC1175" s="118"/>
      <c r="CD1175" s="118"/>
      <c r="CE1175" s="118"/>
      <c r="CF1175" s="118"/>
      <c r="CG1175" s="118"/>
      <c r="CH1175" s="118"/>
      <c r="CI1175" s="118"/>
      <c r="CJ1175" s="18"/>
      <c r="CK1175" s="50" t="s">
        <v>172</v>
      </c>
    </row>
    <row r="1176" spans="3:89" s="29" customFormat="1" ht="15" customHeight="1">
      <c r="C1176" s="34" t="str">
        <f>C1171&amp;" Start Period"</f>
        <v>Developer Overhead Start Period</v>
      </c>
      <c r="D1176" s="233">
        <f>MIN(F1176:G1176)</f>
        <v>1</v>
      </c>
      <c r="F1176" s="282">
        <v>1</v>
      </c>
      <c r="G1176" s="282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18"/>
      <c r="R1176" s="118"/>
      <c r="S1176" s="118"/>
      <c r="T1176" s="118"/>
      <c r="U1176" s="118"/>
      <c r="V1176" s="118"/>
      <c r="W1176" s="118"/>
      <c r="X1176" s="118"/>
      <c r="Y1176" s="118"/>
      <c r="Z1176" s="118"/>
      <c r="AA1176" s="118"/>
      <c r="AB1176" s="118"/>
      <c r="AC1176" s="118"/>
      <c r="AD1176" s="118"/>
      <c r="AE1176" s="118"/>
      <c r="AF1176" s="118"/>
      <c r="AG1176" s="118"/>
      <c r="AH1176" s="118"/>
      <c r="AI1176" s="118"/>
      <c r="AJ1176" s="118"/>
      <c r="AK1176" s="118"/>
      <c r="AL1176" s="118"/>
      <c r="AM1176" s="118"/>
      <c r="AN1176" s="118"/>
      <c r="AO1176" s="118"/>
      <c r="AP1176" s="118"/>
      <c r="AQ1176" s="118"/>
      <c r="AR1176" s="118"/>
      <c r="AS1176" s="118"/>
      <c r="AT1176" s="118"/>
      <c r="AU1176" s="118"/>
      <c r="AV1176" s="118"/>
      <c r="AW1176" s="118"/>
      <c r="AX1176" s="118"/>
      <c r="AY1176" s="118"/>
      <c r="AZ1176" s="118"/>
      <c r="BA1176" s="118"/>
      <c r="BB1176" s="118"/>
      <c r="BC1176" s="118"/>
      <c r="BD1176" s="118"/>
      <c r="BE1176" s="118"/>
      <c r="BF1176" s="118"/>
      <c r="BG1176" s="118"/>
      <c r="BH1176" s="118"/>
      <c r="BI1176" s="118"/>
      <c r="BJ1176" s="118"/>
      <c r="BK1176" s="118"/>
      <c r="BL1176" s="118"/>
      <c r="BM1176" s="118"/>
      <c r="BN1176" s="118"/>
      <c r="BO1176" s="118"/>
      <c r="BP1176" s="118"/>
      <c r="BQ1176" s="118"/>
      <c r="BR1176" s="118"/>
      <c r="BS1176" s="118"/>
      <c r="BT1176" s="118"/>
      <c r="BU1176" s="118"/>
      <c r="BV1176" s="118"/>
      <c r="BW1176" s="118"/>
      <c r="BX1176" s="118"/>
      <c r="BY1176" s="118"/>
      <c r="BZ1176" s="118"/>
      <c r="CA1176" s="118"/>
      <c r="CB1176" s="118"/>
      <c r="CC1176" s="118"/>
      <c r="CD1176" s="118"/>
      <c r="CE1176" s="118"/>
      <c r="CF1176" s="118"/>
      <c r="CG1176" s="118"/>
      <c r="CH1176" s="118"/>
      <c r="CI1176" s="118"/>
      <c r="CJ1176" s="18"/>
      <c r="CK1176" s="50" t="s">
        <v>172</v>
      </c>
    </row>
    <row r="1177" spans="3:89" s="29" customFormat="1" ht="15" customHeight="1">
      <c r="C1177" s="207" t="s">
        <v>13</v>
      </c>
      <c r="D1177" s="206">
        <f>IF(D1176="","",INDEX($F$16:$CK$17,1,MATCH(D1176,$F$17:$CK$17,1)))</f>
        <v>42124</v>
      </c>
      <c r="F1177" s="206">
        <f>IF(F1176="","",INDEX($F$16:$CK$17,1,MATCH(F1176,$F$17:$CK$17,1)))</f>
        <v>42124</v>
      </c>
      <c r="G1177" s="206" t="str">
        <f>IF(G1176="","",INDEX($F$16:$CK$17,1,MATCH(G1176,$F$17:$CK$17,1)))</f>
        <v/>
      </c>
      <c r="H1177" s="118"/>
      <c r="I1177" s="118"/>
      <c r="J1177" s="118"/>
      <c r="K1177" s="118"/>
      <c r="L1177" s="118"/>
      <c r="M1177" s="118"/>
      <c r="N1177" s="118"/>
      <c r="O1177" s="118"/>
      <c r="P1177" s="118"/>
      <c r="Q1177" s="118"/>
      <c r="R1177" s="118"/>
      <c r="S1177" s="118"/>
      <c r="T1177" s="118"/>
      <c r="U1177" s="118"/>
      <c r="V1177" s="118"/>
      <c r="W1177" s="118"/>
      <c r="X1177" s="118"/>
      <c r="Y1177" s="118"/>
      <c r="Z1177" s="118"/>
      <c r="AA1177" s="118"/>
      <c r="AB1177" s="118"/>
      <c r="AC1177" s="118"/>
      <c r="AD1177" s="118"/>
      <c r="AE1177" s="118"/>
      <c r="AF1177" s="118"/>
      <c r="AG1177" s="118"/>
      <c r="AH1177" s="118"/>
      <c r="AI1177" s="118"/>
      <c r="AJ1177" s="118"/>
      <c r="AK1177" s="118"/>
      <c r="AL1177" s="118"/>
      <c r="AM1177" s="118"/>
      <c r="AN1177" s="118"/>
      <c r="AO1177" s="118"/>
      <c r="AP1177" s="118"/>
      <c r="AQ1177" s="118"/>
      <c r="AR1177" s="118"/>
      <c r="AS1177" s="118"/>
      <c r="AT1177" s="118"/>
      <c r="AU1177" s="118"/>
      <c r="AV1177" s="118"/>
      <c r="AW1177" s="118"/>
      <c r="AX1177" s="118"/>
      <c r="AY1177" s="118"/>
      <c r="AZ1177" s="118"/>
      <c r="BA1177" s="118"/>
      <c r="BB1177" s="118"/>
      <c r="BC1177" s="118"/>
      <c r="BD1177" s="118"/>
      <c r="BE1177" s="118"/>
      <c r="BF1177" s="118"/>
      <c r="BG1177" s="118"/>
      <c r="BH1177" s="118"/>
      <c r="BI1177" s="118"/>
      <c r="BJ1177" s="118"/>
      <c r="BK1177" s="118"/>
      <c r="BL1177" s="118"/>
      <c r="BM1177" s="118"/>
      <c r="BN1177" s="118"/>
      <c r="BO1177" s="118"/>
      <c r="BP1177" s="118"/>
      <c r="BQ1177" s="118"/>
      <c r="BR1177" s="118"/>
      <c r="BS1177" s="118"/>
      <c r="BT1177" s="118"/>
      <c r="BU1177" s="118"/>
      <c r="BV1177" s="118"/>
      <c r="BW1177" s="118"/>
      <c r="BX1177" s="118"/>
      <c r="BY1177" s="118"/>
      <c r="BZ1177" s="118"/>
      <c r="CA1177" s="118"/>
      <c r="CB1177" s="118"/>
      <c r="CC1177" s="118"/>
      <c r="CD1177" s="118"/>
      <c r="CE1177" s="118"/>
      <c r="CF1177" s="118"/>
      <c r="CG1177" s="118"/>
      <c r="CH1177" s="118"/>
      <c r="CI1177" s="118"/>
      <c r="CJ1177" s="18"/>
      <c r="CK1177" s="50" t="s">
        <v>172</v>
      </c>
    </row>
    <row r="1178" spans="3:89" s="29" customFormat="1" ht="15" customHeight="1">
      <c r="C1178" s="34" t="str">
        <f>C1171&amp;" End Period"</f>
        <v>Developer Overhead End Period</v>
      </c>
      <c r="D1178" s="233">
        <f>MAX(F1178:G1178)</f>
        <v>18</v>
      </c>
      <c r="F1178" s="282">
        <v>18</v>
      </c>
      <c r="G1178" s="282"/>
      <c r="H1178" s="118"/>
      <c r="I1178" s="118"/>
      <c r="J1178" s="118"/>
      <c r="K1178" s="118"/>
      <c r="L1178" s="118"/>
      <c r="M1178" s="118"/>
      <c r="N1178" s="118"/>
      <c r="O1178" s="118"/>
      <c r="P1178" s="118"/>
      <c r="Q1178" s="118"/>
      <c r="R1178" s="118"/>
      <c r="S1178" s="118"/>
      <c r="T1178" s="118"/>
      <c r="U1178" s="118"/>
      <c r="V1178" s="118"/>
      <c r="W1178" s="118"/>
      <c r="X1178" s="118"/>
      <c r="Y1178" s="118"/>
      <c r="Z1178" s="118"/>
      <c r="AA1178" s="118"/>
      <c r="AB1178" s="118"/>
      <c r="AC1178" s="118"/>
      <c r="AD1178" s="118"/>
      <c r="AE1178" s="118"/>
      <c r="AF1178" s="118"/>
      <c r="AG1178" s="118"/>
      <c r="AH1178" s="118"/>
      <c r="AI1178" s="118"/>
      <c r="AJ1178" s="118"/>
      <c r="AK1178" s="118"/>
      <c r="AL1178" s="118"/>
      <c r="AM1178" s="118"/>
      <c r="AN1178" s="118"/>
      <c r="AO1178" s="118"/>
      <c r="AP1178" s="118"/>
      <c r="AQ1178" s="118"/>
      <c r="AR1178" s="118"/>
      <c r="AS1178" s="118"/>
      <c r="AT1178" s="118"/>
      <c r="AU1178" s="118"/>
      <c r="AV1178" s="118"/>
      <c r="AW1178" s="118"/>
      <c r="AX1178" s="118"/>
      <c r="AY1178" s="118"/>
      <c r="AZ1178" s="118"/>
      <c r="BA1178" s="118"/>
      <c r="BB1178" s="118"/>
      <c r="BC1178" s="118"/>
      <c r="BD1178" s="118"/>
      <c r="BE1178" s="118"/>
      <c r="BF1178" s="118"/>
      <c r="BG1178" s="118"/>
      <c r="BH1178" s="118"/>
      <c r="BI1178" s="118"/>
      <c r="BJ1178" s="118"/>
      <c r="BK1178" s="118"/>
      <c r="BL1178" s="118"/>
      <c r="BM1178" s="118"/>
      <c r="BN1178" s="118"/>
      <c r="BO1178" s="118"/>
      <c r="BP1178" s="118"/>
      <c r="BQ1178" s="118"/>
      <c r="BR1178" s="118"/>
      <c r="BS1178" s="118"/>
      <c r="BT1178" s="118"/>
      <c r="BU1178" s="118"/>
      <c r="BV1178" s="118"/>
      <c r="BW1178" s="118"/>
      <c r="BX1178" s="118"/>
      <c r="BY1178" s="118"/>
      <c r="BZ1178" s="118"/>
      <c r="CA1178" s="118"/>
      <c r="CB1178" s="118"/>
      <c r="CC1178" s="118"/>
      <c r="CD1178" s="118"/>
      <c r="CE1178" s="118"/>
      <c r="CF1178" s="118"/>
      <c r="CG1178" s="118"/>
      <c r="CH1178" s="118"/>
      <c r="CI1178" s="118"/>
      <c r="CJ1178" s="18"/>
      <c r="CK1178" s="50" t="s">
        <v>172</v>
      </c>
    </row>
    <row r="1179" spans="3:89" s="29" customFormat="1" ht="15" customHeight="1">
      <c r="C1179" s="207" t="s">
        <v>13</v>
      </c>
      <c r="D1179" s="206">
        <f>IF(D1178="","",INDEX($F$16:$CK$17,1,MATCH(D1178,$F$17:$CK$17,1)))</f>
        <v>42643</v>
      </c>
      <c r="F1179" s="206">
        <f>IF(F1178="","",INDEX($F$16:$CK$17,1,MATCH(F1178,$F$17:$CK$17,1)))</f>
        <v>42643</v>
      </c>
      <c r="G1179" s="206" t="str">
        <f>IF(G1178="","",INDEX($F$16:$CK$17,1,MATCH(G1178,$F$17:$CK$17,1)))</f>
        <v/>
      </c>
      <c r="H1179" s="118"/>
      <c r="I1179" s="118"/>
      <c r="J1179" s="118"/>
      <c r="K1179" s="118"/>
      <c r="L1179" s="118"/>
      <c r="M1179" s="118"/>
      <c r="N1179" s="118"/>
      <c r="O1179" s="118"/>
      <c r="P1179" s="118"/>
      <c r="Q1179" s="118"/>
      <c r="R1179" s="118"/>
      <c r="S1179" s="118"/>
      <c r="T1179" s="118"/>
      <c r="U1179" s="118"/>
      <c r="V1179" s="118"/>
      <c r="W1179" s="118"/>
      <c r="X1179" s="118"/>
      <c r="Y1179" s="118"/>
      <c r="Z1179" s="118"/>
      <c r="AA1179" s="118"/>
      <c r="AB1179" s="118"/>
      <c r="AC1179" s="118"/>
      <c r="AD1179" s="118"/>
      <c r="AE1179" s="118"/>
      <c r="AF1179" s="118"/>
      <c r="AG1179" s="118"/>
      <c r="AH1179" s="118"/>
      <c r="AI1179" s="118"/>
      <c r="AJ1179" s="118"/>
      <c r="AK1179" s="118"/>
      <c r="AL1179" s="118"/>
      <c r="AM1179" s="118"/>
      <c r="AN1179" s="118"/>
      <c r="AO1179" s="118"/>
      <c r="AP1179" s="118"/>
      <c r="AQ1179" s="118"/>
      <c r="AR1179" s="118"/>
      <c r="AS1179" s="118"/>
      <c r="AT1179" s="118"/>
      <c r="AU1179" s="118"/>
      <c r="AV1179" s="118"/>
      <c r="AW1179" s="118"/>
      <c r="AX1179" s="118"/>
      <c r="AY1179" s="118"/>
      <c r="AZ1179" s="118"/>
      <c r="BA1179" s="118"/>
      <c r="BB1179" s="118"/>
      <c r="BC1179" s="118"/>
      <c r="BD1179" s="118"/>
      <c r="BE1179" s="118"/>
      <c r="BF1179" s="118"/>
      <c r="BG1179" s="118"/>
      <c r="BH1179" s="118"/>
      <c r="BI1179" s="118"/>
      <c r="BJ1179" s="118"/>
      <c r="BK1179" s="118"/>
      <c r="BL1179" s="118"/>
      <c r="BM1179" s="118"/>
      <c r="BN1179" s="118"/>
      <c r="BO1179" s="118"/>
      <c r="BP1179" s="118"/>
      <c r="BQ1179" s="118"/>
      <c r="BR1179" s="118"/>
      <c r="BS1179" s="118"/>
      <c r="BT1179" s="118"/>
      <c r="BU1179" s="118"/>
      <c r="BV1179" s="118"/>
      <c r="BW1179" s="118"/>
      <c r="BX1179" s="118"/>
      <c r="BY1179" s="118"/>
      <c r="BZ1179" s="118"/>
      <c r="CA1179" s="118"/>
      <c r="CB1179" s="118"/>
      <c r="CC1179" s="118"/>
      <c r="CD1179" s="118"/>
      <c r="CE1179" s="118"/>
      <c r="CF1179" s="118"/>
      <c r="CG1179" s="118"/>
      <c r="CH1179" s="118"/>
      <c r="CI1179" s="118"/>
      <c r="CJ1179" s="18"/>
      <c r="CK1179" s="50" t="s">
        <v>172</v>
      </c>
    </row>
    <row r="1180" spans="3:89" s="29" customFormat="1" ht="15" customHeight="1">
      <c r="C1180" s="18"/>
      <c r="D1180" s="242"/>
      <c r="E1180" s="243"/>
      <c r="F1180" s="242"/>
      <c r="G1180" s="18"/>
      <c r="H1180" s="118"/>
      <c r="I1180" s="118"/>
      <c r="J1180" s="118"/>
      <c r="K1180" s="118"/>
      <c r="L1180" s="118"/>
      <c r="M1180" s="118"/>
      <c r="N1180" s="118"/>
      <c r="O1180" s="118"/>
      <c r="P1180" s="118"/>
      <c r="Q1180" s="118"/>
      <c r="R1180" s="118"/>
      <c r="S1180" s="118"/>
      <c r="T1180" s="118"/>
      <c r="U1180" s="118"/>
      <c r="V1180" s="118"/>
      <c r="W1180" s="118"/>
      <c r="X1180" s="118"/>
      <c r="Y1180" s="118"/>
      <c r="Z1180" s="118"/>
      <c r="AA1180" s="118"/>
      <c r="AB1180" s="118"/>
      <c r="AC1180" s="118"/>
      <c r="AD1180" s="118"/>
      <c r="AE1180" s="118"/>
      <c r="AF1180" s="118"/>
      <c r="AG1180" s="118"/>
      <c r="AH1180" s="118"/>
      <c r="AI1180" s="118"/>
      <c r="AJ1180" s="118"/>
      <c r="AK1180" s="118"/>
      <c r="AL1180" s="118"/>
      <c r="AM1180" s="118"/>
      <c r="AN1180" s="118"/>
      <c r="AO1180" s="118"/>
      <c r="AP1180" s="118"/>
      <c r="AQ1180" s="118"/>
      <c r="AR1180" s="118"/>
      <c r="AS1180" s="118"/>
      <c r="AT1180" s="118"/>
      <c r="AU1180" s="118"/>
      <c r="AV1180" s="118"/>
      <c r="AW1180" s="118"/>
      <c r="AX1180" s="118"/>
      <c r="AY1180" s="118"/>
      <c r="AZ1180" s="118"/>
      <c r="BA1180" s="118"/>
      <c r="BB1180" s="118"/>
      <c r="BC1180" s="118"/>
      <c r="BD1180" s="118"/>
      <c r="BE1180" s="118"/>
      <c r="BF1180" s="118"/>
      <c r="BG1180" s="118"/>
      <c r="BH1180" s="118"/>
      <c r="BI1180" s="118"/>
      <c r="BJ1180" s="118"/>
      <c r="BK1180" s="118"/>
      <c r="BL1180" s="118"/>
      <c r="BM1180" s="118"/>
      <c r="BN1180" s="118"/>
      <c r="BO1180" s="118"/>
      <c r="BP1180" s="118"/>
      <c r="BQ1180" s="118"/>
      <c r="BR1180" s="118"/>
      <c r="BS1180" s="118"/>
      <c r="BT1180" s="118"/>
      <c r="BU1180" s="118"/>
      <c r="BV1180" s="118"/>
      <c r="BW1180" s="118"/>
      <c r="BX1180" s="118"/>
      <c r="BY1180" s="118"/>
      <c r="BZ1180" s="118"/>
      <c r="CA1180" s="118"/>
      <c r="CB1180" s="118"/>
      <c r="CC1180" s="118"/>
      <c r="CD1180" s="118"/>
      <c r="CE1180" s="118"/>
      <c r="CF1180" s="118"/>
      <c r="CG1180" s="118"/>
      <c r="CH1180" s="118"/>
      <c r="CI1180" s="118"/>
      <c r="CJ1180" s="18"/>
      <c r="CK1180" s="50" t="s">
        <v>172</v>
      </c>
    </row>
    <row r="1181" spans="3:89" s="29" customFormat="1" ht="15" customHeight="1">
      <c r="C1181" s="34" t="s">
        <v>300</v>
      </c>
      <c r="D1181" s="281" t="s">
        <v>299</v>
      </c>
      <c r="E1181" s="280">
        <f>IF(D1181=F1181,0,1)</f>
        <v>0</v>
      </c>
      <c r="F1181" s="279" t="s">
        <v>299</v>
      </c>
      <c r="G1181" s="279" t="s">
        <v>298</v>
      </c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  <c r="R1181" s="118"/>
      <c r="S1181" s="118"/>
      <c r="T1181" s="118"/>
      <c r="U1181" s="118"/>
      <c r="V1181" s="118"/>
      <c r="W1181" s="118"/>
      <c r="X1181" s="118"/>
      <c r="Y1181" s="118"/>
      <c r="Z1181" s="118"/>
      <c r="AA1181" s="118"/>
      <c r="AB1181" s="118"/>
      <c r="AC1181" s="118"/>
      <c r="AD1181" s="118"/>
      <c r="AE1181" s="118"/>
      <c r="AF1181" s="118"/>
      <c r="AG1181" s="118"/>
      <c r="AH1181" s="118"/>
      <c r="AI1181" s="118"/>
      <c r="AJ1181" s="118"/>
      <c r="AK1181" s="118"/>
      <c r="AL1181" s="118"/>
      <c r="AM1181" s="118"/>
      <c r="AN1181" s="118"/>
      <c r="AO1181" s="118"/>
      <c r="AP1181" s="118"/>
      <c r="AQ1181" s="118"/>
      <c r="AR1181" s="118"/>
      <c r="AS1181" s="118"/>
      <c r="AT1181" s="118"/>
      <c r="AU1181" s="118"/>
      <c r="AV1181" s="118"/>
      <c r="AW1181" s="118"/>
      <c r="AX1181" s="118"/>
      <c r="AY1181" s="118"/>
      <c r="AZ1181" s="118"/>
      <c r="BA1181" s="118"/>
      <c r="BB1181" s="118"/>
      <c r="BC1181" s="118"/>
      <c r="BD1181" s="118"/>
      <c r="BE1181" s="118"/>
      <c r="BF1181" s="118"/>
      <c r="BG1181" s="118"/>
      <c r="BH1181" s="118"/>
      <c r="BI1181" s="118"/>
      <c r="BJ1181" s="118"/>
      <c r="BK1181" s="118"/>
      <c r="BL1181" s="118"/>
      <c r="BM1181" s="118"/>
      <c r="BN1181" s="118"/>
      <c r="BO1181" s="118"/>
      <c r="BP1181" s="118"/>
      <c r="BQ1181" s="118"/>
      <c r="BR1181" s="118"/>
      <c r="BS1181" s="118"/>
      <c r="BT1181" s="118"/>
      <c r="BU1181" s="118"/>
      <c r="BV1181" s="118"/>
      <c r="BW1181" s="118"/>
      <c r="BX1181" s="118"/>
      <c r="BY1181" s="118"/>
      <c r="BZ1181" s="118"/>
      <c r="CA1181" s="118"/>
      <c r="CB1181" s="118"/>
      <c r="CC1181" s="118"/>
      <c r="CD1181" s="118"/>
      <c r="CE1181" s="118"/>
      <c r="CF1181" s="118"/>
      <c r="CG1181" s="118"/>
      <c r="CH1181" s="118"/>
      <c r="CI1181" s="118"/>
      <c r="CJ1181" s="18"/>
      <c r="CK1181" s="50" t="s">
        <v>172</v>
      </c>
    </row>
    <row r="1182" spans="3:89" s="29" customFormat="1" ht="15" customHeight="1">
      <c r="C1182" s="34" t="s">
        <v>310</v>
      </c>
      <c r="D1182" s="281" t="s">
        <v>309</v>
      </c>
      <c r="E1182" s="280">
        <f>IF(D1182=F1182,0,1)</f>
        <v>1</v>
      </c>
      <c r="F1182" s="279" t="s">
        <v>151</v>
      </c>
      <c r="G1182" s="279" t="s">
        <v>309</v>
      </c>
      <c r="H1182" s="118"/>
      <c r="I1182" s="118"/>
      <c r="J1182" s="118"/>
      <c r="K1182" s="118"/>
      <c r="L1182" s="118"/>
      <c r="M1182" s="118"/>
      <c r="N1182" s="118"/>
      <c r="O1182" s="118"/>
      <c r="P1182" s="118"/>
      <c r="Q1182" s="118"/>
      <c r="R1182" s="118"/>
      <c r="S1182" s="118"/>
      <c r="T1182" s="118"/>
      <c r="U1182" s="118"/>
      <c r="V1182" s="118"/>
      <c r="W1182" s="118"/>
      <c r="X1182" s="118"/>
      <c r="Y1182" s="118"/>
      <c r="Z1182" s="118"/>
      <c r="AA1182" s="118"/>
      <c r="AB1182" s="118"/>
      <c r="AC1182" s="118"/>
      <c r="AD1182" s="118"/>
      <c r="AE1182" s="118"/>
      <c r="AF1182" s="118"/>
      <c r="AG1182" s="118"/>
      <c r="AH1182" s="118"/>
      <c r="AI1182" s="118"/>
      <c r="AJ1182" s="118"/>
      <c r="AK1182" s="118"/>
      <c r="AL1182" s="118"/>
      <c r="AM1182" s="118"/>
      <c r="AN1182" s="118"/>
      <c r="AO1182" s="118"/>
      <c r="AP1182" s="118"/>
      <c r="AQ1182" s="118"/>
      <c r="AR1182" s="118"/>
      <c r="AS1182" s="118"/>
      <c r="AT1182" s="118"/>
      <c r="AU1182" s="118"/>
      <c r="AV1182" s="118"/>
      <c r="AW1182" s="118"/>
      <c r="AX1182" s="118"/>
      <c r="AY1182" s="118"/>
      <c r="AZ1182" s="118"/>
      <c r="BA1182" s="118"/>
      <c r="BB1182" s="118"/>
      <c r="BC1182" s="118"/>
      <c r="BD1182" s="118"/>
      <c r="BE1182" s="118"/>
      <c r="BF1182" s="118"/>
      <c r="BG1182" s="118"/>
      <c r="BH1182" s="118"/>
      <c r="BI1182" s="118"/>
      <c r="BJ1182" s="118"/>
      <c r="BK1182" s="118"/>
      <c r="BL1182" s="118"/>
      <c r="BM1182" s="118"/>
      <c r="BN1182" s="118"/>
      <c r="BO1182" s="118"/>
      <c r="BP1182" s="118"/>
      <c r="BQ1182" s="118"/>
      <c r="BR1182" s="118"/>
      <c r="BS1182" s="118"/>
      <c r="BT1182" s="118"/>
      <c r="BU1182" s="118"/>
      <c r="BV1182" s="118"/>
      <c r="BW1182" s="118"/>
      <c r="BX1182" s="118"/>
      <c r="BY1182" s="118"/>
      <c r="BZ1182" s="118"/>
      <c r="CA1182" s="118"/>
      <c r="CB1182" s="118"/>
      <c r="CC1182" s="118"/>
      <c r="CD1182" s="118"/>
      <c r="CE1182" s="118"/>
      <c r="CF1182" s="118"/>
      <c r="CG1182" s="118"/>
      <c r="CH1182" s="118"/>
      <c r="CI1182" s="118"/>
      <c r="CJ1182" s="18"/>
      <c r="CK1182" s="50" t="s">
        <v>172</v>
      </c>
    </row>
    <row r="1183" spans="3:89" s="29" customFormat="1" ht="15" customHeight="1">
      <c r="D1183" s="242"/>
      <c r="E1183" s="243"/>
      <c r="F1183" s="242"/>
      <c r="G1183" s="18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  <c r="R1183" s="118"/>
      <c r="S1183" s="118"/>
      <c r="T1183" s="118"/>
      <c r="U1183" s="118"/>
      <c r="V1183" s="118"/>
      <c r="W1183" s="118"/>
      <c r="X1183" s="118"/>
      <c r="Y1183" s="118"/>
      <c r="Z1183" s="118"/>
      <c r="AA1183" s="118"/>
      <c r="AB1183" s="118"/>
      <c r="AC1183" s="118"/>
      <c r="AD1183" s="118"/>
      <c r="AE1183" s="118"/>
      <c r="AF1183" s="118"/>
      <c r="AG1183" s="118"/>
      <c r="AH1183" s="118"/>
      <c r="AI1183" s="118"/>
      <c r="AJ1183" s="118"/>
      <c r="AK1183" s="118"/>
      <c r="AL1183" s="118"/>
      <c r="AM1183" s="118"/>
      <c r="AN1183" s="118"/>
      <c r="AO1183" s="118"/>
      <c r="AP1183" s="118"/>
      <c r="AQ1183" s="118"/>
      <c r="AR1183" s="118"/>
      <c r="AS1183" s="118"/>
      <c r="AT1183" s="118"/>
      <c r="AU1183" s="118"/>
      <c r="AV1183" s="118"/>
      <c r="AW1183" s="118"/>
      <c r="AX1183" s="118"/>
      <c r="AY1183" s="118"/>
      <c r="AZ1183" s="118"/>
      <c r="BA1183" s="118"/>
      <c r="BB1183" s="118"/>
      <c r="BC1183" s="118"/>
      <c r="BD1183" s="118"/>
      <c r="BE1183" s="118"/>
      <c r="BF1183" s="118"/>
      <c r="BG1183" s="118"/>
      <c r="BH1183" s="118"/>
      <c r="BI1183" s="118"/>
      <c r="BJ1183" s="118"/>
      <c r="BK1183" s="118"/>
      <c r="BL1183" s="118"/>
      <c r="BM1183" s="118"/>
      <c r="BN1183" s="118"/>
      <c r="BO1183" s="118"/>
      <c r="BP1183" s="118"/>
      <c r="BQ1183" s="118"/>
      <c r="BR1183" s="118"/>
      <c r="BS1183" s="118"/>
      <c r="BT1183" s="118"/>
      <c r="BU1183" s="118"/>
      <c r="BV1183" s="118"/>
      <c r="BW1183" s="118"/>
      <c r="BX1183" s="118"/>
      <c r="BY1183" s="118"/>
      <c r="BZ1183" s="118"/>
      <c r="CA1183" s="118"/>
      <c r="CB1183" s="118"/>
      <c r="CC1183" s="118"/>
      <c r="CD1183" s="118"/>
      <c r="CE1183" s="118"/>
      <c r="CF1183" s="118"/>
      <c r="CG1183" s="118"/>
      <c r="CH1183" s="118"/>
      <c r="CI1183" s="118"/>
      <c r="CJ1183" s="18"/>
      <c r="CK1183" s="50" t="s">
        <v>172</v>
      </c>
    </row>
    <row r="1184" spans="3:89" s="29" customFormat="1" ht="15" customHeight="1">
      <c r="C1184" s="29" t="str">
        <f>F1171&amp;" "&amp;C1171</f>
        <v>Phase A Developer Overhead</v>
      </c>
      <c r="D1184" s="274">
        <f>IF(F1176="",0,F1176)</f>
        <v>1</v>
      </c>
      <c r="E1184" s="274">
        <f>IF(F1178="",0,F1178)</f>
        <v>18</v>
      </c>
      <c r="F1184" s="121">
        <f>F1173</f>
        <v>250000</v>
      </c>
      <c r="G1184" s="121">
        <f t="shared" ref="G1184:AL1184" si="494">IF(G$17="","",IF(AND(G$17&gt;=$D1184,G$17&lt;=$E1184),$F$1174/($E1184-$D1184+1),0))</f>
        <v>97222.222222222219</v>
      </c>
      <c r="H1184" s="121">
        <f t="shared" si="494"/>
        <v>97222.222222222219</v>
      </c>
      <c r="I1184" s="121">
        <f t="shared" si="494"/>
        <v>97222.222222222219</v>
      </c>
      <c r="J1184" s="121">
        <f t="shared" si="494"/>
        <v>97222.222222222219</v>
      </c>
      <c r="K1184" s="121">
        <f t="shared" si="494"/>
        <v>97222.222222222219</v>
      </c>
      <c r="L1184" s="121">
        <f t="shared" si="494"/>
        <v>97222.222222222219</v>
      </c>
      <c r="M1184" s="121">
        <f t="shared" si="494"/>
        <v>97222.222222222219</v>
      </c>
      <c r="N1184" s="121">
        <f t="shared" si="494"/>
        <v>97222.222222222219</v>
      </c>
      <c r="O1184" s="121">
        <f t="shared" si="494"/>
        <v>97222.222222222219</v>
      </c>
      <c r="P1184" s="121">
        <f t="shared" si="494"/>
        <v>97222.222222222219</v>
      </c>
      <c r="Q1184" s="121">
        <f t="shared" si="494"/>
        <v>97222.222222222219</v>
      </c>
      <c r="R1184" s="121">
        <f t="shared" si="494"/>
        <v>97222.222222222219</v>
      </c>
      <c r="S1184" s="121">
        <f t="shared" si="494"/>
        <v>97222.222222222219</v>
      </c>
      <c r="T1184" s="121">
        <f t="shared" si="494"/>
        <v>97222.222222222219</v>
      </c>
      <c r="U1184" s="121">
        <f t="shared" si="494"/>
        <v>97222.222222222219</v>
      </c>
      <c r="V1184" s="121">
        <f t="shared" si="494"/>
        <v>97222.222222222219</v>
      </c>
      <c r="W1184" s="121">
        <f t="shared" si="494"/>
        <v>97222.222222222219</v>
      </c>
      <c r="X1184" s="121">
        <f t="shared" si="494"/>
        <v>97222.222222222219</v>
      </c>
      <c r="Y1184" s="121">
        <f t="shared" si="494"/>
        <v>0</v>
      </c>
      <c r="Z1184" s="121">
        <f t="shared" si="494"/>
        <v>0</v>
      </c>
      <c r="AA1184" s="121">
        <f t="shared" si="494"/>
        <v>0</v>
      </c>
      <c r="AB1184" s="121">
        <f t="shared" si="494"/>
        <v>0</v>
      </c>
      <c r="AC1184" s="121">
        <f t="shared" si="494"/>
        <v>0</v>
      </c>
      <c r="AD1184" s="121">
        <f t="shared" si="494"/>
        <v>0</v>
      </c>
      <c r="AE1184" s="121">
        <f t="shared" si="494"/>
        <v>0</v>
      </c>
      <c r="AF1184" s="121">
        <f t="shared" si="494"/>
        <v>0</v>
      </c>
      <c r="AG1184" s="121">
        <f t="shared" si="494"/>
        <v>0</v>
      </c>
      <c r="AH1184" s="121">
        <f t="shared" si="494"/>
        <v>0</v>
      </c>
      <c r="AI1184" s="121">
        <f t="shared" si="494"/>
        <v>0</v>
      </c>
      <c r="AJ1184" s="121">
        <f t="shared" si="494"/>
        <v>0</v>
      </c>
      <c r="AK1184" s="121">
        <f t="shared" si="494"/>
        <v>0</v>
      </c>
      <c r="AL1184" s="121">
        <f t="shared" si="494"/>
        <v>0</v>
      </c>
      <c r="AM1184" s="121">
        <f t="shared" ref="AM1184:BR1184" si="495">IF(AM$17="","",IF(AND(AM$17&gt;=$D1184,AM$17&lt;=$E1184),$F$1174/($E1184-$D1184+1),0))</f>
        <v>0</v>
      </c>
      <c r="AN1184" s="121">
        <f t="shared" si="495"/>
        <v>0</v>
      </c>
      <c r="AO1184" s="121">
        <f t="shared" si="495"/>
        <v>0</v>
      </c>
      <c r="AP1184" s="121">
        <f t="shared" si="495"/>
        <v>0</v>
      </c>
      <c r="AQ1184" s="121">
        <f t="shared" si="495"/>
        <v>0</v>
      </c>
      <c r="AR1184" s="121">
        <f t="shared" si="495"/>
        <v>0</v>
      </c>
      <c r="AS1184" s="121">
        <f t="shared" si="495"/>
        <v>0</v>
      </c>
      <c r="AT1184" s="121">
        <f t="shared" si="495"/>
        <v>0</v>
      </c>
      <c r="AU1184" s="121">
        <f t="shared" si="495"/>
        <v>0</v>
      </c>
      <c r="AV1184" s="121">
        <f t="shared" si="495"/>
        <v>0</v>
      </c>
      <c r="AW1184" s="121">
        <f t="shared" si="495"/>
        <v>0</v>
      </c>
      <c r="AX1184" s="121">
        <f t="shared" si="495"/>
        <v>0</v>
      </c>
      <c r="AY1184" s="121">
        <f t="shared" si="495"/>
        <v>0</v>
      </c>
      <c r="AZ1184" s="121">
        <f t="shared" si="495"/>
        <v>0</v>
      </c>
      <c r="BA1184" s="121">
        <f t="shared" si="495"/>
        <v>0</v>
      </c>
      <c r="BB1184" s="121">
        <f t="shared" si="495"/>
        <v>0</v>
      </c>
      <c r="BC1184" s="121">
        <f t="shared" si="495"/>
        <v>0</v>
      </c>
      <c r="BD1184" s="121">
        <f t="shared" si="495"/>
        <v>0</v>
      </c>
      <c r="BE1184" s="121">
        <f t="shared" si="495"/>
        <v>0</v>
      </c>
      <c r="BF1184" s="121">
        <f t="shared" si="495"/>
        <v>0</v>
      </c>
      <c r="BG1184" s="121">
        <f t="shared" si="495"/>
        <v>0</v>
      </c>
      <c r="BH1184" s="121">
        <f t="shared" si="495"/>
        <v>0</v>
      </c>
      <c r="BI1184" s="121">
        <f t="shared" si="495"/>
        <v>0</v>
      </c>
      <c r="BJ1184" s="121">
        <f t="shared" si="495"/>
        <v>0</v>
      </c>
      <c r="BK1184" s="121">
        <f t="shared" si="495"/>
        <v>0</v>
      </c>
      <c r="BL1184" s="121">
        <f t="shared" si="495"/>
        <v>0</v>
      </c>
      <c r="BM1184" s="121">
        <f t="shared" si="495"/>
        <v>0</v>
      </c>
      <c r="BN1184" s="121">
        <f t="shared" si="495"/>
        <v>0</v>
      </c>
      <c r="BO1184" s="121" t="str">
        <f t="shared" si="495"/>
        <v/>
      </c>
      <c r="BP1184" s="121" t="str">
        <f t="shared" si="495"/>
        <v/>
      </c>
      <c r="BQ1184" s="121" t="str">
        <f t="shared" si="495"/>
        <v/>
      </c>
      <c r="BR1184" s="121" t="str">
        <f t="shared" si="495"/>
        <v/>
      </c>
      <c r="BS1184" s="121" t="str">
        <f t="shared" ref="BS1184:CI1184" si="496">IF(BS$17="","",IF(AND(BS$17&gt;=$D1184,BS$17&lt;=$E1184),$F$1174/($E1184-$D1184+1),0))</f>
        <v/>
      </c>
      <c r="BT1184" s="121" t="str">
        <f t="shared" si="496"/>
        <v/>
      </c>
      <c r="BU1184" s="121" t="str">
        <f t="shared" si="496"/>
        <v/>
      </c>
      <c r="BV1184" s="121" t="str">
        <f t="shared" si="496"/>
        <v/>
      </c>
      <c r="BW1184" s="121" t="str">
        <f t="shared" si="496"/>
        <v/>
      </c>
      <c r="BX1184" s="121" t="str">
        <f t="shared" si="496"/>
        <v/>
      </c>
      <c r="BY1184" s="121" t="str">
        <f t="shared" si="496"/>
        <v/>
      </c>
      <c r="BZ1184" s="121" t="str">
        <f t="shared" si="496"/>
        <v/>
      </c>
      <c r="CA1184" s="121" t="str">
        <f t="shared" si="496"/>
        <v/>
      </c>
      <c r="CB1184" s="121" t="str">
        <f t="shared" si="496"/>
        <v/>
      </c>
      <c r="CC1184" s="121" t="str">
        <f t="shared" si="496"/>
        <v/>
      </c>
      <c r="CD1184" s="121" t="str">
        <f t="shared" si="496"/>
        <v/>
      </c>
      <c r="CE1184" s="121" t="str">
        <f t="shared" si="496"/>
        <v/>
      </c>
      <c r="CF1184" s="121" t="str">
        <f t="shared" si="496"/>
        <v/>
      </c>
      <c r="CG1184" s="121" t="str">
        <f t="shared" si="496"/>
        <v/>
      </c>
      <c r="CH1184" s="121" t="str">
        <f t="shared" si="496"/>
        <v/>
      </c>
      <c r="CI1184" s="121" t="str">
        <f t="shared" si="496"/>
        <v/>
      </c>
      <c r="CJ1184" s="56">
        <f>SUM(F1184:CI1184)</f>
        <v>2000000.0000000005</v>
      </c>
      <c r="CK1184" s="50" t="s">
        <v>172</v>
      </c>
    </row>
    <row r="1185" spans="3:89" s="29" customFormat="1" ht="15" customHeight="1">
      <c r="C1185" s="29" t="str">
        <f>G1171&amp;" "&amp;C1171</f>
        <v>Phase B Developer Overhead</v>
      </c>
      <c r="D1185" s="273">
        <f>IF(G1176="",0,G1176)</f>
        <v>0</v>
      </c>
      <c r="E1185" s="273">
        <f>IF(G1178="",0,G1178)</f>
        <v>0</v>
      </c>
      <c r="F1185" s="121">
        <f>G1173</f>
        <v>0</v>
      </c>
      <c r="G1185" s="121">
        <f t="shared" ref="G1185:AL1185" si="497">IF(G$17="","",IF(AND(G$17&gt;=$D1185,G$17&lt;=$E1185),$G$1174/($E1185-$D1185+1),0))</f>
        <v>0</v>
      </c>
      <c r="H1185" s="121">
        <f t="shared" si="497"/>
        <v>0</v>
      </c>
      <c r="I1185" s="121">
        <f t="shared" si="497"/>
        <v>0</v>
      </c>
      <c r="J1185" s="121">
        <f t="shared" si="497"/>
        <v>0</v>
      </c>
      <c r="K1185" s="121">
        <f t="shared" si="497"/>
        <v>0</v>
      </c>
      <c r="L1185" s="121">
        <f t="shared" si="497"/>
        <v>0</v>
      </c>
      <c r="M1185" s="121">
        <f t="shared" si="497"/>
        <v>0</v>
      </c>
      <c r="N1185" s="121">
        <f t="shared" si="497"/>
        <v>0</v>
      </c>
      <c r="O1185" s="121">
        <f t="shared" si="497"/>
        <v>0</v>
      </c>
      <c r="P1185" s="121">
        <f t="shared" si="497"/>
        <v>0</v>
      </c>
      <c r="Q1185" s="121">
        <f t="shared" si="497"/>
        <v>0</v>
      </c>
      <c r="R1185" s="121">
        <f t="shared" si="497"/>
        <v>0</v>
      </c>
      <c r="S1185" s="121">
        <f t="shared" si="497"/>
        <v>0</v>
      </c>
      <c r="T1185" s="121">
        <f t="shared" si="497"/>
        <v>0</v>
      </c>
      <c r="U1185" s="121">
        <f t="shared" si="497"/>
        <v>0</v>
      </c>
      <c r="V1185" s="121">
        <f t="shared" si="497"/>
        <v>0</v>
      </c>
      <c r="W1185" s="121">
        <f t="shared" si="497"/>
        <v>0</v>
      </c>
      <c r="X1185" s="121">
        <f t="shared" si="497"/>
        <v>0</v>
      </c>
      <c r="Y1185" s="121">
        <f t="shared" si="497"/>
        <v>0</v>
      </c>
      <c r="Z1185" s="121">
        <f t="shared" si="497"/>
        <v>0</v>
      </c>
      <c r="AA1185" s="121">
        <f t="shared" si="497"/>
        <v>0</v>
      </c>
      <c r="AB1185" s="121">
        <f t="shared" si="497"/>
        <v>0</v>
      </c>
      <c r="AC1185" s="121">
        <f t="shared" si="497"/>
        <v>0</v>
      </c>
      <c r="AD1185" s="121">
        <f t="shared" si="497"/>
        <v>0</v>
      </c>
      <c r="AE1185" s="121">
        <f t="shared" si="497"/>
        <v>0</v>
      </c>
      <c r="AF1185" s="121">
        <f t="shared" si="497"/>
        <v>0</v>
      </c>
      <c r="AG1185" s="121">
        <f t="shared" si="497"/>
        <v>0</v>
      </c>
      <c r="AH1185" s="121">
        <f t="shared" si="497"/>
        <v>0</v>
      </c>
      <c r="AI1185" s="121">
        <f t="shared" si="497"/>
        <v>0</v>
      </c>
      <c r="AJ1185" s="121">
        <f t="shared" si="497"/>
        <v>0</v>
      </c>
      <c r="AK1185" s="121">
        <f t="shared" si="497"/>
        <v>0</v>
      </c>
      <c r="AL1185" s="121">
        <f t="shared" si="497"/>
        <v>0</v>
      </c>
      <c r="AM1185" s="121">
        <f t="shared" ref="AM1185:BR1185" si="498">IF(AM$17="","",IF(AND(AM$17&gt;=$D1185,AM$17&lt;=$E1185),$G$1174/($E1185-$D1185+1),0))</f>
        <v>0</v>
      </c>
      <c r="AN1185" s="121">
        <f t="shared" si="498"/>
        <v>0</v>
      </c>
      <c r="AO1185" s="121">
        <f t="shared" si="498"/>
        <v>0</v>
      </c>
      <c r="AP1185" s="121">
        <f t="shared" si="498"/>
        <v>0</v>
      </c>
      <c r="AQ1185" s="121">
        <f t="shared" si="498"/>
        <v>0</v>
      </c>
      <c r="AR1185" s="121">
        <f t="shared" si="498"/>
        <v>0</v>
      </c>
      <c r="AS1185" s="121">
        <f t="shared" si="498"/>
        <v>0</v>
      </c>
      <c r="AT1185" s="121">
        <f t="shared" si="498"/>
        <v>0</v>
      </c>
      <c r="AU1185" s="121">
        <f t="shared" si="498"/>
        <v>0</v>
      </c>
      <c r="AV1185" s="121">
        <f t="shared" si="498"/>
        <v>0</v>
      </c>
      <c r="AW1185" s="121">
        <f t="shared" si="498"/>
        <v>0</v>
      </c>
      <c r="AX1185" s="121">
        <f t="shared" si="498"/>
        <v>0</v>
      </c>
      <c r="AY1185" s="121">
        <f t="shared" si="498"/>
        <v>0</v>
      </c>
      <c r="AZ1185" s="121">
        <f t="shared" si="498"/>
        <v>0</v>
      </c>
      <c r="BA1185" s="121">
        <f t="shared" si="498"/>
        <v>0</v>
      </c>
      <c r="BB1185" s="121">
        <f t="shared" si="498"/>
        <v>0</v>
      </c>
      <c r="BC1185" s="121">
        <f t="shared" si="498"/>
        <v>0</v>
      </c>
      <c r="BD1185" s="121">
        <f t="shared" si="498"/>
        <v>0</v>
      </c>
      <c r="BE1185" s="121">
        <f t="shared" si="498"/>
        <v>0</v>
      </c>
      <c r="BF1185" s="121">
        <f t="shared" si="498"/>
        <v>0</v>
      </c>
      <c r="BG1185" s="121">
        <f t="shared" si="498"/>
        <v>0</v>
      </c>
      <c r="BH1185" s="121">
        <f t="shared" si="498"/>
        <v>0</v>
      </c>
      <c r="BI1185" s="121">
        <f t="shared" si="498"/>
        <v>0</v>
      </c>
      <c r="BJ1185" s="121">
        <f t="shared" si="498"/>
        <v>0</v>
      </c>
      <c r="BK1185" s="121">
        <f t="shared" si="498"/>
        <v>0</v>
      </c>
      <c r="BL1185" s="121">
        <f t="shared" si="498"/>
        <v>0</v>
      </c>
      <c r="BM1185" s="121">
        <f t="shared" si="498"/>
        <v>0</v>
      </c>
      <c r="BN1185" s="121">
        <f t="shared" si="498"/>
        <v>0</v>
      </c>
      <c r="BO1185" s="121" t="str">
        <f t="shared" si="498"/>
        <v/>
      </c>
      <c r="BP1185" s="121" t="str">
        <f t="shared" si="498"/>
        <v/>
      </c>
      <c r="BQ1185" s="121" t="str">
        <f t="shared" si="498"/>
        <v/>
      </c>
      <c r="BR1185" s="121" t="str">
        <f t="shared" si="498"/>
        <v/>
      </c>
      <c r="BS1185" s="121" t="str">
        <f t="shared" ref="BS1185:CI1185" si="499">IF(BS$17="","",IF(AND(BS$17&gt;=$D1185,BS$17&lt;=$E1185),$G$1174/($E1185-$D1185+1),0))</f>
        <v/>
      </c>
      <c r="BT1185" s="121" t="str">
        <f t="shared" si="499"/>
        <v/>
      </c>
      <c r="BU1185" s="121" t="str">
        <f t="shared" si="499"/>
        <v/>
      </c>
      <c r="BV1185" s="121" t="str">
        <f t="shared" si="499"/>
        <v/>
      </c>
      <c r="BW1185" s="121" t="str">
        <f t="shared" si="499"/>
        <v/>
      </c>
      <c r="BX1185" s="121" t="str">
        <f t="shared" si="499"/>
        <v/>
      </c>
      <c r="BY1185" s="121" t="str">
        <f t="shared" si="499"/>
        <v/>
      </c>
      <c r="BZ1185" s="121" t="str">
        <f t="shared" si="499"/>
        <v/>
      </c>
      <c r="CA1185" s="121" t="str">
        <f t="shared" si="499"/>
        <v/>
      </c>
      <c r="CB1185" s="121" t="str">
        <f t="shared" si="499"/>
        <v/>
      </c>
      <c r="CC1185" s="121" t="str">
        <f t="shared" si="499"/>
        <v/>
      </c>
      <c r="CD1185" s="121" t="str">
        <f t="shared" si="499"/>
        <v/>
      </c>
      <c r="CE1185" s="121" t="str">
        <f t="shared" si="499"/>
        <v/>
      </c>
      <c r="CF1185" s="121" t="str">
        <f t="shared" si="499"/>
        <v/>
      </c>
      <c r="CG1185" s="121" t="str">
        <f t="shared" si="499"/>
        <v/>
      </c>
      <c r="CH1185" s="121" t="str">
        <f t="shared" si="499"/>
        <v/>
      </c>
      <c r="CI1185" s="121" t="str">
        <f t="shared" si="499"/>
        <v/>
      </c>
      <c r="CJ1185" s="272">
        <f>SUM(F1185:CI1185)</f>
        <v>0</v>
      </c>
      <c r="CK1185" s="50" t="s">
        <v>172</v>
      </c>
    </row>
    <row r="1186" spans="3:89" s="29" customFormat="1" ht="15" customHeight="1">
      <c r="C1186" s="140" t="str">
        <f>"Total "&amp;C1171</f>
        <v>Total Developer Overhead</v>
      </c>
      <c r="D1186" s="270">
        <f>IF(D1176="",0,D1176)</f>
        <v>1</v>
      </c>
      <c r="E1186" s="270">
        <f>IF(D1178="",0,D1178)</f>
        <v>18</v>
      </c>
      <c r="F1186" s="278">
        <f>IF(F$17="","",IF($E$1181=0,SUM(F1184:F1185),D1173))</f>
        <v>250000</v>
      </c>
      <c r="G1186" s="278">
        <f t="shared" ref="G1186:AL1186" si="500">IF(G$17="","",IF($E$1181=0,SUM(G1184:G1185),IF(AND(G$17&gt;=$D1186,G$17&lt;=$E1186),$D$1174/($E1089-$D1089+1),0)))</f>
        <v>97222.222222222219</v>
      </c>
      <c r="H1186" s="278">
        <f t="shared" si="500"/>
        <v>97222.222222222219</v>
      </c>
      <c r="I1186" s="278">
        <f t="shared" si="500"/>
        <v>97222.222222222219</v>
      </c>
      <c r="J1186" s="278">
        <f t="shared" si="500"/>
        <v>97222.222222222219</v>
      </c>
      <c r="K1186" s="278">
        <f t="shared" si="500"/>
        <v>97222.222222222219</v>
      </c>
      <c r="L1186" s="278">
        <f t="shared" si="500"/>
        <v>97222.222222222219</v>
      </c>
      <c r="M1186" s="278">
        <f t="shared" si="500"/>
        <v>97222.222222222219</v>
      </c>
      <c r="N1186" s="278">
        <f t="shared" si="500"/>
        <v>97222.222222222219</v>
      </c>
      <c r="O1186" s="278">
        <f t="shared" si="500"/>
        <v>97222.222222222219</v>
      </c>
      <c r="P1186" s="278">
        <f t="shared" si="500"/>
        <v>97222.222222222219</v>
      </c>
      <c r="Q1186" s="278">
        <f t="shared" si="500"/>
        <v>97222.222222222219</v>
      </c>
      <c r="R1186" s="278">
        <f t="shared" si="500"/>
        <v>97222.222222222219</v>
      </c>
      <c r="S1186" s="278">
        <f t="shared" si="500"/>
        <v>97222.222222222219</v>
      </c>
      <c r="T1186" s="278">
        <f t="shared" si="500"/>
        <v>97222.222222222219</v>
      </c>
      <c r="U1186" s="278">
        <f t="shared" si="500"/>
        <v>97222.222222222219</v>
      </c>
      <c r="V1186" s="278">
        <f t="shared" si="500"/>
        <v>97222.222222222219</v>
      </c>
      <c r="W1186" s="278">
        <f t="shared" si="500"/>
        <v>97222.222222222219</v>
      </c>
      <c r="X1186" s="278">
        <f t="shared" si="500"/>
        <v>97222.222222222219</v>
      </c>
      <c r="Y1186" s="278">
        <f t="shared" si="500"/>
        <v>0</v>
      </c>
      <c r="Z1186" s="278">
        <f t="shared" si="500"/>
        <v>0</v>
      </c>
      <c r="AA1186" s="278">
        <f t="shared" si="500"/>
        <v>0</v>
      </c>
      <c r="AB1186" s="278">
        <f t="shared" si="500"/>
        <v>0</v>
      </c>
      <c r="AC1186" s="278">
        <f t="shared" si="500"/>
        <v>0</v>
      </c>
      <c r="AD1186" s="278">
        <f t="shared" si="500"/>
        <v>0</v>
      </c>
      <c r="AE1186" s="278">
        <f t="shared" si="500"/>
        <v>0</v>
      </c>
      <c r="AF1186" s="278">
        <f t="shared" si="500"/>
        <v>0</v>
      </c>
      <c r="AG1186" s="278">
        <f t="shared" si="500"/>
        <v>0</v>
      </c>
      <c r="AH1186" s="278">
        <f t="shared" si="500"/>
        <v>0</v>
      </c>
      <c r="AI1186" s="278">
        <f t="shared" si="500"/>
        <v>0</v>
      </c>
      <c r="AJ1186" s="278">
        <f t="shared" si="500"/>
        <v>0</v>
      </c>
      <c r="AK1186" s="278">
        <f t="shared" si="500"/>
        <v>0</v>
      </c>
      <c r="AL1186" s="278">
        <f t="shared" si="500"/>
        <v>0</v>
      </c>
      <c r="AM1186" s="278">
        <f t="shared" ref="AM1186:BR1186" si="501">IF(AM$17="","",IF($E$1181=0,SUM(AM1184:AM1185),IF(AND(AM$17&gt;=$D1186,AM$17&lt;=$E1186),$D$1174/($E1089-$D1089+1),0)))</f>
        <v>0</v>
      </c>
      <c r="AN1186" s="278">
        <f t="shared" si="501"/>
        <v>0</v>
      </c>
      <c r="AO1186" s="278">
        <f t="shared" si="501"/>
        <v>0</v>
      </c>
      <c r="AP1186" s="278">
        <f t="shared" si="501"/>
        <v>0</v>
      </c>
      <c r="AQ1186" s="278">
        <f t="shared" si="501"/>
        <v>0</v>
      </c>
      <c r="AR1186" s="278">
        <f t="shared" si="501"/>
        <v>0</v>
      </c>
      <c r="AS1186" s="278">
        <f t="shared" si="501"/>
        <v>0</v>
      </c>
      <c r="AT1186" s="278">
        <f t="shared" si="501"/>
        <v>0</v>
      </c>
      <c r="AU1186" s="278">
        <f t="shared" si="501"/>
        <v>0</v>
      </c>
      <c r="AV1186" s="278">
        <f t="shared" si="501"/>
        <v>0</v>
      </c>
      <c r="AW1186" s="278">
        <f t="shared" si="501"/>
        <v>0</v>
      </c>
      <c r="AX1186" s="278">
        <f t="shared" si="501"/>
        <v>0</v>
      </c>
      <c r="AY1186" s="278">
        <f t="shared" si="501"/>
        <v>0</v>
      </c>
      <c r="AZ1186" s="278">
        <f t="shared" si="501"/>
        <v>0</v>
      </c>
      <c r="BA1186" s="278">
        <f t="shared" si="501"/>
        <v>0</v>
      </c>
      <c r="BB1186" s="278">
        <f t="shared" si="501"/>
        <v>0</v>
      </c>
      <c r="BC1186" s="278">
        <f t="shared" si="501"/>
        <v>0</v>
      </c>
      <c r="BD1186" s="278">
        <f t="shared" si="501"/>
        <v>0</v>
      </c>
      <c r="BE1186" s="278">
        <f t="shared" si="501"/>
        <v>0</v>
      </c>
      <c r="BF1186" s="278">
        <f t="shared" si="501"/>
        <v>0</v>
      </c>
      <c r="BG1186" s="278">
        <f t="shared" si="501"/>
        <v>0</v>
      </c>
      <c r="BH1186" s="278">
        <f t="shared" si="501"/>
        <v>0</v>
      </c>
      <c r="BI1186" s="278">
        <f t="shared" si="501"/>
        <v>0</v>
      </c>
      <c r="BJ1186" s="278">
        <f t="shared" si="501"/>
        <v>0</v>
      </c>
      <c r="BK1186" s="278">
        <f t="shared" si="501"/>
        <v>0</v>
      </c>
      <c r="BL1186" s="278">
        <f t="shared" si="501"/>
        <v>0</v>
      </c>
      <c r="BM1186" s="278">
        <f t="shared" si="501"/>
        <v>0</v>
      </c>
      <c r="BN1186" s="278">
        <f t="shared" si="501"/>
        <v>0</v>
      </c>
      <c r="BO1186" s="278" t="str">
        <f t="shared" si="501"/>
        <v/>
      </c>
      <c r="BP1186" s="278" t="str">
        <f t="shared" si="501"/>
        <v/>
      </c>
      <c r="BQ1186" s="278" t="str">
        <f t="shared" si="501"/>
        <v/>
      </c>
      <c r="BR1186" s="278" t="str">
        <f t="shared" si="501"/>
        <v/>
      </c>
      <c r="BS1186" s="278" t="str">
        <f t="shared" ref="BS1186:CI1186" si="502">IF(BS$17="","",IF($E$1181=0,SUM(BS1184:BS1185),IF(AND(BS$17&gt;=$D1186,BS$17&lt;=$E1186),$D$1174/($E1089-$D1089+1),0)))</f>
        <v/>
      </c>
      <c r="BT1186" s="278" t="str">
        <f t="shared" si="502"/>
        <v/>
      </c>
      <c r="BU1186" s="278" t="str">
        <f t="shared" si="502"/>
        <v/>
      </c>
      <c r="BV1186" s="278" t="str">
        <f t="shared" si="502"/>
        <v/>
      </c>
      <c r="BW1186" s="278" t="str">
        <f t="shared" si="502"/>
        <v/>
      </c>
      <c r="BX1186" s="278" t="str">
        <f t="shared" si="502"/>
        <v/>
      </c>
      <c r="BY1186" s="278" t="str">
        <f t="shared" si="502"/>
        <v/>
      </c>
      <c r="BZ1186" s="278" t="str">
        <f t="shared" si="502"/>
        <v/>
      </c>
      <c r="CA1186" s="278" t="str">
        <f t="shared" si="502"/>
        <v/>
      </c>
      <c r="CB1186" s="278" t="str">
        <f t="shared" si="502"/>
        <v/>
      </c>
      <c r="CC1186" s="278" t="str">
        <f t="shared" si="502"/>
        <v/>
      </c>
      <c r="CD1186" s="278" t="str">
        <f t="shared" si="502"/>
        <v/>
      </c>
      <c r="CE1186" s="278" t="str">
        <f t="shared" si="502"/>
        <v/>
      </c>
      <c r="CF1186" s="278" t="str">
        <f t="shared" si="502"/>
        <v/>
      </c>
      <c r="CG1186" s="278" t="str">
        <f t="shared" si="502"/>
        <v/>
      </c>
      <c r="CH1186" s="278" t="str">
        <f t="shared" si="502"/>
        <v/>
      </c>
      <c r="CI1186" s="278" t="str">
        <f t="shared" si="502"/>
        <v/>
      </c>
      <c r="CJ1186" s="56">
        <f>SUM(F1186:CI1186)</f>
        <v>2000000.0000000005</v>
      </c>
      <c r="CK1186" s="50" t="s">
        <v>172</v>
      </c>
    </row>
    <row r="1187" spans="3:89" s="29" customFormat="1" ht="15" customHeight="1">
      <c r="C1187" s="34"/>
      <c r="D1187" s="289"/>
      <c r="E1187" s="289"/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U1187" s="121"/>
      <c r="V1187" s="121"/>
      <c r="W1187" s="121"/>
      <c r="X1187" s="121"/>
      <c r="Y1187" s="121"/>
      <c r="Z1187" s="121"/>
      <c r="AA1187" s="121"/>
      <c r="AB1187" s="121"/>
      <c r="AC1187" s="121"/>
      <c r="AD1187" s="121"/>
      <c r="AE1187" s="121"/>
      <c r="AF1187" s="121"/>
      <c r="AG1187" s="121"/>
      <c r="AH1187" s="121"/>
      <c r="AI1187" s="121"/>
      <c r="AJ1187" s="121"/>
      <c r="AK1187" s="121"/>
      <c r="AL1187" s="121"/>
      <c r="AM1187" s="121"/>
      <c r="AN1187" s="121"/>
      <c r="AO1187" s="121"/>
      <c r="AP1187" s="121"/>
      <c r="AQ1187" s="121"/>
      <c r="AR1187" s="121"/>
      <c r="AS1187" s="121"/>
      <c r="AT1187" s="121"/>
      <c r="AU1187" s="121"/>
      <c r="AV1187" s="121"/>
      <c r="AW1187" s="121"/>
      <c r="AX1187" s="121"/>
      <c r="AY1187" s="121"/>
      <c r="AZ1187" s="121"/>
      <c r="BA1187" s="121"/>
      <c r="BB1187" s="121"/>
      <c r="BC1187" s="121"/>
      <c r="BD1187" s="121"/>
      <c r="BE1187" s="121"/>
      <c r="BF1187" s="121"/>
      <c r="BG1187" s="121"/>
      <c r="BH1187" s="121"/>
      <c r="BI1187" s="121"/>
      <c r="BJ1187" s="121"/>
      <c r="BK1187" s="121"/>
      <c r="BL1187" s="121"/>
      <c r="BM1187" s="121"/>
      <c r="BN1187" s="121"/>
      <c r="BO1187" s="121"/>
      <c r="BP1187" s="121"/>
      <c r="BQ1187" s="121"/>
      <c r="BR1187" s="121"/>
      <c r="BS1187" s="121"/>
      <c r="BT1187" s="121"/>
      <c r="BU1187" s="121"/>
      <c r="BV1187" s="121"/>
      <c r="BW1187" s="121"/>
      <c r="BX1187" s="121"/>
      <c r="BY1187" s="121"/>
      <c r="BZ1187" s="121"/>
      <c r="CA1187" s="121"/>
      <c r="CB1187" s="121"/>
      <c r="CC1187" s="121"/>
      <c r="CD1187" s="121"/>
      <c r="CE1187" s="121"/>
      <c r="CF1187" s="121"/>
      <c r="CG1187" s="121"/>
      <c r="CH1187" s="121"/>
      <c r="CI1187" s="121"/>
      <c r="CJ1187" s="18"/>
      <c r="CK1187" s="50" t="s">
        <v>172</v>
      </c>
    </row>
    <row r="1188" spans="3:89" s="29" customFormat="1" ht="15" customHeight="1">
      <c r="C1188" s="120"/>
      <c r="D1188" s="242"/>
      <c r="E1188" s="243"/>
      <c r="F1188" s="242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  <c r="BD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18"/>
      <c r="BX1188" s="18"/>
      <c r="BY1188" s="18"/>
      <c r="BZ1188" s="18"/>
      <c r="CA1188" s="18"/>
      <c r="CB1188" s="18"/>
      <c r="CC1188" s="18"/>
      <c r="CD1188" s="18"/>
      <c r="CE1188" s="18"/>
      <c r="CF1188" s="18"/>
      <c r="CG1188" s="18"/>
      <c r="CH1188" s="18"/>
      <c r="CI1188" s="18"/>
      <c r="CJ1188" s="18"/>
      <c r="CK1188" s="50" t="s">
        <v>172</v>
      </c>
    </row>
    <row r="1189" spans="3:89" s="29" customFormat="1" ht="15" customHeight="1">
      <c r="C1189" s="161" t="s">
        <v>308</v>
      </c>
      <c r="D1189" s="161"/>
      <c r="E1189" s="161"/>
      <c r="F1189" s="161"/>
      <c r="G1189" s="161"/>
      <c r="H1189" s="161"/>
      <c r="I1189" s="161"/>
      <c r="J1189" s="161"/>
      <c r="K1189" s="161"/>
      <c r="L1189" s="161"/>
      <c r="M1189" s="161"/>
      <c r="N1189" s="161"/>
      <c r="O1189" s="161"/>
      <c r="P1189" s="161"/>
      <c r="Q1189" s="161"/>
      <c r="R1189" s="161"/>
      <c r="S1189" s="161"/>
      <c r="T1189" s="161"/>
      <c r="U1189" s="161"/>
      <c r="V1189" s="161"/>
      <c r="W1189" s="161"/>
      <c r="X1189" s="161"/>
      <c r="Y1189" s="161"/>
      <c r="Z1189" s="161"/>
      <c r="AA1189" s="161"/>
      <c r="AB1189" s="161"/>
      <c r="AC1189" s="161"/>
      <c r="AD1189" s="161"/>
      <c r="AE1189" s="161"/>
      <c r="AF1189" s="161"/>
      <c r="AG1189" s="161"/>
      <c r="AH1189" s="161"/>
      <c r="AI1189" s="161"/>
      <c r="AJ1189" s="161"/>
      <c r="AK1189" s="161"/>
      <c r="AL1189" s="161"/>
      <c r="AM1189" s="161"/>
      <c r="AN1189" s="161"/>
      <c r="AO1189" s="161"/>
      <c r="AP1189" s="161"/>
      <c r="AQ1189" s="161"/>
      <c r="AR1189" s="161"/>
      <c r="AS1189" s="161"/>
      <c r="AT1189" s="161"/>
      <c r="AU1189" s="161"/>
      <c r="AV1189" s="161"/>
      <c r="AW1189" s="161"/>
      <c r="AX1189" s="161"/>
      <c r="AY1189" s="161"/>
      <c r="AZ1189" s="161"/>
      <c r="BA1189" s="161"/>
      <c r="BB1189" s="161"/>
      <c r="BC1189" s="161"/>
      <c r="BD1189" s="161"/>
      <c r="BE1189" s="161"/>
      <c r="BF1189" s="161"/>
      <c r="BG1189" s="161"/>
      <c r="BH1189" s="161"/>
      <c r="BI1189" s="161"/>
      <c r="BJ1189" s="161"/>
      <c r="BK1189" s="161"/>
      <c r="BL1189" s="161"/>
      <c r="BM1189" s="161"/>
      <c r="BN1189" s="161"/>
      <c r="BO1189" s="161"/>
      <c r="BP1189" s="161"/>
      <c r="BQ1189" s="161"/>
      <c r="BR1189" s="161"/>
      <c r="BS1189" s="161"/>
      <c r="BT1189" s="161"/>
      <c r="BU1189" s="161"/>
      <c r="BV1189" s="161"/>
      <c r="BW1189" s="161"/>
      <c r="BX1189" s="161"/>
      <c r="BY1189" s="161"/>
      <c r="BZ1189" s="161"/>
      <c r="CA1189" s="161"/>
      <c r="CB1189" s="161"/>
      <c r="CC1189" s="161"/>
      <c r="CD1189" s="161"/>
      <c r="CE1189" s="161"/>
      <c r="CF1189" s="161"/>
      <c r="CG1189" s="161"/>
      <c r="CH1189" s="161"/>
      <c r="CI1189" s="161"/>
      <c r="CJ1189" s="161"/>
      <c r="CK1189" s="50" t="s">
        <v>172</v>
      </c>
    </row>
    <row r="1190" spans="3:89" s="29" customFormat="1" ht="15" customHeight="1">
      <c r="C1190" s="120"/>
      <c r="D1190" s="242"/>
      <c r="E1190" s="243"/>
      <c r="F1190" s="242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  <c r="BD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18"/>
      <c r="BX1190" s="18"/>
      <c r="BY1190" s="18"/>
      <c r="BZ1190" s="18"/>
      <c r="CA1190" s="18"/>
      <c r="CB1190" s="18"/>
      <c r="CC1190" s="18"/>
      <c r="CD1190" s="18"/>
      <c r="CE1190" s="18"/>
      <c r="CF1190" s="18"/>
      <c r="CG1190" s="18"/>
      <c r="CH1190" s="18"/>
      <c r="CI1190" s="18"/>
      <c r="CJ1190" s="18"/>
      <c r="CK1190" s="50" t="s">
        <v>172</v>
      </c>
    </row>
    <row r="1191" spans="3:89" s="29" customFormat="1" ht="15" customHeight="1">
      <c r="C1191" s="266" t="s">
        <v>307</v>
      </c>
      <c r="D1191" s="249" t="s">
        <v>296</v>
      </c>
      <c r="E1191" s="249" t="s">
        <v>303</v>
      </c>
      <c r="F1191" s="265" t="s">
        <v>295</v>
      </c>
      <c r="G1191" s="264" t="s">
        <v>294</v>
      </c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  <c r="BD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18"/>
      <c r="BQ1191" s="18"/>
      <c r="BR1191" s="18"/>
      <c r="BS1191" s="18"/>
      <c r="BT1191" s="18"/>
      <c r="BU1191" s="18"/>
      <c r="BV1191" s="18"/>
      <c r="BW1191" s="18"/>
      <c r="BX1191" s="18"/>
      <c r="BY1191" s="18"/>
      <c r="BZ1191" s="18"/>
      <c r="CA1191" s="18"/>
      <c r="CB1191" s="18"/>
      <c r="CC1191" s="18"/>
      <c r="CD1191" s="18"/>
      <c r="CE1191" s="18"/>
      <c r="CF1191" s="18"/>
      <c r="CG1191" s="18"/>
      <c r="CH1191" s="18"/>
      <c r="CI1191" s="18"/>
      <c r="CJ1191" s="18"/>
      <c r="CK1191" s="50" t="s">
        <v>172</v>
      </c>
    </row>
    <row r="1192" spans="3:89" s="29" customFormat="1" ht="15" customHeight="1">
      <c r="C1192" s="29" t="str">
        <f>C686</f>
        <v>Total Budgeted Hard Costs</v>
      </c>
      <c r="D1192" s="246">
        <f>D686</f>
        <v>40067000</v>
      </c>
      <c r="E1192" s="246"/>
      <c r="F1192" s="246">
        <f>F686</f>
        <v>40067000</v>
      </c>
      <c r="G1192" s="246">
        <f>G686</f>
        <v>0</v>
      </c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  <c r="BD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8"/>
      <c r="BQ1192" s="18"/>
      <c r="BR1192" s="18"/>
      <c r="BS1192" s="18"/>
      <c r="BT1192" s="18"/>
      <c r="BU1192" s="18"/>
      <c r="BV1192" s="18"/>
      <c r="BW1192" s="18"/>
      <c r="BX1192" s="18"/>
      <c r="BY1192" s="18"/>
      <c r="BZ1192" s="18"/>
      <c r="CA1192" s="18"/>
      <c r="CB1192" s="18"/>
      <c r="CC1192" s="18"/>
      <c r="CD1192" s="18"/>
      <c r="CE1192" s="18"/>
      <c r="CF1192" s="18"/>
      <c r="CG1192" s="18"/>
      <c r="CH1192" s="18"/>
      <c r="CI1192" s="18"/>
      <c r="CJ1192" s="18"/>
      <c r="CK1192" s="50" t="s">
        <v>172</v>
      </c>
    </row>
    <row r="1193" spans="3:89" s="29" customFormat="1" ht="15" customHeight="1">
      <c r="C1193" s="29" t="str">
        <f>C1244</f>
        <v>Total Development Soft Costs</v>
      </c>
      <c r="D1193" s="287">
        <f>D1244</f>
        <v>16104000</v>
      </c>
      <c r="E1193" s="288"/>
      <c r="F1193" s="287">
        <f>F1244</f>
        <v>16104000</v>
      </c>
      <c r="G1193" s="287">
        <f>G1244</f>
        <v>0</v>
      </c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  <c r="BD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18"/>
      <c r="BQ1193" s="18"/>
      <c r="BR1193" s="18"/>
      <c r="BS1193" s="18"/>
      <c r="BT1193" s="18"/>
      <c r="BU1193" s="18"/>
      <c r="BV1193" s="18"/>
      <c r="BW1193" s="18"/>
      <c r="BX1193" s="18"/>
      <c r="BY1193" s="18"/>
      <c r="BZ1193" s="18"/>
      <c r="CA1193" s="18"/>
      <c r="CB1193" s="18"/>
      <c r="CC1193" s="18"/>
      <c r="CD1193" s="18"/>
      <c r="CE1193" s="18"/>
      <c r="CF1193" s="18"/>
      <c r="CG1193" s="18"/>
      <c r="CH1193" s="18"/>
      <c r="CI1193" s="18"/>
      <c r="CJ1193" s="18"/>
      <c r="CK1193" s="50" t="s">
        <v>172</v>
      </c>
    </row>
    <row r="1194" spans="3:89" s="29" customFormat="1" ht="15" customHeight="1">
      <c r="C1194" s="140" t="s">
        <v>216</v>
      </c>
      <c r="D1194" s="118">
        <f>SUM(D1192:D1193)</f>
        <v>56171000</v>
      </c>
      <c r="E1194" s="118"/>
      <c r="F1194" s="118">
        <f>SUM(F1192:F1193)</f>
        <v>56171000</v>
      </c>
      <c r="G1194" s="118">
        <f>SUM(G1192:G1193)</f>
        <v>0</v>
      </c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  <c r="BD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8"/>
      <c r="BQ1194" s="18"/>
      <c r="BR1194" s="18"/>
      <c r="BS1194" s="18"/>
      <c r="BT1194" s="18"/>
      <c r="BU1194" s="18"/>
      <c r="BV1194" s="1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  <c r="CH1194" s="18"/>
      <c r="CI1194" s="18"/>
      <c r="CJ1194" s="18"/>
      <c r="CK1194" s="50" t="s">
        <v>172</v>
      </c>
    </row>
    <row r="1195" spans="3:89" s="29" customFormat="1" ht="15" customHeight="1">
      <c r="C1195" s="29" t="s">
        <v>306</v>
      </c>
      <c r="D1195" s="94">
        <v>0</v>
      </c>
      <c r="E1195" s="285"/>
      <c r="F1195" s="94">
        <v>0</v>
      </c>
      <c r="G1195" s="94">
        <v>0</v>
      </c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  <c r="CH1195" s="18"/>
      <c r="CI1195" s="18"/>
      <c r="CJ1195" s="18"/>
      <c r="CK1195" s="50" t="s">
        <v>172</v>
      </c>
    </row>
    <row r="1196" spans="3:89" s="29" customFormat="1" ht="15" customHeight="1">
      <c r="C1196" s="29" t="s">
        <v>305</v>
      </c>
      <c r="D1196" s="118">
        <f>D1194*D1195</f>
        <v>0</v>
      </c>
      <c r="E1196" s="118"/>
      <c r="F1196" s="118">
        <f>F1194*F1195</f>
        <v>0</v>
      </c>
      <c r="G1196" s="118">
        <f>G1194*G1195</f>
        <v>0</v>
      </c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  <c r="BD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8"/>
      <c r="BQ1196" s="18"/>
      <c r="BR1196" s="18"/>
      <c r="BS1196" s="18"/>
      <c r="BT1196" s="18"/>
      <c r="BU1196" s="18"/>
      <c r="BV1196" s="1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  <c r="CH1196" s="18"/>
      <c r="CI1196" s="18"/>
      <c r="CJ1196" s="18"/>
      <c r="CK1196" s="50" t="s">
        <v>172</v>
      </c>
    </row>
    <row r="1197" spans="3:89" s="29" customFormat="1" ht="15" customHeight="1">
      <c r="D1197" s="283"/>
      <c r="E1197" s="285"/>
      <c r="F1197" s="284"/>
      <c r="G1197" s="283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18"/>
      <c r="BQ1197" s="18"/>
      <c r="BR1197" s="18"/>
      <c r="BS1197" s="18"/>
      <c r="BT1197" s="18"/>
      <c r="BU1197" s="18"/>
      <c r="BV1197" s="1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  <c r="CH1197" s="18"/>
      <c r="CI1197" s="18"/>
      <c r="CJ1197" s="18"/>
      <c r="CK1197" s="50" t="s">
        <v>172</v>
      </c>
    </row>
    <row r="1198" spans="3:89" s="29" customFormat="1" ht="15" customHeight="1">
      <c r="C1198" s="34" t="str">
        <f>C1191&amp;" Start Period"</f>
        <v>Development Fees Start Period</v>
      </c>
      <c r="D1198" s="282">
        <f>MIN(F1198:G1198)</f>
        <v>0</v>
      </c>
      <c r="F1198" s="282">
        <v>0</v>
      </c>
      <c r="G1198" s="282">
        <v>0</v>
      </c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/>
      <c r="BD1198" s="18"/>
      <c r="BE1198" s="18"/>
      <c r="BF1198" s="18"/>
      <c r="BG1198" s="18"/>
      <c r="BH1198" s="18"/>
      <c r="BI1198" s="18"/>
      <c r="BJ1198" s="18"/>
      <c r="BK1198" s="18"/>
      <c r="BL1198" s="18"/>
      <c r="BM1198" s="18"/>
      <c r="BN1198" s="18"/>
      <c r="BO1198" s="18"/>
      <c r="BP1198" s="18"/>
      <c r="BQ1198" s="18"/>
      <c r="BR1198" s="18"/>
      <c r="BS1198" s="18"/>
      <c r="BT1198" s="18"/>
      <c r="BU1198" s="18"/>
      <c r="BV1198" s="18"/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  <c r="CH1198" s="18"/>
      <c r="CI1198" s="18"/>
      <c r="CJ1198" s="18"/>
      <c r="CK1198" s="50" t="s">
        <v>172</v>
      </c>
    </row>
    <row r="1199" spans="3:89" s="29" customFormat="1" ht="15" customHeight="1">
      <c r="C1199" s="207" t="s">
        <v>13</v>
      </c>
      <c r="D1199" s="206">
        <f>IF(D1198="","",INDEX($F$16:$CK$17,1,MATCH(D1198,$F$17:$CK$17,1)))</f>
        <v>42094</v>
      </c>
      <c r="F1199" s="206">
        <f>IF(F1198="","",INDEX($F$16:$CK$17,1,MATCH(F1198,$F$17:$CK$17,1)))</f>
        <v>42094</v>
      </c>
      <c r="G1199" s="206">
        <f>IF(G1198="","",INDEX($F$16:$CK$17,1,MATCH(G1198,$F$17:$CK$17,1)))</f>
        <v>42094</v>
      </c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/>
      <c r="BD1199" s="18"/>
      <c r="BE1199" s="18"/>
      <c r="BF1199" s="18"/>
      <c r="BG1199" s="18"/>
      <c r="BH1199" s="18"/>
      <c r="BI1199" s="18"/>
      <c r="BJ1199" s="18"/>
      <c r="BK1199" s="18"/>
      <c r="BL1199" s="18"/>
      <c r="BM1199" s="18"/>
      <c r="BN1199" s="18"/>
      <c r="BO1199" s="18"/>
      <c r="BP1199" s="18"/>
      <c r="BQ1199" s="18"/>
      <c r="BR1199" s="18"/>
      <c r="BS1199" s="18"/>
      <c r="BT1199" s="18"/>
      <c r="BU1199" s="18"/>
      <c r="BV1199" s="18"/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  <c r="CH1199" s="18"/>
      <c r="CI1199" s="18"/>
      <c r="CJ1199" s="18"/>
      <c r="CK1199" s="50" t="s">
        <v>172</v>
      </c>
    </row>
    <row r="1200" spans="3:89" s="29" customFormat="1" ht="15" customHeight="1">
      <c r="C1200" s="34" t="str">
        <f>C1191&amp;" End Period"</f>
        <v>Development Fees End Period</v>
      </c>
      <c r="D1200" s="282">
        <f>MAX(F1200:G1200)</f>
        <v>0</v>
      </c>
      <c r="F1200" s="282">
        <v>0</v>
      </c>
      <c r="G1200" s="282">
        <v>0</v>
      </c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  <c r="BF1200" s="18"/>
      <c r="BG1200" s="18"/>
      <c r="BH1200" s="18"/>
      <c r="BI1200" s="18"/>
      <c r="BJ1200" s="18"/>
      <c r="BK1200" s="18"/>
      <c r="BL1200" s="18"/>
      <c r="BM1200" s="18"/>
      <c r="BN1200" s="18"/>
      <c r="BO1200" s="18"/>
      <c r="BP1200" s="18"/>
      <c r="BQ1200" s="18"/>
      <c r="BR1200" s="18"/>
      <c r="BS1200" s="18"/>
      <c r="BT1200" s="18"/>
      <c r="BU1200" s="18"/>
      <c r="BV1200" s="18"/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  <c r="CH1200" s="18"/>
      <c r="CI1200" s="18"/>
      <c r="CJ1200" s="18"/>
      <c r="CK1200" s="50" t="s">
        <v>172</v>
      </c>
    </row>
    <row r="1201" spans="3:89" s="29" customFormat="1" ht="15" customHeight="1">
      <c r="C1201" s="207" t="s">
        <v>13</v>
      </c>
      <c r="D1201" s="206">
        <f>IF(D1200="","",INDEX($F$16:$CK$17,1,MATCH(D1200,$F$17:$CK$17,1)))</f>
        <v>42094</v>
      </c>
      <c r="F1201" s="206">
        <f>IF(F1200="","",INDEX($F$16:$CK$17,1,MATCH(F1200,$F$17:$CK$17,1)))</f>
        <v>42094</v>
      </c>
      <c r="G1201" s="206">
        <f>IF(G1200="","",INDEX($F$16:$CK$17,1,MATCH(G1200,$F$17:$CK$17,1)))</f>
        <v>42094</v>
      </c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/>
      <c r="BD1201" s="18"/>
      <c r="BE1201" s="18"/>
      <c r="BF1201" s="18"/>
      <c r="BG1201" s="18"/>
      <c r="BH1201" s="18"/>
      <c r="BI1201" s="18"/>
      <c r="BJ1201" s="18"/>
      <c r="BK1201" s="18"/>
      <c r="BL1201" s="18"/>
      <c r="BM1201" s="18"/>
      <c r="BN1201" s="18"/>
      <c r="BO1201" s="18"/>
      <c r="BP1201" s="18"/>
      <c r="BQ1201" s="18"/>
      <c r="BR1201" s="18"/>
      <c r="BS1201" s="18"/>
      <c r="BT1201" s="18"/>
      <c r="BU1201" s="18"/>
      <c r="BV1201" s="18"/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  <c r="CH1201" s="18"/>
      <c r="CI1201" s="18"/>
      <c r="CJ1201" s="18"/>
      <c r="CK1201" s="50" t="s">
        <v>172</v>
      </c>
    </row>
    <row r="1202" spans="3:89" s="29" customFormat="1" ht="15" customHeight="1">
      <c r="C1202" s="207"/>
      <c r="D1202" s="242"/>
      <c r="E1202" s="243"/>
      <c r="F1202" s="242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  <c r="CH1202" s="18"/>
      <c r="CI1202" s="18"/>
      <c r="CJ1202" s="18"/>
      <c r="CK1202" s="50" t="s">
        <v>172</v>
      </c>
    </row>
    <row r="1203" spans="3:89" s="29" customFormat="1" ht="15" customHeight="1">
      <c r="C1203" s="34" t="s">
        <v>300</v>
      </c>
      <c r="D1203" s="281" t="s">
        <v>299</v>
      </c>
      <c r="E1203" s="280">
        <f>IF(D1203=F1203,0,1)</f>
        <v>0</v>
      </c>
      <c r="F1203" s="279" t="s">
        <v>299</v>
      </c>
      <c r="G1203" s="279" t="s">
        <v>298</v>
      </c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8"/>
      <c r="BL1203" s="18"/>
      <c r="BM1203" s="18"/>
      <c r="BN1203" s="18"/>
      <c r="BO1203" s="18"/>
      <c r="BP1203" s="18"/>
      <c r="BQ1203" s="18"/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  <c r="CH1203" s="18"/>
      <c r="CI1203" s="18"/>
      <c r="CJ1203" s="18"/>
      <c r="CK1203" s="50" t="s">
        <v>172</v>
      </c>
    </row>
    <row r="1204" spans="3:89" s="29" customFormat="1" ht="15" customHeight="1">
      <c r="D1204" s="242"/>
      <c r="E1204" s="243"/>
      <c r="F1204" s="242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8"/>
      <c r="CI1204" s="18"/>
      <c r="CJ1204" s="18"/>
      <c r="CK1204" s="50" t="s">
        <v>172</v>
      </c>
    </row>
    <row r="1205" spans="3:89" s="29" customFormat="1" ht="15" customHeight="1">
      <c r="C1205" s="34" t="str">
        <f>F1191&amp;" "&amp;C1191</f>
        <v>Phase A Development Fees</v>
      </c>
      <c r="D1205" s="274">
        <f>IF(F1198="",0,F1198)</f>
        <v>0</v>
      </c>
      <c r="E1205" s="274">
        <f>IF(F1200="",0,F1200)</f>
        <v>0</v>
      </c>
      <c r="F1205" s="121">
        <f t="shared" ref="F1205:AK1205" si="503">IF(F$17="","",IF(AND(F$17&gt;=$D1205,F$17&lt;=$E1205),$F$1196/($E1205-$D1205+1)))</f>
        <v>0</v>
      </c>
      <c r="G1205" s="121" t="b">
        <f t="shared" si="503"/>
        <v>0</v>
      </c>
      <c r="H1205" s="121" t="b">
        <f t="shared" si="503"/>
        <v>0</v>
      </c>
      <c r="I1205" s="121" t="b">
        <f t="shared" si="503"/>
        <v>0</v>
      </c>
      <c r="J1205" s="121" t="b">
        <f t="shared" si="503"/>
        <v>0</v>
      </c>
      <c r="K1205" s="121" t="b">
        <f t="shared" si="503"/>
        <v>0</v>
      </c>
      <c r="L1205" s="121" t="b">
        <f t="shared" si="503"/>
        <v>0</v>
      </c>
      <c r="M1205" s="121" t="b">
        <f t="shared" si="503"/>
        <v>0</v>
      </c>
      <c r="N1205" s="121" t="b">
        <f t="shared" si="503"/>
        <v>0</v>
      </c>
      <c r="O1205" s="121" t="b">
        <f t="shared" si="503"/>
        <v>0</v>
      </c>
      <c r="P1205" s="121" t="b">
        <f t="shared" si="503"/>
        <v>0</v>
      </c>
      <c r="Q1205" s="121" t="b">
        <f t="shared" si="503"/>
        <v>0</v>
      </c>
      <c r="R1205" s="121" t="b">
        <f t="shared" si="503"/>
        <v>0</v>
      </c>
      <c r="S1205" s="121" t="b">
        <f t="shared" si="503"/>
        <v>0</v>
      </c>
      <c r="T1205" s="121" t="b">
        <f t="shared" si="503"/>
        <v>0</v>
      </c>
      <c r="U1205" s="121" t="b">
        <f t="shared" si="503"/>
        <v>0</v>
      </c>
      <c r="V1205" s="121" t="b">
        <f t="shared" si="503"/>
        <v>0</v>
      </c>
      <c r="W1205" s="121" t="b">
        <f t="shared" si="503"/>
        <v>0</v>
      </c>
      <c r="X1205" s="121" t="b">
        <f t="shared" si="503"/>
        <v>0</v>
      </c>
      <c r="Y1205" s="121" t="b">
        <f t="shared" si="503"/>
        <v>0</v>
      </c>
      <c r="Z1205" s="121" t="b">
        <f t="shared" si="503"/>
        <v>0</v>
      </c>
      <c r="AA1205" s="121" t="b">
        <f t="shared" si="503"/>
        <v>0</v>
      </c>
      <c r="AB1205" s="121" t="b">
        <f t="shared" si="503"/>
        <v>0</v>
      </c>
      <c r="AC1205" s="121" t="b">
        <f t="shared" si="503"/>
        <v>0</v>
      </c>
      <c r="AD1205" s="121" t="b">
        <f t="shared" si="503"/>
        <v>0</v>
      </c>
      <c r="AE1205" s="121" t="b">
        <f t="shared" si="503"/>
        <v>0</v>
      </c>
      <c r="AF1205" s="121" t="b">
        <f t="shared" si="503"/>
        <v>0</v>
      </c>
      <c r="AG1205" s="121" t="b">
        <f t="shared" si="503"/>
        <v>0</v>
      </c>
      <c r="AH1205" s="121" t="b">
        <f t="shared" si="503"/>
        <v>0</v>
      </c>
      <c r="AI1205" s="121" t="b">
        <f t="shared" si="503"/>
        <v>0</v>
      </c>
      <c r="AJ1205" s="121" t="b">
        <f t="shared" si="503"/>
        <v>0</v>
      </c>
      <c r="AK1205" s="121" t="b">
        <f t="shared" si="503"/>
        <v>0</v>
      </c>
      <c r="AL1205" s="121" t="b">
        <f t="shared" ref="AL1205:BQ1205" si="504">IF(AL$17="","",IF(AND(AL$17&gt;=$D1205,AL$17&lt;=$E1205),$F$1196/($E1205-$D1205+1)))</f>
        <v>0</v>
      </c>
      <c r="AM1205" s="121" t="b">
        <f t="shared" si="504"/>
        <v>0</v>
      </c>
      <c r="AN1205" s="121" t="b">
        <f t="shared" si="504"/>
        <v>0</v>
      </c>
      <c r="AO1205" s="121" t="b">
        <f t="shared" si="504"/>
        <v>0</v>
      </c>
      <c r="AP1205" s="121" t="b">
        <f t="shared" si="504"/>
        <v>0</v>
      </c>
      <c r="AQ1205" s="121" t="b">
        <f t="shared" si="504"/>
        <v>0</v>
      </c>
      <c r="AR1205" s="121" t="b">
        <f t="shared" si="504"/>
        <v>0</v>
      </c>
      <c r="AS1205" s="121" t="b">
        <f t="shared" si="504"/>
        <v>0</v>
      </c>
      <c r="AT1205" s="121" t="b">
        <f t="shared" si="504"/>
        <v>0</v>
      </c>
      <c r="AU1205" s="121" t="b">
        <f t="shared" si="504"/>
        <v>0</v>
      </c>
      <c r="AV1205" s="121" t="b">
        <f t="shared" si="504"/>
        <v>0</v>
      </c>
      <c r="AW1205" s="121" t="b">
        <f t="shared" si="504"/>
        <v>0</v>
      </c>
      <c r="AX1205" s="121" t="b">
        <f t="shared" si="504"/>
        <v>0</v>
      </c>
      <c r="AY1205" s="121" t="b">
        <f t="shared" si="504"/>
        <v>0</v>
      </c>
      <c r="AZ1205" s="121" t="b">
        <f t="shared" si="504"/>
        <v>0</v>
      </c>
      <c r="BA1205" s="121" t="b">
        <f t="shared" si="504"/>
        <v>0</v>
      </c>
      <c r="BB1205" s="121" t="b">
        <f t="shared" si="504"/>
        <v>0</v>
      </c>
      <c r="BC1205" s="121" t="b">
        <f t="shared" si="504"/>
        <v>0</v>
      </c>
      <c r="BD1205" s="121" t="b">
        <f t="shared" si="504"/>
        <v>0</v>
      </c>
      <c r="BE1205" s="121" t="b">
        <f t="shared" si="504"/>
        <v>0</v>
      </c>
      <c r="BF1205" s="121" t="b">
        <f t="shared" si="504"/>
        <v>0</v>
      </c>
      <c r="BG1205" s="121" t="b">
        <f t="shared" si="504"/>
        <v>0</v>
      </c>
      <c r="BH1205" s="121" t="b">
        <f t="shared" si="504"/>
        <v>0</v>
      </c>
      <c r="BI1205" s="121" t="b">
        <f t="shared" si="504"/>
        <v>0</v>
      </c>
      <c r="BJ1205" s="121" t="b">
        <f t="shared" si="504"/>
        <v>0</v>
      </c>
      <c r="BK1205" s="121" t="b">
        <f t="shared" si="504"/>
        <v>0</v>
      </c>
      <c r="BL1205" s="121" t="b">
        <f t="shared" si="504"/>
        <v>0</v>
      </c>
      <c r="BM1205" s="121" t="b">
        <f t="shared" si="504"/>
        <v>0</v>
      </c>
      <c r="BN1205" s="121" t="b">
        <f t="shared" si="504"/>
        <v>0</v>
      </c>
      <c r="BO1205" s="121" t="str">
        <f t="shared" si="504"/>
        <v/>
      </c>
      <c r="BP1205" s="121" t="str">
        <f t="shared" si="504"/>
        <v/>
      </c>
      <c r="BQ1205" s="121" t="str">
        <f t="shared" si="504"/>
        <v/>
      </c>
      <c r="BR1205" s="121" t="str">
        <f t="shared" ref="BR1205:CI1205" si="505">IF(BR$17="","",IF(AND(BR$17&gt;=$D1205,BR$17&lt;=$E1205),$F$1196/($E1205-$D1205+1)))</f>
        <v/>
      </c>
      <c r="BS1205" s="121" t="str">
        <f t="shared" si="505"/>
        <v/>
      </c>
      <c r="BT1205" s="121" t="str">
        <f t="shared" si="505"/>
        <v/>
      </c>
      <c r="BU1205" s="121" t="str">
        <f t="shared" si="505"/>
        <v/>
      </c>
      <c r="BV1205" s="121" t="str">
        <f t="shared" si="505"/>
        <v/>
      </c>
      <c r="BW1205" s="121" t="str">
        <f t="shared" si="505"/>
        <v/>
      </c>
      <c r="BX1205" s="121" t="str">
        <f t="shared" si="505"/>
        <v/>
      </c>
      <c r="BY1205" s="121" t="str">
        <f t="shared" si="505"/>
        <v/>
      </c>
      <c r="BZ1205" s="121" t="str">
        <f t="shared" si="505"/>
        <v/>
      </c>
      <c r="CA1205" s="121" t="str">
        <f t="shared" si="505"/>
        <v/>
      </c>
      <c r="CB1205" s="121" t="str">
        <f t="shared" si="505"/>
        <v/>
      </c>
      <c r="CC1205" s="121" t="str">
        <f t="shared" si="505"/>
        <v/>
      </c>
      <c r="CD1205" s="121" t="str">
        <f t="shared" si="505"/>
        <v/>
      </c>
      <c r="CE1205" s="121" t="str">
        <f t="shared" si="505"/>
        <v/>
      </c>
      <c r="CF1205" s="121" t="str">
        <f t="shared" si="505"/>
        <v/>
      </c>
      <c r="CG1205" s="121" t="str">
        <f t="shared" si="505"/>
        <v/>
      </c>
      <c r="CH1205" s="121" t="str">
        <f t="shared" si="505"/>
        <v/>
      </c>
      <c r="CI1205" s="121" t="str">
        <f t="shared" si="505"/>
        <v/>
      </c>
      <c r="CJ1205" s="56">
        <f>SUM(F1205:CI1205)</f>
        <v>0</v>
      </c>
      <c r="CK1205" s="50" t="s">
        <v>172</v>
      </c>
    </row>
    <row r="1206" spans="3:89" s="29" customFormat="1" ht="15" customHeight="1">
      <c r="C1206" s="34" t="str">
        <f>G1191&amp;" "&amp;C1191</f>
        <v>Phase B Development Fees</v>
      </c>
      <c r="D1206" s="273">
        <f>IF(G1198="",0,G1198)</f>
        <v>0</v>
      </c>
      <c r="E1206" s="273">
        <f>IF(G1200="",0,G1200)</f>
        <v>0</v>
      </c>
      <c r="F1206" s="277">
        <f t="shared" ref="F1206:AK1206" si="506">IF(F$17="","",IF(AND(F$17&gt;=$D1206,F$17&lt;=$E1206),$G$1196/($E1206-$D1206+1)))</f>
        <v>0</v>
      </c>
      <c r="G1206" s="277" t="b">
        <f t="shared" si="506"/>
        <v>0</v>
      </c>
      <c r="H1206" s="277" t="b">
        <f t="shared" si="506"/>
        <v>0</v>
      </c>
      <c r="I1206" s="277" t="b">
        <f t="shared" si="506"/>
        <v>0</v>
      </c>
      <c r="J1206" s="277" t="b">
        <f t="shared" si="506"/>
        <v>0</v>
      </c>
      <c r="K1206" s="277" t="b">
        <f t="shared" si="506"/>
        <v>0</v>
      </c>
      <c r="L1206" s="277" t="b">
        <f t="shared" si="506"/>
        <v>0</v>
      </c>
      <c r="M1206" s="277" t="b">
        <f t="shared" si="506"/>
        <v>0</v>
      </c>
      <c r="N1206" s="277" t="b">
        <f t="shared" si="506"/>
        <v>0</v>
      </c>
      <c r="O1206" s="277" t="b">
        <f t="shared" si="506"/>
        <v>0</v>
      </c>
      <c r="P1206" s="277" t="b">
        <f t="shared" si="506"/>
        <v>0</v>
      </c>
      <c r="Q1206" s="277" t="b">
        <f t="shared" si="506"/>
        <v>0</v>
      </c>
      <c r="R1206" s="277" t="b">
        <f t="shared" si="506"/>
        <v>0</v>
      </c>
      <c r="S1206" s="277" t="b">
        <f t="shared" si="506"/>
        <v>0</v>
      </c>
      <c r="T1206" s="277" t="b">
        <f t="shared" si="506"/>
        <v>0</v>
      </c>
      <c r="U1206" s="277" t="b">
        <f t="shared" si="506"/>
        <v>0</v>
      </c>
      <c r="V1206" s="277" t="b">
        <f t="shared" si="506"/>
        <v>0</v>
      </c>
      <c r="W1206" s="277" t="b">
        <f t="shared" si="506"/>
        <v>0</v>
      </c>
      <c r="X1206" s="277" t="b">
        <f t="shared" si="506"/>
        <v>0</v>
      </c>
      <c r="Y1206" s="277" t="b">
        <f t="shared" si="506"/>
        <v>0</v>
      </c>
      <c r="Z1206" s="277" t="b">
        <f t="shared" si="506"/>
        <v>0</v>
      </c>
      <c r="AA1206" s="277" t="b">
        <f t="shared" si="506"/>
        <v>0</v>
      </c>
      <c r="AB1206" s="277" t="b">
        <f t="shared" si="506"/>
        <v>0</v>
      </c>
      <c r="AC1206" s="277" t="b">
        <f t="shared" si="506"/>
        <v>0</v>
      </c>
      <c r="AD1206" s="277" t="b">
        <f t="shared" si="506"/>
        <v>0</v>
      </c>
      <c r="AE1206" s="277" t="b">
        <f t="shared" si="506"/>
        <v>0</v>
      </c>
      <c r="AF1206" s="277" t="b">
        <f t="shared" si="506"/>
        <v>0</v>
      </c>
      <c r="AG1206" s="277" t="b">
        <f t="shared" si="506"/>
        <v>0</v>
      </c>
      <c r="AH1206" s="277" t="b">
        <f t="shared" si="506"/>
        <v>0</v>
      </c>
      <c r="AI1206" s="277" t="b">
        <f t="shared" si="506"/>
        <v>0</v>
      </c>
      <c r="AJ1206" s="277" t="b">
        <f t="shared" si="506"/>
        <v>0</v>
      </c>
      <c r="AK1206" s="277" t="b">
        <f t="shared" si="506"/>
        <v>0</v>
      </c>
      <c r="AL1206" s="277" t="b">
        <f t="shared" ref="AL1206:BQ1206" si="507">IF(AL$17="","",IF(AND(AL$17&gt;=$D1206,AL$17&lt;=$E1206),$G$1196/($E1206-$D1206+1)))</f>
        <v>0</v>
      </c>
      <c r="AM1206" s="277" t="b">
        <f t="shared" si="507"/>
        <v>0</v>
      </c>
      <c r="AN1206" s="277" t="b">
        <f t="shared" si="507"/>
        <v>0</v>
      </c>
      <c r="AO1206" s="277" t="b">
        <f t="shared" si="507"/>
        <v>0</v>
      </c>
      <c r="AP1206" s="277" t="b">
        <f t="shared" si="507"/>
        <v>0</v>
      </c>
      <c r="AQ1206" s="277" t="b">
        <f t="shared" si="507"/>
        <v>0</v>
      </c>
      <c r="AR1206" s="277" t="b">
        <f t="shared" si="507"/>
        <v>0</v>
      </c>
      <c r="AS1206" s="277" t="b">
        <f t="shared" si="507"/>
        <v>0</v>
      </c>
      <c r="AT1206" s="277" t="b">
        <f t="shared" si="507"/>
        <v>0</v>
      </c>
      <c r="AU1206" s="277" t="b">
        <f t="shared" si="507"/>
        <v>0</v>
      </c>
      <c r="AV1206" s="277" t="b">
        <f t="shared" si="507"/>
        <v>0</v>
      </c>
      <c r="AW1206" s="277" t="b">
        <f t="shared" si="507"/>
        <v>0</v>
      </c>
      <c r="AX1206" s="277" t="b">
        <f t="shared" si="507"/>
        <v>0</v>
      </c>
      <c r="AY1206" s="277" t="b">
        <f t="shared" si="507"/>
        <v>0</v>
      </c>
      <c r="AZ1206" s="277" t="b">
        <f t="shared" si="507"/>
        <v>0</v>
      </c>
      <c r="BA1206" s="277" t="b">
        <f t="shared" si="507"/>
        <v>0</v>
      </c>
      <c r="BB1206" s="277" t="b">
        <f t="shared" si="507"/>
        <v>0</v>
      </c>
      <c r="BC1206" s="277" t="b">
        <f t="shared" si="507"/>
        <v>0</v>
      </c>
      <c r="BD1206" s="277" t="b">
        <f t="shared" si="507"/>
        <v>0</v>
      </c>
      <c r="BE1206" s="277" t="b">
        <f t="shared" si="507"/>
        <v>0</v>
      </c>
      <c r="BF1206" s="277" t="b">
        <f t="shared" si="507"/>
        <v>0</v>
      </c>
      <c r="BG1206" s="277" t="b">
        <f t="shared" si="507"/>
        <v>0</v>
      </c>
      <c r="BH1206" s="277" t="b">
        <f t="shared" si="507"/>
        <v>0</v>
      </c>
      <c r="BI1206" s="277" t="b">
        <f t="shared" si="507"/>
        <v>0</v>
      </c>
      <c r="BJ1206" s="277" t="b">
        <f t="shared" si="507"/>
        <v>0</v>
      </c>
      <c r="BK1206" s="277" t="b">
        <f t="shared" si="507"/>
        <v>0</v>
      </c>
      <c r="BL1206" s="277" t="b">
        <f t="shared" si="507"/>
        <v>0</v>
      </c>
      <c r="BM1206" s="277" t="b">
        <f t="shared" si="507"/>
        <v>0</v>
      </c>
      <c r="BN1206" s="277" t="b">
        <f t="shared" si="507"/>
        <v>0</v>
      </c>
      <c r="BO1206" s="277" t="str">
        <f t="shared" si="507"/>
        <v/>
      </c>
      <c r="BP1206" s="277" t="str">
        <f t="shared" si="507"/>
        <v/>
      </c>
      <c r="BQ1206" s="277" t="str">
        <f t="shared" si="507"/>
        <v/>
      </c>
      <c r="BR1206" s="277" t="str">
        <f t="shared" ref="BR1206:CI1206" si="508">IF(BR$17="","",IF(AND(BR$17&gt;=$D1206,BR$17&lt;=$E1206),$G$1196/($E1206-$D1206+1)))</f>
        <v/>
      </c>
      <c r="BS1206" s="277" t="str">
        <f t="shared" si="508"/>
        <v/>
      </c>
      <c r="BT1206" s="277" t="str">
        <f t="shared" si="508"/>
        <v/>
      </c>
      <c r="BU1206" s="277" t="str">
        <f t="shared" si="508"/>
        <v/>
      </c>
      <c r="BV1206" s="277" t="str">
        <f t="shared" si="508"/>
        <v/>
      </c>
      <c r="BW1206" s="277" t="str">
        <f t="shared" si="508"/>
        <v/>
      </c>
      <c r="BX1206" s="277" t="str">
        <f t="shared" si="508"/>
        <v/>
      </c>
      <c r="BY1206" s="277" t="str">
        <f t="shared" si="508"/>
        <v/>
      </c>
      <c r="BZ1206" s="277" t="str">
        <f t="shared" si="508"/>
        <v/>
      </c>
      <c r="CA1206" s="277" t="str">
        <f t="shared" si="508"/>
        <v/>
      </c>
      <c r="CB1206" s="277" t="str">
        <f t="shared" si="508"/>
        <v/>
      </c>
      <c r="CC1206" s="277" t="str">
        <f t="shared" si="508"/>
        <v/>
      </c>
      <c r="CD1206" s="277" t="str">
        <f t="shared" si="508"/>
        <v/>
      </c>
      <c r="CE1206" s="277" t="str">
        <f t="shared" si="508"/>
        <v/>
      </c>
      <c r="CF1206" s="277" t="str">
        <f t="shared" si="508"/>
        <v/>
      </c>
      <c r="CG1206" s="277" t="str">
        <f t="shared" si="508"/>
        <v/>
      </c>
      <c r="CH1206" s="277" t="str">
        <f t="shared" si="508"/>
        <v/>
      </c>
      <c r="CI1206" s="277" t="str">
        <f t="shared" si="508"/>
        <v/>
      </c>
      <c r="CJ1206" s="272">
        <f>SUM(F1206:CI1206)</f>
        <v>0</v>
      </c>
      <c r="CK1206" s="50" t="s">
        <v>172</v>
      </c>
    </row>
    <row r="1207" spans="3:89" s="29" customFormat="1" ht="15" customHeight="1">
      <c r="C1207" s="271" t="str">
        <f>"Total "&amp;C1191</f>
        <v>Total Development Fees</v>
      </c>
      <c r="D1207" s="270">
        <f>D1198</f>
        <v>0</v>
      </c>
      <c r="E1207" s="270">
        <f>D1200</f>
        <v>0</v>
      </c>
      <c r="F1207" s="278">
        <f t="shared" ref="F1207:AK1207" si="509">IF(F$17="","",IF($E$1203=0,SUM(F1205:F1206),IF(AND(F$17&gt;=$D1207,F$17&lt;=$E1207),$D$1196/($E1207-$D1207+1))))</f>
        <v>0</v>
      </c>
      <c r="G1207" s="278">
        <f t="shared" si="509"/>
        <v>0</v>
      </c>
      <c r="H1207" s="278">
        <f t="shared" si="509"/>
        <v>0</v>
      </c>
      <c r="I1207" s="278">
        <f t="shared" si="509"/>
        <v>0</v>
      </c>
      <c r="J1207" s="278">
        <f t="shared" si="509"/>
        <v>0</v>
      </c>
      <c r="K1207" s="278">
        <f t="shared" si="509"/>
        <v>0</v>
      </c>
      <c r="L1207" s="278">
        <f t="shared" si="509"/>
        <v>0</v>
      </c>
      <c r="M1207" s="278">
        <f t="shared" si="509"/>
        <v>0</v>
      </c>
      <c r="N1207" s="278">
        <f t="shared" si="509"/>
        <v>0</v>
      </c>
      <c r="O1207" s="278">
        <f t="shared" si="509"/>
        <v>0</v>
      </c>
      <c r="P1207" s="278">
        <f t="shared" si="509"/>
        <v>0</v>
      </c>
      <c r="Q1207" s="278">
        <f t="shared" si="509"/>
        <v>0</v>
      </c>
      <c r="R1207" s="278">
        <f t="shared" si="509"/>
        <v>0</v>
      </c>
      <c r="S1207" s="278">
        <f t="shared" si="509"/>
        <v>0</v>
      </c>
      <c r="T1207" s="278">
        <f t="shared" si="509"/>
        <v>0</v>
      </c>
      <c r="U1207" s="278">
        <f t="shared" si="509"/>
        <v>0</v>
      </c>
      <c r="V1207" s="278">
        <f t="shared" si="509"/>
        <v>0</v>
      </c>
      <c r="W1207" s="278">
        <f t="shared" si="509"/>
        <v>0</v>
      </c>
      <c r="X1207" s="278">
        <f t="shared" si="509"/>
        <v>0</v>
      </c>
      <c r="Y1207" s="278">
        <f t="shared" si="509"/>
        <v>0</v>
      </c>
      <c r="Z1207" s="278">
        <f t="shared" si="509"/>
        <v>0</v>
      </c>
      <c r="AA1207" s="278">
        <f t="shared" si="509"/>
        <v>0</v>
      </c>
      <c r="AB1207" s="278">
        <f t="shared" si="509"/>
        <v>0</v>
      </c>
      <c r="AC1207" s="278">
        <f t="shared" si="509"/>
        <v>0</v>
      </c>
      <c r="AD1207" s="278">
        <f t="shared" si="509"/>
        <v>0</v>
      </c>
      <c r="AE1207" s="278">
        <f t="shared" si="509"/>
        <v>0</v>
      </c>
      <c r="AF1207" s="278">
        <f t="shared" si="509"/>
        <v>0</v>
      </c>
      <c r="AG1207" s="278">
        <f t="shared" si="509"/>
        <v>0</v>
      </c>
      <c r="AH1207" s="278">
        <f t="shared" si="509"/>
        <v>0</v>
      </c>
      <c r="AI1207" s="278">
        <f t="shared" si="509"/>
        <v>0</v>
      </c>
      <c r="AJ1207" s="278">
        <f t="shared" si="509"/>
        <v>0</v>
      </c>
      <c r="AK1207" s="278">
        <f t="shared" si="509"/>
        <v>0</v>
      </c>
      <c r="AL1207" s="278">
        <f t="shared" ref="AL1207:BQ1207" si="510">IF(AL$17="","",IF($E$1203=0,SUM(AL1205:AL1206),IF(AND(AL$17&gt;=$D1207,AL$17&lt;=$E1207),$D$1196/($E1207-$D1207+1))))</f>
        <v>0</v>
      </c>
      <c r="AM1207" s="278">
        <f t="shared" si="510"/>
        <v>0</v>
      </c>
      <c r="AN1207" s="278">
        <f t="shared" si="510"/>
        <v>0</v>
      </c>
      <c r="AO1207" s="278">
        <f t="shared" si="510"/>
        <v>0</v>
      </c>
      <c r="AP1207" s="278">
        <f t="shared" si="510"/>
        <v>0</v>
      </c>
      <c r="AQ1207" s="278">
        <f t="shared" si="510"/>
        <v>0</v>
      </c>
      <c r="AR1207" s="278">
        <f t="shared" si="510"/>
        <v>0</v>
      </c>
      <c r="AS1207" s="278">
        <f t="shared" si="510"/>
        <v>0</v>
      </c>
      <c r="AT1207" s="278">
        <f t="shared" si="510"/>
        <v>0</v>
      </c>
      <c r="AU1207" s="278">
        <f t="shared" si="510"/>
        <v>0</v>
      </c>
      <c r="AV1207" s="278">
        <f t="shared" si="510"/>
        <v>0</v>
      </c>
      <c r="AW1207" s="278">
        <f t="shared" si="510"/>
        <v>0</v>
      </c>
      <c r="AX1207" s="278">
        <f t="shared" si="510"/>
        <v>0</v>
      </c>
      <c r="AY1207" s="278">
        <f t="shared" si="510"/>
        <v>0</v>
      </c>
      <c r="AZ1207" s="278">
        <f t="shared" si="510"/>
        <v>0</v>
      </c>
      <c r="BA1207" s="278">
        <f t="shared" si="510"/>
        <v>0</v>
      </c>
      <c r="BB1207" s="278">
        <f t="shared" si="510"/>
        <v>0</v>
      </c>
      <c r="BC1207" s="278">
        <f t="shared" si="510"/>
        <v>0</v>
      </c>
      <c r="BD1207" s="278">
        <f t="shared" si="510"/>
        <v>0</v>
      </c>
      <c r="BE1207" s="278">
        <f t="shared" si="510"/>
        <v>0</v>
      </c>
      <c r="BF1207" s="278">
        <f t="shared" si="510"/>
        <v>0</v>
      </c>
      <c r="BG1207" s="278">
        <f t="shared" si="510"/>
        <v>0</v>
      </c>
      <c r="BH1207" s="278">
        <f t="shared" si="510"/>
        <v>0</v>
      </c>
      <c r="BI1207" s="278">
        <f t="shared" si="510"/>
        <v>0</v>
      </c>
      <c r="BJ1207" s="278">
        <f t="shared" si="510"/>
        <v>0</v>
      </c>
      <c r="BK1207" s="278">
        <f t="shared" si="510"/>
        <v>0</v>
      </c>
      <c r="BL1207" s="278">
        <f t="shared" si="510"/>
        <v>0</v>
      </c>
      <c r="BM1207" s="278">
        <f t="shared" si="510"/>
        <v>0</v>
      </c>
      <c r="BN1207" s="278">
        <f t="shared" si="510"/>
        <v>0</v>
      </c>
      <c r="BO1207" s="278" t="str">
        <f t="shared" si="510"/>
        <v/>
      </c>
      <c r="BP1207" s="278" t="str">
        <f t="shared" si="510"/>
        <v/>
      </c>
      <c r="BQ1207" s="278" t="str">
        <f t="shared" si="510"/>
        <v/>
      </c>
      <c r="BR1207" s="278" t="str">
        <f t="shared" ref="BR1207:CI1207" si="511">IF(BR$17="","",IF($E$1203=0,SUM(BR1205:BR1206),IF(AND(BR$17&gt;=$D1207,BR$17&lt;=$E1207),$D$1196/($E1207-$D1207+1))))</f>
        <v/>
      </c>
      <c r="BS1207" s="278" t="str">
        <f t="shared" si="511"/>
        <v/>
      </c>
      <c r="BT1207" s="278" t="str">
        <f t="shared" si="511"/>
        <v/>
      </c>
      <c r="BU1207" s="278" t="str">
        <f t="shared" si="511"/>
        <v/>
      </c>
      <c r="BV1207" s="278" t="str">
        <f t="shared" si="511"/>
        <v/>
      </c>
      <c r="BW1207" s="278" t="str">
        <f t="shared" si="511"/>
        <v/>
      </c>
      <c r="BX1207" s="278" t="str">
        <f t="shared" si="511"/>
        <v/>
      </c>
      <c r="BY1207" s="278" t="str">
        <f t="shared" si="511"/>
        <v/>
      </c>
      <c r="BZ1207" s="278" t="str">
        <f t="shared" si="511"/>
        <v/>
      </c>
      <c r="CA1207" s="278" t="str">
        <f t="shared" si="511"/>
        <v/>
      </c>
      <c r="CB1207" s="278" t="str">
        <f t="shared" si="511"/>
        <v/>
      </c>
      <c r="CC1207" s="278" t="str">
        <f t="shared" si="511"/>
        <v/>
      </c>
      <c r="CD1207" s="278" t="str">
        <f t="shared" si="511"/>
        <v/>
      </c>
      <c r="CE1207" s="278" t="str">
        <f t="shared" si="511"/>
        <v/>
      </c>
      <c r="CF1207" s="278" t="str">
        <f t="shared" si="511"/>
        <v/>
      </c>
      <c r="CG1207" s="278" t="str">
        <f t="shared" si="511"/>
        <v/>
      </c>
      <c r="CH1207" s="278" t="str">
        <f t="shared" si="511"/>
        <v/>
      </c>
      <c r="CI1207" s="278" t="str">
        <f t="shared" si="511"/>
        <v/>
      </c>
      <c r="CJ1207" s="56">
        <f>SUM(F1207:CI1207)</f>
        <v>0</v>
      </c>
      <c r="CK1207" s="50" t="s">
        <v>172</v>
      </c>
    </row>
    <row r="1208" spans="3:89" s="29" customFormat="1" ht="15" customHeight="1">
      <c r="C1208" s="120"/>
      <c r="D1208" s="242"/>
      <c r="E1208" s="243"/>
      <c r="F1208" s="242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  <c r="AU1208" s="18"/>
      <c r="AV1208" s="18"/>
      <c r="AW1208" s="18"/>
      <c r="AX1208" s="18"/>
      <c r="AY1208" s="18"/>
      <c r="AZ1208" s="18"/>
      <c r="BA1208" s="18"/>
      <c r="BB1208" s="18"/>
      <c r="BC1208" s="18"/>
      <c r="BD1208" s="18"/>
      <c r="BE1208" s="18"/>
      <c r="BF1208" s="18"/>
      <c r="BG1208" s="18"/>
      <c r="BH1208" s="18"/>
      <c r="BI1208" s="18"/>
      <c r="BJ1208" s="18"/>
      <c r="BK1208" s="18"/>
      <c r="BL1208" s="18"/>
      <c r="BM1208" s="18"/>
      <c r="BN1208" s="18"/>
      <c r="BO1208" s="18"/>
      <c r="BP1208" s="18"/>
      <c r="BQ1208" s="18"/>
      <c r="BR1208" s="18"/>
      <c r="BS1208" s="18"/>
      <c r="BT1208" s="18"/>
      <c r="BU1208" s="18"/>
      <c r="BV1208" s="18"/>
      <c r="BW1208" s="18"/>
      <c r="BX1208" s="18"/>
      <c r="BY1208" s="18"/>
      <c r="BZ1208" s="18"/>
      <c r="CA1208" s="18"/>
      <c r="CB1208" s="18"/>
      <c r="CC1208" s="18"/>
      <c r="CD1208" s="18"/>
      <c r="CE1208" s="18"/>
      <c r="CF1208" s="18"/>
      <c r="CG1208" s="18"/>
      <c r="CH1208" s="18"/>
      <c r="CI1208" s="18"/>
      <c r="CJ1208" s="18"/>
      <c r="CK1208" s="50" t="s">
        <v>172</v>
      </c>
    </row>
    <row r="1209" spans="3:89" s="29" customFormat="1" ht="15" customHeight="1">
      <c r="C1209" s="120"/>
      <c r="D1209" s="242"/>
      <c r="E1209" s="243"/>
      <c r="F1209" s="242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18"/>
      <c r="BQ1209" s="18"/>
      <c r="BR1209" s="18"/>
      <c r="BS1209" s="18"/>
      <c r="BT1209" s="18"/>
      <c r="BU1209" s="18"/>
      <c r="BV1209" s="1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  <c r="CH1209" s="18"/>
      <c r="CI1209" s="18"/>
      <c r="CJ1209" s="18"/>
      <c r="CK1209" s="50" t="s">
        <v>172</v>
      </c>
    </row>
    <row r="1210" spans="3:89" s="29" customFormat="1" ht="15" customHeight="1">
      <c r="C1210" s="266" t="s">
        <v>304</v>
      </c>
      <c r="D1210" s="249" t="s">
        <v>296</v>
      </c>
      <c r="E1210" s="249" t="s">
        <v>303</v>
      </c>
      <c r="F1210" s="265" t="s">
        <v>295</v>
      </c>
      <c r="G1210" s="264" t="s">
        <v>294</v>
      </c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8"/>
      <c r="BQ1210" s="18"/>
      <c r="BR1210" s="18"/>
      <c r="BS1210" s="18"/>
      <c r="BT1210" s="18"/>
      <c r="BU1210" s="18"/>
      <c r="BV1210" s="18"/>
      <c r="BW1210" s="18"/>
      <c r="BX1210" s="18"/>
      <c r="BY1210" s="18"/>
      <c r="BZ1210" s="18"/>
      <c r="CA1210" s="18"/>
      <c r="CB1210" s="18"/>
      <c r="CC1210" s="18"/>
      <c r="CD1210" s="18"/>
      <c r="CE1210" s="18"/>
      <c r="CF1210" s="18"/>
      <c r="CG1210" s="18"/>
      <c r="CH1210" s="18"/>
      <c r="CI1210" s="18"/>
      <c r="CJ1210" s="18"/>
      <c r="CK1210" s="50" t="s">
        <v>172</v>
      </c>
    </row>
    <row r="1211" spans="3:89" s="29" customFormat="1" ht="15" customHeight="1">
      <c r="C1211" s="286" t="str">
        <f>C687</f>
        <v>Total Construction Costs</v>
      </c>
      <c r="D1211" s="246">
        <f>D687</f>
        <v>40067000</v>
      </c>
      <c r="E1211" s="246"/>
      <c r="F1211" s="246">
        <f>F687</f>
        <v>40067000</v>
      </c>
      <c r="G1211" s="246">
        <f>G687</f>
        <v>0</v>
      </c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18"/>
      <c r="BQ1211" s="18"/>
      <c r="BR1211" s="18"/>
      <c r="BS1211" s="18"/>
      <c r="BT1211" s="18"/>
      <c r="BU1211" s="18"/>
      <c r="BV1211" s="1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  <c r="CH1211" s="18"/>
      <c r="CI1211" s="18"/>
      <c r="CJ1211" s="18"/>
      <c r="CK1211" s="50" t="s">
        <v>172</v>
      </c>
    </row>
    <row r="1212" spans="3:89" s="29" customFormat="1" ht="15" customHeight="1">
      <c r="C1212" s="29" t="s">
        <v>302</v>
      </c>
      <c r="D1212" s="94">
        <v>0</v>
      </c>
      <c r="E1212" s="285"/>
      <c r="F1212" s="94">
        <v>0</v>
      </c>
      <c r="G1212" s="94">
        <v>0</v>
      </c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8"/>
      <c r="BQ1212" s="18"/>
      <c r="BR1212" s="18"/>
      <c r="BS1212" s="18"/>
      <c r="BT1212" s="18"/>
      <c r="BU1212" s="18"/>
      <c r="BV1212" s="1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  <c r="CH1212" s="18"/>
      <c r="CI1212" s="18"/>
      <c r="CJ1212" s="18"/>
      <c r="CK1212" s="50" t="s">
        <v>172</v>
      </c>
    </row>
    <row r="1213" spans="3:89" s="29" customFormat="1" ht="15" customHeight="1">
      <c r="C1213" s="29" t="s">
        <v>301</v>
      </c>
      <c r="D1213" s="118">
        <f>D1211*D1212</f>
        <v>0</v>
      </c>
      <c r="E1213" s="118"/>
      <c r="F1213" s="118">
        <f>F1211*F1212</f>
        <v>0</v>
      </c>
      <c r="G1213" s="118">
        <f>G1211*G1212</f>
        <v>0</v>
      </c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18"/>
      <c r="BQ1213" s="18"/>
      <c r="BR1213" s="18"/>
      <c r="BS1213" s="18"/>
      <c r="BT1213" s="18"/>
      <c r="BU1213" s="18"/>
      <c r="BV1213" s="18"/>
      <c r="BW1213" s="18"/>
      <c r="BX1213" s="18"/>
      <c r="BY1213" s="18"/>
      <c r="BZ1213" s="18"/>
      <c r="CA1213" s="18"/>
      <c r="CB1213" s="18"/>
      <c r="CC1213" s="18"/>
      <c r="CD1213" s="18"/>
      <c r="CE1213" s="18"/>
      <c r="CF1213" s="18"/>
      <c r="CG1213" s="18"/>
      <c r="CH1213" s="18"/>
      <c r="CI1213" s="18"/>
      <c r="CJ1213" s="18"/>
      <c r="CK1213" s="50" t="s">
        <v>172</v>
      </c>
    </row>
    <row r="1214" spans="3:89" s="29" customFormat="1" ht="15" customHeight="1">
      <c r="D1214" s="283"/>
      <c r="E1214" s="285"/>
      <c r="F1214" s="284"/>
      <c r="G1214" s="283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8"/>
      <c r="BQ1214" s="18"/>
      <c r="BR1214" s="18"/>
      <c r="BS1214" s="18"/>
      <c r="BT1214" s="18"/>
      <c r="BU1214" s="18"/>
      <c r="BV1214" s="1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  <c r="CH1214" s="18"/>
      <c r="CI1214" s="18"/>
      <c r="CJ1214" s="18"/>
      <c r="CK1214" s="50" t="s">
        <v>172</v>
      </c>
    </row>
    <row r="1215" spans="3:89" s="29" customFormat="1" ht="15" customHeight="1">
      <c r="C1215" s="34" t="str">
        <f>C1210&amp;" Start Period"</f>
        <v>Construction Management Fees Start Period</v>
      </c>
      <c r="D1215" s="282">
        <f>MIN(F1215:G1215)</f>
        <v>0</v>
      </c>
      <c r="F1215" s="282">
        <v>0</v>
      </c>
      <c r="G1215" s="282">
        <v>0</v>
      </c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  <c r="BD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18"/>
      <c r="BQ1215" s="18"/>
      <c r="BR1215" s="18"/>
      <c r="BS1215" s="18"/>
      <c r="BT1215" s="18"/>
      <c r="BU1215" s="18"/>
      <c r="BV1215" s="1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  <c r="CH1215" s="18"/>
      <c r="CI1215" s="18"/>
      <c r="CJ1215" s="18"/>
      <c r="CK1215" s="50" t="s">
        <v>172</v>
      </c>
    </row>
    <row r="1216" spans="3:89" s="29" customFormat="1" ht="15" customHeight="1">
      <c r="C1216" s="207" t="s">
        <v>13</v>
      </c>
      <c r="D1216" s="206">
        <f>IF(D1215="","",INDEX($F$16:$CK$17,1,MATCH(D1215,$F$17:$CK$17,1)))</f>
        <v>42094</v>
      </c>
      <c r="F1216" s="206">
        <f>IF(F1215="","",INDEX($F$16:$CK$17,1,MATCH(F1215,$F$17:$CK$17,1)))</f>
        <v>42094</v>
      </c>
      <c r="G1216" s="206">
        <f>IF(G1215="","",INDEX($F$16:$CK$17,1,MATCH(G1215,$F$17:$CK$17,1)))</f>
        <v>42094</v>
      </c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  <c r="BD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8"/>
      <c r="BQ1216" s="18"/>
      <c r="BR1216" s="18"/>
      <c r="BS1216" s="18"/>
      <c r="BT1216" s="18"/>
      <c r="BU1216" s="18"/>
      <c r="BV1216" s="18"/>
      <c r="BW1216" s="18"/>
      <c r="BX1216" s="18"/>
      <c r="BY1216" s="18"/>
      <c r="BZ1216" s="18"/>
      <c r="CA1216" s="18"/>
      <c r="CB1216" s="18"/>
      <c r="CC1216" s="18"/>
      <c r="CD1216" s="18"/>
      <c r="CE1216" s="18"/>
      <c r="CF1216" s="18"/>
      <c r="CG1216" s="18"/>
      <c r="CH1216" s="18"/>
      <c r="CI1216" s="18"/>
      <c r="CJ1216" s="18"/>
      <c r="CK1216" s="50" t="s">
        <v>172</v>
      </c>
    </row>
    <row r="1217" spans="3:89" s="29" customFormat="1" ht="15" customHeight="1">
      <c r="C1217" s="34" t="str">
        <f>C1210&amp;" End Period"</f>
        <v>Construction Management Fees End Period</v>
      </c>
      <c r="D1217" s="282">
        <f>MAX(F1217:G1217)</f>
        <v>0</v>
      </c>
      <c r="F1217" s="282">
        <v>0</v>
      </c>
      <c r="G1217" s="282">
        <v>0</v>
      </c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  <c r="BD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18"/>
      <c r="BQ1217" s="18"/>
      <c r="BR1217" s="18"/>
      <c r="BS1217" s="18"/>
      <c r="BT1217" s="18"/>
      <c r="BU1217" s="18"/>
      <c r="BV1217" s="18"/>
      <c r="BW1217" s="18"/>
      <c r="BX1217" s="18"/>
      <c r="BY1217" s="18"/>
      <c r="BZ1217" s="18"/>
      <c r="CA1217" s="18"/>
      <c r="CB1217" s="18"/>
      <c r="CC1217" s="18"/>
      <c r="CD1217" s="18"/>
      <c r="CE1217" s="18"/>
      <c r="CF1217" s="18"/>
      <c r="CG1217" s="18"/>
      <c r="CH1217" s="18"/>
      <c r="CI1217" s="18"/>
      <c r="CJ1217" s="18"/>
      <c r="CK1217" s="50" t="s">
        <v>172</v>
      </c>
    </row>
    <row r="1218" spans="3:89" s="29" customFormat="1" ht="15" customHeight="1">
      <c r="C1218" s="207" t="s">
        <v>13</v>
      </c>
      <c r="D1218" s="206">
        <f>IF(D1217="","",INDEX($F$16:$CK$17,1,MATCH(D1217,$F$17:$CK$17,1)))</f>
        <v>42094</v>
      </c>
      <c r="F1218" s="206">
        <f>IF(F1217="","",INDEX($F$16:$CK$17,1,MATCH(F1217,$F$17:$CK$17,1)))</f>
        <v>42094</v>
      </c>
      <c r="G1218" s="206">
        <f>IF(G1217="","",INDEX($F$16:$CK$17,1,MATCH(G1217,$F$17:$CK$17,1)))</f>
        <v>42094</v>
      </c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8"/>
      <c r="AW1218" s="18"/>
      <c r="AX1218" s="18"/>
      <c r="AY1218" s="18"/>
      <c r="AZ1218" s="18"/>
      <c r="BA1218" s="18"/>
      <c r="BB1218" s="18"/>
      <c r="BC1218" s="18"/>
      <c r="BD1218" s="18"/>
      <c r="BE1218" s="18"/>
      <c r="BF1218" s="18"/>
      <c r="BG1218" s="18"/>
      <c r="BH1218" s="18"/>
      <c r="BI1218" s="18"/>
      <c r="BJ1218" s="18"/>
      <c r="BK1218" s="18"/>
      <c r="BL1218" s="18"/>
      <c r="BM1218" s="18"/>
      <c r="BN1218" s="18"/>
      <c r="BO1218" s="18"/>
      <c r="BP1218" s="18"/>
      <c r="BQ1218" s="18"/>
      <c r="BR1218" s="18"/>
      <c r="BS1218" s="18"/>
      <c r="BT1218" s="18"/>
      <c r="BU1218" s="18"/>
      <c r="BV1218" s="1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  <c r="CH1218" s="18"/>
      <c r="CI1218" s="18"/>
      <c r="CJ1218" s="18"/>
      <c r="CK1218" s="50" t="s">
        <v>172</v>
      </c>
    </row>
    <row r="1219" spans="3:89" s="29" customFormat="1" ht="15" customHeight="1">
      <c r="D1219" s="242"/>
      <c r="E1219" s="243"/>
      <c r="F1219" s="242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8"/>
      <c r="AW1219" s="18"/>
      <c r="AX1219" s="18"/>
      <c r="AY1219" s="18"/>
      <c r="AZ1219" s="18"/>
      <c r="BA1219" s="18"/>
      <c r="BB1219" s="18"/>
      <c r="BC1219" s="18"/>
      <c r="BD1219" s="18"/>
      <c r="BE1219" s="18"/>
      <c r="BF1219" s="18"/>
      <c r="BG1219" s="18"/>
      <c r="BH1219" s="18"/>
      <c r="BI1219" s="18"/>
      <c r="BJ1219" s="18"/>
      <c r="BK1219" s="18"/>
      <c r="BL1219" s="18"/>
      <c r="BM1219" s="18"/>
      <c r="BN1219" s="18"/>
      <c r="BO1219" s="18"/>
      <c r="BP1219" s="18"/>
      <c r="BQ1219" s="18"/>
      <c r="BR1219" s="18"/>
      <c r="BS1219" s="18"/>
      <c r="BT1219" s="18"/>
      <c r="BU1219" s="18"/>
      <c r="BV1219" s="1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  <c r="CH1219" s="18"/>
      <c r="CI1219" s="18"/>
      <c r="CJ1219" s="18"/>
      <c r="CK1219" s="50" t="s">
        <v>172</v>
      </c>
    </row>
    <row r="1220" spans="3:89" s="29" customFormat="1" ht="15" customHeight="1">
      <c r="C1220" s="34" t="s">
        <v>300</v>
      </c>
      <c r="D1220" s="281" t="s">
        <v>299</v>
      </c>
      <c r="E1220" s="280">
        <f>IF(D1220=F1220,0,1)</f>
        <v>0</v>
      </c>
      <c r="F1220" s="279" t="s">
        <v>299</v>
      </c>
      <c r="G1220" s="279" t="s">
        <v>298</v>
      </c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  <c r="BF1220" s="18"/>
      <c r="BG1220" s="18"/>
      <c r="BH1220" s="18"/>
      <c r="BI1220" s="18"/>
      <c r="BJ1220" s="18"/>
      <c r="BK1220" s="18"/>
      <c r="BL1220" s="18"/>
      <c r="BM1220" s="18"/>
      <c r="BN1220" s="18"/>
      <c r="BO1220" s="18"/>
      <c r="BP1220" s="18"/>
      <c r="BQ1220" s="18"/>
      <c r="BR1220" s="18"/>
      <c r="BS1220" s="18"/>
      <c r="BT1220" s="18"/>
      <c r="BU1220" s="18"/>
      <c r="BV1220" s="18"/>
      <c r="BW1220" s="18"/>
      <c r="BX1220" s="18"/>
      <c r="BY1220" s="18"/>
      <c r="BZ1220" s="18"/>
      <c r="CA1220" s="18"/>
      <c r="CB1220" s="18"/>
      <c r="CC1220" s="18"/>
      <c r="CD1220" s="18"/>
      <c r="CE1220" s="18"/>
      <c r="CF1220" s="18"/>
      <c r="CG1220" s="18"/>
      <c r="CH1220" s="18"/>
      <c r="CI1220" s="18"/>
      <c r="CJ1220" s="18"/>
      <c r="CK1220" s="50" t="s">
        <v>172</v>
      </c>
    </row>
    <row r="1221" spans="3:89" s="29" customFormat="1" ht="15" customHeight="1">
      <c r="D1221" s="242"/>
      <c r="E1221" s="243"/>
      <c r="F1221" s="242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/>
      <c r="BD1221" s="18"/>
      <c r="BE1221" s="18"/>
      <c r="BF1221" s="18"/>
      <c r="BG1221" s="18"/>
      <c r="BH1221" s="18"/>
      <c r="BI1221" s="18"/>
      <c r="BJ1221" s="18"/>
      <c r="BK1221" s="18"/>
      <c r="BL1221" s="18"/>
      <c r="BM1221" s="18"/>
      <c r="BN1221" s="18"/>
      <c r="BO1221" s="18"/>
      <c r="BP1221" s="18"/>
      <c r="BQ1221" s="18"/>
      <c r="BR1221" s="18"/>
      <c r="BS1221" s="18"/>
      <c r="BT1221" s="18"/>
      <c r="BU1221" s="18"/>
      <c r="BV1221" s="18"/>
      <c r="BW1221" s="18"/>
      <c r="BX1221" s="18"/>
      <c r="BY1221" s="18"/>
      <c r="BZ1221" s="18"/>
      <c r="CA1221" s="18"/>
      <c r="CB1221" s="18"/>
      <c r="CC1221" s="18"/>
      <c r="CD1221" s="18"/>
      <c r="CE1221" s="18"/>
      <c r="CF1221" s="18"/>
      <c r="CG1221" s="18"/>
      <c r="CH1221" s="18"/>
      <c r="CI1221" s="18"/>
      <c r="CJ1221" s="18"/>
      <c r="CK1221" s="50" t="s">
        <v>172</v>
      </c>
    </row>
    <row r="1222" spans="3:89" s="29" customFormat="1" ht="15" customHeight="1">
      <c r="C1222" s="34" t="str">
        <f>F1210&amp;" "&amp;C1210</f>
        <v>Phase A Construction Management Fees</v>
      </c>
      <c r="D1222" s="274">
        <f>IF(F1215="",0,F1215)</f>
        <v>0</v>
      </c>
      <c r="E1222" s="274">
        <f>IF(F1217="",0,F1217)</f>
        <v>0</v>
      </c>
      <c r="F1222" s="121">
        <f t="shared" ref="F1222:AK1222" si="512">IF(F$17="","",IF(AND(F$17&gt;=$D1222,F$17&lt;=$E1222),$F$1213/($E1222-$D1222+1)))</f>
        <v>0</v>
      </c>
      <c r="G1222" s="121" t="b">
        <f t="shared" si="512"/>
        <v>0</v>
      </c>
      <c r="H1222" s="121" t="b">
        <f t="shared" si="512"/>
        <v>0</v>
      </c>
      <c r="I1222" s="121" t="b">
        <f t="shared" si="512"/>
        <v>0</v>
      </c>
      <c r="J1222" s="121" t="b">
        <f t="shared" si="512"/>
        <v>0</v>
      </c>
      <c r="K1222" s="121" t="b">
        <f t="shared" si="512"/>
        <v>0</v>
      </c>
      <c r="L1222" s="121" t="b">
        <f t="shared" si="512"/>
        <v>0</v>
      </c>
      <c r="M1222" s="121" t="b">
        <f t="shared" si="512"/>
        <v>0</v>
      </c>
      <c r="N1222" s="121" t="b">
        <f t="shared" si="512"/>
        <v>0</v>
      </c>
      <c r="O1222" s="121" t="b">
        <f t="shared" si="512"/>
        <v>0</v>
      </c>
      <c r="P1222" s="121" t="b">
        <f t="shared" si="512"/>
        <v>0</v>
      </c>
      <c r="Q1222" s="121" t="b">
        <f t="shared" si="512"/>
        <v>0</v>
      </c>
      <c r="R1222" s="121" t="b">
        <f t="shared" si="512"/>
        <v>0</v>
      </c>
      <c r="S1222" s="121" t="b">
        <f t="shared" si="512"/>
        <v>0</v>
      </c>
      <c r="T1222" s="121" t="b">
        <f t="shared" si="512"/>
        <v>0</v>
      </c>
      <c r="U1222" s="121" t="b">
        <f t="shared" si="512"/>
        <v>0</v>
      </c>
      <c r="V1222" s="121" t="b">
        <f t="shared" si="512"/>
        <v>0</v>
      </c>
      <c r="W1222" s="121" t="b">
        <f t="shared" si="512"/>
        <v>0</v>
      </c>
      <c r="X1222" s="121" t="b">
        <f t="shared" si="512"/>
        <v>0</v>
      </c>
      <c r="Y1222" s="121" t="b">
        <f t="shared" si="512"/>
        <v>0</v>
      </c>
      <c r="Z1222" s="121" t="b">
        <f t="shared" si="512"/>
        <v>0</v>
      </c>
      <c r="AA1222" s="121" t="b">
        <f t="shared" si="512"/>
        <v>0</v>
      </c>
      <c r="AB1222" s="121" t="b">
        <f t="shared" si="512"/>
        <v>0</v>
      </c>
      <c r="AC1222" s="121" t="b">
        <f t="shared" si="512"/>
        <v>0</v>
      </c>
      <c r="AD1222" s="121" t="b">
        <f t="shared" si="512"/>
        <v>0</v>
      </c>
      <c r="AE1222" s="121" t="b">
        <f t="shared" si="512"/>
        <v>0</v>
      </c>
      <c r="AF1222" s="121" t="b">
        <f t="shared" si="512"/>
        <v>0</v>
      </c>
      <c r="AG1222" s="121" t="b">
        <f t="shared" si="512"/>
        <v>0</v>
      </c>
      <c r="AH1222" s="121" t="b">
        <f t="shared" si="512"/>
        <v>0</v>
      </c>
      <c r="AI1222" s="121" t="b">
        <f t="shared" si="512"/>
        <v>0</v>
      </c>
      <c r="AJ1222" s="121" t="b">
        <f t="shared" si="512"/>
        <v>0</v>
      </c>
      <c r="AK1222" s="121" t="b">
        <f t="shared" si="512"/>
        <v>0</v>
      </c>
      <c r="AL1222" s="121" t="b">
        <f t="shared" ref="AL1222:BQ1222" si="513">IF(AL$17="","",IF(AND(AL$17&gt;=$D1222,AL$17&lt;=$E1222),$F$1213/($E1222-$D1222+1)))</f>
        <v>0</v>
      </c>
      <c r="AM1222" s="121" t="b">
        <f t="shared" si="513"/>
        <v>0</v>
      </c>
      <c r="AN1222" s="121" t="b">
        <f t="shared" si="513"/>
        <v>0</v>
      </c>
      <c r="AO1222" s="121" t="b">
        <f t="shared" si="513"/>
        <v>0</v>
      </c>
      <c r="AP1222" s="121" t="b">
        <f t="shared" si="513"/>
        <v>0</v>
      </c>
      <c r="AQ1222" s="121" t="b">
        <f t="shared" si="513"/>
        <v>0</v>
      </c>
      <c r="AR1222" s="121" t="b">
        <f t="shared" si="513"/>
        <v>0</v>
      </c>
      <c r="AS1222" s="121" t="b">
        <f t="shared" si="513"/>
        <v>0</v>
      </c>
      <c r="AT1222" s="121" t="b">
        <f t="shared" si="513"/>
        <v>0</v>
      </c>
      <c r="AU1222" s="121" t="b">
        <f t="shared" si="513"/>
        <v>0</v>
      </c>
      <c r="AV1222" s="121" t="b">
        <f t="shared" si="513"/>
        <v>0</v>
      </c>
      <c r="AW1222" s="121" t="b">
        <f t="shared" si="513"/>
        <v>0</v>
      </c>
      <c r="AX1222" s="121" t="b">
        <f t="shared" si="513"/>
        <v>0</v>
      </c>
      <c r="AY1222" s="121" t="b">
        <f t="shared" si="513"/>
        <v>0</v>
      </c>
      <c r="AZ1222" s="121" t="b">
        <f t="shared" si="513"/>
        <v>0</v>
      </c>
      <c r="BA1222" s="121" t="b">
        <f t="shared" si="513"/>
        <v>0</v>
      </c>
      <c r="BB1222" s="121" t="b">
        <f t="shared" si="513"/>
        <v>0</v>
      </c>
      <c r="BC1222" s="121" t="b">
        <f t="shared" si="513"/>
        <v>0</v>
      </c>
      <c r="BD1222" s="121" t="b">
        <f t="shared" si="513"/>
        <v>0</v>
      </c>
      <c r="BE1222" s="121" t="b">
        <f t="shared" si="513"/>
        <v>0</v>
      </c>
      <c r="BF1222" s="121" t="b">
        <f t="shared" si="513"/>
        <v>0</v>
      </c>
      <c r="BG1222" s="121" t="b">
        <f t="shared" si="513"/>
        <v>0</v>
      </c>
      <c r="BH1222" s="121" t="b">
        <f t="shared" si="513"/>
        <v>0</v>
      </c>
      <c r="BI1222" s="121" t="b">
        <f t="shared" si="513"/>
        <v>0</v>
      </c>
      <c r="BJ1222" s="121" t="b">
        <f t="shared" si="513"/>
        <v>0</v>
      </c>
      <c r="BK1222" s="121" t="b">
        <f t="shared" si="513"/>
        <v>0</v>
      </c>
      <c r="BL1222" s="121" t="b">
        <f t="shared" si="513"/>
        <v>0</v>
      </c>
      <c r="BM1222" s="121" t="b">
        <f t="shared" si="513"/>
        <v>0</v>
      </c>
      <c r="BN1222" s="121" t="b">
        <f t="shared" si="513"/>
        <v>0</v>
      </c>
      <c r="BO1222" s="121" t="str">
        <f t="shared" si="513"/>
        <v/>
      </c>
      <c r="BP1222" s="121" t="str">
        <f t="shared" si="513"/>
        <v/>
      </c>
      <c r="BQ1222" s="121" t="str">
        <f t="shared" si="513"/>
        <v/>
      </c>
      <c r="BR1222" s="121" t="str">
        <f t="shared" ref="BR1222:CI1222" si="514">IF(BR$17="","",IF(AND(BR$17&gt;=$D1222,BR$17&lt;=$E1222),$F$1213/($E1222-$D1222+1)))</f>
        <v/>
      </c>
      <c r="BS1222" s="121" t="str">
        <f t="shared" si="514"/>
        <v/>
      </c>
      <c r="BT1222" s="121" t="str">
        <f t="shared" si="514"/>
        <v/>
      </c>
      <c r="BU1222" s="121" t="str">
        <f t="shared" si="514"/>
        <v/>
      </c>
      <c r="BV1222" s="121" t="str">
        <f t="shared" si="514"/>
        <v/>
      </c>
      <c r="BW1222" s="121" t="str">
        <f t="shared" si="514"/>
        <v/>
      </c>
      <c r="BX1222" s="121" t="str">
        <f t="shared" si="514"/>
        <v/>
      </c>
      <c r="BY1222" s="121" t="str">
        <f t="shared" si="514"/>
        <v/>
      </c>
      <c r="BZ1222" s="121" t="str">
        <f t="shared" si="514"/>
        <v/>
      </c>
      <c r="CA1222" s="121" t="str">
        <f t="shared" si="514"/>
        <v/>
      </c>
      <c r="CB1222" s="121" t="str">
        <f t="shared" si="514"/>
        <v/>
      </c>
      <c r="CC1222" s="121" t="str">
        <f t="shared" si="514"/>
        <v/>
      </c>
      <c r="CD1222" s="121" t="str">
        <f t="shared" si="514"/>
        <v/>
      </c>
      <c r="CE1222" s="121" t="str">
        <f t="shared" si="514"/>
        <v/>
      </c>
      <c r="CF1222" s="121" t="str">
        <f t="shared" si="514"/>
        <v/>
      </c>
      <c r="CG1222" s="121" t="str">
        <f t="shared" si="514"/>
        <v/>
      </c>
      <c r="CH1222" s="121" t="str">
        <f t="shared" si="514"/>
        <v/>
      </c>
      <c r="CI1222" s="121" t="str">
        <f t="shared" si="514"/>
        <v/>
      </c>
      <c r="CJ1222" s="56">
        <f>SUM(F1222:CI1222)</f>
        <v>0</v>
      </c>
      <c r="CK1222" s="50" t="s">
        <v>172</v>
      </c>
    </row>
    <row r="1223" spans="3:89" s="29" customFormat="1" ht="15" customHeight="1">
      <c r="C1223" s="34" t="str">
        <f>G1210&amp;" "&amp;C1210</f>
        <v>Phase B Construction Management Fees</v>
      </c>
      <c r="D1223" s="273">
        <f>IF(G1215="",0,G1215)</f>
        <v>0</v>
      </c>
      <c r="E1223" s="273">
        <f>IF(G1217="",0,G1217)</f>
        <v>0</v>
      </c>
      <c r="F1223" s="277">
        <f t="shared" ref="F1223:AK1223" si="515">IF(F$17="","",IF(AND(F$17&gt;=$D1223,F$17&lt;=$E1223),$G$1213/($E1223-$D1223+1)))</f>
        <v>0</v>
      </c>
      <c r="G1223" s="277" t="b">
        <f t="shared" si="515"/>
        <v>0</v>
      </c>
      <c r="H1223" s="277" t="b">
        <f t="shared" si="515"/>
        <v>0</v>
      </c>
      <c r="I1223" s="277" t="b">
        <f t="shared" si="515"/>
        <v>0</v>
      </c>
      <c r="J1223" s="277" t="b">
        <f t="shared" si="515"/>
        <v>0</v>
      </c>
      <c r="K1223" s="277" t="b">
        <f t="shared" si="515"/>
        <v>0</v>
      </c>
      <c r="L1223" s="277" t="b">
        <f t="shared" si="515"/>
        <v>0</v>
      </c>
      <c r="M1223" s="277" t="b">
        <f t="shared" si="515"/>
        <v>0</v>
      </c>
      <c r="N1223" s="277" t="b">
        <f t="shared" si="515"/>
        <v>0</v>
      </c>
      <c r="O1223" s="277" t="b">
        <f t="shared" si="515"/>
        <v>0</v>
      </c>
      <c r="P1223" s="277" t="b">
        <f t="shared" si="515"/>
        <v>0</v>
      </c>
      <c r="Q1223" s="277" t="b">
        <f t="shared" si="515"/>
        <v>0</v>
      </c>
      <c r="R1223" s="277" t="b">
        <f t="shared" si="515"/>
        <v>0</v>
      </c>
      <c r="S1223" s="277" t="b">
        <f t="shared" si="515"/>
        <v>0</v>
      </c>
      <c r="T1223" s="277" t="b">
        <f t="shared" si="515"/>
        <v>0</v>
      </c>
      <c r="U1223" s="277" t="b">
        <f t="shared" si="515"/>
        <v>0</v>
      </c>
      <c r="V1223" s="277" t="b">
        <f t="shared" si="515"/>
        <v>0</v>
      </c>
      <c r="W1223" s="277" t="b">
        <f t="shared" si="515"/>
        <v>0</v>
      </c>
      <c r="X1223" s="277" t="b">
        <f t="shared" si="515"/>
        <v>0</v>
      </c>
      <c r="Y1223" s="277" t="b">
        <f t="shared" si="515"/>
        <v>0</v>
      </c>
      <c r="Z1223" s="277" t="b">
        <f t="shared" si="515"/>
        <v>0</v>
      </c>
      <c r="AA1223" s="277" t="b">
        <f t="shared" si="515"/>
        <v>0</v>
      </c>
      <c r="AB1223" s="277" t="b">
        <f t="shared" si="515"/>
        <v>0</v>
      </c>
      <c r="AC1223" s="277" t="b">
        <f t="shared" si="515"/>
        <v>0</v>
      </c>
      <c r="AD1223" s="277" t="b">
        <f t="shared" si="515"/>
        <v>0</v>
      </c>
      <c r="AE1223" s="277" t="b">
        <f t="shared" si="515"/>
        <v>0</v>
      </c>
      <c r="AF1223" s="277" t="b">
        <f t="shared" si="515"/>
        <v>0</v>
      </c>
      <c r="AG1223" s="277" t="b">
        <f t="shared" si="515"/>
        <v>0</v>
      </c>
      <c r="AH1223" s="277" t="b">
        <f t="shared" si="515"/>
        <v>0</v>
      </c>
      <c r="AI1223" s="277" t="b">
        <f t="shared" si="515"/>
        <v>0</v>
      </c>
      <c r="AJ1223" s="277" t="b">
        <f t="shared" si="515"/>
        <v>0</v>
      </c>
      <c r="AK1223" s="277" t="b">
        <f t="shared" si="515"/>
        <v>0</v>
      </c>
      <c r="AL1223" s="277" t="b">
        <f t="shared" ref="AL1223:BQ1223" si="516">IF(AL$17="","",IF(AND(AL$17&gt;=$D1223,AL$17&lt;=$E1223),$G$1213/($E1223-$D1223+1)))</f>
        <v>0</v>
      </c>
      <c r="AM1223" s="277" t="b">
        <f t="shared" si="516"/>
        <v>0</v>
      </c>
      <c r="AN1223" s="277" t="b">
        <f t="shared" si="516"/>
        <v>0</v>
      </c>
      <c r="AO1223" s="277" t="b">
        <f t="shared" si="516"/>
        <v>0</v>
      </c>
      <c r="AP1223" s="277" t="b">
        <f t="shared" si="516"/>
        <v>0</v>
      </c>
      <c r="AQ1223" s="277" t="b">
        <f t="shared" si="516"/>
        <v>0</v>
      </c>
      <c r="AR1223" s="277" t="b">
        <f t="shared" si="516"/>
        <v>0</v>
      </c>
      <c r="AS1223" s="277" t="b">
        <f t="shared" si="516"/>
        <v>0</v>
      </c>
      <c r="AT1223" s="277" t="b">
        <f t="shared" si="516"/>
        <v>0</v>
      </c>
      <c r="AU1223" s="277" t="b">
        <f t="shared" si="516"/>
        <v>0</v>
      </c>
      <c r="AV1223" s="277" t="b">
        <f t="shared" si="516"/>
        <v>0</v>
      </c>
      <c r="AW1223" s="277" t="b">
        <f t="shared" si="516"/>
        <v>0</v>
      </c>
      <c r="AX1223" s="277" t="b">
        <f t="shared" si="516"/>
        <v>0</v>
      </c>
      <c r="AY1223" s="277" t="b">
        <f t="shared" si="516"/>
        <v>0</v>
      </c>
      <c r="AZ1223" s="277" t="b">
        <f t="shared" si="516"/>
        <v>0</v>
      </c>
      <c r="BA1223" s="277" t="b">
        <f t="shared" si="516"/>
        <v>0</v>
      </c>
      <c r="BB1223" s="277" t="b">
        <f t="shared" si="516"/>
        <v>0</v>
      </c>
      <c r="BC1223" s="277" t="b">
        <f t="shared" si="516"/>
        <v>0</v>
      </c>
      <c r="BD1223" s="277" t="b">
        <f t="shared" si="516"/>
        <v>0</v>
      </c>
      <c r="BE1223" s="277" t="b">
        <f t="shared" si="516"/>
        <v>0</v>
      </c>
      <c r="BF1223" s="277" t="b">
        <f t="shared" si="516"/>
        <v>0</v>
      </c>
      <c r="BG1223" s="277" t="b">
        <f t="shared" si="516"/>
        <v>0</v>
      </c>
      <c r="BH1223" s="277" t="b">
        <f t="shared" si="516"/>
        <v>0</v>
      </c>
      <c r="BI1223" s="277" t="b">
        <f t="shared" si="516"/>
        <v>0</v>
      </c>
      <c r="BJ1223" s="277" t="b">
        <f t="shared" si="516"/>
        <v>0</v>
      </c>
      <c r="BK1223" s="277" t="b">
        <f t="shared" si="516"/>
        <v>0</v>
      </c>
      <c r="BL1223" s="277" t="b">
        <f t="shared" si="516"/>
        <v>0</v>
      </c>
      <c r="BM1223" s="277" t="b">
        <f t="shared" si="516"/>
        <v>0</v>
      </c>
      <c r="BN1223" s="277" t="b">
        <f t="shared" si="516"/>
        <v>0</v>
      </c>
      <c r="BO1223" s="277" t="str">
        <f t="shared" si="516"/>
        <v/>
      </c>
      <c r="BP1223" s="277" t="str">
        <f t="shared" si="516"/>
        <v/>
      </c>
      <c r="BQ1223" s="277" t="str">
        <f t="shared" si="516"/>
        <v/>
      </c>
      <c r="BR1223" s="277" t="str">
        <f t="shared" ref="BR1223:CI1223" si="517">IF(BR$17="","",IF(AND(BR$17&gt;=$D1223,BR$17&lt;=$E1223),$G$1213/($E1223-$D1223+1)))</f>
        <v/>
      </c>
      <c r="BS1223" s="277" t="str">
        <f t="shared" si="517"/>
        <v/>
      </c>
      <c r="BT1223" s="277" t="str">
        <f t="shared" si="517"/>
        <v/>
      </c>
      <c r="BU1223" s="277" t="str">
        <f t="shared" si="517"/>
        <v/>
      </c>
      <c r="BV1223" s="277" t="str">
        <f t="shared" si="517"/>
        <v/>
      </c>
      <c r="BW1223" s="277" t="str">
        <f t="shared" si="517"/>
        <v/>
      </c>
      <c r="BX1223" s="277" t="str">
        <f t="shared" si="517"/>
        <v/>
      </c>
      <c r="BY1223" s="277" t="str">
        <f t="shared" si="517"/>
        <v/>
      </c>
      <c r="BZ1223" s="277" t="str">
        <f t="shared" si="517"/>
        <v/>
      </c>
      <c r="CA1223" s="277" t="str">
        <f t="shared" si="517"/>
        <v/>
      </c>
      <c r="CB1223" s="277" t="str">
        <f t="shared" si="517"/>
        <v/>
      </c>
      <c r="CC1223" s="277" t="str">
        <f t="shared" si="517"/>
        <v/>
      </c>
      <c r="CD1223" s="277" t="str">
        <f t="shared" si="517"/>
        <v/>
      </c>
      <c r="CE1223" s="277" t="str">
        <f t="shared" si="517"/>
        <v/>
      </c>
      <c r="CF1223" s="277" t="str">
        <f t="shared" si="517"/>
        <v/>
      </c>
      <c r="CG1223" s="277" t="str">
        <f t="shared" si="517"/>
        <v/>
      </c>
      <c r="CH1223" s="277" t="str">
        <f t="shared" si="517"/>
        <v/>
      </c>
      <c r="CI1223" s="277" t="str">
        <f t="shared" si="517"/>
        <v/>
      </c>
      <c r="CJ1223" s="272">
        <f>SUM(F1223:CI1223)</f>
        <v>0</v>
      </c>
      <c r="CK1223" s="50" t="s">
        <v>172</v>
      </c>
    </row>
    <row r="1224" spans="3:89" s="29" customFormat="1" ht="15" customHeight="1">
      <c r="C1224" s="271" t="str">
        <f>"Total "&amp;C1210</f>
        <v>Total Construction Management Fees</v>
      </c>
      <c r="D1224" s="270">
        <f>IF(D1215="",0,D1215)</f>
        <v>0</v>
      </c>
      <c r="E1224" s="270">
        <f>IF(D1217="",0,D1217)</f>
        <v>0</v>
      </c>
      <c r="F1224" s="278">
        <f t="shared" ref="F1224:AK1224" si="518">IF(F$17="","",IF($E$1220=0,SUM(F1222:F1223),IF(AND(F$17&gt;=$D1224,F$17&lt;=$E1224),$D$1213/($E1224-$D1224+1),0)))</f>
        <v>0</v>
      </c>
      <c r="G1224" s="278">
        <f t="shared" si="518"/>
        <v>0</v>
      </c>
      <c r="H1224" s="278">
        <f t="shared" si="518"/>
        <v>0</v>
      </c>
      <c r="I1224" s="278">
        <f t="shared" si="518"/>
        <v>0</v>
      </c>
      <c r="J1224" s="278">
        <f t="shared" si="518"/>
        <v>0</v>
      </c>
      <c r="K1224" s="278">
        <f t="shared" si="518"/>
        <v>0</v>
      </c>
      <c r="L1224" s="278">
        <f t="shared" si="518"/>
        <v>0</v>
      </c>
      <c r="M1224" s="278">
        <f t="shared" si="518"/>
        <v>0</v>
      </c>
      <c r="N1224" s="278">
        <f t="shared" si="518"/>
        <v>0</v>
      </c>
      <c r="O1224" s="278">
        <f t="shared" si="518"/>
        <v>0</v>
      </c>
      <c r="P1224" s="278">
        <f t="shared" si="518"/>
        <v>0</v>
      </c>
      <c r="Q1224" s="278">
        <f t="shared" si="518"/>
        <v>0</v>
      </c>
      <c r="R1224" s="278">
        <f t="shared" si="518"/>
        <v>0</v>
      </c>
      <c r="S1224" s="278">
        <f t="shared" si="518"/>
        <v>0</v>
      </c>
      <c r="T1224" s="278">
        <f t="shared" si="518"/>
        <v>0</v>
      </c>
      <c r="U1224" s="278">
        <f t="shared" si="518"/>
        <v>0</v>
      </c>
      <c r="V1224" s="278">
        <f t="shared" si="518"/>
        <v>0</v>
      </c>
      <c r="W1224" s="278">
        <f t="shared" si="518"/>
        <v>0</v>
      </c>
      <c r="X1224" s="278">
        <f t="shared" si="518"/>
        <v>0</v>
      </c>
      <c r="Y1224" s="278">
        <f t="shared" si="518"/>
        <v>0</v>
      </c>
      <c r="Z1224" s="278">
        <f t="shared" si="518"/>
        <v>0</v>
      </c>
      <c r="AA1224" s="278">
        <f t="shared" si="518"/>
        <v>0</v>
      </c>
      <c r="AB1224" s="278">
        <f t="shared" si="518"/>
        <v>0</v>
      </c>
      <c r="AC1224" s="278">
        <f t="shared" si="518"/>
        <v>0</v>
      </c>
      <c r="AD1224" s="278">
        <f t="shared" si="518"/>
        <v>0</v>
      </c>
      <c r="AE1224" s="278">
        <f t="shared" si="518"/>
        <v>0</v>
      </c>
      <c r="AF1224" s="278">
        <f t="shared" si="518"/>
        <v>0</v>
      </c>
      <c r="AG1224" s="278">
        <f t="shared" si="518"/>
        <v>0</v>
      </c>
      <c r="AH1224" s="278">
        <f t="shared" si="518"/>
        <v>0</v>
      </c>
      <c r="AI1224" s="278">
        <f t="shared" si="518"/>
        <v>0</v>
      </c>
      <c r="AJ1224" s="278">
        <f t="shared" si="518"/>
        <v>0</v>
      </c>
      <c r="AK1224" s="278">
        <f t="shared" si="518"/>
        <v>0</v>
      </c>
      <c r="AL1224" s="278">
        <f t="shared" ref="AL1224:BQ1224" si="519">IF(AL$17="","",IF($E$1220=0,SUM(AL1222:AL1223),IF(AND(AL$17&gt;=$D1224,AL$17&lt;=$E1224),$D$1213/($E1224-$D1224+1),0)))</f>
        <v>0</v>
      </c>
      <c r="AM1224" s="278">
        <f t="shared" si="519"/>
        <v>0</v>
      </c>
      <c r="AN1224" s="278">
        <f t="shared" si="519"/>
        <v>0</v>
      </c>
      <c r="AO1224" s="278">
        <f t="shared" si="519"/>
        <v>0</v>
      </c>
      <c r="AP1224" s="278">
        <f t="shared" si="519"/>
        <v>0</v>
      </c>
      <c r="AQ1224" s="278">
        <f t="shared" si="519"/>
        <v>0</v>
      </c>
      <c r="AR1224" s="278">
        <f t="shared" si="519"/>
        <v>0</v>
      </c>
      <c r="AS1224" s="278">
        <f t="shared" si="519"/>
        <v>0</v>
      </c>
      <c r="AT1224" s="278">
        <f t="shared" si="519"/>
        <v>0</v>
      </c>
      <c r="AU1224" s="278">
        <f t="shared" si="519"/>
        <v>0</v>
      </c>
      <c r="AV1224" s="278">
        <f t="shared" si="519"/>
        <v>0</v>
      </c>
      <c r="AW1224" s="278">
        <f t="shared" si="519"/>
        <v>0</v>
      </c>
      <c r="AX1224" s="278">
        <f t="shared" si="519"/>
        <v>0</v>
      </c>
      <c r="AY1224" s="278">
        <f t="shared" si="519"/>
        <v>0</v>
      </c>
      <c r="AZ1224" s="278">
        <f t="shared" si="519"/>
        <v>0</v>
      </c>
      <c r="BA1224" s="278">
        <f t="shared" si="519"/>
        <v>0</v>
      </c>
      <c r="BB1224" s="278">
        <f t="shared" si="519"/>
        <v>0</v>
      </c>
      <c r="BC1224" s="278">
        <f t="shared" si="519"/>
        <v>0</v>
      </c>
      <c r="BD1224" s="278">
        <f t="shared" si="519"/>
        <v>0</v>
      </c>
      <c r="BE1224" s="278">
        <f t="shared" si="519"/>
        <v>0</v>
      </c>
      <c r="BF1224" s="278">
        <f t="shared" si="519"/>
        <v>0</v>
      </c>
      <c r="BG1224" s="278">
        <f t="shared" si="519"/>
        <v>0</v>
      </c>
      <c r="BH1224" s="278">
        <f t="shared" si="519"/>
        <v>0</v>
      </c>
      <c r="BI1224" s="278">
        <f t="shared" si="519"/>
        <v>0</v>
      </c>
      <c r="BJ1224" s="278">
        <f t="shared" si="519"/>
        <v>0</v>
      </c>
      <c r="BK1224" s="278">
        <f t="shared" si="519"/>
        <v>0</v>
      </c>
      <c r="BL1224" s="278">
        <f t="shared" si="519"/>
        <v>0</v>
      </c>
      <c r="BM1224" s="278">
        <f t="shared" si="519"/>
        <v>0</v>
      </c>
      <c r="BN1224" s="278">
        <f t="shared" si="519"/>
        <v>0</v>
      </c>
      <c r="BO1224" s="278" t="str">
        <f t="shared" si="519"/>
        <v/>
      </c>
      <c r="BP1224" s="278" t="str">
        <f t="shared" si="519"/>
        <v/>
      </c>
      <c r="BQ1224" s="278" t="str">
        <f t="shared" si="519"/>
        <v/>
      </c>
      <c r="BR1224" s="278" t="str">
        <f t="shared" ref="BR1224:CI1224" si="520">IF(BR$17="","",IF($E$1220=0,SUM(BR1222:BR1223),IF(AND(BR$17&gt;=$D1224,BR$17&lt;=$E1224),$D$1213/($E1224-$D1224+1),0)))</f>
        <v/>
      </c>
      <c r="BS1224" s="278" t="str">
        <f t="shared" si="520"/>
        <v/>
      </c>
      <c r="BT1224" s="278" t="str">
        <f t="shared" si="520"/>
        <v/>
      </c>
      <c r="BU1224" s="278" t="str">
        <f t="shared" si="520"/>
        <v/>
      </c>
      <c r="BV1224" s="278" t="str">
        <f t="shared" si="520"/>
        <v/>
      </c>
      <c r="BW1224" s="278" t="str">
        <f t="shared" si="520"/>
        <v/>
      </c>
      <c r="BX1224" s="278" t="str">
        <f t="shared" si="520"/>
        <v/>
      </c>
      <c r="BY1224" s="278" t="str">
        <f t="shared" si="520"/>
        <v/>
      </c>
      <c r="BZ1224" s="278" t="str">
        <f t="shared" si="520"/>
        <v/>
      </c>
      <c r="CA1224" s="278" t="str">
        <f t="shared" si="520"/>
        <v/>
      </c>
      <c r="CB1224" s="278" t="str">
        <f t="shared" si="520"/>
        <v/>
      </c>
      <c r="CC1224" s="278" t="str">
        <f t="shared" si="520"/>
        <v/>
      </c>
      <c r="CD1224" s="278" t="str">
        <f t="shared" si="520"/>
        <v/>
      </c>
      <c r="CE1224" s="278" t="str">
        <f t="shared" si="520"/>
        <v/>
      </c>
      <c r="CF1224" s="278" t="str">
        <f t="shared" si="520"/>
        <v/>
      </c>
      <c r="CG1224" s="278" t="str">
        <f t="shared" si="520"/>
        <v/>
      </c>
      <c r="CH1224" s="278" t="str">
        <f t="shared" si="520"/>
        <v/>
      </c>
      <c r="CI1224" s="278" t="str">
        <f t="shared" si="520"/>
        <v/>
      </c>
      <c r="CJ1224" s="56">
        <f>SUM(F1224:CI1224)</f>
        <v>0</v>
      </c>
      <c r="CK1224" s="50" t="s">
        <v>172</v>
      </c>
    </row>
    <row r="1225" spans="3:89" s="29" customFormat="1" ht="15" customHeight="1">
      <c r="C1225" s="120"/>
      <c r="D1225" s="242"/>
      <c r="E1225" s="243"/>
      <c r="F1225" s="242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18"/>
      <c r="BQ1225" s="18"/>
      <c r="BR1225" s="18"/>
      <c r="BS1225" s="18"/>
      <c r="BT1225" s="18"/>
      <c r="BU1225" s="18"/>
      <c r="BV1225" s="1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  <c r="CH1225" s="18"/>
      <c r="CI1225" s="18"/>
      <c r="CJ1225" s="18"/>
      <c r="CK1225" s="50" t="s">
        <v>172</v>
      </c>
    </row>
    <row r="1226" spans="3:89" s="29" customFormat="1" ht="15" customHeight="1">
      <c r="C1226" s="120"/>
      <c r="D1226" s="242"/>
      <c r="E1226" s="243"/>
      <c r="F1226" s="242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  <c r="BD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8"/>
      <c r="BQ1226" s="18"/>
      <c r="BR1226" s="18"/>
      <c r="BS1226" s="18"/>
      <c r="BT1226" s="18"/>
      <c r="BU1226" s="18"/>
      <c r="BV1226" s="1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  <c r="CH1226" s="18"/>
      <c r="CI1226" s="18"/>
      <c r="CJ1226" s="18"/>
      <c r="CK1226" s="50" t="s">
        <v>172</v>
      </c>
    </row>
    <row r="1227" spans="3:89" s="29" customFormat="1" ht="15" customHeight="1">
      <c r="C1227" s="133" t="str">
        <f>"Total "&amp;C1189</f>
        <v>Total Overhead Fees</v>
      </c>
      <c r="D1227" s="242"/>
      <c r="E1227" s="243"/>
      <c r="F1227" s="242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  <c r="BF1227" s="18"/>
      <c r="BG1227" s="18"/>
      <c r="BH1227" s="18"/>
      <c r="BI1227" s="18"/>
      <c r="BJ1227" s="18"/>
      <c r="BK1227" s="18"/>
      <c r="BL1227" s="18"/>
      <c r="BM1227" s="18"/>
      <c r="BN1227" s="18"/>
      <c r="BO1227" s="18"/>
      <c r="BP1227" s="18"/>
      <c r="BQ1227" s="18"/>
      <c r="BR1227" s="18"/>
      <c r="BS1227" s="18"/>
      <c r="BT1227" s="18"/>
      <c r="BU1227" s="18"/>
      <c r="BV1227" s="18"/>
      <c r="BW1227" s="18"/>
      <c r="BX1227" s="18"/>
      <c r="BY1227" s="18"/>
      <c r="BZ1227" s="18"/>
      <c r="CA1227" s="18"/>
      <c r="CB1227" s="18"/>
      <c r="CC1227" s="18"/>
      <c r="CD1227" s="18"/>
      <c r="CE1227" s="18"/>
      <c r="CF1227" s="18"/>
      <c r="CG1227" s="18"/>
      <c r="CH1227" s="18"/>
      <c r="CI1227" s="18"/>
      <c r="CJ1227" s="18"/>
      <c r="CK1227" s="50" t="s">
        <v>172</v>
      </c>
    </row>
    <row r="1228" spans="3:89" s="29" customFormat="1" ht="15" customHeight="1">
      <c r="C1228" s="29" t="str">
        <f>F1191&amp;" "&amp;C1189</f>
        <v>Phase A Overhead Fees</v>
      </c>
      <c r="D1228" s="274">
        <v>0</v>
      </c>
      <c r="E1228" s="274">
        <v>0</v>
      </c>
      <c r="F1228" s="121">
        <f t="shared" ref="F1228:BQ1230" si="521">IF(F$17="","",F1222+F1205)</f>
        <v>0</v>
      </c>
      <c r="G1228" s="121">
        <f t="shared" si="521"/>
        <v>0</v>
      </c>
      <c r="H1228" s="121">
        <f t="shared" si="521"/>
        <v>0</v>
      </c>
      <c r="I1228" s="121">
        <f t="shared" si="521"/>
        <v>0</v>
      </c>
      <c r="J1228" s="121">
        <f t="shared" si="521"/>
        <v>0</v>
      </c>
      <c r="K1228" s="121">
        <f t="shared" si="521"/>
        <v>0</v>
      </c>
      <c r="L1228" s="121">
        <f t="shared" si="521"/>
        <v>0</v>
      </c>
      <c r="M1228" s="121">
        <f t="shared" si="521"/>
        <v>0</v>
      </c>
      <c r="N1228" s="121">
        <f t="shared" si="521"/>
        <v>0</v>
      </c>
      <c r="O1228" s="121">
        <f t="shared" si="521"/>
        <v>0</v>
      </c>
      <c r="P1228" s="121">
        <f t="shared" si="521"/>
        <v>0</v>
      </c>
      <c r="Q1228" s="121">
        <f t="shared" si="521"/>
        <v>0</v>
      </c>
      <c r="R1228" s="121">
        <f t="shared" si="521"/>
        <v>0</v>
      </c>
      <c r="S1228" s="121">
        <f t="shared" si="521"/>
        <v>0</v>
      </c>
      <c r="T1228" s="121">
        <f t="shared" si="521"/>
        <v>0</v>
      </c>
      <c r="U1228" s="121">
        <f t="shared" si="521"/>
        <v>0</v>
      </c>
      <c r="V1228" s="121">
        <f t="shared" si="521"/>
        <v>0</v>
      </c>
      <c r="W1228" s="121">
        <f t="shared" si="521"/>
        <v>0</v>
      </c>
      <c r="X1228" s="121">
        <f t="shared" si="521"/>
        <v>0</v>
      </c>
      <c r="Y1228" s="121">
        <f t="shared" si="521"/>
        <v>0</v>
      </c>
      <c r="Z1228" s="121">
        <f t="shared" si="521"/>
        <v>0</v>
      </c>
      <c r="AA1228" s="121">
        <f t="shared" si="521"/>
        <v>0</v>
      </c>
      <c r="AB1228" s="121">
        <f t="shared" si="521"/>
        <v>0</v>
      </c>
      <c r="AC1228" s="121">
        <f t="shared" si="521"/>
        <v>0</v>
      </c>
      <c r="AD1228" s="121">
        <f t="shared" si="521"/>
        <v>0</v>
      </c>
      <c r="AE1228" s="121">
        <f t="shared" si="521"/>
        <v>0</v>
      </c>
      <c r="AF1228" s="121">
        <f t="shared" si="521"/>
        <v>0</v>
      </c>
      <c r="AG1228" s="121">
        <f t="shared" si="521"/>
        <v>0</v>
      </c>
      <c r="AH1228" s="121">
        <f t="shared" si="521"/>
        <v>0</v>
      </c>
      <c r="AI1228" s="121">
        <f t="shared" si="521"/>
        <v>0</v>
      </c>
      <c r="AJ1228" s="121">
        <f t="shared" si="521"/>
        <v>0</v>
      </c>
      <c r="AK1228" s="121">
        <f t="shared" si="521"/>
        <v>0</v>
      </c>
      <c r="AL1228" s="121">
        <f t="shared" si="521"/>
        <v>0</v>
      </c>
      <c r="AM1228" s="121">
        <f t="shared" si="521"/>
        <v>0</v>
      </c>
      <c r="AN1228" s="121">
        <f t="shared" si="521"/>
        <v>0</v>
      </c>
      <c r="AO1228" s="121">
        <f t="shared" si="521"/>
        <v>0</v>
      </c>
      <c r="AP1228" s="121">
        <f t="shared" si="521"/>
        <v>0</v>
      </c>
      <c r="AQ1228" s="121">
        <f t="shared" si="521"/>
        <v>0</v>
      </c>
      <c r="AR1228" s="121">
        <f t="shared" si="521"/>
        <v>0</v>
      </c>
      <c r="AS1228" s="121">
        <f t="shared" si="521"/>
        <v>0</v>
      </c>
      <c r="AT1228" s="121">
        <f t="shared" si="521"/>
        <v>0</v>
      </c>
      <c r="AU1228" s="121">
        <f t="shared" si="521"/>
        <v>0</v>
      </c>
      <c r="AV1228" s="121">
        <f t="shared" si="521"/>
        <v>0</v>
      </c>
      <c r="AW1228" s="121">
        <f t="shared" si="521"/>
        <v>0</v>
      </c>
      <c r="AX1228" s="121">
        <f t="shared" si="521"/>
        <v>0</v>
      </c>
      <c r="AY1228" s="121">
        <f t="shared" si="521"/>
        <v>0</v>
      </c>
      <c r="AZ1228" s="121">
        <f t="shared" si="521"/>
        <v>0</v>
      </c>
      <c r="BA1228" s="121">
        <f t="shared" si="521"/>
        <v>0</v>
      </c>
      <c r="BB1228" s="121">
        <f t="shared" si="521"/>
        <v>0</v>
      </c>
      <c r="BC1228" s="121">
        <f t="shared" si="521"/>
        <v>0</v>
      </c>
      <c r="BD1228" s="121">
        <f t="shared" si="521"/>
        <v>0</v>
      </c>
      <c r="BE1228" s="121">
        <f t="shared" si="521"/>
        <v>0</v>
      </c>
      <c r="BF1228" s="121">
        <f t="shared" si="521"/>
        <v>0</v>
      </c>
      <c r="BG1228" s="121">
        <f t="shared" si="521"/>
        <v>0</v>
      </c>
      <c r="BH1228" s="121">
        <f t="shared" si="521"/>
        <v>0</v>
      </c>
      <c r="BI1228" s="121">
        <f t="shared" si="521"/>
        <v>0</v>
      </c>
      <c r="BJ1228" s="121">
        <f t="shared" si="521"/>
        <v>0</v>
      </c>
      <c r="BK1228" s="121">
        <f t="shared" si="521"/>
        <v>0</v>
      </c>
      <c r="BL1228" s="121">
        <f t="shared" si="521"/>
        <v>0</v>
      </c>
      <c r="BM1228" s="121">
        <f t="shared" si="521"/>
        <v>0</v>
      </c>
      <c r="BN1228" s="121">
        <f t="shared" si="521"/>
        <v>0</v>
      </c>
      <c r="BO1228" s="121" t="str">
        <f t="shared" si="521"/>
        <v/>
      </c>
      <c r="BP1228" s="121" t="str">
        <f t="shared" si="521"/>
        <v/>
      </c>
      <c r="BQ1228" s="121" t="str">
        <f t="shared" si="521"/>
        <v/>
      </c>
      <c r="BR1228" s="121" t="str">
        <f t="shared" ref="BR1228:CI1230" si="522">IF(BR$17="","",BR1222+BR1205)</f>
        <v/>
      </c>
      <c r="BS1228" s="121" t="str">
        <f t="shared" si="522"/>
        <v/>
      </c>
      <c r="BT1228" s="121" t="str">
        <f t="shared" si="522"/>
        <v/>
      </c>
      <c r="BU1228" s="121" t="str">
        <f t="shared" si="522"/>
        <v/>
      </c>
      <c r="BV1228" s="121" t="str">
        <f t="shared" si="522"/>
        <v/>
      </c>
      <c r="BW1228" s="121" t="str">
        <f t="shared" si="522"/>
        <v/>
      </c>
      <c r="BX1228" s="121" t="str">
        <f t="shared" si="522"/>
        <v/>
      </c>
      <c r="BY1228" s="121" t="str">
        <f t="shared" si="522"/>
        <v/>
      </c>
      <c r="BZ1228" s="121" t="str">
        <f t="shared" si="522"/>
        <v/>
      </c>
      <c r="CA1228" s="121" t="str">
        <f t="shared" si="522"/>
        <v/>
      </c>
      <c r="CB1228" s="121" t="str">
        <f t="shared" si="522"/>
        <v/>
      </c>
      <c r="CC1228" s="121" t="str">
        <f t="shared" si="522"/>
        <v/>
      </c>
      <c r="CD1228" s="121" t="str">
        <f t="shared" si="522"/>
        <v/>
      </c>
      <c r="CE1228" s="121" t="str">
        <f t="shared" si="522"/>
        <v/>
      </c>
      <c r="CF1228" s="121" t="str">
        <f t="shared" si="522"/>
        <v/>
      </c>
      <c r="CG1228" s="121" t="str">
        <f t="shared" si="522"/>
        <v/>
      </c>
      <c r="CH1228" s="121" t="str">
        <f t="shared" si="522"/>
        <v/>
      </c>
      <c r="CI1228" s="121" t="str">
        <f t="shared" si="522"/>
        <v/>
      </c>
      <c r="CJ1228" s="56">
        <f>SUM(F1228:CI1228)</f>
        <v>0</v>
      </c>
      <c r="CK1228" s="50" t="s">
        <v>172</v>
      </c>
    </row>
    <row r="1229" spans="3:89" s="29" customFormat="1" ht="15" customHeight="1">
      <c r="C1229" s="29" t="str">
        <f>G1191&amp;" "&amp;C1189</f>
        <v>Phase B Overhead Fees</v>
      </c>
      <c r="D1229" s="273">
        <v>0</v>
      </c>
      <c r="E1229" s="273">
        <v>0</v>
      </c>
      <c r="F1229" s="277">
        <f t="shared" si="521"/>
        <v>0</v>
      </c>
      <c r="G1229" s="277">
        <f t="shared" si="521"/>
        <v>0</v>
      </c>
      <c r="H1229" s="277">
        <f t="shared" si="521"/>
        <v>0</v>
      </c>
      <c r="I1229" s="277">
        <f t="shared" si="521"/>
        <v>0</v>
      </c>
      <c r="J1229" s="277">
        <f t="shared" si="521"/>
        <v>0</v>
      </c>
      <c r="K1229" s="277">
        <f t="shared" si="521"/>
        <v>0</v>
      </c>
      <c r="L1229" s="277">
        <f t="shared" si="521"/>
        <v>0</v>
      </c>
      <c r="M1229" s="277">
        <f t="shared" si="521"/>
        <v>0</v>
      </c>
      <c r="N1229" s="277">
        <f t="shared" si="521"/>
        <v>0</v>
      </c>
      <c r="O1229" s="277">
        <f t="shared" si="521"/>
        <v>0</v>
      </c>
      <c r="P1229" s="277">
        <f t="shared" si="521"/>
        <v>0</v>
      </c>
      <c r="Q1229" s="277">
        <f t="shared" si="521"/>
        <v>0</v>
      </c>
      <c r="R1229" s="277">
        <f t="shared" si="521"/>
        <v>0</v>
      </c>
      <c r="S1229" s="277">
        <f t="shared" si="521"/>
        <v>0</v>
      </c>
      <c r="T1229" s="277">
        <f t="shared" si="521"/>
        <v>0</v>
      </c>
      <c r="U1229" s="277">
        <f t="shared" si="521"/>
        <v>0</v>
      </c>
      <c r="V1229" s="277">
        <f t="shared" si="521"/>
        <v>0</v>
      </c>
      <c r="W1229" s="277">
        <f t="shared" si="521"/>
        <v>0</v>
      </c>
      <c r="X1229" s="277">
        <f t="shared" si="521"/>
        <v>0</v>
      </c>
      <c r="Y1229" s="277">
        <f t="shared" si="521"/>
        <v>0</v>
      </c>
      <c r="Z1229" s="277">
        <f t="shared" si="521"/>
        <v>0</v>
      </c>
      <c r="AA1229" s="277">
        <f t="shared" si="521"/>
        <v>0</v>
      </c>
      <c r="AB1229" s="277">
        <f t="shared" si="521"/>
        <v>0</v>
      </c>
      <c r="AC1229" s="277">
        <f t="shared" si="521"/>
        <v>0</v>
      </c>
      <c r="AD1229" s="277">
        <f t="shared" si="521"/>
        <v>0</v>
      </c>
      <c r="AE1229" s="277">
        <f t="shared" si="521"/>
        <v>0</v>
      </c>
      <c r="AF1229" s="277">
        <f t="shared" si="521"/>
        <v>0</v>
      </c>
      <c r="AG1229" s="277">
        <f t="shared" si="521"/>
        <v>0</v>
      </c>
      <c r="AH1229" s="277">
        <f t="shared" si="521"/>
        <v>0</v>
      </c>
      <c r="AI1229" s="277">
        <f t="shared" si="521"/>
        <v>0</v>
      </c>
      <c r="AJ1229" s="277">
        <f t="shared" si="521"/>
        <v>0</v>
      </c>
      <c r="AK1229" s="277">
        <f t="shared" si="521"/>
        <v>0</v>
      </c>
      <c r="AL1229" s="277">
        <f t="shared" si="521"/>
        <v>0</v>
      </c>
      <c r="AM1229" s="277">
        <f t="shared" si="521"/>
        <v>0</v>
      </c>
      <c r="AN1229" s="277">
        <f t="shared" si="521"/>
        <v>0</v>
      </c>
      <c r="AO1229" s="277">
        <f t="shared" si="521"/>
        <v>0</v>
      </c>
      <c r="AP1229" s="277">
        <f t="shared" si="521"/>
        <v>0</v>
      </c>
      <c r="AQ1229" s="277">
        <f t="shared" si="521"/>
        <v>0</v>
      </c>
      <c r="AR1229" s="277">
        <f t="shared" si="521"/>
        <v>0</v>
      </c>
      <c r="AS1229" s="277">
        <f t="shared" si="521"/>
        <v>0</v>
      </c>
      <c r="AT1229" s="277">
        <f t="shared" si="521"/>
        <v>0</v>
      </c>
      <c r="AU1229" s="277">
        <f t="shared" si="521"/>
        <v>0</v>
      </c>
      <c r="AV1229" s="277">
        <f t="shared" si="521"/>
        <v>0</v>
      </c>
      <c r="AW1229" s="277">
        <f t="shared" si="521"/>
        <v>0</v>
      </c>
      <c r="AX1229" s="277">
        <f t="shared" si="521"/>
        <v>0</v>
      </c>
      <c r="AY1229" s="277">
        <f t="shared" si="521"/>
        <v>0</v>
      </c>
      <c r="AZ1229" s="277">
        <f t="shared" si="521"/>
        <v>0</v>
      </c>
      <c r="BA1229" s="277">
        <f t="shared" si="521"/>
        <v>0</v>
      </c>
      <c r="BB1229" s="277">
        <f t="shared" si="521"/>
        <v>0</v>
      </c>
      <c r="BC1229" s="277">
        <f t="shared" si="521"/>
        <v>0</v>
      </c>
      <c r="BD1229" s="277">
        <f t="shared" si="521"/>
        <v>0</v>
      </c>
      <c r="BE1229" s="277">
        <f t="shared" si="521"/>
        <v>0</v>
      </c>
      <c r="BF1229" s="277">
        <f t="shared" si="521"/>
        <v>0</v>
      </c>
      <c r="BG1229" s="277">
        <f t="shared" si="521"/>
        <v>0</v>
      </c>
      <c r="BH1229" s="277">
        <f t="shared" si="521"/>
        <v>0</v>
      </c>
      <c r="BI1229" s="277">
        <f t="shared" si="521"/>
        <v>0</v>
      </c>
      <c r="BJ1229" s="277">
        <f t="shared" si="521"/>
        <v>0</v>
      </c>
      <c r="BK1229" s="277">
        <f t="shared" si="521"/>
        <v>0</v>
      </c>
      <c r="BL1229" s="277">
        <f t="shared" si="521"/>
        <v>0</v>
      </c>
      <c r="BM1229" s="277">
        <f t="shared" si="521"/>
        <v>0</v>
      </c>
      <c r="BN1229" s="277">
        <f t="shared" si="521"/>
        <v>0</v>
      </c>
      <c r="BO1229" s="277" t="str">
        <f t="shared" si="521"/>
        <v/>
      </c>
      <c r="BP1229" s="277" t="str">
        <f t="shared" si="521"/>
        <v/>
      </c>
      <c r="BQ1229" s="277" t="str">
        <f t="shared" si="521"/>
        <v/>
      </c>
      <c r="BR1229" s="277" t="str">
        <f t="shared" si="522"/>
        <v/>
      </c>
      <c r="BS1229" s="277" t="str">
        <f t="shared" si="522"/>
        <v/>
      </c>
      <c r="BT1229" s="277" t="str">
        <f t="shared" si="522"/>
        <v/>
      </c>
      <c r="BU1229" s="277" t="str">
        <f t="shared" si="522"/>
        <v/>
      </c>
      <c r="BV1229" s="277" t="str">
        <f t="shared" si="522"/>
        <v/>
      </c>
      <c r="BW1229" s="277" t="str">
        <f t="shared" si="522"/>
        <v/>
      </c>
      <c r="BX1229" s="277" t="str">
        <f t="shared" si="522"/>
        <v/>
      </c>
      <c r="BY1229" s="277" t="str">
        <f t="shared" si="522"/>
        <v/>
      </c>
      <c r="BZ1229" s="277" t="str">
        <f t="shared" si="522"/>
        <v/>
      </c>
      <c r="CA1229" s="277" t="str">
        <f t="shared" si="522"/>
        <v/>
      </c>
      <c r="CB1229" s="277" t="str">
        <f t="shared" si="522"/>
        <v/>
      </c>
      <c r="CC1229" s="277" t="str">
        <f t="shared" si="522"/>
        <v/>
      </c>
      <c r="CD1229" s="277" t="str">
        <f t="shared" si="522"/>
        <v/>
      </c>
      <c r="CE1229" s="277" t="str">
        <f t="shared" si="522"/>
        <v/>
      </c>
      <c r="CF1229" s="277" t="str">
        <f t="shared" si="522"/>
        <v/>
      </c>
      <c r="CG1229" s="277" t="str">
        <f t="shared" si="522"/>
        <v/>
      </c>
      <c r="CH1229" s="277" t="str">
        <f t="shared" si="522"/>
        <v/>
      </c>
      <c r="CI1229" s="277" t="str">
        <f t="shared" si="522"/>
        <v/>
      </c>
      <c r="CJ1229" s="272">
        <f>SUM(F1229:CI1229)</f>
        <v>0</v>
      </c>
      <c r="CK1229" s="50" t="s">
        <v>172</v>
      </c>
    </row>
    <row r="1230" spans="3:89" s="29" customFormat="1" ht="15" customHeight="1">
      <c r="C1230" s="140" t="str">
        <f>"Total "&amp;C1189</f>
        <v>Total Overhead Fees</v>
      </c>
      <c r="D1230" s="270">
        <v>0</v>
      </c>
      <c r="E1230" s="270">
        <v>0</v>
      </c>
      <c r="F1230" s="276">
        <f t="shared" si="521"/>
        <v>0</v>
      </c>
      <c r="G1230" s="276">
        <f t="shared" si="521"/>
        <v>0</v>
      </c>
      <c r="H1230" s="276">
        <f t="shared" si="521"/>
        <v>0</v>
      </c>
      <c r="I1230" s="276">
        <f t="shared" si="521"/>
        <v>0</v>
      </c>
      <c r="J1230" s="276">
        <f t="shared" si="521"/>
        <v>0</v>
      </c>
      <c r="K1230" s="276">
        <f t="shared" si="521"/>
        <v>0</v>
      </c>
      <c r="L1230" s="276">
        <f t="shared" si="521"/>
        <v>0</v>
      </c>
      <c r="M1230" s="276">
        <f t="shared" si="521"/>
        <v>0</v>
      </c>
      <c r="N1230" s="276">
        <f t="shared" si="521"/>
        <v>0</v>
      </c>
      <c r="O1230" s="276">
        <f t="shared" si="521"/>
        <v>0</v>
      </c>
      <c r="P1230" s="276">
        <f t="shared" si="521"/>
        <v>0</v>
      </c>
      <c r="Q1230" s="276">
        <f t="shared" si="521"/>
        <v>0</v>
      </c>
      <c r="R1230" s="276">
        <f t="shared" si="521"/>
        <v>0</v>
      </c>
      <c r="S1230" s="276">
        <f t="shared" si="521"/>
        <v>0</v>
      </c>
      <c r="T1230" s="276">
        <f t="shared" si="521"/>
        <v>0</v>
      </c>
      <c r="U1230" s="276">
        <f t="shared" si="521"/>
        <v>0</v>
      </c>
      <c r="V1230" s="276">
        <f t="shared" si="521"/>
        <v>0</v>
      </c>
      <c r="W1230" s="276">
        <f t="shared" si="521"/>
        <v>0</v>
      </c>
      <c r="X1230" s="276">
        <f t="shared" si="521"/>
        <v>0</v>
      </c>
      <c r="Y1230" s="276">
        <f t="shared" si="521"/>
        <v>0</v>
      </c>
      <c r="Z1230" s="276">
        <f t="shared" si="521"/>
        <v>0</v>
      </c>
      <c r="AA1230" s="276">
        <f t="shared" si="521"/>
        <v>0</v>
      </c>
      <c r="AB1230" s="276">
        <f t="shared" si="521"/>
        <v>0</v>
      </c>
      <c r="AC1230" s="276">
        <f t="shared" si="521"/>
        <v>0</v>
      </c>
      <c r="AD1230" s="276">
        <f t="shared" si="521"/>
        <v>0</v>
      </c>
      <c r="AE1230" s="276">
        <f t="shared" si="521"/>
        <v>0</v>
      </c>
      <c r="AF1230" s="276">
        <f t="shared" si="521"/>
        <v>0</v>
      </c>
      <c r="AG1230" s="276">
        <f t="shared" si="521"/>
        <v>0</v>
      </c>
      <c r="AH1230" s="276">
        <f t="shared" si="521"/>
        <v>0</v>
      </c>
      <c r="AI1230" s="276">
        <f t="shared" si="521"/>
        <v>0</v>
      </c>
      <c r="AJ1230" s="276">
        <f t="shared" si="521"/>
        <v>0</v>
      </c>
      <c r="AK1230" s="276">
        <f t="shared" si="521"/>
        <v>0</v>
      </c>
      <c r="AL1230" s="276">
        <f t="shared" si="521"/>
        <v>0</v>
      </c>
      <c r="AM1230" s="276">
        <f t="shared" si="521"/>
        <v>0</v>
      </c>
      <c r="AN1230" s="276">
        <f t="shared" si="521"/>
        <v>0</v>
      </c>
      <c r="AO1230" s="276">
        <f t="shared" si="521"/>
        <v>0</v>
      </c>
      <c r="AP1230" s="276">
        <f t="shared" si="521"/>
        <v>0</v>
      </c>
      <c r="AQ1230" s="276">
        <f t="shared" si="521"/>
        <v>0</v>
      </c>
      <c r="AR1230" s="276">
        <f t="shared" si="521"/>
        <v>0</v>
      </c>
      <c r="AS1230" s="276">
        <f t="shared" si="521"/>
        <v>0</v>
      </c>
      <c r="AT1230" s="276">
        <f t="shared" si="521"/>
        <v>0</v>
      </c>
      <c r="AU1230" s="276">
        <f t="shared" si="521"/>
        <v>0</v>
      </c>
      <c r="AV1230" s="276">
        <f t="shared" si="521"/>
        <v>0</v>
      </c>
      <c r="AW1230" s="276">
        <f t="shared" si="521"/>
        <v>0</v>
      </c>
      <c r="AX1230" s="276">
        <f t="shared" si="521"/>
        <v>0</v>
      </c>
      <c r="AY1230" s="276">
        <f t="shared" si="521"/>
        <v>0</v>
      </c>
      <c r="AZ1230" s="276">
        <f t="shared" si="521"/>
        <v>0</v>
      </c>
      <c r="BA1230" s="276">
        <f t="shared" si="521"/>
        <v>0</v>
      </c>
      <c r="BB1230" s="276">
        <f t="shared" si="521"/>
        <v>0</v>
      </c>
      <c r="BC1230" s="276">
        <f t="shared" si="521"/>
        <v>0</v>
      </c>
      <c r="BD1230" s="276">
        <f t="shared" si="521"/>
        <v>0</v>
      </c>
      <c r="BE1230" s="276">
        <f t="shared" si="521"/>
        <v>0</v>
      </c>
      <c r="BF1230" s="276">
        <f t="shared" si="521"/>
        <v>0</v>
      </c>
      <c r="BG1230" s="276">
        <f t="shared" si="521"/>
        <v>0</v>
      </c>
      <c r="BH1230" s="276">
        <f t="shared" si="521"/>
        <v>0</v>
      </c>
      <c r="BI1230" s="276">
        <f t="shared" si="521"/>
        <v>0</v>
      </c>
      <c r="BJ1230" s="276">
        <f t="shared" si="521"/>
        <v>0</v>
      </c>
      <c r="BK1230" s="276">
        <f t="shared" si="521"/>
        <v>0</v>
      </c>
      <c r="BL1230" s="276">
        <f t="shared" si="521"/>
        <v>0</v>
      </c>
      <c r="BM1230" s="276">
        <f t="shared" si="521"/>
        <v>0</v>
      </c>
      <c r="BN1230" s="276">
        <f t="shared" si="521"/>
        <v>0</v>
      </c>
      <c r="BO1230" s="276" t="str">
        <f t="shared" si="521"/>
        <v/>
      </c>
      <c r="BP1230" s="276" t="str">
        <f t="shared" si="521"/>
        <v/>
      </c>
      <c r="BQ1230" s="276" t="str">
        <f t="shared" si="521"/>
        <v/>
      </c>
      <c r="BR1230" s="276" t="str">
        <f t="shared" si="522"/>
        <v/>
      </c>
      <c r="BS1230" s="276" t="str">
        <f t="shared" si="522"/>
        <v/>
      </c>
      <c r="BT1230" s="276" t="str">
        <f t="shared" si="522"/>
        <v/>
      </c>
      <c r="BU1230" s="276" t="str">
        <f t="shared" si="522"/>
        <v/>
      </c>
      <c r="BV1230" s="276" t="str">
        <f t="shared" si="522"/>
        <v/>
      </c>
      <c r="BW1230" s="276" t="str">
        <f t="shared" si="522"/>
        <v/>
      </c>
      <c r="BX1230" s="276" t="str">
        <f t="shared" si="522"/>
        <v/>
      </c>
      <c r="BY1230" s="276" t="str">
        <f t="shared" si="522"/>
        <v/>
      </c>
      <c r="BZ1230" s="276" t="str">
        <f t="shared" si="522"/>
        <v/>
      </c>
      <c r="CA1230" s="276" t="str">
        <f t="shared" si="522"/>
        <v/>
      </c>
      <c r="CB1230" s="276" t="str">
        <f t="shared" si="522"/>
        <v/>
      </c>
      <c r="CC1230" s="276" t="str">
        <f t="shared" si="522"/>
        <v/>
      </c>
      <c r="CD1230" s="276" t="str">
        <f t="shared" si="522"/>
        <v/>
      </c>
      <c r="CE1230" s="276" t="str">
        <f t="shared" si="522"/>
        <v/>
      </c>
      <c r="CF1230" s="276" t="str">
        <f t="shared" si="522"/>
        <v/>
      </c>
      <c r="CG1230" s="276" t="str">
        <f t="shared" si="522"/>
        <v/>
      </c>
      <c r="CH1230" s="276" t="str">
        <f t="shared" si="522"/>
        <v/>
      </c>
      <c r="CI1230" s="276" t="str">
        <f t="shared" si="522"/>
        <v/>
      </c>
      <c r="CJ1230" s="56">
        <f>SUM(F1230:CI1230)</f>
        <v>0</v>
      </c>
      <c r="CK1230" s="50" t="s">
        <v>172</v>
      </c>
    </row>
    <row r="1231" spans="3:89" s="29" customFormat="1" ht="15" customHeight="1">
      <c r="C1231" s="120"/>
      <c r="D1231" s="242"/>
      <c r="E1231" s="243"/>
      <c r="F1231" s="242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/>
      <c r="BD1231" s="18"/>
      <c r="BE1231" s="18"/>
      <c r="BF1231" s="18"/>
      <c r="BG1231" s="18"/>
      <c r="BH1231" s="18"/>
      <c r="BI1231" s="18"/>
      <c r="BJ1231" s="18"/>
      <c r="BK1231" s="18"/>
      <c r="BL1231" s="18"/>
      <c r="BM1231" s="18"/>
      <c r="BN1231" s="18"/>
      <c r="BO1231" s="18"/>
      <c r="BP1231" s="18"/>
      <c r="BQ1231" s="18"/>
      <c r="BR1231" s="18"/>
      <c r="BS1231" s="18"/>
      <c r="BT1231" s="18"/>
      <c r="BU1231" s="18"/>
      <c r="BV1231" s="18"/>
      <c r="BW1231" s="18"/>
      <c r="BX1231" s="18"/>
      <c r="BY1231" s="18"/>
      <c r="BZ1231" s="18"/>
      <c r="CA1231" s="18"/>
      <c r="CB1231" s="18"/>
      <c r="CC1231" s="18"/>
      <c r="CD1231" s="18"/>
      <c r="CE1231" s="18"/>
      <c r="CF1231" s="18"/>
      <c r="CG1231" s="18"/>
      <c r="CH1231" s="18"/>
      <c r="CI1231" s="18"/>
      <c r="CJ1231" s="18"/>
      <c r="CK1231" s="50" t="s">
        <v>172</v>
      </c>
    </row>
    <row r="1232" spans="3:89" s="29" customFormat="1" ht="15" customHeight="1">
      <c r="C1232" s="120"/>
      <c r="D1232" s="242"/>
      <c r="E1232" s="243"/>
      <c r="F1232" s="242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  <c r="AU1232" s="18"/>
      <c r="AV1232" s="18"/>
      <c r="AW1232" s="18"/>
      <c r="AX1232" s="18"/>
      <c r="AY1232" s="18"/>
      <c r="AZ1232" s="18"/>
      <c r="BA1232" s="18"/>
      <c r="BB1232" s="18"/>
      <c r="BC1232" s="18"/>
      <c r="BD1232" s="18"/>
      <c r="BE1232" s="18"/>
      <c r="BF1232" s="18"/>
      <c r="BG1232" s="18"/>
      <c r="BH1232" s="18"/>
      <c r="BI1232" s="18"/>
      <c r="BJ1232" s="18"/>
      <c r="BK1232" s="18"/>
      <c r="BL1232" s="18"/>
      <c r="BM1232" s="18"/>
      <c r="BN1232" s="18"/>
      <c r="BO1232" s="18"/>
      <c r="BP1232" s="18"/>
      <c r="BQ1232" s="18"/>
      <c r="BR1232" s="18"/>
      <c r="BS1232" s="18"/>
      <c r="BT1232" s="18"/>
      <c r="BU1232" s="18"/>
      <c r="BV1232" s="18"/>
      <c r="BW1232" s="18"/>
      <c r="BX1232" s="18"/>
      <c r="BY1232" s="18"/>
      <c r="BZ1232" s="18"/>
      <c r="CA1232" s="18"/>
      <c r="CB1232" s="18"/>
      <c r="CC1232" s="18"/>
      <c r="CD1232" s="18"/>
      <c r="CE1232" s="18"/>
      <c r="CF1232" s="18"/>
      <c r="CG1232" s="18"/>
      <c r="CH1232" s="18"/>
      <c r="CI1232" s="18"/>
      <c r="CJ1232" s="18"/>
      <c r="CK1232" s="50" t="s">
        <v>172</v>
      </c>
    </row>
    <row r="1233" spans="3:89" s="29" customFormat="1" ht="15" customHeight="1">
      <c r="C1233" s="161" t="str">
        <f>"Total Soft Costs"</f>
        <v>Total Soft Costs</v>
      </c>
      <c r="D1233" s="161"/>
      <c r="E1233" s="161"/>
      <c r="F1233" s="275"/>
      <c r="G1233" s="275"/>
      <c r="H1233" s="275"/>
      <c r="I1233" s="275"/>
      <c r="J1233" s="275"/>
      <c r="K1233" s="275"/>
      <c r="L1233" s="275"/>
      <c r="M1233" s="275"/>
      <c r="N1233" s="275"/>
      <c r="O1233" s="275"/>
      <c r="P1233" s="275"/>
      <c r="Q1233" s="275"/>
      <c r="R1233" s="275"/>
      <c r="S1233" s="275"/>
      <c r="T1233" s="275"/>
      <c r="U1233" s="275"/>
      <c r="V1233" s="275"/>
      <c r="W1233" s="275"/>
      <c r="X1233" s="275"/>
      <c r="Y1233" s="275"/>
      <c r="Z1233" s="275"/>
      <c r="AA1233" s="275"/>
      <c r="AB1233" s="275"/>
      <c r="AC1233" s="275"/>
      <c r="AD1233" s="275"/>
      <c r="AE1233" s="275"/>
      <c r="AF1233" s="275"/>
      <c r="AG1233" s="275"/>
      <c r="AH1233" s="275"/>
      <c r="AI1233" s="275"/>
      <c r="AJ1233" s="275"/>
      <c r="AK1233" s="275"/>
      <c r="AL1233" s="275"/>
      <c r="AM1233" s="275"/>
      <c r="AN1233" s="275"/>
      <c r="AO1233" s="275"/>
      <c r="AP1233" s="275"/>
      <c r="AQ1233" s="275"/>
      <c r="AR1233" s="275"/>
      <c r="AS1233" s="275"/>
      <c r="AT1233" s="275"/>
      <c r="AU1233" s="275"/>
      <c r="AV1233" s="275"/>
      <c r="AW1233" s="275"/>
      <c r="AX1233" s="275"/>
      <c r="AY1233" s="275"/>
      <c r="AZ1233" s="275"/>
      <c r="BA1233" s="275"/>
      <c r="BB1233" s="275"/>
      <c r="BC1233" s="275"/>
      <c r="BD1233" s="275"/>
      <c r="BE1233" s="275"/>
      <c r="BF1233" s="275"/>
      <c r="BG1233" s="275"/>
      <c r="BH1233" s="275"/>
      <c r="BI1233" s="275"/>
      <c r="BJ1233" s="275"/>
      <c r="BK1233" s="275"/>
      <c r="BL1233" s="275"/>
      <c r="BM1233" s="275"/>
      <c r="BN1233" s="275"/>
      <c r="BO1233" s="275"/>
      <c r="BP1233" s="275"/>
      <c r="BQ1233" s="275"/>
      <c r="BR1233" s="275"/>
      <c r="BS1233" s="275"/>
      <c r="BT1233" s="275"/>
      <c r="BU1233" s="275"/>
      <c r="BV1233" s="275"/>
      <c r="BW1233" s="275"/>
      <c r="BX1233" s="275"/>
      <c r="BY1233" s="275"/>
      <c r="BZ1233" s="275"/>
      <c r="CA1233" s="275"/>
      <c r="CB1233" s="275"/>
      <c r="CC1233" s="275"/>
      <c r="CD1233" s="275"/>
      <c r="CE1233" s="275"/>
      <c r="CF1233" s="275"/>
      <c r="CG1233" s="275"/>
      <c r="CH1233" s="275"/>
      <c r="CI1233" s="275"/>
      <c r="CJ1233" s="275"/>
      <c r="CK1233" s="50" t="s">
        <v>172</v>
      </c>
    </row>
    <row r="1234" spans="3:89" s="29" customFormat="1" ht="15" customHeight="1">
      <c r="C1234" s="120"/>
      <c r="D1234" s="242"/>
      <c r="E1234" s="243"/>
      <c r="F1234" s="242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8"/>
      <c r="BQ1234" s="18"/>
      <c r="BR1234" s="18"/>
      <c r="BS1234" s="18"/>
      <c r="BT1234" s="18"/>
      <c r="BU1234" s="18"/>
      <c r="BV1234" s="18"/>
      <c r="BW1234" s="18"/>
      <c r="BX1234" s="18"/>
      <c r="BY1234" s="18"/>
      <c r="BZ1234" s="18"/>
      <c r="CA1234" s="18"/>
      <c r="CB1234" s="18"/>
      <c r="CC1234" s="18"/>
      <c r="CD1234" s="18"/>
      <c r="CE1234" s="18"/>
      <c r="CF1234" s="18"/>
      <c r="CG1234" s="18"/>
      <c r="CH1234" s="18"/>
      <c r="CI1234" s="18"/>
      <c r="CJ1234" s="18"/>
      <c r="CK1234" s="50" t="s">
        <v>172</v>
      </c>
    </row>
    <row r="1235" spans="3:89" s="29" customFormat="1" ht="15" customHeight="1">
      <c r="C1235" s="26" t="str">
        <f>"Total Soft Costs"</f>
        <v>Total Soft Costs</v>
      </c>
      <c r="D1235" s="242"/>
      <c r="E1235" s="243"/>
      <c r="F1235" s="242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  <c r="CH1235" s="18"/>
      <c r="CI1235" s="18"/>
      <c r="CJ1235" s="18"/>
      <c r="CK1235" s="50" t="s">
        <v>172</v>
      </c>
    </row>
    <row r="1236" spans="3:89" s="29" customFormat="1" ht="15" customHeight="1">
      <c r="C1236" s="34" t="str">
        <f>F1240&amp;" "&amp;C1235</f>
        <v>Phase A Total Soft Costs</v>
      </c>
      <c r="D1236" s="291"/>
      <c r="E1236" s="291"/>
      <c r="F1236" s="121">
        <f>IF(F$17="","",F1228+F1184+F1087+F987+F967+F947+F927+F907+F887+F867+F770+F749+F729+F1164+F1067+F1043+F1021+F1004+F847+F709)</f>
        <v>3050000</v>
      </c>
      <c r="G1236" s="121">
        <f t="shared" ref="G1236:BR1238" si="523">IF(G$17="","",G1228+G1184+G1087+G987+G967+G947+G927+G907+G887+G867+G770+G749+G729+G1164+G1067+G1043+G1021+G1004+G847+G709)</f>
        <v>461250</v>
      </c>
      <c r="H1236" s="121">
        <f t="shared" si="523"/>
        <v>461250</v>
      </c>
      <c r="I1236" s="121">
        <f t="shared" si="523"/>
        <v>751431.81818181812</v>
      </c>
      <c r="J1236" s="121">
        <f t="shared" si="523"/>
        <v>751431.81818181812</v>
      </c>
      <c r="K1236" s="121">
        <f t="shared" si="523"/>
        <v>751431.81818181812</v>
      </c>
      <c r="L1236" s="121">
        <f t="shared" si="523"/>
        <v>751431.81818181812</v>
      </c>
      <c r="M1236" s="121">
        <f t="shared" si="523"/>
        <v>751431.81818181812</v>
      </c>
      <c r="N1236" s="121">
        <f t="shared" si="523"/>
        <v>751431.81818181812</v>
      </c>
      <c r="O1236" s="121">
        <f t="shared" si="523"/>
        <v>751431.81818181812</v>
      </c>
      <c r="P1236" s="121">
        <f t="shared" si="523"/>
        <v>470320.70707070705</v>
      </c>
      <c r="Q1236" s="121">
        <f t="shared" si="523"/>
        <v>470320.70707070705</v>
      </c>
      <c r="R1236" s="121">
        <f t="shared" si="523"/>
        <v>470320.70707070705</v>
      </c>
      <c r="S1236" s="121">
        <f t="shared" si="523"/>
        <v>470320.70707070705</v>
      </c>
      <c r="T1236" s="121">
        <f t="shared" si="523"/>
        <v>470320.70707070705</v>
      </c>
      <c r="U1236" s="121">
        <f t="shared" si="523"/>
        <v>470320.70707070705</v>
      </c>
      <c r="V1236" s="121">
        <f t="shared" si="523"/>
        <v>470320.70707070705</v>
      </c>
      <c r="W1236" s="121">
        <f t="shared" si="523"/>
        <v>470320.70707070705</v>
      </c>
      <c r="X1236" s="121">
        <f t="shared" si="523"/>
        <v>830320.70707070699</v>
      </c>
      <c r="Y1236" s="121">
        <f t="shared" si="523"/>
        <v>338098.48484848486</v>
      </c>
      <c r="Z1236" s="121">
        <f t="shared" si="523"/>
        <v>338098.48484848486</v>
      </c>
      <c r="AA1236" s="121">
        <f t="shared" si="523"/>
        <v>338098.48484848486</v>
      </c>
      <c r="AB1236" s="121">
        <f t="shared" si="523"/>
        <v>338098.48484848486</v>
      </c>
      <c r="AC1236" s="121">
        <f t="shared" si="523"/>
        <v>338098.48484848486</v>
      </c>
      <c r="AD1236" s="121">
        <f t="shared" si="523"/>
        <v>588098.48484848486</v>
      </c>
      <c r="AE1236" s="121">
        <f t="shared" si="523"/>
        <v>0</v>
      </c>
      <c r="AF1236" s="121">
        <f t="shared" si="523"/>
        <v>0</v>
      </c>
      <c r="AG1236" s="121">
        <f t="shared" si="523"/>
        <v>0</v>
      </c>
      <c r="AH1236" s="121">
        <f t="shared" si="523"/>
        <v>0</v>
      </c>
      <c r="AI1236" s="121">
        <f t="shared" si="523"/>
        <v>0</v>
      </c>
      <c r="AJ1236" s="121">
        <f t="shared" si="523"/>
        <v>0</v>
      </c>
      <c r="AK1236" s="121">
        <f t="shared" si="523"/>
        <v>0</v>
      </c>
      <c r="AL1236" s="121">
        <f t="shared" si="523"/>
        <v>0</v>
      </c>
      <c r="AM1236" s="121">
        <f t="shared" si="523"/>
        <v>0</v>
      </c>
      <c r="AN1236" s="121">
        <f t="shared" si="523"/>
        <v>0</v>
      </c>
      <c r="AO1236" s="121">
        <f t="shared" si="523"/>
        <v>0</v>
      </c>
      <c r="AP1236" s="121">
        <f t="shared" si="523"/>
        <v>0</v>
      </c>
      <c r="AQ1236" s="121">
        <f t="shared" si="523"/>
        <v>0</v>
      </c>
      <c r="AR1236" s="121">
        <f t="shared" si="523"/>
        <v>0</v>
      </c>
      <c r="AS1236" s="121">
        <f t="shared" si="523"/>
        <v>0</v>
      </c>
      <c r="AT1236" s="121">
        <f t="shared" si="523"/>
        <v>0</v>
      </c>
      <c r="AU1236" s="121">
        <f t="shared" si="523"/>
        <v>0</v>
      </c>
      <c r="AV1236" s="121">
        <f t="shared" si="523"/>
        <v>0</v>
      </c>
      <c r="AW1236" s="121">
        <f t="shared" si="523"/>
        <v>0</v>
      </c>
      <c r="AX1236" s="121">
        <f t="shared" si="523"/>
        <v>0</v>
      </c>
      <c r="AY1236" s="121">
        <f t="shared" si="523"/>
        <v>0</v>
      </c>
      <c r="AZ1236" s="121">
        <f t="shared" si="523"/>
        <v>0</v>
      </c>
      <c r="BA1236" s="121">
        <f t="shared" si="523"/>
        <v>0</v>
      </c>
      <c r="BB1236" s="121">
        <f t="shared" si="523"/>
        <v>0</v>
      </c>
      <c r="BC1236" s="121">
        <f t="shared" si="523"/>
        <v>0</v>
      </c>
      <c r="BD1236" s="121">
        <f t="shared" si="523"/>
        <v>0</v>
      </c>
      <c r="BE1236" s="121">
        <f t="shared" si="523"/>
        <v>0</v>
      </c>
      <c r="BF1236" s="121">
        <f t="shared" si="523"/>
        <v>0</v>
      </c>
      <c r="BG1236" s="121">
        <f t="shared" si="523"/>
        <v>0</v>
      </c>
      <c r="BH1236" s="121">
        <f t="shared" si="523"/>
        <v>0</v>
      </c>
      <c r="BI1236" s="121">
        <f t="shared" si="523"/>
        <v>0</v>
      </c>
      <c r="BJ1236" s="121">
        <f t="shared" si="523"/>
        <v>0</v>
      </c>
      <c r="BK1236" s="121">
        <f t="shared" si="523"/>
        <v>0</v>
      </c>
      <c r="BL1236" s="121">
        <f t="shared" si="523"/>
        <v>0</v>
      </c>
      <c r="BM1236" s="121">
        <f t="shared" si="523"/>
        <v>0</v>
      </c>
      <c r="BN1236" s="121">
        <f t="shared" si="523"/>
        <v>0</v>
      </c>
      <c r="BO1236" s="121" t="str">
        <f t="shared" si="523"/>
        <v/>
      </c>
      <c r="BP1236" s="121" t="str">
        <f t="shared" si="523"/>
        <v/>
      </c>
      <c r="BQ1236" s="121" t="str">
        <f t="shared" si="523"/>
        <v/>
      </c>
      <c r="BR1236" s="121" t="str">
        <f t="shared" si="523"/>
        <v/>
      </c>
      <c r="BS1236" s="121" t="str">
        <f t="shared" ref="BS1236:CI1238" si="524">IF(BS$17="","",BS1228+BS1184+BS1087+BS987+BS967+BS947+BS927+BS907+BS887+BS867+BS770+BS749+BS729+BS1164+BS1067+BS1043+BS1021+BS1004+BS847+BS709)</f>
        <v/>
      </c>
      <c r="BT1236" s="121" t="str">
        <f t="shared" si="524"/>
        <v/>
      </c>
      <c r="BU1236" s="121" t="str">
        <f t="shared" si="524"/>
        <v/>
      </c>
      <c r="BV1236" s="121" t="str">
        <f t="shared" si="524"/>
        <v/>
      </c>
      <c r="BW1236" s="121" t="str">
        <f t="shared" si="524"/>
        <v/>
      </c>
      <c r="BX1236" s="121" t="str">
        <f t="shared" si="524"/>
        <v/>
      </c>
      <c r="BY1236" s="121" t="str">
        <f t="shared" si="524"/>
        <v/>
      </c>
      <c r="BZ1236" s="121" t="str">
        <f t="shared" si="524"/>
        <v/>
      </c>
      <c r="CA1236" s="121" t="str">
        <f t="shared" si="524"/>
        <v/>
      </c>
      <c r="CB1236" s="121" t="str">
        <f t="shared" si="524"/>
        <v/>
      </c>
      <c r="CC1236" s="121" t="str">
        <f t="shared" si="524"/>
        <v/>
      </c>
      <c r="CD1236" s="121" t="str">
        <f t="shared" si="524"/>
        <v/>
      </c>
      <c r="CE1236" s="121" t="str">
        <f t="shared" si="524"/>
        <v/>
      </c>
      <c r="CF1236" s="121" t="str">
        <f t="shared" si="524"/>
        <v/>
      </c>
      <c r="CG1236" s="121" t="str">
        <f t="shared" si="524"/>
        <v/>
      </c>
      <c r="CH1236" s="121" t="str">
        <f t="shared" si="524"/>
        <v/>
      </c>
      <c r="CI1236" s="121" t="str">
        <f t="shared" si="524"/>
        <v/>
      </c>
      <c r="CJ1236" s="56">
        <f>SUM(F1236:CI1236)</f>
        <v>16103999.999999993</v>
      </c>
      <c r="CK1236" s="50" t="s">
        <v>172</v>
      </c>
    </row>
    <row r="1237" spans="3:89" s="29" customFormat="1" ht="15" customHeight="1">
      <c r="C1237" s="34" t="str">
        <f>G1240&amp;" "&amp;C1235</f>
        <v>Phase B Total Soft Costs</v>
      </c>
      <c r="D1237" s="293"/>
      <c r="E1237" s="293"/>
      <c r="F1237" s="122">
        <f t="shared" ref="F1237:AK1238" si="525">IF(F$17="","",F1229+F1185+F1088+F988+F968+F948+F928+F908+F888+F868+F771+F750+F730+F1165+F1068+F1044+F1022+F1005+F848+F710)</f>
        <v>0</v>
      </c>
      <c r="G1237" s="122">
        <f t="shared" si="525"/>
        <v>0</v>
      </c>
      <c r="H1237" s="122">
        <f t="shared" si="525"/>
        <v>0</v>
      </c>
      <c r="I1237" s="122">
        <f t="shared" si="525"/>
        <v>0</v>
      </c>
      <c r="J1237" s="122">
        <f t="shared" si="525"/>
        <v>0</v>
      </c>
      <c r="K1237" s="122">
        <f t="shared" si="525"/>
        <v>0</v>
      </c>
      <c r="L1237" s="122">
        <f t="shared" si="525"/>
        <v>0</v>
      </c>
      <c r="M1237" s="122">
        <f t="shared" si="525"/>
        <v>0</v>
      </c>
      <c r="N1237" s="122">
        <f t="shared" si="525"/>
        <v>0</v>
      </c>
      <c r="O1237" s="122">
        <f t="shared" si="525"/>
        <v>0</v>
      </c>
      <c r="P1237" s="122">
        <f t="shared" si="525"/>
        <v>0</v>
      </c>
      <c r="Q1237" s="122">
        <f t="shared" si="525"/>
        <v>0</v>
      </c>
      <c r="R1237" s="122">
        <f t="shared" si="525"/>
        <v>0</v>
      </c>
      <c r="S1237" s="122">
        <f t="shared" si="525"/>
        <v>0</v>
      </c>
      <c r="T1237" s="122">
        <f t="shared" si="525"/>
        <v>0</v>
      </c>
      <c r="U1237" s="122">
        <f t="shared" si="525"/>
        <v>0</v>
      </c>
      <c r="V1237" s="122">
        <f t="shared" si="525"/>
        <v>0</v>
      </c>
      <c r="W1237" s="122">
        <f t="shared" si="525"/>
        <v>0</v>
      </c>
      <c r="X1237" s="122">
        <f t="shared" si="525"/>
        <v>0</v>
      </c>
      <c r="Y1237" s="122">
        <f t="shared" si="525"/>
        <v>0</v>
      </c>
      <c r="Z1237" s="122">
        <f t="shared" si="525"/>
        <v>0</v>
      </c>
      <c r="AA1237" s="122">
        <f t="shared" si="525"/>
        <v>0</v>
      </c>
      <c r="AB1237" s="122">
        <f t="shared" si="525"/>
        <v>0</v>
      </c>
      <c r="AC1237" s="122">
        <f t="shared" si="525"/>
        <v>0</v>
      </c>
      <c r="AD1237" s="122">
        <f t="shared" si="525"/>
        <v>0</v>
      </c>
      <c r="AE1237" s="122">
        <f t="shared" si="525"/>
        <v>0</v>
      </c>
      <c r="AF1237" s="122">
        <f t="shared" si="525"/>
        <v>0</v>
      </c>
      <c r="AG1237" s="122">
        <f t="shared" si="525"/>
        <v>0</v>
      </c>
      <c r="AH1237" s="122">
        <f t="shared" si="525"/>
        <v>0</v>
      </c>
      <c r="AI1237" s="122">
        <f t="shared" si="525"/>
        <v>0</v>
      </c>
      <c r="AJ1237" s="122">
        <f t="shared" si="525"/>
        <v>0</v>
      </c>
      <c r="AK1237" s="122">
        <f t="shared" si="525"/>
        <v>0</v>
      </c>
      <c r="AL1237" s="122">
        <f t="shared" si="523"/>
        <v>0</v>
      </c>
      <c r="AM1237" s="122">
        <f t="shared" si="523"/>
        <v>0</v>
      </c>
      <c r="AN1237" s="122">
        <f t="shared" si="523"/>
        <v>0</v>
      </c>
      <c r="AO1237" s="122">
        <f t="shared" si="523"/>
        <v>0</v>
      </c>
      <c r="AP1237" s="122">
        <f t="shared" si="523"/>
        <v>0</v>
      </c>
      <c r="AQ1237" s="122">
        <f t="shared" si="523"/>
        <v>0</v>
      </c>
      <c r="AR1237" s="122">
        <f t="shared" si="523"/>
        <v>0</v>
      </c>
      <c r="AS1237" s="122">
        <f t="shared" si="523"/>
        <v>0</v>
      </c>
      <c r="AT1237" s="122">
        <f t="shared" si="523"/>
        <v>0</v>
      </c>
      <c r="AU1237" s="122">
        <f t="shared" si="523"/>
        <v>0</v>
      </c>
      <c r="AV1237" s="122">
        <f t="shared" si="523"/>
        <v>0</v>
      </c>
      <c r="AW1237" s="122">
        <f t="shared" si="523"/>
        <v>0</v>
      </c>
      <c r="AX1237" s="122">
        <f t="shared" si="523"/>
        <v>0</v>
      </c>
      <c r="AY1237" s="122">
        <f t="shared" si="523"/>
        <v>0</v>
      </c>
      <c r="AZ1237" s="122">
        <f t="shared" si="523"/>
        <v>0</v>
      </c>
      <c r="BA1237" s="122">
        <f t="shared" si="523"/>
        <v>0</v>
      </c>
      <c r="BB1237" s="122">
        <f t="shared" si="523"/>
        <v>0</v>
      </c>
      <c r="BC1237" s="122">
        <f t="shared" si="523"/>
        <v>0</v>
      </c>
      <c r="BD1237" s="122">
        <f t="shared" si="523"/>
        <v>0</v>
      </c>
      <c r="BE1237" s="122">
        <f t="shared" si="523"/>
        <v>0</v>
      </c>
      <c r="BF1237" s="122">
        <f t="shared" si="523"/>
        <v>0</v>
      </c>
      <c r="BG1237" s="122">
        <f t="shared" si="523"/>
        <v>0</v>
      </c>
      <c r="BH1237" s="122">
        <f t="shared" si="523"/>
        <v>0</v>
      </c>
      <c r="BI1237" s="122">
        <f t="shared" si="523"/>
        <v>0</v>
      </c>
      <c r="BJ1237" s="122">
        <f t="shared" si="523"/>
        <v>0</v>
      </c>
      <c r="BK1237" s="122">
        <f t="shared" si="523"/>
        <v>0</v>
      </c>
      <c r="BL1237" s="122">
        <f t="shared" si="523"/>
        <v>0</v>
      </c>
      <c r="BM1237" s="122">
        <f t="shared" si="523"/>
        <v>0</v>
      </c>
      <c r="BN1237" s="122">
        <f t="shared" si="523"/>
        <v>0</v>
      </c>
      <c r="BO1237" s="122" t="str">
        <f t="shared" si="523"/>
        <v/>
      </c>
      <c r="BP1237" s="122" t="str">
        <f t="shared" si="523"/>
        <v/>
      </c>
      <c r="BQ1237" s="122" t="str">
        <f t="shared" si="523"/>
        <v/>
      </c>
      <c r="BR1237" s="122" t="str">
        <f t="shared" si="523"/>
        <v/>
      </c>
      <c r="BS1237" s="122" t="str">
        <f t="shared" si="524"/>
        <v/>
      </c>
      <c r="BT1237" s="122" t="str">
        <f t="shared" si="524"/>
        <v/>
      </c>
      <c r="BU1237" s="122" t="str">
        <f t="shared" si="524"/>
        <v/>
      </c>
      <c r="BV1237" s="122" t="str">
        <f t="shared" si="524"/>
        <v/>
      </c>
      <c r="BW1237" s="122" t="str">
        <f t="shared" si="524"/>
        <v/>
      </c>
      <c r="BX1237" s="122" t="str">
        <f t="shared" si="524"/>
        <v/>
      </c>
      <c r="BY1237" s="122" t="str">
        <f t="shared" si="524"/>
        <v/>
      </c>
      <c r="BZ1237" s="122" t="str">
        <f t="shared" si="524"/>
        <v/>
      </c>
      <c r="CA1237" s="122" t="str">
        <f t="shared" si="524"/>
        <v/>
      </c>
      <c r="CB1237" s="122" t="str">
        <f t="shared" si="524"/>
        <v/>
      </c>
      <c r="CC1237" s="122" t="str">
        <f t="shared" si="524"/>
        <v/>
      </c>
      <c r="CD1237" s="122" t="str">
        <f t="shared" si="524"/>
        <v/>
      </c>
      <c r="CE1237" s="122" t="str">
        <f t="shared" si="524"/>
        <v/>
      </c>
      <c r="CF1237" s="122" t="str">
        <f t="shared" si="524"/>
        <v/>
      </c>
      <c r="CG1237" s="122" t="str">
        <f t="shared" si="524"/>
        <v/>
      </c>
      <c r="CH1237" s="122" t="str">
        <f t="shared" si="524"/>
        <v/>
      </c>
      <c r="CI1237" s="122" t="str">
        <f t="shared" si="524"/>
        <v/>
      </c>
      <c r="CJ1237" s="272">
        <f>SUM(F1237:CI1237)</f>
        <v>0</v>
      </c>
      <c r="CK1237" s="50" t="s">
        <v>172</v>
      </c>
    </row>
    <row r="1238" spans="3:89" s="29" customFormat="1" ht="15" customHeight="1">
      <c r="C1238" s="292" t="str">
        <f>C1235</f>
        <v>Total Soft Costs</v>
      </c>
      <c r="D1238" s="291"/>
      <c r="E1238" s="291"/>
      <c r="F1238" s="121">
        <f t="shared" si="525"/>
        <v>3050000</v>
      </c>
      <c r="G1238" s="121">
        <f t="shared" si="525"/>
        <v>461250</v>
      </c>
      <c r="H1238" s="121">
        <f t="shared" si="525"/>
        <v>461250</v>
      </c>
      <c r="I1238" s="121">
        <f t="shared" si="525"/>
        <v>751431.81818181812</v>
      </c>
      <c r="J1238" s="121">
        <f t="shared" si="525"/>
        <v>751431.81818181812</v>
      </c>
      <c r="K1238" s="121">
        <f t="shared" si="525"/>
        <v>751431.81818181812</v>
      </c>
      <c r="L1238" s="121">
        <f t="shared" si="525"/>
        <v>751431.81818181812</v>
      </c>
      <c r="M1238" s="121">
        <f t="shared" si="525"/>
        <v>751431.81818181812</v>
      </c>
      <c r="N1238" s="121">
        <f t="shared" si="525"/>
        <v>751431.81818181812</v>
      </c>
      <c r="O1238" s="121">
        <f t="shared" si="525"/>
        <v>751431.81818181812</v>
      </c>
      <c r="P1238" s="121">
        <f t="shared" si="525"/>
        <v>470320.70707070705</v>
      </c>
      <c r="Q1238" s="121">
        <f t="shared" si="525"/>
        <v>470320.70707070705</v>
      </c>
      <c r="R1238" s="121">
        <f t="shared" si="525"/>
        <v>470320.70707070705</v>
      </c>
      <c r="S1238" s="121">
        <f t="shared" si="525"/>
        <v>470320.70707070705</v>
      </c>
      <c r="T1238" s="121">
        <f t="shared" si="525"/>
        <v>470320.70707070705</v>
      </c>
      <c r="U1238" s="121">
        <f t="shared" si="525"/>
        <v>470320.70707070705</v>
      </c>
      <c r="V1238" s="121">
        <f t="shared" si="525"/>
        <v>470320.70707070705</v>
      </c>
      <c r="W1238" s="121">
        <f t="shared" si="525"/>
        <v>470320.70707070705</v>
      </c>
      <c r="X1238" s="121">
        <f t="shared" si="525"/>
        <v>830320.70707070699</v>
      </c>
      <c r="Y1238" s="121">
        <f t="shared" si="525"/>
        <v>338098.48484848486</v>
      </c>
      <c r="Z1238" s="121">
        <f t="shared" si="525"/>
        <v>338098.48484848486</v>
      </c>
      <c r="AA1238" s="121">
        <f t="shared" si="525"/>
        <v>338098.48484848486</v>
      </c>
      <c r="AB1238" s="121">
        <f t="shared" si="525"/>
        <v>338098.48484848486</v>
      </c>
      <c r="AC1238" s="121">
        <f t="shared" si="525"/>
        <v>338098.48484848486</v>
      </c>
      <c r="AD1238" s="121">
        <f t="shared" si="525"/>
        <v>588098.48484848486</v>
      </c>
      <c r="AE1238" s="121">
        <f t="shared" si="525"/>
        <v>0</v>
      </c>
      <c r="AF1238" s="121">
        <f t="shared" si="525"/>
        <v>0</v>
      </c>
      <c r="AG1238" s="121">
        <f t="shared" si="525"/>
        <v>0</v>
      </c>
      <c r="AH1238" s="121">
        <f t="shared" si="525"/>
        <v>0</v>
      </c>
      <c r="AI1238" s="121">
        <f t="shared" si="525"/>
        <v>0</v>
      </c>
      <c r="AJ1238" s="121">
        <f t="shared" si="525"/>
        <v>0</v>
      </c>
      <c r="AK1238" s="121">
        <f t="shared" si="525"/>
        <v>0</v>
      </c>
      <c r="AL1238" s="121">
        <f t="shared" si="523"/>
        <v>0</v>
      </c>
      <c r="AM1238" s="121">
        <f t="shared" si="523"/>
        <v>0</v>
      </c>
      <c r="AN1238" s="121">
        <f t="shared" si="523"/>
        <v>0</v>
      </c>
      <c r="AO1238" s="121">
        <f t="shared" si="523"/>
        <v>0</v>
      </c>
      <c r="AP1238" s="121">
        <f t="shared" si="523"/>
        <v>0</v>
      </c>
      <c r="AQ1238" s="121">
        <f t="shared" si="523"/>
        <v>0</v>
      </c>
      <c r="AR1238" s="121">
        <f t="shared" si="523"/>
        <v>0</v>
      </c>
      <c r="AS1238" s="121">
        <f t="shared" si="523"/>
        <v>0</v>
      </c>
      <c r="AT1238" s="121">
        <f t="shared" si="523"/>
        <v>0</v>
      </c>
      <c r="AU1238" s="121">
        <f t="shared" si="523"/>
        <v>0</v>
      </c>
      <c r="AV1238" s="121">
        <f t="shared" si="523"/>
        <v>0</v>
      </c>
      <c r="AW1238" s="121">
        <f t="shared" si="523"/>
        <v>0</v>
      </c>
      <c r="AX1238" s="121">
        <f t="shared" si="523"/>
        <v>0</v>
      </c>
      <c r="AY1238" s="121">
        <f t="shared" si="523"/>
        <v>0</v>
      </c>
      <c r="AZ1238" s="121">
        <f t="shared" si="523"/>
        <v>0</v>
      </c>
      <c r="BA1238" s="121">
        <f t="shared" si="523"/>
        <v>0</v>
      </c>
      <c r="BB1238" s="121">
        <f t="shared" si="523"/>
        <v>0</v>
      </c>
      <c r="BC1238" s="121">
        <f t="shared" si="523"/>
        <v>0</v>
      </c>
      <c r="BD1238" s="121">
        <f t="shared" si="523"/>
        <v>0</v>
      </c>
      <c r="BE1238" s="121">
        <f t="shared" si="523"/>
        <v>0</v>
      </c>
      <c r="BF1238" s="121">
        <f t="shared" si="523"/>
        <v>0</v>
      </c>
      <c r="BG1238" s="121">
        <f t="shared" si="523"/>
        <v>0</v>
      </c>
      <c r="BH1238" s="121">
        <f t="shared" si="523"/>
        <v>0</v>
      </c>
      <c r="BI1238" s="121">
        <f t="shared" si="523"/>
        <v>0</v>
      </c>
      <c r="BJ1238" s="121">
        <f t="shared" si="523"/>
        <v>0</v>
      </c>
      <c r="BK1238" s="121">
        <f t="shared" si="523"/>
        <v>0</v>
      </c>
      <c r="BL1238" s="121">
        <f t="shared" si="523"/>
        <v>0</v>
      </c>
      <c r="BM1238" s="121">
        <f t="shared" si="523"/>
        <v>0</v>
      </c>
      <c r="BN1238" s="121">
        <f t="shared" si="523"/>
        <v>0</v>
      </c>
      <c r="BO1238" s="121" t="str">
        <f t="shared" si="523"/>
        <v/>
      </c>
      <c r="BP1238" s="121" t="str">
        <f t="shared" si="523"/>
        <v/>
      </c>
      <c r="BQ1238" s="121" t="str">
        <f t="shared" si="523"/>
        <v/>
      </c>
      <c r="BR1238" s="121" t="str">
        <f t="shared" si="523"/>
        <v/>
      </c>
      <c r="BS1238" s="121" t="str">
        <f t="shared" si="524"/>
        <v/>
      </c>
      <c r="BT1238" s="121" t="str">
        <f t="shared" si="524"/>
        <v/>
      </c>
      <c r="BU1238" s="121" t="str">
        <f t="shared" si="524"/>
        <v/>
      </c>
      <c r="BV1238" s="121" t="str">
        <f t="shared" si="524"/>
        <v/>
      </c>
      <c r="BW1238" s="121" t="str">
        <f t="shared" si="524"/>
        <v/>
      </c>
      <c r="BX1238" s="121" t="str">
        <f t="shared" si="524"/>
        <v/>
      </c>
      <c r="BY1238" s="121" t="str">
        <f t="shared" si="524"/>
        <v/>
      </c>
      <c r="BZ1238" s="121" t="str">
        <f t="shared" si="524"/>
        <v/>
      </c>
      <c r="CA1238" s="121" t="str">
        <f t="shared" si="524"/>
        <v/>
      </c>
      <c r="CB1238" s="121" t="str">
        <f t="shared" si="524"/>
        <v/>
      </c>
      <c r="CC1238" s="121" t="str">
        <f t="shared" si="524"/>
        <v/>
      </c>
      <c r="CD1238" s="121" t="str">
        <f t="shared" si="524"/>
        <v/>
      </c>
      <c r="CE1238" s="121" t="str">
        <f t="shared" si="524"/>
        <v/>
      </c>
      <c r="CF1238" s="121" t="str">
        <f t="shared" si="524"/>
        <v/>
      </c>
      <c r="CG1238" s="121" t="str">
        <f t="shared" si="524"/>
        <v/>
      </c>
      <c r="CH1238" s="121" t="str">
        <f t="shared" si="524"/>
        <v/>
      </c>
      <c r="CI1238" s="121" t="str">
        <f t="shared" si="524"/>
        <v/>
      </c>
      <c r="CJ1238" s="56">
        <f>SUM(F1238:CI1238)</f>
        <v>16103999.999999993</v>
      </c>
      <c r="CK1238" s="50" t="s">
        <v>172</v>
      </c>
    </row>
    <row r="1239" spans="3:89" s="29" customFormat="1" ht="15" customHeight="1">
      <c r="C1239" s="34"/>
      <c r="D1239" s="242"/>
      <c r="E1239" s="243"/>
      <c r="F1239" s="242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/>
      <c r="BD1239" s="18"/>
      <c r="BE1239" s="18"/>
      <c r="BF1239" s="18"/>
      <c r="BG1239" s="18"/>
      <c r="BH1239" s="18"/>
      <c r="BI1239" s="18"/>
      <c r="BJ1239" s="18"/>
      <c r="BK1239" s="18"/>
      <c r="BL1239" s="18"/>
      <c r="BM1239" s="18"/>
      <c r="BN1239" s="18"/>
      <c r="BO1239" s="18"/>
      <c r="BP1239" s="18"/>
      <c r="BQ1239" s="18"/>
      <c r="BR1239" s="18"/>
      <c r="BS1239" s="18"/>
      <c r="BT1239" s="18"/>
      <c r="BU1239" s="18"/>
      <c r="BV1239" s="18"/>
      <c r="BW1239" s="18"/>
      <c r="BX1239" s="18"/>
      <c r="BY1239" s="18"/>
      <c r="BZ1239" s="18"/>
      <c r="CA1239" s="18"/>
      <c r="CB1239" s="18"/>
      <c r="CC1239" s="18"/>
      <c r="CD1239" s="18"/>
      <c r="CE1239" s="18"/>
      <c r="CF1239" s="18"/>
      <c r="CG1239" s="18"/>
      <c r="CH1239" s="18"/>
      <c r="CI1239" s="18"/>
      <c r="CJ1239" s="18"/>
      <c r="CK1239" s="50" t="s">
        <v>172</v>
      </c>
    </row>
    <row r="1240" spans="3:89" s="29" customFormat="1" ht="15" customHeight="1">
      <c r="C1240" s="269" t="str">
        <f>"Total Budgeted "&amp;C690</f>
        <v>Total Budgeted Soft Costs</v>
      </c>
      <c r="D1240" s="249" t="s">
        <v>296</v>
      </c>
      <c r="E1240" s="249"/>
      <c r="F1240" s="265" t="s">
        <v>295</v>
      </c>
      <c r="G1240" s="264" t="s">
        <v>294</v>
      </c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  <c r="CH1240" s="18"/>
      <c r="CI1240" s="18"/>
      <c r="CJ1240" s="18"/>
      <c r="CK1240" s="50" t="s">
        <v>172</v>
      </c>
    </row>
    <row r="1241" spans="3:89" s="29" customFormat="1" ht="15" customHeight="1">
      <c r="C1241" s="34" t="s">
        <v>3</v>
      </c>
      <c r="D1241" s="268">
        <f>D1213+D1196+D1172+D1075+D975+D955+D935+D915+D895+D875+D855+D757+D737+D1148+D1033+D1132+D1111+D1095+D1057+D1016+D999+D831+D814+D796+D778+D717+D697</f>
        <v>16104000</v>
      </c>
      <c r="E1241" s="268"/>
      <c r="F1241" s="268">
        <f>F1213+F1196+F1172+F1075+F975+F955+F935+F915+F895+F875+F855+F757+F737+F1148+F1033+F1132+F1111+F1095+F1057+F1016+F999+F831+F814+F796+F778+F717+F697</f>
        <v>16104000</v>
      </c>
      <c r="G1241" s="268">
        <f>G1213+G1196+G1172+G1075+G975+G955+G935+G915+G895+G875+G855+G757+G737+G1148+G1033+G1132+G1111+G1095+G1057+G1016+G999+G831+G814+G796+G778+G717+G697</f>
        <v>0</v>
      </c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18"/>
      <c r="BQ1241" s="18"/>
      <c r="BR1241" s="18"/>
      <c r="BS1241" s="18"/>
      <c r="BT1241" s="18"/>
      <c r="BU1241" s="18"/>
      <c r="BV1241" s="18"/>
      <c r="BW1241" s="18"/>
      <c r="BX1241" s="18"/>
      <c r="BY1241" s="18"/>
      <c r="BZ1241" s="18"/>
      <c r="CA1241" s="18"/>
      <c r="CB1241" s="18"/>
      <c r="CC1241" s="18"/>
      <c r="CD1241" s="18"/>
      <c r="CE1241" s="18"/>
      <c r="CF1241" s="18"/>
      <c r="CG1241" s="18"/>
      <c r="CH1241" s="18"/>
      <c r="CI1241" s="18"/>
      <c r="CJ1241" s="18"/>
      <c r="CK1241" s="50" t="s">
        <v>172</v>
      </c>
    </row>
    <row r="1242" spans="3:89" s="29" customFormat="1" ht="15" customHeight="1">
      <c r="C1242" s="34"/>
      <c r="D1242" s="242"/>
      <c r="E1242" s="243"/>
      <c r="F1242" s="242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  <c r="CH1242" s="18"/>
      <c r="CI1242" s="18"/>
      <c r="CJ1242" s="267"/>
      <c r="CK1242" s="50" t="s">
        <v>172</v>
      </c>
    </row>
    <row r="1243" spans="3:89" s="29" customFormat="1" ht="15" customHeight="1">
      <c r="C1243" s="266" t="s">
        <v>297</v>
      </c>
      <c r="D1243" s="249" t="s">
        <v>296</v>
      </c>
      <c r="E1243" s="249"/>
      <c r="F1243" s="265" t="s">
        <v>295</v>
      </c>
      <c r="G1243" s="264" t="s">
        <v>294</v>
      </c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18"/>
      <c r="BQ1243" s="18"/>
      <c r="BR1243" s="18"/>
      <c r="BS1243" s="18"/>
      <c r="BT1243" s="18"/>
      <c r="BU1243" s="18"/>
      <c r="BV1243" s="18"/>
      <c r="BW1243" s="18"/>
      <c r="BX1243" s="18"/>
      <c r="BY1243" s="18"/>
      <c r="BZ1243" s="18"/>
      <c r="CA1243" s="18"/>
      <c r="CB1243" s="18"/>
      <c r="CC1243" s="18"/>
      <c r="CD1243" s="18"/>
      <c r="CE1243" s="18"/>
      <c r="CF1243" s="18"/>
      <c r="CG1243" s="18"/>
      <c r="CH1243" s="18"/>
      <c r="CI1243" s="18"/>
      <c r="CJ1243" s="18"/>
      <c r="CK1243" s="50" t="s">
        <v>172</v>
      </c>
    </row>
    <row r="1244" spans="3:89" s="29" customFormat="1" ht="15" customHeight="1">
      <c r="C1244" s="34" t="str">
        <f>"Total "&amp;C1243</f>
        <v>Total Development Soft Costs</v>
      </c>
      <c r="D1244" s="263">
        <f>$E$1156*D1148+D1172*$E$1182+D1075*$E$1085+D975*$E$985+D955*$E$965+D935*$E$945+D915*$E$925+D895*$E$905+D875*$E$885+D855*$E$865+D757*$E$768+D737*$E$747+$E1140*D1132+$E1119*D1111+$E1103*D1095+$E1065*D1057+$E1041*D1033+$E1019*D1016+$E1002*D999+$E839*D831+$E823*D814+$E806*D798+$E788*D778+$E727*D717+$E707*D697</f>
        <v>16104000</v>
      </c>
      <c r="E1244" s="263"/>
      <c r="F1244" s="263">
        <f>$E$1156*F1148+F1172*$E$1182+F1075*$E$1085+F975*$E$985+F955*$E$965+F935*$E$945+F915*$E$925+F895*$E$905+F875*$E$885+F855*$E$865+F757*$E$768+F737*$E$747+$E1140*F1132+$E1119*F1111+$E1103*F1095+$E1065*F1057+$E1041*F1033+$E1019*F1016+$E1002*F999+$E839*F831+$E823*F814+$E806*F798+$E788*F778+$E727*F717+$E707*F697</f>
        <v>16104000</v>
      </c>
      <c r="G1244" s="263">
        <f>$E$1156*G1148+G1172*$E$1182+G1075*$E$1085+G975*$E$985+G955*$E$965+G935*$E$945+G915*$E$925+G895*$E$905+G875*$E$885+G855*$E$865+G757*$E$768+G737*$E$747+$E1140*G1132+$E1119*G1111+$E1103*G1095+$E1065*G1057+$E1041*G1033+$E1019*G1016+$E1002*G999+$E839*G831+$E823*G814+$E806*G798+$E788*G778+$E727*G717+$E707*G697</f>
        <v>0</v>
      </c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8"/>
      <c r="BQ1244" s="18"/>
      <c r="BR1244" s="18"/>
      <c r="BS1244" s="18"/>
      <c r="BT1244" s="18"/>
      <c r="BU1244" s="18"/>
      <c r="BV1244" s="18"/>
      <c r="BW1244" s="18"/>
      <c r="BX1244" s="18"/>
      <c r="BY1244" s="18"/>
      <c r="BZ1244" s="18"/>
      <c r="CA1244" s="18"/>
      <c r="CB1244" s="18"/>
      <c r="CC1244" s="18"/>
      <c r="CD1244" s="18"/>
      <c r="CE1244" s="18"/>
      <c r="CF1244" s="18"/>
      <c r="CG1244" s="18"/>
      <c r="CH1244" s="18"/>
      <c r="CI1244" s="18"/>
      <c r="CJ1244" s="18"/>
      <c r="CK1244" s="50" t="s">
        <v>172</v>
      </c>
    </row>
    <row r="1245" spans="3:89" s="29" customFormat="1" ht="15" customHeight="1">
      <c r="C1245" s="120"/>
      <c r="D1245" s="242"/>
      <c r="E1245" s="243"/>
      <c r="F1245" s="242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18"/>
      <c r="BQ1245" s="18"/>
      <c r="BR1245" s="18"/>
      <c r="BS1245" s="18"/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  <c r="CH1245" s="18"/>
      <c r="CI1245" s="18"/>
      <c r="CJ1245" s="18"/>
      <c r="CK1245" s="50" t="s">
        <v>172</v>
      </c>
    </row>
    <row r="1246" spans="3:89" s="29" customFormat="1" ht="15" customHeight="1">
      <c r="C1246" s="120"/>
      <c r="D1246" s="242"/>
      <c r="E1246" s="243"/>
      <c r="F1246" s="242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18"/>
      <c r="BX1246" s="18"/>
      <c r="BY1246" s="18"/>
      <c r="BZ1246" s="18"/>
      <c r="CA1246" s="18"/>
      <c r="CB1246" s="18"/>
      <c r="CC1246" s="18"/>
      <c r="CD1246" s="18"/>
      <c r="CE1246" s="18"/>
      <c r="CF1246" s="18"/>
      <c r="CG1246" s="18"/>
      <c r="CH1246" s="18"/>
      <c r="CI1246" s="18"/>
      <c r="CJ1246" s="18"/>
      <c r="CK1246" s="50" t="s">
        <v>172</v>
      </c>
    </row>
    <row r="1247" spans="3:89" s="29" customFormat="1" ht="15" customHeight="1">
      <c r="C1247" s="103" t="s">
        <v>0</v>
      </c>
      <c r="D1247" s="262"/>
      <c r="E1247" s="262"/>
      <c r="F1247" s="262"/>
      <c r="G1247" s="262"/>
      <c r="H1247" s="262"/>
      <c r="I1247" s="262"/>
      <c r="J1247" s="262"/>
      <c r="K1247" s="262"/>
      <c r="L1247" s="262"/>
      <c r="M1247" s="262"/>
      <c r="N1247" s="262"/>
      <c r="O1247" s="262"/>
      <c r="P1247" s="262"/>
      <c r="Q1247" s="262"/>
      <c r="R1247" s="262"/>
      <c r="S1247" s="262"/>
      <c r="T1247" s="262"/>
      <c r="U1247" s="262"/>
      <c r="V1247" s="262"/>
      <c r="W1247" s="262"/>
      <c r="X1247" s="262"/>
      <c r="Y1247" s="262"/>
      <c r="Z1247" s="262"/>
      <c r="AA1247" s="262"/>
      <c r="AB1247" s="262"/>
      <c r="AC1247" s="262"/>
      <c r="AD1247" s="262"/>
      <c r="AE1247" s="262"/>
      <c r="AF1247" s="262"/>
      <c r="AG1247" s="262"/>
      <c r="AH1247" s="262"/>
      <c r="AI1247" s="262"/>
      <c r="AJ1247" s="262"/>
      <c r="AK1247" s="262"/>
      <c r="AL1247" s="262"/>
      <c r="AM1247" s="262"/>
      <c r="AN1247" s="262"/>
      <c r="AO1247" s="262"/>
      <c r="AP1247" s="262"/>
      <c r="AQ1247" s="262"/>
      <c r="AR1247" s="262"/>
      <c r="AS1247" s="262"/>
      <c r="AT1247" s="262"/>
      <c r="AU1247" s="262"/>
      <c r="AV1247" s="262"/>
      <c r="AW1247" s="262"/>
      <c r="AX1247" s="262"/>
      <c r="AY1247" s="262"/>
      <c r="AZ1247" s="262"/>
      <c r="BA1247" s="262"/>
      <c r="BB1247" s="262"/>
      <c r="BC1247" s="262"/>
      <c r="BD1247" s="262"/>
      <c r="BE1247" s="262"/>
      <c r="BF1247" s="262"/>
      <c r="BG1247" s="262"/>
      <c r="BH1247" s="262"/>
      <c r="BI1247" s="262"/>
      <c r="BJ1247" s="262"/>
      <c r="BK1247" s="262"/>
      <c r="BL1247" s="262"/>
      <c r="BM1247" s="262"/>
      <c r="BN1247" s="262"/>
      <c r="BO1247" s="262"/>
      <c r="BP1247" s="262"/>
      <c r="BQ1247" s="262"/>
      <c r="BR1247" s="262"/>
      <c r="BS1247" s="262"/>
      <c r="BT1247" s="262"/>
      <c r="BU1247" s="262"/>
      <c r="BV1247" s="262"/>
      <c r="BW1247" s="262"/>
      <c r="BX1247" s="262"/>
      <c r="BY1247" s="262"/>
      <c r="BZ1247" s="262"/>
      <c r="CA1247" s="262"/>
      <c r="CB1247" s="262"/>
      <c r="CC1247" s="262"/>
      <c r="CD1247" s="262"/>
      <c r="CE1247" s="262"/>
      <c r="CF1247" s="262"/>
      <c r="CG1247" s="262"/>
      <c r="CH1247" s="262"/>
      <c r="CI1247" s="262"/>
      <c r="CJ1247" s="262"/>
      <c r="CK1247" s="50" t="s">
        <v>172</v>
      </c>
    </row>
    <row r="1248" spans="3:89" s="29" customFormat="1" ht="15" customHeight="1">
      <c r="C1248" s="120"/>
      <c r="D1248" s="242"/>
      <c r="E1248" s="243"/>
      <c r="F1248" s="242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8"/>
      <c r="BQ1248" s="18"/>
      <c r="BR1248" s="18"/>
      <c r="BS1248" s="18"/>
      <c r="BT1248" s="18"/>
      <c r="BU1248" s="18"/>
      <c r="BV1248" s="18"/>
      <c r="BW1248" s="18"/>
      <c r="BX1248" s="18"/>
      <c r="BY1248" s="18"/>
      <c r="BZ1248" s="18"/>
      <c r="CA1248" s="18"/>
      <c r="CB1248" s="18"/>
      <c r="CC1248" s="18"/>
      <c r="CD1248" s="18"/>
      <c r="CE1248" s="18"/>
      <c r="CF1248" s="18"/>
      <c r="CG1248" s="18"/>
      <c r="CH1248" s="18"/>
      <c r="CI1248" s="18"/>
      <c r="CJ1248" s="18"/>
      <c r="CK1248" s="50" t="s">
        <v>172</v>
      </c>
    </row>
    <row r="1249" spans="1:91" s="29" customFormat="1" ht="15" customHeight="1">
      <c r="C1249" s="126" t="s">
        <v>293</v>
      </c>
      <c r="D1249" s="242"/>
      <c r="E1249" s="243"/>
      <c r="F1249" s="121">
        <f t="shared" ref="F1249:AK1249" si="526">IF(F17="","",F401)</f>
        <v>12000000</v>
      </c>
      <c r="G1249" s="121">
        <f t="shared" si="526"/>
        <v>0</v>
      </c>
      <c r="H1249" s="121">
        <f t="shared" si="526"/>
        <v>0</v>
      </c>
      <c r="I1249" s="121">
        <f t="shared" si="526"/>
        <v>0</v>
      </c>
      <c r="J1249" s="121">
        <f t="shared" si="526"/>
        <v>0</v>
      </c>
      <c r="K1249" s="121">
        <f t="shared" si="526"/>
        <v>0</v>
      </c>
      <c r="L1249" s="121">
        <f t="shared" si="526"/>
        <v>0</v>
      </c>
      <c r="M1249" s="121">
        <f t="shared" si="526"/>
        <v>0</v>
      </c>
      <c r="N1249" s="121">
        <f t="shared" si="526"/>
        <v>0</v>
      </c>
      <c r="O1249" s="121">
        <f t="shared" si="526"/>
        <v>0</v>
      </c>
      <c r="P1249" s="121">
        <f t="shared" si="526"/>
        <v>0</v>
      </c>
      <c r="Q1249" s="121">
        <f t="shared" si="526"/>
        <v>0</v>
      </c>
      <c r="R1249" s="121">
        <f t="shared" si="526"/>
        <v>0</v>
      </c>
      <c r="S1249" s="121">
        <f t="shared" si="526"/>
        <v>0</v>
      </c>
      <c r="T1249" s="121">
        <f t="shared" si="526"/>
        <v>0</v>
      </c>
      <c r="U1249" s="121">
        <f t="shared" si="526"/>
        <v>0</v>
      </c>
      <c r="V1249" s="121">
        <f t="shared" si="526"/>
        <v>0</v>
      </c>
      <c r="W1249" s="121">
        <f t="shared" si="526"/>
        <v>0</v>
      </c>
      <c r="X1249" s="121">
        <f t="shared" si="526"/>
        <v>0</v>
      </c>
      <c r="Y1249" s="121">
        <f t="shared" si="526"/>
        <v>0</v>
      </c>
      <c r="Z1249" s="121">
        <f t="shared" si="526"/>
        <v>0</v>
      </c>
      <c r="AA1249" s="121">
        <f t="shared" si="526"/>
        <v>0</v>
      </c>
      <c r="AB1249" s="121">
        <f t="shared" si="526"/>
        <v>0</v>
      </c>
      <c r="AC1249" s="121">
        <f t="shared" si="526"/>
        <v>0</v>
      </c>
      <c r="AD1249" s="121">
        <f t="shared" si="526"/>
        <v>4488000</v>
      </c>
      <c r="AE1249" s="121">
        <f t="shared" si="526"/>
        <v>0</v>
      </c>
      <c r="AF1249" s="121">
        <f t="shared" si="526"/>
        <v>0</v>
      </c>
      <c r="AG1249" s="121">
        <f t="shared" si="526"/>
        <v>0</v>
      </c>
      <c r="AH1249" s="121">
        <f t="shared" si="526"/>
        <v>0</v>
      </c>
      <c r="AI1249" s="121">
        <f t="shared" si="526"/>
        <v>0</v>
      </c>
      <c r="AJ1249" s="121">
        <f t="shared" si="526"/>
        <v>0</v>
      </c>
      <c r="AK1249" s="121">
        <f t="shared" si="526"/>
        <v>0</v>
      </c>
      <c r="AL1249" s="121">
        <f t="shared" ref="AL1249:BQ1249" si="527">IF(AL17="","",AL401)</f>
        <v>0</v>
      </c>
      <c r="AM1249" s="121">
        <f t="shared" si="527"/>
        <v>0</v>
      </c>
      <c r="AN1249" s="121">
        <f t="shared" si="527"/>
        <v>0</v>
      </c>
      <c r="AO1249" s="121">
        <f t="shared" si="527"/>
        <v>0</v>
      </c>
      <c r="AP1249" s="121">
        <f t="shared" si="527"/>
        <v>0</v>
      </c>
      <c r="AQ1249" s="121">
        <f t="shared" si="527"/>
        <v>0</v>
      </c>
      <c r="AR1249" s="121">
        <f t="shared" si="527"/>
        <v>0</v>
      </c>
      <c r="AS1249" s="121">
        <f t="shared" si="527"/>
        <v>0</v>
      </c>
      <c r="AT1249" s="121">
        <f t="shared" si="527"/>
        <v>0</v>
      </c>
      <c r="AU1249" s="121">
        <f t="shared" si="527"/>
        <v>0</v>
      </c>
      <c r="AV1249" s="121">
        <f t="shared" si="527"/>
        <v>0</v>
      </c>
      <c r="AW1249" s="121">
        <f t="shared" si="527"/>
        <v>0</v>
      </c>
      <c r="AX1249" s="121">
        <f t="shared" si="527"/>
        <v>0</v>
      </c>
      <c r="AY1249" s="121">
        <f t="shared" si="527"/>
        <v>0</v>
      </c>
      <c r="AZ1249" s="121">
        <f t="shared" si="527"/>
        <v>0</v>
      </c>
      <c r="BA1249" s="121">
        <f t="shared" si="527"/>
        <v>0</v>
      </c>
      <c r="BB1249" s="121">
        <f t="shared" si="527"/>
        <v>0</v>
      </c>
      <c r="BC1249" s="121">
        <f t="shared" si="527"/>
        <v>0</v>
      </c>
      <c r="BD1249" s="121">
        <f t="shared" si="527"/>
        <v>0</v>
      </c>
      <c r="BE1249" s="121">
        <f t="shared" si="527"/>
        <v>0</v>
      </c>
      <c r="BF1249" s="121">
        <f t="shared" si="527"/>
        <v>0</v>
      </c>
      <c r="BG1249" s="121">
        <f t="shared" si="527"/>
        <v>0</v>
      </c>
      <c r="BH1249" s="121">
        <f t="shared" si="527"/>
        <v>0</v>
      </c>
      <c r="BI1249" s="121">
        <f t="shared" si="527"/>
        <v>0</v>
      </c>
      <c r="BJ1249" s="121">
        <f t="shared" si="527"/>
        <v>0</v>
      </c>
      <c r="BK1249" s="121">
        <f t="shared" si="527"/>
        <v>0</v>
      </c>
      <c r="BL1249" s="121">
        <f t="shared" si="527"/>
        <v>0</v>
      </c>
      <c r="BM1249" s="121">
        <f t="shared" si="527"/>
        <v>0</v>
      </c>
      <c r="BN1249" s="121">
        <f t="shared" si="527"/>
        <v>0</v>
      </c>
      <c r="BO1249" s="121" t="str">
        <f t="shared" si="527"/>
        <v/>
      </c>
      <c r="BP1249" s="121" t="str">
        <f t="shared" si="527"/>
        <v/>
      </c>
      <c r="BQ1249" s="121" t="str">
        <f t="shared" si="527"/>
        <v/>
      </c>
      <c r="BR1249" s="121" t="str">
        <f t="shared" ref="BR1249:CI1249" si="528">IF(BR17="","",BR401)</f>
        <v/>
      </c>
      <c r="BS1249" s="121" t="str">
        <f t="shared" si="528"/>
        <v/>
      </c>
      <c r="BT1249" s="121" t="str">
        <f t="shared" si="528"/>
        <v/>
      </c>
      <c r="BU1249" s="121" t="str">
        <f t="shared" si="528"/>
        <v/>
      </c>
      <c r="BV1249" s="121" t="str">
        <f t="shared" si="528"/>
        <v/>
      </c>
      <c r="BW1249" s="121" t="str">
        <f t="shared" si="528"/>
        <v/>
      </c>
      <c r="BX1249" s="121" t="str">
        <f t="shared" si="528"/>
        <v/>
      </c>
      <c r="BY1249" s="121" t="str">
        <f t="shared" si="528"/>
        <v/>
      </c>
      <c r="BZ1249" s="121" t="str">
        <f t="shared" si="528"/>
        <v/>
      </c>
      <c r="CA1249" s="121" t="str">
        <f t="shared" si="528"/>
        <v/>
      </c>
      <c r="CB1249" s="121" t="str">
        <f t="shared" si="528"/>
        <v/>
      </c>
      <c r="CC1249" s="121" t="str">
        <f t="shared" si="528"/>
        <v/>
      </c>
      <c r="CD1249" s="121" t="str">
        <f t="shared" si="528"/>
        <v/>
      </c>
      <c r="CE1249" s="121" t="str">
        <f t="shared" si="528"/>
        <v/>
      </c>
      <c r="CF1249" s="121" t="str">
        <f t="shared" si="528"/>
        <v/>
      </c>
      <c r="CG1249" s="121" t="str">
        <f t="shared" si="528"/>
        <v/>
      </c>
      <c r="CH1249" s="121" t="str">
        <f t="shared" si="528"/>
        <v/>
      </c>
      <c r="CI1249" s="121" t="str">
        <f t="shared" si="528"/>
        <v/>
      </c>
      <c r="CJ1249" s="56">
        <f>SUM(F1249:CI1249)</f>
        <v>16488000</v>
      </c>
      <c r="CK1249" s="50" t="s">
        <v>172</v>
      </c>
    </row>
    <row r="1250" spans="1:91" s="29" customFormat="1" ht="15" customHeight="1">
      <c r="C1250" s="126" t="s">
        <v>218</v>
      </c>
      <c r="D1250" s="242"/>
      <c r="E1250" s="243"/>
      <c r="F1250" s="121">
        <f t="shared" ref="F1250:AK1250" ca="1" si="529">IF(F17="","",F467)</f>
        <v>1073725.7335069447</v>
      </c>
      <c r="G1250" s="121">
        <f t="shared" ca="1" si="529"/>
        <v>14307.522473719016</v>
      </c>
      <c r="H1250" s="121">
        <f t="shared" ca="1" si="529"/>
        <v>16691.269453537156</v>
      </c>
      <c r="I1250" s="121">
        <f t="shared" ca="1" si="529"/>
        <v>19814.237767043156</v>
      </c>
      <c r="J1250" s="121">
        <f t="shared" ca="1" si="529"/>
        <v>23680.132784330675</v>
      </c>
      <c r="K1250" s="121">
        <f t="shared" ca="1" si="529"/>
        <v>27565.405721504358</v>
      </c>
      <c r="L1250" s="121">
        <f t="shared" ca="1" si="529"/>
        <v>31470.153710994691</v>
      </c>
      <c r="M1250" s="121">
        <f t="shared" ca="1" si="529"/>
        <v>35394.474372111545</v>
      </c>
      <c r="N1250" s="121">
        <f t="shared" ca="1" si="529"/>
        <v>39338.46581348464</v>
      </c>
      <c r="O1250" s="121">
        <f t="shared" ca="1" si="529"/>
        <v>43302.226635516228</v>
      </c>
      <c r="P1250" s="121">
        <f t="shared" ca="1" si="529"/>
        <v>46581.316807254479</v>
      </c>
      <c r="Q1250" s="121">
        <f t="shared" ca="1" si="529"/>
        <v>49172.304395615181</v>
      </c>
      <c r="R1250" s="121">
        <f t="shared" ca="1" si="529"/>
        <v>51776.27939043384</v>
      </c>
      <c r="S1250" s="121">
        <f t="shared" ca="1" si="529"/>
        <v>54393.30689149219</v>
      </c>
      <c r="T1250" s="121">
        <f t="shared" ca="1" si="529"/>
        <v>57023.452324886668</v>
      </c>
      <c r="U1250" s="121">
        <f t="shared" ca="1" si="529"/>
        <v>59666.781444664091</v>
      </c>
      <c r="V1250" s="121">
        <f t="shared" ca="1" si="529"/>
        <v>62323.360334465448</v>
      </c>
      <c r="W1250" s="121">
        <f t="shared" ca="1" si="529"/>
        <v>64993.255409178091</v>
      </c>
      <c r="X1250" s="121">
        <f t="shared" ca="1" si="529"/>
        <v>68578.789055693807</v>
      </c>
      <c r="Y1250" s="121">
        <f t="shared" ca="1" si="529"/>
        <v>71850.911286346891</v>
      </c>
      <c r="Z1250" s="121">
        <f t="shared" ca="1" si="529"/>
        <v>73905.795477498919</v>
      </c>
      <c r="AA1250" s="121">
        <f t="shared" ca="1" si="529"/>
        <v>80809.183649558967</v>
      </c>
      <c r="AB1250" s="121">
        <f t="shared" ca="1" si="529"/>
        <v>87747.175271103042</v>
      </c>
      <c r="AC1250" s="121">
        <f t="shared" ca="1" si="529"/>
        <v>89881.739983481952</v>
      </c>
      <c r="AD1250" s="121">
        <f t="shared" ca="1" si="529"/>
        <v>45475.845272780942</v>
      </c>
      <c r="AE1250" s="121">
        <f t="shared" ca="1" si="529"/>
        <v>0</v>
      </c>
      <c r="AF1250" s="121">
        <f t="shared" ca="1" si="529"/>
        <v>0</v>
      </c>
      <c r="AG1250" s="121">
        <f t="shared" ca="1" si="529"/>
        <v>0</v>
      </c>
      <c r="AH1250" s="121">
        <f t="shared" ca="1" si="529"/>
        <v>0</v>
      </c>
      <c r="AI1250" s="121">
        <f t="shared" ca="1" si="529"/>
        <v>0</v>
      </c>
      <c r="AJ1250" s="121">
        <f t="shared" ca="1" si="529"/>
        <v>0</v>
      </c>
      <c r="AK1250" s="121">
        <f t="shared" ca="1" si="529"/>
        <v>0</v>
      </c>
      <c r="AL1250" s="121">
        <f t="shared" ref="AL1250:BQ1250" ca="1" si="530">IF(AL17="","",AL467)</f>
        <v>0</v>
      </c>
      <c r="AM1250" s="121">
        <f t="shared" ca="1" si="530"/>
        <v>0</v>
      </c>
      <c r="AN1250" s="121">
        <f t="shared" ca="1" si="530"/>
        <v>0</v>
      </c>
      <c r="AO1250" s="121">
        <f t="shared" ca="1" si="530"/>
        <v>0</v>
      </c>
      <c r="AP1250" s="121">
        <f t="shared" ca="1" si="530"/>
        <v>0</v>
      </c>
      <c r="AQ1250" s="121">
        <f t="shared" ca="1" si="530"/>
        <v>0</v>
      </c>
      <c r="AR1250" s="121">
        <f t="shared" ca="1" si="530"/>
        <v>0</v>
      </c>
      <c r="AS1250" s="121">
        <f t="shared" ca="1" si="530"/>
        <v>0</v>
      </c>
      <c r="AT1250" s="121">
        <f t="shared" ca="1" si="530"/>
        <v>0</v>
      </c>
      <c r="AU1250" s="121">
        <f t="shared" ca="1" si="530"/>
        <v>0</v>
      </c>
      <c r="AV1250" s="121">
        <f t="shared" ca="1" si="530"/>
        <v>0</v>
      </c>
      <c r="AW1250" s="121">
        <f t="shared" ca="1" si="530"/>
        <v>0</v>
      </c>
      <c r="AX1250" s="121">
        <f t="shared" ca="1" si="530"/>
        <v>0</v>
      </c>
      <c r="AY1250" s="121">
        <f t="shared" ca="1" si="530"/>
        <v>0</v>
      </c>
      <c r="AZ1250" s="121">
        <f t="shared" ca="1" si="530"/>
        <v>0</v>
      </c>
      <c r="BA1250" s="121">
        <f t="shared" ca="1" si="530"/>
        <v>0</v>
      </c>
      <c r="BB1250" s="121">
        <f t="shared" ca="1" si="530"/>
        <v>0</v>
      </c>
      <c r="BC1250" s="121">
        <f t="shared" ca="1" si="530"/>
        <v>0</v>
      </c>
      <c r="BD1250" s="121">
        <f t="shared" ca="1" si="530"/>
        <v>0</v>
      </c>
      <c r="BE1250" s="121">
        <f t="shared" ca="1" si="530"/>
        <v>0</v>
      </c>
      <c r="BF1250" s="121">
        <f t="shared" ca="1" si="530"/>
        <v>0</v>
      </c>
      <c r="BG1250" s="121">
        <f t="shared" ca="1" si="530"/>
        <v>0</v>
      </c>
      <c r="BH1250" s="121">
        <f t="shared" ca="1" si="530"/>
        <v>0</v>
      </c>
      <c r="BI1250" s="121">
        <f t="shared" ca="1" si="530"/>
        <v>0</v>
      </c>
      <c r="BJ1250" s="121">
        <f t="shared" ca="1" si="530"/>
        <v>0</v>
      </c>
      <c r="BK1250" s="121">
        <f t="shared" ca="1" si="530"/>
        <v>0</v>
      </c>
      <c r="BL1250" s="121">
        <f t="shared" ca="1" si="530"/>
        <v>0</v>
      </c>
      <c r="BM1250" s="121">
        <f t="shared" ca="1" si="530"/>
        <v>0</v>
      </c>
      <c r="BN1250" s="121">
        <f t="shared" ca="1" si="530"/>
        <v>0</v>
      </c>
      <c r="BO1250" s="121" t="str">
        <f t="shared" si="530"/>
        <v/>
      </c>
      <c r="BP1250" s="121" t="str">
        <f t="shared" si="530"/>
        <v/>
      </c>
      <c r="BQ1250" s="121" t="str">
        <f t="shared" si="530"/>
        <v/>
      </c>
      <c r="BR1250" s="121" t="str">
        <f t="shared" ref="BR1250:CI1250" si="531">IF(BR17="","",BR467)</f>
        <v/>
      </c>
      <c r="BS1250" s="121" t="str">
        <f t="shared" si="531"/>
        <v/>
      </c>
      <c r="BT1250" s="121" t="str">
        <f t="shared" si="531"/>
        <v/>
      </c>
      <c r="BU1250" s="121" t="str">
        <f t="shared" si="531"/>
        <v/>
      </c>
      <c r="BV1250" s="121" t="str">
        <f t="shared" si="531"/>
        <v/>
      </c>
      <c r="BW1250" s="121" t="str">
        <f t="shared" si="531"/>
        <v/>
      </c>
      <c r="BX1250" s="121" t="str">
        <f t="shared" si="531"/>
        <v/>
      </c>
      <c r="BY1250" s="121" t="str">
        <f t="shared" si="531"/>
        <v/>
      </c>
      <c r="BZ1250" s="121" t="str">
        <f t="shared" si="531"/>
        <v/>
      </c>
      <c r="CA1250" s="121" t="str">
        <f t="shared" si="531"/>
        <v/>
      </c>
      <c r="CB1250" s="121" t="str">
        <f t="shared" si="531"/>
        <v/>
      </c>
      <c r="CC1250" s="121" t="str">
        <f t="shared" si="531"/>
        <v/>
      </c>
      <c r="CD1250" s="121" t="str">
        <f t="shared" si="531"/>
        <v/>
      </c>
      <c r="CE1250" s="121" t="str">
        <f t="shared" si="531"/>
        <v/>
      </c>
      <c r="CF1250" s="121" t="str">
        <f t="shared" si="531"/>
        <v/>
      </c>
      <c r="CG1250" s="121" t="str">
        <f t="shared" si="531"/>
        <v/>
      </c>
      <c r="CH1250" s="121" t="str">
        <f t="shared" si="531"/>
        <v/>
      </c>
      <c r="CI1250" s="121" t="str">
        <f t="shared" si="531"/>
        <v/>
      </c>
      <c r="CJ1250" s="56">
        <f ca="1">SUM(F1250:CI1250)</f>
        <v>2289469.1192336404</v>
      </c>
      <c r="CK1250" s="50" t="s">
        <v>172</v>
      </c>
    </row>
    <row r="1251" spans="1:91" s="29" customFormat="1" ht="15" customHeight="1">
      <c r="C1251" s="26" t="s">
        <v>292</v>
      </c>
      <c r="D1251" s="242"/>
      <c r="E1251" s="243"/>
      <c r="F1251" s="121">
        <f t="shared" ref="F1251:AK1251" si="532">IF(F17="","",F683)</f>
        <v>0</v>
      </c>
      <c r="G1251" s="121">
        <f t="shared" si="532"/>
        <v>0</v>
      </c>
      <c r="H1251" s="121">
        <f t="shared" si="532"/>
        <v>0</v>
      </c>
      <c r="I1251" s="121">
        <f t="shared" si="532"/>
        <v>0</v>
      </c>
      <c r="J1251" s="121">
        <f t="shared" si="532"/>
        <v>2225944.4444444445</v>
      </c>
      <c r="K1251" s="121">
        <f t="shared" si="532"/>
        <v>2225944.4444444445</v>
      </c>
      <c r="L1251" s="121">
        <f t="shared" si="532"/>
        <v>2225944.4444444445</v>
      </c>
      <c r="M1251" s="121">
        <f t="shared" si="532"/>
        <v>2225944.4444444445</v>
      </c>
      <c r="N1251" s="121">
        <f t="shared" si="532"/>
        <v>2225944.4444444445</v>
      </c>
      <c r="O1251" s="121">
        <f t="shared" si="532"/>
        <v>2225944.4444444445</v>
      </c>
      <c r="P1251" s="121">
        <f t="shared" si="532"/>
        <v>2225944.4444444445</v>
      </c>
      <c r="Q1251" s="121">
        <f t="shared" si="532"/>
        <v>2225944.4444444445</v>
      </c>
      <c r="R1251" s="121">
        <f t="shared" si="532"/>
        <v>2225944.4444444445</v>
      </c>
      <c r="S1251" s="121">
        <f t="shared" si="532"/>
        <v>2225944.4444444445</v>
      </c>
      <c r="T1251" s="121">
        <f t="shared" si="532"/>
        <v>2225944.4444444445</v>
      </c>
      <c r="U1251" s="121">
        <f t="shared" si="532"/>
        <v>2225944.4444444445</v>
      </c>
      <c r="V1251" s="121">
        <f t="shared" si="532"/>
        <v>2225944.4444444445</v>
      </c>
      <c r="W1251" s="121">
        <f t="shared" si="532"/>
        <v>2225944.4444444445</v>
      </c>
      <c r="X1251" s="121">
        <f t="shared" si="532"/>
        <v>2225944.4444444445</v>
      </c>
      <c r="Y1251" s="121">
        <f t="shared" si="532"/>
        <v>2225944.4444444445</v>
      </c>
      <c r="Z1251" s="121">
        <f t="shared" si="532"/>
        <v>2225944.4444444445</v>
      </c>
      <c r="AA1251" s="121">
        <f t="shared" si="532"/>
        <v>2225944.4444444445</v>
      </c>
      <c r="AB1251" s="121">
        <f t="shared" si="532"/>
        <v>0</v>
      </c>
      <c r="AC1251" s="121">
        <f t="shared" si="532"/>
        <v>0</v>
      </c>
      <c r="AD1251" s="121">
        <f t="shared" si="532"/>
        <v>0</v>
      </c>
      <c r="AE1251" s="121">
        <f t="shared" si="532"/>
        <v>0</v>
      </c>
      <c r="AF1251" s="121">
        <f t="shared" si="532"/>
        <v>0</v>
      </c>
      <c r="AG1251" s="121">
        <f t="shared" si="532"/>
        <v>0</v>
      </c>
      <c r="AH1251" s="121">
        <f t="shared" si="532"/>
        <v>0</v>
      </c>
      <c r="AI1251" s="121">
        <f t="shared" si="532"/>
        <v>0</v>
      </c>
      <c r="AJ1251" s="121">
        <f t="shared" si="532"/>
        <v>0</v>
      </c>
      <c r="AK1251" s="121">
        <f t="shared" si="532"/>
        <v>0</v>
      </c>
      <c r="AL1251" s="121">
        <f t="shared" ref="AL1251:BQ1251" si="533">IF(AL17="","",AL683)</f>
        <v>0</v>
      </c>
      <c r="AM1251" s="121">
        <f t="shared" si="533"/>
        <v>0</v>
      </c>
      <c r="AN1251" s="121">
        <f t="shared" si="533"/>
        <v>0</v>
      </c>
      <c r="AO1251" s="121">
        <f t="shared" si="533"/>
        <v>0</v>
      </c>
      <c r="AP1251" s="121">
        <f t="shared" si="533"/>
        <v>0</v>
      </c>
      <c r="AQ1251" s="121">
        <f t="shared" si="533"/>
        <v>0</v>
      </c>
      <c r="AR1251" s="121">
        <f t="shared" si="533"/>
        <v>0</v>
      </c>
      <c r="AS1251" s="121">
        <f t="shared" si="533"/>
        <v>0</v>
      </c>
      <c r="AT1251" s="121">
        <f t="shared" si="533"/>
        <v>0</v>
      </c>
      <c r="AU1251" s="121">
        <f t="shared" si="533"/>
        <v>0</v>
      </c>
      <c r="AV1251" s="121">
        <f t="shared" si="533"/>
        <v>0</v>
      </c>
      <c r="AW1251" s="121">
        <f t="shared" si="533"/>
        <v>0</v>
      </c>
      <c r="AX1251" s="121">
        <f t="shared" si="533"/>
        <v>0</v>
      </c>
      <c r="AY1251" s="121">
        <f t="shared" si="533"/>
        <v>0</v>
      </c>
      <c r="AZ1251" s="121">
        <f t="shared" si="533"/>
        <v>0</v>
      </c>
      <c r="BA1251" s="121">
        <f t="shared" si="533"/>
        <v>0</v>
      </c>
      <c r="BB1251" s="121">
        <f t="shared" si="533"/>
        <v>0</v>
      </c>
      <c r="BC1251" s="121">
        <f t="shared" si="533"/>
        <v>0</v>
      </c>
      <c r="BD1251" s="121">
        <f t="shared" si="533"/>
        <v>0</v>
      </c>
      <c r="BE1251" s="121">
        <f t="shared" si="533"/>
        <v>0</v>
      </c>
      <c r="BF1251" s="121">
        <f t="shared" si="533"/>
        <v>0</v>
      </c>
      <c r="BG1251" s="121">
        <f t="shared" si="533"/>
        <v>0</v>
      </c>
      <c r="BH1251" s="121">
        <f t="shared" si="533"/>
        <v>0</v>
      </c>
      <c r="BI1251" s="121">
        <f t="shared" si="533"/>
        <v>0</v>
      </c>
      <c r="BJ1251" s="121">
        <f t="shared" si="533"/>
        <v>0</v>
      </c>
      <c r="BK1251" s="121">
        <f t="shared" si="533"/>
        <v>0</v>
      </c>
      <c r="BL1251" s="121">
        <f t="shared" si="533"/>
        <v>0</v>
      </c>
      <c r="BM1251" s="121">
        <f t="shared" si="533"/>
        <v>0</v>
      </c>
      <c r="BN1251" s="121">
        <f t="shared" si="533"/>
        <v>0</v>
      </c>
      <c r="BO1251" s="121" t="str">
        <f t="shared" si="533"/>
        <v/>
      </c>
      <c r="BP1251" s="121" t="str">
        <f t="shared" si="533"/>
        <v/>
      </c>
      <c r="BQ1251" s="121" t="str">
        <f t="shared" si="533"/>
        <v/>
      </c>
      <c r="BR1251" s="121" t="str">
        <f t="shared" ref="BR1251:CI1251" si="534">IF(BR17="","",BR683)</f>
        <v/>
      </c>
      <c r="BS1251" s="121" t="str">
        <f t="shared" si="534"/>
        <v/>
      </c>
      <c r="BT1251" s="121" t="str">
        <f t="shared" si="534"/>
        <v/>
      </c>
      <c r="BU1251" s="121" t="str">
        <f t="shared" si="534"/>
        <v/>
      </c>
      <c r="BV1251" s="121" t="str">
        <f t="shared" si="534"/>
        <v/>
      </c>
      <c r="BW1251" s="121" t="str">
        <f t="shared" si="534"/>
        <v/>
      </c>
      <c r="BX1251" s="121" t="str">
        <f t="shared" si="534"/>
        <v/>
      </c>
      <c r="BY1251" s="121" t="str">
        <f t="shared" si="534"/>
        <v/>
      </c>
      <c r="BZ1251" s="121" t="str">
        <f t="shared" si="534"/>
        <v/>
      </c>
      <c r="CA1251" s="121" t="str">
        <f t="shared" si="534"/>
        <v/>
      </c>
      <c r="CB1251" s="121" t="str">
        <f t="shared" si="534"/>
        <v/>
      </c>
      <c r="CC1251" s="121" t="str">
        <f t="shared" si="534"/>
        <v/>
      </c>
      <c r="CD1251" s="121" t="str">
        <f t="shared" si="534"/>
        <v/>
      </c>
      <c r="CE1251" s="121" t="str">
        <f t="shared" si="534"/>
        <v/>
      </c>
      <c r="CF1251" s="121" t="str">
        <f t="shared" si="534"/>
        <v/>
      </c>
      <c r="CG1251" s="121" t="str">
        <f t="shared" si="534"/>
        <v/>
      </c>
      <c r="CH1251" s="121" t="str">
        <f t="shared" si="534"/>
        <v/>
      </c>
      <c r="CI1251" s="121" t="str">
        <f t="shared" si="534"/>
        <v/>
      </c>
      <c r="CJ1251" s="56">
        <f>SUM(F1251:CI1251)</f>
        <v>40067000.000000007</v>
      </c>
      <c r="CK1251" s="50" t="s">
        <v>172</v>
      </c>
    </row>
    <row r="1252" spans="1:91" s="29" customFormat="1" ht="15" customHeight="1">
      <c r="C1252" s="126" t="s">
        <v>291</v>
      </c>
      <c r="D1252" s="242"/>
      <c r="E1252" s="243"/>
      <c r="F1252" s="121">
        <f t="shared" ref="F1252:BQ1252" si="535">F1238</f>
        <v>3050000</v>
      </c>
      <c r="G1252" s="121">
        <f t="shared" si="535"/>
        <v>461250</v>
      </c>
      <c r="H1252" s="121">
        <f t="shared" si="535"/>
        <v>461250</v>
      </c>
      <c r="I1252" s="121">
        <f t="shared" si="535"/>
        <v>751431.81818181812</v>
      </c>
      <c r="J1252" s="121">
        <f t="shared" si="535"/>
        <v>751431.81818181812</v>
      </c>
      <c r="K1252" s="121">
        <f t="shared" si="535"/>
        <v>751431.81818181812</v>
      </c>
      <c r="L1252" s="121">
        <f t="shared" si="535"/>
        <v>751431.81818181812</v>
      </c>
      <c r="M1252" s="121">
        <f t="shared" si="535"/>
        <v>751431.81818181812</v>
      </c>
      <c r="N1252" s="121">
        <f t="shared" si="535"/>
        <v>751431.81818181812</v>
      </c>
      <c r="O1252" s="121">
        <f t="shared" si="535"/>
        <v>751431.81818181812</v>
      </c>
      <c r="P1252" s="121">
        <f t="shared" si="535"/>
        <v>470320.70707070705</v>
      </c>
      <c r="Q1252" s="121">
        <f t="shared" si="535"/>
        <v>470320.70707070705</v>
      </c>
      <c r="R1252" s="121">
        <f t="shared" si="535"/>
        <v>470320.70707070705</v>
      </c>
      <c r="S1252" s="121">
        <f t="shared" si="535"/>
        <v>470320.70707070705</v>
      </c>
      <c r="T1252" s="121">
        <f t="shared" si="535"/>
        <v>470320.70707070705</v>
      </c>
      <c r="U1252" s="121">
        <f t="shared" si="535"/>
        <v>470320.70707070705</v>
      </c>
      <c r="V1252" s="121">
        <f t="shared" si="535"/>
        <v>470320.70707070705</v>
      </c>
      <c r="W1252" s="121">
        <f t="shared" si="535"/>
        <v>470320.70707070705</v>
      </c>
      <c r="X1252" s="121">
        <f t="shared" si="535"/>
        <v>830320.70707070699</v>
      </c>
      <c r="Y1252" s="121">
        <f t="shared" si="535"/>
        <v>338098.48484848486</v>
      </c>
      <c r="Z1252" s="121">
        <f t="shared" si="535"/>
        <v>338098.48484848486</v>
      </c>
      <c r="AA1252" s="121">
        <f t="shared" si="535"/>
        <v>338098.48484848486</v>
      </c>
      <c r="AB1252" s="121">
        <f t="shared" si="535"/>
        <v>338098.48484848486</v>
      </c>
      <c r="AC1252" s="121">
        <f t="shared" si="535"/>
        <v>338098.48484848486</v>
      </c>
      <c r="AD1252" s="121">
        <f t="shared" si="535"/>
        <v>588098.48484848486</v>
      </c>
      <c r="AE1252" s="121">
        <f t="shared" si="535"/>
        <v>0</v>
      </c>
      <c r="AF1252" s="121">
        <f t="shared" si="535"/>
        <v>0</v>
      </c>
      <c r="AG1252" s="121">
        <f t="shared" si="535"/>
        <v>0</v>
      </c>
      <c r="AH1252" s="121">
        <f t="shared" si="535"/>
        <v>0</v>
      </c>
      <c r="AI1252" s="121">
        <f t="shared" si="535"/>
        <v>0</v>
      </c>
      <c r="AJ1252" s="121">
        <f t="shared" si="535"/>
        <v>0</v>
      </c>
      <c r="AK1252" s="121">
        <f t="shared" si="535"/>
        <v>0</v>
      </c>
      <c r="AL1252" s="121">
        <f t="shared" si="535"/>
        <v>0</v>
      </c>
      <c r="AM1252" s="121">
        <f t="shared" si="535"/>
        <v>0</v>
      </c>
      <c r="AN1252" s="121">
        <f t="shared" si="535"/>
        <v>0</v>
      </c>
      <c r="AO1252" s="121">
        <f t="shared" si="535"/>
        <v>0</v>
      </c>
      <c r="AP1252" s="121">
        <f t="shared" si="535"/>
        <v>0</v>
      </c>
      <c r="AQ1252" s="121">
        <f t="shared" si="535"/>
        <v>0</v>
      </c>
      <c r="AR1252" s="121">
        <f t="shared" si="535"/>
        <v>0</v>
      </c>
      <c r="AS1252" s="121">
        <f t="shared" si="535"/>
        <v>0</v>
      </c>
      <c r="AT1252" s="121">
        <f t="shared" si="535"/>
        <v>0</v>
      </c>
      <c r="AU1252" s="121">
        <f t="shared" si="535"/>
        <v>0</v>
      </c>
      <c r="AV1252" s="121">
        <f t="shared" si="535"/>
        <v>0</v>
      </c>
      <c r="AW1252" s="121">
        <f t="shared" si="535"/>
        <v>0</v>
      </c>
      <c r="AX1252" s="121">
        <f t="shared" si="535"/>
        <v>0</v>
      </c>
      <c r="AY1252" s="121">
        <f t="shared" si="535"/>
        <v>0</v>
      </c>
      <c r="AZ1252" s="121">
        <f t="shared" si="535"/>
        <v>0</v>
      </c>
      <c r="BA1252" s="121">
        <f t="shared" si="535"/>
        <v>0</v>
      </c>
      <c r="BB1252" s="121">
        <f t="shared" si="535"/>
        <v>0</v>
      </c>
      <c r="BC1252" s="121">
        <f t="shared" si="535"/>
        <v>0</v>
      </c>
      <c r="BD1252" s="121">
        <f t="shared" si="535"/>
        <v>0</v>
      </c>
      <c r="BE1252" s="121">
        <f t="shared" si="535"/>
        <v>0</v>
      </c>
      <c r="BF1252" s="121">
        <f t="shared" si="535"/>
        <v>0</v>
      </c>
      <c r="BG1252" s="121">
        <f t="shared" si="535"/>
        <v>0</v>
      </c>
      <c r="BH1252" s="121">
        <f t="shared" si="535"/>
        <v>0</v>
      </c>
      <c r="BI1252" s="121">
        <f t="shared" si="535"/>
        <v>0</v>
      </c>
      <c r="BJ1252" s="121">
        <f t="shared" si="535"/>
        <v>0</v>
      </c>
      <c r="BK1252" s="121">
        <f t="shared" si="535"/>
        <v>0</v>
      </c>
      <c r="BL1252" s="121">
        <f t="shared" si="535"/>
        <v>0</v>
      </c>
      <c r="BM1252" s="121">
        <f t="shared" si="535"/>
        <v>0</v>
      </c>
      <c r="BN1252" s="121">
        <f t="shared" si="535"/>
        <v>0</v>
      </c>
      <c r="BO1252" s="121" t="str">
        <f t="shared" si="535"/>
        <v/>
      </c>
      <c r="BP1252" s="121" t="str">
        <f t="shared" si="535"/>
        <v/>
      </c>
      <c r="BQ1252" s="121" t="str">
        <f t="shared" si="535"/>
        <v/>
      </c>
      <c r="BR1252" s="121" t="str">
        <f t="shared" ref="BR1252:CI1252" si="536">BR1238</f>
        <v/>
      </c>
      <c r="BS1252" s="121" t="str">
        <f t="shared" si="536"/>
        <v/>
      </c>
      <c r="BT1252" s="121" t="str">
        <f t="shared" si="536"/>
        <v/>
      </c>
      <c r="BU1252" s="121" t="str">
        <f t="shared" si="536"/>
        <v/>
      </c>
      <c r="BV1252" s="121" t="str">
        <f t="shared" si="536"/>
        <v/>
      </c>
      <c r="BW1252" s="121" t="str">
        <f t="shared" si="536"/>
        <v/>
      </c>
      <c r="BX1252" s="121" t="str">
        <f t="shared" si="536"/>
        <v/>
      </c>
      <c r="BY1252" s="121" t="str">
        <f t="shared" si="536"/>
        <v/>
      </c>
      <c r="BZ1252" s="121" t="str">
        <f t="shared" si="536"/>
        <v/>
      </c>
      <c r="CA1252" s="121" t="str">
        <f t="shared" si="536"/>
        <v/>
      </c>
      <c r="CB1252" s="121" t="str">
        <f t="shared" si="536"/>
        <v/>
      </c>
      <c r="CC1252" s="121" t="str">
        <f t="shared" si="536"/>
        <v/>
      </c>
      <c r="CD1252" s="121" t="str">
        <f t="shared" si="536"/>
        <v/>
      </c>
      <c r="CE1252" s="121" t="str">
        <f t="shared" si="536"/>
        <v/>
      </c>
      <c r="CF1252" s="121" t="str">
        <f t="shared" si="536"/>
        <v/>
      </c>
      <c r="CG1252" s="121" t="str">
        <f t="shared" si="536"/>
        <v/>
      </c>
      <c r="CH1252" s="121" t="str">
        <f t="shared" si="536"/>
        <v/>
      </c>
      <c r="CI1252" s="121" t="str">
        <f t="shared" si="536"/>
        <v/>
      </c>
      <c r="CJ1252" s="56">
        <f>SUM(F1252:CI1252)</f>
        <v>16103999.999999993</v>
      </c>
      <c r="CK1252" s="50" t="s">
        <v>172</v>
      </c>
    </row>
    <row r="1253" spans="1:91" s="29" customFormat="1" ht="15" customHeight="1">
      <c r="C1253" s="129"/>
      <c r="D1253" s="261"/>
      <c r="E1253" s="260"/>
      <c r="F1253" s="122"/>
      <c r="G1253" s="122"/>
      <c r="H1253" s="122"/>
      <c r="I1253" s="122"/>
      <c r="J1253" s="122"/>
      <c r="K1253" s="122"/>
      <c r="L1253" s="122"/>
      <c r="M1253" s="122"/>
      <c r="N1253" s="122"/>
      <c r="O1253" s="122"/>
      <c r="P1253" s="122"/>
      <c r="Q1253" s="122"/>
      <c r="R1253" s="122"/>
      <c r="S1253" s="122"/>
      <c r="T1253" s="122"/>
      <c r="U1253" s="122"/>
      <c r="V1253" s="122"/>
      <c r="W1253" s="122"/>
      <c r="X1253" s="122"/>
      <c r="Y1253" s="122"/>
      <c r="Z1253" s="122"/>
      <c r="AA1253" s="122"/>
      <c r="AB1253" s="122"/>
      <c r="AC1253" s="122"/>
      <c r="AD1253" s="122"/>
      <c r="AE1253" s="122"/>
      <c r="AF1253" s="122"/>
      <c r="AG1253" s="122"/>
      <c r="AH1253" s="122"/>
      <c r="AI1253" s="122"/>
      <c r="AJ1253" s="122"/>
      <c r="AK1253" s="122"/>
      <c r="AL1253" s="122"/>
      <c r="AM1253" s="122"/>
      <c r="AN1253" s="122"/>
      <c r="AO1253" s="122"/>
      <c r="AP1253" s="122"/>
      <c r="AQ1253" s="122"/>
      <c r="AR1253" s="122"/>
      <c r="AS1253" s="122"/>
      <c r="AT1253" s="122"/>
      <c r="AU1253" s="122"/>
      <c r="AV1253" s="122"/>
      <c r="AW1253" s="122"/>
      <c r="AX1253" s="122"/>
      <c r="AY1253" s="122"/>
      <c r="AZ1253" s="122"/>
      <c r="BA1253" s="122"/>
      <c r="BB1253" s="122"/>
      <c r="BC1253" s="122"/>
      <c r="BD1253" s="122"/>
      <c r="BE1253" s="122"/>
      <c r="BF1253" s="122"/>
      <c r="BG1253" s="122"/>
      <c r="BH1253" s="122"/>
      <c r="BI1253" s="122"/>
      <c r="BJ1253" s="122"/>
      <c r="BK1253" s="122"/>
      <c r="BL1253" s="122"/>
      <c r="BM1253" s="122"/>
      <c r="BN1253" s="122"/>
      <c r="BO1253" s="122"/>
      <c r="BP1253" s="122"/>
      <c r="BQ1253" s="122"/>
      <c r="BR1253" s="122"/>
      <c r="BS1253" s="122"/>
      <c r="BT1253" s="122"/>
      <c r="BU1253" s="122"/>
      <c r="BV1253" s="122"/>
      <c r="BW1253" s="122"/>
      <c r="BX1253" s="122"/>
      <c r="BY1253" s="122"/>
      <c r="BZ1253" s="122"/>
      <c r="CA1253" s="122"/>
      <c r="CB1253" s="122"/>
      <c r="CC1253" s="122"/>
      <c r="CD1253" s="122"/>
      <c r="CE1253" s="122"/>
      <c r="CF1253" s="122"/>
      <c r="CG1253" s="122"/>
      <c r="CH1253" s="122"/>
      <c r="CI1253" s="122"/>
      <c r="CJ1253" s="61"/>
      <c r="CK1253" s="50" t="s">
        <v>172</v>
      </c>
    </row>
    <row r="1254" spans="1:91" s="29" customFormat="1" ht="15" customHeight="1">
      <c r="C1254" s="126" t="s">
        <v>216</v>
      </c>
      <c r="D1254" s="242"/>
      <c r="E1254" s="243"/>
      <c r="F1254" s="121">
        <f t="shared" ref="F1254:AK1254" ca="1" si="537">IF(F17="","",SUM(F1249:F1252))</f>
        <v>16123725.733506944</v>
      </c>
      <c r="G1254" s="121">
        <f t="shared" ca="1" si="537"/>
        <v>475557.52247371903</v>
      </c>
      <c r="H1254" s="121">
        <f t="shared" ca="1" si="537"/>
        <v>477941.26945353718</v>
      </c>
      <c r="I1254" s="121">
        <f t="shared" ca="1" si="537"/>
        <v>771246.05594886129</v>
      </c>
      <c r="J1254" s="121">
        <f t="shared" ca="1" si="537"/>
        <v>3001056.3954105936</v>
      </c>
      <c r="K1254" s="121">
        <f t="shared" ca="1" si="537"/>
        <v>3004941.6683477666</v>
      </c>
      <c r="L1254" s="121">
        <f t="shared" ca="1" si="537"/>
        <v>3008846.4163372573</v>
      </c>
      <c r="M1254" s="121">
        <f t="shared" ca="1" si="537"/>
        <v>3012770.7369983746</v>
      </c>
      <c r="N1254" s="121">
        <f t="shared" ca="1" si="537"/>
        <v>3016714.7284397474</v>
      </c>
      <c r="O1254" s="121">
        <f t="shared" ca="1" si="537"/>
        <v>3020678.489261779</v>
      </c>
      <c r="P1254" s="121">
        <f t="shared" ca="1" si="537"/>
        <v>2742846.4683224061</v>
      </c>
      <c r="Q1254" s="121">
        <f t="shared" ca="1" si="537"/>
        <v>2745437.4559107665</v>
      </c>
      <c r="R1254" s="121">
        <f t="shared" ca="1" si="537"/>
        <v>2748041.4309055852</v>
      </c>
      <c r="S1254" s="121">
        <f t="shared" ca="1" si="537"/>
        <v>2750658.4584066435</v>
      </c>
      <c r="T1254" s="121">
        <f t="shared" ca="1" si="537"/>
        <v>2753288.6038400382</v>
      </c>
      <c r="U1254" s="121">
        <f t="shared" ca="1" si="537"/>
        <v>2755931.9329598155</v>
      </c>
      <c r="V1254" s="121">
        <f t="shared" ca="1" si="537"/>
        <v>2758588.5118496167</v>
      </c>
      <c r="W1254" s="121">
        <f t="shared" ca="1" si="537"/>
        <v>2761258.4069243292</v>
      </c>
      <c r="X1254" s="121">
        <f t="shared" ca="1" si="537"/>
        <v>3124843.9405708453</v>
      </c>
      <c r="Y1254" s="121">
        <f t="shared" ca="1" si="537"/>
        <v>2635893.8405792764</v>
      </c>
      <c r="Z1254" s="121">
        <f t="shared" ca="1" si="537"/>
        <v>2637948.7247704281</v>
      </c>
      <c r="AA1254" s="121">
        <f t="shared" ca="1" si="537"/>
        <v>2644852.1129424884</v>
      </c>
      <c r="AB1254" s="121">
        <f t="shared" ca="1" si="537"/>
        <v>425845.6601195879</v>
      </c>
      <c r="AC1254" s="121">
        <f t="shared" ca="1" si="537"/>
        <v>427980.2248319668</v>
      </c>
      <c r="AD1254" s="121">
        <f t="shared" ca="1" si="537"/>
        <v>5121574.3301212657</v>
      </c>
      <c r="AE1254" s="121">
        <f t="shared" ca="1" si="537"/>
        <v>0</v>
      </c>
      <c r="AF1254" s="121">
        <f t="shared" ca="1" si="537"/>
        <v>0</v>
      </c>
      <c r="AG1254" s="121">
        <f t="shared" ca="1" si="537"/>
        <v>0</v>
      </c>
      <c r="AH1254" s="121">
        <f t="shared" ca="1" si="537"/>
        <v>0</v>
      </c>
      <c r="AI1254" s="121">
        <f t="shared" ca="1" si="537"/>
        <v>0</v>
      </c>
      <c r="AJ1254" s="121">
        <f t="shared" ca="1" si="537"/>
        <v>0</v>
      </c>
      <c r="AK1254" s="121">
        <f t="shared" ca="1" si="537"/>
        <v>0</v>
      </c>
      <c r="AL1254" s="121">
        <f t="shared" ref="AL1254:BQ1254" ca="1" si="538">IF(AL17="","",SUM(AL1249:AL1252))</f>
        <v>0</v>
      </c>
      <c r="AM1254" s="121">
        <f t="shared" ca="1" si="538"/>
        <v>0</v>
      </c>
      <c r="AN1254" s="121">
        <f t="shared" ca="1" si="538"/>
        <v>0</v>
      </c>
      <c r="AO1254" s="121">
        <f t="shared" ca="1" si="538"/>
        <v>0</v>
      </c>
      <c r="AP1254" s="121">
        <f t="shared" ca="1" si="538"/>
        <v>0</v>
      </c>
      <c r="AQ1254" s="121">
        <f t="shared" ca="1" si="538"/>
        <v>0</v>
      </c>
      <c r="AR1254" s="121">
        <f t="shared" ca="1" si="538"/>
        <v>0</v>
      </c>
      <c r="AS1254" s="121">
        <f t="shared" ca="1" si="538"/>
        <v>0</v>
      </c>
      <c r="AT1254" s="121">
        <f t="shared" ca="1" si="538"/>
        <v>0</v>
      </c>
      <c r="AU1254" s="121">
        <f t="shared" ca="1" si="538"/>
        <v>0</v>
      </c>
      <c r="AV1254" s="121">
        <f t="shared" ca="1" si="538"/>
        <v>0</v>
      </c>
      <c r="AW1254" s="121">
        <f t="shared" ca="1" si="538"/>
        <v>0</v>
      </c>
      <c r="AX1254" s="121">
        <f t="shared" ca="1" si="538"/>
        <v>0</v>
      </c>
      <c r="AY1254" s="121">
        <f t="shared" ca="1" si="538"/>
        <v>0</v>
      </c>
      <c r="AZ1254" s="121">
        <f t="shared" ca="1" si="538"/>
        <v>0</v>
      </c>
      <c r="BA1254" s="121">
        <f t="shared" ca="1" si="538"/>
        <v>0</v>
      </c>
      <c r="BB1254" s="121">
        <f t="shared" ca="1" si="538"/>
        <v>0</v>
      </c>
      <c r="BC1254" s="121">
        <f t="shared" ca="1" si="538"/>
        <v>0</v>
      </c>
      <c r="BD1254" s="121">
        <f t="shared" ca="1" si="538"/>
        <v>0</v>
      </c>
      <c r="BE1254" s="121">
        <f t="shared" ca="1" si="538"/>
        <v>0</v>
      </c>
      <c r="BF1254" s="121">
        <f t="shared" ca="1" si="538"/>
        <v>0</v>
      </c>
      <c r="BG1254" s="121">
        <f t="shared" ca="1" si="538"/>
        <v>0</v>
      </c>
      <c r="BH1254" s="121">
        <f t="shared" ca="1" si="538"/>
        <v>0</v>
      </c>
      <c r="BI1254" s="121">
        <f t="shared" ca="1" si="538"/>
        <v>0</v>
      </c>
      <c r="BJ1254" s="121">
        <f t="shared" ca="1" si="538"/>
        <v>0</v>
      </c>
      <c r="BK1254" s="121">
        <f t="shared" ca="1" si="538"/>
        <v>0</v>
      </c>
      <c r="BL1254" s="121">
        <f t="shared" ca="1" si="538"/>
        <v>0</v>
      </c>
      <c r="BM1254" s="121">
        <f t="shared" ca="1" si="538"/>
        <v>0</v>
      </c>
      <c r="BN1254" s="121">
        <f t="shared" ca="1" si="538"/>
        <v>0</v>
      </c>
      <c r="BO1254" s="121" t="str">
        <f t="shared" si="538"/>
        <v/>
      </c>
      <c r="BP1254" s="121" t="str">
        <f t="shared" si="538"/>
        <v/>
      </c>
      <c r="BQ1254" s="121" t="str">
        <f t="shared" si="538"/>
        <v/>
      </c>
      <c r="BR1254" s="121" t="str">
        <f t="shared" ref="BR1254:CI1254" si="539">IF(BR17="","",SUM(BR1249:BR1252))</f>
        <v/>
      </c>
      <c r="BS1254" s="121" t="str">
        <f t="shared" si="539"/>
        <v/>
      </c>
      <c r="BT1254" s="121" t="str">
        <f t="shared" si="539"/>
        <v/>
      </c>
      <c r="BU1254" s="121" t="str">
        <f t="shared" si="539"/>
        <v/>
      </c>
      <c r="BV1254" s="121" t="str">
        <f t="shared" si="539"/>
        <v/>
      </c>
      <c r="BW1254" s="121" t="str">
        <f t="shared" si="539"/>
        <v/>
      </c>
      <c r="BX1254" s="121" t="str">
        <f t="shared" si="539"/>
        <v/>
      </c>
      <c r="BY1254" s="121" t="str">
        <f t="shared" si="539"/>
        <v/>
      </c>
      <c r="BZ1254" s="121" t="str">
        <f t="shared" si="539"/>
        <v/>
      </c>
      <c r="CA1254" s="121" t="str">
        <f t="shared" si="539"/>
        <v/>
      </c>
      <c r="CB1254" s="121" t="str">
        <f t="shared" si="539"/>
        <v/>
      </c>
      <c r="CC1254" s="121" t="str">
        <f t="shared" si="539"/>
        <v/>
      </c>
      <c r="CD1254" s="121" t="str">
        <f t="shared" si="539"/>
        <v/>
      </c>
      <c r="CE1254" s="121" t="str">
        <f t="shared" si="539"/>
        <v/>
      </c>
      <c r="CF1254" s="121" t="str">
        <f t="shared" si="539"/>
        <v/>
      </c>
      <c r="CG1254" s="121" t="str">
        <f t="shared" si="539"/>
        <v/>
      </c>
      <c r="CH1254" s="121" t="str">
        <f t="shared" si="539"/>
        <v/>
      </c>
      <c r="CI1254" s="121" t="str">
        <f t="shared" si="539"/>
        <v/>
      </c>
      <c r="CJ1254" s="121">
        <f ca="1">SUM(F1254:CI1254)</f>
        <v>74948469.119233653</v>
      </c>
      <c r="CK1254" s="50" t="s">
        <v>172</v>
      </c>
    </row>
    <row r="1255" spans="1:91" s="29" customFormat="1" ht="15" customHeight="1">
      <c r="C1255" s="120"/>
      <c r="D1255" s="242"/>
      <c r="E1255" s="243"/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U1255" s="121"/>
      <c r="V1255" s="121"/>
      <c r="W1255" s="121"/>
      <c r="X1255" s="121"/>
      <c r="Y1255" s="121"/>
      <c r="Z1255" s="121"/>
      <c r="AA1255" s="121"/>
      <c r="AB1255" s="121"/>
      <c r="AC1255" s="121"/>
      <c r="AD1255" s="121"/>
      <c r="AE1255" s="121"/>
      <c r="AF1255" s="121"/>
      <c r="AG1255" s="121"/>
      <c r="AH1255" s="121"/>
      <c r="AI1255" s="121"/>
      <c r="AJ1255" s="121"/>
      <c r="AK1255" s="121"/>
      <c r="AL1255" s="121"/>
      <c r="AM1255" s="121"/>
      <c r="AN1255" s="121"/>
      <c r="AO1255" s="121"/>
      <c r="AP1255" s="121"/>
      <c r="AQ1255" s="121"/>
      <c r="AR1255" s="121"/>
      <c r="AS1255" s="121"/>
      <c r="AT1255" s="121"/>
      <c r="AU1255" s="121"/>
      <c r="AV1255" s="121"/>
      <c r="AW1255" s="121"/>
      <c r="AX1255" s="121"/>
      <c r="AY1255" s="121"/>
      <c r="AZ1255" s="121"/>
      <c r="BA1255" s="121"/>
      <c r="BB1255" s="121"/>
      <c r="BC1255" s="121"/>
      <c r="BD1255" s="121"/>
      <c r="BE1255" s="121"/>
      <c r="BF1255" s="121"/>
      <c r="BG1255" s="121"/>
      <c r="BH1255" s="121"/>
      <c r="BI1255" s="121"/>
      <c r="BJ1255" s="121"/>
      <c r="BK1255" s="121"/>
      <c r="BL1255" s="121"/>
      <c r="BM1255" s="121"/>
      <c r="BN1255" s="121"/>
      <c r="BO1255" s="121"/>
      <c r="BP1255" s="121"/>
      <c r="BQ1255" s="121"/>
      <c r="BR1255" s="121"/>
      <c r="BS1255" s="121"/>
      <c r="BT1255" s="121"/>
      <c r="BU1255" s="121"/>
      <c r="BV1255" s="121"/>
      <c r="BW1255" s="121"/>
      <c r="BX1255" s="121"/>
      <c r="BY1255" s="121"/>
      <c r="BZ1255" s="121"/>
      <c r="CA1255" s="121"/>
      <c r="CB1255" s="121"/>
      <c r="CC1255" s="121"/>
      <c r="CD1255" s="121"/>
      <c r="CE1255" s="121"/>
      <c r="CF1255" s="121"/>
      <c r="CG1255" s="121"/>
      <c r="CH1255" s="121"/>
      <c r="CI1255" s="121"/>
      <c r="CJ1255" s="121"/>
      <c r="CK1255" s="50" t="s">
        <v>172</v>
      </c>
    </row>
    <row r="1256" spans="1:91" s="29" customFormat="1" ht="15" customHeight="1">
      <c r="C1256" s="120"/>
      <c r="D1256" s="242"/>
      <c r="E1256" s="243"/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U1256" s="121"/>
      <c r="V1256" s="121"/>
      <c r="W1256" s="121"/>
      <c r="X1256" s="121"/>
      <c r="Y1256" s="121"/>
      <c r="Z1256" s="121"/>
      <c r="AA1256" s="121"/>
      <c r="AB1256" s="121"/>
      <c r="AC1256" s="121"/>
      <c r="AD1256" s="121"/>
      <c r="AE1256" s="121"/>
      <c r="AF1256" s="121"/>
      <c r="AG1256" s="121"/>
      <c r="AH1256" s="121"/>
      <c r="AI1256" s="121"/>
      <c r="AJ1256" s="121"/>
      <c r="AK1256" s="121"/>
      <c r="AL1256" s="121"/>
      <c r="AM1256" s="121"/>
      <c r="AN1256" s="121"/>
      <c r="AO1256" s="121"/>
      <c r="AP1256" s="121"/>
      <c r="AQ1256" s="121"/>
      <c r="AR1256" s="121"/>
      <c r="AS1256" s="121"/>
      <c r="AT1256" s="121"/>
      <c r="AU1256" s="121"/>
      <c r="AV1256" s="121"/>
      <c r="AW1256" s="121"/>
      <c r="AX1256" s="121"/>
      <c r="AY1256" s="121"/>
      <c r="AZ1256" s="121"/>
      <c r="BA1256" s="121"/>
      <c r="BB1256" s="121"/>
      <c r="BC1256" s="121"/>
      <c r="BD1256" s="121"/>
      <c r="BE1256" s="121"/>
      <c r="BF1256" s="121"/>
      <c r="BG1256" s="121"/>
      <c r="BH1256" s="121"/>
      <c r="BI1256" s="121"/>
      <c r="BJ1256" s="121"/>
      <c r="BK1256" s="121"/>
      <c r="BL1256" s="121"/>
      <c r="BM1256" s="121"/>
      <c r="BN1256" s="121"/>
      <c r="BO1256" s="121"/>
      <c r="BP1256" s="121"/>
      <c r="BQ1256" s="121"/>
      <c r="BR1256" s="121"/>
      <c r="BS1256" s="121"/>
      <c r="BT1256" s="121"/>
      <c r="BU1256" s="121"/>
      <c r="BV1256" s="121"/>
      <c r="BW1256" s="121"/>
      <c r="BX1256" s="121"/>
      <c r="BY1256" s="121"/>
      <c r="BZ1256" s="121"/>
      <c r="CA1256" s="121"/>
      <c r="CB1256" s="121"/>
      <c r="CC1256" s="121"/>
      <c r="CD1256" s="121"/>
      <c r="CE1256" s="121"/>
      <c r="CF1256" s="121"/>
      <c r="CG1256" s="121"/>
      <c r="CH1256" s="121"/>
      <c r="CI1256" s="121"/>
      <c r="CJ1256" s="121"/>
      <c r="CK1256" s="50" t="s">
        <v>172</v>
      </c>
    </row>
    <row r="1257" spans="1:91" s="29" customFormat="1" ht="15" customHeight="1">
      <c r="C1257" s="479" t="s">
        <v>545</v>
      </c>
      <c r="D1257" s="448"/>
      <c r="E1257" s="449"/>
      <c r="F1257" s="448"/>
      <c r="G1257" s="447"/>
      <c r="H1257" s="447"/>
      <c r="I1257" s="447"/>
      <c r="J1257" s="447"/>
      <c r="K1257" s="447"/>
      <c r="L1257" s="447"/>
      <c r="M1257" s="447"/>
      <c r="N1257" s="447"/>
      <c r="O1257" s="447"/>
      <c r="P1257" s="447"/>
      <c r="Q1257" s="447"/>
      <c r="R1257" s="447"/>
      <c r="S1257" s="447"/>
      <c r="T1257" s="447"/>
      <c r="U1257" s="447"/>
      <c r="V1257" s="447"/>
      <c r="W1257" s="447"/>
      <c r="X1257" s="447"/>
      <c r="Y1257" s="447"/>
      <c r="Z1257" s="447"/>
      <c r="AA1257" s="447"/>
      <c r="AB1257" s="447"/>
      <c r="AC1257" s="447"/>
      <c r="AD1257" s="447"/>
      <c r="AE1257" s="447"/>
      <c r="AF1257" s="447"/>
      <c r="AG1257" s="447"/>
      <c r="AH1257" s="447"/>
      <c r="AI1257" s="447"/>
      <c r="AJ1257" s="447"/>
      <c r="AK1257" s="447"/>
      <c r="AL1257" s="447"/>
      <c r="AM1257" s="447"/>
      <c r="AN1257" s="447"/>
      <c r="AO1257" s="447"/>
      <c r="AP1257" s="447"/>
      <c r="AQ1257" s="447"/>
      <c r="AR1257" s="447"/>
      <c r="AS1257" s="447"/>
      <c r="AT1257" s="447"/>
      <c r="AU1257" s="447"/>
      <c r="AV1257" s="447"/>
      <c r="AW1257" s="447"/>
      <c r="AX1257" s="447"/>
      <c r="AY1257" s="447"/>
      <c r="AZ1257" s="447"/>
      <c r="BA1257" s="447"/>
      <c r="BB1257" s="447"/>
      <c r="BC1257" s="447"/>
      <c r="BD1257" s="447"/>
      <c r="BE1257" s="447"/>
      <c r="BF1257" s="447"/>
      <c r="BG1257" s="447"/>
      <c r="BH1257" s="447"/>
      <c r="BI1257" s="447"/>
      <c r="BJ1257" s="447"/>
      <c r="BK1257" s="447"/>
      <c r="BL1257" s="447"/>
      <c r="BM1257" s="447"/>
      <c r="BN1257" s="447"/>
      <c r="BO1257" s="447"/>
      <c r="BP1257" s="447"/>
      <c r="BQ1257" s="447"/>
      <c r="BR1257" s="447"/>
      <c r="BS1257" s="447"/>
      <c r="BT1257" s="447"/>
      <c r="BU1257" s="447"/>
      <c r="BV1257" s="447"/>
      <c r="BW1257" s="447"/>
      <c r="BX1257" s="447"/>
      <c r="BY1257" s="447"/>
      <c r="BZ1257" s="447"/>
      <c r="CA1257" s="447"/>
      <c r="CB1257" s="447"/>
      <c r="CC1257" s="447"/>
      <c r="CD1257" s="447"/>
      <c r="CE1257" s="447"/>
      <c r="CF1257" s="447"/>
      <c r="CG1257" s="447"/>
      <c r="CH1257" s="447"/>
      <c r="CI1257" s="447"/>
      <c r="CJ1257" s="447"/>
      <c r="CK1257" s="50" t="s">
        <v>172</v>
      </c>
    </row>
    <row r="1258" spans="1:91" s="152" customFormat="1" ht="15" customHeight="1">
      <c r="A1258" s="29"/>
      <c r="B1258" s="29"/>
      <c r="C1258" s="120"/>
      <c r="D1258" s="151"/>
      <c r="E1258" s="151"/>
      <c r="F1258" s="4"/>
      <c r="G1258" s="29"/>
      <c r="H1258" s="29"/>
      <c r="I1258" s="29"/>
      <c r="J1258" s="29"/>
      <c r="K1258" s="29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67"/>
      <c r="CK1258" s="50" t="s">
        <v>172</v>
      </c>
      <c r="CL1258" s="29"/>
    </row>
    <row r="1259" spans="1:91" s="152" customFormat="1" ht="15" customHeight="1">
      <c r="A1259" s="29"/>
      <c r="B1259" s="29"/>
      <c r="C1259" s="161" t="s">
        <v>287</v>
      </c>
      <c r="D1259" s="189"/>
      <c r="E1259" s="189"/>
      <c r="F1259" s="189"/>
      <c r="G1259" s="189"/>
      <c r="H1259" s="189"/>
      <c r="I1259" s="189"/>
      <c r="J1259" s="189"/>
      <c r="K1259" s="189"/>
      <c r="L1259" s="189"/>
      <c r="M1259" s="189"/>
      <c r="N1259" s="189"/>
      <c r="O1259" s="189"/>
      <c r="P1259" s="189"/>
      <c r="Q1259" s="189"/>
      <c r="R1259" s="189"/>
      <c r="S1259" s="189"/>
      <c r="T1259" s="189"/>
      <c r="U1259" s="189"/>
      <c r="V1259" s="189"/>
      <c r="W1259" s="189"/>
      <c r="X1259" s="189"/>
      <c r="Y1259" s="189"/>
      <c r="Z1259" s="189"/>
      <c r="AA1259" s="189"/>
      <c r="AB1259" s="189"/>
      <c r="AC1259" s="189"/>
      <c r="AD1259" s="189"/>
      <c r="AE1259" s="189"/>
      <c r="AF1259" s="189"/>
      <c r="AG1259" s="189"/>
      <c r="AH1259" s="189"/>
      <c r="AI1259" s="189"/>
      <c r="AJ1259" s="189"/>
      <c r="AK1259" s="189"/>
      <c r="AL1259" s="189"/>
      <c r="AM1259" s="189"/>
      <c r="AN1259" s="189"/>
      <c r="AO1259" s="189"/>
      <c r="AP1259" s="189"/>
      <c r="AQ1259" s="189"/>
      <c r="AR1259" s="189"/>
      <c r="AS1259" s="189"/>
      <c r="AT1259" s="189"/>
      <c r="AU1259" s="189"/>
      <c r="AV1259" s="189"/>
      <c r="AW1259" s="189"/>
      <c r="AX1259" s="189"/>
      <c r="AY1259" s="189"/>
      <c r="AZ1259" s="189"/>
      <c r="BA1259" s="189"/>
      <c r="BB1259" s="189"/>
      <c r="BC1259" s="189"/>
      <c r="BD1259" s="189"/>
      <c r="BE1259" s="189"/>
      <c r="BF1259" s="189"/>
      <c r="BG1259" s="189"/>
      <c r="BH1259" s="189"/>
      <c r="BI1259" s="189"/>
      <c r="BJ1259" s="189"/>
      <c r="BK1259" s="189"/>
      <c r="BL1259" s="189"/>
      <c r="BM1259" s="189"/>
      <c r="BN1259" s="189"/>
      <c r="BO1259" s="189"/>
      <c r="BP1259" s="189"/>
      <c r="BQ1259" s="189"/>
      <c r="BR1259" s="189"/>
      <c r="BS1259" s="189"/>
      <c r="BT1259" s="189"/>
      <c r="BU1259" s="189"/>
      <c r="BV1259" s="189"/>
      <c r="BW1259" s="189"/>
      <c r="BX1259" s="189"/>
      <c r="BY1259" s="189"/>
      <c r="BZ1259" s="189"/>
      <c r="CA1259" s="189"/>
      <c r="CB1259" s="189"/>
      <c r="CC1259" s="189"/>
      <c r="CD1259" s="189"/>
      <c r="CE1259" s="189"/>
      <c r="CF1259" s="189"/>
      <c r="CG1259" s="189"/>
      <c r="CH1259" s="189"/>
      <c r="CI1259" s="189"/>
      <c r="CJ1259" s="189"/>
      <c r="CK1259" s="50" t="s">
        <v>172</v>
      </c>
      <c r="CL1259" s="29"/>
    </row>
    <row r="1260" spans="1:91" s="152" customFormat="1" ht="15" customHeight="1">
      <c r="A1260" s="29"/>
      <c r="B1260" s="29"/>
      <c r="C1260" s="120"/>
      <c r="D1260" s="151"/>
      <c r="E1260" s="151"/>
      <c r="F1260" s="4"/>
      <c r="G1260" s="29"/>
      <c r="H1260" s="29"/>
      <c r="I1260" s="29"/>
      <c r="J1260" s="29"/>
      <c r="K1260" s="29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67"/>
      <c r="CK1260" s="50" t="s">
        <v>172</v>
      </c>
      <c r="CL1260" s="29"/>
    </row>
    <row r="1261" spans="1:91" s="29" customFormat="1" ht="15" customHeight="1">
      <c r="A1261" s="152"/>
      <c r="B1261" s="172"/>
      <c r="C1261" s="217" t="s">
        <v>287</v>
      </c>
      <c r="D1261" s="152"/>
      <c r="E1261" s="32" t="s">
        <v>278</v>
      </c>
      <c r="F1261" s="259">
        <v>0</v>
      </c>
      <c r="G1261" s="258">
        <f t="shared" ref="G1261:BR1261" si="540">IF(G$17="","",F1261+1)</f>
        <v>1</v>
      </c>
      <c r="H1261" s="258">
        <f t="shared" si="540"/>
        <v>2</v>
      </c>
      <c r="I1261" s="258">
        <f t="shared" si="540"/>
        <v>3</v>
      </c>
      <c r="J1261" s="258">
        <f t="shared" si="540"/>
        <v>4</v>
      </c>
      <c r="K1261" s="258">
        <f t="shared" si="540"/>
        <v>5</v>
      </c>
      <c r="L1261" s="258">
        <f t="shared" si="540"/>
        <v>6</v>
      </c>
      <c r="M1261" s="258">
        <f t="shared" si="540"/>
        <v>7</v>
      </c>
      <c r="N1261" s="258">
        <f t="shared" si="540"/>
        <v>8</v>
      </c>
      <c r="O1261" s="258">
        <f t="shared" si="540"/>
        <v>9</v>
      </c>
      <c r="P1261" s="258">
        <f t="shared" si="540"/>
        <v>10</v>
      </c>
      <c r="Q1261" s="258">
        <f t="shared" si="540"/>
        <v>11</v>
      </c>
      <c r="R1261" s="258">
        <f t="shared" si="540"/>
        <v>12</v>
      </c>
      <c r="S1261" s="258">
        <f t="shared" si="540"/>
        <v>13</v>
      </c>
      <c r="T1261" s="258">
        <f t="shared" si="540"/>
        <v>14</v>
      </c>
      <c r="U1261" s="258">
        <f t="shared" si="540"/>
        <v>15</v>
      </c>
      <c r="V1261" s="258">
        <f t="shared" si="540"/>
        <v>16</v>
      </c>
      <c r="W1261" s="258">
        <f t="shared" si="540"/>
        <v>17</v>
      </c>
      <c r="X1261" s="258">
        <f t="shared" si="540"/>
        <v>18</v>
      </c>
      <c r="Y1261" s="258">
        <f t="shared" si="540"/>
        <v>19</v>
      </c>
      <c r="Z1261" s="258">
        <f t="shared" si="540"/>
        <v>20</v>
      </c>
      <c r="AA1261" s="258">
        <f t="shared" si="540"/>
        <v>21</v>
      </c>
      <c r="AB1261" s="258">
        <f t="shared" si="540"/>
        <v>22</v>
      </c>
      <c r="AC1261" s="258">
        <f t="shared" si="540"/>
        <v>23</v>
      </c>
      <c r="AD1261" s="258">
        <f t="shared" si="540"/>
        <v>24</v>
      </c>
      <c r="AE1261" s="258">
        <f t="shared" si="540"/>
        <v>25</v>
      </c>
      <c r="AF1261" s="258">
        <f t="shared" si="540"/>
        <v>26</v>
      </c>
      <c r="AG1261" s="258">
        <f t="shared" si="540"/>
        <v>27</v>
      </c>
      <c r="AH1261" s="258">
        <f t="shared" si="540"/>
        <v>28</v>
      </c>
      <c r="AI1261" s="258">
        <f t="shared" si="540"/>
        <v>29</v>
      </c>
      <c r="AJ1261" s="258">
        <f t="shared" si="540"/>
        <v>30</v>
      </c>
      <c r="AK1261" s="258">
        <f t="shared" si="540"/>
        <v>31</v>
      </c>
      <c r="AL1261" s="258">
        <f t="shared" si="540"/>
        <v>32</v>
      </c>
      <c r="AM1261" s="258">
        <f t="shared" si="540"/>
        <v>33</v>
      </c>
      <c r="AN1261" s="258">
        <f t="shared" si="540"/>
        <v>34</v>
      </c>
      <c r="AO1261" s="258">
        <f t="shared" si="540"/>
        <v>35</v>
      </c>
      <c r="AP1261" s="258">
        <f t="shared" si="540"/>
        <v>36</v>
      </c>
      <c r="AQ1261" s="258">
        <f t="shared" si="540"/>
        <v>37</v>
      </c>
      <c r="AR1261" s="258">
        <f t="shared" si="540"/>
        <v>38</v>
      </c>
      <c r="AS1261" s="258">
        <f t="shared" si="540"/>
        <v>39</v>
      </c>
      <c r="AT1261" s="258">
        <f t="shared" si="540"/>
        <v>40</v>
      </c>
      <c r="AU1261" s="258">
        <f t="shared" si="540"/>
        <v>41</v>
      </c>
      <c r="AV1261" s="258">
        <f t="shared" si="540"/>
        <v>42</v>
      </c>
      <c r="AW1261" s="258">
        <f t="shared" si="540"/>
        <v>43</v>
      </c>
      <c r="AX1261" s="258">
        <f t="shared" si="540"/>
        <v>44</v>
      </c>
      <c r="AY1261" s="258">
        <f t="shared" si="540"/>
        <v>45</v>
      </c>
      <c r="AZ1261" s="258">
        <f t="shared" si="540"/>
        <v>46</v>
      </c>
      <c r="BA1261" s="258">
        <f t="shared" si="540"/>
        <v>47</v>
      </c>
      <c r="BB1261" s="258">
        <f t="shared" si="540"/>
        <v>48</v>
      </c>
      <c r="BC1261" s="258">
        <f t="shared" si="540"/>
        <v>49</v>
      </c>
      <c r="BD1261" s="258">
        <f t="shared" si="540"/>
        <v>50</v>
      </c>
      <c r="BE1261" s="258">
        <f t="shared" si="540"/>
        <v>51</v>
      </c>
      <c r="BF1261" s="258">
        <f t="shared" si="540"/>
        <v>52</v>
      </c>
      <c r="BG1261" s="258">
        <f t="shared" si="540"/>
        <v>53</v>
      </c>
      <c r="BH1261" s="258">
        <f t="shared" si="540"/>
        <v>54</v>
      </c>
      <c r="BI1261" s="258">
        <f t="shared" si="540"/>
        <v>55</v>
      </c>
      <c r="BJ1261" s="258">
        <f t="shared" si="540"/>
        <v>56</v>
      </c>
      <c r="BK1261" s="258">
        <f t="shared" si="540"/>
        <v>57</v>
      </c>
      <c r="BL1261" s="258">
        <f t="shared" si="540"/>
        <v>58</v>
      </c>
      <c r="BM1261" s="258">
        <f t="shared" si="540"/>
        <v>59</v>
      </c>
      <c r="BN1261" s="258">
        <f t="shared" si="540"/>
        <v>60</v>
      </c>
      <c r="BO1261" s="258" t="str">
        <f t="shared" si="540"/>
        <v/>
      </c>
      <c r="BP1261" s="258" t="str">
        <f t="shared" si="540"/>
        <v/>
      </c>
      <c r="BQ1261" s="258" t="str">
        <f t="shared" si="540"/>
        <v/>
      </c>
      <c r="BR1261" s="258" t="str">
        <f t="shared" si="540"/>
        <v/>
      </c>
      <c r="BS1261" s="258" t="str">
        <f t="shared" ref="BS1261:CI1261" si="541">IF(BS$17="","",BR1261+1)</f>
        <v/>
      </c>
      <c r="BT1261" s="258" t="str">
        <f t="shared" si="541"/>
        <v/>
      </c>
      <c r="BU1261" s="258" t="str">
        <f t="shared" si="541"/>
        <v/>
      </c>
      <c r="BV1261" s="258" t="str">
        <f t="shared" si="541"/>
        <v/>
      </c>
      <c r="BW1261" s="258" t="str">
        <f t="shared" si="541"/>
        <v/>
      </c>
      <c r="BX1261" s="258" t="str">
        <f t="shared" si="541"/>
        <v/>
      </c>
      <c r="BY1261" s="258" t="str">
        <f t="shared" si="541"/>
        <v/>
      </c>
      <c r="BZ1261" s="258" t="str">
        <f t="shared" si="541"/>
        <v/>
      </c>
      <c r="CA1261" s="258" t="str">
        <f t="shared" si="541"/>
        <v/>
      </c>
      <c r="CB1261" s="258" t="str">
        <f t="shared" si="541"/>
        <v/>
      </c>
      <c r="CC1261" s="258" t="str">
        <f t="shared" si="541"/>
        <v/>
      </c>
      <c r="CD1261" s="258" t="str">
        <f t="shared" si="541"/>
        <v/>
      </c>
      <c r="CE1261" s="258" t="str">
        <f t="shared" si="541"/>
        <v/>
      </c>
      <c r="CF1261" s="258" t="str">
        <f t="shared" si="541"/>
        <v/>
      </c>
      <c r="CG1261" s="258" t="str">
        <f t="shared" si="541"/>
        <v/>
      </c>
      <c r="CH1261" s="258" t="str">
        <f t="shared" si="541"/>
        <v/>
      </c>
      <c r="CI1261" s="258" t="str">
        <f t="shared" si="541"/>
        <v/>
      </c>
      <c r="CJ1261" s="182"/>
      <c r="CK1261" s="50" t="s">
        <v>172</v>
      </c>
      <c r="CL1261" s="152"/>
      <c r="CM1261" s="152"/>
    </row>
    <row r="1262" spans="1:91" s="29" customFormat="1" ht="15" customHeight="1">
      <c r="A1262" s="152"/>
      <c r="B1262" s="172"/>
      <c r="C1262" s="171" t="s">
        <v>290</v>
      </c>
      <c r="D1262" s="152"/>
      <c r="E1262" s="257">
        <v>4.0000000000000001E-3</v>
      </c>
      <c r="F1262" s="182"/>
      <c r="G1262" s="182"/>
      <c r="H1262" s="182"/>
      <c r="I1262" s="231"/>
      <c r="J1262" s="256"/>
      <c r="K1262" s="256"/>
      <c r="L1262" s="256"/>
      <c r="M1262" s="256"/>
      <c r="N1262" s="256"/>
      <c r="O1262" s="256"/>
      <c r="P1262" s="256"/>
      <c r="Q1262" s="256"/>
      <c r="R1262" s="256"/>
      <c r="S1262" s="256"/>
      <c r="T1262" s="256"/>
      <c r="U1262" s="256"/>
      <c r="V1262" s="256"/>
      <c r="W1262" s="256"/>
      <c r="X1262" s="256"/>
      <c r="Y1262" s="256"/>
      <c r="Z1262" s="256"/>
      <c r="AA1262" s="256"/>
      <c r="AB1262" s="256"/>
      <c r="AC1262" s="256"/>
      <c r="AD1262" s="256"/>
      <c r="AE1262" s="256"/>
      <c r="AF1262" s="256"/>
      <c r="AG1262" s="256"/>
      <c r="AH1262" s="256"/>
      <c r="AI1262" s="256"/>
      <c r="AJ1262" s="256"/>
      <c r="AK1262" s="256"/>
      <c r="AL1262" s="256"/>
      <c r="AM1262" s="256"/>
      <c r="AN1262" s="256"/>
      <c r="AO1262" s="256"/>
      <c r="AP1262" s="256"/>
      <c r="AQ1262" s="256"/>
      <c r="AR1262" s="256"/>
      <c r="AS1262" s="256"/>
      <c r="AT1262" s="256"/>
      <c r="AU1262" s="256"/>
      <c r="AV1262" s="256"/>
      <c r="AW1262" s="256"/>
      <c r="AX1262" s="256"/>
      <c r="AY1262" s="256"/>
      <c r="AZ1262" s="256"/>
      <c r="BA1262" s="256"/>
      <c r="BB1262" s="256"/>
      <c r="BC1262" s="194"/>
      <c r="BD1262" s="182"/>
      <c r="BE1262" s="182"/>
      <c r="BF1262" s="182"/>
      <c r="BG1262" s="182"/>
      <c r="BH1262" s="182"/>
      <c r="BI1262" s="182"/>
      <c r="BJ1262" s="182"/>
      <c r="BK1262" s="182"/>
      <c r="BL1262" s="182"/>
      <c r="BM1262" s="182"/>
      <c r="BN1262" s="182"/>
      <c r="BO1262" s="182"/>
      <c r="BP1262" s="182"/>
      <c r="BQ1262" s="182"/>
      <c r="BR1262" s="182"/>
      <c r="BS1262" s="182"/>
      <c r="BT1262" s="182"/>
      <c r="BU1262" s="182"/>
      <c r="BV1262" s="182"/>
      <c r="BW1262" s="182"/>
      <c r="BX1262" s="182"/>
      <c r="BY1262" s="182"/>
      <c r="BZ1262" s="182"/>
      <c r="CA1262" s="182"/>
      <c r="CB1262" s="182"/>
      <c r="CC1262" s="182"/>
      <c r="CD1262" s="182"/>
      <c r="CE1262" s="182"/>
      <c r="CF1262" s="182"/>
      <c r="CG1262" s="182"/>
      <c r="CH1262" s="182"/>
      <c r="CI1262" s="182"/>
      <c r="CJ1262" s="182"/>
      <c r="CK1262" s="50" t="s">
        <v>172</v>
      </c>
      <c r="CL1262" s="152"/>
    </row>
    <row r="1263" spans="1:91" s="152" customFormat="1" ht="15" customHeight="1">
      <c r="B1263" s="172"/>
      <c r="C1263" s="171" t="s">
        <v>49</v>
      </c>
      <c r="E1263" s="76">
        <v>1.23E-2</v>
      </c>
      <c r="F1263" s="182"/>
      <c r="G1263" s="182"/>
      <c r="H1263" s="182"/>
      <c r="I1263" s="231"/>
      <c r="J1263" s="256"/>
      <c r="K1263" s="256"/>
      <c r="L1263" s="256"/>
      <c r="M1263" s="256"/>
      <c r="N1263" s="256"/>
      <c r="O1263" s="256"/>
      <c r="P1263" s="256"/>
      <c r="Q1263" s="256"/>
      <c r="R1263" s="256"/>
      <c r="S1263" s="256"/>
      <c r="T1263" s="256"/>
      <c r="U1263" s="256"/>
      <c r="V1263" s="256"/>
      <c r="W1263" s="256"/>
      <c r="X1263" s="256"/>
      <c r="Y1263" s="256"/>
      <c r="Z1263" s="256"/>
      <c r="AA1263" s="256"/>
      <c r="AB1263" s="256"/>
      <c r="AC1263" s="256"/>
      <c r="AD1263" s="256"/>
      <c r="AE1263" s="256"/>
      <c r="AF1263" s="256"/>
      <c r="AG1263" s="256"/>
      <c r="AH1263" s="256"/>
      <c r="AI1263" s="256"/>
      <c r="AJ1263" s="256"/>
      <c r="AK1263" s="256"/>
      <c r="AL1263" s="256"/>
      <c r="AM1263" s="256"/>
      <c r="AN1263" s="256"/>
      <c r="AO1263" s="256"/>
      <c r="AP1263" s="256"/>
      <c r="AQ1263" s="256"/>
      <c r="AR1263" s="256"/>
      <c r="AS1263" s="256"/>
      <c r="AT1263" s="256"/>
      <c r="AU1263" s="256"/>
      <c r="AV1263" s="256"/>
      <c r="AW1263" s="256"/>
      <c r="AX1263" s="256"/>
      <c r="AY1263" s="256"/>
      <c r="AZ1263" s="256"/>
      <c r="BA1263" s="256"/>
      <c r="BB1263" s="256"/>
      <c r="BC1263" s="194"/>
      <c r="BD1263" s="182"/>
      <c r="BE1263" s="182"/>
      <c r="BF1263" s="182"/>
      <c r="BG1263" s="182"/>
      <c r="BH1263" s="182"/>
      <c r="BI1263" s="182"/>
      <c r="BJ1263" s="182"/>
      <c r="BK1263" s="182"/>
      <c r="BL1263" s="182"/>
      <c r="BM1263" s="182"/>
      <c r="BN1263" s="182"/>
      <c r="BO1263" s="182"/>
      <c r="BP1263" s="182"/>
      <c r="BQ1263" s="182"/>
      <c r="BR1263" s="182"/>
      <c r="BS1263" s="182"/>
      <c r="BT1263" s="182"/>
      <c r="BU1263" s="182"/>
      <c r="BV1263" s="182"/>
      <c r="BW1263" s="182"/>
      <c r="BX1263" s="182"/>
      <c r="BY1263" s="182"/>
      <c r="BZ1263" s="182"/>
      <c r="CA1263" s="182"/>
      <c r="CB1263" s="182"/>
      <c r="CC1263" s="182"/>
      <c r="CD1263" s="182"/>
      <c r="CE1263" s="182"/>
      <c r="CF1263" s="182"/>
      <c r="CG1263" s="182"/>
      <c r="CH1263" s="182"/>
      <c r="CI1263" s="182"/>
      <c r="CJ1263" s="182"/>
      <c r="CK1263" s="50" t="s">
        <v>172</v>
      </c>
      <c r="CM1263" s="29"/>
    </row>
    <row r="1264" spans="1:91" s="152" customFormat="1" ht="15" customHeight="1">
      <c r="B1264" s="172"/>
      <c r="C1264" s="171" t="s">
        <v>289</v>
      </c>
      <c r="E1264" s="76">
        <v>1E-3</v>
      </c>
      <c r="F1264" s="182"/>
      <c r="G1264" s="182"/>
      <c r="H1264" s="182"/>
      <c r="I1264" s="231"/>
      <c r="J1264" s="256"/>
      <c r="K1264" s="256"/>
      <c r="L1264" s="256"/>
      <c r="M1264" s="256"/>
      <c r="N1264" s="256"/>
      <c r="O1264" s="256"/>
      <c r="P1264" s="256"/>
      <c r="Q1264" s="256"/>
      <c r="R1264" s="256"/>
      <c r="S1264" s="256"/>
      <c r="T1264" s="256"/>
      <c r="U1264" s="256"/>
      <c r="V1264" s="256"/>
      <c r="W1264" s="256"/>
      <c r="X1264" s="256"/>
      <c r="Y1264" s="256"/>
      <c r="Z1264" s="256"/>
      <c r="AA1264" s="256"/>
      <c r="AB1264" s="256"/>
      <c r="AC1264" s="256"/>
      <c r="AD1264" s="256"/>
      <c r="AE1264" s="256"/>
      <c r="AF1264" s="256"/>
      <c r="AG1264" s="256"/>
      <c r="AH1264" s="256"/>
      <c r="AI1264" s="256"/>
      <c r="AJ1264" s="256"/>
      <c r="AK1264" s="256"/>
      <c r="AL1264" s="256"/>
      <c r="AM1264" s="256"/>
      <c r="AN1264" s="256"/>
      <c r="AO1264" s="256"/>
      <c r="AP1264" s="256"/>
      <c r="AQ1264" s="256"/>
      <c r="AR1264" s="256"/>
      <c r="AS1264" s="256"/>
      <c r="AT1264" s="256"/>
      <c r="AU1264" s="256"/>
      <c r="AV1264" s="256"/>
      <c r="AW1264" s="256"/>
      <c r="AX1264" s="256"/>
      <c r="AY1264" s="256"/>
      <c r="AZ1264" s="256"/>
      <c r="BA1264" s="256"/>
      <c r="BB1264" s="256"/>
      <c r="BC1264" s="194"/>
      <c r="BD1264" s="182"/>
      <c r="BE1264" s="182"/>
      <c r="BF1264" s="182"/>
      <c r="BG1264" s="182"/>
      <c r="BH1264" s="182"/>
      <c r="BI1264" s="182"/>
      <c r="BJ1264" s="182"/>
      <c r="BK1264" s="182"/>
      <c r="BL1264" s="182"/>
      <c r="BM1264" s="182"/>
      <c r="BN1264" s="182"/>
      <c r="BO1264" s="182"/>
      <c r="BP1264" s="182"/>
      <c r="BQ1264" s="182"/>
      <c r="BR1264" s="182"/>
      <c r="BS1264" s="182"/>
      <c r="BT1264" s="182"/>
      <c r="BU1264" s="182"/>
      <c r="BV1264" s="182"/>
      <c r="BW1264" s="182"/>
      <c r="BX1264" s="182"/>
      <c r="BY1264" s="182"/>
      <c r="BZ1264" s="182"/>
      <c r="CA1264" s="182"/>
      <c r="CB1264" s="182"/>
      <c r="CC1264" s="182"/>
      <c r="CD1264" s="182"/>
      <c r="CE1264" s="182"/>
      <c r="CF1264" s="182"/>
      <c r="CG1264" s="182"/>
      <c r="CH1264" s="182"/>
      <c r="CI1264" s="182"/>
      <c r="CJ1264" s="182"/>
      <c r="CK1264" s="50" t="s">
        <v>172</v>
      </c>
    </row>
    <row r="1265" spans="1:90" s="152" customFormat="1" ht="15" customHeight="1">
      <c r="B1265" s="172"/>
      <c r="C1265" s="171" t="s">
        <v>288</v>
      </c>
      <c r="E1265" s="76">
        <v>0.04</v>
      </c>
      <c r="F1265" s="182"/>
      <c r="G1265" s="182"/>
      <c r="H1265" s="182"/>
      <c r="I1265" s="231"/>
      <c r="J1265" s="256"/>
      <c r="K1265" s="256"/>
      <c r="L1265" s="256"/>
      <c r="M1265" s="256"/>
      <c r="N1265" s="256"/>
      <c r="O1265" s="256"/>
      <c r="P1265" s="256"/>
      <c r="Q1265" s="256"/>
      <c r="R1265" s="256"/>
      <c r="S1265" s="256"/>
      <c r="T1265" s="256"/>
      <c r="U1265" s="256"/>
      <c r="V1265" s="256"/>
      <c r="W1265" s="256"/>
      <c r="X1265" s="256"/>
      <c r="Y1265" s="256"/>
      <c r="Z1265" s="256"/>
      <c r="AA1265" s="256"/>
      <c r="AB1265" s="256"/>
      <c r="AC1265" s="256"/>
      <c r="AD1265" s="256"/>
      <c r="AE1265" s="256"/>
      <c r="AF1265" s="256"/>
      <c r="AG1265" s="256"/>
      <c r="AH1265" s="256"/>
      <c r="AI1265" s="256"/>
      <c r="AJ1265" s="256"/>
      <c r="AK1265" s="256"/>
      <c r="AL1265" s="256"/>
      <c r="AM1265" s="256"/>
      <c r="AN1265" s="256"/>
      <c r="AO1265" s="256"/>
      <c r="AP1265" s="256"/>
      <c r="AQ1265" s="256"/>
      <c r="AR1265" s="256"/>
      <c r="AS1265" s="256"/>
      <c r="AT1265" s="256"/>
      <c r="AU1265" s="256"/>
      <c r="AV1265" s="256"/>
      <c r="AW1265" s="256"/>
      <c r="AX1265" s="256"/>
      <c r="AY1265" s="256"/>
      <c r="AZ1265" s="256"/>
      <c r="BA1265" s="256"/>
      <c r="BB1265" s="256"/>
      <c r="BC1265" s="194"/>
      <c r="BD1265" s="182"/>
      <c r="BE1265" s="182"/>
      <c r="BF1265" s="182"/>
      <c r="BG1265" s="182"/>
      <c r="BH1265" s="182"/>
      <c r="BI1265" s="182"/>
      <c r="BJ1265" s="182"/>
      <c r="BK1265" s="182"/>
      <c r="BL1265" s="182"/>
      <c r="BM1265" s="182"/>
      <c r="BN1265" s="182"/>
      <c r="BO1265" s="182"/>
      <c r="BP1265" s="182"/>
      <c r="BQ1265" s="182"/>
      <c r="BR1265" s="182"/>
      <c r="BS1265" s="182"/>
      <c r="BT1265" s="182"/>
      <c r="BU1265" s="182"/>
      <c r="BV1265" s="182"/>
      <c r="BW1265" s="182"/>
      <c r="BX1265" s="182"/>
      <c r="BY1265" s="182"/>
      <c r="BZ1265" s="182"/>
      <c r="CA1265" s="182"/>
      <c r="CB1265" s="182"/>
      <c r="CC1265" s="182"/>
      <c r="CD1265" s="182"/>
      <c r="CE1265" s="182"/>
      <c r="CF1265" s="182"/>
      <c r="CG1265" s="182"/>
      <c r="CH1265" s="182"/>
      <c r="CI1265" s="182"/>
      <c r="CJ1265" s="182"/>
      <c r="CK1265" s="50" t="s">
        <v>172</v>
      </c>
    </row>
    <row r="1266" spans="1:90" s="152" customFormat="1" ht="15" customHeight="1">
      <c r="B1266" s="172"/>
      <c r="C1266" s="172" t="str">
        <f>C1261</f>
        <v>Libor Curve</v>
      </c>
      <c r="D1266" s="172"/>
      <c r="F1266" s="360">
        <f>IF(F$17="","",(((1+$E$1262)^(1/(12/$G$9))-1)+(IF(F$1261=0,0,((1+$E$1263)^(1/(12/$G$9))-1))+F1267)))</f>
        <v>3.3272377940973819E-4</v>
      </c>
      <c r="G1266" s="360">
        <f t="shared" ref="G1266:AL1266" si="542">IF(G$17="","",(F1266+(IF(G$1261=0,1,((1+$E$1263)^(1/(12/$G$9))-1))+G1267)))</f>
        <v>1.3519903474215056E-3</v>
      </c>
      <c r="H1266" s="360">
        <f t="shared" si="542"/>
        <v>2.371256915433273E-3</v>
      </c>
      <c r="I1266" s="360">
        <f t="shared" si="542"/>
        <v>3.3905234834450404E-3</v>
      </c>
      <c r="J1266" s="360">
        <f t="shared" si="542"/>
        <v>4.4097900514568078E-3</v>
      </c>
      <c r="K1266" s="360">
        <f t="shared" si="542"/>
        <v>5.4290566194685752E-3</v>
      </c>
      <c r="L1266" s="360">
        <f t="shared" si="542"/>
        <v>6.4483231874803426E-3</v>
      </c>
      <c r="M1266" s="360">
        <f t="shared" si="542"/>
        <v>7.46758975549211E-3</v>
      </c>
      <c r="N1266" s="360">
        <f t="shared" si="542"/>
        <v>8.4868563235038774E-3</v>
      </c>
      <c r="O1266" s="360">
        <f t="shared" si="542"/>
        <v>9.5061228915156448E-3</v>
      </c>
      <c r="P1266" s="360">
        <f t="shared" si="542"/>
        <v>1.0525389459527412E-2</v>
      </c>
      <c r="Q1266" s="360">
        <f t="shared" si="542"/>
        <v>1.154465602753918E-2</v>
      </c>
      <c r="R1266" s="360">
        <f t="shared" si="542"/>
        <v>1.2563922595550947E-2</v>
      </c>
      <c r="S1266" s="360">
        <f t="shared" si="542"/>
        <v>1.3583189163562714E-2</v>
      </c>
      <c r="T1266" s="360">
        <f t="shared" si="542"/>
        <v>1.4602455731574482E-2</v>
      </c>
      <c r="U1266" s="360">
        <f t="shared" si="542"/>
        <v>1.5621722299586249E-2</v>
      </c>
      <c r="V1266" s="360">
        <f t="shared" si="542"/>
        <v>1.6640988867598017E-2</v>
      </c>
      <c r="W1266" s="360">
        <f t="shared" si="542"/>
        <v>1.7660255435609784E-2</v>
      </c>
      <c r="X1266" s="360">
        <f t="shared" si="542"/>
        <v>1.8679522003621551E-2</v>
      </c>
      <c r="Y1266" s="360">
        <f t="shared" si="542"/>
        <v>1.9698788571633319E-2</v>
      </c>
      <c r="Z1266" s="360">
        <f t="shared" si="542"/>
        <v>2.0718055139645086E-2</v>
      </c>
      <c r="AA1266" s="360">
        <f t="shared" si="542"/>
        <v>2.1737321707656854E-2</v>
      </c>
      <c r="AB1266" s="360">
        <f t="shared" si="542"/>
        <v>2.2756588275668621E-2</v>
      </c>
      <c r="AC1266" s="360">
        <f t="shared" si="542"/>
        <v>2.3775854843680388E-2</v>
      </c>
      <c r="AD1266" s="360">
        <f t="shared" si="542"/>
        <v>2.4795121411692156E-2</v>
      </c>
      <c r="AE1266" s="360">
        <f t="shared" si="542"/>
        <v>2.5814387979703923E-2</v>
      </c>
      <c r="AF1266" s="360">
        <f t="shared" si="542"/>
        <v>2.6833654547715691E-2</v>
      </c>
      <c r="AG1266" s="360">
        <f t="shared" si="542"/>
        <v>2.7852921115727458E-2</v>
      </c>
      <c r="AH1266" s="360">
        <f t="shared" si="542"/>
        <v>2.8872187683739226E-2</v>
      </c>
      <c r="AI1266" s="360">
        <f t="shared" si="542"/>
        <v>2.9891454251750993E-2</v>
      </c>
      <c r="AJ1266" s="360">
        <f t="shared" si="542"/>
        <v>3.091072081976276E-2</v>
      </c>
      <c r="AK1266" s="360">
        <f t="shared" si="542"/>
        <v>3.1929987387774528E-2</v>
      </c>
      <c r="AL1266" s="360">
        <f t="shared" si="542"/>
        <v>3.2949253955786295E-2</v>
      </c>
      <c r="AM1266" s="360">
        <f t="shared" ref="AM1266:BR1266" si="543">IF(AM$17="","",(AL1266+(IF(AM$1261=0,1,((1+$E$1263)^(1/(12/$G$9))-1))+AM1267)))</f>
        <v>3.3968520523798063E-2</v>
      </c>
      <c r="AN1266" s="360">
        <f t="shared" si="543"/>
        <v>3.498778709180983E-2</v>
      </c>
      <c r="AO1266" s="360">
        <f t="shared" si="543"/>
        <v>3.6007053659821597E-2</v>
      </c>
      <c r="AP1266" s="360">
        <f t="shared" si="543"/>
        <v>3.7026320227833365E-2</v>
      </c>
      <c r="AQ1266" s="360">
        <f t="shared" si="543"/>
        <v>3.8045586795845132E-2</v>
      </c>
      <c r="AR1266" s="360">
        <f t="shared" si="543"/>
        <v>3.90648533638569E-2</v>
      </c>
      <c r="AS1266" s="360">
        <f t="shared" si="543"/>
        <v>4.0084119931868667E-2</v>
      </c>
      <c r="AT1266" s="360">
        <f t="shared" si="543"/>
        <v>4.1103386499880434E-2</v>
      </c>
      <c r="AU1266" s="360">
        <f t="shared" si="543"/>
        <v>4.2122653067892202E-2</v>
      </c>
      <c r="AV1266" s="360">
        <f t="shared" si="543"/>
        <v>4.3141919635903969E-2</v>
      </c>
      <c r="AW1266" s="360">
        <f t="shared" si="543"/>
        <v>4.4161186203915737E-2</v>
      </c>
      <c r="AX1266" s="360">
        <f t="shared" si="543"/>
        <v>4.5180452771927504E-2</v>
      </c>
      <c r="AY1266" s="360">
        <f t="shared" si="543"/>
        <v>4.6199719339939271E-2</v>
      </c>
      <c r="AZ1266" s="360">
        <f t="shared" si="543"/>
        <v>4.7218985907951039E-2</v>
      </c>
      <c r="BA1266" s="360">
        <f t="shared" si="543"/>
        <v>4.8238252475962806E-2</v>
      </c>
      <c r="BB1266" s="360">
        <f t="shared" si="543"/>
        <v>4.9257519043974574E-2</v>
      </c>
      <c r="BC1266" s="360">
        <f t="shared" si="543"/>
        <v>5.0276785611986341E-2</v>
      </c>
      <c r="BD1266" s="360">
        <f t="shared" si="543"/>
        <v>5.1296052179998108E-2</v>
      </c>
      <c r="BE1266" s="360">
        <f t="shared" si="543"/>
        <v>5.2315318748009876E-2</v>
      </c>
      <c r="BF1266" s="360">
        <f t="shared" si="543"/>
        <v>5.3334585316021643E-2</v>
      </c>
      <c r="BG1266" s="360">
        <f t="shared" si="543"/>
        <v>5.4353851884033411E-2</v>
      </c>
      <c r="BH1266" s="360">
        <f t="shared" si="543"/>
        <v>5.5373118452045178E-2</v>
      </c>
      <c r="BI1266" s="360">
        <f t="shared" si="543"/>
        <v>5.6392385020056945E-2</v>
      </c>
      <c r="BJ1266" s="360">
        <f t="shared" si="543"/>
        <v>5.7411651588068713E-2</v>
      </c>
      <c r="BK1266" s="360">
        <f t="shared" si="543"/>
        <v>5.843091815608048E-2</v>
      </c>
      <c r="BL1266" s="360">
        <f t="shared" si="543"/>
        <v>5.9450184724092248E-2</v>
      </c>
      <c r="BM1266" s="360">
        <f t="shared" si="543"/>
        <v>6.0469451292104015E-2</v>
      </c>
      <c r="BN1266" s="360">
        <f t="shared" si="543"/>
        <v>6.1488717860115782E-2</v>
      </c>
      <c r="BO1266" s="360" t="str">
        <f t="shared" si="543"/>
        <v/>
      </c>
      <c r="BP1266" s="360" t="str">
        <f t="shared" si="543"/>
        <v/>
      </c>
      <c r="BQ1266" s="360" t="str">
        <f t="shared" si="543"/>
        <v/>
      </c>
      <c r="BR1266" s="360" t="str">
        <f t="shared" si="543"/>
        <v/>
      </c>
      <c r="BS1266" s="360" t="str">
        <f t="shared" ref="BS1266:CI1266" si="544">IF(BS$17="","",(BR1266+(IF(BS$1261=0,1,((1+$E$1263)^(1/(12/$G$9))-1))+BS1267)))</f>
        <v/>
      </c>
      <c r="BT1266" s="360" t="str">
        <f t="shared" si="544"/>
        <v/>
      </c>
      <c r="BU1266" s="360" t="str">
        <f t="shared" si="544"/>
        <v/>
      </c>
      <c r="BV1266" s="360" t="str">
        <f t="shared" si="544"/>
        <v/>
      </c>
      <c r="BW1266" s="360" t="str">
        <f t="shared" si="544"/>
        <v/>
      </c>
      <c r="BX1266" s="360" t="str">
        <f t="shared" si="544"/>
        <v/>
      </c>
      <c r="BY1266" s="360" t="str">
        <f t="shared" si="544"/>
        <v/>
      </c>
      <c r="BZ1266" s="360" t="str">
        <f t="shared" si="544"/>
        <v/>
      </c>
      <c r="CA1266" s="360" t="str">
        <f t="shared" si="544"/>
        <v/>
      </c>
      <c r="CB1266" s="360" t="str">
        <f t="shared" si="544"/>
        <v/>
      </c>
      <c r="CC1266" s="360" t="str">
        <f t="shared" si="544"/>
        <v/>
      </c>
      <c r="CD1266" s="360" t="str">
        <f t="shared" si="544"/>
        <v/>
      </c>
      <c r="CE1266" s="360" t="str">
        <f t="shared" si="544"/>
        <v/>
      </c>
      <c r="CF1266" s="360" t="str">
        <f t="shared" si="544"/>
        <v/>
      </c>
      <c r="CG1266" s="360" t="str">
        <f t="shared" si="544"/>
        <v/>
      </c>
      <c r="CH1266" s="360" t="str">
        <f t="shared" si="544"/>
        <v/>
      </c>
      <c r="CI1266" s="360" t="str">
        <f t="shared" si="544"/>
        <v/>
      </c>
      <c r="CJ1266" s="182"/>
      <c r="CK1266" s="50" t="s">
        <v>172</v>
      </c>
    </row>
    <row r="1267" spans="1:90" s="152" customFormat="1" ht="15" customHeight="1">
      <c r="B1267" s="172"/>
      <c r="C1267" s="172" t="str">
        <f>"Manual "&amp;C1261</f>
        <v>Manual Libor Curve</v>
      </c>
      <c r="D1267" s="172"/>
      <c r="E1267" s="194"/>
      <c r="F1267" s="257">
        <v>0</v>
      </c>
      <c r="G1267" s="257">
        <v>0</v>
      </c>
      <c r="H1267" s="257">
        <v>0</v>
      </c>
      <c r="I1267" s="257">
        <v>0</v>
      </c>
      <c r="J1267" s="257">
        <v>0</v>
      </c>
      <c r="K1267" s="257">
        <v>0</v>
      </c>
      <c r="L1267" s="257">
        <v>0</v>
      </c>
      <c r="M1267" s="257">
        <v>0</v>
      </c>
      <c r="N1267" s="257">
        <v>0</v>
      </c>
      <c r="O1267" s="257">
        <v>0</v>
      </c>
      <c r="P1267" s="257">
        <v>0</v>
      </c>
      <c r="Q1267" s="257">
        <v>0</v>
      </c>
      <c r="R1267" s="257">
        <v>0</v>
      </c>
      <c r="S1267" s="257">
        <v>0</v>
      </c>
      <c r="T1267" s="257">
        <v>0</v>
      </c>
      <c r="U1267" s="257">
        <v>0</v>
      </c>
      <c r="V1267" s="257">
        <v>0</v>
      </c>
      <c r="W1267" s="257">
        <v>0</v>
      </c>
      <c r="X1267" s="257">
        <v>0</v>
      </c>
      <c r="Y1267" s="257">
        <v>0</v>
      </c>
      <c r="Z1267" s="257">
        <v>0</v>
      </c>
      <c r="AA1267" s="257">
        <v>0</v>
      </c>
      <c r="AB1267" s="257">
        <v>0</v>
      </c>
      <c r="AC1267" s="257">
        <v>0</v>
      </c>
      <c r="AD1267" s="257">
        <v>0</v>
      </c>
      <c r="AE1267" s="257">
        <v>0</v>
      </c>
      <c r="AF1267" s="257">
        <v>0</v>
      </c>
      <c r="AG1267" s="257">
        <v>0</v>
      </c>
      <c r="AH1267" s="257">
        <v>0</v>
      </c>
      <c r="AI1267" s="257">
        <v>0</v>
      </c>
      <c r="AJ1267" s="257">
        <v>0</v>
      </c>
      <c r="AK1267" s="257">
        <v>0</v>
      </c>
      <c r="AL1267" s="257">
        <v>0</v>
      </c>
      <c r="AM1267" s="257">
        <v>0</v>
      </c>
      <c r="AN1267" s="257">
        <v>0</v>
      </c>
      <c r="AO1267" s="257">
        <v>0</v>
      </c>
      <c r="AP1267" s="257">
        <v>0</v>
      </c>
      <c r="AQ1267" s="257">
        <v>0</v>
      </c>
      <c r="AR1267" s="257">
        <v>0</v>
      </c>
      <c r="AS1267" s="257">
        <v>0</v>
      </c>
      <c r="AT1267" s="257">
        <v>0</v>
      </c>
      <c r="AU1267" s="257">
        <v>0</v>
      </c>
      <c r="AV1267" s="257">
        <v>0</v>
      </c>
      <c r="AW1267" s="257">
        <v>0</v>
      </c>
      <c r="AX1267" s="257">
        <v>0</v>
      </c>
      <c r="AY1267" s="257">
        <v>0</v>
      </c>
      <c r="AZ1267" s="257">
        <v>0</v>
      </c>
      <c r="BA1267" s="257">
        <v>0</v>
      </c>
      <c r="BB1267" s="257">
        <v>0</v>
      </c>
      <c r="BC1267" s="257">
        <v>0</v>
      </c>
      <c r="BD1267" s="257">
        <v>0</v>
      </c>
      <c r="BE1267" s="257">
        <v>0</v>
      </c>
      <c r="BF1267" s="257">
        <v>0</v>
      </c>
      <c r="BG1267" s="257">
        <v>0</v>
      </c>
      <c r="BH1267" s="257">
        <v>0</v>
      </c>
      <c r="BI1267" s="257">
        <v>0</v>
      </c>
      <c r="BJ1267" s="257">
        <v>0</v>
      </c>
      <c r="BK1267" s="257">
        <v>0</v>
      </c>
      <c r="BL1267" s="257">
        <v>0</v>
      </c>
      <c r="BM1267" s="257">
        <v>0</v>
      </c>
      <c r="BN1267" s="257">
        <v>0</v>
      </c>
      <c r="BO1267" s="257">
        <v>0</v>
      </c>
      <c r="BP1267" s="257">
        <v>0</v>
      </c>
      <c r="BQ1267" s="257">
        <v>0</v>
      </c>
      <c r="BR1267" s="257">
        <v>0</v>
      </c>
      <c r="BS1267" s="257">
        <v>0</v>
      </c>
      <c r="BT1267" s="257">
        <v>0</v>
      </c>
      <c r="BU1267" s="257">
        <v>0</v>
      </c>
      <c r="BV1267" s="257">
        <v>0</v>
      </c>
      <c r="BW1267" s="257">
        <v>0</v>
      </c>
      <c r="BX1267" s="257">
        <v>0</v>
      </c>
      <c r="BY1267" s="257">
        <v>0</v>
      </c>
      <c r="BZ1267" s="257">
        <v>0</v>
      </c>
      <c r="CA1267" s="257">
        <v>0</v>
      </c>
      <c r="CB1267" s="257">
        <v>0</v>
      </c>
      <c r="CC1267" s="257">
        <v>0</v>
      </c>
      <c r="CD1267" s="257">
        <v>0</v>
      </c>
      <c r="CE1267" s="257">
        <v>0</v>
      </c>
      <c r="CF1267" s="257">
        <v>0</v>
      </c>
      <c r="CG1267" s="257">
        <v>0</v>
      </c>
      <c r="CH1267" s="257">
        <v>0</v>
      </c>
      <c r="CI1267" s="257">
        <v>0</v>
      </c>
      <c r="CJ1267" s="182"/>
      <c r="CK1267" s="50" t="s">
        <v>172</v>
      </c>
    </row>
    <row r="1268" spans="1:90" s="152" customFormat="1" ht="15" customHeight="1">
      <c r="B1268" s="172"/>
      <c r="C1268" s="255" t="s">
        <v>287</v>
      </c>
      <c r="D1268" s="175"/>
      <c r="E1268" s="175"/>
      <c r="F1268" s="254">
        <f t="shared" ref="F1268:BQ1268" si="545">IF(F$17="","",IF(F1266&gt;$E1265,$E1265,IF(F1266&lt;$E1264,$E1264,F1266)))</f>
        <v>1E-3</v>
      </c>
      <c r="G1268" s="254">
        <f t="shared" si="545"/>
        <v>1.3519903474215056E-3</v>
      </c>
      <c r="H1268" s="254">
        <f t="shared" si="545"/>
        <v>2.371256915433273E-3</v>
      </c>
      <c r="I1268" s="254">
        <f t="shared" si="545"/>
        <v>3.3905234834450404E-3</v>
      </c>
      <c r="J1268" s="254">
        <f t="shared" si="545"/>
        <v>4.4097900514568078E-3</v>
      </c>
      <c r="K1268" s="254">
        <f t="shared" si="545"/>
        <v>5.4290566194685752E-3</v>
      </c>
      <c r="L1268" s="254">
        <f t="shared" si="545"/>
        <v>6.4483231874803426E-3</v>
      </c>
      <c r="M1268" s="254">
        <f t="shared" si="545"/>
        <v>7.46758975549211E-3</v>
      </c>
      <c r="N1268" s="254">
        <f t="shared" si="545"/>
        <v>8.4868563235038774E-3</v>
      </c>
      <c r="O1268" s="254">
        <f t="shared" si="545"/>
        <v>9.5061228915156448E-3</v>
      </c>
      <c r="P1268" s="254">
        <f t="shared" si="545"/>
        <v>1.0525389459527412E-2</v>
      </c>
      <c r="Q1268" s="254">
        <f t="shared" si="545"/>
        <v>1.154465602753918E-2</v>
      </c>
      <c r="R1268" s="254">
        <f t="shared" si="545"/>
        <v>1.2563922595550947E-2</v>
      </c>
      <c r="S1268" s="254">
        <f t="shared" si="545"/>
        <v>1.3583189163562714E-2</v>
      </c>
      <c r="T1268" s="254">
        <f t="shared" si="545"/>
        <v>1.4602455731574482E-2</v>
      </c>
      <c r="U1268" s="254">
        <f t="shared" si="545"/>
        <v>1.5621722299586249E-2</v>
      </c>
      <c r="V1268" s="254">
        <f t="shared" si="545"/>
        <v>1.6640988867598017E-2</v>
      </c>
      <c r="W1268" s="254">
        <f t="shared" si="545"/>
        <v>1.7660255435609784E-2</v>
      </c>
      <c r="X1268" s="254">
        <f t="shared" si="545"/>
        <v>1.8679522003621551E-2</v>
      </c>
      <c r="Y1268" s="254">
        <f t="shared" si="545"/>
        <v>1.9698788571633319E-2</v>
      </c>
      <c r="Z1268" s="254">
        <f t="shared" si="545"/>
        <v>2.0718055139645086E-2</v>
      </c>
      <c r="AA1268" s="254">
        <f t="shared" si="545"/>
        <v>2.1737321707656854E-2</v>
      </c>
      <c r="AB1268" s="254">
        <f t="shared" si="545"/>
        <v>2.2756588275668621E-2</v>
      </c>
      <c r="AC1268" s="254">
        <f t="shared" si="545"/>
        <v>2.3775854843680388E-2</v>
      </c>
      <c r="AD1268" s="254">
        <f t="shared" si="545"/>
        <v>2.4795121411692156E-2</v>
      </c>
      <c r="AE1268" s="254">
        <f t="shared" si="545"/>
        <v>2.5814387979703923E-2</v>
      </c>
      <c r="AF1268" s="254">
        <f t="shared" si="545"/>
        <v>2.6833654547715691E-2</v>
      </c>
      <c r="AG1268" s="254">
        <f t="shared" si="545"/>
        <v>2.7852921115727458E-2</v>
      </c>
      <c r="AH1268" s="254">
        <f t="shared" si="545"/>
        <v>2.8872187683739226E-2</v>
      </c>
      <c r="AI1268" s="254">
        <f t="shared" si="545"/>
        <v>2.9891454251750993E-2</v>
      </c>
      <c r="AJ1268" s="254">
        <f t="shared" si="545"/>
        <v>3.091072081976276E-2</v>
      </c>
      <c r="AK1268" s="254">
        <f t="shared" si="545"/>
        <v>3.1929987387774528E-2</v>
      </c>
      <c r="AL1268" s="254">
        <f t="shared" si="545"/>
        <v>3.2949253955786295E-2</v>
      </c>
      <c r="AM1268" s="254">
        <f t="shared" si="545"/>
        <v>3.3968520523798063E-2</v>
      </c>
      <c r="AN1268" s="254">
        <f t="shared" si="545"/>
        <v>3.498778709180983E-2</v>
      </c>
      <c r="AO1268" s="254">
        <f t="shared" si="545"/>
        <v>3.6007053659821597E-2</v>
      </c>
      <c r="AP1268" s="254">
        <f t="shared" si="545"/>
        <v>3.7026320227833365E-2</v>
      </c>
      <c r="AQ1268" s="254">
        <f t="shared" si="545"/>
        <v>3.8045586795845132E-2</v>
      </c>
      <c r="AR1268" s="254">
        <f t="shared" si="545"/>
        <v>3.90648533638569E-2</v>
      </c>
      <c r="AS1268" s="254">
        <f t="shared" si="545"/>
        <v>0.04</v>
      </c>
      <c r="AT1268" s="254">
        <f t="shared" si="545"/>
        <v>0.04</v>
      </c>
      <c r="AU1268" s="254">
        <f t="shared" si="545"/>
        <v>0.04</v>
      </c>
      <c r="AV1268" s="254">
        <f t="shared" si="545"/>
        <v>0.04</v>
      </c>
      <c r="AW1268" s="254">
        <f t="shared" si="545"/>
        <v>0.04</v>
      </c>
      <c r="AX1268" s="254">
        <f t="shared" si="545"/>
        <v>0.04</v>
      </c>
      <c r="AY1268" s="254">
        <f t="shared" si="545"/>
        <v>0.04</v>
      </c>
      <c r="AZ1268" s="254">
        <f t="shared" si="545"/>
        <v>0.04</v>
      </c>
      <c r="BA1268" s="254">
        <f t="shared" si="545"/>
        <v>0.04</v>
      </c>
      <c r="BB1268" s="254">
        <f t="shared" si="545"/>
        <v>0.04</v>
      </c>
      <c r="BC1268" s="254">
        <f t="shared" si="545"/>
        <v>0.04</v>
      </c>
      <c r="BD1268" s="254">
        <f t="shared" si="545"/>
        <v>0.04</v>
      </c>
      <c r="BE1268" s="254">
        <f t="shared" si="545"/>
        <v>0.04</v>
      </c>
      <c r="BF1268" s="254">
        <f t="shared" si="545"/>
        <v>0.04</v>
      </c>
      <c r="BG1268" s="254">
        <f t="shared" si="545"/>
        <v>0.04</v>
      </c>
      <c r="BH1268" s="254">
        <f t="shared" si="545"/>
        <v>0.04</v>
      </c>
      <c r="BI1268" s="254">
        <f t="shared" si="545"/>
        <v>0.04</v>
      </c>
      <c r="BJ1268" s="254">
        <f t="shared" si="545"/>
        <v>0.04</v>
      </c>
      <c r="BK1268" s="254">
        <f t="shared" si="545"/>
        <v>0.04</v>
      </c>
      <c r="BL1268" s="254">
        <f t="shared" si="545"/>
        <v>0.04</v>
      </c>
      <c r="BM1268" s="254">
        <f t="shared" si="545"/>
        <v>0.04</v>
      </c>
      <c r="BN1268" s="254">
        <f t="shared" si="545"/>
        <v>0.04</v>
      </c>
      <c r="BO1268" s="254" t="str">
        <f t="shared" si="545"/>
        <v/>
      </c>
      <c r="BP1268" s="254" t="str">
        <f t="shared" si="545"/>
        <v/>
      </c>
      <c r="BQ1268" s="254" t="str">
        <f t="shared" si="545"/>
        <v/>
      </c>
      <c r="BR1268" s="254" t="str">
        <f t="shared" ref="BR1268:CI1268" si="546">IF(BR$17="","",IF(BR1266&gt;$E1265,$E1265,IF(BR1266&lt;$E1264,$E1264,BR1266)))</f>
        <v/>
      </c>
      <c r="BS1268" s="254" t="str">
        <f t="shared" si="546"/>
        <v/>
      </c>
      <c r="BT1268" s="254" t="str">
        <f t="shared" si="546"/>
        <v/>
      </c>
      <c r="BU1268" s="254" t="str">
        <f t="shared" si="546"/>
        <v/>
      </c>
      <c r="BV1268" s="254" t="str">
        <f t="shared" si="546"/>
        <v/>
      </c>
      <c r="BW1268" s="254" t="str">
        <f t="shared" si="546"/>
        <v/>
      </c>
      <c r="BX1268" s="254" t="str">
        <f t="shared" si="546"/>
        <v/>
      </c>
      <c r="BY1268" s="254" t="str">
        <f t="shared" si="546"/>
        <v/>
      </c>
      <c r="BZ1268" s="254" t="str">
        <f t="shared" si="546"/>
        <v/>
      </c>
      <c r="CA1268" s="254" t="str">
        <f t="shared" si="546"/>
        <v/>
      </c>
      <c r="CB1268" s="254" t="str">
        <f t="shared" si="546"/>
        <v/>
      </c>
      <c r="CC1268" s="254" t="str">
        <f t="shared" si="546"/>
        <v/>
      </c>
      <c r="CD1268" s="254" t="str">
        <f t="shared" si="546"/>
        <v/>
      </c>
      <c r="CE1268" s="254" t="str">
        <f t="shared" si="546"/>
        <v/>
      </c>
      <c r="CF1268" s="254" t="str">
        <f t="shared" si="546"/>
        <v/>
      </c>
      <c r="CG1268" s="254" t="str">
        <f t="shared" si="546"/>
        <v/>
      </c>
      <c r="CH1268" s="254" t="str">
        <f t="shared" si="546"/>
        <v/>
      </c>
      <c r="CI1268" s="254" t="str">
        <f t="shared" si="546"/>
        <v/>
      </c>
      <c r="CJ1268" s="253"/>
      <c r="CK1268" s="50" t="s">
        <v>172</v>
      </c>
    </row>
    <row r="1269" spans="1:90" s="152" customFormat="1" ht="15" customHeight="1">
      <c r="A1269" s="29"/>
      <c r="B1269" s="29"/>
      <c r="C1269" s="120"/>
      <c r="D1269" s="151"/>
      <c r="E1269" s="151"/>
      <c r="F1269" s="4"/>
      <c r="G1269" s="29"/>
      <c r="H1269" s="29"/>
      <c r="I1269" s="29"/>
      <c r="J1269" s="29"/>
      <c r="K1269" s="29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67"/>
      <c r="CK1269" s="50" t="s">
        <v>172</v>
      </c>
      <c r="CL1269" s="29"/>
    </row>
    <row r="1270" spans="1:90" s="152" customFormat="1" ht="15" customHeight="1">
      <c r="A1270" s="29"/>
      <c r="B1270" s="29"/>
      <c r="C1270" s="120"/>
      <c r="D1270" s="151"/>
      <c r="E1270" s="151"/>
      <c r="F1270" s="4"/>
      <c r="G1270" s="29"/>
      <c r="H1270" s="29"/>
      <c r="I1270" s="29"/>
      <c r="J1270" s="29"/>
      <c r="K1270" s="29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67"/>
      <c r="CK1270" s="50" t="s">
        <v>172</v>
      </c>
      <c r="CL1270" s="29"/>
    </row>
    <row r="1271" spans="1:90" s="152" customFormat="1" ht="15" customHeight="1">
      <c r="B1271" s="172"/>
      <c r="C1271" s="103" t="s">
        <v>125</v>
      </c>
      <c r="D1271" s="101"/>
      <c r="E1271" s="102"/>
      <c r="F1271" s="101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  <c r="AB1271" s="100"/>
      <c r="AC1271" s="100"/>
      <c r="AD1271" s="100"/>
      <c r="AE1271" s="100"/>
      <c r="AF1271" s="100"/>
      <c r="AG1271" s="100"/>
      <c r="AH1271" s="100"/>
      <c r="AI1271" s="100"/>
      <c r="AJ1271" s="100"/>
      <c r="AK1271" s="100"/>
      <c r="AL1271" s="100"/>
      <c r="AM1271" s="100"/>
      <c r="AN1271" s="100"/>
      <c r="AO1271" s="100"/>
      <c r="AP1271" s="100"/>
      <c r="AQ1271" s="100"/>
      <c r="AR1271" s="100"/>
      <c r="AS1271" s="100"/>
      <c r="AT1271" s="100"/>
      <c r="AU1271" s="100"/>
      <c r="AV1271" s="100"/>
      <c r="AW1271" s="100"/>
      <c r="AX1271" s="100"/>
      <c r="AY1271" s="100"/>
      <c r="AZ1271" s="100"/>
      <c r="BA1271" s="100"/>
      <c r="BB1271" s="100"/>
      <c r="BC1271" s="100"/>
      <c r="BD1271" s="100"/>
      <c r="BE1271" s="100"/>
      <c r="BF1271" s="100"/>
      <c r="BG1271" s="100"/>
      <c r="BH1271" s="100"/>
      <c r="BI1271" s="100"/>
      <c r="BJ1271" s="100"/>
      <c r="BK1271" s="100"/>
      <c r="BL1271" s="100"/>
      <c r="BM1271" s="100"/>
      <c r="BN1271" s="100"/>
      <c r="BO1271" s="100"/>
      <c r="BP1271" s="100"/>
      <c r="BQ1271" s="100"/>
      <c r="BR1271" s="100"/>
      <c r="BS1271" s="100"/>
      <c r="BT1271" s="100"/>
      <c r="BU1271" s="100"/>
      <c r="BV1271" s="100"/>
      <c r="BW1271" s="100"/>
      <c r="BX1271" s="100"/>
      <c r="BY1271" s="100"/>
      <c r="BZ1271" s="100"/>
      <c r="CA1271" s="100"/>
      <c r="CB1271" s="100"/>
      <c r="CC1271" s="100"/>
      <c r="CD1271" s="100"/>
      <c r="CE1271" s="100"/>
      <c r="CF1271" s="100"/>
      <c r="CG1271" s="100"/>
      <c r="CH1271" s="100"/>
      <c r="CI1271" s="100"/>
      <c r="CJ1271" s="100"/>
      <c r="CK1271" s="50" t="s">
        <v>172</v>
      </c>
    </row>
    <row r="1272" spans="1:90" s="152" customFormat="1" ht="15" customHeight="1">
      <c r="B1272" s="172"/>
      <c r="C1272" s="30"/>
      <c r="I1272" s="231"/>
      <c r="J1272" s="220"/>
      <c r="K1272" s="219"/>
      <c r="L1272" s="219"/>
      <c r="M1272" s="219"/>
      <c r="N1272" s="219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19"/>
      <c r="Z1272" s="219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19"/>
      <c r="AL1272" s="219"/>
      <c r="AM1272" s="220"/>
      <c r="AN1272" s="220"/>
      <c r="AO1272" s="220"/>
      <c r="AP1272" s="220"/>
      <c r="AQ1272" s="220"/>
      <c r="AR1272" s="220"/>
      <c r="AS1272" s="220"/>
      <c r="AT1272" s="220"/>
      <c r="AU1272" s="220"/>
      <c r="AV1272" s="220"/>
      <c r="AW1272" s="220"/>
      <c r="AX1272" s="220"/>
      <c r="AY1272" s="220"/>
      <c r="AZ1272" s="220"/>
      <c r="BA1272" s="220"/>
      <c r="BB1272" s="220"/>
      <c r="BC1272" s="218"/>
      <c r="CK1272" s="50" t="s">
        <v>172</v>
      </c>
    </row>
    <row r="1273" spans="1:90" s="152" customFormat="1" ht="15" customHeight="1">
      <c r="B1273" s="172"/>
      <c r="C1273" s="161" t="str">
        <f>C1271&amp;" Drawdown"</f>
        <v>Land Loan Drawdown</v>
      </c>
      <c r="D1273" s="189"/>
      <c r="E1273" s="190"/>
      <c r="F1273" s="189"/>
      <c r="G1273" s="188"/>
      <c r="H1273" s="188"/>
      <c r="I1273" s="188"/>
      <c r="J1273" s="188"/>
      <c r="K1273" s="188"/>
      <c r="L1273" s="188"/>
      <c r="M1273" s="188"/>
      <c r="N1273" s="188"/>
      <c r="O1273" s="188"/>
      <c r="P1273" s="188"/>
      <c r="Q1273" s="188"/>
      <c r="R1273" s="188"/>
      <c r="S1273" s="188"/>
      <c r="T1273" s="188"/>
      <c r="U1273" s="188"/>
      <c r="V1273" s="188"/>
      <c r="W1273" s="188"/>
      <c r="X1273" s="188"/>
      <c r="Y1273" s="188"/>
      <c r="Z1273" s="188"/>
      <c r="AA1273" s="188"/>
      <c r="AB1273" s="188"/>
      <c r="AC1273" s="188"/>
      <c r="AD1273" s="188"/>
      <c r="AE1273" s="188"/>
      <c r="AF1273" s="188"/>
      <c r="AG1273" s="188"/>
      <c r="AH1273" s="188"/>
      <c r="AI1273" s="188"/>
      <c r="AJ1273" s="188"/>
      <c r="AK1273" s="188"/>
      <c r="AL1273" s="188"/>
      <c r="AM1273" s="188"/>
      <c r="AN1273" s="188"/>
      <c r="AO1273" s="188"/>
      <c r="AP1273" s="188"/>
      <c r="AQ1273" s="188"/>
      <c r="AR1273" s="188"/>
      <c r="AS1273" s="188"/>
      <c r="AT1273" s="188"/>
      <c r="AU1273" s="188"/>
      <c r="AV1273" s="188"/>
      <c r="AW1273" s="188"/>
      <c r="AX1273" s="188"/>
      <c r="AY1273" s="188"/>
      <c r="AZ1273" s="188"/>
      <c r="BA1273" s="188"/>
      <c r="BB1273" s="188"/>
      <c r="BC1273" s="188"/>
      <c r="BD1273" s="188"/>
      <c r="BE1273" s="188"/>
      <c r="BF1273" s="188"/>
      <c r="BG1273" s="188"/>
      <c r="BH1273" s="188"/>
      <c r="BI1273" s="188"/>
      <c r="BJ1273" s="188"/>
      <c r="BK1273" s="188"/>
      <c r="BL1273" s="188"/>
      <c r="BM1273" s="188"/>
      <c r="BN1273" s="188"/>
      <c r="BO1273" s="188"/>
      <c r="BP1273" s="188"/>
      <c r="BQ1273" s="188"/>
      <c r="BR1273" s="188"/>
      <c r="BS1273" s="188"/>
      <c r="BT1273" s="188"/>
      <c r="BU1273" s="188"/>
      <c r="BV1273" s="188"/>
      <c r="BW1273" s="188"/>
      <c r="BX1273" s="188"/>
      <c r="BY1273" s="188"/>
      <c r="BZ1273" s="188"/>
      <c r="CA1273" s="188"/>
      <c r="CB1273" s="188"/>
      <c r="CC1273" s="188"/>
      <c r="CD1273" s="188"/>
      <c r="CE1273" s="188"/>
      <c r="CF1273" s="188"/>
      <c r="CG1273" s="188"/>
      <c r="CH1273" s="188"/>
      <c r="CI1273" s="188"/>
      <c r="CJ1273" s="188"/>
      <c r="CK1273" s="50" t="s">
        <v>172</v>
      </c>
    </row>
    <row r="1274" spans="1:90" s="152" customFormat="1" ht="15" customHeight="1">
      <c r="B1274" s="172"/>
      <c r="C1274" s="30"/>
      <c r="I1274" s="231"/>
      <c r="J1274" s="220"/>
      <c r="K1274" s="219"/>
      <c r="L1274" s="219"/>
      <c r="M1274" s="219"/>
      <c r="N1274" s="219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19"/>
      <c r="Z1274" s="219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19"/>
      <c r="AL1274" s="219"/>
      <c r="AM1274" s="220"/>
      <c r="AN1274" s="220"/>
      <c r="AO1274" s="220"/>
      <c r="AP1274" s="220"/>
      <c r="AQ1274" s="220"/>
      <c r="AR1274" s="220"/>
      <c r="AS1274" s="220"/>
      <c r="AT1274" s="220"/>
      <c r="AU1274" s="220"/>
      <c r="AV1274" s="220"/>
      <c r="AW1274" s="220"/>
      <c r="AX1274" s="220"/>
      <c r="AY1274" s="220"/>
      <c r="AZ1274" s="220"/>
      <c r="BA1274" s="220"/>
      <c r="BB1274" s="220"/>
      <c r="BC1274" s="218"/>
      <c r="CK1274" s="50" t="s">
        <v>172</v>
      </c>
    </row>
    <row r="1275" spans="1:90" s="152" customFormat="1" ht="15" customHeight="1">
      <c r="B1275" s="172"/>
      <c r="C1275" s="30"/>
      <c r="G1275" s="252" t="s">
        <v>286</v>
      </c>
      <c r="H1275" s="252"/>
      <c r="I1275" s="231"/>
      <c r="J1275" s="220"/>
      <c r="K1275" s="219"/>
      <c r="L1275" s="219"/>
      <c r="M1275" s="219"/>
      <c r="N1275" s="219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19"/>
      <c r="Z1275" s="219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19"/>
      <c r="AL1275" s="219"/>
      <c r="AM1275" s="220"/>
      <c r="AN1275" s="220"/>
      <c r="AO1275" s="220"/>
      <c r="AP1275" s="220"/>
      <c r="AQ1275" s="220"/>
      <c r="AR1275" s="220"/>
      <c r="AS1275" s="220"/>
      <c r="AT1275" s="220"/>
      <c r="AU1275" s="220"/>
      <c r="AV1275" s="220"/>
      <c r="AW1275" s="220"/>
      <c r="AX1275" s="220"/>
      <c r="AY1275" s="220"/>
      <c r="AZ1275" s="220"/>
      <c r="BA1275" s="220"/>
      <c r="BB1275" s="220"/>
      <c r="BC1275" s="218"/>
      <c r="CK1275" s="50" t="s">
        <v>172</v>
      </c>
    </row>
    <row r="1276" spans="1:90" s="152" customFormat="1" ht="15" customHeight="1">
      <c r="B1276" s="172"/>
      <c r="C1276" s="30"/>
      <c r="D1276" s="251" t="s">
        <v>284</v>
      </c>
      <c r="E1276" s="243"/>
      <c r="F1276" s="33" t="s">
        <v>283</v>
      </c>
      <c r="G1276" s="251" t="s">
        <v>282</v>
      </c>
      <c r="H1276" s="251"/>
      <c r="I1276" s="231"/>
      <c r="J1276" s="220"/>
      <c r="K1276" s="219"/>
      <c r="L1276" s="219"/>
      <c r="M1276" s="219"/>
      <c r="N1276" s="219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19"/>
      <c r="Z1276" s="219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19"/>
      <c r="AL1276" s="219"/>
      <c r="AM1276" s="220"/>
      <c r="AN1276" s="220"/>
      <c r="AO1276" s="220"/>
      <c r="AP1276" s="220"/>
      <c r="AQ1276" s="220"/>
      <c r="AR1276" s="220"/>
      <c r="AS1276" s="220"/>
      <c r="AT1276" s="220"/>
      <c r="AU1276" s="220"/>
      <c r="AV1276" s="220"/>
      <c r="AW1276" s="220"/>
      <c r="AX1276" s="220"/>
      <c r="AY1276" s="220"/>
      <c r="AZ1276" s="220"/>
      <c r="BA1276" s="220"/>
      <c r="BB1276" s="220"/>
      <c r="BC1276" s="218"/>
      <c r="CK1276" s="50" t="s">
        <v>172</v>
      </c>
    </row>
    <row r="1277" spans="1:90" s="152" customFormat="1" ht="15" customHeight="1">
      <c r="B1277" s="172"/>
      <c r="C1277" s="250" t="str">
        <f>C1271&amp;" Assumptions"</f>
        <v>Land Loan Assumptions</v>
      </c>
      <c r="D1277" s="249" t="s">
        <v>14</v>
      </c>
      <c r="E1277" s="249" t="s">
        <v>281</v>
      </c>
      <c r="F1277" s="249" t="s">
        <v>50</v>
      </c>
      <c r="G1277" s="248" t="s">
        <v>280</v>
      </c>
      <c r="H1277" s="251"/>
      <c r="I1277" s="231"/>
      <c r="J1277" s="220"/>
      <c r="K1277" s="219"/>
      <c r="L1277" s="219"/>
      <c r="M1277" s="219"/>
      <c r="N1277" s="219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19"/>
      <c r="Z1277" s="219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19"/>
      <c r="AL1277" s="219"/>
      <c r="AM1277" s="220"/>
      <c r="AN1277" s="220"/>
      <c r="AO1277" s="220"/>
      <c r="AP1277" s="220"/>
      <c r="AQ1277" s="220"/>
      <c r="AR1277" s="220"/>
      <c r="AS1277" s="220"/>
      <c r="AT1277" s="220"/>
      <c r="AU1277" s="220"/>
      <c r="AV1277" s="220"/>
      <c r="AW1277" s="220"/>
      <c r="AX1277" s="220"/>
      <c r="AY1277" s="220"/>
      <c r="AZ1277" s="220"/>
      <c r="BA1277" s="220"/>
      <c r="BB1277" s="220"/>
      <c r="BC1277" s="218"/>
      <c r="CK1277" s="50" t="s">
        <v>172</v>
      </c>
    </row>
    <row r="1278" spans="1:90" s="152" customFormat="1" ht="15" customHeight="1">
      <c r="B1278" s="172"/>
      <c r="C1278" s="241">
        <v>0</v>
      </c>
      <c r="D1278" s="282">
        <v>0</v>
      </c>
      <c r="E1278" s="232">
        <f>INDEX($F$16:$CI$17,1,MATCH(D1278,$F$17:$CI$17))</f>
        <v>42094</v>
      </c>
      <c r="F1278" s="245">
        <v>0</v>
      </c>
      <c r="G1278" s="245">
        <v>0</v>
      </c>
      <c r="H1278" s="244"/>
      <c r="I1278" s="247"/>
      <c r="J1278" s="220"/>
      <c r="K1278" s="219"/>
      <c r="L1278" s="219"/>
      <c r="M1278" s="219"/>
      <c r="N1278" s="219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19"/>
      <c r="Z1278" s="219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19"/>
      <c r="AL1278" s="219"/>
      <c r="AM1278" s="220"/>
      <c r="AN1278" s="220"/>
      <c r="AO1278" s="220"/>
      <c r="AP1278" s="220"/>
      <c r="AQ1278" s="220"/>
      <c r="AR1278" s="220"/>
      <c r="AS1278" s="220"/>
      <c r="AT1278" s="220"/>
      <c r="AU1278" s="220"/>
      <c r="AV1278" s="220"/>
      <c r="AW1278" s="220"/>
      <c r="AX1278" s="220"/>
      <c r="AY1278" s="220"/>
      <c r="AZ1278" s="220"/>
      <c r="BA1278" s="220"/>
      <c r="BB1278" s="220"/>
      <c r="BC1278" s="218"/>
      <c r="CK1278" s="50" t="s">
        <v>172</v>
      </c>
    </row>
    <row r="1279" spans="1:90" s="152" customFormat="1" ht="15" customHeight="1">
      <c r="B1279" s="172"/>
      <c r="C1279" s="241">
        <v>0</v>
      </c>
      <c r="D1279" s="282">
        <v>0</v>
      </c>
      <c r="E1279" s="232">
        <f>INDEX($F$16:$CI$17,1,MATCH(D1279,$F$17:$CI$17))</f>
        <v>42094</v>
      </c>
      <c r="F1279" s="245">
        <v>0</v>
      </c>
      <c r="G1279" s="245">
        <v>0</v>
      </c>
      <c r="H1279" s="244"/>
      <c r="I1279" s="231"/>
      <c r="J1279" s="220"/>
      <c r="K1279" s="219"/>
      <c r="L1279" s="219"/>
      <c r="M1279" s="219"/>
      <c r="N1279" s="219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19"/>
      <c r="Z1279" s="219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19"/>
      <c r="AL1279" s="219"/>
      <c r="AM1279" s="220"/>
      <c r="AN1279" s="220"/>
      <c r="AO1279" s="220"/>
      <c r="AP1279" s="220"/>
      <c r="AQ1279" s="220"/>
      <c r="AR1279" s="220"/>
      <c r="AS1279" s="220"/>
      <c r="AT1279" s="220"/>
      <c r="AU1279" s="220"/>
      <c r="AV1279" s="220"/>
      <c r="AW1279" s="220"/>
      <c r="AX1279" s="220"/>
      <c r="AY1279" s="220"/>
      <c r="AZ1279" s="220"/>
      <c r="BA1279" s="220"/>
      <c r="BB1279" s="220"/>
      <c r="BC1279" s="218"/>
      <c r="CK1279" s="50" t="s">
        <v>172</v>
      </c>
    </row>
    <row r="1280" spans="1:90" s="152" customFormat="1" ht="15" customHeight="1">
      <c r="B1280" s="172"/>
      <c r="C1280" s="26" t="str">
        <f>C1271&amp;" Drawdown"</f>
        <v>Land Loan Drawdown</v>
      </c>
      <c r="D1280" s="242"/>
      <c r="E1280" s="243"/>
      <c r="F1280" s="242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  <c r="BD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8"/>
      <c r="BQ1280" s="18"/>
      <c r="BR1280" s="18"/>
      <c r="BS1280" s="18"/>
      <c r="BT1280" s="18"/>
      <c r="BU1280" s="18"/>
      <c r="BV1280" s="18"/>
      <c r="BW1280" s="18"/>
      <c r="BX1280" s="18"/>
      <c r="BY1280" s="18"/>
      <c r="BZ1280" s="18"/>
      <c r="CA1280" s="18"/>
      <c r="CB1280" s="18"/>
      <c r="CC1280" s="18"/>
      <c r="CD1280" s="18"/>
      <c r="CE1280" s="18"/>
      <c r="CF1280" s="18"/>
      <c r="CG1280" s="18"/>
      <c r="CH1280" s="18"/>
      <c r="CI1280" s="18"/>
      <c r="CJ1280" s="18"/>
      <c r="CK1280" s="50" t="s">
        <v>172</v>
      </c>
    </row>
    <row r="1281" spans="1:89" s="152" customFormat="1" ht="15" customHeight="1">
      <c r="B1281" s="172"/>
      <c r="C1281" s="241">
        <v>0</v>
      </c>
      <c r="D1281" s="197">
        <f>D1278</f>
        <v>0</v>
      </c>
      <c r="E1281" s="240"/>
      <c r="F1281" s="162">
        <f>IF(F$17="","",IF(F$17=$D1281,$F1278*$G1278,0))</f>
        <v>0</v>
      </c>
      <c r="G1281" s="162">
        <f t="shared" ref="G1281:BR1282" si="547">IF(G$17="","",IF(G$17=$D1281,$F1278*$G1278,0))</f>
        <v>0</v>
      </c>
      <c r="H1281" s="162">
        <f t="shared" si="547"/>
        <v>0</v>
      </c>
      <c r="I1281" s="162">
        <f t="shared" si="547"/>
        <v>0</v>
      </c>
      <c r="J1281" s="162">
        <f t="shared" si="547"/>
        <v>0</v>
      </c>
      <c r="K1281" s="162">
        <f t="shared" si="547"/>
        <v>0</v>
      </c>
      <c r="L1281" s="162">
        <f t="shared" si="547"/>
        <v>0</v>
      </c>
      <c r="M1281" s="162">
        <f t="shared" si="547"/>
        <v>0</v>
      </c>
      <c r="N1281" s="162">
        <f t="shared" si="547"/>
        <v>0</v>
      </c>
      <c r="O1281" s="162">
        <f t="shared" si="547"/>
        <v>0</v>
      </c>
      <c r="P1281" s="162">
        <f t="shared" si="547"/>
        <v>0</v>
      </c>
      <c r="Q1281" s="162">
        <f t="shared" si="547"/>
        <v>0</v>
      </c>
      <c r="R1281" s="162">
        <f t="shared" si="547"/>
        <v>0</v>
      </c>
      <c r="S1281" s="162">
        <f t="shared" si="547"/>
        <v>0</v>
      </c>
      <c r="T1281" s="162">
        <f t="shared" si="547"/>
        <v>0</v>
      </c>
      <c r="U1281" s="162">
        <f t="shared" si="547"/>
        <v>0</v>
      </c>
      <c r="V1281" s="162">
        <f t="shared" si="547"/>
        <v>0</v>
      </c>
      <c r="W1281" s="162">
        <f t="shared" si="547"/>
        <v>0</v>
      </c>
      <c r="X1281" s="162">
        <f t="shared" si="547"/>
        <v>0</v>
      </c>
      <c r="Y1281" s="162">
        <f t="shared" si="547"/>
        <v>0</v>
      </c>
      <c r="Z1281" s="162">
        <f t="shared" si="547"/>
        <v>0</v>
      </c>
      <c r="AA1281" s="162">
        <f t="shared" si="547"/>
        <v>0</v>
      </c>
      <c r="AB1281" s="162">
        <f t="shared" si="547"/>
        <v>0</v>
      </c>
      <c r="AC1281" s="162">
        <f t="shared" si="547"/>
        <v>0</v>
      </c>
      <c r="AD1281" s="162">
        <f t="shared" si="547"/>
        <v>0</v>
      </c>
      <c r="AE1281" s="162">
        <f t="shared" si="547"/>
        <v>0</v>
      </c>
      <c r="AF1281" s="162">
        <f t="shared" si="547"/>
        <v>0</v>
      </c>
      <c r="AG1281" s="162">
        <f t="shared" si="547"/>
        <v>0</v>
      </c>
      <c r="AH1281" s="162">
        <f t="shared" si="547"/>
        <v>0</v>
      </c>
      <c r="AI1281" s="162">
        <f t="shared" si="547"/>
        <v>0</v>
      </c>
      <c r="AJ1281" s="162">
        <f t="shared" si="547"/>
        <v>0</v>
      </c>
      <c r="AK1281" s="162">
        <f t="shared" si="547"/>
        <v>0</v>
      </c>
      <c r="AL1281" s="162">
        <f t="shared" si="547"/>
        <v>0</v>
      </c>
      <c r="AM1281" s="162">
        <f t="shared" si="547"/>
        <v>0</v>
      </c>
      <c r="AN1281" s="162">
        <f t="shared" si="547"/>
        <v>0</v>
      </c>
      <c r="AO1281" s="162">
        <f t="shared" si="547"/>
        <v>0</v>
      </c>
      <c r="AP1281" s="162">
        <f t="shared" si="547"/>
        <v>0</v>
      </c>
      <c r="AQ1281" s="162">
        <f t="shared" si="547"/>
        <v>0</v>
      </c>
      <c r="AR1281" s="162">
        <f t="shared" si="547"/>
        <v>0</v>
      </c>
      <c r="AS1281" s="162">
        <f t="shared" si="547"/>
        <v>0</v>
      </c>
      <c r="AT1281" s="162">
        <f t="shared" si="547"/>
        <v>0</v>
      </c>
      <c r="AU1281" s="162">
        <f t="shared" si="547"/>
        <v>0</v>
      </c>
      <c r="AV1281" s="162">
        <f t="shared" si="547"/>
        <v>0</v>
      </c>
      <c r="AW1281" s="162">
        <f t="shared" si="547"/>
        <v>0</v>
      </c>
      <c r="AX1281" s="162">
        <f t="shared" si="547"/>
        <v>0</v>
      </c>
      <c r="AY1281" s="162">
        <f t="shared" si="547"/>
        <v>0</v>
      </c>
      <c r="AZ1281" s="162">
        <f t="shared" si="547"/>
        <v>0</v>
      </c>
      <c r="BA1281" s="162">
        <f t="shared" si="547"/>
        <v>0</v>
      </c>
      <c r="BB1281" s="162">
        <f t="shared" si="547"/>
        <v>0</v>
      </c>
      <c r="BC1281" s="162">
        <f t="shared" si="547"/>
        <v>0</v>
      </c>
      <c r="BD1281" s="162">
        <f t="shared" si="547"/>
        <v>0</v>
      </c>
      <c r="BE1281" s="162">
        <f t="shared" si="547"/>
        <v>0</v>
      </c>
      <c r="BF1281" s="162">
        <f t="shared" si="547"/>
        <v>0</v>
      </c>
      <c r="BG1281" s="162">
        <f t="shared" si="547"/>
        <v>0</v>
      </c>
      <c r="BH1281" s="162">
        <f t="shared" si="547"/>
        <v>0</v>
      </c>
      <c r="BI1281" s="162">
        <f t="shared" si="547"/>
        <v>0</v>
      </c>
      <c r="BJ1281" s="162">
        <f t="shared" si="547"/>
        <v>0</v>
      </c>
      <c r="BK1281" s="162">
        <f t="shared" si="547"/>
        <v>0</v>
      </c>
      <c r="BL1281" s="162">
        <f t="shared" si="547"/>
        <v>0</v>
      </c>
      <c r="BM1281" s="162">
        <f t="shared" si="547"/>
        <v>0</v>
      </c>
      <c r="BN1281" s="162">
        <f t="shared" si="547"/>
        <v>0</v>
      </c>
      <c r="BO1281" s="162" t="str">
        <f t="shared" si="547"/>
        <v/>
      </c>
      <c r="BP1281" s="162" t="str">
        <f t="shared" si="547"/>
        <v/>
      </c>
      <c r="BQ1281" s="162" t="str">
        <f t="shared" si="547"/>
        <v/>
      </c>
      <c r="BR1281" s="162" t="str">
        <f t="shared" si="547"/>
        <v/>
      </c>
      <c r="BS1281" s="162" t="str">
        <f t="shared" ref="BS1281:CI1282" si="548">IF(BS$17="","",IF(BS$17=$D1281,$F1278*$G1278,0))</f>
        <v/>
      </c>
      <c r="BT1281" s="162" t="str">
        <f t="shared" si="548"/>
        <v/>
      </c>
      <c r="BU1281" s="162" t="str">
        <f t="shared" si="548"/>
        <v/>
      </c>
      <c r="BV1281" s="162" t="str">
        <f t="shared" si="548"/>
        <v/>
      </c>
      <c r="BW1281" s="162" t="str">
        <f t="shared" si="548"/>
        <v/>
      </c>
      <c r="BX1281" s="162" t="str">
        <f t="shared" si="548"/>
        <v/>
      </c>
      <c r="BY1281" s="162" t="str">
        <f t="shared" si="548"/>
        <v/>
      </c>
      <c r="BZ1281" s="162" t="str">
        <f t="shared" si="548"/>
        <v/>
      </c>
      <c r="CA1281" s="162" t="str">
        <f t="shared" si="548"/>
        <v/>
      </c>
      <c r="CB1281" s="162" t="str">
        <f t="shared" si="548"/>
        <v/>
      </c>
      <c r="CC1281" s="162" t="str">
        <f t="shared" si="548"/>
        <v/>
      </c>
      <c r="CD1281" s="162" t="str">
        <f t="shared" si="548"/>
        <v/>
      </c>
      <c r="CE1281" s="162" t="str">
        <f t="shared" si="548"/>
        <v/>
      </c>
      <c r="CF1281" s="162" t="str">
        <f t="shared" si="548"/>
        <v/>
      </c>
      <c r="CG1281" s="162" t="str">
        <f t="shared" si="548"/>
        <v/>
      </c>
      <c r="CH1281" s="162" t="str">
        <f t="shared" si="548"/>
        <v/>
      </c>
      <c r="CI1281" s="162" t="str">
        <f t="shared" si="548"/>
        <v/>
      </c>
      <c r="CJ1281" s="162"/>
      <c r="CK1281" s="50" t="s">
        <v>172</v>
      </c>
    </row>
    <row r="1282" spans="1:89" s="152" customFormat="1" ht="15" customHeight="1">
      <c r="B1282" s="172"/>
      <c r="C1282" s="241">
        <v>0</v>
      </c>
      <c r="D1282" s="197">
        <f>D1279</f>
        <v>0</v>
      </c>
      <c r="E1282" s="240"/>
      <c r="F1282" s="162">
        <f>IF(F$17="","",IF(F$17=$D1282,$F1279*$G1279,0))</f>
        <v>0</v>
      </c>
      <c r="G1282" s="162">
        <f t="shared" si="547"/>
        <v>0</v>
      </c>
      <c r="H1282" s="162">
        <f t="shared" si="547"/>
        <v>0</v>
      </c>
      <c r="I1282" s="162">
        <f t="shared" si="547"/>
        <v>0</v>
      </c>
      <c r="J1282" s="162">
        <f t="shared" si="547"/>
        <v>0</v>
      </c>
      <c r="K1282" s="162">
        <f t="shared" si="547"/>
        <v>0</v>
      </c>
      <c r="L1282" s="162">
        <f t="shared" si="547"/>
        <v>0</v>
      </c>
      <c r="M1282" s="162">
        <f t="shared" si="547"/>
        <v>0</v>
      </c>
      <c r="N1282" s="162">
        <f t="shared" si="547"/>
        <v>0</v>
      </c>
      <c r="O1282" s="162">
        <f t="shared" si="547"/>
        <v>0</v>
      </c>
      <c r="P1282" s="162">
        <f t="shared" si="547"/>
        <v>0</v>
      </c>
      <c r="Q1282" s="162">
        <f t="shared" si="547"/>
        <v>0</v>
      </c>
      <c r="R1282" s="162">
        <f t="shared" si="547"/>
        <v>0</v>
      </c>
      <c r="S1282" s="162">
        <f t="shared" si="547"/>
        <v>0</v>
      </c>
      <c r="T1282" s="162">
        <f t="shared" si="547"/>
        <v>0</v>
      </c>
      <c r="U1282" s="162">
        <f t="shared" si="547"/>
        <v>0</v>
      </c>
      <c r="V1282" s="162">
        <f t="shared" si="547"/>
        <v>0</v>
      </c>
      <c r="W1282" s="162">
        <f t="shared" si="547"/>
        <v>0</v>
      </c>
      <c r="X1282" s="162">
        <f t="shared" si="547"/>
        <v>0</v>
      </c>
      <c r="Y1282" s="162">
        <f t="shared" si="547"/>
        <v>0</v>
      </c>
      <c r="Z1282" s="162">
        <f t="shared" si="547"/>
        <v>0</v>
      </c>
      <c r="AA1282" s="162">
        <f t="shared" si="547"/>
        <v>0</v>
      </c>
      <c r="AB1282" s="162">
        <f t="shared" si="547"/>
        <v>0</v>
      </c>
      <c r="AC1282" s="162">
        <f t="shared" si="547"/>
        <v>0</v>
      </c>
      <c r="AD1282" s="162">
        <f t="shared" si="547"/>
        <v>0</v>
      </c>
      <c r="AE1282" s="162">
        <f t="shared" si="547"/>
        <v>0</v>
      </c>
      <c r="AF1282" s="162">
        <f t="shared" si="547"/>
        <v>0</v>
      </c>
      <c r="AG1282" s="162">
        <f t="shared" si="547"/>
        <v>0</v>
      </c>
      <c r="AH1282" s="162">
        <f t="shared" si="547"/>
        <v>0</v>
      </c>
      <c r="AI1282" s="162">
        <f t="shared" si="547"/>
        <v>0</v>
      </c>
      <c r="AJ1282" s="162">
        <f t="shared" si="547"/>
        <v>0</v>
      </c>
      <c r="AK1282" s="162">
        <f t="shared" si="547"/>
        <v>0</v>
      </c>
      <c r="AL1282" s="162">
        <f t="shared" si="547"/>
        <v>0</v>
      </c>
      <c r="AM1282" s="162">
        <f t="shared" si="547"/>
        <v>0</v>
      </c>
      <c r="AN1282" s="162">
        <f t="shared" si="547"/>
        <v>0</v>
      </c>
      <c r="AO1282" s="162">
        <f t="shared" si="547"/>
        <v>0</v>
      </c>
      <c r="AP1282" s="162">
        <f t="shared" si="547"/>
        <v>0</v>
      </c>
      <c r="AQ1282" s="162">
        <f t="shared" si="547"/>
        <v>0</v>
      </c>
      <c r="AR1282" s="162">
        <f t="shared" si="547"/>
        <v>0</v>
      </c>
      <c r="AS1282" s="162">
        <f t="shared" si="547"/>
        <v>0</v>
      </c>
      <c r="AT1282" s="162">
        <f t="shared" si="547"/>
        <v>0</v>
      </c>
      <c r="AU1282" s="162">
        <f t="shared" si="547"/>
        <v>0</v>
      </c>
      <c r="AV1282" s="162">
        <f t="shared" si="547"/>
        <v>0</v>
      </c>
      <c r="AW1282" s="162">
        <f t="shared" si="547"/>
        <v>0</v>
      </c>
      <c r="AX1282" s="162">
        <f t="shared" si="547"/>
        <v>0</v>
      </c>
      <c r="AY1282" s="162">
        <f t="shared" si="547"/>
        <v>0</v>
      </c>
      <c r="AZ1282" s="162">
        <f t="shared" si="547"/>
        <v>0</v>
      </c>
      <c r="BA1282" s="162">
        <f t="shared" si="547"/>
        <v>0</v>
      </c>
      <c r="BB1282" s="162">
        <f t="shared" si="547"/>
        <v>0</v>
      </c>
      <c r="BC1282" s="162">
        <f t="shared" si="547"/>
        <v>0</v>
      </c>
      <c r="BD1282" s="162">
        <f t="shared" si="547"/>
        <v>0</v>
      </c>
      <c r="BE1282" s="162">
        <f t="shared" si="547"/>
        <v>0</v>
      </c>
      <c r="BF1282" s="162">
        <f t="shared" si="547"/>
        <v>0</v>
      </c>
      <c r="BG1282" s="162">
        <f t="shared" si="547"/>
        <v>0</v>
      </c>
      <c r="BH1282" s="162">
        <f t="shared" si="547"/>
        <v>0</v>
      </c>
      <c r="BI1282" s="162">
        <f t="shared" si="547"/>
        <v>0</v>
      </c>
      <c r="BJ1282" s="162">
        <f t="shared" si="547"/>
        <v>0</v>
      </c>
      <c r="BK1282" s="162">
        <f t="shared" si="547"/>
        <v>0</v>
      </c>
      <c r="BL1282" s="162">
        <f t="shared" si="547"/>
        <v>0</v>
      </c>
      <c r="BM1282" s="162">
        <f t="shared" si="547"/>
        <v>0</v>
      </c>
      <c r="BN1282" s="162">
        <f t="shared" si="547"/>
        <v>0</v>
      </c>
      <c r="BO1282" s="162" t="str">
        <f t="shared" si="547"/>
        <v/>
      </c>
      <c r="BP1282" s="162" t="str">
        <f t="shared" si="547"/>
        <v/>
      </c>
      <c r="BQ1282" s="162" t="str">
        <f t="shared" si="547"/>
        <v/>
      </c>
      <c r="BR1282" s="162" t="str">
        <f t="shared" si="547"/>
        <v/>
      </c>
      <c r="BS1282" s="162" t="str">
        <f t="shared" si="548"/>
        <v/>
      </c>
      <c r="BT1282" s="162" t="str">
        <f t="shared" si="548"/>
        <v/>
      </c>
      <c r="BU1282" s="162" t="str">
        <f t="shared" si="548"/>
        <v/>
      </c>
      <c r="BV1282" s="162" t="str">
        <f t="shared" si="548"/>
        <v/>
      </c>
      <c r="BW1282" s="162" t="str">
        <f t="shared" si="548"/>
        <v/>
      </c>
      <c r="BX1282" s="162" t="str">
        <f t="shared" si="548"/>
        <v/>
      </c>
      <c r="BY1282" s="162" t="str">
        <f t="shared" si="548"/>
        <v/>
      </c>
      <c r="BZ1282" s="162" t="str">
        <f t="shared" si="548"/>
        <v/>
      </c>
      <c r="CA1282" s="162" t="str">
        <f t="shared" si="548"/>
        <v/>
      </c>
      <c r="CB1282" s="162" t="str">
        <f t="shared" si="548"/>
        <v/>
      </c>
      <c r="CC1282" s="162" t="str">
        <f t="shared" si="548"/>
        <v/>
      </c>
      <c r="CD1282" s="162" t="str">
        <f t="shared" si="548"/>
        <v/>
      </c>
      <c r="CE1282" s="162" t="str">
        <f t="shared" si="548"/>
        <v/>
      </c>
      <c r="CF1282" s="162" t="str">
        <f t="shared" si="548"/>
        <v/>
      </c>
      <c r="CG1282" s="162" t="str">
        <f t="shared" si="548"/>
        <v/>
      </c>
      <c r="CH1282" s="162" t="str">
        <f t="shared" si="548"/>
        <v/>
      </c>
      <c r="CI1282" s="162" t="str">
        <f t="shared" si="548"/>
        <v/>
      </c>
      <c r="CJ1282" s="162"/>
      <c r="CK1282" s="50" t="s">
        <v>172</v>
      </c>
    </row>
    <row r="1283" spans="1:89" s="152" customFormat="1" ht="15" customHeight="1">
      <c r="A1283" s="29"/>
      <c r="B1283" s="172"/>
      <c r="C1283" s="239" t="str">
        <f>"Total " &amp; C1273</f>
        <v>Total Land Loan Drawdown</v>
      </c>
      <c r="D1283" s="175"/>
      <c r="E1283" s="175"/>
      <c r="F1283" s="238">
        <f t="shared" ref="F1283:AK1283" si="549">IF(F$17="","",SUM(F1281:F1282))</f>
        <v>0</v>
      </c>
      <c r="G1283" s="238">
        <f t="shared" si="549"/>
        <v>0</v>
      </c>
      <c r="H1283" s="238">
        <f t="shared" si="549"/>
        <v>0</v>
      </c>
      <c r="I1283" s="238">
        <f t="shared" si="549"/>
        <v>0</v>
      </c>
      <c r="J1283" s="238">
        <f t="shared" si="549"/>
        <v>0</v>
      </c>
      <c r="K1283" s="238">
        <f t="shared" si="549"/>
        <v>0</v>
      </c>
      <c r="L1283" s="238">
        <f t="shared" si="549"/>
        <v>0</v>
      </c>
      <c r="M1283" s="238">
        <f t="shared" si="549"/>
        <v>0</v>
      </c>
      <c r="N1283" s="238">
        <f t="shared" si="549"/>
        <v>0</v>
      </c>
      <c r="O1283" s="238">
        <f t="shared" si="549"/>
        <v>0</v>
      </c>
      <c r="P1283" s="238">
        <f t="shared" si="549"/>
        <v>0</v>
      </c>
      <c r="Q1283" s="238">
        <f t="shared" si="549"/>
        <v>0</v>
      </c>
      <c r="R1283" s="238">
        <f t="shared" si="549"/>
        <v>0</v>
      </c>
      <c r="S1283" s="238">
        <f t="shared" si="549"/>
        <v>0</v>
      </c>
      <c r="T1283" s="238">
        <f t="shared" si="549"/>
        <v>0</v>
      </c>
      <c r="U1283" s="238">
        <f t="shared" si="549"/>
        <v>0</v>
      </c>
      <c r="V1283" s="238">
        <f t="shared" si="549"/>
        <v>0</v>
      </c>
      <c r="W1283" s="238">
        <f t="shared" si="549"/>
        <v>0</v>
      </c>
      <c r="X1283" s="238">
        <f t="shared" si="549"/>
        <v>0</v>
      </c>
      <c r="Y1283" s="238">
        <f t="shared" si="549"/>
        <v>0</v>
      </c>
      <c r="Z1283" s="238">
        <f t="shared" si="549"/>
        <v>0</v>
      </c>
      <c r="AA1283" s="238">
        <f t="shared" si="549"/>
        <v>0</v>
      </c>
      <c r="AB1283" s="238">
        <f t="shared" si="549"/>
        <v>0</v>
      </c>
      <c r="AC1283" s="238">
        <f t="shared" si="549"/>
        <v>0</v>
      </c>
      <c r="AD1283" s="238">
        <f t="shared" si="549"/>
        <v>0</v>
      </c>
      <c r="AE1283" s="238">
        <f t="shared" si="549"/>
        <v>0</v>
      </c>
      <c r="AF1283" s="238">
        <f t="shared" si="549"/>
        <v>0</v>
      </c>
      <c r="AG1283" s="238">
        <f t="shared" si="549"/>
        <v>0</v>
      </c>
      <c r="AH1283" s="238">
        <f t="shared" si="549"/>
        <v>0</v>
      </c>
      <c r="AI1283" s="238">
        <f t="shared" si="549"/>
        <v>0</v>
      </c>
      <c r="AJ1283" s="238">
        <f t="shared" si="549"/>
        <v>0</v>
      </c>
      <c r="AK1283" s="238">
        <f t="shared" si="549"/>
        <v>0</v>
      </c>
      <c r="AL1283" s="238">
        <f t="shared" ref="AL1283:CI1283" si="550">IF(AL$17="","",SUM(AL1281:AL1282))</f>
        <v>0</v>
      </c>
      <c r="AM1283" s="238">
        <f t="shared" si="550"/>
        <v>0</v>
      </c>
      <c r="AN1283" s="238">
        <f t="shared" si="550"/>
        <v>0</v>
      </c>
      <c r="AO1283" s="238">
        <f t="shared" si="550"/>
        <v>0</v>
      </c>
      <c r="AP1283" s="238">
        <f t="shared" si="550"/>
        <v>0</v>
      </c>
      <c r="AQ1283" s="238">
        <f t="shared" si="550"/>
        <v>0</v>
      </c>
      <c r="AR1283" s="238">
        <f t="shared" si="550"/>
        <v>0</v>
      </c>
      <c r="AS1283" s="238">
        <f t="shared" si="550"/>
        <v>0</v>
      </c>
      <c r="AT1283" s="238">
        <f t="shared" si="550"/>
        <v>0</v>
      </c>
      <c r="AU1283" s="238">
        <f t="shared" si="550"/>
        <v>0</v>
      </c>
      <c r="AV1283" s="238">
        <f t="shared" si="550"/>
        <v>0</v>
      </c>
      <c r="AW1283" s="238">
        <f t="shared" si="550"/>
        <v>0</v>
      </c>
      <c r="AX1283" s="238">
        <f t="shared" si="550"/>
        <v>0</v>
      </c>
      <c r="AY1283" s="238">
        <f t="shared" si="550"/>
        <v>0</v>
      </c>
      <c r="AZ1283" s="238">
        <f t="shared" si="550"/>
        <v>0</v>
      </c>
      <c r="BA1283" s="238">
        <f t="shared" si="550"/>
        <v>0</v>
      </c>
      <c r="BB1283" s="238">
        <f t="shared" si="550"/>
        <v>0</v>
      </c>
      <c r="BC1283" s="238">
        <f t="shared" si="550"/>
        <v>0</v>
      </c>
      <c r="BD1283" s="238">
        <f t="shared" si="550"/>
        <v>0</v>
      </c>
      <c r="BE1283" s="238">
        <f t="shared" si="550"/>
        <v>0</v>
      </c>
      <c r="BF1283" s="238">
        <f t="shared" si="550"/>
        <v>0</v>
      </c>
      <c r="BG1283" s="238">
        <f t="shared" si="550"/>
        <v>0</v>
      </c>
      <c r="BH1283" s="238">
        <f t="shared" si="550"/>
        <v>0</v>
      </c>
      <c r="BI1283" s="238">
        <f t="shared" si="550"/>
        <v>0</v>
      </c>
      <c r="BJ1283" s="238">
        <f t="shared" si="550"/>
        <v>0</v>
      </c>
      <c r="BK1283" s="238">
        <f t="shared" si="550"/>
        <v>0</v>
      </c>
      <c r="BL1283" s="238">
        <f t="shared" si="550"/>
        <v>0</v>
      </c>
      <c r="BM1283" s="238">
        <f t="shared" si="550"/>
        <v>0</v>
      </c>
      <c r="BN1283" s="238">
        <f t="shared" si="550"/>
        <v>0</v>
      </c>
      <c r="BO1283" s="238" t="str">
        <f t="shared" si="550"/>
        <v/>
      </c>
      <c r="BP1283" s="238" t="str">
        <f t="shared" si="550"/>
        <v/>
      </c>
      <c r="BQ1283" s="238" t="str">
        <f t="shared" si="550"/>
        <v/>
      </c>
      <c r="BR1283" s="238" t="str">
        <f t="shared" si="550"/>
        <v/>
      </c>
      <c r="BS1283" s="238" t="str">
        <f t="shared" si="550"/>
        <v/>
      </c>
      <c r="BT1283" s="238" t="str">
        <f t="shared" si="550"/>
        <v/>
      </c>
      <c r="BU1283" s="238" t="str">
        <f t="shared" si="550"/>
        <v/>
      </c>
      <c r="BV1283" s="238" t="str">
        <f t="shared" si="550"/>
        <v/>
      </c>
      <c r="BW1283" s="238" t="str">
        <f t="shared" si="550"/>
        <v/>
      </c>
      <c r="BX1283" s="238" t="str">
        <f t="shared" si="550"/>
        <v/>
      </c>
      <c r="BY1283" s="238" t="str">
        <f t="shared" si="550"/>
        <v/>
      </c>
      <c r="BZ1283" s="238" t="str">
        <f t="shared" si="550"/>
        <v/>
      </c>
      <c r="CA1283" s="238" t="str">
        <f t="shared" si="550"/>
        <v/>
      </c>
      <c r="CB1283" s="238" t="str">
        <f t="shared" si="550"/>
        <v/>
      </c>
      <c r="CC1283" s="238" t="str">
        <f t="shared" si="550"/>
        <v/>
      </c>
      <c r="CD1283" s="238" t="str">
        <f t="shared" si="550"/>
        <v/>
      </c>
      <c r="CE1283" s="238" t="str">
        <f t="shared" si="550"/>
        <v/>
      </c>
      <c r="CF1283" s="238" t="str">
        <f t="shared" si="550"/>
        <v/>
      </c>
      <c r="CG1283" s="238" t="str">
        <f t="shared" si="550"/>
        <v/>
      </c>
      <c r="CH1283" s="238" t="str">
        <f t="shared" si="550"/>
        <v/>
      </c>
      <c r="CI1283" s="238" t="str">
        <f t="shared" si="550"/>
        <v/>
      </c>
      <c r="CJ1283" s="238">
        <f>SUM(F1283:CI1283)</f>
        <v>0</v>
      </c>
      <c r="CK1283" s="50" t="s">
        <v>172</v>
      </c>
    </row>
    <row r="1284" spans="1:89" s="152" customFormat="1" ht="15" customHeight="1">
      <c r="B1284" s="172"/>
      <c r="C1284" s="31" t="s">
        <v>279</v>
      </c>
      <c r="F1284" s="178">
        <f>F1283</f>
        <v>0</v>
      </c>
      <c r="G1284" s="178">
        <f t="shared" ref="G1284:AL1284" si="551">IF(F17="","",G1283+F1284)</f>
        <v>0</v>
      </c>
      <c r="H1284" s="178">
        <f t="shared" si="551"/>
        <v>0</v>
      </c>
      <c r="I1284" s="178">
        <f t="shared" si="551"/>
        <v>0</v>
      </c>
      <c r="J1284" s="178">
        <f t="shared" si="551"/>
        <v>0</v>
      </c>
      <c r="K1284" s="178">
        <f t="shared" si="551"/>
        <v>0</v>
      </c>
      <c r="L1284" s="178">
        <f t="shared" si="551"/>
        <v>0</v>
      </c>
      <c r="M1284" s="178">
        <f t="shared" si="551"/>
        <v>0</v>
      </c>
      <c r="N1284" s="178">
        <f t="shared" si="551"/>
        <v>0</v>
      </c>
      <c r="O1284" s="178">
        <f t="shared" si="551"/>
        <v>0</v>
      </c>
      <c r="P1284" s="178">
        <f t="shared" si="551"/>
        <v>0</v>
      </c>
      <c r="Q1284" s="178">
        <f t="shared" si="551"/>
        <v>0</v>
      </c>
      <c r="R1284" s="178">
        <f t="shared" si="551"/>
        <v>0</v>
      </c>
      <c r="S1284" s="178">
        <f t="shared" si="551"/>
        <v>0</v>
      </c>
      <c r="T1284" s="178">
        <f t="shared" si="551"/>
        <v>0</v>
      </c>
      <c r="U1284" s="178">
        <f t="shared" si="551"/>
        <v>0</v>
      </c>
      <c r="V1284" s="178">
        <f t="shared" si="551"/>
        <v>0</v>
      </c>
      <c r="W1284" s="178">
        <f t="shared" si="551"/>
        <v>0</v>
      </c>
      <c r="X1284" s="178">
        <f t="shared" si="551"/>
        <v>0</v>
      </c>
      <c r="Y1284" s="178">
        <f t="shared" si="551"/>
        <v>0</v>
      </c>
      <c r="Z1284" s="178">
        <f t="shared" si="551"/>
        <v>0</v>
      </c>
      <c r="AA1284" s="178">
        <f t="shared" si="551"/>
        <v>0</v>
      </c>
      <c r="AB1284" s="178">
        <f t="shared" si="551"/>
        <v>0</v>
      </c>
      <c r="AC1284" s="178">
        <f t="shared" si="551"/>
        <v>0</v>
      </c>
      <c r="AD1284" s="178">
        <f t="shared" si="551"/>
        <v>0</v>
      </c>
      <c r="AE1284" s="178">
        <f t="shared" si="551"/>
        <v>0</v>
      </c>
      <c r="AF1284" s="178">
        <f t="shared" si="551"/>
        <v>0</v>
      </c>
      <c r="AG1284" s="178">
        <f t="shared" si="551"/>
        <v>0</v>
      </c>
      <c r="AH1284" s="178">
        <f t="shared" si="551"/>
        <v>0</v>
      </c>
      <c r="AI1284" s="178">
        <f t="shared" si="551"/>
        <v>0</v>
      </c>
      <c r="AJ1284" s="178">
        <f t="shared" si="551"/>
        <v>0</v>
      </c>
      <c r="AK1284" s="178">
        <f t="shared" si="551"/>
        <v>0</v>
      </c>
      <c r="AL1284" s="178">
        <f t="shared" si="551"/>
        <v>0</v>
      </c>
      <c r="AM1284" s="178">
        <f t="shared" ref="AM1284:BR1284" si="552">IF(AL17="","",AM1283+AL1284)</f>
        <v>0</v>
      </c>
      <c r="AN1284" s="178">
        <f t="shared" si="552"/>
        <v>0</v>
      </c>
      <c r="AO1284" s="178">
        <f t="shared" si="552"/>
        <v>0</v>
      </c>
      <c r="AP1284" s="178">
        <f t="shared" si="552"/>
        <v>0</v>
      </c>
      <c r="AQ1284" s="178">
        <f t="shared" si="552"/>
        <v>0</v>
      </c>
      <c r="AR1284" s="178">
        <f t="shared" si="552"/>
        <v>0</v>
      </c>
      <c r="AS1284" s="178">
        <f t="shared" si="552"/>
        <v>0</v>
      </c>
      <c r="AT1284" s="178">
        <f t="shared" si="552"/>
        <v>0</v>
      </c>
      <c r="AU1284" s="178">
        <f t="shared" si="552"/>
        <v>0</v>
      </c>
      <c r="AV1284" s="178">
        <f t="shared" si="552"/>
        <v>0</v>
      </c>
      <c r="AW1284" s="178">
        <f t="shared" si="552"/>
        <v>0</v>
      </c>
      <c r="AX1284" s="178">
        <f t="shared" si="552"/>
        <v>0</v>
      </c>
      <c r="AY1284" s="178">
        <f t="shared" si="552"/>
        <v>0</v>
      </c>
      <c r="AZ1284" s="178">
        <f t="shared" si="552"/>
        <v>0</v>
      </c>
      <c r="BA1284" s="178">
        <f t="shared" si="552"/>
        <v>0</v>
      </c>
      <c r="BB1284" s="178">
        <f t="shared" si="552"/>
        <v>0</v>
      </c>
      <c r="BC1284" s="178">
        <f t="shared" si="552"/>
        <v>0</v>
      </c>
      <c r="BD1284" s="178">
        <f t="shared" si="552"/>
        <v>0</v>
      </c>
      <c r="BE1284" s="178">
        <f t="shared" si="552"/>
        <v>0</v>
      </c>
      <c r="BF1284" s="178">
        <f t="shared" si="552"/>
        <v>0</v>
      </c>
      <c r="BG1284" s="178">
        <f t="shared" si="552"/>
        <v>0</v>
      </c>
      <c r="BH1284" s="178">
        <f t="shared" si="552"/>
        <v>0</v>
      </c>
      <c r="BI1284" s="178">
        <f t="shared" si="552"/>
        <v>0</v>
      </c>
      <c r="BJ1284" s="178">
        <f t="shared" si="552"/>
        <v>0</v>
      </c>
      <c r="BK1284" s="178">
        <f t="shared" si="552"/>
        <v>0</v>
      </c>
      <c r="BL1284" s="178">
        <f t="shared" si="552"/>
        <v>0</v>
      </c>
      <c r="BM1284" s="178">
        <f t="shared" si="552"/>
        <v>0</v>
      </c>
      <c r="BN1284" s="178">
        <f t="shared" si="552"/>
        <v>0</v>
      </c>
      <c r="BO1284" s="178" t="e">
        <f t="shared" si="552"/>
        <v>#VALUE!</v>
      </c>
      <c r="BP1284" s="178" t="str">
        <f t="shared" si="552"/>
        <v/>
      </c>
      <c r="BQ1284" s="178" t="str">
        <f t="shared" si="552"/>
        <v/>
      </c>
      <c r="BR1284" s="178" t="str">
        <f t="shared" si="552"/>
        <v/>
      </c>
      <c r="BS1284" s="178" t="str">
        <f t="shared" ref="BS1284:CI1284" si="553">IF(BR17="","",BS1283+BR1284)</f>
        <v/>
      </c>
      <c r="BT1284" s="178" t="str">
        <f t="shared" si="553"/>
        <v/>
      </c>
      <c r="BU1284" s="178" t="str">
        <f t="shared" si="553"/>
        <v/>
      </c>
      <c r="BV1284" s="178" t="str">
        <f t="shared" si="553"/>
        <v/>
      </c>
      <c r="BW1284" s="178" t="str">
        <f t="shared" si="553"/>
        <v/>
      </c>
      <c r="BX1284" s="178" t="str">
        <f t="shared" si="553"/>
        <v/>
      </c>
      <c r="BY1284" s="178" t="str">
        <f t="shared" si="553"/>
        <v/>
      </c>
      <c r="BZ1284" s="178" t="str">
        <f t="shared" si="553"/>
        <v/>
      </c>
      <c r="CA1284" s="178" t="str">
        <f t="shared" si="553"/>
        <v/>
      </c>
      <c r="CB1284" s="178" t="str">
        <f t="shared" si="553"/>
        <v/>
      </c>
      <c r="CC1284" s="178" t="str">
        <f t="shared" si="553"/>
        <v/>
      </c>
      <c r="CD1284" s="178" t="str">
        <f t="shared" si="553"/>
        <v/>
      </c>
      <c r="CE1284" s="178" t="str">
        <f t="shared" si="553"/>
        <v/>
      </c>
      <c r="CF1284" s="178" t="str">
        <f t="shared" si="553"/>
        <v/>
      </c>
      <c r="CG1284" s="178" t="str">
        <f t="shared" si="553"/>
        <v/>
      </c>
      <c r="CH1284" s="178" t="str">
        <f t="shared" si="553"/>
        <v/>
      </c>
      <c r="CI1284" s="178" t="str">
        <f t="shared" si="553"/>
        <v/>
      </c>
      <c r="CJ1284" s="178"/>
      <c r="CK1284" s="50" t="s">
        <v>172</v>
      </c>
    </row>
    <row r="1285" spans="1:89" s="152" customFormat="1" ht="15" customHeight="1">
      <c r="B1285" s="172"/>
      <c r="C1285" s="120"/>
      <c r="F1285" s="235"/>
      <c r="G1285" s="235"/>
      <c r="H1285" s="235"/>
      <c r="I1285" s="235"/>
      <c r="J1285" s="235"/>
      <c r="K1285" s="235"/>
      <c r="L1285" s="235"/>
      <c r="M1285" s="235"/>
      <c r="N1285" s="235"/>
      <c r="O1285" s="235"/>
      <c r="P1285" s="235"/>
      <c r="Q1285" s="235"/>
      <c r="R1285" s="235"/>
      <c r="S1285" s="235"/>
      <c r="T1285" s="235"/>
      <c r="U1285" s="235"/>
      <c r="V1285" s="235"/>
      <c r="W1285" s="235"/>
      <c r="X1285" s="235"/>
      <c r="Y1285" s="235"/>
      <c r="Z1285" s="235"/>
      <c r="AA1285" s="235"/>
      <c r="AB1285" s="235"/>
      <c r="AC1285" s="235"/>
      <c r="AD1285" s="235"/>
      <c r="AE1285" s="235"/>
      <c r="AF1285" s="235"/>
      <c r="AG1285" s="235"/>
      <c r="AH1285" s="235"/>
      <c r="AI1285" s="235"/>
      <c r="AJ1285" s="235"/>
      <c r="AK1285" s="235"/>
      <c r="AL1285" s="235"/>
      <c r="AM1285" s="235"/>
      <c r="AN1285" s="235"/>
      <c r="AO1285" s="235"/>
      <c r="AP1285" s="235"/>
      <c r="AQ1285" s="235"/>
      <c r="AR1285" s="235"/>
      <c r="AS1285" s="235"/>
      <c r="AT1285" s="235"/>
      <c r="AU1285" s="235"/>
      <c r="AV1285" s="235"/>
      <c r="AW1285" s="235"/>
      <c r="AX1285" s="235"/>
      <c r="AY1285" s="235"/>
      <c r="AZ1285" s="235"/>
      <c r="BA1285" s="235"/>
      <c r="BB1285" s="235"/>
      <c r="BC1285" s="235"/>
      <c r="BD1285" s="235"/>
      <c r="BE1285" s="235"/>
      <c r="BF1285" s="235"/>
      <c r="BG1285" s="235"/>
      <c r="BH1285" s="235"/>
      <c r="BI1285" s="235"/>
      <c r="BJ1285" s="235"/>
      <c r="BK1285" s="235"/>
      <c r="BL1285" s="235"/>
      <c r="BM1285" s="235"/>
      <c r="BN1285" s="235"/>
      <c r="BO1285" s="235"/>
      <c r="BP1285" s="235"/>
      <c r="BQ1285" s="235"/>
      <c r="BR1285" s="235"/>
      <c r="BS1285" s="235"/>
      <c r="BT1285" s="235"/>
      <c r="BU1285" s="235"/>
      <c r="BV1285" s="235"/>
      <c r="BW1285" s="235"/>
      <c r="BX1285" s="235"/>
      <c r="BY1285" s="235"/>
      <c r="BZ1285" s="235"/>
      <c r="CA1285" s="235"/>
      <c r="CB1285" s="235"/>
      <c r="CC1285" s="235"/>
      <c r="CD1285" s="235"/>
      <c r="CE1285" s="235"/>
      <c r="CF1285" s="235"/>
      <c r="CG1285" s="235"/>
      <c r="CH1285" s="235"/>
      <c r="CI1285" s="235"/>
      <c r="CJ1285" s="235"/>
      <c r="CK1285" s="50" t="s">
        <v>172</v>
      </c>
    </row>
    <row r="1286" spans="1:89" s="152" customFormat="1" ht="15" customHeight="1">
      <c r="B1286" s="172"/>
      <c r="C1286" s="161" t="str">
        <f>C1271&amp;" Repayment"</f>
        <v>Land Loan Repayment</v>
      </c>
      <c r="D1286" s="189"/>
      <c r="E1286" s="190"/>
      <c r="F1286" s="189"/>
      <c r="G1286" s="188"/>
      <c r="H1286" s="188"/>
      <c r="I1286" s="188"/>
      <c r="J1286" s="188"/>
      <c r="K1286" s="188"/>
      <c r="L1286" s="188"/>
      <c r="M1286" s="188"/>
      <c r="N1286" s="188"/>
      <c r="O1286" s="188"/>
      <c r="P1286" s="188"/>
      <c r="Q1286" s="188"/>
      <c r="R1286" s="188"/>
      <c r="S1286" s="188"/>
      <c r="T1286" s="188"/>
      <c r="U1286" s="188"/>
      <c r="V1286" s="188"/>
      <c r="W1286" s="188"/>
      <c r="X1286" s="188"/>
      <c r="Y1286" s="188"/>
      <c r="Z1286" s="188"/>
      <c r="AA1286" s="188"/>
      <c r="AB1286" s="188"/>
      <c r="AC1286" s="188"/>
      <c r="AD1286" s="188"/>
      <c r="AE1286" s="188"/>
      <c r="AF1286" s="188"/>
      <c r="AG1286" s="188"/>
      <c r="AH1286" s="188"/>
      <c r="AI1286" s="188"/>
      <c r="AJ1286" s="188"/>
      <c r="AK1286" s="188"/>
      <c r="AL1286" s="188"/>
      <c r="AM1286" s="188"/>
      <c r="AN1286" s="188"/>
      <c r="AO1286" s="188"/>
      <c r="AP1286" s="188"/>
      <c r="AQ1286" s="188"/>
      <c r="AR1286" s="188"/>
      <c r="AS1286" s="188"/>
      <c r="AT1286" s="188"/>
      <c r="AU1286" s="188"/>
      <c r="AV1286" s="188"/>
      <c r="AW1286" s="188"/>
      <c r="AX1286" s="188"/>
      <c r="AY1286" s="188"/>
      <c r="AZ1286" s="188"/>
      <c r="BA1286" s="188"/>
      <c r="BB1286" s="188"/>
      <c r="BC1286" s="188"/>
      <c r="BD1286" s="188"/>
      <c r="BE1286" s="188"/>
      <c r="BF1286" s="188"/>
      <c r="BG1286" s="188"/>
      <c r="BH1286" s="188"/>
      <c r="BI1286" s="188"/>
      <c r="BJ1286" s="188"/>
      <c r="BK1286" s="188"/>
      <c r="BL1286" s="188"/>
      <c r="BM1286" s="188"/>
      <c r="BN1286" s="188"/>
      <c r="BO1286" s="188"/>
      <c r="BP1286" s="188"/>
      <c r="BQ1286" s="188"/>
      <c r="BR1286" s="188"/>
      <c r="BS1286" s="188"/>
      <c r="BT1286" s="188"/>
      <c r="BU1286" s="188"/>
      <c r="BV1286" s="188"/>
      <c r="BW1286" s="188"/>
      <c r="BX1286" s="188"/>
      <c r="BY1286" s="188"/>
      <c r="BZ1286" s="188"/>
      <c r="CA1286" s="188"/>
      <c r="CB1286" s="188"/>
      <c r="CC1286" s="188"/>
      <c r="CD1286" s="188"/>
      <c r="CE1286" s="188"/>
      <c r="CF1286" s="188"/>
      <c r="CG1286" s="188"/>
      <c r="CH1286" s="188"/>
      <c r="CI1286" s="188"/>
      <c r="CJ1286" s="188"/>
      <c r="CK1286" s="50" t="s">
        <v>172</v>
      </c>
    </row>
    <row r="1287" spans="1:89" s="152" customFormat="1" ht="15" customHeight="1">
      <c r="B1287" s="172"/>
      <c r="C1287" s="30"/>
      <c r="D1287" s="155"/>
      <c r="E1287" s="15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50" t="s">
        <v>172</v>
      </c>
    </row>
    <row r="1288" spans="1:89" s="152" customFormat="1" ht="15" customHeight="1">
      <c r="B1288" s="172"/>
      <c r="C1288" s="217" t="str">
        <f>D1277&amp;" Debt Assumptions"</f>
        <v>Period Debt Assumptions</v>
      </c>
      <c r="D1288" s="32" t="s">
        <v>278</v>
      </c>
      <c r="G1288" s="4"/>
      <c r="H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50" t="s">
        <v>172</v>
      </c>
    </row>
    <row r="1289" spans="1:89" s="152" customFormat="1" ht="15" customHeight="1">
      <c r="B1289" s="172"/>
      <c r="C1289" s="184" t="s">
        <v>273</v>
      </c>
      <c r="D1289" s="237" t="s">
        <v>123</v>
      </c>
      <c r="E1289" s="172">
        <f>IF(D1289=F1289,1,0)</f>
        <v>1</v>
      </c>
      <c r="F1289" s="216" t="s">
        <v>123</v>
      </c>
      <c r="G1289" s="216" t="s">
        <v>127</v>
      </c>
      <c r="H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50" t="s">
        <v>172</v>
      </c>
    </row>
    <row r="1290" spans="1:89" s="152" customFormat="1" ht="15" customHeight="1">
      <c r="B1290" s="172"/>
      <c r="C1290" s="184" t="s">
        <v>272</v>
      </c>
      <c r="D1290" s="237" t="s">
        <v>270</v>
      </c>
      <c r="E1290" s="172">
        <f>IF(D1290=F1290,1,IF(D1290=G1290,2,3))</f>
        <v>2</v>
      </c>
      <c r="F1290" s="214" t="s">
        <v>271</v>
      </c>
      <c r="G1290" s="213" t="s">
        <v>270</v>
      </c>
      <c r="H1290" s="212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50" t="s">
        <v>172</v>
      </c>
    </row>
    <row r="1291" spans="1:89" s="152" customFormat="1" ht="15" customHeight="1">
      <c r="B1291" s="172"/>
      <c r="C1291" s="211" t="str">
        <f>IF(D1289="Fixed","If Fixed, Enter Annual Interest Rate"," ")</f>
        <v>If Fixed, Enter Annual Interest Rate</v>
      </c>
      <c r="D1291" s="183">
        <v>0</v>
      </c>
      <c r="E1291" s="172"/>
      <c r="F1291" s="67"/>
      <c r="G1291" s="67"/>
      <c r="H1291" s="67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50" t="s">
        <v>172</v>
      </c>
    </row>
    <row r="1292" spans="1:89" s="152" customFormat="1" ht="15" customHeight="1">
      <c r="B1292" s="172"/>
      <c r="C1292" s="210" t="str">
        <f>IF(D1289="Variable","If variable, enter margin on LIBOR"," ")</f>
        <v xml:space="preserve"> </v>
      </c>
      <c r="D1292" s="183">
        <v>0</v>
      </c>
      <c r="E1292" s="172"/>
      <c r="F1292" s="67"/>
      <c r="G1292" s="67"/>
      <c r="H1292" s="67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50" t="s">
        <v>172</v>
      </c>
    </row>
    <row r="1293" spans="1:89" s="152" customFormat="1" ht="15" customHeight="1">
      <c r="B1293" s="172"/>
      <c r="C1293" s="184" t="s">
        <v>269</v>
      </c>
      <c r="D1293" s="209">
        <v>0</v>
      </c>
      <c r="F1293" s="172"/>
      <c r="G1293" s="67"/>
      <c r="H1293" s="67"/>
      <c r="I1293" s="67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50" t="s">
        <v>172</v>
      </c>
    </row>
    <row r="1294" spans="1:89" s="152" customFormat="1" ht="15" customHeight="1">
      <c r="B1294" s="172"/>
      <c r="C1294" s="184" t="s">
        <v>268</v>
      </c>
      <c r="D1294" s="209">
        <v>0</v>
      </c>
      <c r="F1294" s="172"/>
      <c r="G1294" s="67"/>
      <c r="H1294" s="67"/>
      <c r="I1294" s="67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50" t="s">
        <v>172</v>
      </c>
    </row>
    <row r="1295" spans="1:89" s="152" customFormat="1" ht="15" customHeight="1">
      <c r="B1295" s="172"/>
      <c r="C1295" s="34" t="s">
        <v>267</v>
      </c>
      <c r="D1295" s="282">
        <f>D1293+MIN(D1281:D1282)</f>
        <v>0</v>
      </c>
      <c r="E1295" s="205"/>
      <c r="F1295" s="172"/>
      <c r="G1295" s="67"/>
      <c r="H1295" s="67"/>
      <c r="I1295" s="67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50" t="s">
        <v>172</v>
      </c>
    </row>
    <row r="1296" spans="1:89" s="152" customFormat="1" ht="15" customHeight="1">
      <c r="B1296" s="172"/>
      <c r="C1296" s="207" t="s">
        <v>13</v>
      </c>
      <c r="D1296" s="206">
        <f>IF(D1295="","",INDEX($F$16:$CI$17,1,MATCH(D1295,$F$17:$CI$17,1)))</f>
        <v>42094</v>
      </c>
      <c r="E1296" s="205"/>
      <c r="F1296" s="172"/>
      <c r="G1296" s="67"/>
      <c r="H1296" s="67"/>
      <c r="I1296" s="67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50" t="s">
        <v>172</v>
      </c>
    </row>
    <row r="1297" spans="1:89" s="152" customFormat="1" ht="15" customHeight="1">
      <c r="B1297" s="172"/>
      <c r="C1297" s="34" t="s">
        <v>266</v>
      </c>
      <c r="D1297" s="282">
        <f>D1295+D1294</f>
        <v>0</v>
      </c>
      <c r="E1297" s="205"/>
      <c r="F1297" s="172"/>
      <c r="G1297" s="67"/>
      <c r="H1297" s="67"/>
      <c r="I1297" s="67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50" t="s">
        <v>172</v>
      </c>
    </row>
    <row r="1298" spans="1:89" s="152" customFormat="1" ht="15" customHeight="1">
      <c r="B1298" s="172"/>
      <c r="C1298" s="207" t="s">
        <v>13</v>
      </c>
      <c r="D1298" s="206">
        <f>IF(D1297="","",INDEX($F$16:$CI$17,1,MATCH(D1297,$F$17:$CI$17,1)))</f>
        <v>42094</v>
      </c>
      <c r="E1298" s="205"/>
      <c r="F1298" s="172"/>
      <c r="G1298" s="67"/>
      <c r="H1298" s="67"/>
      <c r="I1298" s="67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50" t="s">
        <v>172</v>
      </c>
    </row>
    <row r="1299" spans="1:89" s="152" customFormat="1" ht="15" customHeight="1">
      <c r="B1299" s="172"/>
      <c r="C1299" s="184" t="s">
        <v>265</v>
      </c>
      <c r="D1299" s="204">
        <f>D1297-D1295+1</f>
        <v>1</v>
      </c>
      <c r="F1299" s="172"/>
      <c r="G1299" s="67"/>
      <c r="H1299" s="67"/>
      <c r="I1299" s="67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50" t="s">
        <v>172</v>
      </c>
    </row>
    <row r="1300" spans="1:89" s="152" customFormat="1" ht="15" customHeight="1">
      <c r="B1300" s="172"/>
      <c r="F1300" s="172"/>
      <c r="G1300" s="67"/>
      <c r="H1300" s="67"/>
      <c r="I1300" s="67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50" t="s">
        <v>172</v>
      </c>
    </row>
    <row r="1301" spans="1:89" s="152" customFormat="1" ht="15" customHeight="1">
      <c r="B1301" s="172"/>
      <c r="C1301" s="184" t="s">
        <v>246</v>
      </c>
      <c r="D1301" s="183">
        <v>0</v>
      </c>
      <c r="F1301" s="172"/>
      <c r="G1301" s="67"/>
      <c r="H1301" s="67"/>
      <c r="I1301" s="67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50" t="s">
        <v>172</v>
      </c>
    </row>
    <row r="1302" spans="1:89" s="152" customFormat="1" ht="15" customHeight="1">
      <c r="B1302" s="172"/>
      <c r="C1302" s="184" t="s">
        <v>255</v>
      </c>
      <c r="D1302" s="203">
        <v>0</v>
      </c>
      <c r="F1302" s="172"/>
      <c r="G1302" s="67"/>
      <c r="H1302" s="67"/>
      <c r="I1302" s="67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50" t="s">
        <v>172</v>
      </c>
    </row>
    <row r="1303" spans="1:89" s="152" customFormat="1" ht="15" customHeight="1">
      <c r="B1303" s="172"/>
      <c r="C1303" s="184" t="s">
        <v>245</v>
      </c>
      <c r="D1303" s="183">
        <v>0</v>
      </c>
      <c r="F1303" s="172"/>
      <c r="G1303" s="67"/>
      <c r="H1303" s="67"/>
      <c r="I1303" s="67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50" t="s">
        <v>172</v>
      </c>
    </row>
    <row r="1304" spans="1:89" s="152" customFormat="1" ht="15" customHeight="1">
      <c r="B1304" s="172"/>
      <c r="F1304" s="172"/>
      <c r="G1304" s="67"/>
      <c r="H1304" s="67"/>
      <c r="I1304" s="67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50" t="s">
        <v>172</v>
      </c>
    </row>
    <row r="1305" spans="1:89" s="152" customFormat="1" ht="15" customHeight="1">
      <c r="B1305" s="172"/>
      <c r="C1305" s="202" t="str">
        <f>C1286</f>
        <v>Land Loan Repayment</v>
      </c>
      <c r="D1305" s="201"/>
      <c r="E1305" s="201"/>
      <c r="F1305" s="201"/>
      <c r="G1305" s="201"/>
      <c r="H1305" s="201"/>
      <c r="I1305" s="201"/>
      <c r="J1305" s="201"/>
      <c r="K1305" s="201"/>
      <c r="L1305" s="201"/>
      <c r="M1305" s="201"/>
      <c r="N1305" s="201"/>
      <c r="O1305" s="201"/>
      <c r="P1305" s="201"/>
      <c r="Q1305" s="201"/>
      <c r="R1305" s="201"/>
      <c r="S1305" s="201"/>
      <c r="T1305" s="201"/>
      <c r="U1305" s="201"/>
      <c r="V1305" s="201"/>
      <c r="W1305" s="201"/>
      <c r="X1305" s="201"/>
      <c r="Y1305" s="201"/>
      <c r="Z1305" s="201"/>
      <c r="AA1305" s="201"/>
      <c r="AB1305" s="201"/>
      <c r="AC1305" s="201"/>
      <c r="AD1305" s="201"/>
      <c r="AE1305" s="201"/>
      <c r="AF1305" s="201"/>
      <c r="AG1305" s="201"/>
      <c r="AH1305" s="201"/>
      <c r="AI1305" s="201"/>
      <c r="AJ1305" s="201"/>
      <c r="AK1305" s="201"/>
      <c r="AL1305" s="201"/>
      <c r="AM1305" s="201"/>
      <c r="AN1305" s="201"/>
      <c r="AO1305" s="201"/>
      <c r="AP1305" s="201"/>
      <c r="AQ1305" s="201"/>
      <c r="AR1305" s="201"/>
      <c r="AS1305" s="201"/>
      <c r="AT1305" s="201"/>
      <c r="AU1305" s="201"/>
      <c r="AV1305" s="201"/>
      <c r="AW1305" s="201"/>
      <c r="AX1305" s="201"/>
      <c r="AY1305" s="201"/>
      <c r="AZ1305" s="201"/>
      <c r="BA1305" s="200"/>
      <c r="BB1305" s="181"/>
      <c r="BC1305" s="181"/>
      <c r="BD1305" s="181"/>
      <c r="BE1305" s="181"/>
      <c r="BF1305" s="181"/>
      <c r="BG1305" s="181"/>
      <c r="BH1305" s="181"/>
      <c r="BI1305" s="181"/>
      <c r="BJ1305" s="181"/>
      <c r="BK1305" s="181"/>
      <c r="BL1305" s="181"/>
      <c r="BM1305" s="181"/>
      <c r="BN1305" s="181"/>
      <c r="BO1305" s="181"/>
      <c r="BP1305" s="181"/>
      <c r="BQ1305" s="181"/>
      <c r="BR1305" s="181"/>
      <c r="BS1305" s="181"/>
      <c r="BT1305" s="181"/>
      <c r="BU1305" s="181"/>
      <c r="BV1305" s="181"/>
      <c r="BW1305" s="181"/>
      <c r="BX1305" s="181"/>
      <c r="BY1305" s="181"/>
      <c r="BZ1305" s="181"/>
      <c r="CA1305" s="181"/>
      <c r="CB1305" s="181"/>
      <c r="CC1305" s="181"/>
      <c r="CD1305" s="181"/>
      <c r="CE1305" s="181"/>
      <c r="CF1305" s="181"/>
      <c r="CG1305" s="181"/>
      <c r="CH1305" s="181"/>
      <c r="CI1305" s="181"/>
      <c r="CJ1305" s="181"/>
      <c r="CK1305" s="50" t="s">
        <v>172</v>
      </c>
    </row>
    <row r="1306" spans="1:89" s="152" customFormat="1" ht="15" customHeight="1">
      <c r="B1306" s="172"/>
      <c r="C1306" s="172" t="s">
        <v>264</v>
      </c>
      <c r="D1306" s="197">
        <f>$D$1295</f>
        <v>0</v>
      </c>
      <c r="E1306" s="197">
        <f>$D$1297</f>
        <v>0</v>
      </c>
      <c r="F1306" s="194">
        <f>IF(F$17="","",IF(AND(F$17&gt;=$D1306,F$17&lt;=$E1306),1,0))</f>
        <v>1</v>
      </c>
      <c r="G1306" s="194">
        <f t="shared" ref="G1306:BR1306" si="554">IF(G$17="","",IF(AND(G$17&gt;=$D1306,G$17&lt;=$E1306),F1306+1,0))</f>
        <v>0</v>
      </c>
      <c r="H1306" s="194">
        <f t="shared" si="554"/>
        <v>0</v>
      </c>
      <c r="I1306" s="194">
        <f t="shared" si="554"/>
        <v>0</v>
      </c>
      <c r="J1306" s="194">
        <f t="shared" si="554"/>
        <v>0</v>
      </c>
      <c r="K1306" s="194">
        <f t="shared" si="554"/>
        <v>0</v>
      </c>
      <c r="L1306" s="194">
        <f t="shared" si="554"/>
        <v>0</v>
      </c>
      <c r="M1306" s="194">
        <f t="shared" si="554"/>
        <v>0</v>
      </c>
      <c r="N1306" s="194">
        <f t="shared" si="554"/>
        <v>0</v>
      </c>
      <c r="O1306" s="194">
        <f t="shared" si="554"/>
        <v>0</v>
      </c>
      <c r="P1306" s="194">
        <f t="shared" si="554"/>
        <v>0</v>
      </c>
      <c r="Q1306" s="194">
        <f t="shared" si="554"/>
        <v>0</v>
      </c>
      <c r="R1306" s="194">
        <f t="shared" si="554"/>
        <v>0</v>
      </c>
      <c r="S1306" s="194">
        <f t="shared" si="554"/>
        <v>0</v>
      </c>
      <c r="T1306" s="194">
        <f t="shared" si="554"/>
        <v>0</v>
      </c>
      <c r="U1306" s="194">
        <f t="shared" si="554"/>
        <v>0</v>
      </c>
      <c r="V1306" s="194">
        <f t="shared" si="554"/>
        <v>0</v>
      </c>
      <c r="W1306" s="194">
        <f t="shared" si="554"/>
        <v>0</v>
      </c>
      <c r="X1306" s="194">
        <f t="shared" si="554"/>
        <v>0</v>
      </c>
      <c r="Y1306" s="194">
        <f t="shared" si="554"/>
        <v>0</v>
      </c>
      <c r="Z1306" s="194">
        <f t="shared" si="554"/>
        <v>0</v>
      </c>
      <c r="AA1306" s="194">
        <f t="shared" si="554"/>
        <v>0</v>
      </c>
      <c r="AB1306" s="194">
        <f t="shared" si="554"/>
        <v>0</v>
      </c>
      <c r="AC1306" s="194">
        <f t="shared" si="554"/>
        <v>0</v>
      </c>
      <c r="AD1306" s="194">
        <f t="shared" si="554"/>
        <v>0</v>
      </c>
      <c r="AE1306" s="194">
        <f t="shared" si="554"/>
        <v>0</v>
      </c>
      <c r="AF1306" s="194">
        <f t="shared" si="554"/>
        <v>0</v>
      </c>
      <c r="AG1306" s="194">
        <f t="shared" si="554"/>
        <v>0</v>
      </c>
      <c r="AH1306" s="194">
        <f t="shared" si="554"/>
        <v>0</v>
      </c>
      <c r="AI1306" s="194">
        <f t="shared" si="554"/>
        <v>0</v>
      </c>
      <c r="AJ1306" s="194">
        <f t="shared" si="554"/>
        <v>0</v>
      </c>
      <c r="AK1306" s="194">
        <f t="shared" si="554"/>
        <v>0</v>
      </c>
      <c r="AL1306" s="194">
        <f t="shared" si="554"/>
        <v>0</v>
      </c>
      <c r="AM1306" s="194">
        <f t="shared" si="554"/>
        <v>0</v>
      </c>
      <c r="AN1306" s="194">
        <f t="shared" si="554"/>
        <v>0</v>
      </c>
      <c r="AO1306" s="194">
        <f t="shared" si="554"/>
        <v>0</v>
      </c>
      <c r="AP1306" s="194">
        <f t="shared" si="554"/>
        <v>0</v>
      </c>
      <c r="AQ1306" s="194">
        <f t="shared" si="554"/>
        <v>0</v>
      </c>
      <c r="AR1306" s="194">
        <f t="shared" si="554"/>
        <v>0</v>
      </c>
      <c r="AS1306" s="194">
        <f t="shared" si="554"/>
        <v>0</v>
      </c>
      <c r="AT1306" s="194">
        <f t="shared" si="554"/>
        <v>0</v>
      </c>
      <c r="AU1306" s="194">
        <f t="shared" si="554"/>
        <v>0</v>
      </c>
      <c r="AV1306" s="194">
        <f t="shared" si="554"/>
        <v>0</v>
      </c>
      <c r="AW1306" s="194">
        <f t="shared" si="554"/>
        <v>0</v>
      </c>
      <c r="AX1306" s="194">
        <f t="shared" si="554"/>
        <v>0</v>
      </c>
      <c r="AY1306" s="194">
        <f t="shared" si="554"/>
        <v>0</v>
      </c>
      <c r="AZ1306" s="194">
        <f t="shared" si="554"/>
        <v>0</v>
      </c>
      <c r="BA1306" s="194">
        <f t="shared" si="554"/>
        <v>0</v>
      </c>
      <c r="BB1306" s="194">
        <f t="shared" si="554"/>
        <v>0</v>
      </c>
      <c r="BC1306" s="194">
        <f t="shared" si="554"/>
        <v>0</v>
      </c>
      <c r="BD1306" s="194">
        <f t="shared" si="554"/>
        <v>0</v>
      </c>
      <c r="BE1306" s="194">
        <f t="shared" si="554"/>
        <v>0</v>
      </c>
      <c r="BF1306" s="194">
        <f t="shared" si="554"/>
        <v>0</v>
      </c>
      <c r="BG1306" s="194">
        <f t="shared" si="554"/>
        <v>0</v>
      </c>
      <c r="BH1306" s="194">
        <f t="shared" si="554"/>
        <v>0</v>
      </c>
      <c r="BI1306" s="194">
        <f t="shared" si="554"/>
        <v>0</v>
      </c>
      <c r="BJ1306" s="194">
        <f t="shared" si="554"/>
        <v>0</v>
      </c>
      <c r="BK1306" s="194">
        <f t="shared" si="554"/>
        <v>0</v>
      </c>
      <c r="BL1306" s="194">
        <f t="shared" si="554"/>
        <v>0</v>
      </c>
      <c r="BM1306" s="194">
        <f t="shared" si="554"/>
        <v>0</v>
      </c>
      <c r="BN1306" s="194">
        <f t="shared" si="554"/>
        <v>0</v>
      </c>
      <c r="BO1306" s="194" t="str">
        <f t="shared" si="554"/>
        <v/>
      </c>
      <c r="BP1306" s="194" t="str">
        <f t="shared" si="554"/>
        <v/>
      </c>
      <c r="BQ1306" s="194" t="str">
        <f t="shared" si="554"/>
        <v/>
      </c>
      <c r="BR1306" s="194" t="str">
        <f t="shared" si="554"/>
        <v/>
      </c>
      <c r="BS1306" s="194" t="str">
        <f t="shared" ref="BS1306:CI1306" si="555">IF(BS$17="","",IF(AND(BS$17&gt;=$D1306,BS$17&lt;=$E1306),BR1306+1,0))</f>
        <v/>
      </c>
      <c r="BT1306" s="194" t="str">
        <f t="shared" si="555"/>
        <v/>
      </c>
      <c r="BU1306" s="194" t="str">
        <f t="shared" si="555"/>
        <v/>
      </c>
      <c r="BV1306" s="194" t="str">
        <f t="shared" si="555"/>
        <v/>
      </c>
      <c r="BW1306" s="194" t="str">
        <f t="shared" si="555"/>
        <v/>
      </c>
      <c r="BX1306" s="194" t="str">
        <f t="shared" si="555"/>
        <v/>
      </c>
      <c r="BY1306" s="194" t="str">
        <f t="shared" si="555"/>
        <v/>
      </c>
      <c r="BZ1306" s="194" t="str">
        <f t="shared" si="555"/>
        <v/>
      </c>
      <c r="CA1306" s="194" t="str">
        <f t="shared" si="555"/>
        <v/>
      </c>
      <c r="CB1306" s="194" t="str">
        <f t="shared" si="555"/>
        <v/>
      </c>
      <c r="CC1306" s="194" t="str">
        <f t="shared" si="555"/>
        <v/>
      </c>
      <c r="CD1306" s="194" t="str">
        <f t="shared" si="555"/>
        <v/>
      </c>
      <c r="CE1306" s="194" t="str">
        <f t="shared" si="555"/>
        <v/>
      </c>
      <c r="CF1306" s="194" t="str">
        <f t="shared" si="555"/>
        <v/>
      </c>
      <c r="CG1306" s="194" t="str">
        <f t="shared" si="555"/>
        <v/>
      </c>
      <c r="CH1306" s="194" t="str">
        <f t="shared" si="555"/>
        <v/>
      </c>
      <c r="CI1306" s="194" t="str">
        <f t="shared" si="555"/>
        <v/>
      </c>
      <c r="CK1306" s="50" t="s">
        <v>172</v>
      </c>
    </row>
    <row r="1307" spans="1:89" s="152" customFormat="1" ht="15" customHeight="1">
      <c r="B1307" s="172"/>
      <c r="C1307" s="172" t="s">
        <v>31</v>
      </c>
      <c r="D1307" s="172"/>
      <c r="E1307" s="172"/>
      <c r="F1307" s="199">
        <f t="shared" ref="F1307:AK1307" si="556">IF(F$17="","",IF($E1289=1,(1+$D1291)^(1/(12/$G$9))-1,(1+$D1292)^(1/(12/$G$9))-1+F$1268))</f>
        <v>0</v>
      </c>
      <c r="G1307" s="199">
        <f t="shared" si="556"/>
        <v>0</v>
      </c>
      <c r="H1307" s="199">
        <f t="shared" si="556"/>
        <v>0</v>
      </c>
      <c r="I1307" s="199">
        <f t="shared" si="556"/>
        <v>0</v>
      </c>
      <c r="J1307" s="199">
        <f t="shared" si="556"/>
        <v>0</v>
      </c>
      <c r="K1307" s="199">
        <f t="shared" si="556"/>
        <v>0</v>
      </c>
      <c r="L1307" s="199">
        <f t="shared" si="556"/>
        <v>0</v>
      </c>
      <c r="M1307" s="199">
        <f t="shared" si="556"/>
        <v>0</v>
      </c>
      <c r="N1307" s="199">
        <f t="shared" si="556"/>
        <v>0</v>
      </c>
      <c r="O1307" s="199">
        <f t="shared" si="556"/>
        <v>0</v>
      </c>
      <c r="P1307" s="199">
        <f t="shared" si="556"/>
        <v>0</v>
      </c>
      <c r="Q1307" s="199">
        <f t="shared" si="556"/>
        <v>0</v>
      </c>
      <c r="R1307" s="199">
        <f t="shared" si="556"/>
        <v>0</v>
      </c>
      <c r="S1307" s="199">
        <f t="shared" si="556"/>
        <v>0</v>
      </c>
      <c r="T1307" s="199">
        <f t="shared" si="556"/>
        <v>0</v>
      </c>
      <c r="U1307" s="199">
        <f t="shared" si="556"/>
        <v>0</v>
      </c>
      <c r="V1307" s="199">
        <f t="shared" si="556"/>
        <v>0</v>
      </c>
      <c r="W1307" s="199">
        <f t="shared" si="556"/>
        <v>0</v>
      </c>
      <c r="X1307" s="199">
        <f t="shared" si="556"/>
        <v>0</v>
      </c>
      <c r="Y1307" s="199">
        <f t="shared" si="556"/>
        <v>0</v>
      </c>
      <c r="Z1307" s="199">
        <f t="shared" si="556"/>
        <v>0</v>
      </c>
      <c r="AA1307" s="199">
        <f t="shared" si="556"/>
        <v>0</v>
      </c>
      <c r="AB1307" s="199">
        <f t="shared" si="556"/>
        <v>0</v>
      </c>
      <c r="AC1307" s="199">
        <f t="shared" si="556"/>
        <v>0</v>
      </c>
      <c r="AD1307" s="199">
        <f t="shared" si="556"/>
        <v>0</v>
      </c>
      <c r="AE1307" s="199">
        <f t="shared" si="556"/>
        <v>0</v>
      </c>
      <c r="AF1307" s="199">
        <f t="shared" si="556"/>
        <v>0</v>
      </c>
      <c r="AG1307" s="199">
        <f t="shared" si="556"/>
        <v>0</v>
      </c>
      <c r="AH1307" s="199">
        <f t="shared" si="556"/>
        <v>0</v>
      </c>
      <c r="AI1307" s="199">
        <f t="shared" si="556"/>
        <v>0</v>
      </c>
      <c r="AJ1307" s="199">
        <f t="shared" si="556"/>
        <v>0</v>
      </c>
      <c r="AK1307" s="199">
        <f t="shared" si="556"/>
        <v>0</v>
      </c>
      <c r="AL1307" s="199">
        <f t="shared" ref="AL1307:BQ1307" si="557">IF(AL$17="","",IF($E1289=1,(1+$D1291)^(1/(12/$G$9))-1,(1+$D1292)^(1/(12/$G$9))-1+AL$1268))</f>
        <v>0</v>
      </c>
      <c r="AM1307" s="199">
        <f t="shared" si="557"/>
        <v>0</v>
      </c>
      <c r="AN1307" s="199">
        <f t="shared" si="557"/>
        <v>0</v>
      </c>
      <c r="AO1307" s="199">
        <f t="shared" si="557"/>
        <v>0</v>
      </c>
      <c r="AP1307" s="199">
        <f t="shared" si="557"/>
        <v>0</v>
      </c>
      <c r="AQ1307" s="199">
        <f t="shared" si="557"/>
        <v>0</v>
      </c>
      <c r="AR1307" s="199">
        <f t="shared" si="557"/>
        <v>0</v>
      </c>
      <c r="AS1307" s="199">
        <f t="shared" si="557"/>
        <v>0</v>
      </c>
      <c r="AT1307" s="199">
        <f t="shared" si="557"/>
        <v>0</v>
      </c>
      <c r="AU1307" s="199">
        <f t="shared" si="557"/>
        <v>0</v>
      </c>
      <c r="AV1307" s="199">
        <f t="shared" si="557"/>
        <v>0</v>
      </c>
      <c r="AW1307" s="199">
        <f t="shared" si="557"/>
        <v>0</v>
      </c>
      <c r="AX1307" s="199">
        <f t="shared" si="557"/>
        <v>0</v>
      </c>
      <c r="AY1307" s="199">
        <f t="shared" si="557"/>
        <v>0</v>
      </c>
      <c r="AZ1307" s="199">
        <f t="shared" si="557"/>
        <v>0</v>
      </c>
      <c r="BA1307" s="199">
        <f t="shared" si="557"/>
        <v>0</v>
      </c>
      <c r="BB1307" s="199">
        <f t="shared" si="557"/>
        <v>0</v>
      </c>
      <c r="BC1307" s="199">
        <f t="shared" si="557"/>
        <v>0</v>
      </c>
      <c r="BD1307" s="199">
        <f t="shared" si="557"/>
        <v>0</v>
      </c>
      <c r="BE1307" s="199">
        <f t="shared" si="557"/>
        <v>0</v>
      </c>
      <c r="BF1307" s="199">
        <f t="shared" si="557"/>
        <v>0</v>
      </c>
      <c r="BG1307" s="199">
        <f t="shared" si="557"/>
        <v>0</v>
      </c>
      <c r="BH1307" s="199">
        <f t="shared" si="557"/>
        <v>0</v>
      </c>
      <c r="BI1307" s="199">
        <f t="shared" si="557"/>
        <v>0</v>
      </c>
      <c r="BJ1307" s="199">
        <f t="shared" si="557"/>
        <v>0</v>
      </c>
      <c r="BK1307" s="199">
        <f t="shared" si="557"/>
        <v>0</v>
      </c>
      <c r="BL1307" s="199">
        <f t="shared" si="557"/>
        <v>0</v>
      </c>
      <c r="BM1307" s="199">
        <f t="shared" si="557"/>
        <v>0</v>
      </c>
      <c r="BN1307" s="199">
        <f t="shared" si="557"/>
        <v>0</v>
      </c>
      <c r="BO1307" s="199" t="str">
        <f t="shared" si="557"/>
        <v/>
      </c>
      <c r="BP1307" s="199" t="str">
        <f t="shared" si="557"/>
        <v/>
      </c>
      <c r="BQ1307" s="199" t="str">
        <f t="shared" si="557"/>
        <v/>
      </c>
      <c r="BR1307" s="199" t="str">
        <f t="shared" ref="BR1307:CI1307" si="558">IF(BR$17="","",IF($E1289=1,(1+$D1291)^(1/(12/$G$9))-1,(1+$D1292)^(1/(12/$G$9))-1+BR$1268))</f>
        <v/>
      </c>
      <c r="BS1307" s="199" t="str">
        <f t="shared" si="558"/>
        <v/>
      </c>
      <c r="BT1307" s="199" t="str">
        <f t="shared" si="558"/>
        <v/>
      </c>
      <c r="BU1307" s="199" t="str">
        <f t="shared" si="558"/>
        <v/>
      </c>
      <c r="BV1307" s="199" t="str">
        <f t="shared" si="558"/>
        <v/>
      </c>
      <c r="BW1307" s="199" t="str">
        <f t="shared" si="558"/>
        <v/>
      </c>
      <c r="BX1307" s="199" t="str">
        <f t="shared" si="558"/>
        <v/>
      </c>
      <c r="BY1307" s="199" t="str">
        <f t="shared" si="558"/>
        <v/>
      </c>
      <c r="BZ1307" s="199" t="str">
        <f t="shared" si="558"/>
        <v/>
      </c>
      <c r="CA1307" s="199" t="str">
        <f t="shared" si="558"/>
        <v/>
      </c>
      <c r="CB1307" s="199" t="str">
        <f t="shared" si="558"/>
        <v/>
      </c>
      <c r="CC1307" s="199" t="str">
        <f t="shared" si="558"/>
        <v/>
      </c>
      <c r="CD1307" s="199" t="str">
        <f t="shared" si="558"/>
        <v/>
      </c>
      <c r="CE1307" s="199" t="str">
        <f t="shared" si="558"/>
        <v/>
      </c>
      <c r="CF1307" s="199" t="str">
        <f t="shared" si="558"/>
        <v/>
      </c>
      <c r="CG1307" s="199" t="str">
        <f t="shared" si="558"/>
        <v/>
      </c>
      <c r="CH1307" s="199" t="str">
        <f t="shared" si="558"/>
        <v/>
      </c>
      <c r="CI1307" s="199" t="str">
        <f t="shared" si="558"/>
        <v/>
      </c>
      <c r="CK1307" s="50" t="s">
        <v>172</v>
      </c>
    </row>
    <row r="1308" spans="1:89" s="152" customFormat="1" ht="15" customHeight="1">
      <c r="A1308" s="29"/>
      <c r="B1308" s="172"/>
      <c r="C1308" s="172" t="s">
        <v>263</v>
      </c>
      <c r="D1308" s="172"/>
      <c r="E1308" s="172"/>
      <c r="F1308" s="198">
        <v>0</v>
      </c>
      <c r="G1308" s="193">
        <f t="shared" ref="G1308:BR1308" si="559">IF(G$17="","",F1313)</f>
        <v>0</v>
      </c>
      <c r="H1308" s="193">
        <f t="shared" si="559"/>
        <v>0</v>
      </c>
      <c r="I1308" s="193">
        <f t="shared" si="559"/>
        <v>0</v>
      </c>
      <c r="J1308" s="193">
        <f t="shared" si="559"/>
        <v>0</v>
      </c>
      <c r="K1308" s="193">
        <f t="shared" si="559"/>
        <v>0</v>
      </c>
      <c r="L1308" s="193">
        <f t="shared" si="559"/>
        <v>0</v>
      </c>
      <c r="M1308" s="193">
        <f t="shared" si="559"/>
        <v>0</v>
      </c>
      <c r="N1308" s="193">
        <f t="shared" si="559"/>
        <v>0</v>
      </c>
      <c r="O1308" s="193">
        <f t="shared" si="559"/>
        <v>0</v>
      </c>
      <c r="P1308" s="193">
        <f t="shared" si="559"/>
        <v>0</v>
      </c>
      <c r="Q1308" s="193">
        <f t="shared" si="559"/>
        <v>0</v>
      </c>
      <c r="R1308" s="193">
        <f t="shared" si="559"/>
        <v>0</v>
      </c>
      <c r="S1308" s="193">
        <f t="shared" si="559"/>
        <v>0</v>
      </c>
      <c r="T1308" s="193">
        <f t="shared" si="559"/>
        <v>0</v>
      </c>
      <c r="U1308" s="193">
        <f t="shared" si="559"/>
        <v>0</v>
      </c>
      <c r="V1308" s="193">
        <f t="shared" si="559"/>
        <v>0</v>
      </c>
      <c r="W1308" s="193">
        <f t="shared" si="559"/>
        <v>0</v>
      </c>
      <c r="X1308" s="193">
        <f t="shared" si="559"/>
        <v>0</v>
      </c>
      <c r="Y1308" s="193">
        <f t="shared" si="559"/>
        <v>0</v>
      </c>
      <c r="Z1308" s="193">
        <f t="shared" si="559"/>
        <v>0</v>
      </c>
      <c r="AA1308" s="193">
        <f t="shared" si="559"/>
        <v>0</v>
      </c>
      <c r="AB1308" s="193">
        <f t="shared" si="559"/>
        <v>0</v>
      </c>
      <c r="AC1308" s="193">
        <f t="shared" si="559"/>
        <v>0</v>
      </c>
      <c r="AD1308" s="193">
        <f t="shared" si="559"/>
        <v>0</v>
      </c>
      <c r="AE1308" s="193">
        <f t="shared" si="559"/>
        <v>0</v>
      </c>
      <c r="AF1308" s="193">
        <f t="shared" si="559"/>
        <v>0</v>
      </c>
      <c r="AG1308" s="193">
        <f t="shared" si="559"/>
        <v>0</v>
      </c>
      <c r="AH1308" s="193">
        <f t="shared" si="559"/>
        <v>0</v>
      </c>
      <c r="AI1308" s="193">
        <f t="shared" si="559"/>
        <v>0</v>
      </c>
      <c r="AJ1308" s="193">
        <f t="shared" si="559"/>
        <v>0</v>
      </c>
      <c r="AK1308" s="193">
        <f t="shared" si="559"/>
        <v>0</v>
      </c>
      <c r="AL1308" s="193">
        <f t="shared" si="559"/>
        <v>0</v>
      </c>
      <c r="AM1308" s="193">
        <f t="shared" si="559"/>
        <v>0</v>
      </c>
      <c r="AN1308" s="193">
        <f t="shared" si="559"/>
        <v>0</v>
      </c>
      <c r="AO1308" s="193">
        <f t="shared" si="559"/>
        <v>0</v>
      </c>
      <c r="AP1308" s="193">
        <f t="shared" si="559"/>
        <v>0</v>
      </c>
      <c r="AQ1308" s="193">
        <f t="shared" si="559"/>
        <v>0</v>
      </c>
      <c r="AR1308" s="193">
        <f t="shared" si="559"/>
        <v>0</v>
      </c>
      <c r="AS1308" s="193">
        <f t="shared" si="559"/>
        <v>0</v>
      </c>
      <c r="AT1308" s="193">
        <f t="shared" si="559"/>
        <v>0</v>
      </c>
      <c r="AU1308" s="193">
        <f t="shared" si="559"/>
        <v>0</v>
      </c>
      <c r="AV1308" s="193">
        <f t="shared" si="559"/>
        <v>0</v>
      </c>
      <c r="AW1308" s="193">
        <f t="shared" si="559"/>
        <v>0</v>
      </c>
      <c r="AX1308" s="193">
        <f t="shared" si="559"/>
        <v>0</v>
      </c>
      <c r="AY1308" s="193">
        <f t="shared" si="559"/>
        <v>0</v>
      </c>
      <c r="AZ1308" s="193">
        <f t="shared" si="559"/>
        <v>0</v>
      </c>
      <c r="BA1308" s="193">
        <f t="shared" si="559"/>
        <v>0</v>
      </c>
      <c r="BB1308" s="193">
        <f t="shared" si="559"/>
        <v>0</v>
      </c>
      <c r="BC1308" s="193">
        <f t="shared" si="559"/>
        <v>0</v>
      </c>
      <c r="BD1308" s="193">
        <f t="shared" si="559"/>
        <v>0</v>
      </c>
      <c r="BE1308" s="193">
        <f t="shared" si="559"/>
        <v>0</v>
      </c>
      <c r="BF1308" s="193">
        <f t="shared" si="559"/>
        <v>0</v>
      </c>
      <c r="BG1308" s="193">
        <f t="shared" si="559"/>
        <v>0</v>
      </c>
      <c r="BH1308" s="193">
        <f t="shared" si="559"/>
        <v>0</v>
      </c>
      <c r="BI1308" s="193">
        <f t="shared" si="559"/>
        <v>0</v>
      </c>
      <c r="BJ1308" s="193">
        <f t="shared" si="559"/>
        <v>0</v>
      </c>
      <c r="BK1308" s="193">
        <f t="shared" si="559"/>
        <v>0</v>
      </c>
      <c r="BL1308" s="193">
        <f t="shared" si="559"/>
        <v>0</v>
      </c>
      <c r="BM1308" s="193">
        <f t="shared" si="559"/>
        <v>0</v>
      </c>
      <c r="BN1308" s="193">
        <f t="shared" si="559"/>
        <v>0</v>
      </c>
      <c r="BO1308" s="193" t="str">
        <f t="shared" si="559"/>
        <v/>
      </c>
      <c r="BP1308" s="193" t="str">
        <f t="shared" si="559"/>
        <v/>
      </c>
      <c r="BQ1308" s="193" t="str">
        <f t="shared" si="559"/>
        <v/>
      </c>
      <c r="BR1308" s="193" t="str">
        <f t="shared" si="559"/>
        <v/>
      </c>
      <c r="BS1308" s="193" t="str">
        <f t="shared" ref="BS1308:CI1308" si="560">IF(BS$17="","",BR1313)</f>
        <v/>
      </c>
      <c r="BT1308" s="193" t="str">
        <f t="shared" si="560"/>
        <v/>
      </c>
      <c r="BU1308" s="193" t="str">
        <f t="shared" si="560"/>
        <v/>
      </c>
      <c r="BV1308" s="193" t="str">
        <f t="shared" si="560"/>
        <v/>
      </c>
      <c r="BW1308" s="193" t="str">
        <f t="shared" si="560"/>
        <v/>
      </c>
      <c r="BX1308" s="193" t="str">
        <f t="shared" si="560"/>
        <v/>
      </c>
      <c r="BY1308" s="193" t="str">
        <f t="shared" si="560"/>
        <v/>
      </c>
      <c r="BZ1308" s="193" t="str">
        <f t="shared" si="560"/>
        <v/>
      </c>
      <c r="CA1308" s="193" t="str">
        <f t="shared" si="560"/>
        <v/>
      </c>
      <c r="CB1308" s="193" t="str">
        <f t="shared" si="560"/>
        <v/>
      </c>
      <c r="CC1308" s="193" t="str">
        <f t="shared" si="560"/>
        <v/>
      </c>
      <c r="CD1308" s="193" t="str">
        <f t="shared" si="560"/>
        <v/>
      </c>
      <c r="CE1308" s="193" t="str">
        <f t="shared" si="560"/>
        <v/>
      </c>
      <c r="CF1308" s="193" t="str">
        <f t="shared" si="560"/>
        <v/>
      </c>
      <c r="CG1308" s="193" t="str">
        <f t="shared" si="560"/>
        <v/>
      </c>
      <c r="CH1308" s="193" t="str">
        <f t="shared" si="560"/>
        <v/>
      </c>
      <c r="CI1308" s="193" t="str">
        <f t="shared" si="560"/>
        <v/>
      </c>
      <c r="CK1308" s="50" t="s">
        <v>172</v>
      </c>
    </row>
    <row r="1309" spans="1:89" s="152" customFormat="1" ht="15" customHeight="1">
      <c r="B1309" s="172"/>
      <c r="C1309" s="172" t="s">
        <v>262</v>
      </c>
      <c r="D1309" s="172"/>
      <c r="E1309" s="172"/>
      <c r="F1309" s="192">
        <f t="shared" ref="F1309:AK1309" si="561">IF(F$17="","",IF(F1308&gt;0,IF($E$1290=1,F1310,F1311),0))</f>
        <v>0</v>
      </c>
      <c r="G1309" s="192">
        <f t="shared" si="561"/>
        <v>0</v>
      </c>
      <c r="H1309" s="192">
        <f t="shared" si="561"/>
        <v>0</v>
      </c>
      <c r="I1309" s="192">
        <f t="shared" si="561"/>
        <v>0</v>
      </c>
      <c r="J1309" s="192">
        <f t="shared" si="561"/>
        <v>0</v>
      </c>
      <c r="K1309" s="192">
        <f t="shared" si="561"/>
        <v>0</v>
      </c>
      <c r="L1309" s="192">
        <f t="shared" si="561"/>
        <v>0</v>
      </c>
      <c r="M1309" s="192">
        <f t="shared" si="561"/>
        <v>0</v>
      </c>
      <c r="N1309" s="192">
        <f t="shared" si="561"/>
        <v>0</v>
      </c>
      <c r="O1309" s="192">
        <f t="shared" si="561"/>
        <v>0</v>
      </c>
      <c r="P1309" s="192">
        <f t="shared" si="561"/>
        <v>0</v>
      </c>
      <c r="Q1309" s="192">
        <f t="shared" si="561"/>
        <v>0</v>
      </c>
      <c r="R1309" s="192">
        <f t="shared" si="561"/>
        <v>0</v>
      </c>
      <c r="S1309" s="192">
        <f t="shared" si="561"/>
        <v>0</v>
      </c>
      <c r="T1309" s="192">
        <f t="shared" si="561"/>
        <v>0</v>
      </c>
      <c r="U1309" s="192">
        <f t="shared" si="561"/>
        <v>0</v>
      </c>
      <c r="V1309" s="192">
        <f t="shared" si="561"/>
        <v>0</v>
      </c>
      <c r="W1309" s="192">
        <f t="shared" si="561"/>
        <v>0</v>
      </c>
      <c r="X1309" s="192">
        <f t="shared" si="561"/>
        <v>0</v>
      </c>
      <c r="Y1309" s="192">
        <f t="shared" si="561"/>
        <v>0</v>
      </c>
      <c r="Z1309" s="192">
        <f t="shared" si="561"/>
        <v>0</v>
      </c>
      <c r="AA1309" s="192">
        <f t="shared" si="561"/>
        <v>0</v>
      </c>
      <c r="AB1309" s="192">
        <f t="shared" si="561"/>
        <v>0</v>
      </c>
      <c r="AC1309" s="192">
        <f t="shared" si="561"/>
        <v>0</v>
      </c>
      <c r="AD1309" s="192">
        <f t="shared" si="561"/>
        <v>0</v>
      </c>
      <c r="AE1309" s="192">
        <f t="shared" si="561"/>
        <v>0</v>
      </c>
      <c r="AF1309" s="192">
        <f t="shared" si="561"/>
        <v>0</v>
      </c>
      <c r="AG1309" s="192">
        <f t="shared" si="561"/>
        <v>0</v>
      </c>
      <c r="AH1309" s="192">
        <f t="shared" si="561"/>
        <v>0</v>
      </c>
      <c r="AI1309" s="192">
        <f t="shared" si="561"/>
        <v>0</v>
      </c>
      <c r="AJ1309" s="192">
        <f t="shared" si="561"/>
        <v>0</v>
      </c>
      <c r="AK1309" s="192">
        <f t="shared" si="561"/>
        <v>0</v>
      </c>
      <c r="AL1309" s="192">
        <f t="shared" ref="AL1309:BQ1309" si="562">IF(AL$17="","",IF(AL1308&gt;0,IF($E$1290=1,AL1310,AL1311),0))</f>
        <v>0</v>
      </c>
      <c r="AM1309" s="192">
        <f t="shared" si="562"/>
        <v>0</v>
      </c>
      <c r="AN1309" s="192">
        <f t="shared" si="562"/>
        <v>0</v>
      </c>
      <c r="AO1309" s="192">
        <f t="shared" si="562"/>
        <v>0</v>
      </c>
      <c r="AP1309" s="192">
        <f t="shared" si="562"/>
        <v>0</v>
      </c>
      <c r="AQ1309" s="192">
        <f t="shared" si="562"/>
        <v>0</v>
      </c>
      <c r="AR1309" s="192">
        <f t="shared" si="562"/>
        <v>0</v>
      </c>
      <c r="AS1309" s="192">
        <f t="shared" si="562"/>
        <v>0</v>
      </c>
      <c r="AT1309" s="192">
        <f t="shared" si="562"/>
        <v>0</v>
      </c>
      <c r="AU1309" s="192">
        <f t="shared" si="562"/>
        <v>0</v>
      </c>
      <c r="AV1309" s="192">
        <f t="shared" si="562"/>
        <v>0</v>
      </c>
      <c r="AW1309" s="192">
        <f t="shared" si="562"/>
        <v>0</v>
      </c>
      <c r="AX1309" s="192">
        <f t="shared" si="562"/>
        <v>0</v>
      </c>
      <c r="AY1309" s="192">
        <f t="shared" si="562"/>
        <v>0</v>
      </c>
      <c r="AZ1309" s="192">
        <f t="shared" si="562"/>
        <v>0</v>
      </c>
      <c r="BA1309" s="192">
        <f t="shared" si="562"/>
        <v>0</v>
      </c>
      <c r="BB1309" s="192">
        <f t="shared" si="562"/>
        <v>0</v>
      </c>
      <c r="BC1309" s="192">
        <f t="shared" si="562"/>
        <v>0</v>
      </c>
      <c r="BD1309" s="192">
        <f t="shared" si="562"/>
        <v>0</v>
      </c>
      <c r="BE1309" s="192">
        <f t="shared" si="562"/>
        <v>0</v>
      </c>
      <c r="BF1309" s="192">
        <f t="shared" si="562"/>
        <v>0</v>
      </c>
      <c r="BG1309" s="192">
        <f t="shared" si="562"/>
        <v>0</v>
      </c>
      <c r="BH1309" s="192">
        <f t="shared" si="562"/>
        <v>0</v>
      </c>
      <c r="BI1309" s="192">
        <f t="shared" si="562"/>
        <v>0</v>
      </c>
      <c r="BJ1309" s="192">
        <f t="shared" si="562"/>
        <v>0</v>
      </c>
      <c r="BK1309" s="192">
        <f t="shared" si="562"/>
        <v>0</v>
      </c>
      <c r="BL1309" s="192">
        <f t="shared" si="562"/>
        <v>0</v>
      </c>
      <c r="BM1309" s="192">
        <f t="shared" si="562"/>
        <v>0</v>
      </c>
      <c r="BN1309" s="192">
        <f t="shared" si="562"/>
        <v>0</v>
      </c>
      <c r="BO1309" s="192" t="str">
        <f t="shared" si="562"/>
        <v/>
      </c>
      <c r="BP1309" s="192" t="str">
        <f t="shared" si="562"/>
        <v/>
      </c>
      <c r="BQ1309" s="192" t="str">
        <f t="shared" si="562"/>
        <v/>
      </c>
      <c r="BR1309" s="192" t="str">
        <f t="shared" ref="BR1309:CI1309" si="563">IF(BR$17="","",IF(BR1308&gt;0,IF($E$1290=1,BR1310,BR1311),0))</f>
        <v/>
      </c>
      <c r="BS1309" s="192" t="str">
        <f t="shared" si="563"/>
        <v/>
      </c>
      <c r="BT1309" s="192" t="str">
        <f t="shared" si="563"/>
        <v/>
      </c>
      <c r="BU1309" s="192" t="str">
        <f t="shared" si="563"/>
        <v/>
      </c>
      <c r="BV1309" s="192" t="str">
        <f t="shared" si="563"/>
        <v/>
      </c>
      <c r="BW1309" s="192" t="str">
        <f t="shared" si="563"/>
        <v/>
      </c>
      <c r="BX1309" s="192" t="str">
        <f t="shared" si="563"/>
        <v/>
      </c>
      <c r="BY1309" s="192" t="str">
        <f t="shared" si="563"/>
        <v/>
      </c>
      <c r="BZ1309" s="192" t="str">
        <f t="shared" si="563"/>
        <v/>
      </c>
      <c r="CA1309" s="192" t="str">
        <f t="shared" si="563"/>
        <v/>
      </c>
      <c r="CB1309" s="192" t="str">
        <f t="shared" si="563"/>
        <v/>
      </c>
      <c r="CC1309" s="192" t="str">
        <f t="shared" si="563"/>
        <v/>
      </c>
      <c r="CD1309" s="192" t="str">
        <f t="shared" si="563"/>
        <v/>
      </c>
      <c r="CE1309" s="192" t="str">
        <f t="shared" si="563"/>
        <v/>
      </c>
      <c r="CF1309" s="192" t="str">
        <f t="shared" si="563"/>
        <v/>
      </c>
      <c r="CG1309" s="192" t="str">
        <f t="shared" si="563"/>
        <v/>
      </c>
      <c r="CH1309" s="192" t="str">
        <f t="shared" si="563"/>
        <v/>
      </c>
      <c r="CI1309" s="192" t="str">
        <f t="shared" si="563"/>
        <v/>
      </c>
      <c r="CK1309" s="50" t="s">
        <v>172</v>
      </c>
    </row>
    <row r="1310" spans="1:89" s="152" customFormat="1" ht="15" customHeight="1">
      <c r="B1310" s="172"/>
      <c r="C1310" s="172" t="s">
        <v>261</v>
      </c>
      <c r="D1310" s="197">
        <f>$D$1295</f>
        <v>0</v>
      </c>
      <c r="E1310" s="197">
        <f>$D$1297</f>
        <v>0</v>
      </c>
      <c r="F1310" s="192">
        <f t="shared" ref="F1310:BQ1310" si="564">IF(F$17="","",IF(F$17=$E1310,F1308,0))</f>
        <v>0</v>
      </c>
      <c r="G1310" s="192">
        <f t="shared" si="564"/>
        <v>0</v>
      </c>
      <c r="H1310" s="192">
        <f t="shared" si="564"/>
        <v>0</v>
      </c>
      <c r="I1310" s="192">
        <f t="shared" si="564"/>
        <v>0</v>
      </c>
      <c r="J1310" s="192">
        <f t="shared" si="564"/>
        <v>0</v>
      </c>
      <c r="K1310" s="192">
        <f t="shared" si="564"/>
        <v>0</v>
      </c>
      <c r="L1310" s="192">
        <f t="shared" si="564"/>
        <v>0</v>
      </c>
      <c r="M1310" s="192">
        <f t="shared" si="564"/>
        <v>0</v>
      </c>
      <c r="N1310" s="192">
        <f t="shared" si="564"/>
        <v>0</v>
      </c>
      <c r="O1310" s="192">
        <f t="shared" si="564"/>
        <v>0</v>
      </c>
      <c r="P1310" s="192">
        <f t="shared" si="564"/>
        <v>0</v>
      </c>
      <c r="Q1310" s="192">
        <f t="shared" si="564"/>
        <v>0</v>
      </c>
      <c r="R1310" s="192">
        <f t="shared" si="564"/>
        <v>0</v>
      </c>
      <c r="S1310" s="192">
        <f t="shared" si="564"/>
        <v>0</v>
      </c>
      <c r="T1310" s="192">
        <f t="shared" si="564"/>
        <v>0</v>
      </c>
      <c r="U1310" s="192">
        <f t="shared" si="564"/>
        <v>0</v>
      </c>
      <c r="V1310" s="192">
        <f t="shared" si="564"/>
        <v>0</v>
      </c>
      <c r="W1310" s="192">
        <f t="shared" si="564"/>
        <v>0</v>
      </c>
      <c r="X1310" s="192">
        <f t="shared" si="564"/>
        <v>0</v>
      </c>
      <c r="Y1310" s="192">
        <f t="shared" si="564"/>
        <v>0</v>
      </c>
      <c r="Z1310" s="192">
        <f t="shared" si="564"/>
        <v>0</v>
      </c>
      <c r="AA1310" s="192">
        <f t="shared" si="564"/>
        <v>0</v>
      </c>
      <c r="AB1310" s="192">
        <f t="shared" si="564"/>
        <v>0</v>
      </c>
      <c r="AC1310" s="192">
        <f t="shared" si="564"/>
        <v>0</v>
      </c>
      <c r="AD1310" s="192">
        <f t="shared" si="564"/>
        <v>0</v>
      </c>
      <c r="AE1310" s="192">
        <f t="shared" si="564"/>
        <v>0</v>
      </c>
      <c r="AF1310" s="192">
        <f t="shared" si="564"/>
        <v>0</v>
      </c>
      <c r="AG1310" s="192">
        <f t="shared" si="564"/>
        <v>0</v>
      </c>
      <c r="AH1310" s="192">
        <f t="shared" si="564"/>
        <v>0</v>
      </c>
      <c r="AI1310" s="192">
        <f t="shared" si="564"/>
        <v>0</v>
      </c>
      <c r="AJ1310" s="192">
        <f t="shared" si="564"/>
        <v>0</v>
      </c>
      <c r="AK1310" s="192">
        <f t="shared" si="564"/>
        <v>0</v>
      </c>
      <c r="AL1310" s="192">
        <f t="shared" si="564"/>
        <v>0</v>
      </c>
      <c r="AM1310" s="192">
        <f t="shared" si="564"/>
        <v>0</v>
      </c>
      <c r="AN1310" s="192">
        <f t="shared" si="564"/>
        <v>0</v>
      </c>
      <c r="AO1310" s="192">
        <f t="shared" si="564"/>
        <v>0</v>
      </c>
      <c r="AP1310" s="192">
        <f t="shared" si="564"/>
        <v>0</v>
      </c>
      <c r="AQ1310" s="192">
        <f t="shared" si="564"/>
        <v>0</v>
      </c>
      <c r="AR1310" s="192">
        <f t="shared" si="564"/>
        <v>0</v>
      </c>
      <c r="AS1310" s="192">
        <f t="shared" si="564"/>
        <v>0</v>
      </c>
      <c r="AT1310" s="192">
        <f t="shared" si="564"/>
        <v>0</v>
      </c>
      <c r="AU1310" s="192">
        <f t="shared" si="564"/>
        <v>0</v>
      </c>
      <c r="AV1310" s="192">
        <f t="shared" si="564"/>
        <v>0</v>
      </c>
      <c r="AW1310" s="192">
        <f t="shared" si="564"/>
        <v>0</v>
      </c>
      <c r="AX1310" s="192">
        <f t="shared" si="564"/>
        <v>0</v>
      </c>
      <c r="AY1310" s="192">
        <f t="shared" si="564"/>
        <v>0</v>
      </c>
      <c r="AZ1310" s="192">
        <f t="shared" si="564"/>
        <v>0</v>
      </c>
      <c r="BA1310" s="192">
        <f t="shared" si="564"/>
        <v>0</v>
      </c>
      <c r="BB1310" s="192">
        <f t="shared" si="564"/>
        <v>0</v>
      </c>
      <c r="BC1310" s="192">
        <f t="shared" si="564"/>
        <v>0</v>
      </c>
      <c r="BD1310" s="192">
        <f t="shared" si="564"/>
        <v>0</v>
      </c>
      <c r="BE1310" s="192">
        <f t="shared" si="564"/>
        <v>0</v>
      </c>
      <c r="BF1310" s="192">
        <f t="shared" si="564"/>
        <v>0</v>
      </c>
      <c r="BG1310" s="192">
        <f t="shared" si="564"/>
        <v>0</v>
      </c>
      <c r="BH1310" s="192">
        <f t="shared" si="564"/>
        <v>0</v>
      </c>
      <c r="BI1310" s="192">
        <f t="shared" si="564"/>
        <v>0</v>
      </c>
      <c r="BJ1310" s="192">
        <f t="shared" si="564"/>
        <v>0</v>
      </c>
      <c r="BK1310" s="192">
        <f t="shared" si="564"/>
        <v>0</v>
      </c>
      <c r="BL1310" s="192">
        <f t="shared" si="564"/>
        <v>0</v>
      </c>
      <c r="BM1310" s="192">
        <f t="shared" si="564"/>
        <v>0</v>
      </c>
      <c r="BN1310" s="192">
        <f t="shared" si="564"/>
        <v>0</v>
      </c>
      <c r="BO1310" s="192" t="str">
        <f t="shared" si="564"/>
        <v/>
      </c>
      <c r="BP1310" s="192" t="str">
        <f t="shared" si="564"/>
        <v/>
      </c>
      <c r="BQ1310" s="192" t="str">
        <f t="shared" si="564"/>
        <v/>
      </c>
      <c r="BR1310" s="192" t="str">
        <f t="shared" ref="BR1310:CI1310" si="565">IF(BR$17="","",IF(BR$17=$E1310,BR1308,0))</f>
        <v/>
      </c>
      <c r="BS1310" s="192" t="str">
        <f t="shared" si="565"/>
        <v/>
      </c>
      <c r="BT1310" s="192" t="str">
        <f t="shared" si="565"/>
        <v/>
      </c>
      <c r="BU1310" s="192" t="str">
        <f t="shared" si="565"/>
        <v/>
      </c>
      <c r="BV1310" s="192" t="str">
        <f t="shared" si="565"/>
        <v/>
      </c>
      <c r="BW1310" s="192" t="str">
        <f t="shared" si="565"/>
        <v/>
      </c>
      <c r="BX1310" s="192" t="str">
        <f t="shared" si="565"/>
        <v/>
      </c>
      <c r="BY1310" s="192" t="str">
        <f t="shared" si="565"/>
        <v/>
      </c>
      <c r="BZ1310" s="192" t="str">
        <f t="shared" si="565"/>
        <v/>
      </c>
      <c r="CA1310" s="192" t="str">
        <f t="shared" si="565"/>
        <v/>
      </c>
      <c r="CB1310" s="192" t="str">
        <f t="shared" si="565"/>
        <v/>
      </c>
      <c r="CC1310" s="192" t="str">
        <f t="shared" si="565"/>
        <v/>
      </c>
      <c r="CD1310" s="192" t="str">
        <f t="shared" si="565"/>
        <v/>
      </c>
      <c r="CE1310" s="192" t="str">
        <f t="shared" si="565"/>
        <v/>
      </c>
      <c r="CF1310" s="192" t="str">
        <f t="shared" si="565"/>
        <v/>
      </c>
      <c r="CG1310" s="192" t="str">
        <f t="shared" si="565"/>
        <v/>
      </c>
      <c r="CH1310" s="192" t="str">
        <f t="shared" si="565"/>
        <v/>
      </c>
      <c r="CI1310" s="192" t="str">
        <f t="shared" si="565"/>
        <v/>
      </c>
      <c r="CK1310" s="50" t="s">
        <v>172</v>
      </c>
    </row>
    <row r="1311" spans="1:89" s="152" customFormat="1" ht="15" customHeight="1">
      <c r="B1311" s="172"/>
      <c r="C1311" s="152" t="s">
        <v>260</v>
      </c>
      <c r="D1311" s="197">
        <f>$D$1295</f>
        <v>0</v>
      </c>
      <c r="E1311" s="197">
        <f>$D$1297</f>
        <v>0</v>
      </c>
      <c r="F1311" s="192">
        <f>IF(F$17="","",IF(AND(F$17&gt;=$D1311,F$17&lt;=$E1311),IF(AND(E1313=0,E1311&gt;0),E1311,F1308/($E1311-$D1311-F1306+2)),0))</f>
        <v>0</v>
      </c>
      <c r="G1311" s="192">
        <f t="shared" ref="G1311:BR1311" si="566">IF(G$17="","",IF(AND(G$17&gt;=$D1311,G$17&lt;=$E1311),IF(AND(F1313=0,F1311&gt;0),F1311,G1308/($E1311-$D1311-G1306+2)),0))</f>
        <v>0</v>
      </c>
      <c r="H1311" s="192">
        <f t="shared" si="566"/>
        <v>0</v>
      </c>
      <c r="I1311" s="192">
        <f t="shared" si="566"/>
        <v>0</v>
      </c>
      <c r="J1311" s="192">
        <f t="shared" si="566"/>
        <v>0</v>
      </c>
      <c r="K1311" s="192">
        <f t="shared" si="566"/>
        <v>0</v>
      </c>
      <c r="L1311" s="192">
        <f t="shared" si="566"/>
        <v>0</v>
      </c>
      <c r="M1311" s="192">
        <f t="shared" si="566"/>
        <v>0</v>
      </c>
      <c r="N1311" s="192">
        <f t="shared" si="566"/>
        <v>0</v>
      </c>
      <c r="O1311" s="192">
        <f t="shared" si="566"/>
        <v>0</v>
      </c>
      <c r="P1311" s="192">
        <f t="shared" si="566"/>
        <v>0</v>
      </c>
      <c r="Q1311" s="192">
        <f t="shared" si="566"/>
        <v>0</v>
      </c>
      <c r="R1311" s="192">
        <f t="shared" si="566"/>
        <v>0</v>
      </c>
      <c r="S1311" s="192">
        <f t="shared" si="566"/>
        <v>0</v>
      </c>
      <c r="T1311" s="192">
        <f t="shared" si="566"/>
        <v>0</v>
      </c>
      <c r="U1311" s="192">
        <f t="shared" si="566"/>
        <v>0</v>
      </c>
      <c r="V1311" s="192">
        <f t="shared" si="566"/>
        <v>0</v>
      </c>
      <c r="W1311" s="192">
        <f t="shared" si="566"/>
        <v>0</v>
      </c>
      <c r="X1311" s="192">
        <f t="shared" si="566"/>
        <v>0</v>
      </c>
      <c r="Y1311" s="192">
        <f t="shared" si="566"/>
        <v>0</v>
      </c>
      <c r="Z1311" s="192">
        <f t="shared" si="566"/>
        <v>0</v>
      </c>
      <c r="AA1311" s="192">
        <f t="shared" si="566"/>
        <v>0</v>
      </c>
      <c r="AB1311" s="192">
        <f t="shared" si="566"/>
        <v>0</v>
      </c>
      <c r="AC1311" s="192">
        <f t="shared" si="566"/>
        <v>0</v>
      </c>
      <c r="AD1311" s="192">
        <f t="shared" si="566"/>
        <v>0</v>
      </c>
      <c r="AE1311" s="192">
        <f t="shared" si="566"/>
        <v>0</v>
      </c>
      <c r="AF1311" s="192">
        <f t="shared" si="566"/>
        <v>0</v>
      </c>
      <c r="AG1311" s="192">
        <f t="shared" si="566"/>
        <v>0</v>
      </c>
      <c r="AH1311" s="192">
        <f t="shared" si="566"/>
        <v>0</v>
      </c>
      <c r="AI1311" s="192">
        <f t="shared" si="566"/>
        <v>0</v>
      </c>
      <c r="AJ1311" s="192">
        <f t="shared" si="566"/>
        <v>0</v>
      </c>
      <c r="AK1311" s="192">
        <f t="shared" si="566"/>
        <v>0</v>
      </c>
      <c r="AL1311" s="192">
        <f t="shared" si="566"/>
        <v>0</v>
      </c>
      <c r="AM1311" s="192">
        <f t="shared" si="566"/>
        <v>0</v>
      </c>
      <c r="AN1311" s="192">
        <f t="shared" si="566"/>
        <v>0</v>
      </c>
      <c r="AO1311" s="192">
        <f t="shared" si="566"/>
        <v>0</v>
      </c>
      <c r="AP1311" s="192">
        <f t="shared" si="566"/>
        <v>0</v>
      </c>
      <c r="AQ1311" s="192">
        <f t="shared" si="566"/>
        <v>0</v>
      </c>
      <c r="AR1311" s="192">
        <f t="shared" si="566"/>
        <v>0</v>
      </c>
      <c r="AS1311" s="192">
        <f t="shared" si="566"/>
        <v>0</v>
      </c>
      <c r="AT1311" s="192">
        <f t="shared" si="566"/>
        <v>0</v>
      </c>
      <c r="AU1311" s="192">
        <f t="shared" si="566"/>
        <v>0</v>
      </c>
      <c r="AV1311" s="192">
        <f t="shared" si="566"/>
        <v>0</v>
      </c>
      <c r="AW1311" s="192">
        <f t="shared" si="566"/>
        <v>0</v>
      </c>
      <c r="AX1311" s="192">
        <f t="shared" si="566"/>
        <v>0</v>
      </c>
      <c r="AY1311" s="192">
        <f t="shared" si="566"/>
        <v>0</v>
      </c>
      <c r="AZ1311" s="192">
        <f t="shared" si="566"/>
        <v>0</v>
      </c>
      <c r="BA1311" s="192">
        <f t="shared" si="566"/>
        <v>0</v>
      </c>
      <c r="BB1311" s="192">
        <f t="shared" si="566"/>
        <v>0</v>
      </c>
      <c r="BC1311" s="192">
        <f t="shared" si="566"/>
        <v>0</v>
      </c>
      <c r="BD1311" s="192">
        <f t="shared" si="566"/>
        <v>0</v>
      </c>
      <c r="BE1311" s="192">
        <f t="shared" si="566"/>
        <v>0</v>
      </c>
      <c r="BF1311" s="192">
        <f t="shared" si="566"/>
        <v>0</v>
      </c>
      <c r="BG1311" s="192">
        <f t="shared" si="566"/>
        <v>0</v>
      </c>
      <c r="BH1311" s="192">
        <f t="shared" si="566"/>
        <v>0</v>
      </c>
      <c r="BI1311" s="192">
        <f t="shared" si="566"/>
        <v>0</v>
      </c>
      <c r="BJ1311" s="192">
        <f t="shared" si="566"/>
        <v>0</v>
      </c>
      <c r="BK1311" s="192">
        <f t="shared" si="566"/>
        <v>0</v>
      </c>
      <c r="BL1311" s="192">
        <f t="shared" si="566"/>
        <v>0</v>
      </c>
      <c r="BM1311" s="192">
        <f t="shared" si="566"/>
        <v>0</v>
      </c>
      <c r="BN1311" s="192">
        <f t="shared" si="566"/>
        <v>0</v>
      </c>
      <c r="BO1311" s="192" t="str">
        <f t="shared" si="566"/>
        <v/>
      </c>
      <c r="BP1311" s="192" t="str">
        <f t="shared" si="566"/>
        <v/>
      </c>
      <c r="BQ1311" s="192" t="str">
        <f t="shared" si="566"/>
        <v/>
      </c>
      <c r="BR1311" s="192" t="str">
        <f t="shared" si="566"/>
        <v/>
      </c>
      <c r="BS1311" s="192" t="str">
        <f t="shared" ref="BS1311:CI1311" si="567">IF(BS$17="","",IF(AND(BS$17&gt;=$D1311,BS$17&lt;=$E1311),IF(AND(BR1313=0,BR1311&gt;0),BR1311,BS1308/($E1311-$D1311-BS1306+2)),0))</f>
        <v/>
      </c>
      <c r="BT1311" s="192" t="str">
        <f t="shared" si="567"/>
        <v/>
      </c>
      <c r="BU1311" s="192" t="str">
        <f t="shared" si="567"/>
        <v/>
      </c>
      <c r="BV1311" s="192" t="str">
        <f t="shared" si="567"/>
        <v/>
      </c>
      <c r="BW1311" s="192" t="str">
        <f t="shared" si="567"/>
        <v/>
      </c>
      <c r="BX1311" s="192" t="str">
        <f t="shared" si="567"/>
        <v/>
      </c>
      <c r="BY1311" s="192" t="str">
        <f t="shared" si="567"/>
        <v/>
      </c>
      <c r="BZ1311" s="192" t="str">
        <f t="shared" si="567"/>
        <v/>
      </c>
      <c r="CA1311" s="192" t="str">
        <f t="shared" si="567"/>
        <v/>
      </c>
      <c r="CB1311" s="192" t="str">
        <f t="shared" si="567"/>
        <v/>
      </c>
      <c r="CC1311" s="192" t="str">
        <f t="shared" si="567"/>
        <v/>
      </c>
      <c r="CD1311" s="192" t="str">
        <f t="shared" si="567"/>
        <v/>
      </c>
      <c r="CE1311" s="192" t="str">
        <f t="shared" si="567"/>
        <v/>
      </c>
      <c r="CF1311" s="192" t="str">
        <f t="shared" si="567"/>
        <v/>
      </c>
      <c r="CG1311" s="192" t="str">
        <f t="shared" si="567"/>
        <v/>
      </c>
      <c r="CH1311" s="192" t="str">
        <f t="shared" si="567"/>
        <v/>
      </c>
      <c r="CI1311" s="192" t="str">
        <f t="shared" si="567"/>
        <v/>
      </c>
      <c r="CK1311" s="50" t="s">
        <v>172</v>
      </c>
    </row>
    <row r="1312" spans="1:89" s="152" customFormat="1" ht="15" customHeight="1">
      <c r="B1312" s="172"/>
      <c r="C1312" s="172" t="s">
        <v>259</v>
      </c>
      <c r="D1312" s="172"/>
      <c r="E1312" s="172"/>
      <c r="F1312" s="192">
        <f t="shared" ref="F1312:BQ1312" si="568">F1283</f>
        <v>0</v>
      </c>
      <c r="G1312" s="192">
        <f t="shared" si="568"/>
        <v>0</v>
      </c>
      <c r="H1312" s="192">
        <f t="shared" si="568"/>
        <v>0</v>
      </c>
      <c r="I1312" s="192">
        <f t="shared" si="568"/>
        <v>0</v>
      </c>
      <c r="J1312" s="192">
        <f t="shared" si="568"/>
        <v>0</v>
      </c>
      <c r="K1312" s="192">
        <f t="shared" si="568"/>
        <v>0</v>
      </c>
      <c r="L1312" s="192">
        <f t="shared" si="568"/>
        <v>0</v>
      </c>
      <c r="M1312" s="192">
        <f t="shared" si="568"/>
        <v>0</v>
      </c>
      <c r="N1312" s="192">
        <f t="shared" si="568"/>
        <v>0</v>
      </c>
      <c r="O1312" s="192">
        <f t="shared" si="568"/>
        <v>0</v>
      </c>
      <c r="P1312" s="192">
        <f t="shared" si="568"/>
        <v>0</v>
      </c>
      <c r="Q1312" s="192">
        <f t="shared" si="568"/>
        <v>0</v>
      </c>
      <c r="R1312" s="192">
        <f t="shared" si="568"/>
        <v>0</v>
      </c>
      <c r="S1312" s="192">
        <f t="shared" si="568"/>
        <v>0</v>
      </c>
      <c r="T1312" s="192">
        <f t="shared" si="568"/>
        <v>0</v>
      </c>
      <c r="U1312" s="192">
        <f t="shared" si="568"/>
        <v>0</v>
      </c>
      <c r="V1312" s="192">
        <f t="shared" si="568"/>
        <v>0</v>
      </c>
      <c r="W1312" s="192">
        <f t="shared" si="568"/>
        <v>0</v>
      </c>
      <c r="X1312" s="192">
        <f t="shared" si="568"/>
        <v>0</v>
      </c>
      <c r="Y1312" s="192">
        <f t="shared" si="568"/>
        <v>0</v>
      </c>
      <c r="Z1312" s="192">
        <f t="shared" si="568"/>
        <v>0</v>
      </c>
      <c r="AA1312" s="192">
        <f t="shared" si="568"/>
        <v>0</v>
      </c>
      <c r="AB1312" s="192">
        <f t="shared" si="568"/>
        <v>0</v>
      </c>
      <c r="AC1312" s="192">
        <f t="shared" si="568"/>
        <v>0</v>
      </c>
      <c r="AD1312" s="192">
        <f t="shared" si="568"/>
        <v>0</v>
      </c>
      <c r="AE1312" s="192">
        <f t="shared" si="568"/>
        <v>0</v>
      </c>
      <c r="AF1312" s="192">
        <f t="shared" si="568"/>
        <v>0</v>
      </c>
      <c r="AG1312" s="192">
        <f t="shared" si="568"/>
        <v>0</v>
      </c>
      <c r="AH1312" s="192">
        <f t="shared" si="568"/>
        <v>0</v>
      </c>
      <c r="AI1312" s="192">
        <f t="shared" si="568"/>
        <v>0</v>
      </c>
      <c r="AJ1312" s="192">
        <f t="shared" si="568"/>
        <v>0</v>
      </c>
      <c r="AK1312" s="192">
        <f t="shared" si="568"/>
        <v>0</v>
      </c>
      <c r="AL1312" s="192">
        <f t="shared" si="568"/>
        <v>0</v>
      </c>
      <c r="AM1312" s="192">
        <f t="shared" si="568"/>
        <v>0</v>
      </c>
      <c r="AN1312" s="192">
        <f t="shared" si="568"/>
        <v>0</v>
      </c>
      <c r="AO1312" s="192">
        <f t="shared" si="568"/>
        <v>0</v>
      </c>
      <c r="AP1312" s="192">
        <f t="shared" si="568"/>
        <v>0</v>
      </c>
      <c r="AQ1312" s="192">
        <f t="shared" si="568"/>
        <v>0</v>
      </c>
      <c r="AR1312" s="192">
        <f t="shared" si="568"/>
        <v>0</v>
      </c>
      <c r="AS1312" s="192">
        <f t="shared" si="568"/>
        <v>0</v>
      </c>
      <c r="AT1312" s="192">
        <f t="shared" si="568"/>
        <v>0</v>
      </c>
      <c r="AU1312" s="192">
        <f t="shared" si="568"/>
        <v>0</v>
      </c>
      <c r="AV1312" s="192">
        <f t="shared" si="568"/>
        <v>0</v>
      </c>
      <c r="AW1312" s="192">
        <f t="shared" si="568"/>
        <v>0</v>
      </c>
      <c r="AX1312" s="192">
        <f t="shared" si="568"/>
        <v>0</v>
      </c>
      <c r="AY1312" s="192">
        <f t="shared" si="568"/>
        <v>0</v>
      </c>
      <c r="AZ1312" s="192">
        <f t="shared" si="568"/>
        <v>0</v>
      </c>
      <c r="BA1312" s="192">
        <f t="shared" si="568"/>
        <v>0</v>
      </c>
      <c r="BB1312" s="192">
        <f t="shared" si="568"/>
        <v>0</v>
      </c>
      <c r="BC1312" s="192">
        <f t="shared" si="568"/>
        <v>0</v>
      </c>
      <c r="BD1312" s="192">
        <f t="shared" si="568"/>
        <v>0</v>
      </c>
      <c r="BE1312" s="192">
        <f t="shared" si="568"/>
        <v>0</v>
      </c>
      <c r="BF1312" s="192">
        <f t="shared" si="568"/>
        <v>0</v>
      </c>
      <c r="BG1312" s="192">
        <f t="shared" si="568"/>
        <v>0</v>
      </c>
      <c r="BH1312" s="192">
        <f t="shared" si="568"/>
        <v>0</v>
      </c>
      <c r="BI1312" s="192">
        <f t="shared" si="568"/>
        <v>0</v>
      </c>
      <c r="BJ1312" s="192">
        <f t="shared" si="568"/>
        <v>0</v>
      </c>
      <c r="BK1312" s="192">
        <f t="shared" si="568"/>
        <v>0</v>
      </c>
      <c r="BL1312" s="192">
        <f t="shared" si="568"/>
        <v>0</v>
      </c>
      <c r="BM1312" s="192">
        <f t="shared" si="568"/>
        <v>0</v>
      </c>
      <c r="BN1312" s="192">
        <f t="shared" si="568"/>
        <v>0</v>
      </c>
      <c r="BO1312" s="192" t="str">
        <f t="shared" si="568"/>
        <v/>
      </c>
      <c r="BP1312" s="192" t="str">
        <f t="shared" si="568"/>
        <v/>
      </c>
      <c r="BQ1312" s="192" t="str">
        <f t="shared" si="568"/>
        <v/>
      </c>
      <c r="BR1312" s="192" t="str">
        <f t="shared" ref="BR1312:CI1312" si="569">BR1283</f>
        <v/>
      </c>
      <c r="BS1312" s="192" t="str">
        <f t="shared" si="569"/>
        <v/>
      </c>
      <c r="BT1312" s="192" t="str">
        <f t="shared" si="569"/>
        <v/>
      </c>
      <c r="BU1312" s="192" t="str">
        <f t="shared" si="569"/>
        <v/>
      </c>
      <c r="BV1312" s="192" t="str">
        <f t="shared" si="569"/>
        <v/>
      </c>
      <c r="BW1312" s="192" t="str">
        <f t="shared" si="569"/>
        <v/>
      </c>
      <c r="BX1312" s="192" t="str">
        <f t="shared" si="569"/>
        <v/>
      </c>
      <c r="BY1312" s="192" t="str">
        <f t="shared" si="569"/>
        <v/>
      </c>
      <c r="BZ1312" s="192" t="str">
        <f t="shared" si="569"/>
        <v/>
      </c>
      <c r="CA1312" s="192" t="str">
        <f t="shared" si="569"/>
        <v/>
      </c>
      <c r="CB1312" s="192" t="str">
        <f t="shared" si="569"/>
        <v/>
      </c>
      <c r="CC1312" s="192" t="str">
        <f t="shared" si="569"/>
        <v/>
      </c>
      <c r="CD1312" s="192" t="str">
        <f t="shared" si="569"/>
        <v/>
      </c>
      <c r="CE1312" s="192" t="str">
        <f t="shared" si="569"/>
        <v/>
      </c>
      <c r="CF1312" s="192" t="str">
        <f t="shared" si="569"/>
        <v/>
      </c>
      <c r="CG1312" s="192" t="str">
        <f t="shared" si="569"/>
        <v/>
      </c>
      <c r="CH1312" s="192" t="str">
        <f t="shared" si="569"/>
        <v/>
      </c>
      <c r="CI1312" s="192" t="str">
        <f t="shared" si="569"/>
        <v/>
      </c>
      <c r="CJ1312" s="181"/>
      <c r="CK1312" s="50" t="s">
        <v>172</v>
      </c>
    </row>
    <row r="1313" spans="1:89" s="152" customFormat="1" ht="15" customHeight="1">
      <c r="B1313" s="172"/>
      <c r="C1313" s="175" t="s">
        <v>258</v>
      </c>
      <c r="D1313" s="175"/>
      <c r="E1313" s="175"/>
      <c r="F1313" s="174">
        <f t="shared" ref="F1313:BQ1313" si="570">IF(F$17="","",F1308-F1309+F1312)</f>
        <v>0</v>
      </c>
      <c r="G1313" s="174">
        <f t="shared" si="570"/>
        <v>0</v>
      </c>
      <c r="H1313" s="174">
        <f t="shared" si="570"/>
        <v>0</v>
      </c>
      <c r="I1313" s="174">
        <f t="shared" si="570"/>
        <v>0</v>
      </c>
      <c r="J1313" s="174">
        <f t="shared" si="570"/>
        <v>0</v>
      </c>
      <c r="K1313" s="174">
        <f t="shared" si="570"/>
        <v>0</v>
      </c>
      <c r="L1313" s="174">
        <f t="shared" si="570"/>
        <v>0</v>
      </c>
      <c r="M1313" s="174">
        <f t="shared" si="570"/>
        <v>0</v>
      </c>
      <c r="N1313" s="174">
        <f t="shared" si="570"/>
        <v>0</v>
      </c>
      <c r="O1313" s="174">
        <f t="shared" si="570"/>
        <v>0</v>
      </c>
      <c r="P1313" s="174">
        <f t="shared" si="570"/>
        <v>0</v>
      </c>
      <c r="Q1313" s="174">
        <f t="shared" si="570"/>
        <v>0</v>
      </c>
      <c r="R1313" s="174">
        <f t="shared" si="570"/>
        <v>0</v>
      </c>
      <c r="S1313" s="174">
        <f t="shared" si="570"/>
        <v>0</v>
      </c>
      <c r="T1313" s="174">
        <f t="shared" si="570"/>
        <v>0</v>
      </c>
      <c r="U1313" s="174">
        <f t="shared" si="570"/>
        <v>0</v>
      </c>
      <c r="V1313" s="174">
        <f t="shared" si="570"/>
        <v>0</v>
      </c>
      <c r="W1313" s="174">
        <f t="shared" si="570"/>
        <v>0</v>
      </c>
      <c r="X1313" s="174">
        <f t="shared" si="570"/>
        <v>0</v>
      </c>
      <c r="Y1313" s="174">
        <f t="shared" si="570"/>
        <v>0</v>
      </c>
      <c r="Z1313" s="174">
        <f t="shared" si="570"/>
        <v>0</v>
      </c>
      <c r="AA1313" s="174">
        <f t="shared" si="570"/>
        <v>0</v>
      </c>
      <c r="AB1313" s="174">
        <f t="shared" si="570"/>
        <v>0</v>
      </c>
      <c r="AC1313" s="174">
        <f t="shared" si="570"/>
        <v>0</v>
      </c>
      <c r="AD1313" s="174">
        <f t="shared" si="570"/>
        <v>0</v>
      </c>
      <c r="AE1313" s="174">
        <f t="shared" si="570"/>
        <v>0</v>
      </c>
      <c r="AF1313" s="174">
        <f t="shared" si="570"/>
        <v>0</v>
      </c>
      <c r="AG1313" s="174">
        <f t="shared" si="570"/>
        <v>0</v>
      </c>
      <c r="AH1313" s="174">
        <f t="shared" si="570"/>
        <v>0</v>
      </c>
      <c r="AI1313" s="174">
        <f t="shared" si="570"/>
        <v>0</v>
      </c>
      <c r="AJ1313" s="174">
        <f t="shared" si="570"/>
        <v>0</v>
      </c>
      <c r="AK1313" s="174">
        <f t="shared" si="570"/>
        <v>0</v>
      </c>
      <c r="AL1313" s="174">
        <f t="shared" si="570"/>
        <v>0</v>
      </c>
      <c r="AM1313" s="174">
        <f t="shared" si="570"/>
        <v>0</v>
      </c>
      <c r="AN1313" s="174">
        <f t="shared" si="570"/>
        <v>0</v>
      </c>
      <c r="AO1313" s="174">
        <f t="shared" si="570"/>
        <v>0</v>
      </c>
      <c r="AP1313" s="174">
        <f t="shared" si="570"/>
        <v>0</v>
      </c>
      <c r="AQ1313" s="174">
        <f t="shared" si="570"/>
        <v>0</v>
      </c>
      <c r="AR1313" s="174">
        <f t="shared" si="570"/>
        <v>0</v>
      </c>
      <c r="AS1313" s="174">
        <f t="shared" si="570"/>
        <v>0</v>
      </c>
      <c r="AT1313" s="174">
        <f t="shared" si="570"/>
        <v>0</v>
      </c>
      <c r="AU1313" s="174">
        <f t="shared" si="570"/>
        <v>0</v>
      </c>
      <c r="AV1313" s="174">
        <f t="shared" si="570"/>
        <v>0</v>
      </c>
      <c r="AW1313" s="174">
        <f t="shared" si="570"/>
        <v>0</v>
      </c>
      <c r="AX1313" s="174">
        <f t="shared" si="570"/>
        <v>0</v>
      </c>
      <c r="AY1313" s="174">
        <f t="shared" si="570"/>
        <v>0</v>
      </c>
      <c r="AZ1313" s="174">
        <f t="shared" si="570"/>
        <v>0</v>
      </c>
      <c r="BA1313" s="174">
        <f t="shared" si="570"/>
        <v>0</v>
      </c>
      <c r="BB1313" s="174">
        <f t="shared" si="570"/>
        <v>0</v>
      </c>
      <c r="BC1313" s="174">
        <f t="shared" si="570"/>
        <v>0</v>
      </c>
      <c r="BD1313" s="174">
        <f t="shared" si="570"/>
        <v>0</v>
      </c>
      <c r="BE1313" s="174">
        <f t="shared" si="570"/>
        <v>0</v>
      </c>
      <c r="BF1313" s="174">
        <f t="shared" si="570"/>
        <v>0</v>
      </c>
      <c r="BG1313" s="174">
        <f t="shared" si="570"/>
        <v>0</v>
      </c>
      <c r="BH1313" s="174">
        <f t="shared" si="570"/>
        <v>0</v>
      </c>
      <c r="BI1313" s="174">
        <f t="shared" si="570"/>
        <v>0</v>
      </c>
      <c r="BJ1313" s="174">
        <f t="shared" si="570"/>
        <v>0</v>
      </c>
      <c r="BK1313" s="174">
        <f t="shared" si="570"/>
        <v>0</v>
      </c>
      <c r="BL1313" s="174">
        <f t="shared" si="570"/>
        <v>0</v>
      </c>
      <c r="BM1313" s="174">
        <f t="shared" si="570"/>
        <v>0</v>
      </c>
      <c r="BN1313" s="174">
        <f t="shared" si="570"/>
        <v>0</v>
      </c>
      <c r="BO1313" s="174" t="str">
        <f t="shared" si="570"/>
        <v/>
      </c>
      <c r="BP1313" s="174" t="str">
        <f t="shared" si="570"/>
        <v/>
      </c>
      <c r="BQ1313" s="174" t="str">
        <f t="shared" si="570"/>
        <v/>
      </c>
      <c r="BR1313" s="174" t="str">
        <f t="shared" ref="BR1313:CI1313" si="571">IF(BR$17="","",BR1308-BR1309+BR1312)</f>
        <v/>
      </c>
      <c r="BS1313" s="174" t="str">
        <f t="shared" si="571"/>
        <v/>
      </c>
      <c r="BT1313" s="174" t="str">
        <f t="shared" si="571"/>
        <v/>
      </c>
      <c r="BU1313" s="174" t="str">
        <f t="shared" si="571"/>
        <v/>
      </c>
      <c r="BV1313" s="174" t="str">
        <f t="shared" si="571"/>
        <v/>
      </c>
      <c r="BW1313" s="174" t="str">
        <f t="shared" si="571"/>
        <v/>
      </c>
      <c r="BX1313" s="174" t="str">
        <f t="shared" si="571"/>
        <v/>
      </c>
      <c r="BY1313" s="174" t="str">
        <f t="shared" si="571"/>
        <v/>
      </c>
      <c r="BZ1313" s="174" t="str">
        <f t="shared" si="571"/>
        <v/>
      </c>
      <c r="CA1313" s="174" t="str">
        <f t="shared" si="571"/>
        <v/>
      </c>
      <c r="CB1313" s="174" t="str">
        <f t="shared" si="571"/>
        <v/>
      </c>
      <c r="CC1313" s="174" t="str">
        <f t="shared" si="571"/>
        <v/>
      </c>
      <c r="CD1313" s="174" t="str">
        <f t="shared" si="571"/>
        <v/>
      </c>
      <c r="CE1313" s="174" t="str">
        <f t="shared" si="571"/>
        <v/>
      </c>
      <c r="CF1313" s="174" t="str">
        <f t="shared" si="571"/>
        <v/>
      </c>
      <c r="CG1313" s="174" t="str">
        <f t="shared" si="571"/>
        <v/>
      </c>
      <c r="CH1313" s="174" t="str">
        <f t="shared" si="571"/>
        <v/>
      </c>
      <c r="CI1313" s="174" t="str">
        <f t="shared" si="571"/>
        <v/>
      </c>
      <c r="CJ1313" s="150">
        <f>SUM(F1313:CI1313)</f>
        <v>0</v>
      </c>
      <c r="CK1313" s="50" t="s">
        <v>172</v>
      </c>
    </row>
    <row r="1314" spans="1:89" s="152" customFormat="1" ht="15" customHeight="1">
      <c r="A1314" s="29"/>
      <c r="B1314" s="172"/>
      <c r="C1314" s="152" t="s">
        <v>277</v>
      </c>
      <c r="F1314" s="154">
        <f t="shared" ref="F1314:BQ1314" si="572">IF(F$17="","",(F1313+F1308)/2)</f>
        <v>0</v>
      </c>
      <c r="G1314" s="154">
        <f t="shared" si="572"/>
        <v>0</v>
      </c>
      <c r="H1314" s="154">
        <f t="shared" si="572"/>
        <v>0</v>
      </c>
      <c r="I1314" s="154">
        <f t="shared" si="572"/>
        <v>0</v>
      </c>
      <c r="J1314" s="154">
        <f t="shared" si="572"/>
        <v>0</v>
      </c>
      <c r="K1314" s="154">
        <f t="shared" si="572"/>
        <v>0</v>
      </c>
      <c r="L1314" s="154">
        <f t="shared" si="572"/>
        <v>0</v>
      </c>
      <c r="M1314" s="154">
        <f t="shared" si="572"/>
        <v>0</v>
      </c>
      <c r="N1314" s="154">
        <f t="shared" si="572"/>
        <v>0</v>
      </c>
      <c r="O1314" s="154">
        <f t="shared" si="572"/>
        <v>0</v>
      </c>
      <c r="P1314" s="154">
        <f t="shared" si="572"/>
        <v>0</v>
      </c>
      <c r="Q1314" s="154">
        <f t="shared" si="572"/>
        <v>0</v>
      </c>
      <c r="R1314" s="154">
        <f t="shared" si="572"/>
        <v>0</v>
      </c>
      <c r="S1314" s="154">
        <f t="shared" si="572"/>
        <v>0</v>
      </c>
      <c r="T1314" s="154">
        <f t="shared" si="572"/>
        <v>0</v>
      </c>
      <c r="U1314" s="154">
        <f t="shared" si="572"/>
        <v>0</v>
      </c>
      <c r="V1314" s="154">
        <f t="shared" si="572"/>
        <v>0</v>
      </c>
      <c r="W1314" s="154">
        <f t="shared" si="572"/>
        <v>0</v>
      </c>
      <c r="X1314" s="154">
        <f t="shared" si="572"/>
        <v>0</v>
      </c>
      <c r="Y1314" s="154">
        <f t="shared" si="572"/>
        <v>0</v>
      </c>
      <c r="Z1314" s="154">
        <f t="shared" si="572"/>
        <v>0</v>
      </c>
      <c r="AA1314" s="154">
        <f t="shared" si="572"/>
        <v>0</v>
      </c>
      <c r="AB1314" s="154">
        <f t="shared" si="572"/>
        <v>0</v>
      </c>
      <c r="AC1314" s="154">
        <f t="shared" si="572"/>
        <v>0</v>
      </c>
      <c r="AD1314" s="154">
        <f t="shared" si="572"/>
        <v>0</v>
      </c>
      <c r="AE1314" s="154">
        <f t="shared" si="572"/>
        <v>0</v>
      </c>
      <c r="AF1314" s="154">
        <f t="shared" si="572"/>
        <v>0</v>
      </c>
      <c r="AG1314" s="154">
        <f t="shared" si="572"/>
        <v>0</v>
      </c>
      <c r="AH1314" s="154">
        <f t="shared" si="572"/>
        <v>0</v>
      </c>
      <c r="AI1314" s="154">
        <f t="shared" si="572"/>
        <v>0</v>
      </c>
      <c r="AJ1314" s="154">
        <f t="shared" si="572"/>
        <v>0</v>
      </c>
      <c r="AK1314" s="154">
        <f t="shared" si="572"/>
        <v>0</v>
      </c>
      <c r="AL1314" s="154">
        <f t="shared" si="572"/>
        <v>0</v>
      </c>
      <c r="AM1314" s="154">
        <f t="shared" si="572"/>
        <v>0</v>
      </c>
      <c r="AN1314" s="154">
        <f t="shared" si="572"/>
        <v>0</v>
      </c>
      <c r="AO1314" s="154">
        <f t="shared" si="572"/>
        <v>0</v>
      </c>
      <c r="AP1314" s="154">
        <f t="shared" si="572"/>
        <v>0</v>
      </c>
      <c r="AQ1314" s="154">
        <f t="shared" si="572"/>
        <v>0</v>
      </c>
      <c r="AR1314" s="154">
        <f t="shared" si="572"/>
        <v>0</v>
      </c>
      <c r="AS1314" s="154">
        <f t="shared" si="572"/>
        <v>0</v>
      </c>
      <c r="AT1314" s="154">
        <f t="shared" si="572"/>
        <v>0</v>
      </c>
      <c r="AU1314" s="154">
        <f t="shared" si="572"/>
        <v>0</v>
      </c>
      <c r="AV1314" s="154">
        <f t="shared" si="572"/>
        <v>0</v>
      </c>
      <c r="AW1314" s="154">
        <f t="shared" si="572"/>
        <v>0</v>
      </c>
      <c r="AX1314" s="154">
        <f t="shared" si="572"/>
        <v>0</v>
      </c>
      <c r="AY1314" s="154">
        <f t="shared" si="572"/>
        <v>0</v>
      </c>
      <c r="AZ1314" s="154">
        <f t="shared" si="572"/>
        <v>0</v>
      </c>
      <c r="BA1314" s="154">
        <f t="shared" si="572"/>
        <v>0</v>
      </c>
      <c r="BB1314" s="154">
        <f t="shared" si="572"/>
        <v>0</v>
      </c>
      <c r="BC1314" s="154">
        <f t="shared" si="572"/>
        <v>0</v>
      </c>
      <c r="BD1314" s="154">
        <f t="shared" si="572"/>
        <v>0</v>
      </c>
      <c r="BE1314" s="154">
        <f t="shared" si="572"/>
        <v>0</v>
      </c>
      <c r="BF1314" s="154">
        <f t="shared" si="572"/>
        <v>0</v>
      </c>
      <c r="BG1314" s="154">
        <f t="shared" si="572"/>
        <v>0</v>
      </c>
      <c r="BH1314" s="154">
        <f t="shared" si="572"/>
        <v>0</v>
      </c>
      <c r="BI1314" s="154">
        <f t="shared" si="572"/>
        <v>0</v>
      </c>
      <c r="BJ1314" s="154">
        <f t="shared" si="572"/>
        <v>0</v>
      </c>
      <c r="BK1314" s="154">
        <f t="shared" si="572"/>
        <v>0</v>
      </c>
      <c r="BL1314" s="154">
        <f t="shared" si="572"/>
        <v>0</v>
      </c>
      <c r="BM1314" s="154">
        <f t="shared" si="572"/>
        <v>0</v>
      </c>
      <c r="BN1314" s="154">
        <f t="shared" si="572"/>
        <v>0</v>
      </c>
      <c r="BO1314" s="154" t="str">
        <f t="shared" si="572"/>
        <v/>
      </c>
      <c r="BP1314" s="154" t="str">
        <f t="shared" si="572"/>
        <v/>
      </c>
      <c r="BQ1314" s="154" t="str">
        <f t="shared" si="572"/>
        <v/>
      </c>
      <c r="BR1314" s="154" t="str">
        <f t="shared" ref="BR1314:CI1314" si="573">IF(BR$17="","",(BR1313+BR1308)/2)</f>
        <v/>
      </c>
      <c r="BS1314" s="154" t="str">
        <f t="shared" si="573"/>
        <v/>
      </c>
      <c r="BT1314" s="154" t="str">
        <f t="shared" si="573"/>
        <v/>
      </c>
      <c r="BU1314" s="154" t="str">
        <f t="shared" si="573"/>
        <v/>
      </c>
      <c r="BV1314" s="154" t="str">
        <f t="shared" si="573"/>
        <v/>
      </c>
      <c r="BW1314" s="154" t="str">
        <f t="shared" si="573"/>
        <v/>
      </c>
      <c r="BX1314" s="154" t="str">
        <f t="shared" si="573"/>
        <v/>
      </c>
      <c r="BY1314" s="154" t="str">
        <f t="shared" si="573"/>
        <v/>
      </c>
      <c r="BZ1314" s="154" t="str">
        <f t="shared" si="573"/>
        <v/>
      </c>
      <c r="CA1314" s="154" t="str">
        <f t="shared" si="573"/>
        <v/>
      </c>
      <c r="CB1314" s="154" t="str">
        <f t="shared" si="573"/>
        <v/>
      </c>
      <c r="CC1314" s="154" t="str">
        <f t="shared" si="573"/>
        <v/>
      </c>
      <c r="CD1314" s="154" t="str">
        <f t="shared" si="573"/>
        <v/>
      </c>
      <c r="CE1314" s="154" t="str">
        <f t="shared" si="573"/>
        <v/>
      </c>
      <c r="CF1314" s="154" t="str">
        <f t="shared" si="573"/>
        <v/>
      </c>
      <c r="CG1314" s="154" t="str">
        <f t="shared" si="573"/>
        <v/>
      </c>
      <c r="CH1314" s="154" t="str">
        <f t="shared" si="573"/>
        <v/>
      </c>
      <c r="CI1314" s="154" t="str">
        <f t="shared" si="573"/>
        <v/>
      </c>
      <c r="CK1314" s="50" t="s">
        <v>172</v>
      </c>
    </row>
    <row r="1315" spans="1:89" s="152" customFormat="1" ht="15" customHeight="1">
      <c r="B1315" s="172"/>
      <c r="C1315" s="196"/>
      <c r="D1315" s="196"/>
      <c r="E1315" s="196"/>
      <c r="F1315" s="195"/>
      <c r="G1315" s="195"/>
      <c r="H1315" s="195"/>
      <c r="I1315" s="195"/>
      <c r="J1315" s="195"/>
      <c r="K1315" s="195"/>
      <c r="L1315" s="195"/>
      <c r="M1315" s="195"/>
      <c r="N1315" s="195"/>
      <c r="O1315" s="195"/>
      <c r="P1315" s="195"/>
      <c r="Q1315" s="195"/>
      <c r="R1315" s="195"/>
      <c r="S1315" s="195"/>
      <c r="T1315" s="195"/>
      <c r="U1315" s="195"/>
      <c r="V1315" s="195"/>
      <c r="W1315" s="195"/>
      <c r="X1315" s="195"/>
      <c r="Y1315" s="195"/>
      <c r="Z1315" s="195"/>
      <c r="AA1315" s="195"/>
      <c r="AB1315" s="195"/>
      <c r="AC1315" s="195"/>
      <c r="AD1315" s="195"/>
      <c r="AE1315" s="195"/>
      <c r="AF1315" s="195"/>
      <c r="AG1315" s="195"/>
      <c r="AH1315" s="195"/>
      <c r="AI1315" s="195"/>
      <c r="AJ1315" s="195"/>
      <c r="AK1315" s="195"/>
      <c r="AL1315" s="195"/>
      <c r="AM1315" s="195"/>
      <c r="AN1315" s="195"/>
      <c r="AO1315" s="195"/>
      <c r="AP1315" s="195"/>
      <c r="AQ1315" s="195"/>
      <c r="AR1315" s="195"/>
      <c r="AS1315" s="195"/>
      <c r="AT1315" s="195"/>
      <c r="AU1315" s="195"/>
      <c r="AV1315" s="195"/>
      <c r="AW1315" s="195"/>
      <c r="AX1315" s="195"/>
      <c r="AY1315" s="195"/>
      <c r="AZ1315" s="195"/>
      <c r="BA1315" s="194"/>
      <c r="BB1315" s="182"/>
      <c r="BC1315" s="182"/>
      <c r="BD1315" s="182"/>
      <c r="BE1315" s="182"/>
      <c r="BF1315" s="182"/>
      <c r="BG1315" s="182"/>
      <c r="BH1315" s="182"/>
      <c r="BI1315" s="182"/>
      <c r="BJ1315" s="182"/>
      <c r="BK1315" s="182"/>
      <c r="BL1315" s="182"/>
      <c r="BM1315" s="182"/>
      <c r="BN1315" s="182"/>
      <c r="BO1315" s="182"/>
      <c r="BP1315" s="182"/>
      <c r="BQ1315" s="182"/>
      <c r="BR1315" s="182"/>
      <c r="BS1315" s="182"/>
      <c r="BT1315" s="182"/>
      <c r="BU1315" s="182"/>
      <c r="BV1315" s="182"/>
      <c r="BW1315" s="182"/>
      <c r="BX1315" s="182"/>
      <c r="BY1315" s="182"/>
      <c r="BZ1315" s="182"/>
      <c r="CA1315" s="182"/>
      <c r="CB1315" s="182"/>
      <c r="CC1315" s="182"/>
      <c r="CD1315" s="182"/>
      <c r="CE1315" s="182"/>
      <c r="CF1315" s="182"/>
      <c r="CG1315" s="182"/>
      <c r="CH1315" s="182"/>
      <c r="CI1315" s="182"/>
      <c r="CK1315" s="50" t="s">
        <v>172</v>
      </c>
    </row>
    <row r="1316" spans="1:89" s="152" customFormat="1" ht="15" customHeight="1">
      <c r="B1316" s="172"/>
      <c r="C1316" s="236" t="s">
        <v>247</v>
      </c>
      <c r="D1316" s="172"/>
      <c r="E1316" s="172"/>
      <c r="F1316" s="193">
        <f t="shared" ref="F1316:AK1316" si="574">IF(F17="","",F1314*F1307)</f>
        <v>0</v>
      </c>
      <c r="G1316" s="193">
        <f t="shared" si="574"/>
        <v>0</v>
      </c>
      <c r="H1316" s="193">
        <f t="shared" si="574"/>
        <v>0</v>
      </c>
      <c r="I1316" s="193">
        <f t="shared" si="574"/>
        <v>0</v>
      </c>
      <c r="J1316" s="193">
        <f t="shared" si="574"/>
        <v>0</v>
      </c>
      <c r="K1316" s="193">
        <f t="shared" si="574"/>
        <v>0</v>
      </c>
      <c r="L1316" s="193">
        <f t="shared" si="574"/>
        <v>0</v>
      </c>
      <c r="M1316" s="193">
        <f t="shared" si="574"/>
        <v>0</v>
      </c>
      <c r="N1316" s="193">
        <f t="shared" si="574"/>
        <v>0</v>
      </c>
      <c r="O1316" s="193">
        <f t="shared" si="574"/>
        <v>0</v>
      </c>
      <c r="P1316" s="193">
        <f t="shared" si="574"/>
        <v>0</v>
      </c>
      <c r="Q1316" s="193">
        <f t="shared" si="574"/>
        <v>0</v>
      </c>
      <c r="R1316" s="193">
        <f t="shared" si="574"/>
        <v>0</v>
      </c>
      <c r="S1316" s="193">
        <f t="shared" si="574"/>
        <v>0</v>
      </c>
      <c r="T1316" s="193">
        <f t="shared" si="574"/>
        <v>0</v>
      </c>
      <c r="U1316" s="193">
        <f t="shared" si="574"/>
        <v>0</v>
      </c>
      <c r="V1316" s="193">
        <f t="shared" si="574"/>
        <v>0</v>
      </c>
      <c r="W1316" s="193">
        <f t="shared" si="574"/>
        <v>0</v>
      </c>
      <c r="X1316" s="193">
        <f t="shared" si="574"/>
        <v>0</v>
      </c>
      <c r="Y1316" s="193">
        <f t="shared" si="574"/>
        <v>0</v>
      </c>
      <c r="Z1316" s="193">
        <f t="shared" si="574"/>
        <v>0</v>
      </c>
      <c r="AA1316" s="193">
        <f t="shared" si="574"/>
        <v>0</v>
      </c>
      <c r="AB1316" s="193">
        <f t="shared" si="574"/>
        <v>0</v>
      </c>
      <c r="AC1316" s="193">
        <f t="shared" si="574"/>
        <v>0</v>
      </c>
      <c r="AD1316" s="193">
        <f t="shared" si="574"/>
        <v>0</v>
      </c>
      <c r="AE1316" s="193">
        <f t="shared" si="574"/>
        <v>0</v>
      </c>
      <c r="AF1316" s="193">
        <f t="shared" si="574"/>
        <v>0</v>
      </c>
      <c r="AG1316" s="193">
        <f t="shared" si="574"/>
        <v>0</v>
      </c>
      <c r="AH1316" s="193">
        <f t="shared" si="574"/>
        <v>0</v>
      </c>
      <c r="AI1316" s="193">
        <f t="shared" si="574"/>
        <v>0</v>
      </c>
      <c r="AJ1316" s="193">
        <f t="shared" si="574"/>
        <v>0</v>
      </c>
      <c r="AK1316" s="193">
        <f t="shared" si="574"/>
        <v>0</v>
      </c>
      <c r="AL1316" s="193">
        <f t="shared" ref="AL1316:BQ1316" si="575">IF(AL17="","",AL1314*AL1307)</f>
        <v>0</v>
      </c>
      <c r="AM1316" s="193">
        <f t="shared" si="575"/>
        <v>0</v>
      </c>
      <c r="AN1316" s="193">
        <f t="shared" si="575"/>
        <v>0</v>
      </c>
      <c r="AO1316" s="193">
        <f t="shared" si="575"/>
        <v>0</v>
      </c>
      <c r="AP1316" s="193">
        <f t="shared" si="575"/>
        <v>0</v>
      </c>
      <c r="AQ1316" s="193">
        <f t="shared" si="575"/>
        <v>0</v>
      </c>
      <c r="AR1316" s="193">
        <f t="shared" si="575"/>
        <v>0</v>
      </c>
      <c r="AS1316" s="193">
        <f t="shared" si="575"/>
        <v>0</v>
      </c>
      <c r="AT1316" s="193">
        <f t="shared" si="575"/>
        <v>0</v>
      </c>
      <c r="AU1316" s="193">
        <f t="shared" si="575"/>
        <v>0</v>
      </c>
      <c r="AV1316" s="193">
        <f t="shared" si="575"/>
        <v>0</v>
      </c>
      <c r="AW1316" s="193">
        <f t="shared" si="575"/>
        <v>0</v>
      </c>
      <c r="AX1316" s="193">
        <f t="shared" si="575"/>
        <v>0</v>
      </c>
      <c r="AY1316" s="193">
        <f t="shared" si="575"/>
        <v>0</v>
      </c>
      <c r="AZ1316" s="193">
        <f t="shared" si="575"/>
        <v>0</v>
      </c>
      <c r="BA1316" s="193">
        <f t="shared" si="575"/>
        <v>0</v>
      </c>
      <c r="BB1316" s="193">
        <f t="shared" si="575"/>
        <v>0</v>
      </c>
      <c r="BC1316" s="193">
        <f t="shared" si="575"/>
        <v>0</v>
      </c>
      <c r="BD1316" s="193">
        <f t="shared" si="575"/>
        <v>0</v>
      </c>
      <c r="BE1316" s="193">
        <f t="shared" si="575"/>
        <v>0</v>
      </c>
      <c r="BF1316" s="193">
        <f t="shared" si="575"/>
        <v>0</v>
      </c>
      <c r="BG1316" s="193">
        <f t="shared" si="575"/>
        <v>0</v>
      </c>
      <c r="BH1316" s="193">
        <f t="shared" si="575"/>
        <v>0</v>
      </c>
      <c r="BI1316" s="193">
        <f t="shared" si="575"/>
        <v>0</v>
      </c>
      <c r="BJ1316" s="193">
        <f t="shared" si="575"/>
        <v>0</v>
      </c>
      <c r="BK1316" s="193">
        <f t="shared" si="575"/>
        <v>0</v>
      </c>
      <c r="BL1316" s="193">
        <f t="shared" si="575"/>
        <v>0</v>
      </c>
      <c r="BM1316" s="193">
        <f t="shared" si="575"/>
        <v>0</v>
      </c>
      <c r="BN1316" s="193">
        <f t="shared" si="575"/>
        <v>0</v>
      </c>
      <c r="BO1316" s="193" t="str">
        <f t="shared" si="575"/>
        <v/>
      </c>
      <c r="BP1316" s="193" t="str">
        <f t="shared" si="575"/>
        <v/>
      </c>
      <c r="BQ1316" s="193" t="str">
        <f t="shared" si="575"/>
        <v/>
      </c>
      <c r="BR1316" s="193" t="str">
        <f t="shared" ref="BR1316:CI1316" si="576">IF(BR17="","",BR1314*BR1307)</f>
        <v/>
      </c>
      <c r="BS1316" s="193" t="str">
        <f t="shared" si="576"/>
        <v/>
      </c>
      <c r="BT1316" s="193" t="str">
        <f t="shared" si="576"/>
        <v/>
      </c>
      <c r="BU1316" s="193" t="str">
        <f t="shared" si="576"/>
        <v/>
      </c>
      <c r="BV1316" s="193" t="str">
        <f t="shared" si="576"/>
        <v/>
      </c>
      <c r="BW1316" s="193" t="str">
        <f t="shared" si="576"/>
        <v/>
      </c>
      <c r="BX1316" s="193" t="str">
        <f t="shared" si="576"/>
        <v/>
      </c>
      <c r="BY1316" s="193" t="str">
        <f t="shared" si="576"/>
        <v/>
      </c>
      <c r="BZ1316" s="193" t="str">
        <f t="shared" si="576"/>
        <v/>
      </c>
      <c r="CA1316" s="193" t="str">
        <f t="shared" si="576"/>
        <v/>
      </c>
      <c r="CB1316" s="193" t="str">
        <f t="shared" si="576"/>
        <v/>
      </c>
      <c r="CC1316" s="193" t="str">
        <f t="shared" si="576"/>
        <v/>
      </c>
      <c r="CD1316" s="193" t="str">
        <f t="shared" si="576"/>
        <v/>
      </c>
      <c r="CE1316" s="193" t="str">
        <f t="shared" si="576"/>
        <v/>
      </c>
      <c r="CF1316" s="193" t="str">
        <f t="shared" si="576"/>
        <v/>
      </c>
      <c r="CG1316" s="193" t="str">
        <f t="shared" si="576"/>
        <v/>
      </c>
      <c r="CH1316" s="193" t="str">
        <f t="shared" si="576"/>
        <v/>
      </c>
      <c r="CI1316" s="193" t="str">
        <f t="shared" si="576"/>
        <v/>
      </c>
      <c r="CK1316" s="50" t="s">
        <v>172</v>
      </c>
    </row>
    <row r="1317" spans="1:89" s="152" customFormat="1" ht="15" customHeight="1">
      <c r="B1317" s="172"/>
      <c r="C1317" s="236" t="s">
        <v>246</v>
      </c>
      <c r="D1317" s="172"/>
      <c r="E1317" s="172"/>
      <c r="F1317" s="192">
        <f t="shared" ref="F1317:AK1317" si="577">IF(F$17="","",$D$1301*F1283)</f>
        <v>0</v>
      </c>
      <c r="G1317" s="192">
        <f t="shared" si="577"/>
        <v>0</v>
      </c>
      <c r="H1317" s="192">
        <f t="shared" si="577"/>
        <v>0</v>
      </c>
      <c r="I1317" s="192">
        <f t="shared" si="577"/>
        <v>0</v>
      </c>
      <c r="J1317" s="192">
        <f t="shared" si="577"/>
        <v>0</v>
      </c>
      <c r="K1317" s="192">
        <f t="shared" si="577"/>
        <v>0</v>
      </c>
      <c r="L1317" s="192">
        <f t="shared" si="577"/>
        <v>0</v>
      </c>
      <c r="M1317" s="192">
        <f t="shared" si="577"/>
        <v>0</v>
      </c>
      <c r="N1317" s="192">
        <f t="shared" si="577"/>
        <v>0</v>
      </c>
      <c r="O1317" s="192">
        <f t="shared" si="577"/>
        <v>0</v>
      </c>
      <c r="P1317" s="192">
        <f t="shared" si="577"/>
        <v>0</v>
      </c>
      <c r="Q1317" s="192">
        <f t="shared" si="577"/>
        <v>0</v>
      </c>
      <c r="R1317" s="192">
        <f t="shared" si="577"/>
        <v>0</v>
      </c>
      <c r="S1317" s="192">
        <f t="shared" si="577"/>
        <v>0</v>
      </c>
      <c r="T1317" s="192">
        <f t="shared" si="577"/>
        <v>0</v>
      </c>
      <c r="U1317" s="192">
        <f t="shared" si="577"/>
        <v>0</v>
      </c>
      <c r="V1317" s="192">
        <f t="shared" si="577"/>
        <v>0</v>
      </c>
      <c r="W1317" s="192">
        <f t="shared" si="577"/>
        <v>0</v>
      </c>
      <c r="X1317" s="192">
        <f t="shared" si="577"/>
        <v>0</v>
      </c>
      <c r="Y1317" s="192">
        <f t="shared" si="577"/>
        <v>0</v>
      </c>
      <c r="Z1317" s="192">
        <f t="shared" si="577"/>
        <v>0</v>
      </c>
      <c r="AA1317" s="192">
        <f t="shared" si="577"/>
        <v>0</v>
      </c>
      <c r="AB1317" s="192">
        <f t="shared" si="577"/>
        <v>0</v>
      </c>
      <c r="AC1317" s="192">
        <f t="shared" si="577"/>
        <v>0</v>
      </c>
      <c r="AD1317" s="192">
        <f t="shared" si="577"/>
        <v>0</v>
      </c>
      <c r="AE1317" s="192">
        <f t="shared" si="577"/>
        <v>0</v>
      </c>
      <c r="AF1317" s="192">
        <f t="shared" si="577"/>
        <v>0</v>
      </c>
      <c r="AG1317" s="192">
        <f t="shared" si="577"/>
        <v>0</v>
      </c>
      <c r="AH1317" s="192">
        <f t="shared" si="577"/>
        <v>0</v>
      </c>
      <c r="AI1317" s="192">
        <f t="shared" si="577"/>
        <v>0</v>
      </c>
      <c r="AJ1317" s="192">
        <f t="shared" si="577"/>
        <v>0</v>
      </c>
      <c r="AK1317" s="192">
        <f t="shared" si="577"/>
        <v>0</v>
      </c>
      <c r="AL1317" s="192">
        <f t="shared" ref="AL1317:BQ1317" si="578">IF(AL$17="","",$D$1301*AL1283)</f>
        <v>0</v>
      </c>
      <c r="AM1317" s="192">
        <f t="shared" si="578"/>
        <v>0</v>
      </c>
      <c r="AN1317" s="192">
        <f t="shared" si="578"/>
        <v>0</v>
      </c>
      <c r="AO1317" s="192">
        <f t="shared" si="578"/>
        <v>0</v>
      </c>
      <c r="AP1317" s="192">
        <f t="shared" si="578"/>
        <v>0</v>
      </c>
      <c r="AQ1317" s="192">
        <f t="shared" si="578"/>
        <v>0</v>
      </c>
      <c r="AR1317" s="192">
        <f t="shared" si="578"/>
        <v>0</v>
      </c>
      <c r="AS1317" s="192">
        <f t="shared" si="578"/>
        <v>0</v>
      </c>
      <c r="AT1317" s="192">
        <f t="shared" si="578"/>
        <v>0</v>
      </c>
      <c r="AU1317" s="192">
        <f t="shared" si="578"/>
        <v>0</v>
      </c>
      <c r="AV1317" s="192">
        <f t="shared" si="578"/>
        <v>0</v>
      </c>
      <c r="AW1317" s="192">
        <f t="shared" si="578"/>
        <v>0</v>
      </c>
      <c r="AX1317" s="192">
        <f t="shared" si="578"/>
        <v>0</v>
      </c>
      <c r="AY1317" s="192">
        <f t="shared" si="578"/>
        <v>0</v>
      </c>
      <c r="AZ1317" s="192">
        <f t="shared" si="578"/>
        <v>0</v>
      </c>
      <c r="BA1317" s="192">
        <f t="shared" si="578"/>
        <v>0</v>
      </c>
      <c r="BB1317" s="192">
        <f t="shared" si="578"/>
        <v>0</v>
      </c>
      <c r="BC1317" s="192">
        <f t="shared" si="578"/>
        <v>0</v>
      </c>
      <c r="BD1317" s="192">
        <f t="shared" si="578"/>
        <v>0</v>
      </c>
      <c r="BE1317" s="192">
        <f t="shared" si="578"/>
        <v>0</v>
      </c>
      <c r="BF1317" s="192">
        <f t="shared" si="578"/>
        <v>0</v>
      </c>
      <c r="BG1317" s="192">
        <f t="shared" si="578"/>
        <v>0</v>
      </c>
      <c r="BH1317" s="192">
        <f t="shared" si="578"/>
        <v>0</v>
      </c>
      <c r="BI1317" s="192">
        <f t="shared" si="578"/>
        <v>0</v>
      </c>
      <c r="BJ1317" s="192">
        <f t="shared" si="578"/>
        <v>0</v>
      </c>
      <c r="BK1317" s="192">
        <f t="shared" si="578"/>
        <v>0</v>
      </c>
      <c r="BL1317" s="192">
        <f t="shared" si="578"/>
        <v>0</v>
      </c>
      <c r="BM1317" s="192">
        <f t="shared" si="578"/>
        <v>0</v>
      </c>
      <c r="BN1317" s="192">
        <f t="shared" si="578"/>
        <v>0</v>
      </c>
      <c r="BO1317" s="192" t="str">
        <f t="shared" si="578"/>
        <v/>
      </c>
      <c r="BP1317" s="192" t="str">
        <f t="shared" si="578"/>
        <v/>
      </c>
      <c r="BQ1317" s="192" t="str">
        <f t="shared" si="578"/>
        <v/>
      </c>
      <c r="BR1317" s="192" t="str">
        <f t="shared" ref="BR1317:CI1317" si="579">IF(BR$17="","",$D$1301*BR1283)</f>
        <v/>
      </c>
      <c r="BS1317" s="192" t="str">
        <f t="shared" si="579"/>
        <v/>
      </c>
      <c r="BT1317" s="192" t="str">
        <f t="shared" si="579"/>
        <v/>
      </c>
      <c r="BU1317" s="192" t="str">
        <f t="shared" si="579"/>
        <v/>
      </c>
      <c r="BV1317" s="192" t="str">
        <f t="shared" si="579"/>
        <v/>
      </c>
      <c r="BW1317" s="192" t="str">
        <f t="shared" si="579"/>
        <v/>
      </c>
      <c r="BX1317" s="192" t="str">
        <f t="shared" si="579"/>
        <v/>
      </c>
      <c r="BY1317" s="192" t="str">
        <f t="shared" si="579"/>
        <v/>
      </c>
      <c r="BZ1317" s="192" t="str">
        <f t="shared" si="579"/>
        <v/>
      </c>
      <c r="CA1317" s="192" t="str">
        <f t="shared" si="579"/>
        <v/>
      </c>
      <c r="CB1317" s="192" t="str">
        <f t="shared" si="579"/>
        <v/>
      </c>
      <c r="CC1317" s="192" t="str">
        <f t="shared" si="579"/>
        <v/>
      </c>
      <c r="CD1317" s="192" t="str">
        <f t="shared" si="579"/>
        <v/>
      </c>
      <c r="CE1317" s="192" t="str">
        <f t="shared" si="579"/>
        <v/>
      </c>
      <c r="CF1317" s="192" t="str">
        <f t="shared" si="579"/>
        <v/>
      </c>
      <c r="CG1317" s="192" t="str">
        <f t="shared" si="579"/>
        <v/>
      </c>
      <c r="CH1317" s="192" t="str">
        <f t="shared" si="579"/>
        <v/>
      </c>
      <c r="CI1317" s="192" t="str">
        <f t="shared" si="579"/>
        <v/>
      </c>
      <c r="CK1317" s="50" t="s">
        <v>172</v>
      </c>
    </row>
    <row r="1318" spans="1:89" s="152" customFormat="1" ht="15" customHeight="1">
      <c r="B1318" s="172"/>
      <c r="C1318" s="171" t="s">
        <v>253</v>
      </c>
      <c r="D1318" s="172"/>
      <c r="E1318" s="172"/>
      <c r="F1318" s="191">
        <f t="shared" ref="F1318:AK1318" si="580">IF(F$17="","",IF($D$1302=0,0,($D1302-F1313)))</f>
        <v>0</v>
      </c>
      <c r="G1318" s="191">
        <f t="shared" si="580"/>
        <v>0</v>
      </c>
      <c r="H1318" s="191">
        <f t="shared" si="580"/>
        <v>0</v>
      </c>
      <c r="I1318" s="191">
        <f t="shared" si="580"/>
        <v>0</v>
      </c>
      <c r="J1318" s="191">
        <f t="shared" si="580"/>
        <v>0</v>
      </c>
      <c r="K1318" s="191">
        <f t="shared" si="580"/>
        <v>0</v>
      </c>
      <c r="L1318" s="191">
        <f t="shared" si="580"/>
        <v>0</v>
      </c>
      <c r="M1318" s="191">
        <f t="shared" si="580"/>
        <v>0</v>
      </c>
      <c r="N1318" s="191">
        <f t="shared" si="580"/>
        <v>0</v>
      </c>
      <c r="O1318" s="191">
        <f t="shared" si="580"/>
        <v>0</v>
      </c>
      <c r="P1318" s="191">
        <f t="shared" si="580"/>
        <v>0</v>
      </c>
      <c r="Q1318" s="191">
        <f t="shared" si="580"/>
        <v>0</v>
      </c>
      <c r="R1318" s="191">
        <f t="shared" si="580"/>
        <v>0</v>
      </c>
      <c r="S1318" s="191">
        <f t="shared" si="580"/>
        <v>0</v>
      </c>
      <c r="T1318" s="191">
        <f t="shared" si="580"/>
        <v>0</v>
      </c>
      <c r="U1318" s="191">
        <f t="shared" si="580"/>
        <v>0</v>
      </c>
      <c r="V1318" s="191">
        <f t="shared" si="580"/>
        <v>0</v>
      </c>
      <c r="W1318" s="191">
        <f t="shared" si="580"/>
        <v>0</v>
      </c>
      <c r="X1318" s="191">
        <f t="shared" si="580"/>
        <v>0</v>
      </c>
      <c r="Y1318" s="191">
        <f t="shared" si="580"/>
        <v>0</v>
      </c>
      <c r="Z1318" s="191">
        <f t="shared" si="580"/>
        <v>0</v>
      </c>
      <c r="AA1318" s="191">
        <f t="shared" si="580"/>
        <v>0</v>
      </c>
      <c r="AB1318" s="191">
        <f t="shared" si="580"/>
        <v>0</v>
      </c>
      <c r="AC1318" s="191">
        <f t="shared" si="580"/>
        <v>0</v>
      </c>
      <c r="AD1318" s="191">
        <f t="shared" si="580"/>
        <v>0</v>
      </c>
      <c r="AE1318" s="191">
        <f t="shared" si="580"/>
        <v>0</v>
      </c>
      <c r="AF1318" s="191">
        <f t="shared" si="580"/>
        <v>0</v>
      </c>
      <c r="AG1318" s="191">
        <f t="shared" si="580"/>
        <v>0</v>
      </c>
      <c r="AH1318" s="191">
        <f t="shared" si="580"/>
        <v>0</v>
      </c>
      <c r="AI1318" s="191">
        <f t="shared" si="580"/>
        <v>0</v>
      </c>
      <c r="AJ1318" s="191">
        <f t="shared" si="580"/>
        <v>0</v>
      </c>
      <c r="AK1318" s="191">
        <f t="shared" si="580"/>
        <v>0</v>
      </c>
      <c r="AL1318" s="191">
        <f t="shared" ref="AL1318:BQ1318" si="581">IF(AL$17="","",IF($D$1302=0,0,($D1302-AL1313)))</f>
        <v>0</v>
      </c>
      <c r="AM1318" s="191">
        <f t="shared" si="581"/>
        <v>0</v>
      </c>
      <c r="AN1318" s="191">
        <f t="shared" si="581"/>
        <v>0</v>
      </c>
      <c r="AO1318" s="191">
        <f t="shared" si="581"/>
        <v>0</v>
      </c>
      <c r="AP1318" s="191">
        <f t="shared" si="581"/>
        <v>0</v>
      </c>
      <c r="AQ1318" s="191">
        <f t="shared" si="581"/>
        <v>0</v>
      </c>
      <c r="AR1318" s="191">
        <f t="shared" si="581"/>
        <v>0</v>
      </c>
      <c r="AS1318" s="191">
        <f t="shared" si="581"/>
        <v>0</v>
      </c>
      <c r="AT1318" s="191">
        <f t="shared" si="581"/>
        <v>0</v>
      </c>
      <c r="AU1318" s="191">
        <f t="shared" si="581"/>
        <v>0</v>
      </c>
      <c r="AV1318" s="191">
        <f t="shared" si="581"/>
        <v>0</v>
      </c>
      <c r="AW1318" s="191">
        <f t="shared" si="581"/>
        <v>0</v>
      </c>
      <c r="AX1318" s="191">
        <f t="shared" si="581"/>
        <v>0</v>
      </c>
      <c r="AY1318" s="191">
        <f t="shared" si="581"/>
        <v>0</v>
      </c>
      <c r="AZ1318" s="191">
        <f t="shared" si="581"/>
        <v>0</v>
      </c>
      <c r="BA1318" s="191">
        <f t="shared" si="581"/>
        <v>0</v>
      </c>
      <c r="BB1318" s="191">
        <f t="shared" si="581"/>
        <v>0</v>
      </c>
      <c r="BC1318" s="191">
        <f t="shared" si="581"/>
        <v>0</v>
      </c>
      <c r="BD1318" s="191">
        <f t="shared" si="581"/>
        <v>0</v>
      </c>
      <c r="BE1318" s="191">
        <f t="shared" si="581"/>
        <v>0</v>
      </c>
      <c r="BF1318" s="191">
        <f t="shared" si="581"/>
        <v>0</v>
      </c>
      <c r="BG1318" s="191">
        <f t="shared" si="581"/>
        <v>0</v>
      </c>
      <c r="BH1318" s="191">
        <f t="shared" si="581"/>
        <v>0</v>
      </c>
      <c r="BI1318" s="191">
        <f t="shared" si="581"/>
        <v>0</v>
      </c>
      <c r="BJ1318" s="191">
        <f t="shared" si="581"/>
        <v>0</v>
      </c>
      <c r="BK1318" s="191">
        <f t="shared" si="581"/>
        <v>0</v>
      </c>
      <c r="BL1318" s="191">
        <f t="shared" si="581"/>
        <v>0</v>
      </c>
      <c r="BM1318" s="191">
        <f t="shared" si="581"/>
        <v>0</v>
      </c>
      <c r="BN1318" s="191">
        <f t="shared" si="581"/>
        <v>0</v>
      </c>
      <c r="BO1318" s="191" t="str">
        <f t="shared" si="581"/>
        <v/>
      </c>
      <c r="BP1318" s="191" t="str">
        <f t="shared" si="581"/>
        <v/>
      </c>
      <c r="BQ1318" s="191" t="str">
        <f t="shared" si="581"/>
        <v/>
      </c>
      <c r="BR1318" s="191" t="str">
        <f t="shared" ref="BR1318:CI1318" si="582">IF(BR$17="","",IF($D$1302=0,0,($D1302-BR1313)))</f>
        <v/>
      </c>
      <c r="BS1318" s="191" t="str">
        <f t="shared" si="582"/>
        <v/>
      </c>
      <c r="BT1318" s="191" t="str">
        <f t="shared" si="582"/>
        <v/>
      </c>
      <c r="BU1318" s="191" t="str">
        <f t="shared" si="582"/>
        <v/>
      </c>
      <c r="BV1318" s="191" t="str">
        <f t="shared" si="582"/>
        <v/>
      </c>
      <c r="BW1318" s="191" t="str">
        <f t="shared" si="582"/>
        <v/>
      </c>
      <c r="BX1318" s="191" t="str">
        <f t="shared" si="582"/>
        <v/>
      </c>
      <c r="BY1318" s="191" t="str">
        <f t="shared" si="582"/>
        <v/>
      </c>
      <c r="BZ1318" s="191" t="str">
        <f t="shared" si="582"/>
        <v/>
      </c>
      <c r="CA1318" s="191" t="str">
        <f t="shared" si="582"/>
        <v/>
      </c>
      <c r="CB1318" s="191" t="str">
        <f t="shared" si="582"/>
        <v/>
      </c>
      <c r="CC1318" s="191" t="str">
        <f t="shared" si="582"/>
        <v/>
      </c>
      <c r="CD1318" s="191" t="str">
        <f t="shared" si="582"/>
        <v/>
      </c>
      <c r="CE1318" s="191" t="str">
        <f t="shared" si="582"/>
        <v/>
      </c>
      <c r="CF1318" s="191" t="str">
        <f t="shared" si="582"/>
        <v/>
      </c>
      <c r="CG1318" s="191" t="str">
        <f t="shared" si="582"/>
        <v/>
      </c>
      <c r="CH1318" s="191" t="str">
        <f t="shared" si="582"/>
        <v/>
      </c>
      <c r="CI1318" s="191" t="str">
        <f t="shared" si="582"/>
        <v/>
      </c>
      <c r="CK1318" s="50" t="s">
        <v>172</v>
      </c>
    </row>
    <row r="1319" spans="1:89" s="152" customFormat="1" ht="15" customHeight="1">
      <c r="B1319" s="172"/>
      <c r="C1319" s="236" t="s">
        <v>245</v>
      </c>
      <c r="D1319" s="172"/>
      <c r="E1319" s="172"/>
      <c r="F1319" s="191">
        <f t="shared" ref="F1319:AK1319" si="583">IF(F$17="","",F1318*$D$1303)</f>
        <v>0</v>
      </c>
      <c r="G1319" s="191">
        <f t="shared" si="583"/>
        <v>0</v>
      </c>
      <c r="H1319" s="191">
        <f t="shared" si="583"/>
        <v>0</v>
      </c>
      <c r="I1319" s="191">
        <f t="shared" si="583"/>
        <v>0</v>
      </c>
      <c r="J1319" s="191">
        <f t="shared" si="583"/>
        <v>0</v>
      </c>
      <c r="K1319" s="191">
        <f t="shared" si="583"/>
        <v>0</v>
      </c>
      <c r="L1319" s="191">
        <f t="shared" si="583"/>
        <v>0</v>
      </c>
      <c r="M1319" s="191">
        <f t="shared" si="583"/>
        <v>0</v>
      </c>
      <c r="N1319" s="191">
        <f t="shared" si="583"/>
        <v>0</v>
      </c>
      <c r="O1319" s="191">
        <f t="shared" si="583"/>
        <v>0</v>
      </c>
      <c r="P1319" s="191">
        <f t="shared" si="583"/>
        <v>0</v>
      </c>
      <c r="Q1319" s="191">
        <f t="shared" si="583"/>
        <v>0</v>
      </c>
      <c r="R1319" s="191">
        <f t="shared" si="583"/>
        <v>0</v>
      </c>
      <c r="S1319" s="191">
        <f t="shared" si="583"/>
        <v>0</v>
      </c>
      <c r="T1319" s="191">
        <f t="shared" si="583"/>
        <v>0</v>
      </c>
      <c r="U1319" s="191">
        <f t="shared" si="583"/>
        <v>0</v>
      </c>
      <c r="V1319" s="191">
        <f t="shared" si="583"/>
        <v>0</v>
      </c>
      <c r="W1319" s="191">
        <f t="shared" si="583"/>
        <v>0</v>
      </c>
      <c r="X1319" s="191">
        <f t="shared" si="583"/>
        <v>0</v>
      </c>
      <c r="Y1319" s="191">
        <f t="shared" si="583"/>
        <v>0</v>
      </c>
      <c r="Z1319" s="191">
        <f t="shared" si="583"/>
        <v>0</v>
      </c>
      <c r="AA1319" s="191">
        <f t="shared" si="583"/>
        <v>0</v>
      </c>
      <c r="AB1319" s="191">
        <f t="shared" si="583"/>
        <v>0</v>
      </c>
      <c r="AC1319" s="191">
        <f t="shared" si="583"/>
        <v>0</v>
      </c>
      <c r="AD1319" s="191">
        <f t="shared" si="583"/>
        <v>0</v>
      </c>
      <c r="AE1319" s="191">
        <f t="shared" si="583"/>
        <v>0</v>
      </c>
      <c r="AF1319" s="191">
        <f t="shared" si="583"/>
        <v>0</v>
      </c>
      <c r="AG1319" s="191">
        <f t="shared" si="583"/>
        <v>0</v>
      </c>
      <c r="AH1319" s="191">
        <f t="shared" si="583"/>
        <v>0</v>
      </c>
      <c r="AI1319" s="191">
        <f t="shared" si="583"/>
        <v>0</v>
      </c>
      <c r="AJ1319" s="191">
        <f t="shared" si="583"/>
        <v>0</v>
      </c>
      <c r="AK1319" s="191">
        <f t="shared" si="583"/>
        <v>0</v>
      </c>
      <c r="AL1319" s="191">
        <f t="shared" ref="AL1319:BQ1319" si="584">IF(AL$17="","",AL1318*$D$1303)</f>
        <v>0</v>
      </c>
      <c r="AM1319" s="191">
        <f t="shared" si="584"/>
        <v>0</v>
      </c>
      <c r="AN1319" s="191">
        <f t="shared" si="584"/>
        <v>0</v>
      </c>
      <c r="AO1319" s="191">
        <f t="shared" si="584"/>
        <v>0</v>
      </c>
      <c r="AP1319" s="191">
        <f t="shared" si="584"/>
        <v>0</v>
      </c>
      <c r="AQ1319" s="191">
        <f t="shared" si="584"/>
        <v>0</v>
      </c>
      <c r="AR1319" s="191">
        <f t="shared" si="584"/>
        <v>0</v>
      </c>
      <c r="AS1319" s="191">
        <f t="shared" si="584"/>
        <v>0</v>
      </c>
      <c r="AT1319" s="191">
        <f t="shared" si="584"/>
        <v>0</v>
      </c>
      <c r="AU1319" s="191">
        <f t="shared" si="584"/>
        <v>0</v>
      </c>
      <c r="AV1319" s="191">
        <f t="shared" si="584"/>
        <v>0</v>
      </c>
      <c r="AW1319" s="191">
        <f t="shared" si="584"/>
        <v>0</v>
      </c>
      <c r="AX1319" s="191">
        <f t="shared" si="584"/>
        <v>0</v>
      </c>
      <c r="AY1319" s="191">
        <f t="shared" si="584"/>
        <v>0</v>
      </c>
      <c r="AZ1319" s="191">
        <f t="shared" si="584"/>
        <v>0</v>
      </c>
      <c r="BA1319" s="191">
        <f t="shared" si="584"/>
        <v>0</v>
      </c>
      <c r="BB1319" s="191">
        <f t="shared" si="584"/>
        <v>0</v>
      </c>
      <c r="BC1319" s="191">
        <f t="shared" si="584"/>
        <v>0</v>
      </c>
      <c r="BD1319" s="191">
        <f t="shared" si="584"/>
        <v>0</v>
      </c>
      <c r="BE1319" s="191">
        <f t="shared" si="584"/>
        <v>0</v>
      </c>
      <c r="BF1319" s="191">
        <f t="shared" si="584"/>
        <v>0</v>
      </c>
      <c r="BG1319" s="191">
        <f t="shared" si="584"/>
        <v>0</v>
      </c>
      <c r="BH1319" s="191">
        <f t="shared" si="584"/>
        <v>0</v>
      </c>
      <c r="BI1319" s="191">
        <f t="shared" si="584"/>
        <v>0</v>
      </c>
      <c r="BJ1319" s="191">
        <f t="shared" si="584"/>
        <v>0</v>
      </c>
      <c r="BK1319" s="191">
        <f t="shared" si="584"/>
        <v>0</v>
      </c>
      <c r="BL1319" s="191">
        <f t="shared" si="584"/>
        <v>0</v>
      </c>
      <c r="BM1319" s="191">
        <f t="shared" si="584"/>
        <v>0</v>
      </c>
      <c r="BN1319" s="191">
        <f t="shared" si="584"/>
        <v>0</v>
      </c>
      <c r="BO1319" s="191" t="str">
        <f t="shared" si="584"/>
        <v/>
      </c>
      <c r="BP1319" s="191" t="str">
        <f t="shared" si="584"/>
        <v/>
      </c>
      <c r="BQ1319" s="191" t="str">
        <f t="shared" si="584"/>
        <v/>
      </c>
      <c r="BR1319" s="191" t="str">
        <f t="shared" ref="BR1319:CI1319" si="585">IF(BR$17="","",BR1318*$D$1303)</f>
        <v/>
      </c>
      <c r="BS1319" s="191" t="str">
        <f t="shared" si="585"/>
        <v/>
      </c>
      <c r="BT1319" s="191" t="str">
        <f t="shared" si="585"/>
        <v/>
      </c>
      <c r="BU1319" s="191" t="str">
        <f t="shared" si="585"/>
        <v/>
      </c>
      <c r="BV1319" s="191" t="str">
        <f t="shared" si="585"/>
        <v/>
      </c>
      <c r="BW1319" s="191" t="str">
        <f t="shared" si="585"/>
        <v/>
      </c>
      <c r="BX1319" s="191" t="str">
        <f t="shared" si="585"/>
        <v/>
      </c>
      <c r="BY1319" s="191" t="str">
        <f t="shared" si="585"/>
        <v/>
      </c>
      <c r="BZ1319" s="191" t="str">
        <f t="shared" si="585"/>
        <v/>
      </c>
      <c r="CA1319" s="191" t="str">
        <f t="shared" si="585"/>
        <v/>
      </c>
      <c r="CB1319" s="191" t="str">
        <f t="shared" si="585"/>
        <v/>
      </c>
      <c r="CC1319" s="191" t="str">
        <f t="shared" si="585"/>
        <v/>
      </c>
      <c r="CD1319" s="191" t="str">
        <f t="shared" si="585"/>
        <v/>
      </c>
      <c r="CE1319" s="191" t="str">
        <f t="shared" si="585"/>
        <v/>
      </c>
      <c r="CF1319" s="191" t="str">
        <f t="shared" si="585"/>
        <v/>
      </c>
      <c r="CG1319" s="191" t="str">
        <f t="shared" si="585"/>
        <v/>
      </c>
      <c r="CH1319" s="191" t="str">
        <f t="shared" si="585"/>
        <v/>
      </c>
      <c r="CI1319" s="191" t="str">
        <f t="shared" si="585"/>
        <v/>
      </c>
      <c r="CJ1319" s="181"/>
      <c r="CK1319" s="50" t="s">
        <v>172</v>
      </c>
    </row>
    <row r="1320" spans="1:89" s="152" customFormat="1" ht="15" customHeight="1">
      <c r="B1320" s="172"/>
      <c r="C1320" s="175" t="str">
        <f>"Total " &amp;C1271 &amp;" Debt Service Cost"</f>
        <v>Total Land Loan Debt Service Cost</v>
      </c>
      <c r="D1320" s="175"/>
      <c r="E1320" s="175"/>
      <c r="F1320" s="174">
        <f t="shared" ref="F1320:BQ1320" si="586">IF(F$17="","",F1309+F1316+F1317+F1319)</f>
        <v>0</v>
      </c>
      <c r="G1320" s="174">
        <f t="shared" si="586"/>
        <v>0</v>
      </c>
      <c r="H1320" s="174">
        <f t="shared" si="586"/>
        <v>0</v>
      </c>
      <c r="I1320" s="174">
        <f t="shared" si="586"/>
        <v>0</v>
      </c>
      <c r="J1320" s="174">
        <f t="shared" si="586"/>
        <v>0</v>
      </c>
      <c r="K1320" s="174">
        <f t="shared" si="586"/>
        <v>0</v>
      </c>
      <c r="L1320" s="174">
        <f t="shared" si="586"/>
        <v>0</v>
      </c>
      <c r="M1320" s="174">
        <f t="shared" si="586"/>
        <v>0</v>
      </c>
      <c r="N1320" s="174">
        <f t="shared" si="586"/>
        <v>0</v>
      </c>
      <c r="O1320" s="174">
        <f t="shared" si="586"/>
        <v>0</v>
      </c>
      <c r="P1320" s="174">
        <f t="shared" si="586"/>
        <v>0</v>
      </c>
      <c r="Q1320" s="174">
        <f t="shared" si="586"/>
        <v>0</v>
      </c>
      <c r="R1320" s="174">
        <f t="shared" si="586"/>
        <v>0</v>
      </c>
      <c r="S1320" s="174">
        <f t="shared" si="586"/>
        <v>0</v>
      </c>
      <c r="T1320" s="174">
        <f t="shared" si="586"/>
        <v>0</v>
      </c>
      <c r="U1320" s="174">
        <f t="shared" si="586"/>
        <v>0</v>
      </c>
      <c r="V1320" s="174">
        <f t="shared" si="586"/>
        <v>0</v>
      </c>
      <c r="W1320" s="174">
        <f t="shared" si="586"/>
        <v>0</v>
      </c>
      <c r="X1320" s="174">
        <f t="shared" si="586"/>
        <v>0</v>
      </c>
      <c r="Y1320" s="174">
        <f t="shared" si="586"/>
        <v>0</v>
      </c>
      <c r="Z1320" s="174">
        <f t="shared" si="586"/>
        <v>0</v>
      </c>
      <c r="AA1320" s="174">
        <f t="shared" si="586"/>
        <v>0</v>
      </c>
      <c r="AB1320" s="174">
        <f t="shared" si="586"/>
        <v>0</v>
      </c>
      <c r="AC1320" s="174">
        <f t="shared" si="586"/>
        <v>0</v>
      </c>
      <c r="AD1320" s="174">
        <f t="shared" si="586"/>
        <v>0</v>
      </c>
      <c r="AE1320" s="174">
        <f t="shared" si="586"/>
        <v>0</v>
      </c>
      <c r="AF1320" s="174">
        <f t="shared" si="586"/>
        <v>0</v>
      </c>
      <c r="AG1320" s="174">
        <f t="shared" si="586"/>
        <v>0</v>
      </c>
      <c r="AH1320" s="174">
        <f t="shared" si="586"/>
        <v>0</v>
      </c>
      <c r="AI1320" s="174">
        <f t="shared" si="586"/>
        <v>0</v>
      </c>
      <c r="AJ1320" s="174">
        <f t="shared" si="586"/>
        <v>0</v>
      </c>
      <c r="AK1320" s="174">
        <f t="shared" si="586"/>
        <v>0</v>
      </c>
      <c r="AL1320" s="174">
        <f t="shared" si="586"/>
        <v>0</v>
      </c>
      <c r="AM1320" s="174">
        <f t="shared" si="586"/>
        <v>0</v>
      </c>
      <c r="AN1320" s="174">
        <f t="shared" si="586"/>
        <v>0</v>
      </c>
      <c r="AO1320" s="174">
        <f t="shared" si="586"/>
        <v>0</v>
      </c>
      <c r="AP1320" s="174">
        <f t="shared" si="586"/>
        <v>0</v>
      </c>
      <c r="AQ1320" s="174">
        <f t="shared" si="586"/>
        <v>0</v>
      </c>
      <c r="AR1320" s="174">
        <f t="shared" si="586"/>
        <v>0</v>
      </c>
      <c r="AS1320" s="174">
        <f t="shared" si="586"/>
        <v>0</v>
      </c>
      <c r="AT1320" s="174">
        <f t="shared" si="586"/>
        <v>0</v>
      </c>
      <c r="AU1320" s="174">
        <f t="shared" si="586"/>
        <v>0</v>
      </c>
      <c r="AV1320" s="174">
        <f t="shared" si="586"/>
        <v>0</v>
      </c>
      <c r="AW1320" s="174">
        <f t="shared" si="586"/>
        <v>0</v>
      </c>
      <c r="AX1320" s="174">
        <f t="shared" si="586"/>
        <v>0</v>
      </c>
      <c r="AY1320" s="174">
        <f t="shared" si="586"/>
        <v>0</v>
      </c>
      <c r="AZ1320" s="174">
        <f t="shared" si="586"/>
        <v>0</v>
      </c>
      <c r="BA1320" s="174">
        <f t="shared" si="586"/>
        <v>0</v>
      </c>
      <c r="BB1320" s="174">
        <f t="shared" si="586"/>
        <v>0</v>
      </c>
      <c r="BC1320" s="174">
        <f t="shared" si="586"/>
        <v>0</v>
      </c>
      <c r="BD1320" s="174">
        <f t="shared" si="586"/>
        <v>0</v>
      </c>
      <c r="BE1320" s="174">
        <f t="shared" si="586"/>
        <v>0</v>
      </c>
      <c r="BF1320" s="174">
        <f t="shared" si="586"/>
        <v>0</v>
      </c>
      <c r="BG1320" s="174">
        <f t="shared" si="586"/>
        <v>0</v>
      </c>
      <c r="BH1320" s="174">
        <f t="shared" si="586"/>
        <v>0</v>
      </c>
      <c r="BI1320" s="174">
        <f t="shared" si="586"/>
        <v>0</v>
      </c>
      <c r="BJ1320" s="174">
        <f t="shared" si="586"/>
        <v>0</v>
      </c>
      <c r="BK1320" s="174">
        <f t="shared" si="586"/>
        <v>0</v>
      </c>
      <c r="BL1320" s="174">
        <f t="shared" si="586"/>
        <v>0</v>
      </c>
      <c r="BM1320" s="174">
        <f t="shared" si="586"/>
        <v>0</v>
      </c>
      <c r="BN1320" s="174">
        <f t="shared" si="586"/>
        <v>0</v>
      </c>
      <c r="BO1320" s="174" t="str">
        <f t="shared" si="586"/>
        <v/>
      </c>
      <c r="BP1320" s="174" t="str">
        <f t="shared" si="586"/>
        <v/>
      </c>
      <c r="BQ1320" s="174" t="str">
        <f t="shared" si="586"/>
        <v/>
      </c>
      <c r="BR1320" s="174" t="str">
        <f t="shared" ref="BR1320:CI1320" si="587">IF(BR$17="","",BR1309+BR1316+BR1317+BR1319)</f>
        <v/>
      </c>
      <c r="BS1320" s="174" t="str">
        <f t="shared" si="587"/>
        <v/>
      </c>
      <c r="BT1320" s="174" t="str">
        <f t="shared" si="587"/>
        <v/>
      </c>
      <c r="BU1320" s="174" t="str">
        <f t="shared" si="587"/>
        <v/>
      </c>
      <c r="BV1320" s="174" t="str">
        <f t="shared" si="587"/>
        <v/>
      </c>
      <c r="BW1320" s="174" t="str">
        <f t="shared" si="587"/>
        <v/>
      </c>
      <c r="BX1320" s="174" t="str">
        <f t="shared" si="587"/>
        <v/>
      </c>
      <c r="BY1320" s="174" t="str">
        <f t="shared" si="587"/>
        <v/>
      </c>
      <c r="BZ1320" s="174" t="str">
        <f t="shared" si="587"/>
        <v/>
      </c>
      <c r="CA1320" s="174" t="str">
        <f t="shared" si="587"/>
        <v/>
      </c>
      <c r="CB1320" s="174" t="str">
        <f t="shared" si="587"/>
        <v/>
      </c>
      <c r="CC1320" s="174" t="str">
        <f t="shared" si="587"/>
        <v/>
      </c>
      <c r="CD1320" s="174" t="str">
        <f t="shared" si="587"/>
        <v/>
      </c>
      <c r="CE1320" s="174" t="str">
        <f t="shared" si="587"/>
        <v/>
      </c>
      <c r="CF1320" s="174" t="str">
        <f t="shared" si="587"/>
        <v/>
      </c>
      <c r="CG1320" s="174" t="str">
        <f t="shared" si="587"/>
        <v/>
      </c>
      <c r="CH1320" s="174" t="str">
        <f t="shared" si="587"/>
        <v/>
      </c>
      <c r="CI1320" s="174" t="str">
        <f t="shared" si="587"/>
        <v/>
      </c>
      <c r="CJ1320" s="150">
        <f>SUM(F1320:CI1320)</f>
        <v>0</v>
      </c>
      <c r="CK1320" s="50" t="s">
        <v>172</v>
      </c>
    </row>
    <row r="1321" spans="1:89" s="152" customFormat="1" ht="15" customHeight="1">
      <c r="B1321" s="172"/>
      <c r="G1321" s="222"/>
      <c r="H1321" s="222"/>
      <c r="I1321" s="221"/>
      <c r="J1321" s="220"/>
      <c r="K1321" s="219"/>
      <c r="L1321" s="219"/>
      <c r="M1321" s="219"/>
      <c r="N1321" s="219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19"/>
      <c r="Z1321" s="219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19"/>
      <c r="AL1321" s="219"/>
      <c r="AM1321" s="219"/>
      <c r="AN1321" s="219"/>
      <c r="AO1321" s="219"/>
      <c r="AP1321" s="219"/>
      <c r="AQ1321" s="219"/>
      <c r="AR1321" s="219"/>
      <c r="AS1321" s="219"/>
      <c r="AT1321" s="219"/>
      <c r="AU1321" s="219"/>
      <c r="AV1321" s="219"/>
      <c r="AW1321" s="219"/>
      <c r="AX1321" s="219"/>
      <c r="AY1321" s="219"/>
      <c r="AZ1321" s="219"/>
      <c r="BA1321" s="219"/>
      <c r="BB1321" s="219"/>
      <c r="BC1321" s="218"/>
      <c r="CK1321" s="50" t="s">
        <v>172</v>
      </c>
    </row>
    <row r="1322" spans="1:89" s="152" customFormat="1" ht="15" customHeight="1">
      <c r="B1322" s="172"/>
      <c r="G1322" s="222"/>
      <c r="H1322" s="222"/>
      <c r="I1322" s="221"/>
      <c r="J1322" s="220"/>
      <c r="K1322" s="219"/>
      <c r="L1322" s="219"/>
      <c r="M1322" s="219"/>
      <c r="N1322" s="219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19"/>
      <c r="Z1322" s="219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19"/>
      <c r="AL1322" s="219"/>
      <c r="AM1322" s="219"/>
      <c r="AN1322" s="219"/>
      <c r="AO1322" s="219"/>
      <c r="AP1322" s="219"/>
      <c r="AQ1322" s="219"/>
      <c r="AR1322" s="219"/>
      <c r="AS1322" s="219"/>
      <c r="AT1322" s="219"/>
      <c r="AU1322" s="219"/>
      <c r="AV1322" s="219"/>
      <c r="AW1322" s="219"/>
      <c r="AX1322" s="219"/>
      <c r="AY1322" s="219"/>
      <c r="AZ1322" s="219"/>
      <c r="BA1322" s="219"/>
      <c r="BB1322" s="219"/>
      <c r="BC1322" s="218"/>
      <c r="CK1322" s="50" t="s">
        <v>172</v>
      </c>
    </row>
    <row r="1323" spans="1:89" s="152" customFormat="1" ht="15" customHeight="1">
      <c r="B1323" s="172"/>
      <c r="C1323" s="103" t="s">
        <v>210</v>
      </c>
      <c r="D1323" s="101"/>
      <c r="E1323" s="102"/>
      <c r="F1323" s="101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  <c r="AA1323" s="100"/>
      <c r="AB1323" s="100"/>
      <c r="AC1323" s="100"/>
      <c r="AD1323" s="100"/>
      <c r="AE1323" s="100"/>
      <c r="AF1323" s="100"/>
      <c r="AG1323" s="100"/>
      <c r="AH1323" s="100"/>
      <c r="AI1323" s="100"/>
      <c r="AJ1323" s="100"/>
      <c r="AK1323" s="100"/>
      <c r="AL1323" s="100"/>
      <c r="AM1323" s="100"/>
      <c r="AN1323" s="100"/>
      <c r="AO1323" s="100"/>
      <c r="AP1323" s="100"/>
      <c r="AQ1323" s="100"/>
      <c r="AR1323" s="100"/>
      <c r="AS1323" s="100"/>
      <c r="AT1323" s="100"/>
      <c r="AU1323" s="100"/>
      <c r="AV1323" s="100"/>
      <c r="AW1323" s="100"/>
      <c r="AX1323" s="100"/>
      <c r="AY1323" s="100"/>
      <c r="AZ1323" s="100"/>
      <c r="BA1323" s="100"/>
      <c r="BB1323" s="100"/>
      <c r="BC1323" s="100"/>
      <c r="BD1323" s="100"/>
      <c r="BE1323" s="100"/>
      <c r="BF1323" s="100"/>
      <c r="BG1323" s="100"/>
      <c r="BH1323" s="100"/>
      <c r="BI1323" s="100"/>
      <c r="BJ1323" s="100"/>
      <c r="BK1323" s="100"/>
      <c r="BL1323" s="100"/>
      <c r="BM1323" s="100"/>
      <c r="BN1323" s="100"/>
      <c r="BO1323" s="100"/>
      <c r="BP1323" s="100"/>
      <c r="BQ1323" s="100"/>
      <c r="BR1323" s="100"/>
      <c r="BS1323" s="100"/>
      <c r="BT1323" s="100"/>
      <c r="BU1323" s="100"/>
      <c r="BV1323" s="100"/>
      <c r="BW1323" s="100"/>
      <c r="BX1323" s="100"/>
      <c r="BY1323" s="100"/>
      <c r="BZ1323" s="100"/>
      <c r="CA1323" s="100"/>
      <c r="CB1323" s="100"/>
      <c r="CC1323" s="100"/>
      <c r="CD1323" s="100"/>
      <c r="CE1323" s="100"/>
      <c r="CF1323" s="100"/>
      <c r="CG1323" s="100"/>
      <c r="CH1323" s="100"/>
      <c r="CI1323" s="100"/>
      <c r="CJ1323" s="100"/>
      <c r="CK1323" s="50" t="s">
        <v>172</v>
      </c>
    </row>
    <row r="1324" spans="1:89" s="152" customFormat="1" ht="15" customHeight="1">
      <c r="B1324" s="172"/>
      <c r="G1324" s="222"/>
      <c r="H1324" s="222"/>
      <c r="I1324" s="221"/>
      <c r="J1324" s="220"/>
      <c r="K1324" s="219"/>
      <c r="L1324" s="219"/>
      <c r="M1324" s="219"/>
      <c r="N1324" s="219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19"/>
      <c r="Z1324" s="219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19"/>
      <c r="AL1324" s="219"/>
      <c r="AM1324" s="219"/>
      <c r="AN1324" s="219"/>
      <c r="AO1324" s="219"/>
      <c r="AP1324" s="219"/>
      <c r="AQ1324" s="219"/>
      <c r="AR1324" s="219"/>
      <c r="AS1324" s="219"/>
      <c r="AT1324" s="219"/>
      <c r="AU1324" s="219"/>
      <c r="AV1324" s="219"/>
      <c r="AW1324" s="219"/>
      <c r="AX1324" s="219"/>
      <c r="AY1324" s="219"/>
      <c r="AZ1324" s="219"/>
      <c r="BA1324" s="219"/>
      <c r="BB1324" s="219"/>
      <c r="BC1324" s="218"/>
      <c r="CK1324" s="50" t="s">
        <v>172</v>
      </c>
    </row>
    <row r="1325" spans="1:89" s="152" customFormat="1" ht="15" customHeight="1">
      <c r="B1325" s="172"/>
      <c r="C1325" s="161" t="str">
        <f>C1323&amp;" Drawdown"</f>
        <v>Debt Financing Drawdown</v>
      </c>
      <c r="D1325" s="189"/>
      <c r="E1325" s="190"/>
      <c r="F1325" s="189"/>
      <c r="G1325" s="188"/>
      <c r="H1325" s="188"/>
      <c r="I1325" s="188"/>
      <c r="J1325" s="188"/>
      <c r="K1325" s="188"/>
      <c r="L1325" s="188"/>
      <c r="M1325" s="188"/>
      <c r="N1325" s="188"/>
      <c r="O1325" s="188"/>
      <c r="P1325" s="188"/>
      <c r="Q1325" s="188"/>
      <c r="R1325" s="188"/>
      <c r="S1325" s="188"/>
      <c r="T1325" s="188"/>
      <c r="U1325" s="188"/>
      <c r="V1325" s="188"/>
      <c r="W1325" s="188"/>
      <c r="X1325" s="188"/>
      <c r="Y1325" s="188"/>
      <c r="Z1325" s="188"/>
      <c r="AA1325" s="188"/>
      <c r="AB1325" s="188"/>
      <c r="AC1325" s="188"/>
      <c r="AD1325" s="188"/>
      <c r="AE1325" s="188"/>
      <c r="AF1325" s="188"/>
      <c r="AG1325" s="188"/>
      <c r="AH1325" s="188"/>
      <c r="AI1325" s="188"/>
      <c r="AJ1325" s="188"/>
      <c r="AK1325" s="188"/>
      <c r="AL1325" s="188"/>
      <c r="AM1325" s="188"/>
      <c r="AN1325" s="188"/>
      <c r="AO1325" s="188"/>
      <c r="AP1325" s="188"/>
      <c r="AQ1325" s="188"/>
      <c r="AR1325" s="188"/>
      <c r="AS1325" s="188"/>
      <c r="AT1325" s="188"/>
      <c r="AU1325" s="188"/>
      <c r="AV1325" s="188"/>
      <c r="AW1325" s="188"/>
      <c r="AX1325" s="188"/>
      <c r="AY1325" s="188"/>
      <c r="AZ1325" s="188"/>
      <c r="BA1325" s="188"/>
      <c r="BB1325" s="188"/>
      <c r="BC1325" s="188"/>
      <c r="BD1325" s="188"/>
      <c r="BE1325" s="188"/>
      <c r="BF1325" s="188"/>
      <c r="BG1325" s="188"/>
      <c r="BH1325" s="188"/>
      <c r="BI1325" s="188"/>
      <c r="BJ1325" s="188"/>
      <c r="BK1325" s="188"/>
      <c r="BL1325" s="188"/>
      <c r="BM1325" s="188"/>
      <c r="BN1325" s="188"/>
      <c r="BO1325" s="188"/>
      <c r="BP1325" s="188"/>
      <c r="BQ1325" s="188"/>
      <c r="BR1325" s="188"/>
      <c r="BS1325" s="188"/>
      <c r="BT1325" s="188"/>
      <c r="BU1325" s="188"/>
      <c r="BV1325" s="188"/>
      <c r="BW1325" s="188"/>
      <c r="BX1325" s="188"/>
      <c r="BY1325" s="188"/>
      <c r="BZ1325" s="188"/>
      <c r="CA1325" s="188"/>
      <c r="CB1325" s="188"/>
      <c r="CC1325" s="188"/>
      <c r="CD1325" s="188"/>
      <c r="CE1325" s="188"/>
      <c r="CF1325" s="188"/>
      <c r="CG1325" s="188"/>
      <c r="CH1325" s="188"/>
      <c r="CI1325" s="188"/>
      <c r="CJ1325" s="188"/>
      <c r="CK1325" s="50" t="s">
        <v>172</v>
      </c>
    </row>
    <row r="1326" spans="1:89" s="152" customFormat="1" ht="15" customHeight="1">
      <c r="B1326" s="172"/>
      <c r="G1326" s="222"/>
      <c r="H1326" s="222"/>
      <c r="I1326" s="221"/>
      <c r="J1326" s="220"/>
      <c r="K1326" s="219"/>
      <c r="L1326" s="219"/>
      <c r="M1326" s="219"/>
      <c r="N1326" s="219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19"/>
      <c r="Z1326" s="219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19"/>
      <c r="AL1326" s="219"/>
      <c r="AM1326" s="219"/>
      <c r="AN1326" s="219"/>
      <c r="AO1326" s="219"/>
      <c r="AP1326" s="219"/>
      <c r="AQ1326" s="219"/>
      <c r="AR1326" s="219"/>
      <c r="AS1326" s="219"/>
      <c r="AT1326" s="219"/>
      <c r="AU1326" s="219"/>
      <c r="AV1326" s="219"/>
      <c r="AW1326" s="219"/>
      <c r="AX1326" s="219"/>
      <c r="AY1326" s="219"/>
      <c r="AZ1326" s="219"/>
      <c r="BA1326" s="219"/>
      <c r="BB1326" s="219"/>
      <c r="BC1326" s="218"/>
      <c r="CK1326" s="50" t="s">
        <v>172</v>
      </c>
    </row>
    <row r="1327" spans="1:89" s="152" customFormat="1" ht="15" customHeight="1">
      <c r="B1327" s="172"/>
      <c r="C1327" s="217" t="s">
        <v>249</v>
      </c>
      <c r="I1327" s="234"/>
      <c r="J1327" s="220"/>
      <c r="K1327" s="219"/>
      <c r="L1327" s="219"/>
      <c r="M1327" s="219"/>
      <c r="N1327" s="219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19"/>
      <c r="Z1327" s="219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19"/>
      <c r="AL1327" s="219"/>
      <c r="AM1327" s="220"/>
      <c r="AN1327" s="220"/>
      <c r="AO1327" s="220"/>
      <c r="AP1327" s="220"/>
      <c r="AQ1327" s="220"/>
      <c r="AR1327" s="220"/>
      <c r="AS1327" s="220"/>
      <c r="AT1327" s="220"/>
      <c r="AU1327" s="220"/>
      <c r="AV1327" s="220"/>
      <c r="AW1327" s="220"/>
      <c r="AX1327" s="220"/>
      <c r="AY1327" s="220"/>
      <c r="AZ1327" s="220"/>
      <c r="BA1327" s="220"/>
      <c r="BB1327" s="220"/>
      <c r="BC1327" s="218"/>
      <c r="CK1327" s="50" t="s">
        <v>172</v>
      </c>
    </row>
    <row r="1328" spans="1:89" s="152" customFormat="1" ht="15" customHeight="1">
      <c r="B1328" s="172"/>
      <c r="C1328" s="30" t="s">
        <v>276</v>
      </c>
      <c r="D1328" s="235">
        <v>0</v>
      </c>
      <c r="I1328" s="234"/>
      <c r="J1328" s="220"/>
      <c r="K1328" s="219"/>
      <c r="L1328" s="219"/>
      <c r="M1328" s="219"/>
      <c r="N1328" s="219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19"/>
      <c r="Z1328" s="219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19"/>
      <c r="AL1328" s="219"/>
      <c r="AM1328" s="220"/>
      <c r="AN1328" s="220"/>
      <c r="AO1328" s="220"/>
      <c r="AP1328" s="220"/>
      <c r="AQ1328" s="220"/>
      <c r="AR1328" s="220"/>
      <c r="AS1328" s="220"/>
      <c r="AT1328" s="220"/>
      <c r="AU1328" s="220"/>
      <c r="AV1328" s="220"/>
      <c r="AW1328" s="220"/>
      <c r="AX1328" s="220"/>
      <c r="AY1328" s="220"/>
      <c r="AZ1328" s="220"/>
      <c r="BA1328" s="220"/>
      <c r="BB1328" s="220"/>
      <c r="BC1328" s="218"/>
      <c r="CK1328" s="50" t="s">
        <v>172</v>
      </c>
    </row>
    <row r="1329" spans="1:91" s="152" customFormat="1" ht="15" customHeight="1">
      <c r="B1329" s="172"/>
      <c r="C1329" s="34" t="str">
        <f>C1327&amp;" Start Period"</f>
        <v>Drawdown Start Period</v>
      </c>
      <c r="D1329" s="282">
        <v>0</v>
      </c>
      <c r="F1329" s="29"/>
      <c r="G1329" s="233"/>
      <c r="I1329" s="231"/>
      <c r="J1329" s="220"/>
      <c r="K1329" s="219"/>
      <c r="L1329" s="219"/>
      <c r="M1329" s="219"/>
      <c r="N1329" s="219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19"/>
      <c r="Z1329" s="219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19"/>
      <c r="AL1329" s="219"/>
      <c r="AM1329" s="220"/>
      <c r="AN1329" s="220"/>
      <c r="AO1329" s="220"/>
      <c r="AP1329" s="220"/>
      <c r="AQ1329" s="220"/>
      <c r="AR1329" s="220"/>
      <c r="AS1329" s="220"/>
      <c r="AT1329" s="220"/>
      <c r="AU1329" s="220"/>
      <c r="AV1329" s="220"/>
      <c r="AW1329" s="220"/>
      <c r="AX1329" s="220"/>
      <c r="AY1329" s="220"/>
      <c r="AZ1329" s="220"/>
      <c r="BA1329" s="220"/>
      <c r="BB1329" s="220"/>
      <c r="BC1329" s="218"/>
      <c r="CK1329" s="50" t="s">
        <v>172</v>
      </c>
    </row>
    <row r="1330" spans="1:91" s="223" customFormat="1" ht="15" customHeight="1">
      <c r="A1330" s="152"/>
      <c r="B1330" s="172"/>
      <c r="C1330" s="207" t="s">
        <v>13</v>
      </c>
      <c r="D1330" s="232">
        <f>INDEX($F$16:$CI$17,1,MATCH(D1329,$F$17:$CI$17))</f>
        <v>42094</v>
      </c>
      <c r="E1330" s="206"/>
      <c r="F1330" s="29"/>
      <c r="G1330" s="206" t="str">
        <f>IF(G1329="","",INDEX(#REF!,1,MATCH(G1329,#REF!,1)))</f>
        <v/>
      </c>
      <c r="H1330" s="152"/>
      <c r="I1330" s="231"/>
      <c r="J1330" s="220"/>
      <c r="K1330" s="219"/>
      <c r="L1330" s="219"/>
      <c r="M1330" s="219"/>
      <c r="N1330" s="219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19"/>
      <c r="Z1330" s="219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19"/>
      <c r="AL1330" s="219"/>
      <c r="AM1330" s="220"/>
      <c r="AN1330" s="220"/>
      <c r="AO1330" s="220"/>
      <c r="AP1330" s="220"/>
      <c r="AQ1330" s="220"/>
      <c r="AR1330" s="220"/>
      <c r="AS1330" s="220"/>
      <c r="AT1330" s="220"/>
      <c r="AU1330" s="220"/>
      <c r="AV1330" s="220"/>
      <c r="AW1330" s="220"/>
      <c r="AX1330" s="220"/>
      <c r="AY1330" s="220"/>
      <c r="AZ1330" s="220"/>
      <c r="BA1330" s="220"/>
      <c r="BB1330" s="220"/>
      <c r="BC1330" s="218"/>
      <c r="BD1330" s="152"/>
      <c r="BE1330" s="152"/>
      <c r="BF1330" s="152"/>
      <c r="BG1330" s="152"/>
      <c r="BH1330" s="152"/>
      <c r="BI1330" s="152"/>
      <c r="BJ1330" s="152"/>
      <c r="BK1330" s="152"/>
      <c r="BL1330" s="152"/>
      <c r="BM1330" s="152"/>
      <c r="BN1330" s="152"/>
      <c r="BO1330" s="152"/>
      <c r="BP1330" s="152"/>
      <c r="BQ1330" s="152"/>
      <c r="BR1330" s="152"/>
      <c r="BS1330" s="152"/>
      <c r="BT1330" s="152"/>
      <c r="BU1330" s="152"/>
      <c r="BV1330" s="152"/>
      <c r="BW1330" s="152"/>
      <c r="BX1330" s="152"/>
      <c r="BY1330" s="152"/>
      <c r="BZ1330" s="152"/>
      <c r="CA1330" s="152"/>
      <c r="CB1330" s="152"/>
      <c r="CC1330" s="152"/>
      <c r="CD1330" s="152"/>
      <c r="CE1330" s="152"/>
      <c r="CF1330" s="152"/>
      <c r="CG1330" s="152"/>
      <c r="CH1330" s="152"/>
      <c r="CI1330" s="152"/>
      <c r="CJ1330" s="152"/>
      <c r="CK1330" s="50" t="s">
        <v>172</v>
      </c>
      <c r="CL1330" s="152"/>
      <c r="CM1330" s="152"/>
    </row>
    <row r="1331" spans="1:91" s="152" customFormat="1" ht="15" customHeight="1">
      <c r="B1331" s="172"/>
      <c r="C1331" s="34" t="str">
        <f>E1323&amp;" End Period"</f>
        <v xml:space="preserve"> End Period</v>
      </c>
      <c r="D1331" s="282">
        <v>0</v>
      </c>
      <c r="F1331" s="29"/>
      <c r="G1331" s="233"/>
      <c r="I1331" s="231"/>
      <c r="J1331" s="220"/>
      <c r="K1331" s="219"/>
      <c r="L1331" s="219"/>
      <c r="M1331" s="219"/>
      <c r="N1331" s="219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19"/>
      <c r="Z1331" s="219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19"/>
      <c r="AL1331" s="219"/>
      <c r="AM1331" s="220"/>
      <c r="AN1331" s="220"/>
      <c r="AO1331" s="220"/>
      <c r="AP1331" s="220"/>
      <c r="AQ1331" s="220"/>
      <c r="AR1331" s="220"/>
      <c r="AS1331" s="220"/>
      <c r="AT1331" s="220"/>
      <c r="AU1331" s="220"/>
      <c r="AV1331" s="220"/>
      <c r="AW1331" s="220"/>
      <c r="AX1331" s="220"/>
      <c r="AY1331" s="220"/>
      <c r="AZ1331" s="220"/>
      <c r="BA1331" s="220"/>
      <c r="BB1331" s="220"/>
      <c r="BC1331" s="218"/>
      <c r="CK1331" s="50" t="s">
        <v>172</v>
      </c>
      <c r="CM1331" s="223"/>
    </row>
    <row r="1332" spans="1:91" s="152" customFormat="1" ht="15" customHeight="1">
      <c r="B1332" s="172"/>
      <c r="C1332" s="207" t="s">
        <v>13</v>
      </c>
      <c r="D1332" s="232">
        <f>INDEX($F$16:$CI$17,1,MATCH(D1331,$F$17:$CI$17))</f>
        <v>42094</v>
      </c>
      <c r="E1332" s="206"/>
      <c r="F1332" s="29"/>
      <c r="G1332" s="206" t="str">
        <f>IF(G1331="","",INDEX(#REF!,1,MATCH(G1331,#REF!,1)))</f>
        <v/>
      </c>
      <c r="I1332" s="231"/>
      <c r="J1332" s="220"/>
      <c r="K1332" s="219"/>
      <c r="L1332" s="219"/>
      <c r="M1332" s="219"/>
      <c r="N1332" s="219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19"/>
      <c r="Z1332" s="219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19"/>
      <c r="AL1332" s="219"/>
      <c r="AM1332" s="220"/>
      <c r="AN1332" s="220"/>
      <c r="AO1332" s="220"/>
      <c r="AP1332" s="220"/>
      <c r="AQ1332" s="220"/>
      <c r="AR1332" s="220"/>
      <c r="AS1332" s="220"/>
      <c r="AT1332" s="220"/>
      <c r="AU1332" s="220"/>
      <c r="AV1332" s="220"/>
      <c r="AW1332" s="220"/>
      <c r="AX1332" s="220"/>
      <c r="AY1332" s="220"/>
      <c r="AZ1332" s="220"/>
      <c r="BA1332" s="220"/>
      <c r="BB1332" s="220"/>
      <c r="BC1332" s="218"/>
      <c r="CK1332" s="50" t="s">
        <v>172</v>
      </c>
    </row>
    <row r="1333" spans="1:91" s="152" customFormat="1" ht="15" customHeight="1">
      <c r="B1333" s="172"/>
      <c r="C1333" s="207"/>
      <c r="D1333" s="206"/>
      <c r="E1333" s="206"/>
      <c r="F1333" s="29"/>
      <c r="G1333" s="150"/>
      <c r="I1333" s="231"/>
      <c r="J1333" s="220"/>
      <c r="K1333" s="219"/>
      <c r="L1333" s="219"/>
      <c r="M1333" s="219"/>
      <c r="N1333" s="219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19"/>
      <c r="Z1333" s="219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19"/>
      <c r="AL1333" s="219"/>
      <c r="AM1333" s="220"/>
      <c r="AN1333" s="220"/>
      <c r="AO1333" s="220"/>
      <c r="AP1333" s="220"/>
      <c r="AQ1333" s="220"/>
      <c r="AR1333" s="220"/>
      <c r="AS1333" s="220"/>
      <c r="AT1333" s="220"/>
      <c r="AU1333" s="220"/>
      <c r="AV1333" s="220"/>
      <c r="AW1333" s="220"/>
      <c r="AX1333" s="220"/>
      <c r="AY1333" s="220"/>
      <c r="AZ1333" s="220"/>
      <c r="BA1333" s="220"/>
      <c r="BB1333" s="220"/>
      <c r="BC1333" s="218"/>
      <c r="CK1333" s="50" t="s">
        <v>172</v>
      </c>
    </row>
    <row r="1334" spans="1:91" s="152" customFormat="1" ht="15" customHeight="1">
      <c r="B1334" s="172"/>
      <c r="C1334" s="152" t="s">
        <v>275</v>
      </c>
      <c r="F1334" s="230">
        <f t="shared" ref="F1334:BQ1334" si="588">F$17</f>
        <v>0</v>
      </c>
      <c r="G1334" s="229">
        <f t="shared" si="588"/>
        <v>1</v>
      </c>
      <c r="H1334" s="229">
        <f t="shared" si="588"/>
        <v>2</v>
      </c>
      <c r="I1334" s="229">
        <f t="shared" si="588"/>
        <v>3</v>
      </c>
      <c r="J1334" s="229">
        <f t="shared" si="588"/>
        <v>4</v>
      </c>
      <c r="K1334" s="229">
        <f t="shared" si="588"/>
        <v>5</v>
      </c>
      <c r="L1334" s="229">
        <f t="shared" si="588"/>
        <v>6</v>
      </c>
      <c r="M1334" s="229">
        <f t="shared" si="588"/>
        <v>7</v>
      </c>
      <c r="N1334" s="229">
        <f t="shared" si="588"/>
        <v>8</v>
      </c>
      <c r="O1334" s="229">
        <f t="shared" si="588"/>
        <v>9</v>
      </c>
      <c r="P1334" s="229">
        <f t="shared" si="588"/>
        <v>10</v>
      </c>
      <c r="Q1334" s="229">
        <f t="shared" si="588"/>
        <v>11</v>
      </c>
      <c r="R1334" s="229">
        <f t="shared" si="588"/>
        <v>12</v>
      </c>
      <c r="S1334" s="229">
        <f t="shared" si="588"/>
        <v>13</v>
      </c>
      <c r="T1334" s="229">
        <f t="shared" si="588"/>
        <v>14</v>
      </c>
      <c r="U1334" s="229">
        <f t="shared" si="588"/>
        <v>15</v>
      </c>
      <c r="V1334" s="229">
        <f t="shared" si="588"/>
        <v>16</v>
      </c>
      <c r="W1334" s="229">
        <f t="shared" si="588"/>
        <v>17</v>
      </c>
      <c r="X1334" s="229">
        <f t="shared" si="588"/>
        <v>18</v>
      </c>
      <c r="Y1334" s="229">
        <f t="shared" si="588"/>
        <v>19</v>
      </c>
      <c r="Z1334" s="229">
        <f t="shared" si="588"/>
        <v>20</v>
      </c>
      <c r="AA1334" s="229">
        <f t="shared" si="588"/>
        <v>21</v>
      </c>
      <c r="AB1334" s="229">
        <f t="shared" si="588"/>
        <v>22</v>
      </c>
      <c r="AC1334" s="229">
        <f t="shared" si="588"/>
        <v>23</v>
      </c>
      <c r="AD1334" s="229">
        <f t="shared" si="588"/>
        <v>24</v>
      </c>
      <c r="AE1334" s="229">
        <f t="shared" si="588"/>
        <v>25</v>
      </c>
      <c r="AF1334" s="229">
        <f t="shared" si="588"/>
        <v>26</v>
      </c>
      <c r="AG1334" s="229">
        <f t="shared" si="588"/>
        <v>27</v>
      </c>
      <c r="AH1334" s="229">
        <f t="shared" si="588"/>
        <v>28</v>
      </c>
      <c r="AI1334" s="229">
        <f t="shared" si="588"/>
        <v>29</v>
      </c>
      <c r="AJ1334" s="229">
        <f t="shared" si="588"/>
        <v>30</v>
      </c>
      <c r="AK1334" s="229">
        <f t="shared" si="588"/>
        <v>31</v>
      </c>
      <c r="AL1334" s="229">
        <f t="shared" si="588"/>
        <v>32</v>
      </c>
      <c r="AM1334" s="229">
        <f t="shared" si="588"/>
        <v>33</v>
      </c>
      <c r="AN1334" s="229">
        <f t="shared" si="588"/>
        <v>34</v>
      </c>
      <c r="AO1334" s="229">
        <f t="shared" si="588"/>
        <v>35</v>
      </c>
      <c r="AP1334" s="229">
        <f t="shared" si="588"/>
        <v>36</v>
      </c>
      <c r="AQ1334" s="229">
        <f t="shared" si="588"/>
        <v>37</v>
      </c>
      <c r="AR1334" s="229">
        <f t="shared" si="588"/>
        <v>38</v>
      </c>
      <c r="AS1334" s="229">
        <f t="shared" si="588"/>
        <v>39</v>
      </c>
      <c r="AT1334" s="229">
        <f t="shared" si="588"/>
        <v>40</v>
      </c>
      <c r="AU1334" s="229">
        <f t="shared" si="588"/>
        <v>41</v>
      </c>
      <c r="AV1334" s="229">
        <f t="shared" si="588"/>
        <v>42</v>
      </c>
      <c r="AW1334" s="229">
        <f t="shared" si="588"/>
        <v>43</v>
      </c>
      <c r="AX1334" s="229">
        <f t="shared" si="588"/>
        <v>44</v>
      </c>
      <c r="AY1334" s="229">
        <f t="shared" si="588"/>
        <v>45</v>
      </c>
      <c r="AZ1334" s="229">
        <f t="shared" si="588"/>
        <v>46</v>
      </c>
      <c r="BA1334" s="229">
        <f t="shared" si="588"/>
        <v>47</v>
      </c>
      <c r="BB1334" s="229">
        <f t="shared" si="588"/>
        <v>48</v>
      </c>
      <c r="BC1334" s="229">
        <f t="shared" si="588"/>
        <v>49</v>
      </c>
      <c r="BD1334" s="229">
        <f t="shared" si="588"/>
        <v>50</v>
      </c>
      <c r="BE1334" s="229">
        <f t="shared" si="588"/>
        <v>51</v>
      </c>
      <c r="BF1334" s="229">
        <f t="shared" si="588"/>
        <v>52</v>
      </c>
      <c r="BG1334" s="229">
        <f t="shared" si="588"/>
        <v>53</v>
      </c>
      <c r="BH1334" s="229">
        <f t="shared" si="588"/>
        <v>54</v>
      </c>
      <c r="BI1334" s="229">
        <f t="shared" si="588"/>
        <v>55</v>
      </c>
      <c r="BJ1334" s="229">
        <f t="shared" si="588"/>
        <v>56</v>
      </c>
      <c r="BK1334" s="229">
        <f t="shared" si="588"/>
        <v>57</v>
      </c>
      <c r="BL1334" s="229">
        <f t="shared" si="588"/>
        <v>58</v>
      </c>
      <c r="BM1334" s="229">
        <f t="shared" si="588"/>
        <v>59</v>
      </c>
      <c r="BN1334" s="229">
        <f t="shared" si="588"/>
        <v>60</v>
      </c>
      <c r="BO1334" s="229" t="str">
        <f t="shared" si="588"/>
        <v/>
      </c>
      <c r="BP1334" s="229" t="str">
        <f t="shared" si="588"/>
        <v/>
      </c>
      <c r="BQ1334" s="229" t="str">
        <f t="shared" si="588"/>
        <v/>
      </c>
      <c r="BR1334" s="229" t="str">
        <f t="shared" ref="BR1334:CI1334" si="589">BR$17</f>
        <v/>
      </c>
      <c r="BS1334" s="229" t="str">
        <f t="shared" si="589"/>
        <v/>
      </c>
      <c r="BT1334" s="229" t="str">
        <f t="shared" si="589"/>
        <v/>
      </c>
      <c r="BU1334" s="229" t="str">
        <f t="shared" si="589"/>
        <v/>
      </c>
      <c r="BV1334" s="229" t="str">
        <f t="shared" si="589"/>
        <v/>
      </c>
      <c r="BW1334" s="229" t="str">
        <f t="shared" si="589"/>
        <v/>
      </c>
      <c r="BX1334" s="229" t="str">
        <f t="shared" si="589"/>
        <v/>
      </c>
      <c r="BY1334" s="229" t="str">
        <f t="shared" si="589"/>
        <v/>
      </c>
      <c r="BZ1334" s="229" t="str">
        <f t="shared" si="589"/>
        <v/>
      </c>
      <c r="CA1334" s="229" t="str">
        <f t="shared" si="589"/>
        <v/>
      </c>
      <c r="CB1334" s="229" t="str">
        <f t="shared" si="589"/>
        <v/>
      </c>
      <c r="CC1334" s="229" t="str">
        <f t="shared" si="589"/>
        <v/>
      </c>
      <c r="CD1334" s="229" t="str">
        <f t="shared" si="589"/>
        <v/>
      </c>
      <c r="CE1334" s="229" t="str">
        <f t="shared" si="589"/>
        <v/>
      </c>
      <c r="CF1334" s="229" t="str">
        <f t="shared" si="589"/>
        <v/>
      </c>
      <c r="CG1334" s="229" t="str">
        <f t="shared" si="589"/>
        <v/>
      </c>
      <c r="CH1334" s="229" t="str">
        <f t="shared" si="589"/>
        <v/>
      </c>
      <c r="CI1334" s="229" t="str">
        <f t="shared" si="589"/>
        <v/>
      </c>
      <c r="CJ1334" s="228"/>
      <c r="CK1334" s="50" t="s">
        <v>172</v>
      </c>
    </row>
    <row r="1335" spans="1:91" s="152" customFormat="1" ht="15" customHeight="1">
      <c r="B1335" s="172"/>
      <c r="C1335" s="152" t="s">
        <v>274</v>
      </c>
      <c r="F1335" s="154">
        <f>D1328</f>
        <v>0</v>
      </c>
      <c r="G1335" s="154">
        <f t="shared" ref="G1335:AL1335" si="590">IF(F17="","",IF($D1328-F1338&lt;0.001,0,$D1328-F1338))</f>
        <v>0</v>
      </c>
      <c r="H1335" s="154">
        <f t="shared" si="590"/>
        <v>0</v>
      </c>
      <c r="I1335" s="154">
        <f t="shared" si="590"/>
        <v>0</v>
      </c>
      <c r="J1335" s="154">
        <f t="shared" si="590"/>
        <v>0</v>
      </c>
      <c r="K1335" s="154">
        <f t="shared" si="590"/>
        <v>0</v>
      </c>
      <c r="L1335" s="154">
        <f t="shared" si="590"/>
        <v>0</v>
      </c>
      <c r="M1335" s="154">
        <f t="shared" si="590"/>
        <v>0</v>
      </c>
      <c r="N1335" s="154">
        <f t="shared" si="590"/>
        <v>0</v>
      </c>
      <c r="O1335" s="154">
        <f t="shared" si="590"/>
        <v>0</v>
      </c>
      <c r="P1335" s="154">
        <f t="shared" si="590"/>
        <v>0</v>
      </c>
      <c r="Q1335" s="154">
        <f t="shared" si="590"/>
        <v>0</v>
      </c>
      <c r="R1335" s="154">
        <f t="shared" si="590"/>
        <v>0</v>
      </c>
      <c r="S1335" s="154">
        <f t="shared" si="590"/>
        <v>0</v>
      </c>
      <c r="T1335" s="154">
        <f t="shared" si="590"/>
        <v>0</v>
      </c>
      <c r="U1335" s="154">
        <f t="shared" si="590"/>
        <v>0</v>
      </c>
      <c r="V1335" s="154">
        <f t="shared" si="590"/>
        <v>0</v>
      </c>
      <c r="W1335" s="154">
        <f t="shared" si="590"/>
        <v>0</v>
      </c>
      <c r="X1335" s="154">
        <f t="shared" si="590"/>
        <v>0</v>
      </c>
      <c r="Y1335" s="154">
        <f t="shared" si="590"/>
        <v>0</v>
      </c>
      <c r="Z1335" s="154">
        <f t="shared" si="590"/>
        <v>0</v>
      </c>
      <c r="AA1335" s="154">
        <f t="shared" si="590"/>
        <v>0</v>
      </c>
      <c r="AB1335" s="154">
        <f t="shared" si="590"/>
        <v>0</v>
      </c>
      <c r="AC1335" s="154">
        <f t="shared" si="590"/>
        <v>0</v>
      </c>
      <c r="AD1335" s="154">
        <f t="shared" si="590"/>
        <v>0</v>
      </c>
      <c r="AE1335" s="154">
        <f t="shared" si="590"/>
        <v>0</v>
      </c>
      <c r="AF1335" s="154">
        <f t="shared" si="590"/>
        <v>0</v>
      </c>
      <c r="AG1335" s="154">
        <f t="shared" si="590"/>
        <v>0</v>
      </c>
      <c r="AH1335" s="154">
        <f t="shared" si="590"/>
        <v>0</v>
      </c>
      <c r="AI1335" s="154">
        <f t="shared" si="590"/>
        <v>0</v>
      </c>
      <c r="AJ1335" s="154">
        <f t="shared" si="590"/>
        <v>0</v>
      </c>
      <c r="AK1335" s="154">
        <f t="shared" si="590"/>
        <v>0</v>
      </c>
      <c r="AL1335" s="154">
        <f t="shared" si="590"/>
        <v>0</v>
      </c>
      <c r="AM1335" s="154">
        <f t="shared" ref="AM1335:BR1335" si="591">IF(AL17="","",IF($D1328-AL1338&lt;0.001,0,$D1328-AL1338))</f>
        <v>0</v>
      </c>
      <c r="AN1335" s="154">
        <f t="shared" si="591"/>
        <v>0</v>
      </c>
      <c r="AO1335" s="154">
        <f t="shared" si="591"/>
        <v>0</v>
      </c>
      <c r="AP1335" s="154">
        <f t="shared" si="591"/>
        <v>0</v>
      </c>
      <c r="AQ1335" s="154">
        <f t="shared" si="591"/>
        <v>0</v>
      </c>
      <c r="AR1335" s="154">
        <f t="shared" si="591"/>
        <v>0</v>
      </c>
      <c r="AS1335" s="154">
        <f t="shared" si="591"/>
        <v>0</v>
      </c>
      <c r="AT1335" s="154">
        <f t="shared" si="591"/>
        <v>0</v>
      </c>
      <c r="AU1335" s="154">
        <f t="shared" si="591"/>
        <v>0</v>
      </c>
      <c r="AV1335" s="154">
        <f t="shared" si="591"/>
        <v>0</v>
      </c>
      <c r="AW1335" s="154">
        <f t="shared" si="591"/>
        <v>0</v>
      </c>
      <c r="AX1335" s="154">
        <f t="shared" si="591"/>
        <v>0</v>
      </c>
      <c r="AY1335" s="154">
        <f t="shared" si="591"/>
        <v>0</v>
      </c>
      <c r="AZ1335" s="154">
        <f t="shared" si="591"/>
        <v>0</v>
      </c>
      <c r="BA1335" s="154">
        <f t="shared" si="591"/>
        <v>0</v>
      </c>
      <c r="BB1335" s="154">
        <f t="shared" si="591"/>
        <v>0</v>
      </c>
      <c r="BC1335" s="154">
        <f t="shared" si="591"/>
        <v>0</v>
      </c>
      <c r="BD1335" s="154">
        <f t="shared" si="591"/>
        <v>0</v>
      </c>
      <c r="BE1335" s="154">
        <f t="shared" si="591"/>
        <v>0</v>
      </c>
      <c r="BF1335" s="154">
        <f t="shared" si="591"/>
        <v>0</v>
      </c>
      <c r="BG1335" s="154">
        <f t="shared" si="591"/>
        <v>0</v>
      </c>
      <c r="BH1335" s="154">
        <f t="shared" si="591"/>
        <v>0</v>
      </c>
      <c r="BI1335" s="154">
        <f t="shared" si="591"/>
        <v>0</v>
      </c>
      <c r="BJ1335" s="154">
        <f t="shared" si="591"/>
        <v>0</v>
      </c>
      <c r="BK1335" s="154">
        <f t="shared" si="591"/>
        <v>0</v>
      </c>
      <c r="BL1335" s="154">
        <f t="shared" si="591"/>
        <v>0</v>
      </c>
      <c r="BM1335" s="154">
        <f t="shared" si="591"/>
        <v>0</v>
      </c>
      <c r="BN1335" s="154">
        <f t="shared" si="591"/>
        <v>0</v>
      </c>
      <c r="BO1335" s="154">
        <f t="shared" si="591"/>
        <v>0</v>
      </c>
      <c r="BP1335" s="154" t="str">
        <f t="shared" si="591"/>
        <v/>
      </c>
      <c r="BQ1335" s="154" t="str">
        <f t="shared" si="591"/>
        <v/>
      </c>
      <c r="BR1335" s="154" t="str">
        <f t="shared" si="591"/>
        <v/>
      </c>
      <c r="BS1335" s="154" t="str">
        <f t="shared" ref="BS1335:CI1335" si="592">IF(BR17="","",IF($D1328-BR1338&lt;0.001,0,$D1328-BR1338))</f>
        <v/>
      </c>
      <c r="BT1335" s="154" t="str">
        <f t="shared" si="592"/>
        <v/>
      </c>
      <c r="BU1335" s="154" t="str">
        <f t="shared" si="592"/>
        <v/>
      </c>
      <c r="BV1335" s="154" t="str">
        <f t="shared" si="592"/>
        <v/>
      </c>
      <c r="BW1335" s="154" t="str">
        <f t="shared" si="592"/>
        <v/>
      </c>
      <c r="BX1335" s="154" t="str">
        <f t="shared" si="592"/>
        <v/>
      </c>
      <c r="BY1335" s="154" t="str">
        <f t="shared" si="592"/>
        <v/>
      </c>
      <c r="BZ1335" s="154" t="str">
        <f t="shared" si="592"/>
        <v/>
      </c>
      <c r="CA1335" s="154" t="str">
        <f t="shared" si="592"/>
        <v/>
      </c>
      <c r="CB1335" s="154" t="str">
        <f t="shared" si="592"/>
        <v/>
      </c>
      <c r="CC1335" s="154" t="str">
        <f t="shared" si="592"/>
        <v/>
      </c>
      <c r="CD1335" s="154" t="str">
        <f t="shared" si="592"/>
        <v/>
      </c>
      <c r="CE1335" s="154" t="str">
        <f t="shared" si="592"/>
        <v/>
      </c>
      <c r="CF1335" s="154" t="str">
        <f t="shared" si="592"/>
        <v/>
      </c>
      <c r="CG1335" s="154" t="str">
        <f t="shared" si="592"/>
        <v/>
      </c>
      <c r="CH1335" s="154" t="str">
        <f t="shared" si="592"/>
        <v/>
      </c>
      <c r="CI1335" s="154" t="str">
        <f t="shared" si="592"/>
        <v/>
      </c>
      <c r="CJ1335" s="154"/>
      <c r="CK1335" s="50" t="s">
        <v>172</v>
      </c>
    </row>
    <row r="1336" spans="1:91" s="152" customFormat="1" ht="15" customHeight="1">
      <c r="B1336" s="172"/>
      <c r="C1336" s="125" t="str">
        <f>"Manual "&amp;C1327</f>
        <v>Manual Drawdown</v>
      </c>
      <c r="D1336" s="181"/>
      <c r="E1336" s="181"/>
      <c r="F1336" s="227">
        <v>0</v>
      </c>
      <c r="G1336" s="227">
        <v>0</v>
      </c>
      <c r="H1336" s="227">
        <v>0</v>
      </c>
      <c r="I1336" s="227">
        <v>0</v>
      </c>
      <c r="J1336" s="227">
        <v>0</v>
      </c>
      <c r="K1336" s="227">
        <v>0</v>
      </c>
      <c r="L1336" s="227">
        <v>0</v>
      </c>
      <c r="M1336" s="227">
        <v>0</v>
      </c>
      <c r="N1336" s="227">
        <v>0</v>
      </c>
      <c r="O1336" s="227">
        <v>0</v>
      </c>
      <c r="P1336" s="227">
        <v>0</v>
      </c>
      <c r="Q1336" s="227">
        <v>0</v>
      </c>
      <c r="R1336" s="227">
        <v>0</v>
      </c>
      <c r="S1336" s="227">
        <v>0</v>
      </c>
      <c r="T1336" s="227">
        <v>0</v>
      </c>
      <c r="U1336" s="227">
        <v>0</v>
      </c>
      <c r="V1336" s="227">
        <v>0</v>
      </c>
      <c r="W1336" s="227">
        <v>0</v>
      </c>
      <c r="X1336" s="227">
        <v>0</v>
      </c>
      <c r="Y1336" s="227">
        <v>0</v>
      </c>
      <c r="Z1336" s="227">
        <v>0</v>
      </c>
      <c r="AA1336" s="227">
        <v>0</v>
      </c>
      <c r="AB1336" s="227">
        <v>0</v>
      </c>
      <c r="AC1336" s="227">
        <v>0</v>
      </c>
      <c r="AD1336" s="227">
        <v>0</v>
      </c>
      <c r="AE1336" s="227">
        <v>0</v>
      </c>
      <c r="AF1336" s="227">
        <v>0</v>
      </c>
      <c r="AG1336" s="227">
        <v>0</v>
      </c>
      <c r="AH1336" s="227">
        <v>0</v>
      </c>
      <c r="AI1336" s="227">
        <v>0</v>
      </c>
      <c r="AJ1336" s="227">
        <v>0</v>
      </c>
      <c r="AK1336" s="227">
        <v>0</v>
      </c>
      <c r="AL1336" s="227">
        <v>0</v>
      </c>
      <c r="AM1336" s="227">
        <v>0</v>
      </c>
      <c r="AN1336" s="227">
        <v>0</v>
      </c>
      <c r="AO1336" s="227">
        <v>0</v>
      </c>
      <c r="AP1336" s="227">
        <v>0</v>
      </c>
      <c r="AQ1336" s="227">
        <v>0</v>
      </c>
      <c r="AR1336" s="227">
        <v>0</v>
      </c>
      <c r="AS1336" s="227">
        <v>0</v>
      </c>
      <c r="AT1336" s="227">
        <v>0</v>
      </c>
      <c r="AU1336" s="227">
        <v>0</v>
      </c>
      <c r="AV1336" s="227">
        <v>0</v>
      </c>
      <c r="AW1336" s="227">
        <v>0</v>
      </c>
      <c r="AX1336" s="227">
        <v>0</v>
      </c>
      <c r="AY1336" s="227">
        <v>0</v>
      </c>
      <c r="AZ1336" s="227">
        <v>0</v>
      </c>
      <c r="BA1336" s="227">
        <v>0</v>
      </c>
      <c r="BB1336" s="227">
        <v>0</v>
      </c>
      <c r="BC1336" s="227">
        <v>0</v>
      </c>
      <c r="BD1336" s="227">
        <v>0</v>
      </c>
      <c r="BE1336" s="227">
        <v>0</v>
      </c>
      <c r="BF1336" s="227">
        <v>0</v>
      </c>
      <c r="BG1336" s="227">
        <v>0</v>
      </c>
      <c r="BH1336" s="227">
        <v>0</v>
      </c>
      <c r="BI1336" s="227">
        <v>0</v>
      </c>
      <c r="BJ1336" s="227">
        <v>0</v>
      </c>
      <c r="BK1336" s="227">
        <v>0</v>
      </c>
      <c r="BL1336" s="227">
        <v>0</v>
      </c>
      <c r="BM1336" s="227">
        <v>0</v>
      </c>
      <c r="BN1336" s="227">
        <v>0</v>
      </c>
      <c r="BO1336" s="227">
        <v>0</v>
      </c>
      <c r="BP1336" s="227">
        <v>0</v>
      </c>
      <c r="BQ1336" s="227">
        <v>0</v>
      </c>
      <c r="BR1336" s="227">
        <v>0</v>
      </c>
      <c r="BS1336" s="227">
        <v>0</v>
      </c>
      <c r="BT1336" s="227">
        <v>0</v>
      </c>
      <c r="BU1336" s="227">
        <v>0</v>
      </c>
      <c r="BV1336" s="227">
        <v>0</v>
      </c>
      <c r="BW1336" s="227">
        <v>0</v>
      </c>
      <c r="BX1336" s="227">
        <v>0</v>
      </c>
      <c r="BY1336" s="227">
        <v>0</v>
      </c>
      <c r="BZ1336" s="227">
        <v>0</v>
      </c>
      <c r="CA1336" s="227">
        <v>0</v>
      </c>
      <c r="CB1336" s="227">
        <v>0</v>
      </c>
      <c r="CC1336" s="227">
        <v>0</v>
      </c>
      <c r="CD1336" s="227">
        <v>0</v>
      </c>
      <c r="CE1336" s="227">
        <v>0</v>
      </c>
      <c r="CF1336" s="227">
        <v>0</v>
      </c>
      <c r="CG1336" s="227">
        <v>0</v>
      </c>
      <c r="CH1336" s="227">
        <v>0</v>
      </c>
      <c r="CI1336" s="227">
        <v>0</v>
      </c>
      <c r="CJ1336" s="227"/>
      <c r="CK1336" s="50" t="s">
        <v>172</v>
      </c>
    </row>
    <row r="1337" spans="1:91" s="152" customFormat="1" ht="15" customHeight="1">
      <c r="B1337" s="172"/>
      <c r="C1337" s="120" t="str">
        <f>"Total " &amp;C1325</f>
        <v>Total Debt Financing Drawdown</v>
      </c>
      <c r="D1337" s="226">
        <f>D1329</f>
        <v>0</v>
      </c>
      <c r="E1337" s="226">
        <f>D1331</f>
        <v>0</v>
      </c>
      <c r="F1337" s="162">
        <f t="shared" ref="F1337:BQ1337" si="593">IF(F$17="","",IF(F1335&lt;0.001,0,IF(AND(F$17&gt;=$D1337,F$17&lt;=$E1337),(F1335-F1336)/($E1337-$D1337-F1334+2),0)))</f>
        <v>0</v>
      </c>
      <c r="G1337" s="162">
        <f t="shared" si="593"/>
        <v>0</v>
      </c>
      <c r="H1337" s="162">
        <f t="shared" si="593"/>
        <v>0</v>
      </c>
      <c r="I1337" s="162">
        <f t="shared" si="593"/>
        <v>0</v>
      </c>
      <c r="J1337" s="162">
        <f t="shared" si="593"/>
        <v>0</v>
      </c>
      <c r="K1337" s="162">
        <f t="shared" si="593"/>
        <v>0</v>
      </c>
      <c r="L1337" s="162">
        <f t="shared" si="593"/>
        <v>0</v>
      </c>
      <c r="M1337" s="162">
        <f t="shared" si="593"/>
        <v>0</v>
      </c>
      <c r="N1337" s="162">
        <f t="shared" si="593"/>
        <v>0</v>
      </c>
      <c r="O1337" s="162">
        <f t="shared" si="593"/>
        <v>0</v>
      </c>
      <c r="P1337" s="162">
        <f t="shared" si="593"/>
        <v>0</v>
      </c>
      <c r="Q1337" s="162">
        <f t="shared" si="593"/>
        <v>0</v>
      </c>
      <c r="R1337" s="162">
        <f t="shared" si="593"/>
        <v>0</v>
      </c>
      <c r="S1337" s="162">
        <f t="shared" si="593"/>
        <v>0</v>
      </c>
      <c r="T1337" s="162">
        <f t="shared" si="593"/>
        <v>0</v>
      </c>
      <c r="U1337" s="162">
        <f t="shared" si="593"/>
        <v>0</v>
      </c>
      <c r="V1337" s="162">
        <f t="shared" si="593"/>
        <v>0</v>
      </c>
      <c r="W1337" s="162">
        <f t="shared" si="593"/>
        <v>0</v>
      </c>
      <c r="X1337" s="162">
        <f t="shared" si="593"/>
        <v>0</v>
      </c>
      <c r="Y1337" s="162">
        <f t="shared" si="593"/>
        <v>0</v>
      </c>
      <c r="Z1337" s="162">
        <f t="shared" si="593"/>
        <v>0</v>
      </c>
      <c r="AA1337" s="162">
        <f t="shared" si="593"/>
        <v>0</v>
      </c>
      <c r="AB1337" s="162">
        <f t="shared" si="593"/>
        <v>0</v>
      </c>
      <c r="AC1337" s="162">
        <f t="shared" si="593"/>
        <v>0</v>
      </c>
      <c r="AD1337" s="162">
        <f t="shared" si="593"/>
        <v>0</v>
      </c>
      <c r="AE1337" s="162">
        <f t="shared" si="593"/>
        <v>0</v>
      </c>
      <c r="AF1337" s="162">
        <f t="shared" si="593"/>
        <v>0</v>
      </c>
      <c r="AG1337" s="162">
        <f t="shared" si="593"/>
        <v>0</v>
      </c>
      <c r="AH1337" s="162">
        <f t="shared" si="593"/>
        <v>0</v>
      </c>
      <c r="AI1337" s="162">
        <f t="shared" si="593"/>
        <v>0</v>
      </c>
      <c r="AJ1337" s="162">
        <f t="shared" si="593"/>
        <v>0</v>
      </c>
      <c r="AK1337" s="162">
        <f t="shared" si="593"/>
        <v>0</v>
      </c>
      <c r="AL1337" s="162">
        <f t="shared" si="593"/>
        <v>0</v>
      </c>
      <c r="AM1337" s="162">
        <f t="shared" si="593"/>
        <v>0</v>
      </c>
      <c r="AN1337" s="162">
        <f t="shared" si="593"/>
        <v>0</v>
      </c>
      <c r="AO1337" s="162">
        <f t="shared" si="593"/>
        <v>0</v>
      </c>
      <c r="AP1337" s="162">
        <f t="shared" si="593"/>
        <v>0</v>
      </c>
      <c r="AQ1337" s="162">
        <f t="shared" si="593"/>
        <v>0</v>
      </c>
      <c r="AR1337" s="162">
        <f t="shared" si="593"/>
        <v>0</v>
      </c>
      <c r="AS1337" s="162">
        <f t="shared" si="593"/>
        <v>0</v>
      </c>
      <c r="AT1337" s="162">
        <f t="shared" si="593"/>
        <v>0</v>
      </c>
      <c r="AU1337" s="162">
        <f t="shared" si="593"/>
        <v>0</v>
      </c>
      <c r="AV1337" s="162">
        <f t="shared" si="593"/>
        <v>0</v>
      </c>
      <c r="AW1337" s="162">
        <f t="shared" si="593"/>
        <v>0</v>
      </c>
      <c r="AX1337" s="162">
        <f t="shared" si="593"/>
        <v>0</v>
      </c>
      <c r="AY1337" s="162">
        <f t="shared" si="593"/>
        <v>0</v>
      </c>
      <c r="AZ1337" s="162">
        <f t="shared" si="593"/>
        <v>0</v>
      </c>
      <c r="BA1337" s="162">
        <f t="shared" si="593"/>
        <v>0</v>
      </c>
      <c r="BB1337" s="162">
        <f t="shared" si="593"/>
        <v>0</v>
      </c>
      <c r="BC1337" s="162">
        <f t="shared" si="593"/>
        <v>0</v>
      </c>
      <c r="BD1337" s="162">
        <f t="shared" si="593"/>
        <v>0</v>
      </c>
      <c r="BE1337" s="162">
        <f t="shared" si="593"/>
        <v>0</v>
      </c>
      <c r="BF1337" s="162">
        <f t="shared" si="593"/>
        <v>0</v>
      </c>
      <c r="BG1337" s="162">
        <f t="shared" si="593"/>
        <v>0</v>
      </c>
      <c r="BH1337" s="162">
        <f t="shared" si="593"/>
        <v>0</v>
      </c>
      <c r="BI1337" s="162">
        <f t="shared" si="593"/>
        <v>0</v>
      </c>
      <c r="BJ1337" s="162">
        <f t="shared" si="593"/>
        <v>0</v>
      </c>
      <c r="BK1337" s="162">
        <f t="shared" si="593"/>
        <v>0</v>
      </c>
      <c r="BL1337" s="162">
        <f t="shared" si="593"/>
        <v>0</v>
      </c>
      <c r="BM1337" s="162">
        <f t="shared" si="593"/>
        <v>0</v>
      </c>
      <c r="BN1337" s="162">
        <f t="shared" si="593"/>
        <v>0</v>
      </c>
      <c r="BO1337" s="162" t="str">
        <f t="shared" si="593"/>
        <v/>
      </c>
      <c r="BP1337" s="162" t="str">
        <f t="shared" si="593"/>
        <v/>
      </c>
      <c r="BQ1337" s="162" t="str">
        <f t="shared" si="593"/>
        <v/>
      </c>
      <c r="BR1337" s="162" t="str">
        <f t="shared" ref="BR1337:CI1337" si="594">IF(BR$17="","",IF(BR1335&lt;0.001,0,IF(AND(BR$17&gt;=$D1337,BR$17&lt;=$E1337),(BR1335-BR1336)/($E1337-$D1337-BR1334+2),0)))</f>
        <v/>
      </c>
      <c r="BS1337" s="162" t="str">
        <f t="shared" si="594"/>
        <v/>
      </c>
      <c r="BT1337" s="162" t="str">
        <f t="shared" si="594"/>
        <v/>
      </c>
      <c r="BU1337" s="162" t="str">
        <f t="shared" si="594"/>
        <v/>
      </c>
      <c r="BV1337" s="162" t="str">
        <f t="shared" si="594"/>
        <v/>
      </c>
      <c r="BW1337" s="162" t="str">
        <f t="shared" si="594"/>
        <v/>
      </c>
      <c r="BX1337" s="162" t="str">
        <f t="shared" si="594"/>
        <v/>
      </c>
      <c r="BY1337" s="162" t="str">
        <f t="shared" si="594"/>
        <v/>
      </c>
      <c r="BZ1337" s="162" t="str">
        <f t="shared" si="594"/>
        <v/>
      </c>
      <c r="CA1337" s="162" t="str">
        <f t="shared" si="594"/>
        <v/>
      </c>
      <c r="CB1337" s="162" t="str">
        <f t="shared" si="594"/>
        <v/>
      </c>
      <c r="CC1337" s="162" t="str">
        <f t="shared" si="594"/>
        <v/>
      </c>
      <c r="CD1337" s="162" t="str">
        <f t="shared" si="594"/>
        <v/>
      </c>
      <c r="CE1337" s="162" t="str">
        <f t="shared" si="594"/>
        <v/>
      </c>
      <c r="CF1337" s="162" t="str">
        <f t="shared" si="594"/>
        <v/>
      </c>
      <c r="CG1337" s="162" t="str">
        <f t="shared" si="594"/>
        <v/>
      </c>
      <c r="CH1337" s="162" t="str">
        <f t="shared" si="594"/>
        <v/>
      </c>
      <c r="CI1337" s="162" t="str">
        <f t="shared" si="594"/>
        <v/>
      </c>
      <c r="CJ1337" s="162">
        <f>SUM(F1337:CI1337)</f>
        <v>0</v>
      </c>
      <c r="CK1337" s="50" t="s">
        <v>172</v>
      </c>
    </row>
    <row r="1338" spans="1:91" s="152" customFormat="1" ht="15" customHeight="1">
      <c r="A1338" s="223"/>
      <c r="B1338" s="225"/>
      <c r="C1338" s="120" t="str">
        <f>D1323&amp;" Cumulative Drawdown"</f>
        <v xml:space="preserve"> Cumulative Drawdown</v>
      </c>
      <c r="D1338" s="224"/>
      <c r="E1338" s="224"/>
      <c r="F1338" s="162">
        <f t="shared" ref="F1338:AK1338" si="595">IF(F17="","",E1338+F1337)</f>
        <v>0</v>
      </c>
      <c r="G1338" s="162">
        <f t="shared" si="595"/>
        <v>0</v>
      </c>
      <c r="H1338" s="162">
        <f t="shared" si="595"/>
        <v>0</v>
      </c>
      <c r="I1338" s="162">
        <f t="shared" si="595"/>
        <v>0</v>
      </c>
      <c r="J1338" s="162">
        <f t="shared" si="595"/>
        <v>0</v>
      </c>
      <c r="K1338" s="162">
        <f t="shared" si="595"/>
        <v>0</v>
      </c>
      <c r="L1338" s="162">
        <f t="shared" si="595"/>
        <v>0</v>
      </c>
      <c r="M1338" s="162">
        <f t="shared" si="595"/>
        <v>0</v>
      </c>
      <c r="N1338" s="162">
        <f t="shared" si="595"/>
        <v>0</v>
      </c>
      <c r="O1338" s="162">
        <f t="shared" si="595"/>
        <v>0</v>
      </c>
      <c r="P1338" s="162">
        <f t="shared" si="595"/>
        <v>0</v>
      </c>
      <c r="Q1338" s="162">
        <f t="shared" si="595"/>
        <v>0</v>
      </c>
      <c r="R1338" s="162">
        <f t="shared" si="595"/>
        <v>0</v>
      </c>
      <c r="S1338" s="162">
        <f t="shared" si="595"/>
        <v>0</v>
      </c>
      <c r="T1338" s="162">
        <f t="shared" si="595"/>
        <v>0</v>
      </c>
      <c r="U1338" s="162">
        <f t="shared" si="595"/>
        <v>0</v>
      </c>
      <c r="V1338" s="162">
        <f t="shared" si="595"/>
        <v>0</v>
      </c>
      <c r="W1338" s="162">
        <f t="shared" si="595"/>
        <v>0</v>
      </c>
      <c r="X1338" s="162">
        <f t="shared" si="595"/>
        <v>0</v>
      </c>
      <c r="Y1338" s="162">
        <f t="shared" si="595"/>
        <v>0</v>
      </c>
      <c r="Z1338" s="162">
        <f t="shared" si="595"/>
        <v>0</v>
      </c>
      <c r="AA1338" s="162">
        <f t="shared" si="595"/>
        <v>0</v>
      </c>
      <c r="AB1338" s="162">
        <f t="shared" si="595"/>
        <v>0</v>
      </c>
      <c r="AC1338" s="162">
        <f t="shared" si="595"/>
        <v>0</v>
      </c>
      <c r="AD1338" s="162">
        <f t="shared" si="595"/>
        <v>0</v>
      </c>
      <c r="AE1338" s="162">
        <f t="shared" si="595"/>
        <v>0</v>
      </c>
      <c r="AF1338" s="162">
        <f t="shared" si="595"/>
        <v>0</v>
      </c>
      <c r="AG1338" s="162">
        <f t="shared" si="595"/>
        <v>0</v>
      </c>
      <c r="AH1338" s="162">
        <f t="shared" si="595"/>
        <v>0</v>
      </c>
      <c r="AI1338" s="162">
        <f t="shared" si="595"/>
        <v>0</v>
      </c>
      <c r="AJ1338" s="162">
        <f t="shared" si="595"/>
        <v>0</v>
      </c>
      <c r="AK1338" s="162">
        <f t="shared" si="595"/>
        <v>0</v>
      </c>
      <c r="AL1338" s="162">
        <f t="shared" ref="AL1338:BQ1338" si="596">IF(AL17="","",AK1338+AL1337)</f>
        <v>0</v>
      </c>
      <c r="AM1338" s="162">
        <f t="shared" si="596"/>
        <v>0</v>
      </c>
      <c r="AN1338" s="162">
        <f t="shared" si="596"/>
        <v>0</v>
      </c>
      <c r="AO1338" s="162">
        <f t="shared" si="596"/>
        <v>0</v>
      </c>
      <c r="AP1338" s="162">
        <f t="shared" si="596"/>
        <v>0</v>
      </c>
      <c r="AQ1338" s="162">
        <f t="shared" si="596"/>
        <v>0</v>
      </c>
      <c r="AR1338" s="162">
        <f t="shared" si="596"/>
        <v>0</v>
      </c>
      <c r="AS1338" s="162">
        <f t="shared" si="596"/>
        <v>0</v>
      </c>
      <c r="AT1338" s="162">
        <f t="shared" si="596"/>
        <v>0</v>
      </c>
      <c r="AU1338" s="162">
        <f t="shared" si="596"/>
        <v>0</v>
      </c>
      <c r="AV1338" s="162">
        <f t="shared" si="596"/>
        <v>0</v>
      </c>
      <c r="AW1338" s="162">
        <f t="shared" si="596"/>
        <v>0</v>
      </c>
      <c r="AX1338" s="162">
        <f t="shared" si="596"/>
        <v>0</v>
      </c>
      <c r="AY1338" s="162">
        <f t="shared" si="596"/>
        <v>0</v>
      </c>
      <c r="AZ1338" s="162">
        <f t="shared" si="596"/>
        <v>0</v>
      </c>
      <c r="BA1338" s="162">
        <f t="shared" si="596"/>
        <v>0</v>
      </c>
      <c r="BB1338" s="162">
        <f t="shared" si="596"/>
        <v>0</v>
      </c>
      <c r="BC1338" s="162">
        <f t="shared" si="596"/>
        <v>0</v>
      </c>
      <c r="BD1338" s="162">
        <f t="shared" si="596"/>
        <v>0</v>
      </c>
      <c r="BE1338" s="162">
        <f t="shared" si="596"/>
        <v>0</v>
      </c>
      <c r="BF1338" s="162">
        <f t="shared" si="596"/>
        <v>0</v>
      </c>
      <c r="BG1338" s="162">
        <f t="shared" si="596"/>
        <v>0</v>
      </c>
      <c r="BH1338" s="162">
        <f t="shared" si="596"/>
        <v>0</v>
      </c>
      <c r="BI1338" s="162">
        <f t="shared" si="596"/>
        <v>0</v>
      </c>
      <c r="BJ1338" s="162">
        <f t="shared" si="596"/>
        <v>0</v>
      </c>
      <c r="BK1338" s="162">
        <f t="shared" si="596"/>
        <v>0</v>
      </c>
      <c r="BL1338" s="162">
        <f t="shared" si="596"/>
        <v>0</v>
      </c>
      <c r="BM1338" s="162">
        <f t="shared" si="596"/>
        <v>0</v>
      </c>
      <c r="BN1338" s="162">
        <f t="shared" si="596"/>
        <v>0</v>
      </c>
      <c r="BO1338" s="162" t="str">
        <f t="shared" si="596"/>
        <v/>
      </c>
      <c r="BP1338" s="162" t="str">
        <f t="shared" si="596"/>
        <v/>
      </c>
      <c r="BQ1338" s="162" t="str">
        <f t="shared" si="596"/>
        <v/>
      </c>
      <c r="BR1338" s="162" t="str">
        <f t="shared" ref="BR1338:CI1338" si="597">IF(BR17="","",BQ1338+BR1337)</f>
        <v/>
      </c>
      <c r="BS1338" s="162" t="str">
        <f t="shared" si="597"/>
        <v/>
      </c>
      <c r="BT1338" s="162" t="str">
        <f t="shared" si="597"/>
        <v/>
      </c>
      <c r="BU1338" s="162" t="str">
        <f t="shared" si="597"/>
        <v/>
      </c>
      <c r="BV1338" s="162" t="str">
        <f t="shared" si="597"/>
        <v/>
      </c>
      <c r="BW1338" s="162" t="str">
        <f t="shared" si="597"/>
        <v/>
      </c>
      <c r="BX1338" s="162" t="str">
        <f t="shared" si="597"/>
        <v/>
      </c>
      <c r="BY1338" s="162" t="str">
        <f t="shared" si="597"/>
        <v/>
      </c>
      <c r="BZ1338" s="162" t="str">
        <f t="shared" si="597"/>
        <v/>
      </c>
      <c r="CA1338" s="162" t="str">
        <f t="shared" si="597"/>
        <v/>
      </c>
      <c r="CB1338" s="162" t="str">
        <f t="shared" si="597"/>
        <v/>
      </c>
      <c r="CC1338" s="162" t="str">
        <f t="shared" si="597"/>
        <v/>
      </c>
      <c r="CD1338" s="162" t="str">
        <f t="shared" si="597"/>
        <v/>
      </c>
      <c r="CE1338" s="162" t="str">
        <f t="shared" si="597"/>
        <v/>
      </c>
      <c r="CF1338" s="162" t="str">
        <f t="shared" si="597"/>
        <v/>
      </c>
      <c r="CG1338" s="162" t="str">
        <f t="shared" si="597"/>
        <v/>
      </c>
      <c r="CH1338" s="162" t="str">
        <f t="shared" si="597"/>
        <v/>
      </c>
      <c r="CI1338" s="162" t="str">
        <f t="shared" si="597"/>
        <v/>
      </c>
      <c r="CJ1338" s="162"/>
      <c r="CK1338" s="50" t="s">
        <v>172</v>
      </c>
      <c r="CL1338" s="223"/>
    </row>
    <row r="1339" spans="1:91" s="152" customFormat="1" ht="15" customHeight="1">
      <c r="B1339" s="172"/>
      <c r="G1339" s="222"/>
      <c r="H1339" s="222"/>
      <c r="I1339" s="221"/>
      <c r="J1339" s="220"/>
      <c r="K1339" s="219"/>
      <c r="L1339" s="219"/>
      <c r="M1339" s="219"/>
      <c r="N1339" s="219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19"/>
      <c r="Z1339" s="219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19"/>
      <c r="AL1339" s="219"/>
      <c r="AM1339" s="219"/>
      <c r="AN1339" s="219"/>
      <c r="AO1339" s="219"/>
      <c r="AP1339" s="219"/>
      <c r="AQ1339" s="219"/>
      <c r="AR1339" s="219"/>
      <c r="AS1339" s="219"/>
      <c r="AT1339" s="219"/>
      <c r="AU1339" s="219"/>
      <c r="AV1339" s="219"/>
      <c r="AW1339" s="219"/>
      <c r="AX1339" s="219"/>
      <c r="AY1339" s="219"/>
      <c r="AZ1339" s="219"/>
      <c r="BA1339" s="219"/>
      <c r="BB1339" s="219"/>
      <c r="BC1339" s="218"/>
      <c r="CK1339" s="50" t="s">
        <v>172</v>
      </c>
    </row>
    <row r="1340" spans="1:91" s="152" customFormat="1" ht="15" customHeight="1">
      <c r="B1340" s="172"/>
      <c r="G1340" s="222"/>
      <c r="H1340" s="222"/>
      <c r="I1340" s="221"/>
      <c r="J1340" s="220"/>
      <c r="K1340" s="219"/>
      <c r="L1340" s="219"/>
      <c r="M1340" s="219"/>
      <c r="N1340" s="219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19"/>
      <c r="Z1340" s="219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19"/>
      <c r="AL1340" s="219"/>
      <c r="AM1340" s="219"/>
      <c r="AN1340" s="219"/>
      <c r="AO1340" s="219"/>
      <c r="AP1340" s="219"/>
      <c r="AQ1340" s="219"/>
      <c r="AR1340" s="219"/>
      <c r="AS1340" s="219"/>
      <c r="AT1340" s="219"/>
      <c r="AU1340" s="219"/>
      <c r="AV1340" s="219"/>
      <c r="AW1340" s="219"/>
      <c r="AX1340" s="219"/>
      <c r="AY1340" s="219"/>
      <c r="AZ1340" s="219"/>
      <c r="BA1340" s="219"/>
      <c r="BB1340" s="219"/>
      <c r="BC1340" s="218"/>
      <c r="CK1340" s="50" t="s">
        <v>172</v>
      </c>
    </row>
    <row r="1341" spans="1:91" s="152" customFormat="1" ht="15" customHeight="1">
      <c r="B1341" s="172"/>
      <c r="C1341" s="161" t="str">
        <f>C1323&amp;" Repayment"</f>
        <v>Debt Financing Repayment</v>
      </c>
      <c r="D1341" s="189"/>
      <c r="E1341" s="190"/>
      <c r="F1341" s="189"/>
      <c r="G1341" s="188"/>
      <c r="H1341" s="188"/>
      <c r="I1341" s="188"/>
      <c r="J1341" s="188"/>
      <c r="K1341" s="188"/>
      <c r="L1341" s="188"/>
      <c r="M1341" s="188"/>
      <c r="N1341" s="188"/>
      <c r="O1341" s="188"/>
      <c r="P1341" s="188"/>
      <c r="Q1341" s="188"/>
      <c r="R1341" s="188"/>
      <c r="S1341" s="188"/>
      <c r="T1341" s="188"/>
      <c r="U1341" s="188"/>
      <c r="V1341" s="188"/>
      <c r="W1341" s="188"/>
      <c r="X1341" s="188"/>
      <c r="Y1341" s="188"/>
      <c r="Z1341" s="188"/>
      <c r="AA1341" s="188"/>
      <c r="AB1341" s="188"/>
      <c r="AC1341" s="188"/>
      <c r="AD1341" s="188"/>
      <c r="AE1341" s="188"/>
      <c r="AF1341" s="188"/>
      <c r="AG1341" s="188"/>
      <c r="AH1341" s="188"/>
      <c r="AI1341" s="188"/>
      <c r="AJ1341" s="188"/>
      <c r="AK1341" s="188"/>
      <c r="AL1341" s="188"/>
      <c r="AM1341" s="188"/>
      <c r="AN1341" s="188"/>
      <c r="AO1341" s="188"/>
      <c r="AP1341" s="188"/>
      <c r="AQ1341" s="188"/>
      <c r="AR1341" s="188"/>
      <c r="AS1341" s="188"/>
      <c r="AT1341" s="188"/>
      <c r="AU1341" s="188"/>
      <c r="AV1341" s="188"/>
      <c r="AW1341" s="188"/>
      <c r="AX1341" s="188"/>
      <c r="AY1341" s="188"/>
      <c r="AZ1341" s="188"/>
      <c r="BA1341" s="188"/>
      <c r="BB1341" s="188"/>
      <c r="BC1341" s="188"/>
      <c r="BD1341" s="188"/>
      <c r="BE1341" s="188"/>
      <c r="BF1341" s="188"/>
      <c r="BG1341" s="188"/>
      <c r="BH1341" s="188"/>
      <c r="BI1341" s="188"/>
      <c r="BJ1341" s="188"/>
      <c r="BK1341" s="188"/>
      <c r="BL1341" s="188"/>
      <c r="BM1341" s="188"/>
      <c r="BN1341" s="188"/>
      <c r="BO1341" s="188"/>
      <c r="BP1341" s="188"/>
      <c r="BQ1341" s="188"/>
      <c r="BR1341" s="188"/>
      <c r="BS1341" s="188"/>
      <c r="BT1341" s="188"/>
      <c r="BU1341" s="188"/>
      <c r="BV1341" s="188"/>
      <c r="BW1341" s="188"/>
      <c r="BX1341" s="188"/>
      <c r="BY1341" s="188"/>
      <c r="BZ1341" s="188"/>
      <c r="CA1341" s="188"/>
      <c r="CB1341" s="188"/>
      <c r="CC1341" s="188"/>
      <c r="CD1341" s="188"/>
      <c r="CE1341" s="188"/>
      <c r="CF1341" s="188"/>
      <c r="CG1341" s="188"/>
      <c r="CH1341" s="188"/>
      <c r="CI1341" s="188"/>
      <c r="CJ1341" s="188"/>
      <c r="CK1341" s="50" t="s">
        <v>172</v>
      </c>
    </row>
    <row r="1342" spans="1:91" s="152" customFormat="1" ht="15" customHeight="1">
      <c r="B1342" s="172"/>
      <c r="G1342" s="222"/>
      <c r="H1342" s="222"/>
      <c r="I1342" s="221"/>
      <c r="J1342" s="220"/>
      <c r="K1342" s="219"/>
      <c r="L1342" s="219"/>
      <c r="M1342" s="219"/>
      <c r="N1342" s="219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19"/>
      <c r="Z1342" s="219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19"/>
      <c r="AL1342" s="219"/>
      <c r="AM1342" s="219"/>
      <c r="AN1342" s="219"/>
      <c r="AO1342" s="219"/>
      <c r="AP1342" s="219"/>
      <c r="AQ1342" s="219"/>
      <c r="AR1342" s="219"/>
      <c r="AS1342" s="219"/>
      <c r="AT1342" s="219"/>
      <c r="AU1342" s="219"/>
      <c r="AV1342" s="219"/>
      <c r="AW1342" s="219"/>
      <c r="AX1342" s="219"/>
      <c r="AY1342" s="219"/>
      <c r="AZ1342" s="219"/>
      <c r="BA1342" s="219"/>
      <c r="BB1342" s="219"/>
      <c r="BC1342" s="218"/>
      <c r="CK1342" s="50" t="s">
        <v>172</v>
      </c>
    </row>
    <row r="1343" spans="1:91" s="152" customFormat="1" ht="15" customHeight="1">
      <c r="B1343" s="172"/>
      <c r="C1343" s="217" t="str">
        <f>C1323&amp;" Assumptions"</f>
        <v>Debt Financing Assumptions</v>
      </c>
      <c r="D1343" s="32"/>
      <c r="G1343" s="4"/>
      <c r="H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50" t="s">
        <v>172</v>
      </c>
    </row>
    <row r="1344" spans="1:91" s="152" customFormat="1" ht="15" customHeight="1">
      <c r="B1344" s="172"/>
      <c r="C1344" s="184" t="s">
        <v>273</v>
      </c>
      <c r="D1344" s="215" t="s">
        <v>123</v>
      </c>
      <c r="E1344" s="172">
        <f>IF(D1344=F1344,1,0)</f>
        <v>1</v>
      </c>
      <c r="F1344" s="216" t="s">
        <v>123</v>
      </c>
      <c r="G1344" s="216" t="s">
        <v>127</v>
      </c>
      <c r="H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50" t="s">
        <v>172</v>
      </c>
    </row>
    <row r="1345" spans="2:89" s="152" customFormat="1" ht="15" customHeight="1">
      <c r="B1345" s="172"/>
      <c r="C1345" s="184" t="s">
        <v>272</v>
      </c>
      <c r="D1345" s="215" t="s">
        <v>270</v>
      </c>
      <c r="E1345" s="172">
        <f>IF(D1345=F1345,1,IF(D1345=G1345,2,3))</f>
        <v>2</v>
      </c>
      <c r="F1345" s="214" t="s">
        <v>271</v>
      </c>
      <c r="G1345" s="213" t="s">
        <v>270</v>
      </c>
      <c r="H1345" s="212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50" t="s">
        <v>172</v>
      </c>
    </row>
    <row r="1346" spans="2:89" s="152" customFormat="1" ht="15" customHeight="1">
      <c r="B1346" s="172"/>
      <c r="C1346" s="211" t="str">
        <f>IF(D1344="Fixed","If Fixed, Enter Annual Interest Rate"," ")</f>
        <v>If Fixed, Enter Annual Interest Rate</v>
      </c>
      <c r="D1346" s="183">
        <v>0</v>
      </c>
      <c r="E1346" s="172"/>
      <c r="F1346" s="67"/>
      <c r="G1346" s="67"/>
      <c r="H1346" s="67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50" t="s">
        <v>172</v>
      </c>
    </row>
    <row r="1347" spans="2:89" s="152" customFormat="1" ht="15" customHeight="1">
      <c r="B1347" s="172"/>
      <c r="C1347" s="210" t="str">
        <f>IF(D1344="Variable","If variable, enter margin on LIBOR"," ")</f>
        <v xml:space="preserve"> </v>
      </c>
      <c r="D1347" s="183">
        <v>0</v>
      </c>
      <c r="E1347" s="172"/>
      <c r="F1347" s="67"/>
      <c r="G1347" s="67"/>
      <c r="H1347" s="67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50" t="s">
        <v>172</v>
      </c>
    </row>
    <row r="1348" spans="2:89" s="152" customFormat="1" ht="15" customHeight="1">
      <c r="B1348" s="172"/>
      <c r="C1348" s="184" t="s">
        <v>269</v>
      </c>
      <c r="D1348" s="209">
        <v>0</v>
      </c>
      <c r="F1348" s="172"/>
      <c r="G1348" s="67"/>
      <c r="H1348" s="67"/>
      <c r="I1348" s="67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50" t="s">
        <v>172</v>
      </c>
    </row>
    <row r="1349" spans="2:89" s="152" customFormat="1" ht="15" customHeight="1">
      <c r="B1349" s="172"/>
      <c r="C1349" s="184" t="s">
        <v>268</v>
      </c>
      <c r="D1349" s="209">
        <v>0</v>
      </c>
      <c r="F1349" s="172"/>
      <c r="G1349" s="67"/>
      <c r="H1349" s="67"/>
      <c r="I1349" s="67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50" t="s">
        <v>172</v>
      </c>
    </row>
    <row r="1350" spans="2:89" s="152" customFormat="1" ht="15" customHeight="1">
      <c r="B1350" s="172"/>
      <c r="C1350" s="34" t="s">
        <v>267</v>
      </c>
      <c r="D1350" s="282">
        <f>D1348+D1337</f>
        <v>0</v>
      </c>
      <c r="E1350" s="205"/>
      <c r="F1350" s="172"/>
      <c r="G1350" s="67"/>
      <c r="H1350" s="67"/>
      <c r="I1350" s="67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50" t="s">
        <v>172</v>
      </c>
    </row>
    <row r="1351" spans="2:89" s="152" customFormat="1" ht="15" customHeight="1">
      <c r="B1351" s="172"/>
      <c r="C1351" s="207" t="s">
        <v>13</v>
      </c>
      <c r="D1351" s="206">
        <f>IF(D1350="","",INDEX($F$16:$CI$17,1,MATCH(D1350,$F$17:$CI$17,1)))</f>
        <v>42094</v>
      </c>
      <c r="E1351" s="205"/>
      <c r="F1351" s="172"/>
      <c r="G1351" s="67"/>
      <c r="H1351" s="67"/>
      <c r="I1351" s="67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50" t="s">
        <v>172</v>
      </c>
    </row>
    <row r="1352" spans="2:89" s="152" customFormat="1" ht="15" customHeight="1">
      <c r="B1352" s="172"/>
      <c r="C1352" s="34" t="s">
        <v>266</v>
      </c>
      <c r="D1352" s="282">
        <f>D1350+D1349</f>
        <v>0</v>
      </c>
      <c r="E1352" s="205"/>
      <c r="F1352" s="172"/>
      <c r="G1352" s="67"/>
      <c r="H1352" s="67"/>
      <c r="I1352" s="67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50" t="s">
        <v>172</v>
      </c>
    </row>
    <row r="1353" spans="2:89" s="152" customFormat="1" ht="15" customHeight="1">
      <c r="B1353" s="172"/>
      <c r="C1353" s="207" t="s">
        <v>13</v>
      </c>
      <c r="D1353" s="206">
        <f>IF(D1352="","",INDEX($F$16:$CI$17,1,MATCH(D1352,$F$17:$CI$17,1)))</f>
        <v>42094</v>
      </c>
      <c r="E1353" s="205"/>
      <c r="F1353" s="172"/>
      <c r="G1353" s="67"/>
      <c r="H1353" s="67"/>
      <c r="I1353" s="67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50" t="s">
        <v>172</v>
      </c>
    </row>
    <row r="1354" spans="2:89" s="152" customFormat="1" ht="15" customHeight="1">
      <c r="B1354" s="172"/>
      <c r="C1354" s="184" t="s">
        <v>265</v>
      </c>
      <c r="D1354" s="204">
        <f>D1352-D1350+1</f>
        <v>1</v>
      </c>
      <c r="F1354" s="172"/>
      <c r="G1354" s="67"/>
      <c r="H1354" s="67"/>
      <c r="I1354" s="67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50" t="s">
        <v>172</v>
      </c>
    </row>
    <row r="1355" spans="2:89" s="152" customFormat="1" ht="15" customHeight="1">
      <c r="B1355" s="172"/>
      <c r="F1355" s="172"/>
      <c r="G1355" s="67"/>
      <c r="H1355" s="67"/>
      <c r="I1355" s="67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50" t="s">
        <v>172</v>
      </c>
    </row>
    <row r="1356" spans="2:89" s="152" customFormat="1" ht="15" customHeight="1">
      <c r="B1356" s="172"/>
      <c r="C1356" s="184" t="s">
        <v>246</v>
      </c>
      <c r="D1356" s="183">
        <v>0</v>
      </c>
      <c r="F1356" s="172"/>
      <c r="G1356" s="67"/>
      <c r="H1356" s="67"/>
      <c r="I1356" s="67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50" t="s">
        <v>172</v>
      </c>
    </row>
    <row r="1357" spans="2:89" s="152" customFormat="1" ht="15" customHeight="1">
      <c r="B1357" s="172"/>
      <c r="C1357" s="184" t="s">
        <v>255</v>
      </c>
      <c r="D1357" s="203">
        <v>0</v>
      </c>
      <c r="F1357" s="172"/>
      <c r="G1357" s="67"/>
      <c r="H1357" s="67"/>
      <c r="I1357" s="67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50" t="s">
        <v>172</v>
      </c>
    </row>
    <row r="1358" spans="2:89" s="152" customFormat="1" ht="15" customHeight="1">
      <c r="B1358" s="172"/>
      <c r="C1358" s="184" t="s">
        <v>245</v>
      </c>
      <c r="D1358" s="183">
        <v>0</v>
      </c>
      <c r="F1358" s="172"/>
      <c r="G1358" s="67"/>
      <c r="H1358" s="67"/>
      <c r="I1358" s="67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50" t="s">
        <v>172</v>
      </c>
    </row>
    <row r="1359" spans="2:89" s="152" customFormat="1" ht="15" customHeight="1">
      <c r="B1359" s="172"/>
      <c r="F1359" s="172"/>
      <c r="G1359" s="67"/>
      <c r="H1359" s="67"/>
      <c r="I1359" s="67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50" t="s">
        <v>172</v>
      </c>
    </row>
    <row r="1360" spans="2:89" s="152" customFormat="1" ht="15" customHeight="1">
      <c r="B1360" s="172"/>
      <c r="C1360" s="202" t="str">
        <f>C1323</f>
        <v>Debt Financing</v>
      </c>
      <c r="D1360" s="201"/>
      <c r="E1360" s="201"/>
      <c r="F1360" s="201"/>
      <c r="G1360" s="201"/>
      <c r="H1360" s="201"/>
      <c r="I1360" s="201"/>
      <c r="J1360" s="201"/>
      <c r="K1360" s="201"/>
      <c r="L1360" s="201"/>
      <c r="M1360" s="201"/>
      <c r="N1360" s="201"/>
      <c r="O1360" s="201"/>
      <c r="P1360" s="201"/>
      <c r="Q1360" s="201"/>
      <c r="R1360" s="201"/>
      <c r="S1360" s="201"/>
      <c r="T1360" s="201"/>
      <c r="U1360" s="201"/>
      <c r="V1360" s="201"/>
      <c r="W1360" s="201"/>
      <c r="X1360" s="201"/>
      <c r="Y1360" s="201"/>
      <c r="Z1360" s="201"/>
      <c r="AA1360" s="201"/>
      <c r="AB1360" s="201"/>
      <c r="AC1360" s="201"/>
      <c r="AD1360" s="201"/>
      <c r="AE1360" s="201"/>
      <c r="AF1360" s="201"/>
      <c r="AG1360" s="201"/>
      <c r="AH1360" s="201"/>
      <c r="AI1360" s="201"/>
      <c r="AJ1360" s="201"/>
      <c r="AK1360" s="201"/>
      <c r="AL1360" s="201"/>
      <c r="AM1360" s="201"/>
      <c r="AN1360" s="201"/>
      <c r="AO1360" s="201"/>
      <c r="AP1360" s="201"/>
      <c r="AQ1360" s="201"/>
      <c r="AR1360" s="201"/>
      <c r="AS1360" s="201"/>
      <c r="AT1360" s="201"/>
      <c r="AU1360" s="201"/>
      <c r="AV1360" s="201"/>
      <c r="AW1360" s="201"/>
      <c r="AX1360" s="201"/>
      <c r="AY1360" s="201"/>
      <c r="AZ1360" s="201"/>
      <c r="BA1360" s="200"/>
      <c r="BB1360" s="181"/>
      <c r="BC1360" s="181"/>
      <c r="BD1360" s="181"/>
      <c r="BE1360" s="181"/>
      <c r="BF1360" s="181"/>
      <c r="BG1360" s="181"/>
      <c r="BH1360" s="181"/>
      <c r="BI1360" s="181"/>
      <c r="BJ1360" s="181"/>
      <c r="BK1360" s="181"/>
      <c r="BL1360" s="181"/>
      <c r="BM1360" s="181"/>
      <c r="BN1360" s="181"/>
      <c r="BO1360" s="181"/>
      <c r="BP1360" s="181"/>
      <c r="BQ1360" s="181"/>
      <c r="BR1360" s="181"/>
      <c r="BS1360" s="181"/>
      <c r="BT1360" s="181"/>
      <c r="BU1360" s="181"/>
      <c r="BV1360" s="181"/>
      <c r="BW1360" s="181"/>
      <c r="BX1360" s="181"/>
      <c r="BY1360" s="181"/>
      <c r="BZ1360" s="181"/>
      <c r="CA1360" s="181"/>
      <c r="CB1360" s="181"/>
      <c r="CC1360" s="181"/>
      <c r="CD1360" s="181"/>
      <c r="CE1360" s="181"/>
      <c r="CF1360" s="181"/>
      <c r="CG1360" s="181"/>
      <c r="CH1360" s="181"/>
      <c r="CI1360" s="181"/>
      <c r="CJ1360" s="181"/>
      <c r="CK1360" s="50" t="s">
        <v>172</v>
      </c>
    </row>
    <row r="1361" spans="1:89" s="152" customFormat="1" ht="15" customHeight="1">
      <c r="B1361" s="172"/>
      <c r="C1361" s="152" t="s">
        <v>264</v>
      </c>
      <c r="D1361" s="197">
        <f>$D$1350</f>
        <v>0</v>
      </c>
      <c r="E1361" s="197">
        <f>$D$1352</f>
        <v>0</v>
      </c>
      <c r="F1361" s="194">
        <f>IF(F$17="","",IF(AND(F$17&gt;=$D1361,F$17&lt;=$E1361),1,0))</f>
        <v>1</v>
      </c>
      <c r="G1361" s="194">
        <f t="shared" ref="G1361:BR1361" si="598">IF(G$17="","",IF(AND(G$17&gt;=$D1361,G$17&lt;=$E1361),F1361+1,0))</f>
        <v>0</v>
      </c>
      <c r="H1361" s="194">
        <f t="shared" si="598"/>
        <v>0</v>
      </c>
      <c r="I1361" s="194">
        <f t="shared" si="598"/>
        <v>0</v>
      </c>
      <c r="J1361" s="194">
        <f t="shared" si="598"/>
        <v>0</v>
      </c>
      <c r="K1361" s="194">
        <f t="shared" si="598"/>
        <v>0</v>
      </c>
      <c r="L1361" s="194">
        <f t="shared" si="598"/>
        <v>0</v>
      </c>
      <c r="M1361" s="194">
        <f t="shared" si="598"/>
        <v>0</v>
      </c>
      <c r="N1361" s="194">
        <f t="shared" si="598"/>
        <v>0</v>
      </c>
      <c r="O1361" s="194">
        <f t="shared" si="598"/>
        <v>0</v>
      </c>
      <c r="P1361" s="194">
        <f t="shared" si="598"/>
        <v>0</v>
      </c>
      <c r="Q1361" s="194">
        <f t="shared" si="598"/>
        <v>0</v>
      </c>
      <c r="R1361" s="194">
        <f t="shared" si="598"/>
        <v>0</v>
      </c>
      <c r="S1361" s="194">
        <f t="shared" si="598"/>
        <v>0</v>
      </c>
      <c r="T1361" s="194">
        <f t="shared" si="598"/>
        <v>0</v>
      </c>
      <c r="U1361" s="194">
        <f t="shared" si="598"/>
        <v>0</v>
      </c>
      <c r="V1361" s="194">
        <f t="shared" si="598"/>
        <v>0</v>
      </c>
      <c r="W1361" s="194">
        <f t="shared" si="598"/>
        <v>0</v>
      </c>
      <c r="X1361" s="194">
        <f t="shared" si="598"/>
        <v>0</v>
      </c>
      <c r="Y1361" s="194">
        <f t="shared" si="598"/>
        <v>0</v>
      </c>
      <c r="Z1361" s="194">
        <f t="shared" si="598"/>
        <v>0</v>
      </c>
      <c r="AA1361" s="194">
        <f t="shared" si="598"/>
        <v>0</v>
      </c>
      <c r="AB1361" s="194">
        <f t="shared" si="598"/>
        <v>0</v>
      </c>
      <c r="AC1361" s="194">
        <f t="shared" si="598"/>
        <v>0</v>
      </c>
      <c r="AD1361" s="194">
        <f t="shared" si="598"/>
        <v>0</v>
      </c>
      <c r="AE1361" s="194">
        <f t="shared" si="598"/>
        <v>0</v>
      </c>
      <c r="AF1361" s="194">
        <f t="shared" si="598"/>
        <v>0</v>
      </c>
      <c r="AG1361" s="194">
        <f t="shared" si="598"/>
        <v>0</v>
      </c>
      <c r="AH1361" s="194">
        <f t="shared" si="598"/>
        <v>0</v>
      </c>
      <c r="AI1361" s="194">
        <f t="shared" si="598"/>
        <v>0</v>
      </c>
      <c r="AJ1361" s="194">
        <f t="shared" si="598"/>
        <v>0</v>
      </c>
      <c r="AK1361" s="194">
        <f t="shared" si="598"/>
        <v>0</v>
      </c>
      <c r="AL1361" s="194">
        <f t="shared" si="598"/>
        <v>0</v>
      </c>
      <c r="AM1361" s="194">
        <f t="shared" si="598"/>
        <v>0</v>
      </c>
      <c r="AN1361" s="194">
        <f t="shared" si="598"/>
        <v>0</v>
      </c>
      <c r="AO1361" s="194">
        <f t="shared" si="598"/>
        <v>0</v>
      </c>
      <c r="AP1361" s="194">
        <f t="shared" si="598"/>
        <v>0</v>
      </c>
      <c r="AQ1361" s="194">
        <f t="shared" si="598"/>
        <v>0</v>
      </c>
      <c r="AR1361" s="194">
        <f t="shared" si="598"/>
        <v>0</v>
      </c>
      <c r="AS1361" s="194">
        <f t="shared" si="598"/>
        <v>0</v>
      </c>
      <c r="AT1361" s="194">
        <f t="shared" si="598"/>
        <v>0</v>
      </c>
      <c r="AU1361" s="194">
        <f t="shared" si="598"/>
        <v>0</v>
      </c>
      <c r="AV1361" s="194">
        <f t="shared" si="598"/>
        <v>0</v>
      </c>
      <c r="AW1361" s="194">
        <f t="shared" si="598"/>
        <v>0</v>
      </c>
      <c r="AX1361" s="194">
        <f t="shared" si="598"/>
        <v>0</v>
      </c>
      <c r="AY1361" s="194">
        <f t="shared" si="598"/>
        <v>0</v>
      </c>
      <c r="AZ1361" s="194">
        <f t="shared" si="598"/>
        <v>0</v>
      </c>
      <c r="BA1361" s="194">
        <f t="shared" si="598"/>
        <v>0</v>
      </c>
      <c r="BB1361" s="194">
        <f t="shared" si="598"/>
        <v>0</v>
      </c>
      <c r="BC1361" s="194">
        <f t="shared" si="598"/>
        <v>0</v>
      </c>
      <c r="BD1361" s="194">
        <f t="shared" si="598"/>
        <v>0</v>
      </c>
      <c r="BE1361" s="194">
        <f t="shared" si="598"/>
        <v>0</v>
      </c>
      <c r="BF1361" s="194">
        <f t="shared" si="598"/>
        <v>0</v>
      </c>
      <c r="BG1361" s="194">
        <f t="shared" si="598"/>
        <v>0</v>
      </c>
      <c r="BH1361" s="194">
        <f t="shared" si="598"/>
        <v>0</v>
      </c>
      <c r="BI1361" s="194">
        <f t="shared" si="598"/>
        <v>0</v>
      </c>
      <c r="BJ1361" s="194">
        <f t="shared" si="598"/>
        <v>0</v>
      </c>
      <c r="BK1361" s="194">
        <f t="shared" si="598"/>
        <v>0</v>
      </c>
      <c r="BL1361" s="194">
        <f t="shared" si="598"/>
        <v>0</v>
      </c>
      <c r="BM1361" s="194">
        <f t="shared" si="598"/>
        <v>0</v>
      </c>
      <c r="BN1361" s="194">
        <f t="shared" si="598"/>
        <v>0</v>
      </c>
      <c r="BO1361" s="194" t="str">
        <f t="shared" si="598"/>
        <v/>
      </c>
      <c r="BP1361" s="194" t="str">
        <f t="shared" si="598"/>
        <v/>
      </c>
      <c r="BQ1361" s="194" t="str">
        <f t="shared" si="598"/>
        <v/>
      </c>
      <c r="BR1361" s="194" t="str">
        <f t="shared" si="598"/>
        <v/>
      </c>
      <c r="BS1361" s="194" t="str">
        <f t="shared" ref="BS1361:CI1361" si="599">IF(BS$17="","",IF(AND(BS$17&gt;=$D1361,BS$17&lt;=$E1361),BR1361+1,0))</f>
        <v/>
      </c>
      <c r="BT1361" s="194" t="str">
        <f t="shared" si="599"/>
        <v/>
      </c>
      <c r="BU1361" s="194" t="str">
        <f t="shared" si="599"/>
        <v/>
      </c>
      <c r="BV1361" s="194" t="str">
        <f t="shared" si="599"/>
        <v/>
      </c>
      <c r="BW1361" s="194" t="str">
        <f t="shared" si="599"/>
        <v/>
      </c>
      <c r="BX1361" s="194" t="str">
        <f t="shared" si="599"/>
        <v/>
      </c>
      <c r="BY1361" s="194" t="str">
        <f t="shared" si="599"/>
        <v/>
      </c>
      <c r="BZ1361" s="194" t="str">
        <f t="shared" si="599"/>
        <v/>
      </c>
      <c r="CA1361" s="194" t="str">
        <f t="shared" si="599"/>
        <v/>
      </c>
      <c r="CB1361" s="194" t="str">
        <f t="shared" si="599"/>
        <v/>
      </c>
      <c r="CC1361" s="194" t="str">
        <f t="shared" si="599"/>
        <v/>
      </c>
      <c r="CD1361" s="194" t="str">
        <f t="shared" si="599"/>
        <v/>
      </c>
      <c r="CE1361" s="194" t="str">
        <f t="shared" si="599"/>
        <v/>
      </c>
      <c r="CF1361" s="194" t="str">
        <f t="shared" si="599"/>
        <v/>
      </c>
      <c r="CG1361" s="194" t="str">
        <f t="shared" si="599"/>
        <v/>
      </c>
      <c r="CH1361" s="194" t="str">
        <f t="shared" si="599"/>
        <v/>
      </c>
      <c r="CI1361" s="194" t="str">
        <f t="shared" si="599"/>
        <v/>
      </c>
      <c r="CK1361" s="50" t="s">
        <v>172</v>
      </c>
    </row>
    <row r="1362" spans="1:89" s="152" customFormat="1" ht="15" customHeight="1">
      <c r="B1362" s="172"/>
      <c r="C1362" s="172" t="s">
        <v>31</v>
      </c>
      <c r="D1362" s="172"/>
      <c r="E1362" s="172"/>
      <c r="F1362" s="199">
        <f t="shared" ref="F1362:AK1362" si="600">IF(F$17="","",IF($E1344=1,(1+$D1346)^(1/(12/$G$9))-1,(1+$D1347)^(1/(12/$G$9))-1+F$1268))</f>
        <v>0</v>
      </c>
      <c r="G1362" s="199">
        <f t="shared" si="600"/>
        <v>0</v>
      </c>
      <c r="H1362" s="199">
        <f t="shared" si="600"/>
        <v>0</v>
      </c>
      <c r="I1362" s="199">
        <f t="shared" si="600"/>
        <v>0</v>
      </c>
      <c r="J1362" s="199">
        <f t="shared" si="600"/>
        <v>0</v>
      </c>
      <c r="K1362" s="199">
        <f t="shared" si="600"/>
        <v>0</v>
      </c>
      <c r="L1362" s="199">
        <f t="shared" si="600"/>
        <v>0</v>
      </c>
      <c r="M1362" s="199">
        <f t="shared" si="600"/>
        <v>0</v>
      </c>
      <c r="N1362" s="199">
        <f t="shared" si="600"/>
        <v>0</v>
      </c>
      <c r="O1362" s="199">
        <f t="shared" si="600"/>
        <v>0</v>
      </c>
      <c r="P1362" s="199">
        <f t="shared" si="600"/>
        <v>0</v>
      </c>
      <c r="Q1362" s="199">
        <f t="shared" si="600"/>
        <v>0</v>
      </c>
      <c r="R1362" s="199">
        <f t="shared" si="600"/>
        <v>0</v>
      </c>
      <c r="S1362" s="199">
        <f t="shared" si="600"/>
        <v>0</v>
      </c>
      <c r="T1362" s="199">
        <f t="shared" si="600"/>
        <v>0</v>
      </c>
      <c r="U1362" s="199">
        <f t="shared" si="600"/>
        <v>0</v>
      </c>
      <c r="V1362" s="199">
        <f t="shared" si="600"/>
        <v>0</v>
      </c>
      <c r="W1362" s="199">
        <f t="shared" si="600"/>
        <v>0</v>
      </c>
      <c r="X1362" s="199">
        <f t="shared" si="600"/>
        <v>0</v>
      </c>
      <c r="Y1362" s="199">
        <f t="shared" si="600"/>
        <v>0</v>
      </c>
      <c r="Z1362" s="199">
        <f t="shared" si="600"/>
        <v>0</v>
      </c>
      <c r="AA1362" s="199">
        <f t="shared" si="600"/>
        <v>0</v>
      </c>
      <c r="AB1362" s="199">
        <f t="shared" si="600"/>
        <v>0</v>
      </c>
      <c r="AC1362" s="199">
        <f t="shared" si="600"/>
        <v>0</v>
      </c>
      <c r="AD1362" s="199">
        <f t="shared" si="600"/>
        <v>0</v>
      </c>
      <c r="AE1362" s="199">
        <f t="shared" si="600"/>
        <v>0</v>
      </c>
      <c r="AF1362" s="199">
        <f t="shared" si="600"/>
        <v>0</v>
      </c>
      <c r="AG1362" s="199">
        <f t="shared" si="600"/>
        <v>0</v>
      </c>
      <c r="AH1362" s="199">
        <f t="shared" si="600"/>
        <v>0</v>
      </c>
      <c r="AI1362" s="199">
        <f t="shared" si="600"/>
        <v>0</v>
      </c>
      <c r="AJ1362" s="199">
        <f t="shared" si="600"/>
        <v>0</v>
      </c>
      <c r="AK1362" s="199">
        <f t="shared" si="600"/>
        <v>0</v>
      </c>
      <c r="AL1362" s="199">
        <f t="shared" ref="AL1362:BQ1362" si="601">IF(AL$17="","",IF($E1344=1,(1+$D1346)^(1/(12/$G$9))-1,(1+$D1347)^(1/(12/$G$9))-1+AL$1268))</f>
        <v>0</v>
      </c>
      <c r="AM1362" s="199">
        <f t="shared" si="601"/>
        <v>0</v>
      </c>
      <c r="AN1362" s="199">
        <f t="shared" si="601"/>
        <v>0</v>
      </c>
      <c r="AO1362" s="199">
        <f t="shared" si="601"/>
        <v>0</v>
      </c>
      <c r="AP1362" s="199">
        <f t="shared" si="601"/>
        <v>0</v>
      </c>
      <c r="AQ1362" s="199">
        <f t="shared" si="601"/>
        <v>0</v>
      </c>
      <c r="AR1362" s="199">
        <f t="shared" si="601"/>
        <v>0</v>
      </c>
      <c r="AS1362" s="199">
        <f t="shared" si="601"/>
        <v>0</v>
      </c>
      <c r="AT1362" s="199">
        <f t="shared" si="601"/>
        <v>0</v>
      </c>
      <c r="AU1362" s="199">
        <f t="shared" si="601"/>
        <v>0</v>
      </c>
      <c r="AV1362" s="199">
        <f t="shared" si="601"/>
        <v>0</v>
      </c>
      <c r="AW1362" s="199">
        <f t="shared" si="601"/>
        <v>0</v>
      </c>
      <c r="AX1362" s="199">
        <f t="shared" si="601"/>
        <v>0</v>
      </c>
      <c r="AY1362" s="199">
        <f t="shared" si="601"/>
        <v>0</v>
      </c>
      <c r="AZ1362" s="199">
        <f t="shared" si="601"/>
        <v>0</v>
      </c>
      <c r="BA1362" s="199">
        <f t="shared" si="601"/>
        <v>0</v>
      </c>
      <c r="BB1362" s="199">
        <f t="shared" si="601"/>
        <v>0</v>
      </c>
      <c r="BC1362" s="199">
        <f t="shared" si="601"/>
        <v>0</v>
      </c>
      <c r="BD1362" s="199">
        <f t="shared" si="601"/>
        <v>0</v>
      </c>
      <c r="BE1362" s="199">
        <f t="shared" si="601"/>
        <v>0</v>
      </c>
      <c r="BF1362" s="199">
        <f t="shared" si="601"/>
        <v>0</v>
      </c>
      <c r="BG1362" s="199">
        <f t="shared" si="601"/>
        <v>0</v>
      </c>
      <c r="BH1362" s="199">
        <f t="shared" si="601"/>
        <v>0</v>
      </c>
      <c r="BI1362" s="199">
        <f t="shared" si="601"/>
        <v>0</v>
      </c>
      <c r="BJ1362" s="199">
        <f t="shared" si="601"/>
        <v>0</v>
      </c>
      <c r="BK1362" s="199">
        <f t="shared" si="601"/>
        <v>0</v>
      </c>
      <c r="BL1362" s="199">
        <f t="shared" si="601"/>
        <v>0</v>
      </c>
      <c r="BM1362" s="199">
        <f t="shared" si="601"/>
        <v>0</v>
      </c>
      <c r="BN1362" s="199">
        <f t="shared" si="601"/>
        <v>0</v>
      </c>
      <c r="BO1362" s="199" t="str">
        <f t="shared" si="601"/>
        <v/>
      </c>
      <c r="BP1362" s="199" t="str">
        <f t="shared" si="601"/>
        <v/>
      </c>
      <c r="BQ1362" s="199" t="str">
        <f t="shared" si="601"/>
        <v/>
      </c>
      <c r="BR1362" s="199" t="str">
        <f t="shared" ref="BR1362:CI1362" si="602">IF(BR$17="","",IF($E1344=1,(1+$D1346)^(1/(12/$G$9))-1,(1+$D1347)^(1/(12/$G$9))-1+BR$1268))</f>
        <v/>
      </c>
      <c r="BS1362" s="199" t="str">
        <f t="shared" si="602"/>
        <v/>
      </c>
      <c r="BT1362" s="199" t="str">
        <f t="shared" si="602"/>
        <v/>
      </c>
      <c r="BU1362" s="199" t="str">
        <f t="shared" si="602"/>
        <v/>
      </c>
      <c r="BV1362" s="199" t="str">
        <f t="shared" si="602"/>
        <v/>
      </c>
      <c r="BW1362" s="199" t="str">
        <f t="shared" si="602"/>
        <v/>
      </c>
      <c r="BX1362" s="199" t="str">
        <f t="shared" si="602"/>
        <v/>
      </c>
      <c r="BY1362" s="199" t="str">
        <f t="shared" si="602"/>
        <v/>
      </c>
      <c r="BZ1362" s="199" t="str">
        <f t="shared" si="602"/>
        <v/>
      </c>
      <c r="CA1362" s="199" t="str">
        <f t="shared" si="602"/>
        <v/>
      </c>
      <c r="CB1362" s="199" t="str">
        <f t="shared" si="602"/>
        <v/>
      </c>
      <c r="CC1362" s="199" t="str">
        <f t="shared" si="602"/>
        <v/>
      </c>
      <c r="CD1362" s="199" t="str">
        <f t="shared" si="602"/>
        <v/>
      </c>
      <c r="CE1362" s="199" t="str">
        <f t="shared" si="602"/>
        <v/>
      </c>
      <c r="CF1362" s="199" t="str">
        <f t="shared" si="602"/>
        <v/>
      </c>
      <c r="CG1362" s="199" t="str">
        <f t="shared" si="602"/>
        <v/>
      </c>
      <c r="CH1362" s="199" t="str">
        <f t="shared" si="602"/>
        <v/>
      </c>
      <c r="CI1362" s="199" t="str">
        <f t="shared" si="602"/>
        <v/>
      </c>
      <c r="CK1362" s="50" t="s">
        <v>172</v>
      </c>
    </row>
    <row r="1363" spans="1:89" s="152" customFormat="1" ht="15" customHeight="1">
      <c r="B1363" s="172"/>
      <c r="C1363" s="172" t="s">
        <v>263</v>
      </c>
      <c r="D1363" s="172"/>
      <c r="E1363" s="172"/>
      <c r="F1363" s="198">
        <v>0</v>
      </c>
      <c r="G1363" s="193">
        <f t="shared" ref="G1363:BR1363" si="603">IF(G$17="","",F1368)</f>
        <v>0</v>
      </c>
      <c r="H1363" s="193">
        <f t="shared" si="603"/>
        <v>0</v>
      </c>
      <c r="I1363" s="193">
        <f t="shared" si="603"/>
        <v>0</v>
      </c>
      <c r="J1363" s="193">
        <f t="shared" si="603"/>
        <v>0</v>
      </c>
      <c r="K1363" s="193">
        <f t="shared" si="603"/>
        <v>0</v>
      </c>
      <c r="L1363" s="193">
        <f t="shared" si="603"/>
        <v>0</v>
      </c>
      <c r="M1363" s="193">
        <f t="shared" si="603"/>
        <v>0</v>
      </c>
      <c r="N1363" s="193">
        <f t="shared" si="603"/>
        <v>0</v>
      </c>
      <c r="O1363" s="193">
        <f t="shared" si="603"/>
        <v>0</v>
      </c>
      <c r="P1363" s="193">
        <f t="shared" si="603"/>
        <v>0</v>
      </c>
      <c r="Q1363" s="193">
        <f t="shared" si="603"/>
        <v>0</v>
      </c>
      <c r="R1363" s="193">
        <f t="shared" si="603"/>
        <v>0</v>
      </c>
      <c r="S1363" s="193">
        <f t="shared" si="603"/>
        <v>0</v>
      </c>
      <c r="T1363" s="193">
        <f t="shared" si="603"/>
        <v>0</v>
      </c>
      <c r="U1363" s="193">
        <f t="shared" si="603"/>
        <v>0</v>
      </c>
      <c r="V1363" s="193">
        <f t="shared" si="603"/>
        <v>0</v>
      </c>
      <c r="W1363" s="193">
        <f t="shared" si="603"/>
        <v>0</v>
      </c>
      <c r="X1363" s="193">
        <f t="shared" si="603"/>
        <v>0</v>
      </c>
      <c r="Y1363" s="193">
        <f t="shared" si="603"/>
        <v>0</v>
      </c>
      <c r="Z1363" s="193">
        <f t="shared" si="603"/>
        <v>0</v>
      </c>
      <c r="AA1363" s="193">
        <f t="shared" si="603"/>
        <v>0</v>
      </c>
      <c r="AB1363" s="193">
        <f t="shared" si="603"/>
        <v>0</v>
      </c>
      <c r="AC1363" s="193">
        <f t="shared" si="603"/>
        <v>0</v>
      </c>
      <c r="AD1363" s="193">
        <f t="shared" si="603"/>
        <v>0</v>
      </c>
      <c r="AE1363" s="193">
        <f t="shared" si="603"/>
        <v>0</v>
      </c>
      <c r="AF1363" s="193">
        <f t="shared" si="603"/>
        <v>0</v>
      </c>
      <c r="AG1363" s="193">
        <f t="shared" si="603"/>
        <v>0</v>
      </c>
      <c r="AH1363" s="193">
        <f t="shared" si="603"/>
        <v>0</v>
      </c>
      <c r="AI1363" s="193">
        <f t="shared" si="603"/>
        <v>0</v>
      </c>
      <c r="AJ1363" s="193">
        <f t="shared" si="603"/>
        <v>0</v>
      </c>
      <c r="AK1363" s="193">
        <f t="shared" si="603"/>
        <v>0</v>
      </c>
      <c r="AL1363" s="193">
        <f t="shared" si="603"/>
        <v>0</v>
      </c>
      <c r="AM1363" s="193">
        <f t="shared" si="603"/>
        <v>0</v>
      </c>
      <c r="AN1363" s="193">
        <f t="shared" si="603"/>
        <v>0</v>
      </c>
      <c r="AO1363" s="193">
        <f t="shared" si="603"/>
        <v>0</v>
      </c>
      <c r="AP1363" s="193">
        <f t="shared" si="603"/>
        <v>0</v>
      </c>
      <c r="AQ1363" s="193">
        <f t="shared" si="603"/>
        <v>0</v>
      </c>
      <c r="AR1363" s="193">
        <f t="shared" si="603"/>
        <v>0</v>
      </c>
      <c r="AS1363" s="193">
        <f t="shared" si="603"/>
        <v>0</v>
      </c>
      <c r="AT1363" s="193">
        <f t="shared" si="603"/>
        <v>0</v>
      </c>
      <c r="AU1363" s="193">
        <f t="shared" si="603"/>
        <v>0</v>
      </c>
      <c r="AV1363" s="193">
        <f t="shared" si="603"/>
        <v>0</v>
      </c>
      <c r="AW1363" s="193">
        <f t="shared" si="603"/>
        <v>0</v>
      </c>
      <c r="AX1363" s="193">
        <f t="shared" si="603"/>
        <v>0</v>
      </c>
      <c r="AY1363" s="193">
        <f t="shared" si="603"/>
        <v>0</v>
      </c>
      <c r="AZ1363" s="193">
        <f t="shared" si="603"/>
        <v>0</v>
      </c>
      <c r="BA1363" s="193">
        <f t="shared" si="603"/>
        <v>0</v>
      </c>
      <c r="BB1363" s="193">
        <f t="shared" si="603"/>
        <v>0</v>
      </c>
      <c r="BC1363" s="193">
        <f t="shared" si="603"/>
        <v>0</v>
      </c>
      <c r="BD1363" s="193">
        <f t="shared" si="603"/>
        <v>0</v>
      </c>
      <c r="BE1363" s="193">
        <f t="shared" si="603"/>
        <v>0</v>
      </c>
      <c r="BF1363" s="193">
        <f t="shared" si="603"/>
        <v>0</v>
      </c>
      <c r="BG1363" s="193">
        <f t="shared" si="603"/>
        <v>0</v>
      </c>
      <c r="BH1363" s="193">
        <f t="shared" si="603"/>
        <v>0</v>
      </c>
      <c r="BI1363" s="193">
        <f t="shared" si="603"/>
        <v>0</v>
      </c>
      <c r="BJ1363" s="193">
        <f t="shared" si="603"/>
        <v>0</v>
      </c>
      <c r="BK1363" s="193">
        <f t="shared" si="603"/>
        <v>0</v>
      </c>
      <c r="BL1363" s="193">
        <f t="shared" si="603"/>
        <v>0</v>
      </c>
      <c r="BM1363" s="193">
        <f t="shared" si="603"/>
        <v>0</v>
      </c>
      <c r="BN1363" s="193">
        <f t="shared" si="603"/>
        <v>0</v>
      </c>
      <c r="BO1363" s="193" t="str">
        <f t="shared" si="603"/>
        <v/>
      </c>
      <c r="BP1363" s="193" t="str">
        <f t="shared" si="603"/>
        <v/>
      </c>
      <c r="BQ1363" s="193" t="str">
        <f t="shared" si="603"/>
        <v/>
      </c>
      <c r="BR1363" s="193" t="str">
        <f t="shared" si="603"/>
        <v/>
      </c>
      <c r="BS1363" s="193" t="str">
        <f t="shared" ref="BS1363:CI1363" si="604">IF(BS$17="","",BR1368)</f>
        <v/>
      </c>
      <c r="BT1363" s="193" t="str">
        <f t="shared" si="604"/>
        <v/>
      </c>
      <c r="BU1363" s="193" t="str">
        <f t="shared" si="604"/>
        <v/>
      </c>
      <c r="BV1363" s="193" t="str">
        <f t="shared" si="604"/>
        <v/>
      </c>
      <c r="BW1363" s="193" t="str">
        <f t="shared" si="604"/>
        <v/>
      </c>
      <c r="BX1363" s="193" t="str">
        <f t="shared" si="604"/>
        <v/>
      </c>
      <c r="BY1363" s="193" t="str">
        <f t="shared" si="604"/>
        <v/>
      </c>
      <c r="BZ1363" s="193" t="str">
        <f t="shared" si="604"/>
        <v/>
      </c>
      <c r="CA1363" s="193" t="str">
        <f t="shared" si="604"/>
        <v/>
      </c>
      <c r="CB1363" s="193" t="str">
        <f t="shared" si="604"/>
        <v/>
      </c>
      <c r="CC1363" s="193" t="str">
        <f t="shared" si="604"/>
        <v/>
      </c>
      <c r="CD1363" s="193" t="str">
        <f t="shared" si="604"/>
        <v/>
      </c>
      <c r="CE1363" s="193" t="str">
        <f t="shared" si="604"/>
        <v/>
      </c>
      <c r="CF1363" s="193" t="str">
        <f t="shared" si="604"/>
        <v/>
      </c>
      <c r="CG1363" s="193" t="str">
        <f t="shared" si="604"/>
        <v/>
      </c>
      <c r="CH1363" s="193" t="str">
        <f t="shared" si="604"/>
        <v/>
      </c>
      <c r="CI1363" s="193" t="str">
        <f t="shared" si="604"/>
        <v/>
      </c>
      <c r="CK1363" s="50" t="s">
        <v>172</v>
      </c>
    </row>
    <row r="1364" spans="1:89" s="152" customFormat="1" ht="15" customHeight="1">
      <c r="B1364" s="172"/>
      <c r="C1364" s="172" t="s">
        <v>262</v>
      </c>
      <c r="D1364" s="172"/>
      <c r="E1364" s="172"/>
      <c r="F1364" s="192">
        <f t="shared" ref="F1364:AK1364" si="605">IF(F$17="","",IF(F1363&gt;0,IF($E$1345=1,F1365,F1366),0))</f>
        <v>0</v>
      </c>
      <c r="G1364" s="192">
        <f t="shared" si="605"/>
        <v>0</v>
      </c>
      <c r="H1364" s="192">
        <f t="shared" si="605"/>
        <v>0</v>
      </c>
      <c r="I1364" s="192">
        <f t="shared" si="605"/>
        <v>0</v>
      </c>
      <c r="J1364" s="192">
        <f t="shared" si="605"/>
        <v>0</v>
      </c>
      <c r="K1364" s="192">
        <f t="shared" si="605"/>
        <v>0</v>
      </c>
      <c r="L1364" s="192">
        <f t="shared" si="605"/>
        <v>0</v>
      </c>
      <c r="M1364" s="192">
        <f t="shared" si="605"/>
        <v>0</v>
      </c>
      <c r="N1364" s="192">
        <f t="shared" si="605"/>
        <v>0</v>
      </c>
      <c r="O1364" s="192">
        <f t="shared" si="605"/>
        <v>0</v>
      </c>
      <c r="P1364" s="192">
        <f t="shared" si="605"/>
        <v>0</v>
      </c>
      <c r="Q1364" s="192">
        <f t="shared" si="605"/>
        <v>0</v>
      </c>
      <c r="R1364" s="192">
        <f t="shared" si="605"/>
        <v>0</v>
      </c>
      <c r="S1364" s="192">
        <f t="shared" si="605"/>
        <v>0</v>
      </c>
      <c r="T1364" s="192">
        <f t="shared" si="605"/>
        <v>0</v>
      </c>
      <c r="U1364" s="192">
        <f t="shared" si="605"/>
        <v>0</v>
      </c>
      <c r="V1364" s="192">
        <f t="shared" si="605"/>
        <v>0</v>
      </c>
      <c r="W1364" s="192">
        <f t="shared" si="605"/>
        <v>0</v>
      </c>
      <c r="X1364" s="192">
        <f t="shared" si="605"/>
        <v>0</v>
      </c>
      <c r="Y1364" s="192">
        <f t="shared" si="605"/>
        <v>0</v>
      </c>
      <c r="Z1364" s="192">
        <f t="shared" si="605"/>
        <v>0</v>
      </c>
      <c r="AA1364" s="192">
        <f t="shared" si="605"/>
        <v>0</v>
      </c>
      <c r="AB1364" s="192">
        <f t="shared" si="605"/>
        <v>0</v>
      </c>
      <c r="AC1364" s="192">
        <f t="shared" si="605"/>
        <v>0</v>
      </c>
      <c r="AD1364" s="192">
        <f t="shared" si="605"/>
        <v>0</v>
      </c>
      <c r="AE1364" s="192">
        <f t="shared" si="605"/>
        <v>0</v>
      </c>
      <c r="AF1364" s="192">
        <f t="shared" si="605"/>
        <v>0</v>
      </c>
      <c r="AG1364" s="192">
        <f t="shared" si="605"/>
        <v>0</v>
      </c>
      <c r="AH1364" s="192">
        <f t="shared" si="605"/>
        <v>0</v>
      </c>
      <c r="AI1364" s="192">
        <f t="shared" si="605"/>
        <v>0</v>
      </c>
      <c r="AJ1364" s="192">
        <f t="shared" si="605"/>
        <v>0</v>
      </c>
      <c r="AK1364" s="192">
        <f t="shared" si="605"/>
        <v>0</v>
      </c>
      <c r="AL1364" s="192">
        <f t="shared" ref="AL1364:BQ1364" si="606">IF(AL$17="","",IF(AL1363&gt;0,IF($E$1345=1,AL1365,AL1366),0))</f>
        <v>0</v>
      </c>
      <c r="AM1364" s="192">
        <f t="shared" si="606"/>
        <v>0</v>
      </c>
      <c r="AN1364" s="192">
        <f t="shared" si="606"/>
        <v>0</v>
      </c>
      <c r="AO1364" s="192">
        <f t="shared" si="606"/>
        <v>0</v>
      </c>
      <c r="AP1364" s="192">
        <f t="shared" si="606"/>
        <v>0</v>
      </c>
      <c r="AQ1364" s="192">
        <f t="shared" si="606"/>
        <v>0</v>
      </c>
      <c r="AR1364" s="192">
        <f t="shared" si="606"/>
        <v>0</v>
      </c>
      <c r="AS1364" s="192">
        <f t="shared" si="606"/>
        <v>0</v>
      </c>
      <c r="AT1364" s="192">
        <f t="shared" si="606"/>
        <v>0</v>
      </c>
      <c r="AU1364" s="192">
        <f t="shared" si="606"/>
        <v>0</v>
      </c>
      <c r="AV1364" s="192">
        <f t="shared" si="606"/>
        <v>0</v>
      </c>
      <c r="AW1364" s="192">
        <f t="shared" si="606"/>
        <v>0</v>
      </c>
      <c r="AX1364" s="192">
        <f t="shared" si="606"/>
        <v>0</v>
      </c>
      <c r="AY1364" s="192">
        <f t="shared" si="606"/>
        <v>0</v>
      </c>
      <c r="AZ1364" s="192">
        <f t="shared" si="606"/>
        <v>0</v>
      </c>
      <c r="BA1364" s="192">
        <f t="shared" si="606"/>
        <v>0</v>
      </c>
      <c r="BB1364" s="192">
        <f t="shared" si="606"/>
        <v>0</v>
      </c>
      <c r="BC1364" s="192">
        <f t="shared" si="606"/>
        <v>0</v>
      </c>
      <c r="BD1364" s="192">
        <f t="shared" si="606"/>
        <v>0</v>
      </c>
      <c r="BE1364" s="192">
        <f t="shared" si="606"/>
        <v>0</v>
      </c>
      <c r="BF1364" s="192">
        <f t="shared" si="606"/>
        <v>0</v>
      </c>
      <c r="BG1364" s="192">
        <f t="shared" si="606"/>
        <v>0</v>
      </c>
      <c r="BH1364" s="192">
        <f t="shared" si="606"/>
        <v>0</v>
      </c>
      <c r="BI1364" s="192">
        <f t="shared" si="606"/>
        <v>0</v>
      </c>
      <c r="BJ1364" s="192">
        <f t="shared" si="606"/>
        <v>0</v>
      </c>
      <c r="BK1364" s="192">
        <f t="shared" si="606"/>
        <v>0</v>
      </c>
      <c r="BL1364" s="192">
        <f t="shared" si="606"/>
        <v>0</v>
      </c>
      <c r="BM1364" s="192">
        <f t="shared" si="606"/>
        <v>0</v>
      </c>
      <c r="BN1364" s="192">
        <f t="shared" si="606"/>
        <v>0</v>
      </c>
      <c r="BO1364" s="192" t="str">
        <f t="shared" si="606"/>
        <v/>
      </c>
      <c r="BP1364" s="192" t="str">
        <f t="shared" si="606"/>
        <v/>
      </c>
      <c r="BQ1364" s="192" t="str">
        <f t="shared" si="606"/>
        <v/>
      </c>
      <c r="BR1364" s="192" t="str">
        <f t="shared" ref="BR1364:CI1364" si="607">IF(BR$17="","",IF(BR1363&gt;0,IF($E$1345=1,BR1365,BR1366),0))</f>
        <v/>
      </c>
      <c r="BS1364" s="192" t="str">
        <f t="shared" si="607"/>
        <v/>
      </c>
      <c r="BT1364" s="192" t="str">
        <f t="shared" si="607"/>
        <v/>
      </c>
      <c r="BU1364" s="192" t="str">
        <f t="shared" si="607"/>
        <v/>
      </c>
      <c r="BV1364" s="192" t="str">
        <f t="shared" si="607"/>
        <v/>
      </c>
      <c r="BW1364" s="192" t="str">
        <f t="shared" si="607"/>
        <v/>
      </c>
      <c r="BX1364" s="192" t="str">
        <f t="shared" si="607"/>
        <v/>
      </c>
      <c r="BY1364" s="192" t="str">
        <f t="shared" si="607"/>
        <v/>
      </c>
      <c r="BZ1364" s="192" t="str">
        <f t="shared" si="607"/>
        <v/>
      </c>
      <c r="CA1364" s="192" t="str">
        <f t="shared" si="607"/>
        <v/>
      </c>
      <c r="CB1364" s="192" t="str">
        <f t="shared" si="607"/>
        <v/>
      </c>
      <c r="CC1364" s="192" t="str">
        <f t="shared" si="607"/>
        <v/>
      </c>
      <c r="CD1364" s="192" t="str">
        <f t="shared" si="607"/>
        <v/>
      </c>
      <c r="CE1364" s="192" t="str">
        <f t="shared" si="607"/>
        <v/>
      </c>
      <c r="CF1364" s="192" t="str">
        <f t="shared" si="607"/>
        <v/>
      </c>
      <c r="CG1364" s="192" t="str">
        <f t="shared" si="607"/>
        <v/>
      </c>
      <c r="CH1364" s="192" t="str">
        <f t="shared" si="607"/>
        <v/>
      </c>
      <c r="CI1364" s="192" t="str">
        <f t="shared" si="607"/>
        <v/>
      </c>
      <c r="CK1364" s="50" t="s">
        <v>172</v>
      </c>
    </row>
    <row r="1365" spans="1:89" s="152" customFormat="1" ht="15" customHeight="1">
      <c r="B1365" s="172"/>
      <c r="C1365" s="172" t="s">
        <v>261</v>
      </c>
      <c r="D1365" s="197">
        <f>$D$1350</f>
        <v>0</v>
      </c>
      <c r="E1365" s="197">
        <f>$D$1352</f>
        <v>0</v>
      </c>
      <c r="F1365" s="192">
        <f t="shared" ref="F1365:BQ1365" si="608">IF(F$17="","",IF(F$17=$E1365,F1363,0))</f>
        <v>0</v>
      </c>
      <c r="G1365" s="192">
        <f t="shared" si="608"/>
        <v>0</v>
      </c>
      <c r="H1365" s="192">
        <f t="shared" si="608"/>
        <v>0</v>
      </c>
      <c r="I1365" s="192">
        <f t="shared" si="608"/>
        <v>0</v>
      </c>
      <c r="J1365" s="192">
        <f t="shared" si="608"/>
        <v>0</v>
      </c>
      <c r="K1365" s="192">
        <f t="shared" si="608"/>
        <v>0</v>
      </c>
      <c r="L1365" s="192">
        <f t="shared" si="608"/>
        <v>0</v>
      </c>
      <c r="M1365" s="192">
        <f t="shared" si="608"/>
        <v>0</v>
      </c>
      <c r="N1365" s="192">
        <f t="shared" si="608"/>
        <v>0</v>
      </c>
      <c r="O1365" s="192">
        <f t="shared" si="608"/>
        <v>0</v>
      </c>
      <c r="P1365" s="192">
        <f t="shared" si="608"/>
        <v>0</v>
      </c>
      <c r="Q1365" s="192">
        <f t="shared" si="608"/>
        <v>0</v>
      </c>
      <c r="R1365" s="192">
        <f t="shared" si="608"/>
        <v>0</v>
      </c>
      <c r="S1365" s="192">
        <f t="shared" si="608"/>
        <v>0</v>
      </c>
      <c r="T1365" s="192">
        <f t="shared" si="608"/>
        <v>0</v>
      </c>
      <c r="U1365" s="192">
        <f t="shared" si="608"/>
        <v>0</v>
      </c>
      <c r="V1365" s="192">
        <f t="shared" si="608"/>
        <v>0</v>
      </c>
      <c r="W1365" s="192">
        <f t="shared" si="608"/>
        <v>0</v>
      </c>
      <c r="X1365" s="192">
        <f t="shared" si="608"/>
        <v>0</v>
      </c>
      <c r="Y1365" s="192">
        <f t="shared" si="608"/>
        <v>0</v>
      </c>
      <c r="Z1365" s="192">
        <f t="shared" si="608"/>
        <v>0</v>
      </c>
      <c r="AA1365" s="192">
        <f t="shared" si="608"/>
        <v>0</v>
      </c>
      <c r="AB1365" s="192">
        <f t="shared" si="608"/>
        <v>0</v>
      </c>
      <c r="AC1365" s="192">
        <f t="shared" si="608"/>
        <v>0</v>
      </c>
      <c r="AD1365" s="192">
        <f t="shared" si="608"/>
        <v>0</v>
      </c>
      <c r="AE1365" s="192">
        <f t="shared" si="608"/>
        <v>0</v>
      </c>
      <c r="AF1365" s="192">
        <f t="shared" si="608"/>
        <v>0</v>
      </c>
      <c r="AG1365" s="192">
        <f t="shared" si="608"/>
        <v>0</v>
      </c>
      <c r="AH1365" s="192">
        <f t="shared" si="608"/>
        <v>0</v>
      </c>
      <c r="AI1365" s="192">
        <f t="shared" si="608"/>
        <v>0</v>
      </c>
      <c r="AJ1365" s="192">
        <f t="shared" si="608"/>
        <v>0</v>
      </c>
      <c r="AK1365" s="192">
        <f t="shared" si="608"/>
        <v>0</v>
      </c>
      <c r="AL1365" s="192">
        <f t="shared" si="608"/>
        <v>0</v>
      </c>
      <c r="AM1365" s="192">
        <f t="shared" si="608"/>
        <v>0</v>
      </c>
      <c r="AN1365" s="192">
        <f t="shared" si="608"/>
        <v>0</v>
      </c>
      <c r="AO1365" s="192">
        <f t="shared" si="608"/>
        <v>0</v>
      </c>
      <c r="AP1365" s="192">
        <f t="shared" si="608"/>
        <v>0</v>
      </c>
      <c r="AQ1365" s="192">
        <f t="shared" si="608"/>
        <v>0</v>
      </c>
      <c r="AR1365" s="192">
        <f t="shared" si="608"/>
        <v>0</v>
      </c>
      <c r="AS1365" s="192">
        <f t="shared" si="608"/>
        <v>0</v>
      </c>
      <c r="AT1365" s="192">
        <f t="shared" si="608"/>
        <v>0</v>
      </c>
      <c r="AU1365" s="192">
        <f t="shared" si="608"/>
        <v>0</v>
      </c>
      <c r="AV1365" s="192">
        <f t="shared" si="608"/>
        <v>0</v>
      </c>
      <c r="AW1365" s="192">
        <f t="shared" si="608"/>
        <v>0</v>
      </c>
      <c r="AX1365" s="192">
        <f t="shared" si="608"/>
        <v>0</v>
      </c>
      <c r="AY1365" s="192">
        <f t="shared" si="608"/>
        <v>0</v>
      </c>
      <c r="AZ1365" s="192">
        <f t="shared" si="608"/>
        <v>0</v>
      </c>
      <c r="BA1365" s="192">
        <f t="shared" si="608"/>
        <v>0</v>
      </c>
      <c r="BB1365" s="192">
        <f t="shared" si="608"/>
        <v>0</v>
      </c>
      <c r="BC1365" s="192">
        <f t="shared" si="608"/>
        <v>0</v>
      </c>
      <c r="BD1365" s="192">
        <f t="shared" si="608"/>
        <v>0</v>
      </c>
      <c r="BE1365" s="192">
        <f t="shared" si="608"/>
        <v>0</v>
      </c>
      <c r="BF1365" s="192">
        <f t="shared" si="608"/>
        <v>0</v>
      </c>
      <c r="BG1365" s="192">
        <f t="shared" si="608"/>
        <v>0</v>
      </c>
      <c r="BH1365" s="192">
        <f t="shared" si="608"/>
        <v>0</v>
      </c>
      <c r="BI1365" s="192">
        <f t="shared" si="608"/>
        <v>0</v>
      </c>
      <c r="BJ1365" s="192">
        <f t="shared" si="608"/>
        <v>0</v>
      </c>
      <c r="BK1365" s="192">
        <f t="shared" si="608"/>
        <v>0</v>
      </c>
      <c r="BL1365" s="192">
        <f t="shared" si="608"/>
        <v>0</v>
      </c>
      <c r="BM1365" s="192">
        <f t="shared" si="608"/>
        <v>0</v>
      </c>
      <c r="BN1365" s="192">
        <f t="shared" si="608"/>
        <v>0</v>
      </c>
      <c r="BO1365" s="192" t="str">
        <f t="shared" si="608"/>
        <v/>
      </c>
      <c r="BP1365" s="192" t="str">
        <f t="shared" si="608"/>
        <v/>
      </c>
      <c r="BQ1365" s="192" t="str">
        <f t="shared" si="608"/>
        <v/>
      </c>
      <c r="BR1365" s="192" t="str">
        <f t="shared" ref="BR1365:CI1365" si="609">IF(BR$17="","",IF(BR$17=$E1365,BR1363,0))</f>
        <v/>
      </c>
      <c r="BS1365" s="192" t="str">
        <f t="shared" si="609"/>
        <v/>
      </c>
      <c r="BT1365" s="192" t="str">
        <f t="shared" si="609"/>
        <v/>
      </c>
      <c r="BU1365" s="192" t="str">
        <f t="shared" si="609"/>
        <v/>
      </c>
      <c r="BV1365" s="192" t="str">
        <f t="shared" si="609"/>
        <v/>
      </c>
      <c r="BW1365" s="192" t="str">
        <f t="shared" si="609"/>
        <v/>
      </c>
      <c r="BX1365" s="192" t="str">
        <f t="shared" si="609"/>
        <v/>
      </c>
      <c r="BY1365" s="192" t="str">
        <f t="shared" si="609"/>
        <v/>
      </c>
      <c r="BZ1365" s="192" t="str">
        <f t="shared" si="609"/>
        <v/>
      </c>
      <c r="CA1365" s="192" t="str">
        <f t="shared" si="609"/>
        <v/>
      </c>
      <c r="CB1365" s="192" t="str">
        <f t="shared" si="609"/>
        <v/>
      </c>
      <c r="CC1365" s="192" t="str">
        <f t="shared" si="609"/>
        <v/>
      </c>
      <c r="CD1365" s="192" t="str">
        <f t="shared" si="609"/>
        <v/>
      </c>
      <c r="CE1365" s="192" t="str">
        <f t="shared" si="609"/>
        <v/>
      </c>
      <c r="CF1365" s="192" t="str">
        <f t="shared" si="609"/>
        <v/>
      </c>
      <c r="CG1365" s="192" t="str">
        <f t="shared" si="609"/>
        <v/>
      </c>
      <c r="CH1365" s="192" t="str">
        <f t="shared" si="609"/>
        <v/>
      </c>
      <c r="CI1365" s="192" t="str">
        <f t="shared" si="609"/>
        <v/>
      </c>
      <c r="CK1365" s="50" t="s">
        <v>172</v>
      </c>
    </row>
    <row r="1366" spans="1:89" s="152" customFormat="1" ht="15" customHeight="1">
      <c r="B1366" s="172"/>
      <c r="C1366" s="172" t="s">
        <v>260</v>
      </c>
      <c r="D1366" s="197">
        <f>$D$1350</f>
        <v>0</v>
      </c>
      <c r="E1366" s="197">
        <f>$D$1352</f>
        <v>0</v>
      </c>
      <c r="F1366" s="192">
        <f>IF(F$17="","",IF(AND(F$17&gt;=$D1366,F$17&lt;=$E1366),IF(AND(E1368=0,E1366&gt;0),E1366,F1363/($E1366-$D1366-F1361+2)),0))</f>
        <v>0</v>
      </c>
      <c r="G1366" s="192">
        <f t="shared" ref="G1366:BR1366" si="610">IF(G$17="","",IF(AND(G$17&gt;=$D1366,G$17&lt;=$E1366),IF(AND(F1368=0,F1366&gt;0),F1366,G1363/($E1366-$D1366-G1361+2)),0))</f>
        <v>0</v>
      </c>
      <c r="H1366" s="192">
        <f t="shared" si="610"/>
        <v>0</v>
      </c>
      <c r="I1366" s="192">
        <f t="shared" si="610"/>
        <v>0</v>
      </c>
      <c r="J1366" s="192">
        <f t="shared" si="610"/>
        <v>0</v>
      </c>
      <c r="K1366" s="192">
        <f t="shared" si="610"/>
        <v>0</v>
      </c>
      <c r="L1366" s="192">
        <f t="shared" si="610"/>
        <v>0</v>
      </c>
      <c r="M1366" s="192">
        <f t="shared" si="610"/>
        <v>0</v>
      </c>
      <c r="N1366" s="192">
        <f t="shared" si="610"/>
        <v>0</v>
      </c>
      <c r="O1366" s="192">
        <f t="shared" si="610"/>
        <v>0</v>
      </c>
      <c r="P1366" s="192">
        <f t="shared" si="610"/>
        <v>0</v>
      </c>
      <c r="Q1366" s="192">
        <f t="shared" si="610"/>
        <v>0</v>
      </c>
      <c r="R1366" s="192">
        <f t="shared" si="610"/>
        <v>0</v>
      </c>
      <c r="S1366" s="192">
        <f t="shared" si="610"/>
        <v>0</v>
      </c>
      <c r="T1366" s="192">
        <f t="shared" si="610"/>
        <v>0</v>
      </c>
      <c r="U1366" s="192">
        <f t="shared" si="610"/>
        <v>0</v>
      </c>
      <c r="V1366" s="192">
        <f t="shared" si="610"/>
        <v>0</v>
      </c>
      <c r="W1366" s="192">
        <f t="shared" si="610"/>
        <v>0</v>
      </c>
      <c r="X1366" s="192">
        <f t="shared" si="610"/>
        <v>0</v>
      </c>
      <c r="Y1366" s="192">
        <f t="shared" si="610"/>
        <v>0</v>
      </c>
      <c r="Z1366" s="192">
        <f t="shared" si="610"/>
        <v>0</v>
      </c>
      <c r="AA1366" s="192">
        <f t="shared" si="610"/>
        <v>0</v>
      </c>
      <c r="AB1366" s="192">
        <f t="shared" si="610"/>
        <v>0</v>
      </c>
      <c r="AC1366" s="192">
        <f t="shared" si="610"/>
        <v>0</v>
      </c>
      <c r="AD1366" s="192">
        <f t="shared" si="610"/>
        <v>0</v>
      </c>
      <c r="AE1366" s="192">
        <f t="shared" si="610"/>
        <v>0</v>
      </c>
      <c r="AF1366" s="192">
        <f t="shared" si="610"/>
        <v>0</v>
      </c>
      <c r="AG1366" s="192">
        <f t="shared" si="610"/>
        <v>0</v>
      </c>
      <c r="AH1366" s="192">
        <f t="shared" si="610"/>
        <v>0</v>
      </c>
      <c r="AI1366" s="192">
        <f t="shared" si="610"/>
        <v>0</v>
      </c>
      <c r="AJ1366" s="192">
        <f t="shared" si="610"/>
        <v>0</v>
      </c>
      <c r="AK1366" s="192">
        <f t="shared" si="610"/>
        <v>0</v>
      </c>
      <c r="AL1366" s="192">
        <f t="shared" si="610"/>
        <v>0</v>
      </c>
      <c r="AM1366" s="192">
        <f t="shared" si="610"/>
        <v>0</v>
      </c>
      <c r="AN1366" s="192">
        <f t="shared" si="610"/>
        <v>0</v>
      </c>
      <c r="AO1366" s="192">
        <f t="shared" si="610"/>
        <v>0</v>
      </c>
      <c r="AP1366" s="192">
        <f t="shared" si="610"/>
        <v>0</v>
      </c>
      <c r="AQ1366" s="192">
        <f t="shared" si="610"/>
        <v>0</v>
      </c>
      <c r="AR1366" s="192">
        <f t="shared" si="610"/>
        <v>0</v>
      </c>
      <c r="AS1366" s="192">
        <f t="shared" si="610"/>
        <v>0</v>
      </c>
      <c r="AT1366" s="192">
        <f t="shared" si="610"/>
        <v>0</v>
      </c>
      <c r="AU1366" s="192">
        <f t="shared" si="610"/>
        <v>0</v>
      </c>
      <c r="AV1366" s="192">
        <f t="shared" si="610"/>
        <v>0</v>
      </c>
      <c r="AW1366" s="192">
        <f t="shared" si="610"/>
        <v>0</v>
      </c>
      <c r="AX1366" s="192">
        <f t="shared" si="610"/>
        <v>0</v>
      </c>
      <c r="AY1366" s="192">
        <f t="shared" si="610"/>
        <v>0</v>
      </c>
      <c r="AZ1366" s="192">
        <f t="shared" si="610"/>
        <v>0</v>
      </c>
      <c r="BA1366" s="192">
        <f t="shared" si="610"/>
        <v>0</v>
      </c>
      <c r="BB1366" s="192">
        <f t="shared" si="610"/>
        <v>0</v>
      </c>
      <c r="BC1366" s="192">
        <f t="shared" si="610"/>
        <v>0</v>
      </c>
      <c r="BD1366" s="192">
        <f t="shared" si="610"/>
        <v>0</v>
      </c>
      <c r="BE1366" s="192">
        <f t="shared" si="610"/>
        <v>0</v>
      </c>
      <c r="BF1366" s="192">
        <f t="shared" si="610"/>
        <v>0</v>
      </c>
      <c r="BG1366" s="192">
        <f t="shared" si="610"/>
        <v>0</v>
      </c>
      <c r="BH1366" s="192">
        <f t="shared" si="610"/>
        <v>0</v>
      </c>
      <c r="BI1366" s="192">
        <f t="shared" si="610"/>
        <v>0</v>
      </c>
      <c r="BJ1366" s="192">
        <f t="shared" si="610"/>
        <v>0</v>
      </c>
      <c r="BK1366" s="192">
        <f t="shared" si="610"/>
        <v>0</v>
      </c>
      <c r="BL1366" s="192">
        <f t="shared" si="610"/>
        <v>0</v>
      </c>
      <c r="BM1366" s="192">
        <f t="shared" si="610"/>
        <v>0</v>
      </c>
      <c r="BN1366" s="192">
        <f t="shared" si="610"/>
        <v>0</v>
      </c>
      <c r="BO1366" s="192" t="str">
        <f t="shared" si="610"/>
        <v/>
      </c>
      <c r="BP1366" s="192" t="str">
        <f t="shared" si="610"/>
        <v/>
      </c>
      <c r="BQ1366" s="192" t="str">
        <f t="shared" si="610"/>
        <v/>
      </c>
      <c r="BR1366" s="192" t="str">
        <f t="shared" si="610"/>
        <v/>
      </c>
      <c r="BS1366" s="192" t="str">
        <f t="shared" ref="BS1366:CI1366" si="611">IF(BS$17="","",IF(AND(BS$17&gt;=$D1366,BS$17&lt;=$E1366),IF(AND(BR1368=0,BR1366&gt;0),BR1366,BS1363/($E1366-$D1366-BS1361+2)),0))</f>
        <v/>
      </c>
      <c r="BT1366" s="192" t="str">
        <f t="shared" si="611"/>
        <v/>
      </c>
      <c r="BU1366" s="192" t="str">
        <f t="shared" si="611"/>
        <v/>
      </c>
      <c r="BV1366" s="192" t="str">
        <f t="shared" si="611"/>
        <v/>
      </c>
      <c r="BW1366" s="192" t="str">
        <f t="shared" si="611"/>
        <v/>
      </c>
      <c r="BX1366" s="192" t="str">
        <f t="shared" si="611"/>
        <v/>
      </c>
      <c r="BY1366" s="192" t="str">
        <f t="shared" si="611"/>
        <v/>
      </c>
      <c r="BZ1366" s="192" t="str">
        <f t="shared" si="611"/>
        <v/>
      </c>
      <c r="CA1366" s="192" t="str">
        <f t="shared" si="611"/>
        <v/>
      </c>
      <c r="CB1366" s="192" t="str">
        <f t="shared" si="611"/>
        <v/>
      </c>
      <c r="CC1366" s="192" t="str">
        <f t="shared" si="611"/>
        <v/>
      </c>
      <c r="CD1366" s="192" t="str">
        <f t="shared" si="611"/>
        <v/>
      </c>
      <c r="CE1366" s="192" t="str">
        <f t="shared" si="611"/>
        <v/>
      </c>
      <c r="CF1366" s="192" t="str">
        <f t="shared" si="611"/>
        <v/>
      </c>
      <c r="CG1366" s="192" t="str">
        <f t="shared" si="611"/>
        <v/>
      </c>
      <c r="CH1366" s="192" t="str">
        <f t="shared" si="611"/>
        <v/>
      </c>
      <c r="CI1366" s="192" t="str">
        <f t="shared" si="611"/>
        <v/>
      </c>
      <c r="CK1366" s="50" t="s">
        <v>172</v>
      </c>
    </row>
    <row r="1367" spans="1:89" s="152" customFormat="1" ht="15" customHeight="1">
      <c r="B1367" s="172"/>
      <c r="C1367" s="172" t="s">
        <v>259</v>
      </c>
      <c r="D1367" s="172"/>
      <c r="E1367" s="172"/>
      <c r="F1367" s="192">
        <f t="shared" ref="F1367:BQ1367" si="612">IF(F$17="","",F1337+F1336)</f>
        <v>0</v>
      </c>
      <c r="G1367" s="192">
        <f t="shared" si="612"/>
        <v>0</v>
      </c>
      <c r="H1367" s="192">
        <f t="shared" si="612"/>
        <v>0</v>
      </c>
      <c r="I1367" s="192">
        <f t="shared" si="612"/>
        <v>0</v>
      </c>
      <c r="J1367" s="192">
        <f t="shared" si="612"/>
        <v>0</v>
      </c>
      <c r="K1367" s="192">
        <f t="shared" si="612"/>
        <v>0</v>
      </c>
      <c r="L1367" s="192">
        <f t="shared" si="612"/>
        <v>0</v>
      </c>
      <c r="M1367" s="192">
        <f t="shared" si="612"/>
        <v>0</v>
      </c>
      <c r="N1367" s="192">
        <f t="shared" si="612"/>
        <v>0</v>
      </c>
      <c r="O1367" s="192">
        <f t="shared" si="612"/>
        <v>0</v>
      </c>
      <c r="P1367" s="192">
        <f t="shared" si="612"/>
        <v>0</v>
      </c>
      <c r="Q1367" s="192">
        <f t="shared" si="612"/>
        <v>0</v>
      </c>
      <c r="R1367" s="192">
        <f t="shared" si="612"/>
        <v>0</v>
      </c>
      <c r="S1367" s="192">
        <f t="shared" si="612"/>
        <v>0</v>
      </c>
      <c r="T1367" s="192">
        <f t="shared" si="612"/>
        <v>0</v>
      </c>
      <c r="U1367" s="192">
        <f t="shared" si="612"/>
        <v>0</v>
      </c>
      <c r="V1367" s="192">
        <f t="shared" si="612"/>
        <v>0</v>
      </c>
      <c r="W1367" s="192">
        <f t="shared" si="612"/>
        <v>0</v>
      </c>
      <c r="X1367" s="192">
        <f t="shared" si="612"/>
        <v>0</v>
      </c>
      <c r="Y1367" s="192">
        <f t="shared" si="612"/>
        <v>0</v>
      </c>
      <c r="Z1367" s="192">
        <f t="shared" si="612"/>
        <v>0</v>
      </c>
      <c r="AA1367" s="192">
        <f t="shared" si="612"/>
        <v>0</v>
      </c>
      <c r="AB1367" s="192">
        <f t="shared" si="612"/>
        <v>0</v>
      </c>
      <c r="AC1367" s="192">
        <f t="shared" si="612"/>
        <v>0</v>
      </c>
      <c r="AD1367" s="192">
        <f t="shared" si="612"/>
        <v>0</v>
      </c>
      <c r="AE1367" s="192">
        <f t="shared" si="612"/>
        <v>0</v>
      </c>
      <c r="AF1367" s="192">
        <f t="shared" si="612"/>
        <v>0</v>
      </c>
      <c r="AG1367" s="192">
        <f t="shared" si="612"/>
        <v>0</v>
      </c>
      <c r="AH1367" s="192">
        <f t="shared" si="612"/>
        <v>0</v>
      </c>
      <c r="AI1367" s="192">
        <f t="shared" si="612"/>
        <v>0</v>
      </c>
      <c r="AJ1367" s="192">
        <f t="shared" si="612"/>
        <v>0</v>
      </c>
      <c r="AK1367" s="192">
        <f t="shared" si="612"/>
        <v>0</v>
      </c>
      <c r="AL1367" s="192">
        <f t="shared" si="612"/>
        <v>0</v>
      </c>
      <c r="AM1367" s="192">
        <f t="shared" si="612"/>
        <v>0</v>
      </c>
      <c r="AN1367" s="192">
        <f t="shared" si="612"/>
        <v>0</v>
      </c>
      <c r="AO1367" s="192">
        <f t="shared" si="612"/>
        <v>0</v>
      </c>
      <c r="AP1367" s="192">
        <f t="shared" si="612"/>
        <v>0</v>
      </c>
      <c r="AQ1367" s="192">
        <f t="shared" si="612"/>
        <v>0</v>
      </c>
      <c r="AR1367" s="192">
        <f t="shared" si="612"/>
        <v>0</v>
      </c>
      <c r="AS1367" s="192">
        <f t="shared" si="612"/>
        <v>0</v>
      </c>
      <c r="AT1367" s="192">
        <f t="shared" si="612"/>
        <v>0</v>
      </c>
      <c r="AU1367" s="192">
        <f t="shared" si="612"/>
        <v>0</v>
      </c>
      <c r="AV1367" s="192">
        <f t="shared" si="612"/>
        <v>0</v>
      </c>
      <c r="AW1367" s="192">
        <f t="shared" si="612"/>
        <v>0</v>
      </c>
      <c r="AX1367" s="192">
        <f t="shared" si="612"/>
        <v>0</v>
      </c>
      <c r="AY1367" s="192">
        <f t="shared" si="612"/>
        <v>0</v>
      </c>
      <c r="AZ1367" s="192">
        <f t="shared" si="612"/>
        <v>0</v>
      </c>
      <c r="BA1367" s="192">
        <f t="shared" si="612"/>
        <v>0</v>
      </c>
      <c r="BB1367" s="192">
        <f t="shared" si="612"/>
        <v>0</v>
      </c>
      <c r="BC1367" s="192">
        <f t="shared" si="612"/>
        <v>0</v>
      </c>
      <c r="BD1367" s="192">
        <f t="shared" si="612"/>
        <v>0</v>
      </c>
      <c r="BE1367" s="192">
        <f t="shared" si="612"/>
        <v>0</v>
      </c>
      <c r="BF1367" s="192">
        <f t="shared" si="612"/>
        <v>0</v>
      </c>
      <c r="BG1367" s="192">
        <f t="shared" si="612"/>
        <v>0</v>
      </c>
      <c r="BH1367" s="192">
        <f t="shared" si="612"/>
        <v>0</v>
      </c>
      <c r="BI1367" s="192">
        <f t="shared" si="612"/>
        <v>0</v>
      </c>
      <c r="BJ1367" s="192">
        <f t="shared" si="612"/>
        <v>0</v>
      </c>
      <c r="BK1367" s="192">
        <f t="shared" si="612"/>
        <v>0</v>
      </c>
      <c r="BL1367" s="192">
        <f t="shared" si="612"/>
        <v>0</v>
      </c>
      <c r="BM1367" s="192">
        <f t="shared" si="612"/>
        <v>0</v>
      </c>
      <c r="BN1367" s="192">
        <f t="shared" si="612"/>
        <v>0</v>
      </c>
      <c r="BO1367" s="192" t="str">
        <f t="shared" si="612"/>
        <v/>
      </c>
      <c r="BP1367" s="192" t="str">
        <f t="shared" si="612"/>
        <v/>
      </c>
      <c r="BQ1367" s="192" t="str">
        <f t="shared" si="612"/>
        <v/>
      </c>
      <c r="BR1367" s="192" t="str">
        <f t="shared" ref="BR1367:CI1367" si="613">IF(BR$17="","",BR1337+BR1336)</f>
        <v/>
      </c>
      <c r="BS1367" s="192" t="str">
        <f t="shared" si="613"/>
        <v/>
      </c>
      <c r="BT1367" s="192" t="str">
        <f t="shared" si="613"/>
        <v/>
      </c>
      <c r="BU1367" s="192" t="str">
        <f t="shared" si="613"/>
        <v/>
      </c>
      <c r="BV1367" s="192" t="str">
        <f t="shared" si="613"/>
        <v/>
      </c>
      <c r="BW1367" s="192" t="str">
        <f t="shared" si="613"/>
        <v/>
      </c>
      <c r="BX1367" s="192" t="str">
        <f t="shared" si="613"/>
        <v/>
      </c>
      <c r="BY1367" s="192" t="str">
        <f t="shared" si="613"/>
        <v/>
      </c>
      <c r="BZ1367" s="192" t="str">
        <f t="shared" si="613"/>
        <v/>
      </c>
      <c r="CA1367" s="192" t="str">
        <f t="shared" si="613"/>
        <v/>
      </c>
      <c r="CB1367" s="192" t="str">
        <f t="shared" si="613"/>
        <v/>
      </c>
      <c r="CC1367" s="192" t="str">
        <f t="shared" si="613"/>
        <v/>
      </c>
      <c r="CD1367" s="192" t="str">
        <f t="shared" si="613"/>
        <v/>
      </c>
      <c r="CE1367" s="192" t="str">
        <f t="shared" si="613"/>
        <v/>
      </c>
      <c r="CF1367" s="192" t="str">
        <f t="shared" si="613"/>
        <v/>
      </c>
      <c r="CG1367" s="192" t="str">
        <f t="shared" si="613"/>
        <v/>
      </c>
      <c r="CH1367" s="192" t="str">
        <f t="shared" si="613"/>
        <v/>
      </c>
      <c r="CI1367" s="192" t="str">
        <f t="shared" si="613"/>
        <v/>
      </c>
      <c r="CJ1367" s="181"/>
      <c r="CK1367" s="50" t="s">
        <v>172</v>
      </c>
    </row>
    <row r="1368" spans="1:89" s="152" customFormat="1" ht="15" customHeight="1">
      <c r="B1368" s="172"/>
      <c r="C1368" s="175" t="s">
        <v>258</v>
      </c>
      <c r="D1368" s="175"/>
      <c r="E1368" s="175"/>
      <c r="F1368" s="174">
        <f t="shared" ref="F1368:BQ1368" si="614">IF(F$17="","",F1363-F1364+F1367)</f>
        <v>0</v>
      </c>
      <c r="G1368" s="174">
        <f t="shared" si="614"/>
        <v>0</v>
      </c>
      <c r="H1368" s="174">
        <f t="shared" si="614"/>
        <v>0</v>
      </c>
      <c r="I1368" s="174">
        <f t="shared" si="614"/>
        <v>0</v>
      </c>
      <c r="J1368" s="174">
        <f t="shared" si="614"/>
        <v>0</v>
      </c>
      <c r="K1368" s="174">
        <f t="shared" si="614"/>
        <v>0</v>
      </c>
      <c r="L1368" s="174">
        <f t="shared" si="614"/>
        <v>0</v>
      </c>
      <c r="M1368" s="174">
        <f t="shared" si="614"/>
        <v>0</v>
      </c>
      <c r="N1368" s="174">
        <f t="shared" si="614"/>
        <v>0</v>
      </c>
      <c r="O1368" s="174">
        <f t="shared" si="614"/>
        <v>0</v>
      </c>
      <c r="P1368" s="174">
        <f t="shared" si="614"/>
        <v>0</v>
      </c>
      <c r="Q1368" s="174">
        <f t="shared" si="614"/>
        <v>0</v>
      </c>
      <c r="R1368" s="174">
        <f t="shared" si="614"/>
        <v>0</v>
      </c>
      <c r="S1368" s="174">
        <f t="shared" si="614"/>
        <v>0</v>
      </c>
      <c r="T1368" s="174">
        <f t="shared" si="614"/>
        <v>0</v>
      </c>
      <c r="U1368" s="174">
        <f t="shared" si="614"/>
        <v>0</v>
      </c>
      <c r="V1368" s="174">
        <f t="shared" si="614"/>
        <v>0</v>
      </c>
      <c r="W1368" s="174">
        <f t="shared" si="614"/>
        <v>0</v>
      </c>
      <c r="X1368" s="174">
        <f t="shared" si="614"/>
        <v>0</v>
      </c>
      <c r="Y1368" s="174">
        <f t="shared" si="614"/>
        <v>0</v>
      </c>
      <c r="Z1368" s="174">
        <f t="shared" si="614"/>
        <v>0</v>
      </c>
      <c r="AA1368" s="174">
        <f t="shared" si="614"/>
        <v>0</v>
      </c>
      <c r="AB1368" s="174">
        <f t="shared" si="614"/>
        <v>0</v>
      </c>
      <c r="AC1368" s="174">
        <f t="shared" si="614"/>
        <v>0</v>
      </c>
      <c r="AD1368" s="174">
        <f t="shared" si="614"/>
        <v>0</v>
      </c>
      <c r="AE1368" s="174">
        <f t="shared" si="614"/>
        <v>0</v>
      </c>
      <c r="AF1368" s="174">
        <f t="shared" si="614"/>
        <v>0</v>
      </c>
      <c r="AG1368" s="174">
        <f t="shared" si="614"/>
        <v>0</v>
      </c>
      <c r="AH1368" s="174">
        <f t="shared" si="614"/>
        <v>0</v>
      </c>
      <c r="AI1368" s="174">
        <f t="shared" si="614"/>
        <v>0</v>
      </c>
      <c r="AJ1368" s="174">
        <f t="shared" si="614"/>
        <v>0</v>
      </c>
      <c r="AK1368" s="174">
        <f t="shared" si="614"/>
        <v>0</v>
      </c>
      <c r="AL1368" s="174">
        <f t="shared" si="614"/>
        <v>0</v>
      </c>
      <c r="AM1368" s="174">
        <f t="shared" si="614"/>
        <v>0</v>
      </c>
      <c r="AN1368" s="174">
        <f t="shared" si="614"/>
        <v>0</v>
      </c>
      <c r="AO1368" s="174">
        <f t="shared" si="614"/>
        <v>0</v>
      </c>
      <c r="AP1368" s="174">
        <f t="shared" si="614"/>
        <v>0</v>
      </c>
      <c r="AQ1368" s="174">
        <f t="shared" si="614"/>
        <v>0</v>
      </c>
      <c r="AR1368" s="174">
        <f t="shared" si="614"/>
        <v>0</v>
      </c>
      <c r="AS1368" s="174">
        <f t="shared" si="614"/>
        <v>0</v>
      </c>
      <c r="AT1368" s="174">
        <f t="shared" si="614"/>
        <v>0</v>
      </c>
      <c r="AU1368" s="174">
        <f t="shared" si="614"/>
        <v>0</v>
      </c>
      <c r="AV1368" s="174">
        <f t="shared" si="614"/>
        <v>0</v>
      </c>
      <c r="AW1368" s="174">
        <f t="shared" si="614"/>
        <v>0</v>
      </c>
      <c r="AX1368" s="174">
        <f t="shared" si="614"/>
        <v>0</v>
      </c>
      <c r="AY1368" s="174">
        <f t="shared" si="614"/>
        <v>0</v>
      </c>
      <c r="AZ1368" s="174">
        <f t="shared" si="614"/>
        <v>0</v>
      </c>
      <c r="BA1368" s="174">
        <f t="shared" si="614"/>
        <v>0</v>
      </c>
      <c r="BB1368" s="174">
        <f t="shared" si="614"/>
        <v>0</v>
      </c>
      <c r="BC1368" s="174">
        <f t="shared" si="614"/>
        <v>0</v>
      </c>
      <c r="BD1368" s="174">
        <f t="shared" si="614"/>
        <v>0</v>
      </c>
      <c r="BE1368" s="174">
        <f t="shared" si="614"/>
        <v>0</v>
      </c>
      <c r="BF1368" s="174">
        <f t="shared" si="614"/>
        <v>0</v>
      </c>
      <c r="BG1368" s="174">
        <f t="shared" si="614"/>
        <v>0</v>
      </c>
      <c r="BH1368" s="174">
        <f t="shared" si="614"/>
        <v>0</v>
      </c>
      <c r="BI1368" s="174">
        <f t="shared" si="614"/>
        <v>0</v>
      </c>
      <c r="BJ1368" s="174">
        <f t="shared" si="614"/>
        <v>0</v>
      </c>
      <c r="BK1368" s="174">
        <f t="shared" si="614"/>
        <v>0</v>
      </c>
      <c r="BL1368" s="174">
        <f t="shared" si="614"/>
        <v>0</v>
      </c>
      <c r="BM1368" s="174">
        <f t="shared" si="614"/>
        <v>0</v>
      </c>
      <c r="BN1368" s="174">
        <f t="shared" si="614"/>
        <v>0</v>
      </c>
      <c r="BO1368" s="174" t="str">
        <f t="shared" si="614"/>
        <v/>
      </c>
      <c r="BP1368" s="174" t="str">
        <f t="shared" si="614"/>
        <v/>
      </c>
      <c r="BQ1368" s="174" t="str">
        <f t="shared" si="614"/>
        <v/>
      </c>
      <c r="BR1368" s="174" t="str">
        <f t="shared" ref="BR1368:CI1368" si="615">IF(BR$17="","",BR1363-BR1364+BR1367)</f>
        <v/>
      </c>
      <c r="BS1368" s="174" t="str">
        <f t="shared" si="615"/>
        <v/>
      </c>
      <c r="BT1368" s="174" t="str">
        <f t="shared" si="615"/>
        <v/>
      </c>
      <c r="BU1368" s="174" t="str">
        <f t="shared" si="615"/>
        <v/>
      </c>
      <c r="BV1368" s="174" t="str">
        <f t="shared" si="615"/>
        <v/>
      </c>
      <c r="BW1368" s="174" t="str">
        <f t="shared" si="615"/>
        <v/>
      </c>
      <c r="BX1368" s="174" t="str">
        <f t="shared" si="615"/>
        <v/>
      </c>
      <c r="BY1368" s="174" t="str">
        <f t="shared" si="615"/>
        <v/>
      </c>
      <c r="BZ1368" s="174" t="str">
        <f t="shared" si="615"/>
        <v/>
      </c>
      <c r="CA1368" s="174" t="str">
        <f t="shared" si="615"/>
        <v/>
      </c>
      <c r="CB1368" s="174" t="str">
        <f t="shared" si="615"/>
        <v/>
      </c>
      <c r="CC1368" s="174" t="str">
        <f t="shared" si="615"/>
        <v/>
      </c>
      <c r="CD1368" s="174" t="str">
        <f t="shared" si="615"/>
        <v/>
      </c>
      <c r="CE1368" s="174" t="str">
        <f t="shared" si="615"/>
        <v/>
      </c>
      <c r="CF1368" s="174" t="str">
        <f t="shared" si="615"/>
        <v/>
      </c>
      <c r="CG1368" s="174" t="str">
        <f t="shared" si="615"/>
        <v/>
      </c>
      <c r="CH1368" s="174" t="str">
        <f t="shared" si="615"/>
        <v/>
      </c>
      <c r="CI1368" s="174" t="str">
        <f t="shared" si="615"/>
        <v/>
      </c>
      <c r="CJ1368" s="150">
        <f>SUM(F1368:CI1368)</f>
        <v>0</v>
      </c>
      <c r="CK1368" s="50" t="s">
        <v>172</v>
      </c>
    </row>
    <row r="1369" spans="1:89" s="152" customFormat="1" ht="15" customHeight="1">
      <c r="A1369" s="29"/>
      <c r="B1369" s="172"/>
      <c r="C1369" s="152" t="s">
        <v>257</v>
      </c>
      <c r="F1369" s="154">
        <f t="shared" ref="F1369:BQ1369" si="616">IF(F$17="","",(F1368+F1363)/2)</f>
        <v>0</v>
      </c>
      <c r="G1369" s="154">
        <f t="shared" si="616"/>
        <v>0</v>
      </c>
      <c r="H1369" s="154">
        <f t="shared" si="616"/>
        <v>0</v>
      </c>
      <c r="I1369" s="154">
        <f t="shared" si="616"/>
        <v>0</v>
      </c>
      <c r="J1369" s="154">
        <f t="shared" si="616"/>
        <v>0</v>
      </c>
      <c r="K1369" s="154">
        <f t="shared" si="616"/>
        <v>0</v>
      </c>
      <c r="L1369" s="154">
        <f t="shared" si="616"/>
        <v>0</v>
      </c>
      <c r="M1369" s="154">
        <f t="shared" si="616"/>
        <v>0</v>
      </c>
      <c r="N1369" s="154">
        <f t="shared" si="616"/>
        <v>0</v>
      </c>
      <c r="O1369" s="154">
        <f t="shared" si="616"/>
        <v>0</v>
      </c>
      <c r="P1369" s="154">
        <f t="shared" si="616"/>
        <v>0</v>
      </c>
      <c r="Q1369" s="154">
        <f t="shared" si="616"/>
        <v>0</v>
      </c>
      <c r="R1369" s="154">
        <f t="shared" si="616"/>
        <v>0</v>
      </c>
      <c r="S1369" s="154">
        <f t="shared" si="616"/>
        <v>0</v>
      </c>
      <c r="T1369" s="154">
        <f t="shared" si="616"/>
        <v>0</v>
      </c>
      <c r="U1369" s="154">
        <f t="shared" si="616"/>
        <v>0</v>
      </c>
      <c r="V1369" s="154">
        <f t="shared" si="616"/>
        <v>0</v>
      </c>
      <c r="W1369" s="154">
        <f t="shared" si="616"/>
        <v>0</v>
      </c>
      <c r="X1369" s="154">
        <f t="shared" si="616"/>
        <v>0</v>
      </c>
      <c r="Y1369" s="154">
        <f t="shared" si="616"/>
        <v>0</v>
      </c>
      <c r="Z1369" s="154">
        <f t="shared" si="616"/>
        <v>0</v>
      </c>
      <c r="AA1369" s="154">
        <f t="shared" si="616"/>
        <v>0</v>
      </c>
      <c r="AB1369" s="154">
        <f t="shared" si="616"/>
        <v>0</v>
      </c>
      <c r="AC1369" s="154">
        <f t="shared" si="616"/>
        <v>0</v>
      </c>
      <c r="AD1369" s="154">
        <f t="shared" si="616"/>
        <v>0</v>
      </c>
      <c r="AE1369" s="154">
        <f t="shared" si="616"/>
        <v>0</v>
      </c>
      <c r="AF1369" s="154">
        <f t="shared" si="616"/>
        <v>0</v>
      </c>
      <c r="AG1369" s="154">
        <f t="shared" si="616"/>
        <v>0</v>
      </c>
      <c r="AH1369" s="154">
        <f t="shared" si="616"/>
        <v>0</v>
      </c>
      <c r="AI1369" s="154">
        <f t="shared" si="616"/>
        <v>0</v>
      </c>
      <c r="AJ1369" s="154">
        <f t="shared" si="616"/>
        <v>0</v>
      </c>
      <c r="AK1369" s="154">
        <f t="shared" si="616"/>
        <v>0</v>
      </c>
      <c r="AL1369" s="154">
        <f t="shared" si="616"/>
        <v>0</v>
      </c>
      <c r="AM1369" s="154">
        <f t="shared" si="616"/>
        <v>0</v>
      </c>
      <c r="AN1369" s="154">
        <f t="shared" si="616"/>
        <v>0</v>
      </c>
      <c r="AO1369" s="154">
        <f t="shared" si="616"/>
        <v>0</v>
      </c>
      <c r="AP1369" s="154">
        <f t="shared" si="616"/>
        <v>0</v>
      </c>
      <c r="AQ1369" s="154">
        <f t="shared" si="616"/>
        <v>0</v>
      </c>
      <c r="AR1369" s="154">
        <f t="shared" si="616"/>
        <v>0</v>
      </c>
      <c r="AS1369" s="154">
        <f t="shared" si="616"/>
        <v>0</v>
      </c>
      <c r="AT1369" s="154">
        <f t="shared" si="616"/>
        <v>0</v>
      </c>
      <c r="AU1369" s="154">
        <f t="shared" si="616"/>
        <v>0</v>
      </c>
      <c r="AV1369" s="154">
        <f t="shared" si="616"/>
        <v>0</v>
      </c>
      <c r="AW1369" s="154">
        <f t="shared" si="616"/>
        <v>0</v>
      </c>
      <c r="AX1369" s="154">
        <f t="shared" si="616"/>
        <v>0</v>
      </c>
      <c r="AY1369" s="154">
        <f t="shared" si="616"/>
        <v>0</v>
      </c>
      <c r="AZ1369" s="154">
        <f t="shared" si="616"/>
        <v>0</v>
      </c>
      <c r="BA1369" s="154">
        <f t="shared" si="616"/>
        <v>0</v>
      </c>
      <c r="BB1369" s="154">
        <f t="shared" si="616"/>
        <v>0</v>
      </c>
      <c r="BC1369" s="154">
        <f t="shared" si="616"/>
        <v>0</v>
      </c>
      <c r="BD1369" s="154">
        <f t="shared" si="616"/>
        <v>0</v>
      </c>
      <c r="BE1369" s="154">
        <f t="shared" si="616"/>
        <v>0</v>
      </c>
      <c r="BF1369" s="154">
        <f t="shared" si="616"/>
        <v>0</v>
      </c>
      <c r="BG1369" s="154">
        <f t="shared" si="616"/>
        <v>0</v>
      </c>
      <c r="BH1369" s="154">
        <f t="shared" si="616"/>
        <v>0</v>
      </c>
      <c r="BI1369" s="154">
        <f t="shared" si="616"/>
        <v>0</v>
      </c>
      <c r="BJ1369" s="154">
        <f t="shared" si="616"/>
        <v>0</v>
      </c>
      <c r="BK1369" s="154">
        <f t="shared" si="616"/>
        <v>0</v>
      </c>
      <c r="BL1369" s="154">
        <f t="shared" si="616"/>
        <v>0</v>
      </c>
      <c r="BM1369" s="154">
        <f t="shared" si="616"/>
        <v>0</v>
      </c>
      <c r="BN1369" s="154">
        <f t="shared" si="616"/>
        <v>0</v>
      </c>
      <c r="BO1369" s="154" t="str">
        <f t="shared" si="616"/>
        <v/>
      </c>
      <c r="BP1369" s="154" t="str">
        <f t="shared" si="616"/>
        <v/>
      </c>
      <c r="BQ1369" s="154" t="str">
        <f t="shared" si="616"/>
        <v/>
      </c>
      <c r="BR1369" s="154" t="str">
        <f t="shared" ref="BR1369:CI1369" si="617">IF(BR$17="","",(BR1368+BR1363)/2)</f>
        <v/>
      </c>
      <c r="BS1369" s="154" t="str">
        <f t="shared" si="617"/>
        <v/>
      </c>
      <c r="BT1369" s="154" t="str">
        <f t="shared" si="617"/>
        <v/>
      </c>
      <c r="BU1369" s="154" t="str">
        <f t="shared" si="617"/>
        <v/>
      </c>
      <c r="BV1369" s="154" t="str">
        <f t="shared" si="617"/>
        <v/>
      </c>
      <c r="BW1369" s="154" t="str">
        <f t="shared" si="617"/>
        <v/>
      </c>
      <c r="BX1369" s="154" t="str">
        <f t="shared" si="617"/>
        <v/>
      </c>
      <c r="BY1369" s="154" t="str">
        <f t="shared" si="617"/>
        <v/>
      </c>
      <c r="BZ1369" s="154" t="str">
        <f t="shared" si="617"/>
        <v/>
      </c>
      <c r="CA1369" s="154" t="str">
        <f t="shared" si="617"/>
        <v/>
      </c>
      <c r="CB1369" s="154" t="str">
        <f t="shared" si="617"/>
        <v/>
      </c>
      <c r="CC1369" s="154" t="str">
        <f t="shared" si="617"/>
        <v/>
      </c>
      <c r="CD1369" s="154" t="str">
        <f t="shared" si="617"/>
        <v/>
      </c>
      <c r="CE1369" s="154" t="str">
        <f t="shared" si="617"/>
        <v/>
      </c>
      <c r="CF1369" s="154" t="str">
        <f t="shared" si="617"/>
        <v/>
      </c>
      <c r="CG1369" s="154" t="str">
        <f t="shared" si="617"/>
        <v/>
      </c>
      <c r="CH1369" s="154" t="str">
        <f t="shared" si="617"/>
        <v/>
      </c>
      <c r="CI1369" s="154" t="str">
        <f t="shared" si="617"/>
        <v/>
      </c>
      <c r="CK1369" s="50" t="s">
        <v>172</v>
      </c>
    </row>
    <row r="1370" spans="1:89" s="152" customFormat="1" ht="15" customHeight="1">
      <c r="B1370" s="172"/>
      <c r="C1370" s="196"/>
      <c r="D1370" s="196"/>
      <c r="E1370" s="196"/>
      <c r="F1370" s="195"/>
      <c r="G1370" s="195"/>
      <c r="H1370" s="195"/>
      <c r="I1370" s="195"/>
      <c r="J1370" s="195"/>
      <c r="K1370" s="195"/>
      <c r="L1370" s="195"/>
      <c r="M1370" s="195"/>
      <c r="N1370" s="195"/>
      <c r="O1370" s="195"/>
      <c r="P1370" s="195"/>
      <c r="Q1370" s="195"/>
      <c r="R1370" s="195"/>
      <c r="S1370" s="195"/>
      <c r="T1370" s="195"/>
      <c r="U1370" s="195"/>
      <c r="V1370" s="195"/>
      <c r="W1370" s="195"/>
      <c r="X1370" s="195"/>
      <c r="Y1370" s="195"/>
      <c r="Z1370" s="195"/>
      <c r="AA1370" s="195"/>
      <c r="AB1370" s="195"/>
      <c r="AC1370" s="195"/>
      <c r="AD1370" s="195"/>
      <c r="AE1370" s="195"/>
      <c r="AF1370" s="195"/>
      <c r="AG1370" s="195"/>
      <c r="AH1370" s="195"/>
      <c r="AI1370" s="195"/>
      <c r="AJ1370" s="195"/>
      <c r="AK1370" s="195"/>
      <c r="AL1370" s="195"/>
      <c r="AM1370" s="195"/>
      <c r="AN1370" s="195"/>
      <c r="AO1370" s="195"/>
      <c r="AP1370" s="195"/>
      <c r="AQ1370" s="195"/>
      <c r="AR1370" s="195"/>
      <c r="AS1370" s="195"/>
      <c r="AT1370" s="195"/>
      <c r="AU1370" s="195"/>
      <c r="AV1370" s="195"/>
      <c r="AW1370" s="195"/>
      <c r="AX1370" s="195"/>
      <c r="AY1370" s="195"/>
      <c r="AZ1370" s="195"/>
      <c r="BA1370" s="194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  <c r="BM1370" s="182"/>
      <c r="BN1370" s="182"/>
      <c r="BO1370" s="182"/>
      <c r="BP1370" s="182"/>
      <c r="BQ1370" s="182"/>
      <c r="BR1370" s="182"/>
      <c r="BS1370" s="182"/>
      <c r="BT1370" s="182"/>
      <c r="BU1370" s="182"/>
      <c r="BV1370" s="182"/>
      <c r="BW1370" s="182"/>
      <c r="BX1370" s="182"/>
      <c r="BY1370" s="182"/>
      <c r="BZ1370" s="182"/>
      <c r="CA1370" s="182"/>
      <c r="CB1370" s="182"/>
      <c r="CC1370" s="182"/>
      <c r="CD1370" s="182"/>
      <c r="CE1370" s="182"/>
      <c r="CF1370" s="182"/>
      <c r="CG1370" s="182"/>
      <c r="CH1370" s="182"/>
      <c r="CI1370" s="182"/>
      <c r="CK1370" s="50" t="s">
        <v>172</v>
      </c>
    </row>
    <row r="1371" spans="1:89" s="152" customFormat="1" ht="15" customHeight="1">
      <c r="B1371" s="172"/>
      <c r="C1371" s="172" t="s">
        <v>247</v>
      </c>
      <c r="D1371" s="172"/>
      <c r="E1371" s="172"/>
      <c r="F1371" s="193">
        <f t="shared" ref="F1371:BQ1371" si="618">IF(F$17="","",F1369*F1362)</f>
        <v>0</v>
      </c>
      <c r="G1371" s="193">
        <f t="shared" si="618"/>
        <v>0</v>
      </c>
      <c r="H1371" s="193">
        <f t="shared" si="618"/>
        <v>0</v>
      </c>
      <c r="I1371" s="193">
        <f t="shared" si="618"/>
        <v>0</v>
      </c>
      <c r="J1371" s="193">
        <f t="shared" si="618"/>
        <v>0</v>
      </c>
      <c r="K1371" s="193">
        <f t="shared" si="618"/>
        <v>0</v>
      </c>
      <c r="L1371" s="193">
        <f t="shared" si="618"/>
        <v>0</v>
      </c>
      <c r="M1371" s="193">
        <f t="shared" si="618"/>
        <v>0</v>
      </c>
      <c r="N1371" s="193">
        <f t="shared" si="618"/>
        <v>0</v>
      </c>
      <c r="O1371" s="193">
        <f t="shared" si="618"/>
        <v>0</v>
      </c>
      <c r="P1371" s="193">
        <f t="shared" si="618"/>
        <v>0</v>
      </c>
      <c r="Q1371" s="193">
        <f t="shared" si="618"/>
        <v>0</v>
      </c>
      <c r="R1371" s="193">
        <f t="shared" si="618"/>
        <v>0</v>
      </c>
      <c r="S1371" s="193">
        <f t="shared" si="618"/>
        <v>0</v>
      </c>
      <c r="T1371" s="193">
        <f t="shared" si="618"/>
        <v>0</v>
      </c>
      <c r="U1371" s="193">
        <f t="shared" si="618"/>
        <v>0</v>
      </c>
      <c r="V1371" s="193">
        <f t="shared" si="618"/>
        <v>0</v>
      </c>
      <c r="W1371" s="193">
        <f t="shared" si="618"/>
        <v>0</v>
      </c>
      <c r="X1371" s="193">
        <f t="shared" si="618"/>
        <v>0</v>
      </c>
      <c r="Y1371" s="193">
        <f t="shared" si="618"/>
        <v>0</v>
      </c>
      <c r="Z1371" s="193">
        <f t="shared" si="618"/>
        <v>0</v>
      </c>
      <c r="AA1371" s="193">
        <f t="shared" si="618"/>
        <v>0</v>
      </c>
      <c r="AB1371" s="193">
        <f t="shared" si="618"/>
        <v>0</v>
      </c>
      <c r="AC1371" s="193">
        <f t="shared" si="618"/>
        <v>0</v>
      </c>
      <c r="AD1371" s="193">
        <f t="shared" si="618"/>
        <v>0</v>
      </c>
      <c r="AE1371" s="193">
        <f t="shared" si="618"/>
        <v>0</v>
      </c>
      <c r="AF1371" s="193">
        <f t="shared" si="618"/>
        <v>0</v>
      </c>
      <c r="AG1371" s="193">
        <f t="shared" si="618"/>
        <v>0</v>
      </c>
      <c r="AH1371" s="193">
        <f t="shared" si="618"/>
        <v>0</v>
      </c>
      <c r="AI1371" s="193">
        <f t="shared" si="618"/>
        <v>0</v>
      </c>
      <c r="AJ1371" s="193">
        <f t="shared" si="618"/>
        <v>0</v>
      </c>
      <c r="AK1371" s="193">
        <f t="shared" si="618"/>
        <v>0</v>
      </c>
      <c r="AL1371" s="193">
        <f t="shared" si="618"/>
        <v>0</v>
      </c>
      <c r="AM1371" s="193">
        <f t="shared" si="618"/>
        <v>0</v>
      </c>
      <c r="AN1371" s="193">
        <f t="shared" si="618"/>
        <v>0</v>
      </c>
      <c r="AO1371" s="193">
        <f t="shared" si="618"/>
        <v>0</v>
      </c>
      <c r="AP1371" s="193">
        <f t="shared" si="618"/>
        <v>0</v>
      </c>
      <c r="AQ1371" s="193">
        <f t="shared" si="618"/>
        <v>0</v>
      </c>
      <c r="AR1371" s="193">
        <f t="shared" si="618"/>
        <v>0</v>
      </c>
      <c r="AS1371" s="193">
        <f t="shared" si="618"/>
        <v>0</v>
      </c>
      <c r="AT1371" s="193">
        <f t="shared" si="618"/>
        <v>0</v>
      </c>
      <c r="AU1371" s="193">
        <f t="shared" si="618"/>
        <v>0</v>
      </c>
      <c r="AV1371" s="193">
        <f t="shared" si="618"/>
        <v>0</v>
      </c>
      <c r="AW1371" s="193">
        <f t="shared" si="618"/>
        <v>0</v>
      </c>
      <c r="AX1371" s="193">
        <f t="shared" si="618"/>
        <v>0</v>
      </c>
      <c r="AY1371" s="193">
        <f t="shared" si="618"/>
        <v>0</v>
      </c>
      <c r="AZ1371" s="193">
        <f t="shared" si="618"/>
        <v>0</v>
      </c>
      <c r="BA1371" s="193">
        <f t="shared" si="618"/>
        <v>0</v>
      </c>
      <c r="BB1371" s="193">
        <f t="shared" si="618"/>
        <v>0</v>
      </c>
      <c r="BC1371" s="193">
        <f t="shared" si="618"/>
        <v>0</v>
      </c>
      <c r="BD1371" s="193">
        <f t="shared" si="618"/>
        <v>0</v>
      </c>
      <c r="BE1371" s="193">
        <f t="shared" si="618"/>
        <v>0</v>
      </c>
      <c r="BF1371" s="193">
        <f t="shared" si="618"/>
        <v>0</v>
      </c>
      <c r="BG1371" s="193">
        <f t="shared" si="618"/>
        <v>0</v>
      </c>
      <c r="BH1371" s="193">
        <f t="shared" si="618"/>
        <v>0</v>
      </c>
      <c r="BI1371" s="193">
        <f t="shared" si="618"/>
        <v>0</v>
      </c>
      <c r="BJ1371" s="193">
        <f t="shared" si="618"/>
        <v>0</v>
      </c>
      <c r="BK1371" s="193">
        <f t="shared" si="618"/>
        <v>0</v>
      </c>
      <c r="BL1371" s="193">
        <f t="shared" si="618"/>
        <v>0</v>
      </c>
      <c r="BM1371" s="193">
        <f t="shared" si="618"/>
        <v>0</v>
      </c>
      <c r="BN1371" s="193">
        <f t="shared" si="618"/>
        <v>0</v>
      </c>
      <c r="BO1371" s="193" t="str">
        <f t="shared" si="618"/>
        <v/>
      </c>
      <c r="BP1371" s="193" t="str">
        <f t="shared" si="618"/>
        <v/>
      </c>
      <c r="BQ1371" s="193" t="str">
        <f t="shared" si="618"/>
        <v/>
      </c>
      <c r="BR1371" s="193" t="str">
        <f t="shared" ref="BR1371:CI1371" si="619">IF(BR$17="","",BR1369*BR1362)</f>
        <v/>
      </c>
      <c r="BS1371" s="193" t="str">
        <f t="shared" si="619"/>
        <v/>
      </c>
      <c r="BT1371" s="193" t="str">
        <f t="shared" si="619"/>
        <v/>
      </c>
      <c r="BU1371" s="193" t="str">
        <f t="shared" si="619"/>
        <v/>
      </c>
      <c r="BV1371" s="193" t="str">
        <f t="shared" si="619"/>
        <v/>
      </c>
      <c r="BW1371" s="193" t="str">
        <f t="shared" si="619"/>
        <v/>
      </c>
      <c r="BX1371" s="193" t="str">
        <f t="shared" si="619"/>
        <v/>
      </c>
      <c r="BY1371" s="193" t="str">
        <f t="shared" si="619"/>
        <v/>
      </c>
      <c r="BZ1371" s="193" t="str">
        <f t="shared" si="619"/>
        <v/>
      </c>
      <c r="CA1371" s="193" t="str">
        <f t="shared" si="619"/>
        <v/>
      </c>
      <c r="CB1371" s="193" t="str">
        <f t="shared" si="619"/>
        <v/>
      </c>
      <c r="CC1371" s="193" t="str">
        <f t="shared" si="619"/>
        <v/>
      </c>
      <c r="CD1371" s="193" t="str">
        <f t="shared" si="619"/>
        <v/>
      </c>
      <c r="CE1371" s="193" t="str">
        <f t="shared" si="619"/>
        <v/>
      </c>
      <c r="CF1371" s="193" t="str">
        <f t="shared" si="619"/>
        <v/>
      </c>
      <c r="CG1371" s="193" t="str">
        <f t="shared" si="619"/>
        <v/>
      </c>
      <c r="CH1371" s="193" t="str">
        <f t="shared" si="619"/>
        <v/>
      </c>
      <c r="CI1371" s="193" t="str">
        <f t="shared" si="619"/>
        <v/>
      </c>
      <c r="CK1371" s="50" t="s">
        <v>172</v>
      </c>
    </row>
    <row r="1372" spans="1:89" s="152" customFormat="1" ht="15" customHeight="1">
      <c r="B1372" s="172"/>
      <c r="C1372" s="152" t="s">
        <v>246</v>
      </c>
      <c r="D1372" s="172"/>
      <c r="E1372" s="172"/>
      <c r="F1372" s="192">
        <f t="shared" ref="F1372:AK1372" si="620">IF(F$17="","",$D$1356*F1337)</f>
        <v>0</v>
      </c>
      <c r="G1372" s="192">
        <f t="shared" si="620"/>
        <v>0</v>
      </c>
      <c r="H1372" s="192">
        <f t="shared" si="620"/>
        <v>0</v>
      </c>
      <c r="I1372" s="192">
        <f t="shared" si="620"/>
        <v>0</v>
      </c>
      <c r="J1372" s="192">
        <f t="shared" si="620"/>
        <v>0</v>
      </c>
      <c r="K1372" s="192">
        <f t="shared" si="620"/>
        <v>0</v>
      </c>
      <c r="L1372" s="192">
        <f t="shared" si="620"/>
        <v>0</v>
      </c>
      <c r="M1372" s="192">
        <f t="shared" si="620"/>
        <v>0</v>
      </c>
      <c r="N1372" s="192">
        <f t="shared" si="620"/>
        <v>0</v>
      </c>
      <c r="O1372" s="192">
        <f t="shared" si="620"/>
        <v>0</v>
      </c>
      <c r="P1372" s="192">
        <f t="shared" si="620"/>
        <v>0</v>
      </c>
      <c r="Q1372" s="192">
        <f t="shared" si="620"/>
        <v>0</v>
      </c>
      <c r="R1372" s="192">
        <f t="shared" si="620"/>
        <v>0</v>
      </c>
      <c r="S1372" s="192">
        <f t="shared" si="620"/>
        <v>0</v>
      </c>
      <c r="T1372" s="192">
        <f t="shared" si="620"/>
        <v>0</v>
      </c>
      <c r="U1372" s="192">
        <f t="shared" si="620"/>
        <v>0</v>
      </c>
      <c r="V1372" s="192">
        <f t="shared" si="620"/>
        <v>0</v>
      </c>
      <c r="W1372" s="192">
        <f t="shared" si="620"/>
        <v>0</v>
      </c>
      <c r="X1372" s="192">
        <f t="shared" si="620"/>
        <v>0</v>
      </c>
      <c r="Y1372" s="192">
        <f t="shared" si="620"/>
        <v>0</v>
      </c>
      <c r="Z1372" s="192">
        <f t="shared" si="620"/>
        <v>0</v>
      </c>
      <c r="AA1372" s="192">
        <f t="shared" si="620"/>
        <v>0</v>
      </c>
      <c r="AB1372" s="192">
        <f t="shared" si="620"/>
        <v>0</v>
      </c>
      <c r="AC1372" s="192">
        <f t="shared" si="620"/>
        <v>0</v>
      </c>
      <c r="AD1372" s="192">
        <f t="shared" si="620"/>
        <v>0</v>
      </c>
      <c r="AE1372" s="192">
        <f t="shared" si="620"/>
        <v>0</v>
      </c>
      <c r="AF1372" s="192">
        <f t="shared" si="620"/>
        <v>0</v>
      </c>
      <c r="AG1372" s="192">
        <f t="shared" si="620"/>
        <v>0</v>
      </c>
      <c r="AH1372" s="192">
        <f t="shared" si="620"/>
        <v>0</v>
      </c>
      <c r="AI1372" s="192">
        <f t="shared" si="620"/>
        <v>0</v>
      </c>
      <c r="AJ1372" s="192">
        <f t="shared" si="620"/>
        <v>0</v>
      </c>
      <c r="AK1372" s="192">
        <f t="shared" si="620"/>
        <v>0</v>
      </c>
      <c r="AL1372" s="192">
        <f t="shared" ref="AL1372:BQ1372" si="621">IF(AL$17="","",$D$1356*AL1337)</f>
        <v>0</v>
      </c>
      <c r="AM1372" s="192">
        <f t="shared" si="621"/>
        <v>0</v>
      </c>
      <c r="AN1372" s="192">
        <f t="shared" si="621"/>
        <v>0</v>
      </c>
      <c r="AO1372" s="192">
        <f t="shared" si="621"/>
        <v>0</v>
      </c>
      <c r="AP1372" s="192">
        <f t="shared" si="621"/>
        <v>0</v>
      </c>
      <c r="AQ1372" s="192">
        <f t="shared" si="621"/>
        <v>0</v>
      </c>
      <c r="AR1372" s="192">
        <f t="shared" si="621"/>
        <v>0</v>
      </c>
      <c r="AS1372" s="192">
        <f t="shared" si="621"/>
        <v>0</v>
      </c>
      <c r="AT1372" s="192">
        <f t="shared" si="621"/>
        <v>0</v>
      </c>
      <c r="AU1372" s="192">
        <f t="shared" si="621"/>
        <v>0</v>
      </c>
      <c r="AV1372" s="192">
        <f t="shared" si="621"/>
        <v>0</v>
      </c>
      <c r="AW1372" s="192">
        <f t="shared" si="621"/>
        <v>0</v>
      </c>
      <c r="AX1372" s="192">
        <f t="shared" si="621"/>
        <v>0</v>
      </c>
      <c r="AY1372" s="192">
        <f t="shared" si="621"/>
        <v>0</v>
      </c>
      <c r="AZ1372" s="192">
        <f t="shared" si="621"/>
        <v>0</v>
      </c>
      <c r="BA1372" s="192">
        <f t="shared" si="621"/>
        <v>0</v>
      </c>
      <c r="BB1372" s="192">
        <f t="shared" si="621"/>
        <v>0</v>
      </c>
      <c r="BC1372" s="192">
        <f t="shared" si="621"/>
        <v>0</v>
      </c>
      <c r="BD1372" s="192">
        <f t="shared" si="621"/>
        <v>0</v>
      </c>
      <c r="BE1372" s="192">
        <f t="shared" si="621"/>
        <v>0</v>
      </c>
      <c r="BF1372" s="192">
        <f t="shared" si="621"/>
        <v>0</v>
      </c>
      <c r="BG1372" s="192">
        <f t="shared" si="621"/>
        <v>0</v>
      </c>
      <c r="BH1372" s="192">
        <f t="shared" si="621"/>
        <v>0</v>
      </c>
      <c r="BI1372" s="192">
        <f t="shared" si="621"/>
        <v>0</v>
      </c>
      <c r="BJ1372" s="192">
        <f t="shared" si="621"/>
        <v>0</v>
      </c>
      <c r="BK1372" s="192">
        <f t="shared" si="621"/>
        <v>0</v>
      </c>
      <c r="BL1372" s="192">
        <f t="shared" si="621"/>
        <v>0</v>
      </c>
      <c r="BM1372" s="192">
        <f t="shared" si="621"/>
        <v>0</v>
      </c>
      <c r="BN1372" s="192">
        <f t="shared" si="621"/>
        <v>0</v>
      </c>
      <c r="BO1372" s="192" t="str">
        <f t="shared" si="621"/>
        <v/>
      </c>
      <c r="BP1372" s="192" t="str">
        <f t="shared" si="621"/>
        <v/>
      </c>
      <c r="BQ1372" s="192" t="str">
        <f t="shared" si="621"/>
        <v/>
      </c>
      <c r="BR1372" s="192" t="str">
        <f t="shared" ref="BR1372:CI1372" si="622">IF(BR$17="","",$D$1356*BR1337)</f>
        <v/>
      </c>
      <c r="BS1372" s="192" t="str">
        <f t="shared" si="622"/>
        <v/>
      </c>
      <c r="BT1372" s="192" t="str">
        <f t="shared" si="622"/>
        <v/>
      </c>
      <c r="BU1372" s="192" t="str">
        <f t="shared" si="622"/>
        <v/>
      </c>
      <c r="BV1372" s="192" t="str">
        <f t="shared" si="622"/>
        <v/>
      </c>
      <c r="BW1372" s="192" t="str">
        <f t="shared" si="622"/>
        <v/>
      </c>
      <c r="BX1372" s="192" t="str">
        <f t="shared" si="622"/>
        <v/>
      </c>
      <c r="BY1372" s="192" t="str">
        <f t="shared" si="622"/>
        <v/>
      </c>
      <c r="BZ1372" s="192" t="str">
        <f t="shared" si="622"/>
        <v/>
      </c>
      <c r="CA1372" s="192" t="str">
        <f t="shared" si="622"/>
        <v/>
      </c>
      <c r="CB1372" s="192" t="str">
        <f t="shared" si="622"/>
        <v/>
      </c>
      <c r="CC1372" s="192" t="str">
        <f t="shared" si="622"/>
        <v/>
      </c>
      <c r="CD1372" s="192" t="str">
        <f t="shared" si="622"/>
        <v/>
      </c>
      <c r="CE1372" s="192" t="str">
        <f t="shared" si="622"/>
        <v/>
      </c>
      <c r="CF1372" s="192" t="str">
        <f t="shared" si="622"/>
        <v/>
      </c>
      <c r="CG1372" s="192" t="str">
        <f t="shared" si="622"/>
        <v/>
      </c>
      <c r="CH1372" s="192" t="str">
        <f t="shared" si="622"/>
        <v/>
      </c>
      <c r="CI1372" s="192" t="str">
        <f t="shared" si="622"/>
        <v/>
      </c>
      <c r="CK1372" s="50" t="s">
        <v>172</v>
      </c>
    </row>
    <row r="1373" spans="1:89" s="152" customFormat="1" ht="15" customHeight="1">
      <c r="B1373" s="172"/>
      <c r="C1373" s="172" t="s">
        <v>253</v>
      </c>
      <c r="D1373" s="172"/>
      <c r="E1373" s="172"/>
      <c r="F1373" s="191">
        <f t="shared" ref="F1373:AK1373" si="623">IF(F$17="","",IF($D$1357=0,0,($D1357-F1368)))</f>
        <v>0</v>
      </c>
      <c r="G1373" s="191">
        <f t="shared" si="623"/>
        <v>0</v>
      </c>
      <c r="H1373" s="191">
        <f t="shared" si="623"/>
        <v>0</v>
      </c>
      <c r="I1373" s="191">
        <f t="shared" si="623"/>
        <v>0</v>
      </c>
      <c r="J1373" s="191">
        <f t="shared" si="623"/>
        <v>0</v>
      </c>
      <c r="K1373" s="191">
        <f t="shared" si="623"/>
        <v>0</v>
      </c>
      <c r="L1373" s="191">
        <f t="shared" si="623"/>
        <v>0</v>
      </c>
      <c r="M1373" s="191">
        <f t="shared" si="623"/>
        <v>0</v>
      </c>
      <c r="N1373" s="191">
        <f t="shared" si="623"/>
        <v>0</v>
      </c>
      <c r="O1373" s="191">
        <f t="shared" si="623"/>
        <v>0</v>
      </c>
      <c r="P1373" s="191">
        <f t="shared" si="623"/>
        <v>0</v>
      </c>
      <c r="Q1373" s="191">
        <f t="shared" si="623"/>
        <v>0</v>
      </c>
      <c r="R1373" s="191">
        <f t="shared" si="623"/>
        <v>0</v>
      </c>
      <c r="S1373" s="191">
        <f t="shared" si="623"/>
        <v>0</v>
      </c>
      <c r="T1373" s="191">
        <f t="shared" si="623"/>
        <v>0</v>
      </c>
      <c r="U1373" s="191">
        <f t="shared" si="623"/>
        <v>0</v>
      </c>
      <c r="V1373" s="191">
        <f t="shared" si="623"/>
        <v>0</v>
      </c>
      <c r="W1373" s="191">
        <f t="shared" si="623"/>
        <v>0</v>
      </c>
      <c r="X1373" s="191">
        <f t="shared" si="623"/>
        <v>0</v>
      </c>
      <c r="Y1373" s="191">
        <f t="shared" si="623"/>
        <v>0</v>
      </c>
      <c r="Z1373" s="191">
        <f t="shared" si="623"/>
        <v>0</v>
      </c>
      <c r="AA1373" s="191">
        <f t="shared" si="623"/>
        <v>0</v>
      </c>
      <c r="AB1373" s="191">
        <f t="shared" si="623"/>
        <v>0</v>
      </c>
      <c r="AC1373" s="191">
        <f t="shared" si="623"/>
        <v>0</v>
      </c>
      <c r="AD1373" s="191">
        <f t="shared" si="623"/>
        <v>0</v>
      </c>
      <c r="AE1373" s="191">
        <f t="shared" si="623"/>
        <v>0</v>
      </c>
      <c r="AF1373" s="191">
        <f t="shared" si="623"/>
        <v>0</v>
      </c>
      <c r="AG1373" s="191">
        <f t="shared" si="623"/>
        <v>0</v>
      </c>
      <c r="AH1373" s="191">
        <f t="shared" si="623"/>
        <v>0</v>
      </c>
      <c r="AI1373" s="191">
        <f t="shared" si="623"/>
        <v>0</v>
      </c>
      <c r="AJ1373" s="191">
        <f t="shared" si="623"/>
        <v>0</v>
      </c>
      <c r="AK1373" s="191">
        <f t="shared" si="623"/>
        <v>0</v>
      </c>
      <c r="AL1373" s="191">
        <f t="shared" ref="AL1373:BQ1373" si="624">IF(AL$17="","",IF($D$1357=0,0,($D1357-AL1368)))</f>
        <v>0</v>
      </c>
      <c r="AM1373" s="191">
        <f t="shared" si="624"/>
        <v>0</v>
      </c>
      <c r="AN1373" s="191">
        <f t="shared" si="624"/>
        <v>0</v>
      </c>
      <c r="AO1373" s="191">
        <f t="shared" si="624"/>
        <v>0</v>
      </c>
      <c r="AP1373" s="191">
        <f t="shared" si="624"/>
        <v>0</v>
      </c>
      <c r="AQ1373" s="191">
        <f t="shared" si="624"/>
        <v>0</v>
      </c>
      <c r="AR1373" s="191">
        <f t="shared" si="624"/>
        <v>0</v>
      </c>
      <c r="AS1373" s="191">
        <f t="shared" si="624"/>
        <v>0</v>
      </c>
      <c r="AT1373" s="191">
        <f t="shared" si="624"/>
        <v>0</v>
      </c>
      <c r="AU1373" s="191">
        <f t="shared" si="624"/>
        <v>0</v>
      </c>
      <c r="AV1373" s="191">
        <f t="shared" si="624"/>
        <v>0</v>
      </c>
      <c r="AW1373" s="191">
        <f t="shared" si="624"/>
        <v>0</v>
      </c>
      <c r="AX1373" s="191">
        <f t="shared" si="624"/>
        <v>0</v>
      </c>
      <c r="AY1373" s="191">
        <f t="shared" si="624"/>
        <v>0</v>
      </c>
      <c r="AZ1373" s="191">
        <f t="shared" si="624"/>
        <v>0</v>
      </c>
      <c r="BA1373" s="191">
        <f t="shared" si="624"/>
        <v>0</v>
      </c>
      <c r="BB1373" s="191">
        <f t="shared" si="624"/>
        <v>0</v>
      </c>
      <c r="BC1373" s="191">
        <f t="shared" si="624"/>
        <v>0</v>
      </c>
      <c r="BD1373" s="191">
        <f t="shared" si="624"/>
        <v>0</v>
      </c>
      <c r="BE1373" s="191">
        <f t="shared" si="624"/>
        <v>0</v>
      </c>
      <c r="BF1373" s="191">
        <f t="shared" si="624"/>
        <v>0</v>
      </c>
      <c r="BG1373" s="191">
        <f t="shared" si="624"/>
        <v>0</v>
      </c>
      <c r="BH1373" s="191">
        <f t="shared" si="624"/>
        <v>0</v>
      </c>
      <c r="BI1373" s="191">
        <f t="shared" si="624"/>
        <v>0</v>
      </c>
      <c r="BJ1373" s="191">
        <f t="shared" si="624"/>
        <v>0</v>
      </c>
      <c r="BK1373" s="191">
        <f t="shared" si="624"/>
        <v>0</v>
      </c>
      <c r="BL1373" s="191">
        <f t="shared" si="624"/>
        <v>0</v>
      </c>
      <c r="BM1373" s="191">
        <f t="shared" si="624"/>
        <v>0</v>
      </c>
      <c r="BN1373" s="191">
        <f t="shared" si="624"/>
        <v>0</v>
      </c>
      <c r="BO1373" s="191" t="str">
        <f t="shared" si="624"/>
        <v/>
      </c>
      <c r="BP1373" s="191" t="str">
        <f t="shared" si="624"/>
        <v/>
      </c>
      <c r="BQ1373" s="191" t="str">
        <f t="shared" si="624"/>
        <v/>
      </c>
      <c r="BR1373" s="191" t="str">
        <f t="shared" ref="BR1373:CI1373" si="625">IF(BR$17="","",IF($D$1357=0,0,($D1357-BR1368)))</f>
        <v/>
      </c>
      <c r="BS1373" s="191" t="str">
        <f t="shared" si="625"/>
        <v/>
      </c>
      <c r="BT1373" s="191" t="str">
        <f t="shared" si="625"/>
        <v/>
      </c>
      <c r="BU1373" s="191" t="str">
        <f t="shared" si="625"/>
        <v/>
      </c>
      <c r="BV1373" s="191" t="str">
        <f t="shared" si="625"/>
        <v/>
      </c>
      <c r="BW1373" s="191" t="str">
        <f t="shared" si="625"/>
        <v/>
      </c>
      <c r="BX1373" s="191" t="str">
        <f t="shared" si="625"/>
        <v/>
      </c>
      <c r="BY1373" s="191" t="str">
        <f t="shared" si="625"/>
        <v/>
      </c>
      <c r="BZ1373" s="191" t="str">
        <f t="shared" si="625"/>
        <v/>
      </c>
      <c r="CA1373" s="191" t="str">
        <f t="shared" si="625"/>
        <v/>
      </c>
      <c r="CB1373" s="191" t="str">
        <f t="shared" si="625"/>
        <v/>
      </c>
      <c r="CC1373" s="191" t="str">
        <f t="shared" si="625"/>
        <v/>
      </c>
      <c r="CD1373" s="191" t="str">
        <f t="shared" si="625"/>
        <v/>
      </c>
      <c r="CE1373" s="191" t="str">
        <f t="shared" si="625"/>
        <v/>
      </c>
      <c r="CF1373" s="191" t="str">
        <f t="shared" si="625"/>
        <v/>
      </c>
      <c r="CG1373" s="191" t="str">
        <f t="shared" si="625"/>
        <v/>
      </c>
      <c r="CH1373" s="191" t="str">
        <f t="shared" si="625"/>
        <v/>
      </c>
      <c r="CI1373" s="191" t="str">
        <f t="shared" si="625"/>
        <v/>
      </c>
      <c r="CK1373" s="50" t="s">
        <v>172</v>
      </c>
    </row>
    <row r="1374" spans="1:89" s="152" customFormat="1" ht="15" customHeight="1">
      <c r="B1374" s="172"/>
      <c r="C1374" s="172" t="s">
        <v>245</v>
      </c>
      <c r="D1374" s="172"/>
      <c r="E1374" s="172"/>
      <c r="F1374" s="191">
        <f t="shared" ref="F1374:AK1374" si="626">IF(F$17="","",F1373*$D$1358)</f>
        <v>0</v>
      </c>
      <c r="G1374" s="191">
        <f t="shared" si="626"/>
        <v>0</v>
      </c>
      <c r="H1374" s="191">
        <f t="shared" si="626"/>
        <v>0</v>
      </c>
      <c r="I1374" s="191">
        <f t="shared" si="626"/>
        <v>0</v>
      </c>
      <c r="J1374" s="191">
        <f t="shared" si="626"/>
        <v>0</v>
      </c>
      <c r="K1374" s="191">
        <f t="shared" si="626"/>
        <v>0</v>
      </c>
      <c r="L1374" s="191">
        <f t="shared" si="626"/>
        <v>0</v>
      </c>
      <c r="M1374" s="191">
        <f t="shared" si="626"/>
        <v>0</v>
      </c>
      <c r="N1374" s="191">
        <f t="shared" si="626"/>
        <v>0</v>
      </c>
      <c r="O1374" s="191">
        <f t="shared" si="626"/>
        <v>0</v>
      </c>
      <c r="P1374" s="191">
        <f t="shared" si="626"/>
        <v>0</v>
      </c>
      <c r="Q1374" s="191">
        <f t="shared" si="626"/>
        <v>0</v>
      </c>
      <c r="R1374" s="191">
        <f t="shared" si="626"/>
        <v>0</v>
      </c>
      <c r="S1374" s="191">
        <f t="shared" si="626"/>
        <v>0</v>
      </c>
      <c r="T1374" s="191">
        <f t="shared" si="626"/>
        <v>0</v>
      </c>
      <c r="U1374" s="191">
        <f t="shared" si="626"/>
        <v>0</v>
      </c>
      <c r="V1374" s="191">
        <f t="shared" si="626"/>
        <v>0</v>
      </c>
      <c r="W1374" s="191">
        <f t="shared" si="626"/>
        <v>0</v>
      </c>
      <c r="X1374" s="191">
        <f t="shared" si="626"/>
        <v>0</v>
      </c>
      <c r="Y1374" s="191">
        <f t="shared" si="626"/>
        <v>0</v>
      </c>
      <c r="Z1374" s="191">
        <f t="shared" si="626"/>
        <v>0</v>
      </c>
      <c r="AA1374" s="191">
        <f t="shared" si="626"/>
        <v>0</v>
      </c>
      <c r="AB1374" s="191">
        <f t="shared" si="626"/>
        <v>0</v>
      </c>
      <c r="AC1374" s="191">
        <f t="shared" si="626"/>
        <v>0</v>
      </c>
      <c r="AD1374" s="191">
        <f t="shared" si="626"/>
        <v>0</v>
      </c>
      <c r="AE1374" s="191">
        <f t="shared" si="626"/>
        <v>0</v>
      </c>
      <c r="AF1374" s="191">
        <f t="shared" si="626"/>
        <v>0</v>
      </c>
      <c r="AG1374" s="191">
        <f t="shared" si="626"/>
        <v>0</v>
      </c>
      <c r="AH1374" s="191">
        <f t="shared" si="626"/>
        <v>0</v>
      </c>
      <c r="AI1374" s="191">
        <f t="shared" si="626"/>
        <v>0</v>
      </c>
      <c r="AJ1374" s="191">
        <f t="shared" si="626"/>
        <v>0</v>
      </c>
      <c r="AK1374" s="191">
        <f t="shared" si="626"/>
        <v>0</v>
      </c>
      <c r="AL1374" s="191">
        <f t="shared" ref="AL1374:BQ1374" si="627">IF(AL$17="","",AL1373*$D$1358)</f>
        <v>0</v>
      </c>
      <c r="AM1374" s="191">
        <f t="shared" si="627"/>
        <v>0</v>
      </c>
      <c r="AN1374" s="191">
        <f t="shared" si="627"/>
        <v>0</v>
      </c>
      <c r="AO1374" s="191">
        <f t="shared" si="627"/>
        <v>0</v>
      </c>
      <c r="AP1374" s="191">
        <f t="shared" si="627"/>
        <v>0</v>
      </c>
      <c r="AQ1374" s="191">
        <f t="shared" si="627"/>
        <v>0</v>
      </c>
      <c r="AR1374" s="191">
        <f t="shared" si="627"/>
        <v>0</v>
      </c>
      <c r="AS1374" s="191">
        <f t="shared" si="627"/>
        <v>0</v>
      </c>
      <c r="AT1374" s="191">
        <f t="shared" si="627"/>
        <v>0</v>
      </c>
      <c r="AU1374" s="191">
        <f t="shared" si="627"/>
        <v>0</v>
      </c>
      <c r="AV1374" s="191">
        <f t="shared" si="627"/>
        <v>0</v>
      </c>
      <c r="AW1374" s="191">
        <f t="shared" si="627"/>
        <v>0</v>
      </c>
      <c r="AX1374" s="191">
        <f t="shared" si="627"/>
        <v>0</v>
      </c>
      <c r="AY1374" s="191">
        <f t="shared" si="627"/>
        <v>0</v>
      </c>
      <c r="AZ1374" s="191">
        <f t="shared" si="627"/>
        <v>0</v>
      </c>
      <c r="BA1374" s="191">
        <f t="shared" si="627"/>
        <v>0</v>
      </c>
      <c r="BB1374" s="191">
        <f t="shared" si="627"/>
        <v>0</v>
      </c>
      <c r="BC1374" s="191">
        <f t="shared" si="627"/>
        <v>0</v>
      </c>
      <c r="BD1374" s="191">
        <f t="shared" si="627"/>
        <v>0</v>
      </c>
      <c r="BE1374" s="191">
        <f t="shared" si="627"/>
        <v>0</v>
      </c>
      <c r="BF1374" s="191">
        <f t="shared" si="627"/>
        <v>0</v>
      </c>
      <c r="BG1374" s="191">
        <f t="shared" si="627"/>
        <v>0</v>
      </c>
      <c r="BH1374" s="191">
        <f t="shared" si="627"/>
        <v>0</v>
      </c>
      <c r="BI1374" s="191">
        <f t="shared" si="627"/>
        <v>0</v>
      </c>
      <c r="BJ1374" s="191">
        <f t="shared" si="627"/>
        <v>0</v>
      </c>
      <c r="BK1374" s="191">
        <f t="shared" si="627"/>
        <v>0</v>
      </c>
      <c r="BL1374" s="191">
        <f t="shared" si="627"/>
        <v>0</v>
      </c>
      <c r="BM1374" s="191">
        <f t="shared" si="627"/>
        <v>0</v>
      </c>
      <c r="BN1374" s="191">
        <f t="shared" si="627"/>
        <v>0</v>
      </c>
      <c r="BO1374" s="191" t="str">
        <f t="shared" si="627"/>
        <v/>
      </c>
      <c r="BP1374" s="191" t="str">
        <f t="shared" si="627"/>
        <v/>
      </c>
      <c r="BQ1374" s="191" t="str">
        <f t="shared" si="627"/>
        <v/>
      </c>
      <c r="BR1374" s="191" t="str">
        <f t="shared" ref="BR1374:CI1374" si="628">IF(BR$17="","",BR1373*$D$1358)</f>
        <v/>
      </c>
      <c r="BS1374" s="191" t="str">
        <f t="shared" si="628"/>
        <v/>
      </c>
      <c r="BT1374" s="191" t="str">
        <f t="shared" si="628"/>
        <v/>
      </c>
      <c r="BU1374" s="191" t="str">
        <f t="shared" si="628"/>
        <v/>
      </c>
      <c r="BV1374" s="191" t="str">
        <f t="shared" si="628"/>
        <v/>
      </c>
      <c r="BW1374" s="191" t="str">
        <f t="shared" si="628"/>
        <v/>
      </c>
      <c r="BX1374" s="191" t="str">
        <f t="shared" si="628"/>
        <v/>
      </c>
      <c r="BY1374" s="191" t="str">
        <f t="shared" si="628"/>
        <v/>
      </c>
      <c r="BZ1374" s="191" t="str">
        <f t="shared" si="628"/>
        <v/>
      </c>
      <c r="CA1374" s="191" t="str">
        <f t="shared" si="628"/>
        <v/>
      </c>
      <c r="CB1374" s="191" t="str">
        <f t="shared" si="628"/>
        <v/>
      </c>
      <c r="CC1374" s="191" t="str">
        <f t="shared" si="628"/>
        <v/>
      </c>
      <c r="CD1374" s="191" t="str">
        <f t="shared" si="628"/>
        <v/>
      </c>
      <c r="CE1374" s="191" t="str">
        <f t="shared" si="628"/>
        <v/>
      </c>
      <c r="CF1374" s="191" t="str">
        <f t="shared" si="628"/>
        <v/>
      </c>
      <c r="CG1374" s="191" t="str">
        <f t="shared" si="628"/>
        <v/>
      </c>
      <c r="CH1374" s="191" t="str">
        <f t="shared" si="628"/>
        <v/>
      </c>
      <c r="CI1374" s="191" t="str">
        <f t="shared" si="628"/>
        <v/>
      </c>
      <c r="CJ1374" s="181"/>
      <c r="CK1374" s="50" t="s">
        <v>172</v>
      </c>
    </row>
    <row r="1375" spans="1:89" s="152" customFormat="1" ht="15" customHeight="1">
      <c r="B1375" s="172"/>
      <c r="C1375" s="175" t="str">
        <f>"Total " &amp;C1323 &amp;" Debt Service Cost"</f>
        <v>Total Debt Financing Debt Service Cost</v>
      </c>
      <c r="D1375" s="175"/>
      <c r="E1375" s="175"/>
      <c r="F1375" s="174">
        <f t="shared" ref="F1375:BQ1375" si="629">IF(F$17="","",F1364+F1371+F1372+F1374)</f>
        <v>0</v>
      </c>
      <c r="G1375" s="174">
        <f t="shared" si="629"/>
        <v>0</v>
      </c>
      <c r="H1375" s="174">
        <f t="shared" si="629"/>
        <v>0</v>
      </c>
      <c r="I1375" s="174">
        <f t="shared" si="629"/>
        <v>0</v>
      </c>
      <c r="J1375" s="174">
        <f t="shared" si="629"/>
        <v>0</v>
      </c>
      <c r="K1375" s="174">
        <f t="shared" si="629"/>
        <v>0</v>
      </c>
      <c r="L1375" s="174">
        <f t="shared" si="629"/>
        <v>0</v>
      </c>
      <c r="M1375" s="174">
        <f t="shared" si="629"/>
        <v>0</v>
      </c>
      <c r="N1375" s="174">
        <f t="shared" si="629"/>
        <v>0</v>
      </c>
      <c r="O1375" s="174">
        <f t="shared" si="629"/>
        <v>0</v>
      </c>
      <c r="P1375" s="174">
        <f t="shared" si="629"/>
        <v>0</v>
      </c>
      <c r="Q1375" s="174">
        <f t="shared" si="629"/>
        <v>0</v>
      </c>
      <c r="R1375" s="174">
        <f t="shared" si="629"/>
        <v>0</v>
      </c>
      <c r="S1375" s="174">
        <f t="shared" si="629"/>
        <v>0</v>
      </c>
      <c r="T1375" s="174">
        <f t="shared" si="629"/>
        <v>0</v>
      </c>
      <c r="U1375" s="174">
        <f t="shared" si="629"/>
        <v>0</v>
      </c>
      <c r="V1375" s="174">
        <f t="shared" si="629"/>
        <v>0</v>
      </c>
      <c r="W1375" s="174">
        <f t="shared" si="629"/>
        <v>0</v>
      </c>
      <c r="X1375" s="174">
        <f t="shared" si="629"/>
        <v>0</v>
      </c>
      <c r="Y1375" s="174">
        <f t="shared" si="629"/>
        <v>0</v>
      </c>
      <c r="Z1375" s="174">
        <f t="shared" si="629"/>
        <v>0</v>
      </c>
      <c r="AA1375" s="174">
        <f t="shared" si="629"/>
        <v>0</v>
      </c>
      <c r="AB1375" s="174">
        <f t="shared" si="629"/>
        <v>0</v>
      </c>
      <c r="AC1375" s="174">
        <f t="shared" si="629"/>
        <v>0</v>
      </c>
      <c r="AD1375" s="174">
        <f t="shared" si="629"/>
        <v>0</v>
      </c>
      <c r="AE1375" s="174">
        <f t="shared" si="629"/>
        <v>0</v>
      </c>
      <c r="AF1375" s="174">
        <f t="shared" si="629"/>
        <v>0</v>
      </c>
      <c r="AG1375" s="174">
        <f t="shared" si="629"/>
        <v>0</v>
      </c>
      <c r="AH1375" s="174">
        <f t="shared" si="629"/>
        <v>0</v>
      </c>
      <c r="AI1375" s="174">
        <f t="shared" si="629"/>
        <v>0</v>
      </c>
      <c r="AJ1375" s="174">
        <f t="shared" si="629"/>
        <v>0</v>
      </c>
      <c r="AK1375" s="174">
        <f t="shared" si="629"/>
        <v>0</v>
      </c>
      <c r="AL1375" s="174">
        <f t="shared" si="629"/>
        <v>0</v>
      </c>
      <c r="AM1375" s="174">
        <f t="shared" si="629"/>
        <v>0</v>
      </c>
      <c r="AN1375" s="174">
        <f t="shared" si="629"/>
        <v>0</v>
      </c>
      <c r="AO1375" s="174">
        <f t="shared" si="629"/>
        <v>0</v>
      </c>
      <c r="AP1375" s="174">
        <f t="shared" si="629"/>
        <v>0</v>
      </c>
      <c r="AQ1375" s="174">
        <f t="shared" si="629"/>
        <v>0</v>
      </c>
      <c r="AR1375" s="174">
        <f t="shared" si="629"/>
        <v>0</v>
      </c>
      <c r="AS1375" s="174">
        <f t="shared" si="629"/>
        <v>0</v>
      </c>
      <c r="AT1375" s="174">
        <f t="shared" si="629"/>
        <v>0</v>
      </c>
      <c r="AU1375" s="174">
        <f t="shared" si="629"/>
        <v>0</v>
      </c>
      <c r="AV1375" s="174">
        <f t="shared" si="629"/>
        <v>0</v>
      </c>
      <c r="AW1375" s="174">
        <f t="shared" si="629"/>
        <v>0</v>
      </c>
      <c r="AX1375" s="174">
        <f t="shared" si="629"/>
        <v>0</v>
      </c>
      <c r="AY1375" s="174">
        <f t="shared" si="629"/>
        <v>0</v>
      </c>
      <c r="AZ1375" s="174">
        <f t="shared" si="629"/>
        <v>0</v>
      </c>
      <c r="BA1375" s="174">
        <f t="shared" si="629"/>
        <v>0</v>
      </c>
      <c r="BB1375" s="174">
        <f t="shared" si="629"/>
        <v>0</v>
      </c>
      <c r="BC1375" s="174">
        <f t="shared" si="629"/>
        <v>0</v>
      </c>
      <c r="BD1375" s="174">
        <f t="shared" si="629"/>
        <v>0</v>
      </c>
      <c r="BE1375" s="174">
        <f t="shared" si="629"/>
        <v>0</v>
      </c>
      <c r="BF1375" s="174">
        <f t="shared" si="629"/>
        <v>0</v>
      </c>
      <c r="BG1375" s="174">
        <f t="shared" si="629"/>
        <v>0</v>
      </c>
      <c r="BH1375" s="174">
        <f t="shared" si="629"/>
        <v>0</v>
      </c>
      <c r="BI1375" s="174">
        <f t="shared" si="629"/>
        <v>0</v>
      </c>
      <c r="BJ1375" s="174">
        <f t="shared" si="629"/>
        <v>0</v>
      </c>
      <c r="BK1375" s="174">
        <f t="shared" si="629"/>
        <v>0</v>
      </c>
      <c r="BL1375" s="174">
        <f t="shared" si="629"/>
        <v>0</v>
      </c>
      <c r="BM1375" s="174">
        <f t="shared" si="629"/>
        <v>0</v>
      </c>
      <c r="BN1375" s="174">
        <f t="shared" si="629"/>
        <v>0</v>
      </c>
      <c r="BO1375" s="174" t="str">
        <f t="shared" si="629"/>
        <v/>
      </c>
      <c r="BP1375" s="174" t="str">
        <f t="shared" si="629"/>
        <v/>
      </c>
      <c r="BQ1375" s="174" t="str">
        <f t="shared" si="629"/>
        <v/>
      </c>
      <c r="BR1375" s="174" t="str">
        <f t="shared" ref="BR1375:CI1375" si="630">IF(BR$17="","",BR1364+BR1371+BR1372+BR1374)</f>
        <v/>
      </c>
      <c r="BS1375" s="174" t="str">
        <f t="shared" si="630"/>
        <v/>
      </c>
      <c r="BT1375" s="174" t="str">
        <f t="shared" si="630"/>
        <v/>
      </c>
      <c r="BU1375" s="174" t="str">
        <f t="shared" si="630"/>
        <v/>
      </c>
      <c r="BV1375" s="174" t="str">
        <f t="shared" si="630"/>
        <v/>
      </c>
      <c r="BW1375" s="174" t="str">
        <f t="shared" si="630"/>
        <v/>
      </c>
      <c r="BX1375" s="174" t="str">
        <f t="shared" si="630"/>
        <v/>
      </c>
      <c r="BY1375" s="174" t="str">
        <f t="shared" si="630"/>
        <v/>
      </c>
      <c r="BZ1375" s="174" t="str">
        <f t="shared" si="630"/>
        <v/>
      </c>
      <c r="CA1375" s="174" t="str">
        <f t="shared" si="630"/>
        <v/>
      </c>
      <c r="CB1375" s="174" t="str">
        <f t="shared" si="630"/>
        <v/>
      </c>
      <c r="CC1375" s="174" t="str">
        <f t="shared" si="630"/>
        <v/>
      </c>
      <c r="CD1375" s="174" t="str">
        <f t="shared" si="630"/>
        <v/>
      </c>
      <c r="CE1375" s="174" t="str">
        <f t="shared" si="630"/>
        <v/>
      </c>
      <c r="CF1375" s="174" t="str">
        <f t="shared" si="630"/>
        <v/>
      </c>
      <c r="CG1375" s="174" t="str">
        <f t="shared" si="630"/>
        <v/>
      </c>
      <c r="CH1375" s="174" t="str">
        <f t="shared" si="630"/>
        <v/>
      </c>
      <c r="CI1375" s="174" t="str">
        <f t="shared" si="630"/>
        <v/>
      </c>
      <c r="CJ1375" s="150">
        <f>SUM(F1375:CI1375)</f>
        <v>0</v>
      </c>
      <c r="CK1375" s="50" t="s">
        <v>172</v>
      </c>
    </row>
    <row r="1376" spans="1:89" s="152" customFormat="1" ht="15" customHeight="1">
      <c r="B1376" s="172"/>
      <c r="F1376" s="150"/>
      <c r="G1376" s="150"/>
      <c r="H1376" s="150"/>
      <c r="I1376" s="150"/>
      <c r="J1376" s="150"/>
      <c r="K1376" s="150"/>
      <c r="L1376" s="150"/>
      <c r="M1376" s="150"/>
      <c r="N1376" s="150"/>
      <c r="O1376" s="150"/>
      <c r="P1376" s="150"/>
      <c r="Q1376" s="150"/>
      <c r="R1376" s="150"/>
      <c r="S1376" s="150"/>
      <c r="T1376" s="150"/>
      <c r="U1376" s="150"/>
      <c r="V1376" s="150"/>
      <c r="W1376" s="150"/>
      <c r="X1376" s="150"/>
      <c r="Y1376" s="150"/>
      <c r="Z1376" s="150"/>
      <c r="AA1376" s="150"/>
      <c r="AB1376" s="150"/>
      <c r="AC1376" s="150"/>
      <c r="AD1376" s="150"/>
      <c r="AE1376" s="150"/>
      <c r="AF1376" s="150"/>
      <c r="AG1376" s="150"/>
      <c r="AH1376" s="150"/>
      <c r="AI1376" s="150"/>
      <c r="AJ1376" s="150"/>
      <c r="AK1376" s="150"/>
      <c r="AL1376" s="150"/>
      <c r="AM1376" s="150"/>
      <c r="AN1376" s="150"/>
      <c r="AO1376" s="150"/>
      <c r="AP1376" s="150"/>
      <c r="AQ1376" s="150"/>
      <c r="AR1376" s="150"/>
      <c r="AS1376" s="150"/>
      <c r="AT1376" s="150"/>
      <c r="AU1376" s="150"/>
      <c r="AV1376" s="150"/>
      <c r="AW1376" s="150"/>
      <c r="AX1376" s="150"/>
      <c r="AY1376" s="150"/>
      <c r="AZ1376" s="150"/>
      <c r="BA1376" s="150"/>
      <c r="BB1376" s="150"/>
      <c r="BC1376" s="150"/>
      <c r="BD1376" s="150"/>
      <c r="BE1376" s="150"/>
      <c r="BF1376" s="150"/>
      <c r="BG1376" s="150"/>
      <c r="BH1376" s="150"/>
      <c r="BI1376" s="150"/>
      <c r="BJ1376" s="150"/>
      <c r="BK1376" s="150"/>
      <c r="BL1376" s="150"/>
      <c r="BM1376" s="150"/>
      <c r="BN1376" s="150"/>
      <c r="BO1376" s="150"/>
      <c r="BP1376" s="150"/>
      <c r="BQ1376" s="150"/>
      <c r="BR1376" s="150"/>
      <c r="BS1376" s="150"/>
      <c r="BT1376" s="150"/>
      <c r="BU1376" s="150"/>
      <c r="BV1376" s="150"/>
      <c r="BW1376" s="150"/>
      <c r="BX1376" s="150"/>
      <c r="BY1376" s="150"/>
      <c r="BZ1376" s="150"/>
      <c r="CA1376" s="150"/>
      <c r="CB1376" s="150"/>
      <c r="CC1376" s="150"/>
      <c r="CD1376" s="150"/>
      <c r="CE1376" s="150"/>
      <c r="CF1376" s="150"/>
      <c r="CG1376" s="150"/>
      <c r="CH1376" s="150"/>
      <c r="CI1376" s="150"/>
      <c r="CK1376" s="50" t="s">
        <v>172</v>
      </c>
    </row>
    <row r="1377" spans="1:89" s="152" customFormat="1" ht="15" customHeight="1">
      <c r="A1377" s="29"/>
      <c r="B1377" s="172"/>
      <c r="C1377" s="120"/>
      <c r="F1377" s="177"/>
      <c r="G1377" s="177"/>
      <c r="H1377" s="177"/>
      <c r="I1377" s="177"/>
      <c r="J1377" s="177"/>
      <c r="K1377" s="177"/>
      <c r="L1377" s="177"/>
      <c r="M1377" s="177"/>
      <c r="N1377" s="177"/>
      <c r="O1377" s="177"/>
      <c r="P1377" s="177"/>
      <c r="Q1377" s="177"/>
      <c r="R1377" s="177"/>
      <c r="S1377" s="177"/>
      <c r="T1377" s="177"/>
      <c r="U1377" s="177"/>
      <c r="V1377" s="177"/>
      <c r="W1377" s="177"/>
      <c r="X1377" s="177"/>
      <c r="Y1377" s="177"/>
      <c r="Z1377" s="177"/>
      <c r="AA1377" s="177"/>
      <c r="AB1377" s="177"/>
      <c r="AC1377" s="177"/>
      <c r="AD1377" s="177"/>
      <c r="AE1377" s="177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77"/>
      <c r="AP1377" s="177"/>
      <c r="AQ1377" s="177"/>
      <c r="AR1377" s="177"/>
      <c r="AS1377" s="177"/>
      <c r="AT1377" s="177"/>
      <c r="AU1377" s="177"/>
      <c r="AV1377" s="177"/>
      <c r="AW1377" s="177"/>
      <c r="AX1377" s="177"/>
      <c r="AY1377" s="177"/>
      <c r="AZ1377" s="177"/>
      <c r="BA1377" s="177"/>
      <c r="BB1377" s="177"/>
      <c r="BC1377" s="177"/>
      <c r="BD1377" s="177"/>
      <c r="BE1377" s="177"/>
      <c r="BF1377" s="177"/>
      <c r="BG1377" s="177"/>
      <c r="BH1377" s="177"/>
      <c r="BI1377" s="177"/>
      <c r="BJ1377" s="177"/>
      <c r="BK1377" s="177"/>
      <c r="BL1377" s="177"/>
      <c r="BM1377" s="177"/>
      <c r="BN1377" s="177"/>
      <c r="BO1377" s="177"/>
      <c r="BP1377" s="177"/>
      <c r="BQ1377" s="177"/>
      <c r="BR1377" s="177"/>
      <c r="BS1377" s="177"/>
      <c r="BT1377" s="177"/>
      <c r="BU1377" s="177"/>
      <c r="BV1377" s="177"/>
      <c r="BW1377" s="177"/>
      <c r="BX1377" s="177"/>
      <c r="BY1377" s="177"/>
      <c r="BZ1377" s="177"/>
      <c r="CA1377" s="177"/>
      <c r="CB1377" s="177"/>
      <c r="CC1377" s="177"/>
      <c r="CD1377" s="177"/>
      <c r="CE1377" s="177"/>
      <c r="CF1377" s="177"/>
      <c r="CG1377" s="177"/>
      <c r="CH1377" s="177"/>
      <c r="CI1377" s="177"/>
      <c r="CK1377" s="50" t="s">
        <v>172</v>
      </c>
    </row>
    <row r="1378" spans="1:89" s="152" customFormat="1" ht="15" customHeight="1">
      <c r="A1378" s="29"/>
      <c r="B1378" s="172"/>
      <c r="C1378" s="103" t="s">
        <v>124</v>
      </c>
      <c r="D1378" s="101"/>
      <c r="E1378" s="103"/>
      <c r="F1378" s="101"/>
      <c r="G1378" s="103"/>
      <c r="H1378" s="101"/>
      <c r="I1378" s="103"/>
      <c r="J1378" s="101"/>
      <c r="K1378" s="103"/>
      <c r="L1378" s="101"/>
      <c r="M1378" s="103"/>
      <c r="N1378" s="101"/>
      <c r="O1378" s="103"/>
      <c r="P1378" s="101"/>
      <c r="Q1378" s="103"/>
      <c r="R1378" s="101"/>
      <c r="S1378" s="103"/>
      <c r="T1378" s="101"/>
      <c r="U1378" s="103"/>
      <c r="V1378" s="101"/>
      <c r="W1378" s="103"/>
      <c r="X1378" s="101"/>
      <c r="Y1378" s="103"/>
      <c r="Z1378" s="101"/>
      <c r="AA1378" s="103"/>
      <c r="AB1378" s="101"/>
      <c r="AC1378" s="103"/>
      <c r="AD1378" s="101"/>
      <c r="AE1378" s="103"/>
      <c r="AF1378" s="101"/>
      <c r="AG1378" s="103"/>
      <c r="AH1378" s="101"/>
      <c r="AI1378" s="103"/>
      <c r="AJ1378" s="101"/>
      <c r="AK1378" s="103"/>
      <c r="AL1378" s="101"/>
      <c r="AM1378" s="103"/>
      <c r="AN1378" s="101"/>
      <c r="AO1378" s="103"/>
      <c r="AP1378" s="101"/>
      <c r="AQ1378" s="103"/>
      <c r="AR1378" s="101"/>
      <c r="AS1378" s="103"/>
      <c r="AT1378" s="101"/>
      <c r="AU1378" s="103"/>
      <c r="AV1378" s="101"/>
      <c r="AW1378" s="103"/>
      <c r="AX1378" s="101"/>
      <c r="AY1378" s="103"/>
      <c r="AZ1378" s="101"/>
      <c r="BA1378" s="103"/>
      <c r="BB1378" s="101"/>
      <c r="BC1378" s="103"/>
      <c r="BD1378" s="101"/>
      <c r="BE1378" s="103"/>
      <c r="BF1378" s="101"/>
      <c r="BG1378" s="103"/>
      <c r="BH1378" s="101"/>
      <c r="BI1378" s="103"/>
      <c r="BJ1378" s="101"/>
      <c r="BK1378" s="103"/>
      <c r="BL1378" s="101"/>
      <c r="BM1378" s="103"/>
      <c r="BN1378" s="101"/>
      <c r="BO1378" s="103"/>
      <c r="BP1378" s="101"/>
      <c r="BQ1378" s="103"/>
      <c r="BR1378" s="101"/>
      <c r="BS1378" s="103"/>
      <c r="BT1378" s="101"/>
      <c r="BU1378" s="103"/>
      <c r="BV1378" s="101"/>
      <c r="BW1378" s="103"/>
      <c r="BX1378" s="101"/>
      <c r="BY1378" s="103"/>
      <c r="BZ1378" s="101"/>
      <c r="CA1378" s="103"/>
      <c r="CB1378" s="101"/>
      <c r="CC1378" s="103"/>
      <c r="CD1378" s="101"/>
      <c r="CE1378" s="103"/>
      <c r="CF1378" s="101"/>
      <c r="CG1378" s="103"/>
      <c r="CH1378" s="101"/>
      <c r="CI1378" s="103"/>
      <c r="CJ1378" s="101"/>
      <c r="CK1378" s="50" t="s">
        <v>172</v>
      </c>
    </row>
    <row r="1379" spans="1:89" s="152" customFormat="1" ht="15" customHeight="1">
      <c r="A1379" s="29"/>
      <c r="B1379" s="172"/>
      <c r="C1379" s="120"/>
      <c r="F1379" s="177"/>
      <c r="G1379" s="177"/>
      <c r="H1379" s="177"/>
      <c r="I1379" s="177"/>
      <c r="J1379" s="177"/>
      <c r="K1379" s="177"/>
      <c r="L1379" s="177"/>
      <c r="M1379" s="177"/>
      <c r="N1379" s="177"/>
      <c r="O1379" s="177"/>
      <c r="P1379" s="177"/>
      <c r="Q1379" s="177"/>
      <c r="R1379" s="177"/>
      <c r="S1379" s="177"/>
      <c r="T1379" s="177"/>
      <c r="U1379" s="177"/>
      <c r="V1379" s="177"/>
      <c r="W1379" s="177"/>
      <c r="X1379" s="177"/>
      <c r="Y1379" s="177"/>
      <c r="Z1379" s="177"/>
      <c r="AA1379" s="177"/>
      <c r="AB1379" s="177"/>
      <c r="AC1379" s="177"/>
      <c r="AD1379" s="177"/>
      <c r="AE1379" s="177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77"/>
      <c r="AP1379" s="177"/>
      <c r="AQ1379" s="177"/>
      <c r="AR1379" s="177"/>
      <c r="AS1379" s="177"/>
      <c r="AT1379" s="177"/>
      <c r="AU1379" s="177"/>
      <c r="AV1379" s="177"/>
      <c r="AW1379" s="177"/>
      <c r="AX1379" s="177"/>
      <c r="AY1379" s="177"/>
      <c r="AZ1379" s="177"/>
      <c r="BA1379" s="177"/>
      <c r="BB1379" s="177"/>
      <c r="BC1379" s="177"/>
      <c r="BD1379" s="177"/>
      <c r="BE1379" s="177"/>
      <c r="BF1379" s="177"/>
      <c r="BG1379" s="177"/>
      <c r="BH1379" s="177"/>
      <c r="BI1379" s="177"/>
      <c r="BJ1379" s="177"/>
      <c r="BK1379" s="177"/>
      <c r="BL1379" s="177"/>
      <c r="BM1379" s="177"/>
      <c r="BN1379" s="177"/>
      <c r="BO1379" s="177"/>
      <c r="BP1379" s="177"/>
      <c r="BQ1379" s="177"/>
      <c r="BR1379" s="177"/>
      <c r="BS1379" s="177"/>
      <c r="BT1379" s="177"/>
      <c r="BU1379" s="177"/>
      <c r="BV1379" s="177"/>
      <c r="BW1379" s="177"/>
      <c r="BX1379" s="177"/>
      <c r="BY1379" s="177"/>
      <c r="BZ1379" s="177"/>
      <c r="CA1379" s="177"/>
      <c r="CB1379" s="177"/>
      <c r="CC1379" s="177"/>
      <c r="CD1379" s="177"/>
      <c r="CE1379" s="177"/>
      <c r="CF1379" s="177"/>
      <c r="CG1379" s="177"/>
      <c r="CH1379" s="177"/>
      <c r="CI1379" s="177"/>
      <c r="CK1379" s="50" t="s">
        <v>172</v>
      </c>
    </row>
    <row r="1380" spans="1:89" s="152" customFormat="1" ht="15" customHeight="1">
      <c r="A1380" s="29"/>
      <c r="B1380" s="172"/>
      <c r="C1380" s="187" t="s">
        <v>256</v>
      </c>
      <c r="D1380" s="186">
        <v>0</v>
      </c>
      <c r="F1380" s="177"/>
      <c r="G1380" s="177"/>
      <c r="H1380" s="177"/>
      <c r="I1380" s="177"/>
      <c r="J1380" s="177"/>
      <c r="K1380" s="177"/>
      <c r="L1380" s="177"/>
      <c r="M1380" s="177"/>
      <c r="N1380" s="177"/>
      <c r="O1380" s="177"/>
      <c r="P1380" s="177"/>
      <c r="Q1380" s="177"/>
      <c r="R1380" s="177"/>
      <c r="S1380" s="177"/>
      <c r="T1380" s="177"/>
      <c r="U1380" s="177"/>
      <c r="V1380" s="177"/>
      <c r="W1380" s="177"/>
      <c r="X1380" s="177"/>
      <c r="Y1380" s="177"/>
      <c r="Z1380" s="177"/>
      <c r="AA1380" s="177"/>
      <c r="AB1380" s="177"/>
      <c r="AC1380" s="177"/>
      <c r="AD1380" s="177"/>
      <c r="AE1380" s="177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77"/>
      <c r="AP1380" s="177"/>
      <c r="AQ1380" s="177"/>
      <c r="AR1380" s="177"/>
      <c r="AS1380" s="177"/>
      <c r="AT1380" s="177"/>
      <c r="AU1380" s="177"/>
      <c r="AV1380" s="177"/>
      <c r="AW1380" s="177"/>
      <c r="AX1380" s="177"/>
      <c r="AY1380" s="177"/>
      <c r="AZ1380" s="177"/>
      <c r="BA1380" s="177"/>
      <c r="BB1380" s="177"/>
      <c r="BC1380" s="177"/>
      <c r="BD1380" s="177"/>
      <c r="BE1380" s="177"/>
      <c r="BF1380" s="177"/>
      <c r="BG1380" s="177"/>
      <c r="BH1380" s="177"/>
      <c r="BI1380" s="177"/>
      <c r="BJ1380" s="177"/>
      <c r="BK1380" s="177"/>
      <c r="BL1380" s="177"/>
      <c r="BM1380" s="177"/>
      <c r="BN1380" s="177"/>
      <c r="BO1380" s="177"/>
      <c r="BP1380" s="177"/>
      <c r="BQ1380" s="177"/>
      <c r="BR1380" s="177"/>
      <c r="BS1380" s="177"/>
      <c r="BT1380" s="177"/>
      <c r="BU1380" s="177"/>
      <c r="BV1380" s="177"/>
      <c r="BW1380" s="177"/>
      <c r="BX1380" s="177"/>
      <c r="BY1380" s="177"/>
      <c r="BZ1380" s="177"/>
      <c r="CA1380" s="177"/>
      <c r="CB1380" s="177"/>
      <c r="CC1380" s="177"/>
      <c r="CD1380" s="177"/>
      <c r="CE1380" s="177"/>
      <c r="CF1380" s="177"/>
      <c r="CG1380" s="177"/>
      <c r="CH1380" s="177"/>
      <c r="CI1380" s="177"/>
      <c r="CK1380" s="50" t="s">
        <v>172</v>
      </c>
    </row>
    <row r="1381" spans="1:89" s="152" customFormat="1" ht="15" customHeight="1">
      <c r="A1381" s="29"/>
      <c r="B1381" s="172"/>
      <c r="C1381" s="120"/>
      <c r="F1381" s="177"/>
      <c r="G1381" s="177"/>
      <c r="H1381" s="177"/>
      <c r="I1381" s="177"/>
      <c r="J1381" s="177"/>
      <c r="K1381" s="177"/>
      <c r="L1381" s="177"/>
      <c r="M1381" s="177"/>
      <c r="N1381" s="177"/>
      <c r="O1381" s="177"/>
      <c r="P1381" s="177"/>
      <c r="Q1381" s="177"/>
      <c r="R1381" s="177"/>
      <c r="S1381" s="177"/>
      <c r="T1381" s="177"/>
      <c r="U1381" s="177"/>
      <c r="V1381" s="177"/>
      <c r="W1381" s="177"/>
      <c r="X1381" s="177"/>
      <c r="Y1381" s="177"/>
      <c r="Z1381" s="177"/>
      <c r="AA1381" s="177"/>
      <c r="AB1381" s="177"/>
      <c r="AC1381" s="177"/>
      <c r="AD1381" s="177"/>
      <c r="AE1381" s="177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77"/>
      <c r="AP1381" s="177"/>
      <c r="AQ1381" s="177"/>
      <c r="AR1381" s="177"/>
      <c r="AS1381" s="177"/>
      <c r="AT1381" s="177"/>
      <c r="AU1381" s="177"/>
      <c r="AV1381" s="177"/>
      <c r="AW1381" s="177"/>
      <c r="AX1381" s="177"/>
      <c r="AY1381" s="177"/>
      <c r="AZ1381" s="177"/>
      <c r="BA1381" s="177"/>
      <c r="BB1381" s="177"/>
      <c r="BC1381" s="177"/>
      <c r="BD1381" s="177"/>
      <c r="BE1381" s="177"/>
      <c r="BF1381" s="177"/>
      <c r="BG1381" s="177"/>
      <c r="BH1381" s="177"/>
      <c r="BI1381" s="177"/>
      <c r="BJ1381" s="177"/>
      <c r="BK1381" s="177"/>
      <c r="BL1381" s="177"/>
      <c r="BM1381" s="177"/>
      <c r="BN1381" s="177"/>
      <c r="BO1381" s="177"/>
      <c r="BP1381" s="177"/>
      <c r="BQ1381" s="177"/>
      <c r="BR1381" s="177"/>
      <c r="BS1381" s="177"/>
      <c r="BT1381" s="177"/>
      <c r="BU1381" s="177"/>
      <c r="BV1381" s="177"/>
      <c r="BW1381" s="177"/>
      <c r="BX1381" s="177"/>
      <c r="BY1381" s="177"/>
      <c r="BZ1381" s="177"/>
      <c r="CA1381" s="177"/>
      <c r="CB1381" s="177"/>
      <c r="CC1381" s="177"/>
      <c r="CD1381" s="177"/>
      <c r="CE1381" s="177"/>
      <c r="CF1381" s="177"/>
      <c r="CG1381" s="177"/>
      <c r="CH1381" s="177"/>
      <c r="CI1381" s="177"/>
      <c r="CK1381" s="50" t="s">
        <v>172</v>
      </c>
    </row>
    <row r="1382" spans="1:89" s="152" customFormat="1" ht="15" customHeight="1">
      <c r="A1382" s="29"/>
      <c r="B1382" s="172"/>
      <c r="C1382" s="184" t="s">
        <v>273</v>
      </c>
      <c r="D1382" s="237" t="s">
        <v>123</v>
      </c>
      <c r="E1382" s="172">
        <f>IF(D1382=F1382,1,0)</f>
        <v>1</v>
      </c>
      <c r="F1382" s="216" t="s">
        <v>123</v>
      </c>
      <c r="G1382" s="216" t="s">
        <v>127</v>
      </c>
      <c r="H1382" s="177"/>
      <c r="I1382" s="177"/>
      <c r="J1382" s="177"/>
      <c r="K1382" s="177"/>
      <c r="L1382" s="177"/>
      <c r="M1382" s="177"/>
      <c r="N1382" s="177"/>
      <c r="O1382" s="177"/>
      <c r="P1382" s="177"/>
      <c r="Q1382" s="177"/>
      <c r="R1382" s="177"/>
      <c r="S1382" s="177"/>
      <c r="T1382" s="177"/>
      <c r="U1382" s="177"/>
      <c r="V1382" s="177"/>
      <c r="W1382" s="177"/>
      <c r="X1382" s="177"/>
      <c r="Y1382" s="177"/>
      <c r="Z1382" s="177"/>
      <c r="AA1382" s="177"/>
      <c r="AB1382" s="177"/>
      <c r="AC1382" s="177"/>
      <c r="AD1382" s="177"/>
      <c r="AE1382" s="177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77"/>
      <c r="AP1382" s="177"/>
      <c r="AQ1382" s="177"/>
      <c r="AR1382" s="177"/>
      <c r="AS1382" s="177"/>
      <c r="AT1382" s="177"/>
      <c r="AU1382" s="177"/>
      <c r="AV1382" s="177"/>
      <c r="AW1382" s="177"/>
      <c r="AX1382" s="177"/>
      <c r="AY1382" s="177"/>
      <c r="AZ1382" s="177"/>
      <c r="BA1382" s="177"/>
      <c r="BB1382" s="177"/>
      <c r="BC1382" s="177"/>
      <c r="BD1382" s="177"/>
      <c r="BE1382" s="177"/>
      <c r="BF1382" s="177"/>
      <c r="BG1382" s="177"/>
      <c r="BH1382" s="177"/>
      <c r="BI1382" s="177"/>
      <c r="BJ1382" s="177"/>
      <c r="BK1382" s="177"/>
      <c r="BL1382" s="177"/>
      <c r="BM1382" s="177"/>
      <c r="BN1382" s="177"/>
      <c r="BO1382" s="177"/>
      <c r="BP1382" s="177"/>
      <c r="BQ1382" s="177"/>
      <c r="BR1382" s="177"/>
      <c r="BS1382" s="177"/>
      <c r="BT1382" s="177"/>
      <c r="BU1382" s="177"/>
      <c r="BV1382" s="177"/>
      <c r="BW1382" s="177"/>
      <c r="BX1382" s="177"/>
      <c r="BY1382" s="177"/>
      <c r="BZ1382" s="177"/>
      <c r="CA1382" s="177"/>
      <c r="CB1382" s="177"/>
      <c r="CC1382" s="177"/>
      <c r="CD1382" s="177"/>
      <c r="CE1382" s="177"/>
      <c r="CF1382" s="177"/>
      <c r="CG1382" s="177"/>
      <c r="CH1382" s="177"/>
      <c r="CI1382" s="177"/>
      <c r="CK1382" s="50"/>
    </row>
    <row r="1383" spans="1:89" s="152" customFormat="1" ht="15" customHeight="1">
      <c r="A1383" s="29"/>
      <c r="B1383" s="172"/>
      <c r="C1383" s="211" t="str">
        <f>IF(D1382="Fixed","If Fixed, Enter Annual Interest Rate"," ")</f>
        <v>If Fixed, Enter Annual Interest Rate</v>
      </c>
      <c r="D1383" s="183">
        <v>0.06</v>
      </c>
      <c r="E1383" s="172"/>
      <c r="F1383" s="505"/>
      <c r="G1383" s="505"/>
      <c r="H1383" s="177"/>
      <c r="I1383" s="177"/>
      <c r="J1383" s="177"/>
      <c r="K1383" s="177"/>
      <c r="L1383" s="177"/>
      <c r="M1383" s="177"/>
      <c r="N1383" s="177"/>
      <c r="O1383" s="177"/>
      <c r="P1383" s="177"/>
      <c r="Q1383" s="177"/>
      <c r="R1383" s="177"/>
      <c r="S1383" s="177"/>
      <c r="T1383" s="177"/>
      <c r="U1383" s="177"/>
      <c r="V1383" s="177"/>
      <c r="W1383" s="177"/>
      <c r="X1383" s="177"/>
      <c r="Y1383" s="177"/>
      <c r="Z1383" s="177"/>
      <c r="AA1383" s="177"/>
      <c r="AB1383" s="177"/>
      <c r="AC1383" s="177"/>
      <c r="AD1383" s="177"/>
      <c r="AE1383" s="177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77"/>
      <c r="AP1383" s="177"/>
      <c r="AQ1383" s="177"/>
      <c r="AR1383" s="177"/>
      <c r="AS1383" s="177"/>
      <c r="AT1383" s="177"/>
      <c r="AU1383" s="177"/>
      <c r="AV1383" s="177"/>
      <c r="AW1383" s="177"/>
      <c r="AX1383" s="177"/>
      <c r="AY1383" s="177"/>
      <c r="AZ1383" s="177"/>
      <c r="BA1383" s="177"/>
      <c r="BB1383" s="177"/>
      <c r="BC1383" s="177"/>
      <c r="BD1383" s="177"/>
      <c r="BE1383" s="177"/>
      <c r="BF1383" s="177"/>
      <c r="BG1383" s="177"/>
      <c r="BH1383" s="177"/>
      <c r="BI1383" s="177"/>
      <c r="BJ1383" s="177"/>
      <c r="BK1383" s="177"/>
      <c r="BL1383" s="177"/>
      <c r="BM1383" s="177"/>
      <c r="BN1383" s="177"/>
      <c r="BO1383" s="177"/>
      <c r="BP1383" s="177"/>
      <c r="BQ1383" s="177"/>
      <c r="BR1383" s="177"/>
      <c r="BS1383" s="177"/>
      <c r="BT1383" s="177"/>
      <c r="BU1383" s="177"/>
      <c r="BV1383" s="177"/>
      <c r="BW1383" s="177"/>
      <c r="BX1383" s="177"/>
      <c r="BY1383" s="177"/>
      <c r="BZ1383" s="177"/>
      <c r="CA1383" s="177"/>
      <c r="CB1383" s="177"/>
      <c r="CC1383" s="177"/>
      <c r="CD1383" s="177"/>
      <c r="CE1383" s="177"/>
      <c r="CF1383" s="177"/>
      <c r="CG1383" s="177"/>
      <c r="CH1383" s="177"/>
      <c r="CI1383" s="177"/>
      <c r="CK1383" s="50"/>
    </row>
    <row r="1384" spans="1:89" s="152" customFormat="1" ht="15" customHeight="1">
      <c r="A1384" s="29"/>
      <c r="B1384" s="172"/>
      <c r="C1384" s="210" t="str">
        <f>IF(D1382="Variable","If variable, enter margin on LIBOR"," ")</f>
        <v xml:space="preserve"> </v>
      </c>
      <c r="D1384" s="183">
        <v>0</v>
      </c>
      <c r="E1384" s="172"/>
      <c r="F1384" s="505"/>
      <c r="G1384" s="505"/>
      <c r="H1384" s="177"/>
      <c r="I1384" s="177"/>
      <c r="J1384" s="177"/>
      <c r="K1384" s="177"/>
      <c r="L1384" s="177"/>
      <c r="M1384" s="177"/>
      <c r="N1384" s="177"/>
      <c r="O1384" s="177"/>
      <c r="P1384" s="177"/>
      <c r="Q1384" s="177"/>
      <c r="R1384" s="177"/>
      <c r="S1384" s="177"/>
      <c r="T1384" s="177"/>
      <c r="U1384" s="177"/>
      <c r="V1384" s="177"/>
      <c r="W1384" s="177"/>
      <c r="X1384" s="177"/>
      <c r="Y1384" s="177"/>
      <c r="Z1384" s="177"/>
      <c r="AA1384" s="177"/>
      <c r="AB1384" s="177"/>
      <c r="AC1384" s="177"/>
      <c r="AD1384" s="177"/>
      <c r="AE1384" s="177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77"/>
      <c r="AP1384" s="177"/>
      <c r="AQ1384" s="177"/>
      <c r="AR1384" s="177"/>
      <c r="AS1384" s="177"/>
      <c r="AT1384" s="177"/>
      <c r="AU1384" s="177"/>
      <c r="AV1384" s="177"/>
      <c r="AW1384" s="177"/>
      <c r="AX1384" s="177"/>
      <c r="AY1384" s="177"/>
      <c r="AZ1384" s="177"/>
      <c r="BA1384" s="177"/>
      <c r="BB1384" s="177"/>
      <c r="BC1384" s="177"/>
      <c r="BD1384" s="177"/>
      <c r="BE1384" s="177"/>
      <c r="BF1384" s="177"/>
      <c r="BG1384" s="177"/>
      <c r="BH1384" s="177"/>
      <c r="BI1384" s="177"/>
      <c r="BJ1384" s="177"/>
      <c r="BK1384" s="177"/>
      <c r="BL1384" s="177"/>
      <c r="BM1384" s="177"/>
      <c r="BN1384" s="177"/>
      <c r="BO1384" s="177"/>
      <c r="BP1384" s="177"/>
      <c r="BQ1384" s="177"/>
      <c r="BR1384" s="177"/>
      <c r="BS1384" s="177"/>
      <c r="BT1384" s="177"/>
      <c r="BU1384" s="177"/>
      <c r="BV1384" s="177"/>
      <c r="BW1384" s="177"/>
      <c r="BX1384" s="177"/>
      <c r="BY1384" s="177"/>
      <c r="BZ1384" s="177"/>
      <c r="CA1384" s="177"/>
      <c r="CB1384" s="177"/>
      <c r="CC1384" s="177"/>
      <c r="CD1384" s="177"/>
      <c r="CE1384" s="177"/>
      <c r="CF1384" s="177"/>
      <c r="CG1384" s="177"/>
      <c r="CH1384" s="177"/>
      <c r="CI1384" s="177"/>
      <c r="CK1384" s="50"/>
    </row>
    <row r="1385" spans="1:89" s="152" customFormat="1" ht="15" customHeight="1">
      <c r="A1385" s="29"/>
      <c r="B1385" s="172"/>
      <c r="C1385" s="171" t="s">
        <v>568</v>
      </c>
      <c r="D1385" s="185">
        <f>'Hotel Carve-out'!$N$1782</f>
        <v>0</v>
      </c>
      <c r="CK1385" s="50" t="s">
        <v>172</v>
      </c>
    </row>
    <row r="1386" spans="1:89" s="152" customFormat="1" ht="15" customHeight="1">
      <c r="A1386" s="29"/>
      <c r="B1386" s="172"/>
      <c r="C1386" s="152" t="s">
        <v>246</v>
      </c>
      <c r="D1386" s="183">
        <v>0</v>
      </c>
      <c r="F1386" s="782"/>
      <c r="CK1386" s="50" t="s">
        <v>172</v>
      </c>
    </row>
    <row r="1387" spans="1:89" s="152" customFormat="1" ht="15" customHeight="1">
      <c r="A1387" s="29"/>
      <c r="B1387" s="172"/>
      <c r="C1387" s="184" t="s">
        <v>255</v>
      </c>
      <c r="D1387" s="183">
        <v>0</v>
      </c>
      <c r="G1387" s="150"/>
      <c r="H1387" s="150"/>
      <c r="I1387" s="150"/>
      <c r="CK1387" s="50" t="s">
        <v>172</v>
      </c>
    </row>
    <row r="1388" spans="1:89" s="152" customFormat="1" ht="15" customHeight="1">
      <c r="A1388" s="29"/>
      <c r="B1388" s="172"/>
      <c r="C1388" s="184" t="s">
        <v>245</v>
      </c>
      <c r="D1388" s="183">
        <v>0</v>
      </c>
      <c r="CK1388" s="50" t="s">
        <v>172</v>
      </c>
    </row>
    <row r="1389" spans="1:89" s="152" customFormat="1" ht="15" customHeight="1">
      <c r="A1389" s="29"/>
      <c r="B1389" s="172"/>
      <c r="CK1389" s="50" t="s">
        <v>172</v>
      </c>
    </row>
    <row r="1390" spans="1:89" s="152" customFormat="1" ht="15" customHeight="1">
      <c r="A1390" s="29"/>
      <c r="B1390" s="172"/>
      <c r="C1390" s="163" t="str">
        <f>C1378 &amp;" Beginning Balance"</f>
        <v>Construction Loan Beginning Balance</v>
      </c>
      <c r="F1390" s="157">
        <v>0</v>
      </c>
      <c r="G1390" s="178">
        <f t="shared" ref="G1390:AL1390" ca="1" si="631">IF(F17="","",F1393)</f>
        <v>2623725.733506944</v>
      </c>
      <c r="H1390" s="178">
        <f t="shared" ca="1" si="631"/>
        <v>3099283.255980663</v>
      </c>
      <c r="I1390" s="178">
        <f t="shared" ca="1" si="631"/>
        <v>3577224.5254342002</v>
      </c>
      <c r="J1390" s="178">
        <f t="shared" ca="1" si="631"/>
        <v>4348470.5813830616</v>
      </c>
      <c r="K1390" s="178">
        <f t="shared" ca="1" si="631"/>
        <v>5123582.5323492102</v>
      </c>
      <c r="L1390" s="178">
        <f t="shared" ca="1" si="631"/>
        <v>5902579.7562525328</v>
      </c>
      <c r="M1390" s="178">
        <f t="shared" ca="1" si="631"/>
        <v>6685481.7281453451</v>
      </c>
      <c r="N1390" s="178">
        <f t="shared" ca="1" si="631"/>
        <v>7472308.0206992757</v>
      </c>
      <c r="O1390" s="178">
        <f t="shared" ca="1" si="631"/>
        <v>8263078.304694579</v>
      </c>
      <c r="P1390" s="178">
        <f t="shared" ca="1" si="631"/>
        <v>9057812.349511914</v>
      </c>
      <c r="Q1390" s="178">
        <f t="shared" ca="1" si="631"/>
        <v>9574714.3733898755</v>
      </c>
      <c r="R1390" s="178">
        <f t="shared" ca="1" si="631"/>
        <v>10094207.384856196</v>
      </c>
      <c r="S1390" s="178">
        <f t="shared" ca="1" si="631"/>
        <v>10616304.371317338</v>
      </c>
      <c r="T1390" s="178">
        <f t="shared" ca="1" si="631"/>
        <v>11141018.385279538</v>
      </c>
      <c r="U1390" s="178">
        <f t="shared" ca="1" si="631"/>
        <v>11668362.544675132</v>
      </c>
      <c r="V1390" s="178">
        <f t="shared" ca="1" si="631"/>
        <v>12198350.033190504</v>
      </c>
      <c r="W1390" s="178">
        <f t="shared" ca="1" si="631"/>
        <v>12730994.100595675</v>
      </c>
      <c r="X1390" s="178">
        <f t="shared" ca="1" si="631"/>
        <v>13266308.063075561</v>
      </c>
      <c r="Y1390" s="178">
        <f t="shared" ca="1" si="631"/>
        <v>14165207.559201963</v>
      </c>
      <c r="Z1390" s="178">
        <f t="shared" ca="1" si="631"/>
        <v>14575156.955336792</v>
      </c>
      <c r="AA1390" s="178">
        <f t="shared" ca="1" si="631"/>
        <v>14987161.235662773</v>
      </c>
      <c r="AB1390" s="178">
        <f t="shared" ca="1" si="631"/>
        <v>17336512.224160817</v>
      </c>
      <c r="AC1390" s="178">
        <f t="shared" ca="1" si="631"/>
        <v>17762357.884280406</v>
      </c>
      <c r="AD1390" s="178">
        <f t="shared" ca="1" si="631"/>
        <v>18190338.109112374</v>
      </c>
      <c r="AE1390" s="178">
        <f t="shared" ca="1" si="631"/>
        <v>0</v>
      </c>
      <c r="AF1390" s="178">
        <f t="shared" ca="1" si="631"/>
        <v>0</v>
      </c>
      <c r="AG1390" s="178">
        <f t="shared" ca="1" si="631"/>
        <v>0</v>
      </c>
      <c r="AH1390" s="178">
        <f t="shared" ca="1" si="631"/>
        <v>0</v>
      </c>
      <c r="AI1390" s="178">
        <f t="shared" ca="1" si="631"/>
        <v>0</v>
      </c>
      <c r="AJ1390" s="178">
        <f t="shared" ca="1" si="631"/>
        <v>0</v>
      </c>
      <c r="AK1390" s="178">
        <f t="shared" ca="1" si="631"/>
        <v>0</v>
      </c>
      <c r="AL1390" s="178">
        <f t="shared" ca="1" si="631"/>
        <v>0</v>
      </c>
      <c r="AM1390" s="178">
        <f t="shared" ref="AM1390:BR1390" ca="1" si="632">IF(AL17="","",AL1393)</f>
        <v>0</v>
      </c>
      <c r="AN1390" s="178">
        <f t="shared" ca="1" si="632"/>
        <v>0</v>
      </c>
      <c r="AO1390" s="178">
        <f t="shared" ca="1" si="632"/>
        <v>0</v>
      </c>
      <c r="AP1390" s="178">
        <f t="shared" ca="1" si="632"/>
        <v>0</v>
      </c>
      <c r="AQ1390" s="178">
        <f t="shared" ca="1" si="632"/>
        <v>0</v>
      </c>
      <c r="AR1390" s="178">
        <f t="shared" ca="1" si="632"/>
        <v>0</v>
      </c>
      <c r="AS1390" s="178">
        <f t="shared" ca="1" si="632"/>
        <v>0</v>
      </c>
      <c r="AT1390" s="178">
        <f t="shared" ca="1" si="632"/>
        <v>0</v>
      </c>
      <c r="AU1390" s="178">
        <f t="shared" ca="1" si="632"/>
        <v>0</v>
      </c>
      <c r="AV1390" s="178">
        <f t="shared" ca="1" si="632"/>
        <v>0</v>
      </c>
      <c r="AW1390" s="178">
        <f t="shared" ca="1" si="632"/>
        <v>0</v>
      </c>
      <c r="AX1390" s="178">
        <f t="shared" ca="1" si="632"/>
        <v>0</v>
      </c>
      <c r="AY1390" s="178">
        <f t="shared" ca="1" si="632"/>
        <v>0</v>
      </c>
      <c r="AZ1390" s="178">
        <f t="shared" ca="1" si="632"/>
        <v>0</v>
      </c>
      <c r="BA1390" s="178">
        <f t="shared" ca="1" si="632"/>
        <v>0</v>
      </c>
      <c r="BB1390" s="178">
        <f t="shared" ca="1" si="632"/>
        <v>0</v>
      </c>
      <c r="BC1390" s="178">
        <f t="shared" ca="1" si="632"/>
        <v>0</v>
      </c>
      <c r="BD1390" s="178">
        <f t="shared" ca="1" si="632"/>
        <v>0</v>
      </c>
      <c r="BE1390" s="178">
        <f t="shared" ca="1" si="632"/>
        <v>0</v>
      </c>
      <c r="BF1390" s="178">
        <f t="shared" ca="1" si="632"/>
        <v>0</v>
      </c>
      <c r="BG1390" s="178">
        <f t="shared" ca="1" si="632"/>
        <v>0</v>
      </c>
      <c r="BH1390" s="178">
        <f t="shared" ca="1" si="632"/>
        <v>0</v>
      </c>
      <c r="BI1390" s="178">
        <f t="shared" ca="1" si="632"/>
        <v>0</v>
      </c>
      <c r="BJ1390" s="178">
        <f t="shared" ca="1" si="632"/>
        <v>0</v>
      </c>
      <c r="BK1390" s="178">
        <f t="shared" ca="1" si="632"/>
        <v>0</v>
      </c>
      <c r="BL1390" s="178">
        <f t="shared" ca="1" si="632"/>
        <v>0</v>
      </c>
      <c r="BM1390" s="178">
        <f t="shared" ca="1" si="632"/>
        <v>0</v>
      </c>
      <c r="BN1390" s="178">
        <f t="shared" ca="1" si="632"/>
        <v>0</v>
      </c>
      <c r="BO1390" s="178">
        <f t="shared" ca="1" si="632"/>
        <v>0</v>
      </c>
      <c r="BP1390" s="178" t="str">
        <f t="shared" si="632"/>
        <v/>
      </c>
      <c r="BQ1390" s="178" t="str">
        <f t="shared" si="632"/>
        <v/>
      </c>
      <c r="BR1390" s="178" t="str">
        <f t="shared" si="632"/>
        <v/>
      </c>
      <c r="BS1390" s="178" t="str">
        <f t="shared" ref="BS1390:CI1390" si="633">IF(BR17="","",BR1393)</f>
        <v/>
      </c>
      <c r="BT1390" s="178" t="str">
        <f t="shared" si="633"/>
        <v/>
      </c>
      <c r="BU1390" s="178" t="str">
        <f t="shared" si="633"/>
        <v/>
      </c>
      <c r="BV1390" s="178" t="str">
        <f t="shared" si="633"/>
        <v/>
      </c>
      <c r="BW1390" s="178" t="str">
        <f t="shared" si="633"/>
        <v/>
      </c>
      <c r="BX1390" s="178" t="str">
        <f t="shared" si="633"/>
        <v/>
      </c>
      <c r="BY1390" s="178" t="str">
        <f t="shared" si="633"/>
        <v/>
      </c>
      <c r="BZ1390" s="178" t="str">
        <f t="shared" si="633"/>
        <v/>
      </c>
      <c r="CA1390" s="178" t="str">
        <f t="shared" si="633"/>
        <v/>
      </c>
      <c r="CB1390" s="178" t="str">
        <f t="shared" si="633"/>
        <v/>
      </c>
      <c r="CC1390" s="178" t="str">
        <f t="shared" si="633"/>
        <v/>
      </c>
      <c r="CD1390" s="178" t="str">
        <f t="shared" si="633"/>
        <v/>
      </c>
      <c r="CE1390" s="178" t="str">
        <f t="shared" si="633"/>
        <v/>
      </c>
      <c r="CF1390" s="178" t="str">
        <f t="shared" si="633"/>
        <v/>
      </c>
      <c r="CG1390" s="178" t="str">
        <f t="shared" si="633"/>
        <v/>
      </c>
      <c r="CH1390" s="178" t="str">
        <f t="shared" si="633"/>
        <v/>
      </c>
      <c r="CI1390" s="178" t="str">
        <f t="shared" si="633"/>
        <v/>
      </c>
      <c r="CJ1390" s="178"/>
      <c r="CK1390" s="50" t="s">
        <v>172</v>
      </c>
    </row>
    <row r="1391" spans="1:89" s="152" customFormat="1" ht="15" customHeight="1">
      <c r="A1391" s="29"/>
      <c r="B1391" s="172"/>
      <c r="C1391" s="163" t="str">
        <f>"Total " &amp;C1378 &amp;" Drawdown"</f>
        <v>Total Construction Loan Drawdown</v>
      </c>
      <c r="F1391" s="154">
        <f t="shared" ref="F1391:AK1391" ca="1" si="634">IF(F17="","",F1254-F1457-F1444)</f>
        <v>2623725.733506944</v>
      </c>
      <c r="G1391" s="154">
        <f t="shared" ca="1" si="634"/>
        <v>475557.52247371903</v>
      </c>
      <c r="H1391" s="154">
        <f t="shared" ca="1" si="634"/>
        <v>477941.26945353718</v>
      </c>
      <c r="I1391" s="154">
        <f t="shared" ca="1" si="634"/>
        <v>771246.05594886129</v>
      </c>
      <c r="J1391" s="154">
        <f t="shared" ca="1" si="634"/>
        <v>775111.9509661491</v>
      </c>
      <c r="K1391" s="154">
        <f t="shared" ca="1" si="634"/>
        <v>778997.22390332213</v>
      </c>
      <c r="L1391" s="154">
        <f t="shared" ca="1" si="634"/>
        <v>782901.97189281229</v>
      </c>
      <c r="M1391" s="154">
        <f t="shared" ca="1" si="634"/>
        <v>786826.29255393054</v>
      </c>
      <c r="N1391" s="154">
        <f t="shared" ca="1" si="634"/>
        <v>790770.28399530333</v>
      </c>
      <c r="O1391" s="154">
        <f t="shared" ca="1" si="634"/>
        <v>794734.04481733497</v>
      </c>
      <c r="P1391" s="154">
        <f t="shared" ca="1" si="634"/>
        <v>516902.02387796203</v>
      </c>
      <c r="Q1391" s="154">
        <f t="shared" ca="1" si="634"/>
        <v>519493.0114663206</v>
      </c>
      <c r="R1391" s="154">
        <f t="shared" ca="1" si="634"/>
        <v>522096.98646114115</v>
      </c>
      <c r="S1391" s="154">
        <f t="shared" ca="1" si="634"/>
        <v>524714.01396219945</v>
      </c>
      <c r="T1391" s="154">
        <f t="shared" ca="1" si="634"/>
        <v>527344.15939559415</v>
      </c>
      <c r="U1391" s="154">
        <f t="shared" ca="1" si="634"/>
        <v>529987.48851537146</v>
      </c>
      <c r="V1391" s="154">
        <f t="shared" ca="1" si="634"/>
        <v>532644.06740517262</v>
      </c>
      <c r="W1391" s="154">
        <f t="shared" ca="1" si="634"/>
        <v>535313.9624798852</v>
      </c>
      <c r="X1391" s="154">
        <f t="shared" ca="1" si="634"/>
        <v>898899.49612640124</v>
      </c>
      <c r="Y1391" s="154">
        <f t="shared" ca="1" si="634"/>
        <v>409949.39613482868</v>
      </c>
      <c r="Z1391" s="154">
        <f t="shared" ca="1" si="634"/>
        <v>412004.28032598039</v>
      </c>
      <c r="AA1391" s="154">
        <f t="shared" ca="1" si="634"/>
        <v>2349350.9884980447</v>
      </c>
      <c r="AB1391" s="154">
        <f t="shared" ca="1" si="634"/>
        <v>425845.6601195879</v>
      </c>
      <c r="AC1391" s="154">
        <f t="shared" ca="1" si="634"/>
        <v>427980.2248319668</v>
      </c>
      <c r="AD1391" s="154">
        <f t="shared" ca="1" si="634"/>
        <v>3191131.0101212654</v>
      </c>
      <c r="AE1391" s="154">
        <f t="shared" ca="1" si="634"/>
        <v>0</v>
      </c>
      <c r="AF1391" s="154">
        <f t="shared" ca="1" si="634"/>
        <v>0</v>
      </c>
      <c r="AG1391" s="154">
        <f t="shared" ca="1" si="634"/>
        <v>0</v>
      </c>
      <c r="AH1391" s="154">
        <f t="shared" ca="1" si="634"/>
        <v>0</v>
      </c>
      <c r="AI1391" s="154">
        <f t="shared" ca="1" si="634"/>
        <v>0</v>
      </c>
      <c r="AJ1391" s="154">
        <f t="shared" ca="1" si="634"/>
        <v>0</v>
      </c>
      <c r="AK1391" s="154">
        <f t="shared" ca="1" si="634"/>
        <v>0</v>
      </c>
      <c r="AL1391" s="154">
        <f t="shared" ref="AL1391:BQ1391" ca="1" si="635">IF(AL17="","",AL1254-AL1457-AL1444)</f>
        <v>0</v>
      </c>
      <c r="AM1391" s="154">
        <f t="shared" ca="1" si="635"/>
        <v>0</v>
      </c>
      <c r="AN1391" s="154">
        <f t="shared" ca="1" si="635"/>
        <v>0</v>
      </c>
      <c r="AO1391" s="154">
        <f t="shared" ca="1" si="635"/>
        <v>0</v>
      </c>
      <c r="AP1391" s="154">
        <f t="shared" ca="1" si="635"/>
        <v>0</v>
      </c>
      <c r="AQ1391" s="154">
        <f t="shared" ca="1" si="635"/>
        <v>0</v>
      </c>
      <c r="AR1391" s="154">
        <f t="shared" ca="1" si="635"/>
        <v>0</v>
      </c>
      <c r="AS1391" s="154">
        <f t="shared" ca="1" si="635"/>
        <v>0</v>
      </c>
      <c r="AT1391" s="154">
        <f t="shared" ca="1" si="635"/>
        <v>0</v>
      </c>
      <c r="AU1391" s="154">
        <f t="shared" ca="1" si="635"/>
        <v>0</v>
      </c>
      <c r="AV1391" s="154">
        <f t="shared" ca="1" si="635"/>
        <v>0</v>
      </c>
      <c r="AW1391" s="154">
        <f t="shared" ca="1" si="635"/>
        <v>0</v>
      </c>
      <c r="AX1391" s="154">
        <f t="shared" ca="1" si="635"/>
        <v>0</v>
      </c>
      <c r="AY1391" s="154">
        <f t="shared" ca="1" si="635"/>
        <v>0</v>
      </c>
      <c r="AZ1391" s="154">
        <f t="shared" ca="1" si="635"/>
        <v>0</v>
      </c>
      <c r="BA1391" s="154">
        <f t="shared" ca="1" si="635"/>
        <v>0</v>
      </c>
      <c r="BB1391" s="154">
        <f t="shared" ca="1" si="635"/>
        <v>0</v>
      </c>
      <c r="BC1391" s="154">
        <f t="shared" ca="1" si="635"/>
        <v>0</v>
      </c>
      <c r="BD1391" s="154">
        <f t="shared" ca="1" si="635"/>
        <v>0</v>
      </c>
      <c r="BE1391" s="154">
        <f t="shared" ca="1" si="635"/>
        <v>0</v>
      </c>
      <c r="BF1391" s="154">
        <f t="shared" ca="1" si="635"/>
        <v>0</v>
      </c>
      <c r="BG1391" s="154">
        <f t="shared" ca="1" si="635"/>
        <v>0</v>
      </c>
      <c r="BH1391" s="154">
        <f t="shared" ca="1" si="635"/>
        <v>0</v>
      </c>
      <c r="BI1391" s="154">
        <f t="shared" ca="1" si="635"/>
        <v>0</v>
      </c>
      <c r="BJ1391" s="154">
        <f t="shared" ca="1" si="635"/>
        <v>0</v>
      </c>
      <c r="BK1391" s="154">
        <f t="shared" ca="1" si="635"/>
        <v>0</v>
      </c>
      <c r="BL1391" s="154">
        <f t="shared" ca="1" si="635"/>
        <v>0</v>
      </c>
      <c r="BM1391" s="154">
        <f t="shared" ca="1" si="635"/>
        <v>0</v>
      </c>
      <c r="BN1391" s="154">
        <f t="shared" ca="1" si="635"/>
        <v>0</v>
      </c>
      <c r="BO1391" s="154" t="str">
        <f t="shared" si="635"/>
        <v/>
      </c>
      <c r="BP1391" s="154" t="str">
        <f t="shared" si="635"/>
        <v/>
      </c>
      <c r="BQ1391" s="154" t="str">
        <f t="shared" si="635"/>
        <v/>
      </c>
      <c r="BR1391" s="154" t="str">
        <f t="shared" ref="BR1391:CI1391" si="636">IF(BR17="","",BR1254-BR1457-BR1444)</f>
        <v/>
      </c>
      <c r="BS1391" s="154" t="str">
        <f t="shared" si="636"/>
        <v/>
      </c>
      <c r="BT1391" s="154" t="str">
        <f t="shared" si="636"/>
        <v/>
      </c>
      <c r="BU1391" s="154" t="str">
        <f t="shared" si="636"/>
        <v/>
      </c>
      <c r="BV1391" s="154" t="str">
        <f t="shared" si="636"/>
        <v/>
      </c>
      <c r="BW1391" s="154" t="str">
        <f t="shared" si="636"/>
        <v/>
      </c>
      <c r="BX1391" s="154" t="str">
        <f t="shared" si="636"/>
        <v/>
      </c>
      <c r="BY1391" s="154" t="str">
        <f t="shared" si="636"/>
        <v/>
      </c>
      <c r="BZ1391" s="154" t="str">
        <f t="shared" si="636"/>
        <v/>
      </c>
      <c r="CA1391" s="154" t="str">
        <f t="shared" si="636"/>
        <v/>
      </c>
      <c r="CB1391" s="154" t="str">
        <f t="shared" si="636"/>
        <v/>
      </c>
      <c r="CC1391" s="154" t="str">
        <f t="shared" si="636"/>
        <v/>
      </c>
      <c r="CD1391" s="154" t="str">
        <f t="shared" si="636"/>
        <v/>
      </c>
      <c r="CE1391" s="154" t="str">
        <f t="shared" si="636"/>
        <v/>
      </c>
      <c r="CF1391" s="154" t="str">
        <f t="shared" si="636"/>
        <v/>
      </c>
      <c r="CG1391" s="154" t="str">
        <f t="shared" si="636"/>
        <v/>
      </c>
      <c r="CH1391" s="154" t="str">
        <f t="shared" si="636"/>
        <v/>
      </c>
      <c r="CI1391" s="154" t="str">
        <f t="shared" si="636"/>
        <v/>
      </c>
      <c r="CJ1391" s="154">
        <f ca="1">SUM(F1391:CI1391)</f>
        <v>21381469.119233638</v>
      </c>
      <c r="CK1391" s="50" t="s">
        <v>172</v>
      </c>
    </row>
    <row r="1392" spans="1:89" s="152" customFormat="1" ht="15" customHeight="1">
      <c r="A1392" s="29"/>
      <c r="B1392" s="172"/>
      <c r="C1392" s="166" t="str">
        <f>"Total " &amp;C1378 &amp;" Repayment"</f>
        <v>Total Construction Loan Repayment</v>
      </c>
      <c r="D1392" s="181"/>
      <c r="E1392" s="181"/>
      <c r="F1392" s="156">
        <f ca="1">IF(F17="","",MIN(SUM(F1390:F1391),F1442+F1443-F1444))</f>
        <v>0</v>
      </c>
      <c r="G1392" s="156">
        <f ca="1">IF(G17="","",IF(G17&lt;$D$179,IF(SUM($F$1444:G1444)&gt;=G1438,0,MIN(SUM(G1390:G1391),G1442+G1443-G1444,G1438-SUM($F$1444:G1444))),MIN(SUM(G1390:G1391),G1442+G1443-G1444)))</f>
        <v>0</v>
      </c>
      <c r="H1392" s="156">
        <f ca="1">IF(H17="","",IF(H17&lt;$D$179,IF(SUM($F$1444:H1444)&gt;=H1438,0,MIN(SUM(H1390:H1391),H1442+H1443-H1444,H1438-SUM($F$1444:H1444))),MIN(SUM(H1390:H1391),H1442+H1443-H1444)))</f>
        <v>0</v>
      </c>
      <c r="I1392" s="156">
        <f ca="1">IF(I17="","",IF(I17&lt;$D$179,IF(SUM($F$1444:I1444)&gt;=I1438,0,MIN(SUM(I1390:I1391),I1442+I1443-I1444,I1438-SUM($F$1444:I1444))),MIN(SUM(I1390:I1391),I1442+I1443-I1444)))</f>
        <v>0</v>
      </c>
      <c r="J1392" s="156">
        <f ca="1">IF(J17="","",IF(J17&lt;$D$179,IF(SUM($F$1444:J1444)&gt;=J1438,0,MIN(SUM(J1390:J1391),J1442+J1443-J1444,J1438-SUM($F$1444:J1444))),MIN(SUM(J1390:J1391),J1442+J1443-J1444)))</f>
        <v>0</v>
      </c>
      <c r="K1392" s="156">
        <f ca="1">IF(K17="","",IF(K17&lt;$D$179,IF(SUM($F$1444:K1444)&gt;=K1438,0,MIN(SUM(K1390:K1391),K1442+K1443-K1444,K1438-SUM($F$1444:K1444))),MIN(SUM(K1390:K1391),K1442+K1443-K1444)))</f>
        <v>0</v>
      </c>
      <c r="L1392" s="156">
        <f ca="1">IF(L17="","",IF(L17&lt;$D$179,IF(SUM($F$1444:L1444)&gt;=L1438,0,MIN(SUM(L1390:L1391),L1442+L1443-L1444,L1438-SUM($F$1444:L1444))),MIN(SUM(L1390:L1391),L1442+L1443-L1444)))</f>
        <v>0</v>
      </c>
      <c r="M1392" s="156">
        <f ca="1">IF(M17="","",IF(M17&lt;$D$179,IF(SUM($F$1444:M1444)&gt;=M1438,0,MIN(SUM(M1390:M1391),M1442+M1443-M1444,M1438-SUM($F$1444:M1444))),MIN(SUM(M1390:M1391),M1442+M1443-M1444)))</f>
        <v>0</v>
      </c>
      <c r="N1392" s="156">
        <f ca="1">IF(N17="","",IF(N17&lt;$D$179,IF(SUM($F$1444:N1444)&gt;=N1438,0,MIN(SUM(N1390:N1391),N1442+N1443-N1444,N1438-SUM($F$1444:N1444))),MIN(SUM(N1390:N1391),N1442+N1443-N1444)))</f>
        <v>0</v>
      </c>
      <c r="O1392" s="156">
        <f ca="1">IF(O17="","",IF(O17&lt;$D$179,IF(SUM($F$1444:O1444)&gt;=O1438,0,MIN(SUM(O1390:O1391),O1442+O1443-O1444,O1438-SUM($F$1444:O1444))),MIN(SUM(O1390:O1391),O1442+O1443-O1444)))</f>
        <v>0</v>
      </c>
      <c r="P1392" s="156">
        <f ca="1">IF(P17="","",IF(P17&lt;$D$179,IF(SUM($F$1444:P1444)&gt;=P1438,0,MIN(SUM(P1390:P1391),P1442+P1443-P1444,P1438-SUM($F$1444:P1444))),MIN(SUM(P1390:P1391),P1442+P1443-P1444)))</f>
        <v>0</v>
      </c>
      <c r="Q1392" s="156">
        <f ca="1">IF(Q17="","",IF(Q17&lt;$D$179,IF(SUM($F$1444:Q1444)&gt;=Q1438,0,MIN(SUM(Q1390:Q1391),Q1442+Q1443-Q1444,Q1438-SUM($F$1444:Q1444))),MIN(SUM(Q1390:Q1391),Q1442+Q1443-Q1444)))</f>
        <v>0</v>
      </c>
      <c r="R1392" s="156">
        <f ca="1">IF(R17="","",IF(R17&lt;$D$179,IF(SUM($F$1444:R1444)&gt;=R1438,0,MIN(SUM(R1390:R1391),R1442+R1443-R1444,R1438-SUM($F$1444:R1444))),MIN(SUM(R1390:R1391),R1442+R1443-R1444)))</f>
        <v>0</v>
      </c>
      <c r="S1392" s="156">
        <f ca="1">IF(S17="","",IF(S17&lt;$D$179,IF(SUM($F$1444:S1444)&gt;=S1438,0,MIN(SUM(S1390:S1391),S1442+S1443-S1444,S1438-SUM($F$1444:S1444))),MIN(SUM(S1390:S1391),S1442+S1443-S1444)))</f>
        <v>0</v>
      </c>
      <c r="T1392" s="156">
        <f ca="1">IF(T17="","",IF(T17&lt;$D$179,IF(SUM($F$1444:T1444)&gt;=T1438,0,MIN(SUM(T1390:T1391),T1442+T1443-T1444,T1438-SUM($F$1444:T1444))),MIN(SUM(T1390:T1391),T1442+T1443-T1444)))</f>
        <v>0</v>
      </c>
      <c r="U1392" s="156">
        <f ca="1">IF(U17="","",IF(U17&lt;$D$179,IF(SUM($F$1444:U1444)&gt;=U1438,0,MIN(SUM(U1390:U1391),U1442+U1443-U1444,U1438-SUM($F$1444:U1444))),MIN(SUM(U1390:U1391),U1442+U1443-U1444)))</f>
        <v>0</v>
      </c>
      <c r="V1392" s="156">
        <f ca="1">IF(V17="","",IF(V17&lt;$D$179,IF(SUM($F$1444:V1444)&gt;=V1438,0,MIN(SUM(V1390:V1391),V1442+V1443-V1444,V1438-SUM($F$1444:V1444))),MIN(SUM(V1390:V1391),V1442+V1443-V1444)))</f>
        <v>0</v>
      </c>
      <c r="W1392" s="156">
        <f ca="1">IF(W17="","",IF(W17&lt;$D$179,IF(SUM($F$1444:W1444)&gt;=W1438,0,MIN(SUM(W1390:W1391),W1442+W1443-W1444,W1438-SUM($F$1444:W1444))),MIN(SUM(W1390:W1391),W1442+W1443-W1444)))</f>
        <v>0</v>
      </c>
      <c r="X1392" s="156">
        <f ca="1">IF(X17="","",IF(X17&lt;$D$179,IF(SUM($F$1444:X1444)&gt;=X1438,0,MIN(SUM(X1390:X1391),X1442+X1443-X1444,X1438-SUM($F$1444:X1444))),MIN(SUM(X1390:X1391),X1442+X1443-X1444)))</f>
        <v>0</v>
      </c>
      <c r="Y1392" s="156">
        <f ca="1">IF(Y17="","",IF(Y17&lt;$D$179,IF(SUM($F$1444:Y1444)&gt;=Y1438,0,MIN(SUM(Y1390:Y1391),Y1442+Y1443-Y1444,Y1438-SUM($F$1444:Y1444))),MIN(SUM(Y1390:Y1391),Y1442+Y1443-Y1444)))</f>
        <v>0</v>
      </c>
      <c r="Z1392" s="156">
        <f ca="1">IF(Z17="","",IF(Z17&lt;$D$179,IF(SUM($F$1444:Z1444)&gt;=Z1438,0,MIN(SUM(Z1390:Z1391),Z1442+Z1443-Z1444,Z1438-SUM($F$1444:Z1444))),MIN(SUM(Z1390:Z1391),Z1442+Z1443-Z1444)))</f>
        <v>0</v>
      </c>
      <c r="AA1392" s="156">
        <f ca="1">IF(AA17="","",IF(AA17&lt;$D$179,IF(SUM($F$1444:AA1444)&gt;=AA1438,0,MIN(SUM(AA1390:AA1391),AA1442+AA1443-AA1444,AA1438-SUM($F$1444:AA1444))),MIN(SUM(AA1390:AA1391),AA1442+AA1443-AA1444)))</f>
        <v>0</v>
      </c>
      <c r="AB1392" s="156">
        <f ca="1">IF(AB17="","",IF(AB17&lt;$D$179,IF(SUM($F$1444:AB1444)&gt;=AB1438,0,MIN(SUM(AB1390:AB1391),AB1442+AB1443-AB1444,AB1438-SUM($F$1444:AB1444))),MIN(SUM(AB1390:AB1391),AB1442+AB1443-AB1444)))</f>
        <v>0</v>
      </c>
      <c r="AC1392" s="156">
        <f ca="1">IF(AC17="","",IF(AC17&lt;$D$179,IF(SUM($F$1444:AC1444)&gt;=AC1438,0,MIN(SUM(AC1390:AC1391),AC1442+AC1443-AC1444,AC1438-SUM($F$1444:AC1444))),MIN(SUM(AC1390:AC1391),AC1442+AC1443-AC1444)))</f>
        <v>0</v>
      </c>
      <c r="AD1392" s="156">
        <f ca="1">IF(AD17="","",IF(AD17&lt;$D$179,IF(SUM($F$1444:AD1444)&gt;=AD1438,0,MIN(SUM(AD1390:AD1391),AD1442+AD1443-AD1444,AD1438-SUM($F$1444:AD1444))),MIN(SUM(AD1390:AD1391),AD1442+AD1443-AD1444)))</f>
        <v>21381469.119233638</v>
      </c>
      <c r="AE1392" s="156">
        <f ca="1">IF(AE17="","",IF(AE17&lt;$D$179,IF(SUM($F$1444:AE1444)&gt;=AE1438,0,MIN(SUM(AE1390:AE1391),AE1442+AE1443-AE1444,AE1438-SUM($F$1444:AE1444))),MIN(SUM(AE1390:AE1391),AE1442+AE1443-AE1444)))</f>
        <v>0</v>
      </c>
      <c r="AF1392" s="156">
        <f ca="1">IF(AF17="","",IF(AF17&lt;$D$179,IF(SUM($F$1444:AF1444)&gt;=AF1438,0,MIN(SUM(AF1390:AF1391),AF1442+AF1443-AF1444,AF1438-SUM($F$1444:AF1444))),MIN(SUM(AF1390:AF1391),AF1442+AF1443-AF1444)))</f>
        <v>0</v>
      </c>
      <c r="AG1392" s="156">
        <f ca="1">IF(AG17="","",IF(AG17&lt;$D$179,IF(SUM($F$1444:AG1444)&gt;=AG1438,0,MIN(SUM(AG1390:AG1391),AG1442+AG1443-AG1444,AG1438-SUM($F$1444:AG1444))),MIN(SUM(AG1390:AG1391),AG1442+AG1443-AG1444)))</f>
        <v>0</v>
      </c>
      <c r="AH1392" s="156">
        <f ca="1">IF(AH17="","",IF(AH17&lt;$D$179,IF(SUM($F$1444:AH1444)&gt;=AH1438,0,MIN(SUM(AH1390:AH1391),AH1442+AH1443-AH1444,AH1438-SUM($F$1444:AH1444))),MIN(SUM(AH1390:AH1391),AH1442+AH1443-AH1444)))</f>
        <v>0</v>
      </c>
      <c r="AI1392" s="156">
        <f ca="1">IF(AI17="","",IF(AI17&lt;$D$179,IF(SUM($F$1444:AI1444)&gt;=AI1438,0,MIN(SUM(AI1390:AI1391),AI1442+AI1443-AI1444,AI1438-SUM($F$1444:AI1444))),MIN(SUM(AI1390:AI1391),AI1442+AI1443-AI1444)))</f>
        <v>0</v>
      </c>
      <c r="AJ1392" s="156">
        <f ca="1">IF(AJ17="","",IF(AJ17&lt;$D$179,IF(SUM($F$1444:AJ1444)&gt;=AJ1438,0,MIN(SUM(AJ1390:AJ1391),AJ1442+AJ1443-AJ1444,AJ1438-SUM($F$1444:AJ1444))),MIN(SUM(AJ1390:AJ1391),AJ1442+AJ1443-AJ1444)))</f>
        <v>0</v>
      </c>
      <c r="AK1392" s="156">
        <f ca="1">IF(AK17="","",IF(AK17&lt;$D$179,IF(SUM($F$1444:AK1444)&gt;=AK1438,0,MIN(SUM(AK1390:AK1391),AK1442+AK1443-AK1444,AK1438-SUM($F$1444:AK1444))),MIN(SUM(AK1390:AK1391),AK1442+AK1443-AK1444)))</f>
        <v>0</v>
      </c>
      <c r="AL1392" s="156">
        <f ca="1">IF(AL17="","",IF(AL17&lt;$D$179,IF(SUM($F$1444:AL1444)&gt;=AL1438,0,MIN(SUM(AL1390:AL1391),AL1442+AL1443-AL1444,AL1438-SUM($F$1444:AL1444))),MIN(SUM(AL1390:AL1391),AL1442+AL1443-AL1444)))</f>
        <v>0</v>
      </c>
      <c r="AM1392" s="156">
        <f ca="1">IF(AM17="","",IF(AM17&lt;$D$179,IF(SUM($F$1444:AM1444)&gt;=AM1438,0,MIN(SUM(AM1390:AM1391),AM1442+AM1443-AM1444,AM1438-SUM($F$1444:AM1444))),MIN(SUM(AM1390:AM1391),AM1442+AM1443-AM1444)))</f>
        <v>0</v>
      </c>
      <c r="AN1392" s="156">
        <f ca="1">IF(AN17="","",IF(AN17&lt;$D$179,IF(SUM($F$1444:AN1444)&gt;=AN1438,0,MIN(SUM(AN1390:AN1391),AN1442+AN1443-AN1444,AN1438-SUM($F$1444:AN1444))),MIN(SUM(AN1390:AN1391),AN1442+AN1443-AN1444)))</f>
        <v>0</v>
      </c>
      <c r="AO1392" s="156">
        <f ca="1">IF(AO17="","",IF(AO17&lt;$D$179,IF(SUM($F$1444:AO1444)&gt;=AO1438,0,MIN(SUM(AO1390:AO1391),AO1442+AO1443-AO1444,AO1438-SUM($F$1444:AO1444))),MIN(SUM(AO1390:AO1391),AO1442+AO1443-AO1444)))</f>
        <v>0</v>
      </c>
      <c r="AP1392" s="156">
        <f ca="1">IF(AP17="","",IF(AP17&lt;$D$179,IF(SUM($F$1444:AP1444)&gt;=AP1438,0,MIN(SUM(AP1390:AP1391),AP1442+AP1443-AP1444,AP1438-SUM($F$1444:AP1444))),MIN(SUM(AP1390:AP1391),AP1442+AP1443-AP1444)))</f>
        <v>0</v>
      </c>
      <c r="AQ1392" s="156">
        <f ca="1">IF(AQ17="","",IF(AQ17&lt;$D$179,IF(SUM($F$1444:AQ1444)&gt;=AQ1438,0,MIN(SUM(AQ1390:AQ1391),AQ1442+AQ1443-AQ1444,AQ1438-SUM($F$1444:AQ1444))),MIN(SUM(AQ1390:AQ1391),AQ1442+AQ1443-AQ1444)))</f>
        <v>0</v>
      </c>
      <c r="AR1392" s="156">
        <f ca="1">IF(AR17="","",IF(AR17&lt;$D$179,IF(SUM($F$1444:AR1444)&gt;=AR1438,0,MIN(SUM(AR1390:AR1391),AR1442+AR1443-AR1444,AR1438-SUM($F$1444:AR1444))),MIN(SUM(AR1390:AR1391),AR1442+AR1443-AR1444)))</f>
        <v>0</v>
      </c>
      <c r="AS1392" s="156">
        <f ca="1">IF(AS17="","",IF(AS17&lt;$D$179,IF(SUM($F$1444:AS1444)&gt;=AS1438,0,MIN(SUM(AS1390:AS1391),AS1442+AS1443-AS1444,AS1438-SUM($F$1444:AS1444))),MIN(SUM(AS1390:AS1391),AS1442+AS1443-AS1444)))</f>
        <v>0</v>
      </c>
      <c r="AT1392" s="156">
        <f ca="1">IF(AT17="","",IF(AT17&lt;$D$179,IF(SUM($F$1444:AT1444)&gt;=AT1438,0,MIN(SUM(AT1390:AT1391),AT1442+AT1443-AT1444,AT1438-SUM($F$1444:AT1444))),MIN(SUM(AT1390:AT1391),AT1442+AT1443-AT1444)))</f>
        <v>0</v>
      </c>
      <c r="AU1392" s="156">
        <f ca="1">IF(AU17="","",IF(AU17&lt;$D$179,IF(SUM($F$1444:AU1444)&gt;=AU1438,0,MIN(SUM(AU1390:AU1391),AU1442+AU1443-AU1444,AU1438-SUM($F$1444:AU1444))),MIN(SUM(AU1390:AU1391),AU1442+AU1443-AU1444)))</f>
        <v>0</v>
      </c>
      <c r="AV1392" s="156">
        <f ca="1">IF(AV17="","",IF(AV17&lt;$D$179,IF(SUM($F$1444:AV1444)&gt;=AV1438,0,MIN(SUM(AV1390:AV1391),AV1442+AV1443-AV1444,AV1438-SUM($F$1444:AV1444))),MIN(SUM(AV1390:AV1391),AV1442+AV1443-AV1444)))</f>
        <v>0</v>
      </c>
      <c r="AW1392" s="156">
        <f ca="1">IF(AW17="","",IF(AW17&lt;$D$179,IF(SUM($F$1444:AW1444)&gt;=AW1438,0,MIN(SUM(AW1390:AW1391),AW1442+AW1443-AW1444,AW1438-SUM($F$1444:AW1444))),MIN(SUM(AW1390:AW1391),AW1442+AW1443-AW1444)))</f>
        <v>0</v>
      </c>
      <c r="AX1392" s="156">
        <f ca="1">IF(AX17="","",IF(AX17&lt;$D$179,IF(SUM($F$1444:AX1444)&gt;=AX1438,0,MIN(SUM(AX1390:AX1391),AX1442+AX1443-AX1444,AX1438-SUM($F$1444:AX1444))),MIN(SUM(AX1390:AX1391),AX1442+AX1443-AX1444)))</f>
        <v>0</v>
      </c>
      <c r="AY1392" s="156">
        <f ca="1">IF(AY17="","",IF(AY17&lt;$D$179,IF(SUM($F$1444:AY1444)&gt;=AY1438,0,MIN(SUM(AY1390:AY1391),AY1442+AY1443-AY1444,AY1438-SUM($F$1444:AY1444))),MIN(SUM(AY1390:AY1391),AY1442+AY1443-AY1444)))</f>
        <v>0</v>
      </c>
      <c r="AZ1392" s="156">
        <f ca="1">IF(AZ17="","",IF(AZ17&lt;$D$179,IF(SUM($F$1444:AZ1444)&gt;=AZ1438,0,MIN(SUM(AZ1390:AZ1391),AZ1442+AZ1443-AZ1444,AZ1438-SUM($F$1444:AZ1444))),MIN(SUM(AZ1390:AZ1391),AZ1442+AZ1443-AZ1444)))</f>
        <v>0</v>
      </c>
      <c r="BA1392" s="156">
        <f ca="1">IF(BA17="","",IF(BA17&lt;$D$179,IF(SUM($F$1444:BA1444)&gt;=BA1438,0,MIN(SUM(BA1390:BA1391),BA1442+BA1443-BA1444,BA1438-SUM($F$1444:BA1444))),MIN(SUM(BA1390:BA1391),BA1442+BA1443-BA1444)))</f>
        <v>0</v>
      </c>
      <c r="BB1392" s="156">
        <f ca="1">IF(BB17="","",IF(BB17&lt;$D$179,IF(SUM($F$1444:BB1444)&gt;=BB1438,0,MIN(SUM(BB1390:BB1391),BB1442+BB1443-BB1444,BB1438-SUM($F$1444:BB1444))),MIN(SUM(BB1390:BB1391),BB1442+BB1443-BB1444)))</f>
        <v>0</v>
      </c>
      <c r="BC1392" s="156">
        <f ca="1">IF(BC17="","",IF(BC17&lt;$D$179,IF(SUM($F$1444:BC1444)&gt;=BC1438,0,MIN(SUM(BC1390:BC1391),BC1442+BC1443-BC1444,BC1438-SUM($F$1444:BC1444))),MIN(SUM(BC1390:BC1391),BC1442+BC1443-BC1444)))</f>
        <v>0</v>
      </c>
      <c r="BD1392" s="156">
        <f ca="1">IF(BD17="","",IF(BD17&lt;$D$179,IF(SUM($F$1444:BD1444)&gt;=BD1438,0,MIN(SUM(BD1390:BD1391),BD1442+BD1443-BD1444,BD1438-SUM($F$1444:BD1444))),MIN(SUM(BD1390:BD1391),BD1442+BD1443-BD1444)))</f>
        <v>0</v>
      </c>
      <c r="BE1392" s="156">
        <f ca="1">IF(BE17="","",IF(BE17&lt;$D$179,IF(SUM($F$1444:BE1444)&gt;=BE1438,0,MIN(SUM(BE1390:BE1391),BE1442+BE1443-BE1444,BE1438-SUM($F$1444:BE1444))),MIN(SUM(BE1390:BE1391),BE1442+BE1443-BE1444)))</f>
        <v>0</v>
      </c>
      <c r="BF1392" s="156">
        <f ca="1">IF(BF17="","",IF(BF17&lt;$D$179,IF(SUM($F$1444:BF1444)&gt;=BF1438,0,MIN(SUM(BF1390:BF1391),BF1442+BF1443-BF1444,BF1438-SUM($F$1444:BF1444))),MIN(SUM(BF1390:BF1391),BF1442+BF1443-BF1444)))</f>
        <v>0</v>
      </c>
      <c r="BG1392" s="156">
        <f ca="1">IF(BG17="","",IF(BG17&lt;$D$179,IF(SUM($F$1444:BG1444)&gt;=BG1438,0,MIN(SUM(BG1390:BG1391),BG1442+BG1443-BG1444,BG1438-SUM($F$1444:BG1444))),MIN(SUM(BG1390:BG1391),BG1442+BG1443-BG1444)))</f>
        <v>0</v>
      </c>
      <c r="BH1392" s="156">
        <f ca="1">IF(BH17="","",IF(BH17&lt;$D$179,IF(SUM($F$1444:BH1444)&gt;=BH1438,0,MIN(SUM(BH1390:BH1391),BH1442+BH1443-BH1444,BH1438-SUM($F$1444:BH1444))),MIN(SUM(BH1390:BH1391),BH1442+BH1443-BH1444)))</f>
        <v>0</v>
      </c>
      <c r="BI1392" s="156">
        <f ca="1">IF(BI17="","",IF(BI17&lt;$D$179,IF(SUM($F$1444:BI1444)&gt;=BI1438,0,MIN(SUM(BI1390:BI1391),BI1442+BI1443-BI1444,BI1438-SUM($F$1444:BI1444))),MIN(SUM(BI1390:BI1391),BI1442+BI1443-BI1444)))</f>
        <v>0</v>
      </c>
      <c r="BJ1392" s="156">
        <f ca="1">IF(BJ17="","",IF(BJ17&lt;$D$179,IF(SUM($F$1444:BJ1444)&gt;=BJ1438,0,MIN(SUM(BJ1390:BJ1391),BJ1442+BJ1443-BJ1444,BJ1438-SUM($F$1444:BJ1444))),MIN(SUM(BJ1390:BJ1391),BJ1442+BJ1443-BJ1444)))</f>
        <v>0</v>
      </c>
      <c r="BK1392" s="156">
        <f ca="1">IF(BK17="","",IF(BK17&lt;$D$179,IF(SUM($F$1444:BK1444)&gt;=BK1438,0,MIN(SUM(BK1390:BK1391),BK1442+BK1443-BK1444,BK1438-SUM($F$1444:BK1444))),MIN(SUM(BK1390:BK1391),BK1442+BK1443-BK1444)))</f>
        <v>0</v>
      </c>
      <c r="BL1392" s="156">
        <f ca="1">IF(BL17="","",IF(BL17&lt;$D$179,IF(SUM($F$1444:BL1444)&gt;=BL1438,0,MIN(SUM(BL1390:BL1391),BL1442+BL1443-BL1444,BL1438-SUM($F$1444:BL1444))),MIN(SUM(BL1390:BL1391),BL1442+BL1443-BL1444)))</f>
        <v>0</v>
      </c>
      <c r="BM1392" s="156">
        <f ca="1">IF(BM17="","",IF(BM17&lt;$D$179,IF(SUM($F$1444:BM1444)&gt;=BM1438,0,MIN(SUM(BM1390:BM1391),BM1442+BM1443-BM1444,BM1438-SUM($F$1444:BM1444))),MIN(SUM(BM1390:BM1391),BM1442+BM1443-BM1444)))</f>
        <v>0</v>
      </c>
      <c r="BN1392" s="156">
        <f ca="1">IF(BN17="","",IF(BN17&lt;$D$179,IF(SUM($F$1444:BN1444)&gt;=BN1438,0,MIN(SUM(BN1390:BN1391),BN1442+BN1443-BN1444,BN1438-SUM($F$1444:BN1444))),MIN(SUM(BN1390:BN1391),BN1442+BN1443-BN1444)))</f>
        <v>0</v>
      </c>
      <c r="BO1392" s="156" t="str">
        <f>IF(BO17="","",IF(BO17&lt;$D$179,IF(SUM($F$1444:BO1444)&gt;=BO1438,0,MIN(SUM(BO1390:BO1391),BO1442+BO1443-BO1444,BO1438-SUM($F$1444:BO1444))),MIN(SUM(BO1390:BO1391),BO1442+BO1443-BO1444)))</f>
        <v/>
      </c>
      <c r="BP1392" s="156" t="str">
        <f>IF(BP17="","",IF(BP17&lt;$D$179,IF(SUM($F$1444:BP1444)&gt;=BP1438,0,MIN(SUM(BP1390:BP1391),BP1442+BP1443-BP1444,BP1438-SUM($F$1444:BP1444))),MIN(SUM(BP1390:BP1391),BP1442+BP1443-BP1444)))</f>
        <v/>
      </c>
      <c r="BQ1392" s="156" t="str">
        <f>IF(BQ17="","",IF(BQ17&lt;$D$179,IF(SUM($F$1444:BQ1444)&gt;=BQ1438,0,MIN(SUM(BQ1390:BQ1391),BQ1442+BQ1443-BQ1444,BQ1438-SUM($F$1444:BQ1444))),MIN(SUM(BQ1390:BQ1391),BQ1442+BQ1443-BQ1444)))</f>
        <v/>
      </c>
      <c r="BR1392" s="156" t="str">
        <f>IF(BR17="","",IF(BR17&lt;$D$179,IF(SUM($F$1444:BR1444)&gt;=BR1438,0,MIN(SUM(BR1390:BR1391),BR1442+BR1443-BR1444,BR1438-SUM($F$1444:BR1444))),MIN(SUM(BR1390:BR1391),BR1442+BR1443-BR1444)))</f>
        <v/>
      </c>
      <c r="BS1392" s="156" t="str">
        <f>IF(BS17="","",IF(BS17&lt;$D$179,IF(SUM($F$1444:BS1444)&gt;=BS1438,0,MIN(SUM(BS1390:BS1391),BS1442+BS1443-BS1444,BS1438-SUM($F$1444:BS1444))),MIN(SUM(BS1390:BS1391),BS1442+BS1443-BS1444)))</f>
        <v/>
      </c>
      <c r="BT1392" s="156" t="str">
        <f>IF(BT17="","",IF(BT17&lt;$D$179,IF(SUM($F$1444:BT1444)&gt;=BT1438,0,MIN(SUM(BT1390:BT1391),BT1442+BT1443-BT1444,BT1438-SUM($F$1444:BT1444))),MIN(SUM(BT1390:BT1391),BT1442+BT1443-BT1444)))</f>
        <v/>
      </c>
      <c r="BU1392" s="156" t="str">
        <f>IF(BU17="","",IF(BU17&lt;$D$179,IF(SUM($F$1444:BU1444)&gt;=BU1438,0,MIN(SUM(BU1390:BU1391),BU1442+BU1443-BU1444,BU1438-SUM($F$1444:BU1444))),MIN(SUM(BU1390:BU1391),BU1442+BU1443-BU1444)))</f>
        <v/>
      </c>
      <c r="BV1392" s="156" t="str">
        <f>IF(BV17="","",IF(BV17&lt;$D$179,IF(SUM($F$1444:BV1444)&gt;=BV1438,0,MIN(SUM(BV1390:BV1391),BV1442+BV1443-BV1444,BV1438-SUM($F$1444:BV1444))),MIN(SUM(BV1390:BV1391),BV1442+BV1443-BV1444)))</f>
        <v/>
      </c>
      <c r="BW1392" s="156" t="str">
        <f>IF(BW17="","",IF(BW17&lt;$D$179,IF(SUM($F$1444:BW1444)&gt;=BW1438,0,MIN(SUM(BW1390:BW1391),BW1442+BW1443-BW1444,BW1438-SUM($F$1444:BW1444))),MIN(SUM(BW1390:BW1391),BW1442+BW1443-BW1444)))</f>
        <v/>
      </c>
      <c r="BX1392" s="156" t="str">
        <f>IF(BX17="","",IF(BX17&lt;$D$179,IF(SUM($F$1444:BX1444)&gt;=BX1438,0,MIN(SUM(BX1390:BX1391),BX1442+BX1443-BX1444,BX1438-SUM($F$1444:BX1444))),MIN(SUM(BX1390:BX1391),BX1442+BX1443-BX1444)))</f>
        <v/>
      </c>
      <c r="BY1392" s="156" t="str">
        <f>IF(BY17="","",IF(BY17&lt;$D$179,IF(SUM($F$1444:BY1444)&gt;=BY1438,0,MIN(SUM(BY1390:BY1391),BY1442+BY1443-BY1444,BY1438-SUM($F$1444:BY1444))),MIN(SUM(BY1390:BY1391),BY1442+BY1443-BY1444)))</f>
        <v/>
      </c>
      <c r="BZ1392" s="156" t="str">
        <f>IF(BZ17="","",IF(BZ17&lt;$D$179,IF(SUM($F$1444:BZ1444)&gt;=BZ1438,0,MIN(SUM(BZ1390:BZ1391),BZ1442+BZ1443-BZ1444,BZ1438-SUM($F$1444:BZ1444))),MIN(SUM(BZ1390:BZ1391),BZ1442+BZ1443-BZ1444)))</f>
        <v/>
      </c>
      <c r="CA1392" s="156" t="str">
        <f>IF(CA17="","",IF(CA17&lt;$D$179,IF(SUM($F$1444:CA1444)&gt;=CA1438,0,MIN(SUM(CA1390:CA1391),CA1442+CA1443-CA1444,CA1438-SUM($F$1444:CA1444))),MIN(SUM(CA1390:CA1391),CA1442+CA1443-CA1444)))</f>
        <v/>
      </c>
      <c r="CB1392" s="156" t="str">
        <f>IF(CB17="","",IF(CB17&lt;$D$179,IF(SUM($F$1444:CB1444)&gt;=CB1438,0,MIN(SUM(CB1390:CB1391),CB1442+CB1443-CB1444,CB1438-SUM($F$1444:CB1444))),MIN(SUM(CB1390:CB1391),CB1442+CB1443-CB1444)))</f>
        <v/>
      </c>
      <c r="CC1392" s="156" t="str">
        <f>IF(CC17="","",IF(CC17&lt;$D$179,IF(SUM($F$1444:CC1444)&gt;=CC1438,0,MIN(SUM(CC1390:CC1391),CC1442+CC1443-CC1444,CC1438-SUM($F$1444:CC1444))),MIN(SUM(CC1390:CC1391),CC1442+CC1443-CC1444)))</f>
        <v/>
      </c>
      <c r="CD1392" s="156" t="str">
        <f>IF(CD17="","",IF(CD17&lt;$D$179,IF(SUM($F$1444:CD1444)&gt;=CD1438,0,MIN(SUM(CD1390:CD1391),CD1442+CD1443-CD1444,CD1438-SUM($F$1444:CD1444))),MIN(SUM(CD1390:CD1391),CD1442+CD1443-CD1444)))</f>
        <v/>
      </c>
      <c r="CE1392" s="156" t="str">
        <f>IF(CE17="","",IF(CE17&lt;$D$179,IF(SUM($F$1444:CE1444)&gt;=CE1438,0,MIN(SUM(CE1390:CE1391),CE1442+CE1443-CE1444,CE1438-SUM($F$1444:CE1444))),MIN(SUM(CE1390:CE1391),CE1442+CE1443-CE1444)))</f>
        <v/>
      </c>
      <c r="CF1392" s="156" t="str">
        <f>IF(CF17="","",IF(CF17&lt;$D$179,IF(SUM($F$1444:CF1444)&gt;=CF1438,0,MIN(SUM(CF1390:CF1391),CF1442+CF1443-CF1444,CF1438-SUM($F$1444:CF1444))),MIN(SUM(CF1390:CF1391),CF1442+CF1443-CF1444)))</f>
        <v/>
      </c>
      <c r="CG1392" s="156" t="str">
        <f>IF(CG17="","",IF(CG17&lt;$D$179,IF(SUM($F$1444:CG1444)&gt;=CG1438,0,MIN(SUM(CG1390:CG1391),CG1442+CG1443-CG1444,CG1438-SUM($F$1444:CG1444))),MIN(SUM(CG1390:CG1391),CG1442+CG1443-CG1444)))</f>
        <v/>
      </c>
      <c r="CH1392" s="156" t="str">
        <f>IF(CH17="","",IF(CH17&lt;$D$179,IF(SUM($F$1444:CH1444)&gt;=CH1438,0,MIN(SUM(CH1390:CH1391),CH1442+CH1443-CH1444,CH1438-SUM($F$1444:CH1444))),MIN(SUM(CH1390:CH1391),CH1442+CH1443-CH1444)))</f>
        <v/>
      </c>
      <c r="CI1392" s="156" t="str">
        <f>IF(CI17="","",IF(CI17&lt;$D$179,IF(SUM($F$1444:CI1444)&gt;=CI1438,0,MIN(SUM(CI1390:CI1391),CI1442+CI1443-CI1444,CI1438-SUM($F$1444:CI1444))),MIN(SUM(CI1390:CI1391),CI1442+CI1443-CI1444)))</f>
        <v/>
      </c>
      <c r="CJ1392" s="156">
        <f ca="1">SUM(F1392:CI1392)</f>
        <v>21381469.119233638</v>
      </c>
      <c r="CK1392" s="50" t="s">
        <v>172</v>
      </c>
    </row>
    <row r="1393" spans="1:91" s="152" customFormat="1" ht="15" customHeight="1">
      <c r="A1393" s="29"/>
      <c r="B1393" s="172"/>
      <c r="C1393" s="163" t="str">
        <f>C1378&amp; " Ending Balance"</f>
        <v>Construction Loan Ending Balance</v>
      </c>
      <c r="F1393" s="178">
        <f t="shared" ref="F1393:AK1393" ca="1" si="637">IF(F17="","",F1390+F1391-F1392)</f>
        <v>2623725.733506944</v>
      </c>
      <c r="G1393" s="178">
        <f t="shared" ca="1" si="637"/>
        <v>3099283.255980663</v>
      </c>
      <c r="H1393" s="178">
        <f t="shared" ca="1" si="637"/>
        <v>3577224.5254342002</v>
      </c>
      <c r="I1393" s="178">
        <f t="shared" ca="1" si="637"/>
        <v>4348470.5813830616</v>
      </c>
      <c r="J1393" s="178">
        <f t="shared" ca="1" si="637"/>
        <v>5123582.5323492102</v>
      </c>
      <c r="K1393" s="178">
        <f t="shared" ca="1" si="637"/>
        <v>5902579.7562525328</v>
      </c>
      <c r="L1393" s="178">
        <f t="shared" ca="1" si="637"/>
        <v>6685481.7281453451</v>
      </c>
      <c r="M1393" s="178">
        <f t="shared" ca="1" si="637"/>
        <v>7472308.0206992757</v>
      </c>
      <c r="N1393" s="178">
        <f t="shared" ca="1" si="637"/>
        <v>8263078.304694579</v>
      </c>
      <c r="O1393" s="178">
        <f t="shared" ca="1" si="637"/>
        <v>9057812.349511914</v>
      </c>
      <c r="P1393" s="178">
        <f t="shared" ca="1" si="637"/>
        <v>9574714.3733898755</v>
      </c>
      <c r="Q1393" s="178">
        <f t="shared" ca="1" si="637"/>
        <v>10094207.384856196</v>
      </c>
      <c r="R1393" s="178">
        <f t="shared" ca="1" si="637"/>
        <v>10616304.371317338</v>
      </c>
      <c r="S1393" s="178">
        <f t="shared" ca="1" si="637"/>
        <v>11141018.385279538</v>
      </c>
      <c r="T1393" s="178">
        <f t="shared" ca="1" si="637"/>
        <v>11668362.544675132</v>
      </c>
      <c r="U1393" s="178">
        <f t="shared" ca="1" si="637"/>
        <v>12198350.033190504</v>
      </c>
      <c r="V1393" s="178">
        <f t="shared" ca="1" si="637"/>
        <v>12730994.100595675</v>
      </c>
      <c r="W1393" s="178">
        <f t="shared" ca="1" si="637"/>
        <v>13266308.063075561</v>
      </c>
      <c r="X1393" s="178">
        <f t="shared" ca="1" si="637"/>
        <v>14165207.559201963</v>
      </c>
      <c r="Y1393" s="178">
        <f t="shared" ca="1" si="637"/>
        <v>14575156.955336792</v>
      </c>
      <c r="Z1393" s="178">
        <f t="shared" ca="1" si="637"/>
        <v>14987161.235662773</v>
      </c>
      <c r="AA1393" s="178">
        <f t="shared" ca="1" si="637"/>
        <v>17336512.224160817</v>
      </c>
      <c r="AB1393" s="178">
        <f t="shared" ca="1" si="637"/>
        <v>17762357.884280406</v>
      </c>
      <c r="AC1393" s="178">
        <f t="shared" ca="1" si="637"/>
        <v>18190338.109112374</v>
      </c>
      <c r="AD1393" s="178">
        <f t="shared" ca="1" si="637"/>
        <v>0</v>
      </c>
      <c r="AE1393" s="178">
        <f t="shared" ca="1" si="637"/>
        <v>0</v>
      </c>
      <c r="AF1393" s="178">
        <f t="shared" ca="1" si="637"/>
        <v>0</v>
      </c>
      <c r="AG1393" s="178">
        <f t="shared" ca="1" si="637"/>
        <v>0</v>
      </c>
      <c r="AH1393" s="178">
        <f t="shared" ca="1" si="637"/>
        <v>0</v>
      </c>
      <c r="AI1393" s="178">
        <f t="shared" ca="1" si="637"/>
        <v>0</v>
      </c>
      <c r="AJ1393" s="178">
        <f t="shared" ca="1" si="637"/>
        <v>0</v>
      </c>
      <c r="AK1393" s="178">
        <f t="shared" ca="1" si="637"/>
        <v>0</v>
      </c>
      <c r="AL1393" s="178">
        <f t="shared" ref="AL1393:BQ1393" ca="1" si="638">IF(AL17="","",AL1390+AL1391-AL1392)</f>
        <v>0</v>
      </c>
      <c r="AM1393" s="178">
        <f t="shared" ca="1" si="638"/>
        <v>0</v>
      </c>
      <c r="AN1393" s="178">
        <f t="shared" ca="1" si="638"/>
        <v>0</v>
      </c>
      <c r="AO1393" s="178">
        <f t="shared" ca="1" si="638"/>
        <v>0</v>
      </c>
      <c r="AP1393" s="178">
        <f t="shared" ca="1" si="638"/>
        <v>0</v>
      </c>
      <c r="AQ1393" s="178">
        <f t="shared" ca="1" si="638"/>
        <v>0</v>
      </c>
      <c r="AR1393" s="178">
        <f t="shared" ca="1" si="638"/>
        <v>0</v>
      </c>
      <c r="AS1393" s="178">
        <f t="shared" ca="1" si="638"/>
        <v>0</v>
      </c>
      <c r="AT1393" s="178">
        <f t="shared" ca="1" si="638"/>
        <v>0</v>
      </c>
      <c r="AU1393" s="178">
        <f t="shared" ca="1" si="638"/>
        <v>0</v>
      </c>
      <c r="AV1393" s="178">
        <f t="shared" ca="1" si="638"/>
        <v>0</v>
      </c>
      <c r="AW1393" s="178">
        <f t="shared" ca="1" si="638"/>
        <v>0</v>
      </c>
      <c r="AX1393" s="178">
        <f t="shared" ca="1" si="638"/>
        <v>0</v>
      </c>
      <c r="AY1393" s="178">
        <f t="shared" ca="1" si="638"/>
        <v>0</v>
      </c>
      <c r="AZ1393" s="178">
        <f t="shared" ca="1" si="638"/>
        <v>0</v>
      </c>
      <c r="BA1393" s="178">
        <f t="shared" ca="1" si="638"/>
        <v>0</v>
      </c>
      <c r="BB1393" s="178">
        <f t="shared" ca="1" si="638"/>
        <v>0</v>
      </c>
      <c r="BC1393" s="178">
        <f t="shared" ca="1" si="638"/>
        <v>0</v>
      </c>
      <c r="BD1393" s="178">
        <f t="shared" ca="1" si="638"/>
        <v>0</v>
      </c>
      <c r="BE1393" s="178">
        <f t="shared" ca="1" si="638"/>
        <v>0</v>
      </c>
      <c r="BF1393" s="178">
        <f t="shared" ca="1" si="638"/>
        <v>0</v>
      </c>
      <c r="BG1393" s="178">
        <f t="shared" ca="1" si="638"/>
        <v>0</v>
      </c>
      <c r="BH1393" s="178">
        <f t="shared" ca="1" si="638"/>
        <v>0</v>
      </c>
      <c r="BI1393" s="178">
        <f t="shared" ca="1" si="638"/>
        <v>0</v>
      </c>
      <c r="BJ1393" s="178">
        <f t="shared" ca="1" si="638"/>
        <v>0</v>
      </c>
      <c r="BK1393" s="178">
        <f t="shared" ca="1" si="638"/>
        <v>0</v>
      </c>
      <c r="BL1393" s="178">
        <f t="shared" ca="1" si="638"/>
        <v>0</v>
      </c>
      <c r="BM1393" s="178">
        <f t="shared" ca="1" si="638"/>
        <v>0</v>
      </c>
      <c r="BN1393" s="178">
        <f t="shared" ca="1" si="638"/>
        <v>0</v>
      </c>
      <c r="BO1393" s="178" t="str">
        <f t="shared" si="638"/>
        <v/>
      </c>
      <c r="BP1393" s="178" t="str">
        <f t="shared" si="638"/>
        <v/>
      </c>
      <c r="BQ1393" s="178" t="str">
        <f t="shared" si="638"/>
        <v/>
      </c>
      <c r="BR1393" s="178" t="str">
        <f t="shared" ref="BR1393:CI1393" si="639">IF(BR17="","",BR1390+BR1391-BR1392)</f>
        <v/>
      </c>
      <c r="BS1393" s="178" t="str">
        <f t="shared" si="639"/>
        <v/>
      </c>
      <c r="BT1393" s="178" t="str">
        <f t="shared" si="639"/>
        <v/>
      </c>
      <c r="BU1393" s="178" t="str">
        <f t="shared" si="639"/>
        <v/>
      </c>
      <c r="BV1393" s="178" t="str">
        <f t="shared" si="639"/>
        <v/>
      </c>
      <c r="BW1393" s="178" t="str">
        <f t="shared" si="639"/>
        <v/>
      </c>
      <c r="BX1393" s="178" t="str">
        <f t="shared" si="639"/>
        <v/>
      </c>
      <c r="BY1393" s="178" t="str">
        <f t="shared" si="639"/>
        <v/>
      </c>
      <c r="BZ1393" s="178" t="str">
        <f t="shared" si="639"/>
        <v/>
      </c>
      <c r="CA1393" s="178" t="str">
        <f t="shared" si="639"/>
        <v/>
      </c>
      <c r="CB1393" s="178" t="str">
        <f t="shared" si="639"/>
        <v/>
      </c>
      <c r="CC1393" s="178" t="str">
        <f t="shared" si="639"/>
        <v/>
      </c>
      <c r="CD1393" s="178" t="str">
        <f t="shared" si="639"/>
        <v/>
      </c>
      <c r="CE1393" s="178" t="str">
        <f t="shared" si="639"/>
        <v/>
      </c>
      <c r="CF1393" s="178" t="str">
        <f t="shared" si="639"/>
        <v/>
      </c>
      <c r="CG1393" s="178" t="str">
        <f t="shared" si="639"/>
        <v/>
      </c>
      <c r="CH1393" s="178" t="str">
        <f t="shared" si="639"/>
        <v/>
      </c>
      <c r="CI1393" s="178" t="str">
        <f t="shared" si="639"/>
        <v/>
      </c>
      <c r="CJ1393" s="154">
        <f ca="1">SUM(F1393:CI1393)</f>
        <v>244460540.01209271</v>
      </c>
      <c r="CK1393" s="50" t="s">
        <v>172</v>
      </c>
    </row>
    <row r="1394" spans="1:91" s="152" customFormat="1" ht="15" customHeight="1">
      <c r="A1394" s="29"/>
      <c r="B1394" s="172"/>
      <c r="C1394" s="120"/>
      <c r="F1394" s="178"/>
      <c r="G1394" s="178"/>
      <c r="H1394" s="178"/>
      <c r="I1394" s="178"/>
      <c r="J1394" s="178"/>
      <c r="K1394" s="178"/>
      <c r="L1394" s="178"/>
      <c r="M1394" s="178"/>
      <c r="N1394" s="178"/>
      <c r="O1394" s="178"/>
      <c r="P1394" s="178"/>
      <c r="Q1394" s="178"/>
      <c r="R1394" s="178"/>
      <c r="S1394" s="178"/>
      <c r="T1394" s="178"/>
      <c r="U1394" s="178"/>
      <c r="V1394" s="178"/>
      <c r="W1394" s="178"/>
      <c r="X1394" s="178"/>
      <c r="Y1394" s="178"/>
      <c r="Z1394" s="178"/>
      <c r="AA1394" s="178"/>
      <c r="AB1394" s="178"/>
      <c r="AC1394" s="178"/>
      <c r="AD1394" s="178"/>
      <c r="AE1394" s="178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78"/>
      <c r="AP1394" s="178"/>
      <c r="AQ1394" s="178"/>
      <c r="AR1394" s="178"/>
      <c r="AS1394" s="178"/>
      <c r="AT1394" s="178"/>
      <c r="AU1394" s="178"/>
      <c r="AV1394" s="178"/>
      <c r="AW1394" s="178"/>
      <c r="AX1394" s="178"/>
      <c r="AY1394" s="178"/>
      <c r="AZ1394" s="178"/>
      <c r="BA1394" s="178"/>
      <c r="BB1394" s="178"/>
      <c r="BC1394" s="178"/>
      <c r="BD1394" s="178"/>
      <c r="BE1394" s="178"/>
      <c r="BF1394" s="178"/>
      <c r="BG1394" s="178"/>
      <c r="BH1394" s="178"/>
      <c r="BI1394" s="178"/>
      <c r="BJ1394" s="178"/>
      <c r="BK1394" s="178"/>
      <c r="BL1394" s="178"/>
      <c r="BM1394" s="178"/>
      <c r="BN1394" s="178"/>
      <c r="BO1394" s="178"/>
      <c r="BP1394" s="178"/>
      <c r="BQ1394" s="178"/>
      <c r="BR1394" s="178"/>
      <c r="BS1394" s="178"/>
      <c r="BT1394" s="178"/>
      <c r="BU1394" s="178"/>
      <c r="BV1394" s="178"/>
      <c r="BW1394" s="178"/>
      <c r="BX1394" s="178"/>
      <c r="BY1394" s="178"/>
      <c r="BZ1394" s="178"/>
      <c r="CA1394" s="178"/>
      <c r="CB1394" s="178"/>
      <c r="CC1394" s="178"/>
      <c r="CD1394" s="178"/>
      <c r="CE1394" s="178"/>
      <c r="CF1394" s="178"/>
      <c r="CG1394" s="178"/>
      <c r="CH1394" s="178"/>
      <c r="CI1394" s="178"/>
      <c r="CJ1394" s="182"/>
      <c r="CK1394" s="50" t="s">
        <v>172</v>
      </c>
    </row>
    <row r="1395" spans="1:91" s="152" customFormat="1" ht="15" customHeight="1">
      <c r="A1395" s="29"/>
      <c r="B1395" s="172"/>
      <c r="C1395" s="120" t="s">
        <v>247</v>
      </c>
      <c r="F1395" s="178">
        <f t="shared" ref="F1395:AK1395" ca="1" si="640">IF(F17="","",IF($D$1380=1,IF($E$1382=1,F1393*($D$1383+($D$1385))/12/$G$9,F1393*($D$1384*+($D$1385))/12/$G$9+F1268),IF($E$1382=1,(F1390+F1393)/2*($D$1383+($D$1385))/12/$G$9,(F1390+F1393)/2*($D$1384+($D$1385)/12/$G$9+F1268))))</f>
        <v>6559.31433376736</v>
      </c>
      <c r="G1395" s="178">
        <f t="shared" ca="1" si="640"/>
        <v>14307.522473719016</v>
      </c>
      <c r="H1395" s="178">
        <f t="shared" ca="1" si="640"/>
        <v>16691.269453537156</v>
      </c>
      <c r="I1395" s="178">
        <f t="shared" ca="1" si="640"/>
        <v>19814.237767043156</v>
      </c>
      <c r="J1395" s="178">
        <f t="shared" ca="1" si="640"/>
        <v>23680.132784330675</v>
      </c>
      <c r="K1395" s="178">
        <f t="shared" ca="1" si="640"/>
        <v>27565.405721504358</v>
      </c>
      <c r="L1395" s="178">
        <f t="shared" ca="1" si="640"/>
        <v>31470.153710994691</v>
      </c>
      <c r="M1395" s="178">
        <f t="shared" ca="1" si="640"/>
        <v>35394.474372111545</v>
      </c>
      <c r="N1395" s="178">
        <f t="shared" ca="1" si="640"/>
        <v>39338.46581348464</v>
      </c>
      <c r="O1395" s="178">
        <f t="shared" ca="1" si="640"/>
        <v>43302.226635516228</v>
      </c>
      <c r="P1395" s="178">
        <f t="shared" ca="1" si="640"/>
        <v>46581.316807254479</v>
      </c>
      <c r="Q1395" s="178">
        <f t="shared" ca="1" si="640"/>
        <v>49172.304395615181</v>
      </c>
      <c r="R1395" s="178">
        <f t="shared" ca="1" si="640"/>
        <v>51776.27939043384</v>
      </c>
      <c r="S1395" s="178">
        <f t="shared" ca="1" si="640"/>
        <v>54393.30689149219</v>
      </c>
      <c r="T1395" s="178">
        <f t="shared" ca="1" si="640"/>
        <v>57023.452324886668</v>
      </c>
      <c r="U1395" s="178">
        <f t="shared" ca="1" si="640"/>
        <v>59666.781444664091</v>
      </c>
      <c r="V1395" s="178">
        <f t="shared" ca="1" si="640"/>
        <v>62323.360334465448</v>
      </c>
      <c r="W1395" s="178">
        <f t="shared" ca="1" si="640"/>
        <v>64993.255409178091</v>
      </c>
      <c r="X1395" s="178">
        <f t="shared" ca="1" si="640"/>
        <v>68578.789055693807</v>
      </c>
      <c r="Y1395" s="178">
        <f t="shared" ca="1" si="640"/>
        <v>71850.911286346891</v>
      </c>
      <c r="Z1395" s="178">
        <f t="shared" ca="1" si="640"/>
        <v>73905.795477498919</v>
      </c>
      <c r="AA1395" s="178">
        <f t="shared" ca="1" si="640"/>
        <v>80809.183649558967</v>
      </c>
      <c r="AB1395" s="178">
        <f t="shared" ca="1" si="640"/>
        <v>87747.175271103042</v>
      </c>
      <c r="AC1395" s="178">
        <f t="shared" ca="1" si="640"/>
        <v>89881.739983481952</v>
      </c>
      <c r="AD1395" s="178">
        <f t="shared" ca="1" si="640"/>
        <v>45475.845272780942</v>
      </c>
      <c r="AE1395" s="178">
        <f t="shared" ca="1" si="640"/>
        <v>0</v>
      </c>
      <c r="AF1395" s="178">
        <f t="shared" ca="1" si="640"/>
        <v>0</v>
      </c>
      <c r="AG1395" s="178">
        <f t="shared" ca="1" si="640"/>
        <v>0</v>
      </c>
      <c r="AH1395" s="178">
        <f t="shared" ca="1" si="640"/>
        <v>0</v>
      </c>
      <c r="AI1395" s="178">
        <f t="shared" ca="1" si="640"/>
        <v>0</v>
      </c>
      <c r="AJ1395" s="178">
        <f t="shared" ca="1" si="640"/>
        <v>0</v>
      </c>
      <c r="AK1395" s="178">
        <f t="shared" ca="1" si="640"/>
        <v>0</v>
      </c>
      <c r="AL1395" s="178">
        <f t="shared" ref="AL1395:BQ1395" ca="1" si="641">IF(AL17="","",IF($D$1380=1,IF($E$1382=1,AL1393*($D$1383+($D$1385))/12/$G$9,AL1393*($D$1384*+($D$1385))/12/$G$9+AL1268),IF($E$1382=1,(AL1390+AL1393)/2*($D$1383+($D$1385))/12/$G$9,(AL1390+AL1393)/2*($D$1384+($D$1385)/12/$G$9+AL1268))))</f>
        <v>0</v>
      </c>
      <c r="AM1395" s="178">
        <f t="shared" ca="1" si="641"/>
        <v>0</v>
      </c>
      <c r="AN1395" s="178">
        <f t="shared" ca="1" si="641"/>
        <v>0</v>
      </c>
      <c r="AO1395" s="178">
        <f t="shared" ca="1" si="641"/>
        <v>0</v>
      </c>
      <c r="AP1395" s="178">
        <f t="shared" ca="1" si="641"/>
        <v>0</v>
      </c>
      <c r="AQ1395" s="178">
        <f t="shared" ca="1" si="641"/>
        <v>0</v>
      </c>
      <c r="AR1395" s="178">
        <f t="shared" ca="1" si="641"/>
        <v>0</v>
      </c>
      <c r="AS1395" s="178">
        <f t="shared" ca="1" si="641"/>
        <v>0</v>
      </c>
      <c r="AT1395" s="178">
        <f t="shared" ca="1" si="641"/>
        <v>0</v>
      </c>
      <c r="AU1395" s="178">
        <f t="shared" ca="1" si="641"/>
        <v>0</v>
      </c>
      <c r="AV1395" s="178">
        <f t="shared" ca="1" si="641"/>
        <v>0</v>
      </c>
      <c r="AW1395" s="178">
        <f t="shared" ca="1" si="641"/>
        <v>0</v>
      </c>
      <c r="AX1395" s="178">
        <f t="shared" ca="1" si="641"/>
        <v>0</v>
      </c>
      <c r="AY1395" s="178">
        <f t="shared" ca="1" si="641"/>
        <v>0</v>
      </c>
      <c r="AZ1395" s="178">
        <f t="shared" ca="1" si="641"/>
        <v>0</v>
      </c>
      <c r="BA1395" s="178">
        <f t="shared" ca="1" si="641"/>
        <v>0</v>
      </c>
      <c r="BB1395" s="178">
        <f t="shared" ca="1" si="641"/>
        <v>0</v>
      </c>
      <c r="BC1395" s="178">
        <f t="shared" ca="1" si="641"/>
        <v>0</v>
      </c>
      <c r="BD1395" s="178">
        <f t="shared" ca="1" si="641"/>
        <v>0</v>
      </c>
      <c r="BE1395" s="178">
        <f t="shared" ca="1" si="641"/>
        <v>0</v>
      </c>
      <c r="BF1395" s="178">
        <f t="shared" ca="1" si="641"/>
        <v>0</v>
      </c>
      <c r="BG1395" s="178">
        <f t="shared" ca="1" si="641"/>
        <v>0</v>
      </c>
      <c r="BH1395" s="178">
        <f t="shared" ca="1" si="641"/>
        <v>0</v>
      </c>
      <c r="BI1395" s="178">
        <f t="shared" ca="1" si="641"/>
        <v>0</v>
      </c>
      <c r="BJ1395" s="178">
        <f t="shared" ca="1" si="641"/>
        <v>0</v>
      </c>
      <c r="BK1395" s="178">
        <f t="shared" ca="1" si="641"/>
        <v>0</v>
      </c>
      <c r="BL1395" s="178">
        <f t="shared" ca="1" si="641"/>
        <v>0</v>
      </c>
      <c r="BM1395" s="178">
        <f t="shared" ca="1" si="641"/>
        <v>0</v>
      </c>
      <c r="BN1395" s="178">
        <f t="shared" ca="1" si="641"/>
        <v>0</v>
      </c>
      <c r="BO1395" s="178" t="str">
        <f t="shared" si="641"/>
        <v/>
      </c>
      <c r="BP1395" s="178" t="str">
        <f t="shared" si="641"/>
        <v/>
      </c>
      <c r="BQ1395" s="178" t="str">
        <f t="shared" si="641"/>
        <v/>
      </c>
      <c r="BR1395" s="178" t="str">
        <f t="shared" ref="BR1395:CI1395" si="642">IF(BR17="","",IF($D$1380=1,IF($E$1382=1,BR1393*($D$1383+($D$1385))/12/$G$9,BR1393*($D$1384*+($D$1385))/12/$G$9+BR1268),IF($E$1382=1,(BR1390+BR1393)/2*($D$1383+($D$1385))/12/$G$9,(BR1390+BR1393)/2*($D$1384+($D$1385)/12/$G$9+BR1268))))</f>
        <v/>
      </c>
      <c r="BS1395" s="178" t="str">
        <f t="shared" si="642"/>
        <v/>
      </c>
      <c r="BT1395" s="178" t="str">
        <f t="shared" si="642"/>
        <v/>
      </c>
      <c r="BU1395" s="178" t="str">
        <f t="shared" si="642"/>
        <v/>
      </c>
      <c r="BV1395" s="178" t="str">
        <f t="shared" si="642"/>
        <v/>
      </c>
      <c r="BW1395" s="178" t="str">
        <f t="shared" si="642"/>
        <v/>
      </c>
      <c r="BX1395" s="178" t="str">
        <f t="shared" si="642"/>
        <v/>
      </c>
      <c r="BY1395" s="178" t="str">
        <f t="shared" si="642"/>
        <v/>
      </c>
      <c r="BZ1395" s="178" t="str">
        <f t="shared" si="642"/>
        <v/>
      </c>
      <c r="CA1395" s="178" t="str">
        <f t="shared" si="642"/>
        <v/>
      </c>
      <c r="CB1395" s="178" t="str">
        <f t="shared" si="642"/>
        <v/>
      </c>
      <c r="CC1395" s="178" t="str">
        <f t="shared" si="642"/>
        <v/>
      </c>
      <c r="CD1395" s="178" t="str">
        <f t="shared" si="642"/>
        <v/>
      </c>
      <c r="CE1395" s="178" t="str">
        <f t="shared" si="642"/>
        <v/>
      </c>
      <c r="CF1395" s="178" t="str">
        <f t="shared" si="642"/>
        <v/>
      </c>
      <c r="CG1395" s="178" t="str">
        <f t="shared" si="642"/>
        <v/>
      </c>
      <c r="CH1395" s="178" t="str">
        <f t="shared" si="642"/>
        <v/>
      </c>
      <c r="CI1395" s="178" t="str">
        <f t="shared" si="642"/>
        <v/>
      </c>
      <c r="CJ1395" s="154">
        <f ca="1">SUM(F1395:CI1395)</f>
        <v>1222302.7000604633</v>
      </c>
      <c r="CK1395" s="50" t="s">
        <v>172</v>
      </c>
      <c r="CL1395" s="782"/>
    </row>
    <row r="1396" spans="1:91" s="152" customFormat="1" ht="15" customHeight="1">
      <c r="A1396" s="29"/>
      <c r="B1396" s="172"/>
      <c r="C1396" s="120" t="s">
        <v>254</v>
      </c>
      <c r="F1396" s="178">
        <f t="shared" ref="F1396:AK1396" ca="1" si="643">IF(F17="","",F1391*$D$1386)</f>
        <v>0</v>
      </c>
      <c r="G1396" s="178">
        <f t="shared" ca="1" si="643"/>
        <v>0</v>
      </c>
      <c r="H1396" s="178">
        <f t="shared" ca="1" si="643"/>
        <v>0</v>
      </c>
      <c r="I1396" s="178">
        <f t="shared" ca="1" si="643"/>
        <v>0</v>
      </c>
      <c r="J1396" s="178">
        <f t="shared" ca="1" si="643"/>
        <v>0</v>
      </c>
      <c r="K1396" s="178">
        <f t="shared" ca="1" si="643"/>
        <v>0</v>
      </c>
      <c r="L1396" s="178">
        <f t="shared" ca="1" si="643"/>
        <v>0</v>
      </c>
      <c r="M1396" s="178">
        <f t="shared" ca="1" si="643"/>
        <v>0</v>
      </c>
      <c r="N1396" s="178">
        <f t="shared" ca="1" si="643"/>
        <v>0</v>
      </c>
      <c r="O1396" s="178">
        <f t="shared" ca="1" si="643"/>
        <v>0</v>
      </c>
      <c r="P1396" s="178">
        <f t="shared" ca="1" si="643"/>
        <v>0</v>
      </c>
      <c r="Q1396" s="178">
        <f t="shared" ca="1" si="643"/>
        <v>0</v>
      </c>
      <c r="R1396" s="178">
        <f t="shared" ca="1" si="643"/>
        <v>0</v>
      </c>
      <c r="S1396" s="178">
        <f t="shared" ca="1" si="643"/>
        <v>0</v>
      </c>
      <c r="T1396" s="178">
        <f t="shared" ca="1" si="643"/>
        <v>0</v>
      </c>
      <c r="U1396" s="178">
        <f t="shared" ca="1" si="643"/>
        <v>0</v>
      </c>
      <c r="V1396" s="178">
        <f t="shared" ca="1" si="643"/>
        <v>0</v>
      </c>
      <c r="W1396" s="178">
        <f t="shared" ca="1" si="643"/>
        <v>0</v>
      </c>
      <c r="X1396" s="178">
        <f t="shared" ca="1" si="643"/>
        <v>0</v>
      </c>
      <c r="Y1396" s="178">
        <f t="shared" ca="1" si="643"/>
        <v>0</v>
      </c>
      <c r="Z1396" s="178">
        <f t="shared" ca="1" si="643"/>
        <v>0</v>
      </c>
      <c r="AA1396" s="178">
        <f t="shared" ca="1" si="643"/>
        <v>0</v>
      </c>
      <c r="AB1396" s="178">
        <f t="shared" ca="1" si="643"/>
        <v>0</v>
      </c>
      <c r="AC1396" s="178">
        <f t="shared" ca="1" si="643"/>
        <v>0</v>
      </c>
      <c r="AD1396" s="178">
        <f t="shared" ca="1" si="643"/>
        <v>0</v>
      </c>
      <c r="AE1396" s="178">
        <f t="shared" ca="1" si="643"/>
        <v>0</v>
      </c>
      <c r="AF1396" s="178">
        <f t="shared" ca="1" si="643"/>
        <v>0</v>
      </c>
      <c r="AG1396" s="178">
        <f t="shared" ca="1" si="643"/>
        <v>0</v>
      </c>
      <c r="AH1396" s="178">
        <f t="shared" ca="1" si="643"/>
        <v>0</v>
      </c>
      <c r="AI1396" s="178">
        <f t="shared" ca="1" si="643"/>
        <v>0</v>
      </c>
      <c r="AJ1396" s="178">
        <f t="shared" ca="1" si="643"/>
        <v>0</v>
      </c>
      <c r="AK1396" s="178">
        <f t="shared" ca="1" si="643"/>
        <v>0</v>
      </c>
      <c r="AL1396" s="178">
        <f t="shared" ref="AL1396:BQ1396" ca="1" si="644">IF(AL17="","",AL1391*$D$1386)</f>
        <v>0</v>
      </c>
      <c r="AM1396" s="178">
        <f t="shared" ca="1" si="644"/>
        <v>0</v>
      </c>
      <c r="AN1396" s="178">
        <f t="shared" ca="1" si="644"/>
        <v>0</v>
      </c>
      <c r="AO1396" s="178">
        <f t="shared" ca="1" si="644"/>
        <v>0</v>
      </c>
      <c r="AP1396" s="178">
        <f t="shared" ca="1" si="644"/>
        <v>0</v>
      </c>
      <c r="AQ1396" s="178">
        <f t="shared" ca="1" si="644"/>
        <v>0</v>
      </c>
      <c r="AR1396" s="178">
        <f t="shared" ca="1" si="644"/>
        <v>0</v>
      </c>
      <c r="AS1396" s="178">
        <f t="shared" ca="1" si="644"/>
        <v>0</v>
      </c>
      <c r="AT1396" s="178">
        <f t="shared" ca="1" si="644"/>
        <v>0</v>
      </c>
      <c r="AU1396" s="178">
        <f t="shared" ca="1" si="644"/>
        <v>0</v>
      </c>
      <c r="AV1396" s="178">
        <f t="shared" ca="1" si="644"/>
        <v>0</v>
      </c>
      <c r="AW1396" s="178">
        <f t="shared" ca="1" si="644"/>
        <v>0</v>
      </c>
      <c r="AX1396" s="178">
        <f t="shared" ca="1" si="644"/>
        <v>0</v>
      </c>
      <c r="AY1396" s="178">
        <f t="shared" ca="1" si="644"/>
        <v>0</v>
      </c>
      <c r="AZ1396" s="178">
        <f t="shared" ca="1" si="644"/>
        <v>0</v>
      </c>
      <c r="BA1396" s="178">
        <f t="shared" ca="1" si="644"/>
        <v>0</v>
      </c>
      <c r="BB1396" s="178">
        <f t="shared" ca="1" si="644"/>
        <v>0</v>
      </c>
      <c r="BC1396" s="178">
        <f t="shared" ca="1" si="644"/>
        <v>0</v>
      </c>
      <c r="BD1396" s="178">
        <f t="shared" ca="1" si="644"/>
        <v>0</v>
      </c>
      <c r="BE1396" s="178">
        <f t="shared" ca="1" si="644"/>
        <v>0</v>
      </c>
      <c r="BF1396" s="178">
        <f t="shared" ca="1" si="644"/>
        <v>0</v>
      </c>
      <c r="BG1396" s="178">
        <f t="shared" ca="1" si="644"/>
        <v>0</v>
      </c>
      <c r="BH1396" s="178">
        <f t="shared" ca="1" si="644"/>
        <v>0</v>
      </c>
      <c r="BI1396" s="178">
        <f t="shared" ca="1" si="644"/>
        <v>0</v>
      </c>
      <c r="BJ1396" s="178">
        <f t="shared" ca="1" si="644"/>
        <v>0</v>
      </c>
      <c r="BK1396" s="178">
        <f t="shared" ca="1" si="644"/>
        <v>0</v>
      </c>
      <c r="BL1396" s="178">
        <f t="shared" ca="1" si="644"/>
        <v>0</v>
      </c>
      <c r="BM1396" s="178">
        <f t="shared" ca="1" si="644"/>
        <v>0</v>
      </c>
      <c r="BN1396" s="178">
        <f t="shared" ca="1" si="644"/>
        <v>0</v>
      </c>
      <c r="BO1396" s="178" t="str">
        <f t="shared" si="644"/>
        <v/>
      </c>
      <c r="BP1396" s="178" t="str">
        <f t="shared" si="644"/>
        <v/>
      </c>
      <c r="BQ1396" s="178" t="str">
        <f t="shared" si="644"/>
        <v/>
      </c>
      <c r="BR1396" s="178" t="str">
        <f t="shared" ref="BR1396:CI1396" si="645">IF(BR17="","",BR1391*$D$1386)</f>
        <v/>
      </c>
      <c r="BS1396" s="178" t="str">
        <f t="shared" si="645"/>
        <v/>
      </c>
      <c r="BT1396" s="178" t="str">
        <f t="shared" si="645"/>
        <v/>
      </c>
      <c r="BU1396" s="178" t="str">
        <f t="shared" si="645"/>
        <v/>
      </c>
      <c r="BV1396" s="178" t="str">
        <f t="shared" si="645"/>
        <v/>
      </c>
      <c r="BW1396" s="178" t="str">
        <f t="shared" si="645"/>
        <v/>
      </c>
      <c r="BX1396" s="178" t="str">
        <f t="shared" si="645"/>
        <v/>
      </c>
      <c r="BY1396" s="178" t="str">
        <f t="shared" si="645"/>
        <v/>
      </c>
      <c r="BZ1396" s="178" t="str">
        <f t="shared" si="645"/>
        <v/>
      </c>
      <c r="CA1396" s="178" t="str">
        <f t="shared" si="645"/>
        <v/>
      </c>
      <c r="CB1396" s="178" t="str">
        <f t="shared" si="645"/>
        <v/>
      </c>
      <c r="CC1396" s="178" t="str">
        <f t="shared" si="645"/>
        <v/>
      </c>
      <c r="CD1396" s="178" t="str">
        <f t="shared" si="645"/>
        <v/>
      </c>
      <c r="CE1396" s="178" t="str">
        <f t="shared" si="645"/>
        <v/>
      </c>
      <c r="CF1396" s="178" t="str">
        <f t="shared" si="645"/>
        <v/>
      </c>
      <c r="CG1396" s="178" t="str">
        <f t="shared" si="645"/>
        <v/>
      </c>
      <c r="CH1396" s="178" t="str">
        <f t="shared" si="645"/>
        <v/>
      </c>
      <c r="CI1396" s="178" t="str">
        <f t="shared" si="645"/>
        <v/>
      </c>
      <c r="CJ1396" s="182"/>
      <c r="CK1396" s="50" t="s">
        <v>172</v>
      </c>
    </row>
    <row r="1397" spans="1:91" s="152" customFormat="1" ht="15" customHeight="1">
      <c r="A1397" s="29"/>
      <c r="B1397" s="172"/>
      <c r="C1397" s="120" t="s">
        <v>253</v>
      </c>
      <c r="F1397" s="178">
        <f t="shared" ref="F1397:AK1397" si="646">IF(F$17="","",IF($D$1387=0,0,($D1387-F1393)))</f>
        <v>0</v>
      </c>
      <c r="G1397" s="178">
        <f t="shared" si="646"/>
        <v>0</v>
      </c>
      <c r="H1397" s="178">
        <f t="shared" si="646"/>
        <v>0</v>
      </c>
      <c r="I1397" s="178">
        <f t="shared" si="646"/>
        <v>0</v>
      </c>
      <c r="J1397" s="178">
        <f t="shared" si="646"/>
        <v>0</v>
      </c>
      <c r="K1397" s="178">
        <f t="shared" si="646"/>
        <v>0</v>
      </c>
      <c r="L1397" s="178">
        <f t="shared" si="646"/>
        <v>0</v>
      </c>
      <c r="M1397" s="178">
        <f t="shared" si="646"/>
        <v>0</v>
      </c>
      <c r="N1397" s="178">
        <f t="shared" si="646"/>
        <v>0</v>
      </c>
      <c r="O1397" s="178">
        <f t="shared" si="646"/>
        <v>0</v>
      </c>
      <c r="P1397" s="178">
        <f t="shared" si="646"/>
        <v>0</v>
      </c>
      <c r="Q1397" s="178">
        <f t="shared" si="646"/>
        <v>0</v>
      </c>
      <c r="R1397" s="178">
        <f t="shared" si="646"/>
        <v>0</v>
      </c>
      <c r="S1397" s="178">
        <f t="shared" si="646"/>
        <v>0</v>
      </c>
      <c r="T1397" s="178">
        <f t="shared" si="646"/>
        <v>0</v>
      </c>
      <c r="U1397" s="178">
        <f t="shared" si="646"/>
        <v>0</v>
      </c>
      <c r="V1397" s="178">
        <f t="shared" si="646"/>
        <v>0</v>
      </c>
      <c r="W1397" s="178">
        <f t="shared" si="646"/>
        <v>0</v>
      </c>
      <c r="X1397" s="178">
        <f t="shared" si="646"/>
        <v>0</v>
      </c>
      <c r="Y1397" s="178">
        <f t="shared" si="646"/>
        <v>0</v>
      </c>
      <c r="Z1397" s="178">
        <f t="shared" si="646"/>
        <v>0</v>
      </c>
      <c r="AA1397" s="178">
        <f t="shared" si="646"/>
        <v>0</v>
      </c>
      <c r="AB1397" s="178">
        <f t="shared" si="646"/>
        <v>0</v>
      </c>
      <c r="AC1397" s="178">
        <f t="shared" si="646"/>
        <v>0</v>
      </c>
      <c r="AD1397" s="178">
        <f t="shared" si="646"/>
        <v>0</v>
      </c>
      <c r="AE1397" s="178">
        <f t="shared" si="646"/>
        <v>0</v>
      </c>
      <c r="AF1397" s="178">
        <f t="shared" si="646"/>
        <v>0</v>
      </c>
      <c r="AG1397" s="178">
        <f t="shared" si="646"/>
        <v>0</v>
      </c>
      <c r="AH1397" s="178">
        <f t="shared" si="646"/>
        <v>0</v>
      </c>
      <c r="AI1397" s="178">
        <f t="shared" si="646"/>
        <v>0</v>
      </c>
      <c r="AJ1397" s="178">
        <f t="shared" si="646"/>
        <v>0</v>
      </c>
      <c r="AK1397" s="178">
        <f t="shared" si="646"/>
        <v>0</v>
      </c>
      <c r="AL1397" s="178">
        <f t="shared" ref="AL1397:BQ1397" si="647">IF(AL$17="","",IF($D$1387=0,0,($D1387-AL1393)))</f>
        <v>0</v>
      </c>
      <c r="AM1397" s="178">
        <f t="shared" si="647"/>
        <v>0</v>
      </c>
      <c r="AN1397" s="178">
        <f t="shared" si="647"/>
        <v>0</v>
      </c>
      <c r="AO1397" s="178">
        <f t="shared" si="647"/>
        <v>0</v>
      </c>
      <c r="AP1397" s="178">
        <f t="shared" si="647"/>
        <v>0</v>
      </c>
      <c r="AQ1397" s="178">
        <f t="shared" si="647"/>
        <v>0</v>
      </c>
      <c r="AR1397" s="178">
        <f t="shared" si="647"/>
        <v>0</v>
      </c>
      <c r="AS1397" s="178">
        <f t="shared" si="647"/>
        <v>0</v>
      </c>
      <c r="AT1397" s="178">
        <f t="shared" si="647"/>
        <v>0</v>
      </c>
      <c r="AU1397" s="178">
        <f t="shared" si="647"/>
        <v>0</v>
      </c>
      <c r="AV1397" s="178">
        <f t="shared" si="647"/>
        <v>0</v>
      </c>
      <c r="AW1397" s="178">
        <f t="shared" si="647"/>
        <v>0</v>
      </c>
      <c r="AX1397" s="178">
        <f t="shared" si="647"/>
        <v>0</v>
      </c>
      <c r="AY1397" s="178">
        <f t="shared" si="647"/>
        <v>0</v>
      </c>
      <c r="AZ1397" s="178">
        <f t="shared" si="647"/>
        <v>0</v>
      </c>
      <c r="BA1397" s="178">
        <f t="shared" si="647"/>
        <v>0</v>
      </c>
      <c r="BB1397" s="178">
        <f t="shared" si="647"/>
        <v>0</v>
      </c>
      <c r="BC1397" s="178">
        <f t="shared" si="647"/>
        <v>0</v>
      </c>
      <c r="BD1397" s="178">
        <f t="shared" si="647"/>
        <v>0</v>
      </c>
      <c r="BE1397" s="178">
        <f t="shared" si="647"/>
        <v>0</v>
      </c>
      <c r="BF1397" s="178">
        <f t="shared" si="647"/>
        <v>0</v>
      </c>
      <c r="BG1397" s="178">
        <f t="shared" si="647"/>
        <v>0</v>
      </c>
      <c r="BH1397" s="178">
        <f t="shared" si="647"/>
        <v>0</v>
      </c>
      <c r="BI1397" s="178">
        <f t="shared" si="647"/>
        <v>0</v>
      </c>
      <c r="BJ1397" s="178">
        <f t="shared" si="647"/>
        <v>0</v>
      </c>
      <c r="BK1397" s="178">
        <f t="shared" si="647"/>
        <v>0</v>
      </c>
      <c r="BL1397" s="178">
        <f t="shared" si="647"/>
        <v>0</v>
      </c>
      <c r="BM1397" s="178">
        <f t="shared" si="647"/>
        <v>0</v>
      </c>
      <c r="BN1397" s="178">
        <f t="shared" si="647"/>
        <v>0</v>
      </c>
      <c r="BO1397" s="178" t="str">
        <f t="shared" si="647"/>
        <v/>
      </c>
      <c r="BP1397" s="178" t="str">
        <f t="shared" si="647"/>
        <v/>
      </c>
      <c r="BQ1397" s="178" t="str">
        <f t="shared" si="647"/>
        <v/>
      </c>
      <c r="BR1397" s="178" t="str">
        <f t="shared" ref="BR1397:CI1397" si="648">IF(BR$17="","",IF($D$1387=0,0,($D1387-BR1393)))</f>
        <v/>
      </c>
      <c r="BS1397" s="178" t="str">
        <f t="shared" si="648"/>
        <v/>
      </c>
      <c r="BT1397" s="178" t="str">
        <f t="shared" si="648"/>
        <v/>
      </c>
      <c r="BU1397" s="178" t="str">
        <f t="shared" si="648"/>
        <v/>
      </c>
      <c r="BV1397" s="178" t="str">
        <f t="shared" si="648"/>
        <v/>
      </c>
      <c r="BW1397" s="178" t="str">
        <f t="shared" si="648"/>
        <v/>
      </c>
      <c r="BX1397" s="178" t="str">
        <f t="shared" si="648"/>
        <v/>
      </c>
      <c r="BY1397" s="178" t="str">
        <f t="shared" si="648"/>
        <v/>
      </c>
      <c r="BZ1397" s="178" t="str">
        <f t="shared" si="648"/>
        <v/>
      </c>
      <c r="CA1397" s="178" t="str">
        <f t="shared" si="648"/>
        <v/>
      </c>
      <c r="CB1397" s="178" t="str">
        <f t="shared" si="648"/>
        <v/>
      </c>
      <c r="CC1397" s="178" t="str">
        <f t="shared" si="648"/>
        <v/>
      </c>
      <c r="CD1397" s="178" t="str">
        <f t="shared" si="648"/>
        <v/>
      </c>
      <c r="CE1397" s="178" t="str">
        <f t="shared" si="648"/>
        <v/>
      </c>
      <c r="CF1397" s="178" t="str">
        <f t="shared" si="648"/>
        <v/>
      </c>
      <c r="CG1397" s="178" t="str">
        <f t="shared" si="648"/>
        <v/>
      </c>
      <c r="CH1397" s="178" t="str">
        <f t="shared" si="648"/>
        <v/>
      </c>
      <c r="CI1397" s="178" t="str">
        <f t="shared" si="648"/>
        <v/>
      </c>
      <c r="CJ1397" s="182"/>
      <c r="CK1397" s="50" t="s">
        <v>172</v>
      </c>
    </row>
    <row r="1398" spans="1:91" s="152" customFormat="1" ht="15" customHeight="1">
      <c r="A1398" s="29"/>
      <c r="B1398" s="172"/>
      <c r="C1398" s="125" t="s">
        <v>245</v>
      </c>
      <c r="D1398" s="181"/>
      <c r="E1398" s="181"/>
      <c r="F1398" s="180">
        <f t="shared" ref="F1398:AK1398" si="649">IF(F17="","",F1397*$D$1388)</f>
        <v>0</v>
      </c>
      <c r="G1398" s="180">
        <f t="shared" si="649"/>
        <v>0</v>
      </c>
      <c r="H1398" s="180">
        <f t="shared" si="649"/>
        <v>0</v>
      </c>
      <c r="I1398" s="180">
        <f t="shared" si="649"/>
        <v>0</v>
      </c>
      <c r="J1398" s="180">
        <f t="shared" si="649"/>
        <v>0</v>
      </c>
      <c r="K1398" s="180">
        <f t="shared" si="649"/>
        <v>0</v>
      </c>
      <c r="L1398" s="180">
        <f t="shared" si="649"/>
        <v>0</v>
      </c>
      <c r="M1398" s="180">
        <f t="shared" si="649"/>
        <v>0</v>
      </c>
      <c r="N1398" s="180">
        <f t="shared" si="649"/>
        <v>0</v>
      </c>
      <c r="O1398" s="180">
        <f t="shared" si="649"/>
        <v>0</v>
      </c>
      <c r="P1398" s="180">
        <f t="shared" si="649"/>
        <v>0</v>
      </c>
      <c r="Q1398" s="180">
        <f t="shared" si="649"/>
        <v>0</v>
      </c>
      <c r="R1398" s="180">
        <f t="shared" si="649"/>
        <v>0</v>
      </c>
      <c r="S1398" s="180">
        <f t="shared" si="649"/>
        <v>0</v>
      </c>
      <c r="T1398" s="180">
        <f t="shared" si="649"/>
        <v>0</v>
      </c>
      <c r="U1398" s="180">
        <f t="shared" si="649"/>
        <v>0</v>
      </c>
      <c r="V1398" s="180">
        <f t="shared" si="649"/>
        <v>0</v>
      </c>
      <c r="W1398" s="180">
        <f t="shared" si="649"/>
        <v>0</v>
      </c>
      <c r="X1398" s="180">
        <f t="shared" si="649"/>
        <v>0</v>
      </c>
      <c r="Y1398" s="180">
        <f t="shared" si="649"/>
        <v>0</v>
      </c>
      <c r="Z1398" s="180">
        <f t="shared" si="649"/>
        <v>0</v>
      </c>
      <c r="AA1398" s="180">
        <f t="shared" si="649"/>
        <v>0</v>
      </c>
      <c r="AB1398" s="180">
        <f t="shared" si="649"/>
        <v>0</v>
      </c>
      <c r="AC1398" s="180">
        <f t="shared" si="649"/>
        <v>0</v>
      </c>
      <c r="AD1398" s="180">
        <f t="shared" si="649"/>
        <v>0</v>
      </c>
      <c r="AE1398" s="180">
        <f t="shared" si="649"/>
        <v>0</v>
      </c>
      <c r="AF1398" s="180">
        <f t="shared" si="649"/>
        <v>0</v>
      </c>
      <c r="AG1398" s="180">
        <f t="shared" si="649"/>
        <v>0</v>
      </c>
      <c r="AH1398" s="180">
        <f t="shared" si="649"/>
        <v>0</v>
      </c>
      <c r="AI1398" s="180">
        <f t="shared" si="649"/>
        <v>0</v>
      </c>
      <c r="AJ1398" s="180">
        <f t="shared" si="649"/>
        <v>0</v>
      </c>
      <c r="AK1398" s="180">
        <f t="shared" si="649"/>
        <v>0</v>
      </c>
      <c r="AL1398" s="180">
        <f t="shared" ref="AL1398:BQ1398" si="650">IF(AL17="","",AL1397*$D$1388)</f>
        <v>0</v>
      </c>
      <c r="AM1398" s="180">
        <f t="shared" si="650"/>
        <v>0</v>
      </c>
      <c r="AN1398" s="180">
        <f t="shared" si="650"/>
        <v>0</v>
      </c>
      <c r="AO1398" s="180">
        <f t="shared" si="650"/>
        <v>0</v>
      </c>
      <c r="AP1398" s="180">
        <f t="shared" si="650"/>
        <v>0</v>
      </c>
      <c r="AQ1398" s="180">
        <f t="shared" si="650"/>
        <v>0</v>
      </c>
      <c r="AR1398" s="180">
        <f t="shared" si="650"/>
        <v>0</v>
      </c>
      <c r="AS1398" s="180">
        <f t="shared" si="650"/>
        <v>0</v>
      </c>
      <c r="AT1398" s="180">
        <f t="shared" si="650"/>
        <v>0</v>
      </c>
      <c r="AU1398" s="180">
        <f t="shared" si="650"/>
        <v>0</v>
      </c>
      <c r="AV1398" s="180">
        <f t="shared" si="650"/>
        <v>0</v>
      </c>
      <c r="AW1398" s="180">
        <f t="shared" si="650"/>
        <v>0</v>
      </c>
      <c r="AX1398" s="180">
        <f t="shared" si="650"/>
        <v>0</v>
      </c>
      <c r="AY1398" s="180">
        <f t="shared" si="650"/>
        <v>0</v>
      </c>
      <c r="AZ1398" s="180">
        <f t="shared" si="650"/>
        <v>0</v>
      </c>
      <c r="BA1398" s="180">
        <f t="shared" si="650"/>
        <v>0</v>
      </c>
      <c r="BB1398" s="180">
        <f t="shared" si="650"/>
        <v>0</v>
      </c>
      <c r="BC1398" s="180">
        <f t="shared" si="650"/>
        <v>0</v>
      </c>
      <c r="BD1398" s="180">
        <f t="shared" si="650"/>
        <v>0</v>
      </c>
      <c r="BE1398" s="180">
        <f t="shared" si="650"/>
        <v>0</v>
      </c>
      <c r="BF1398" s="180">
        <f t="shared" si="650"/>
        <v>0</v>
      </c>
      <c r="BG1398" s="180">
        <f t="shared" si="650"/>
        <v>0</v>
      </c>
      <c r="BH1398" s="180">
        <f t="shared" si="650"/>
        <v>0</v>
      </c>
      <c r="BI1398" s="180">
        <f t="shared" si="650"/>
        <v>0</v>
      </c>
      <c r="BJ1398" s="180">
        <f t="shared" si="650"/>
        <v>0</v>
      </c>
      <c r="BK1398" s="180">
        <f t="shared" si="650"/>
        <v>0</v>
      </c>
      <c r="BL1398" s="180">
        <f t="shared" si="650"/>
        <v>0</v>
      </c>
      <c r="BM1398" s="180">
        <f t="shared" si="650"/>
        <v>0</v>
      </c>
      <c r="BN1398" s="180">
        <f t="shared" si="650"/>
        <v>0</v>
      </c>
      <c r="BO1398" s="180" t="str">
        <f t="shared" si="650"/>
        <v/>
      </c>
      <c r="BP1398" s="180" t="str">
        <f t="shared" si="650"/>
        <v/>
      </c>
      <c r="BQ1398" s="180" t="str">
        <f t="shared" si="650"/>
        <v/>
      </c>
      <c r="BR1398" s="180" t="str">
        <f t="shared" ref="BR1398:CI1398" si="651">IF(BR17="","",BR1397*$D$1388)</f>
        <v/>
      </c>
      <c r="BS1398" s="180" t="str">
        <f t="shared" si="651"/>
        <v/>
      </c>
      <c r="BT1398" s="180" t="str">
        <f t="shared" si="651"/>
        <v/>
      </c>
      <c r="BU1398" s="180" t="str">
        <f t="shared" si="651"/>
        <v/>
      </c>
      <c r="BV1398" s="180" t="str">
        <f t="shared" si="651"/>
        <v/>
      </c>
      <c r="BW1398" s="180" t="str">
        <f t="shared" si="651"/>
        <v/>
      </c>
      <c r="BX1398" s="180" t="str">
        <f t="shared" si="651"/>
        <v/>
      </c>
      <c r="BY1398" s="180" t="str">
        <f t="shared" si="651"/>
        <v/>
      </c>
      <c r="BZ1398" s="180" t="str">
        <f t="shared" si="651"/>
        <v/>
      </c>
      <c r="CA1398" s="180" t="str">
        <f t="shared" si="651"/>
        <v/>
      </c>
      <c r="CB1398" s="180" t="str">
        <f t="shared" si="651"/>
        <v/>
      </c>
      <c r="CC1398" s="180" t="str">
        <f t="shared" si="651"/>
        <v/>
      </c>
      <c r="CD1398" s="180" t="str">
        <f t="shared" si="651"/>
        <v/>
      </c>
      <c r="CE1398" s="180" t="str">
        <f t="shared" si="651"/>
        <v/>
      </c>
      <c r="CF1398" s="180" t="str">
        <f t="shared" si="651"/>
        <v/>
      </c>
      <c r="CG1398" s="180" t="str">
        <f t="shared" si="651"/>
        <v/>
      </c>
      <c r="CH1398" s="180" t="str">
        <f t="shared" si="651"/>
        <v/>
      </c>
      <c r="CI1398" s="180" t="str">
        <f t="shared" si="651"/>
        <v/>
      </c>
      <c r="CJ1398" s="179"/>
      <c r="CK1398" s="50" t="s">
        <v>172</v>
      </c>
    </row>
    <row r="1399" spans="1:91" s="152" customFormat="1" ht="15" customHeight="1">
      <c r="A1399" s="29"/>
      <c r="B1399" s="172"/>
      <c r="C1399" s="120" t="str">
        <f>"Total " &amp;C1378&amp; " Service Cost"</f>
        <v>Total Construction Loan Service Cost</v>
      </c>
      <c r="F1399" s="178">
        <f t="shared" ref="F1399:AK1399" ca="1" si="652">IF(F17="","",F1392+F1395+F1396+F1398)</f>
        <v>6559.31433376736</v>
      </c>
      <c r="G1399" s="178">
        <f t="shared" ca="1" si="652"/>
        <v>14307.522473719016</v>
      </c>
      <c r="H1399" s="178">
        <f t="shared" ca="1" si="652"/>
        <v>16691.269453537156</v>
      </c>
      <c r="I1399" s="178">
        <f t="shared" ca="1" si="652"/>
        <v>19814.237767043156</v>
      </c>
      <c r="J1399" s="178">
        <f t="shared" ca="1" si="652"/>
        <v>23680.132784330675</v>
      </c>
      <c r="K1399" s="178">
        <f t="shared" ca="1" si="652"/>
        <v>27565.405721504358</v>
      </c>
      <c r="L1399" s="178">
        <f t="shared" ca="1" si="652"/>
        <v>31470.153710994691</v>
      </c>
      <c r="M1399" s="178">
        <f t="shared" ca="1" si="652"/>
        <v>35394.474372111545</v>
      </c>
      <c r="N1399" s="178">
        <f t="shared" ca="1" si="652"/>
        <v>39338.46581348464</v>
      </c>
      <c r="O1399" s="178">
        <f t="shared" ca="1" si="652"/>
        <v>43302.226635516228</v>
      </c>
      <c r="P1399" s="178">
        <f t="shared" ca="1" si="652"/>
        <v>46581.316807254479</v>
      </c>
      <c r="Q1399" s="178">
        <f t="shared" ca="1" si="652"/>
        <v>49172.304395615181</v>
      </c>
      <c r="R1399" s="178">
        <f t="shared" ca="1" si="652"/>
        <v>51776.27939043384</v>
      </c>
      <c r="S1399" s="178">
        <f t="shared" ca="1" si="652"/>
        <v>54393.30689149219</v>
      </c>
      <c r="T1399" s="178">
        <f t="shared" ca="1" si="652"/>
        <v>57023.452324886668</v>
      </c>
      <c r="U1399" s="178">
        <f t="shared" ca="1" si="652"/>
        <v>59666.781444664091</v>
      </c>
      <c r="V1399" s="178">
        <f t="shared" ca="1" si="652"/>
        <v>62323.360334465448</v>
      </c>
      <c r="W1399" s="178">
        <f t="shared" ca="1" si="652"/>
        <v>64993.255409178091</v>
      </c>
      <c r="X1399" s="178">
        <f t="shared" ca="1" si="652"/>
        <v>68578.789055693807</v>
      </c>
      <c r="Y1399" s="178">
        <f t="shared" ca="1" si="652"/>
        <v>71850.911286346891</v>
      </c>
      <c r="Z1399" s="178">
        <f t="shared" ca="1" si="652"/>
        <v>73905.795477498919</v>
      </c>
      <c r="AA1399" s="178">
        <f t="shared" ca="1" si="652"/>
        <v>80809.183649558967</v>
      </c>
      <c r="AB1399" s="178">
        <f t="shared" ca="1" si="652"/>
        <v>87747.175271103042</v>
      </c>
      <c r="AC1399" s="178">
        <f t="shared" ca="1" si="652"/>
        <v>89881.739983481952</v>
      </c>
      <c r="AD1399" s="178">
        <f t="shared" ca="1" si="652"/>
        <v>21426944.964506418</v>
      </c>
      <c r="AE1399" s="178">
        <f t="shared" ca="1" si="652"/>
        <v>0</v>
      </c>
      <c r="AF1399" s="178">
        <f t="shared" ca="1" si="652"/>
        <v>0</v>
      </c>
      <c r="AG1399" s="178">
        <f t="shared" ca="1" si="652"/>
        <v>0</v>
      </c>
      <c r="AH1399" s="178">
        <f t="shared" ca="1" si="652"/>
        <v>0</v>
      </c>
      <c r="AI1399" s="178">
        <f t="shared" ca="1" si="652"/>
        <v>0</v>
      </c>
      <c r="AJ1399" s="178">
        <f t="shared" ca="1" si="652"/>
        <v>0</v>
      </c>
      <c r="AK1399" s="178">
        <f t="shared" ca="1" si="652"/>
        <v>0</v>
      </c>
      <c r="AL1399" s="178">
        <f t="shared" ref="AL1399:BQ1399" ca="1" si="653">IF(AL17="","",AL1392+AL1395+AL1396+AL1398)</f>
        <v>0</v>
      </c>
      <c r="AM1399" s="178">
        <f t="shared" ca="1" si="653"/>
        <v>0</v>
      </c>
      <c r="AN1399" s="178">
        <f t="shared" ca="1" si="653"/>
        <v>0</v>
      </c>
      <c r="AO1399" s="178">
        <f t="shared" ca="1" si="653"/>
        <v>0</v>
      </c>
      <c r="AP1399" s="178">
        <f t="shared" ca="1" si="653"/>
        <v>0</v>
      </c>
      <c r="AQ1399" s="178">
        <f t="shared" ca="1" si="653"/>
        <v>0</v>
      </c>
      <c r="AR1399" s="178">
        <f t="shared" ca="1" si="653"/>
        <v>0</v>
      </c>
      <c r="AS1399" s="178">
        <f t="shared" ca="1" si="653"/>
        <v>0</v>
      </c>
      <c r="AT1399" s="178">
        <f t="shared" ca="1" si="653"/>
        <v>0</v>
      </c>
      <c r="AU1399" s="178">
        <f t="shared" ca="1" si="653"/>
        <v>0</v>
      </c>
      <c r="AV1399" s="178">
        <f t="shared" ca="1" si="653"/>
        <v>0</v>
      </c>
      <c r="AW1399" s="178">
        <f t="shared" ca="1" si="653"/>
        <v>0</v>
      </c>
      <c r="AX1399" s="178">
        <f t="shared" ca="1" si="653"/>
        <v>0</v>
      </c>
      <c r="AY1399" s="178">
        <f t="shared" ca="1" si="653"/>
        <v>0</v>
      </c>
      <c r="AZ1399" s="178">
        <f t="shared" ca="1" si="653"/>
        <v>0</v>
      </c>
      <c r="BA1399" s="178">
        <f t="shared" ca="1" si="653"/>
        <v>0</v>
      </c>
      <c r="BB1399" s="178">
        <f t="shared" ca="1" si="653"/>
        <v>0</v>
      </c>
      <c r="BC1399" s="178">
        <f t="shared" ca="1" si="653"/>
        <v>0</v>
      </c>
      <c r="BD1399" s="178">
        <f t="shared" ca="1" si="653"/>
        <v>0</v>
      </c>
      <c r="BE1399" s="178">
        <f t="shared" ca="1" si="653"/>
        <v>0</v>
      </c>
      <c r="BF1399" s="178">
        <f t="shared" ca="1" si="653"/>
        <v>0</v>
      </c>
      <c r="BG1399" s="178">
        <f t="shared" ca="1" si="653"/>
        <v>0</v>
      </c>
      <c r="BH1399" s="178">
        <f t="shared" ca="1" si="653"/>
        <v>0</v>
      </c>
      <c r="BI1399" s="178">
        <f t="shared" ca="1" si="653"/>
        <v>0</v>
      </c>
      <c r="BJ1399" s="178">
        <f t="shared" ca="1" si="653"/>
        <v>0</v>
      </c>
      <c r="BK1399" s="178">
        <f t="shared" ca="1" si="653"/>
        <v>0</v>
      </c>
      <c r="BL1399" s="178">
        <f t="shared" ca="1" si="653"/>
        <v>0</v>
      </c>
      <c r="BM1399" s="178">
        <f t="shared" ca="1" si="653"/>
        <v>0</v>
      </c>
      <c r="BN1399" s="178">
        <f t="shared" ca="1" si="653"/>
        <v>0</v>
      </c>
      <c r="BO1399" s="178" t="str">
        <f t="shared" si="653"/>
        <v/>
      </c>
      <c r="BP1399" s="178" t="str">
        <f t="shared" si="653"/>
        <v/>
      </c>
      <c r="BQ1399" s="178" t="str">
        <f t="shared" si="653"/>
        <v/>
      </c>
      <c r="BR1399" s="178" t="str">
        <f t="shared" ref="BR1399:CI1399" si="654">IF(BR17="","",BR1392+BR1395+BR1396+BR1398)</f>
        <v/>
      </c>
      <c r="BS1399" s="178" t="str">
        <f t="shared" si="654"/>
        <v/>
      </c>
      <c r="BT1399" s="178" t="str">
        <f t="shared" si="654"/>
        <v/>
      </c>
      <c r="BU1399" s="178" t="str">
        <f t="shared" si="654"/>
        <v/>
      </c>
      <c r="BV1399" s="178" t="str">
        <f t="shared" si="654"/>
        <v/>
      </c>
      <c r="BW1399" s="178" t="str">
        <f t="shared" si="654"/>
        <v/>
      </c>
      <c r="BX1399" s="178" t="str">
        <f t="shared" si="654"/>
        <v/>
      </c>
      <c r="BY1399" s="178" t="str">
        <f t="shared" si="654"/>
        <v/>
      </c>
      <c r="BZ1399" s="178" t="str">
        <f t="shared" si="654"/>
        <v/>
      </c>
      <c r="CA1399" s="178" t="str">
        <f t="shared" si="654"/>
        <v/>
      </c>
      <c r="CB1399" s="178" t="str">
        <f t="shared" si="654"/>
        <v/>
      </c>
      <c r="CC1399" s="178" t="str">
        <f t="shared" si="654"/>
        <v/>
      </c>
      <c r="CD1399" s="178" t="str">
        <f t="shared" si="654"/>
        <v/>
      </c>
      <c r="CE1399" s="178" t="str">
        <f t="shared" si="654"/>
        <v/>
      </c>
      <c r="CF1399" s="178" t="str">
        <f t="shared" si="654"/>
        <v/>
      </c>
      <c r="CG1399" s="178" t="str">
        <f t="shared" si="654"/>
        <v/>
      </c>
      <c r="CH1399" s="178" t="str">
        <f t="shared" si="654"/>
        <v/>
      </c>
      <c r="CI1399" s="178" t="str">
        <f t="shared" si="654"/>
        <v/>
      </c>
      <c r="CJ1399" s="154">
        <f ca="1">SUM(F1399:CI1399)</f>
        <v>22603771.819294099</v>
      </c>
      <c r="CK1399" s="50" t="s">
        <v>172</v>
      </c>
    </row>
    <row r="1400" spans="1:91" s="152" customFormat="1" ht="15" customHeight="1">
      <c r="A1400" s="29"/>
      <c r="B1400" s="172"/>
      <c r="C1400" s="120"/>
      <c r="F1400" s="177"/>
      <c r="G1400" s="177"/>
      <c r="H1400" s="177"/>
      <c r="I1400" s="177"/>
      <c r="J1400" s="177"/>
      <c r="K1400" s="177"/>
      <c r="L1400" s="177"/>
      <c r="M1400" s="177"/>
      <c r="N1400" s="177"/>
      <c r="O1400" s="177"/>
      <c r="P1400" s="177"/>
      <c r="Q1400" s="177"/>
      <c r="R1400" s="177"/>
      <c r="S1400" s="177"/>
      <c r="T1400" s="177"/>
      <c r="U1400" s="177"/>
      <c r="V1400" s="177"/>
      <c r="W1400" s="177"/>
      <c r="X1400" s="177"/>
      <c r="Y1400" s="177"/>
      <c r="Z1400" s="177"/>
      <c r="AA1400" s="177"/>
      <c r="AB1400" s="177"/>
      <c r="AC1400" s="177"/>
      <c r="AD1400" s="177"/>
      <c r="AE1400" s="177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77"/>
      <c r="AP1400" s="177"/>
      <c r="AQ1400" s="177"/>
      <c r="AR1400" s="177"/>
      <c r="AS1400" s="177"/>
      <c r="AT1400" s="177"/>
      <c r="AU1400" s="177"/>
      <c r="AV1400" s="177"/>
      <c r="AW1400" s="177"/>
      <c r="AX1400" s="177"/>
      <c r="AY1400" s="177"/>
      <c r="AZ1400" s="177"/>
      <c r="BA1400" s="177"/>
      <c r="BB1400" s="177"/>
      <c r="BC1400" s="177"/>
      <c r="BD1400" s="177"/>
      <c r="BE1400" s="177"/>
      <c r="BF1400" s="177"/>
      <c r="BG1400" s="177"/>
      <c r="BH1400" s="177"/>
      <c r="BI1400" s="177"/>
      <c r="BJ1400" s="177"/>
      <c r="BK1400" s="177"/>
      <c r="BL1400" s="177"/>
      <c r="BM1400" s="177"/>
      <c r="BN1400" s="177"/>
      <c r="BO1400" s="177"/>
      <c r="BP1400" s="177"/>
      <c r="BQ1400" s="177"/>
      <c r="BR1400" s="177"/>
      <c r="BS1400" s="177"/>
      <c r="BT1400" s="177"/>
      <c r="BU1400" s="177"/>
      <c r="BV1400" s="177"/>
      <c r="BW1400" s="177"/>
      <c r="BX1400" s="177"/>
      <c r="BY1400" s="177"/>
      <c r="BZ1400" s="177"/>
      <c r="CA1400" s="177"/>
      <c r="CB1400" s="177"/>
      <c r="CC1400" s="177"/>
      <c r="CD1400" s="177"/>
      <c r="CE1400" s="177"/>
      <c r="CF1400" s="177"/>
      <c r="CG1400" s="177"/>
      <c r="CH1400" s="177"/>
      <c r="CI1400" s="177"/>
      <c r="CK1400" s="50" t="s">
        <v>172</v>
      </c>
    </row>
    <row r="1401" spans="1:91" s="152" customFormat="1" ht="15" customHeight="1">
      <c r="B1401" s="172"/>
      <c r="F1401" s="150"/>
      <c r="G1401" s="150"/>
      <c r="H1401" s="150"/>
      <c r="I1401" s="150"/>
      <c r="J1401" s="150"/>
      <c r="K1401" s="150"/>
      <c r="L1401" s="150"/>
      <c r="M1401" s="150"/>
      <c r="N1401" s="150"/>
      <c r="O1401" s="150"/>
      <c r="P1401" s="150"/>
      <c r="Q1401" s="150"/>
      <c r="R1401" s="150"/>
      <c r="S1401" s="150"/>
      <c r="T1401" s="150"/>
      <c r="U1401" s="150"/>
      <c r="V1401" s="150"/>
      <c r="W1401" s="150"/>
      <c r="X1401" s="150"/>
      <c r="Y1401" s="150"/>
      <c r="Z1401" s="150"/>
      <c r="AA1401" s="150"/>
      <c r="AB1401" s="150"/>
      <c r="AC1401" s="150"/>
      <c r="AD1401" s="150"/>
      <c r="AE1401" s="150"/>
      <c r="AF1401" s="150"/>
      <c r="AG1401" s="150"/>
      <c r="AH1401" s="150"/>
      <c r="AI1401" s="150"/>
      <c r="AJ1401" s="150"/>
      <c r="AK1401" s="150"/>
      <c r="AL1401" s="150"/>
      <c r="AM1401" s="150"/>
      <c r="AN1401" s="150"/>
      <c r="AO1401" s="150"/>
      <c r="AP1401" s="150"/>
      <c r="AQ1401" s="150"/>
      <c r="AR1401" s="150"/>
      <c r="AS1401" s="150"/>
      <c r="AT1401" s="150"/>
      <c r="AU1401" s="150"/>
      <c r="AV1401" s="150"/>
      <c r="AW1401" s="150"/>
      <c r="AX1401" s="150"/>
      <c r="AY1401" s="150"/>
      <c r="AZ1401" s="150"/>
      <c r="BA1401" s="150"/>
      <c r="BB1401" s="150"/>
      <c r="BC1401" s="150"/>
      <c r="BD1401" s="150"/>
      <c r="BE1401" s="150"/>
      <c r="BF1401" s="150"/>
      <c r="BG1401" s="150"/>
      <c r="BH1401" s="150"/>
      <c r="BI1401" s="150"/>
      <c r="BJ1401" s="150"/>
      <c r="BK1401" s="150"/>
      <c r="BL1401" s="150"/>
      <c r="BM1401" s="150"/>
      <c r="BN1401" s="150"/>
      <c r="BO1401" s="150"/>
      <c r="BP1401" s="150"/>
      <c r="BQ1401" s="150"/>
      <c r="BR1401" s="150"/>
      <c r="BS1401" s="150"/>
      <c r="BT1401" s="150"/>
      <c r="BU1401" s="150"/>
      <c r="BV1401" s="150"/>
      <c r="BW1401" s="150"/>
      <c r="BX1401" s="150"/>
      <c r="BY1401" s="150"/>
      <c r="BZ1401" s="150"/>
      <c r="CA1401" s="150"/>
      <c r="CB1401" s="150"/>
      <c r="CC1401" s="150"/>
      <c r="CD1401" s="150"/>
      <c r="CE1401" s="150"/>
      <c r="CF1401" s="150"/>
      <c r="CG1401" s="150"/>
      <c r="CH1401" s="150"/>
      <c r="CI1401" s="150"/>
      <c r="CK1401" s="50" t="s">
        <v>172</v>
      </c>
    </row>
    <row r="1402" spans="1:91" s="152" customFormat="1" ht="15" customHeight="1">
      <c r="B1402" s="172"/>
      <c r="C1402" s="103" t="s">
        <v>252</v>
      </c>
      <c r="D1402" s="101"/>
      <c r="E1402" s="102"/>
      <c r="F1402" s="101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  <c r="AA1402" s="100"/>
      <c r="AB1402" s="100"/>
      <c r="AC1402" s="100"/>
      <c r="AD1402" s="100"/>
      <c r="AE1402" s="100"/>
      <c r="AF1402" s="100"/>
      <c r="AG1402" s="100"/>
      <c r="AH1402" s="100"/>
      <c r="AI1402" s="100"/>
      <c r="AJ1402" s="100"/>
      <c r="AK1402" s="100"/>
      <c r="AL1402" s="100"/>
      <c r="AM1402" s="100"/>
      <c r="AN1402" s="100"/>
      <c r="AO1402" s="100"/>
      <c r="AP1402" s="100"/>
      <c r="AQ1402" s="100"/>
      <c r="AR1402" s="100"/>
      <c r="AS1402" s="100"/>
      <c r="AT1402" s="100"/>
      <c r="AU1402" s="100"/>
      <c r="AV1402" s="100"/>
      <c r="AW1402" s="100"/>
      <c r="AX1402" s="100"/>
      <c r="AY1402" s="100"/>
      <c r="AZ1402" s="100"/>
      <c r="BA1402" s="100"/>
      <c r="BB1402" s="100"/>
      <c r="BC1402" s="100"/>
      <c r="BD1402" s="100"/>
      <c r="BE1402" s="100"/>
      <c r="BF1402" s="100"/>
      <c r="BG1402" s="100"/>
      <c r="BH1402" s="100"/>
      <c r="BI1402" s="100"/>
      <c r="BJ1402" s="100"/>
      <c r="BK1402" s="100"/>
      <c r="BL1402" s="100"/>
      <c r="BM1402" s="100"/>
      <c r="BN1402" s="100"/>
      <c r="BO1402" s="100"/>
      <c r="BP1402" s="100"/>
      <c r="BQ1402" s="100"/>
      <c r="BR1402" s="100"/>
      <c r="BS1402" s="100"/>
      <c r="BT1402" s="100"/>
      <c r="BU1402" s="100"/>
      <c r="BV1402" s="100"/>
      <c r="BW1402" s="100"/>
      <c r="BX1402" s="100"/>
      <c r="BY1402" s="100"/>
      <c r="BZ1402" s="100"/>
      <c r="CA1402" s="100"/>
      <c r="CB1402" s="100"/>
      <c r="CC1402" s="100"/>
      <c r="CD1402" s="100"/>
      <c r="CE1402" s="100"/>
      <c r="CF1402" s="100"/>
      <c r="CG1402" s="100"/>
      <c r="CH1402" s="100"/>
      <c r="CI1402" s="100"/>
      <c r="CJ1402" s="100"/>
      <c r="CK1402" s="50" t="s">
        <v>172</v>
      </c>
    </row>
    <row r="1403" spans="1:91" s="152" customFormat="1" ht="15" customHeight="1">
      <c r="B1403" s="172"/>
      <c r="F1403" s="150"/>
      <c r="G1403" s="150"/>
      <c r="H1403" s="150"/>
      <c r="I1403" s="150"/>
      <c r="J1403" s="150"/>
      <c r="K1403" s="150"/>
      <c r="L1403" s="150"/>
      <c r="M1403" s="150"/>
      <c r="N1403" s="150"/>
      <c r="O1403" s="150"/>
      <c r="P1403" s="150"/>
      <c r="Q1403" s="150"/>
      <c r="R1403" s="150"/>
      <c r="S1403" s="150"/>
      <c r="T1403" s="150"/>
      <c r="U1403" s="150"/>
      <c r="V1403" s="150"/>
      <c r="W1403" s="150"/>
      <c r="X1403" s="150"/>
      <c r="Y1403" s="150"/>
      <c r="Z1403" s="150"/>
      <c r="AA1403" s="150"/>
      <c r="AB1403" s="150"/>
      <c r="AC1403" s="150"/>
      <c r="AD1403" s="150"/>
      <c r="AE1403" s="150"/>
      <c r="AF1403" s="150"/>
      <c r="AG1403" s="150"/>
      <c r="AH1403" s="150"/>
      <c r="AI1403" s="150"/>
      <c r="AJ1403" s="150"/>
      <c r="AK1403" s="150"/>
      <c r="AL1403" s="150"/>
      <c r="AM1403" s="150"/>
      <c r="AN1403" s="150"/>
      <c r="AO1403" s="150"/>
      <c r="AP1403" s="150"/>
      <c r="AQ1403" s="150"/>
      <c r="AR1403" s="150"/>
      <c r="AS1403" s="150"/>
      <c r="AT1403" s="150"/>
      <c r="AU1403" s="150"/>
      <c r="AV1403" s="150"/>
      <c r="AW1403" s="150"/>
      <c r="AX1403" s="150"/>
      <c r="AY1403" s="150"/>
      <c r="AZ1403" s="150"/>
      <c r="BA1403" s="150"/>
      <c r="BB1403" s="150"/>
      <c r="BC1403" s="150"/>
      <c r="BD1403" s="150"/>
      <c r="BE1403" s="150"/>
      <c r="BF1403" s="150"/>
      <c r="BG1403" s="150"/>
      <c r="BH1403" s="150"/>
      <c r="BI1403" s="150"/>
      <c r="BJ1403" s="150"/>
      <c r="BK1403" s="150"/>
      <c r="BL1403" s="150"/>
      <c r="BM1403" s="150"/>
      <c r="BN1403" s="150"/>
      <c r="BO1403" s="150"/>
      <c r="BP1403" s="150"/>
      <c r="BQ1403" s="150"/>
      <c r="BR1403" s="150"/>
      <c r="BS1403" s="150"/>
      <c r="BT1403" s="150"/>
      <c r="BU1403" s="150"/>
      <c r="BV1403" s="150"/>
      <c r="BW1403" s="150"/>
      <c r="BX1403" s="150"/>
      <c r="BY1403" s="150"/>
      <c r="BZ1403" s="150"/>
      <c r="CA1403" s="150"/>
      <c r="CB1403" s="150"/>
      <c r="CC1403" s="150"/>
      <c r="CD1403" s="150"/>
      <c r="CE1403" s="150"/>
      <c r="CF1403" s="150"/>
      <c r="CG1403" s="150"/>
      <c r="CH1403" s="150"/>
      <c r="CI1403" s="150"/>
      <c r="CK1403" s="50" t="s">
        <v>172</v>
      </c>
    </row>
    <row r="1404" spans="1:91" s="152" customFormat="1" ht="15" customHeight="1">
      <c r="B1404" s="172"/>
      <c r="C1404" s="176" t="str">
        <f>C1402</f>
        <v>Total Debt</v>
      </c>
      <c r="F1404" s="150"/>
      <c r="G1404" s="150"/>
      <c r="H1404" s="150"/>
      <c r="I1404" s="150"/>
      <c r="J1404" s="150"/>
      <c r="K1404" s="150"/>
      <c r="L1404" s="150"/>
      <c r="M1404" s="150"/>
      <c r="N1404" s="150"/>
      <c r="O1404" s="150"/>
      <c r="P1404" s="150"/>
      <c r="Q1404" s="150"/>
      <c r="R1404" s="150"/>
      <c r="S1404" s="150"/>
      <c r="T1404" s="150"/>
      <c r="U1404" s="150"/>
      <c r="V1404" s="150"/>
      <c r="W1404" s="150"/>
      <c r="X1404" s="150"/>
      <c r="Y1404" s="150"/>
      <c r="Z1404" s="150"/>
      <c r="AA1404" s="150"/>
      <c r="AB1404" s="150"/>
      <c r="AC1404" s="150"/>
      <c r="AD1404" s="150"/>
      <c r="AE1404" s="150"/>
      <c r="AF1404" s="150"/>
      <c r="AG1404" s="150"/>
      <c r="AH1404" s="150"/>
      <c r="AI1404" s="150"/>
      <c r="AJ1404" s="150"/>
      <c r="AK1404" s="150"/>
      <c r="AL1404" s="150"/>
      <c r="AM1404" s="150"/>
      <c r="AN1404" s="150"/>
      <c r="AO1404" s="150"/>
      <c r="AP1404" s="150"/>
      <c r="AQ1404" s="150"/>
      <c r="AR1404" s="150"/>
      <c r="AS1404" s="150"/>
      <c r="AT1404" s="150"/>
      <c r="AU1404" s="150"/>
      <c r="AV1404" s="150"/>
      <c r="AW1404" s="150"/>
      <c r="AX1404" s="150"/>
      <c r="AY1404" s="150"/>
      <c r="AZ1404" s="150"/>
      <c r="BA1404" s="150"/>
      <c r="BB1404" s="150"/>
      <c r="BC1404" s="150"/>
      <c r="BD1404" s="150"/>
      <c r="BE1404" s="150"/>
      <c r="BF1404" s="150"/>
      <c r="BG1404" s="150"/>
      <c r="BH1404" s="150"/>
      <c r="BI1404" s="150"/>
      <c r="BJ1404" s="150"/>
      <c r="BK1404" s="150"/>
      <c r="BL1404" s="150"/>
      <c r="BM1404" s="150"/>
      <c r="BN1404" s="150"/>
      <c r="BO1404" s="150"/>
      <c r="BP1404" s="150"/>
      <c r="BQ1404" s="150"/>
      <c r="BR1404" s="150"/>
      <c r="BS1404" s="150"/>
      <c r="BT1404" s="150"/>
      <c r="BU1404" s="150"/>
      <c r="BV1404" s="150"/>
      <c r="BW1404" s="150"/>
      <c r="BX1404" s="150"/>
      <c r="BY1404" s="150"/>
      <c r="BZ1404" s="150"/>
      <c r="CA1404" s="150"/>
      <c r="CB1404" s="150"/>
      <c r="CC1404" s="150"/>
      <c r="CD1404" s="150"/>
      <c r="CE1404" s="150"/>
      <c r="CF1404" s="150"/>
      <c r="CG1404" s="150"/>
      <c r="CH1404" s="150"/>
      <c r="CI1404" s="150"/>
      <c r="CK1404" s="50" t="s">
        <v>172</v>
      </c>
    </row>
    <row r="1405" spans="1:91" s="152" customFormat="1" ht="15" customHeight="1">
      <c r="B1405" s="172"/>
      <c r="C1405" s="152" t="s">
        <v>251</v>
      </c>
      <c r="F1405" s="154">
        <f t="shared" ref="F1405:BQ1405" si="655">IF(F$17="","",F1363+F1308+F1390)</f>
        <v>0</v>
      </c>
      <c r="G1405" s="154">
        <f t="shared" ca="1" si="655"/>
        <v>2623725.733506944</v>
      </c>
      <c r="H1405" s="154">
        <f t="shared" ca="1" si="655"/>
        <v>3099283.255980663</v>
      </c>
      <c r="I1405" s="154">
        <f t="shared" ca="1" si="655"/>
        <v>3577224.5254342002</v>
      </c>
      <c r="J1405" s="154">
        <f t="shared" ca="1" si="655"/>
        <v>4348470.5813830616</v>
      </c>
      <c r="K1405" s="154">
        <f t="shared" ca="1" si="655"/>
        <v>5123582.5323492102</v>
      </c>
      <c r="L1405" s="154">
        <f t="shared" ca="1" si="655"/>
        <v>5902579.7562525328</v>
      </c>
      <c r="M1405" s="154">
        <f t="shared" ca="1" si="655"/>
        <v>6685481.7281453451</v>
      </c>
      <c r="N1405" s="154">
        <f t="shared" ca="1" si="655"/>
        <v>7472308.0206992757</v>
      </c>
      <c r="O1405" s="154">
        <f t="shared" ca="1" si="655"/>
        <v>8263078.304694579</v>
      </c>
      <c r="P1405" s="154">
        <f t="shared" ca="1" si="655"/>
        <v>9057812.349511914</v>
      </c>
      <c r="Q1405" s="154">
        <f t="shared" ca="1" si="655"/>
        <v>9574714.3733898755</v>
      </c>
      <c r="R1405" s="154">
        <f t="shared" ca="1" si="655"/>
        <v>10094207.384856196</v>
      </c>
      <c r="S1405" s="154">
        <f t="shared" ca="1" si="655"/>
        <v>10616304.371317338</v>
      </c>
      <c r="T1405" s="154">
        <f t="shared" ca="1" si="655"/>
        <v>11141018.385279538</v>
      </c>
      <c r="U1405" s="154">
        <f t="shared" ca="1" si="655"/>
        <v>11668362.544675132</v>
      </c>
      <c r="V1405" s="154">
        <f t="shared" ca="1" si="655"/>
        <v>12198350.033190504</v>
      </c>
      <c r="W1405" s="154">
        <f t="shared" ca="1" si="655"/>
        <v>12730994.100595675</v>
      </c>
      <c r="X1405" s="154">
        <f t="shared" ca="1" si="655"/>
        <v>13266308.063075561</v>
      </c>
      <c r="Y1405" s="154">
        <f t="shared" ca="1" si="655"/>
        <v>14165207.559201963</v>
      </c>
      <c r="Z1405" s="154">
        <f t="shared" ca="1" si="655"/>
        <v>14575156.955336792</v>
      </c>
      <c r="AA1405" s="154">
        <f t="shared" ca="1" si="655"/>
        <v>14987161.235662773</v>
      </c>
      <c r="AB1405" s="154">
        <f t="shared" ca="1" si="655"/>
        <v>17336512.224160817</v>
      </c>
      <c r="AC1405" s="154">
        <f t="shared" ca="1" si="655"/>
        <v>17762357.884280406</v>
      </c>
      <c r="AD1405" s="154">
        <f t="shared" ca="1" si="655"/>
        <v>18190338.109112374</v>
      </c>
      <c r="AE1405" s="154">
        <f t="shared" ca="1" si="655"/>
        <v>0</v>
      </c>
      <c r="AF1405" s="154">
        <f t="shared" ca="1" si="655"/>
        <v>0</v>
      </c>
      <c r="AG1405" s="154">
        <f t="shared" ca="1" si="655"/>
        <v>0</v>
      </c>
      <c r="AH1405" s="154">
        <f t="shared" ca="1" si="655"/>
        <v>0</v>
      </c>
      <c r="AI1405" s="154">
        <f t="shared" ca="1" si="655"/>
        <v>0</v>
      </c>
      <c r="AJ1405" s="154">
        <f t="shared" ca="1" si="655"/>
        <v>0</v>
      </c>
      <c r="AK1405" s="154">
        <f t="shared" ca="1" si="655"/>
        <v>0</v>
      </c>
      <c r="AL1405" s="154">
        <f t="shared" ca="1" si="655"/>
        <v>0</v>
      </c>
      <c r="AM1405" s="154">
        <f t="shared" ca="1" si="655"/>
        <v>0</v>
      </c>
      <c r="AN1405" s="154">
        <f t="shared" ca="1" si="655"/>
        <v>0</v>
      </c>
      <c r="AO1405" s="154">
        <f t="shared" ca="1" si="655"/>
        <v>0</v>
      </c>
      <c r="AP1405" s="154">
        <f t="shared" ca="1" si="655"/>
        <v>0</v>
      </c>
      <c r="AQ1405" s="154">
        <f t="shared" ca="1" si="655"/>
        <v>0</v>
      </c>
      <c r="AR1405" s="154">
        <f t="shared" ca="1" si="655"/>
        <v>0</v>
      </c>
      <c r="AS1405" s="154">
        <f t="shared" ca="1" si="655"/>
        <v>0</v>
      </c>
      <c r="AT1405" s="154">
        <f t="shared" ca="1" si="655"/>
        <v>0</v>
      </c>
      <c r="AU1405" s="154">
        <f t="shared" ca="1" si="655"/>
        <v>0</v>
      </c>
      <c r="AV1405" s="154">
        <f t="shared" ca="1" si="655"/>
        <v>0</v>
      </c>
      <c r="AW1405" s="154">
        <f t="shared" ca="1" si="655"/>
        <v>0</v>
      </c>
      <c r="AX1405" s="154">
        <f t="shared" ca="1" si="655"/>
        <v>0</v>
      </c>
      <c r="AY1405" s="154">
        <f t="shared" ca="1" si="655"/>
        <v>0</v>
      </c>
      <c r="AZ1405" s="154">
        <f t="shared" ca="1" si="655"/>
        <v>0</v>
      </c>
      <c r="BA1405" s="154">
        <f t="shared" ca="1" si="655"/>
        <v>0</v>
      </c>
      <c r="BB1405" s="154">
        <f t="shared" ca="1" si="655"/>
        <v>0</v>
      </c>
      <c r="BC1405" s="154">
        <f t="shared" ca="1" si="655"/>
        <v>0</v>
      </c>
      <c r="BD1405" s="154">
        <f t="shared" ca="1" si="655"/>
        <v>0</v>
      </c>
      <c r="BE1405" s="154">
        <f t="shared" ca="1" si="655"/>
        <v>0</v>
      </c>
      <c r="BF1405" s="154">
        <f t="shared" ca="1" si="655"/>
        <v>0</v>
      </c>
      <c r="BG1405" s="154">
        <f t="shared" ca="1" si="655"/>
        <v>0</v>
      </c>
      <c r="BH1405" s="154">
        <f t="shared" ca="1" si="655"/>
        <v>0</v>
      </c>
      <c r="BI1405" s="154">
        <f t="shared" ca="1" si="655"/>
        <v>0</v>
      </c>
      <c r="BJ1405" s="154">
        <f t="shared" ca="1" si="655"/>
        <v>0</v>
      </c>
      <c r="BK1405" s="154">
        <f t="shared" ca="1" si="655"/>
        <v>0</v>
      </c>
      <c r="BL1405" s="154">
        <f t="shared" ca="1" si="655"/>
        <v>0</v>
      </c>
      <c r="BM1405" s="154">
        <f t="shared" ca="1" si="655"/>
        <v>0</v>
      </c>
      <c r="BN1405" s="154">
        <f t="shared" ca="1" si="655"/>
        <v>0</v>
      </c>
      <c r="BO1405" s="154" t="str">
        <f t="shared" si="655"/>
        <v/>
      </c>
      <c r="BP1405" s="154" t="str">
        <f t="shared" si="655"/>
        <v/>
      </c>
      <c r="BQ1405" s="154" t="str">
        <f t="shared" si="655"/>
        <v/>
      </c>
      <c r="BR1405" s="154" t="str">
        <f t="shared" ref="BR1405:CI1405" si="656">IF(BR$17="","",BR1363+BR1308+BR1390)</f>
        <v/>
      </c>
      <c r="BS1405" s="154" t="str">
        <f t="shared" si="656"/>
        <v/>
      </c>
      <c r="BT1405" s="154" t="str">
        <f t="shared" si="656"/>
        <v/>
      </c>
      <c r="BU1405" s="154" t="str">
        <f t="shared" si="656"/>
        <v/>
      </c>
      <c r="BV1405" s="154" t="str">
        <f t="shared" si="656"/>
        <v/>
      </c>
      <c r="BW1405" s="154" t="str">
        <f t="shared" si="656"/>
        <v/>
      </c>
      <c r="BX1405" s="154" t="str">
        <f t="shared" si="656"/>
        <v/>
      </c>
      <c r="BY1405" s="154" t="str">
        <f t="shared" si="656"/>
        <v/>
      </c>
      <c r="BZ1405" s="154" t="str">
        <f t="shared" si="656"/>
        <v/>
      </c>
      <c r="CA1405" s="154" t="str">
        <f t="shared" si="656"/>
        <v/>
      </c>
      <c r="CB1405" s="154" t="str">
        <f t="shared" si="656"/>
        <v/>
      </c>
      <c r="CC1405" s="154" t="str">
        <f t="shared" si="656"/>
        <v/>
      </c>
      <c r="CD1405" s="154" t="str">
        <f t="shared" si="656"/>
        <v/>
      </c>
      <c r="CE1405" s="154" t="str">
        <f t="shared" si="656"/>
        <v/>
      </c>
      <c r="CF1405" s="154" t="str">
        <f t="shared" si="656"/>
        <v/>
      </c>
      <c r="CG1405" s="154" t="str">
        <f t="shared" si="656"/>
        <v/>
      </c>
      <c r="CH1405" s="154" t="str">
        <f t="shared" si="656"/>
        <v/>
      </c>
      <c r="CI1405" s="154" t="str">
        <f t="shared" si="656"/>
        <v/>
      </c>
      <c r="CJ1405" s="150"/>
      <c r="CK1405" s="50" t="s">
        <v>172</v>
      </c>
    </row>
    <row r="1406" spans="1:91" s="29" customFormat="1" ht="15" customHeight="1">
      <c r="A1406" s="152"/>
      <c r="B1406" s="172"/>
      <c r="C1406" s="171" t="s">
        <v>250</v>
      </c>
      <c r="D1406" s="152"/>
      <c r="E1406" s="152"/>
      <c r="F1406" s="154">
        <f t="shared" ref="F1406:BQ1406" ca="1" si="657">IF(F$17="","",F1364+F1309+F1392)</f>
        <v>0</v>
      </c>
      <c r="G1406" s="154">
        <f t="shared" ca="1" si="657"/>
        <v>0</v>
      </c>
      <c r="H1406" s="154">
        <f t="shared" ca="1" si="657"/>
        <v>0</v>
      </c>
      <c r="I1406" s="154">
        <f t="shared" ca="1" si="657"/>
        <v>0</v>
      </c>
      <c r="J1406" s="154">
        <f t="shared" ca="1" si="657"/>
        <v>0</v>
      </c>
      <c r="K1406" s="154">
        <f t="shared" ca="1" si="657"/>
        <v>0</v>
      </c>
      <c r="L1406" s="154">
        <f t="shared" ca="1" si="657"/>
        <v>0</v>
      </c>
      <c r="M1406" s="154">
        <f t="shared" ca="1" si="657"/>
        <v>0</v>
      </c>
      <c r="N1406" s="154">
        <f t="shared" ca="1" si="657"/>
        <v>0</v>
      </c>
      <c r="O1406" s="154">
        <f t="shared" ca="1" si="657"/>
        <v>0</v>
      </c>
      <c r="P1406" s="154">
        <f t="shared" ca="1" si="657"/>
        <v>0</v>
      </c>
      <c r="Q1406" s="154">
        <f t="shared" ca="1" si="657"/>
        <v>0</v>
      </c>
      <c r="R1406" s="154">
        <f t="shared" ca="1" si="657"/>
        <v>0</v>
      </c>
      <c r="S1406" s="154">
        <f t="shared" ca="1" si="657"/>
        <v>0</v>
      </c>
      <c r="T1406" s="154">
        <f t="shared" ca="1" si="657"/>
        <v>0</v>
      </c>
      <c r="U1406" s="154">
        <f t="shared" ca="1" si="657"/>
        <v>0</v>
      </c>
      <c r="V1406" s="154">
        <f t="shared" ca="1" si="657"/>
        <v>0</v>
      </c>
      <c r="W1406" s="154">
        <f t="shared" ca="1" si="657"/>
        <v>0</v>
      </c>
      <c r="X1406" s="154">
        <f t="shared" ca="1" si="657"/>
        <v>0</v>
      </c>
      <c r="Y1406" s="154">
        <f t="shared" ca="1" si="657"/>
        <v>0</v>
      </c>
      <c r="Z1406" s="154">
        <f t="shared" ca="1" si="657"/>
        <v>0</v>
      </c>
      <c r="AA1406" s="154">
        <f t="shared" ca="1" si="657"/>
        <v>0</v>
      </c>
      <c r="AB1406" s="154">
        <f t="shared" ca="1" si="657"/>
        <v>0</v>
      </c>
      <c r="AC1406" s="154">
        <f t="shared" ca="1" si="657"/>
        <v>0</v>
      </c>
      <c r="AD1406" s="154">
        <f t="shared" ca="1" si="657"/>
        <v>21381469.119233638</v>
      </c>
      <c r="AE1406" s="154">
        <f t="shared" ca="1" si="657"/>
        <v>0</v>
      </c>
      <c r="AF1406" s="154">
        <f t="shared" ca="1" si="657"/>
        <v>0</v>
      </c>
      <c r="AG1406" s="154">
        <f t="shared" ca="1" si="657"/>
        <v>0</v>
      </c>
      <c r="AH1406" s="154">
        <f t="shared" ca="1" si="657"/>
        <v>0</v>
      </c>
      <c r="AI1406" s="154">
        <f t="shared" ca="1" si="657"/>
        <v>0</v>
      </c>
      <c r="AJ1406" s="154">
        <f t="shared" ca="1" si="657"/>
        <v>0</v>
      </c>
      <c r="AK1406" s="154">
        <f t="shared" ca="1" si="657"/>
        <v>0</v>
      </c>
      <c r="AL1406" s="154">
        <f t="shared" ca="1" si="657"/>
        <v>0</v>
      </c>
      <c r="AM1406" s="154">
        <f t="shared" ca="1" si="657"/>
        <v>0</v>
      </c>
      <c r="AN1406" s="154">
        <f t="shared" ca="1" si="657"/>
        <v>0</v>
      </c>
      <c r="AO1406" s="154">
        <f t="shared" ca="1" si="657"/>
        <v>0</v>
      </c>
      <c r="AP1406" s="154">
        <f t="shared" ca="1" si="657"/>
        <v>0</v>
      </c>
      <c r="AQ1406" s="154">
        <f t="shared" ca="1" si="657"/>
        <v>0</v>
      </c>
      <c r="AR1406" s="154">
        <f t="shared" ca="1" si="657"/>
        <v>0</v>
      </c>
      <c r="AS1406" s="154">
        <f t="shared" ca="1" si="657"/>
        <v>0</v>
      </c>
      <c r="AT1406" s="154">
        <f t="shared" ca="1" si="657"/>
        <v>0</v>
      </c>
      <c r="AU1406" s="154">
        <f t="shared" ca="1" si="657"/>
        <v>0</v>
      </c>
      <c r="AV1406" s="154">
        <f t="shared" ca="1" si="657"/>
        <v>0</v>
      </c>
      <c r="AW1406" s="154">
        <f t="shared" ca="1" si="657"/>
        <v>0</v>
      </c>
      <c r="AX1406" s="154">
        <f t="shared" ca="1" si="657"/>
        <v>0</v>
      </c>
      <c r="AY1406" s="154">
        <f t="shared" ca="1" si="657"/>
        <v>0</v>
      </c>
      <c r="AZ1406" s="154">
        <f t="shared" ca="1" si="657"/>
        <v>0</v>
      </c>
      <c r="BA1406" s="154">
        <f t="shared" ca="1" si="657"/>
        <v>0</v>
      </c>
      <c r="BB1406" s="154">
        <f t="shared" ca="1" si="657"/>
        <v>0</v>
      </c>
      <c r="BC1406" s="154">
        <f t="shared" ca="1" si="657"/>
        <v>0</v>
      </c>
      <c r="BD1406" s="154">
        <f t="shared" ca="1" si="657"/>
        <v>0</v>
      </c>
      <c r="BE1406" s="154">
        <f t="shared" ca="1" si="657"/>
        <v>0</v>
      </c>
      <c r="BF1406" s="154">
        <f t="shared" ca="1" si="657"/>
        <v>0</v>
      </c>
      <c r="BG1406" s="154">
        <f t="shared" ca="1" si="657"/>
        <v>0</v>
      </c>
      <c r="BH1406" s="154">
        <f t="shared" ca="1" si="657"/>
        <v>0</v>
      </c>
      <c r="BI1406" s="154">
        <f t="shared" ca="1" si="657"/>
        <v>0</v>
      </c>
      <c r="BJ1406" s="154">
        <f t="shared" ca="1" si="657"/>
        <v>0</v>
      </c>
      <c r="BK1406" s="154">
        <f t="shared" ca="1" si="657"/>
        <v>0</v>
      </c>
      <c r="BL1406" s="154">
        <f t="shared" ca="1" si="657"/>
        <v>0</v>
      </c>
      <c r="BM1406" s="154">
        <f t="shared" ca="1" si="657"/>
        <v>0</v>
      </c>
      <c r="BN1406" s="154">
        <f t="shared" ca="1" si="657"/>
        <v>0</v>
      </c>
      <c r="BO1406" s="154" t="str">
        <f t="shared" si="657"/>
        <v/>
      </c>
      <c r="BP1406" s="154" t="str">
        <f t="shared" si="657"/>
        <v/>
      </c>
      <c r="BQ1406" s="154" t="str">
        <f t="shared" si="657"/>
        <v/>
      </c>
      <c r="BR1406" s="154" t="str">
        <f t="shared" ref="BR1406:CI1406" si="658">IF(BR$17="","",BR1364+BR1309+BR1392)</f>
        <v/>
      </c>
      <c r="BS1406" s="154" t="str">
        <f t="shared" si="658"/>
        <v/>
      </c>
      <c r="BT1406" s="154" t="str">
        <f t="shared" si="658"/>
        <v/>
      </c>
      <c r="BU1406" s="154" t="str">
        <f t="shared" si="658"/>
        <v/>
      </c>
      <c r="BV1406" s="154" t="str">
        <f t="shared" si="658"/>
        <v/>
      </c>
      <c r="BW1406" s="154" t="str">
        <f t="shared" si="658"/>
        <v/>
      </c>
      <c r="BX1406" s="154" t="str">
        <f t="shared" si="658"/>
        <v/>
      </c>
      <c r="BY1406" s="154" t="str">
        <f t="shared" si="658"/>
        <v/>
      </c>
      <c r="BZ1406" s="154" t="str">
        <f t="shared" si="658"/>
        <v/>
      </c>
      <c r="CA1406" s="154" t="str">
        <f t="shared" si="658"/>
        <v/>
      </c>
      <c r="CB1406" s="154" t="str">
        <f t="shared" si="658"/>
        <v/>
      </c>
      <c r="CC1406" s="154" t="str">
        <f t="shared" si="658"/>
        <v/>
      </c>
      <c r="CD1406" s="154" t="str">
        <f t="shared" si="658"/>
        <v/>
      </c>
      <c r="CE1406" s="154" t="str">
        <f t="shared" si="658"/>
        <v/>
      </c>
      <c r="CF1406" s="154" t="str">
        <f t="shared" si="658"/>
        <v/>
      </c>
      <c r="CG1406" s="154" t="str">
        <f t="shared" si="658"/>
        <v/>
      </c>
      <c r="CH1406" s="154" t="str">
        <f t="shared" si="658"/>
        <v/>
      </c>
      <c r="CI1406" s="154" t="str">
        <f t="shared" si="658"/>
        <v/>
      </c>
      <c r="CJ1406" s="150"/>
      <c r="CK1406" s="50" t="s">
        <v>172</v>
      </c>
      <c r="CL1406" s="152"/>
      <c r="CM1406" s="152"/>
    </row>
    <row r="1407" spans="1:91" s="29" customFormat="1" ht="15" customHeight="1">
      <c r="A1407" s="152"/>
      <c r="B1407" s="172"/>
      <c r="C1407" s="171" t="s">
        <v>249</v>
      </c>
      <c r="D1407" s="152"/>
      <c r="E1407" s="152"/>
      <c r="F1407" s="154">
        <f t="shared" ref="F1407:BQ1407" ca="1" si="659">IF(F$17="","",F1367+F1312+F1391)</f>
        <v>2623725.733506944</v>
      </c>
      <c r="G1407" s="154">
        <f t="shared" ca="1" si="659"/>
        <v>475557.52247371903</v>
      </c>
      <c r="H1407" s="154">
        <f t="shared" ca="1" si="659"/>
        <v>477941.26945353718</v>
      </c>
      <c r="I1407" s="154">
        <f t="shared" ca="1" si="659"/>
        <v>771246.05594886129</v>
      </c>
      <c r="J1407" s="154">
        <f t="shared" ca="1" si="659"/>
        <v>775111.9509661491</v>
      </c>
      <c r="K1407" s="154">
        <f t="shared" ca="1" si="659"/>
        <v>778997.22390332213</v>
      </c>
      <c r="L1407" s="154">
        <f t="shared" ca="1" si="659"/>
        <v>782901.97189281229</v>
      </c>
      <c r="M1407" s="154">
        <f t="shared" ca="1" si="659"/>
        <v>786826.29255393054</v>
      </c>
      <c r="N1407" s="154">
        <f t="shared" ca="1" si="659"/>
        <v>790770.28399530333</v>
      </c>
      <c r="O1407" s="154">
        <f t="shared" ca="1" si="659"/>
        <v>794734.04481733497</v>
      </c>
      <c r="P1407" s="154">
        <f t="shared" ca="1" si="659"/>
        <v>516902.02387796203</v>
      </c>
      <c r="Q1407" s="154">
        <f t="shared" ca="1" si="659"/>
        <v>519493.0114663206</v>
      </c>
      <c r="R1407" s="154">
        <f t="shared" ca="1" si="659"/>
        <v>522096.98646114115</v>
      </c>
      <c r="S1407" s="154">
        <f t="shared" ca="1" si="659"/>
        <v>524714.01396219945</v>
      </c>
      <c r="T1407" s="154">
        <f t="shared" ca="1" si="659"/>
        <v>527344.15939559415</v>
      </c>
      <c r="U1407" s="154">
        <f t="shared" ca="1" si="659"/>
        <v>529987.48851537146</v>
      </c>
      <c r="V1407" s="154">
        <f t="shared" ca="1" si="659"/>
        <v>532644.06740517262</v>
      </c>
      <c r="W1407" s="154">
        <f t="shared" ca="1" si="659"/>
        <v>535313.9624798852</v>
      </c>
      <c r="X1407" s="154">
        <f t="shared" ca="1" si="659"/>
        <v>898899.49612640124</v>
      </c>
      <c r="Y1407" s="154">
        <f t="shared" ca="1" si="659"/>
        <v>409949.39613482868</v>
      </c>
      <c r="Z1407" s="154">
        <f t="shared" ca="1" si="659"/>
        <v>412004.28032598039</v>
      </c>
      <c r="AA1407" s="154">
        <f t="shared" ca="1" si="659"/>
        <v>2349350.9884980447</v>
      </c>
      <c r="AB1407" s="154">
        <f t="shared" ca="1" si="659"/>
        <v>425845.6601195879</v>
      </c>
      <c r="AC1407" s="154">
        <f t="shared" ca="1" si="659"/>
        <v>427980.2248319668</v>
      </c>
      <c r="AD1407" s="154">
        <f t="shared" ca="1" si="659"/>
        <v>3191131.0101212654</v>
      </c>
      <c r="AE1407" s="154">
        <f t="shared" ca="1" si="659"/>
        <v>0</v>
      </c>
      <c r="AF1407" s="154">
        <f t="shared" ca="1" si="659"/>
        <v>0</v>
      </c>
      <c r="AG1407" s="154">
        <f t="shared" ca="1" si="659"/>
        <v>0</v>
      </c>
      <c r="AH1407" s="154">
        <f t="shared" ca="1" si="659"/>
        <v>0</v>
      </c>
      <c r="AI1407" s="154">
        <f t="shared" ca="1" si="659"/>
        <v>0</v>
      </c>
      <c r="AJ1407" s="154">
        <f t="shared" ca="1" si="659"/>
        <v>0</v>
      </c>
      <c r="AK1407" s="154">
        <f t="shared" ca="1" si="659"/>
        <v>0</v>
      </c>
      <c r="AL1407" s="154">
        <f t="shared" ca="1" si="659"/>
        <v>0</v>
      </c>
      <c r="AM1407" s="154">
        <f t="shared" ca="1" si="659"/>
        <v>0</v>
      </c>
      <c r="AN1407" s="154">
        <f t="shared" ca="1" si="659"/>
        <v>0</v>
      </c>
      <c r="AO1407" s="154">
        <f t="shared" ca="1" si="659"/>
        <v>0</v>
      </c>
      <c r="AP1407" s="154">
        <f t="shared" ca="1" si="659"/>
        <v>0</v>
      </c>
      <c r="AQ1407" s="154">
        <f t="shared" ca="1" si="659"/>
        <v>0</v>
      </c>
      <c r="AR1407" s="154">
        <f t="shared" ca="1" si="659"/>
        <v>0</v>
      </c>
      <c r="AS1407" s="154">
        <f t="shared" ca="1" si="659"/>
        <v>0</v>
      </c>
      <c r="AT1407" s="154">
        <f t="shared" ca="1" si="659"/>
        <v>0</v>
      </c>
      <c r="AU1407" s="154">
        <f t="shared" ca="1" si="659"/>
        <v>0</v>
      </c>
      <c r="AV1407" s="154">
        <f t="shared" ca="1" si="659"/>
        <v>0</v>
      </c>
      <c r="AW1407" s="154">
        <f t="shared" ca="1" si="659"/>
        <v>0</v>
      </c>
      <c r="AX1407" s="154">
        <f t="shared" ca="1" si="659"/>
        <v>0</v>
      </c>
      <c r="AY1407" s="154">
        <f t="shared" ca="1" si="659"/>
        <v>0</v>
      </c>
      <c r="AZ1407" s="154">
        <f t="shared" ca="1" si="659"/>
        <v>0</v>
      </c>
      <c r="BA1407" s="154">
        <f t="shared" ca="1" si="659"/>
        <v>0</v>
      </c>
      <c r="BB1407" s="154">
        <f t="shared" ca="1" si="659"/>
        <v>0</v>
      </c>
      <c r="BC1407" s="154">
        <f t="shared" ca="1" si="659"/>
        <v>0</v>
      </c>
      <c r="BD1407" s="154">
        <f t="shared" ca="1" si="659"/>
        <v>0</v>
      </c>
      <c r="BE1407" s="154">
        <f t="shared" ca="1" si="659"/>
        <v>0</v>
      </c>
      <c r="BF1407" s="154">
        <f t="shared" ca="1" si="659"/>
        <v>0</v>
      </c>
      <c r="BG1407" s="154">
        <f t="shared" ca="1" si="659"/>
        <v>0</v>
      </c>
      <c r="BH1407" s="154">
        <f t="shared" ca="1" si="659"/>
        <v>0</v>
      </c>
      <c r="BI1407" s="154">
        <f t="shared" ca="1" si="659"/>
        <v>0</v>
      </c>
      <c r="BJ1407" s="154">
        <f t="shared" ca="1" si="659"/>
        <v>0</v>
      </c>
      <c r="BK1407" s="154">
        <f t="shared" ca="1" si="659"/>
        <v>0</v>
      </c>
      <c r="BL1407" s="154">
        <f t="shared" ca="1" si="659"/>
        <v>0</v>
      </c>
      <c r="BM1407" s="154">
        <f t="shared" ca="1" si="659"/>
        <v>0</v>
      </c>
      <c r="BN1407" s="154">
        <f t="shared" ca="1" si="659"/>
        <v>0</v>
      </c>
      <c r="BO1407" s="154" t="str">
        <f t="shared" si="659"/>
        <v/>
      </c>
      <c r="BP1407" s="154" t="str">
        <f t="shared" si="659"/>
        <v/>
      </c>
      <c r="BQ1407" s="154" t="str">
        <f t="shared" si="659"/>
        <v/>
      </c>
      <c r="BR1407" s="154" t="str">
        <f t="shared" ref="BR1407:CI1407" si="660">IF(BR$17="","",BR1367+BR1312+BR1391)</f>
        <v/>
      </c>
      <c r="BS1407" s="154" t="str">
        <f t="shared" si="660"/>
        <v/>
      </c>
      <c r="BT1407" s="154" t="str">
        <f t="shared" si="660"/>
        <v/>
      </c>
      <c r="BU1407" s="154" t="str">
        <f t="shared" si="660"/>
        <v/>
      </c>
      <c r="BV1407" s="154" t="str">
        <f t="shared" si="660"/>
        <v/>
      </c>
      <c r="BW1407" s="154" t="str">
        <f t="shared" si="660"/>
        <v/>
      </c>
      <c r="BX1407" s="154" t="str">
        <f t="shared" si="660"/>
        <v/>
      </c>
      <c r="BY1407" s="154" t="str">
        <f t="shared" si="660"/>
        <v/>
      </c>
      <c r="BZ1407" s="154" t="str">
        <f t="shared" si="660"/>
        <v/>
      </c>
      <c r="CA1407" s="154" t="str">
        <f t="shared" si="660"/>
        <v/>
      </c>
      <c r="CB1407" s="154" t="str">
        <f t="shared" si="660"/>
        <v/>
      </c>
      <c r="CC1407" s="154" t="str">
        <f t="shared" si="660"/>
        <v/>
      </c>
      <c r="CD1407" s="154" t="str">
        <f t="shared" si="660"/>
        <v/>
      </c>
      <c r="CE1407" s="154" t="str">
        <f t="shared" si="660"/>
        <v/>
      </c>
      <c r="CF1407" s="154" t="str">
        <f t="shared" si="660"/>
        <v/>
      </c>
      <c r="CG1407" s="154" t="str">
        <f t="shared" si="660"/>
        <v/>
      </c>
      <c r="CH1407" s="154" t="str">
        <f t="shared" si="660"/>
        <v/>
      </c>
      <c r="CI1407" s="154" t="str">
        <f t="shared" si="660"/>
        <v/>
      </c>
      <c r="CJ1407" s="150"/>
      <c r="CK1407" s="50" t="s">
        <v>172</v>
      </c>
      <c r="CL1407" s="152"/>
    </row>
    <row r="1408" spans="1:91" s="29" customFormat="1" ht="15" customHeight="1">
      <c r="A1408" s="152"/>
      <c r="B1408" s="172"/>
      <c r="C1408" s="175" t="s">
        <v>248</v>
      </c>
      <c r="D1408" s="175"/>
      <c r="E1408" s="175"/>
      <c r="F1408" s="174">
        <f t="shared" ref="F1408:BQ1408" ca="1" si="661">IF(F$17="","",F1368+F1313+F1393)</f>
        <v>2623725.733506944</v>
      </c>
      <c r="G1408" s="174">
        <f t="shared" ca="1" si="661"/>
        <v>3099283.255980663</v>
      </c>
      <c r="H1408" s="174">
        <f t="shared" ca="1" si="661"/>
        <v>3577224.5254342002</v>
      </c>
      <c r="I1408" s="174">
        <f t="shared" ca="1" si="661"/>
        <v>4348470.5813830616</v>
      </c>
      <c r="J1408" s="174">
        <f t="shared" ca="1" si="661"/>
        <v>5123582.5323492102</v>
      </c>
      <c r="K1408" s="174">
        <f t="shared" ca="1" si="661"/>
        <v>5902579.7562525328</v>
      </c>
      <c r="L1408" s="174">
        <f t="shared" ca="1" si="661"/>
        <v>6685481.7281453451</v>
      </c>
      <c r="M1408" s="174">
        <f t="shared" ca="1" si="661"/>
        <v>7472308.0206992757</v>
      </c>
      <c r="N1408" s="174">
        <f t="shared" ca="1" si="661"/>
        <v>8263078.304694579</v>
      </c>
      <c r="O1408" s="174">
        <f t="shared" ca="1" si="661"/>
        <v>9057812.349511914</v>
      </c>
      <c r="P1408" s="174">
        <f t="shared" ca="1" si="661"/>
        <v>9574714.3733898755</v>
      </c>
      <c r="Q1408" s="174">
        <f t="shared" ca="1" si="661"/>
        <v>10094207.384856196</v>
      </c>
      <c r="R1408" s="174">
        <f t="shared" ca="1" si="661"/>
        <v>10616304.371317338</v>
      </c>
      <c r="S1408" s="174">
        <f t="shared" ca="1" si="661"/>
        <v>11141018.385279538</v>
      </c>
      <c r="T1408" s="174">
        <f t="shared" ca="1" si="661"/>
        <v>11668362.544675132</v>
      </c>
      <c r="U1408" s="174">
        <f t="shared" ca="1" si="661"/>
        <v>12198350.033190504</v>
      </c>
      <c r="V1408" s="174">
        <f t="shared" ca="1" si="661"/>
        <v>12730994.100595675</v>
      </c>
      <c r="W1408" s="174">
        <f t="shared" ca="1" si="661"/>
        <v>13266308.063075561</v>
      </c>
      <c r="X1408" s="174">
        <f t="shared" ca="1" si="661"/>
        <v>14165207.559201963</v>
      </c>
      <c r="Y1408" s="174">
        <f t="shared" ca="1" si="661"/>
        <v>14575156.955336792</v>
      </c>
      <c r="Z1408" s="174">
        <f t="shared" ca="1" si="661"/>
        <v>14987161.235662773</v>
      </c>
      <c r="AA1408" s="174">
        <f t="shared" ca="1" si="661"/>
        <v>17336512.224160817</v>
      </c>
      <c r="AB1408" s="174">
        <f t="shared" ca="1" si="661"/>
        <v>17762357.884280406</v>
      </c>
      <c r="AC1408" s="174">
        <f t="shared" ca="1" si="661"/>
        <v>18190338.109112374</v>
      </c>
      <c r="AD1408" s="174">
        <f t="shared" ca="1" si="661"/>
        <v>0</v>
      </c>
      <c r="AE1408" s="174">
        <f t="shared" ca="1" si="661"/>
        <v>0</v>
      </c>
      <c r="AF1408" s="174">
        <f t="shared" ca="1" si="661"/>
        <v>0</v>
      </c>
      <c r="AG1408" s="174">
        <f t="shared" ca="1" si="661"/>
        <v>0</v>
      </c>
      <c r="AH1408" s="174">
        <f t="shared" ca="1" si="661"/>
        <v>0</v>
      </c>
      <c r="AI1408" s="174">
        <f t="shared" ca="1" si="661"/>
        <v>0</v>
      </c>
      <c r="AJ1408" s="174">
        <f t="shared" ca="1" si="661"/>
        <v>0</v>
      </c>
      <c r="AK1408" s="174">
        <f t="shared" ca="1" si="661"/>
        <v>0</v>
      </c>
      <c r="AL1408" s="174">
        <f t="shared" ca="1" si="661"/>
        <v>0</v>
      </c>
      <c r="AM1408" s="174">
        <f t="shared" ca="1" si="661"/>
        <v>0</v>
      </c>
      <c r="AN1408" s="174">
        <f t="shared" ca="1" si="661"/>
        <v>0</v>
      </c>
      <c r="AO1408" s="174">
        <f t="shared" ca="1" si="661"/>
        <v>0</v>
      </c>
      <c r="AP1408" s="174">
        <f t="shared" ca="1" si="661"/>
        <v>0</v>
      </c>
      <c r="AQ1408" s="174">
        <f t="shared" ca="1" si="661"/>
        <v>0</v>
      </c>
      <c r="AR1408" s="174">
        <f t="shared" ca="1" si="661"/>
        <v>0</v>
      </c>
      <c r="AS1408" s="174">
        <f t="shared" ca="1" si="661"/>
        <v>0</v>
      </c>
      <c r="AT1408" s="174">
        <f t="shared" ca="1" si="661"/>
        <v>0</v>
      </c>
      <c r="AU1408" s="174">
        <f t="shared" ca="1" si="661"/>
        <v>0</v>
      </c>
      <c r="AV1408" s="174">
        <f t="shared" ca="1" si="661"/>
        <v>0</v>
      </c>
      <c r="AW1408" s="174">
        <f t="shared" ca="1" si="661"/>
        <v>0</v>
      </c>
      <c r="AX1408" s="174">
        <f t="shared" ca="1" si="661"/>
        <v>0</v>
      </c>
      <c r="AY1408" s="174">
        <f t="shared" ca="1" si="661"/>
        <v>0</v>
      </c>
      <c r="AZ1408" s="174">
        <f t="shared" ca="1" si="661"/>
        <v>0</v>
      </c>
      <c r="BA1408" s="174">
        <f t="shared" ca="1" si="661"/>
        <v>0</v>
      </c>
      <c r="BB1408" s="174">
        <f t="shared" ca="1" si="661"/>
        <v>0</v>
      </c>
      <c r="BC1408" s="174">
        <f t="shared" ca="1" si="661"/>
        <v>0</v>
      </c>
      <c r="BD1408" s="174">
        <f t="shared" ca="1" si="661"/>
        <v>0</v>
      </c>
      <c r="BE1408" s="174">
        <f t="shared" ca="1" si="661"/>
        <v>0</v>
      </c>
      <c r="BF1408" s="174">
        <f t="shared" ca="1" si="661"/>
        <v>0</v>
      </c>
      <c r="BG1408" s="174">
        <f t="shared" ca="1" si="661"/>
        <v>0</v>
      </c>
      <c r="BH1408" s="174">
        <f t="shared" ca="1" si="661"/>
        <v>0</v>
      </c>
      <c r="BI1408" s="174">
        <f t="shared" ca="1" si="661"/>
        <v>0</v>
      </c>
      <c r="BJ1408" s="174">
        <f t="shared" ca="1" si="661"/>
        <v>0</v>
      </c>
      <c r="BK1408" s="174">
        <f t="shared" ca="1" si="661"/>
        <v>0</v>
      </c>
      <c r="BL1408" s="174">
        <f t="shared" ca="1" si="661"/>
        <v>0</v>
      </c>
      <c r="BM1408" s="174">
        <f t="shared" ca="1" si="661"/>
        <v>0</v>
      </c>
      <c r="BN1408" s="174">
        <f t="shared" ca="1" si="661"/>
        <v>0</v>
      </c>
      <c r="BO1408" s="174" t="str">
        <f t="shared" si="661"/>
        <v/>
      </c>
      <c r="BP1408" s="174" t="str">
        <f t="shared" si="661"/>
        <v/>
      </c>
      <c r="BQ1408" s="174" t="str">
        <f t="shared" si="661"/>
        <v/>
      </c>
      <c r="BR1408" s="174" t="str">
        <f t="shared" ref="BR1408:CI1408" si="662">IF(BR$17="","",BR1368+BR1313+BR1393)</f>
        <v/>
      </c>
      <c r="BS1408" s="174" t="str">
        <f t="shared" si="662"/>
        <v/>
      </c>
      <c r="BT1408" s="174" t="str">
        <f t="shared" si="662"/>
        <v/>
      </c>
      <c r="BU1408" s="174" t="str">
        <f t="shared" si="662"/>
        <v/>
      </c>
      <c r="BV1408" s="174" t="str">
        <f t="shared" si="662"/>
        <v/>
      </c>
      <c r="BW1408" s="174" t="str">
        <f t="shared" si="662"/>
        <v/>
      </c>
      <c r="BX1408" s="174" t="str">
        <f t="shared" si="662"/>
        <v/>
      </c>
      <c r="BY1408" s="174" t="str">
        <f t="shared" si="662"/>
        <v/>
      </c>
      <c r="BZ1408" s="174" t="str">
        <f t="shared" si="662"/>
        <v/>
      </c>
      <c r="CA1408" s="174" t="str">
        <f t="shared" si="662"/>
        <v/>
      </c>
      <c r="CB1408" s="174" t="str">
        <f t="shared" si="662"/>
        <v/>
      </c>
      <c r="CC1408" s="174" t="str">
        <f t="shared" si="662"/>
        <v/>
      </c>
      <c r="CD1408" s="174" t="str">
        <f t="shared" si="662"/>
        <v/>
      </c>
      <c r="CE1408" s="174" t="str">
        <f t="shared" si="662"/>
        <v/>
      </c>
      <c r="CF1408" s="174" t="str">
        <f t="shared" si="662"/>
        <v/>
      </c>
      <c r="CG1408" s="174" t="str">
        <f t="shared" si="662"/>
        <v/>
      </c>
      <c r="CH1408" s="174" t="str">
        <f t="shared" si="662"/>
        <v/>
      </c>
      <c r="CI1408" s="174" t="str">
        <f t="shared" si="662"/>
        <v/>
      </c>
      <c r="CJ1408" s="173">
        <f ca="1">SUM(F1408:CI1408)</f>
        <v>244460540.01209271</v>
      </c>
      <c r="CK1408" s="50" t="s">
        <v>172</v>
      </c>
      <c r="CL1408" s="152"/>
    </row>
    <row r="1409" spans="1:91" s="29" customFormat="1" ht="15" customHeight="1">
      <c r="A1409" s="152"/>
      <c r="B1409" s="172"/>
      <c r="C1409" s="152"/>
      <c r="D1409" s="152"/>
      <c r="E1409" s="152"/>
      <c r="F1409" s="154"/>
      <c r="G1409" s="154"/>
      <c r="H1409" s="154"/>
      <c r="I1409" s="154"/>
      <c r="J1409" s="154"/>
      <c r="K1409" s="154"/>
      <c r="L1409" s="154"/>
      <c r="M1409" s="154"/>
      <c r="N1409" s="154"/>
      <c r="O1409" s="154"/>
      <c r="P1409" s="154"/>
      <c r="Q1409" s="154"/>
      <c r="R1409" s="154"/>
      <c r="S1409" s="154"/>
      <c r="T1409" s="154"/>
      <c r="U1409" s="154"/>
      <c r="V1409" s="154"/>
      <c r="W1409" s="154"/>
      <c r="X1409" s="154"/>
      <c r="Y1409" s="154"/>
      <c r="Z1409" s="154"/>
      <c r="AA1409" s="154"/>
      <c r="AB1409" s="154"/>
      <c r="AC1409" s="154"/>
      <c r="AD1409" s="154"/>
      <c r="AE1409" s="154"/>
      <c r="AF1409" s="154"/>
      <c r="AG1409" s="154"/>
      <c r="AH1409" s="154"/>
      <c r="AI1409" s="154"/>
      <c r="AJ1409" s="154"/>
      <c r="AK1409" s="154"/>
      <c r="AL1409" s="154"/>
      <c r="AM1409" s="154"/>
      <c r="AN1409" s="154"/>
      <c r="AO1409" s="154"/>
      <c r="AP1409" s="154"/>
      <c r="AQ1409" s="154"/>
      <c r="AR1409" s="154"/>
      <c r="AS1409" s="154"/>
      <c r="AT1409" s="154"/>
      <c r="AU1409" s="154"/>
      <c r="AV1409" s="154"/>
      <c r="AW1409" s="154"/>
      <c r="AX1409" s="154"/>
      <c r="AY1409" s="154"/>
      <c r="AZ1409" s="154"/>
      <c r="BA1409" s="154"/>
      <c r="BB1409" s="154"/>
      <c r="BC1409" s="154"/>
      <c r="BD1409" s="154"/>
      <c r="BE1409" s="154"/>
      <c r="BF1409" s="154"/>
      <c r="BG1409" s="154"/>
      <c r="BH1409" s="154"/>
      <c r="BI1409" s="154"/>
      <c r="BJ1409" s="154"/>
      <c r="BK1409" s="154"/>
      <c r="BL1409" s="154"/>
      <c r="BM1409" s="154"/>
      <c r="BN1409" s="154"/>
      <c r="BO1409" s="154"/>
      <c r="BP1409" s="154"/>
      <c r="BQ1409" s="154"/>
      <c r="BR1409" s="154"/>
      <c r="BS1409" s="154"/>
      <c r="BT1409" s="154"/>
      <c r="BU1409" s="154"/>
      <c r="BV1409" s="154"/>
      <c r="BW1409" s="154"/>
      <c r="BX1409" s="154"/>
      <c r="BY1409" s="154"/>
      <c r="BZ1409" s="154"/>
      <c r="CA1409" s="154"/>
      <c r="CB1409" s="154"/>
      <c r="CC1409" s="154"/>
      <c r="CD1409" s="154"/>
      <c r="CE1409" s="154"/>
      <c r="CF1409" s="154"/>
      <c r="CG1409" s="154"/>
      <c r="CH1409" s="154"/>
      <c r="CI1409" s="154"/>
      <c r="CJ1409" s="150"/>
      <c r="CK1409" s="50" t="s">
        <v>172</v>
      </c>
      <c r="CL1409" s="152"/>
    </row>
    <row r="1410" spans="1:91" s="29" customFormat="1" ht="15" customHeight="1">
      <c r="A1410" s="152"/>
      <c r="B1410" s="172"/>
      <c r="C1410" s="171" t="s">
        <v>247</v>
      </c>
      <c r="D1410" s="152"/>
      <c r="E1410" s="152"/>
      <c r="F1410" s="154">
        <f t="shared" ref="F1410:BQ1411" ca="1" si="663">IF(F$17="","",F1371+F1316+F1395)</f>
        <v>6559.31433376736</v>
      </c>
      <c r="G1410" s="154">
        <f t="shared" ca="1" si="663"/>
        <v>14307.522473719016</v>
      </c>
      <c r="H1410" s="154">
        <f t="shared" ca="1" si="663"/>
        <v>16691.269453537156</v>
      </c>
      <c r="I1410" s="154">
        <f t="shared" ca="1" si="663"/>
        <v>19814.237767043156</v>
      </c>
      <c r="J1410" s="154">
        <f t="shared" ca="1" si="663"/>
        <v>23680.132784330675</v>
      </c>
      <c r="K1410" s="154">
        <f t="shared" ca="1" si="663"/>
        <v>27565.405721504358</v>
      </c>
      <c r="L1410" s="154">
        <f t="shared" ca="1" si="663"/>
        <v>31470.153710994691</v>
      </c>
      <c r="M1410" s="154">
        <f t="shared" ca="1" si="663"/>
        <v>35394.474372111545</v>
      </c>
      <c r="N1410" s="154">
        <f t="shared" ca="1" si="663"/>
        <v>39338.46581348464</v>
      </c>
      <c r="O1410" s="154">
        <f t="shared" ca="1" si="663"/>
        <v>43302.226635516228</v>
      </c>
      <c r="P1410" s="154">
        <f t="shared" ca="1" si="663"/>
        <v>46581.316807254479</v>
      </c>
      <c r="Q1410" s="154">
        <f t="shared" ca="1" si="663"/>
        <v>49172.304395615181</v>
      </c>
      <c r="R1410" s="154">
        <f t="shared" ca="1" si="663"/>
        <v>51776.27939043384</v>
      </c>
      <c r="S1410" s="154">
        <f t="shared" ca="1" si="663"/>
        <v>54393.30689149219</v>
      </c>
      <c r="T1410" s="154">
        <f t="shared" ca="1" si="663"/>
        <v>57023.452324886668</v>
      </c>
      <c r="U1410" s="154">
        <f t="shared" ca="1" si="663"/>
        <v>59666.781444664091</v>
      </c>
      <c r="V1410" s="154">
        <f t="shared" ca="1" si="663"/>
        <v>62323.360334465448</v>
      </c>
      <c r="W1410" s="154">
        <f t="shared" ca="1" si="663"/>
        <v>64993.255409178091</v>
      </c>
      <c r="X1410" s="154">
        <f t="shared" ca="1" si="663"/>
        <v>68578.789055693807</v>
      </c>
      <c r="Y1410" s="154">
        <f t="shared" ca="1" si="663"/>
        <v>71850.911286346891</v>
      </c>
      <c r="Z1410" s="154">
        <f t="shared" ca="1" si="663"/>
        <v>73905.795477498919</v>
      </c>
      <c r="AA1410" s="154">
        <f t="shared" ca="1" si="663"/>
        <v>80809.183649558967</v>
      </c>
      <c r="AB1410" s="154">
        <f t="shared" ca="1" si="663"/>
        <v>87747.175271103042</v>
      </c>
      <c r="AC1410" s="154">
        <f t="shared" ca="1" si="663"/>
        <v>89881.739983481952</v>
      </c>
      <c r="AD1410" s="154">
        <f t="shared" ca="1" si="663"/>
        <v>45475.845272780942</v>
      </c>
      <c r="AE1410" s="154">
        <f t="shared" ca="1" si="663"/>
        <v>0</v>
      </c>
      <c r="AF1410" s="154">
        <f t="shared" ca="1" si="663"/>
        <v>0</v>
      </c>
      <c r="AG1410" s="154">
        <f t="shared" ca="1" si="663"/>
        <v>0</v>
      </c>
      <c r="AH1410" s="154">
        <f t="shared" ca="1" si="663"/>
        <v>0</v>
      </c>
      <c r="AI1410" s="154">
        <f t="shared" ca="1" si="663"/>
        <v>0</v>
      </c>
      <c r="AJ1410" s="154">
        <f t="shared" ca="1" si="663"/>
        <v>0</v>
      </c>
      <c r="AK1410" s="154">
        <f t="shared" ca="1" si="663"/>
        <v>0</v>
      </c>
      <c r="AL1410" s="154">
        <f t="shared" ca="1" si="663"/>
        <v>0</v>
      </c>
      <c r="AM1410" s="154">
        <f t="shared" ca="1" si="663"/>
        <v>0</v>
      </c>
      <c r="AN1410" s="154">
        <f t="shared" ca="1" si="663"/>
        <v>0</v>
      </c>
      <c r="AO1410" s="154">
        <f t="shared" ca="1" si="663"/>
        <v>0</v>
      </c>
      <c r="AP1410" s="154">
        <f t="shared" ca="1" si="663"/>
        <v>0</v>
      </c>
      <c r="AQ1410" s="154">
        <f t="shared" ca="1" si="663"/>
        <v>0</v>
      </c>
      <c r="AR1410" s="154">
        <f t="shared" ca="1" si="663"/>
        <v>0</v>
      </c>
      <c r="AS1410" s="154">
        <f t="shared" ca="1" si="663"/>
        <v>0</v>
      </c>
      <c r="AT1410" s="154">
        <f t="shared" ca="1" si="663"/>
        <v>0</v>
      </c>
      <c r="AU1410" s="154">
        <f t="shared" ca="1" si="663"/>
        <v>0</v>
      </c>
      <c r="AV1410" s="154">
        <f t="shared" ca="1" si="663"/>
        <v>0</v>
      </c>
      <c r="AW1410" s="154">
        <f t="shared" ca="1" si="663"/>
        <v>0</v>
      </c>
      <c r="AX1410" s="154">
        <f t="shared" ca="1" si="663"/>
        <v>0</v>
      </c>
      <c r="AY1410" s="154">
        <f t="shared" ca="1" si="663"/>
        <v>0</v>
      </c>
      <c r="AZ1410" s="154">
        <f t="shared" ca="1" si="663"/>
        <v>0</v>
      </c>
      <c r="BA1410" s="154">
        <f t="shared" ca="1" si="663"/>
        <v>0</v>
      </c>
      <c r="BB1410" s="154">
        <f t="shared" ca="1" si="663"/>
        <v>0</v>
      </c>
      <c r="BC1410" s="154">
        <f t="shared" ca="1" si="663"/>
        <v>0</v>
      </c>
      <c r="BD1410" s="154">
        <f t="shared" ca="1" si="663"/>
        <v>0</v>
      </c>
      <c r="BE1410" s="154">
        <f t="shared" ca="1" si="663"/>
        <v>0</v>
      </c>
      <c r="BF1410" s="154">
        <f t="shared" ca="1" si="663"/>
        <v>0</v>
      </c>
      <c r="BG1410" s="154">
        <f t="shared" ca="1" si="663"/>
        <v>0</v>
      </c>
      <c r="BH1410" s="154">
        <f t="shared" ca="1" si="663"/>
        <v>0</v>
      </c>
      <c r="BI1410" s="154">
        <f t="shared" ca="1" si="663"/>
        <v>0</v>
      </c>
      <c r="BJ1410" s="154">
        <f t="shared" ca="1" si="663"/>
        <v>0</v>
      </c>
      <c r="BK1410" s="154">
        <f t="shared" ca="1" si="663"/>
        <v>0</v>
      </c>
      <c r="BL1410" s="154">
        <f t="shared" ca="1" si="663"/>
        <v>0</v>
      </c>
      <c r="BM1410" s="154">
        <f t="shared" ca="1" si="663"/>
        <v>0</v>
      </c>
      <c r="BN1410" s="154">
        <f t="shared" ca="1" si="663"/>
        <v>0</v>
      </c>
      <c r="BO1410" s="154" t="str">
        <f t="shared" si="663"/>
        <v/>
      </c>
      <c r="BP1410" s="154" t="str">
        <f t="shared" si="663"/>
        <v/>
      </c>
      <c r="BQ1410" s="154" t="str">
        <f t="shared" si="663"/>
        <v/>
      </c>
      <c r="BR1410" s="154" t="str">
        <f t="shared" ref="BR1410:CI1411" si="664">IF(BR$17="","",BR1371+BR1316+BR1395)</f>
        <v/>
      </c>
      <c r="BS1410" s="154" t="str">
        <f t="shared" si="664"/>
        <v/>
      </c>
      <c r="BT1410" s="154" t="str">
        <f t="shared" si="664"/>
        <v/>
      </c>
      <c r="BU1410" s="154" t="str">
        <f t="shared" si="664"/>
        <v/>
      </c>
      <c r="BV1410" s="154" t="str">
        <f t="shared" si="664"/>
        <v/>
      </c>
      <c r="BW1410" s="154" t="str">
        <f t="shared" si="664"/>
        <v/>
      </c>
      <c r="BX1410" s="154" t="str">
        <f t="shared" si="664"/>
        <v/>
      </c>
      <c r="BY1410" s="154" t="str">
        <f t="shared" si="664"/>
        <v/>
      </c>
      <c r="BZ1410" s="154" t="str">
        <f t="shared" si="664"/>
        <v/>
      </c>
      <c r="CA1410" s="154" t="str">
        <f t="shared" si="664"/>
        <v/>
      </c>
      <c r="CB1410" s="154" t="str">
        <f t="shared" si="664"/>
        <v/>
      </c>
      <c r="CC1410" s="154" t="str">
        <f t="shared" si="664"/>
        <v/>
      </c>
      <c r="CD1410" s="154" t="str">
        <f t="shared" si="664"/>
        <v/>
      </c>
      <c r="CE1410" s="154" t="str">
        <f t="shared" si="664"/>
        <v/>
      </c>
      <c r="CF1410" s="154" t="str">
        <f t="shared" si="664"/>
        <v/>
      </c>
      <c r="CG1410" s="154" t="str">
        <f t="shared" si="664"/>
        <v/>
      </c>
      <c r="CH1410" s="154" t="str">
        <f t="shared" si="664"/>
        <v/>
      </c>
      <c r="CI1410" s="154" t="str">
        <f t="shared" si="664"/>
        <v/>
      </c>
      <c r="CJ1410" s="150"/>
      <c r="CK1410" s="50" t="s">
        <v>172</v>
      </c>
      <c r="CL1410" s="152"/>
    </row>
    <row r="1411" spans="1:91" s="29" customFormat="1" ht="15" customHeight="1">
      <c r="A1411" s="152"/>
      <c r="B1411" s="172"/>
      <c r="C1411" s="171" t="s">
        <v>246</v>
      </c>
      <c r="D1411" s="152"/>
      <c r="E1411" s="152"/>
      <c r="F1411" s="154">
        <f t="shared" ca="1" si="663"/>
        <v>0</v>
      </c>
      <c r="G1411" s="154">
        <f t="shared" ca="1" si="663"/>
        <v>0</v>
      </c>
      <c r="H1411" s="154">
        <f t="shared" ca="1" si="663"/>
        <v>0</v>
      </c>
      <c r="I1411" s="154">
        <f t="shared" ca="1" si="663"/>
        <v>0</v>
      </c>
      <c r="J1411" s="154">
        <f t="shared" ca="1" si="663"/>
        <v>0</v>
      </c>
      <c r="K1411" s="154">
        <f t="shared" ca="1" si="663"/>
        <v>0</v>
      </c>
      <c r="L1411" s="154">
        <f t="shared" ca="1" si="663"/>
        <v>0</v>
      </c>
      <c r="M1411" s="154">
        <f t="shared" ca="1" si="663"/>
        <v>0</v>
      </c>
      <c r="N1411" s="154">
        <f t="shared" ca="1" si="663"/>
        <v>0</v>
      </c>
      <c r="O1411" s="154">
        <f t="shared" ca="1" si="663"/>
        <v>0</v>
      </c>
      <c r="P1411" s="154">
        <f t="shared" ca="1" si="663"/>
        <v>0</v>
      </c>
      <c r="Q1411" s="154">
        <f t="shared" ca="1" si="663"/>
        <v>0</v>
      </c>
      <c r="R1411" s="154">
        <f t="shared" ca="1" si="663"/>
        <v>0</v>
      </c>
      <c r="S1411" s="154">
        <f t="shared" ca="1" si="663"/>
        <v>0</v>
      </c>
      <c r="T1411" s="154">
        <f t="shared" ca="1" si="663"/>
        <v>0</v>
      </c>
      <c r="U1411" s="154">
        <f t="shared" ca="1" si="663"/>
        <v>0</v>
      </c>
      <c r="V1411" s="154">
        <f t="shared" ca="1" si="663"/>
        <v>0</v>
      </c>
      <c r="W1411" s="154">
        <f t="shared" ca="1" si="663"/>
        <v>0</v>
      </c>
      <c r="X1411" s="154">
        <f t="shared" ca="1" si="663"/>
        <v>0</v>
      </c>
      <c r="Y1411" s="154">
        <f t="shared" ca="1" si="663"/>
        <v>0</v>
      </c>
      <c r="Z1411" s="154">
        <f t="shared" ca="1" si="663"/>
        <v>0</v>
      </c>
      <c r="AA1411" s="154">
        <f t="shared" ca="1" si="663"/>
        <v>0</v>
      </c>
      <c r="AB1411" s="154">
        <f t="shared" ca="1" si="663"/>
        <v>0</v>
      </c>
      <c r="AC1411" s="154">
        <f t="shared" ca="1" si="663"/>
        <v>0</v>
      </c>
      <c r="AD1411" s="154">
        <f t="shared" ca="1" si="663"/>
        <v>0</v>
      </c>
      <c r="AE1411" s="154">
        <f t="shared" ca="1" si="663"/>
        <v>0</v>
      </c>
      <c r="AF1411" s="154">
        <f t="shared" ca="1" si="663"/>
        <v>0</v>
      </c>
      <c r="AG1411" s="154">
        <f t="shared" ca="1" si="663"/>
        <v>0</v>
      </c>
      <c r="AH1411" s="154">
        <f t="shared" ca="1" si="663"/>
        <v>0</v>
      </c>
      <c r="AI1411" s="154">
        <f t="shared" ca="1" si="663"/>
        <v>0</v>
      </c>
      <c r="AJ1411" s="154">
        <f t="shared" ca="1" si="663"/>
        <v>0</v>
      </c>
      <c r="AK1411" s="154">
        <f t="shared" ca="1" si="663"/>
        <v>0</v>
      </c>
      <c r="AL1411" s="154">
        <f t="shared" ca="1" si="663"/>
        <v>0</v>
      </c>
      <c r="AM1411" s="154">
        <f t="shared" ca="1" si="663"/>
        <v>0</v>
      </c>
      <c r="AN1411" s="154">
        <f t="shared" ca="1" si="663"/>
        <v>0</v>
      </c>
      <c r="AO1411" s="154">
        <f t="shared" ca="1" si="663"/>
        <v>0</v>
      </c>
      <c r="AP1411" s="154">
        <f t="shared" ca="1" si="663"/>
        <v>0</v>
      </c>
      <c r="AQ1411" s="154">
        <f t="shared" ca="1" si="663"/>
        <v>0</v>
      </c>
      <c r="AR1411" s="154">
        <f t="shared" ca="1" si="663"/>
        <v>0</v>
      </c>
      <c r="AS1411" s="154">
        <f t="shared" ca="1" si="663"/>
        <v>0</v>
      </c>
      <c r="AT1411" s="154">
        <f t="shared" ca="1" si="663"/>
        <v>0</v>
      </c>
      <c r="AU1411" s="154">
        <f t="shared" ca="1" si="663"/>
        <v>0</v>
      </c>
      <c r="AV1411" s="154">
        <f t="shared" ca="1" si="663"/>
        <v>0</v>
      </c>
      <c r="AW1411" s="154">
        <f t="shared" ca="1" si="663"/>
        <v>0</v>
      </c>
      <c r="AX1411" s="154">
        <f t="shared" ca="1" si="663"/>
        <v>0</v>
      </c>
      <c r="AY1411" s="154">
        <f t="shared" ca="1" si="663"/>
        <v>0</v>
      </c>
      <c r="AZ1411" s="154">
        <f t="shared" ca="1" si="663"/>
        <v>0</v>
      </c>
      <c r="BA1411" s="154">
        <f t="shared" ca="1" si="663"/>
        <v>0</v>
      </c>
      <c r="BB1411" s="154">
        <f t="shared" ca="1" si="663"/>
        <v>0</v>
      </c>
      <c r="BC1411" s="154">
        <f t="shared" ca="1" si="663"/>
        <v>0</v>
      </c>
      <c r="BD1411" s="154">
        <f t="shared" ca="1" si="663"/>
        <v>0</v>
      </c>
      <c r="BE1411" s="154">
        <f t="shared" ca="1" si="663"/>
        <v>0</v>
      </c>
      <c r="BF1411" s="154">
        <f t="shared" ca="1" si="663"/>
        <v>0</v>
      </c>
      <c r="BG1411" s="154">
        <f t="shared" ca="1" si="663"/>
        <v>0</v>
      </c>
      <c r="BH1411" s="154">
        <f t="shared" ca="1" si="663"/>
        <v>0</v>
      </c>
      <c r="BI1411" s="154">
        <f t="shared" ca="1" si="663"/>
        <v>0</v>
      </c>
      <c r="BJ1411" s="154">
        <f t="shared" ca="1" si="663"/>
        <v>0</v>
      </c>
      <c r="BK1411" s="154">
        <f t="shared" ca="1" si="663"/>
        <v>0</v>
      </c>
      <c r="BL1411" s="154">
        <f t="shared" ca="1" si="663"/>
        <v>0</v>
      </c>
      <c r="BM1411" s="154">
        <f t="shared" ca="1" si="663"/>
        <v>0</v>
      </c>
      <c r="BN1411" s="154">
        <f t="shared" ca="1" si="663"/>
        <v>0</v>
      </c>
      <c r="BO1411" s="154" t="str">
        <f t="shared" si="663"/>
        <v/>
      </c>
      <c r="BP1411" s="154" t="str">
        <f t="shared" si="663"/>
        <v/>
      </c>
      <c r="BQ1411" s="154" t="str">
        <f t="shared" si="663"/>
        <v/>
      </c>
      <c r="BR1411" s="154" t="str">
        <f t="shared" si="664"/>
        <v/>
      </c>
      <c r="BS1411" s="154" t="str">
        <f t="shared" si="664"/>
        <v/>
      </c>
      <c r="BT1411" s="154" t="str">
        <f t="shared" si="664"/>
        <v/>
      </c>
      <c r="BU1411" s="154" t="str">
        <f t="shared" si="664"/>
        <v/>
      </c>
      <c r="BV1411" s="154" t="str">
        <f t="shared" si="664"/>
        <v/>
      </c>
      <c r="BW1411" s="154" t="str">
        <f t="shared" si="664"/>
        <v/>
      </c>
      <c r="BX1411" s="154" t="str">
        <f t="shared" si="664"/>
        <v/>
      </c>
      <c r="BY1411" s="154" t="str">
        <f t="shared" si="664"/>
        <v/>
      </c>
      <c r="BZ1411" s="154" t="str">
        <f t="shared" si="664"/>
        <v/>
      </c>
      <c r="CA1411" s="154" t="str">
        <f t="shared" si="664"/>
        <v/>
      </c>
      <c r="CB1411" s="154" t="str">
        <f t="shared" si="664"/>
        <v/>
      </c>
      <c r="CC1411" s="154" t="str">
        <f t="shared" si="664"/>
        <v/>
      </c>
      <c r="CD1411" s="154" t="str">
        <f t="shared" si="664"/>
        <v/>
      </c>
      <c r="CE1411" s="154" t="str">
        <f t="shared" si="664"/>
        <v/>
      </c>
      <c r="CF1411" s="154" t="str">
        <f t="shared" si="664"/>
        <v/>
      </c>
      <c r="CG1411" s="154" t="str">
        <f t="shared" si="664"/>
        <v/>
      </c>
      <c r="CH1411" s="154" t="str">
        <f t="shared" si="664"/>
        <v/>
      </c>
      <c r="CI1411" s="154" t="str">
        <f t="shared" si="664"/>
        <v/>
      </c>
      <c r="CJ1411" s="150"/>
      <c r="CK1411" s="50" t="s">
        <v>172</v>
      </c>
      <c r="CL1411" s="152"/>
    </row>
    <row r="1412" spans="1:91" s="29" customFormat="1" ht="15" customHeight="1">
      <c r="A1412" s="152"/>
      <c r="B1412" s="172"/>
      <c r="C1412" s="171" t="s">
        <v>245</v>
      </c>
      <c r="D1412" s="152"/>
      <c r="E1412" s="152"/>
      <c r="F1412" s="154">
        <f t="shared" ref="F1412:BQ1412" si="665">IF(F$17="","",F1374+F1319+F1398)</f>
        <v>0</v>
      </c>
      <c r="G1412" s="154">
        <f t="shared" si="665"/>
        <v>0</v>
      </c>
      <c r="H1412" s="154">
        <f t="shared" si="665"/>
        <v>0</v>
      </c>
      <c r="I1412" s="154">
        <f t="shared" si="665"/>
        <v>0</v>
      </c>
      <c r="J1412" s="154">
        <f t="shared" si="665"/>
        <v>0</v>
      </c>
      <c r="K1412" s="154">
        <f t="shared" si="665"/>
        <v>0</v>
      </c>
      <c r="L1412" s="154">
        <f t="shared" si="665"/>
        <v>0</v>
      </c>
      <c r="M1412" s="154">
        <f t="shared" si="665"/>
        <v>0</v>
      </c>
      <c r="N1412" s="154">
        <f t="shared" si="665"/>
        <v>0</v>
      </c>
      <c r="O1412" s="154">
        <f t="shared" si="665"/>
        <v>0</v>
      </c>
      <c r="P1412" s="154">
        <f t="shared" si="665"/>
        <v>0</v>
      </c>
      <c r="Q1412" s="154">
        <f t="shared" si="665"/>
        <v>0</v>
      </c>
      <c r="R1412" s="154">
        <f t="shared" si="665"/>
        <v>0</v>
      </c>
      <c r="S1412" s="154">
        <f t="shared" si="665"/>
        <v>0</v>
      </c>
      <c r="T1412" s="154">
        <f t="shared" si="665"/>
        <v>0</v>
      </c>
      <c r="U1412" s="154">
        <f t="shared" si="665"/>
        <v>0</v>
      </c>
      <c r="V1412" s="154">
        <f t="shared" si="665"/>
        <v>0</v>
      </c>
      <c r="W1412" s="154">
        <f t="shared" si="665"/>
        <v>0</v>
      </c>
      <c r="X1412" s="154">
        <f t="shared" si="665"/>
        <v>0</v>
      </c>
      <c r="Y1412" s="154">
        <f t="shared" si="665"/>
        <v>0</v>
      </c>
      <c r="Z1412" s="154">
        <f t="shared" si="665"/>
        <v>0</v>
      </c>
      <c r="AA1412" s="154">
        <f t="shared" si="665"/>
        <v>0</v>
      </c>
      <c r="AB1412" s="154">
        <f t="shared" si="665"/>
        <v>0</v>
      </c>
      <c r="AC1412" s="154">
        <f t="shared" si="665"/>
        <v>0</v>
      </c>
      <c r="AD1412" s="154">
        <f t="shared" si="665"/>
        <v>0</v>
      </c>
      <c r="AE1412" s="154">
        <f t="shared" si="665"/>
        <v>0</v>
      </c>
      <c r="AF1412" s="154">
        <f t="shared" si="665"/>
        <v>0</v>
      </c>
      <c r="AG1412" s="154">
        <f t="shared" si="665"/>
        <v>0</v>
      </c>
      <c r="AH1412" s="154">
        <f t="shared" si="665"/>
        <v>0</v>
      </c>
      <c r="AI1412" s="154">
        <f t="shared" si="665"/>
        <v>0</v>
      </c>
      <c r="AJ1412" s="154">
        <f t="shared" si="665"/>
        <v>0</v>
      </c>
      <c r="AK1412" s="154">
        <f t="shared" si="665"/>
        <v>0</v>
      </c>
      <c r="AL1412" s="154">
        <f t="shared" si="665"/>
        <v>0</v>
      </c>
      <c r="AM1412" s="154">
        <f t="shared" si="665"/>
        <v>0</v>
      </c>
      <c r="AN1412" s="154">
        <f t="shared" si="665"/>
        <v>0</v>
      </c>
      <c r="AO1412" s="154">
        <f t="shared" si="665"/>
        <v>0</v>
      </c>
      <c r="AP1412" s="154">
        <f t="shared" si="665"/>
        <v>0</v>
      </c>
      <c r="AQ1412" s="154">
        <f t="shared" si="665"/>
        <v>0</v>
      </c>
      <c r="AR1412" s="154">
        <f t="shared" si="665"/>
        <v>0</v>
      </c>
      <c r="AS1412" s="154">
        <f t="shared" si="665"/>
        <v>0</v>
      </c>
      <c r="AT1412" s="154">
        <f t="shared" si="665"/>
        <v>0</v>
      </c>
      <c r="AU1412" s="154">
        <f t="shared" si="665"/>
        <v>0</v>
      </c>
      <c r="AV1412" s="154">
        <f t="shared" si="665"/>
        <v>0</v>
      </c>
      <c r="AW1412" s="154">
        <f t="shared" si="665"/>
        <v>0</v>
      </c>
      <c r="AX1412" s="154">
        <f t="shared" si="665"/>
        <v>0</v>
      </c>
      <c r="AY1412" s="154">
        <f t="shared" si="665"/>
        <v>0</v>
      </c>
      <c r="AZ1412" s="154">
        <f t="shared" si="665"/>
        <v>0</v>
      </c>
      <c r="BA1412" s="154">
        <f t="shared" si="665"/>
        <v>0</v>
      </c>
      <c r="BB1412" s="154">
        <f t="shared" si="665"/>
        <v>0</v>
      </c>
      <c r="BC1412" s="154">
        <f t="shared" si="665"/>
        <v>0</v>
      </c>
      <c r="BD1412" s="154">
        <f t="shared" si="665"/>
        <v>0</v>
      </c>
      <c r="BE1412" s="154">
        <f t="shared" si="665"/>
        <v>0</v>
      </c>
      <c r="BF1412" s="154">
        <f t="shared" si="665"/>
        <v>0</v>
      </c>
      <c r="BG1412" s="154">
        <f t="shared" si="665"/>
        <v>0</v>
      </c>
      <c r="BH1412" s="154">
        <f t="shared" si="665"/>
        <v>0</v>
      </c>
      <c r="BI1412" s="154">
        <f t="shared" si="665"/>
        <v>0</v>
      </c>
      <c r="BJ1412" s="154">
        <f t="shared" si="665"/>
        <v>0</v>
      </c>
      <c r="BK1412" s="154">
        <f t="shared" si="665"/>
        <v>0</v>
      </c>
      <c r="BL1412" s="154">
        <f t="shared" si="665"/>
        <v>0</v>
      </c>
      <c r="BM1412" s="154">
        <f t="shared" si="665"/>
        <v>0</v>
      </c>
      <c r="BN1412" s="154">
        <f t="shared" si="665"/>
        <v>0</v>
      </c>
      <c r="BO1412" s="154" t="str">
        <f t="shared" si="665"/>
        <v/>
      </c>
      <c r="BP1412" s="154" t="str">
        <f t="shared" si="665"/>
        <v/>
      </c>
      <c r="BQ1412" s="154" t="str">
        <f t="shared" si="665"/>
        <v/>
      </c>
      <c r="BR1412" s="154" t="str">
        <f t="shared" ref="BR1412:CI1412" si="666">IF(BR$17="","",BR1374+BR1319+BR1398)</f>
        <v/>
      </c>
      <c r="BS1412" s="154" t="str">
        <f t="shared" si="666"/>
        <v/>
      </c>
      <c r="BT1412" s="154" t="str">
        <f t="shared" si="666"/>
        <v/>
      </c>
      <c r="BU1412" s="154" t="str">
        <f t="shared" si="666"/>
        <v/>
      </c>
      <c r="BV1412" s="154" t="str">
        <f t="shared" si="666"/>
        <v/>
      </c>
      <c r="BW1412" s="154" t="str">
        <f t="shared" si="666"/>
        <v/>
      </c>
      <c r="BX1412" s="154" t="str">
        <f t="shared" si="666"/>
        <v/>
      </c>
      <c r="BY1412" s="154" t="str">
        <f t="shared" si="666"/>
        <v/>
      </c>
      <c r="BZ1412" s="154" t="str">
        <f t="shared" si="666"/>
        <v/>
      </c>
      <c r="CA1412" s="154" t="str">
        <f t="shared" si="666"/>
        <v/>
      </c>
      <c r="CB1412" s="154" t="str">
        <f t="shared" si="666"/>
        <v/>
      </c>
      <c r="CC1412" s="154" t="str">
        <f t="shared" si="666"/>
        <v/>
      </c>
      <c r="CD1412" s="154" t="str">
        <f t="shared" si="666"/>
        <v/>
      </c>
      <c r="CE1412" s="154" t="str">
        <f t="shared" si="666"/>
        <v/>
      </c>
      <c r="CF1412" s="154" t="str">
        <f t="shared" si="666"/>
        <v/>
      </c>
      <c r="CG1412" s="154" t="str">
        <f t="shared" si="666"/>
        <v/>
      </c>
      <c r="CH1412" s="154" t="str">
        <f t="shared" si="666"/>
        <v/>
      </c>
      <c r="CI1412" s="154" t="str">
        <f t="shared" si="666"/>
        <v/>
      </c>
      <c r="CJ1412" s="150"/>
      <c r="CK1412" s="50" t="s">
        <v>172</v>
      </c>
      <c r="CL1412" s="152"/>
    </row>
    <row r="1413" spans="1:91" s="29" customFormat="1" ht="15" customHeight="1">
      <c r="B1413" s="172"/>
      <c r="C1413" s="175" t="s">
        <v>244</v>
      </c>
      <c r="D1413" s="175"/>
      <c r="E1413" s="175"/>
      <c r="F1413" s="174">
        <f t="shared" ref="F1413:AK1413" ca="1" si="667">IF(F$17="","",SUM(F1410:F1412))</f>
        <v>6559.31433376736</v>
      </c>
      <c r="G1413" s="174">
        <f t="shared" ca="1" si="667"/>
        <v>14307.522473719016</v>
      </c>
      <c r="H1413" s="174">
        <f t="shared" ca="1" si="667"/>
        <v>16691.269453537156</v>
      </c>
      <c r="I1413" s="174">
        <f t="shared" ca="1" si="667"/>
        <v>19814.237767043156</v>
      </c>
      <c r="J1413" s="174">
        <f t="shared" ca="1" si="667"/>
        <v>23680.132784330675</v>
      </c>
      <c r="K1413" s="174">
        <f t="shared" ca="1" si="667"/>
        <v>27565.405721504358</v>
      </c>
      <c r="L1413" s="174">
        <f t="shared" ca="1" si="667"/>
        <v>31470.153710994691</v>
      </c>
      <c r="M1413" s="174">
        <f t="shared" ca="1" si="667"/>
        <v>35394.474372111545</v>
      </c>
      <c r="N1413" s="174">
        <f t="shared" ca="1" si="667"/>
        <v>39338.46581348464</v>
      </c>
      <c r="O1413" s="174">
        <f t="shared" ca="1" si="667"/>
        <v>43302.226635516228</v>
      </c>
      <c r="P1413" s="174">
        <f t="shared" ca="1" si="667"/>
        <v>46581.316807254479</v>
      </c>
      <c r="Q1413" s="174">
        <f t="shared" ca="1" si="667"/>
        <v>49172.304395615181</v>
      </c>
      <c r="R1413" s="174">
        <f t="shared" ca="1" si="667"/>
        <v>51776.27939043384</v>
      </c>
      <c r="S1413" s="174">
        <f t="shared" ca="1" si="667"/>
        <v>54393.30689149219</v>
      </c>
      <c r="T1413" s="174">
        <f t="shared" ca="1" si="667"/>
        <v>57023.452324886668</v>
      </c>
      <c r="U1413" s="174">
        <f t="shared" ca="1" si="667"/>
        <v>59666.781444664091</v>
      </c>
      <c r="V1413" s="174">
        <f t="shared" ca="1" si="667"/>
        <v>62323.360334465448</v>
      </c>
      <c r="W1413" s="174">
        <f t="shared" ca="1" si="667"/>
        <v>64993.255409178091</v>
      </c>
      <c r="X1413" s="174">
        <f t="shared" ca="1" si="667"/>
        <v>68578.789055693807</v>
      </c>
      <c r="Y1413" s="174">
        <f t="shared" ca="1" si="667"/>
        <v>71850.911286346891</v>
      </c>
      <c r="Z1413" s="174">
        <f t="shared" ca="1" si="667"/>
        <v>73905.795477498919</v>
      </c>
      <c r="AA1413" s="174">
        <f t="shared" ca="1" si="667"/>
        <v>80809.183649558967</v>
      </c>
      <c r="AB1413" s="174">
        <f t="shared" ca="1" si="667"/>
        <v>87747.175271103042</v>
      </c>
      <c r="AC1413" s="174">
        <f t="shared" ca="1" si="667"/>
        <v>89881.739983481952</v>
      </c>
      <c r="AD1413" s="174">
        <f t="shared" ca="1" si="667"/>
        <v>45475.845272780942</v>
      </c>
      <c r="AE1413" s="174">
        <f t="shared" ca="1" si="667"/>
        <v>0</v>
      </c>
      <c r="AF1413" s="174">
        <f t="shared" ca="1" si="667"/>
        <v>0</v>
      </c>
      <c r="AG1413" s="174">
        <f t="shared" ca="1" si="667"/>
        <v>0</v>
      </c>
      <c r="AH1413" s="174">
        <f t="shared" ca="1" si="667"/>
        <v>0</v>
      </c>
      <c r="AI1413" s="174">
        <f t="shared" ca="1" si="667"/>
        <v>0</v>
      </c>
      <c r="AJ1413" s="174">
        <f t="shared" ca="1" si="667"/>
        <v>0</v>
      </c>
      <c r="AK1413" s="174">
        <f t="shared" ca="1" si="667"/>
        <v>0</v>
      </c>
      <c r="AL1413" s="174">
        <f t="shared" ref="AL1413:CI1413" ca="1" si="668">IF(AL$17="","",SUM(AL1410:AL1412))</f>
        <v>0</v>
      </c>
      <c r="AM1413" s="174">
        <f t="shared" ca="1" si="668"/>
        <v>0</v>
      </c>
      <c r="AN1413" s="174">
        <f t="shared" ca="1" si="668"/>
        <v>0</v>
      </c>
      <c r="AO1413" s="174">
        <f t="shared" ca="1" si="668"/>
        <v>0</v>
      </c>
      <c r="AP1413" s="174">
        <f t="shared" ca="1" si="668"/>
        <v>0</v>
      </c>
      <c r="AQ1413" s="174">
        <f t="shared" ca="1" si="668"/>
        <v>0</v>
      </c>
      <c r="AR1413" s="174">
        <f t="shared" ca="1" si="668"/>
        <v>0</v>
      </c>
      <c r="AS1413" s="174">
        <f t="shared" ca="1" si="668"/>
        <v>0</v>
      </c>
      <c r="AT1413" s="174">
        <f t="shared" ca="1" si="668"/>
        <v>0</v>
      </c>
      <c r="AU1413" s="174">
        <f t="shared" ca="1" si="668"/>
        <v>0</v>
      </c>
      <c r="AV1413" s="174">
        <f t="shared" ca="1" si="668"/>
        <v>0</v>
      </c>
      <c r="AW1413" s="174">
        <f t="shared" ca="1" si="668"/>
        <v>0</v>
      </c>
      <c r="AX1413" s="174">
        <f t="shared" ca="1" si="668"/>
        <v>0</v>
      </c>
      <c r="AY1413" s="174">
        <f t="shared" ca="1" si="668"/>
        <v>0</v>
      </c>
      <c r="AZ1413" s="174">
        <f t="shared" ca="1" si="668"/>
        <v>0</v>
      </c>
      <c r="BA1413" s="174">
        <f t="shared" ca="1" si="668"/>
        <v>0</v>
      </c>
      <c r="BB1413" s="174">
        <f t="shared" ca="1" si="668"/>
        <v>0</v>
      </c>
      <c r="BC1413" s="174">
        <f t="shared" ca="1" si="668"/>
        <v>0</v>
      </c>
      <c r="BD1413" s="174">
        <f t="shared" ca="1" si="668"/>
        <v>0</v>
      </c>
      <c r="BE1413" s="174">
        <f t="shared" ca="1" si="668"/>
        <v>0</v>
      </c>
      <c r="BF1413" s="174">
        <f t="shared" ca="1" si="668"/>
        <v>0</v>
      </c>
      <c r="BG1413" s="174">
        <f t="shared" ca="1" si="668"/>
        <v>0</v>
      </c>
      <c r="BH1413" s="174">
        <f t="shared" ca="1" si="668"/>
        <v>0</v>
      </c>
      <c r="BI1413" s="174">
        <f t="shared" ca="1" si="668"/>
        <v>0</v>
      </c>
      <c r="BJ1413" s="174">
        <f t="shared" ca="1" si="668"/>
        <v>0</v>
      </c>
      <c r="BK1413" s="174">
        <f t="shared" ca="1" si="668"/>
        <v>0</v>
      </c>
      <c r="BL1413" s="174">
        <f t="shared" ca="1" si="668"/>
        <v>0</v>
      </c>
      <c r="BM1413" s="174">
        <f t="shared" ca="1" si="668"/>
        <v>0</v>
      </c>
      <c r="BN1413" s="174">
        <f t="shared" ca="1" si="668"/>
        <v>0</v>
      </c>
      <c r="BO1413" s="174" t="str">
        <f t="shared" si="668"/>
        <v/>
      </c>
      <c r="BP1413" s="174" t="str">
        <f t="shared" si="668"/>
        <v/>
      </c>
      <c r="BQ1413" s="174" t="str">
        <f t="shared" si="668"/>
        <v/>
      </c>
      <c r="BR1413" s="174" t="str">
        <f t="shared" si="668"/>
        <v/>
      </c>
      <c r="BS1413" s="174" t="str">
        <f t="shared" si="668"/>
        <v/>
      </c>
      <c r="BT1413" s="174" t="str">
        <f t="shared" si="668"/>
        <v/>
      </c>
      <c r="BU1413" s="174" t="str">
        <f t="shared" si="668"/>
        <v/>
      </c>
      <c r="BV1413" s="174" t="str">
        <f t="shared" si="668"/>
        <v/>
      </c>
      <c r="BW1413" s="174" t="str">
        <f t="shared" si="668"/>
        <v/>
      </c>
      <c r="BX1413" s="174" t="str">
        <f t="shared" si="668"/>
        <v/>
      </c>
      <c r="BY1413" s="174" t="str">
        <f t="shared" si="668"/>
        <v/>
      </c>
      <c r="BZ1413" s="174" t="str">
        <f t="shared" si="668"/>
        <v/>
      </c>
      <c r="CA1413" s="174" t="str">
        <f t="shared" si="668"/>
        <v/>
      </c>
      <c r="CB1413" s="174" t="str">
        <f t="shared" si="668"/>
        <v/>
      </c>
      <c r="CC1413" s="174" t="str">
        <f t="shared" si="668"/>
        <v/>
      </c>
      <c r="CD1413" s="174" t="str">
        <f t="shared" si="668"/>
        <v/>
      </c>
      <c r="CE1413" s="174" t="str">
        <f t="shared" si="668"/>
        <v/>
      </c>
      <c r="CF1413" s="174" t="str">
        <f t="shared" si="668"/>
        <v/>
      </c>
      <c r="CG1413" s="174" t="str">
        <f t="shared" si="668"/>
        <v/>
      </c>
      <c r="CH1413" s="174" t="str">
        <f t="shared" si="668"/>
        <v/>
      </c>
      <c r="CI1413" s="174" t="str">
        <f t="shared" si="668"/>
        <v/>
      </c>
      <c r="CJ1413" s="173">
        <f ca="1">SUM(F1413:CI1413)</f>
        <v>1222302.7000604633</v>
      </c>
      <c r="CK1413" s="50" t="s">
        <v>172</v>
      </c>
      <c r="CL1413" s="152"/>
    </row>
    <row r="1414" spans="1:91" s="29" customFormat="1" ht="15" customHeight="1">
      <c r="A1414" s="152"/>
      <c r="B1414" s="172"/>
      <c r="C1414" s="171" t="s">
        <v>243</v>
      </c>
      <c r="D1414" s="152"/>
      <c r="E1414" s="152"/>
      <c r="F1414" s="154">
        <f t="shared" ref="F1414:BQ1414" ca="1" si="669">IF(F$17="","",F1413+F1406)</f>
        <v>6559.31433376736</v>
      </c>
      <c r="G1414" s="154">
        <f t="shared" ca="1" si="669"/>
        <v>14307.522473719016</v>
      </c>
      <c r="H1414" s="154">
        <f t="shared" ca="1" si="669"/>
        <v>16691.269453537156</v>
      </c>
      <c r="I1414" s="154">
        <f t="shared" ca="1" si="669"/>
        <v>19814.237767043156</v>
      </c>
      <c r="J1414" s="154">
        <f t="shared" ca="1" si="669"/>
        <v>23680.132784330675</v>
      </c>
      <c r="K1414" s="154">
        <f t="shared" ca="1" si="669"/>
        <v>27565.405721504358</v>
      </c>
      <c r="L1414" s="154">
        <f t="shared" ca="1" si="669"/>
        <v>31470.153710994691</v>
      </c>
      <c r="M1414" s="154">
        <f t="shared" ca="1" si="669"/>
        <v>35394.474372111545</v>
      </c>
      <c r="N1414" s="154">
        <f t="shared" ca="1" si="669"/>
        <v>39338.46581348464</v>
      </c>
      <c r="O1414" s="154">
        <f t="shared" ca="1" si="669"/>
        <v>43302.226635516228</v>
      </c>
      <c r="P1414" s="154">
        <f t="shared" ca="1" si="669"/>
        <v>46581.316807254479</v>
      </c>
      <c r="Q1414" s="154">
        <f t="shared" ca="1" si="669"/>
        <v>49172.304395615181</v>
      </c>
      <c r="R1414" s="154">
        <f t="shared" ca="1" si="669"/>
        <v>51776.27939043384</v>
      </c>
      <c r="S1414" s="154">
        <f t="shared" ca="1" si="669"/>
        <v>54393.30689149219</v>
      </c>
      <c r="T1414" s="154">
        <f t="shared" ca="1" si="669"/>
        <v>57023.452324886668</v>
      </c>
      <c r="U1414" s="154">
        <f t="shared" ca="1" si="669"/>
        <v>59666.781444664091</v>
      </c>
      <c r="V1414" s="154">
        <f t="shared" ca="1" si="669"/>
        <v>62323.360334465448</v>
      </c>
      <c r="W1414" s="154">
        <f t="shared" ca="1" si="669"/>
        <v>64993.255409178091</v>
      </c>
      <c r="X1414" s="154">
        <f t="shared" ca="1" si="669"/>
        <v>68578.789055693807</v>
      </c>
      <c r="Y1414" s="154">
        <f t="shared" ca="1" si="669"/>
        <v>71850.911286346891</v>
      </c>
      <c r="Z1414" s="154">
        <f t="shared" ca="1" si="669"/>
        <v>73905.795477498919</v>
      </c>
      <c r="AA1414" s="154">
        <f t="shared" ca="1" si="669"/>
        <v>80809.183649558967</v>
      </c>
      <c r="AB1414" s="154">
        <f t="shared" ca="1" si="669"/>
        <v>87747.175271103042</v>
      </c>
      <c r="AC1414" s="154">
        <f t="shared" ca="1" si="669"/>
        <v>89881.739983481952</v>
      </c>
      <c r="AD1414" s="154">
        <f t="shared" ca="1" si="669"/>
        <v>21426944.964506418</v>
      </c>
      <c r="AE1414" s="154">
        <f t="shared" ca="1" si="669"/>
        <v>0</v>
      </c>
      <c r="AF1414" s="154">
        <f t="shared" ca="1" si="669"/>
        <v>0</v>
      </c>
      <c r="AG1414" s="154">
        <f t="shared" ca="1" si="669"/>
        <v>0</v>
      </c>
      <c r="AH1414" s="154">
        <f t="shared" ca="1" si="669"/>
        <v>0</v>
      </c>
      <c r="AI1414" s="154">
        <f t="shared" ca="1" si="669"/>
        <v>0</v>
      </c>
      <c r="AJ1414" s="154">
        <f t="shared" ca="1" si="669"/>
        <v>0</v>
      </c>
      <c r="AK1414" s="154">
        <f t="shared" ca="1" si="669"/>
        <v>0</v>
      </c>
      <c r="AL1414" s="154">
        <f t="shared" ca="1" si="669"/>
        <v>0</v>
      </c>
      <c r="AM1414" s="154">
        <f t="shared" ca="1" si="669"/>
        <v>0</v>
      </c>
      <c r="AN1414" s="154">
        <f t="shared" ca="1" si="669"/>
        <v>0</v>
      </c>
      <c r="AO1414" s="154">
        <f t="shared" ca="1" si="669"/>
        <v>0</v>
      </c>
      <c r="AP1414" s="154">
        <f t="shared" ca="1" si="669"/>
        <v>0</v>
      </c>
      <c r="AQ1414" s="154">
        <f t="shared" ca="1" si="669"/>
        <v>0</v>
      </c>
      <c r="AR1414" s="154">
        <f t="shared" ca="1" si="669"/>
        <v>0</v>
      </c>
      <c r="AS1414" s="154">
        <f t="shared" ca="1" si="669"/>
        <v>0</v>
      </c>
      <c r="AT1414" s="154">
        <f t="shared" ca="1" si="669"/>
        <v>0</v>
      </c>
      <c r="AU1414" s="154">
        <f t="shared" ca="1" si="669"/>
        <v>0</v>
      </c>
      <c r="AV1414" s="154">
        <f t="shared" ca="1" si="669"/>
        <v>0</v>
      </c>
      <c r="AW1414" s="154">
        <f t="shared" ca="1" si="669"/>
        <v>0</v>
      </c>
      <c r="AX1414" s="154">
        <f t="shared" ca="1" si="669"/>
        <v>0</v>
      </c>
      <c r="AY1414" s="154">
        <f t="shared" ca="1" si="669"/>
        <v>0</v>
      </c>
      <c r="AZ1414" s="154">
        <f t="shared" ca="1" si="669"/>
        <v>0</v>
      </c>
      <c r="BA1414" s="154">
        <f t="shared" ca="1" si="669"/>
        <v>0</v>
      </c>
      <c r="BB1414" s="154">
        <f t="shared" ca="1" si="669"/>
        <v>0</v>
      </c>
      <c r="BC1414" s="154">
        <f t="shared" ca="1" si="669"/>
        <v>0</v>
      </c>
      <c r="BD1414" s="154">
        <f t="shared" ca="1" si="669"/>
        <v>0</v>
      </c>
      <c r="BE1414" s="154">
        <f t="shared" ca="1" si="669"/>
        <v>0</v>
      </c>
      <c r="BF1414" s="154">
        <f t="shared" ca="1" si="669"/>
        <v>0</v>
      </c>
      <c r="BG1414" s="154">
        <f t="shared" ca="1" si="669"/>
        <v>0</v>
      </c>
      <c r="BH1414" s="154">
        <f t="shared" ca="1" si="669"/>
        <v>0</v>
      </c>
      <c r="BI1414" s="154">
        <f t="shared" ca="1" si="669"/>
        <v>0</v>
      </c>
      <c r="BJ1414" s="154">
        <f t="shared" ca="1" si="669"/>
        <v>0</v>
      </c>
      <c r="BK1414" s="154">
        <f t="shared" ca="1" si="669"/>
        <v>0</v>
      </c>
      <c r="BL1414" s="154">
        <f t="shared" ca="1" si="669"/>
        <v>0</v>
      </c>
      <c r="BM1414" s="154">
        <f t="shared" ca="1" si="669"/>
        <v>0</v>
      </c>
      <c r="BN1414" s="154">
        <f t="shared" ca="1" si="669"/>
        <v>0</v>
      </c>
      <c r="BO1414" s="154" t="str">
        <f t="shared" si="669"/>
        <v/>
      </c>
      <c r="BP1414" s="154" t="str">
        <f t="shared" si="669"/>
        <v/>
      </c>
      <c r="BQ1414" s="154" t="str">
        <f t="shared" si="669"/>
        <v/>
      </c>
      <c r="BR1414" s="154" t="str">
        <f t="shared" ref="BR1414:CI1414" si="670">IF(BR$17="","",BR1413+BR1406)</f>
        <v/>
      </c>
      <c r="BS1414" s="154" t="str">
        <f t="shared" si="670"/>
        <v/>
      </c>
      <c r="BT1414" s="154" t="str">
        <f t="shared" si="670"/>
        <v/>
      </c>
      <c r="BU1414" s="154" t="str">
        <f t="shared" si="670"/>
        <v/>
      </c>
      <c r="BV1414" s="154" t="str">
        <f t="shared" si="670"/>
        <v/>
      </c>
      <c r="BW1414" s="154" t="str">
        <f t="shared" si="670"/>
        <v/>
      </c>
      <c r="BX1414" s="154" t="str">
        <f t="shared" si="670"/>
        <v/>
      </c>
      <c r="BY1414" s="154" t="str">
        <f t="shared" si="670"/>
        <v/>
      </c>
      <c r="BZ1414" s="154" t="str">
        <f t="shared" si="670"/>
        <v/>
      </c>
      <c r="CA1414" s="154" t="str">
        <f t="shared" si="670"/>
        <v/>
      </c>
      <c r="CB1414" s="154" t="str">
        <f t="shared" si="670"/>
        <v/>
      </c>
      <c r="CC1414" s="154" t="str">
        <f t="shared" si="670"/>
        <v/>
      </c>
      <c r="CD1414" s="154" t="str">
        <f t="shared" si="670"/>
        <v/>
      </c>
      <c r="CE1414" s="154" t="str">
        <f t="shared" si="670"/>
        <v/>
      </c>
      <c r="CF1414" s="154" t="str">
        <f t="shared" si="670"/>
        <v/>
      </c>
      <c r="CG1414" s="154" t="str">
        <f t="shared" si="670"/>
        <v/>
      </c>
      <c r="CH1414" s="154" t="str">
        <f t="shared" si="670"/>
        <v/>
      </c>
      <c r="CI1414" s="154" t="str">
        <f t="shared" si="670"/>
        <v/>
      </c>
      <c r="CJ1414" s="150"/>
      <c r="CK1414" s="50" t="s">
        <v>172</v>
      </c>
      <c r="CL1414" s="152"/>
    </row>
    <row r="1415" spans="1:91" ht="15" customHeight="1">
      <c r="A1415" s="29"/>
      <c r="B1415" s="29"/>
      <c r="C1415" s="120"/>
      <c r="D1415" s="151"/>
      <c r="E1415" s="151"/>
      <c r="F1415" s="4"/>
      <c r="G1415" s="29"/>
      <c r="H1415" s="29"/>
      <c r="I1415" s="29"/>
      <c r="J1415" s="29"/>
      <c r="K1415" s="29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67"/>
      <c r="CK1415" s="50" t="s">
        <v>172</v>
      </c>
      <c r="CL1415" s="29"/>
      <c r="CM1415" s="29"/>
    </row>
    <row r="1416" spans="1:91" s="29" customFormat="1" ht="15" customHeight="1">
      <c r="C1416" s="120"/>
      <c r="D1416" s="151"/>
      <c r="E1416" s="151"/>
      <c r="F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67"/>
      <c r="CK1416" s="50" t="s">
        <v>172</v>
      </c>
    </row>
    <row r="1417" spans="1:91" s="29" customFormat="1" ht="15" customHeight="1">
      <c r="C1417" s="103" t="s">
        <v>242</v>
      </c>
      <c r="D1417" s="101"/>
      <c r="E1417" s="103"/>
      <c r="F1417" s="101"/>
      <c r="G1417" s="103"/>
      <c r="H1417" s="101"/>
      <c r="I1417" s="103"/>
      <c r="J1417" s="101"/>
      <c r="K1417" s="103"/>
      <c r="L1417" s="101"/>
      <c r="M1417" s="103"/>
      <c r="N1417" s="101"/>
      <c r="O1417" s="103"/>
      <c r="P1417" s="101"/>
      <c r="Q1417" s="103"/>
      <c r="R1417" s="101"/>
      <c r="S1417" s="103"/>
      <c r="T1417" s="101"/>
      <c r="U1417" s="103"/>
      <c r="V1417" s="101"/>
      <c r="W1417" s="103"/>
      <c r="X1417" s="101"/>
      <c r="Y1417" s="103"/>
      <c r="Z1417" s="101"/>
      <c r="AA1417" s="103"/>
      <c r="AB1417" s="101"/>
      <c r="AC1417" s="103"/>
      <c r="AD1417" s="101"/>
      <c r="AE1417" s="103"/>
      <c r="AF1417" s="101"/>
      <c r="AG1417" s="103"/>
      <c r="AH1417" s="101"/>
      <c r="AI1417" s="103"/>
      <c r="AJ1417" s="101"/>
      <c r="AK1417" s="103"/>
      <c r="AL1417" s="101"/>
      <c r="AM1417" s="103"/>
      <c r="AN1417" s="101"/>
      <c r="AO1417" s="103"/>
      <c r="AP1417" s="101"/>
      <c r="AQ1417" s="103"/>
      <c r="AR1417" s="101"/>
      <c r="AS1417" s="103"/>
      <c r="AT1417" s="101"/>
      <c r="AU1417" s="103"/>
      <c r="AV1417" s="101"/>
      <c r="AW1417" s="103"/>
      <c r="AX1417" s="101"/>
      <c r="AY1417" s="103"/>
      <c r="AZ1417" s="101"/>
      <c r="BA1417" s="103"/>
      <c r="BB1417" s="101"/>
      <c r="BC1417" s="103"/>
      <c r="BD1417" s="101"/>
      <c r="BE1417" s="103"/>
      <c r="BF1417" s="101"/>
      <c r="BG1417" s="103"/>
      <c r="BH1417" s="101"/>
      <c r="BI1417" s="103"/>
      <c r="BJ1417" s="101"/>
      <c r="BK1417" s="103"/>
      <c r="BL1417" s="101"/>
      <c r="BM1417" s="103"/>
      <c r="BN1417" s="101"/>
      <c r="BO1417" s="103"/>
      <c r="BP1417" s="101"/>
      <c r="BQ1417" s="103"/>
      <c r="BR1417" s="101"/>
      <c r="BS1417" s="103"/>
      <c r="BT1417" s="101"/>
      <c r="BU1417" s="103"/>
      <c r="BV1417" s="101"/>
      <c r="BW1417" s="103"/>
      <c r="BX1417" s="101"/>
      <c r="BY1417" s="103"/>
      <c r="BZ1417" s="101"/>
      <c r="CA1417" s="103"/>
      <c r="CB1417" s="101"/>
      <c r="CC1417" s="103"/>
      <c r="CD1417" s="101"/>
      <c r="CE1417" s="103"/>
      <c r="CF1417" s="101"/>
      <c r="CG1417" s="103"/>
      <c r="CH1417" s="101"/>
      <c r="CI1417" s="103"/>
      <c r="CJ1417" s="101"/>
      <c r="CK1417" s="50" t="s">
        <v>172</v>
      </c>
    </row>
    <row r="1418" spans="1:91" s="29" customFormat="1" ht="15" customHeight="1">
      <c r="C1418" s="120"/>
      <c r="D1418" s="151"/>
      <c r="E1418" s="151"/>
      <c r="F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67"/>
      <c r="CK1418" s="50" t="s">
        <v>172</v>
      </c>
    </row>
    <row r="1419" spans="1:91" s="29" customFormat="1" ht="15" customHeight="1">
      <c r="C1419" s="169" t="s">
        <v>241</v>
      </c>
      <c r="E1419" s="151"/>
      <c r="F1419" s="162">
        <f t="shared" ref="F1419:AK1419" si="671">IF(F17="","",F198)</f>
        <v>4017069.5850000004</v>
      </c>
      <c r="G1419" s="162">
        <f t="shared" si="671"/>
        <v>446341.065</v>
      </c>
      <c r="H1419" s="162">
        <f t="shared" si="671"/>
        <v>446341.065</v>
      </c>
      <c r="I1419" s="162">
        <f t="shared" si="671"/>
        <v>5802433.8450000016</v>
      </c>
      <c r="J1419" s="162">
        <f t="shared" si="671"/>
        <v>892682.13</v>
      </c>
      <c r="K1419" s="162">
        <f t="shared" si="671"/>
        <v>892682.13</v>
      </c>
      <c r="L1419" s="162">
        <f t="shared" si="671"/>
        <v>14282914.080000004</v>
      </c>
      <c r="M1419" s="162">
        <f t="shared" si="671"/>
        <v>1785364.26</v>
      </c>
      <c r="N1419" s="162">
        <f t="shared" si="671"/>
        <v>1785364.26</v>
      </c>
      <c r="O1419" s="162">
        <f t="shared" si="671"/>
        <v>1785364.259999994</v>
      </c>
      <c r="P1419" s="162">
        <f t="shared" si="671"/>
        <v>0</v>
      </c>
      <c r="Q1419" s="162">
        <f t="shared" si="671"/>
        <v>0</v>
      </c>
      <c r="R1419" s="162">
        <f t="shared" si="671"/>
        <v>0</v>
      </c>
      <c r="S1419" s="162">
        <f t="shared" si="671"/>
        <v>0</v>
      </c>
      <c r="T1419" s="162">
        <f t="shared" si="671"/>
        <v>8034139.1700000009</v>
      </c>
      <c r="U1419" s="162">
        <f t="shared" si="671"/>
        <v>0</v>
      </c>
      <c r="V1419" s="162">
        <f t="shared" si="671"/>
        <v>0</v>
      </c>
      <c r="W1419" s="162">
        <f t="shared" si="671"/>
        <v>0</v>
      </c>
      <c r="X1419" s="162">
        <f t="shared" si="671"/>
        <v>0</v>
      </c>
      <c r="Y1419" s="162">
        <f t="shared" si="671"/>
        <v>0</v>
      </c>
      <c r="Z1419" s="162">
        <f t="shared" si="671"/>
        <v>0</v>
      </c>
      <c r="AA1419" s="162">
        <f t="shared" si="671"/>
        <v>0</v>
      </c>
      <c r="AB1419" s="162">
        <f t="shared" si="671"/>
        <v>0</v>
      </c>
      <c r="AC1419" s="162">
        <f t="shared" si="671"/>
        <v>0</v>
      </c>
      <c r="AD1419" s="162">
        <f t="shared" si="671"/>
        <v>40170695.850000001</v>
      </c>
      <c r="AE1419" s="162">
        <f t="shared" si="671"/>
        <v>0</v>
      </c>
      <c r="AF1419" s="162">
        <f t="shared" si="671"/>
        <v>0</v>
      </c>
      <c r="AG1419" s="162">
        <f t="shared" si="671"/>
        <v>0</v>
      </c>
      <c r="AH1419" s="162">
        <f t="shared" si="671"/>
        <v>0</v>
      </c>
      <c r="AI1419" s="162">
        <f t="shared" si="671"/>
        <v>0</v>
      </c>
      <c r="AJ1419" s="162">
        <f t="shared" si="671"/>
        <v>0</v>
      </c>
      <c r="AK1419" s="162">
        <f t="shared" si="671"/>
        <v>0</v>
      </c>
      <c r="AL1419" s="162">
        <f t="shared" ref="AL1419:BQ1419" si="672">IF(AL17="","",AL198)</f>
        <v>0</v>
      </c>
      <c r="AM1419" s="162">
        <f t="shared" si="672"/>
        <v>0</v>
      </c>
      <c r="AN1419" s="162">
        <f t="shared" si="672"/>
        <v>0</v>
      </c>
      <c r="AO1419" s="162">
        <f t="shared" si="672"/>
        <v>0</v>
      </c>
      <c r="AP1419" s="162">
        <f t="shared" si="672"/>
        <v>0</v>
      </c>
      <c r="AQ1419" s="162">
        <f t="shared" si="672"/>
        <v>0</v>
      </c>
      <c r="AR1419" s="162">
        <f t="shared" si="672"/>
        <v>0</v>
      </c>
      <c r="AS1419" s="162">
        <f t="shared" si="672"/>
        <v>0</v>
      </c>
      <c r="AT1419" s="162">
        <f t="shared" si="672"/>
        <v>0</v>
      </c>
      <c r="AU1419" s="162">
        <f t="shared" si="672"/>
        <v>0</v>
      </c>
      <c r="AV1419" s="162">
        <f t="shared" si="672"/>
        <v>0</v>
      </c>
      <c r="AW1419" s="162">
        <f t="shared" si="672"/>
        <v>0</v>
      </c>
      <c r="AX1419" s="162">
        <f t="shared" si="672"/>
        <v>0</v>
      </c>
      <c r="AY1419" s="162">
        <f t="shared" si="672"/>
        <v>0</v>
      </c>
      <c r="AZ1419" s="162">
        <f t="shared" si="672"/>
        <v>0</v>
      </c>
      <c r="BA1419" s="162">
        <f t="shared" si="672"/>
        <v>0</v>
      </c>
      <c r="BB1419" s="162">
        <f t="shared" si="672"/>
        <v>0</v>
      </c>
      <c r="BC1419" s="162">
        <f t="shared" si="672"/>
        <v>0</v>
      </c>
      <c r="BD1419" s="162">
        <f t="shared" si="672"/>
        <v>0</v>
      </c>
      <c r="BE1419" s="162">
        <f t="shared" si="672"/>
        <v>0</v>
      </c>
      <c r="BF1419" s="162">
        <f t="shared" si="672"/>
        <v>0</v>
      </c>
      <c r="BG1419" s="162">
        <f t="shared" si="672"/>
        <v>0</v>
      </c>
      <c r="BH1419" s="162">
        <f t="shared" si="672"/>
        <v>0</v>
      </c>
      <c r="BI1419" s="162">
        <f t="shared" si="672"/>
        <v>0</v>
      </c>
      <c r="BJ1419" s="162">
        <f t="shared" si="672"/>
        <v>0</v>
      </c>
      <c r="BK1419" s="162">
        <f t="shared" si="672"/>
        <v>0</v>
      </c>
      <c r="BL1419" s="162">
        <f t="shared" si="672"/>
        <v>0</v>
      </c>
      <c r="BM1419" s="162">
        <f t="shared" si="672"/>
        <v>0</v>
      </c>
      <c r="BN1419" s="162">
        <f t="shared" si="672"/>
        <v>0</v>
      </c>
      <c r="BO1419" s="162" t="str">
        <f t="shared" si="672"/>
        <v/>
      </c>
      <c r="BP1419" s="162" t="str">
        <f t="shared" si="672"/>
        <v/>
      </c>
      <c r="BQ1419" s="162" t="str">
        <f t="shared" si="672"/>
        <v/>
      </c>
      <c r="BR1419" s="162" t="str">
        <f t="shared" ref="BR1419:CI1419" si="673">IF(BR17="","",BR198)</f>
        <v/>
      </c>
      <c r="BS1419" s="162" t="str">
        <f t="shared" si="673"/>
        <v/>
      </c>
      <c r="BT1419" s="162" t="str">
        <f t="shared" si="673"/>
        <v/>
      </c>
      <c r="BU1419" s="162" t="str">
        <f t="shared" si="673"/>
        <v/>
      </c>
      <c r="BV1419" s="162" t="str">
        <f t="shared" si="673"/>
        <v/>
      </c>
      <c r="BW1419" s="162" t="str">
        <f t="shared" si="673"/>
        <v/>
      </c>
      <c r="BX1419" s="162" t="str">
        <f t="shared" si="673"/>
        <v/>
      </c>
      <c r="BY1419" s="162" t="str">
        <f t="shared" si="673"/>
        <v/>
      </c>
      <c r="BZ1419" s="162" t="str">
        <f t="shared" si="673"/>
        <v/>
      </c>
      <c r="CA1419" s="162" t="str">
        <f t="shared" si="673"/>
        <v/>
      </c>
      <c r="CB1419" s="162" t="str">
        <f t="shared" si="673"/>
        <v/>
      </c>
      <c r="CC1419" s="162" t="str">
        <f t="shared" si="673"/>
        <v/>
      </c>
      <c r="CD1419" s="162" t="str">
        <f t="shared" si="673"/>
        <v/>
      </c>
      <c r="CE1419" s="162" t="str">
        <f t="shared" si="673"/>
        <v/>
      </c>
      <c r="CF1419" s="162" t="str">
        <f t="shared" si="673"/>
        <v/>
      </c>
      <c r="CG1419" s="162" t="str">
        <f t="shared" si="673"/>
        <v/>
      </c>
      <c r="CH1419" s="162" t="str">
        <f t="shared" si="673"/>
        <v/>
      </c>
      <c r="CI1419" s="162" t="str">
        <f t="shared" si="673"/>
        <v/>
      </c>
      <c r="CJ1419" s="153"/>
      <c r="CK1419" s="50" t="s">
        <v>172</v>
      </c>
    </row>
    <row r="1420" spans="1:91" s="29" customFormat="1" ht="15" customHeight="1">
      <c r="C1420" s="169" t="s">
        <v>240</v>
      </c>
      <c r="E1420" s="151"/>
      <c r="F1420" s="162">
        <f t="shared" ref="F1420:AK1420" si="674">IF(F17="","",F284)</f>
        <v>0</v>
      </c>
      <c r="G1420" s="162">
        <f t="shared" si="674"/>
        <v>0</v>
      </c>
      <c r="H1420" s="162">
        <f t="shared" si="674"/>
        <v>0</v>
      </c>
      <c r="I1420" s="162">
        <f t="shared" si="674"/>
        <v>0</v>
      </c>
      <c r="J1420" s="162">
        <f t="shared" si="674"/>
        <v>0</v>
      </c>
      <c r="K1420" s="162">
        <f t="shared" si="674"/>
        <v>0</v>
      </c>
      <c r="L1420" s="162">
        <f t="shared" si="674"/>
        <v>0</v>
      </c>
      <c r="M1420" s="162">
        <f t="shared" si="674"/>
        <v>0</v>
      </c>
      <c r="N1420" s="162">
        <f t="shared" si="674"/>
        <v>0</v>
      </c>
      <c r="O1420" s="162">
        <f t="shared" si="674"/>
        <v>0</v>
      </c>
      <c r="P1420" s="162">
        <f t="shared" si="674"/>
        <v>0</v>
      </c>
      <c r="Q1420" s="162">
        <f t="shared" si="674"/>
        <v>0</v>
      </c>
      <c r="R1420" s="162">
        <f t="shared" si="674"/>
        <v>0</v>
      </c>
      <c r="S1420" s="162">
        <f t="shared" si="674"/>
        <v>0</v>
      </c>
      <c r="T1420" s="162">
        <f t="shared" si="674"/>
        <v>0</v>
      </c>
      <c r="U1420" s="162">
        <f t="shared" si="674"/>
        <v>0</v>
      </c>
      <c r="V1420" s="162">
        <f t="shared" si="674"/>
        <v>0</v>
      </c>
      <c r="W1420" s="162">
        <f t="shared" si="674"/>
        <v>0</v>
      </c>
      <c r="X1420" s="162">
        <f t="shared" si="674"/>
        <v>0</v>
      </c>
      <c r="Y1420" s="162">
        <f t="shared" si="674"/>
        <v>0</v>
      </c>
      <c r="Z1420" s="162">
        <f t="shared" si="674"/>
        <v>0</v>
      </c>
      <c r="AA1420" s="162">
        <f t="shared" si="674"/>
        <v>0</v>
      </c>
      <c r="AB1420" s="162">
        <f t="shared" si="674"/>
        <v>0</v>
      </c>
      <c r="AC1420" s="162">
        <f t="shared" si="674"/>
        <v>0</v>
      </c>
      <c r="AD1420" s="162">
        <f t="shared" si="674"/>
        <v>0</v>
      </c>
      <c r="AE1420" s="162">
        <f t="shared" si="674"/>
        <v>0</v>
      </c>
      <c r="AF1420" s="162">
        <f t="shared" si="674"/>
        <v>0</v>
      </c>
      <c r="AG1420" s="162">
        <f t="shared" si="674"/>
        <v>0</v>
      </c>
      <c r="AH1420" s="162">
        <f t="shared" si="674"/>
        <v>0</v>
      </c>
      <c r="AI1420" s="162">
        <f t="shared" si="674"/>
        <v>0</v>
      </c>
      <c r="AJ1420" s="162">
        <f t="shared" si="674"/>
        <v>0</v>
      </c>
      <c r="AK1420" s="162">
        <f t="shared" si="674"/>
        <v>0</v>
      </c>
      <c r="AL1420" s="162">
        <f t="shared" ref="AL1420:BQ1420" si="675">IF(AL17="","",AL284)</f>
        <v>0</v>
      </c>
      <c r="AM1420" s="162">
        <f t="shared" si="675"/>
        <v>0</v>
      </c>
      <c r="AN1420" s="162">
        <f t="shared" si="675"/>
        <v>0</v>
      </c>
      <c r="AO1420" s="162">
        <f t="shared" si="675"/>
        <v>0</v>
      </c>
      <c r="AP1420" s="162">
        <f t="shared" si="675"/>
        <v>0</v>
      </c>
      <c r="AQ1420" s="162">
        <f t="shared" si="675"/>
        <v>0</v>
      </c>
      <c r="AR1420" s="162">
        <f t="shared" si="675"/>
        <v>0</v>
      </c>
      <c r="AS1420" s="162">
        <f t="shared" si="675"/>
        <v>0</v>
      </c>
      <c r="AT1420" s="162">
        <f t="shared" si="675"/>
        <v>0</v>
      </c>
      <c r="AU1420" s="162">
        <f t="shared" si="675"/>
        <v>0</v>
      </c>
      <c r="AV1420" s="162">
        <f t="shared" si="675"/>
        <v>0</v>
      </c>
      <c r="AW1420" s="162">
        <f t="shared" si="675"/>
        <v>0</v>
      </c>
      <c r="AX1420" s="162">
        <f t="shared" si="675"/>
        <v>0</v>
      </c>
      <c r="AY1420" s="162">
        <f t="shared" si="675"/>
        <v>0</v>
      </c>
      <c r="AZ1420" s="162">
        <f t="shared" si="675"/>
        <v>0</v>
      </c>
      <c r="BA1420" s="162">
        <f t="shared" si="675"/>
        <v>0</v>
      </c>
      <c r="BB1420" s="162">
        <f t="shared" si="675"/>
        <v>0</v>
      </c>
      <c r="BC1420" s="162">
        <f t="shared" si="675"/>
        <v>0</v>
      </c>
      <c r="BD1420" s="162">
        <f t="shared" si="675"/>
        <v>0</v>
      </c>
      <c r="BE1420" s="162">
        <f t="shared" si="675"/>
        <v>0</v>
      </c>
      <c r="BF1420" s="162">
        <f t="shared" si="675"/>
        <v>0</v>
      </c>
      <c r="BG1420" s="162">
        <f t="shared" si="675"/>
        <v>0</v>
      </c>
      <c r="BH1420" s="162">
        <f t="shared" si="675"/>
        <v>0</v>
      </c>
      <c r="BI1420" s="162">
        <f t="shared" si="675"/>
        <v>0</v>
      </c>
      <c r="BJ1420" s="162">
        <f t="shared" si="675"/>
        <v>0</v>
      </c>
      <c r="BK1420" s="162">
        <f t="shared" si="675"/>
        <v>0</v>
      </c>
      <c r="BL1420" s="162">
        <f t="shared" si="675"/>
        <v>0</v>
      </c>
      <c r="BM1420" s="162">
        <f t="shared" si="675"/>
        <v>0</v>
      </c>
      <c r="BN1420" s="162">
        <f t="shared" si="675"/>
        <v>1987326.9845142851</v>
      </c>
      <c r="BO1420" s="162" t="str">
        <f t="shared" si="675"/>
        <v/>
      </c>
      <c r="BP1420" s="162" t="str">
        <f t="shared" si="675"/>
        <v/>
      </c>
      <c r="BQ1420" s="162" t="str">
        <f t="shared" si="675"/>
        <v/>
      </c>
      <c r="BR1420" s="162" t="str">
        <f t="shared" ref="BR1420:CI1420" si="676">IF(BR17="","",BR284)</f>
        <v/>
      </c>
      <c r="BS1420" s="162" t="str">
        <f t="shared" si="676"/>
        <v/>
      </c>
      <c r="BT1420" s="162" t="str">
        <f t="shared" si="676"/>
        <v/>
      </c>
      <c r="BU1420" s="162" t="str">
        <f t="shared" si="676"/>
        <v/>
      </c>
      <c r="BV1420" s="162" t="str">
        <f t="shared" si="676"/>
        <v/>
      </c>
      <c r="BW1420" s="162" t="str">
        <f t="shared" si="676"/>
        <v/>
      </c>
      <c r="BX1420" s="162" t="str">
        <f t="shared" si="676"/>
        <v/>
      </c>
      <c r="BY1420" s="162" t="str">
        <f t="shared" si="676"/>
        <v/>
      </c>
      <c r="BZ1420" s="162" t="str">
        <f t="shared" si="676"/>
        <v/>
      </c>
      <c r="CA1420" s="162" t="str">
        <f t="shared" si="676"/>
        <v/>
      </c>
      <c r="CB1420" s="162" t="str">
        <f t="shared" si="676"/>
        <v/>
      </c>
      <c r="CC1420" s="162" t="str">
        <f t="shared" si="676"/>
        <v/>
      </c>
      <c r="CD1420" s="162" t="str">
        <f t="shared" si="676"/>
        <v/>
      </c>
      <c r="CE1420" s="162" t="str">
        <f t="shared" si="676"/>
        <v/>
      </c>
      <c r="CF1420" s="162" t="str">
        <f t="shared" si="676"/>
        <v/>
      </c>
      <c r="CG1420" s="162" t="str">
        <f t="shared" si="676"/>
        <v/>
      </c>
      <c r="CH1420" s="162" t="str">
        <f t="shared" si="676"/>
        <v/>
      </c>
      <c r="CI1420" s="162" t="str">
        <f t="shared" si="676"/>
        <v/>
      </c>
      <c r="CJ1420" s="153"/>
      <c r="CK1420" s="50" t="s">
        <v>172</v>
      </c>
    </row>
    <row r="1421" spans="1:91" s="29" customFormat="1" ht="15" customHeight="1">
      <c r="C1421" s="170" t="s">
        <v>239</v>
      </c>
      <c r="D1421" s="129"/>
      <c r="E1421" s="159"/>
      <c r="F1421" s="164">
        <f t="shared" ref="F1421:AK1421" si="677">IF(F17="","",F290)</f>
        <v>0</v>
      </c>
      <c r="G1421" s="164">
        <f t="shared" si="677"/>
        <v>0</v>
      </c>
      <c r="H1421" s="164">
        <f t="shared" si="677"/>
        <v>0</v>
      </c>
      <c r="I1421" s="164">
        <f t="shared" si="677"/>
        <v>6000000</v>
      </c>
      <c r="J1421" s="164">
        <f t="shared" si="677"/>
        <v>0</v>
      </c>
      <c r="K1421" s="164">
        <f t="shared" si="677"/>
        <v>0</v>
      </c>
      <c r="L1421" s="164">
        <f t="shared" si="677"/>
        <v>0</v>
      </c>
      <c r="M1421" s="164">
        <f t="shared" si="677"/>
        <v>0</v>
      </c>
      <c r="N1421" s="164">
        <f t="shared" si="677"/>
        <v>0</v>
      </c>
      <c r="O1421" s="164">
        <f t="shared" si="677"/>
        <v>0</v>
      </c>
      <c r="P1421" s="164">
        <f t="shared" si="677"/>
        <v>0</v>
      </c>
      <c r="Q1421" s="164">
        <f t="shared" si="677"/>
        <v>0</v>
      </c>
      <c r="R1421" s="164">
        <f t="shared" si="677"/>
        <v>0</v>
      </c>
      <c r="S1421" s="164">
        <f t="shared" si="677"/>
        <v>0</v>
      </c>
      <c r="T1421" s="164">
        <f t="shared" si="677"/>
        <v>0</v>
      </c>
      <c r="U1421" s="164">
        <f t="shared" si="677"/>
        <v>0</v>
      </c>
      <c r="V1421" s="164">
        <f t="shared" si="677"/>
        <v>0</v>
      </c>
      <c r="W1421" s="164">
        <f t="shared" si="677"/>
        <v>0</v>
      </c>
      <c r="X1421" s="164">
        <f t="shared" si="677"/>
        <v>0</v>
      </c>
      <c r="Y1421" s="164">
        <f t="shared" si="677"/>
        <v>0</v>
      </c>
      <c r="Z1421" s="164">
        <f t="shared" si="677"/>
        <v>0</v>
      </c>
      <c r="AA1421" s="164">
        <f t="shared" si="677"/>
        <v>0</v>
      </c>
      <c r="AB1421" s="164">
        <f t="shared" si="677"/>
        <v>0</v>
      </c>
      <c r="AC1421" s="164">
        <f t="shared" si="677"/>
        <v>0</v>
      </c>
      <c r="AD1421" s="164">
        <f t="shared" si="677"/>
        <v>4400000</v>
      </c>
      <c r="AE1421" s="164">
        <f t="shared" si="677"/>
        <v>0</v>
      </c>
      <c r="AF1421" s="164">
        <f t="shared" si="677"/>
        <v>0</v>
      </c>
      <c r="AG1421" s="164">
        <f t="shared" si="677"/>
        <v>0</v>
      </c>
      <c r="AH1421" s="164">
        <f t="shared" si="677"/>
        <v>0</v>
      </c>
      <c r="AI1421" s="164">
        <f t="shared" si="677"/>
        <v>0</v>
      </c>
      <c r="AJ1421" s="164">
        <f t="shared" si="677"/>
        <v>0</v>
      </c>
      <c r="AK1421" s="164">
        <f t="shared" si="677"/>
        <v>0</v>
      </c>
      <c r="AL1421" s="164">
        <f t="shared" ref="AL1421:BQ1421" si="678">IF(AL17="","",AL290)</f>
        <v>0</v>
      </c>
      <c r="AM1421" s="164">
        <f t="shared" si="678"/>
        <v>0</v>
      </c>
      <c r="AN1421" s="164">
        <f t="shared" si="678"/>
        <v>0</v>
      </c>
      <c r="AO1421" s="164">
        <f t="shared" si="678"/>
        <v>0</v>
      </c>
      <c r="AP1421" s="164">
        <f t="shared" si="678"/>
        <v>0</v>
      </c>
      <c r="AQ1421" s="164">
        <f t="shared" si="678"/>
        <v>0</v>
      </c>
      <c r="AR1421" s="164">
        <f t="shared" si="678"/>
        <v>0</v>
      </c>
      <c r="AS1421" s="164">
        <f t="shared" si="678"/>
        <v>0</v>
      </c>
      <c r="AT1421" s="164">
        <f t="shared" si="678"/>
        <v>0</v>
      </c>
      <c r="AU1421" s="164">
        <f t="shared" si="678"/>
        <v>0</v>
      </c>
      <c r="AV1421" s="164">
        <f t="shared" si="678"/>
        <v>0</v>
      </c>
      <c r="AW1421" s="164">
        <f t="shared" si="678"/>
        <v>0</v>
      </c>
      <c r="AX1421" s="164">
        <f t="shared" si="678"/>
        <v>0</v>
      </c>
      <c r="AY1421" s="164">
        <f t="shared" si="678"/>
        <v>0</v>
      </c>
      <c r="AZ1421" s="164">
        <f t="shared" si="678"/>
        <v>0</v>
      </c>
      <c r="BA1421" s="164">
        <f t="shared" si="678"/>
        <v>0</v>
      </c>
      <c r="BB1421" s="164">
        <f t="shared" si="678"/>
        <v>0</v>
      </c>
      <c r="BC1421" s="164">
        <f t="shared" si="678"/>
        <v>0</v>
      </c>
      <c r="BD1421" s="164">
        <f t="shared" si="678"/>
        <v>0</v>
      </c>
      <c r="BE1421" s="164">
        <f t="shared" si="678"/>
        <v>0</v>
      </c>
      <c r="BF1421" s="164">
        <f t="shared" si="678"/>
        <v>0</v>
      </c>
      <c r="BG1421" s="164">
        <f t="shared" si="678"/>
        <v>0</v>
      </c>
      <c r="BH1421" s="164">
        <f t="shared" si="678"/>
        <v>0</v>
      </c>
      <c r="BI1421" s="164">
        <f t="shared" si="678"/>
        <v>0</v>
      </c>
      <c r="BJ1421" s="164">
        <f t="shared" si="678"/>
        <v>0</v>
      </c>
      <c r="BK1421" s="164">
        <f t="shared" si="678"/>
        <v>0</v>
      </c>
      <c r="BL1421" s="164">
        <f t="shared" si="678"/>
        <v>0</v>
      </c>
      <c r="BM1421" s="164">
        <f t="shared" si="678"/>
        <v>0</v>
      </c>
      <c r="BN1421" s="164">
        <f t="shared" si="678"/>
        <v>0</v>
      </c>
      <c r="BO1421" s="164" t="str">
        <f t="shared" si="678"/>
        <v/>
      </c>
      <c r="BP1421" s="164" t="str">
        <f t="shared" si="678"/>
        <v/>
      </c>
      <c r="BQ1421" s="164" t="str">
        <f t="shared" si="678"/>
        <v/>
      </c>
      <c r="BR1421" s="164" t="str">
        <f t="shared" ref="BR1421:CI1421" si="679">IF(BR17="","",BR290)</f>
        <v/>
      </c>
      <c r="BS1421" s="164" t="str">
        <f t="shared" si="679"/>
        <v/>
      </c>
      <c r="BT1421" s="164" t="str">
        <f t="shared" si="679"/>
        <v/>
      </c>
      <c r="BU1421" s="164" t="str">
        <f t="shared" si="679"/>
        <v/>
      </c>
      <c r="BV1421" s="164" t="str">
        <f t="shared" si="679"/>
        <v/>
      </c>
      <c r="BW1421" s="164" t="str">
        <f t="shared" si="679"/>
        <v/>
      </c>
      <c r="BX1421" s="164" t="str">
        <f t="shared" si="679"/>
        <v/>
      </c>
      <c r="BY1421" s="164" t="str">
        <f t="shared" si="679"/>
        <v/>
      </c>
      <c r="BZ1421" s="164" t="str">
        <f t="shared" si="679"/>
        <v/>
      </c>
      <c r="CA1421" s="164" t="str">
        <f t="shared" si="679"/>
        <v/>
      </c>
      <c r="CB1421" s="164" t="str">
        <f t="shared" si="679"/>
        <v/>
      </c>
      <c r="CC1421" s="164" t="str">
        <f t="shared" si="679"/>
        <v/>
      </c>
      <c r="CD1421" s="164" t="str">
        <f t="shared" si="679"/>
        <v/>
      </c>
      <c r="CE1421" s="164" t="str">
        <f t="shared" si="679"/>
        <v/>
      </c>
      <c r="CF1421" s="164" t="str">
        <f t="shared" si="679"/>
        <v/>
      </c>
      <c r="CG1421" s="164" t="str">
        <f t="shared" si="679"/>
        <v/>
      </c>
      <c r="CH1421" s="164" t="str">
        <f t="shared" si="679"/>
        <v/>
      </c>
      <c r="CI1421" s="164" t="str">
        <f t="shared" si="679"/>
        <v/>
      </c>
      <c r="CJ1421" s="65"/>
      <c r="CK1421" s="50" t="s">
        <v>172</v>
      </c>
    </row>
    <row r="1422" spans="1:91" s="29" customFormat="1" ht="15" customHeight="1">
      <c r="C1422" s="29" t="s">
        <v>238</v>
      </c>
      <c r="E1422" s="151"/>
      <c r="F1422" s="162">
        <f t="shared" ref="F1422:BQ1422" si="680">SUM(F1419:F1421)</f>
        <v>4017069.5850000004</v>
      </c>
      <c r="G1422" s="162">
        <f t="shared" si="680"/>
        <v>446341.065</v>
      </c>
      <c r="H1422" s="162">
        <f t="shared" si="680"/>
        <v>446341.065</v>
      </c>
      <c r="I1422" s="162">
        <f t="shared" si="680"/>
        <v>11802433.845000003</v>
      </c>
      <c r="J1422" s="162">
        <f t="shared" si="680"/>
        <v>892682.13</v>
      </c>
      <c r="K1422" s="162">
        <f t="shared" si="680"/>
        <v>892682.13</v>
      </c>
      <c r="L1422" s="162">
        <f t="shared" si="680"/>
        <v>14282914.080000004</v>
      </c>
      <c r="M1422" s="162">
        <f t="shared" si="680"/>
        <v>1785364.26</v>
      </c>
      <c r="N1422" s="162">
        <f t="shared" si="680"/>
        <v>1785364.26</v>
      </c>
      <c r="O1422" s="162">
        <f t="shared" si="680"/>
        <v>1785364.259999994</v>
      </c>
      <c r="P1422" s="162">
        <f t="shared" si="680"/>
        <v>0</v>
      </c>
      <c r="Q1422" s="162">
        <f t="shared" si="680"/>
        <v>0</v>
      </c>
      <c r="R1422" s="162">
        <f t="shared" si="680"/>
        <v>0</v>
      </c>
      <c r="S1422" s="162">
        <f t="shared" si="680"/>
        <v>0</v>
      </c>
      <c r="T1422" s="162">
        <f t="shared" si="680"/>
        <v>8034139.1700000009</v>
      </c>
      <c r="U1422" s="162">
        <f t="shared" si="680"/>
        <v>0</v>
      </c>
      <c r="V1422" s="162">
        <f t="shared" si="680"/>
        <v>0</v>
      </c>
      <c r="W1422" s="162">
        <f t="shared" si="680"/>
        <v>0</v>
      </c>
      <c r="X1422" s="162">
        <f t="shared" si="680"/>
        <v>0</v>
      </c>
      <c r="Y1422" s="162">
        <f t="shared" si="680"/>
        <v>0</v>
      </c>
      <c r="Z1422" s="162">
        <f t="shared" si="680"/>
        <v>0</v>
      </c>
      <c r="AA1422" s="162">
        <f t="shared" si="680"/>
        <v>0</v>
      </c>
      <c r="AB1422" s="162">
        <f t="shared" si="680"/>
        <v>0</v>
      </c>
      <c r="AC1422" s="162">
        <f t="shared" si="680"/>
        <v>0</v>
      </c>
      <c r="AD1422" s="162">
        <f t="shared" si="680"/>
        <v>44570695.850000001</v>
      </c>
      <c r="AE1422" s="162">
        <f t="shared" si="680"/>
        <v>0</v>
      </c>
      <c r="AF1422" s="162">
        <f t="shared" si="680"/>
        <v>0</v>
      </c>
      <c r="AG1422" s="162">
        <f t="shared" si="680"/>
        <v>0</v>
      </c>
      <c r="AH1422" s="162">
        <f t="shared" si="680"/>
        <v>0</v>
      </c>
      <c r="AI1422" s="162">
        <f t="shared" si="680"/>
        <v>0</v>
      </c>
      <c r="AJ1422" s="162">
        <f t="shared" si="680"/>
        <v>0</v>
      </c>
      <c r="AK1422" s="162">
        <f t="shared" si="680"/>
        <v>0</v>
      </c>
      <c r="AL1422" s="162">
        <f t="shared" si="680"/>
        <v>0</v>
      </c>
      <c r="AM1422" s="162">
        <f t="shared" si="680"/>
        <v>0</v>
      </c>
      <c r="AN1422" s="162">
        <f t="shared" si="680"/>
        <v>0</v>
      </c>
      <c r="AO1422" s="162">
        <f t="shared" si="680"/>
        <v>0</v>
      </c>
      <c r="AP1422" s="162">
        <f t="shared" si="680"/>
        <v>0</v>
      </c>
      <c r="AQ1422" s="162">
        <f t="shared" si="680"/>
        <v>0</v>
      </c>
      <c r="AR1422" s="162">
        <f t="shared" si="680"/>
        <v>0</v>
      </c>
      <c r="AS1422" s="162">
        <f t="shared" si="680"/>
        <v>0</v>
      </c>
      <c r="AT1422" s="162">
        <f t="shared" si="680"/>
        <v>0</v>
      </c>
      <c r="AU1422" s="162">
        <f t="shared" si="680"/>
        <v>0</v>
      </c>
      <c r="AV1422" s="162">
        <f t="shared" si="680"/>
        <v>0</v>
      </c>
      <c r="AW1422" s="162">
        <f t="shared" si="680"/>
        <v>0</v>
      </c>
      <c r="AX1422" s="162">
        <f t="shared" si="680"/>
        <v>0</v>
      </c>
      <c r="AY1422" s="162">
        <f t="shared" si="680"/>
        <v>0</v>
      </c>
      <c r="AZ1422" s="162">
        <f t="shared" si="680"/>
        <v>0</v>
      </c>
      <c r="BA1422" s="162">
        <f t="shared" si="680"/>
        <v>0</v>
      </c>
      <c r="BB1422" s="162">
        <f t="shared" si="680"/>
        <v>0</v>
      </c>
      <c r="BC1422" s="162">
        <f t="shared" si="680"/>
        <v>0</v>
      </c>
      <c r="BD1422" s="162">
        <f t="shared" si="680"/>
        <v>0</v>
      </c>
      <c r="BE1422" s="162">
        <f t="shared" si="680"/>
        <v>0</v>
      </c>
      <c r="BF1422" s="162">
        <f t="shared" si="680"/>
        <v>0</v>
      </c>
      <c r="BG1422" s="162">
        <f t="shared" si="680"/>
        <v>0</v>
      </c>
      <c r="BH1422" s="162">
        <f t="shared" si="680"/>
        <v>0</v>
      </c>
      <c r="BI1422" s="162">
        <f t="shared" si="680"/>
        <v>0</v>
      </c>
      <c r="BJ1422" s="162">
        <f t="shared" si="680"/>
        <v>0</v>
      </c>
      <c r="BK1422" s="162">
        <f t="shared" si="680"/>
        <v>0</v>
      </c>
      <c r="BL1422" s="162">
        <f t="shared" si="680"/>
        <v>0</v>
      </c>
      <c r="BM1422" s="162">
        <f t="shared" si="680"/>
        <v>0</v>
      </c>
      <c r="BN1422" s="162">
        <f t="shared" si="680"/>
        <v>1987326.9845142851</v>
      </c>
      <c r="BO1422" s="162">
        <f t="shared" si="680"/>
        <v>0</v>
      </c>
      <c r="BP1422" s="162">
        <f t="shared" si="680"/>
        <v>0</v>
      </c>
      <c r="BQ1422" s="162">
        <f t="shared" si="680"/>
        <v>0</v>
      </c>
      <c r="BR1422" s="162">
        <f t="shared" ref="BR1422:CI1422" si="681">SUM(BR1419:BR1421)</f>
        <v>0</v>
      </c>
      <c r="BS1422" s="162">
        <f t="shared" si="681"/>
        <v>0</v>
      </c>
      <c r="BT1422" s="162">
        <f t="shared" si="681"/>
        <v>0</v>
      </c>
      <c r="BU1422" s="162">
        <f t="shared" si="681"/>
        <v>0</v>
      </c>
      <c r="BV1422" s="162">
        <f t="shared" si="681"/>
        <v>0</v>
      </c>
      <c r="BW1422" s="162">
        <f t="shared" si="681"/>
        <v>0</v>
      </c>
      <c r="BX1422" s="162">
        <f t="shared" si="681"/>
        <v>0</v>
      </c>
      <c r="BY1422" s="162">
        <f t="shared" si="681"/>
        <v>0</v>
      </c>
      <c r="BZ1422" s="162">
        <f t="shared" si="681"/>
        <v>0</v>
      </c>
      <c r="CA1422" s="162">
        <f t="shared" si="681"/>
        <v>0</v>
      </c>
      <c r="CB1422" s="162">
        <f t="shared" si="681"/>
        <v>0</v>
      </c>
      <c r="CC1422" s="162">
        <f t="shared" si="681"/>
        <v>0</v>
      </c>
      <c r="CD1422" s="162">
        <f t="shared" si="681"/>
        <v>0</v>
      </c>
      <c r="CE1422" s="162">
        <f t="shared" si="681"/>
        <v>0</v>
      </c>
      <c r="CF1422" s="162">
        <f t="shared" si="681"/>
        <v>0</v>
      </c>
      <c r="CG1422" s="162">
        <f t="shared" si="681"/>
        <v>0</v>
      </c>
      <c r="CH1422" s="162">
        <f t="shared" si="681"/>
        <v>0</v>
      </c>
      <c r="CI1422" s="162">
        <f t="shared" si="681"/>
        <v>0</v>
      </c>
      <c r="CJ1422" s="55">
        <f>SUM(F1422:CI1422)</f>
        <v>92728718.684514269</v>
      </c>
      <c r="CK1422" s="50" t="s">
        <v>172</v>
      </c>
    </row>
    <row r="1423" spans="1:91" s="29" customFormat="1" ht="15" customHeight="1">
      <c r="E1423" s="151"/>
      <c r="F1423" s="162"/>
      <c r="G1423" s="167"/>
      <c r="H1423" s="167"/>
      <c r="I1423" s="167"/>
      <c r="J1423" s="167"/>
      <c r="K1423" s="167"/>
      <c r="L1423" s="162"/>
      <c r="M1423" s="162"/>
      <c r="N1423" s="162"/>
      <c r="O1423" s="162"/>
      <c r="P1423" s="162"/>
      <c r="Q1423" s="162"/>
      <c r="R1423" s="162"/>
      <c r="S1423" s="162"/>
      <c r="T1423" s="162"/>
      <c r="U1423" s="162"/>
      <c r="V1423" s="162"/>
      <c r="W1423" s="162"/>
      <c r="X1423" s="162"/>
      <c r="Y1423" s="162"/>
      <c r="Z1423" s="162"/>
      <c r="AA1423" s="162"/>
      <c r="AB1423" s="162"/>
      <c r="AC1423" s="162"/>
      <c r="AD1423" s="162"/>
      <c r="AE1423" s="162"/>
      <c r="AF1423" s="162"/>
      <c r="AG1423" s="162"/>
      <c r="AH1423" s="162"/>
      <c r="AI1423" s="162"/>
      <c r="AJ1423" s="162"/>
      <c r="AK1423" s="162"/>
      <c r="AL1423" s="162"/>
      <c r="AM1423" s="162"/>
      <c r="AN1423" s="162"/>
      <c r="AO1423" s="162"/>
      <c r="AP1423" s="162"/>
      <c r="AQ1423" s="162"/>
      <c r="AR1423" s="162"/>
      <c r="AS1423" s="162"/>
      <c r="AT1423" s="162"/>
      <c r="AU1423" s="162"/>
      <c r="AV1423" s="162"/>
      <c r="AW1423" s="162"/>
      <c r="AX1423" s="162"/>
      <c r="AY1423" s="162"/>
      <c r="AZ1423" s="162"/>
      <c r="BA1423" s="162"/>
      <c r="BB1423" s="162"/>
      <c r="BC1423" s="162"/>
      <c r="BD1423" s="162"/>
      <c r="BE1423" s="162"/>
      <c r="BF1423" s="162"/>
      <c r="BG1423" s="162"/>
      <c r="BH1423" s="162"/>
      <c r="BI1423" s="162"/>
      <c r="BJ1423" s="162"/>
      <c r="BK1423" s="162"/>
      <c r="BL1423" s="162"/>
      <c r="BM1423" s="162"/>
      <c r="BN1423" s="162"/>
      <c r="BO1423" s="162"/>
      <c r="BP1423" s="162"/>
      <c r="BQ1423" s="162"/>
      <c r="BR1423" s="162"/>
      <c r="BS1423" s="162"/>
      <c r="BT1423" s="162"/>
      <c r="BU1423" s="162"/>
      <c r="BV1423" s="162"/>
      <c r="BW1423" s="162"/>
      <c r="BX1423" s="162"/>
      <c r="BY1423" s="162"/>
      <c r="BZ1423" s="162"/>
      <c r="CA1423" s="162"/>
      <c r="CB1423" s="162"/>
      <c r="CC1423" s="162"/>
      <c r="CD1423" s="162"/>
      <c r="CE1423" s="162"/>
      <c r="CF1423" s="162"/>
      <c r="CG1423" s="162"/>
      <c r="CH1423" s="162"/>
      <c r="CI1423" s="162"/>
      <c r="CJ1423" s="153"/>
      <c r="CK1423" s="50" t="s">
        <v>172</v>
      </c>
    </row>
    <row r="1424" spans="1:91" s="29" customFormat="1" ht="15" customHeight="1">
      <c r="C1424" s="152" t="s">
        <v>237</v>
      </c>
      <c r="D1424" s="57">
        <v>0.1</v>
      </c>
      <c r="E1424" s="151"/>
      <c r="F1424" s="162">
        <f>IF(F17&lt;$D$179,F131*$D$175*$D$1424,0)-IF(F17=$D$179,SUM($E$1424),0)</f>
        <v>4017069.5850000004</v>
      </c>
      <c r="G1424" s="162">
        <f>IF(G17&lt;$D$179,G131*$D$175*$D$1424,0)-IF(G17=$D$179,SUM($E$1424:F1424),0)</f>
        <v>446341.06500000006</v>
      </c>
      <c r="H1424" s="162">
        <f>IF(H17&lt;$D$179,H131*$D$175*$D$1424,0)-IF(H17=$D$179,SUM($E$1424:G1424),0)</f>
        <v>446341.06500000006</v>
      </c>
      <c r="I1424" s="162">
        <f>IF(I17&lt;$D$179,I131*$D$175*$D$1424,0)-IF(I17=$D$179,SUM($E$1424:H1424),0)</f>
        <v>446341.06500000006</v>
      </c>
      <c r="J1424" s="162">
        <f>IF(J17&lt;$D$179,J131*$D$175*$D$1424,0)-IF(J17=$D$179,SUM($E$1424:I1424),0)</f>
        <v>446341.06500000006</v>
      </c>
      <c r="K1424" s="162">
        <f>IF(K17&lt;$D$179,K131*$D$175*$D$1424,0)-IF(K17=$D$179,SUM($E$1424:J1424),0)</f>
        <v>446341.06500000006</v>
      </c>
      <c r="L1424" s="162">
        <f>IF(L17&lt;$D$179,L131*$D$175*$D$1424,0)-IF(L17=$D$179,SUM($E$1424:K1424),0)</f>
        <v>446341.06500000006</v>
      </c>
      <c r="M1424" s="162">
        <f>IF(M17&lt;$D$179,M131*$D$175*$D$1424,0)-IF(M17=$D$179,SUM($E$1424:L1424),0)</f>
        <v>446341.06500000006</v>
      </c>
      <c r="N1424" s="162">
        <f>IF(N17&lt;$D$179,N131*$D$175*$D$1424,0)-IF(N17=$D$179,SUM($E$1424:M1424),0)</f>
        <v>446341.06500000006</v>
      </c>
      <c r="O1424" s="162">
        <f>IF(O17&lt;$D$179,O131*$D$175*$D$1424,0)-IF(O17=$D$179,SUM($E$1424:N1424),0)</f>
        <v>446341.06499999849</v>
      </c>
      <c r="P1424" s="162">
        <f>IF(P17&lt;$D$179,P131*$D$175*$D$1424,0)-IF(P17=$D$179,SUM($E$1424:O1424),0)</f>
        <v>0</v>
      </c>
      <c r="Q1424" s="162">
        <f>IF(Q17&lt;$D$179,Q131*$D$175*$D$1424,0)-IF(Q17=$D$179,SUM($E$1424:P1424),0)</f>
        <v>0</v>
      </c>
      <c r="R1424" s="162">
        <f>IF(R17&lt;$D$179,R131*$D$175*$D$1424,0)-IF(R17=$D$179,SUM($E$1424:Q1424),0)</f>
        <v>0</v>
      </c>
      <c r="S1424" s="162">
        <f>IF(S17&lt;$D$179,S131*$D$175*$D$1424,0)-IF(S17=$D$179,SUM($E$1424:R1424),0)</f>
        <v>0</v>
      </c>
      <c r="T1424" s="162">
        <f>IF(T17&lt;$D$179,T131*$D$175*$D$1424,0)-IF(T17=$D$179,SUM($E$1424:S1424),0)</f>
        <v>0</v>
      </c>
      <c r="U1424" s="162">
        <f>IF(U17&lt;$D$179,U131*$D$175*$D$1424,0)-IF(U17=$D$179,SUM($E$1424:T1424),0)</f>
        <v>0</v>
      </c>
      <c r="V1424" s="162">
        <f>IF(V17&lt;$D$179,V131*$D$175*$D$1424,0)-IF(V17=$D$179,SUM($E$1424:U1424),0)</f>
        <v>0</v>
      </c>
      <c r="W1424" s="162">
        <f>IF(W17&lt;$D$179,W131*$D$175*$D$1424,0)-IF(W17=$D$179,SUM($E$1424:V1424),0)</f>
        <v>0</v>
      </c>
      <c r="X1424" s="162">
        <f>IF(X17&lt;$D$179,X131*$D$175*$D$1424,0)-IF(X17=$D$179,SUM($E$1424:W1424),0)</f>
        <v>0</v>
      </c>
      <c r="Y1424" s="162">
        <f>IF(Y17&lt;$D$179,Y131*$D$175*$D$1424,0)-IF(Y17=$D$179,SUM($E$1424:X1424),0)</f>
        <v>0</v>
      </c>
      <c r="Z1424" s="162">
        <f>IF(Z17&lt;$D$179,Z131*$D$175*$D$1424,0)-IF(Z17=$D$179,SUM($E$1424:Y1424),0)</f>
        <v>0</v>
      </c>
      <c r="AA1424" s="162">
        <f>IF(AA17&lt;$D$179,AA131*$D$175*$D$1424,0)-IF(AA17=$D$179,SUM($E$1424:Z1424),0)</f>
        <v>0</v>
      </c>
      <c r="AB1424" s="162">
        <f>IF(AB17&lt;$D$179,AB131*$D$175*$D$1424,0)-IF(AB17=$D$179,SUM($E$1424:AA1424),0)</f>
        <v>0</v>
      </c>
      <c r="AC1424" s="162">
        <f>IF(AC17&lt;$D$179,AC131*$D$175*$D$1424,0)-IF(AC17=$D$179,SUM($E$1424:AB1424),0)</f>
        <v>0</v>
      </c>
      <c r="AD1424" s="162">
        <f>IF(AD17&lt;$D$179,AD131*$D$175*$D$1424,0)-IF(AD17=$D$179,SUM($E$1424:AC1424),0)</f>
        <v>-8034139.1700000018</v>
      </c>
      <c r="AE1424" s="162">
        <f>IF(AE17&lt;$D$179,AE131*$D$175*$D$1424,0)-IF(AE17=$D$179,SUM($E$1424:AD1424),0)</f>
        <v>0</v>
      </c>
      <c r="AF1424" s="162">
        <f>IF(AF17&lt;$D$179,AF131*$D$175*$D$1424,0)-IF(AF17=$D$179,SUM($E$1424:AE1424),0)</f>
        <v>0</v>
      </c>
      <c r="AG1424" s="162">
        <f>IF(AG17&lt;$D$179,AG131*$D$175*$D$1424,0)-IF(AG17=$D$179,SUM($E$1424:AF1424),0)</f>
        <v>0</v>
      </c>
      <c r="AH1424" s="162">
        <f>IF(AH17&lt;$D$179,AH131*$D$175*$D$1424,0)-IF(AH17=$D$179,SUM($E$1424:AG1424),0)</f>
        <v>0</v>
      </c>
      <c r="AI1424" s="162">
        <f>IF(AI17&lt;$D$179,AI131*$D$175*$D$1424,0)-IF(AI17=$D$179,SUM($E$1424:AH1424),0)</f>
        <v>0</v>
      </c>
      <c r="AJ1424" s="162">
        <f>IF(AJ17&lt;$D$179,AJ131*$D$175*$D$1424,0)-IF(AJ17=$D$179,SUM($E$1424:AI1424),0)</f>
        <v>0</v>
      </c>
      <c r="AK1424" s="162">
        <f>IF(AK17&lt;$D$179,AK131*$D$175*$D$1424,0)-IF(AK17=$D$179,SUM($E$1424:AJ1424),0)</f>
        <v>0</v>
      </c>
      <c r="AL1424" s="162">
        <f>IF(AL17&lt;$D$179,AL131*$D$175*$D$1424,0)-IF(AL17=$D$179,SUM($E$1424:AK1424),0)</f>
        <v>0</v>
      </c>
      <c r="AM1424" s="162">
        <f>IF(AM17&lt;$D$179,AM131*$D$175*$D$1424,0)-IF(AM17=$D$179,SUM($E$1424:AL1424),0)</f>
        <v>0</v>
      </c>
      <c r="AN1424" s="162">
        <f>IF(AN17&lt;$D$179,AN131*$D$175*$D$1424,0)-IF(AN17=$D$179,SUM($E$1424:AM1424),0)</f>
        <v>0</v>
      </c>
      <c r="AO1424" s="162">
        <f>IF(AO17&lt;$D$179,AO131*$D$175*$D$1424,0)-IF(AO17=$D$179,SUM($E$1424:AN1424),0)</f>
        <v>0</v>
      </c>
      <c r="AP1424" s="162">
        <f>IF(AP17&lt;$D$179,AP131*$D$175*$D$1424,0)-IF(AP17=$D$179,SUM($E$1424:AO1424),0)</f>
        <v>0</v>
      </c>
      <c r="AQ1424" s="162">
        <f>IF(AQ17&lt;$D$179,AQ131*$D$175*$D$1424,0)-IF(AQ17=$D$179,SUM($E$1424:AP1424),0)</f>
        <v>0</v>
      </c>
      <c r="AR1424" s="162">
        <f>IF(AR17&lt;$D$179,AR131*$D$175*$D$1424,0)-IF(AR17=$D$179,SUM($E$1424:AQ1424),0)</f>
        <v>0</v>
      </c>
      <c r="AS1424" s="162">
        <f>IF(AS17&lt;$D$179,AS131*$D$175*$D$1424,0)-IF(AS17=$D$179,SUM($E$1424:AR1424),0)</f>
        <v>0</v>
      </c>
      <c r="AT1424" s="162">
        <f>IF(AT17&lt;$D$179,AT131*$D$175*$D$1424,0)-IF(AT17=$D$179,SUM($E$1424:AS1424),0)</f>
        <v>0</v>
      </c>
      <c r="AU1424" s="162">
        <f>IF(AU17&lt;$D$179,AU131*$D$175*$D$1424,0)-IF(AU17=$D$179,SUM($E$1424:AT1424),0)</f>
        <v>0</v>
      </c>
      <c r="AV1424" s="162">
        <f>IF(AV17&lt;$D$179,AV131*$D$175*$D$1424,0)-IF(AV17=$D$179,SUM($E$1424:AU1424),0)</f>
        <v>0</v>
      </c>
      <c r="AW1424" s="162">
        <f>IF(AW17&lt;$D$179,AW131*$D$175*$D$1424,0)-IF(AW17=$D$179,SUM($E$1424:AV1424),0)</f>
        <v>0</v>
      </c>
      <c r="AX1424" s="162">
        <f>IF(AX17&lt;$D$179,AX131*$D$175*$D$1424,0)-IF(AX17=$D$179,SUM($E$1424:AW1424),0)</f>
        <v>0</v>
      </c>
      <c r="AY1424" s="162">
        <f>IF(AY17&lt;$D$179,AY131*$D$175*$D$1424,0)-IF(AY17=$D$179,SUM($E$1424:AX1424),0)</f>
        <v>0</v>
      </c>
      <c r="AZ1424" s="162">
        <f>IF(AZ17&lt;$D$179,AZ131*$D$175*$D$1424,0)-IF(AZ17=$D$179,SUM($E$1424:AY1424),0)</f>
        <v>0</v>
      </c>
      <c r="BA1424" s="162">
        <f>IF(BA17&lt;$D$179,BA131*$D$175*$D$1424,0)-IF(BA17=$D$179,SUM($E$1424:AZ1424),0)</f>
        <v>0</v>
      </c>
      <c r="BB1424" s="162">
        <f>IF(BB17&lt;$D$179,BB131*$D$175*$D$1424,0)-IF(BB17=$D$179,SUM($E$1424:BA1424),0)</f>
        <v>0</v>
      </c>
      <c r="BC1424" s="162">
        <f>IF(BC17&lt;$D$179,BC131*$D$175*$D$1424,0)-IF(BC17=$D$179,SUM($E$1424:BB1424),0)</f>
        <v>0</v>
      </c>
      <c r="BD1424" s="162">
        <f>IF(BD17&lt;$D$179,BD131*$D$175*$D$1424,0)-IF(BD17=$D$179,SUM($E$1424:BC1424),0)</f>
        <v>0</v>
      </c>
      <c r="BE1424" s="162">
        <f>IF(BE17&lt;$D$179,BE131*$D$175*$D$1424,0)-IF(BE17=$D$179,SUM($E$1424:BD1424),0)</f>
        <v>0</v>
      </c>
      <c r="BF1424" s="162">
        <f>IF(BF17&lt;$D$179,BF131*$D$175*$D$1424,0)-IF(BF17=$D$179,SUM($E$1424:BE1424),0)</f>
        <v>0</v>
      </c>
      <c r="BG1424" s="162">
        <f>IF(BG17&lt;$D$179,BG131*$D$175*$D$1424,0)-IF(BG17=$D$179,SUM($E$1424:BF1424),0)</f>
        <v>0</v>
      </c>
      <c r="BH1424" s="162">
        <f>IF(BH17&lt;$D$179,BH131*$D$175*$D$1424,0)-IF(BH17=$D$179,SUM($E$1424:BG1424),0)</f>
        <v>0</v>
      </c>
      <c r="BI1424" s="162">
        <f>IF(BI17&lt;$D$179,BI131*$D$175*$D$1424,0)-IF(BI17=$D$179,SUM($E$1424:BH1424),0)</f>
        <v>0</v>
      </c>
      <c r="BJ1424" s="162">
        <f>IF(BJ17&lt;$D$179,BJ131*$D$175*$D$1424,0)-IF(BJ17=$D$179,SUM($E$1424:BI1424),0)</f>
        <v>0</v>
      </c>
      <c r="BK1424" s="162">
        <f>IF(BK17&lt;$D$179,BK131*$D$175*$D$1424,0)-IF(BK17=$D$179,SUM($E$1424:BJ1424),0)</f>
        <v>0</v>
      </c>
      <c r="BL1424" s="162">
        <f>IF(BL17&lt;$D$179,BL131*$D$175*$D$1424,0)-IF(BL17=$D$179,SUM($E$1424:BK1424),0)</f>
        <v>0</v>
      </c>
      <c r="BM1424" s="162">
        <f>IF(BM17&lt;$D$179,BM131*$D$175*$D$1424,0)-IF(BM17=$D$179,SUM($E$1424:BL1424),0)</f>
        <v>0</v>
      </c>
      <c r="BN1424" s="162">
        <f>IF(BN17&lt;$D$179,BN131*$D$175*$D$1424,0)-IF(BN17=$D$179,SUM($E$1424:BM1424),0)</f>
        <v>0</v>
      </c>
      <c r="BO1424" s="162">
        <f>IF(BO17&lt;$D$179,BO131*$D$175*$D$1424,0)-IF(BO17=$D$179,SUM($E$1424:BN1424),0)</f>
        <v>0</v>
      </c>
      <c r="BP1424" s="162">
        <f>IF(BP17&lt;$D$179,BP131*$D$175*$D$1424,0)-IF(BP17=$D$179,SUM($E$1424:BO1424),0)</f>
        <v>0</v>
      </c>
      <c r="BQ1424" s="162">
        <f>IF(BQ17&lt;$D$179,BQ131*$D$175*$D$1424,0)-IF(BQ17=$D$179,SUM($E$1424:BP1424),0)</f>
        <v>0</v>
      </c>
      <c r="BR1424" s="162">
        <f>IF(BR17&lt;$D$179,BR131*$D$175*$D$1424,0)-IF(BR17=$D$179,SUM($E$1424:BQ1424),0)</f>
        <v>0</v>
      </c>
      <c r="BS1424" s="162">
        <f>IF(BS17&lt;$D$179,BS131*$D$175*$D$1424,0)-IF(BS17=$D$179,SUM($E$1424:BR1424),0)</f>
        <v>0</v>
      </c>
      <c r="BT1424" s="162">
        <f>IF(BT17&lt;$D$179,BT131*$D$175*$D$1424,0)-IF(BT17=$D$179,SUM($E$1424:BS1424),0)</f>
        <v>0</v>
      </c>
      <c r="BU1424" s="162">
        <f>IF(BU17&lt;$D$179,BU131*$D$175*$D$1424,0)-IF(BU17=$D$179,SUM($E$1424:BT1424),0)</f>
        <v>0</v>
      </c>
      <c r="BV1424" s="162">
        <f>IF(BV17&lt;$D$179,BV131*$D$175*$D$1424,0)-IF(BV17=$D$179,SUM($E$1424:BU1424),0)</f>
        <v>0</v>
      </c>
      <c r="BW1424" s="162">
        <f>IF(BW17&lt;$D$179,BW131*$D$175*$D$1424,0)-IF(BW17=$D$179,SUM($E$1424:BV1424),0)</f>
        <v>0</v>
      </c>
      <c r="BX1424" s="162">
        <f>IF(BX17&lt;$D$179,BX131*$D$175*$D$1424,0)-IF(BX17=$D$179,SUM($E$1424:BW1424),0)</f>
        <v>0</v>
      </c>
      <c r="BY1424" s="162">
        <f>IF(BY17&lt;$D$179,BY131*$D$175*$D$1424,0)-IF(BY17=$D$179,SUM($E$1424:BX1424),0)</f>
        <v>0</v>
      </c>
      <c r="BZ1424" s="162">
        <f>IF(BZ17&lt;$D$179,BZ131*$D$175*$D$1424,0)-IF(BZ17=$D$179,SUM($E$1424:BY1424),0)</f>
        <v>0</v>
      </c>
      <c r="CA1424" s="162">
        <f>IF(CA17&lt;$D$179,CA131*$D$175*$D$1424,0)-IF(CA17=$D$179,SUM($E$1424:BZ1424),0)</f>
        <v>0</v>
      </c>
      <c r="CB1424" s="162">
        <f>IF(CB17&lt;$D$179,CB131*$D$175*$D$1424,0)-IF(CB17=$D$179,SUM($E$1424:CA1424),0)</f>
        <v>0</v>
      </c>
      <c r="CC1424" s="162">
        <f>IF(CC17&lt;$D$179,CC131*$D$175*$D$1424,0)-IF(CC17=$D$179,SUM($E$1424:CB1424),0)</f>
        <v>0</v>
      </c>
      <c r="CD1424" s="162">
        <f>IF(CD17&lt;$D$179,CD131*$D$175*$D$1424,0)-IF(CD17=$D$179,SUM($E$1424:CC1424),0)</f>
        <v>0</v>
      </c>
      <c r="CE1424" s="162">
        <f>IF(CE17&lt;$D$179,CE131*$D$175*$D$1424,0)-IF(CE17=$D$179,SUM($E$1424:CD1424),0)</f>
        <v>0</v>
      </c>
      <c r="CF1424" s="162">
        <f>IF(CF17&lt;$D$179,CF131*$D$175*$D$1424,0)-IF(CF17=$D$179,SUM($E$1424:CE1424),0)</f>
        <v>0</v>
      </c>
      <c r="CG1424" s="162">
        <f>IF(CG17&lt;$D$179,CG131*$D$175*$D$1424,0)-IF(CG17=$D$179,SUM($E$1424:CF1424),0)</f>
        <v>0</v>
      </c>
      <c r="CH1424" s="162">
        <f>IF(CH17&lt;$D$179,CH131*$D$175*$D$1424,0)-IF(CH17=$D$179,SUM($E$1424:CG1424),0)</f>
        <v>0</v>
      </c>
      <c r="CI1424" s="162">
        <f>IF(CI17&lt;$D$179,CI131*$D$175*$D$1424,0)-IF(CI17=$D$179,SUM($E$1424:CH1424),0)</f>
        <v>0</v>
      </c>
      <c r="CJ1424" s="153"/>
      <c r="CK1424" s="50" t="s">
        <v>172</v>
      </c>
    </row>
    <row r="1425" spans="3:89" s="29" customFormat="1" ht="15" customHeight="1">
      <c r="C1425" s="152"/>
      <c r="D1425" s="151"/>
      <c r="E1425" s="151"/>
      <c r="F1425" s="162"/>
      <c r="G1425" s="167"/>
      <c r="H1425" s="167"/>
      <c r="I1425" s="167"/>
      <c r="J1425" s="167"/>
      <c r="K1425" s="167"/>
      <c r="L1425" s="162"/>
      <c r="M1425" s="162"/>
      <c r="N1425" s="162"/>
      <c r="O1425" s="162"/>
      <c r="P1425" s="162"/>
      <c r="Q1425" s="162"/>
      <c r="R1425" s="162"/>
      <c r="S1425" s="162"/>
      <c r="T1425" s="162"/>
      <c r="U1425" s="162"/>
      <c r="V1425" s="162"/>
      <c r="W1425" s="162"/>
      <c r="X1425" s="162"/>
      <c r="Y1425" s="162"/>
      <c r="Z1425" s="162"/>
      <c r="AA1425" s="162"/>
      <c r="AB1425" s="162"/>
      <c r="AC1425" s="162"/>
      <c r="AD1425" s="162"/>
      <c r="AE1425" s="162"/>
      <c r="AF1425" s="162"/>
      <c r="AG1425" s="162"/>
      <c r="AH1425" s="162"/>
      <c r="AI1425" s="162"/>
      <c r="AJ1425" s="162"/>
      <c r="AK1425" s="162"/>
      <c r="AL1425" s="162"/>
      <c r="AM1425" s="162"/>
      <c r="AN1425" s="162"/>
      <c r="AO1425" s="162"/>
      <c r="AP1425" s="162"/>
      <c r="AQ1425" s="162"/>
      <c r="AR1425" s="162"/>
      <c r="AS1425" s="162"/>
      <c r="AT1425" s="162"/>
      <c r="AU1425" s="162"/>
      <c r="AV1425" s="162"/>
      <c r="AW1425" s="162"/>
      <c r="AX1425" s="162"/>
      <c r="AY1425" s="162"/>
      <c r="AZ1425" s="162"/>
      <c r="BA1425" s="162"/>
      <c r="BB1425" s="162"/>
      <c r="BC1425" s="162"/>
      <c r="BD1425" s="162"/>
      <c r="BE1425" s="162"/>
      <c r="BF1425" s="162"/>
      <c r="BG1425" s="162"/>
      <c r="BH1425" s="162"/>
      <c r="BI1425" s="162"/>
      <c r="BJ1425" s="162"/>
      <c r="BK1425" s="162"/>
      <c r="BL1425" s="162"/>
      <c r="BM1425" s="162"/>
      <c r="BN1425" s="162"/>
      <c r="BO1425" s="162"/>
      <c r="BP1425" s="162"/>
      <c r="BQ1425" s="162"/>
      <c r="BR1425" s="162"/>
      <c r="BS1425" s="162"/>
      <c r="BT1425" s="162"/>
      <c r="BU1425" s="162"/>
      <c r="BV1425" s="162"/>
      <c r="BW1425" s="162"/>
      <c r="BX1425" s="162"/>
      <c r="BY1425" s="162"/>
      <c r="BZ1425" s="162"/>
      <c r="CA1425" s="162"/>
      <c r="CB1425" s="162"/>
      <c r="CC1425" s="162"/>
      <c r="CD1425" s="162"/>
      <c r="CE1425" s="162"/>
      <c r="CF1425" s="162"/>
      <c r="CG1425" s="162"/>
      <c r="CH1425" s="162"/>
      <c r="CI1425" s="162"/>
      <c r="CJ1425" s="153"/>
      <c r="CK1425" s="50" t="s">
        <v>172</v>
      </c>
    </row>
    <row r="1426" spans="3:89" s="29" customFormat="1" ht="15" customHeight="1">
      <c r="C1426" s="152" t="s">
        <v>236</v>
      </c>
      <c r="D1426" s="151"/>
      <c r="E1426" s="151"/>
      <c r="F1426" s="162">
        <f t="shared" ref="F1426:BQ1426" si="682">F1422-F1424</f>
        <v>0</v>
      </c>
      <c r="G1426" s="162">
        <f>G1422-G1424</f>
        <v>0</v>
      </c>
      <c r="H1426" s="162">
        <f t="shared" si="682"/>
        <v>0</v>
      </c>
      <c r="I1426" s="162">
        <f t="shared" si="682"/>
        <v>11356092.780000003</v>
      </c>
      <c r="J1426" s="162">
        <f t="shared" si="682"/>
        <v>446341.06499999994</v>
      </c>
      <c r="K1426" s="162">
        <f t="shared" si="682"/>
        <v>446341.06499999994</v>
      </c>
      <c r="L1426" s="162">
        <f t="shared" si="682"/>
        <v>13836573.015000004</v>
      </c>
      <c r="M1426" s="162">
        <f t="shared" si="682"/>
        <v>1339023.1949999998</v>
      </c>
      <c r="N1426" s="162">
        <f t="shared" si="682"/>
        <v>1339023.1949999998</v>
      </c>
      <c r="O1426" s="162">
        <f t="shared" si="682"/>
        <v>1339023.1949999954</v>
      </c>
      <c r="P1426" s="162">
        <f t="shared" si="682"/>
        <v>0</v>
      </c>
      <c r="Q1426" s="162">
        <f t="shared" si="682"/>
        <v>0</v>
      </c>
      <c r="R1426" s="162">
        <f t="shared" si="682"/>
        <v>0</v>
      </c>
      <c r="S1426" s="162">
        <f t="shared" si="682"/>
        <v>0</v>
      </c>
      <c r="T1426" s="162">
        <f t="shared" si="682"/>
        <v>8034139.1700000009</v>
      </c>
      <c r="U1426" s="162">
        <f t="shared" si="682"/>
        <v>0</v>
      </c>
      <c r="V1426" s="162">
        <f t="shared" si="682"/>
        <v>0</v>
      </c>
      <c r="W1426" s="162">
        <f t="shared" si="682"/>
        <v>0</v>
      </c>
      <c r="X1426" s="162">
        <f t="shared" si="682"/>
        <v>0</v>
      </c>
      <c r="Y1426" s="162">
        <f t="shared" si="682"/>
        <v>0</v>
      </c>
      <c r="Z1426" s="162">
        <f t="shared" si="682"/>
        <v>0</v>
      </c>
      <c r="AA1426" s="162">
        <f t="shared" si="682"/>
        <v>0</v>
      </c>
      <c r="AB1426" s="162">
        <f t="shared" si="682"/>
        <v>0</v>
      </c>
      <c r="AC1426" s="162">
        <f t="shared" si="682"/>
        <v>0</v>
      </c>
      <c r="AD1426" s="162">
        <f t="shared" si="682"/>
        <v>52604835.020000003</v>
      </c>
      <c r="AE1426" s="162">
        <f t="shared" si="682"/>
        <v>0</v>
      </c>
      <c r="AF1426" s="162">
        <f t="shared" si="682"/>
        <v>0</v>
      </c>
      <c r="AG1426" s="162">
        <f t="shared" si="682"/>
        <v>0</v>
      </c>
      <c r="AH1426" s="162">
        <f t="shared" si="682"/>
        <v>0</v>
      </c>
      <c r="AI1426" s="162">
        <f t="shared" si="682"/>
        <v>0</v>
      </c>
      <c r="AJ1426" s="162">
        <f t="shared" si="682"/>
        <v>0</v>
      </c>
      <c r="AK1426" s="162">
        <f t="shared" si="682"/>
        <v>0</v>
      </c>
      <c r="AL1426" s="162">
        <f t="shared" si="682"/>
        <v>0</v>
      </c>
      <c r="AM1426" s="162">
        <f t="shared" si="682"/>
        <v>0</v>
      </c>
      <c r="AN1426" s="162">
        <f t="shared" si="682"/>
        <v>0</v>
      </c>
      <c r="AO1426" s="162">
        <f t="shared" si="682"/>
        <v>0</v>
      </c>
      <c r="AP1426" s="162">
        <f t="shared" si="682"/>
        <v>0</v>
      </c>
      <c r="AQ1426" s="162">
        <f t="shared" si="682"/>
        <v>0</v>
      </c>
      <c r="AR1426" s="162">
        <f t="shared" si="682"/>
        <v>0</v>
      </c>
      <c r="AS1426" s="162">
        <f t="shared" si="682"/>
        <v>0</v>
      </c>
      <c r="AT1426" s="162">
        <f t="shared" si="682"/>
        <v>0</v>
      </c>
      <c r="AU1426" s="162">
        <f t="shared" si="682"/>
        <v>0</v>
      </c>
      <c r="AV1426" s="162">
        <f t="shared" si="682"/>
        <v>0</v>
      </c>
      <c r="AW1426" s="162">
        <f t="shared" si="682"/>
        <v>0</v>
      </c>
      <c r="AX1426" s="162">
        <f t="shared" si="682"/>
        <v>0</v>
      </c>
      <c r="AY1426" s="162">
        <f t="shared" si="682"/>
        <v>0</v>
      </c>
      <c r="AZ1426" s="162">
        <f t="shared" si="682"/>
        <v>0</v>
      </c>
      <c r="BA1426" s="162">
        <f t="shared" si="682"/>
        <v>0</v>
      </c>
      <c r="BB1426" s="162">
        <f t="shared" si="682"/>
        <v>0</v>
      </c>
      <c r="BC1426" s="162">
        <f t="shared" si="682"/>
        <v>0</v>
      </c>
      <c r="BD1426" s="162">
        <f t="shared" si="682"/>
        <v>0</v>
      </c>
      <c r="BE1426" s="162">
        <f t="shared" si="682"/>
        <v>0</v>
      </c>
      <c r="BF1426" s="162">
        <f t="shared" si="682"/>
        <v>0</v>
      </c>
      <c r="BG1426" s="162">
        <f t="shared" si="682"/>
        <v>0</v>
      </c>
      <c r="BH1426" s="162">
        <f t="shared" si="682"/>
        <v>0</v>
      </c>
      <c r="BI1426" s="162">
        <f t="shared" si="682"/>
        <v>0</v>
      </c>
      <c r="BJ1426" s="162">
        <f t="shared" si="682"/>
        <v>0</v>
      </c>
      <c r="BK1426" s="162">
        <f t="shared" si="682"/>
        <v>0</v>
      </c>
      <c r="BL1426" s="162">
        <f t="shared" si="682"/>
        <v>0</v>
      </c>
      <c r="BM1426" s="162">
        <f t="shared" si="682"/>
        <v>0</v>
      </c>
      <c r="BN1426" s="162">
        <f t="shared" si="682"/>
        <v>1987326.9845142851</v>
      </c>
      <c r="BO1426" s="162">
        <f t="shared" si="682"/>
        <v>0</v>
      </c>
      <c r="BP1426" s="162">
        <f t="shared" si="682"/>
        <v>0</v>
      </c>
      <c r="BQ1426" s="162">
        <f t="shared" si="682"/>
        <v>0</v>
      </c>
      <c r="BR1426" s="162">
        <f t="shared" ref="BR1426:CI1426" si="683">BR1422-BR1424</f>
        <v>0</v>
      </c>
      <c r="BS1426" s="162">
        <f t="shared" si="683"/>
        <v>0</v>
      </c>
      <c r="BT1426" s="162">
        <f t="shared" si="683"/>
        <v>0</v>
      </c>
      <c r="BU1426" s="162">
        <f t="shared" si="683"/>
        <v>0</v>
      </c>
      <c r="BV1426" s="162">
        <f t="shared" si="683"/>
        <v>0</v>
      </c>
      <c r="BW1426" s="162">
        <f t="shared" si="683"/>
        <v>0</v>
      </c>
      <c r="BX1426" s="162">
        <f t="shared" si="683"/>
        <v>0</v>
      </c>
      <c r="BY1426" s="162">
        <f t="shared" si="683"/>
        <v>0</v>
      </c>
      <c r="BZ1426" s="162">
        <f t="shared" si="683"/>
        <v>0</v>
      </c>
      <c r="CA1426" s="162">
        <f t="shared" si="683"/>
        <v>0</v>
      </c>
      <c r="CB1426" s="162">
        <f t="shared" si="683"/>
        <v>0</v>
      </c>
      <c r="CC1426" s="162">
        <f t="shared" si="683"/>
        <v>0</v>
      </c>
      <c r="CD1426" s="162">
        <f t="shared" si="683"/>
        <v>0</v>
      </c>
      <c r="CE1426" s="162">
        <f t="shared" si="683"/>
        <v>0</v>
      </c>
      <c r="CF1426" s="162">
        <f t="shared" si="683"/>
        <v>0</v>
      </c>
      <c r="CG1426" s="162">
        <f t="shared" si="683"/>
        <v>0</v>
      </c>
      <c r="CH1426" s="162">
        <f t="shared" si="683"/>
        <v>0</v>
      </c>
      <c r="CI1426" s="162">
        <f t="shared" si="683"/>
        <v>0</v>
      </c>
      <c r="CJ1426" s="55">
        <f>SUM(F1426:CI1426)</f>
        <v>92728718.684514284</v>
      </c>
      <c r="CK1426" s="50" t="s">
        <v>172</v>
      </c>
    </row>
    <row r="1427" spans="3:89" s="29" customFormat="1" ht="15" customHeight="1">
      <c r="C1427" s="152"/>
      <c r="D1427" s="151"/>
      <c r="E1427" s="151"/>
      <c r="F1427" s="162"/>
      <c r="G1427" s="167"/>
      <c r="H1427" s="167"/>
      <c r="I1427" s="167"/>
      <c r="J1427" s="167"/>
      <c r="K1427" s="167"/>
      <c r="L1427" s="162"/>
      <c r="M1427" s="162"/>
      <c r="N1427" s="162"/>
      <c r="O1427" s="162"/>
      <c r="P1427" s="162"/>
      <c r="Q1427" s="162"/>
      <c r="R1427" s="162"/>
      <c r="S1427" s="162"/>
      <c r="T1427" s="162"/>
      <c r="U1427" s="162"/>
      <c r="V1427" s="162"/>
      <c r="W1427" s="162"/>
      <c r="X1427" s="162"/>
      <c r="Y1427" s="162"/>
      <c r="Z1427" s="162"/>
      <c r="AA1427" s="162"/>
      <c r="AB1427" s="162"/>
      <c r="AC1427" s="162"/>
      <c r="AD1427" s="162"/>
      <c r="AE1427" s="162"/>
      <c r="AF1427" s="162"/>
      <c r="AG1427" s="162"/>
      <c r="AH1427" s="162"/>
      <c r="AI1427" s="162"/>
      <c r="AJ1427" s="162"/>
      <c r="AK1427" s="162"/>
      <c r="AL1427" s="162"/>
      <c r="AM1427" s="162"/>
      <c r="AN1427" s="162"/>
      <c r="AO1427" s="162"/>
      <c r="AP1427" s="162"/>
      <c r="AQ1427" s="162"/>
      <c r="AR1427" s="162"/>
      <c r="AS1427" s="162"/>
      <c r="AT1427" s="162"/>
      <c r="AU1427" s="162"/>
      <c r="AV1427" s="162"/>
      <c r="AW1427" s="162"/>
      <c r="AX1427" s="162"/>
      <c r="AY1427" s="162"/>
      <c r="AZ1427" s="162"/>
      <c r="BA1427" s="162"/>
      <c r="BB1427" s="162"/>
      <c r="BC1427" s="162"/>
      <c r="BD1427" s="162"/>
      <c r="BE1427" s="162"/>
      <c r="BF1427" s="162"/>
      <c r="BG1427" s="162"/>
      <c r="BH1427" s="162"/>
      <c r="BI1427" s="162"/>
      <c r="BJ1427" s="162"/>
      <c r="BK1427" s="162"/>
      <c r="BL1427" s="162"/>
      <c r="BM1427" s="162"/>
      <c r="BN1427" s="162"/>
      <c r="BO1427" s="162"/>
      <c r="BP1427" s="162"/>
      <c r="BQ1427" s="162"/>
      <c r="BR1427" s="162"/>
      <c r="BS1427" s="162"/>
      <c r="BT1427" s="162"/>
      <c r="BU1427" s="162"/>
      <c r="BV1427" s="162"/>
      <c r="BW1427" s="162"/>
      <c r="BX1427" s="162"/>
      <c r="BY1427" s="162"/>
      <c r="BZ1427" s="162"/>
      <c r="CA1427" s="162"/>
      <c r="CB1427" s="162"/>
      <c r="CC1427" s="162"/>
      <c r="CD1427" s="162"/>
      <c r="CE1427" s="162"/>
      <c r="CF1427" s="162"/>
      <c r="CG1427" s="162"/>
      <c r="CH1427" s="162"/>
      <c r="CI1427" s="162"/>
      <c r="CJ1427" s="153"/>
      <c r="CK1427" s="50" t="s">
        <v>172</v>
      </c>
    </row>
    <row r="1428" spans="3:89" s="29" customFormat="1" ht="15" customHeight="1">
      <c r="C1428" s="133" t="s">
        <v>235</v>
      </c>
      <c r="D1428" s="151"/>
      <c r="E1428" s="151"/>
      <c r="F1428" s="162"/>
      <c r="G1428" s="167"/>
      <c r="H1428" s="167"/>
      <c r="I1428" s="167"/>
      <c r="J1428" s="167"/>
      <c r="K1428" s="167"/>
      <c r="L1428" s="162"/>
      <c r="M1428" s="162"/>
      <c r="N1428" s="162"/>
      <c r="O1428" s="162"/>
      <c r="P1428" s="162"/>
      <c r="Q1428" s="162"/>
      <c r="R1428" s="162"/>
      <c r="S1428" s="162"/>
      <c r="T1428" s="162"/>
      <c r="U1428" s="162"/>
      <c r="V1428" s="162"/>
      <c r="W1428" s="162"/>
      <c r="X1428" s="162"/>
      <c r="Y1428" s="162"/>
      <c r="Z1428" s="162"/>
      <c r="AA1428" s="162"/>
      <c r="AB1428" s="162"/>
      <c r="AC1428" s="162"/>
      <c r="AD1428" s="162"/>
      <c r="AE1428" s="162"/>
      <c r="AF1428" s="162"/>
      <c r="AG1428" s="162"/>
      <c r="AH1428" s="162"/>
      <c r="AI1428" s="162"/>
      <c r="AJ1428" s="162"/>
      <c r="AK1428" s="162"/>
      <c r="AL1428" s="162"/>
      <c r="AM1428" s="162"/>
      <c r="AN1428" s="162"/>
      <c r="AO1428" s="162"/>
      <c r="AP1428" s="162"/>
      <c r="AQ1428" s="162"/>
      <c r="AR1428" s="162"/>
      <c r="AS1428" s="162"/>
      <c r="AT1428" s="162"/>
      <c r="AU1428" s="162"/>
      <c r="AV1428" s="162"/>
      <c r="AW1428" s="162"/>
      <c r="AX1428" s="162"/>
      <c r="AY1428" s="162"/>
      <c r="AZ1428" s="162"/>
      <c r="BA1428" s="162"/>
      <c r="BB1428" s="162"/>
      <c r="BC1428" s="162"/>
      <c r="BD1428" s="162"/>
      <c r="BE1428" s="162"/>
      <c r="BF1428" s="162"/>
      <c r="BG1428" s="162"/>
      <c r="BH1428" s="162"/>
      <c r="BI1428" s="162"/>
      <c r="BJ1428" s="162"/>
      <c r="BK1428" s="162"/>
      <c r="BL1428" s="162"/>
      <c r="BM1428" s="162"/>
      <c r="BN1428" s="162"/>
      <c r="BO1428" s="162"/>
      <c r="BP1428" s="162"/>
      <c r="BQ1428" s="162"/>
      <c r="BR1428" s="162"/>
      <c r="BS1428" s="162"/>
      <c r="BT1428" s="162"/>
      <c r="BU1428" s="162"/>
      <c r="BV1428" s="162"/>
      <c r="BW1428" s="162"/>
      <c r="BX1428" s="162"/>
      <c r="BY1428" s="162"/>
      <c r="BZ1428" s="162"/>
      <c r="CA1428" s="162"/>
      <c r="CB1428" s="162"/>
      <c r="CC1428" s="162"/>
      <c r="CD1428" s="162"/>
      <c r="CE1428" s="162"/>
      <c r="CF1428" s="162"/>
      <c r="CG1428" s="162"/>
      <c r="CH1428" s="162"/>
      <c r="CI1428" s="162"/>
      <c r="CJ1428" s="153"/>
      <c r="CK1428" s="50" t="s">
        <v>172</v>
      </c>
    </row>
    <row r="1429" spans="3:89" s="29" customFormat="1" ht="15" customHeight="1">
      <c r="C1429" s="29" t="s">
        <v>105</v>
      </c>
      <c r="D1429" s="57">
        <v>1</v>
      </c>
      <c r="E1429" s="151"/>
      <c r="F1429" s="162"/>
      <c r="G1429" s="167"/>
      <c r="H1429" s="167"/>
      <c r="I1429" s="167"/>
      <c r="J1429" s="167"/>
      <c r="K1429" s="167"/>
      <c r="L1429" s="162"/>
      <c r="M1429" s="162"/>
      <c r="N1429" s="162"/>
      <c r="O1429" s="162"/>
      <c r="P1429" s="162"/>
      <c r="Q1429" s="162"/>
      <c r="R1429" s="162"/>
      <c r="S1429" s="162"/>
      <c r="T1429" s="162"/>
      <c r="U1429" s="162"/>
      <c r="V1429" s="162"/>
      <c r="W1429" s="162"/>
      <c r="X1429" s="162"/>
      <c r="Y1429" s="162"/>
      <c r="Z1429" s="162"/>
      <c r="AA1429" s="162"/>
      <c r="AB1429" s="162"/>
      <c r="AC1429" s="162"/>
      <c r="AD1429" s="162"/>
      <c r="AE1429" s="162"/>
      <c r="AF1429" s="162"/>
      <c r="AG1429" s="162"/>
      <c r="AH1429" s="162"/>
      <c r="AI1429" s="162"/>
      <c r="AJ1429" s="162"/>
      <c r="AK1429" s="162"/>
      <c r="AL1429" s="162"/>
      <c r="AM1429" s="162"/>
      <c r="AN1429" s="162"/>
      <c r="AO1429" s="162"/>
      <c r="AP1429" s="162"/>
      <c r="AQ1429" s="162"/>
      <c r="AR1429" s="162"/>
      <c r="AS1429" s="162"/>
      <c r="AT1429" s="162"/>
      <c r="AU1429" s="162"/>
      <c r="AV1429" s="162"/>
      <c r="AW1429" s="162"/>
      <c r="AX1429" s="162"/>
      <c r="AY1429" s="162"/>
      <c r="AZ1429" s="162"/>
      <c r="BA1429" s="162"/>
      <c r="BB1429" s="162"/>
      <c r="BC1429" s="162"/>
      <c r="BD1429" s="162"/>
      <c r="BE1429" s="162"/>
      <c r="BF1429" s="162"/>
      <c r="BG1429" s="162"/>
      <c r="BH1429" s="162"/>
      <c r="BI1429" s="162"/>
      <c r="BJ1429" s="162"/>
      <c r="BK1429" s="162"/>
      <c r="BL1429" s="162"/>
      <c r="BM1429" s="162"/>
      <c r="BN1429" s="162"/>
      <c r="BO1429" s="162"/>
      <c r="BP1429" s="162"/>
      <c r="BQ1429" s="162"/>
      <c r="BR1429" s="162"/>
      <c r="BS1429" s="162"/>
      <c r="BT1429" s="162"/>
      <c r="BU1429" s="162"/>
      <c r="BV1429" s="162"/>
      <c r="BW1429" s="162"/>
      <c r="BX1429" s="162"/>
      <c r="BY1429" s="162"/>
      <c r="BZ1429" s="162"/>
      <c r="CA1429" s="162"/>
      <c r="CB1429" s="162"/>
      <c r="CC1429" s="162"/>
      <c r="CD1429" s="162"/>
      <c r="CE1429" s="162"/>
      <c r="CF1429" s="162"/>
      <c r="CG1429" s="162"/>
      <c r="CH1429" s="162"/>
      <c r="CI1429" s="162"/>
      <c r="CJ1429" s="153"/>
      <c r="CK1429" s="50" t="s">
        <v>172</v>
      </c>
    </row>
    <row r="1430" spans="3:89" s="29" customFormat="1" ht="15" customHeight="1">
      <c r="C1430" s="29" t="s">
        <v>106</v>
      </c>
      <c r="D1430" s="57">
        <v>0</v>
      </c>
      <c r="E1430" s="151"/>
      <c r="F1430" s="162"/>
      <c r="G1430" s="167"/>
      <c r="H1430" s="167"/>
      <c r="I1430" s="167"/>
      <c r="J1430" s="167"/>
      <c r="K1430" s="167"/>
      <c r="L1430" s="162"/>
      <c r="M1430" s="162"/>
      <c r="N1430" s="162"/>
      <c r="O1430" s="162"/>
      <c r="P1430" s="162"/>
      <c r="Q1430" s="162"/>
      <c r="R1430" s="162"/>
      <c r="S1430" s="162"/>
      <c r="T1430" s="162"/>
      <c r="U1430" s="162"/>
      <c r="V1430" s="162"/>
      <c r="W1430" s="162"/>
      <c r="X1430" s="162"/>
      <c r="Y1430" s="162"/>
      <c r="Z1430" s="162"/>
      <c r="AA1430" s="162"/>
      <c r="AB1430" s="162"/>
      <c r="AC1430" s="162"/>
      <c r="AD1430" s="162"/>
      <c r="AE1430" s="162"/>
      <c r="AF1430" s="162"/>
      <c r="AG1430" s="162"/>
      <c r="AH1430" s="162"/>
      <c r="AI1430" s="162"/>
      <c r="AJ1430" s="162"/>
      <c r="AK1430" s="162"/>
      <c r="AL1430" s="162"/>
      <c r="AM1430" s="162"/>
      <c r="AN1430" s="162"/>
      <c r="AO1430" s="162"/>
      <c r="AP1430" s="162"/>
      <c r="AQ1430" s="162"/>
      <c r="AR1430" s="162"/>
      <c r="AS1430" s="162"/>
      <c r="AT1430" s="162"/>
      <c r="AU1430" s="162"/>
      <c r="AV1430" s="162"/>
      <c r="AW1430" s="162"/>
      <c r="AX1430" s="162"/>
      <c r="AY1430" s="162"/>
      <c r="AZ1430" s="162"/>
      <c r="BA1430" s="162"/>
      <c r="BB1430" s="162"/>
      <c r="BC1430" s="162"/>
      <c r="BD1430" s="162"/>
      <c r="BE1430" s="162"/>
      <c r="BF1430" s="162"/>
      <c r="BG1430" s="162"/>
      <c r="BH1430" s="162"/>
      <c r="BI1430" s="162"/>
      <c r="BJ1430" s="162"/>
      <c r="BK1430" s="162"/>
      <c r="BL1430" s="162"/>
      <c r="BM1430" s="162"/>
      <c r="BN1430" s="162"/>
      <c r="BO1430" s="162"/>
      <c r="BP1430" s="162"/>
      <c r="BQ1430" s="162"/>
      <c r="BR1430" s="162"/>
      <c r="BS1430" s="162"/>
      <c r="BT1430" s="162"/>
      <c r="BU1430" s="162"/>
      <c r="BV1430" s="162"/>
      <c r="BW1430" s="162"/>
      <c r="BX1430" s="162"/>
      <c r="BY1430" s="162"/>
      <c r="BZ1430" s="162"/>
      <c r="CA1430" s="162"/>
      <c r="CB1430" s="162"/>
      <c r="CC1430" s="162"/>
      <c r="CD1430" s="162"/>
      <c r="CE1430" s="162"/>
      <c r="CF1430" s="162"/>
      <c r="CG1430" s="162"/>
      <c r="CH1430" s="162"/>
      <c r="CI1430" s="162"/>
      <c r="CJ1430" s="153"/>
      <c r="CK1430" s="50" t="s">
        <v>172</v>
      </c>
    </row>
    <row r="1431" spans="3:89" s="29" customFormat="1" ht="15" customHeight="1">
      <c r="D1431" s="57"/>
      <c r="E1431" s="151"/>
      <c r="F1431" s="162"/>
      <c r="G1431" s="167"/>
      <c r="H1431" s="167"/>
      <c r="I1431" s="167"/>
      <c r="J1431" s="167"/>
      <c r="K1431" s="167"/>
      <c r="L1431" s="162"/>
      <c r="M1431" s="162"/>
      <c r="N1431" s="162"/>
      <c r="O1431" s="162"/>
      <c r="P1431" s="162"/>
      <c r="Q1431" s="162"/>
      <c r="R1431" s="162"/>
      <c r="S1431" s="162"/>
      <c r="T1431" s="162"/>
      <c r="U1431" s="162"/>
      <c r="V1431" s="162"/>
      <c r="W1431" s="162"/>
      <c r="X1431" s="162"/>
      <c r="Y1431" s="162"/>
      <c r="Z1431" s="162"/>
      <c r="AA1431" s="162"/>
      <c r="AB1431" s="162"/>
      <c r="AC1431" s="162"/>
      <c r="AD1431" s="162"/>
      <c r="AE1431" s="162"/>
      <c r="AF1431" s="162"/>
      <c r="AG1431" s="162"/>
      <c r="AH1431" s="162"/>
      <c r="AI1431" s="162"/>
      <c r="AJ1431" s="162"/>
      <c r="AK1431" s="162"/>
      <c r="AL1431" s="162"/>
      <c r="AM1431" s="162"/>
      <c r="AN1431" s="162"/>
      <c r="AO1431" s="162"/>
      <c r="AP1431" s="162"/>
      <c r="AQ1431" s="162"/>
      <c r="AR1431" s="162"/>
      <c r="AS1431" s="162"/>
      <c r="AT1431" s="162"/>
      <c r="AU1431" s="162"/>
      <c r="AV1431" s="162"/>
      <c r="AW1431" s="162"/>
      <c r="AX1431" s="162"/>
      <c r="AY1431" s="162"/>
      <c r="AZ1431" s="162"/>
      <c r="BA1431" s="162"/>
      <c r="BB1431" s="162"/>
      <c r="BC1431" s="162"/>
      <c r="BD1431" s="162"/>
      <c r="BE1431" s="162"/>
      <c r="BF1431" s="162"/>
      <c r="BG1431" s="162"/>
      <c r="BH1431" s="162"/>
      <c r="BI1431" s="162"/>
      <c r="BJ1431" s="162"/>
      <c r="BK1431" s="162"/>
      <c r="BL1431" s="162"/>
      <c r="BM1431" s="162"/>
      <c r="BN1431" s="162"/>
      <c r="BO1431" s="162"/>
      <c r="BP1431" s="162"/>
      <c r="BQ1431" s="162"/>
      <c r="BR1431" s="162"/>
      <c r="BS1431" s="162"/>
      <c r="BT1431" s="162"/>
      <c r="BU1431" s="162"/>
      <c r="BV1431" s="162"/>
      <c r="BW1431" s="162"/>
      <c r="BX1431" s="162"/>
      <c r="BY1431" s="162"/>
      <c r="BZ1431" s="162"/>
      <c r="CA1431" s="162"/>
      <c r="CB1431" s="162"/>
      <c r="CC1431" s="162"/>
      <c r="CD1431" s="162"/>
      <c r="CE1431" s="162"/>
      <c r="CF1431" s="162"/>
      <c r="CG1431" s="162"/>
      <c r="CH1431" s="162"/>
      <c r="CI1431" s="162"/>
      <c r="CJ1431" s="153"/>
      <c r="CK1431" s="50" t="s">
        <v>172</v>
      </c>
    </row>
    <row r="1432" spans="3:89" s="29" customFormat="1" ht="15" customHeight="1">
      <c r="C1432" s="29" t="s">
        <v>234</v>
      </c>
      <c r="D1432" s="57"/>
      <c r="E1432" s="151"/>
      <c r="F1432" s="167"/>
      <c r="G1432" s="167"/>
      <c r="H1432" s="167"/>
      <c r="I1432" s="167"/>
      <c r="J1432" s="167"/>
      <c r="K1432" s="167"/>
      <c r="L1432" s="167"/>
      <c r="M1432" s="167"/>
      <c r="N1432" s="167"/>
      <c r="O1432" s="167"/>
      <c r="P1432" s="167"/>
      <c r="Q1432" s="167"/>
      <c r="R1432" s="167"/>
      <c r="S1432" s="167"/>
      <c r="T1432" s="167"/>
      <c r="U1432" s="167"/>
      <c r="V1432" s="167"/>
      <c r="W1432" s="167"/>
      <c r="X1432" s="167"/>
      <c r="Y1432" s="167"/>
      <c r="Z1432" s="167"/>
      <c r="AA1432" s="167"/>
      <c r="AB1432" s="167"/>
      <c r="AC1432" s="167"/>
      <c r="AD1432" s="167"/>
      <c r="AE1432" s="167"/>
      <c r="AF1432" s="167"/>
      <c r="AG1432" s="167"/>
      <c r="AH1432" s="167"/>
      <c r="AI1432" s="167"/>
      <c r="AJ1432" s="167"/>
      <c r="AK1432" s="167"/>
      <c r="AL1432" s="167"/>
      <c r="AM1432" s="167"/>
      <c r="AN1432" s="167"/>
      <c r="AO1432" s="167"/>
      <c r="AP1432" s="167"/>
      <c r="AQ1432" s="167"/>
      <c r="AR1432" s="167"/>
      <c r="AS1432" s="167"/>
      <c r="AT1432" s="167"/>
      <c r="AU1432" s="167"/>
      <c r="AV1432" s="167"/>
      <c r="AW1432" s="167"/>
      <c r="AX1432" s="167"/>
      <c r="AY1432" s="167"/>
      <c r="AZ1432" s="167"/>
      <c r="BA1432" s="167"/>
      <c r="BB1432" s="167"/>
      <c r="BC1432" s="167"/>
      <c r="BD1432" s="167"/>
      <c r="BE1432" s="167"/>
      <c r="BF1432" s="167"/>
      <c r="BG1432" s="167"/>
      <c r="BH1432" s="167"/>
      <c r="BI1432" s="167"/>
      <c r="BJ1432" s="167"/>
      <c r="BK1432" s="167"/>
      <c r="BL1432" s="167"/>
      <c r="BM1432" s="167"/>
      <c r="BN1432" s="167"/>
      <c r="BO1432" s="167"/>
      <c r="BP1432" s="167"/>
      <c r="BQ1432" s="167"/>
      <c r="BR1432" s="167"/>
      <c r="BS1432" s="167"/>
      <c r="BT1432" s="167"/>
      <c r="BU1432" s="167"/>
      <c r="BV1432" s="167"/>
      <c r="BW1432" s="167"/>
      <c r="BX1432" s="167"/>
      <c r="BY1432" s="167"/>
      <c r="BZ1432" s="167"/>
      <c r="CA1432" s="167"/>
      <c r="CB1432" s="167"/>
      <c r="CC1432" s="167"/>
      <c r="CD1432" s="167"/>
      <c r="CE1432" s="167"/>
      <c r="CF1432" s="167"/>
      <c r="CG1432" s="167"/>
      <c r="CH1432" s="167"/>
      <c r="CI1432" s="167"/>
      <c r="CJ1432" s="153"/>
      <c r="CK1432" s="50" t="s">
        <v>172</v>
      </c>
    </row>
    <row r="1433" spans="3:89" s="29" customFormat="1" ht="15" customHeight="1">
      <c r="C1433" s="169" t="s">
        <v>233</v>
      </c>
      <c r="D1433" s="57"/>
      <c r="E1433" s="151"/>
      <c r="F1433" s="162">
        <f t="shared" ref="F1433:AK1433" si="684">IF(F17="","",F565*$D$1429)</f>
        <v>0</v>
      </c>
      <c r="G1433" s="162">
        <f t="shared" si="684"/>
        <v>0</v>
      </c>
      <c r="H1433" s="162">
        <f t="shared" si="684"/>
        <v>0</v>
      </c>
      <c r="I1433" s="162">
        <f t="shared" si="684"/>
        <v>0</v>
      </c>
      <c r="J1433" s="162">
        <f t="shared" si="684"/>
        <v>2161111.111111111</v>
      </c>
      <c r="K1433" s="162">
        <f t="shared" si="684"/>
        <v>2161111.111111111</v>
      </c>
      <c r="L1433" s="162">
        <f t="shared" si="684"/>
        <v>2161111.111111111</v>
      </c>
      <c r="M1433" s="162">
        <f t="shared" si="684"/>
        <v>2161111.111111111</v>
      </c>
      <c r="N1433" s="162">
        <f t="shared" si="684"/>
        <v>2161111.111111111</v>
      </c>
      <c r="O1433" s="162">
        <f t="shared" si="684"/>
        <v>2161111.111111111</v>
      </c>
      <c r="P1433" s="162">
        <f t="shared" si="684"/>
        <v>2161111.111111111</v>
      </c>
      <c r="Q1433" s="162">
        <f t="shared" si="684"/>
        <v>2161111.111111111</v>
      </c>
      <c r="R1433" s="162">
        <f t="shared" si="684"/>
        <v>2161111.111111111</v>
      </c>
      <c r="S1433" s="162">
        <f t="shared" si="684"/>
        <v>2161111.111111111</v>
      </c>
      <c r="T1433" s="162">
        <f t="shared" si="684"/>
        <v>2161111.111111111</v>
      </c>
      <c r="U1433" s="162">
        <f t="shared" si="684"/>
        <v>2161111.111111111</v>
      </c>
      <c r="V1433" s="162">
        <f t="shared" si="684"/>
        <v>2161111.111111111</v>
      </c>
      <c r="W1433" s="162">
        <f t="shared" si="684"/>
        <v>2161111.111111111</v>
      </c>
      <c r="X1433" s="162">
        <f t="shared" si="684"/>
        <v>2161111.111111111</v>
      </c>
      <c r="Y1433" s="162">
        <f t="shared" si="684"/>
        <v>2161111.111111111</v>
      </c>
      <c r="Z1433" s="162">
        <f t="shared" si="684"/>
        <v>2161111.111111111</v>
      </c>
      <c r="AA1433" s="162">
        <f t="shared" si="684"/>
        <v>2161111.111111111</v>
      </c>
      <c r="AB1433" s="162">
        <f t="shared" si="684"/>
        <v>0</v>
      </c>
      <c r="AC1433" s="162">
        <f t="shared" si="684"/>
        <v>0</v>
      </c>
      <c r="AD1433" s="162">
        <f t="shared" si="684"/>
        <v>0</v>
      </c>
      <c r="AE1433" s="162">
        <f t="shared" si="684"/>
        <v>0</v>
      </c>
      <c r="AF1433" s="162">
        <f t="shared" si="684"/>
        <v>0</v>
      </c>
      <c r="AG1433" s="162">
        <f t="shared" si="684"/>
        <v>0</v>
      </c>
      <c r="AH1433" s="162">
        <f t="shared" si="684"/>
        <v>0</v>
      </c>
      <c r="AI1433" s="162">
        <f t="shared" si="684"/>
        <v>0</v>
      </c>
      <c r="AJ1433" s="162">
        <f t="shared" si="684"/>
        <v>0</v>
      </c>
      <c r="AK1433" s="162">
        <f t="shared" si="684"/>
        <v>0</v>
      </c>
      <c r="AL1433" s="162">
        <f t="shared" ref="AL1433:BQ1433" si="685">IF(AL17="","",AL565*$D$1429)</f>
        <v>0</v>
      </c>
      <c r="AM1433" s="162">
        <f t="shared" si="685"/>
        <v>0</v>
      </c>
      <c r="AN1433" s="162">
        <f t="shared" si="685"/>
        <v>0</v>
      </c>
      <c r="AO1433" s="162">
        <f t="shared" si="685"/>
        <v>0</v>
      </c>
      <c r="AP1433" s="162">
        <f t="shared" si="685"/>
        <v>0</v>
      </c>
      <c r="AQ1433" s="162">
        <f t="shared" si="685"/>
        <v>0</v>
      </c>
      <c r="AR1433" s="162">
        <f t="shared" si="685"/>
        <v>0</v>
      </c>
      <c r="AS1433" s="162">
        <f t="shared" si="685"/>
        <v>0</v>
      </c>
      <c r="AT1433" s="162">
        <f t="shared" si="685"/>
        <v>0</v>
      </c>
      <c r="AU1433" s="162">
        <f t="shared" si="685"/>
        <v>0</v>
      </c>
      <c r="AV1433" s="162">
        <f t="shared" si="685"/>
        <v>0</v>
      </c>
      <c r="AW1433" s="162">
        <f t="shared" si="685"/>
        <v>0</v>
      </c>
      <c r="AX1433" s="162">
        <f t="shared" si="685"/>
        <v>0</v>
      </c>
      <c r="AY1433" s="162">
        <f t="shared" si="685"/>
        <v>0</v>
      </c>
      <c r="AZ1433" s="162">
        <f t="shared" si="685"/>
        <v>0</v>
      </c>
      <c r="BA1433" s="162">
        <f t="shared" si="685"/>
        <v>0</v>
      </c>
      <c r="BB1433" s="162">
        <f t="shared" si="685"/>
        <v>0</v>
      </c>
      <c r="BC1433" s="162">
        <f t="shared" si="685"/>
        <v>0</v>
      </c>
      <c r="BD1433" s="162">
        <f t="shared" si="685"/>
        <v>0</v>
      </c>
      <c r="BE1433" s="162">
        <f t="shared" si="685"/>
        <v>0</v>
      </c>
      <c r="BF1433" s="162">
        <f t="shared" si="685"/>
        <v>0</v>
      </c>
      <c r="BG1433" s="162">
        <f t="shared" si="685"/>
        <v>0</v>
      </c>
      <c r="BH1433" s="162">
        <f t="shared" si="685"/>
        <v>0</v>
      </c>
      <c r="BI1433" s="162">
        <f t="shared" si="685"/>
        <v>0</v>
      </c>
      <c r="BJ1433" s="162">
        <f t="shared" si="685"/>
        <v>0</v>
      </c>
      <c r="BK1433" s="162">
        <f t="shared" si="685"/>
        <v>0</v>
      </c>
      <c r="BL1433" s="162">
        <f t="shared" si="685"/>
        <v>0</v>
      </c>
      <c r="BM1433" s="162">
        <f t="shared" si="685"/>
        <v>0</v>
      </c>
      <c r="BN1433" s="162">
        <f t="shared" si="685"/>
        <v>0</v>
      </c>
      <c r="BO1433" s="162" t="str">
        <f t="shared" si="685"/>
        <v/>
      </c>
      <c r="BP1433" s="162" t="str">
        <f t="shared" si="685"/>
        <v/>
      </c>
      <c r="BQ1433" s="162" t="str">
        <f t="shared" si="685"/>
        <v/>
      </c>
      <c r="BR1433" s="162" t="str">
        <f t="shared" ref="BR1433:CI1433" si="686">IF(BR17="","",BR565*$D$1429)</f>
        <v/>
      </c>
      <c r="BS1433" s="162" t="str">
        <f t="shared" si="686"/>
        <v/>
      </c>
      <c r="BT1433" s="162" t="str">
        <f t="shared" si="686"/>
        <v/>
      </c>
      <c r="BU1433" s="162" t="str">
        <f t="shared" si="686"/>
        <v/>
      </c>
      <c r="BV1433" s="162" t="str">
        <f t="shared" si="686"/>
        <v/>
      </c>
      <c r="BW1433" s="162" t="str">
        <f t="shared" si="686"/>
        <v/>
      </c>
      <c r="BX1433" s="162" t="str">
        <f t="shared" si="686"/>
        <v/>
      </c>
      <c r="BY1433" s="162" t="str">
        <f t="shared" si="686"/>
        <v/>
      </c>
      <c r="BZ1433" s="162" t="str">
        <f t="shared" si="686"/>
        <v/>
      </c>
      <c r="CA1433" s="162" t="str">
        <f t="shared" si="686"/>
        <v/>
      </c>
      <c r="CB1433" s="162" t="str">
        <f t="shared" si="686"/>
        <v/>
      </c>
      <c r="CC1433" s="162" t="str">
        <f t="shared" si="686"/>
        <v/>
      </c>
      <c r="CD1433" s="162" t="str">
        <f t="shared" si="686"/>
        <v/>
      </c>
      <c r="CE1433" s="162" t="str">
        <f t="shared" si="686"/>
        <v/>
      </c>
      <c r="CF1433" s="162" t="str">
        <f t="shared" si="686"/>
        <v/>
      </c>
      <c r="CG1433" s="162" t="str">
        <f t="shared" si="686"/>
        <v/>
      </c>
      <c r="CH1433" s="162" t="str">
        <f t="shared" si="686"/>
        <v/>
      </c>
      <c r="CI1433" s="162" t="str">
        <f t="shared" si="686"/>
        <v/>
      </c>
      <c r="CJ1433" s="153"/>
      <c r="CK1433" s="50" t="s">
        <v>172</v>
      </c>
    </row>
    <row r="1434" spans="3:89" s="29" customFormat="1" ht="15" customHeight="1">
      <c r="C1434" s="169" t="s">
        <v>18</v>
      </c>
      <c r="D1434" s="57"/>
      <c r="E1434" s="151"/>
      <c r="F1434" s="162">
        <f t="shared" ref="F1434:AK1434" si="687">IF(F17="","",F675*$D$1429)</f>
        <v>0</v>
      </c>
      <c r="G1434" s="162">
        <f t="shared" si="687"/>
        <v>0</v>
      </c>
      <c r="H1434" s="162">
        <f t="shared" si="687"/>
        <v>0</v>
      </c>
      <c r="I1434" s="162">
        <f t="shared" si="687"/>
        <v>0</v>
      </c>
      <c r="J1434" s="162">
        <f t="shared" si="687"/>
        <v>64833.333333333336</v>
      </c>
      <c r="K1434" s="162">
        <f t="shared" si="687"/>
        <v>64833.333333333336</v>
      </c>
      <c r="L1434" s="162">
        <f t="shared" si="687"/>
        <v>64833.333333333336</v>
      </c>
      <c r="M1434" s="162">
        <f t="shared" si="687"/>
        <v>64833.333333333336</v>
      </c>
      <c r="N1434" s="162">
        <f t="shared" si="687"/>
        <v>64833.333333333336</v>
      </c>
      <c r="O1434" s="162">
        <f t="shared" si="687"/>
        <v>64833.333333333336</v>
      </c>
      <c r="P1434" s="162">
        <f t="shared" si="687"/>
        <v>64833.333333333336</v>
      </c>
      <c r="Q1434" s="162">
        <f t="shared" si="687"/>
        <v>64833.333333333336</v>
      </c>
      <c r="R1434" s="162">
        <f t="shared" si="687"/>
        <v>64833.333333333336</v>
      </c>
      <c r="S1434" s="162">
        <f t="shared" si="687"/>
        <v>64833.333333333336</v>
      </c>
      <c r="T1434" s="162">
        <f t="shared" si="687"/>
        <v>64833.333333333336</v>
      </c>
      <c r="U1434" s="162">
        <f t="shared" si="687"/>
        <v>64833.333333333336</v>
      </c>
      <c r="V1434" s="162">
        <f t="shared" si="687"/>
        <v>64833.333333333336</v>
      </c>
      <c r="W1434" s="162">
        <f t="shared" si="687"/>
        <v>64833.333333333336</v>
      </c>
      <c r="X1434" s="162">
        <f t="shared" si="687"/>
        <v>64833.333333333336</v>
      </c>
      <c r="Y1434" s="162">
        <f t="shared" si="687"/>
        <v>64833.333333333336</v>
      </c>
      <c r="Z1434" s="162">
        <f t="shared" si="687"/>
        <v>64833.333333333336</v>
      </c>
      <c r="AA1434" s="162">
        <f t="shared" si="687"/>
        <v>64833.333333333336</v>
      </c>
      <c r="AB1434" s="162">
        <f t="shared" si="687"/>
        <v>0</v>
      </c>
      <c r="AC1434" s="162">
        <f t="shared" si="687"/>
        <v>0</v>
      </c>
      <c r="AD1434" s="162">
        <f t="shared" si="687"/>
        <v>0</v>
      </c>
      <c r="AE1434" s="162">
        <f t="shared" si="687"/>
        <v>0</v>
      </c>
      <c r="AF1434" s="162">
        <f t="shared" si="687"/>
        <v>0</v>
      </c>
      <c r="AG1434" s="162">
        <f t="shared" si="687"/>
        <v>0</v>
      </c>
      <c r="AH1434" s="162">
        <f t="shared" si="687"/>
        <v>0</v>
      </c>
      <c r="AI1434" s="162">
        <f t="shared" si="687"/>
        <v>0</v>
      </c>
      <c r="AJ1434" s="162">
        <f t="shared" si="687"/>
        <v>0</v>
      </c>
      <c r="AK1434" s="162">
        <f t="shared" si="687"/>
        <v>0</v>
      </c>
      <c r="AL1434" s="162">
        <f t="shared" ref="AL1434:BQ1434" si="688">IF(AL17="","",AL675*$D$1429)</f>
        <v>0</v>
      </c>
      <c r="AM1434" s="162">
        <f t="shared" si="688"/>
        <v>0</v>
      </c>
      <c r="AN1434" s="162">
        <f t="shared" si="688"/>
        <v>0</v>
      </c>
      <c r="AO1434" s="162">
        <f t="shared" si="688"/>
        <v>0</v>
      </c>
      <c r="AP1434" s="162">
        <f t="shared" si="688"/>
        <v>0</v>
      </c>
      <c r="AQ1434" s="162">
        <f t="shared" si="688"/>
        <v>0</v>
      </c>
      <c r="AR1434" s="162">
        <f t="shared" si="688"/>
        <v>0</v>
      </c>
      <c r="AS1434" s="162">
        <f t="shared" si="688"/>
        <v>0</v>
      </c>
      <c r="AT1434" s="162">
        <f t="shared" si="688"/>
        <v>0</v>
      </c>
      <c r="AU1434" s="162">
        <f t="shared" si="688"/>
        <v>0</v>
      </c>
      <c r="AV1434" s="162">
        <f t="shared" si="688"/>
        <v>0</v>
      </c>
      <c r="AW1434" s="162">
        <f t="shared" si="688"/>
        <v>0</v>
      </c>
      <c r="AX1434" s="162">
        <f t="shared" si="688"/>
        <v>0</v>
      </c>
      <c r="AY1434" s="162">
        <f t="shared" si="688"/>
        <v>0</v>
      </c>
      <c r="AZ1434" s="162">
        <f t="shared" si="688"/>
        <v>0</v>
      </c>
      <c r="BA1434" s="162">
        <f t="shared" si="688"/>
        <v>0</v>
      </c>
      <c r="BB1434" s="162">
        <f t="shared" si="688"/>
        <v>0</v>
      </c>
      <c r="BC1434" s="162">
        <f t="shared" si="688"/>
        <v>0</v>
      </c>
      <c r="BD1434" s="162">
        <f t="shared" si="688"/>
        <v>0</v>
      </c>
      <c r="BE1434" s="162">
        <f t="shared" si="688"/>
        <v>0</v>
      </c>
      <c r="BF1434" s="162">
        <f t="shared" si="688"/>
        <v>0</v>
      </c>
      <c r="BG1434" s="162">
        <f t="shared" si="688"/>
        <v>0</v>
      </c>
      <c r="BH1434" s="162">
        <f t="shared" si="688"/>
        <v>0</v>
      </c>
      <c r="BI1434" s="162">
        <f t="shared" si="688"/>
        <v>0</v>
      </c>
      <c r="BJ1434" s="162">
        <f t="shared" si="688"/>
        <v>0</v>
      </c>
      <c r="BK1434" s="162">
        <f t="shared" si="688"/>
        <v>0</v>
      </c>
      <c r="BL1434" s="162">
        <f t="shared" si="688"/>
        <v>0</v>
      </c>
      <c r="BM1434" s="162">
        <f t="shared" si="688"/>
        <v>0</v>
      </c>
      <c r="BN1434" s="162">
        <f t="shared" si="688"/>
        <v>0</v>
      </c>
      <c r="BO1434" s="162" t="str">
        <f t="shared" si="688"/>
        <v/>
      </c>
      <c r="BP1434" s="162" t="str">
        <f t="shared" si="688"/>
        <v/>
      </c>
      <c r="BQ1434" s="162" t="str">
        <f t="shared" si="688"/>
        <v/>
      </c>
      <c r="BR1434" s="162" t="str">
        <f t="shared" ref="BR1434:CI1434" si="689">IF(BR17="","",BR675*$D$1429)</f>
        <v/>
      </c>
      <c r="BS1434" s="162" t="str">
        <f t="shared" si="689"/>
        <v/>
      </c>
      <c r="BT1434" s="162" t="str">
        <f t="shared" si="689"/>
        <v/>
      </c>
      <c r="BU1434" s="162" t="str">
        <f t="shared" si="689"/>
        <v/>
      </c>
      <c r="BV1434" s="162" t="str">
        <f t="shared" si="689"/>
        <v/>
      </c>
      <c r="BW1434" s="162" t="str">
        <f t="shared" si="689"/>
        <v/>
      </c>
      <c r="BX1434" s="162" t="str">
        <f t="shared" si="689"/>
        <v/>
      </c>
      <c r="BY1434" s="162" t="str">
        <f t="shared" si="689"/>
        <v/>
      </c>
      <c r="BZ1434" s="162" t="str">
        <f t="shared" si="689"/>
        <v/>
      </c>
      <c r="CA1434" s="162" t="str">
        <f t="shared" si="689"/>
        <v/>
      </c>
      <c r="CB1434" s="162" t="str">
        <f t="shared" si="689"/>
        <v/>
      </c>
      <c r="CC1434" s="162" t="str">
        <f t="shared" si="689"/>
        <v/>
      </c>
      <c r="CD1434" s="162" t="str">
        <f t="shared" si="689"/>
        <v/>
      </c>
      <c r="CE1434" s="162" t="str">
        <f t="shared" si="689"/>
        <v/>
      </c>
      <c r="CF1434" s="162" t="str">
        <f t="shared" si="689"/>
        <v/>
      </c>
      <c r="CG1434" s="162" t="str">
        <f t="shared" si="689"/>
        <v/>
      </c>
      <c r="CH1434" s="162" t="str">
        <f t="shared" si="689"/>
        <v/>
      </c>
      <c r="CI1434" s="162" t="str">
        <f t="shared" si="689"/>
        <v/>
      </c>
      <c r="CJ1434" s="153"/>
      <c r="CK1434" s="50" t="s">
        <v>172</v>
      </c>
    </row>
    <row r="1435" spans="3:89" s="29" customFormat="1" ht="15" customHeight="1">
      <c r="C1435" s="29" t="s">
        <v>232</v>
      </c>
      <c r="D1435" s="57"/>
      <c r="E1435" s="151"/>
      <c r="F1435" s="162"/>
      <c r="G1435" s="162"/>
      <c r="H1435" s="162"/>
      <c r="I1435" s="162"/>
      <c r="J1435" s="162"/>
      <c r="K1435" s="162"/>
      <c r="L1435" s="162"/>
      <c r="M1435" s="162"/>
      <c r="N1435" s="162"/>
      <c r="O1435" s="162"/>
      <c r="P1435" s="162"/>
      <c r="Q1435" s="162"/>
      <c r="R1435" s="162"/>
      <c r="S1435" s="162"/>
      <c r="T1435" s="162"/>
      <c r="U1435" s="162"/>
      <c r="V1435" s="162"/>
      <c r="W1435" s="162"/>
      <c r="X1435" s="162"/>
      <c r="Y1435" s="162"/>
      <c r="Z1435" s="162"/>
      <c r="AA1435" s="162"/>
      <c r="AB1435" s="162"/>
      <c r="AC1435" s="162"/>
      <c r="AD1435" s="162"/>
      <c r="AE1435" s="162"/>
      <c r="AF1435" s="162"/>
      <c r="AG1435" s="162"/>
      <c r="AH1435" s="162"/>
      <c r="AI1435" s="162"/>
      <c r="AJ1435" s="162"/>
      <c r="AK1435" s="162"/>
      <c r="AL1435" s="162"/>
      <c r="AM1435" s="162"/>
      <c r="AN1435" s="162"/>
      <c r="AO1435" s="162"/>
      <c r="AP1435" s="162"/>
      <c r="AQ1435" s="162"/>
      <c r="AR1435" s="162"/>
      <c r="AS1435" s="162"/>
      <c r="AT1435" s="162"/>
      <c r="AU1435" s="162"/>
      <c r="AV1435" s="162"/>
      <c r="AW1435" s="162"/>
      <c r="AX1435" s="162"/>
      <c r="AY1435" s="162"/>
      <c r="AZ1435" s="162"/>
      <c r="BA1435" s="162"/>
      <c r="BB1435" s="162"/>
      <c r="BC1435" s="162"/>
      <c r="BD1435" s="162"/>
      <c r="BE1435" s="162"/>
      <c r="BF1435" s="162"/>
      <c r="BG1435" s="162"/>
      <c r="BH1435" s="162"/>
      <c r="BI1435" s="162"/>
      <c r="BJ1435" s="162"/>
      <c r="BK1435" s="162"/>
      <c r="BL1435" s="162"/>
      <c r="BM1435" s="162"/>
      <c r="BN1435" s="162"/>
      <c r="BO1435" s="162"/>
      <c r="BP1435" s="162"/>
      <c r="BQ1435" s="162"/>
      <c r="BR1435" s="162"/>
      <c r="BS1435" s="162"/>
      <c r="BT1435" s="162"/>
      <c r="BU1435" s="162"/>
      <c r="BV1435" s="162"/>
      <c r="BW1435" s="162"/>
      <c r="BX1435" s="162"/>
      <c r="BY1435" s="162"/>
      <c r="BZ1435" s="162"/>
      <c r="CA1435" s="162"/>
      <c r="CB1435" s="162"/>
      <c r="CC1435" s="162"/>
      <c r="CD1435" s="162"/>
      <c r="CE1435" s="162"/>
      <c r="CF1435" s="162"/>
      <c r="CG1435" s="162"/>
      <c r="CH1435" s="162"/>
      <c r="CI1435" s="162"/>
      <c r="CJ1435" s="153"/>
      <c r="CK1435" s="50" t="s">
        <v>172</v>
      </c>
    </row>
    <row r="1436" spans="3:89" s="29" customFormat="1" ht="15" customHeight="1">
      <c r="C1436" s="169" t="s">
        <v>60</v>
      </c>
      <c r="D1436" s="57"/>
      <c r="E1436" s="151"/>
      <c r="F1436" s="162">
        <f t="shared" ref="F1436:AK1436" si="690">IF(F17="","",$D$1430*F1252)</f>
        <v>0</v>
      </c>
      <c r="G1436" s="162">
        <f t="shared" si="690"/>
        <v>0</v>
      </c>
      <c r="H1436" s="162">
        <f t="shared" si="690"/>
        <v>0</v>
      </c>
      <c r="I1436" s="162">
        <f t="shared" si="690"/>
        <v>0</v>
      </c>
      <c r="J1436" s="162">
        <f t="shared" si="690"/>
        <v>0</v>
      </c>
      <c r="K1436" s="162">
        <f t="shared" si="690"/>
        <v>0</v>
      </c>
      <c r="L1436" s="162">
        <f t="shared" si="690"/>
        <v>0</v>
      </c>
      <c r="M1436" s="162">
        <f t="shared" si="690"/>
        <v>0</v>
      </c>
      <c r="N1436" s="162">
        <f t="shared" si="690"/>
        <v>0</v>
      </c>
      <c r="O1436" s="162">
        <f t="shared" si="690"/>
        <v>0</v>
      </c>
      <c r="P1436" s="162">
        <f t="shared" si="690"/>
        <v>0</v>
      </c>
      <c r="Q1436" s="162">
        <f t="shared" si="690"/>
        <v>0</v>
      </c>
      <c r="R1436" s="162">
        <f t="shared" si="690"/>
        <v>0</v>
      </c>
      <c r="S1436" s="162">
        <f t="shared" si="690"/>
        <v>0</v>
      </c>
      <c r="T1436" s="162">
        <f t="shared" si="690"/>
        <v>0</v>
      </c>
      <c r="U1436" s="162">
        <f t="shared" si="690"/>
        <v>0</v>
      </c>
      <c r="V1436" s="162">
        <f t="shared" si="690"/>
        <v>0</v>
      </c>
      <c r="W1436" s="162">
        <f t="shared" si="690"/>
        <v>0</v>
      </c>
      <c r="X1436" s="162">
        <f t="shared" si="690"/>
        <v>0</v>
      </c>
      <c r="Y1436" s="162">
        <f t="shared" si="690"/>
        <v>0</v>
      </c>
      <c r="Z1436" s="162">
        <f t="shared" si="690"/>
        <v>0</v>
      </c>
      <c r="AA1436" s="162">
        <f t="shared" si="690"/>
        <v>0</v>
      </c>
      <c r="AB1436" s="162">
        <f t="shared" si="690"/>
        <v>0</v>
      </c>
      <c r="AC1436" s="162">
        <f t="shared" si="690"/>
        <v>0</v>
      </c>
      <c r="AD1436" s="162">
        <f t="shared" si="690"/>
        <v>0</v>
      </c>
      <c r="AE1436" s="162">
        <f t="shared" si="690"/>
        <v>0</v>
      </c>
      <c r="AF1436" s="162">
        <f t="shared" si="690"/>
        <v>0</v>
      </c>
      <c r="AG1436" s="162">
        <f t="shared" si="690"/>
        <v>0</v>
      </c>
      <c r="AH1436" s="162">
        <f t="shared" si="690"/>
        <v>0</v>
      </c>
      <c r="AI1436" s="162">
        <f t="shared" si="690"/>
        <v>0</v>
      </c>
      <c r="AJ1436" s="162">
        <f t="shared" si="690"/>
        <v>0</v>
      </c>
      <c r="AK1436" s="162">
        <f t="shared" si="690"/>
        <v>0</v>
      </c>
      <c r="AL1436" s="162">
        <f t="shared" ref="AL1436:BQ1436" si="691">IF(AL17="","",$D$1430*AL1252)</f>
        <v>0</v>
      </c>
      <c r="AM1436" s="162">
        <f t="shared" si="691"/>
        <v>0</v>
      </c>
      <c r="AN1436" s="162">
        <f t="shared" si="691"/>
        <v>0</v>
      </c>
      <c r="AO1436" s="162">
        <f t="shared" si="691"/>
        <v>0</v>
      </c>
      <c r="AP1436" s="162">
        <f t="shared" si="691"/>
        <v>0</v>
      </c>
      <c r="AQ1436" s="162">
        <f t="shared" si="691"/>
        <v>0</v>
      </c>
      <c r="AR1436" s="162">
        <f t="shared" si="691"/>
        <v>0</v>
      </c>
      <c r="AS1436" s="162">
        <f t="shared" si="691"/>
        <v>0</v>
      </c>
      <c r="AT1436" s="162">
        <f t="shared" si="691"/>
        <v>0</v>
      </c>
      <c r="AU1436" s="162">
        <f t="shared" si="691"/>
        <v>0</v>
      </c>
      <c r="AV1436" s="162">
        <f t="shared" si="691"/>
        <v>0</v>
      </c>
      <c r="AW1436" s="162">
        <f t="shared" si="691"/>
        <v>0</v>
      </c>
      <c r="AX1436" s="162">
        <f t="shared" si="691"/>
        <v>0</v>
      </c>
      <c r="AY1436" s="162">
        <f t="shared" si="691"/>
        <v>0</v>
      </c>
      <c r="AZ1436" s="162">
        <f t="shared" si="691"/>
        <v>0</v>
      </c>
      <c r="BA1436" s="162">
        <f t="shared" si="691"/>
        <v>0</v>
      </c>
      <c r="BB1436" s="162">
        <f t="shared" si="691"/>
        <v>0</v>
      </c>
      <c r="BC1436" s="162">
        <f t="shared" si="691"/>
        <v>0</v>
      </c>
      <c r="BD1436" s="162">
        <f t="shared" si="691"/>
        <v>0</v>
      </c>
      <c r="BE1436" s="162">
        <f t="shared" si="691"/>
        <v>0</v>
      </c>
      <c r="BF1436" s="162">
        <f t="shared" si="691"/>
        <v>0</v>
      </c>
      <c r="BG1436" s="162">
        <f t="shared" si="691"/>
        <v>0</v>
      </c>
      <c r="BH1436" s="162">
        <f t="shared" si="691"/>
        <v>0</v>
      </c>
      <c r="BI1436" s="162">
        <f t="shared" si="691"/>
        <v>0</v>
      </c>
      <c r="BJ1436" s="162">
        <f t="shared" si="691"/>
        <v>0</v>
      </c>
      <c r="BK1436" s="162">
        <f t="shared" si="691"/>
        <v>0</v>
      </c>
      <c r="BL1436" s="162">
        <f t="shared" si="691"/>
        <v>0</v>
      </c>
      <c r="BM1436" s="162">
        <f t="shared" si="691"/>
        <v>0</v>
      </c>
      <c r="BN1436" s="162">
        <f t="shared" si="691"/>
        <v>0</v>
      </c>
      <c r="BO1436" s="162" t="str">
        <f t="shared" si="691"/>
        <v/>
      </c>
      <c r="BP1436" s="162" t="str">
        <f t="shared" si="691"/>
        <v/>
      </c>
      <c r="BQ1436" s="162" t="str">
        <f t="shared" si="691"/>
        <v/>
      </c>
      <c r="BR1436" s="162" t="str">
        <f t="shared" ref="BR1436:CI1436" si="692">IF(BR17="","",$D$1430*BR1252)</f>
        <v/>
      </c>
      <c r="BS1436" s="162" t="str">
        <f t="shared" si="692"/>
        <v/>
      </c>
      <c r="BT1436" s="162" t="str">
        <f t="shared" si="692"/>
        <v/>
      </c>
      <c r="BU1436" s="162" t="str">
        <f t="shared" si="692"/>
        <v/>
      </c>
      <c r="BV1436" s="162" t="str">
        <f t="shared" si="692"/>
        <v/>
      </c>
      <c r="BW1436" s="162" t="str">
        <f t="shared" si="692"/>
        <v/>
      </c>
      <c r="BX1436" s="162" t="str">
        <f t="shared" si="692"/>
        <v/>
      </c>
      <c r="BY1436" s="162" t="str">
        <f t="shared" si="692"/>
        <v/>
      </c>
      <c r="BZ1436" s="162" t="str">
        <f t="shared" si="692"/>
        <v/>
      </c>
      <c r="CA1436" s="162" t="str">
        <f t="shared" si="692"/>
        <v/>
      </c>
      <c r="CB1436" s="162" t="str">
        <f t="shared" si="692"/>
        <v/>
      </c>
      <c r="CC1436" s="162" t="str">
        <f t="shared" si="692"/>
        <v/>
      </c>
      <c r="CD1436" s="162" t="str">
        <f t="shared" si="692"/>
        <v/>
      </c>
      <c r="CE1436" s="162" t="str">
        <f t="shared" si="692"/>
        <v/>
      </c>
      <c r="CF1436" s="162" t="str">
        <f t="shared" si="692"/>
        <v/>
      </c>
      <c r="CG1436" s="162" t="str">
        <f t="shared" si="692"/>
        <v/>
      </c>
      <c r="CH1436" s="162" t="str">
        <f t="shared" si="692"/>
        <v/>
      </c>
      <c r="CI1436" s="162" t="str">
        <f t="shared" si="692"/>
        <v/>
      </c>
      <c r="CJ1436" s="153"/>
      <c r="CK1436" s="50" t="s">
        <v>172</v>
      </c>
    </row>
    <row r="1437" spans="3:89" s="29" customFormat="1" ht="15" customHeight="1">
      <c r="C1437" s="129"/>
      <c r="D1437" s="165"/>
      <c r="E1437" s="159"/>
      <c r="F1437" s="164"/>
      <c r="G1437" s="168"/>
      <c r="H1437" s="168"/>
      <c r="I1437" s="168"/>
      <c r="J1437" s="168"/>
      <c r="K1437" s="168"/>
      <c r="L1437" s="164"/>
      <c r="M1437" s="164"/>
      <c r="N1437" s="164"/>
      <c r="O1437" s="164"/>
      <c r="P1437" s="164"/>
      <c r="Q1437" s="164"/>
      <c r="R1437" s="164"/>
      <c r="S1437" s="164"/>
      <c r="T1437" s="164"/>
      <c r="U1437" s="164"/>
      <c r="V1437" s="164"/>
      <c r="W1437" s="164"/>
      <c r="X1437" s="164"/>
      <c r="Y1437" s="164"/>
      <c r="Z1437" s="164"/>
      <c r="AA1437" s="164"/>
      <c r="AB1437" s="164"/>
      <c r="AC1437" s="164"/>
      <c r="AD1437" s="164"/>
      <c r="AE1437" s="164"/>
      <c r="AF1437" s="164"/>
      <c r="AG1437" s="164"/>
      <c r="AH1437" s="164"/>
      <c r="AI1437" s="164"/>
      <c r="AJ1437" s="164"/>
      <c r="AK1437" s="164"/>
      <c r="AL1437" s="164"/>
      <c r="AM1437" s="164"/>
      <c r="AN1437" s="164"/>
      <c r="AO1437" s="164"/>
      <c r="AP1437" s="164"/>
      <c r="AQ1437" s="164"/>
      <c r="AR1437" s="164"/>
      <c r="AS1437" s="164"/>
      <c r="AT1437" s="164"/>
      <c r="AU1437" s="164"/>
      <c r="AV1437" s="164"/>
      <c r="AW1437" s="164"/>
      <c r="AX1437" s="164"/>
      <c r="AY1437" s="164"/>
      <c r="AZ1437" s="164"/>
      <c r="BA1437" s="164"/>
      <c r="BB1437" s="164"/>
      <c r="BC1437" s="164"/>
      <c r="BD1437" s="164"/>
      <c r="BE1437" s="164"/>
      <c r="BF1437" s="164"/>
      <c r="BG1437" s="164"/>
      <c r="BH1437" s="164"/>
      <c r="BI1437" s="164"/>
      <c r="BJ1437" s="164"/>
      <c r="BK1437" s="164"/>
      <c r="BL1437" s="164"/>
      <c r="BM1437" s="164"/>
      <c r="BN1437" s="164"/>
      <c r="BO1437" s="164"/>
      <c r="BP1437" s="164"/>
      <c r="BQ1437" s="164"/>
      <c r="BR1437" s="164"/>
      <c r="BS1437" s="164"/>
      <c r="BT1437" s="164"/>
      <c r="BU1437" s="164"/>
      <c r="BV1437" s="164"/>
      <c r="BW1437" s="164"/>
      <c r="BX1437" s="164"/>
      <c r="BY1437" s="164"/>
      <c r="BZ1437" s="164"/>
      <c r="CA1437" s="164"/>
      <c r="CB1437" s="164"/>
      <c r="CC1437" s="164"/>
      <c r="CD1437" s="164"/>
      <c r="CE1437" s="164"/>
      <c r="CF1437" s="164"/>
      <c r="CG1437" s="164"/>
      <c r="CH1437" s="164"/>
      <c r="CI1437" s="164"/>
      <c r="CJ1437" s="65"/>
      <c r="CK1437" s="50" t="s">
        <v>172</v>
      </c>
    </row>
    <row r="1438" spans="3:89" s="29" customFormat="1" ht="15" customHeight="1">
      <c r="C1438" s="29" t="s">
        <v>554</v>
      </c>
      <c r="D1438" s="57"/>
      <c r="E1438" s="151"/>
      <c r="F1438" s="162">
        <f>IF(F17="","",SUM(F1433:F1436))</f>
        <v>0</v>
      </c>
      <c r="G1438" s="162">
        <f t="shared" ref="G1438:AL1438" si="693">IF(G17="","",SUM(G1433:G1436)+F1438)</f>
        <v>0</v>
      </c>
      <c r="H1438" s="162">
        <f t="shared" si="693"/>
        <v>0</v>
      </c>
      <c r="I1438" s="162">
        <f t="shared" si="693"/>
        <v>0</v>
      </c>
      <c r="J1438" s="162">
        <f t="shared" si="693"/>
        <v>2225944.4444444445</v>
      </c>
      <c r="K1438" s="162">
        <f t="shared" si="693"/>
        <v>4451888.888888889</v>
      </c>
      <c r="L1438" s="162">
        <f t="shared" si="693"/>
        <v>6677833.333333334</v>
      </c>
      <c r="M1438" s="162">
        <f t="shared" si="693"/>
        <v>8903777.777777778</v>
      </c>
      <c r="N1438" s="162">
        <f t="shared" si="693"/>
        <v>11129722.222222222</v>
      </c>
      <c r="O1438" s="162">
        <f t="shared" si="693"/>
        <v>13355666.666666666</v>
      </c>
      <c r="P1438" s="162">
        <f t="shared" si="693"/>
        <v>15581611.11111111</v>
      </c>
      <c r="Q1438" s="162">
        <f t="shared" si="693"/>
        <v>17807555.555555556</v>
      </c>
      <c r="R1438" s="162">
        <f t="shared" si="693"/>
        <v>20033500</v>
      </c>
      <c r="S1438" s="162">
        <f t="shared" si="693"/>
        <v>22259444.444444444</v>
      </c>
      <c r="T1438" s="162">
        <f t="shared" si="693"/>
        <v>24485388.888888888</v>
      </c>
      <c r="U1438" s="162">
        <f t="shared" si="693"/>
        <v>26711333.333333332</v>
      </c>
      <c r="V1438" s="162">
        <f t="shared" si="693"/>
        <v>28937277.777777776</v>
      </c>
      <c r="W1438" s="162">
        <f t="shared" si="693"/>
        <v>31163222.22222222</v>
      </c>
      <c r="X1438" s="162">
        <f t="shared" si="693"/>
        <v>33389166.666666664</v>
      </c>
      <c r="Y1438" s="162">
        <f t="shared" si="693"/>
        <v>35615111.111111112</v>
      </c>
      <c r="Z1438" s="162">
        <f t="shared" si="693"/>
        <v>37841055.55555556</v>
      </c>
      <c r="AA1438" s="162">
        <f t="shared" si="693"/>
        <v>40067000.000000007</v>
      </c>
      <c r="AB1438" s="162">
        <f t="shared" si="693"/>
        <v>40067000.000000007</v>
      </c>
      <c r="AC1438" s="162">
        <f t="shared" si="693"/>
        <v>40067000.000000007</v>
      </c>
      <c r="AD1438" s="162">
        <f t="shared" si="693"/>
        <v>40067000.000000007</v>
      </c>
      <c r="AE1438" s="162">
        <f t="shared" si="693"/>
        <v>40067000.000000007</v>
      </c>
      <c r="AF1438" s="162">
        <f t="shared" si="693"/>
        <v>40067000.000000007</v>
      </c>
      <c r="AG1438" s="162">
        <f t="shared" si="693"/>
        <v>40067000.000000007</v>
      </c>
      <c r="AH1438" s="162">
        <f t="shared" si="693"/>
        <v>40067000.000000007</v>
      </c>
      <c r="AI1438" s="162">
        <f t="shared" si="693"/>
        <v>40067000.000000007</v>
      </c>
      <c r="AJ1438" s="162">
        <f t="shared" si="693"/>
        <v>40067000.000000007</v>
      </c>
      <c r="AK1438" s="162">
        <f t="shared" si="693"/>
        <v>40067000.000000007</v>
      </c>
      <c r="AL1438" s="162">
        <f t="shared" si="693"/>
        <v>40067000.000000007</v>
      </c>
      <c r="AM1438" s="162">
        <f t="shared" ref="AM1438:BR1438" si="694">IF(AM17="","",SUM(AM1433:AM1436)+AL1438)</f>
        <v>40067000.000000007</v>
      </c>
      <c r="AN1438" s="162">
        <f t="shared" si="694"/>
        <v>40067000.000000007</v>
      </c>
      <c r="AO1438" s="162">
        <f t="shared" si="694"/>
        <v>40067000.000000007</v>
      </c>
      <c r="AP1438" s="162">
        <f t="shared" si="694"/>
        <v>40067000.000000007</v>
      </c>
      <c r="AQ1438" s="162">
        <f t="shared" si="694"/>
        <v>40067000.000000007</v>
      </c>
      <c r="AR1438" s="162">
        <f t="shared" si="694"/>
        <v>40067000.000000007</v>
      </c>
      <c r="AS1438" s="162">
        <f t="shared" si="694"/>
        <v>40067000.000000007</v>
      </c>
      <c r="AT1438" s="162">
        <f t="shared" si="694"/>
        <v>40067000.000000007</v>
      </c>
      <c r="AU1438" s="162">
        <f t="shared" si="694"/>
        <v>40067000.000000007</v>
      </c>
      <c r="AV1438" s="162">
        <f t="shared" si="694"/>
        <v>40067000.000000007</v>
      </c>
      <c r="AW1438" s="162">
        <f t="shared" si="694"/>
        <v>40067000.000000007</v>
      </c>
      <c r="AX1438" s="162">
        <f t="shared" si="694"/>
        <v>40067000.000000007</v>
      </c>
      <c r="AY1438" s="162">
        <f t="shared" si="694"/>
        <v>40067000.000000007</v>
      </c>
      <c r="AZ1438" s="162">
        <f t="shared" si="694"/>
        <v>40067000.000000007</v>
      </c>
      <c r="BA1438" s="162">
        <f t="shared" si="694"/>
        <v>40067000.000000007</v>
      </c>
      <c r="BB1438" s="162">
        <f t="shared" si="694"/>
        <v>40067000.000000007</v>
      </c>
      <c r="BC1438" s="162">
        <f t="shared" si="694"/>
        <v>40067000.000000007</v>
      </c>
      <c r="BD1438" s="162">
        <f t="shared" si="694"/>
        <v>40067000.000000007</v>
      </c>
      <c r="BE1438" s="162">
        <f t="shared" si="694"/>
        <v>40067000.000000007</v>
      </c>
      <c r="BF1438" s="162">
        <f t="shared" si="694"/>
        <v>40067000.000000007</v>
      </c>
      <c r="BG1438" s="162">
        <f t="shared" si="694"/>
        <v>40067000.000000007</v>
      </c>
      <c r="BH1438" s="162">
        <f t="shared" si="694"/>
        <v>40067000.000000007</v>
      </c>
      <c r="BI1438" s="162">
        <f t="shared" si="694"/>
        <v>40067000.000000007</v>
      </c>
      <c r="BJ1438" s="162">
        <f t="shared" si="694"/>
        <v>40067000.000000007</v>
      </c>
      <c r="BK1438" s="162">
        <f t="shared" si="694"/>
        <v>40067000.000000007</v>
      </c>
      <c r="BL1438" s="162">
        <f t="shared" si="694"/>
        <v>40067000.000000007</v>
      </c>
      <c r="BM1438" s="162">
        <f t="shared" si="694"/>
        <v>40067000.000000007</v>
      </c>
      <c r="BN1438" s="162">
        <f t="shared" si="694"/>
        <v>40067000.000000007</v>
      </c>
      <c r="BO1438" s="162" t="str">
        <f t="shared" si="694"/>
        <v/>
      </c>
      <c r="BP1438" s="162" t="str">
        <f t="shared" si="694"/>
        <v/>
      </c>
      <c r="BQ1438" s="162" t="str">
        <f t="shared" si="694"/>
        <v/>
      </c>
      <c r="BR1438" s="162" t="str">
        <f t="shared" si="694"/>
        <v/>
      </c>
      <c r="BS1438" s="162" t="str">
        <f t="shared" ref="BS1438:CI1438" si="695">IF(BS17="","",SUM(BS1433:BS1436)+BR1438)</f>
        <v/>
      </c>
      <c r="BT1438" s="162" t="str">
        <f t="shared" si="695"/>
        <v/>
      </c>
      <c r="BU1438" s="162" t="str">
        <f t="shared" si="695"/>
        <v/>
      </c>
      <c r="BV1438" s="162" t="str">
        <f t="shared" si="695"/>
        <v/>
      </c>
      <c r="BW1438" s="162" t="str">
        <f t="shared" si="695"/>
        <v/>
      </c>
      <c r="BX1438" s="162" t="str">
        <f t="shared" si="695"/>
        <v/>
      </c>
      <c r="BY1438" s="162" t="str">
        <f t="shared" si="695"/>
        <v/>
      </c>
      <c r="BZ1438" s="162" t="str">
        <f t="shared" si="695"/>
        <v/>
      </c>
      <c r="CA1438" s="162" t="str">
        <f t="shared" si="695"/>
        <v/>
      </c>
      <c r="CB1438" s="162" t="str">
        <f t="shared" si="695"/>
        <v/>
      </c>
      <c r="CC1438" s="162" t="str">
        <f t="shared" si="695"/>
        <v/>
      </c>
      <c r="CD1438" s="162" t="str">
        <f t="shared" si="695"/>
        <v/>
      </c>
      <c r="CE1438" s="162" t="str">
        <f t="shared" si="695"/>
        <v/>
      </c>
      <c r="CF1438" s="162" t="str">
        <f t="shared" si="695"/>
        <v/>
      </c>
      <c r="CG1438" s="162" t="str">
        <f t="shared" si="695"/>
        <v/>
      </c>
      <c r="CH1438" s="162" t="str">
        <f t="shared" si="695"/>
        <v/>
      </c>
      <c r="CI1438" s="162" t="str">
        <f t="shared" si="695"/>
        <v/>
      </c>
      <c r="CJ1438" s="55">
        <f>SUM(F1438:CI1438)</f>
        <v>1943249500.0000002</v>
      </c>
      <c r="CK1438" s="50" t="s">
        <v>172</v>
      </c>
    </row>
    <row r="1439" spans="3:89" s="29" customFormat="1" ht="15" customHeight="1">
      <c r="C1439" s="133" t="s">
        <v>60</v>
      </c>
      <c r="D1439" s="4">
        <f>SUM(F1433:CI1436)</f>
        <v>40067000.000000052</v>
      </c>
      <c r="E1439" s="151"/>
      <c r="F1439" s="162"/>
      <c r="G1439" s="167"/>
      <c r="H1439" s="167"/>
      <c r="I1439" s="167"/>
      <c r="J1439" s="167"/>
      <c r="K1439" s="167"/>
      <c r="L1439" s="162"/>
      <c r="M1439" s="162"/>
      <c r="N1439" s="162"/>
      <c r="O1439" s="162"/>
      <c r="P1439" s="162"/>
      <c r="Q1439" s="162"/>
      <c r="R1439" s="162"/>
      <c r="S1439" s="162"/>
      <c r="T1439" s="162"/>
      <c r="U1439" s="162"/>
      <c r="V1439" s="162"/>
      <c r="W1439" s="162"/>
      <c r="X1439" s="162"/>
      <c r="Y1439" s="162"/>
      <c r="Z1439" s="162"/>
      <c r="AA1439" s="162"/>
      <c r="AB1439" s="162"/>
      <c r="AC1439" s="162"/>
      <c r="AD1439" s="162"/>
      <c r="AE1439" s="162"/>
      <c r="AF1439" s="162"/>
      <c r="AG1439" s="162"/>
      <c r="AH1439" s="162"/>
      <c r="AI1439" s="162"/>
      <c r="AJ1439" s="162"/>
      <c r="AK1439" s="162"/>
      <c r="AL1439" s="162"/>
      <c r="AM1439" s="162"/>
      <c r="AN1439" s="162"/>
      <c r="AO1439" s="162"/>
      <c r="AP1439" s="162"/>
      <c r="AQ1439" s="162"/>
      <c r="AR1439" s="162"/>
      <c r="AS1439" s="162"/>
      <c r="AT1439" s="162"/>
      <c r="AU1439" s="162"/>
      <c r="AV1439" s="162"/>
      <c r="AW1439" s="162"/>
      <c r="AX1439" s="162"/>
      <c r="AY1439" s="162"/>
      <c r="AZ1439" s="162"/>
      <c r="BA1439" s="162"/>
      <c r="BB1439" s="162"/>
      <c r="BC1439" s="162"/>
      <c r="BD1439" s="162"/>
      <c r="BE1439" s="162"/>
      <c r="BF1439" s="162"/>
      <c r="BG1439" s="162"/>
      <c r="BH1439" s="162"/>
      <c r="BI1439" s="162"/>
      <c r="BJ1439" s="162"/>
      <c r="BK1439" s="162"/>
      <c r="BL1439" s="162"/>
      <c r="BM1439" s="162"/>
      <c r="BN1439" s="162"/>
      <c r="BO1439" s="162"/>
      <c r="BP1439" s="162"/>
      <c r="BQ1439" s="162"/>
      <c r="BR1439" s="162"/>
      <c r="BS1439" s="162"/>
      <c r="BT1439" s="162"/>
      <c r="BU1439" s="162"/>
      <c r="BV1439" s="162"/>
      <c r="BW1439" s="162"/>
      <c r="BX1439" s="162"/>
      <c r="BY1439" s="162"/>
      <c r="BZ1439" s="162"/>
      <c r="CA1439" s="162"/>
      <c r="CB1439" s="162"/>
      <c r="CC1439" s="162"/>
      <c r="CD1439" s="162"/>
      <c r="CE1439" s="162"/>
      <c r="CF1439" s="162"/>
      <c r="CG1439" s="162"/>
      <c r="CH1439" s="162"/>
      <c r="CI1439" s="162"/>
      <c r="CJ1439" s="153"/>
      <c r="CK1439" s="50" t="s">
        <v>172</v>
      </c>
    </row>
    <row r="1440" spans="3:89" s="29" customFormat="1" ht="15" customHeight="1">
      <c r="D1440" s="57"/>
      <c r="E1440" s="151"/>
      <c r="F1440" s="162"/>
      <c r="G1440" s="167"/>
      <c r="H1440" s="167"/>
      <c r="I1440" s="167"/>
      <c r="J1440" s="167"/>
      <c r="K1440" s="167"/>
      <c r="L1440" s="162"/>
      <c r="M1440" s="162"/>
      <c r="N1440" s="162"/>
      <c r="O1440" s="162"/>
      <c r="P1440" s="162"/>
      <c r="Q1440" s="162"/>
      <c r="R1440" s="162"/>
      <c r="S1440" s="162"/>
      <c r="T1440" s="162"/>
      <c r="U1440" s="162"/>
      <c r="V1440" s="162"/>
      <c r="W1440" s="162"/>
      <c r="X1440" s="162"/>
      <c r="Y1440" s="162"/>
      <c r="Z1440" s="162"/>
      <c r="AA1440" s="162"/>
      <c r="AB1440" s="162"/>
      <c r="AC1440" s="162"/>
      <c r="AD1440" s="162"/>
      <c r="AE1440" s="162"/>
      <c r="AF1440" s="162"/>
      <c r="AG1440" s="162"/>
      <c r="AH1440" s="162"/>
      <c r="AI1440" s="162"/>
      <c r="AJ1440" s="162"/>
      <c r="AK1440" s="162"/>
      <c r="AL1440" s="162"/>
      <c r="AM1440" s="162"/>
      <c r="AN1440" s="162"/>
      <c r="AO1440" s="162"/>
      <c r="AP1440" s="162"/>
      <c r="AQ1440" s="162"/>
      <c r="AR1440" s="162"/>
      <c r="AS1440" s="162"/>
      <c r="AT1440" s="162"/>
      <c r="AU1440" s="162"/>
      <c r="AV1440" s="162"/>
      <c r="AW1440" s="162"/>
      <c r="AX1440" s="162"/>
      <c r="AY1440" s="162"/>
      <c r="AZ1440" s="162"/>
      <c r="BA1440" s="162"/>
      <c r="BB1440" s="162"/>
      <c r="BC1440" s="162"/>
      <c r="BD1440" s="162"/>
      <c r="BE1440" s="162"/>
      <c r="BF1440" s="162"/>
      <c r="BG1440" s="162"/>
      <c r="BH1440" s="162"/>
      <c r="BI1440" s="162"/>
      <c r="BJ1440" s="162"/>
      <c r="BK1440" s="162"/>
      <c r="BL1440" s="162"/>
      <c r="BM1440" s="162"/>
      <c r="BN1440" s="162"/>
      <c r="BO1440" s="162"/>
      <c r="BP1440" s="162"/>
      <c r="BQ1440" s="162"/>
      <c r="BR1440" s="162"/>
      <c r="BS1440" s="162"/>
      <c r="BT1440" s="162"/>
      <c r="BU1440" s="162"/>
      <c r="BV1440" s="162"/>
      <c r="BW1440" s="162"/>
      <c r="BX1440" s="162"/>
      <c r="BY1440" s="162"/>
      <c r="BZ1440" s="162"/>
      <c r="CA1440" s="162"/>
      <c r="CB1440" s="162"/>
      <c r="CC1440" s="162"/>
      <c r="CD1440" s="162"/>
      <c r="CE1440" s="162"/>
      <c r="CF1440" s="162"/>
      <c r="CG1440" s="162"/>
      <c r="CH1440" s="162"/>
      <c r="CI1440" s="162"/>
      <c r="CJ1440" s="153"/>
      <c r="CK1440" s="50" t="s">
        <v>172</v>
      </c>
    </row>
    <row r="1441" spans="3:89" s="29" customFormat="1" ht="15" customHeight="1">
      <c r="D1441" s="57"/>
      <c r="E1441" s="151"/>
      <c r="F1441" s="162"/>
      <c r="G1441" s="167"/>
      <c r="H1441" s="167"/>
      <c r="I1441" s="167"/>
      <c r="J1441" s="167"/>
      <c r="K1441" s="167"/>
      <c r="L1441" s="162"/>
      <c r="M1441" s="162"/>
      <c r="N1441" s="162"/>
      <c r="O1441" s="162"/>
      <c r="P1441" s="162"/>
      <c r="Q1441" s="162"/>
      <c r="R1441" s="162"/>
      <c r="S1441" s="162"/>
      <c r="T1441" s="162"/>
      <c r="U1441" s="162"/>
      <c r="V1441" s="162"/>
      <c r="W1441" s="162"/>
      <c r="X1441" s="162"/>
      <c r="Y1441" s="162"/>
      <c r="Z1441" s="162"/>
      <c r="AA1441" s="162"/>
      <c r="AB1441" s="162"/>
      <c r="AC1441" s="162"/>
      <c r="AD1441" s="162"/>
      <c r="AE1441" s="162"/>
      <c r="AF1441" s="162"/>
      <c r="AG1441" s="162"/>
      <c r="AH1441" s="162"/>
      <c r="AI1441" s="162"/>
      <c r="AJ1441" s="162"/>
      <c r="AK1441" s="162"/>
      <c r="AL1441" s="162"/>
      <c r="AM1441" s="162"/>
      <c r="AN1441" s="162"/>
      <c r="AO1441" s="162"/>
      <c r="AP1441" s="162"/>
      <c r="AQ1441" s="162"/>
      <c r="AR1441" s="162"/>
      <c r="AS1441" s="162"/>
      <c r="AT1441" s="162"/>
      <c r="AU1441" s="162"/>
      <c r="AV1441" s="162"/>
      <c r="AW1441" s="162"/>
      <c r="AX1441" s="162"/>
      <c r="AY1441" s="162"/>
      <c r="AZ1441" s="162"/>
      <c r="BA1441" s="162"/>
      <c r="BB1441" s="162"/>
      <c r="BC1441" s="162"/>
      <c r="BD1441" s="162"/>
      <c r="BE1441" s="162"/>
      <c r="BF1441" s="162"/>
      <c r="BG1441" s="162"/>
      <c r="BH1441" s="162"/>
      <c r="BI1441" s="162"/>
      <c r="BJ1441" s="162"/>
      <c r="BK1441" s="162"/>
      <c r="BL1441" s="162"/>
      <c r="BM1441" s="162"/>
      <c r="BN1441" s="162"/>
      <c r="BO1441" s="162"/>
      <c r="BP1441" s="162"/>
      <c r="BQ1441" s="162"/>
      <c r="BR1441" s="162"/>
      <c r="BS1441" s="162"/>
      <c r="BT1441" s="162"/>
      <c r="BU1441" s="162"/>
      <c r="BV1441" s="162"/>
      <c r="BW1441" s="162"/>
      <c r="BX1441" s="162"/>
      <c r="BY1441" s="162"/>
      <c r="BZ1441" s="162"/>
      <c r="CA1441" s="162"/>
      <c r="CB1441" s="162"/>
      <c r="CC1441" s="162"/>
      <c r="CD1441" s="162"/>
      <c r="CE1441" s="162"/>
      <c r="CF1441" s="162"/>
      <c r="CG1441" s="162"/>
      <c r="CH1441" s="162"/>
      <c r="CI1441" s="162"/>
      <c r="CJ1441" s="153"/>
      <c r="CK1441" s="50" t="s">
        <v>172</v>
      </c>
    </row>
    <row r="1442" spans="3:89" s="29" customFormat="1" ht="15" customHeight="1">
      <c r="C1442" s="163" t="s">
        <v>231</v>
      </c>
      <c r="D1442" s="57"/>
      <c r="E1442" s="151"/>
      <c r="F1442" s="162">
        <v>0</v>
      </c>
      <c r="G1442" s="39">
        <f t="shared" ref="G1442:AL1442" ca="1" si="696">IF(F17="","",F1447)</f>
        <v>0</v>
      </c>
      <c r="H1442" s="39">
        <f t="shared" ca="1" si="696"/>
        <v>0</v>
      </c>
      <c r="I1442" s="39">
        <f t="shared" ca="1" si="696"/>
        <v>0</v>
      </c>
      <c r="J1442" s="39">
        <f t="shared" ca="1" si="696"/>
        <v>11356092.780000003</v>
      </c>
      <c r="K1442" s="39">
        <f t="shared" ca="1" si="696"/>
        <v>9576489.4005555585</v>
      </c>
      <c r="L1442" s="39">
        <f t="shared" ca="1" si="696"/>
        <v>7796886.021111114</v>
      </c>
      <c r="M1442" s="39">
        <f t="shared" ca="1" si="696"/>
        <v>19407514.591666672</v>
      </c>
      <c r="N1442" s="39">
        <f t="shared" ca="1" si="696"/>
        <v>18520593.342222229</v>
      </c>
      <c r="O1442" s="39">
        <f t="shared" ca="1" si="696"/>
        <v>17633672.092777785</v>
      </c>
      <c r="P1442" s="39">
        <f t="shared" ca="1" si="696"/>
        <v>16746750.843333337</v>
      </c>
      <c r="Q1442" s="39">
        <f t="shared" ca="1" si="696"/>
        <v>14520806.398888893</v>
      </c>
      <c r="R1442" s="39">
        <f t="shared" ca="1" si="696"/>
        <v>12294861.954444448</v>
      </c>
      <c r="S1442" s="39">
        <f t="shared" ca="1" si="696"/>
        <v>10068917.510000004</v>
      </c>
      <c r="T1442" s="39">
        <f t="shared" ca="1" si="696"/>
        <v>7842973.0655555595</v>
      </c>
      <c r="U1442" s="39">
        <f t="shared" ca="1" si="696"/>
        <v>13651167.791111115</v>
      </c>
      <c r="V1442" s="39">
        <f t="shared" ca="1" si="696"/>
        <v>11425223.346666671</v>
      </c>
      <c r="W1442" s="39">
        <f t="shared" ca="1" si="696"/>
        <v>9199278.9022222273</v>
      </c>
      <c r="X1442" s="39">
        <f t="shared" ca="1" si="696"/>
        <v>6973334.4577777833</v>
      </c>
      <c r="Y1442" s="39">
        <f t="shared" ca="1" si="696"/>
        <v>4747390.0133333392</v>
      </c>
      <c r="Z1442" s="39">
        <f t="shared" ca="1" si="696"/>
        <v>2521445.5688888915</v>
      </c>
      <c r="AA1442" s="39">
        <f t="shared" ca="1" si="696"/>
        <v>295501.12444444373</v>
      </c>
      <c r="AB1442" s="39">
        <f t="shared" ca="1" si="696"/>
        <v>0</v>
      </c>
      <c r="AC1442" s="39">
        <f t="shared" ca="1" si="696"/>
        <v>0</v>
      </c>
      <c r="AD1442" s="39">
        <f t="shared" ca="1" si="696"/>
        <v>0</v>
      </c>
      <c r="AE1442" s="39">
        <f t="shared" ca="1" si="696"/>
        <v>0</v>
      </c>
      <c r="AF1442" s="39">
        <f t="shared" ca="1" si="696"/>
        <v>0</v>
      </c>
      <c r="AG1442" s="39">
        <f t="shared" ca="1" si="696"/>
        <v>0</v>
      </c>
      <c r="AH1442" s="39">
        <f t="shared" ca="1" si="696"/>
        <v>0</v>
      </c>
      <c r="AI1442" s="39">
        <f t="shared" ca="1" si="696"/>
        <v>0</v>
      </c>
      <c r="AJ1442" s="39">
        <f t="shared" ca="1" si="696"/>
        <v>0</v>
      </c>
      <c r="AK1442" s="39">
        <f t="shared" ca="1" si="696"/>
        <v>0</v>
      </c>
      <c r="AL1442" s="39">
        <f t="shared" ca="1" si="696"/>
        <v>0</v>
      </c>
      <c r="AM1442" s="39">
        <f t="shared" ref="AM1442:BR1442" ca="1" si="697">IF(AL17="","",AL1447)</f>
        <v>0</v>
      </c>
      <c r="AN1442" s="39">
        <f t="shared" ca="1" si="697"/>
        <v>0</v>
      </c>
      <c r="AO1442" s="39">
        <f t="shared" ca="1" si="697"/>
        <v>0</v>
      </c>
      <c r="AP1442" s="39">
        <f t="shared" ca="1" si="697"/>
        <v>0</v>
      </c>
      <c r="AQ1442" s="39">
        <f t="shared" ca="1" si="697"/>
        <v>0</v>
      </c>
      <c r="AR1442" s="39">
        <f t="shared" ca="1" si="697"/>
        <v>0</v>
      </c>
      <c r="AS1442" s="39">
        <f t="shared" ca="1" si="697"/>
        <v>0</v>
      </c>
      <c r="AT1442" s="39">
        <f t="shared" ca="1" si="697"/>
        <v>0</v>
      </c>
      <c r="AU1442" s="39">
        <f t="shared" ca="1" si="697"/>
        <v>0</v>
      </c>
      <c r="AV1442" s="39">
        <f t="shared" ca="1" si="697"/>
        <v>0</v>
      </c>
      <c r="AW1442" s="39">
        <f t="shared" ca="1" si="697"/>
        <v>0</v>
      </c>
      <c r="AX1442" s="39">
        <f t="shared" ca="1" si="697"/>
        <v>0</v>
      </c>
      <c r="AY1442" s="39">
        <f t="shared" ca="1" si="697"/>
        <v>0</v>
      </c>
      <c r="AZ1442" s="39">
        <f t="shared" ca="1" si="697"/>
        <v>0</v>
      </c>
      <c r="BA1442" s="39">
        <f t="shared" ca="1" si="697"/>
        <v>0</v>
      </c>
      <c r="BB1442" s="39">
        <f t="shared" ca="1" si="697"/>
        <v>0</v>
      </c>
      <c r="BC1442" s="39">
        <f t="shared" ca="1" si="697"/>
        <v>0</v>
      </c>
      <c r="BD1442" s="39">
        <f t="shared" ca="1" si="697"/>
        <v>0</v>
      </c>
      <c r="BE1442" s="39">
        <f t="shared" ca="1" si="697"/>
        <v>0</v>
      </c>
      <c r="BF1442" s="39">
        <f t="shared" ca="1" si="697"/>
        <v>0</v>
      </c>
      <c r="BG1442" s="39">
        <f t="shared" ca="1" si="697"/>
        <v>0</v>
      </c>
      <c r="BH1442" s="39">
        <f t="shared" ca="1" si="697"/>
        <v>0</v>
      </c>
      <c r="BI1442" s="39">
        <f t="shared" ca="1" si="697"/>
        <v>0</v>
      </c>
      <c r="BJ1442" s="39">
        <f t="shared" ca="1" si="697"/>
        <v>0</v>
      </c>
      <c r="BK1442" s="39">
        <f t="shared" ca="1" si="697"/>
        <v>0</v>
      </c>
      <c r="BL1442" s="39">
        <f t="shared" ca="1" si="697"/>
        <v>0</v>
      </c>
      <c r="BM1442" s="39">
        <f t="shared" ca="1" si="697"/>
        <v>0</v>
      </c>
      <c r="BN1442" s="39">
        <f t="shared" ca="1" si="697"/>
        <v>0</v>
      </c>
      <c r="BO1442" s="39">
        <f t="shared" ca="1" si="697"/>
        <v>0</v>
      </c>
      <c r="BP1442" s="39" t="str">
        <f t="shared" si="697"/>
        <v/>
      </c>
      <c r="BQ1442" s="39" t="str">
        <f t="shared" si="697"/>
        <v/>
      </c>
      <c r="BR1442" s="39" t="str">
        <f t="shared" si="697"/>
        <v/>
      </c>
      <c r="BS1442" s="39" t="str">
        <f t="shared" ref="BS1442:CI1442" si="698">IF(BR17="","",BR1447)</f>
        <v/>
      </c>
      <c r="BT1442" s="39" t="str">
        <f t="shared" si="698"/>
        <v/>
      </c>
      <c r="BU1442" s="39" t="str">
        <f t="shared" si="698"/>
        <v/>
      </c>
      <c r="BV1442" s="39" t="str">
        <f t="shared" si="698"/>
        <v/>
      </c>
      <c r="BW1442" s="39" t="str">
        <f t="shared" si="698"/>
        <v/>
      </c>
      <c r="BX1442" s="39" t="str">
        <f t="shared" si="698"/>
        <v/>
      </c>
      <c r="BY1442" s="39" t="str">
        <f t="shared" si="698"/>
        <v/>
      </c>
      <c r="BZ1442" s="39" t="str">
        <f t="shared" si="698"/>
        <v/>
      </c>
      <c r="CA1442" s="39" t="str">
        <f t="shared" si="698"/>
        <v/>
      </c>
      <c r="CB1442" s="39" t="str">
        <f t="shared" si="698"/>
        <v/>
      </c>
      <c r="CC1442" s="39" t="str">
        <f t="shared" si="698"/>
        <v/>
      </c>
      <c r="CD1442" s="39" t="str">
        <f t="shared" si="698"/>
        <v/>
      </c>
      <c r="CE1442" s="39" t="str">
        <f t="shared" si="698"/>
        <v/>
      </c>
      <c r="CF1442" s="39" t="str">
        <f t="shared" si="698"/>
        <v/>
      </c>
      <c r="CG1442" s="39" t="str">
        <f t="shared" si="698"/>
        <v/>
      </c>
      <c r="CH1442" s="39" t="str">
        <f t="shared" si="698"/>
        <v/>
      </c>
      <c r="CI1442" s="39" t="str">
        <f t="shared" si="698"/>
        <v/>
      </c>
      <c r="CJ1442" s="39"/>
      <c r="CK1442" s="50" t="s">
        <v>172</v>
      </c>
    </row>
    <row r="1443" spans="3:89" s="29" customFormat="1" ht="15" customHeight="1">
      <c r="C1443" s="163" t="s">
        <v>555</v>
      </c>
      <c r="D1443" s="57"/>
      <c r="E1443" s="151"/>
      <c r="F1443" s="162">
        <f t="shared" ref="F1443:AK1443" si="699">IF(F17="","",F1426)</f>
        <v>0</v>
      </c>
      <c r="G1443" s="162">
        <f t="shared" si="699"/>
        <v>0</v>
      </c>
      <c r="H1443" s="162">
        <f t="shared" si="699"/>
        <v>0</v>
      </c>
      <c r="I1443" s="162">
        <f t="shared" si="699"/>
        <v>11356092.780000003</v>
      </c>
      <c r="J1443" s="162">
        <f t="shared" si="699"/>
        <v>446341.06499999994</v>
      </c>
      <c r="K1443" s="162">
        <f t="shared" si="699"/>
        <v>446341.06499999994</v>
      </c>
      <c r="L1443" s="162">
        <f t="shared" si="699"/>
        <v>13836573.015000004</v>
      </c>
      <c r="M1443" s="162">
        <f t="shared" si="699"/>
        <v>1339023.1949999998</v>
      </c>
      <c r="N1443" s="162">
        <f t="shared" si="699"/>
        <v>1339023.1949999998</v>
      </c>
      <c r="O1443" s="162">
        <f t="shared" si="699"/>
        <v>1339023.1949999954</v>
      </c>
      <c r="P1443" s="162">
        <f t="shared" si="699"/>
        <v>0</v>
      </c>
      <c r="Q1443" s="162">
        <f t="shared" si="699"/>
        <v>0</v>
      </c>
      <c r="R1443" s="162">
        <f t="shared" si="699"/>
        <v>0</v>
      </c>
      <c r="S1443" s="162">
        <f t="shared" si="699"/>
        <v>0</v>
      </c>
      <c r="T1443" s="162">
        <f t="shared" si="699"/>
        <v>8034139.1700000009</v>
      </c>
      <c r="U1443" s="162">
        <f t="shared" si="699"/>
        <v>0</v>
      </c>
      <c r="V1443" s="162">
        <f t="shared" si="699"/>
        <v>0</v>
      </c>
      <c r="W1443" s="162">
        <f t="shared" si="699"/>
        <v>0</v>
      </c>
      <c r="X1443" s="162">
        <f t="shared" si="699"/>
        <v>0</v>
      </c>
      <c r="Y1443" s="162">
        <f t="shared" si="699"/>
        <v>0</v>
      </c>
      <c r="Z1443" s="162">
        <f t="shared" si="699"/>
        <v>0</v>
      </c>
      <c r="AA1443" s="162">
        <f t="shared" si="699"/>
        <v>0</v>
      </c>
      <c r="AB1443" s="162">
        <f t="shared" si="699"/>
        <v>0</v>
      </c>
      <c r="AC1443" s="162">
        <f t="shared" si="699"/>
        <v>0</v>
      </c>
      <c r="AD1443" s="162">
        <f>IF(AD17="","",AD1426)</f>
        <v>52604835.020000003</v>
      </c>
      <c r="AE1443" s="162">
        <f t="shared" si="699"/>
        <v>0</v>
      </c>
      <c r="AF1443" s="162">
        <f t="shared" si="699"/>
        <v>0</v>
      </c>
      <c r="AG1443" s="162">
        <f t="shared" si="699"/>
        <v>0</v>
      </c>
      <c r="AH1443" s="162">
        <f t="shared" si="699"/>
        <v>0</v>
      </c>
      <c r="AI1443" s="162">
        <f t="shared" si="699"/>
        <v>0</v>
      </c>
      <c r="AJ1443" s="162">
        <f t="shared" si="699"/>
        <v>0</v>
      </c>
      <c r="AK1443" s="162">
        <f t="shared" si="699"/>
        <v>0</v>
      </c>
      <c r="AL1443" s="162">
        <f t="shared" ref="AL1443:BQ1443" si="700">IF(AL17="","",AL1426)</f>
        <v>0</v>
      </c>
      <c r="AM1443" s="162">
        <f t="shared" si="700"/>
        <v>0</v>
      </c>
      <c r="AN1443" s="162">
        <f t="shared" si="700"/>
        <v>0</v>
      </c>
      <c r="AO1443" s="162">
        <f t="shared" si="700"/>
        <v>0</v>
      </c>
      <c r="AP1443" s="162">
        <f t="shared" si="700"/>
        <v>0</v>
      </c>
      <c r="AQ1443" s="162">
        <f t="shared" si="700"/>
        <v>0</v>
      </c>
      <c r="AR1443" s="162">
        <f t="shared" si="700"/>
        <v>0</v>
      </c>
      <c r="AS1443" s="162">
        <f t="shared" si="700"/>
        <v>0</v>
      </c>
      <c r="AT1443" s="162">
        <f t="shared" si="700"/>
        <v>0</v>
      </c>
      <c r="AU1443" s="162">
        <f t="shared" si="700"/>
        <v>0</v>
      </c>
      <c r="AV1443" s="162">
        <f t="shared" si="700"/>
        <v>0</v>
      </c>
      <c r="AW1443" s="162">
        <f t="shared" si="700"/>
        <v>0</v>
      </c>
      <c r="AX1443" s="162">
        <f t="shared" si="700"/>
        <v>0</v>
      </c>
      <c r="AY1443" s="162">
        <f t="shared" si="700"/>
        <v>0</v>
      </c>
      <c r="AZ1443" s="162">
        <f t="shared" si="700"/>
        <v>0</v>
      </c>
      <c r="BA1443" s="162">
        <f t="shared" si="700"/>
        <v>0</v>
      </c>
      <c r="BB1443" s="162">
        <f t="shared" si="700"/>
        <v>0</v>
      </c>
      <c r="BC1443" s="162">
        <f t="shared" si="700"/>
        <v>0</v>
      </c>
      <c r="BD1443" s="162">
        <f t="shared" si="700"/>
        <v>0</v>
      </c>
      <c r="BE1443" s="162">
        <f t="shared" si="700"/>
        <v>0</v>
      </c>
      <c r="BF1443" s="162">
        <f t="shared" si="700"/>
        <v>0</v>
      </c>
      <c r="BG1443" s="162">
        <f t="shared" si="700"/>
        <v>0</v>
      </c>
      <c r="BH1443" s="162">
        <f t="shared" si="700"/>
        <v>0</v>
      </c>
      <c r="BI1443" s="162">
        <f t="shared" si="700"/>
        <v>0</v>
      </c>
      <c r="BJ1443" s="162">
        <f t="shared" si="700"/>
        <v>0</v>
      </c>
      <c r="BK1443" s="162">
        <f t="shared" si="700"/>
        <v>0</v>
      </c>
      <c r="BL1443" s="162">
        <f t="shared" si="700"/>
        <v>0</v>
      </c>
      <c r="BM1443" s="162">
        <f t="shared" si="700"/>
        <v>0</v>
      </c>
      <c r="BN1443" s="162">
        <f t="shared" si="700"/>
        <v>1987326.9845142851</v>
      </c>
      <c r="BO1443" s="162" t="str">
        <f t="shared" si="700"/>
        <v/>
      </c>
      <c r="BP1443" s="162" t="str">
        <f t="shared" si="700"/>
        <v/>
      </c>
      <c r="BQ1443" s="162" t="str">
        <f t="shared" si="700"/>
        <v/>
      </c>
      <c r="BR1443" s="162" t="str">
        <f t="shared" ref="BR1443:CI1443" si="701">IF(BR17="","",BR1426)</f>
        <v/>
      </c>
      <c r="BS1443" s="162" t="str">
        <f t="shared" si="701"/>
        <v/>
      </c>
      <c r="BT1443" s="162" t="str">
        <f t="shared" si="701"/>
        <v/>
      </c>
      <c r="BU1443" s="162" t="str">
        <f t="shared" si="701"/>
        <v/>
      </c>
      <c r="BV1443" s="162" t="str">
        <f t="shared" si="701"/>
        <v/>
      </c>
      <c r="BW1443" s="162" t="str">
        <f t="shared" si="701"/>
        <v/>
      </c>
      <c r="BX1443" s="162" t="str">
        <f t="shared" si="701"/>
        <v/>
      </c>
      <c r="BY1443" s="162" t="str">
        <f t="shared" si="701"/>
        <v/>
      </c>
      <c r="BZ1443" s="162" t="str">
        <f t="shared" si="701"/>
        <v/>
      </c>
      <c r="CA1443" s="162" t="str">
        <f t="shared" si="701"/>
        <v/>
      </c>
      <c r="CB1443" s="162" t="str">
        <f t="shared" si="701"/>
        <v/>
      </c>
      <c r="CC1443" s="162" t="str">
        <f t="shared" si="701"/>
        <v/>
      </c>
      <c r="CD1443" s="162" t="str">
        <f t="shared" si="701"/>
        <v/>
      </c>
      <c r="CE1443" s="162" t="str">
        <f t="shared" si="701"/>
        <v/>
      </c>
      <c r="CF1443" s="162" t="str">
        <f t="shared" si="701"/>
        <v/>
      </c>
      <c r="CG1443" s="162" t="str">
        <f t="shared" si="701"/>
        <v/>
      </c>
      <c r="CH1443" s="162" t="str">
        <f t="shared" si="701"/>
        <v/>
      </c>
      <c r="CI1443" s="162" t="str">
        <f t="shared" si="701"/>
        <v/>
      </c>
      <c r="CJ1443" s="153"/>
      <c r="CK1443" s="50" t="s">
        <v>172</v>
      </c>
    </row>
    <row r="1444" spans="3:89" s="29" customFormat="1" ht="15" customHeight="1">
      <c r="C1444" s="29" t="s">
        <v>230</v>
      </c>
      <c r="D1444" s="57"/>
      <c r="E1444" s="151"/>
      <c r="F1444" s="162">
        <f ca="1">IF(F17="","",MAX(0,MIN(MIN(F1254-F1457,SUM(F1443,F1442)),F1438-SUM($E$1444:E1444))))</f>
        <v>0</v>
      </c>
      <c r="G1444" s="162">
        <f ca="1">IF(G17="","",MAX(0,MIN(MIN(G1254-G1457,SUM(G1443,G1442)),G1438-SUM($E$1444:F1444))))</f>
        <v>0</v>
      </c>
      <c r="H1444" s="162">
        <f ca="1">IF(H17="","",MAX(0,MIN(MIN(H1254-H1457,SUM(H1443,H1442)),H1438-SUM($E$1444:G1444))))</f>
        <v>0</v>
      </c>
      <c r="I1444" s="162">
        <f ca="1">IF(I17="","",MAX(0,MIN(MIN(I1254-I1457,SUM(I1443,I1442)),I1438-SUM($E$1444:H1444))))</f>
        <v>0</v>
      </c>
      <c r="J1444" s="162">
        <f ca="1">IF(J17="","",MAX(0,MIN(MIN(J1254-J1457,SUM(J1443,J1442)),J1438-SUM($E$1444:I1444))))</f>
        <v>2225944.4444444445</v>
      </c>
      <c r="K1444" s="162">
        <f ca="1">IF(K17="","",MAX(0,MIN(MIN(K1254-K1457,SUM(K1443,K1442)),K1438-SUM($E$1444:J1444))))</f>
        <v>2225944.4444444445</v>
      </c>
      <c r="L1444" s="162">
        <f ca="1">IF(L17="","",MAX(0,MIN(MIN(L1254-L1457,SUM(L1443,L1442)),L1438-SUM($E$1444:K1444))))</f>
        <v>2225944.444444445</v>
      </c>
      <c r="M1444" s="162">
        <f ca="1">IF(M17="","",MAX(0,MIN(MIN(M1254-M1457,SUM(M1443,M1442)),M1438-SUM($E$1444:L1444))))</f>
        <v>2225944.444444444</v>
      </c>
      <c r="N1444" s="162">
        <f ca="1">IF(N17="","",MAX(0,MIN(MIN(N1254-N1457,SUM(N1443,N1442)),N1438-SUM($E$1444:M1444))))</f>
        <v>2225944.444444444</v>
      </c>
      <c r="O1444" s="162">
        <f ca="1">IF(O17="","",MAX(0,MIN(MIN(O1254-O1457,SUM(O1443,O1442)),O1438-SUM($E$1444:N1444))))</f>
        <v>2225944.444444444</v>
      </c>
      <c r="P1444" s="162">
        <f ca="1">IF(P17="","",MAX(0,MIN(MIN(P1254-P1457,SUM(P1443,P1442)),P1438-SUM($E$1444:O1444))))</f>
        <v>2225944.444444444</v>
      </c>
      <c r="Q1444" s="162">
        <f ca="1">IF(Q17="","",MAX(0,MIN(MIN(Q1254-Q1457,SUM(Q1443,Q1442)),Q1438-SUM($E$1444:P1444))))</f>
        <v>2225944.4444444459</v>
      </c>
      <c r="R1444" s="162">
        <f ca="1">IF(R17="","",MAX(0,MIN(MIN(R1254-R1457,SUM(R1443,R1442)),R1438-SUM($E$1444:Q1444))))</f>
        <v>2225944.444444444</v>
      </c>
      <c r="S1444" s="162">
        <f ca="1">IF(S17="","",MAX(0,MIN(MIN(S1254-S1457,SUM(S1443,S1442)),S1438-SUM($E$1444:R1444))))</f>
        <v>2225944.444444444</v>
      </c>
      <c r="T1444" s="162">
        <f ca="1">IF(T17="","",MAX(0,MIN(MIN(T1254-T1457,SUM(T1443,T1442)),T1438-SUM($E$1444:S1444))))</f>
        <v>2225944.444444444</v>
      </c>
      <c r="U1444" s="162">
        <f ca="1">IF(U17="","",MAX(0,MIN(MIN(U1254-U1457,SUM(U1443,U1442)),U1438-SUM($E$1444:T1444))))</f>
        <v>2225944.444444444</v>
      </c>
      <c r="V1444" s="162">
        <f ca="1">IF(V17="","",MAX(0,MIN(MIN(V1254-V1457,SUM(V1443,V1442)),V1438-SUM($E$1444:U1444))))</f>
        <v>2225944.444444444</v>
      </c>
      <c r="W1444" s="162">
        <f ca="1">IF(W17="","",MAX(0,MIN(MIN(W1254-W1457,SUM(W1443,W1442)),W1438-SUM($E$1444:V1444))))</f>
        <v>2225944.444444444</v>
      </c>
      <c r="X1444" s="162">
        <f ca="1">IF(X17="","",MAX(0,MIN(MIN(X1254-X1457,SUM(X1443,X1442)),X1438-SUM($E$1444:W1444))))</f>
        <v>2225944.444444444</v>
      </c>
      <c r="Y1444" s="162">
        <f ca="1">IF(Y17="","",MAX(0,MIN(MIN(Y1254-Y1457,SUM(Y1443,Y1442)),Y1438-SUM($E$1444:X1444))))</f>
        <v>2225944.4444444478</v>
      </c>
      <c r="Z1444" s="162">
        <f ca="1">IF(Z17="","",MAX(0,MIN(MIN(Z1254-Z1457,SUM(Z1443,Z1442)),Z1438-SUM($E$1444:Y1444))))</f>
        <v>2225944.4444444478</v>
      </c>
      <c r="AA1444" s="162">
        <f ca="1">IF(AA17="","",MAX(0,MIN(MIN(AA1254-AA1457,SUM(AA1443,AA1442)),AA1438-SUM($E$1444:Z1444))))</f>
        <v>295501.12444444373</v>
      </c>
      <c r="AB1444" s="162">
        <f ca="1">IF(AB17="","",MAX(0,MIN(MIN(AB1254-AB1457,SUM(AB1443,AB1442)),AB1438-SUM($E$1444:AA1444))))</f>
        <v>0</v>
      </c>
      <c r="AC1444" s="162">
        <f ca="1">IF(AC17="","",MAX(0,MIN(MIN(AC1254-AC1457,SUM(AC1443,AC1442)),AC1438-SUM($E$1444:AB1444))))</f>
        <v>0</v>
      </c>
      <c r="AD1444" s="162">
        <f ca="1">IF(AD17="","",MAX(0,MIN(MIN(AD1254-AD1457,SUM(AD1443,AD1442)),AD1438-SUM($E$1444:AC1444))))</f>
        <v>1930443.3200000003</v>
      </c>
      <c r="AE1444" s="162">
        <f ca="1">IF(AE17="","",MAX(0,MIN(MIN(AE1254-AE1457,SUM(AE1443,AE1442)),AE1438-SUM($E$1444:AD1444))))</f>
        <v>0</v>
      </c>
      <c r="AF1444" s="162">
        <f ca="1">IF(AF17="","",MAX(0,MIN(MIN(AF1254-AF1457,SUM(AF1443,AF1442)),AF1438-SUM($E$1444:AE1444))))</f>
        <v>0</v>
      </c>
      <c r="AG1444" s="162">
        <f ca="1">IF(AG17="","",MAX(0,MIN(MIN(AG1254-AG1457,SUM(AG1443,AG1442)),AG1438-SUM($E$1444:AF1444))))</f>
        <v>0</v>
      </c>
      <c r="AH1444" s="162">
        <f ca="1">IF(AH17="","",MAX(0,MIN(MIN(AH1254-AH1457,SUM(AH1443,AH1442)),AH1438-SUM($E$1444:AG1444))))</f>
        <v>0</v>
      </c>
      <c r="AI1444" s="162">
        <f ca="1">IF(AI17="","",MAX(0,MIN(MIN(AI1254-AI1457,SUM(AI1443,AI1442)),AI1438-SUM($E$1444:AH1444))))</f>
        <v>0</v>
      </c>
      <c r="AJ1444" s="162">
        <f ca="1">IF(AJ17="","",MAX(0,MIN(MIN(AJ1254-AJ1457,SUM(AJ1443,AJ1442)),AJ1438-SUM($E$1444:AI1444))))</f>
        <v>0</v>
      </c>
      <c r="AK1444" s="162">
        <f ca="1">IF(AK17="","",MAX(0,MIN(MIN(AK1254-AK1457,SUM(AK1443,AK1442)),AK1438-SUM($E$1444:AJ1444))))</f>
        <v>0</v>
      </c>
      <c r="AL1444" s="162">
        <f ca="1">IF(AL17="","",MAX(0,MIN(MIN(AL1254-AL1457,SUM(AL1443,AL1442)),AL1438-SUM($E$1444:AK1444))))</f>
        <v>0</v>
      </c>
      <c r="AM1444" s="162">
        <f ca="1">IF(AM17="","",MAX(0,MIN(MIN(AM1254-AM1457,SUM(AM1443,AM1442)),AM1438-SUM($E$1444:AL1444))))</f>
        <v>0</v>
      </c>
      <c r="AN1444" s="162">
        <f ca="1">IF(AN17="","",MAX(0,MIN(MIN(AN1254-AN1457,SUM(AN1443,AN1442)),AN1438-SUM($E$1444:AM1444))))</f>
        <v>0</v>
      </c>
      <c r="AO1444" s="162">
        <f ca="1">IF(AO17="","",MAX(0,MIN(MIN(AO1254-AO1457,SUM(AO1443,AO1442)),AO1438-SUM($E$1444:AN1444))))</f>
        <v>0</v>
      </c>
      <c r="AP1444" s="162">
        <f ca="1">IF(AP17="","",MAX(0,MIN(MIN(AP1254-AP1457,SUM(AP1443,AP1442)),AP1438-SUM($E$1444:AO1444))))</f>
        <v>0</v>
      </c>
      <c r="AQ1444" s="162">
        <f ca="1">IF(AQ17="","",MAX(0,MIN(MIN(AQ1254-AQ1457,SUM(AQ1443,AQ1442)),AQ1438-SUM($E$1444:AP1444))))</f>
        <v>0</v>
      </c>
      <c r="AR1444" s="162">
        <f ca="1">IF(AR17="","",MAX(0,MIN(MIN(AR1254-AR1457,SUM(AR1443,AR1442)),AR1438-SUM($E$1444:AQ1444))))</f>
        <v>0</v>
      </c>
      <c r="AS1444" s="162">
        <f ca="1">IF(AS17="","",MAX(0,MIN(MIN(AS1254-AS1457,SUM(AS1443,AS1442)),AS1438-SUM($E$1444:AR1444))))</f>
        <v>0</v>
      </c>
      <c r="AT1444" s="162">
        <f ca="1">IF(AT17="","",MAX(0,MIN(MIN(AT1254-AT1457,SUM(AT1443,AT1442)),AT1438-SUM($E$1444:AS1444))))</f>
        <v>0</v>
      </c>
      <c r="AU1444" s="162">
        <f ca="1">IF(AU17="","",MAX(0,MIN(MIN(AU1254-AU1457,SUM(AU1443,AU1442)),AU1438-SUM($E$1444:AT1444))))</f>
        <v>0</v>
      </c>
      <c r="AV1444" s="162">
        <f ca="1">IF(AV17="","",MAX(0,MIN(MIN(AV1254-AV1457,SUM(AV1443,AV1442)),AV1438-SUM($E$1444:AU1444))))</f>
        <v>0</v>
      </c>
      <c r="AW1444" s="162">
        <f ca="1">IF(AW17="","",MAX(0,MIN(MIN(AW1254-AW1457,SUM(AW1443,AW1442)),AW1438-SUM($E$1444:AV1444))))</f>
        <v>0</v>
      </c>
      <c r="AX1444" s="162">
        <f ca="1">IF(AX17="","",MAX(0,MIN(MIN(AX1254-AX1457,SUM(AX1443,AX1442)),AX1438-SUM($E$1444:AW1444))))</f>
        <v>0</v>
      </c>
      <c r="AY1444" s="162">
        <f ca="1">IF(AY17="","",MAX(0,MIN(MIN(AY1254-AY1457,SUM(AY1443,AY1442)),AY1438-SUM($E$1444:AX1444))))</f>
        <v>0</v>
      </c>
      <c r="AZ1444" s="162">
        <f ca="1">IF(AZ17="","",MAX(0,MIN(MIN(AZ1254-AZ1457,SUM(AZ1443,AZ1442)),AZ1438-SUM($E$1444:AY1444))))</f>
        <v>0</v>
      </c>
      <c r="BA1444" s="162">
        <f ca="1">IF(BA17="","",MAX(0,MIN(MIN(BA1254-BA1457,SUM(BA1443,BA1442)),BA1438-SUM($E$1444:AZ1444))))</f>
        <v>0</v>
      </c>
      <c r="BB1444" s="162">
        <f ca="1">IF(BB17="","",MAX(0,MIN(MIN(BB1254-BB1457,SUM(BB1443,BB1442)),BB1438-SUM($E$1444:BA1444))))</f>
        <v>0</v>
      </c>
      <c r="BC1444" s="162">
        <f ca="1">IF(BC17="","",MAX(0,MIN(MIN(BC1254-BC1457,SUM(BC1443,BC1442)),BC1438-SUM($E$1444:BB1444))))</f>
        <v>0</v>
      </c>
      <c r="BD1444" s="162">
        <f ca="1">IF(BD17="","",MAX(0,MIN(MIN(BD1254-BD1457,SUM(BD1443,BD1442)),BD1438-SUM($E$1444:BC1444))))</f>
        <v>0</v>
      </c>
      <c r="BE1444" s="162">
        <f ca="1">IF(BE17="","",MAX(0,MIN(MIN(BE1254-BE1457,SUM(BE1443,BE1442)),BE1438-SUM($E$1444:BD1444))))</f>
        <v>0</v>
      </c>
      <c r="BF1444" s="162">
        <f ca="1">IF(BF17="","",MAX(0,MIN(MIN(BF1254-BF1457,SUM(BF1443,BF1442)),BF1438-SUM($E$1444:BE1444))))</f>
        <v>0</v>
      </c>
      <c r="BG1444" s="162">
        <f ca="1">IF(BG17="","",MAX(0,MIN(MIN(BG1254-BG1457,SUM(BG1443,BG1442)),BG1438-SUM($E$1444:BF1444))))</f>
        <v>0</v>
      </c>
      <c r="BH1444" s="162">
        <f ca="1">IF(BH17="","",MAX(0,MIN(MIN(BH1254-BH1457,SUM(BH1443,BH1442)),BH1438-SUM($E$1444:BG1444))))</f>
        <v>0</v>
      </c>
      <c r="BI1444" s="162">
        <f ca="1">IF(BI17="","",MAX(0,MIN(MIN(BI1254-BI1457,SUM(BI1443,BI1442)),BI1438-SUM($E$1444:BH1444))))</f>
        <v>0</v>
      </c>
      <c r="BJ1444" s="162">
        <f ca="1">IF(BJ17="","",MAX(0,MIN(MIN(BJ1254-BJ1457,SUM(BJ1443,BJ1442)),BJ1438-SUM($E$1444:BI1444))))</f>
        <v>0</v>
      </c>
      <c r="BK1444" s="162">
        <f ca="1">IF(BK17="","",MAX(0,MIN(MIN(BK1254-BK1457,SUM(BK1443,BK1442)),BK1438-SUM($E$1444:BJ1444))))</f>
        <v>0</v>
      </c>
      <c r="BL1444" s="162">
        <f ca="1">IF(BL17="","",MAX(0,MIN(MIN(BL1254-BL1457,SUM(BL1443,BL1442)),BL1438-SUM($E$1444:BK1444))))</f>
        <v>0</v>
      </c>
      <c r="BM1444" s="162">
        <f ca="1">IF(BM17="","",MAX(0,MIN(MIN(BM1254-BM1457,SUM(BM1443,BM1442)),BM1438-SUM($E$1444:BL1444))))</f>
        <v>0</v>
      </c>
      <c r="BN1444" s="162">
        <f ca="1">IF(BN17="","",MAX(0,MIN(MIN(BN1254-BN1457,SUM(BN1443,BN1442)),BN1438-SUM($E$1444:BM1444))))</f>
        <v>0</v>
      </c>
      <c r="BO1444" s="162" t="str">
        <f>IF(BO17="","",MAX(0,MIN(MIN(BO1254-BO1457,SUM(BO1443,BO1442)),BO1438-SUM($E$1444:BN1444))))</f>
        <v/>
      </c>
      <c r="BP1444" s="162" t="str">
        <f>IF(BP17="","",MAX(0,MIN(MIN(BP1254-BP1457,SUM(BP1443,BP1442)),BP1438-SUM($E$1444:BO1444))))</f>
        <v/>
      </c>
      <c r="BQ1444" s="162" t="str">
        <f>IF(BQ17="","",MAX(0,MIN(MIN(BQ1254-BQ1457,SUM(BQ1443,BQ1442)),BQ1438-SUM($E$1444:BP1444))))</f>
        <v/>
      </c>
      <c r="BR1444" s="162" t="str">
        <f>IF(BR17="","",MAX(0,MIN(MIN(BR1254-BR1457,SUM(BR1443,BR1442)),BR1438-SUM($E$1444:BQ1444))))</f>
        <v/>
      </c>
      <c r="BS1444" s="162" t="str">
        <f>IF(BS17="","",MAX(0,MIN(MIN(BS1254-BS1457,SUM(BS1443,BS1442)),BS1438-SUM($E$1444:BR1444))))</f>
        <v/>
      </c>
      <c r="BT1444" s="162" t="str">
        <f>IF(BT17="","",MAX(0,MIN(MIN(BT1254-BT1457,SUM(BT1443,BT1442)),BT1438-SUM($E$1444:BS1444))))</f>
        <v/>
      </c>
      <c r="BU1444" s="162" t="str">
        <f>IF(BU17="","",MAX(0,MIN(MIN(BU1254-BU1457,SUM(BU1443,BU1442)),BU1438-SUM($E$1444:BT1444))))</f>
        <v/>
      </c>
      <c r="BV1444" s="162" t="str">
        <f>IF(BV17="","",MAX(0,MIN(MIN(BV1254-BV1457,SUM(BV1443,BV1442)),BV1438-SUM($E$1444:BU1444))))</f>
        <v/>
      </c>
      <c r="BW1444" s="162" t="str">
        <f>IF(BW17="","",MAX(0,MIN(MIN(BW1254-BW1457,SUM(BW1443,BW1442)),BW1438-SUM($E$1444:BV1444))))</f>
        <v/>
      </c>
      <c r="BX1444" s="162" t="str">
        <f>IF(BX17="","",MAX(0,MIN(MIN(BX1254-BX1457,SUM(BX1443,BX1442)),BX1438-SUM($E$1444:BW1444))))</f>
        <v/>
      </c>
      <c r="BY1444" s="162" t="str">
        <f>IF(BY17="","",MAX(0,MIN(MIN(BY1254-BY1457,SUM(BY1443,BY1442)),BY1438-SUM($E$1444:BX1444))))</f>
        <v/>
      </c>
      <c r="BZ1444" s="162" t="str">
        <f>IF(BZ17="","",MAX(0,MIN(MIN(BZ1254-BZ1457,SUM(BZ1443,BZ1442)),BZ1438-SUM($E$1444:BY1444))))</f>
        <v/>
      </c>
      <c r="CA1444" s="162" t="str">
        <f>IF(CA17="","",MAX(0,MIN(MIN(CA1254-CA1457,SUM(CA1443,CA1442)),CA1438-SUM($E$1444:BZ1444))))</f>
        <v/>
      </c>
      <c r="CB1444" s="162" t="str">
        <f>IF(CB17="","",MAX(0,MIN(MIN(CB1254-CB1457,SUM(CB1443,CB1442)),CB1438-SUM($E$1444:CA1444))))</f>
        <v/>
      </c>
      <c r="CC1444" s="162" t="str">
        <f>IF(CC17="","",MAX(0,MIN(MIN(CC1254-CC1457,SUM(CC1443,CC1442)),CC1438-SUM($E$1444:CB1444))))</f>
        <v/>
      </c>
      <c r="CD1444" s="162" t="str">
        <f>IF(CD17="","",MAX(0,MIN(MIN(CD1254-CD1457,SUM(CD1443,CD1442)),CD1438-SUM($E$1444:CC1444))))</f>
        <v/>
      </c>
      <c r="CE1444" s="162" t="str">
        <f>IF(CE17="","",MAX(0,MIN(MIN(CE1254-CE1457,SUM(CE1443,CE1442)),CE1438-SUM($E$1444:CD1444))))</f>
        <v/>
      </c>
      <c r="CF1444" s="162" t="str">
        <f>IF(CF17="","",MAX(0,MIN(MIN(CF1254-CF1457,SUM(CF1443,CF1442)),CF1438-SUM($E$1444:CE1444))))</f>
        <v/>
      </c>
      <c r="CG1444" s="162" t="str">
        <f>IF(CG17="","",MAX(0,MIN(MIN(CG1254-CG1457,SUM(CG1443,CG1442)),CG1438-SUM($E$1444:CF1444))))</f>
        <v/>
      </c>
      <c r="CH1444" s="162" t="str">
        <f>IF(CH17="","",MAX(0,MIN(MIN(CH1254-CH1457,SUM(CH1443,CH1442)),CH1438-SUM($E$1444:CG1444))))</f>
        <v/>
      </c>
      <c r="CI1444" s="162" t="str">
        <f>IF(CI17="","",MAX(0,MIN(MIN(CI1254-CI1457,SUM(CI1443,CI1442)),CI1438-SUM($E$1444:CH1444))))</f>
        <v/>
      </c>
      <c r="CJ1444" s="55">
        <f ca="1">SUM(F1444:CI1444)</f>
        <v>40067000.000000007</v>
      </c>
      <c r="CK1444" s="50" t="s">
        <v>172</v>
      </c>
    </row>
    <row r="1445" spans="3:89" s="29" customFormat="1" ht="15" customHeight="1">
      <c r="C1445" s="163" t="s">
        <v>229</v>
      </c>
      <c r="D1445" s="57"/>
      <c r="E1445" s="151"/>
      <c r="F1445" s="162">
        <f t="shared" ref="F1445:AK1445" ca="1" si="702">IF(F17="","",F1392)</f>
        <v>0</v>
      </c>
      <c r="G1445" s="162">
        <f t="shared" ca="1" si="702"/>
        <v>0</v>
      </c>
      <c r="H1445" s="162">
        <f t="shared" ca="1" si="702"/>
        <v>0</v>
      </c>
      <c r="I1445" s="162">
        <f t="shared" ca="1" si="702"/>
        <v>0</v>
      </c>
      <c r="J1445" s="162">
        <f t="shared" ca="1" si="702"/>
        <v>0</v>
      </c>
      <c r="K1445" s="162">
        <f t="shared" ca="1" si="702"/>
        <v>0</v>
      </c>
      <c r="L1445" s="162">
        <f t="shared" ca="1" si="702"/>
        <v>0</v>
      </c>
      <c r="M1445" s="162">
        <f t="shared" ca="1" si="702"/>
        <v>0</v>
      </c>
      <c r="N1445" s="162">
        <f t="shared" ca="1" si="702"/>
        <v>0</v>
      </c>
      <c r="O1445" s="162">
        <f t="shared" ca="1" si="702"/>
        <v>0</v>
      </c>
      <c r="P1445" s="162">
        <f t="shared" ca="1" si="702"/>
        <v>0</v>
      </c>
      <c r="Q1445" s="162">
        <f t="shared" ca="1" si="702"/>
        <v>0</v>
      </c>
      <c r="R1445" s="162">
        <f t="shared" ca="1" si="702"/>
        <v>0</v>
      </c>
      <c r="S1445" s="162">
        <f t="shared" ca="1" si="702"/>
        <v>0</v>
      </c>
      <c r="T1445" s="162">
        <f t="shared" ca="1" si="702"/>
        <v>0</v>
      </c>
      <c r="U1445" s="162">
        <f t="shared" ca="1" si="702"/>
        <v>0</v>
      </c>
      <c r="V1445" s="162">
        <f t="shared" ca="1" si="702"/>
        <v>0</v>
      </c>
      <c r="W1445" s="162">
        <f t="shared" ca="1" si="702"/>
        <v>0</v>
      </c>
      <c r="X1445" s="162">
        <f t="shared" ca="1" si="702"/>
        <v>0</v>
      </c>
      <c r="Y1445" s="162">
        <f t="shared" ca="1" si="702"/>
        <v>0</v>
      </c>
      <c r="Z1445" s="162">
        <f t="shared" ca="1" si="702"/>
        <v>0</v>
      </c>
      <c r="AA1445" s="162">
        <f t="shared" ca="1" si="702"/>
        <v>0</v>
      </c>
      <c r="AB1445" s="162">
        <f t="shared" ca="1" si="702"/>
        <v>0</v>
      </c>
      <c r="AC1445" s="162">
        <f t="shared" ca="1" si="702"/>
        <v>0</v>
      </c>
      <c r="AD1445" s="162">
        <f t="shared" ca="1" si="702"/>
        <v>21381469.119233638</v>
      </c>
      <c r="AE1445" s="162">
        <f t="shared" ca="1" si="702"/>
        <v>0</v>
      </c>
      <c r="AF1445" s="162">
        <f t="shared" ca="1" si="702"/>
        <v>0</v>
      </c>
      <c r="AG1445" s="162">
        <f t="shared" ca="1" si="702"/>
        <v>0</v>
      </c>
      <c r="AH1445" s="162">
        <f t="shared" ca="1" si="702"/>
        <v>0</v>
      </c>
      <c r="AI1445" s="162">
        <f t="shared" ca="1" si="702"/>
        <v>0</v>
      </c>
      <c r="AJ1445" s="162">
        <f t="shared" ca="1" si="702"/>
        <v>0</v>
      </c>
      <c r="AK1445" s="162">
        <f t="shared" ca="1" si="702"/>
        <v>0</v>
      </c>
      <c r="AL1445" s="162">
        <f t="shared" ref="AL1445:BQ1445" ca="1" si="703">IF(AL17="","",AL1392)</f>
        <v>0</v>
      </c>
      <c r="AM1445" s="162">
        <f t="shared" ca="1" si="703"/>
        <v>0</v>
      </c>
      <c r="AN1445" s="162">
        <f t="shared" ca="1" si="703"/>
        <v>0</v>
      </c>
      <c r="AO1445" s="162">
        <f t="shared" ca="1" si="703"/>
        <v>0</v>
      </c>
      <c r="AP1445" s="162">
        <f t="shared" ca="1" si="703"/>
        <v>0</v>
      </c>
      <c r="AQ1445" s="162">
        <f t="shared" ca="1" si="703"/>
        <v>0</v>
      </c>
      <c r="AR1445" s="162">
        <f t="shared" ca="1" si="703"/>
        <v>0</v>
      </c>
      <c r="AS1445" s="162">
        <f t="shared" ca="1" si="703"/>
        <v>0</v>
      </c>
      <c r="AT1445" s="162">
        <f t="shared" ca="1" si="703"/>
        <v>0</v>
      </c>
      <c r="AU1445" s="162">
        <f t="shared" ca="1" si="703"/>
        <v>0</v>
      </c>
      <c r="AV1445" s="162">
        <f t="shared" ca="1" si="703"/>
        <v>0</v>
      </c>
      <c r="AW1445" s="162">
        <f t="shared" ca="1" si="703"/>
        <v>0</v>
      </c>
      <c r="AX1445" s="162">
        <f t="shared" ca="1" si="703"/>
        <v>0</v>
      </c>
      <c r="AY1445" s="162">
        <f t="shared" ca="1" si="703"/>
        <v>0</v>
      </c>
      <c r="AZ1445" s="162">
        <f t="shared" ca="1" si="703"/>
        <v>0</v>
      </c>
      <c r="BA1445" s="162">
        <f t="shared" ca="1" si="703"/>
        <v>0</v>
      </c>
      <c r="BB1445" s="162">
        <f t="shared" ca="1" si="703"/>
        <v>0</v>
      </c>
      <c r="BC1445" s="162">
        <f t="shared" ca="1" si="703"/>
        <v>0</v>
      </c>
      <c r="BD1445" s="162">
        <f t="shared" ca="1" si="703"/>
        <v>0</v>
      </c>
      <c r="BE1445" s="162">
        <f t="shared" ca="1" si="703"/>
        <v>0</v>
      </c>
      <c r="BF1445" s="162">
        <f t="shared" ca="1" si="703"/>
        <v>0</v>
      </c>
      <c r="BG1445" s="162">
        <f t="shared" ca="1" si="703"/>
        <v>0</v>
      </c>
      <c r="BH1445" s="162">
        <f t="shared" ca="1" si="703"/>
        <v>0</v>
      </c>
      <c r="BI1445" s="162">
        <f t="shared" ca="1" si="703"/>
        <v>0</v>
      </c>
      <c r="BJ1445" s="162">
        <f t="shared" ca="1" si="703"/>
        <v>0</v>
      </c>
      <c r="BK1445" s="162">
        <f t="shared" ca="1" si="703"/>
        <v>0</v>
      </c>
      <c r="BL1445" s="162">
        <f t="shared" ca="1" si="703"/>
        <v>0</v>
      </c>
      <c r="BM1445" s="162">
        <f t="shared" ca="1" si="703"/>
        <v>0</v>
      </c>
      <c r="BN1445" s="162">
        <f t="shared" ca="1" si="703"/>
        <v>0</v>
      </c>
      <c r="BO1445" s="162" t="str">
        <f t="shared" si="703"/>
        <v/>
      </c>
      <c r="BP1445" s="162" t="str">
        <f t="shared" si="703"/>
        <v/>
      </c>
      <c r="BQ1445" s="162" t="str">
        <f t="shared" si="703"/>
        <v/>
      </c>
      <c r="BR1445" s="162" t="str">
        <f t="shared" ref="BR1445:CI1445" si="704">IF(BR17="","",BR1392)</f>
        <v/>
      </c>
      <c r="BS1445" s="162" t="str">
        <f t="shared" si="704"/>
        <v/>
      </c>
      <c r="BT1445" s="162" t="str">
        <f t="shared" si="704"/>
        <v/>
      </c>
      <c r="BU1445" s="162" t="str">
        <f t="shared" si="704"/>
        <v/>
      </c>
      <c r="BV1445" s="162" t="str">
        <f t="shared" si="704"/>
        <v/>
      </c>
      <c r="BW1445" s="162" t="str">
        <f t="shared" si="704"/>
        <v/>
      </c>
      <c r="BX1445" s="162" t="str">
        <f t="shared" si="704"/>
        <v/>
      </c>
      <c r="BY1445" s="162" t="str">
        <f t="shared" si="704"/>
        <v/>
      </c>
      <c r="BZ1445" s="162" t="str">
        <f t="shared" si="704"/>
        <v/>
      </c>
      <c r="CA1445" s="162" t="str">
        <f t="shared" si="704"/>
        <v/>
      </c>
      <c r="CB1445" s="162" t="str">
        <f t="shared" si="704"/>
        <v/>
      </c>
      <c r="CC1445" s="162" t="str">
        <f t="shared" si="704"/>
        <v/>
      </c>
      <c r="CD1445" s="162" t="str">
        <f t="shared" si="704"/>
        <v/>
      </c>
      <c r="CE1445" s="162" t="str">
        <f t="shared" si="704"/>
        <v/>
      </c>
      <c r="CF1445" s="162" t="str">
        <f t="shared" si="704"/>
        <v/>
      </c>
      <c r="CG1445" s="162" t="str">
        <f t="shared" si="704"/>
        <v/>
      </c>
      <c r="CH1445" s="162" t="str">
        <f t="shared" si="704"/>
        <v/>
      </c>
      <c r="CI1445" s="162" t="str">
        <f t="shared" si="704"/>
        <v/>
      </c>
      <c r="CJ1445" s="153"/>
      <c r="CK1445" s="50" t="s">
        <v>172</v>
      </c>
    </row>
    <row r="1446" spans="3:89" s="29" customFormat="1" ht="15" customHeight="1">
      <c r="C1446" s="166" t="s">
        <v>228</v>
      </c>
      <c r="D1446" s="165"/>
      <c r="E1446" s="159"/>
      <c r="F1446" s="164">
        <f t="shared" ref="F1446:AK1446" ca="1" si="705">IF(F17="","",IF(F1393=0,MAX(0,F1443-F1444-F1445),0))</f>
        <v>0</v>
      </c>
      <c r="G1446" s="164">
        <f t="shared" ca="1" si="705"/>
        <v>0</v>
      </c>
      <c r="H1446" s="164">
        <f t="shared" ca="1" si="705"/>
        <v>0</v>
      </c>
      <c r="I1446" s="164">
        <f t="shared" ca="1" si="705"/>
        <v>0</v>
      </c>
      <c r="J1446" s="164">
        <f t="shared" ca="1" si="705"/>
        <v>0</v>
      </c>
      <c r="K1446" s="164">
        <f t="shared" ca="1" si="705"/>
        <v>0</v>
      </c>
      <c r="L1446" s="164">
        <f t="shared" ca="1" si="705"/>
        <v>0</v>
      </c>
      <c r="M1446" s="164">
        <f t="shared" ca="1" si="705"/>
        <v>0</v>
      </c>
      <c r="N1446" s="164">
        <f t="shared" ca="1" si="705"/>
        <v>0</v>
      </c>
      <c r="O1446" s="164">
        <f t="shared" ca="1" si="705"/>
        <v>0</v>
      </c>
      <c r="P1446" s="164">
        <f t="shared" ca="1" si="705"/>
        <v>0</v>
      </c>
      <c r="Q1446" s="164">
        <f t="shared" ca="1" si="705"/>
        <v>0</v>
      </c>
      <c r="R1446" s="164">
        <f t="shared" ca="1" si="705"/>
        <v>0</v>
      </c>
      <c r="S1446" s="164">
        <f t="shared" ca="1" si="705"/>
        <v>0</v>
      </c>
      <c r="T1446" s="164">
        <f t="shared" ca="1" si="705"/>
        <v>0</v>
      </c>
      <c r="U1446" s="164">
        <f t="shared" ca="1" si="705"/>
        <v>0</v>
      </c>
      <c r="V1446" s="164">
        <f t="shared" ca="1" si="705"/>
        <v>0</v>
      </c>
      <c r="W1446" s="164">
        <f t="shared" ca="1" si="705"/>
        <v>0</v>
      </c>
      <c r="X1446" s="164">
        <f t="shared" ca="1" si="705"/>
        <v>0</v>
      </c>
      <c r="Y1446" s="164">
        <f t="shared" ca="1" si="705"/>
        <v>0</v>
      </c>
      <c r="Z1446" s="164">
        <f t="shared" ca="1" si="705"/>
        <v>0</v>
      </c>
      <c r="AA1446" s="164">
        <f t="shared" ca="1" si="705"/>
        <v>0</v>
      </c>
      <c r="AB1446" s="164">
        <f t="shared" ca="1" si="705"/>
        <v>0</v>
      </c>
      <c r="AC1446" s="164">
        <f t="shared" ca="1" si="705"/>
        <v>0</v>
      </c>
      <c r="AD1446" s="164">
        <f t="shared" ca="1" si="705"/>
        <v>29292922.580766365</v>
      </c>
      <c r="AE1446" s="164">
        <f t="shared" ca="1" si="705"/>
        <v>0</v>
      </c>
      <c r="AF1446" s="164">
        <f t="shared" ca="1" si="705"/>
        <v>0</v>
      </c>
      <c r="AG1446" s="164">
        <f t="shared" ca="1" si="705"/>
        <v>0</v>
      </c>
      <c r="AH1446" s="164">
        <f t="shared" ca="1" si="705"/>
        <v>0</v>
      </c>
      <c r="AI1446" s="164">
        <f t="shared" ca="1" si="705"/>
        <v>0</v>
      </c>
      <c r="AJ1446" s="164">
        <f t="shared" ca="1" si="705"/>
        <v>0</v>
      </c>
      <c r="AK1446" s="164">
        <f t="shared" ca="1" si="705"/>
        <v>0</v>
      </c>
      <c r="AL1446" s="164">
        <f t="shared" ref="AL1446:BQ1446" ca="1" si="706">IF(AL17="","",IF(AL1393=0,MAX(0,AL1443-AL1444-AL1445),0))</f>
        <v>0</v>
      </c>
      <c r="AM1446" s="164">
        <f t="shared" ca="1" si="706"/>
        <v>0</v>
      </c>
      <c r="AN1446" s="164">
        <f t="shared" ca="1" si="706"/>
        <v>0</v>
      </c>
      <c r="AO1446" s="164">
        <f t="shared" ca="1" si="706"/>
        <v>0</v>
      </c>
      <c r="AP1446" s="164">
        <f t="shared" ca="1" si="706"/>
        <v>0</v>
      </c>
      <c r="AQ1446" s="164">
        <f t="shared" ca="1" si="706"/>
        <v>0</v>
      </c>
      <c r="AR1446" s="164">
        <f t="shared" ca="1" si="706"/>
        <v>0</v>
      </c>
      <c r="AS1446" s="164">
        <f t="shared" ca="1" si="706"/>
        <v>0</v>
      </c>
      <c r="AT1446" s="164">
        <f t="shared" ca="1" si="706"/>
        <v>0</v>
      </c>
      <c r="AU1446" s="164">
        <f t="shared" ca="1" si="706"/>
        <v>0</v>
      </c>
      <c r="AV1446" s="164">
        <f t="shared" ca="1" si="706"/>
        <v>0</v>
      </c>
      <c r="AW1446" s="164">
        <f t="shared" ca="1" si="706"/>
        <v>0</v>
      </c>
      <c r="AX1446" s="164">
        <f t="shared" ca="1" si="706"/>
        <v>0</v>
      </c>
      <c r="AY1446" s="164">
        <f t="shared" ca="1" si="706"/>
        <v>0</v>
      </c>
      <c r="AZ1446" s="164">
        <f t="shared" ca="1" si="706"/>
        <v>0</v>
      </c>
      <c r="BA1446" s="164">
        <f t="shared" ca="1" si="706"/>
        <v>0</v>
      </c>
      <c r="BB1446" s="164">
        <f t="shared" ca="1" si="706"/>
        <v>0</v>
      </c>
      <c r="BC1446" s="164">
        <f t="shared" ca="1" si="706"/>
        <v>0</v>
      </c>
      <c r="BD1446" s="164">
        <f t="shared" ca="1" si="706"/>
        <v>0</v>
      </c>
      <c r="BE1446" s="164">
        <f t="shared" ca="1" si="706"/>
        <v>0</v>
      </c>
      <c r="BF1446" s="164">
        <f t="shared" ca="1" si="706"/>
        <v>0</v>
      </c>
      <c r="BG1446" s="164">
        <f t="shared" ca="1" si="706"/>
        <v>0</v>
      </c>
      <c r="BH1446" s="164">
        <f t="shared" ca="1" si="706"/>
        <v>0</v>
      </c>
      <c r="BI1446" s="164">
        <f t="shared" ca="1" si="706"/>
        <v>0</v>
      </c>
      <c r="BJ1446" s="164">
        <f t="shared" ca="1" si="706"/>
        <v>0</v>
      </c>
      <c r="BK1446" s="164">
        <f t="shared" ca="1" si="706"/>
        <v>0</v>
      </c>
      <c r="BL1446" s="164">
        <f t="shared" ca="1" si="706"/>
        <v>0</v>
      </c>
      <c r="BM1446" s="164">
        <f t="shared" ca="1" si="706"/>
        <v>0</v>
      </c>
      <c r="BN1446" s="164">
        <f t="shared" ca="1" si="706"/>
        <v>1987326.9845142851</v>
      </c>
      <c r="BO1446" s="164" t="str">
        <f t="shared" si="706"/>
        <v/>
      </c>
      <c r="BP1446" s="164" t="str">
        <f t="shared" si="706"/>
        <v/>
      </c>
      <c r="BQ1446" s="164" t="str">
        <f t="shared" si="706"/>
        <v/>
      </c>
      <c r="BR1446" s="164" t="str">
        <f t="shared" ref="BR1446:CI1446" si="707">IF(BR17="","",IF(BR1393=0,MAX(0,BR1443-BR1444-BR1445),0))</f>
        <v/>
      </c>
      <c r="BS1446" s="164" t="str">
        <f t="shared" si="707"/>
        <v/>
      </c>
      <c r="BT1446" s="164" t="str">
        <f t="shared" si="707"/>
        <v/>
      </c>
      <c r="BU1446" s="164" t="str">
        <f t="shared" si="707"/>
        <v/>
      </c>
      <c r="BV1446" s="164" t="str">
        <f t="shared" si="707"/>
        <v/>
      </c>
      <c r="BW1446" s="164" t="str">
        <f t="shared" si="707"/>
        <v/>
      </c>
      <c r="BX1446" s="164" t="str">
        <f t="shared" si="707"/>
        <v/>
      </c>
      <c r="BY1446" s="164" t="str">
        <f t="shared" si="707"/>
        <v/>
      </c>
      <c r="BZ1446" s="164" t="str">
        <f t="shared" si="707"/>
        <v/>
      </c>
      <c r="CA1446" s="164" t="str">
        <f t="shared" si="707"/>
        <v/>
      </c>
      <c r="CB1446" s="164" t="str">
        <f t="shared" si="707"/>
        <v/>
      </c>
      <c r="CC1446" s="164" t="str">
        <f t="shared" si="707"/>
        <v/>
      </c>
      <c r="CD1446" s="164" t="str">
        <f t="shared" si="707"/>
        <v/>
      </c>
      <c r="CE1446" s="164" t="str">
        <f t="shared" si="707"/>
        <v/>
      </c>
      <c r="CF1446" s="164" t="str">
        <f t="shared" si="707"/>
        <v/>
      </c>
      <c r="CG1446" s="164" t="str">
        <f t="shared" si="707"/>
        <v/>
      </c>
      <c r="CH1446" s="164" t="str">
        <f t="shared" si="707"/>
        <v/>
      </c>
      <c r="CI1446" s="164" t="str">
        <f t="shared" si="707"/>
        <v/>
      </c>
      <c r="CJ1446" s="65"/>
      <c r="CK1446" s="50" t="s">
        <v>172</v>
      </c>
    </row>
    <row r="1447" spans="3:89" s="29" customFormat="1" ht="15" customHeight="1">
      <c r="C1447" s="163" t="s">
        <v>223</v>
      </c>
      <c r="D1447" s="57"/>
      <c r="E1447" s="151"/>
      <c r="F1447" s="162">
        <f t="shared" ref="F1447:AK1447" ca="1" si="708">IF(F17="","",F1442+F1443-F1444-F1445-F1446)</f>
        <v>0</v>
      </c>
      <c r="G1447" s="162">
        <f t="shared" ca="1" si="708"/>
        <v>0</v>
      </c>
      <c r="H1447" s="162">
        <f t="shared" ca="1" si="708"/>
        <v>0</v>
      </c>
      <c r="I1447" s="162">
        <f t="shared" ca="1" si="708"/>
        <v>11356092.780000003</v>
      </c>
      <c r="J1447" s="162">
        <f t="shared" ca="1" si="708"/>
        <v>9576489.4005555585</v>
      </c>
      <c r="K1447" s="162">
        <f t="shared" ca="1" si="708"/>
        <v>7796886.021111114</v>
      </c>
      <c r="L1447" s="162">
        <f t="shared" ca="1" si="708"/>
        <v>19407514.591666672</v>
      </c>
      <c r="M1447" s="162">
        <f t="shared" ca="1" si="708"/>
        <v>18520593.342222229</v>
      </c>
      <c r="N1447" s="162">
        <f t="shared" ca="1" si="708"/>
        <v>17633672.092777785</v>
      </c>
      <c r="O1447" s="162">
        <f t="shared" ca="1" si="708"/>
        <v>16746750.843333337</v>
      </c>
      <c r="P1447" s="162">
        <f t="shared" ca="1" si="708"/>
        <v>14520806.398888893</v>
      </c>
      <c r="Q1447" s="162">
        <f t="shared" ca="1" si="708"/>
        <v>12294861.954444448</v>
      </c>
      <c r="R1447" s="162">
        <f t="shared" ca="1" si="708"/>
        <v>10068917.510000004</v>
      </c>
      <c r="S1447" s="162">
        <f t="shared" ca="1" si="708"/>
        <v>7842973.0655555595</v>
      </c>
      <c r="T1447" s="162">
        <f t="shared" ca="1" si="708"/>
        <v>13651167.791111115</v>
      </c>
      <c r="U1447" s="162">
        <f t="shared" ca="1" si="708"/>
        <v>11425223.346666671</v>
      </c>
      <c r="V1447" s="162">
        <f t="shared" ca="1" si="708"/>
        <v>9199278.9022222273</v>
      </c>
      <c r="W1447" s="162">
        <f t="shared" ca="1" si="708"/>
        <v>6973334.4577777833</v>
      </c>
      <c r="X1447" s="162">
        <f t="shared" ca="1" si="708"/>
        <v>4747390.0133333392</v>
      </c>
      <c r="Y1447" s="162">
        <f t="shared" ca="1" si="708"/>
        <v>2521445.5688888915</v>
      </c>
      <c r="Z1447" s="162">
        <f t="shared" ca="1" si="708"/>
        <v>295501.12444444373</v>
      </c>
      <c r="AA1447" s="162">
        <f t="shared" ca="1" si="708"/>
        <v>0</v>
      </c>
      <c r="AB1447" s="162">
        <f t="shared" ca="1" si="708"/>
        <v>0</v>
      </c>
      <c r="AC1447" s="162">
        <f t="shared" ca="1" si="708"/>
        <v>0</v>
      </c>
      <c r="AD1447" s="162">
        <f t="shared" ca="1" si="708"/>
        <v>0</v>
      </c>
      <c r="AE1447" s="162">
        <f t="shared" ca="1" si="708"/>
        <v>0</v>
      </c>
      <c r="AF1447" s="162">
        <f t="shared" ca="1" si="708"/>
        <v>0</v>
      </c>
      <c r="AG1447" s="162">
        <f t="shared" ca="1" si="708"/>
        <v>0</v>
      </c>
      <c r="AH1447" s="162">
        <f t="shared" ca="1" si="708"/>
        <v>0</v>
      </c>
      <c r="AI1447" s="162">
        <f t="shared" ca="1" si="708"/>
        <v>0</v>
      </c>
      <c r="AJ1447" s="162">
        <f t="shared" ca="1" si="708"/>
        <v>0</v>
      </c>
      <c r="AK1447" s="162">
        <f t="shared" ca="1" si="708"/>
        <v>0</v>
      </c>
      <c r="AL1447" s="162">
        <f t="shared" ref="AL1447:BQ1447" ca="1" si="709">IF(AL17="","",AL1442+AL1443-AL1444-AL1445-AL1446)</f>
        <v>0</v>
      </c>
      <c r="AM1447" s="162">
        <f t="shared" ca="1" si="709"/>
        <v>0</v>
      </c>
      <c r="AN1447" s="162">
        <f t="shared" ca="1" si="709"/>
        <v>0</v>
      </c>
      <c r="AO1447" s="162">
        <f t="shared" ca="1" si="709"/>
        <v>0</v>
      </c>
      <c r="AP1447" s="162">
        <f t="shared" ca="1" si="709"/>
        <v>0</v>
      </c>
      <c r="AQ1447" s="162">
        <f t="shared" ca="1" si="709"/>
        <v>0</v>
      </c>
      <c r="AR1447" s="162">
        <f t="shared" ca="1" si="709"/>
        <v>0</v>
      </c>
      <c r="AS1447" s="162">
        <f t="shared" ca="1" si="709"/>
        <v>0</v>
      </c>
      <c r="AT1447" s="162">
        <f t="shared" ca="1" si="709"/>
        <v>0</v>
      </c>
      <c r="AU1447" s="162">
        <f t="shared" ca="1" si="709"/>
        <v>0</v>
      </c>
      <c r="AV1447" s="162">
        <f t="shared" ca="1" si="709"/>
        <v>0</v>
      </c>
      <c r="AW1447" s="162">
        <f t="shared" ca="1" si="709"/>
        <v>0</v>
      </c>
      <c r="AX1447" s="162">
        <f t="shared" ca="1" si="709"/>
        <v>0</v>
      </c>
      <c r="AY1447" s="162">
        <f t="shared" ca="1" si="709"/>
        <v>0</v>
      </c>
      <c r="AZ1447" s="162">
        <f t="shared" ca="1" si="709"/>
        <v>0</v>
      </c>
      <c r="BA1447" s="162">
        <f t="shared" ca="1" si="709"/>
        <v>0</v>
      </c>
      <c r="BB1447" s="162">
        <f t="shared" ca="1" si="709"/>
        <v>0</v>
      </c>
      <c r="BC1447" s="162">
        <f t="shared" ca="1" si="709"/>
        <v>0</v>
      </c>
      <c r="BD1447" s="162">
        <f t="shared" ca="1" si="709"/>
        <v>0</v>
      </c>
      <c r="BE1447" s="162">
        <f t="shared" ca="1" si="709"/>
        <v>0</v>
      </c>
      <c r="BF1447" s="162">
        <f t="shared" ca="1" si="709"/>
        <v>0</v>
      </c>
      <c r="BG1447" s="162">
        <f t="shared" ca="1" si="709"/>
        <v>0</v>
      </c>
      <c r="BH1447" s="162">
        <f t="shared" ca="1" si="709"/>
        <v>0</v>
      </c>
      <c r="BI1447" s="162">
        <f t="shared" ca="1" si="709"/>
        <v>0</v>
      </c>
      <c r="BJ1447" s="162">
        <f t="shared" ca="1" si="709"/>
        <v>0</v>
      </c>
      <c r="BK1447" s="162">
        <f t="shared" ca="1" si="709"/>
        <v>0</v>
      </c>
      <c r="BL1447" s="162">
        <f t="shared" ca="1" si="709"/>
        <v>0</v>
      </c>
      <c r="BM1447" s="162">
        <f t="shared" ca="1" si="709"/>
        <v>0</v>
      </c>
      <c r="BN1447" s="162">
        <f t="shared" ca="1" si="709"/>
        <v>0</v>
      </c>
      <c r="BO1447" s="162" t="str">
        <f t="shared" si="709"/>
        <v/>
      </c>
      <c r="BP1447" s="162" t="str">
        <f t="shared" si="709"/>
        <v/>
      </c>
      <c r="BQ1447" s="162" t="str">
        <f t="shared" si="709"/>
        <v/>
      </c>
      <c r="BR1447" s="162" t="str">
        <f t="shared" ref="BR1447:CI1447" si="710">IF(BR17="","",BR1442+BR1443-BR1444-BR1445-BR1446)</f>
        <v/>
      </c>
      <c r="BS1447" s="162" t="str">
        <f t="shared" si="710"/>
        <v/>
      </c>
      <c r="BT1447" s="162" t="str">
        <f t="shared" si="710"/>
        <v/>
      </c>
      <c r="BU1447" s="162" t="str">
        <f t="shared" si="710"/>
        <v/>
      </c>
      <c r="BV1447" s="162" t="str">
        <f t="shared" si="710"/>
        <v/>
      </c>
      <c r="BW1447" s="162" t="str">
        <f t="shared" si="710"/>
        <v/>
      </c>
      <c r="BX1447" s="162" t="str">
        <f t="shared" si="710"/>
        <v/>
      </c>
      <c r="BY1447" s="162" t="str">
        <f t="shared" si="710"/>
        <v/>
      </c>
      <c r="BZ1447" s="162" t="str">
        <f t="shared" si="710"/>
        <v/>
      </c>
      <c r="CA1447" s="162" t="str">
        <f t="shared" si="710"/>
        <v/>
      </c>
      <c r="CB1447" s="162" t="str">
        <f t="shared" si="710"/>
        <v/>
      </c>
      <c r="CC1447" s="162" t="str">
        <f t="shared" si="710"/>
        <v/>
      </c>
      <c r="CD1447" s="162" t="str">
        <f t="shared" si="710"/>
        <v/>
      </c>
      <c r="CE1447" s="162" t="str">
        <f t="shared" si="710"/>
        <v/>
      </c>
      <c r="CF1447" s="162" t="str">
        <f t="shared" si="710"/>
        <v/>
      </c>
      <c r="CG1447" s="162" t="str">
        <f t="shared" si="710"/>
        <v/>
      </c>
      <c r="CH1447" s="162" t="str">
        <f t="shared" si="710"/>
        <v/>
      </c>
      <c r="CI1447" s="162" t="str">
        <f t="shared" si="710"/>
        <v/>
      </c>
      <c r="CJ1447" s="55">
        <f ca="1">SUM(F1447:CI1447)</f>
        <v>194578899.2050001</v>
      </c>
      <c r="CK1447" s="50" t="s">
        <v>172</v>
      </c>
    </row>
    <row r="1448" spans="3:89" s="29" customFormat="1" ht="15" customHeight="1">
      <c r="D1448" s="57"/>
      <c r="E1448" s="151"/>
      <c r="F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67"/>
      <c r="CK1448" s="50" t="s">
        <v>172</v>
      </c>
    </row>
    <row r="1449" spans="3:89" s="29" customFormat="1" ht="15" customHeight="1">
      <c r="C1449" s="152"/>
      <c r="D1449" s="151"/>
      <c r="E1449" s="151"/>
      <c r="F1449" s="150"/>
      <c r="G1449" s="150"/>
      <c r="H1449" s="150"/>
      <c r="I1449" s="150"/>
      <c r="J1449" s="150"/>
      <c r="K1449" s="150"/>
      <c r="L1449" s="150"/>
      <c r="M1449" s="150"/>
      <c r="N1449" s="150"/>
      <c r="O1449" s="150"/>
      <c r="P1449" s="150"/>
      <c r="Q1449" s="150"/>
      <c r="R1449" s="150"/>
      <c r="S1449" s="150"/>
      <c r="T1449" s="150"/>
      <c r="U1449" s="150"/>
      <c r="V1449" s="150"/>
      <c r="W1449" s="150"/>
      <c r="X1449" s="150"/>
      <c r="Y1449" s="150"/>
      <c r="Z1449" s="150"/>
      <c r="AA1449" s="150"/>
      <c r="AB1449" s="150"/>
      <c r="AC1449" s="150"/>
      <c r="AD1449" s="150"/>
      <c r="AE1449" s="150"/>
      <c r="AF1449" s="150"/>
      <c r="AG1449" s="150"/>
      <c r="AH1449" s="150"/>
      <c r="AI1449" s="150"/>
      <c r="AJ1449" s="150"/>
      <c r="AK1449" s="150"/>
      <c r="AL1449" s="150"/>
      <c r="AM1449" s="150"/>
      <c r="AN1449" s="150"/>
      <c r="AO1449" s="150"/>
      <c r="AP1449" s="150"/>
      <c r="AQ1449" s="150"/>
      <c r="AR1449" s="150"/>
      <c r="AS1449" s="150"/>
      <c r="AT1449" s="150"/>
      <c r="AU1449" s="150"/>
      <c r="AV1449" s="150"/>
      <c r="AW1449" s="150"/>
      <c r="AX1449" s="150"/>
      <c r="AY1449" s="150"/>
      <c r="AZ1449" s="150"/>
      <c r="BA1449" s="150"/>
      <c r="BB1449" s="150"/>
      <c r="BC1449" s="150"/>
      <c r="BD1449" s="150"/>
      <c r="BE1449" s="150"/>
      <c r="BF1449" s="150"/>
      <c r="BG1449" s="150"/>
      <c r="BH1449" s="150"/>
      <c r="BI1449" s="150"/>
      <c r="BJ1449" s="150"/>
      <c r="BK1449" s="150"/>
      <c r="BL1449" s="150"/>
      <c r="BM1449" s="150"/>
      <c r="BN1449" s="150"/>
      <c r="BO1449" s="150"/>
      <c r="BP1449" s="150"/>
      <c r="BQ1449" s="150"/>
      <c r="BR1449" s="150"/>
      <c r="BS1449" s="150"/>
      <c r="BT1449" s="150"/>
      <c r="BU1449" s="150"/>
      <c r="BV1449" s="150"/>
      <c r="BW1449" s="150"/>
      <c r="BX1449" s="150"/>
      <c r="BY1449" s="150"/>
      <c r="BZ1449" s="150"/>
      <c r="CA1449" s="150"/>
      <c r="CB1449" s="150"/>
      <c r="CC1449" s="150"/>
      <c r="CD1449" s="150"/>
      <c r="CE1449" s="150"/>
      <c r="CF1449" s="150"/>
      <c r="CG1449" s="150"/>
      <c r="CH1449" s="150"/>
      <c r="CI1449" s="150"/>
      <c r="CJ1449" s="67"/>
      <c r="CK1449" s="50" t="s">
        <v>172</v>
      </c>
    </row>
    <row r="1450" spans="3:89" s="29" customFormat="1" ht="15" customHeight="1">
      <c r="C1450" s="103" t="s">
        <v>227</v>
      </c>
      <c r="D1450" s="101"/>
      <c r="E1450" s="103"/>
      <c r="F1450" s="101"/>
      <c r="G1450" s="103"/>
      <c r="H1450" s="101"/>
      <c r="I1450" s="103"/>
      <c r="J1450" s="101"/>
      <c r="K1450" s="103"/>
      <c r="L1450" s="101"/>
      <c r="M1450" s="103"/>
      <c r="N1450" s="101"/>
      <c r="O1450" s="103"/>
      <c r="P1450" s="101"/>
      <c r="Q1450" s="103"/>
      <c r="R1450" s="101"/>
      <c r="S1450" s="103"/>
      <c r="T1450" s="101"/>
      <c r="U1450" s="103"/>
      <c r="V1450" s="101"/>
      <c r="W1450" s="103"/>
      <c r="X1450" s="101"/>
      <c r="Y1450" s="103"/>
      <c r="Z1450" s="101"/>
      <c r="AA1450" s="103"/>
      <c r="AB1450" s="101"/>
      <c r="AC1450" s="103"/>
      <c r="AD1450" s="101"/>
      <c r="AE1450" s="103"/>
      <c r="AF1450" s="101"/>
      <c r="AG1450" s="103"/>
      <c r="AH1450" s="101"/>
      <c r="AI1450" s="103"/>
      <c r="AJ1450" s="101"/>
      <c r="AK1450" s="103"/>
      <c r="AL1450" s="101"/>
      <c r="AM1450" s="103"/>
      <c r="AN1450" s="101"/>
      <c r="AO1450" s="103"/>
      <c r="AP1450" s="101"/>
      <c r="AQ1450" s="103"/>
      <c r="AR1450" s="101"/>
      <c r="AS1450" s="103"/>
      <c r="AT1450" s="101"/>
      <c r="AU1450" s="103"/>
      <c r="AV1450" s="101"/>
      <c r="AW1450" s="103"/>
      <c r="AX1450" s="101"/>
      <c r="AY1450" s="103"/>
      <c r="AZ1450" s="101"/>
      <c r="BA1450" s="103"/>
      <c r="BB1450" s="101"/>
      <c r="BC1450" s="103"/>
      <c r="BD1450" s="101"/>
      <c r="BE1450" s="103"/>
      <c r="BF1450" s="101"/>
      <c r="BG1450" s="103"/>
      <c r="BH1450" s="101"/>
      <c r="BI1450" s="103"/>
      <c r="BJ1450" s="101"/>
      <c r="BK1450" s="103"/>
      <c r="BL1450" s="101"/>
      <c r="BM1450" s="103"/>
      <c r="BN1450" s="101"/>
      <c r="BO1450" s="103"/>
      <c r="BP1450" s="101"/>
      <c r="BQ1450" s="103"/>
      <c r="BR1450" s="101"/>
      <c r="BS1450" s="103"/>
      <c r="BT1450" s="101"/>
      <c r="BU1450" s="103"/>
      <c r="BV1450" s="101"/>
      <c r="BW1450" s="103"/>
      <c r="BX1450" s="101"/>
      <c r="BY1450" s="103"/>
      <c r="BZ1450" s="101"/>
      <c r="CA1450" s="103"/>
      <c r="CB1450" s="101"/>
      <c r="CC1450" s="103"/>
      <c r="CD1450" s="101"/>
      <c r="CE1450" s="103"/>
      <c r="CF1450" s="101"/>
      <c r="CG1450" s="103"/>
      <c r="CH1450" s="101"/>
      <c r="CI1450" s="103"/>
      <c r="CJ1450" s="101"/>
      <c r="CK1450" s="50" t="s">
        <v>172</v>
      </c>
    </row>
    <row r="1451" spans="3:89" s="29" customFormat="1" ht="15" customHeight="1">
      <c r="C1451" s="152"/>
      <c r="D1451" s="151"/>
      <c r="E1451" s="151"/>
      <c r="F1451" s="150"/>
      <c r="G1451" s="150"/>
      <c r="H1451" s="150"/>
      <c r="I1451" s="150"/>
      <c r="J1451" s="150"/>
      <c r="K1451" s="150"/>
      <c r="L1451" s="150"/>
      <c r="M1451" s="150"/>
      <c r="N1451" s="150"/>
      <c r="O1451" s="150"/>
      <c r="P1451" s="150"/>
      <c r="Q1451" s="150"/>
      <c r="R1451" s="150"/>
      <c r="S1451" s="150"/>
      <c r="T1451" s="150"/>
      <c r="U1451" s="150"/>
      <c r="V1451" s="150"/>
      <c r="W1451" s="150"/>
      <c r="X1451" s="150"/>
      <c r="Y1451" s="150"/>
      <c r="Z1451" s="150"/>
      <c r="AA1451" s="150"/>
      <c r="AB1451" s="150"/>
      <c r="AC1451" s="150"/>
      <c r="AD1451" s="150"/>
      <c r="AE1451" s="150"/>
      <c r="AF1451" s="150"/>
      <c r="AG1451" s="150"/>
      <c r="AH1451" s="150"/>
      <c r="AI1451" s="150"/>
      <c r="AJ1451" s="150"/>
      <c r="AK1451" s="150"/>
      <c r="AL1451" s="150"/>
      <c r="AM1451" s="150"/>
      <c r="AN1451" s="150"/>
      <c r="AO1451" s="150"/>
      <c r="AP1451" s="150"/>
      <c r="AQ1451" s="150"/>
      <c r="AR1451" s="150"/>
      <c r="AS1451" s="150"/>
      <c r="AT1451" s="150"/>
      <c r="AU1451" s="150"/>
      <c r="AV1451" s="150"/>
      <c r="AW1451" s="150"/>
      <c r="AX1451" s="150"/>
      <c r="AY1451" s="150"/>
      <c r="AZ1451" s="150"/>
      <c r="BA1451" s="150"/>
      <c r="BB1451" s="150"/>
      <c r="BC1451" s="150"/>
      <c r="BD1451" s="150"/>
      <c r="BE1451" s="150"/>
      <c r="BF1451" s="150"/>
      <c r="BG1451" s="150"/>
      <c r="BH1451" s="150"/>
      <c r="BI1451" s="150"/>
      <c r="BJ1451" s="150"/>
      <c r="BK1451" s="150"/>
      <c r="BL1451" s="150"/>
      <c r="BM1451" s="150"/>
      <c r="BN1451" s="150"/>
      <c r="BO1451" s="150"/>
      <c r="BP1451" s="150"/>
      <c r="BQ1451" s="150"/>
      <c r="BR1451" s="150"/>
      <c r="BS1451" s="150"/>
      <c r="BT1451" s="150"/>
      <c r="BU1451" s="150"/>
      <c r="BV1451" s="150"/>
      <c r="BW1451" s="150"/>
      <c r="BX1451" s="150"/>
      <c r="BY1451" s="150"/>
      <c r="BZ1451" s="150"/>
      <c r="CA1451" s="150"/>
      <c r="CB1451" s="150"/>
      <c r="CC1451" s="150"/>
      <c r="CD1451" s="150"/>
      <c r="CE1451" s="150"/>
      <c r="CF1451" s="150"/>
      <c r="CG1451" s="150"/>
      <c r="CH1451" s="150"/>
      <c r="CI1451" s="150"/>
      <c r="CJ1451" s="67"/>
      <c r="CK1451" s="50" t="s">
        <v>172</v>
      </c>
    </row>
    <row r="1452" spans="3:89" s="29" customFormat="1" ht="15" customHeight="1">
      <c r="C1452" s="160" t="s">
        <v>226</v>
      </c>
      <c r="D1452" s="159"/>
      <c r="E1452" s="151"/>
      <c r="F1452" s="150"/>
      <c r="G1452" s="150"/>
      <c r="H1452" s="150"/>
      <c r="I1452" s="150"/>
      <c r="J1452" s="150"/>
      <c r="K1452" s="150"/>
      <c r="L1452" s="150"/>
      <c r="M1452" s="150"/>
      <c r="N1452" s="150"/>
      <c r="O1452" s="150"/>
      <c r="P1452" s="150"/>
      <c r="Q1452" s="150"/>
      <c r="R1452" s="150"/>
      <c r="S1452" s="150"/>
      <c r="T1452" s="150"/>
      <c r="U1452" s="150"/>
      <c r="V1452" s="150"/>
      <c r="W1452" s="150"/>
      <c r="X1452" s="150"/>
      <c r="Y1452" s="150"/>
      <c r="Z1452" s="150"/>
      <c r="AA1452" s="150"/>
      <c r="AB1452" s="150"/>
      <c r="AC1452" s="150"/>
      <c r="AD1452" s="150"/>
      <c r="AE1452" s="150"/>
      <c r="AF1452" s="150"/>
      <c r="AG1452" s="150"/>
      <c r="AH1452" s="150"/>
      <c r="AI1452" s="150"/>
      <c r="AJ1452" s="150"/>
      <c r="AK1452" s="150"/>
      <c r="AL1452" s="150"/>
      <c r="AM1452" s="150"/>
      <c r="AN1452" s="150"/>
      <c r="AO1452" s="150"/>
      <c r="AP1452" s="150"/>
      <c r="AQ1452" s="150"/>
      <c r="AR1452" s="150"/>
      <c r="AS1452" s="150"/>
      <c r="AT1452" s="150"/>
      <c r="AU1452" s="150"/>
      <c r="AV1452" s="150"/>
      <c r="AW1452" s="150"/>
      <c r="AX1452" s="150"/>
      <c r="AY1452" s="150"/>
      <c r="AZ1452" s="150"/>
      <c r="BA1452" s="150"/>
      <c r="BB1452" s="150"/>
      <c r="BC1452" s="150"/>
      <c r="BD1452" s="150"/>
      <c r="BE1452" s="150"/>
      <c r="BF1452" s="150"/>
      <c r="BG1452" s="150"/>
      <c r="BH1452" s="150"/>
      <c r="BI1452" s="150"/>
      <c r="BJ1452" s="150"/>
      <c r="BK1452" s="150"/>
      <c r="BL1452" s="150"/>
      <c r="BM1452" s="150"/>
      <c r="BN1452" s="150"/>
      <c r="BO1452" s="150"/>
      <c r="BP1452" s="150"/>
      <c r="BQ1452" s="150"/>
      <c r="BR1452" s="150"/>
      <c r="BS1452" s="150"/>
      <c r="BT1452" s="150"/>
      <c r="BU1452" s="150"/>
      <c r="BV1452" s="150"/>
      <c r="BW1452" s="150"/>
      <c r="BX1452" s="150"/>
      <c r="BY1452" s="150"/>
      <c r="BZ1452" s="150"/>
      <c r="CA1452" s="150"/>
      <c r="CB1452" s="150"/>
      <c r="CC1452" s="150"/>
      <c r="CD1452" s="150"/>
      <c r="CE1452" s="150"/>
      <c r="CF1452" s="150"/>
      <c r="CG1452" s="150"/>
      <c r="CH1452" s="150"/>
      <c r="CI1452" s="150"/>
      <c r="CJ1452" s="67"/>
      <c r="CK1452" s="50" t="s">
        <v>172</v>
      </c>
    </row>
    <row r="1453" spans="3:89" s="29" customFormat="1" ht="15" customHeight="1">
      <c r="F1453" s="150"/>
      <c r="G1453" s="150"/>
      <c r="H1453" s="150"/>
      <c r="I1453" s="150"/>
      <c r="J1453" s="150"/>
      <c r="K1453" s="150"/>
      <c r="L1453" s="150"/>
      <c r="M1453" s="150"/>
      <c r="N1453" s="150"/>
      <c r="O1453" s="150"/>
      <c r="P1453" s="150"/>
      <c r="Q1453" s="150"/>
      <c r="R1453" s="150"/>
      <c r="S1453" s="150"/>
      <c r="T1453" s="150"/>
      <c r="U1453" s="150"/>
      <c r="V1453" s="150"/>
      <c r="W1453" s="150"/>
      <c r="X1453" s="150"/>
      <c r="Y1453" s="150"/>
      <c r="Z1453" s="150"/>
      <c r="AA1453" s="150"/>
      <c r="AB1453" s="150"/>
      <c r="AC1453" s="150"/>
      <c r="AD1453" s="150"/>
      <c r="AE1453" s="150"/>
      <c r="AF1453" s="150"/>
      <c r="AG1453" s="150"/>
      <c r="AH1453" s="150"/>
      <c r="AI1453" s="150"/>
      <c r="AJ1453" s="150"/>
      <c r="AK1453" s="150"/>
      <c r="AL1453" s="150"/>
      <c r="AM1453" s="150"/>
      <c r="AN1453" s="150"/>
      <c r="AO1453" s="150"/>
      <c r="AP1453" s="150"/>
      <c r="AQ1453" s="150"/>
      <c r="AR1453" s="150"/>
      <c r="AS1453" s="150"/>
      <c r="AT1453" s="150"/>
      <c r="AU1453" s="150"/>
      <c r="AV1453" s="150"/>
      <c r="AW1453" s="150"/>
      <c r="AX1453" s="150"/>
      <c r="AY1453" s="150"/>
      <c r="AZ1453" s="150"/>
      <c r="BA1453" s="150"/>
      <c r="BB1453" s="150"/>
      <c r="BC1453" s="150"/>
      <c r="BD1453" s="150"/>
      <c r="BE1453" s="150"/>
      <c r="BF1453" s="150"/>
      <c r="BG1453" s="150"/>
      <c r="BH1453" s="150"/>
      <c r="BI1453" s="150"/>
      <c r="BJ1453" s="150"/>
      <c r="BK1453" s="150"/>
      <c r="BL1453" s="150"/>
      <c r="BM1453" s="150"/>
      <c r="BN1453" s="150"/>
      <c r="BO1453" s="150"/>
      <c r="BP1453" s="150"/>
      <c r="BQ1453" s="150"/>
      <c r="BR1453" s="150"/>
      <c r="BS1453" s="150"/>
      <c r="BT1453" s="150"/>
      <c r="BU1453" s="150"/>
      <c r="BV1453" s="150"/>
      <c r="BW1453" s="150"/>
      <c r="BX1453" s="150"/>
      <c r="BY1453" s="150"/>
      <c r="BZ1453" s="150"/>
      <c r="CA1453" s="150"/>
      <c r="CB1453" s="150"/>
      <c r="CC1453" s="150"/>
      <c r="CD1453" s="150"/>
      <c r="CE1453" s="150"/>
      <c r="CF1453" s="150"/>
      <c r="CG1453" s="150"/>
      <c r="CH1453" s="150"/>
      <c r="CI1453" s="150"/>
      <c r="CJ1453" s="67"/>
      <c r="CK1453" s="50" t="s">
        <v>172</v>
      </c>
    </row>
    <row r="1454" spans="3:89" s="29" customFormat="1" ht="15" customHeight="1">
      <c r="C1454" s="29" t="s">
        <v>225</v>
      </c>
      <c r="D1454" s="150">
        <f>D1563</f>
        <v>13500000</v>
      </c>
      <c r="F1454" s="150"/>
      <c r="G1454" s="150"/>
      <c r="H1454" s="150"/>
      <c r="I1454" s="150"/>
      <c r="J1454" s="150"/>
      <c r="K1454" s="150"/>
      <c r="L1454" s="150"/>
      <c r="M1454" s="150"/>
      <c r="N1454" s="150"/>
      <c r="O1454" s="150"/>
      <c r="P1454" s="150"/>
      <c r="Q1454" s="150"/>
      <c r="R1454" s="150"/>
      <c r="S1454" s="150"/>
      <c r="T1454" s="150"/>
      <c r="U1454" s="150"/>
      <c r="V1454" s="150"/>
      <c r="W1454" s="150"/>
      <c r="X1454" s="150"/>
      <c r="Y1454" s="150"/>
      <c r="Z1454" s="150"/>
      <c r="AA1454" s="150"/>
      <c r="AB1454" s="150"/>
      <c r="AC1454" s="150"/>
      <c r="AD1454" s="150"/>
      <c r="AE1454" s="150"/>
      <c r="AF1454" s="150"/>
      <c r="AG1454" s="150"/>
      <c r="AH1454" s="150"/>
      <c r="AI1454" s="150"/>
      <c r="AJ1454" s="150"/>
      <c r="AK1454" s="150"/>
      <c r="AL1454" s="150"/>
      <c r="AM1454" s="150"/>
      <c r="AN1454" s="150"/>
      <c r="AO1454" s="150"/>
      <c r="AP1454" s="150"/>
      <c r="AQ1454" s="150"/>
      <c r="AR1454" s="150"/>
      <c r="AS1454" s="150"/>
      <c r="AT1454" s="150"/>
      <c r="AU1454" s="150"/>
      <c r="AV1454" s="150"/>
      <c r="AW1454" s="150"/>
      <c r="AX1454" s="150"/>
      <c r="AY1454" s="150"/>
      <c r="AZ1454" s="150"/>
      <c r="BA1454" s="150"/>
      <c r="BB1454" s="150"/>
      <c r="BC1454" s="150"/>
      <c r="BD1454" s="150"/>
      <c r="BE1454" s="150"/>
      <c r="BF1454" s="150"/>
      <c r="BG1454" s="150"/>
      <c r="BH1454" s="150"/>
      <c r="BI1454" s="150"/>
      <c r="BJ1454" s="150"/>
      <c r="BK1454" s="150"/>
      <c r="BL1454" s="150"/>
      <c r="BM1454" s="150"/>
      <c r="BN1454" s="150"/>
      <c r="BO1454" s="150"/>
      <c r="BP1454" s="150"/>
      <c r="BQ1454" s="150"/>
      <c r="BR1454" s="150"/>
      <c r="BS1454" s="150"/>
      <c r="BT1454" s="150"/>
      <c r="BU1454" s="150"/>
      <c r="BV1454" s="150"/>
      <c r="BW1454" s="150"/>
      <c r="BX1454" s="150"/>
      <c r="BY1454" s="150"/>
      <c r="BZ1454" s="150"/>
      <c r="CA1454" s="150"/>
      <c r="CB1454" s="150"/>
      <c r="CC1454" s="150"/>
      <c r="CD1454" s="150"/>
      <c r="CE1454" s="150"/>
      <c r="CF1454" s="150"/>
      <c r="CG1454" s="150"/>
      <c r="CH1454" s="150"/>
      <c r="CI1454" s="150"/>
      <c r="CJ1454" s="67"/>
      <c r="CK1454" s="50" t="s">
        <v>172</v>
      </c>
    </row>
    <row r="1455" spans="3:89" s="29" customFormat="1" ht="15" customHeight="1">
      <c r="D1455" s="93"/>
      <c r="H1455" s="150"/>
      <c r="I1455" s="150"/>
      <c r="J1455" s="150"/>
      <c r="K1455" s="150"/>
      <c r="L1455" s="150"/>
      <c r="M1455" s="150"/>
      <c r="N1455" s="150"/>
      <c r="O1455" s="150"/>
      <c r="P1455" s="150"/>
      <c r="Q1455" s="150"/>
      <c r="R1455" s="150"/>
      <c r="S1455" s="150"/>
      <c r="T1455" s="150"/>
      <c r="U1455" s="150"/>
      <c r="V1455" s="150"/>
      <c r="W1455" s="150"/>
      <c r="X1455" s="150"/>
      <c r="Y1455" s="150"/>
      <c r="Z1455" s="150"/>
      <c r="AA1455" s="150"/>
      <c r="AB1455" s="150"/>
      <c r="AC1455" s="150"/>
      <c r="AD1455" s="150"/>
      <c r="AE1455" s="150"/>
      <c r="AF1455" s="150"/>
      <c r="AG1455" s="150"/>
      <c r="AH1455" s="150"/>
      <c r="AI1455" s="150"/>
      <c r="AJ1455" s="150"/>
      <c r="AK1455" s="150"/>
      <c r="AL1455" s="150"/>
      <c r="AM1455" s="150"/>
      <c r="AN1455" s="150"/>
      <c r="AO1455" s="150"/>
      <c r="AP1455" s="150"/>
      <c r="AQ1455" s="150"/>
      <c r="AR1455" s="150"/>
      <c r="AS1455" s="150"/>
      <c r="AT1455" s="150"/>
      <c r="AU1455" s="150"/>
      <c r="AV1455" s="150"/>
      <c r="AW1455" s="150"/>
      <c r="AX1455" s="150"/>
      <c r="AY1455" s="150"/>
      <c r="AZ1455" s="150"/>
      <c r="BA1455" s="150"/>
      <c r="BB1455" s="150"/>
      <c r="BC1455" s="150"/>
      <c r="BD1455" s="150"/>
      <c r="BE1455" s="150"/>
      <c r="BF1455" s="150"/>
      <c r="BG1455" s="150"/>
      <c r="BH1455" s="150"/>
      <c r="BI1455" s="150"/>
      <c r="BJ1455" s="150"/>
      <c r="BK1455" s="150"/>
      <c r="BL1455" s="150"/>
      <c r="BM1455" s="150"/>
      <c r="BN1455" s="150"/>
      <c r="BO1455" s="150"/>
      <c r="BP1455" s="150"/>
      <c r="BQ1455" s="150"/>
      <c r="BR1455" s="150"/>
      <c r="BS1455" s="150"/>
      <c r="BT1455" s="150"/>
      <c r="BU1455" s="150"/>
      <c r="BV1455" s="150"/>
      <c r="BW1455" s="150"/>
      <c r="BX1455" s="150"/>
      <c r="BY1455" s="150"/>
      <c r="BZ1455" s="150"/>
      <c r="CA1455" s="150"/>
      <c r="CB1455" s="150"/>
      <c r="CC1455" s="150"/>
      <c r="CD1455" s="150"/>
      <c r="CE1455" s="150"/>
      <c r="CF1455" s="150"/>
      <c r="CG1455" s="150"/>
      <c r="CH1455" s="150"/>
      <c r="CI1455" s="150"/>
      <c r="CJ1455" s="67"/>
      <c r="CK1455" s="50" t="s">
        <v>172</v>
      </c>
    </row>
    <row r="1456" spans="3:89" s="29" customFormat="1" ht="15" customHeight="1">
      <c r="C1456" s="110" t="s">
        <v>224</v>
      </c>
      <c r="D1456" s="18"/>
      <c r="E1456" s="18"/>
      <c r="F1456" s="157">
        <v>0</v>
      </c>
      <c r="G1456" s="154">
        <f t="shared" ref="G1456:AL1456" ca="1" si="711">IF(F17="","",IF(F1459&lt;0,0,F1459))</f>
        <v>13500000</v>
      </c>
      <c r="H1456" s="154">
        <f t="shared" ca="1" si="711"/>
        <v>13500000</v>
      </c>
      <c r="I1456" s="154">
        <f t="shared" ca="1" si="711"/>
        <v>13500000</v>
      </c>
      <c r="J1456" s="154">
        <f t="shared" ca="1" si="711"/>
        <v>13500000</v>
      </c>
      <c r="K1456" s="154">
        <f t="shared" ca="1" si="711"/>
        <v>13500000</v>
      </c>
      <c r="L1456" s="154">
        <f t="shared" ca="1" si="711"/>
        <v>13500000</v>
      </c>
      <c r="M1456" s="154">
        <f t="shared" ca="1" si="711"/>
        <v>13500000</v>
      </c>
      <c r="N1456" s="154">
        <f t="shared" ca="1" si="711"/>
        <v>13500000</v>
      </c>
      <c r="O1456" s="154">
        <f t="shared" ca="1" si="711"/>
        <v>13500000</v>
      </c>
      <c r="P1456" s="154">
        <f t="shared" ca="1" si="711"/>
        <v>13500000</v>
      </c>
      <c r="Q1456" s="154">
        <f t="shared" ca="1" si="711"/>
        <v>13500000</v>
      </c>
      <c r="R1456" s="154">
        <f t="shared" ca="1" si="711"/>
        <v>13500000</v>
      </c>
      <c r="S1456" s="154">
        <f t="shared" ca="1" si="711"/>
        <v>13500000</v>
      </c>
      <c r="T1456" s="154">
        <f t="shared" ca="1" si="711"/>
        <v>13500000</v>
      </c>
      <c r="U1456" s="154">
        <f t="shared" ca="1" si="711"/>
        <v>13500000</v>
      </c>
      <c r="V1456" s="154">
        <f t="shared" ca="1" si="711"/>
        <v>13500000</v>
      </c>
      <c r="W1456" s="154">
        <f t="shared" ca="1" si="711"/>
        <v>13500000</v>
      </c>
      <c r="X1456" s="154">
        <f t="shared" ca="1" si="711"/>
        <v>13500000</v>
      </c>
      <c r="Y1456" s="154">
        <f t="shared" ca="1" si="711"/>
        <v>13500000</v>
      </c>
      <c r="Z1456" s="154">
        <f t="shared" ca="1" si="711"/>
        <v>13500000</v>
      </c>
      <c r="AA1456" s="154">
        <f t="shared" ca="1" si="711"/>
        <v>13500000</v>
      </c>
      <c r="AB1456" s="154">
        <f t="shared" ca="1" si="711"/>
        <v>13500000</v>
      </c>
      <c r="AC1456" s="154">
        <f t="shared" ca="1" si="711"/>
        <v>13500000</v>
      </c>
      <c r="AD1456" s="154">
        <f t="shared" ca="1" si="711"/>
        <v>13500000</v>
      </c>
      <c r="AE1456" s="154">
        <f t="shared" ca="1" si="711"/>
        <v>0</v>
      </c>
      <c r="AF1456" s="154">
        <f t="shared" ca="1" si="711"/>
        <v>0</v>
      </c>
      <c r="AG1456" s="154">
        <f t="shared" ca="1" si="711"/>
        <v>0</v>
      </c>
      <c r="AH1456" s="154">
        <f t="shared" ca="1" si="711"/>
        <v>0</v>
      </c>
      <c r="AI1456" s="154">
        <f t="shared" ca="1" si="711"/>
        <v>0</v>
      </c>
      <c r="AJ1456" s="154">
        <f t="shared" ca="1" si="711"/>
        <v>0</v>
      </c>
      <c r="AK1456" s="154">
        <f t="shared" ca="1" si="711"/>
        <v>0</v>
      </c>
      <c r="AL1456" s="154">
        <f t="shared" ca="1" si="711"/>
        <v>0</v>
      </c>
      <c r="AM1456" s="154">
        <f t="shared" ref="AM1456:BR1456" ca="1" si="712">IF(AL17="","",IF(AL1459&lt;0,0,AL1459))</f>
        <v>0</v>
      </c>
      <c r="AN1456" s="154">
        <f t="shared" ca="1" si="712"/>
        <v>0</v>
      </c>
      <c r="AO1456" s="154">
        <f t="shared" ca="1" si="712"/>
        <v>0</v>
      </c>
      <c r="AP1456" s="154">
        <f t="shared" ca="1" si="712"/>
        <v>0</v>
      </c>
      <c r="AQ1456" s="154">
        <f t="shared" ca="1" si="712"/>
        <v>0</v>
      </c>
      <c r="AR1456" s="154">
        <f t="shared" ca="1" si="712"/>
        <v>0</v>
      </c>
      <c r="AS1456" s="154">
        <f t="shared" ca="1" si="712"/>
        <v>0</v>
      </c>
      <c r="AT1456" s="154">
        <f t="shared" ca="1" si="712"/>
        <v>0</v>
      </c>
      <c r="AU1456" s="154">
        <f t="shared" ca="1" si="712"/>
        <v>0</v>
      </c>
      <c r="AV1456" s="154">
        <f t="shared" ca="1" si="712"/>
        <v>0</v>
      </c>
      <c r="AW1456" s="154">
        <f t="shared" ca="1" si="712"/>
        <v>0</v>
      </c>
      <c r="AX1456" s="154">
        <f t="shared" ca="1" si="712"/>
        <v>0</v>
      </c>
      <c r="AY1456" s="154">
        <f t="shared" ca="1" si="712"/>
        <v>0</v>
      </c>
      <c r="AZ1456" s="154">
        <f t="shared" ca="1" si="712"/>
        <v>0</v>
      </c>
      <c r="BA1456" s="154">
        <f t="shared" ca="1" si="712"/>
        <v>0</v>
      </c>
      <c r="BB1456" s="154">
        <f t="shared" ca="1" si="712"/>
        <v>0</v>
      </c>
      <c r="BC1456" s="154">
        <f t="shared" ca="1" si="712"/>
        <v>0</v>
      </c>
      <c r="BD1456" s="154">
        <f t="shared" ca="1" si="712"/>
        <v>0</v>
      </c>
      <c r="BE1456" s="154">
        <f t="shared" ca="1" si="712"/>
        <v>0</v>
      </c>
      <c r="BF1456" s="154">
        <f t="shared" ca="1" si="712"/>
        <v>0</v>
      </c>
      <c r="BG1456" s="154">
        <f t="shared" ca="1" si="712"/>
        <v>0</v>
      </c>
      <c r="BH1456" s="154">
        <f t="shared" ca="1" si="712"/>
        <v>0</v>
      </c>
      <c r="BI1456" s="154">
        <f t="shared" ca="1" si="712"/>
        <v>0</v>
      </c>
      <c r="BJ1456" s="154">
        <f t="shared" ca="1" si="712"/>
        <v>0</v>
      </c>
      <c r="BK1456" s="154">
        <f t="shared" ca="1" si="712"/>
        <v>0</v>
      </c>
      <c r="BL1456" s="154">
        <f t="shared" ca="1" si="712"/>
        <v>0</v>
      </c>
      <c r="BM1456" s="154">
        <f t="shared" ca="1" si="712"/>
        <v>0</v>
      </c>
      <c r="BN1456" s="154">
        <f t="shared" ca="1" si="712"/>
        <v>0</v>
      </c>
      <c r="BO1456" s="154">
        <f t="shared" ca="1" si="712"/>
        <v>0</v>
      </c>
      <c r="BP1456" s="154" t="str">
        <f t="shared" si="712"/>
        <v/>
      </c>
      <c r="BQ1456" s="154" t="str">
        <f t="shared" si="712"/>
        <v/>
      </c>
      <c r="BR1456" s="154" t="str">
        <f t="shared" si="712"/>
        <v/>
      </c>
      <c r="BS1456" s="154" t="str">
        <f t="shared" ref="BS1456:CI1456" si="713">IF(BR17="","",IF(BR1459&lt;0,0,BR1459))</f>
        <v/>
      </c>
      <c r="BT1456" s="154" t="str">
        <f t="shared" si="713"/>
        <v/>
      </c>
      <c r="BU1456" s="154" t="str">
        <f t="shared" si="713"/>
        <v/>
      </c>
      <c r="BV1456" s="154" t="str">
        <f t="shared" si="713"/>
        <v/>
      </c>
      <c r="BW1456" s="154" t="str">
        <f t="shared" si="713"/>
        <v/>
      </c>
      <c r="BX1456" s="154" t="str">
        <f t="shared" si="713"/>
        <v/>
      </c>
      <c r="BY1456" s="154" t="str">
        <f t="shared" si="713"/>
        <v/>
      </c>
      <c r="BZ1456" s="154" t="str">
        <f t="shared" si="713"/>
        <v/>
      </c>
      <c r="CA1456" s="154" t="str">
        <f t="shared" si="713"/>
        <v/>
      </c>
      <c r="CB1456" s="154" t="str">
        <f t="shared" si="713"/>
        <v/>
      </c>
      <c r="CC1456" s="154" t="str">
        <f t="shared" si="713"/>
        <v/>
      </c>
      <c r="CD1456" s="154" t="str">
        <f t="shared" si="713"/>
        <v/>
      </c>
      <c r="CE1456" s="154" t="str">
        <f t="shared" si="713"/>
        <v/>
      </c>
      <c r="CF1456" s="154" t="str">
        <f t="shared" si="713"/>
        <v/>
      </c>
      <c r="CG1456" s="154" t="str">
        <f t="shared" si="713"/>
        <v/>
      </c>
      <c r="CH1456" s="154" t="str">
        <f t="shared" si="713"/>
        <v/>
      </c>
      <c r="CI1456" s="154" t="str">
        <f t="shared" si="713"/>
        <v/>
      </c>
      <c r="CJ1456" s="153"/>
      <c r="CK1456" s="50" t="s">
        <v>172</v>
      </c>
    </row>
    <row r="1457" spans="3:89" s="29" customFormat="1" ht="15" customHeight="1">
      <c r="C1457" s="67" t="s">
        <v>541</v>
      </c>
      <c r="D1457" s="67"/>
      <c r="E1457" s="67"/>
      <c r="F1457" s="154">
        <f t="shared" ref="F1457:AK1457" ca="1" si="714">IF(F17="","",MIN($D$1454-F1456,F1254))</f>
        <v>13500000</v>
      </c>
      <c r="G1457" s="154">
        <f t="shared" ca="1" si="714"/>
        <v>0</v>
      </c>
      <c r="H1457" s="154">
        <f t="shared" ca="1" si="714"/>
        <v>0</v>
      </c>
      <c r="I1457" s="154">
        <f t="shared" ca="1" si="714"/>
        <v>0</v>
      </c>
      <c r="J1457" s="154">
        <f t="shared" ca="1" si="714"/>
        <v>0</v>
      </c>
      <c r="K1457" s="154">
        <f t="shared" ca="1" si="714"/>
        <v>0</v>
      </c>
      <c r="L1457" s="154">
        <f t="shared" ca="1" si="714"/>
        <v>0</v>
      </c>
      <c r="M1457" s="154">
        <f t="shared" ca="1" si="714"/>
        <v>0</v>
      </c>
      <c r="N1457" s="154">
        <f t="shared" ca="1" si="714"/>
        <v>0</v>
      </c>
      <c r="O1457" s="154">
        <f t="shared" ca="1" si="714"/>
        <v>0</v>
      </c>
      <c r="P1457" s="154">
        <f t="shared" ca="1" si="714"/>
        <v>0</v>
      </c>
      <c r="Q1457" s="154">
        <f t="shared" ca="1" si="714"/>
        <v>0</v>
      </c>
      <c r="R1457" s="154">
        <f t="shared" ca="1" si="714"/>
        <v>0</v>
      </c>
      <c r="S1457" s="154">
        <f t="shared" ca="1" si="714"/>
        <v>0</v>
      </c>
      <c r="T1457" s="154">
        <f t="shared" ca="1" si="714"/>
        <v>0</v>
      </c>
      <c r="U1457" s="154">
        <f t="shared" ca="1" si="714"/>
        <v>0</v>
      </c>
      <c r="V1457" s="154">
        <f t="shared" ca="1" si="714"/>
        <v>0</v>
      </c>
      <c r="W1457" s="154">
        <f t="shared" ca="1" si="714"/>
        <v>0</v>
      </c>
      <c r="X1457" s="154">
        <f t="shared" ca="1" si="714"/>
        <v>0</v>
      </c>
      <c r="Y1457" s="154">
        <f t="shared" ca="1" si="714"/>
        <v>0</v>
      </c>
      <c r="Z1457" s="154">
        <f t="shared" ca="1" si="714"/>
        <v>0</v>
      </c>
      <c r="AA1457" s="154">
        <f t="shared" ca="1" si="714"/>
        <v>0</v>
      </c>
      <c r="AB1457" s="154">
        <f t="shared" ca="1" si="714"/>
        <v>0</v>
      </c>
      <c r="AC1457" s="154">
        <f t="shared" ca="1" si="714"/>
        <v>0</v>
      </c>
      <c r="AD1457" s="154">
        <f t="shared" ca="1" si="714"/>
        <v>0</v>
      </c>
      <c r="AE1457" s="154">
        <f t="shared" ca="1" si="714"/>
        <v>0</v>
      </c>
      <c r="AF1457" s="154">
        <f t="shared" ca="1" si="714"/>
        <v>0</v>
      </c>
      <c r="AG1457" s="154">
        <f t="shared" ca="1" si="714"/>
        <v>0</v>
      </c>
      <c r="AH1457" s="154">
        <f t="shared" ca="1" si="714"/>
        <v>0</v>
      </c>
      <c r="AI1457" s="154">
        <f t="shared" ca="1" si="714"/>
        <v>0</v>
      </c>
      <c r="AJ1457" s="154">
        <f t="shared" ca="1" si="714"/>
        <v>0</v>
      </c>
      <c r="AK1457" s="154">
        <f t="shared" ca="1" si="714"/>
        <v>0</v>
      </c>
      <c r="AL1457" s="154">
        <f t="shared" ref="AL1457:BQ1457" ca="1" si="715">IF(AL17="","",MIN($D$1454-AL1456,AL1254))</f>
        <v>0</v>
      </c>
      <c r="AM1457" s="154">
        <f t="shared" ca="1" si="715"/>
        <v>0</v>
      </c>
      <c r="AN1457" s="154">
        <f t="shared" ca="1" si="715"/>
        <v>0</v>
      </c>
      <c r="AO1457" s="154">
        <f t="shared" ca="1" si="715"/>
        <v>0</v>
      </c>
      <c r="AP1457" s="154">
        <f t="shared" ca="1" si="715"/>
        <v>0</v>
      </c>
      <c r="AQ1457" s="154">
        <f t="shared" ca="1" si="715"/>
        <v>0</v>
      </c>
      <c r="AR1457" s="154">
        <f t="shared" ca="1" si="715"/>
        <v>0</v>
      </c>
      <c r="AS1457" s="154">
        <f t="shared" ca="1" si="715"/>
        <v>0</v>
      </c>
      <c r="AT1457" s="154">
        <f t="shared" ca="1" si="715"/>
        <v>0</v>
      </c>
      <c r="AU1457" s="154">
        <f t="shared" ca="1" si="715"/>
        <v>0</v>
      </c>
      <c r="AV1457" s="154">
        <f t="shared" ca="1" si="715"/>
        <v>0</v>
      </c>
      <c r="AW1457" s="154">
        <f t="shared" ca="1" si="715"/>
        <v>0</v>
      </c>
      <c r="AX1457" s="154">
        <f t="shared" ca="1" si="715"/>
        <v>0</v>
      </c>
      <c r="AY1457" s="154">
        <f t="shared" ca="1" si="715"/>
        <v>0</v>
      </c>
      <c r="AZ1457" s="154">
        <f t="shared" ca="1" si="715"/>
        <v>0</v>
      </c>
      <c r="BA1457" s="154">
        <f t="shared" ca="1" si="715"/>
        <v>0</v>
      </c>
      <c r="BB1457" s="154">
        <f t="shared" ca="1" si="715"/>
        <v>0</v>
      </c>
      <c r="BC1457" s="154">
        <f t="shared" ca="1" si="715"/>
        <v>0</v>
      </c>
      <c r="BD1457" s="154">
        <f t="shared" ca="1" si="715"/>
        <v>0</v>
      </c>
      <c r="BE1457" s="154">
        <f t="shared" ca="1" si="715"/>
        <v>0</v>
      </c>
      <c r="BF1457" s="154">
        <f t="shared" ca="1" si="715"/>
        <v>0</v>
      </c>
      <c r="BG1457" s="154">
        <f t="shared" ca="1" si="715"/>
        <v>0</v>
      </c>
      <c r="BH1457" s="154">
        <f t="shared" ca="1" si="715"/>
        <v>0</v>
      </c>
      <c r="BI1457" s="154">
        <f t="shared" ca="1" si="715"/>
        <v>0</v>
      </c>
      <c r="BJ1457" s="154">
        <f t="shared" ca="1" si="715"/>
        <v>0</v>
      </c>
      <c r="BK1457" s="154">
        <f t="shared" ca="1" si="715"/>
        <v>0</v>
      </c>
      <c r="BL1457" s="154">
        <f t="shared" ca="1" si="715"/>
        <v>0</v>
      </c>
      <c r="BM1457" s="154">
        <f t="shared" ca="1" si="715"/>
        <v>0</v>
      </c>
      <c r="BN1457" s="154">
        <f t="shared" ca="1" si="715"/>
        <v>0</v>
      </c>
      <c r="BO1457" s="154" t="str">
        <f t="shared" si="715"/>
        <v/>
      </c>
      <c r="BP1457" s="154" t="str">
        <f t="shared" si="715"/>
        <v/>
      </c>
      <c r="BQ1457" s="154" t="str">
        <f t="shared" si="715"/>
        <v/>
      </c>
      <c r="BR1457" s="154" t="str">
        <f t="shared" ref="BR1457:CI1457" si="716">IF(BR17="","",MIN($D$1454-BR1456,BR1254))</f>
        <v/>
      </c>
      <c r="BS1457" s="154" t="str">
        <f t="shared" si="716"/>
        <v/>
      </c>
      <c r="BT1457" s="154" t="str">
        <f t="shared" si="716"/>
        <v/>
      </c>
      <c r="BU1457" s="154" t="str">
        <f t="shared" si="716"/>
        <v/>
      </c>
      <c r="BV1457" s="154" t="str">
        <f t="shared" si="716"/>
        <v/>
      </c>
      <c r="BW1457" s="154" t="str">
        <f t="shared" si="716"/>
        <v/>
      </c>
      <c r="BX1457" s="154" t="str">
        <f t="shared" si="716"/>
        <v/>
      </c>
      <c r="BY1457" s="154" t="str">
        <f t="shared" si="716"/>
        <v/>
      </c>
      <c r="BZ1457" s="154" t="str">
        <f t="shared" si="716"/>
        <v/>
      </c>
      <c r="CA1457" s="154" t="str">
        <f t="shared" si="716"/>
        <v/>
      </c>
      <c r="CB1457" s="154" t="str">
        <f t="shared" si="716"/>
        <v/>
      </c>
      <c r="CC1457" s="154" t="str">
        <f t="shared" si="716"/>
        <v/>
      </c>
      <c r="CD1457" s="154" t="str">
        <f t="shared" si="716"/>
        <v/>
      </c>
      <c r="CE1457" s="154" t="str">
        <f t="shared" si="716"/>
        <v/>
      </c>
      <c r="CF1457" s="154" t="str">
        <f t="shared" si="716"/>
        <v/>
      </c>
      <c r="CG1457" s="154" t="str">
        <f t="shared" si="716"/>
        <v/>
      </c>
      <c r="CH1457" s="154" t="str">
        <f t="shared" si="716"/>
        <v/>
      </c>
      <c r="CI1457" s="154" t="str">
        <f t="shared" si="716"/>
        <v/>
      </c>
      <c r="CJ1457" s="55">
        <f ca="1">SUM(F1457:CI1457)</f>
        <v>13500000</v>
      </c>
      <c r="CK1457" s="50" t="s">
        <v>172</v>
      </c>
    </row>
    <row r="1458" spans="3:89" s="29" customFormat="1" ht="15" customHeight="1">
      <c r="C1458" s="61" t="s">
        <v>542</v>
      </c>
      <c r="D1458" s="61"/>
      <c r="E1458" s="61"/>
      <c r="F1458" s="156">
        <f t="shared" ref="F1458:AK1458" ca="1" si="717">IF(F17="","",F1446)</f>
        <v>0</v>
      </c>
      <c r="G1458" s="156">
        <f t="shared" ca="1" si="717"/>
        <v>0</v>
      </c>
      <c r="H1458" s="156">
        <f t="shared" ca="1" si="717"/>
        <v>0</v>
      </c>
      <c r="I1458" s="156">
        <f t="shared" ca="1" si="717"/>
        <v>0</v>
      </c>
      <c r="J1458" s="156">
        <f t="shared" ca="1" si="717"/>
        <v>0</v>
      </c>
      <c r="K1458" s="156">
        <f t="shared" ca="1" si="717"/>
        <v>0</v>
      </c>
      <c r="L1458" s="156">
        <f t="shared" ca="1" si="717"/>
        <v>0</v>
      </c>
      <c r="M1458" s="156">
        <f t="shared" ca="1" si="717"/>
        <v>0</v>
      </c>
      <c r="N1458" s="156">
        <f t="shared" ca="1" si="717"/>
        <v>0</v>
      </c>
      <c r="O1458" s="156">
        <f t="shared" ca="1" si="717"/>
        <v>0</v>
      </c>
      <c r="P1458" s="156">
        <f t="shared" ca="1" si="717"/>
        <v>0</v>
      </c>
      <c r="Q1458" s="156">
        <f t="shared" ca="1" si="717"/>
        <v>0</v>
      </c>
      <c r="R1458" s="156">
        <f t="shared" ca="1" si="717"/>
        <v>0</v>
      </c>
      <c r="S1458" s="156">
        <f t="shared" ca="1" si="717"/>
        <v>0</v>
      </c>
      <c r="T1458" s="156">
        <f t="shared" ca="1" si="717"/>
        <v>0</v>
      </c>
      <c r="U1458" s="156">
        <f t="shared" ca="1" si="717"/>
        <v>0</v>
      </c>
      <c r="V1458" s="156">
        <f t="shared" ca="1" si="717"/>
        <v>0</v>
      </c>
      <c r="W1458" s="156">
        <f t="shared" ca="1" si="717"/>
        <v>0</v>
      </c>
      <c r="X1458" s="156">
        <f t="shared" ca="1" si="717"/>
        <v>0</v>
      </c>
      <c r="Y1458" s="156">
        <f t="shared" ca="1" si="717"/>
        <v>0</v>
      </c>
      <c r="Z1458" s="156">
        <f t="shared" ca="1" si="717"/>
        <v>0</v>
      </c>
      <c r="AA1458" s="156">
        <f t="shared" ca="1" si="717"/>
        <v>0</v>
      </c>
      <c r="AB1458" s="156">
        <f t="shared" ca="1" si="717"/>
        <v>0</v>
      </c>
      <c r="AC1458" s="156">
        <f t="shared" ca="1" si="717"/>
        <v>0</v>
      </c>
      <c r="AD1458" s="156">
        <f t="shared" ca="1" si="717"/>
        <v>29292922.580766365</v>
      </c>
      <c r="AE1458" s="156">
        <f t="shared" ca="1" si="717"/>
        <v>0</v>
      </c>
      <c r="AF1458" s="156">
        <f t="shared" ca="1" si="717"/>
        <v>0</v>
      </c>
      <c r="AG1458" s="156">
        <f t="shared" ca="1" si="717"/>
        <v>0</v>
      </c>
      <c r="AH1458" s="156">
        <f t="shared" ca="1" si="717"/>
        <v>0</v>
      </c>
      <c r="AI1458" s="156">
        <f t="shared" ca="1" si="717"/>
        <v>0</v>
      </c>
      <c r="AJ1458" s="156">
        <f t="shared" ca="1" si="717"/>
        <v>0</v>
      </c>
      <c r="AK1458" s="156">
        <f t="shared" ca="1" si="717"/>
        <v>0</v>
      </c>
      <c r="AL1458" s="156">
        <f t="shared" ref="AL1458:BQ1458" ca="1" si="718">IF(AL17="","",AL1446)</f>
        <v>0</v>
      </c>
      <c r="AM1458" s="156">
        <f t="shared" ca="1" si="718"/>
        <v>0</v>
      </c>
      <c r="AN1458" s="156">
        <f t="shared" ca="1" si="718"/>
        <v>0</v>
      </c>
      <c r="AO1458" s="156">
        <f t="shared" ca="1" si="718"/>
        <v>0</v>
      </c>
      <c r="AP1458" s="156">
        <f t="shared" ca="1" si="718"/>
        <v>0</v>
      </c>
      <c r="AQ1458" s="156">
        <f t="shared" ca="1" si="718"/>
        <v>0</v>
      </c>
      <c r="AR1458" s="156">
        <f t="shared" ca="1" si="718"/>
        <v>0</v>
      </c>
      <c r="AS1458" s="156">
        <f t="shared" ca="1" si="718"/>
        <v>0</v>
      </c>
      <c r="AT1458" s="156">
        <f t="shared" ca="1" si="718"/>
        <v>0</v>
      </c>
      <c r="AU1458" s="156">
        <f t="shared" ca="1" si="718"/>
        <v>0</v>
      </c>
      <c r="AV1458" s="156">
        <f t="shared" ca="1" si="718"/>
        <v>0</v>
      </c>
      <c r="AW1458" s="156">
        <f t="shared" ca="1" si="718"/>
        <v>0</v>
      </c>
      <c r="AX1458" s="156">
        <f t="shared" ca="1" si="718"/>
        <v>0</v>
      </c>
      <c r="AY1458" s="156">
        <f t="shared" ca="1" si="718"/>
        <v>0</v>
      </c>
      <c r="AZ1458" s="156">
        <f t="shared" ca="1" si="718"/>
        <v>0</v>
      </c>
      <c r="BA1458" s="156">
        <f t="shared" ca="1" si="718"/>
        <v>0</v>
      </c>
      <c r="BB1458" s="156">
        <f t="shared" ca="1" si="718"/>
        <v>0</v>
      </c>
      <c r="BC1458" s="156">
        <f t="shared" ca="1" si="718"/>
        <v>0</v>
      </c>
      <c r="BD1458" s="156">
        <f t="shared" ca="1" si="718"/>
        <v>0</v>
      </c>
      <c r="BE1458" s="156">
        <f t="shared" ca="1" si="718"/>
        <v>0</v>
      </c>
      <c r="BF1458" s="156">
        <f t="shared" ca="1" si="718"/>
        <v>0</v>
      </c>
      <c r="BG1458" s="156">
        <f t="shared" ca="1" si="718"/>
        <v>0</v>
      </c>
      <c r="BH1458" s="156">
        <f t="shared" ca="1" si="718"/>
        <v>0</v>
      </c>
      <c r="BI1458" s="156">
        <f t="shared" ca="1" si="718"/>
        <v>0</v>
      </c>
      <c r="BJ1458" s="156">
        <f t="shared" ca="1" si="718"/>
        <v>0</v>
      </c>
      <c r="BK1458" s="156">
        <f t="shared" ca="1" si="718"/>
        <v>0</v>
      </c>
      <c r="BL1458" s="156">
        <f t="shared" ca="1" si="718"/>
        <v>0</v>
      </c>
      <c r="BM1458" s="156">
        <f t="shared" ca="1" si="718"/>
        <v>0</v>
      </c>
      <c r="BN1458" s="156">
        <f t="shared" ca="1" si="718"/>
        <v>1987326.9845142851</v>
      </c>
      <c r="BO1458" s="156" t="str">
        <f t="shared" si="718"/>
        <v/>
      </c>
      <c r="BP1458" s="156" t="str">
        <f t="shared" si="718"/>
        <v/>
      </c>
      <c r="BQ1458" s="156" t="str">
        <f t="shared" si="718"/>
        <v/>
      </c>
      <c r="BR1458" s="156" t="str">
        <f t="shared" ref="BR1458:CI1458" si="719">IF(BR17="","",BR1446)</f>
        <v/>
      </c>
      <c r="BS1458" s="156" t="str">
        <f t="shared" si="719"/>
        <v/>
      </c>
      <c r="BT1458" s="156" t="str">
        <f t="shared" si="719"/>
        <v/>
      </c>
      <c r="BU1458" s="156" t="str">
        <f t="shared" si="719"/>
        <v/>
      </c>
      <c r="BV1458" s="156" t="str">
        <f t="shared" si="719"/>
        <v/>
      </c>
      <c r="BW1458" s="156" t="str">
        <f t="shared" si="719"/>
        <v/>
      </c>
      <c r="BX1458" s="156" t="str">
        <f t="shared" si="719"/>
        <v/>
      </c>
      <c r="BY1458" s="156" t="str">
        <f t="shared" si="719"/>
        <v/>
      </c>
      <c r="BZ1458" s="156" t="str">
        <f t="shared" si="719"/>
        <v/>
      </c>
      <c r="CA1458" s="156" t="str">
        <f t="shared" si="719"/>
        <v/>
      </c>
      <c r="CB1458" s="156" t="str">
        <f t="shared" si="719"/>
        <v/>
      </c>
      <c r="CC1458" s="156" t="str">
        <f t="shared" si="719"/>
        <v/>
      </c>
      <c r="CD1458" s="156" t="str">
        <f t="shared" si="719"/>
        <v/>
      </c>
      <c r="CE1458" s="156" t="str">
        <f t="shared" si="719"/>
        <v/>
      </c>
      <c r="CF1458" s="156" t="str">
        <f t="shared" si="719"/>
        <v/>
      </c>
      <c r="CG1458" s="156" t="str">
        <f t="shared" si="719"/>
        <v/>
      </c>
      <c r="CH1458" s="156" t="str">
        <f t="shared" si="719"/>
        <v/>
      </c>
      <c r="CI1458" s="156" t="str">
        <f t="shared" si="719"/>
        <v/>
      </c>
      <c r="CJ1458" s="60">
        <f ca="1">SUM(F1458:CI1458)</f>
        <v>31280249.56528065</v>
      </c>
      <c r="CK1458" s="50" t="s">
        <v>172</v>
      </c>
    </row>
    <row r="1459" spans="3:89" s="29" customFormat="1" ht="15" customHeight="1">
      <c r="C1459" s="29" t="s">
        <v>223</v>
      </c>
      <c r="D1459" s="155"/>
      <c r="E1459" s="155"/>
      <c r="F1459" s="154">
        <f t="shared" ref="F1459:AK1459" ca="1" si="720">IF(F17="","",SUM(F1456:F1457)-F1458)</f>
        <v>13500000</v>
      </c>
      <c r="G1459" s="154">
        <f t="shared" ca="1" si="720"/>
        <v>13500000</v>
      </c>
      <c r="H1459" s="154">
        <f t="shared" ca="1" si="720"/>
        <v>13500000</v>
      </c>
      <c r="I1459" s="154">
        <f t="shared" ca="1" si="720"/>
        <v>13500000</v>
      </c>
      <c r="J1459" s="154">
        <f t="shared" ca="1" si="720"/>
        <v>13500000</v>
      </c>
      <c r="K1459" s="154">
        <f t="shared" ca="1" si="720"/>
        <v>13500000</v>
      </c>
      <c r="L1459" s="154">
        <f t="shared" ca="1" si="720"/>
        <v>13500000</v>
      </c>
      <c r="M1459" s="154">
        <f t="shared" ca="1" si="720"/>
        <v>13500000</v>
      </c>
      <c r="N1459" s="154">
        <f t="shared" ca="1" si="720"/>
        <v>13500000</v>
      </c>
      <c r="O1459" s="154">
        <f t="shared" ca="1" si="720"/>
        <v>13500000</v>
      </c>
      <c r="P1459" s="154">
        <f t="shared" ca="1" si="720"/>
        <v>13500000</v>
      </c>
      <c r="Q1459" s="154">
        <f t="shared" ca="1" si="720"/>
        <v>13500000</v>
      </c>
      <c r="R1459" s="154">
        <f t="shared" ca="1" si="720"/>
        <v>13500000</v>
      </c>
      <c r="S1459" s="154">
        <f t="shared" ca="1" si="720"/>
        <v>13500000</v>
      </c>
      <c r="T1459" s="154">
        <f t="shared" ca="1" si="720"/>
        <v>13500000</v>
      </c>
      <c r="U1459" s="154">
        <f t="shared" ca="1" si="720"/>
        <v>13500000</v>
      </c>
      <c r="V1459" s="154">
        <f t="shared" ca="1" si="720"/>
        <v>13500000</v>
      </c>
      <c r="W1459" s="154">
        <f t="shared" ca="1" si="720"/>
        <v>13500000</v>
      </c>
      <c r="X1459" s="154">
        <f t="shared" ca="1" si="720"/>
        <v>13500000</v>
      </c>
      <c r="Y1459" s="154">
        <f t="shared" ca="1" si="720"/>
        <v>13500000</v>
      </c>
      <c r="Z1459" s="154">
        <f t="shared" ca="1" si="720"/>
        <v>13500000</v>
      </c>
      <c r="AA1459" s="154">
        <f t="shared" ca="1" si="720"/>
        <v>13500000</v>
      </c>
      <c r="AB1459" s="154">
        <f t="shared" ca="1" si="720"/>
        <v>13500000</v>
      </c>
      <c r="AC1459" s="154">
        <f t="shared" ca="1" si="720"/>
        <v>13500000</v>
      </c>
      <c r="AD1459" s="154">
        <f t="shared" ca="1" si="720"/>
        <v>-15792922.580766365</v>
      </c>
      <c r="AE1459" s="154">
        <f t="shared" ca="1" si="720"/>
        <v>0</v>
      </c>
      <c r="AF1459" s="154">
        <f t="shared" ca="1" si="720"/>
        <v>0</v>
      </c>
      <c r="AG1459" s="154">
        <f t="shared" ca="1" si="720"/>
        <v>0</v>
      </c>
      <c r="AH1459" s="154">
        <f t="shared" ca="1" si="720"/>
        <v>0</v>
      </c>
      <c r="AI1459" s="154">
        <f t="shared" ca="1" si="720"/>
        <v>0</v>
      </c>
      <c r="AJ1459" s="154">
        <f t="shared" ca="1" si="720"/>
        <v>0</v>
      </c>
      <c r="AK1459" s="154">
        <f t="shared" ca="1" si="720"/>
        <v>0</v>
      </c>
      <c r="AL1459" s="154">
        <f t="shared" ref="AL1459:BQ1459" ca="1" si="721">IF(AL17="","",SUM(AL1456:AL1457)-AL1458)</f>
        <v>0</v>
      </c>
      <c r="AM1459" s="154">
        <f t="shared" ca="1" si="721"/>
        <v>0</v>
      </c>
      <c r="AN1459" s="154">
        <f t="shared" ca="1" si="721"/>
        <v>0</v>
      </c>
      <c r="AO1459" s="154">
        <f t="shared" ca="1" si="721"/>
        <v>0</v>
      </c>
      <c r="AP1459" s="154">
        <f t="shared" ca="1" si="721"/>
        <v>0</v>
      </c>
      <c r="AQ1459" s="154">
        <f t="shared" ca="1" si="721"/>
        <v>0</v>
      </c>
      <c r="AR1459" s="154">
        <f t="shared" ca="1" si="721"/>
        <v>0</v>
      </c>
      <c r="AS1459" s="154">
        <f t="shared" ca="1" si="721"/>
        <v>0</v>
      </c>
      <c r="AT1459" s="154">
        <f t="shared" ca="1" si="721"/>
        <v>0</v>
      </c>
      <c r="AU1459" s="154">
        <f t="shared" ca="1" si="721"/>
        <v>0</v>
      </c>
      <c r="AV1459" s="154">
        <f t="shared" ca="1" si="721"/>
        <v>0</v>
      </c>
      <c r="AW1459" s="154">
        <f t="shared" ca="1" si="721"/>
        <v>0</v>
      </c>
      <c r="AX1459" s="154">
        <f t="shared" ca="1" si="721"/>
        <v>0</v>
      </c>
      <c r="AY1459" s="154">
        <f t="shared" ca="1" si="721"/>
        <v>0</v>
      </c>
      <c r="AZ1459" s="154">
        <f t="shared" ca="1" si="721"/>
        <v>0</v>
      </c>
      <c r="BA1459" s="154">
        <f t="shared" ca="1" si="721"/>
        <v>0</v>
      </c>
      <c r="BB1459" s="154">
        <f t="shared" ca="1" si="721"/>
        <v>0</v>
      </c>
      <c r="BC1459" s="154">
        <f t="shared" ca="1" si="721"/>
        <v>0</v>
      </c>
      <c r="BD1459" s="154">
        <f t="shared" ca="1" si="721"/>
        <v>0</v>
      </c>
      <c r="BE1459" s="154">
        <f t="shared" ca="1" si="721"/>
        <v>0</v>
      </c>
      <c r="BF1459" s="154">
        <f t="shared" ca="1" si="721"/>
        <v>0</v>
      </c>
      <c r="BG1459" s="154">
        <f t="shared" ca="1" si="721"/>
        <v>0</v>
      </c>
      <c r="BH1459" s="154">
        <f t="shared" ca="1" si="721"/>
        <v>0</v>
      </c>
      <c r="BI1459" s="154">
        <f t="shared" ca="1" si="721"/>
        <v>0</v>
      </c>
      <c r="BJ1459" s="154">
        <f t="shared" ca="1" si="721"/>
        <v>0</v>
      </c>
      <c r="BK1459" s="154">
        <f t="shared" ca="1" si="721"/>
        <v>0</v>
      </c>
      <c r="BL1459" s="154">
        <f t="shared" ca="1" si="721"/>
        <v>0</v>
      </c>
      <c r="BM1459" s="154">
        <f t="shared" ca="1" si="721"/>
        <v>0</v>
      </c>
      <c r="BN1459" s="154">
        <f t="shared" ca="1" si="721"/>
        <v>-1987326.9845142851</v>
      </c>
      <c r="BO1459" s="154" t="str">
        <f t="shared" si="721"/>
        <v/>
      </c>
      <c r="BP1459" s="154" t="str">
        <f t="shared" si="721"/>
        <v/>
      </c>
      <c r="BQ1459" s="154" t="str">
        <f t="shared" si="721"/>
        <v/>
      </c>
      <c r="BR1459" s="154" t="str">
        <f t="shared" ref="BR1459:CI1459" si="722">IF(BR17="","",SUM(BR1456:BR1457)-BR1458)</f>
        <v/>
      </c>
      <c r="BS1459" s="154" t="str">
        <f t="shared" si="722"/>
        <v/>
      </c>
      <c r="BT1459" s="154" t="str">
        <f t="shared" si="722"/>
        <v/>
      </c>
      <c r="BU1459" s="154" t="str">
        <f t="shared" si="722"/>
        <v/>
      </c>
      <c r="BV1459" s="154" t="str">
        <f t="shared" si="722"/>
        <v/>
      </c>
      <c r="BW1459" s="154" t="str">
        <f t="shared" si="722"/>
        <v/>
      </c>
      <c r="BX1459" s="154" t="str">
        <f t="shared" si="722"/>
        <v/>
      </c>
      <c r="BY1459" s="154" t="str">
        <f t="shared" si="722"/>
        <v/>
      </c>
      <c r="BZ1459" s="154" t="str">
        <f t="shared" si="722"/>
        <v/>
      </c>
      <c r="CA1459" s="154" t="str">
        <f t="shared" si="722"/>
        <v/>
      </c>
      <c r="CB1459" s="154" t="str">
        <f t="shared" si="722"/>
        <v/>
      </c>
      <c r="CC1459" s="154" t="str">
        <f t="shared" si="722"/>
        <v/>
      </c>
      <c r="CD1459" s="154" t="str">
        <f t="shared" si="722"/>
        <v/>
      </c>
      <c r="CE1459" s="154" t="str">
        <f t="shared" si="722"/>
        <v/>
      </c>
      <c r="CF1459" s="154" t="str">
        <f t="shared" si="722"/>
        <v/>
      </c>
      <c r="CG1459" s="154" t="str">
        <f t="shared" si="722"/>
        <v/>
      </c>
      <c r="CH1459" s="154" t="str">
        <f t="shared" si="722"/>
        <v/>
      </c>
      <c r="CI1459" s="154" t="str">
        <f t="shared" si="722"/>
        <v/>
      </c>
      <c r="CJ1459" s="153"/>
      <c r="CK1459" s="50" t="s">
        <v>172</v>
      </c>
    </row>
    <row r="1460" spans="3:89" s="29" customFormat="1" ht="15" customHeight="1">
      <c r="C1460" s="152"/>
      <c r="D1460" s="151"/>
      <c r="E1460" s="151"/>
      <c r="F1460" s="150"/>
      <c r="G1460" s="150"/>
      <c r="H1460" s="150"/>
      <c r="I1460" s="150"/>
      <c r="J1460" s="150"/>
      <c r="K1460" s="150"/>
      <c r="L1460" s="150"/>
      <c r="M1460" s="150"/>
      <c r="N1460" s="150"/>
      <c r="O1460" s="150"/>
      <c r="P1460" s="150"/>
      <c r="Q1460" s="150"/>
      <c r="R1460" s="150"/>
      <c r="S1460" s="150"/>
      <c r="T1460" s="150"/>
      <c r="U1460" s="150"/>
      <c r="V1460" s="150"/>
      <c r="W1460" s="150"/>
      <c r="X1460" s="150"/>
      <c r="Y1460" s="150"/>
      <c r="Z1460" s="150"/>
      <c r="AA1460" s="150"/>
      <c r="AB1460" s="150"/>
      <c r="AC1460" s="150"/>
      <c r="AD1460" s="150"/>
      <c r="AE1460" s="150"/>
      <c r="AF1460" s="150"/>
      <c r="AG1460" s="150"/>
      <c r="AH1460" s="150"/>
      <c r="AI1460" s="150"/>
      <c r="AJ1460" s="150"/>
      <c r="AK1460" s="150"/>
      <c r="AL1460" s="150"/>
      <c r="AM1460" s="150"/>
      <c r="AN1460" s="150"/>
      <c r="AO1460" s="150"/>
      <c r="AP1460" s="150"/>
      <c r="AQ1460" s="150"/>
      <c r="AR1460" s="150"/>
      <c r="AS1460" s="150"/>
      <c r="AT1460" s="150"/>
      <c r="AU1460" s="150"/>
      <c r="AV1460" s="150"/>
      <c r="AW1460" s="150"/>
      <c r="AX1460" s="150"/>
      <c r="AY1460" s="150"/>
      <c r="AZ1460" s="150"/>
      <c r="BA1460" s="150"/>
      <c r="BB1460" s="150"/>
      <c r="BC1460" s="150"/>
      <c r="BD1460" s="150"/>
      <c r="BE1460" s="150"/>
      <c r="BF1460" s="150"/>
      <c r="BG1460" s="150"/>
      <c r="BH1460" s="150"/>
      <c r="BI1460" s="150"/>
      <c r="BJ1460" s="150"/>
      <c r="BK1460" s="150"/>
      <c r="BL1460" s="150"/>
      <c r="BM1460" s="150"/>
      <c r="BN1460" s="150"/>
      <c r="BO1460" s="150"/>
      <c r="BP1460" s="150"/>
      <c r="BQ1460" s="150"/>
      <c r="BR1460" s="150"/>
      <c r="BS1460" s="150"/>
      <c r="BT1460" s="150"/>
      <c r="BU1460" s="150"/>
      <c r="BV1460" s="150"/>
      <c r="BW1460" s="150"/>
      <c r="BX1460" s="150"/>
      <c r="BY1460" s="150"/>
      <c r="BZ1460" s="150"/>
      <c r="CA1460" s="150"/>
      <c r="CB1460" s="150"/>
      <c r="CC1460" s="150"/>
      <c r="CD1460" s="150"/>
      <c r="CE1460" s="150"/>
      <c r="CF1460" s="150"/>
      <c r="CG1460" s="150"/>
      <c r="CH1460" s="150"/>
      <c r="CI1460" s="150"/>
      <c r="CJ1460" s="67"/>
      <c r="CK1460" s="50" t="s">
        <v>172</v>
      </c>
    </row>
    <row r="1461" spans="3:89" s="29" customFormat="1" ht="15" customHeight="1">
      <c r="C1461" s="120"/>
      <c r="D1461" s="119"/>
      <c r="E1461" s="119"/>
      <c r="F1461" s="118"/>
      <c r="G1461" s="118"/>
      <c r="H1461" s="117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  <c r="BD1461" s="18"/>
      <c r="BE1461" s="18"/>
      <c r="BF1461" s="18"/>
      <c r="BG1461" s="18"/>
      <c r="BH1461" s="18"/>
      <c r="BI1461" s="18"/>
      <c r="BJ1461" s="18"/>
      <c r="BK1461" s="18"/>
      <c r="BL1461" s="18"/>
      <c r="BM1461" s="18"/>
      <c r="BN1461" s="18"/>
      <c r="BO1461" s="18"/>
      <c r="BP1461" s="18"/>
      <c r="BQ1461" s="18"/>
      <c r="BR1461" s="18"/>
      <c r="BS1461" s="18"/>
      <c r="BT1461" s="18"/>
      <c r="BU1461" s="18"/>
      <c r="BV1461" s="18"/>
      <c r="BW1461" s="18"/>
      <c r="BX1461" s="18"/>
      <c r="BY1461" s="18"/>
      <c r="BZ1461" s="18"/>
      <c r="CA1461" s="18"/>
      <c r="CB1461" s="18"/>
      <c r="CC1461" s="18"/>
      <c r="CD1461" s="18"/>
      <c r="CE1461" s="18"/>
      <c r="CF1461" s="18"/>
      <c r="CG1461" s="18"/>
      <c r="CH1461" s="18"/>
      <c r="CI1461" s="18"/>
      <c r="CJ1461" s="18"/>
      <c r="CK1461" s="50" t="s">
        <v>172</v>
      </c>
    </row>
    <row r="1462" spans="3:89" s="29" customFormat="1" ht="15" customHeight="1">
      <c r="C1462" s="479" t="s">
        <v>222</v>
      </c>
      <c r="D1462" s="448"/>
      <c r="E1462" s="509"/>
      <c r="F1462" s="448"/>
      <c r="G1462" s="509"/>
      <c r="H1462" s="448"/>
      <c r="I1462" s="509"/>
      <c r="J1462" s="448"/>
      <c r="K1462" s="509"/>
      <c r="L1462" s="448"/>
      <c r="M1462" s="509"/>
      <c r="N1462" s="448"/>
      <c r="O1462" s="509"/>
      <c r="P1462" s="448"/>
      <c r="Q1462" s="509"/>
      <c r="R1462" s="448"/>
      <c r="S1462" s="509"/>
      <c r="T1462" s="448"/>
      <c r="U1462" s="509"/>
      <c r="V1462" s="448"/>
      <c r="W1462" s="509"/>
      <c r="X1462" s="448"/>
      <c r="Y1462" s="509"/>
      <c r="Z1462" s="448"/>
      <c r="AA1462" s="509"/>
      <c r="AB1462" s="448"/>
      <c r="AC1462" s="509"/>
      <c r="AD1462" s="448"/>
      <c r="AE1462" s="509"/>
      <c r="AF1462" s="448"/>
      <c r="AG1462" s="509"/>
      <c r="AH1462" s="448"/>
      <c r="AI1462" s="509"/>
      <c r="AJ1462" s="448"/>
      <c r="AK1462" s="509"/>
      <c r="AL1462" s="448"/>
      <c r="AM1462" s="509"/>
      <c r="AN1462" s="448"/>
      <c r="AO1462" s="509"/>
      <c r="AP1462" s="448"/>
      <c r="AQ1462" s="509"/>
      <c r="AR1462" s="448"/>
      <c r="AS1462" s="509"/>
      <c r="AT1462" s="448"/>
      <c r="AU1462" s="509"/>
      <c r="AV1462" s="448"/>
      <c r="AW1462" s="509"/>
      <c r="AX1462" s="448"/>
      <c r="AY1462" s="509"/>
      <c r="AZ1462" s="448"/>
      <c r="BA1462" s="509"/>
      <c r="BB1462" s="448"/>
      <c r="BC1462" s="509"/>
      <c r="BD1462" s="448"/>
      <c r="BE1462" s="509"/>
      <c r="BF1462" s="448"/>
      <c r="BG1462" s="509"/>
      <c r="BH1462" s="448"/>
      <c r="BI1462" s="509"/>
      <c r="BJ1462" s="448"/>
      <c r="BK1462" s="509"/>
      <c r="BL1462" s="448"/>
      <c r="BM1462" s="509"/>
      <c r="BN1462" s="448"/>
      <c r="BO1462" s="509"/>
      <c r="BP1462" s="448"/>
      <c r="BQ1462" s="509"/>
      <c r="BR1462" s="448"/>
      <c r="BS1462" s="509"/>
      <c r="BT1462" s="448"/>
      <c r="BU1462" s="509"/>
      <c r="BV1462" s="448"/>
      <c r="BW1462" s="509"/>
      <c r="BX1462" s="448"/>
      <c r="BY1462" s="509"/>
      <c r="BZ1462" s="448"/>
      <c r="CA1462" s="509"/>
      <c r="CB1462" s="448"/>
      <c r="CC1462" s="509"/>
      <c r="CD1462" s="448"/>
      <c r="CE1462" s="509"/>
      <c r="CF1462" s="448"/>
      <c r="CG1462" s="509"/>
      <c r="CH1462" s="448"/>
      <c r="CI1462" s="509"/>
      <c r="CJ1462" s="448"/>
      <c r="CK1462" s="50" t="s">
        <v>172</v>
      </c>
    </row>
    <row r="1463" spans="3:89" s="29" customFormat="1" ht="15" customHeight="1">
      <c r="D1463" s="119"/>
      <c r="E1463" s="119"/>
      <c r="F1463" s="118"/>
      <c r="G1463" s="118"/>
      <c r="H1463" s="117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  <c r="AK1463" s="18"/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/>
      <c r="AW1463" s="18"/>
      <c r="AX1463" s="18"/>
      <c r="AY1463" s="18"/>
      <c r="AZ1463" s="18"/>
      <c r="BA1463" s="18"/>
      <c r="BB1463" s="18"/>
      <c r="BC1463" s="18"/>
      <c r="BD1463" s="18"/>
      <c r="BE1463" s="18"/>
      <c r="BF1463" s="18"/>
      <c r="BG1463" s="18"/>
      <c r="BH1463" s="18"/>
      <c r="BI1463" s="18"/>
      <c r="BJ1463" s="18"/>
      <c r="BK1463" s="18"/>
      <c r="BL1463" s="18"/>
      <c r="BM1463" s="18"/>
      <c r="BN1463" s="18"/>
      <c r="BO1463" s="18"/>
      <c r="BP1463" s="18"/>
      <c r="BQ1463" s="18"/>
      <c r="BR1463" s="18"/>
      <c r="BS1463" s="18"/>
      <c r="BT1463" s="18"/>
      <c r="BU1463" s="18"/>
      <c r="BV1463" s="18"/>
      <c r="BW1463" s="18"/>
      <c r="BX1463" s="18"/>
      <c r="BY1463" s="18"/>
      <c r="BZ1463" s="18"/>
      <c r="CA1463" s="18"/>
      <c r="CB1463" s="18"/>
      <c r="CC1463" s="18"/>
      <c r="CD1463" s="18"/>
      <c r="CE1463" s="18"/>
      <c r="CF1463" s="18"/>
      <c r="CG1463" s="18"/>
      <c r="CH1463" s="18"/>
      <c r="CI1463" s="18"/>
      <c r="CJ1463" s="18"/>
      <c r="CK1463" s="50" t="s">
        <v>172</v>
      </c>
    </row>
    <row r="1464" spans="3:89" s="29" customFormat="1" ht="15" customHeight="1">
      <c r="C1464" s="120"/>
      <c r="D1464" s="18" t="s">
        <v>16</v>
      </c>
      <c r="E1464" s="149">
        <v>5</v>
      </c>
      <c r="F1464" s="118"/>
      <c r="G1464" s="118"/>
      <c r="H1464" s="117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8"/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/>
      <c r="AX1464" s="18"/>
      <c r="AY1464" s="18"/>
      <c r="AZ1464" s="18"/>
      <c r="BA1464" s="18"/>
      <c r="BB1464" s="18"/>
      <c r="BC1464" s="18"/>
      <c r="BD1464" s="18"/>
      <c r="BE1464" s="18"/>
      <c r="BF1464" s="18"/>
      <c r="BG1464" s="18"/>
      <c r="BH1464" s="18"/>
      <c r="BI1464" s="18"/>
      <c r="BJ1464" s="18"/>
      <c r="BK1464" s="18"/>
      <c r="BL1464" s="18"/>
      <c r="BM1464" s="18"/>
      <c r="BN1464" s="18"/>
      <c r="BO1464" s="18"/>
      <c r="BP1464" s="18"/>
      <c r="BQ1464" s="18"/>
      <c r="BR1464" s="18"/>
      <c r="BS1464" s="18"/>
      <c r="BT1464" s="18"/>
      <c r="BU1464" s="18"/>
      <c r="BV1464" s="18"/>
      <c r="BW1464" s="18"/>
      <c r="BX1464" s="18"/>
      <c r="BY1464" s="18"/>
      <c r="BZ1464" s="18"/>
      <c r="CA1464" s="18"/>
      <c r="CB1464" s="18"/>
      <c r="CC1464" s="18"/>
      <c r="CD1464" s="18"/>
      <c r="CE1464" s="18"/>
      <c r="CF1464" s="18"/>
      <c r="CG1464" s="18"/>
      <c r="CH1464" s="18"/>
      <c r="CI1464" s="18"/>
      <c r="CJ1464" s="18"/>
      <c r="CK1464" s="50" t="s">
        <v>172</v>
      </c>
    </row>
    <row r="1465" spans="3:89" s="29" customFormat="1" ht="15" customHeight="1">
      <c r="C1465" s="511"/>
      <c r="D1465" s="512" t="s">
        <v>221</v>
      </c>
      <c r="E1465" s="512"/>
      <c r="F1465" s="513">
        <f t="shared" ref="F1465:AK1465" si="723">IF(F16="","",F16)</f>
        <v>42094</v>
      </c>
      <c r="G1465" s="513">
        <f t="shared" si="723"/>
        <v>42124</v>
      </c>
      <c r="H1465" s="513">
        <f t="shared" si="723"/>
        <v>42155</v>
      </c>
      <c r="I1465" s="513">
        <f t="shared" si="723"/>
        <v>42185</v>
      </c>
      <c r="J1465" s="513">
        <f t="shared" si="723"/>
        <v>42216</v>
      </c>
      <c r="K1465" s="513">
        <f t="shared" si="723"/>
        <v>42247</v>
      </c>
      <c r="L1465" s="513">
        <f t="shared" si="723"/>
        <v>42277</v>
      </c>
      <c r="M1465" s="513">
        <f t="shared" si="723"/>
        <v>42308</v>
      </c>
      <c r="N1465" s="513">
        <f t="shared" si="723"/>
        <v>42338</v>
      </c>
      <c r="O1465" s="513">
        <f t="shared" si="723"/>
        <v>42369</v>
      </c>
      <c r="P1465" s="513">
        <f t="shared" si="723"/>
        <v>42400</v>
      </c>
      <c r="Q1465" s="513">
        <f t="shared" si="723"/>
        <v>42429</v>
      </c>
      <c r="R1465" s="513">
        <f t="shared" si="723"/>
        <v>42460</v>
      </c>
      <c r="S1465" s="513">
        <f t="shared" si="723"/>
        <v>42490</v>
      </c>
      <c r="T1465" s="513">
        <f t="shared" si="723"/>
        <v>42521</v>
      </c>
      <c r="U1465" s="513">
        <f t="shared" si="723"/>
        <v>42551</v>
      </c>
      <c r="V1465" s="513">
        <f t="shared" si="723"/>
        <v>42582</v>
      </c>
      <c r="W1465" s="513">
        <f t="shared" si="723"/>
        <v>42613</v>
      </c>
      <c r="X1465" s="513">
        <f t="shared" si="723"/>
        <v>42643</v>
      </c>
      <c r="Y1465" s="513">
        <f t="shared" si="723"/>
        <v>42674</v>
      </c>
      <c r="Z1465" s="513">
        <f t="shared" si="723"/>
        <v>42704</v>
      </c>
      <c r="AA1465" s="513">
        <f t="shared" si="723"/>
        <v>42735</v>
      </c>
      <c r="AB1465" s="513">
        <f t="shared" si="723"/>
        <v>42766</v>
      </c>
      <c r="AC1465" s="513">
        <f t="shared" si="723"/>
        <v>42794</v>
      </c>
      <c r="AD1465" s="513">
        <f t="shared" si="723"/>
        <v>42825</v>
      </c>
      <c r="AE1465" s="513">
        <f t="shared" si="723"/>
        <v>42855</v>
      </c>
      <c r="AF1465" s="513">
        <f t="shared" si="723"/>
        <v>42886</v>
      </c>
      <c r="AG1465" s="513">
        <f t="shared" si="723"/>
        <v>42916</v>
      </c>
      <c r="AH1465" s="513">
        <f t="shared" si="723"/>
        <v>42947</v>
      </c>
      <c r="AI1465" s="513">
        <f t="shared" si="723"/>
        <v>42978</v>
      </c>
      <c r="AJ1465" s="513">
        <f t="shared" si="723"/>
        <v>43008</v>
      </c>
      <c r="AK1465" s="513">
        <f t="shared" si="723"/>
        <v>43039</v>
      </c>
      <c r="AL1465" s="513">
        <f t="shared" ref="AL1465:BQ1465" si="724">IF(AL16="","",AL16)</f>
        <v>43069</v>
      </c>
      <c r="AM1465" s="513">
        <f t="shared" si="724"/>
        <v>43100</v>
      </c>
      <c r="AN1465" s="513">
        <f t="shared" si="724"/>
        <v>43131</v>
      </c>
      <c r="AO1465" s="513">
        <f t="shared" si="724"/>
        <v>43159</v>
      </c>
      <c r="AP1465" s="513">
        <f t="shared" si="724"/>
        <v>43190</v>
      </c>
      <c r="AQ1465" s="513">
        <f t="shared" si="724"/>
        <v>43220</v>
      </c>
      <c r="AR1465" s="513">
        <f t="shared" si="724"/>
        <v>43251</v>
      </c>
      <c r="AS1465" s="513">
        <f t="shared" si="724"/>
        <v>43281</v>
      </c>
      <c r="AT1465" s="513">
        <f t="shared" si="724"/>
        <v>43312</v>
      </c>
      <c r="AU1465" s="513">
        <f t="shared" si="724"/>
        <v>43343</v>
      </c>
      <c r="AV1465" s="513">
        <f t="shared" si="724"/>
        <v>43373</v>
      </c>
      <c r="AW1465" s="513">
        <f t="shared" si="724"/>
        <v>43404</v>
      </c>
      <c r="AX1465" s="513">
        <f t="shared" si="724"/>
        <v>43434</v>
      </c>
      <c r="AY1465" s="513">
        <f t="shared" si="724"/>
        <v>43465</v>
      </c>
      <c r="AZ1465" s="513">
        <f t="shared" si="724"/>
        <v>43496</v>
      </c>
      <c r="BA1465" s="513">
        <f t="shared" si="724"/>
        <v>43524</v>
      </c>
      <c r="BB1465" s="513">
        <f t="shared" si="724"/>
        <v>43555</v>
      </c>
      <c r="BC1465" s="513">
        <f t="shared" si="724"/>
        <v>43585</v>
      </c>
      <c r="BD1465" s="513">
        <f t="shared" si="724"/>
        <v>43616</v>
      </c>
      <c r="BE1465" s="513">
        <f t="shared" si="724"/>
        <v>43646</v>
      </c>
      <c r="BF1465" s="513">
        <f t="shared" si="724"/>
        <v>43677</v>
      </c>
      <c r="BG1465" s="513">
        <f t="shared" si="724"/>
        <v>43708</v>
      </c>
      <c r="BH1465" s="513">
        <f t="shared" si="724"/>
        <v>43738</v>
      </c>
      <c r="BI1465" s="513">
        <f t="shared" si="724"/>
        <v>43769</v>
      </c>
      <c r="BJ1465" s="513">
        <f t="shared" si="724"/>
        <v>43799</v>
      </c>
      <c r="BK1465" s="513">
        <f t="shared" si="724"/>
        <v>43830</v>
      </c>
      <c r="BL1465" s="513">
        <f t="shared" si="724"/>
        <v>43861</v>
      </c>
      <c r="BM1465" s="513">
        <f t="shared" si="724"/>
        <v>43890</v>
      </c>
      <c r="BN1465" s="513">
        <f t="shared" si="724"/>
        <v>43921</v>
      </c>
      <c r="BO1465" s="513" t="str">
        <f t="shared" si="724"/>
        <v/>
      </c>
      <c r="BP1465" s="513" t="str">
        <f t="shared" si="724"/>
        <v/>
      </c>
      <c r="BQ1465" s="513" t="str">
        <f t="shared" si="724"/>
        <v/>
      </c>
      <c r="BR1465" s="513" t="str">
        <f t="shared" ref="BR1465:CI1465" si="725">IF(BR16="","",BR16)</f>
        <v/>
      </c>
      <c r="BS1465" s="513" t="str">
        <f t="shared" si="725"/>
        <v/>
      </c>
      <c r="BT1465" s="513" t="str">
        <f t="shared" si="725"/>
        <v/>
      </c>
      <c r="BU1465" s="513" t="str">
        <f t="shared" si="725"/>
        <v/>
      </c>
      <c r="BV1465" s="513" t="str">
        <f t="shared" si="725"/>
        <v/>
      </c>
      <c r="BW1465" s="513" t="str">
        <f t="shared" si="725"/>
        <v/>
      </c>
      <c r="BX1465" s="513" t="str">
        <f t="shared" si="725"/>
        <v/>
      </c>
      <c r="BY1465" s="513" t="str">
        <f t="shared" si="725"/>
        <v/>
      </c>
      <c r="BZ1465" s="513" t="str">
        <f t="shared" si="725"/>
        <v/>
      </c>
      <c r="CA1465" s="513" t="str">
        <f t="shared" si="725"/>
        <v/>
      </c>
      <c r="CB1465" s="513" t="str">
        <f t="shared" si="725"/>
        <v/>
      </c>
      <c r="CC1465" s="513" t="str">
        <f t="shared" si="725"/>
        <v/>
      </c>
      <c r="CD1465" s="513" t="str">
        <f t="shared" si="725"/>
        <v/>
      </c>
      <c r="CE1465" s="513" t="str">
        <f t="shared" si="725"/>
        <v/>
      </c>
      <c r="CF1465" s="513" t="str">
        <f t="shared" si="725"/>
        <v/>
      </c>
      <c r="CG1465" s="513" t="str">
        <f t="shared" si="725"/>
        <v/>
      </c>
      <c r="CH1465" s="513" t="str">
        <f t="shared" si="725"/>
        <v/>
      </c>
      <c r="CI1465" s="513" t="str">
        <f t="shared" si="725"/>
        <v/>
      </c>
      <c r="CJ1465" s="514"/>
      <c r="CK1465" s="50" t="s">
        <v>172</v>
      </c>
    </row>
    <row r="1466" spans="3:89" s="29" customFormat="1" ht="15" customHeight="1">
      <c r="C1466" s="515"/>
      <c r="D1466" s="516" t="s">
        <v>220</v>
      </c>
      <c r="E1466" s="517"/>
      <c r="F1466" s="518">
        <f t="shared" ref="F1466:AK1466" si="726">IF(F17="","",F17)</f>
        <v>0</v>
      </c>
      <c r="G1466" s="518">
        <f t="shared" si="726"/>
        <v>1</v>
      </c>
      <c r="H1466" s="518">
        <f t="shared" si="726"/>
        <v>2</v>
      </c>
      <c r="I1466" s="518">
        <f t="shared" si="726"/>
        <v>3</v>
      </c>
      <c r="J1466" s="518">
        <f t="shared" si="726"/>
        <v>4</v>
      </c>
      <c r="K1466" s="518">
        <f t="shared" si="726"/>
        <v>5</v>
      </c>
      <c r="L1466" s="518">
        <f t="shared" si="726"/>
        <v>6</v>
      </c>
      <c r="M1466" s="518">
        <f t="shared" si="726"/>
        <v>7</v>
      </c>
      <c r="N1466" s="518">
        <f t="shared" si="726"/>
        <v>8</v>
      </c>
      <c r="O1466" s="518">
        <f t="shared" si="726"/>
        <v>9</v>
      </c>
      <c r="P1466" s="518">
        <f t="shared" si="726"/>
        <v>10</v>
      </c>
      <c r="Q1466" s="518">
        <f t="shared" si="726"/>
        <v>11</v>
      </c>
      <c r="R1466" s="518">
        <f t="shared" si="726"/>
        <v>12</v>
      </c>
      <c r="S1466" s="518">
        <f t="shared" si="726"/>
        <v>13</v>
      </c>
      <c r="T1466" s="518">
        <f t="shared" si="726"/>
        <v>14</v>
      </c>
      <c r="U1466" s="518">
        <f t="shared" si="726"/>
        <v>15</v>
      </c>
      <c r="V1466" s="518">
        <f t="shared" si="726"/>
        <v>16</v>
      </c>
      <c r="W1466" s="518">
        <f t="shared" si="726"/>
        <v>17</v>
      </c>
      <c r="X1466" s="518">
        <f t="shared" si="726"/>
        <v>18</v>
      </c>
      <c r="Y1466" s="518">
        <f t="shared" si="726"/>
        <v>19</v>
      </c>
      <c r="Z1466" s="518">
        <f t="shared" si="726"/>
        <v>20</v>
      </c>
      <c r="AA1466" s="518">
        <f t="shared" si="726"/>
        <v>21</v>
      </c>
      <c r="AB1466" s="518">
        <f t="shared" si="726"/>
        <v>22</v>
      </c>
      <c r="AC1466" s="518">
        <f t="shared" si="726"/>
        <v>23</v>
      </c>
      <c r="AD1466" s="518">
        <f t="shared" si="726"/>
        <v>24</v>
      </c>
      <c r="AE1466" s="518">
        <f t="shared" si="726"/>
        <v>25</v>
      </c>
      <c r="AF1466" s="518">
        <f t="shared" si="726"/>
        <v>26</v>
      </c>
      <c r="AG1466" s="518">
        <f t="shared" si="726"/>
        <v>27</v>
      </c>
      <c r="AH1466" s="518">
        <f t="shared" si="726"/>
        <v>28</v>
      </c>
      <c r="AI1466" s="518">
        <f t="shared" si="726"/>
        <v>29</v>
      </c>
      <c r="AJ1466" s="518">
        <f t="shared" si="726"/>
        <v>30</v>
      </c>
      <c r="AK1466" s="518">
        <f t="shared" si="726"/>
        <v>31</v>
      </c>
      <c r="AL1466" s="518">
        <f t="shared" ref="AL1466:BQ1466" si="727">IF(AL17="","",AL17)</f>
        <v>32</v>
      </c>
      <c r="AM1466" s="518">
        <f t="shared" si="727"/>
        <v>33</v>
      </c>
      <c r="AN1466" s="518">
        <f t="shared" si="727"/>
        <v>34</v>
      </c>
      <c r="AO1466" s="518">
        <f t="shared" si="727"/>
        <v>35</v>
      </c>
      <c r="AP1466" s="518">
        <f t="shared" si="727"/>
        <v>36</v>
      </c>
      <c r="AQ1466" s="518">
        <f t="shared" si="727"/>
        <v>37</v>
      </c>
      <c r="AR1466" s="518">
        <f t="shared" si="727"/>
        <v>38</v>
      </c>
      <c r="AS1466" s="518">
        <f t="shared" si="727"/>
        <v>39</v>
      </c>
      <c r="AT1466" s="518">
        <f t="shared" si="727"/>
        <v>40</v>
      </c>
      <c r="AU1466" s="518">
        <f t="shared" si="727"/>
        <v>41</v>
      </c>
      <c r="AV1466" s="518">
        <f t="shared" si="727"/>
        <v>42</v>
      </c>
      <c r="AW1466" s="518">
        <f t="shared" si="727"/>
        <v>43</v>
      </c>
      <c r="AX1466" s="518">
        <f t="shared" si="727"/>
        <v>44</v>
      </c>
      <c r="AY1466" s="518">
        <f t="shared" si="727"/>
        <v>45</v>
      </c>
      <c r="AZ1466" s="518">
        <f t="shared" si="727"/>
        <v>46</v>
      </c>
      <c r="BA1466" s="518">
        <f t="shared" si="727"/>
        <v>47</v>
      </c>
      <c r="BB1466" s="518">
        <f t="shared" si="727"/>
        <v>48</v>
      </c>
      <c r="BC1466" s="518">
        <f t="shared" si="727"/>
        <v>49</v>
      </c>
      <c r="BD1466" s="518">
        <f t="shared" si="727"/>
        <v>50</v>
      </c>
      <c r="BE1466" s="518">
        <f t="shared" si="727"/>
        <v>51</v>
      </c>
      <c r="BF1466" s="518">
        <f t="shared" si="727"/>
        <v>52</v>
      </c>
      <c r="BG1466" s="518">
        <f t="shared" si="727"/>
        <v>53</v>
      </c>
      <c r="BH1466" s="518">
        <f t="shared" si="727"/>
        <v>54</v>
      </c>
      <c r="BI1466" s="518">
        <f t="shared" si="727"/>
        <v>55</v>
      </c>
      <c r="BJ1466" s="518">
        <f t="shared" si="727"/>
        <v>56</v>
      </c>
      <c r="BK1466" s="518">
        <f t="shared" si="727"/>
        <v>57</v>
      </c>
      <c r="BL1466" s="518">
        <f t="shared" si="727"/>
        <v>58</v>
      </c>
      <c r="BM1466" s="518">
        <f t="shared" si="727"/>
        <v>59</v>
      </c>
      <c r="BN1466" s="518">
        <f t="shared" si="727"/>
        <v>60</v>
      </c>
      <c r="BO1466" s="518" t="str">
        <f t="shared" si="727"/>
        <v/>
      </c>
      <c r="BP1466" s="518" t="str">
        <f t="shared" si="727"/>
        <v/>
      </c>
      <c r="BQ1466" s="518" t="str">
        <f t="shared" si="727"/>
        <v/>
      </c>
      <c r="BR1466" s="518" t="str">
        <f t="shared" ref="BR1466:CI1466" si="728">IF(BR17="","",BR17)</f>
        <v/>
      </c>
      <c r="BS1466" s="518" t="str">
        <f t="shared" si="728"/>
        <v/>
      </c>
      <c r="BT1466" s="518" t="str">
        <f t="shared" si="728"/>
        <v/>
      </c>
      <c r="BU1466" s="518" t="str">
        <f t="shared" si="728"/>
        <v/>
      </c>
      <c r="BV1466" s="518" t="str">
        <f t="shared" si="728"/>
        <v/>
      </c>
      <c r="BW1466" s="518" t="str">
        <f t="shared" si="728"/>
        <v/>
      </c>
      <c r="BX1466" s="518" t="str">
        <f t="shared" si="728"/>
        <v/>
      </c>
      <c r="BY1466" s="518" t="str">
        <f t="shared" si="728"/>
        <v/>
      </c>
      <c r="BZ1466" s="518" t="str">
        <f t="shared" si="728"/>
        <v/>
      </c>
      <c r="CA1466" s="518" t="str">
        <f t="shared" si="728"/>
        <v/>
      </c>
      <c r="CB1466" s="518" t="str">
        <f t="shared" si="728"/>
        <v/>
      </c>
      <c r="CC1466" s="518" t="str">
        <f t="shared" si="728"/>
        <v/>
      </c>
      <c r="CD1466" s="518" t="str">
        <f t="shared" si="728"/>
        <v/>
      </c>
      <c r="CE1466" s="518" t="str">
        <f t="shared" si="728"/>
        <v/>
      </c>
      <c r="CF1466" s="518" t="str">
        <f t="shared" si="728"/>
        <v/>
      </c>
      <c r="CG1466" s="518" t="str">
        <f t="shared" si="728"/>
        <v/>
      </c>
      <c r="CH1466" s="518" t="str">
        <f t="shared" si="728"/>
        <v/>
      </c>
      <c r="CI1466" s="518" t="str">
        <f t="shared" si="728"/>
        <v/>
      </c>
      <c r="CJ1466" s="519" t="s">
        <v>60</v>
      </c>
      <c r="CK1466" s="50" t="s">
        <v>172</v>
      </c>
    </row>
    <row r="1467" spans="3:89" s="29" customFormat="1" ht="15" customHeight="1">
      <c r="C1467" s="120"/>
      <c r="D1467" s="119"/>
      <c r="E1467" s="119"/>
      <c r="F1467" s="118"/>
      <c r="G1467" s="118"/>
      <c r="H1467" s="117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  <c r="BD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18"/>
      <c r="BQ1467" s="18"/>
      <c r="BR1467" s="18"/>
      <c r="BS1467" s="18"/>
      <c r="BT1467" s="18"/>
      <c r="BU1467" s="18"/>
      <c r="BV1467" s="18"/>
      <c r="BW1467" s="18"/>
      <c r="BX1467" s="18"/>
      <c r="BY1467" s="18"/>
      <c r="BZ1467" s="18"/>
      <c r="CA1467" s="18"/>
      <c r="CB1467" s="18"/>
      <c r="CC1467" s="18"/>
      <c r="CD1467" s="18"/>
      <c r="CE1467" s="18"/>
      <c r="CF1467" s="18"/>
      <c r="CG1467" s="18"/>
      <c r="CH1467" s="18"/>
      <c r="CI1467" s="18"/>
      <c r="CJ1467" s="18"/>
      <c r="CK1467" s="50" t="s">
        <v>172</v>
      </c>
    </row>
    <row r="1468" spans="3:89" s="29" customFormat="1" ht="15" customHeight="1">
      <c r="C1468" s="126" t="s">
        <v>219</v>
      </c>
      <c r="D1468" s="119"/>
      <c r="E1468" s="119"/>
      <c r="F1468" s="118"/>
      <c r="G1468" s="118"/>
      <c r="H1468" s="117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8"/>
      <c r="BQ1468" s="18"/>
      <c r="BR1468" s="18"/>
      <c r="BS1468" s="18"/>
      <c r="BT1468" s="18"/>
      <c r="BU1468" s="18"/>
      <c r="BV1468" s="18"/>
      <c r="BW1468" s="18"/>
      <c r="BX1468" s="18"/>
      <c r="BY1468" s="18"/>
      <c r="BZ1468" s="18"/>
      <c r="CA1468" s="18"/>
      <c r="CB1468" s="18"/>
      <c r="CC1468" s="18"/>
      <c r="CD1468" s="18"/>
      <c r="CE1468" s="18"/>
      <c r="CF1468" s="18"/>
      <c r="CG1468" s="18"/>
      <c r="CH1468" s="18"/>
      <c r="CI1468" s="18"/>
      <c r="CJ1468" s="18"/>
      <c r="CK1468" s="50" t="s">
        <v>172</v>
      </c>
    </row>
    <row r="1469" spans="3:89" s="29" customFormat="1" ht="15" customHeight="1">
      <c r="C1469" s="120" t="str">
        <f ca="1">"(+) "&amp;MID((OFFSET($A$1,$D1469-1,$E$1464-3)),7,40)</f>
        <v>(+) Deposit</v>
      </c>
      <c r="D1469" s="127">
        <f>ROW(A306)</f>
        <v>306</v>
      </c>
      <c r="E1469" s="75"/>
      <c r="F1469" s="121">
        <f t="shared" ref="F1469:O1473" ca="1" si="729">IF(F$17="","",OFFSET($A$1,$D1469-1,$E$1464+F$1466))</f>
        <v>0</v>
      </c>
      <c r="G1469" s="121">
        <f t="shared" ca="1" si="729"/>
        <v>0</v>
      </c>
      <c r="H1469" s="121">
        <f t="shared" ca="1" si="729"/>
        <v>0</v>
      </c>
      <c r="I1469" s="121">
        <f t="shared" ca="1" si="729"/>
        <v>0</v>
      </c>
      <c r="J1469" s="121">
        <f t="shared" ca="1" si="729"/>
        <v>0</v>
      </c>
      <c r="K1469" s="121">
        <f t="shared" ca="1" si="729"/>
        <v>0</v>
      </c>
      <c r="L1469" s="121">
        <f t="shared" ca="1" si="729"/>
        <v>0</v>
      </c>
      <c r="M1469" s="121">
        <f t="shared" ca="1" si="729"/>
        <v>0</v>
      </c>
      <c r="N1469" s="121">
        <f t="shared" ca="1" si="729"/>
        <v>0</v>
      </c>
      <c r="O1469" s="121">
        <f t="shared" ca="1" si="729"/>
        <v>0</v>
      </c>
      <c r="P1469" s="121">
        <f t="shared" ref="P1469:Y1473" ca="1" si="730">IF(P$17="","",OFFSET($A$1,$D1469-1,$E$1464+P$1466))</f>
        <v>0</v>
      </c>
      <c r="Q1469" s="121">
        <f t="shared" ca="1" si="730"/>
        <v>0</v>
      </c>
      <c r="R1469" s="121">
        <f t="shared" ca="1" si="730"/>
        <v>0</v>
      </c>
      <c r="S1469" s="121">
        <f t="shared" ca="1" si="730"/>
        <v>0</v>
      </c>
      <c r="T1469" s="121">
        <f t="shared" ca="1" si="730"/>
        <v>0</v>
      </c>
      <c r="U1469" s="121">
        <f t="shared" ca="1" si="730"/>
        <v>0</v>
      </c>
      <c r="V1469" s="121">
        <f t="shared" ca="1" si="730"/>
        <v>0</v>
      </c>
      <c r="W1469" s="121">
        <f t="shared" ca="1" si="730"/>
        <v>0</v>
      </c>
      <c r="X1469" s="121">
        <f t="shared" ca="1" si="730"/>
        <v>0</v>
      </c>
      <c r="Y1469" s="121">
        <f t="shared" ca="1" si="730"/>
        <v>0</v>
      </c>
      <c r="Z1469" s="121">
        <f t="shared" ref="Z1469:AI1473" ca="1" si="731">IF(Z$17="","",OFFSET($A$1,$D1469-1,$E$1464+Z$1466))</f>
        <v>0</v>
      </c>
      <c r="AA1469" s="121">
        <f t="shared" ca="1" si="731"/>
        <v>0</v>
      </c>
      <c r="AB1469" s="121">
        <f t="shared" ca="1" si="731"/>
        <v>0</v>
      </c>
      <c r="AC1469" s="121">
        <f t="shared" ca="1" si="731"/>
        <v>0</v>
      </c>
      <c r="AD1469" s="121">
        <f t="shared" ca="1" si="731"/>
        <v>0</v>
      </c>
      <c r="AE1469" s="121">
        <f t="shared" ca="1" si="731"/>
        <v>0</v>
      </c>
      <c r="AF1469" s="121">
        <f t="shared" ca="1" si="731"/>
        <v>0</v>
      </c>
      <c r="AG1469" s="121">
        <f t="shared" ca="1" si="731"/>
        <v>0</v>
      </c>
      <c r="AH1469" s="121">
        <f t="shared" ca="1" si="731"/>
        <v>0</v>
      </c>
      <c r="AI1469" s="121">
        <f t="shared" ca="1" si="731"/>
        <v>0</v>
      </c>
      <c r="AJ1469" s="121">
        <f t="shared" ref="AJ1469:AS1473" ca="1" si="732">IF(AJ$17="","",OFFSET($A$1,$D1469-1,$E$1464+AJ$1466))</f>
        <v>0</v>
      </c>
      <c r="AK1469" s="121">
        <f t="shared" ca="1" si="732"/>
        <v>0</v>
      </c>
      <c r="AL1469" s="121">
        <f t="shared" ca="1" si="732"/>
        <v>0</v>
      </c>
      <c r="AM1469" s="121">
        <f t="shared" ca="1" si="732"/>
        <v>0</v>
      </c>
      <c r="AN1469" s="121">
        <f t="shared" ca="1" si="732"/>
        <v>0</v>
      </c>
      <c r="AO1469" s="121">
        <f t="shared" ca="1" si="732"/>
        <v>0</v>
      </c>
      <c r="AP1469" s="121">
        <f t="shared" ca="1" si="732"/>
        <v>0</v>
      </c>
      <c r="AQ1469" s="121">
        <f t="shared" ca="1" si="732"/>
        <v>0</v>
      </c>
      <c r="AR1469" s="121">
        <f t="shared" ca="1" si="732"/>
        <v>0</v>
      </c>
      <c r="AS1469" s="121">
        <f t="shared" ca="1" si="732"/>
        <v>0</v>
      </c>
      <c r="AT1469" s="121">
        <f t="shared" ref="AT1469:BC1473" ca="1" si="733">IF(AT$17="","",OFFSET($A$1,$D1469-1,$E$1464+AT$1466))</f>
        <v>0</v>
      </c>
      <c r="AU1469" s="121">
        <f t="shared" ca="1" si="733"/>
        <v>0</v>
      </c>
      <c r="AV1469" s="121">
        <f t="shared" ca="1" si="733"/>
        <v>0</v>
      </c>
      <c r="AW1469" s="121">
        <f t="shared" ca="1" si="733"/>
        <v>0</v>
      </c>
      <c r="AX1469" s="121">
        <f t="shared" ca="1" si="733"/>
        <v>0</v>
      </c>
      <c r="AY1469" s="121">
        <f t="shared" ca="1" si="733"/>
        <v>0</v>
      </c>
      <c r="AZ1469" s="121">
        <f t="shared" ca="1" si="733"/>
        <v>0</v>
      </c>
      <c r="BA1469" s="121">
        <f t="shared" ca="1" si="733"/>
        <v>0</v>
      </c>
      <c r="BB1469" s="121">
        <f t="shared" ca="1" si="733"/>
        <v>0</v>
      </c>
      <c r="BC1469" s="121">
        <f t="shared" ca="1" si="733"/>
        <v>0</v>
      </c>
      <c r="BD1469" s="121">
        <f t="shared" ref="BD1469:BM1473" ca="1" si="734">IF(BD$17="","",OFFSET($A$1,$D1469-1,$E$1464+BD$1466))</f>
        <v>0</v>
      </c>
      <c r="BE1469" s="121">
        <f t="shared" ca="1" si="734"/>
        <v>0</v>
      </c>
      <c r="BF1469" s="121">
        <f t="shared" ca="1" si="734"/>
        <v>0</v>
      </c>
      <c r="BG1469" s="121">
        <f t="shared" ca="1" si="734"/>
        <v>0</v>
      </c>
      <c r="BH1469" s="121">
        <f t="shared" ca="1" si="734"/>
        <v>0</v>
      </c>
      <c r="BI1469" s="121">
        <f t="shared" ca="1" si="734"/>
        <v>0</v>
      </c>
      <c r="BJ1469" s="121">
        <f t="shared" ca="1" si="734"/>
        <v>0</v>
      </c>
      <c r="BK1469" s="121">
        <f t="shared" ca="1" si="734"/>
        <v>0</v>
      </c>
      <c r="BL1469" s="121">
        <f t="shared" ca="1" si="734"/>
        <v>0</v>
      </c>
      <c r="BM1469" s="121">
        <f t="shared" ca="1" si="734"/>
        <v>0</v>
      </c>
      <c r="BN1469" s="121">
        <f t="shared" ref="BN1469:BW1473" ca="1" si="735">IF(BN$17="","",OFFSET($A$1,$D1469-1,$E$1464+BN$1466))</f>
        <v>0</v>
      </c>
      <c r="BO1469" s="121" t="str">
        <f t="shared" ca="1" si="735"/>
        <v/>
      </c>
      <c r="BP1469" s="121" t="str">
        <f t="shared" ca="1" si="735"/>
        <v/>
      </c>
      <c r="BQ1469" s="121" t="str">
        <f t="shared" ca="1" si="735"/>
        <v/>
      </c>
      <c r="BR1469" s="121" t="str">
        <f t="shared" ca="1" si="735"/>
        <v/>
      </c>
      <c r="BS1469" s="121" t="str">
        <f t="shared" ca="1" si="735"/>
        <v/>
      </c>
      <c r="BT1469" s="121" t="str">
        <f t="shared" ca="1" si="735"/>
        <v/>
      </c>
      <c r="BU1469" s="121" t="str">
        <f t="shared" ca="1" si="735"/>
        <v/>
      </c>
      <c r="BV1469" s="121" t="str">
        <f t="shared" ca="1" si="735"/>
        <v/>
      </c>
      <c r="BW1469" s="121" t="str">
        <f t="shared" ca="1" si="735"/>
        <v/>
      </c>
      <c r="BX1469" s="121" t="str">
        <f t="shared" ref="BX1469:CI1473" ca="1" si="736">IF(BX$17="","",OFFSET($A$1,$D1469-1,$E$1464+BX$1466))</f>
        <v/>
      </c>
      <c r="BY1469" s="121" t="str">
        <f t="shared" ca="1" si="736"/>
        <v/>
      </c>
      <c r="BZ1469" s="121" t="str">
        <f t="shared" ca="1" si="736"/>
        <v/>
      </c>
      <c r="CA1469" s="121" t="str">
        <f t="shared" ca="1" si="736"/>
        <v/>
      </c>
      <c r="CB1469" s="121" t="str">
        <f t="shared" ca="1" si="736"/>
        <v/>
      </c>
      <c r="CC1469" s="121" t="str">
        <f t="shared" ca="1" si="736"/>
        <v/>
      </c>
      <c r="CD1469" s="121" t="str">
        <f t="shared" ca="1" si="736"/>
        <v/>
      </c>
      <c r="CE1469" s="121" t="str">
        <f t="shared" ca="1" si="736"/>
        <v/>
      </c>
      <c r="CF1469" s="121" t="str">
        <f t="shared" ca="1" si="736"/>
        <v/>
      </c>
      <c r="CG1469" s="121" t="str">
        <f t="shared" ca="1" si="736"/>
        <v/>
      </c>
      <c r="CH1469" s="121" t="str">
        <f t="shared" ca="1" si="736"/>
        <v/>
      </c>
      <c r="CI1469" s="121" t="str">
        <f t="shared" ca="1" si="736"/>
        <v/>
      </c>
      <c r="CJ1469" s="130">
        <f t="shared" ref="CJ1469:CJ1474" ca="1" si="737">SUM(F1469:CI1469)</f>
        <v>0</v>
      </c>
      <c r="CK1469" s="50" t="s">
        <v>172</v>
      </c>
    </row>
    <row r="1470" spans="3:89" s="29" customFormat="1" ht="15" customHeight="1">
      <c r="C1470" s="120" t="str">
        <f ca="1">"(+) "&amp;MID((OFFSET($A$1,$D1470-1,$E$1464-3)),7,40)</f>
        <v>(+) Land Cost</v>
      </c>
      <c r="D1470" s="127">
        <f>ROW(A326)</f>
        <v>326</v>
      </c>
      <c r="E1470" s="75"/>
      <c r="F1470" s="121">
        <f t="shared" ca="1" si="729"/>
        <v>8100000</v>
      </c>
      <c r="G1470" s="121">
        <f t="shared" ca="1" si="729"/>
        <v>0</v>
      </c>
      <c r="H1470" s="121">
        <f t="shared" ca="1" si="729"/>
        <v>0</v>
      </c>
      <c r="I1470" s="121">
        <f t="shared" ca="1" si="729"/>
        <v>0</v>
      </c>
      <c r="J1470" s="121">
        <f t="shared" ca="1" si="729"/>
        <v>0</v>
      </c>
      <c r="K1470" s="121">
        <f t="shared" ca="1" si="729"/>
        <v>0</v>
      </c>
      <c r="L1470" s="121">
        <f t="shared" ca="1" si="729"/>
        <v>0</v>
      </c>
      <c r="M1470" s="121">
        <f t="shared" ca="1" si="729"/>
        <v>0</v>
      </c>
      <c r="N1470" s="121">
        <f t="shared" ca="1" si="729"/>
        <v>0</v>
      </c>
      <c r="O1470" s="121">
        <f t="shared" ca="1" si="729"/>
        <v>0</v>
      </c>
      <c r="P1470" s="121">
        <f t="shared" ca="1" si="730"/>
        <v>0</v>
      </c>
      <c r="Q1470" s="121">
        <f t="shared" ca="1" si="730"/>
        <v>0</v>
      </c>
      <c r="R1470" s="121">
        <f t="shared" ca="1" si="730"/>
        <v>0</v>
      </c>
      <c r="S1470" s="121">
        <f t="shared" ca="1" si="730"/>
        <v>0</v>
      </c>
      <c r="T1470" s="121">
        <f t="shared" ca="1" si="730"/>
        <v>0</v>
      </c>
      <c r="U1470" s="121">
        <f t="shared" ca="1" si="730"/>
        <v>0</v>
      </c>
      <c r="V1470" s="121">
        <f t="shared" ca="1" si="730"/>
        <v>0</v>
      </c>
      <c r="W1470" s="121">
        <f t="shared" ca="1" si="730"/>
        <v>0</v>
      </c>
      <c r="X1470" s="121">
        <f t="shared" ca="1" si="730"/>
        <v>0</v>
      </c>
      <c r="Y1470" s="121">
        <f t="shared" ca="1" si="730"/>
        <v>0</v>
      </c>
      <c r="Z1470" s="121">
        <f t="shared" ca="1" si="731"/>
        <v>0</v>
      </c>
      <c r="AA1470" s="121">
        <f t="shared" ca="1" si="731"/>
        <v>0</v>
      </c>
      <c r="AB1470" s="121">
        <f t="shared" ca="1" si="731"/>
        <v>0</v>
      </c>
      <c r="AC1470" s="121">
        <f t="shared" ca="1" si="731"/>
        <v>0</v>
      </c>
      <c r="AD1470" s="121">
        <f t="shared" ca="1" si="731"/>
        <v>4488000</v>
      </c>
      <c r="AE1470" s="121">
        <f t="shared" ca="1" si="731"/>
        <v>0</v>
      </c>
      <c r="AF1470" s="121">
        <f t="shared" ca="1" si="731"/>
        <v>0</v>
      </c>
      <c r="AG1470" s="121">
        <f t="shared" ca="1" si="731"/>
        <v>0</v>
      </c>
      <c r="AH1470" s="121">
        <f t="shared" ca="1" si="731"/>
        <v>0</v>
      </c>
      <c r="AI1470" s="121">
        <f t="shared" ca="1" si="731"/>
        <v>0</v>
      </c>
      <c r="AJ1470" s="121">
        <f t="shared" ca="1" si="732"/>
        <v>0</v>
      </c>
      <c r="AK1470" s="121">
        <f t="shared" ca="1" si="732"/>
        <v>0</v>
      </c>
      <c r="AL1470" s="121">
        <f t="shared" ca="1" si="732"/>
        <v>0</v>
      </c>
      <c r="AM1470" s="121">
        <f t="shared" ca="1" si="732"/>
        <v>0</v>
      </c>
      <c r="AN1470" s="121">
        <f t="shared" ca="1" si="732"/>
        <v>0</v>
      </c>
      <c r="AO1470" s="121">
        <f t="shared" ca="1" si="732"/>
        <v>0</v>
      </c>
      <c r="AP1470" s="121">
        <f t="shared" ca="1" si="732"/>
        <v>0</v>
      </c>
      <c r="AQ1470" s="121">
        <f t="shared" ca="1" si="732"/>
        <v>0</v>
      </c>
      <c r="AR1470" s="121">
        <f t="shared" ca="1" si="732"/>
        <v>0</v>
      </c>
      <c r="AS1470" s="121">
        <f t="shared" ca="1" si="732"/>
        <v>0</v>
      </c>
      <c r="AT1470" s="121">
        <f t="shared" ca="1" si="733"/>
        <v>0</v>
      </c>
      <c r="AU1470" s="121">
        <f t="shared" ca="1" si="733"/>
        <v>0</v>
      </c>
      <c r="AV1470" s="121">
        <f t="shared" ca="1" si="733"/>
        <v>0</v>
      </c>
      <c r="AW1470" s="121">
        <f t="shared" ca="1" si="733"/>
        <v>0</v>
      </c>
      <c r="AX1470" s="121">
        <f t="shared" ca="1" si="733"/>
        <v>0</v>
      </c>
      <c r="AY1470" s="121">
        <f t="shared" ca="1" si="733"/>
        <v>0</v>
      </c>
      <c r="AZ1470" s="121">
        <f t="shared" ca="1" si="733"/>
        <v>0</v>
      </c>
      <c r="BA1470" s="121">
        <f t="shared" ca="1" si="733"/>
        <v>0</v>
      </c>
      <c r="BB1470" s="121">
        <f t="shared" ca="1" si="733"/>
        <v>0</v>
      </c>
      <c r="BC1470" s="121">
        <f t="shared" ca="1" si="733"/>
        <v>0</v>
      </c>
      <c r="BD1470" s="121">
        <f t="shared" ca="1" si="734"/>
        <v>0</v>
      </c>
      <c r="BE1470" s="121">
        <f t="shared" ca="1" si="734"/>
        <v>0</v>
      </c>
      <c r="BF1470" s="121">
        <f t="shared" ca="1" si="734"/>
        <v>0</v>
      </c>
      <c r="BG1470" s="121">
        <f t="shared" ca="1" si="734"/>
        <v>0</v>
      </c>
      <c r="BH1470" s="121">
        <f t="shared" ca="1" si="734"/>
        <v>0</v>
      </c>
      <c r="BI1470" s="121">
        <f t="shared" ca="1" si="734"/>
        <v>0</v>
      </c>
      <c r="BJ1470" s="121">
        <f t="shared" ca="1" si="734"/>
        <v>0</v>
      </c>
      <c r="BK1470" s="121">
        <f t="shared" ca="1" si="734"/>
        <v>0</v>
      </c>
      <c r="BL1470" s="121">
        <f t="shared" ca="1" si="734"/>
        <v>0</v>
      </c>
      <c r="BM1470" s="121">
        <f t="shared" ca="1" si="734"/>
        <v>0</v>
      </c>
      <c r="BN1470" s="121">
        <f t="shared" ca="1" si="735"/>
        <v>0</v>
      </c>
      <c r="BO1470" s="121" t="str">
        <f t="shared" ca="1" si="735"/>
        <v/>
      </c>
      <c r="BP1470" s="121" t="str">
        <f t="shared" ca="1" si="735"/>
        <v/>
      </c>
      <c r="BQ1470" s="121" t="str">
        <f t="shared" ca="1" si="735"/>
        <v/>
      </c>
      <c r="BR1470" s="121" t="str">
        <f t="shared" ca="1" si="735"/>
        <v/>
      </c>
      <c r="BS1470" s="121" t="str">
        <f t="shared" ca="1" si="735"/>
        <v/>
      </c>
      <c r="BT1470" s="121" t="str">
        <f t="shared" ca="1" si="735"/>
        <v/>
      </c>
      <c r="BU1470" s="121" t="str">
        <f t="shared" ca="1" si="735"/>
        <v/>
      </c>
      <c r="BV1470" s="121" t="str">
        <f t="shared" ca="1" si="735"/>
        <v/>
      </c>
      <c r="BW1470" s="121" t="str">
        <f t="shared" ca="1" si="735"/>
        <v/>
      </c>
      <c r="BX1470" s="121" t="str">
        <f t="shared" ca="1" si="736"/>
        <v/>
      </c>
      <c r="BY1470" s="121" t="str">
        <f t="shared" ca="1" si="736"/>
        <v/>
      </c>
      <c r="BZ1470" s="121" t="str">
        <f t="shared" ca="1" si="736"/>
        <v/>
      </c>
      <c r="CA1470" s="121" t="str">
        <f t="shared" ca="1" si="736"/>
        <v/>
      </c>
      <c r="CB1470" s="121" t="str">
        <f t="shared" ca="1" si="736"/>
        <v/>
      </c>
      <c r="CC1470" s="121" t="str">
        <f t="shared" ca="1" si="736"/>
        <v/>
      </c>
      <c r="CD1470" s="121" t="str">
        <f t="shared" ca="1" si="736"/>
        <v/>
      </c>
      <c r="CE1470" s="121" t="str">
        <f t="shared" ca="1" si="736"/>
        <v/>
      </c>
      <c r="CF1470" s="121" t="str">
        <f t="shared" ca="1" si="736"/>
        <v/>
      </c>
      <c r="CG1470" s="121" t="str">
        <f t="shared" ca="1" si="736"/>
        <v/>
      </c>
      <c r="CH1470" s="121" t="str">
        <f t="shared" ca="1" si="736"/>
        <v/>
      </c>
      <c r="CI1470" s="121" t="str">
        <f t="shared" ca="1" si="736"/>
        <v/>
      </c>
      <c r="CJ1470" s="130">
        <f t="shared" ca="1" si="737"/>
        <v>12588000</v>
      </c>
      <c r="CK1470" s="50" t="s">
        <v>172</v>
      </c>
    </row>
    <row r="1471" spans="3:89" s="29" customFormat="1" ht="15" customHeight="1">
      <c r="C1471" s="120" t="str">
        <f ca="1">"(+) "&amp;MID((OFFSET($A$1,$D1471-1,$E$1464-3)),7,40)</f>
        <v>(+) Hotel Acquisition</v>
      </c>
      <c r="D1471" s="143">
        <f>ROW(A341)</f>
        <v>341</v>
      </c>
      <c r="E1471" s="75"/>
      <c r="F1471" s="121">
        <f t="shared" ca="1" si="729"/>
        <v>2000000</v>
      </c>
      <c r="G1471" s="121">
        <f t="shared" ca="1" si="729"/>
        <v>0</v>
      </c>
      <c r="H1471" s="121">
        <f t="shared" ca="1" si="729"/>
        <v>0</v>
      </c>
      <c r="I1471" s="121">
        <f t="shared" ca="1" si="729"/>
        <v>0</v>
      </c>
      <c r="J1471" s="121">
        <f t="shared" ca="1" si="729"/>
        <v>0</v>
      </c>
      <c r="K1471" s="121">
        <f t="shared" ca="1" si="729"/>
        <v>0</v>
      </c>
      <c r="L1471" s="121">
        <f t="shared" ca="1" si="729"/>
        <v>0</v>
      </c>
      <c r="M1471" s="121">
        <f t="shared" ca="1" si="729"/>
        <v>0</v>
      </c>
      <c r="N1471" s="121">
        <f t="shared" ca="1" si="729"/>
        <v>0</v>
      </c>
      <c r="O1471" s="121">
        <f t="shared" ca="1" si="729"/>
        <v>0</v>
      </c>
      <c r="P1471" s="121">
        <f t="shared" ca="1" si="730"/>
        <v>0</v>
      </c>
      <c r="Q1471" s="121">
        <f t="shared" ca="1" si="730"/>
        <v>0</v>
      </c>
      <c r="R1471" s="121">
        <f t="shared" ca="1" si="730"/>
        <v>0</v>
      </c>
      <c r="S1471" s="121">
        <f t="shared" ca="1" si="730"/>
        <v>0</v>
      </c>
      <c r="T1471" s="121">
        <f t="shared" ca="1" si="730"/>
        <v>0</v>
      </c>
      <c r="U1471" s="121">
        <f t="shared" ca="1" si="730"/>
        <v>0</v>
      </c>
      <c r="V1471" s="121">
        <f t="shared" ca="1" si="730"/>
        <v>0</v>
      </c>
      <c r="W1471" s="121">
        <f t="shared" ca="1" si="730"/>
        <v>0</v>
      </c>
      <c r="X1471" s="121">
        <f t="shared" ca="1" si="730"/>
        <v>0</v>
      </c>
      <c r="Y1471" s="121">
        <f t="shared" ca="1" si="730"/>
        <v>0</v>
      </c>
      <c r="Z1471" s="121">
        <f t="shared" ca="1" si="731"/>
        <v>0</v>
      </c>
      <c r="AA1471" s="121">
        <f t="shared" ca="1" si="731"/>
        <v>0</v>
      </c>
      <c r="AB1471" s="121">
        <f t="shared" ca="1" si="731"/>
        <v>0</v>
      </c>
      <c r="AC1471" s="121">
        <f t="shared" ca="1" si="731"/>
        <v>0</v>
      </c>
      <c r="AD1471" s="121">
        <f t="shared" ca="1" si="731"/>
        <v>0</v>
      </c>
      <c r="AE1471" s="121">
        <f t="shared" ca="1" si="731"/>
        <v>0</v>
      </c>
      <c r="AF1471" s="121">
        <f t="shared" ca="1" si="731"/>
        <v>0</v>
      </c>
      <c r="AG1471" s="121">
        <f t="shared" ca="1" si="731"/>
        <v>0</v>
      </c>
      <c r="AH1471" s="121">
        <f t="shared" ca="1" si="731"/>
        <v>0</v>
      </c>
      <c r="AI1471" s="121">
        <f t="shared" ca="1" si="731"/>
        <v>0</v>
      </c>
      <c r="AJ1471" s="121">
        <f t="shared" ca="1" si="732"/>
        <v>0</v>
      </c>
      <c r="AK1471" s="121">
        <f t="shared" ca="1" si="732"/>
        <v>0</v>
      </c>
      <c r="AL1471" s="121">
        <f t="shared" ca="1" si="732"/>
        <v>0</v>
      </c>
      <c r="AM1471" s="121">
        <f t="shared" ca="1" si="732"/>
        <v>0</v>
      </c>
      <c r="AN1471" s="121">
        <f t="shared" ca="1" si="732"/>
        <v>0</v>
      </c>
      <c r="AO1471" s="121">
        <f t="shared" ca="1" si="732"/>
        <v>0</v>
      </c>
      <c r="AP1471" s="121">
        <f t="shared" ca="1" si="732"/>
        <v>0</v>
      </c>
      <c r="AQ1471" s="121">
        <f t="shared" ca="1" si="732"/>
        <v>0</v>
      </c>
      <c r="AR1471" s="121">
        <f t="shared" ca="1" si="732"/>
        <v>0</v>
      </c>
      <c r="AS1471" s="121">
        <f t="shared" ca="1" si="732"/>
        <v>0</v>
      </c>
      <c r="AT1471" s="121">
        <f t="shared" ca="1" si="733"/>
        <v>0</v>
      </c>
      <c r="AU1471" s="121">
        <f t="shared" ca="1" si="733"/>
        <v>0</v>
      </c>
      <c r="AV1471" s="121">
        <f t="shared" ca="1" si="733"/>
        <v>0</v>
      </c>
      <c r="AW1471" s="121">
        <f t="shared" ca="1" si="733"/>
        <v>0</v>
      </c>
      <c r="AX1471" s="121">
        <f t="shared" ca="1" si="733"/>
        <v>0</v>
      </c>
      <c r="AY1471" s="121">
        <f t="shared" ca="1" si="733"/>
        <v>0</v>
      </c>
      <c r="AZ1471" s="121">
        <f t="shared" ca="1" si="733"/>
        <v>0</v>
      </c>
      <c r="BA1471" s="121">
        <f t="shared" ca="1" si="733"/>
        <v>0</v>
      </c>
      <c r="BB1471" s="121">
        <f t="shared" ca="1" si="733"/>
        <v>0</v>
      </c>
      <c r="BC1471" s="121">
        <f t="shared" ca="1" si="733"/>
        <v>0</v>
      </c>
      <c r="BD1471" s="121">
        <f t="shared" ca="1" si="734"/>
        <v>0</v>
      </c>
      <c r="BE1471" s="121">
        <f t="shared" ca="1" si="734"/>
        <v>0</v>
      </c>
      <c r="BF1471" s="121">
        <f t="shared" ca="1" si="734"/>
        <v>0</v>
      </c>
      <c r="BG1471" s="121">
        <f t="shared" ca="1" si="734"/>
        <v>0</v>
      </c>
      <c r="BH1471" s="121">
        <f t="shared" ca="1" si="734"/>
        <v>0</v>
      </c>
      <c r="BI1471" s="121">
        <f t="shared" ca="1" si="734"/>
        <v>0</v>
      </c>
      <c r="BJ1471" s="121">
        <f t="shared" ca="1" si="734"/>
        <v>0</v>
      </c>
      <c r="BK1471" s="121">
        <f t="shared" ca="1" si="734"/>
        <v>0</v>
      </c>
      <c r="BL1471" s="121">
        <f t="shared" ca="1" si="734"/>
        <v>0</v>
      </c>
      <c r="BM1471" s="121">
        <f t="shared" ca="1" si="734"/>
        <v>0</v>
      </c>
      <c r="BN1471" s="121">
        <f t="shared" ca="1" si="735"/>
        <v>0</v>
      </c>
      <c r="BO1471" s="121" t="str">
        <f t="shared" ca="1" si="735"/>
        <v/>
      </c>
      <c r="BP1471" s="121" t="str">
        <f t="shared" ca="1" si="735"/>
        <v/>
      </c>
      <c r="BQ1471" s="121" t="str">
        <f t="shared" ca="1" si="735"/>
        <v/>
      </c>
      <c r="BR1471" s="121" t="str">
        <f t="shared" ca="1" si="735"/>
        <v/>
      </c>
      <c r="BS1471" s="121" t="str">
        <f t="shared" ca="1" si="735"/>
        <v/>
      </c>
      <c r="BT1471" s="121" t="str">
        <f t="shared" ca="1" si="735"/>
        <v/>
      </c>
      <c r="BU1471" s="121" t="str">
        <f t="shared" ca="1" si="735"/>
        <v/>
      </c>
      <c r="BV1471" s="121" t="str">
        <f t="shared" ca="1" si="735"/>
        <v/>
      </c>
      <c r="BW1471" s="121" t="str">
        <f t="shared" ca="1" si="735"/>
        <v/>
      </c>
      <c r="BX1471" s="121" t="str">
        <f t="shared" ca="1" si="736"/>
        <v/>
      </c>
      <c r="BY1471" s="121" t="str">
        <f t="shared" ca="1" si="736"/>
        <v/>
      </c>
      <c r="BZ1471" s="121" t="str">
        <f t="shared" ca="1" si="736"/>
        <v/>
      </c>
      <c r="CA1471" s="121" t="str">
        <f t="shared" ca="1" si="736"/>
        <v/>
      </c>
      <c r="CB1471" s="121" t="str">
        <f t="shared" ca="1" si="736"/>
        <v/>
      </c>
      <c r="CC1471" s="121" t="str">
        <f t="shared" ca="1" si="736"/>
        <v/>
      </c>
      <c r="CD1471" s="121" t="str">
        <f t="shared" ca="1" si="736"/>
        <v/>
      </c>
      <c r="CE1471" s="121" t="str">
        <f t="shared" ca="1" si="736"/>
        <v/>
      </c>
      <c r="CF1471" s="121" t="str">
        <f t="shared" ca="1" si="736"/>
        <v/>
      </c>
      <c r="CG1471" s="121" t="str">
        <f t="shared" ca="1" si="736"/>
        <v/>
      </c>
      <c r="CH1471" s="121" t="str">
        <f t="shared" ca="1" si="736"/>
        <v/>
      </c>
      <c r="CI1471" s="121" t="str">
        <f t="shared" ca="1" si="736"/>
        <v/>
      </c>
      <c r="CJ1471" s="130">
        <f t="shared" ca="1" si="737"/>
        <v>2000000</v>
      </c>
      <c r="CK1471" s="50" t="s">
        <v>172</v>
      </c>
    </row>
    <row r="1472" spans="3:89" s="29" customFormat="1" ht="15" customHeight="1">
      <c r="C1472" s="120" t="str">
        <f ca="1">"(+) "&amp;MID((OFFSET($A$1,$D1472-1,$E$1464-3)),7,40)</f>
        <v>(+) Loan Costs, Title, Taxes &amp; Insurance</v>
      </c>
      <c r="D1472" s="143">
        <f>ROW(A356)</f>
        <v>356</v>
      </c>
      <c r="E1472" s="75"/>
      <c r="F1472" s="121">
        <f t="shared" ca="1" si="729"/>
        <v>1900000</v>
      </c>
      <c r="G1472" s="121">
        <f t="shared" ca="1" si="729"/>
        <v>0</v>
      </c>
      <c r="H1472" s="121">
        <f t="shared" ca="1" si="729"/>
        <v>0</v>
      </c>
      <c r="I1472" s="121">
        <f t="shared" ca="1" si="729"/>
        <v>0</v>
      </c>
      <c r="J1472" s="121">
        <f t="shared" ca="1" si="729"/>
        <v>0</v>
      </c>
      <c r="K1472" s="121">
        <f t="shared" ca="1" si="729"/>
        <v>0</v>
      </c>
      <c r="L1472" s="121">
        <f t="shared" ca="1" si="729"/>
        <v>0</v>
      </c>
      <c r="M1472" s="121">
        <f t="shared" ca="1" si="729"/>
        <v>0</v>
      </c>
      <c r="N1472" s="121">
        <f t="shared" ca="1" si="729"/>
        <v>0</v>
      </c>
      <c r="O1472" s="121">
        <f t="shared" ca="1" si="729"/>
        <v>0</v>
      </c>
      <c r="P1472" s="121">
        <f t="shared" ca="1" si="730"/>
        <v>0</v>
      </c>
      <c r="Q1472" s="121">
        <f t="shared" ca="1" si="730"/>
        <v>0</v>
      </c>
      <c r="R1472" s="121">
        <f t="shared" ca="1" si="730"/>
        <v>0</v>
      </c>
      <c r="S1472" s="121">
        <f t="shared" ca="1" si="730"/>
        <v>0</v>
      </c>
      <c r="T1472" s="121">
        <f t="shared" ca="1" si="730"/>
        <v>0</v>
      </c>
      <c r="U1472" s="121">
        <f t="shared" ca="1" si="730"/>
        <v>0</v>
      </c>
      <c r="V1472" s="121">
        <f t="shared" ca="1" si="730"/>
        <v>0</v>
      </c>
      <c r="W1472" s="121">
        <f t="shared" ca="1" si="730"/>
        <v>0</v>
      </c>
      <c r="X1472" s="121">
        <f t="shared" ca="1" si="730"/>
        <v>0</v>
      </c>
      <c r="Y1472" s="121">
        <f t="shared" ca="1" si="730"/>
        <v>0</v>
      </c>
      <c r="Z1472" s="121">
        <f t="shared" ca="1" si="731"/>
        <v>0</v>
      </c>
      <c r="AA1472" s="121">
        <f t="shared" ca="1" si="731"/>
        <v>0</v>
      </c>
      <c r="AB1472" s="121">
        <f t="shared" ca="1" si="731"/>
        <v>0</v>
      </c>
      <c r="AC1472" s="121">
        <f t="shared" ca="1" si="731"/>
        <v>0</v>
      </c>
      <c r="AD1472" s="121">
        <f t="shared" ca="1" si="731"/>
        <v>0</v>
      </c>
      <c r="AE1472" s="121">
        <f t="shared" ca="1" si="731"/>
        <v>0</v>
      </c>
      <c r="AF1472" s="121">
        <f t="shared" ca="1" si="731"/>
        <v>0</v>
      </c>
      <c r="AG1472" s="121">
        <f t="shared" ca="1" si="731"/>
        <v>0</v>
      </c>
      <c r="AH1472" s="121">
        <f t="shared" ca="1" si="731"/>
        <v>0</v>
      </c>
      <c r="AI1472" s="121">
        <f t="shared" ca="1" si="731"/>
        <v>0</v>
      </c>
      <c r="AJ1472" s="121">
        <f t="shared" ca="1" si="732"/>
        <v>0</v>
      </c>
      <c r="AK1472" s="121">
        <f t="shared" ca="1" si="732"/>
        <v>0</v>
      </c>
      <c r="AL1472" s="121">
        <f t="shared" ca="1" si="732"/>
        <v>0</v>
      </c>
      <c r="AM1472" s="121">
        <f t="shared" ca="1" si="732"/>
        <v>0</v>
      </c>
      <c r="AN1472" s="121">
        <f t="shared" ca="1" si="732"/>
        <v>0</v>
      </c>
      <c r="AO1472" s="121">
        <f t="shared" ca="1" si="732"/>
        <v>0</v>
      </c>
      <c r="AP1472" s="121">
        <f t="shared" ca="1" si="732"/>
        <v>0</v>
      </c>
      <c r="AQ1472" s="121">
        <f t="shared" ca="1" si="732"/>
        <v>0</v>
      </c>
      <c r="AR1472" s="121">
        <f t="shared" ca="1" si="732"/>
        <v>0</v>
      </c>
      <c r="AS1472" s="121">
        <f t="shared" ca="1" si="732"/>
        <v>0</v>
      </c>
      <c r="AT1472" s="121">
        <f t="shared" ca="1" si="733"/>
        <v>0</v>
      </c>
      <c r="AU1472" s="121">
        <f t="shared" ca="1" si="733"/>
        <v>0</v>
      </c>
      <c r="AV1472" s="121">
        <f t="shared" ca="1" si="733"/>
        <v>0</v>
      </c>
      <c r="AW1472" s="121">
        <f t="shared" ca="1" si="733"/>
        <v>0</v>
      </c>
      <c r="AX1472" s="121">
        <f t="shared" ca="1" si="733"/>
        <v>0</v>
      </c>
      <c r="AY1472" s="121">
        <f t="shared" ca="1" si="733"/>
        <v>0</v>
      </c>
      <c r="AZ1472" s="121">
        <f t="shared" ca="1" si="733"/>
        <v>0</v>
      </c>
      <c r="BA1472" s="121">
        <f t="shared" ca="1" si="733"/>
        <v>0</v>
      </c>
      <c r="BB1472" s="121">
        <f t="shared" ca="1" si="733"/>
        <v>0</v>
      </c>
      <c r="BC1472" s="121">
        <f t="shared" ca="1" si="733"/>
        <v>0</v>
      </c>
      <c r="BD1472" s="121">
        <f t="shared" ca="1" si="734"/>
        <v>0</v>
      </c>
      <c r="BE1472" s="121">
        <f t="shared" ca="1" si="734"/>
        <v>0</v>
      </c>
      <c r="BF1472" s="121">
        <f t="shared" ca="1" si="734"/>
        <v>0</v>
      </c>
      <c r="BG1472" s="121">
        <f t="shared" ca="1" si="734"/>
        <v>0</v>
      </c>
      <c r="BH1472" s="121">
        <f t="shared" ca="1" si="734"/>
        <v>0</v>
      </c>
      <c r="BI1472" s="121">
        <f t="shared" ca="1" si="734"/>
        <v>0</v>
      </c>
      <c r="BJ1472" s="121">
        <f t="shared" ca="1" si="734"/>
        <v>0</v>
      </c>
      <c r="BK1472" s="121">
        <f t="shared" ca="1" si="734"/>
        <v>0</v>
      </c>
      <c r="BL1472" s="121">
        <f t="shared" ca="1" si="734"/>
        <v>0</v>
      </c>
      <c r="BM1472" s="121">
        <f t="shared" ca="1" si="734"/>
        <v>0</v>
      </c>
      <c r="BN1472" s="121">
        <f t="shared" ca="1" si="735"/>
        <v>0</v>
      </c>
      <c r="BO1472" s="121" t="str">
        <f t="shared" ca="1" si="735"/>
        <v/>
      </c>
      <c r="BP1472" s="121" t="str">
        <f t="shared" ca="1" si="735"/>
        <v/>
      </c>
      <c r="BQ1472" s="121" t="str">
        <f t="shared" ca="1" si="735"/>
        <v/>
      </c>
      <c r="BR1472" s="121" t="str">
        <f t="shared" ca="1" si="735"/>
        <v/>
      </c>
      <c r="BS1472" s="121" t="str">
        <f t="shared" ca="1" si="735"/>
        <v/>
      </c>
      <c r="BT1472" s="121" t="str">
        <f t="shared" ca="1" si="735"/>
        <v/>
      </c>
      <c r="BU1472" s="121" t="str">
        <f t="shared" ca="1" si="735"/>
        <v/>
      </c>
      <c r="BV1472" s="121" t="str">
        <f t="shared" ca="1" si="735"/>
        <v/>
      </c>
      <c r="BW1472" s="121" t="str">
        <f t="shared" ca="1" si="735"/>
        <v/>
      </c>
      <c r="BX1472" s="121" t="str">
        <f t="shared" ca="1" si="736"/>
        <v/>
      </c>
      <c r="BY1472" s="121" t="str">
        <f t="shared" ca="1" si="736"/>
        <v/>
      </c>
      <c r="BZ1472" s="121" t="str">
        <f t="shared" ca="1" si="736"/>
        <v/>
      </c>
      <c r="CA1472" s="121" t="str">
        <f t="shared" ca="1" si="736"/>
        <v/>
      </c>
      <c r="CB1472" s="121" t="str">
        <f t="shared" ca="1" si="736"/>
        <v/>
      </c>
      <c r="CC1472" s="121" t="str">
        <f t="shared" ca="1" si="736"/>
        <v/>
      </c>
      <c r="CD1472" s="121" t="str">
        <f t="shared" ca="1" si="736"/>
        <v/>
      </c>
      <c r="CE1472" s="121" t="str">
        <f t="shared" ca="1" si="736"/>
        <v/>
      </c>
      <c r="CF1472" s="121" t="str">
        <f t="shared" ca="1" si="736"/>
        <v/>
      </c>
      <c r="CG1472" s="121" t="str">
        <f t="shared" ca="1" si="736"/>
        <v/>
      </c>
      <c r="CH1472" s="121" t="str">
        <f t="shared" ca="1" si="736"/>
        <v/>
      </c>
      <c r="CI1472" s="121" t="str">
        <f t="shared" ca="1" si="736"/>
        <v/>
      </c>
      <c r="CJ1472" s="130">
        <f t="shared" ca="1" si="737"/>
        <v>1900000</v>
      </c>
      <c r="CK1472" s="50" t="s">
        <v>172</v>
      </c>
    </row>
    <row r="1473" spans="3:89" s="29" customFormat="1" ht="15" customHeight="1">
      <c r="C1473" s="120" t="str">
        <f ca="1">"(+) "&amp;MID((OFFSET($A$1,$D1473-1,$E$1464-3)),7,40)</f>
        <v>(+) Development Charges</v>
      </c>
      <c r="D1473" s="143">
        <f>ROW(A394)</f>
        <v>394</v>
      </c>
      <c r="E1473" s="75"/>
      <c r="F1473" s="122">
        <f t="shared" ca="1" si="729"/>
        <v>0</v>
      </c>
      <c r="G1473" s="122">
        <f t="shared" ca="1" si="729"/>
        <v>0</v>
      </c>
      <c r="H1473" s="122">
        <f t="shared" ca="1" si="729"/>
        <v>0</v>
      </c>
      <c r="I1473" s="122">
        <f t="shared" ca="1" si="729"/>
        <v>0</v>
      </c>
      <c r="J1473" s="122">
        <f t="shared" ca="1" si="729"/>
        <v>0</v>
      </c>
      <c r="K1473" s="122">
        <f t="shared" ca="1" si="729"/>
        <v>0</v>
      </c>
      <c r="L1473" s="122">
        <f t="shared" ca="1" si="729"/>
        <v>0</v>
      </c>
      <c r="M1473" s="122">
        <f t="shared" ca="1" si="729"/>
        <v>0</v>
      </c>
      <c r="N1473" s="122">
        <f t="shared" ca="1" si="729"/>
        <v>0</v>
      </c>
      <c r="O1473" s="122">
        <f t="shared" ca="1" si="729"/>
        <v>0</v>
      </c>
      <c r="P1473" s="122">
        <f t="shared" ca="1" si="730"/>
        <v>0</v>
      </c>
      <c r="Q1473" s="122">
        <f t="shared" ca="1" si="730"/>
        <v>0</v>
      </c>
      <c r="R1473" s="122">
        <f t="shared" ca="1" si="730"/>
        <v>0</v>
      </c>
      <c r="S1473" s="122">
        <f t="shared" ca="1" si="730"/>
        <v>0</v>
      </c>
      <c r="T1473" s="122">
        <f t="shared" ca="1" si="730"/>
        <v>0</v>
      </c>
      <c r="U1473" s="122">
        <f t="shared" ca="1" si="730"/>
        <v>0</v>
      </c>
      <c r="V1473" s="122">
        <f t="shared" ca="1" si="730"/>
        <v>0</v>
      </c>
      <c r="W1473" s="122">
        <f t="shared" ca="1" si="730"/>
        <v>0</v>
      </c>
      <c r="X1473" s="122">
        <f t="shared" ca="1" si="730"/>
        <v>0</v>
      </c>
      <c r="Y1473" s="122">
        <f t="shared" ca="1" si="730"/>
        <v>0</v>
      </c>
      <c r="Z1473" s="122">
        <f t="shared" ca="1" si="731"/>
        <v>0</v>
      </c>
      <c r="AA1473" s="122">
        <f t="shared" ca="1" si="731"/>
        <v>0</v>
      </c>
      <c r="AB1473" s="122">
        <f t="shared" ca="1" si="731"/>
        <v>0</v>
      </c>
      <c r="AC1473" s="122">
        <f t="shared" ca="1" si="731"/>
        <v>0</v>
      </c>
      <c r="AD1473" s="122">
        <f t="shared" ca="1" si="731"/>
        <v>0</v>
      </c>
      <c r="AE1473" s="122">
        <f t="shared" ca="1" si="731"/>
        <v>0</v>
      </c>
      <c r="AF1473" s="122">
        <f t="shared" ca="1" si="731"/>
        <v>0</v>
      </c>
      <c r="AG1473" s="122">
        <f t="shared" ca="1" si="731"/>
        <v>0</v>
      </c>
      <c r="AH1473" s="122">
        <f t="shared" ca="1" si="731"/>
        <v>0</v>
      </c>
      <c r="AI1473" s="122">
        <f t="shared" ca="1" si="731"/>
        <v>0</v>
      </c>
      <c r="AJ1473" s="122">
        <f t="shared" ca="1" si="732"/>
        <v>0</v>
      </c>
      <c r="AK1473" s="122">
        <f t="shared" ca="1" si="732"/>
        <v>0</v>
      </c>
      <c r="AL1473" s="122">
        <f t="shared" ca="1" si="732"/>
        <v>0</v>
      </c>
      <c r="AM1473" s="122">
        <f t="shared" ca="1" si="732"/>
        <v>0</v>
      </c>
      <c r="AN1473" s="122">
        <f t="shared" ca="1" si="732"/>
        <v>0</v>
      </c>
      <c r="AO1473" s="122">
        <f t="shared" ca="1" si="732"/>
        <v>0</v>
      </c>
      <c r="AP1473" s="122">
        <f t="shared" ca="1" si="732"/>
        <v>0</v>
      </c>
      <c r="AQ1473" s="122">
        <f t="shared" ca="1" si="732"/>
        <v>0</v>
      </c>
      <c r="AR1473" s="122">
        <f t="shared" ca="1" si="732"/>
        <v>0</v>
      </c>
      <c r="AS1473" s="122">
        <f t="shared" ca="1" si="732"/>
        <v>0</v>
      </c>
      <c r="AT1473" s="122">
        <f t="shared" ca="1" si="733"/>
        <v>0</v>
      </c>
      <c r="AU1473" s="122">
        <f t="shared" ca="1" si="733"/>
        <v>0</v>
      </c>
      <c r="AV1473" s="122">
        <f t="shared" ca="1" si="733"/>
        <v>0</v>
      </c>
      <c r="AW1473" s="122">
        <f t="shared" ca="1" si="733"/>
        <v>0</v>
      </c>
      <c r="AX1473" s="122">
        <f t="shared" ca="1" si="733"/>
        <v>0</v>
      </c>
      <c r="AY1473" s="122">
        <f t="shared" ca="1" si="733"/>
        <v>0</v>
      </c>
      <c r="AZ1473" s="122">
        <f t="shared" ca="1" si="733"/>
        <v>0</v>
      </c>
      <c r="BA1473" s="122">
        <f t="shared" ca="1" si="733"/>
        <v>0</v>
      </c>
      <c r="BB1473" s="122">
        <f t="shared" ca="1" si="733"/>
        <v>0</v>
      </c>
      <c r="BC1473" s="122">
        <f t="shared" ca="1" si="733"/>
        <v>0</v>
      </c>
      <c r="BD1473" s="122">
        <f t="shared" ca="1" si="734"/>
        <v>0</v>
      </c>
      <c r="BE1473" s="122">
        <f t="shared" ca="1" si="734"/>
        <v>0</v>
      </c>
      <c r="BF1473" s="122">
        <f t="shared" ca="1" si="734"/>
        <v>0</v>
      </c>
      <c r="BG1473" s="122">
        <f t="shared" ca="1" si="734"/>
        <v>0</v>
      </c>
      <c r="BH1473" s="122">
        <f t="shared" ca="1" si="734"/>
        <v>0</v>
      </c>
      <c r="BI1473" s="122">
        <f t="shared" ca="1" si="734"/>
        <v>0</v>
      </c>
      <c r="BJ1473" s="122">
        <f t="shared" ca="1" si="734"/>
        <v>0</v>
      </c>
      <c r="BK1473" s="122">
        <f t="shared" ca="1" si="734"/>
        <v>0</v>
      </c>
      <c r="BL1473" s="122">
        <f t="shared" ca="1" si="734"/>
        <v>0</v>
      </c>
      <c r="BM1473" s="122">
        <f t="shared" ca="1" si="734"/>
        <v>0</v>
      </c>
      <c r="BN1473" s="122">
        <f t="shared" ca="1" si="735"/>
        <v>0</v>
      </c>
      <c r="BO1473" s="122" t="str">
        <f t="shared" ca="1" si="735"/>
        <v/>
      </c>
      <c r="BP1473" s="122" t="str">
        <f t="shared" ca="1" si="735"/>
        <v/>
      </c>
      <c r="BQ1473" s="122" t="str">
        <f t="shared" ca="1" si="735"/>
        <v/>
      </c>
      <c r="BR1473" s="122" t="str">
        <f t="shared" ca="1" si="735"/>
        <v/>
      </c>
      <c r="BS1473" s="122" t="str">
        <f t="shared" ca="1" si="735"/>
        <v/>
      </c>
      <c r="BT1473" s="122" t="str">
        <f t="shared" ca="1" si="735"/>
        <v/>
      </c>
      <c r="BU1473" s="122" t="str">
        <f t="shared" ca="1" si="735"/>
        <v/>
      </c>
      <c r="BV1473" s="122" t="str">
        <f t="shared" ca="1" si="735"/>
        <v/>
      </c>
      <c r="BW1473" s="122" t="str">
        <f t="shared" ca="1" si="735"/>
        <v/>
      </c>
      <c r="BX1473" s="122" t="str">
        <f t="shared" ca="1" si="736"/>
        <v/>
      </c>
      <c r="BY1473" s="122" t="str">
        <f t="shared" ca="1" si="736"/>
        <v/>
      </c>
      <c r="BZ1473" s="122" t="str">
        <f t="shared" ca="1" si="736"/>
        <v/>
      </c>
      <c r="CA1473" s="122" t="str">
        <f t="shared" ca="1" si="736"/>
        <v/>
      </c>
      <c r="CB1473" s="122" t="str">
        <f t="shared" ca="1" si="736"/>
        <v/>
      </c>
      <c r="CC1473" s="122" t="str">
        <f t="shared" ca="1" si="736"/>
        <v/>
      </c>
      <c r="CD1473" s="122" t="str">
        <f t="shared" ca="1" si="736"/>
        <v/>
      </c>
      <c r="CE1473" s="122" t="str">
        <f t="shared" ca="1" si="736"/>
        <v/>
      </c>
      <c r="CF1473" s="122" t="str">
        <f t="shared" ca="1" si="736"/>
        <v/>
      </c>
      <c r="CG1473" s="122" t="str">
        <f t="shared" ca="1" si="736"/>
        <v/>
      </c>
      <c r="CH1473" s="122" t="str">
        <f t="shared" ca="1" si="736"/>
        <v/>
      </c>
      <c r="CI1473" s="122" t="str">
        <f t="shared" ca="1" si="736"/>
        <v/>
      </c>
      <c r="CJ1473" s="138">
        <f t="shared" ca="1" si="737"/>
        <v>0</v>
      </c>
      <c r="CK1473" s="50" t="s">
        <v>172</v>
      </c>
    </row>
    <row r="1474" spans="3:89" s="29" customFormat="1" ht="15" customHeight="1">
      <c r="C1474" s="137" t="s">
        <v>6</v>
      </c>
      <c r="D1474" s="136"/>
      <c r="E1474" s="144"/>
      <c r="F1474" s="121">
        <f t="shared" ref="F1474:AK1474" ca="1" si="738">IF(F$17="","",SUM(F1469:F1473))</f>
        <v>12000000</v>
      </c>
      <c r="G1474" s="121">
        <f t="shared" ca="1" si="738"/>
        <v>0</v>
      </c>
      <c r="H1474" s="121">
        <f t="shared" ca="1" si="738"/>
        <v>0</v>
      </c>
      <c r="I1474" s="121">
        <f t="shared" ca="1" si="738"/>
        <v>0</v>
      </c>
      <c r="J1474" s="121">
        <f t="shared" ca="1" si="738"/>
        <v>0</v>
      </c>
      <c r="K1474" s="121">
        <f t="shared" ca="1" si="738"/>
        <v>0</v>
      </c>
      <c r="L1474" s="121">
        <f t="shared" ca="1" si="738"/>
        <v>0</v>
      </c>
      <c r="M1474" s="121">
        <f t="shared" ca="1" si="738"/>
        <v>0</v>
      </c>
      <c r="N1474" s="121">
        <f t="shared" ca="1" si="738"/>
        <v>0</v>
      </c>
      <c r="O1474" s="121">
        <f t="shared" ca="1" si="738"/>
        <v>0</v>
      </c>
      <c r="P1474" s="121">
        <f t="shared" ca="1" si="738"/>
        <v>0</v>
      </c>
      <c r="Q1474" s="121">
        <f t="shared" ca="1" si="738"/>
        <v>0</v>
      </c>
      <c r="R1474" s="121">
        <f t="shared" ca="1" si="738"/>
        <v>0</v>
      </c>
      <c r="S1474" s="121">
        <f t="shared" ca="1" si="738"/>
        <v>0</v>
      </c>
      <c r="T1474" s="121">
        <f t="shared" ca="1" si="738"/>
        <v>0</v>
      </c>
      <c r="U1474" s="121">
        <f t="shared" ca="1" si="738"/>
        <v>0</v>
      </c>
      <c r="V1474" s="121">
        <f t="shared" ca="1" si="738"/>
        <v>0</v>
      </c>
      <c r="W1474" s="121">
        <f t="shared" ca="1" si="738"/>
        <v>0</v>
      </c>
      <c r="X1474" s="121">
        <f t="shared" ca="1" si="738"/>
        <v>0</v>
      </c>
      <c r="Y1474" s="121">
        <f t="shared" ca="1" si="738"/>
        <v>0</v>
      </c>
      <c r="Z1474" s="121">
        <f t="shared" ca="1" si="738"/>
        <v>0</v>
      </c>
      <c r="AA1474" s="121">
        <f t="shared" ca="1" si="738"/>
        <v>0</v>
      </c>
      <c r="AB1474" s="121">
        <f t="shared" ca="1" si="738"/>
        <v>0</v>
      </c>
      <c r="AC1474" s="121">
        <f t="shared" ca="1" si="738"/>
        <v>0</v>
      </c>
      <c r="AD1474" s="121">
        <f t="shared" ca="1" si="738"/>
        <v>4488000</v>
      </c>
      <c r="AE1474" s="121">
        <f t="shared" ca="1" si="738"/>
        <v>0</v>
      </c>
      <c r="AF1474" s="121">
        <f t="shared" ca="1" si="738"/>
        <v>0</v>
      </c>
      <c r="AG1474" s="121">
        <f t="shared" ca="1" si="738"/>
        <v>0</v>
      </c>
      <c r="AH1474" s="121">
        <f t="shared" ca="1" si="738"/>
        <v>0</v>
      </c>
      <c r="AI1474" s="121">
        <f t="shared" ca="1" si="738"/>
        <v>0</v>
      </c>
      <c r="AJ1474" s="121">
        <f t="shared" ca="1" si="738"/>
        <v>0</v>
      </c>
      <c r="AK1474" s="121">
        <f t="shared" ca="1" si="738"/>
        <v>0</v>
      </c>
      <c r="AL1474" s="121">
        <f t="shared" ref="AL1474:CI1474" ca="1" si="739">IF(AL$17="","",SUM(AL1469:AL1473))</f>
        <v>0</v>
      </c>
      <c r="AM1474" s="121">
        <f t="shared" ca="1" si="739"/>
        <v>0</v>
      </c>
      <c r="AN1474" s="121">
        <f t="shared" ca="1" si="739"/>
        <v>0</v>
      </c>
      <c r="AO1474" s="121">
        <f t="shared" ca="1" si="739"/>
        <v>0</v>
      </c>
      <c r="AP1474" s="121">
        <f t="shared" ca="1" si="739"/>
        <v>0</v>
      </c>
      <c r="AQ1474" s="121">
        <f t="shared" ca="1" si="739"/>
        <v>0</v>
      </c>
      <c r="AR1474" s="121">
        <f t="shared" ca="1" si="739"/>
        <v>0</v>
      </c>
      <c r="AS1474" s="121">
        <f t="shared" ca="1" si="739"/>
        <v>0</v>
      </c>
      <c r="AT1474" s="121">
        <f t="shared" ca="1" si="739"/>
        <v>0</v>
      </c>
      <c r="AU1474" s="121">
        <f t="shared" ca="1" si="739"/>
        <v>0</v>
      </c>
      <c r="AV1474" s="121">
        <f t="shared" ca="1" si="739"/>
        <v>0</v>
      </c>
      <c r="AW1474" s="121">
        <f t="shared" ca="1" si="739"/>
        <v>0</v>
      </c>
      <c r="AX1474" s="121">
        <f t="shared" ca="1" si="739"/>
        <v>0</v>
      </c>
      <c r="AY1474" s="121">
        <f t="shared" ca="1" si="739"/>
        <v>0</v>
      </c>
      <c r="AZ1474" s="121">
        <f t="shared" ca="1" si="739"/>
        <v>0</v>
      </c>
      <c r="BA1474" s="121">
        <f t="shared" ca="1" si="739"/>
        <v>0</v>
      </c>
      <c r="BB1474" s="121">
        <f t="shared" ca="1" si="739"/>
        <v>0</v>
      </c>
      <c r="BC1474" s="121">
        <f t="shared" ca="1" si="739"/>
        <v>0</v>
      </c>
      <c r="BD1474" s="121">
        <f t="shared" ca="1" si="739"/>
        <v>0</v>
      </c>
      <c r="BE1474" s="121">
        <f t="shared" ca="1" si="739"/>
        <v>0</v>
      </c>
      <c r="BF1474" s="121">
        <f t="shared" ca="1" si="739"/>
        <v>0</v>
      </c>
      <c r="BG1474" s="121">
        <f t="shared" ca="1" si="739"/>
        <v>0</v>
      </c>
      <c r="BH1474" s="121">
        <f t="shared" ca="1" si="739"/>
        <v>0</v>
      </c>
      <c r="BI1474" s="121">
        <f t="shared" ca="1" si="739"/>
        <v>0</v>
      </c>
      <c r="BJ1474" s="121">
        <f t="shared" ca="1" si="739"/>
        <v>0</v>
      </c>
      <c r="BK1474" s="121">
        <f t="shared" ca="1" si="739"/>
        <v>0</v>
      </c>
      <c r="BL1474" s="121">
        <f t="shared" ca="1" si="739"/>
        <v>0</v>
      </c>
      <c r="BM1474" s="121">
        <f t="shared" ca="1" si="739"/>
        <v>0</v>
      </c>
      <c r="BN1474" s="121">
        <f t="shared" ca="1" si="739"/>
        <v>0</v>
      </c>
      <c r="BO1474" s="121" t="str">
        <f t="shared" si="739"/>
        <v/>
      </c>
      <c r="BP1474" s="121" t="str">
        <f t="shared" si="739"/>
        <v/>
      </c>
      <c r="BQ1474" s="121" t="str">
        <f t="shared" si="739"/>
        <v/>
      </c>
      <c r="BR1474" s="121" t="str">
        <f t="shared" si="739"/>
        <v/>
      </c>
      <c r="BS1474" s="121" t="str">
        <f t="shared" si="739"/>
        <v/>
      </c>
      <c r="BT1474" s="121" t="str">
        <f t="shared" si="739"/>
        <v/>
      </c>
      <c r="BU1474" s="121" t="str">
        <f t="shared" si="739"/>
        <v/>
      </c>
      <c r="BV1474" s="121" t="str">
        <f t="shared" si="739"/>
        <v/>
      </c>
      <c r="BW1474" s="121" t="str">
        <f t="shared" si="739"/>
        <v/>
      </c>
      <c r="BX1474" s="121" t="str">
        <f t="shared" si="739"/>
        <v/>
      </c>
      <c r="BY1474" s="121" t="str">
        <f t="shared" si="739"/>
        <v/>
      </c>
      <c r="BZ1474" s="121" t="str">
        <f t="shared" si="739"/>
        <v/>
      </c>
      <c r="CA1474" s="121" t="str">
        <f t="shared" si="739"/>
        <v/>
      </c>
      <c r="CB1474" s="121" t="str">
        <f t="shared" si="739"/>
        <v/>
      </c>
      <c r="CC1474" s="121" t="str">
        <f t="shared" si="739"/>
        <v/>
      </c>
      <c r="CD1474" s="121" t="str">
        <f t="shared" si="739"/>
        <v/>
      </c>
      <c r="CE1474" s="121" t="str">
        <f t="shared" si="739"/>
        <v/>
      </c>
      <c r="CF1474" s="121" t="str">
        <f t="shared" si="739"/>
        <v/>
      </c>
      <c r="CG1474" s="121" t="str">
        <f t="shared" si="739"/>
        <v/>
      </c>
      <c r="CH1474" s="121" t="str">
        <f t="shared" si="739"/>
        <v/>
      </c>
      <c r="CI1474" s="121" t="str">
        <f t="shared" si="739"/>
        <v/>
      </c>
      <c r="CJ1474" s="130">
        <f t="shared" ca="1" si="737"/>
        <v>16488000</v>
      </c>
      <c r="CK1474" s="50" t="s">
        <v>172</v>
      </c>
    </row>
    <row r="1475" spans="3:89" s="29" customFormat="1" ht="15" customHeight="1">
      <c r="C1475" s="142"/>
      <c r="D1475" s="17"/>
      <c r="E1475" s="135"/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U1475" s="121"/>
      <c r="V1475" s="121"/>
      <c r="W1475" s="121"/>
      <c r="X1475" s="121"/>
      <c r="Y1475" s="121"/>
      <c r="Z1475" s="121"/>
      <c r="AA1475" s="121"/>
      <c r="AB1475" s="121"/>
      <c r="AC1475" s="121"/>
      <c r="AD1475" s="121"/>
      <c r="AE1475" s="121"/>
      <c r="AF1475" s="121"/>
      <c r="AG1475" s="121"/>
      <c r="AH1475" s="121"/>
      <c r="AI1475" s="121"/>
      <c r="AJ1475" s="121"/>
      <c r="AK1475" s="121"/>
      <c r="AL1475" s="121"/>
      <c r="AM1475" s="121"/>
      <c r="AN1475" s="121"/>
      <c r="AO1475" s="121"/>
      <c r="AP1475" s="121"/>
      <c r="AQ1475" s="121"/>
      <c r="AR1475" s="121"/>
      <c r="AS1475" s="121"/>
      <c r="AT1475" s="121"/>
      <c r="AU1475" s="121"/>
      <c r="AV1475" s="121"/>
      <c r="AW1475" s="121"/>
      <c r="AX1475" s="121"/>
      <c r="AY1475" s="121"/>
      <c r="AZ1475" s="121"/>
      <c r="BA1475" s="121"/>
      <c r="BB1475" s="121"/>
      <c r="BC1475" s="121"/>
      <c r="BD1475" s="121"/>
      <c r="BE1475" s="121"/>
      <c r="BF1475" s="121"/>
      <c r="BG1475" s="121"/>
      <c r="BH1475" s="121"/>
      <c r="BI1475" s="121"/>
      <c r="BJ1475" s="121"/>
      <c r="BK1475" s="121"/>
      <c r="BL1475" s="121"/>
      <c r="BM1475" s="121"/>
      <c r="BN1475" s="121"/>
      <c r="BO1475" s="121"/>
      <c r="BP1475" s="121"/>
      <c r="BQ1475" s="121"/>
      <c r="BR1475" s="121"/>
      <c r="BS1475" s="121"/>
      <c r="BT1475" s="121"/>
      <c r="BU1475" s="121"/>
      <c r="BV1475" s="121"/>
      <c r="BW1475" s="121"/>
      <c r="BX1475" s="121"/>
      <c r="BY1475" s="121"/>
      <c r="BZ1475" s="121"/>
      <c r="CA1475" s="121"/>
      <c r="CB1475" s="121"/>
      <c r="CC1475" s="121"/>
      <c r="CD1475" s="121"/>
      <c r="CE1475" s="121"/>
      <c r="CF1475" s="121"/>
      <c r="CG1475" s="121"/>
      <c r="CH1475" s="121"/>
      <c r="CI1475" s="121"/>
      <c r="CJ1475" s="130"/>
      <c r="CK1475" s="50" t="s">
        <v>172</v>
      </c>
    </row>
    <row r="1476" spans="3:89" s="29" customFormat="1" ht="15" customHeight="1">
      <c r="C1476" s="142" t="str">
        <f ca="1">"(+) "&amp;MID((OFFSET($A$1,$D1476-1,$E$1464-3)),7,40)</f>
        <v>(+) Mortgage Origination Fee</v>
      </c>
      <c r="D1476" s="127">
        <f>ROW(A418)</f>
        <v>418</v>
      </c>
      <c r="E1476" s="75"/>
      <c r="F1476" s="121">
        <f t="shared" ref="F1476:O1479" ca="1" si="740">IF(F$17="","",OFFSET($A$1,$D1476-1,$E$1464+F$1466))</f>
        <v>748351.41917317745</v>
      </c>
      <c r="G1476" s="121">
        <f t="shared" ca="1" si="740"/>
        <v>0</v>
      </c>
      <c r="H1476" s="121">
        <f t="shared" ca="1" si="740"/>
        <v>0</v>
      </c>
      <c r="I1476" s="121">
        <f t="shared" ca="1" si="740"/>
        <v>0</v>
      </c>
      <c r="J1476" s="121">
        <f t="shared" ca="1" si="740"/>
        <v>0</v>
      </c>
      <c r="K1476" s="121">
        <f t="shared" ca="1" si="740"/>
        <v>0</v>
      </c>
      <c r="L1476" s="121">
        <f t="shared" ca="1" si="740"/>
        <v>0</v>
      </c>
      <c r="M1476" s="121">
        <f t="shared" ca="1" si="740"/>
        <v>0</v>
      </c>
      <c r="N1476" s="121">
        <f t="shared" ca="1" si="740"/>
        <v>0</v>
      </c>
      <c r="O1476" s="121">
        <f t="shared" ca="1" si="740"/>
        <v>0</v>
      </c>
      <c r="P1476" s="121">
        <f t="shared" ref="P1476:Y1479" ca="1" si="741">IF(P$17="","",OFFSET($A$1,$D1476-1,$E$1464+P$1466))</f>
        <v>0</v>
      </c>
      <c r="Q1476" s="121">
        <f t="shared" ca="1" si="741"/>
        <v>0</v>
      </c>
      <c r="R1476" s="121">
        <f t="shared" ca="1" si="741"/>
        <v>0</v>
      </c>
      <c r="S1476" s="121">
        <f t="shared" ca="1" si="741"/>
        <v>0</v>
      </c>
      <c r="T1476" s="121">
        <f t="shared" ca="1" si="741"/>
        <v>0</v>
      </c>
      <c r="U1476" s="121">
        <f t="shared" ca="1" si="741"/>
        <v>0</v>
      </c>
      <c r="V1476" s="121">
        <f t="shared" ca="1" si="741"/>
        <v>0</v>
      </c>
      <c r="W1476" s="121">
        <f t="shared" ca="1" si="741"/>
        <v>0</v>
      </c>
      <c r="X1476" s="121">
        <f t="shared" ca="1" si="741"/>
        <v>0</v>
      </c>
      <c r="Y1476" s="121">
        <f t="shared" ca="1" si="741"/>
        <v>0</v>
      </c>
      <c r="Z1476" s="121">
        <f t="shared" ref="Z1476:AI1479" ca="1" si="742">IF(Z$17="","",OFFSET($A$1,$D1476-1,$E$1464+Z$1466))</f>
        <v>0</v>
      </c>
      <c r="AA1476" s="121">
        <f t="shared" ca="1" si="742"/>
        <v>0</v>
      </c>
      <c r="AB1476" s="121">
        <f t="shared" ca="1" si="742"/>
        <v>0</v>
      </c>
      <c r="AC1476" s="121">
        <f t="shared" ca="1" si="742"/>
        <v>0</v>
      </c>
      <c r="AD1476" s="121">
        <f t="shared" ca="1" si="742"/>
        <v>0</v>
      </c>
      <c r="AE1476" s="121">
        <f t="shared" ca="1" si="742"/>
        <v>0</v>
      </c>
      <c r="AF1476" s="121">
        <f t="shared" ca="1" si="742"/>
        <v>0</v>
      </c>
      <c r="AG1476" s="121">
        <f t="shared" ca="1" si="742"/>
        <v>0</v>
      </c>
      <c r="AH1476" s="121">
        <f t="shared" ca="1" si="742"/>
        <v>0</v>
      </c>
      <c r="AI1476" s="121">
        <f t="shared" ca="1" si="742"/>
        <v>0</v>
      </c>
      <c r="AJ1476" s="121">
        <f t="shared" ref="AJ1476:AS1479" ca="1" si="743">IF(AJ$17="","",OFFSET($A$1,$D1476-1,$E$1464+AJ$1466))</f>
        <v>0</v>
      </c>
      <c r="AK1476" s="121">
        <f t="shared" ca="1" si="743"/>
        <v>0</v>
      </c>
      <c r="AL1476" s="121">
        <f t="shared" ca="1" si="743"/>
        <v>0</v>
      </c>
      <c r="AM1476" s="121">
        <f t="shared" ca="1" si="743"/>
        <v>0</v>
      </c>
      <c r="AN1476" s="121">
        <f t="shared" ca="1" si="743"/>
        <v>0</v>
      </c>
      <c r="AO1476" s="121">
        <f t="shared" ca="1" si="743"/>
        <v>0</v>
      </c>
      <c r="AP1476" s="121">
        <f t="shared" ca="1" si="743"/>
        <v>0</v>
      </c>
      <c r="AQ1476" s="121">
        <f t="shared" ca="1" si="743"/>
        <v>0</v>
      </c>
      <c r="AR1476" s="121">
        <f t="shared" ca="1" si="743"/>
        <v>0</v>
      </c>
      <c r="AS1476" s="121">
        <f t="shared" ca="1" si="743"/>
        <v>0</v>
      </c>
      <c r="AT1476" s="121">
        <f t="shared" ref="AT1476:BC1479" ca="1" si="744">IF(AT$17="","",OFFSET($A$1,$D1476-1,$E$1464+AT$1466))</f>
        <v>0</v>
      </c>
      <c r="AU1476" s="121">
        <f t="shared" ca="1" si="744"/>
        <v>0</v>
      </c>
      <c r="AV1476" s="121">
        <f t="shared" ca="1" si="744"/>
        <v>0</v>
      </c>
      <c r="AW1476" s="121">
        <f t="shared" ca="1" si="744"/>
        <v>0</v>
      </c>
      <c r="AX1476" s="121">
        <f t="shared" ca="1" si="744"/>
        <v>0</v>
      </c>
      <c r="AY1476" s="121">
        <f t="shared" ca="1" si="744"/>
        <v>0</v>
      </c>
      <c r="AZ1476" s="121">
        <f t="shared" ca="1" si="744"/>
        <v>0</v>
      </c>
      <c r="BA1476" s="121">
        <f t="shared" ca="1" si="744"/>
        <v>0</v>
      </c>
      <c r="BB1476" s="121">
        <f t="shared" ca="1" si="744"/>
        <v>0</v>
      </c>
      <c r="BC1476" s="121">
        <f t="shared" ca="1" si="744"/>
        <v>0</v>
      </c>
      <c r="BD1476" s="121">
        <f t="shared" ref="BD1476:BM1479" ca="1" si="745">IF(BD$17="","",OFFSET($A$1,$D1476-1,$E$1464+BD$1466))</f>
        <v>0</v>
      </c>
      <c r="BE1476" s="121">
        <f t="shared" ca="1" si="745"/>
        <v>0</v>
      </c>
      <c r="BF1476" s="121">
        <f t="shared" ca="1" si="745"/>
        <v>0</v>
      </c>
      <c r="BG1476" s="121">
        <f t="shared" ca="1" si="745"/>
        <v>0</v>
      </c>
      <c r="BH1476" s="121">
        <f t="shared" ca="1" si="745"/>
        <v>0</v>
      </c>
      <c r="BI1476" s="121">
        <f t="shared" ca="1" si="745"/>
        <v>0</v>
      </c>
      <c r="BJ1476" s="121">
        <f t="shared" ca="1" si="745"/>
        <v>0</v>
      </c>
      <c r="BK1476" s="121">
        <f t="shared" ca="1" si="745"/>
        <v>0</v>
      </c>
      <c r="BL1476" s="121">
        <f t="shared" ca="1" si="745"/>
        <v>0</v>
      </c>
      <c r="BM1476" s="121">
        <f t="shared" ca="1" si="745"/>
        <v>0</v>
      </c>
      <c r="BN1476" s="121">
        <f t="shared" ref="BN1476:BW1479" ca="1" si="746">IF(BN$17="","",OFFSET($A$1,$D1476-1,$E$1464+BN$1466))</f>
        <v>0</v>
      </c>
      <c r="BO1476" s="121" t="str">
        <f t="shared" ca="1" si="746"/>
        <v/>
      </c>
      <c r="BP1476" s="121" t="str">
        <f t="shared" ca="1" si="746"/>
        <v/>
      </c>
      <c r="BQ1476" s="121" t="str">
        <f t="shared" ca="1" si="746"/>
        <v/>
      </c>
      <c r="BR1476" s="121" t="str">
        <f t="shared" ca="1" si="746"/>
        <v/>
      </c>
      <c r="BS1476" s="121" t="str">
        <f t="shared" ca="1" si="746"/>
        <v/>
      </c>
      <c r="BT1476" s="121" t="str">
        <f t="shared" ca="1" si="746"/>
        <v/>
      </c>
      <c r="BU1476" s="121" t="str">
        <f t="shared" ca="1" si="746"/>
        <v/>
      </c>
      <c r="BV1476" s="121" t="str">
        <f t="shared" ca="1" si="746"/>
        <v/>
      </c>
      <c r="BW1476" s="121" t="str">
        <f t="shared" ca="1" si="746"/>
        <v/>
      </c>
      <c r="BX1476" s="121" t="str">
        <f t="shared" ref="BX1476:CI1479" ca="1" si="747">IF(BX$17="","",OFFSET($A$1,$D1476-1,$E$1464+BX$1466))</f>
        <v/>
      </c>
      <c r="BY1476" s="121" t="str">
        <f t="shared" ca="1" si="747"/>
        <v/>
      </c>
      <c r="BZ1476" s="121" t="str">
        <f t="shared" ca="1" si="747"/>
        <v/>
      </c>
      <c r="CA1476" s="121" t="str">
        <f t="shared" ca="1" si="747"/>
        <v/>
      </c>
      <c r="CB1476" s="121" t="str">
        <f t="shared" ca="1" si="747"/>
        <v/>
      </c>
      <c r="CC1476" s="121" t="str">
        <f t="shared" ca="1" si="747"/>
        <v/>
      </c>
      <c r="CD1476" s="121" t="str">
        <f t="shared" ca="1" si="747"/>
        <v/>
      </c>
      <c r="CE1476" s="121" t="str">
        <f t="shared" ca="1" si="747"/>
        <v/>
      </c>
      <c r="CF1476" s="121" t="str">
        <f t="shared" ca="1" si="747"/>
        <v/>
      </c>
      <c r="CG1476" s="121" t="str">
        <f t="shared" ca="1" si="747"/>
        <v/>
      </c>
      <c r="CH1476" s="121" t="str">
        <f t="shared" ca="1" si="747"/>
        <v/>
      </c>
      <c r="CI1476" s="121" t="str">
        <f t="shared" ca="1" si="747"/>
        <v/>
      </c>
      <c r="CJ1476" s="130">
        <f ca="1">SUM(F1476:CI1476)</f>
        <v>748351.41917317745</v>
      </c>
      <c r="CK1476" s="50" t="s">
        <v>172</v>
      </c>
    </row>
    <row r="1477" spans="3:89" s="29" customFormat="1" ht="15" customHeight="1">
      <c r="C1477" s="142" t="str">
        <f ca="1">"(+) "&amp;MID((OFFSET($A$1,$D1477-1,$E$1464-3)),7,40)</f>
        <v>(+) Arrangement Fee</v>
      </c>
      <c r="D1477" s="127">
        <f>ROW(A433)</f>
        <v>433</v>
      </c>
      <c r="E1477" s="75"/>
      <c r="F1477" s="121">
        <f t="shared" ca="1" si="740"/>
        <v>318815</v>
      </c>
      <c r="G1477" s="121">
        <f t="shared" ca="1" si="740"/>
        <v>0</v>
      </c>
      <c r="H1477" s="121">
        <f t="shared" ca="1" si="740"/>
        <v>0</v>
      </c>
      <c r="I1477" s="121">
        <f t="shared" ca="1" si="740"/>
        <v>0</v>
      </c>
      <c r="J1477" s="121">
        <f t="shared" ca="1" si="740"/>
        <v>0</v>
      </c>
      <c r="K1477" s="121">
        <f t="shared" ca="1" si="740"/>
        <v>0</v>
      </c>
      <c r="L1477" s="121">
        <f t="shared" ca="1" si="740"/>
        <v>0</v>
      </c>
      <c r="M1477" s="121">
        <f t="shared" ca="1" si="740"/>
        <v>0</v>
      </c>
      <c r="N1477" s="121">
        <f t="shared" ca="1" si="740"/>
        <v>0</v>
      </c>
      <c r="O1477" s="121">
        <f t="shared" ca="1" si="740"/>
        <v>0</v>
      </c>
      <c r="P1477" s="121">
        <f t="shared" ca="1" si="741"/>
        <v>0</v>
      </c>
      <c r="Q1477" s="121">
        <f t="shared" ca="1" si="741"/>
        <v>0</v>
      </c>
      <c r="R1477" s="121">
        <f t="shared" ca="1" si="741"/>
        <v>0</v>
      </c>
      <c r="S1477" s="121">
        <f t="shared" ca="1" si="741"/>
        <v>0</v>
      </c>
      <c r="T1477" s="121">
        <f t="shared" ca="1" si="741"/>
        <v>0</v>
      </c>
      <c r="U1477" s="121">
        <f t="shared" ca="1" si="741"/>
        <v>0</v>
      </c>
      <c r="V1477" s="121">
        <f t="shared" ca="1" si="741"/>
        <v>0</v>
      </c>
      <c r="W1477" s="121">
        <f t="shared" ca="1" si="741"/>
        <v>0</v>
      </c>
      <c r="X1477" s="121">
        <f t="shared" ca="1" si="741"/>
        <v>0</v>
      </c>
      <c r="Y1477" s="121">
        <f t="shared" ca="1" si="741"/>
        <v>0</v>
      </c>
      <c r="Z1477" s="121">
        <f t="shared" ca="1" si="742"/>
        <v>0</v>
      </c>
      <c r="AA1477" s="121">
        <f t="shared" ca="1" si="742"/>
        <v>0</v>
      </c>
      <c r="AB1477" s="121">
        <f t="shared" ca="1" si="742"/>
        <v>0</v>
      </c>
      <c r="AC1477" s="121">
        <f t="shared" ca="1" si="742"/>
        <v>0</v>
      </c>
      <c r="AD1477" s="121">
        <f t="shared" ca="1" si="742"/>
        <v>0</v>
      </c>
      <c r="AE1477" s="121">
        <f t="shared" ca="1" si="742"/>
        <v>0</v>
      </c>
      <c r="AF1477" s="121">
        <f t="shared" ca="1" si="742"/>
        <v>0</v>
      </c>
      <c r="AG1477" s="121">
        <f t="shared" ca="1" si="742"/>
        <v>0</v>
      </c>
      <c r="AH1477" s="121">
        <f t="shared" ca="1" si="742"/>
        <v>0</v>
      </c>
      <c r="AI1477" s="121">
        <f t="shared" ca="1" si="742"/>
        <v>0</v>
      </c>
      <c r="AJ1477" s="121">
        <f t="shared" ca="1" si="743"/>
        <v>0</v>
      </c>
      <c r="AK1477" s="121">
        <f t="shared" ca="1" si="743"/>
        <v>0</v>
      </c>
      <c r="AL1477" s="121">
        <f t="shared" ca="1" si="743"/>
        <v>0</v>
      </c>
      <c r="AM1477" s="121">
        <f t="shared" ca="1" si="743"/>
        <v>0</v>
      </c>
      <c r="AN1477" s="121">
        <f t="shared" ca="1" si="743"/>
        <v>0</v>
      </c>
      <c r="AO1477" s="121">
        <f t="shared" ca="1" si="743"/>
        <v>0</v>
      </c>
      <c r="AP1477" s="121">
        <f t="shared" ca="1" si="743"/>
        <v>0</v>
      </c>
      <c r="AQ1477" s="121">
        <f t="shared" ca="1" si="743"/>
        <v>0</v>
      </c>
      <c r="AR1477" s="121">
        <f t="shared" ca="1" si="743"/>
        <v>0</v>
      </c>
      <c r="AS1477" s="121">
        <f t="shared" ca="1" si="743"/>
        <v>0</v>
      </c>
      <c r="AT1477" s="121">
        <f t="shared" ca="1" si="744"/>
        <v>0</v>
      </c>
      <c r="AU1477" s="121">
        <f t="shared" ca="1" si="744"/>
        <v>0</v>
      </c>
      <c r="AV1477" s="121">
        <f t="shared" ca="1" si="744"/>
        <v>0</v>
      </c>
      <c r="AW1477" s="121">
        <f t="shared" ca="1" si="744"/>
        <v>0</v>
      </c>
      <c r="AX1477" s="121">
        <f t="shared" ca="1" si="744"/>
        <v>0</v>
      </c>
      <c r="AY1477" s="121">
        <f t="shared" ca="1" si="744"/>
        <v>0</v>
      </c>
      <c r="AZ1477" s="121">
        <f t="shared" ca="1" si="744"/>
        <v>0</v>
      </c>
      <c r="BA1477" s="121">
        <f t="shared" ca="1" si="744"/>
        <v>0</v>
      </c>
      <c r="BB1477" s="121">
        <f t="shared" ca="1" si="744"/>
        <v>0</v>
      </c>
      <c r="BC1477" s="121">
        <f t="shared" ca="1" si="744"/>
        <v>0</v>
      </c>
      <c r="BD1477" s="121">
        <f t="shared" ca="1" si="745"/>
        <v>0</v>
      </c>
      <c r="BE1477" s="121">
        <f t="shared" ca="1" si="745"/>
        <v>0</v>
      </c>
      <c r="BF1477" s="121">
        <f t="shared" ca="1" si="745"/>
        <v>0</v>
      </c>
      <c r="BG1477" s="121">
        <f t="shared" ca="1" si="745"/>
        <v>0</v>
      </c>
      <c r="BH1477" s="121">
        <f t="shared" ca="1" si="745"/>
        <v>0</v>
      </c>
      <c r="BI1477" s="121">
        <f t="shared" ca="1" si="745"/>
        <v>0</v>
      </c>
      <c r="BJ1477" s="121">
        <f t="shared" ca="1" si="745"/>
        <v>0</v>
      </c>
      <c r="BK1477" s="121">
        <f t="shared" ca="1" si="745"/>
        <v>0</v>
      </c>
      <c r="BL1477" s="121">
        <f t="shared" ca="1" si="745"/>
        <v>0</v>
      </c>
      <c r="BM1477" s="121">
        <f t="shared" ca="1" si="745"/>
        <v>0</v>
      </c>
      <c r="BN1477" s="121">
        <f t="shared" ca="1" si="746"/>
        <v>0</v>
      </c>
      <c r="BO1477" s="121" t="str">
        <f t="shared" ca="1" si="746"/>
        <v/>
      </c>
      <c r="BP1477" s="121" t="str">
        <f t="shared" ca="1" si="746"/>
        <v/>
      </c>
      <c r="BQ1477" s="121" t="str">
        <f t="shared" ca="1" si="746"/>
        <v/>
      </c>
      <c r="BR1477" s="121" t="str">
        <f t="shared" ca="1" si="746"/>
        <v/>
      </c>
      <c r="BS1477" s="121" t="str">
        <f t="shared" ca="1" si="746"/>
        <v/>
      </c>
      <c r="BT1477" s="121" t="str">
        <f t="shared" ca="1" si="746"/>
        <v/>
      </c>
      <c r="BU1477" s="121" t="str">
        <f t="shared" ca="1" si="746"/>
        <v/>
      </c>
      <c r="BV1477" s="121" t="str">
        <f t="shared" ca="1" si="746"/>
        <v/>
      </c>
      <c r="BW1477" s="121" t="str">
        <f t="shared" ca="1" si="746"/>
        <v/>
      </c>
      <c r="BX1477" s="121" t="str">
        <f t="shared" ca="1" si="747"/>
        <v/>
      </c>
      <c r="BY1477" s="121" t="str">
        <f t="shared" ca="1" si="747"/>
        <v/>
      </c>
      <c r="BZ1477" s="121" t="str">
        <f t="shared" ca="1" si="747"/>
        <v/>
      </c>
      <c r="CA1477" s="121" t="str">
        <f t="shared" ca="1" si="747"/>
        <v/>
      </c>
      <c r="CB1477" s="121" t="str">
        <f t="shared" ca="1" si="747"/>
        <v/>
      </c>
      <c r="CC1477" s="121" t="str">
        <f t="shared" ca="1" si="747"/>
        <v/>
      </c>
      <c r="CD1477" s="121" t="str">
        <f t="shared" ca="1" si="747"/>
        <v/>
      </c>
      <c r="CE1477" s="121" t="str">
        <f t="shared" ca="1" si="747"/>
        <v/>
      </c>
      <c r="CF1477" s="121" t="str">
        <f t="shared" ca="1" si="747"/>
        <v/>
      </c>
      <c r="CG1477" s="121" t="str">
        <f t="shared" ca="1" si="747"/>
        <v/>
      </c>
      <c r="CH1477" s="121" t="str">
        <f t="shared" ca="1" si="747"/>
        <v/>
      </c>
      <c r="CI1477" s="121" t="str">
        <f t="shared" ca="1" si="747"/>
        <v/>
      </c>
      <c r="CJ1477" s="130">
        <f ca="1">SUM(F1477:CI1477)</f>
        <v>318815</v>
      </c>
      <c r="CK1477" s="50" t="s">
        <v>172</v>
      </c>
    </row>
    <row r="1478" spans="3:89" s="29" customFormat="1" ht="15" customHeight="1">
      <c r="C1478" s="142" t="str">
        <f ca="1">"(+) "&amp;MID((OFFSET($A$1,$D1478-1,$E$1464-3)),7,40)</f>
        <v>(+) Construction Loan Interest Reserve</v>
      </c>
      <c r="D1478" s="143">
        <f>ROW(A448)</f>
        <v>448</v>
      </c>
      <c r="E1478" s="75"/>
      <c r="F1478" s="121">
        <f t="shared" ca="1" si="740"/>
        <v>6559.31433376736</v>
      </c>
      <c r="G1478" s="121">
        <f t="shared" ca="1" si="740"/>
        <v>14307.522473719016</v>
      </c>
      <c r="H1478" s="121">
        <f t="shared" ca="1" si="740"/>
        <v>16691.269453537156</v>
      </c>
      <c r="I1478" s="121">
        <f t="shared" ca="1" si="740"/>
        <v>19814.237767043156</v>
      </c>
      <c r="J1478" s="121">
        <f t="shared" ca="1" si="740"/>
        <v>23680.132784330675</v>
      </c>
      <c r="K1478" s="121">
        <f t="shared" ca="1" si="740"/>
        <v>27565.405721504358</v>
      </c>
      <c r="L1478" s="121">
        <f t="shared" ca="1" si="740"/>
        <v>31470.153710994691</v>
      </c>
      <c r="M1478" s="121">
        <f t="shared" ca="1" si="740"/>
        <v>35394.474372111545</v>
      </c>
      <c r="N1478" s="121">
        <f t="shared" ca="1" si="740"/>
        <v>39338.46581348464</v>
      </c>
      <c r="O1478" s="121">
        <f t="shared" ca="1" si="740"/>
        <v>43302.226635516228</v>
      </c>
      <c r="P1478" s="121">
        <f t="shared" ca="1" si="741"/>
        <v>46581.316807254479</v>
      </c>
      <c r="Q1478" s="121">
        <f t="shared" ca="1" si="741"/>
        <v>49172.304395615181</v>
      </c>
      <c r="R1478" s="121">
        <f t="shared" ca="1" si="741"/>
        <v>51776.27939043384</v>
      </c>
      <c r="S1478" s="121">
        <f t="shared" ca="1" si="741"/>
        <v>54393.30689149219</v>
      </c>
      <c r="T1478" s="121">
        <f t="shared" ca="1" si="741"/>
        <v>57023.452324886668</v>
      </c>
      <c r="U1478" s="121">
        <f t="shared" ca="1" si="741"/>
        <v>59666.781444664091</v>
      </c>
      <c r="V1478" s="121">
        <f t="shared" ca="1" si="741"/>
        <v>62323.360334465448</v>
      </c>
      <c r="W1478" s="121">
        <f t="shared" ca="1" si="741"/>
        <v>64993.255409178091</v>
      </c>
      <c r="X1478" s="121">
        <f t="shared" ca="1" si="741"/>
        <v>68578.789055693807</v>
      </c>
      <c r="Y1478" s="121">
        <f t="shared" ca="1" si="741"/>
        <v>71850.911286346891</v>
      </c>
      <c r="Z1478" s="121">
        <f t="shared" ca="1" si="742"/>
        <v>73905.795477498919</v>
      </c>
      <c r="AA1478" s="121">
        <f t="shared" ca="1" si="742"/>
        <v>80809.183649558967</v>
      </c>
      <c r="AB1478" s="121">
        <f t="shared" ca="1" si="742"/>
        <v>87747.175271103042</v>
      </c>
      <c r="AC1478" s="121">
        <f t="shared" ca="1" si="742"/>
        <v>89881.739983481952</v>
      </c>
      <c r="AD1478" s="121">
        <f t="shared" ca="1" si="742"/>
        <v>45475.845272780942</v>
      </c>
      <c r="AE1478" s="121">
        <f t="shared" ca="1" si="742"/>
        <v>0</v>
      </c>
      <c r="AF1478" s="121">
        <f t="shared" ca="1" si="742"/>
        <v>0</v>
      </c>
      <c r="AG1478" s="121">
        <f t="shared" ca="1" si="742"/>
        <v>0</v>
      </c>
      <c r="AH1478" s="121">
        <f t="shared" ca="1" si="742"/>
        <v>0</v>
      </c>
      <c r="AI1478" s="121">
        <f t="shared" ca="1" si="742"/>
        <v>0</v>
      </c>
      <c r="AJ1478" s="121">
        <f t="shared" ca="1" si="743"/>
        <v>0</v>
      </c>
      <c r="AK1478" s="121">
        <f t="shared" ca="1" si="743"/>
        <v>0</v>
      </c>
      <c r="AL1478" s="121">
        <f t="shared" ca="1" si="743"/>
        <v>0</v>
      </c>
      <c r="AM1478" s="121">
        <f t="shared" ca="1" si="743"/>
        <v>0</v>
      </c>
      <c r="AN1478" s="121">
        <f t="shared" ca="1" si="743"/>
        <v>0</v>
      </c>
      <c r="AO1478" s="121">
        <f t="shared" ca="1" si="743"/>
        <v>0</v>
      </c>
      <c r="AP1478" s="121">
        <f t="shared" ca="1" si="743"/>
        <v>0</v>
      </c>
      <c r="AQ1478" s="121">
        <f t="shared" ca="1" si="743"/>
        <v>0</v>
      </c>
      <c r="AR1478" s="121">
        <f t="shared" ca="1" si="743"/>
        <v>0</v>
      </c>
      <c r="AS1478" s="121">
        <f t="shared" ca="1" si="743"/>
        <v>0</v>
      </c>
      <c r="AT1478" s="121">
        <f t="shared" ca="1" si="744"/>
        <v>0</v>
      </c>
      <c r="AU1478" s="121">
        <f t="shared" ca="1" si="744"/>
        <v>0</v>
      </c>
      <c r="AV1478" s="121">
        <f t="shared" ca="1" si="744"/>
        <v>0</v>
      </c>
      <c r="AW1478" s="121">
        <f t="shared" ca="1" si="744"/>
        <v>0</v>
      </c>
      <c r="AX1478" s="121">
        <f t="shared" ca="1" si="744"/>
        <v>0</v>
      </c>
      <c r="AY1478" s="121">
        <f t="shared" ca="1" si="744"/>
        <v>0</v>
      </c>
      <c r="AZ1478" s="121">
        <f t="shared" ca="1" si="744"/>
        <v>0</v>
      </c>
      <c r="BA1478" s="121">
        <f t="shared" ca="1" si="744"/>
        <v>0</v>
      </c>
      <c r="BB1478" s="121">
        <f t="shared" ca="1" si="744"/>
        <v>0</v>
      </c>
      <c r="BC1478" s="121">
        <f t="shared" ca="1" si="744"/>
        <v>0</v>
      </c>
      <c r="BD1478" s="121">
        <f t="shared" ca="1" si="745"/>
        <v>0</v>
      </c>
      <c r="BE1478" s="121">
        <f t="shared" ca="1" si="745"/>
        <v>0</v>
      </c>
      <c r="BF1478" s="121">
        <f t="shared" ca="1" si="745"/>
        <v>0</v>
      </c>
      <c r="BG1478" s="121">
        <f t="shared" ca="1" si="745"/>
        <v>0</v>
      </c>
      <c r="BH1478" s="121">
        <f t="shared" ca="1" si="745"/>
        <v>0</v>
      </c>
      <c r="BI1478" s="121">
        <f t="shared" ca="1" si="745"/>
        <v>0</v>
      </c>
      <c r="BJ1478" s="121">
        <f t="shared" ca="1" si="745"/>
        <v>0</v>
      </c>
      <c r="BK1478" s="121">
        <f t="shared" ca="1" si="745"/>
        <v>0</v>
      </c>
      <c r="BL1478" s="121">
        <f t="shared" ca="1" si="745"/>
        <v>0</v>
      </c>
      <c r="BM1478" s="121">
        <f t="shared" ca="1" si="745"/>
        <v>0</v>
      </c>
      <c r="BN1478" s="121">
        <f t="shared" ca="1" si="746"/>
        <v>0</v>
      </c>
      <c r="BO1478" s="121" t="str">
        <f t="shared" ca="1" si="746"/>
        <v/>
      </c>
      <c r="BP1478" s="121" t="str">
        <f t="shared" ca="1" si="746"/>
        <v/>
      </c>
      <c r="BQ1478" s="121" t="str">
        <f t="shared" ca="1" si="746"/>
        <v/>
      </c>
      <c r="BR1478" s="121" t="str">
        <f t="shared" ca="1" si="746"/>
        <v/>
      </c>
      <c r="BS1478" s="121" t="str">
        <f t="shared" ca="1" si="746"/>
        <v/>
      </c>
      <c r="BT1478" s="121" t="str">
        <f t="shared" ca="1" si="746"/>
        <v/>
      </c>
      <c r="BU1478" s="121" t="str">
        <f t="shared" ca="1" si="746"/>
        <v/>
      </c>
      <c r="BV1478" s="121" t="str">
        <f t="shared" ca="1" si="746"/>
        <v/>
      </c>
      <c r="BW1478" s="121" t="str">
        <f t="shared" ca="1" si="746"/>
        <v/>
      </c>
      <c r="BX1478" s="121" t="str">
        <f t="shared" ca="1" si="747"/>
        <v/>
      </c>
      <c r="BY1478" s="121" t="str">
        <f t="shared" ca="1" si="747"/>
        <v/>
      </c>
      <c r="BZ1478" s="121" t="str">
        <f t="shared" ca="1" si="747"/>
        <v/>
      </c>
      <c r="CA1478" s="121" t="str">
        <f t="shared" ca="1" si="747"/>
        <v/>
      </c>
      <c r="CB1478" s="121" t="str">
        <f t="shared" ca="1" si="747"/>
        <v/>
      </c>
      <c r="CC1478" s="121" t="str">
        <f t="shared" ca="1" si="747"/>
        <v/>
      </c>
      <c r="CD1478" s="121" t="str">
        <f t="shared" ca="1" si="747"/>
        <v/>
      </c>
      <c r="CE1478" s="121" t="str">
        <f t="shared" ca="1" si="747"/>
        <v/>
      </c>
      <c r="CF1478" s="121" t="str">
        <f t="shared" ca="1" si="747"/>
        <v/>
      </c>
      <c r="CG1478" s="121" t="str">
        <f t="shared" ca="1" si="747"/>
        <v/>
      </c>
      <c r="CH1478" s="121" t="str">
        <f t="shared" ca="1" si="747"/>
        <v/>
      </c>
      <c r="CI1478" s="121" t="str">
        <f t="shared" ca="1" si="747"/>
        <v/>
      </c>
      <c r="CJ1478" s="130">
        <f ca="1">SUM(F1478:CI1478)</f>
        <v>1222302.7000604633</v>
      </c>
      <c r="CK1478" s="50" t="s">
        <v>172</v>
      </c>
    </row>
    <row r="1479" spans="3:89" s="29" customFormat="1" ht="15" customHeight="1">
      <c r="C1479" s="497" t="str">
        <f ca="1">"(+) "&amp;MID((OFFSET($A$1,$D1479-1,$E$1464-3)),7,40)</f>
        <v>(+) Closing Contingency</v>
      </c>
      <c r="D1479" s="128">
        <f>ROW(A464)</f>
        <v>464</v>
      </c>
      <c r="E1479" s="123"/>
      <c r="F1479" s="122">
        <f t="shared" ca="1" si="740"/>
        <v>0</v>
      </c>
      <c r="G1479" s="122">
        <f t="shared" ca="1" si="740"/>
        <v>0</v>
      </c>
      <c r="H1479" s="122">
        <f t="shared" ca="1" si="740"/>
        <v>0</v>
      </c>
      <c r="I1479" s="122">
        <f t="shared" ca="1" si="740"/>
        <v>0</v>
      </c>
      <c r="J1479" s="122">
        <f t="shared" ca="1" si="740"/>
        <v>0</v>
      </c>
      <c r="K1479" s="122">
        <f t="shared" ca="1" si="740"/>
        <v>0</v>
      </c>
      <c r="L1479" s="122">
        <f t="shared" ca="1" si="740"/>
        <v>0</v>
      </c>
      <c r="M1479" s="122">
        <f t="shared" ca="1" si="740"/>
        <v>0</v>
      </c>
      <c r="N1479" s="122">
        <f t="shared" ca="1" si="740"/>
        <v>0</v>
      </c>
      <c r="O1479" s="122">
        <f t="shared" ca="1" si="740"/>
        <v>0</v>
      </c>
      <c r="P1479" s="122">
        <f t="shared" ca="1" si="741"/>
        <v>0</v>
      </c>
      <c r="Q1479" s="122">
        <f t="shared" ca="1" si="741"/>
        <v>0</v>
      </c>
      <c r="R1479" s="122">
        <f t="shared" ca="1" si="741"/>
        <v>0</v>
      </c>
      <c r="S1479" s="122">
        <f t="shared" ca="1" si="741"/>
        <v>0</v>
      </c>
      <c r="T1479" s="122">
        <f t="shared" ca="1" si="741"/>
        <v>0</v>
      </c>
      <c r="U1479" s="122">
        <f t="shared" ca="1" si="741"/>
        <v>0</v>
      </c>
      <c r="V1479" s="122">
        <f t="shared" ca="1" si="741"/>
        <v>0</v>
      </c>
      <c r="W1479" s="122">
        <f t="shared" ca="1" si="741"/>
        <v>0</v>
      </c>
      <c r="X1479" s="122">
        <f t="shared" ca="1" si="741"/>
        <v>0</v>
      </c>
      <c r="Y1479" s="122">
        <f t="shared" ca="1" si="741"/>
        <v>0</v>
      </c>
      <c r="Z1479" s="122">
        <f t="shared" ca="1" si="742"/>
        <v>0</v>
      </c>
      <c r="AA1479" s="122">
        <f t="shared" ca="1" si="742"/>
        <v>0</v>
      </c>
      <c r="AB1479" s="122">
        <f t="shared" ca="1" si="742"/>
        <v>0</v>
      </c>
      <c r="AC1479" s="122">
        <f t="shared" ca="1" si="742"/>
        <v>0</v>
      </c>
      <c r="AD1479" s="122">
        <f t="shared" ca="1" si="742"/>
        <v>0</v>
      </c>
      <c r="AE1479" s="122">
        <f t="shared" ca="1" si="742"/>
        <v>0</v>
      </c>
      <c r="AF1479" s="122">
        <f t="shared" ca="1" si="742"/>
        <v>0</v>
      </c>
      <c r="AG1479" s="122">
        <f t="shared" ca="1" si="742"/>
        <v>0</v>
      </c>
      <c r="AH1479" s="122">
        <f t="shared" ca="1" si="742"/>
        <v>0</v>
      </c>
      <c r="AI1479" s="122">
        <f t="shared" ca="1" si="742"/>
        <v>0</v>
      </c>
      <c r="AJ1479" s="122">
        <f t="shared" ca="1" si="743"/>
        <v>0</v>
      </c>
      <c r="AK1479" s="122">
        <f t="shared" ca="1" si="743"/>
        <v>0</v>
      </c>
      <c r="AL1479" s="122">
        <f t="shared" ca="1" si="743"/>
        <v>0</v>
      </c>
      <c r="AM1479" s="122">
        <f t="shared" ca="1" si="743"/>
        <v>0</v>
      </c>
      <c r="AN1479" s="122">
        <f t="shared" ca="1" si="743"/>
        <v>0</v>
      </c>
      <c r="AO1479" s="122">
        <f t="shared" ca="1" si="743"/>
        <v>0</v>
      </c>
      <c r="AP1479" s="122">
        <f t="shared" ca="1" si="743"/>
        <v>0</v>
      </c>
      <c r="AQ1479" s="122">
        <f t="shared" ca="1" si="743"/>
        <v>0</v>
      </c>
      <c r="AR1479" s="122">
        <f t="shared" ca="1" si="743"/>
        <v>0</v>
      </c>
      <c r="AS1479" s="122">
        <f t="shared" ca="1" si="743"/>
        <v>0</v>
      </c>
      <c r="AT1479" s="122">
        <f t="shared" ca="1" si="744"/>
        <v>0</v>
      </c>
      <c r="AU1479" s="122">
        <f t="shared" ca="1" si="744"/>
        <v>0</v>
      </c>
      <c r="AV1479" s="122">
        <f t="shared" ca="1" si="744"/>
        <v>0</v>
      </c>
      <c r="AW1479" s="122">
        <f t="shared" ca="1" si="744"/>
        <v>0</v>
      </c>
      <c r="AX1479" s="122">
        <f t="shared" ca="1" si="744"/>
        <v>0</v>
      </c>
      <c r="AY1479" s="122">
        <f t="shared" ca="1" si="744"/>
        <v>0</v>
      </c>
      <c r="AZ1479" s="122">
        <f t="shared" ca="1" si="744"/>
        <v>0</v>
      </c>
      <c r="BA1479" s="122">
        <f t="shared" ca="1" si="744"/>
        <v>0</v>
      </c>
      <c r="BB1479" s="122">
        <f t="shared" ca="1" si="744"/>
        <v>0</v>
      </c>
      <c r="BC1479" s="122">
        <f t="shared" ca="1" si="744"/>
        <v>0</v>
      </c>
      <c r="BD1479" s="122">
        <f t="shared" ca="1" si="745"/>
        <v>0</v>
      </c>
      <c r="BE1479" s="122">
        <f t="shared" ca="1" si="745"/>
        <v>0</v>
      </c>
      <c r="BF1479" s="122">
        <f t="shared" ca="1" si="745"/>
        <v>0</v>
      </c>
      <c r="BG1479" s="122">
        <f t="shared" ca="1" si="745"/>
        <v>0</v>
      </c>
      <c r="BH1479" s="122">
        <f t="shared" ca="1" si="745"/>
        <v>0</v>
      </c>
      <c r="BI1479" s="122">
        <f t="shared" ca="1" si="745"/>
        <v>0</v>
      </c>
      <c r="BJ1479" s="122">
        <f t="shared" ca="1" si="745"/>
        <v>0</v>
      </c>
      <c r="BK1479" s="122">
        <f t="shared" ca="1" si="745"/>
        <v>0</v>
      </c>
      <c r="BL1479" s="122">
        <f t="shared" ca="1" si="745"/>
        <v>0</v>
      </c>
      <c r="BM1479" s="122">
        <f t="shared" ca="1" si="745"/>
        <v>0</v>
      </c>
      <c r="BN1479" s="122">
        <f t="shared" ca="1" si="746"/>
        <v>0</v>
      </c>
      <c r="BO1479" s="122" t="str">
        <f t="shared" ca="1" si="746"/>
        <v/>
      </c>
      <c r="BP1479" s="122" t="str">
        <f t="shared" ca="1" si="746"/>
        <v/>
      </c>
      <c r="BQ1479" s="122" t="str">
        <f t="shared" ca="1" si="746"/>
        <v/>
      </c>
      <c r="BR1479" s="122" t="str">
        <f t="shared" ca="1" si="746"/>
        <v/>
      </c>
      <c r="BS1479" s="122" t="str">
        <f t="shared" ca="1" si="746"/>
        <v/>
      </c>
      <c r="BT1479" s="122" t="str">
        <f t="shared" ca="1" si="746"/>
        <v/>
      </c>
      <c r="BU1479" s="122" t="str">
        <f t="shared" ca="1" si="746"/>
        <v/>
      </c>
      <c r="BV1479" s="122" t="str">
        <f t="shared" ca="1" si="746"/>
        <v/>
      </c>
      <c r="BW1479" s="122" t="str">
        <f t="shared" ca="1" si="746"/>
        <v/>
      </c>
      <c r="BX1479" s="122" t="str">
        <f t="shared" ca="1" si="747"/>
        <v/>
      </c>
      <c r="BY1479" s="122" t="str">
        <f t="shared" ca="1" si="747"/>
        <v/>
      </c>
      <c r="BZ1479" s="122" t="str">
        <f t="shared" ca="1" si="747"/>
        <v/>
      </c>
      <c r="CA1479" s="122" t="str">
        <f t="shared" ca="1" si="747"/>
        <v/>
      </c>
      <c r="CB1479" s="122" t="str">
        <f t="shared" ca="1" si="747"/>
        <v/>
      </c>
      <c r="CC1479" s="122" t="str">
        <f t="shared" ca="1" si="747"/>
        <v/>
      </c>
      <c r="CD1479" s="122" t="str">
        <f t="shared" ca="1" si="747"/>
        <v/>
      </c>
      <c r="CE1479" s="122" t="str">
        <f t="shared" ca="1" si="747"/>
        <v/>
      </c>
      <c r="CF1479" s="122" t="str">
        <f t="shared" ca="1" si="747"/>
        <v/>
      </c>
      <c r="CG1479" s="122" t="str">
        <f t="shared" ca="1" si="747"/>
        <v/>
      </c>
      <c r="CH1479" s="122" t="str">
        <f t="shared" ca="1" si="747"/>
        <v/>
      </c>
      <c r="CI1479" s="122" t="str">
        <f t="shared" ca="1" si="747"/>
        <v/>
      </c>
      <c r="CJ1479" s="138">
        <f ca="1">SUM(F1479:CI1479)</f>
        <v>0</v>
      </c>
      <c r="CK1479" s="50" t="s">
        <v>172</v>
      </c>
    </row>
    <row r="1480" spans="3:89" s="29" customFormat="1" ht="15" customHeight="1">
      <c r="C1480" s="142" t="s">
        <v>218</v>
      </c>
      <c r="D1480" s="17"/>
      <c r="E1480" s="135"/>
      <c r="F1480" s="121">
        <f t="shared" ref="F1480:BQ1480" ca="1" si="748">SUM(F1476:F1479)</f>
        <v>1073725.7335069447</v>
      </c>
      <c r="G1480" s="121">
        <f t="shared" ca="1" si="748"/>
        <v>14307.522473719016</v>
      </c>
      <c r="H1480" s="121">
        <f t="shared" ca="1" si="748"/>
        <v>16691.269453537156</v>
      </c>
      <c r="I1480" s="121">
        <f t="shared" ca="1" si="748"/>
        <v>19814.237767043156</v>
      </c>
      <c r="J1480" s="121">
        <f t="shared" ca="1" si="748"/>
        <v>23680.132784330675</v>
      </c>
      <c r="K1480" s="121">
        <f t="shared" ca="1" si="748"/>
        <v>27565.405721504358</v>
      </c>
      <c r="L1480" s="121">
        <f t="shared" ca="1" si="748"/>
        <v>31470.153710994691</v>
      </c>
      <c r="M1480" s="121">
        <f t="shared" ca="1" si="748"/>
        <v>35394.474372111545</v>
      </c>
      <c r="N1480" s="121">
        <f t="shared" ca="1" si="748"/>
        <v>39338.46581348464</v>
      </c>
      <c r="O1480" s="121">
        <f t="shared" ca="1" si="748"/>
        <v>43302.226635516228</v>
      </c>
      <c r="P1480" s="121">
        <f t="shared" ca="1" si="748"/>
        <v>46581.316807254479</v>
      </c>
      <c r="Q1480" s="121">
        <f t="shared" ca="1" si="748"/>
        <v>49172.304395615181</v>
      </c>
      <c r="R1480" s="121">
        <f t="shared" ca="1" si="748"/>
        <v>51776.27939043384</v>
      </c>
      <c r="S1480" s="121">
        <f t="shared" ca="1" si="748"/>
        <v>54393.30689149219</v>
      </c>
      <c r="T1480" s="121">
        <f t="shared" ca="1" si="748"/>
        <v>57023.452324886668</v>
      </c>
      <c r="U1480" s="121">
        <f t="shared" ca="1" si="748"/>
        <v>59666.781444664091</v>
      </c>
      <c r="V1480" s="121">
        <f t="shared" ca="1" si="748"/>
        <v>62323.360334465448</v>
      </c>
      <c r="W1480" s="121">
        <f t="shared" ca="1" si="748"/>
        <v>64993.255409178091</v>
      </c>
      <c r="X1480" s="121">
        <f t="shared" ca="1" si="748"/>
        <v>68578.789055693807</v>
      </c>
      <c r="Y1480" s="121">
        <f t="shared" ca="1" si="748"/>
        <v>71850.911286346891</v>
      </c>
      <c r="Z1480" s="121">
        <f t="shared" ca="1" si="748"/>
        <v>73905.795477498919</v>
      </c>
      <c r="AA1480" s="121">
        <f t="shared" ca="1" si="748"/>
        <v>80809.183649558967</v>
      </c>
      <c r="AB1480" s="121">
        <f t="shared" ca="1" si="748"/>
        <v>87747.175271103042</v>
      </c>
      <c r="AC1480" s="121">
        <f t="shared" ca="1" si="748"/>
        <v>89881.739983481952</v>
      </c>
      <c r="AD1480" s="121">
        <f t="shared" ca="1" si="748"/>
        <v>45475.845272780942</v>
      </c>
      <c r="AE1480" s="121">
        <f t="shared" ca="1" si="748"/>
        <v>0</v>
      </c>
      <c r="AF1480" s="121">
        <f t="shared" ca="1" si="748"/>
        <v>0</v>
      </c>
      <c r="AG1480" s="121">
        <f t="shared" ca="1" si="748"/>
        <v>0</v>
      </c>
      <c r="AH1480" s="121">
        <f t="shared" ca="1" si="748"/>
        <v>0</v>
      </c>
      <c r="AI1480" s="121">
        <f t="shared" ca="1" si="748"/>
        <v>0</v>
      </c>
      <c r="AJ1480" s="121">
        <f t="shared" ca="1" si="748"/>
        <v>0</v>
      </c>
      <c r="AK1480" s="121">
        <f t="shared" ca="1" si="748"/>
        <v>0</v>
      </c>
      <c r="AL1480" s="121">
        <f t="shared" ca="1" si="748"/>
        <v>0</v>
      </c>
      <c r="AM1480" s="121">
        <f t="shared" ca="1" si="748"/>
        <v>0</v>
      </c>
      <c r="AN1480" s="121">
        <f t="shared" ca="1" si="748"/>
        <v>0</v>
      </c>
      <c r="AO1480" s="121">
        <f t="shared" ca="1" si="748"/>
        <v>0</v>
      </c>
      <c r="AP1480" s="121">
        <f t="shared" ca="1" si="748"/>
        <v>0</v>
      </c>
      <c r="AQ1480" s="121">
        <f t="shared" ca="1" si="748"/>
        <v>0</v>
      </c>
      <c r="AR1480" s="121">
        <f t="shared" ca="1" si="748"/>
        <v>0</v>
      </c>
      <c r="AS1480" s="121">
        <f t="shared" ca="1" si="748"/>
        <v>0</v>
      </c>
      <c r="AT1480" s="121">
        <f t="shared" ca="1" si="748"/>
        <v>0</v>
      </c>
      <c r="AU1480" s="121">
        <f t="shared" ca="1" si="748"/>
        <v>0</v>
      </c>
      <c r="AV1480" s="121">
        <f t="shared" ca="1" si="748"/>
        <v>0</v>
      </c>
      <c r="AW1480" s="121">
        <f t="shared" ca="1" si="748"/>
        <v>0</v>
      </c>
      <c r="AX1480" s="121">
        <f t="shared" ca="1" si="748"/>
        <v>0</v>
      </c>
      <c r="AY1480" s="121">
        <f t="shared" ca="1" si="748"/>
        <v>0</v>
      </c>
      <c r="AZ1480" s="121">
        <f t="shared" ca="1" si="748"/>
        <v>0</v>
      </c>
      <c r="BA1480" s="121">
        <f t="shared" ca="1" si="748"/>
        <v>0</v>
      </c>
      <c r="BB1480" s="121">
        <f t="shared" ca="1" si="748"/>
        <v>0</v>
      </c>
      <c r="BC1480" s="121">
        <f t="shared" ca="1" si="748"/>
        <v>0</v>
      </c>
      <c r="BD1480" s="121">
        <f t="shared" ca="1" si="748"/>
        <v>0</v>
      </c>
      <c r="BE1480" s="121">
        <f t="shared" ca="1" si="748"/>
        <v>0</v>
      </c>
      <c r="BF1480" s="121">
        <f t="shared" ca="1" si="748"/>
        <v>0</v>
      </c>
      <c r="BG1480" s="121">
        <f t="shared" ca="1" si="748"/>
        <v>0</v>
      </c>
      <c r="BH1480" s="121">
        <f t="shared" ca="1" si="748"/>
        <v>0</v>
      </c>
      <c r="BI1480" s="121">
        <f t="shared" ca="1" si="748"/>
        <v>0</v>
      </c>
      <c r="BJ1480" s="121">
        <f t="shared" ca="1" si="748"/>
        <v>0</v>
      </c>
      <c r="BK1480" s="121">
        <f t="shared" ca="1" si="748"/>
        <v>0</v>
      </c>
      <c r="BL1480" s="121">
        <f t="shared" ca="1" si="748"/>
        <v>0</v>
      </c>
      <c r="BM1480" s="121">
        <f t="shared" ca="1" si="748"/>
        <v>0</v>
      </c>
      <c r="BN1480" s="121">
        <f t="shared" ca="1" si="748"/>
        <v>0</v>
      </c>
      <c r="BO1480" s="121">
        <f t="shared" ca="1" si="748"/>
        <v>0</v>
      </c>
      <c r="BP1480" s="121">
        <f t="shared" ca="1" si="748"/>
        <v>0</v>
      </c>
      <c r="BQ1480" s="121">
        <f t="shared" ca="1" si="748"/>
        <v>0</v>
      </c>
      <c r="BR1480" s="121">
        <f t="shared" ref="BR1480:CI1480" ca="1" si="749">SUM(BR1476:BR1479)</f>
        <v>0</v>
      </c>
      <c r="BS1480" s="121">
        <f t="shared" ca="1" si="749"/>
        <v>0</v>
      </c>
      <c r="BT1480" s="121">
        <f t="shared" ca="1" si="749"/>
        <v>0</v>
      </c>
      <c r="BU1480" s="121">
        <f t="shared" ca="1" si="749"/>
        <v>0</v>
      </c>
      <c r="BV1480" s="121">
        <f t="shared" ca="1" si="749"/>
        <v>0</v>
      </c>
      <c r="BW1480" s="121">
        <f t="shared" ca="1" si="749"/>
        <v>0</v>
      </c>
      <c r="BX1480" s="121">
        <f t="shared" ca="1" si="749"/>
        <v>0</v>
      </c>
      <c r="BY1480" s="121">
        <f t="shared" ca="1" si="749"/>
        <v>0</v>
      </c>
      <c r="BZ1480" s="121">
        <f t="shared" ca="1" si="749"/>
        <v>0</v>
      </c>
      <c r="CA1480" s="121">
        <f t="shared" ca="1" si="749"/>
        <v>0</v>
      </c>
      <c r="CB1480" s="121">
        <f t="shared" ca="1" si="749"/>
        <v>0</v>
      </c>
      <c r="CC1480" s="121">
        <f t="shared" ca="1" si="749"/>
        <v>0</v>
      </c>
      <c r="CD1480" s="121">
        <f t="shared" ca="1" si="749"/>
        <v>0</v>
      </c>
      <c r="CE1480" s="121">
        <f t="shared" ca="1" si="749"/>
        <v>0</v>
      </c>
      <c r="CF1480" s="121">
        <f t="shared" ca="1" si="749"/>
        <v>0</v>
      </c>
      <c r="CG1480" s="121">
        <f t="shared" ca="1" si="749"/>
        <v>0</v>
      </c>
      <c r="CH1480" s="121">
        <f t="shared" ca="1" si="749"/>
        <v>0</v>
      </c>
      <c r="CI1480" s="121">
        <f t="shared" ca="1" si="749"/>
        <v>0</v>
      </c>
      <c r="CJ1480" s="130">
        <f ca="1">SUM(F1480:CI1480)</f>
        <v>2289469.1192336404</v>
      </c>
      <c r="CK1480" s="50" t="s">
        <v>172</v>
      </c>
    </row>
    <row r="1481" spans="3:89" s="29" customFormat="1" ht="15" customHeight="1">
      <c r="C1481" s="120"/>
      <c r="D1481" s="119"/>
      <c r="E1481" s="119"/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U1481" s="121"/>
      <c r="V1481" s="121"/>
      <c r="W1481" s="121"/>
      <c r="X1481" s="121"/>
      <c r="Y1481" s="121"/>
      <c r="Z1481" s="121"/>
      <c r="AA1481" s="121"/>
      <c r="AB1481" s="121"/>
      <c r="AC1481" s="121"/>
      <c r="AD1481" s="121"/>
      <c r="AE1481" s="121"/>
      <c r="AF1481" s="121"/>
      <c r="AG1481" s="121"/>
      <c r="AH1481" s="121"/>
      <c r="AI1481" s="121"/>
      <c r="AJ1481" s="121"/>
      <c r="AK1481" s="121"/>
      <c r="AL1481" s="121"/>
      <c r="AM1481" s="121"/>
      <c r="AN1481" s="121"/>
      <c r="AO1481" s="121"/>
      <c r="AP1481" s="121"/>
      <c r="AQ1481" s="121"/>
      <c r="AR1481" s="121"/>
      <c r="AS1481" s="121"/>
      <c r="AT1481" s="121"/>
      <c r="AU1481" s="121"/>
      <c r="AV1481" s="121"/>
      <c r="AW1481" s="121"/>
      <c r="AX1481" s="121"/>
      <c r="AY1481" s="121"/>
      <c r="AZ1481" s="121"/>
      <c r="BA1481" s="121"/>
      <c r="BB1481" s="121"/>
      <c r="BC1481" s="121"/>
      <c r="BD1481" s="121"/>
      <c r="BE1481" s="121"/>
      <c r="BF1481" s="121"/>
      <c r="BG1481" s="121"/>
      <c r="BH1481" s="121"/>
      <c r="BI1481" s="121"/>
      <c r="BJ1481" s="121"/>
      <c r="BK1481" s="121"/>
      <c r="BL1481" s="121"/>
      <c r="BM1481" s="121"/>
      <c r="BN1481" s="121"/>
      <c r="BO1481" s="121"/>
      <c r="BP1481" s="121"/>
      <c r="BQ1481" s="121"/>
      <c r="BR1481" s="121"/>
      <c r="BS1481" s="121"/>
      <c r="BT1481" s="121"/>
      <c r="BU1481" s="121"/>
      <c r="BV1481" s="121"/>
      <c r="BW1481" s="121"/>
      <c r="BX1481" s="121"/>
      <c r="BY1481" s="121"/>
      <c r="BZ1481" s="121"/>
      <c r="CA1481" s="121"/>
      <c r="CB1481" s="121"/>
      <c r="CC1481" s="121"/>
      <c r="CD1481" s="121"/>
      <c r="CE1481" s="121"/>
      <c r="CF1481" s="121"/>
      <c r="CG1481" s="121"/>
      <c r="CH1481" s="121"/>
      <c r="CI1481" s="121"/>
      <c r="CJ1481" s="1"/>
      <c r="CK1481" s="50" t="s">
        <v>172</v>
      </c>
    </row>
    <row r="1482" spans="3:89" s="29" customFormat="1" ht="15" customHeight="1">
      <c r="C1482" s="126" t="s">
        <v>217</v>
      </c>
      <c r="D1482" s="119"/>
      <c r="E1482" s="119"/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U1482" s="121"/>
      <c r="V1482" s="121"/>
      <c r="W1482" s="121"/>
      <c r="X1482" s="121"/>
      <c r="Y1482" s="121"/>
      <c r="Z1482" s="121"/>
      <c r="AA1482" s="121"/>
      <c r="AB1482" s="121"/>
      <c r="AC1482" s="121"/>
      <c r="AD1482" s="121"/>
      <c r="AE1482" s="121"/>
      <c r="AF1482" s="121"/>
      <c r="AG1482" s="121"/>
      <c r="AH1482" s="121"/>
      <c r="AI1482" s="121"/>
      <c r="AJ1482" s="121"/>
      <c r="AK1482" s="121"/>
      <c r="AL1482" s="121"/>
      <c r="AM1482" s="121"/>
      <c r="AN1482" s="121"/>
      <c r="AO1482" s="121"/>
      <c r="AP1482" s="121"/>
      <c r="AQ1482" s="121"/>
      <c r="AR1482" s="121"/>
      <c r="AS1482" s="121"/>
      <c r="AT1482" s="121"/>
      <c r="AU1482" s="121"/>
      <c r="AV1482" s="121"/>
      <c r="AW1482" s="121"/>
      <c r="AX1482" s="121"/>
      <c r="AY1482" s="121"/>
      <c r="AZ1482" s="121"/>
      <c r="BA1482" s="121"/>
      <c r="BB1482" s="121"/>
      <c r="BC1482" s="121"/>
      <c r="BD1482" s="121"/>
      <c r="BE1482" s="121"/>
      <c r="BF1482" s="121"/>
      <c r="BG1482" s="121"/>
      <c r="BH1482" s="121"/>
      <c r="BI1482" s="121"/>
      <c r="BJ1482" s="121"/>
      <c r="BK1482" s="121"/>
      <c r="BL1482" s="121"/>
      <c r="BM1482" s="121"/>
      <c r="BN1482" s="121"/>
      <c r="BO1482" s="121"/>
      <c r="BP1482" s="121"/>
      <c r="BQ1482" s="121"/>
      <c r="BR1482" s="121"/>
      <c r="BS1482" s="121"/>
      <c r="BT1482" s="121"/>
      <c r="BU1482" s="121"/>
      <c r="BV1482" s="121"/>
      <c r="BW1482" s="121"/>
      <c r="BX1482" s="121"/>
      <c r="BY1482" s="121"/>
      <c r="BZ1482" s="121"/>
      <c r="CA1482" s="121"/>
      <c r="CB1482" s="121"/>
      <c r="CC1482" s="121"/>
      <c r="CD1482" s="121"/>
      <c r="CE1482" s="121"/>
      <c r="CF1482" s="121"/>
      <c r="CG1482" s="121"/>
      <c r="CH1482" s="121"/>
      <c r="CI1482" s="121"/>
      <c r="CJ1482" s="1"/>
      <c r="CK1482" s="50" t="s">
        <v>172</v>
      </c>
    </row>
    <row r="1483" spans="3:89" s="29" customFormat="1" ht="15" customHeight="1">
      <c r="C1483" s="120" t="str">
        <f t="shared" ref="C1483:C1493" ca="1" si="750">"(+) "&amp;MID((OFFSET($A$1,$D1483-1,$E$1464-3)),7,40)</f>
        <v>(+) Predevelopment</v>
      </c>
      <c r="D1483" s="127">
        <f>ROW(A488)</f>
        <v>488</v>
      </c>
      <c r="E1483" s="75"/>
      <c r="F1483" s="121">
        <f t="shared" ref="F1483:O1493" ca="1" si="751">IF(F$17="","",OFFSET($A$1,$D1483-1,$E$1464+F$1466))</f>
        <v>0</v>
      </c>
      <c r="G1483" s="121">
        <f t="shared" ca="1" si="751"/>
        <v>0</v>
      </c>
      <c r="H1483" s="121">
        <f t="shared" ca="1" si="751"/>
        <v>0</v>
      </c>
      <c r="I1483" s="121">
        <f t="shared" ca="1" si="751"/>
        <v>0</v>
      </c>
      <c r="J1483" s="121">
        <f t="shared" ca="1" si="751"/>
        <v>0</v>
      </c>
      <c r="K1483" s="121">
        <f t="shared" ca="1" si="751"/>
        <v>0</v>
      </c>
      <c r="L1483" s="121">
        <f t="shared" ca="1" si="751"/>
        <v>0</v>
      </c>
      <c r="M1483" s="121">
        <f t="shared" ca="1" si="751"/>
        <v>0</v>
      </c>
      <c r="N1483" s="121">
        <f t="shared" ca="1" si="751"/>
        <v>0</v>
      </c>
      <c r="O1483" s="121">
        <f t="shared" ca="1" si="751"/>
        <v>0</v>
      </c>
      <c r="P1483" s="121">
        <f t="shared" ref="P1483:Y1493" ca="1" si="752">IF(P$17="","",OFFSET($A$1,$D1483-1,$E$1464+P$1466))</f>
        <v>0</v>
      </c>
      <c r="Q1483" s="121">
        <f t="shared" ca="1" si="752"/>
        <v>0</v>
      </c>
      <c r="R1483" s="121">
        <f t="shared" ca="1" si="752"/>
        <v>0</v>
      </c>
      <c r="S1483" s="121">
        <f t="shared" ca="1" si="752"/>
        <v>0</v>
      </c>
      <c r="T1483" s="121">
        <f t="shared" ca="1" si="752"/>
        <v>0</v>
      </c>
      <c r="U1483" s="121">
        <f t="shared" ca="1" si="752"/>
        <v>0</v>
      </c>
      <c r="V1483" s="121">
        <f t="shared" ca="1" si="752"/>
        <v>0</v>
      </c>
      <c r="W1483" s="121">
        <f t="shared" ca="1" si="752"/>
        <v>0</v>
      </c>
      <c r="X1483" s="121">
        <f t="shared" ca="1" si="752"/>
        <v>0</v>
      </c>
      <c r="Y1483" s="121">
        <f t="shared" ca="1" si="752"/>
        <v>0</v>
      </c>
      <c r="Z1483" s="121">
        <f t="shared" ref="Z1483:AI1493" ca="1" si="753">IF(Z$17="","",OFFSET($A$1,$D1483-1,$E$1464+Z$1466))</f>
        <v>0</v>
      </c>
      <c r="AA1483" s="121">
        <f t="shared" ca="1" si="753"/>
        <v>0</v>
      </c>
      <c r="AB1483" s="121">
        <f t="shared" ca="1" si="753"/>
        <v>0</v>
      </c>
      <c r="AC1483" s="121">
        <f t="shared" ca="1" si="753"/>
        <v>0</v>
      </c>
      <c r="AD1483" s="121">
        <f t="shared" ca="1" si="753"/>
        <v>0</v>
      </c>
      <c r="AE1483" s="121">
        <f t="shared" ca="1" si="753"/>
        <v>0</v>
      </c>
      <c r="AF1483" s="121">
        <f t="shared" ca="1" si="753"/>
        <v>0</v>
      </c>
      <c r="AG1483" s="121">
        <f t="shared" ca="1" si="753"/>
        <v>0</v>
      </c>
      <c r="AH1483" s="121">
        <f t="shared" ca="1" si="753"/>
        <v>0</v>
      </c>
      <c r="AI1483" s="121">
        <f t="shared" ca="1" si="753"/>
        <v>0</v>
      </c>
      <c r="AJ1483" s="121">
        <f t="shared" ref="AJ1483:AS1493" ca="1" si="754">IF(AJ$17="","",OFFSET($A$1,$D1483-1,$E$1464+AJ$1466))</f>
        <v>0</v>
      </c>
      <c r="AK1483" s="121">
        <f t="shared" ca="1" si="754"/>
        <v>0</v>
      </c>
      <c r="AL1483" s="121">
        <f t="shared" ca="1" si="754"/>
        <v>0</v>
      </c>
      <c r="AM1483" s="121">
        <f t="shared" ca="1" si="754"/>
        <v>0</v>
      </c>
      <c r="AN1483" s="121">
        <f t="shared" ca="1" si="754"/>
        <v>0</v>
      </c>
      <c r="AO1483" s="121">
        <f t="shared" ca="1" si="754"/>
        <v>0</v>
      </c>
      <c r="AP1483" s="121">
        <f t="shared" ca="1" si="754"/>
        <v>0</v>
      </c>
      <c r="AQ1483" s="121">
        <f t="shared" ca="1" si="754"/>
        <v>0</v>
      </c>
      <c r="AR1483" s="121">
        <f t="shared" ca="1" si="754"/>
        <v>0</v>
      </c>
      <c r="AS1483" s="121">
        <f t="shared" ca="1" si="754"/>
        <v>0</v>
      </c>
      <c r="AT1483" s="121">
        <f t="shared" ref="AT1483:BC1493" ca="1" si="755">IF(AT$17="","",OFFSET($A$1,$D1483-1,$E$1464+AT$1466))</f>
        <v>0</v>
      </c>
      <c r="AU1483" s="121">
        <f t="shared" ca="1" si="755"/>
        <v>0</v>
      </c>
      <c r="AV1483" s="121">
        <f t="shared" ca="1" si="755"/>
        <v>0</v>
      </c>
      <c r="AW1483" s="121">
        <f t="shared" ca="1" si="755"/>
        <v>0</v>
      </c>
      <c r="AX1483" s="121">
        <f t="shared" ca="1" si="755"/>
        <v>0</v>
      </c>
      <c r="AY1483" s="121">
        <f t="shared" ca="1" si="755"/>
        <v>0</v>
      </c>
      <c r="AZ1483" s="121">
        <f t="shared" ca="1" si="755"/>
        <v>0</v>
      </c>
      <c r="BA1483" s="121">
        <f t="shared" ca="1" si="755"/>
        <v>0</v>
      </c>
      <c r="BB1483" s="121">
        <f t="shared" ca="1" si="755"/>
        <v>0</v>
      </c>
      <c r="BC1483" s="121">
        <f t="shared" ca="1" si="755"/>
        <v>0</v>
      </c>
      <c r="BD1483" s="121">
        <f t="shared" ref="BD1483:BM1493" ca="1" si="756">IF(BD$17="","",OFFSET($A$1,$D1483-1,$E$1464+BD$1466))</f>
        <v>0</v>
      </c>
      <c r="BE1483" s="121">
        <f t="shared" ca="1" si="756"/>
        <v>0</v>
      </c>
      <c r="BF1483" s="121">
        <f t="shared" ca="1" si="756"/>
        <v>0</v>
      </c>
      <c r="BG1483" s="121">
        <f t="shared" ca="1" si="756"/>
        <v>0</v>
      </c>
      <c r="BH1483" s="121">
        <f t="shared" ca="1" si="756"/>
        <v>0</v>
      </c>
      <c r="BI1483" s="121">
        <f t="shared" ca="1" si="756"/>
        <v>0</v>
      </c>
      <c r="BJ1483" s="121">
        <f t="shared" ca="1" si="756"/>
        <v>0</v>
      </c>
      <c r="BK1483" s="121">
        <f t="shared" ca="1" si="756"/>
        <v>0</v>
      </c>
      <c r="BL1483" s="121">
        <f t="shared" ca="1" si="756"/>
        <v>0</v>
      </c>
      <c r="BM1483" s="121">
        <f t="shared" ca="1" si="756"/>
        <v>0</v>
      </c>
      <c r="BN1483" s="121">
        <f t="shared" ref="BN1483:BW1493" ca="1" si="757">IF(BN$17="","",OFFSET($A$1,$D1483-1,$E$1464+BN$1466))</f>
        <v>0</v>
      </c>
      <c r="BO1483" s="121" t="str">
        <f t="shared" ca="1" si="757"/>
        <v/>
      </c>
      <c r="BP1483" s="121" t="str">
        <f t="shared" ca="1" si="757"/>
        <v/>
      </c>
      <c r="BQ1483" s="121" t="str">
        <f t="shared" ca="1" si="757"/>
        <v/>
      </c>
      <c r="BR1483" s="121" t="str">
        <f t="shared" ca="1" si="757"/>
        <v/>
      </c>
      <c r="BS1483" s="121" t="str">
        <f t="shared" ca="1" si="757"/>
        <v/>
      </c>
      <c r="BT1483" s="121" t="str">
        <f t="shared" ca="1" si="757"/>
        <v/>
      </c>
      <c r="BU1483" s="121" t="str">
        <f t="shared" ca="1" si="757"/>
        <v/>
      </c>
      <c r="BV1483" s="121" t="str">
        <f t="shared" ca="1" si="757"/>
        <v/>
      </c>
      <c r="BW1483" s="121" t="str">
        <f t="shared" ca="1" si="757"/>
        <v/>
      </c>
      <c r="BX1483" s="121" t="str">
        <f t="shared" ref="BX1483:CI1493" ca="1" si="758">IF(BX$17="","",OFFSET($A$1,$D1483-1,$E$1464+BX$1466))</f>
        <v/>
      </c>
      <c r="BY1483" s="121" t="str">
        <f t="shared" ca="1" si="758"/>
        <v/>
      </c>
      <c r="BZ1483" s="121" t="str">
        <f t="shared" ca="1" si="758"/>
        <v/>
      </c>
      <c r="CA1483" s="121" t="str">
        <f t="shared" ca="1" si="758"/>
        <v/>
      </c>
      <c r="CB1483" s="121" t="str">
        <f t="shared" ca="1" si="758"/>
        <v/>
      </c>
      <c r="CC1483" s="121" t="str">
        <f t="shared" ca="1" si="758"/>
        <v/>
      </c>
      <c r="CD1483" s="121" t="str">
        <f t="shared" ca="1" si="758"/>
        <v/>
      </c>
      <c r="CE1483" s="121" t="str">
        <f t="shared" ca="1" si="758"/>
        <v/>
      </c>
      <c r="CF1483" s="121" t="str">
        <f t="shared" ca="1" si="758"/>
        <v/>
      </c>
      <c r="CG1483" s="121" t="str">
        <f t="shared" ca="1" si="758"/>
        <v/>
      </c>
      <c r="CH1483" s="121" t="str">
        <f t="shared" ca="1" si="758"/>
        <v/>
      </c>
      <c r="CI1483" s="121" t="str">
        <f t="shared" ca="1" si="758"/>
        <v/>
      </c>
      <c r="CJ1483" s="130">
        <f t="shared" ref="CJ1483:CJ1494" ca="1" si="759">SUM(F1483:CI1483)</f>
        <v>0</v>
      </c>
      <c r="CK1483" s="50" t="s">
        <v>172</v>
      </c>
    </row>
    <row r="1484" spans="3:89" s="29" customFormat="1" ht="15" customHeight="1">
      <c r="C1484" s="120" t="str">
        <f t="shared" ca="1" si="750"/>
        <v>(+) Permits, Design and Fees</v>
      </c>
      <c r="D1484" s="127">
        <f>ROW(A507)</f>
        <v>507</v>
      </c>
      <c r="E1484" s="75"/>
      <c r="F1484" s="121">
        <f t="shared" ca="1" si="751"/>
        <v>0</v>
      </c>
      <c r="G1484" s="121">
        <f t="shared" ca="1" si="751"/>
        <v>0</v>
      </c>
      <c r="H1484" s="121">
        <f t="shared" ca="1" si="751"/>
        <v>0</v>
      </c>
      <c r="I1484" s="121">
        <f t="shared" ca="1" si="751"/>
        <v>0</v>
      </c>
      <c r="J1484" s="121">
        <f t="shared" ca="1" si="751"/>
        <v>0</v>
      </c>
      <c r="K1484" s="121">
        <f t="shared" ca="1" si="751"/>
        <v>0</v>
      </c>
      <c r="L1484" s="121">
        <f t="shared" ca="1" si="751"/>
        <v>0</v>
      </c>
      <c r="M1484" s="121">
        <f t="shared" ca="1" si="751"/>
        <v>0</v>
      </c>
      <c r="N1484" s="121">
        <f t="shared" ca="1" si="751"/>
        <v>0</v>
      </c>
      <c r="O1484" s="121">
        <f t="shared" ca="1" si="751"/>
        <v>0</v>
      </c>
      <c r="P1484" s="121">
        <f t="shared" ca="1" si="752"/>
        <v>0</v>
      </c>
      <c r="Q1484" s="121">
        <f t="shared" ca="1" si="752"/>
        <v>0</v>
      </c>
      <c r="R1484" s="121">
        <f t="shared" ca="1" si="752"/>
        <v>0</v>
      </c>
      <c r="S1484" s="121">
        <f t="shared" ca="1" si="752"/>
        <v>0</v>
      </c>
      <c r="T1484" s="121">
        <f t="shared" ca="1" si="752"/>
        <v>0</v>
      </c>
      <c r="U1484" s="121">
        <f t="shared" ca="1" si="752"/>
        <v>0</v>
      </c>
      <c r="V1484" s="121">
        <f t="shared" ca="1" si="752"/>
        <v>0</v>
      </c>
      <c r="W1484" s="121">
        <f t="shared" ca="1" si="752"/>
        <v>0</v>
      </c>
      <c r="X1484" s="121">
        <f t="shared" ca="1" si="752"/>
        <v>0</v>
      </c>
      <c r="Y1484" s="121">
        <f t="shared" ca="1" si="752"/>
        <v>0</v>
      </c>
      <c r="Z1484" s="121">
        <f t="shared" ca="1" si="753"/>
        <v>0</v>
      </c>
      <c r="AA1484" s="121">
        <f t="shared" ca="1" si="753"/>
        <v>0</v>
      </c>
      <c r="AB1484" s="121">
        <f t="shared" ca="1" si="753"/>
        <v>0</v>
      </c>
      <c r="AC1484" s="121">
        <f t="shared" ca="1" si="753"/>
        <v>0</v>
      </c>
      <c r="AD1484" s="121">
        <f t="shared" ca="1" si="753"/>
        <v>0</v>
      </c>
      <c r="AE1484" s="121">
        <f t="shared" ca="1" si="753"/>
        <v>0</v>
      </c>
      <c r="AF1484" s="121">
        <f t="shared" ca="1" si="753"/>
        <v>0</v>
      </c>
      <c r="AG1484" s="121">
        <f t="shared" ca="1" si="753"/>
        <v>0</v>
      </c>
      <c r="AH1484" s="121">
        <f t="shared" ca="1" si="753"/>
        <v>0</v>
      </c>
      <c r="AI1484" s="121">
        <f t="shared" ca="1" si="753"/>
        <v>0</v>
      </c>
      <c r="AJ1484" s="121">
        <f t="shared" ca="1" si="754"/>
        <v>0</v>
      </c>
      <c r="AK1484" s="121">
        <f t="shared" ca="1" si="754"/>
        <v>0</v>
      </c>
      <c r="AL1484" s="121">
        <f t="shared" ca="1" si="754"/>
        <v>0</v>
      </c>
      <c r="AM1484" s="121">
        <f t="shared" ca="1" si="754"/>
        <v>0</v>
      </c>
      <c r="AN1484" s="121">
        <f t="shared" ca="1" si="754"/>
        <v>0</v>
      </c>
      <c r="AO1484" s="121">
        <f t="shared" ca="1" si="754"/>
        <v>0</v>
      </c>
      <c r="AP1484" s="121">
        <f t="shared" ca="1" si="754"/>
        <v>0</v>
      </c>
      <c r="AQ1484" s="121">
        <f t="shared" ca="1" si="754"/>
        <v>0</v>
      </c>
      <c r="AR1484" s="121">
        <f t="shared" ca="1" si="754"/>
        <v>0</v>
      </c>
      <c r="AS1484" s="121">
        <f t="shared" ca="1" si="754"/>
        <v>0</v>
      </c>
      <c r="AT1484" s="121">
        <f t="shared" ca="1" si="755"/>
        <v>0</v>
      </c>
      <c r="AU1484" s="121">
        <f t="shared" ca="1" si="755"/>
        <v>0</v>
      </c>
      <c r="AV1484" s="121">
        <f t="shared" ca="1" si="755"/>
        <v>0</v>
      </c>
      <c r="AW1484" s="121">
        <f t="shared" ca="1" si="755"/>
        <v>0</v>
      </c>
      <c r="AX1484" s="121">
        <f t="shared" ca="1" si="755"/>
        <v>0</v>
      </c>
      <c r="AY1484" s="121">
        <f t="shared" ca="1" si="755"/>
        <v>0</v>
      </c>
      <c r="AZ1484" s="121">
        <f t="shared" ca="1" si="755"/>
        <v>0</v>
      </c>
      <c r="BA1484" s="121">
        <f t="shared" ca="1" si="755"/>
        <v>0</v>
      </c>
      <c r="BB1484" s="121">
        <f t="shared" ca="1" si="755"/>
        <v>0</v>
      </c>
      <c r="BC1484" s="121">
        <f t="shared" ca="1" si="755"/>
        <v>0</v>
      </c>
      <c r="BD1484" s="121">
        <f t="shared" ca="1" si="756"/>
        <v>0</v>
      </c>
      <c r="BE1484" s="121">
        <f t="shared" ca="1" si="756"/>
        <v>0</v>
      </c>
      <c r="BF1484" s="121">
        <f t="shared" ca="1" si="756"/>
        <v>0</v>
      </c>
      <c r="BG1484" s="121">
        <f t="shared" ca="1" si="756"/>
        <v>0</v>
      </c>
      <c r="BH1484" s="121">
        <f t="shared" ca="1" si="756"/>
        <v>0</v>
      </c>
      <c r="BI1484" s="121">
        <f t="shared" ca="1" si="756"/>
        <v>0</v>
      </c>
      <c r="BJ1484" s="121">
        <f t="shared" ca="1" si="756"/>
        <v>0</v>
      </c>
      <c r="BK1484" s="121">
        <f t="shared" ca="1" si="756"/>
        <v>0</v>
      </c>
      <c r="BL1484" s="121">
        <f t="shared" ca="1" si="756"/>
        <v>0</v>
      </c>
      <c r="BM1484" s="121">
        <f t="shared" ca="1" si="756"/>
        <v>0</v>
      </c>
      <c r="BN1484" s="121">
        <f t="shared" ca="1" si="757"/>
        <v>0</v>
      </c>
      <c r="BO1484" s="121" t="str">
        <f t="shared" ca="1" si="757"/>
        <v/>
      </c>
      <c r="BP1484" s="121" t="str">
        <f t="shared" ca="1" si="757"/>
        <v/>
      </c>
      <c r="BQ1484" s="121" t="str">
        <f t="shared" ca="1" si="757"/>
        <v/>
      </c>
      <c r="BR1484" s="121" t="str">
        <f t="shared" ca="1" si="757"/>
        <v/>
      </c>
      <c r="BS1484" s="121" t="str">
        <f t="shared" ca="1" si="757"/>
        <v/>
      </c>
      <c r="BT1484" s="121" t="str">
        <f t="shared" ca="1" si="757"/>
        <v/>
      </c>
      <c r="BU1484" s="121" t="str">
        <f t="shared" ca="1" si="757"/>
        <v/>
      </c>
      <c r="BV1484" s="121" t="str">
        <f t="shared" ca="1" si="757"/>
        <v/>
      </c>
      <c r="BW1484" s="121" t="str">
        <f t="shared" ca="1" si="757"/>
        <v/>
      </c>
      <c r="BX1484" s="121" t="str">
        <f t="shared" ca="1" si="758"/>
        <v/>
      </c>
      <c r="BY1484" s="121" t="str">
        <f t="shared" ca="1" si="758"/>
        <v/>
      </c>
      <c r="BZ1484" s="121" t="str">
        <f t="shared" ca="1" si="758"/>
        <v/>
      </c>
      <c r="CA1484" s="121" t="str">
        <f t="shared" ca="1" si="758"/>
        <v/>
      </c>
      <c r="CB1484" s="121" t="str">
        <f t="shared" ca="1" si="758"/>
        <v/>
      </c>
      <c r="CC1484" s="121" t="str">
        <f t="shared" ca="1" si="758"/>
        <v/>
      </c>
      <c r="CD1484" s="121" t="str">
        <f t="shared" ca="1" si="758"/>
        <v/>
      </c>
      <c r="CE1484" s="121" t="str">
        <f t="shared" ca="1" si="758"/>
        <v/>
      </c>
      <c r="CF1484" s="121" t="str">
        <f t="shared" ca="1" si="758"/>
        <v/>
      </c>
      <c r="CG1484" s="121" t="str">
        <f t="shared" ca="1" si="758"/>
        <v/>
      </c>
      <c r="CH1484" s="121" t="str">
        <f t="shared" ca="1" si="758"/>
        <v/>
      </c>
      <c r="CI1484" s="121" t="str">
        <f t="shared" ca="1" si="758"/>
        <v/>
      </c>
      <c r="CJ1484" s="130">
        <f t="shared" ca="1" si="759"/>
        <v>0</v>
      </c>
      <c r="CK1484" s="50" t="s">
        <v>172</v>
      </c>
    </row>
    <row r="1485" spans="3:89" s="29" customFormat="1" ht="15" customHeight="1">
      <c r="C1485" s="120" t="str">
        <f t="shared" ca="1" si="750"/>
        <v>(+) Heritage Restoration</v>
      </c>
      <c r="D1485" s="127">
        <f>ROW(A526)</f>
        <v>526</v>
      </c>
      <c r="E1485" s="75"/>
      <c r="F1485" s="121">
        <f t="shared" ca="1" si="751"/>
        <v>0</v>
      </c>
      <c r="G1485" s="121">
        <f t="shared" ca="1" si="751"/>
        <v>0</v>
      </c>
      <c r="H1485" s="121">
        <f t="shared" ca="1" si="751"/>
        <v>0</v>
      </c>
      <c r="I1485" s="121">
        <f t="shared" ca="1" si="751"/>
        <v>0</v>
      </c>
      <c r="J1485" s="121">
        <f t="shared" ca="1" si="751"/>
        <v>0</v>
      </c>
      <c r="K1485" s="121">
        <f t="shared" ca="1" si="751"/>
        <v>0</v>
      </c>
      <c r="L1485" s="121">
        <f t="shared" ca="1" si="751"/>
        <v>0</v>
      </c>
      <c r="M1485" s="121">
        <f t="shared" ca="1" si="751"/>
        <v>0</v>
      </c>
      <c r="N1485" s="121">
        <f t="shared" ca="1" si="751"/>
        <v>0</v>
      </c>
      <c r="O1485" s="121">
        <f t="shared" ca="1" si="751"/>
        <v>0</v>
      </c>
      <c r="P1485" s="121">
        <f t="shared" ca="1" si="752"/>
        <v>0</v>
      </c>
      <c r="Q1485" s="121">
        <f t="shared" ca="1" si="752"/>
        <v>0</v>
      </c>
      <c r="R1485" s="121">
        <f t="shared" ca="1" si="752"/>
        <v>0</v>
      </c>
      <c r="S1485" s="121">
        <f t="shared" ca="1" si="752"/>
        <v>0</v>
      </c>
      <c r="T1485" s="121">
        <f t="shared" ca="1" si="752"/>
        <v>0</v>
      </c>
      <c r="U1485" s="121">
        <f t="shared" ca="1" si="752"/>
        <v>0</v>
      </c>
      <c r="V1485" s="121">
        <f t="shared" ca="1" si="752"/>
        <v>0</v>
      </c>
      <c r="W1485" s="121">
        <f t="shared" ca="1" si="752"/>
        <v>0</v>
      </c>
      <c r="X1485" s="121">
        <f t="shared" ca="1" si="752"/>
        <v>0</v>
      </c>
      <c r="Y1485" s="121">
        <f t="shared" ca="1" si="752"/>
        <v>0</v>
      </c>
      <c r="Z1485" s="121">
        <f t="shared" ca="1" si="753"/>
        <v>0</v>
      </c>
      <c r="AA1485" s="121">
        <f t="shared" ca="1" si="753"/>
        <v>0</v>
      </c>
      <c r="AB1485" s="121">
        <f t="shared" ca="1" si="753"/>
        <v>0</v>
      </c>
      <c r="AC1485" s="121">
        <f t="shared" ca="1" si="753"/>
        <v>0</v>
      </c>
      <c r="AD1485" s="121">
        <f t="shared" ca="1" si="753"/>
        <v>0</v>
      </c>
      <c r="AE1485" s="121">
        <f t="shared" ca="1" si="753"/>
        <v>0</v>
      </c>
      <c r="AF1485" s="121">
        <f t="shared" ca="1" si="753"/>
        <v>0</v>
      </c>
      <c r="AG1485" s="121">
        <f t="shared" ca="1" si="753"/>
        <v>0</v>
      </c>
      <c r="AH1485" s="121">
        <f t="shared" ca="1" si="753"/>
        <v>0</v>
      </c>
      <c r="AI1485" s="121">
        <f t="shared" ca="1" si="753"/>
        <v>0</v>
      </c>
      <c r="AJ1485" s="121">
        <f t="shared" ca="1" si="754"/>
        <v>0</v>
      </c>
      <c r="AK1485" s="121">
        <f t="shared" ca="1" si="754"/>
        <v>0</v>
      </c>
      <c r="AL1485" s="121">
        <f t="shared" ca="1" si="754"/>
        <v>0</v>
      </c>
      <c r="AM1485" s="121">
        <f t="shared" ca="1" si="754"/>
        <v>0</v>
      </c>
      <c r="AN1485" s="121">
        <f t="shared" ca="1" si="754"/>
        <v>0</v>
      </c>
      <c r="AO1485" s="121">
        <f t="shared" ca="1" si="754"/>
        <v>0</v>
      </c>
      <c r="AP1485" s="121">
        <f t="shared" ca="1" si="754"/>
        <v>0</v>
      </c>
      <c r="AQ1485" s="121">
        <f t="shared" ca="1" si="754"/>
        <v>0</v>
      </c>
      <c r="AR1485" s="121">
        <f t="shared" ca="1" si="754"/>
        <v>0</v>
      </c>
      <c r="AS1485" s="121">
        <f t="shared" ca="1" si="754"/>
        <v>0</v>
      </c>
      <c r="AT1485" s="121">
        <f t="shared" ca="1" si="755"/>
        <v>0</v>
      </c>
      <c r="AU1485" s="121">
        <f t="shared" ca="1" si="755"/>
        <v>0</v>
      </c>
      <c r="AV1485" s="121">
        <f t="shared" ca="1" si="755"/>
        <v>0</v>
      </c>
      <c r="AW1485" s="121">
        <f t="shared" ca="1" si="755"/>
        <v>0</v>
      </c>
      <c r="AX1485" s="121">
        <f t="shared" ca="1" si="755"/>
        <v>0</v>
      </c>
      <c r="AY1485" s="121">
        <f t="shared" ca="1" si="755"/>
        <v>0</v>
      </c>
      <c r="AZ1485" s="121">
        <f t="shared" ca="1" si="755"/>
        <v>0</v>
      </c>
      <c r="BA1485" s="121">
        <f t="shared" ca="1" si="755"/>
        <v>0</v>
      </c>
      <c r="BB1485" s="121">
        <f t="shared" ca="1" si="755"/>
        <v>0</v>
      </c>
      <c r="BC1485" s="121">
        <f t="shared" ca="1" si="755"/>
        <v>0</v>
      </c>
      <c r="BD1485" s="121">
        <f t="shared" ca="1" si="756"/>
        <v>0</v>
      </c>
      <c r="BE1485" s="121">
        <f t="shared" ca="1" si="756"/>
        <v>0</v>
      </c>
      <c r="BF1485" s="121">
        <f t="shared" ca="1" si="756"/>
        <v>0</v>
      </c>
      <c r="BG1485" s="121">
        <f t="shared" ca="1" si="756"/>
        <v>0</v>
      </c>
      <c r="BH1485" s="121">
        <f t="shared" ca="1" si="756"/>
        <v>0</v>
      </c>
      <c r="BI1485" s="121">
        <f t="shared" ca="1" si="756"/>
        <v>0</v>
      </c>
      <c r="BJ1485" s="121">
        <f t="shared" ca="1" si="756"/>
        <v>0</v>
      </c>
      <c r="BK1485" s="121">
        <f t="shared" ca="1" si="756"/>
        <v>0</v>
      </c>
      <c r="BL1485" s="121">
        <f t="shared" ca="1" si="756"/>
        <v>0</v>
      </c>
      <c r="BM1485" s="121">
        <f t="shared" ca="1" si="756"/>
        <v>0</v>
      </c>
      <c r="BN1485" s="121">
        <f t="shared" ca="1" si="757"/>
        <v>0</v>
      </c>
      <c r="BO1485" s="121" t="str">
        <f t="shared" ca="1" si="757"/>
        <v/>
      </c>
      <c r="BP1485" s="121" t="str">
        <f t="shared" ca="1" si="757"/>
        <v/>
      </c>
      <c r="BQ1485" s="121" t="str">
        <f t="shared" ca="1" si="757"/>
        <v/>
      </c>
      <c r="BR1485" s="121" t="str">
        <f t="shared" ca="1" si="757"/>
        <v/>
      </c>
      <c r="BS1485" s="121" t="str">
        <f t="shared" ca="1" si="757"/>
        <v/>
      </c>
      <c r="BT1485" s="121" t="str">
        <f t="shared" ca="1" si="757"/>
        <v/>
      </c>
      <c r="BU1485" s="121" t="str">
        <f t="shared" ca="1" si="757"/>
        <v/>
      </c>
      <c r="BV1485" s="121" t="str">
        <f t="shared" ca="1" si="757"/>
        <v/>
      </c>
      <c r="BW1485" s="121" t="str">
        <f t="shared" ca="1" si="757"/>
        <v/>
      </c>
      <c r="BX1485" s="121" t="str">
        <f t="shared" ca="1" si="758"/>
        <v/>
      </c>
      <c r="BY1485" s="121" t="str">
        <f t="shared" ca="1" si="758"/>
        <v/>
      </c>
      <c r="BZ1485" s="121" t="str">
        <f t="shared" ca="1" si="758"/>
        <v/>
      </c>
      <c r="CA1485" s="121" t="str">
        <f t="shared" ca="1" si="758"/>
        <v/>
      </c>
      <c r="CB1485" s="121" t="str">
        <f t="shared" ca="1" si="758"/>
        <v/>
      </c>
      <c r="CC1485" s="121" t="str">
        <f t="shared" ca="1" si="758"/>
        <v/>
      </c>
      <c r="CD1485" s="121" t="str">
        <f t="shared" ca="1" si="758"/>
        <v/>
      </c>
      <c r="CE1485" s="121" t="str">
        <f t="shared" ca="1" si="758"/>
        <v/>
      </c>
      <c r="CF1485" s="121" t="str">
        <f t="shared" ca="1" si="758"/>
        <v/>
      </c>
      <c r="CG1485" s="121" t="str">
        <f t="shared" ca="1" si="758"/>
        <v/>
      </c>
      <c r="CH1485" s="121" t="str">
        <f t="shared" ca="1" si="758"/>
        <v/>
      </c>
      <c r="CI1485" s="121" t="str">
        <f t="shared" ca="1" si="758"/>
        <v/>
      </c>
      <c r="CJ1485" s="130">
        <f t="shared" ca="1" si="759"/>
        <v>0</v>
      </c>
      <c r="CK1485" s="50" t="s">
        <v>172</v>
      </c>
    </row>
    <row r="1486" spans="3:89" s="29" customFormat="1" ht="15" customHeight="1">
      <c r="C1486" s="120" t="str">
        <f t="shared" ca="1" si="750"/>
        <v>(+) Below Grade</v>
      </c>
      <c r="D1486" s="127">
        <f>ROW(A545)</f>
        <v>545</v>
      </c>
      <c r="E1486" s="75"/>
      <c r="F1486" s="121">
        <f t="shared" ca="1" si="751"/>
        <v>0</v>
      </c>
      <c r="G1486" s="121">
        <f t="shared" ca="1" si="751"/>
        <v>0</v>
      </c>
      <c r="H1486" s="121">
        <f t="shared" ca="1" si="751"/>
        <v>0</v>
      </c>
      <c r="I1486" s="121">
        <f t="shared" ca="1" si="751"/>
        <v>0</v>
      </c>
      <c r="J1486" s="121">
        <f t="shared" ca="1" si="751"/>
        <v>0</v>
      </c>
      <c r="K1486" s="121">
        <f t="shared" ca="1" si="751"/>
        <v>0</v>
      </c>
      <c r="L1486" s="121">
        <f t="shared" ca="1" si="751"/>
        <v>0</v>
      </c>
      <c r="M1486" s="121">
        <f t="shared" ca="1" si="751"/>
        <v>0</v>
      </c>
      <c r="N1486" s="121">
        <f t="shared" ca="1" si="751"/>
        <v>0</v>
      </c>
      <c r="O1486" s="121">
        <f t="shared" ca="1" si="751"/>
        <v>0</v>
      </c>
      <c r="P1486" s="121">
        <f t="shared" ca="1" si="752"/>
        <v>0</v>
      </c>
      <c r="Q1486" s="121">
        <f t="shared" ca="1" si="752"/>
        <v>0</v>
      </c>
      <c r="R1486" s="121">
        <f t="shared" ca="1" si="752"/>
        <v>0</v>
      </c>
      <c r="S1486" s="121">
        <f t="shared" ca="1" si="752"/>
        <v>0</v>
      </c>
      <c r="T1486" s="121">
        <f t="shared" ca="1" si="752"/>
        <v>0</v>
      </c>
      <c r="U1486" s="121">
        <f t="shared" ca="1" si="752"/>
        <v>0</v>
      </c>
      <c r="V1486" s="121">
        <f t="shared" ca="1" si="752"/>
        <v>0</v>
      </c>
      <c r="W1486" s="121">
        <f t="shared" ca="1" si="752"/>
        <v>0</v>
      </c>
      <c r="X1486" s="121">
        <f t="shared" ca="1" si="752"/>
        <v>0</v>
      </c>
      <c r="Y1486" s="121">
        <f t="shared" ca="1" si="752"/>
        <v>0</v>
      </c>
      <c r="Z1486" s="121">
        <f t="shared" ca="1" si="753"/>
        <v>0</v>
      </c>
      <c r="AA1486" s="121">
        <f t="shared" ca="1" si="753"/>
        <v>0</v>
      </c>
      <c r="AB1486" s="121">
        <f t="shared" ca="1" si="753"/>
        <v>0</v>
      </c>
      <c r="AC1486" s="121">
        <f t="shared" ca="1" si="753"/>
        <v>0</v>
      </c>
      <c r="AD1486" s="121">
        <f t="shared" ca="1" si="753"/>
        <v>0</v>
      </c>
      <c r="AE1486" s="121">
        <f t="shared" ca="1" si="753"/>
        <v>0</v>
      </c>
      <c r="AF1486" s="121">
        <f t="shared" ca="1" si="753"/>
        <v>0</v>
      </c>
      <c r="AG1486" s="121">
        <f t="shared" ca="1" si="753"/>
        <v>0</v>
      </c>
      <c r="AH1486" s="121">
        <f t="shared" ca="1" si="753"/>
        <v>0</v>
      </c>
      <c r="AI1486" s="121">
        <f t="shared" ca="1" si="753"/>
        <v>0</v>
      </c>
      <c r="AJ1486" s="121">
        <f t="shared" ca="1" si="754"/>
        <v>0</v>
      </c>
      <c r="AK1486" s="121">
        <f t="shared" ca="1" si="754"/>
        <v>0</v>
      </c>
      <c r="AL1486" s="121">
        <f t="shared" ca="1" si="754"/>
        <v>0</v>
      </c>
      <c r="AM1486" s="121">
        <f t="shared" ca="1" si="754"/>
        <v>0</v>
      </c>
      <c r="AN1486" s="121">
        <f t="shared" ca="1" si="754"/>
        <v>0</v>
      </c>
      <c r="AO1486" s="121">
        <f t="shared" ca="1" si="754"/>
        <v>0</v>
      </c>
      <c r="AP1486" s="121">
        <f t="shared" ca="1" si="754"/>
        <v>0</v>
      </c>
      <c r="AQ1486" s="121">
        <f t="shared" ca="1" si="754"/>
        <v>0</v>
      </c>
      <c r="AR1486" s="121">
        <f t="shared" ca="1" si="754"/>
        <v>0</v>
      </c>
      <c r="AS1486" s="121">
        <f t="shared" ca="1" si="754"/>
        <v>0</v>
      </c>
      <c r="AT1486" s="121">
        <f t="shared" ca="1" si="755"/>
        <v>0</v>
      </c>
      <c r="AU1486" s="121">
        <f t="shared" ca="1" si="755"/>
        <v>0</v>
      </c>
      <c r="AV1486" s="121">
        <f t="shared" ca="1" si="755"/>
        <v>0</v>
      </c>
      <c r="AW1486" s="121">
        <f t="shared" ca="1" si="755"/>
        <v>0</v>
      </c>
      <c r="AX1486" s="121">
        <f t="shared" ca="1" si="755"/>
        <v>0</v>
      </c>
      <c r="AY1486" s="121">
        <f t="shared" ca="1" si="755"/>
        <v>0</v>
      </c>
      <c r="AZ1486" s="121">
        <f t="shared" ca="1" si="755"/>
        <v>0</v>
      </c>
      <c r="BA1486" s="121">
        <f t="shared" ca="1" si="755"/>
        <v>0</v>
      </c>
      <c r="BB1486" s="121">
        <f t="shared" ca="1" si="755"/>
        <v>0</v>
      </c>
      <c r="BC1486" s="121">
        <f t="shared" ca="1" si="755"/>
        <v>0</v>
      </c>
      <c r="BD1486" s="121">
        <f t="shared" ca="1" si="756"/>
        <v>0</v>
      </c>
      <c r="BE1486" s="121">
        <f t="shared" ca="1" si="756"/>
        <v>0</v>
      </c>
      <c r="BF1486" s="121">
        <f t="shared" ca="1" si="756"/>
        <v>0</v>
      </c>
      <c r="BG1486" s="121">
        <f t="shared" ca="1" si="756"/>
        <v>0</v>
      </c>
      <c r="BH1486" s="121">
        <f t="shared" ca="1" si="756"/>
        <v>0</v>
      </c>
      <c r="BI1486" s="121">
        <f t="shared" ca="1" si="756"/>
        <v>0</v>
      </c>
      <c r="BJ1486" s="121">
        <f t="shared" ca="1" si="756"/>
        <v>0</v>
      </c>
      <c r="BK1486" s="121">
        <f t="shared" ca="1" si="756"/>
        <v>0</v>
      </c>
      <c r="BL1486" s="121">
        <f t="shared" ca="1" si="756"/>
        <v>0</v>
      </c>
      <c r="BM1486" s="121">
        <f t="shared" ca="1" si="756"/>
        <v>0</v>
      </c>
      <c r="BN1486" s="121">
        <f t="shared" ca="1" si="757"/>
        <v>0</v>
      </c>
      <c r="BO1486" s="121" t="str">
        <f t="shared" ca="1" si="757"/>
        <v/>
      </c>
      <c r="BP1486" s="121" t="str">
        <f t="shared" ca="1" si="757"/>
        <v/>
      </c>
      <c r="BQ1486" s="121" t="str">
        <f t="shared" ca="1" si="757"/>
        <v/>
      </c>
      <c r="BR1486" s="121" t="str">
        <f t="shared" ca="1" si="757"/>
        <v/>
      </c>
      <c r="BS1486" s="121" t="str">
        <f t="shared" ca="1" si="757"/>
        <v/>
      </c>
      <c r="BT1486" s="121" t="str">
        <f t="shared" ca="1" si="757"/>
        <v/>
      </c>
      <c r="BU1486" s="121" t="str">
        <f t="shared" ca="1" si="757"/>
        <v/>
      </c>
      <c r="BV1486" s="121" t="str">
        <f t="shared" ca="1" si="757"/>
        <v/>
      </c>
      <c r="BW1486" s="121" t="str">
        <f t="shared" ca="1" si="757"/>
        <v/>
      </c>
      <c r="BX1486" s="121" t="str">
        <f t="shared" ca="1" si="758"/>
        <v/>
      </c>
      <c r="BY1486" s="121" t="str">
        <f t="shared" ca="1" si="758"/>
        <v/>
      </c>
      <c r="BZ1486" s="121" t="str">
        <f t="shared" ca="1" si="758"/>
        <v/>
      </c>
      <c r="CA1486" s="121" t="str">
        <f t="shared" ca="1" si="758"/>
        <v/>
      </c>
      <c r="CB1486" s="121" t="str">
        <f t="shared" ca="1" si="758"/>
        <v/>
      </c>
      <c r="CC1486" s="121" t="str">
        <f t="shared" ca="1" si="758"/>
        <v/>
      </c>
      <c r="CD1486" s="121" t="str">
        <f t="shared" ca="1" si="758"/>
        <v/>
      </c>
      <c r="CE1486" s="121" t="str">
        <f t="shared" ca="1" si="758"/>
        <v/>
      </c>
      <c r="CF1486" s="121" t="str">
        <f t="shared" ca="1" si="758"/>
        <v/>
      </c>
      <c r="CG1486" s="121" t="str">
        <f t="shared" ca="1" si="758"/>
        <v/>
      </c>
      <c r="CH1486" s="121" t="str">
        <f t="shared" ca="1" si="758"/>
        <v/>
      </c>
      <c r="CI1486" s="121" t="str">
        <f t="shared" ca="1" si="758"/>
        <v/>
      </c>
      <c r="CJ1486" s="130">
        <f t="shared" ca="1" si="759"/>
        <v>0</v>
      </c>
      <c r="CK1486" s="50" t="s">
        <v>172</v>
      </c>
    </row>
    <row r="1487" spans="3:89" s="29" customFormat="1" ht="15" customHeight="1">
      <c r="C1487" s="120" t="str">
        <f t="shared" ca="1" si="750"/>
        <v>(+) Above Grade Approved</v>
      </c>
      <c r="D1487" s="127">
        <f>ROW(A565)</f>
        <v>565</v>
      </c>
      <c r="E1487" s="75"/>
      <c r="F1487" s="121">
        <f t="shared" ca="1" si="751"/>
        <v>0</v>
      </c>
      <c r="G1487" s="121">
        <f t="shared" ca="1" si="751"/>
        <v>0</v>
      </c>
      <c r="H1487" s="121">
        <f t="shared" ca="1" si="751"/>
        <v>0</v>
      </c>
      <c r="I1487" s="121">
        <f t="shared" ca="1" si="751"/>
        <v>0</v>
      </c>
      <c r="J1487" s="121">
        <f t="shared" ca="1" si="751"/>
        <v>2161111.111111111</v>
      </c>
      <c r="K1487" s="121">
        <f t="shared" ca="1" si="751"/>
        <v>2161111.111111111</v>
      </c>
      <c r="L1487" s="121">
        <f t="shared" ca="1" si="751"/>
        <v>2161111.111111111</v>
      </c>
      <c r="M1487" s="121">
        <f t="shared" ca="1" si="751"/>
        <v>2161111.111111111</v>
      </c>
      <c r="N1487" s="121">
        <f t="shared" ca="1" si="751"/>
        <v>2161111.111111111</v>
      </c>
      <c r="O1487" s="121">
        <f t="shared" ca="1" si="751"/>
        <v>2161111.111111111</v>
      </c>
      <c r="P1487" s="121">
        <f t="shared" ca="1" si="752"/>
        <v>2161111.111111111</v>
      </c>
      <c r="Q1487" s="121">
        <f t="shared" ca="1" si="752"/>
        <v>2161111.111111111</v>
      </c>
      <c r="R1487" s="121">
        <f t="shared" ca="1" si="752"/>
        <v>2161111.111111111</v>
      </c>
      <c r="S1487" s="121">
        <f t="shared" ca="1" si="752"/>
        <v>2161111.111111111</v>
      </c>
      <c r="T1487" s="121">
        <f t="shared" ca="1" si="752"/>
        <v>2161111.111111111</v>
      </c>
      <c r="U1487" s="121">
        <f t="shared" ca="1" si="752"/>
        <v>2161111.111111111</v>
      </c>
      <c r="V1487" s="121">
        <f t="shared" ca="1" si="752"/>
        <v>2161111.111111111</v>
      </c>
      <c r="W1487" s="121">
        <f t="shared" ca="1" si="752"/>
        <v>2161111.111111111</v>
      </c>
      <c r="X1487" s="121">
        <f t="shared" ca="1" si="752"/>
        <v>2161111.111111111</v>
      </c>
      <c r="Y1487" s="121">
        <f t="shared" ca="1" si="752"/>
        <v>2161111.111111111</v>
      </c>
      <c r="Z1487" s="121">
        <f t="shared" ca="1" si="753"/>
        <v>2161111.111111111</v>
      </c>
      <c r="AA1487" s="121">
        <f t="shared" ca="1" si="753"/>
        <v>2161111.111111111</v>
      </c>
      <c r="AB1487" s="121">
        <f t="shared" ca="1" si="753"/>
        <v>0</v>
      </c>
      <c r="AC1487" s="121">
        <f t="shared" ca="1" si="753"/>
        <v>0</v>
      </c>
      <c r="AD1487" s="121">
        <f t="shared" ca="1" si="753"/>
        <v>0</v>
      </c>
      <c r="AE1487" s="121">
        <f t="shared" ca="1" si="753"/>
        <v>0</v>
      </c>
      <c r="AF1487" s="121">
        <f t="shared" ca="1" si="753"/>
        <v>0</v>
      </c>
      <c r="AG1487" s="121">
        <f t="shared" ca="1" si="753"/>
        <v>0</v>
      </c>
      <c r="AH1487" s="121">
        <f t="shared" ca="1" si="753"/>
        <v>0</v>
      </c>
      <c r="AI1487" s="121">
        <f t="shared" ca="1" si="753"/>
        <v>0</v>
      </c>
      <c r="AJ1487" s="121">
        <f t="shared" ca="1" si="754"/>
        <v>0</v>
      </c>
      <c r="AK1487" s="121">
        <f t="shared" ca="1" si="754"/>
        <v>0</v>
      </c>
      <c r="AL1487" s="121">
        <f t="shared" ca="1" si="754"/>
        <v>0</v>
      </c>
      <c r="AM1487" s="121">
        <f t="shared" ca="1" si="754"/>
        <v>0</v>
      </c>
      <c r="AN1487" s="121">
        <f t="shared" ca="1" si="754"/>
        <v>0</v>
      </c>
      <c r="AO1487" s="121">
        <f t="shared" ca="1" si="754"/>
        <v>0</v>
      </c>
      <c r="AP1487" s="121">
        <f t="shared" ca="1" si="754"/>
        <v>0</v>
      </c>
      <c r="AQ1487" s="121">
        <f t="shared" ca="1" si="754"/>
        <v>0</v>
      </c>
      <c r="AR1487" s="121">
        <f t="shared" ca="1" si="754"/>
        <v>0</v>
      </c>
      <c r="AS1487" s="121">
        <f t="shared" ca="1" si="754"/>
        <v>0</v>
      </c>
      <c r="AT1487" s="121">
        <f t="shared" ca="1" si="755"/>
        <v>0</v>
      </c>
      <c r="AU1487" s="121">
        <f t="shared" ca="1" si="755"/>
        <v>0</v>
      </c>
      <c r="AV1487" s="121">
        <f t="shared" ca="1" si="755"/>
        <v>0</v>
      </c>
      <c r="AW1487" s="121">
        <f t="shared" ca="1" si="755"/>
        <v>0</v>
      </c>
      <c r="AX1487" s="121">
        <f t="shared" ca="1" si="755"/>
        <v>0</v>
      </c>
      <c r="AY1487" s="121">
        <f t="shared" ca="1" si="755"/>
        <v>0</v>
      </c>
      <c r="AZ1487" s="121">
        <f t="shared" ca="1" si="755"/>
        <v>0</v>
      </c>
      <c r="BA1487" s="121">
        <f t="shared" ca="1" si="755"/>
        <v>0</v>
      </c>
      <c r="BB1487" s="121">
        <f t="shared" ca="1" si="755"/>
        <v>0</v>
      </c>
      <c r="BC1487" s="121">
        <f t="shared" ca="1" si="755"/>
        <v>0</v>
      </c>
      <c r="BD1487" s="121">
        <f t="shared" ca="1" si="756"/>
        <v>0</v>
      </c>
      <c r="BE1487" s="121">
        <f t="shared" ca="1" si="756"/>
        <v>0</v>
      </c>
      <c r="BF1487" s="121">
        <f t="shared" ca="1" si="756"/>
        <v>0</v>
      </c>
      <c r="BG1487" s="121">
        <f t="shared" ca="1" si="756"/>
        <v>0</v>
      </c>
      <c r="BH1487" s="121">
        <f t="shared" ca="1" si="756"/>
        <v>0</v>
      </c>
      <c r="BI1487" s="121">
        <f t="shared" ca="1" si="756"/>
        <v>0</v>
      </c>
      <c r="BJ1487" s="121">
        <f t="shared" ca="1" si="756"/>
        <v>0</v>
      </c>
      <c r="BK1487" s="121">
        <f t="shared" ca="1" si="756"/>
        <v>0</v>
      </c>
      <c r="BL1487" s="121">
        <f t="shared" ca="1" si="756"/>
        <v>0</v>
      </c>
      <c r="BM1487" s="121">
        <f t="shared" ca="1" si="756"/>
        <v>0</v>
      </c>
      <c r="BN1487" s="121">
        <f t="shared" ca="1" si="757"/>
        <v>0</v>
      </c>
      <c r="BO1487" s="121" t="str">
        <f t="shared" ca="1" si="757"/>
        <v/>
      </c>
      <c r="BP1487" s="121" t="str">
        <f t="shared" ca="1" si="757"/>
        <v/>
      </c>
      <c r="BQ1487" s="121" t="str">
        <f t="shared" ca="1" si="757"/>
        <v/>
      </c>
      <c r="BR1487" s="121" t="str">
        <f t="shared" ca="1" si="757"/>
        <v/>
      </c>
      <c r="BS1487" s="121" t="str">
        <f t="shared" ca="1" si="757"/>
        <v/>
      </c>
      <c r="BT1487" s="121" t="str">
        <f t="shared" ca="1" si="757"/>
        <v/>
      </c>
      <c r="BU1487" s="121" t="str">
        <f t="shared" ca="1" si="757"/>
        <v/>
      </c>
      <c r="BV1487" s="121" t="str">
        <f t="shared" ca="1" si="757"/>
        <v/>
      </c>
      <c r="BW1487" s="121" t="str">
        <f t="shared" ca="1" si="757"/>
        <v/>
      </c>
      <c r="BX1487" s="121" t="str">
        <f t="shared" ca="1" si="758"/>
        <v/>
      </c>
      <c r="BY1487" s="121" t="str">
        <f t="shared" ca="1" si="758"/>
        <v/>
      </c>
      <c r="BZ1487" s="121" t="str">
        <f t="shared" ca="1" si="758"/>
        <v/>
      </c>
      <c r="CA1487" s="121" t="str">
        <f t="shared" ca="1" si="758"/>
        <v/>
      </c>
      <c r="CB1487" s="121" t="str">
        <f t="shared" ca="1" si="758"/>
        <v/>
      </c>
      <c r="CC1487" s="121" t="str">
        <f t="shared" ca="1" si="758"/>
        <v/>
      </c>
      <c r="CD1487" s="121" t="str">
        <f t="shared" ca="1" si="758"/>
        <v/>
      </c>
      <c r="CE1487" s="121" t="str">
        <f t="shared" ca="1" si="758"/>
        <v/>
      </c>
      <c r="CF1487" s="121" t="str">
        <f t="shared" ca="1" si="758"/>
        <v/>
      </c>
      <c r="CG1487" s="121" t="str">
        <f t="shared" ca="1" si="758"/>
        <v/>
      </c>
      <c r="CH1487" s="121" t="str">
        <f t="shared" ca="1" si="758"/>
        <v/>
      </c>
      <c r="CI1487" s="121" t="str">
        <f t="shared" ca="1" si="758"/>
        <v/>
      </c>
      <c r="CJ1487" s="130">
        <f t="shared" ca="1" si="759"/>
        <v>38900000.000000007</v>
      </c>
      <c r="CK1487" s="50" t="s">
        <v>172</v>
      </c>
    </row>
    <row r="1488" spans="3:89" s="29" customFormat="1" ht="15" customHeight="1">
      <c r="C1488" s="120" t="str">
        <f t="shared" ca="1" si="750"/>
        <v>(+) Above Grade Additional Density</v>
      </c>
      <c r="D1488" s="127">
        <f>ROW(A584)</f>
        <v>584</v>
      </c>
      <c r="E1488" s="75"/>
      <c r="F1488" s="121">
        <f t="shared" ca="1" si="751"/>
        <v>0</v>
      </c>
      <c r="G1488" s="121">
        <f t="shared" ca="1" si="751"/>
        <v>0</v>
      </c>
      <c r="H1488" s="121">
        <f t="shared" ca="1" si="751"/>
        <v>0</v>
      </c>
      <c r="I1488" s="121">
        <f t="shared" ca="1" si="751"/>
        <v>0</v>
      </c>
      <c r="J1488" s="121">
        <f t="shared" ca="1" si="751"/>
        <v>0</v>
      </c>
      <c r="K1488" s="121">
        <f t="shared" ca="1" si="751"/>
        <v>0</v>
      </c>
      <c r="L1488" s="121">
        <f t="shared" ca="1" si="751"/>
        <v>0</v>
      </c>
      <c r="M1488" s="121">
        <f t="shared" ca="1" si="751"/>
        <v>0</v>
      </c>
      <c r="N1488" s="121">
        <f t="shared" ca="1" si="751"/>
        <v>0</v>
      </c>
      <c r="O1488" s="121">
        <f t="shared" ca="1" si="751"/>
        <v>0</v>
      </c>
      <c r="P1488" s="121">
        <f t="shared" ca="1" si="752"/>
        <v>0</v>
      </c>
      <c r="Q1488" s="121">
        <f t="shared" ca="1" si="752"/>
        <v>0</v>
      </c>
      <c r="R1488" s="121">
        <f t="shared" ca="1" si="752"/>
        <v>0</v>
      </c>
      <c r="S1488" s="121">
        <f t="shared" ca="1" si="752"/>
        <v>0</v>
      </c>
      <c r="T1488" s="121">
        <f t="shared" ca="1" si="752"/>
        <v>0</v>
      </c>
      <c r="U1488" s="121">
        <f t="shared" ca="1" si="752"/>
        <v>0</v>
      </c>
      <c r="V1488" s="121">
        <f t="shared" ca="1" si="752"/>
        <v>0</v>
      </c>
      <c r="W1488" s="121">
        <f t="shared" ca="1" si="752"/>
        <v>0</v>
      </c>
      <c r="X1488" s="121">
        <f t="shared" ca="1" si="752"/>
        <v>0</v>
      </c>
      <c r="Y1488" s="121">
        <f t="shared" ca="1" si="752"/>
        <v>0</v>
      </c>
      <c r="Z1488" s="121">
        <f t="shared" ca="1" si="753"/>
        <v>0</v>
      </c>
      <c r="AA1488" s="121">
        <f t="shared" ca="1" si="753"/>
        <v>0</v>
      </c>
      <c r="AB1488" s="121">
        <f t="shared" ca="1" si="753"/>
        <v>0</v>
      </c>
      <c r="AC1488" s="121">
        <f t="shared" ca="1" si="753"/>
        <v>0</v>
      </c>
      <c r="AD1488" s="121">
        <f t="shared" ca="1" si="753"/>
        <v>0</v>
      </c>
      <c r="AE1488" s="121">
        <f t="shared" ca="1" si="753"/>
        <v>0</v>
      </c>
      <c r="AF1488" s="121">
        <f t="shared" ca="1" si="753"/>
        <v>0</v>
      </c>
      <c r="AG1488" s="121">
        <f t="shared" ca="1" si="753"/>
        <v>0</v>
      </c>
      <c r="AH1488" s="121">
        <f t="shared" ca="1" si="753"/>
        <v>0</v>
      </c>
      <c r="AI1488" s="121">
        <f t="shared" ca="1" si="753"/>
        <v>0</v>
      </c>
      <c r="AJ1488" s="121">
        <f t="shared" ca="1" si="754"/>
        <v>0</v>
      </c>
      <c r="AK1488" s="121">
        <f t="shared" ca="1" si="754"/>
        <v>0</v>
      </c>
      <c r="AL1488" s="121">
        <f t="shared" ca="1" si="754"/>
        <v>0</v>
      </c>
      <c r="AM1488" s="121">
        <f t="shared" ca="1" si="754"/>
        <v>0</v>
      </c>
      <c r="AN1488" s="121">
        <f t="shared" ca="1" si="754"/>
        <v>0</v>
      </c>
      <c r="AO1488" s="121">
        <f t="shared" ca="1" si="754"/>
        <v>0</v>
      </c>
      <c r="AP1488" s="121">
        <f t="shared" ca="1" si="754"/>
        <v>0</v>
      </c>
      <c r="AQ1488" s="121">
        <f t="shared" ca="1" si="754"/>
        <v>0</v>
      </c>
      <c r="AR1488" s="121">
        <f t="shared" ca="1" si="754"/>
        <v>0</v>
      </c>
      <c r="AS1488" s="121">
        <f t="shared" ca="1" si="754"/>
        <v>0</v>
      </c>
      <c r="AT1488" s="121">
        <f t="shared" ca="1" si="755"/>
        <v>0</v>
      </c>
      <c r="AU1488" s="121">
        <f t="shared" ca="1" si="755"/>
        <v>0</v>
      </c>
      <c r="AV1488" s="121">
        <f t="shared" ca="1" si="755"/>
        <v>0</v>
      </c>
      <c r="AW1488" s="121">
        <f t="shared" ca="1" si="755"/>
        <v>0</v>
      </c>
      <c r="AX1488" s="121">
        <f t="shared" ca="1" si="755"/>
        <v>0</v>
      </c>
      <c r="AY1488" s="121">
        <f t="shared" ca="1" si="755"/>
        <v>0</v>
      </c>
      <c r="AZ1488" s="121">
        <f t="shared" ca="1" si="755"/>
        <v>0</v>
      </c>
      <c r="BA1488" s="121">
        <f t="shared" ca="1" si="755"/>
        <v>0</v>
      </c>
      <c r="BB1488" s="121">
        <f t="shared" ca="1" si="755"/>
        <v>0</v>
      </c>
      <c r="BC1488" s="121">
        <f t="shared" ca="1" si="755"/>
        <v>0</v>
      </c>
      <c r="BD1488" s="121">
        <f t="shared" ca="1" si="756"/>
        <v>0</v>
      </c>
      <c r="BE1488" s="121">
        <f t="shared" ca="1" si="756"/>
        <v>0</v>
      </c>
      <c r="BF1488" s="121">
        <f t="shared" ca="1" si="756"/>
        <v>0</v>
      </c>
      <c r="BG1488" s="121">
        <f t="shared" ca="1" si="756"/>
        <v>0</v>
      </c>
      <c r="BH1488" s="121">
        <f t="shared" ca="1" si="756"/>
        <v>0</v>
      </c>
      <c r="BI1488" s="121">
        <f t="shared" ca="1" si="756"/>
        <v>0</v>
      </c>
      <c r="BJ1488" s="121">
        <f t="shared" ca="1" si="756"/>
        <v>0</v>
      </c>
      <c r="BK1488" s="121">
        <f t="shared" ca="1" si="756"/>
        <v>0</v>
      </c>
      <c r="BL1488" s="121">
        <f t="shared" ca="1" si="756"/>
        <v>0</v>
      </c>
      <c r="BM1488" s="121">
        <f t="shared" ca="1" si="756"/>
        <v>0</v>
      </c>
      <c r="BN1488" s="121">
        <f t="shared" ca="1" si="757"/>
        <v>0</v>
      </c>
      <c r="BO1488" s="121" t="str">
        <f t="shared" ca="1" si="757"/>
        <v/>
      </c>
      <c r="BP1488" s="121" t="str">
        <f t="shared" ca="1" si="757"/>
        <v/>
      </c>
      <c r="BQ1488" s="121" t="str">
        <f t="shared" ca="1" si="757"/>
        <v/>
      </c>
      <c r="BR1488" s="121" t="str">
        <f t="shared" ca="1" si="757"/>
        <v/>
      </c>
      <c r="BS1488" s="121" t="str">
        <f t="shared" ca="1" si="757"/>
        <v/>
      </c>
      <c r="BT1488" s="121" t="str">
        <f t="shared" ca="1" si="757"/>
        <v/>
      </c>
      <c r="BU1488" s="121" t="str">
        <f t="shared" ca="1" si="757"/>
        <v/>
      </c>
      <c r="BV1488" s="121" t="str">
        <f t="shared" ca="1" si="757"/>
        <v/>
      </c>
      <c r="BW1488" s="121" t="str">
        <f t="shared" ca="1" si="757"/>
        <v/>
      </c>
      <c r="BX1488" s="121" t="str">
        <f t="shared" ca="1" si="758"/>
        <v/>
      </c>
      <c r="BY1488" s="121" t="str">
        <f t="shared" ca="1" si="758"/>
        <v/>
      </c>
      <c r="BZ1488" s="121" t="str">
        <f t="shared" ca="1" si="758"/>
        <v/>
      </c>
      <c r="CA1488" s="121" t="str">
        <f t="shared" ca="1" si="758"/>
        <v/>
      </c>
      <c r="CB1488" s="121" t="str">
        <f t="shared" ca="1" si="758"/>
        <v/>
      </c>
      <c r="CC1488" s="121" t="str">
        <f t="shared" ca="1" si="758"/>
        <v/>
      </c>
      <c r="CD1488" s="121" t="str">
        <f t="shared" ca="1" si="758"/>
        <v/>
      </c>
      <c r="CE1488" s="121" t="str">
        <f t="shared" ca="1" si="758"/>
        <v/>
      </c>
      <c r="CF1488" s="121" t="str">
        <f t="shared" ca="1" si="758"/>
        <v/>
      </c>
      <c r="CG1488" s="121" t="str">
        <f t="shared" ca="1" si="758"/>
        <v/>
      </c>
      <c r="CH1488" s="121" t="str">
        <f t="shared" ca="1" si="758"/>
        <v/>
      </c>
      <c r="CI1488" s="121" t="str">
        <f t="shared" ca="1" si="758"/>
        <v/>
      </c>
      <c r="CJ1488" s="141">
        <f t="shared" ca="1" si="759"/>
        <v>0</v>
      </c>
      <c r="CK1488" s="50" t="s">
        <v>172</v>
      </c>
    </row>
    <row r="1489" spans="3:89" s="29" customFormat="1" ht="15" customHeight="1">
      <c r="C1489" s="120" t="str">
        <f t="shared" ca="1" si="750"/>
        <v>(+) Hotel Cost</v>
      </c>
      <c r="D1489" s="127">
        <f>ROW(A602)</f>
        <v>602</v>
      </c>
      <c r="E1489" s="75"/>
      <c r="F1489" s="121">
        <f t="shared" ca="1" si="751"/>
        <v>0</v>
      </c>
      <c r="G1489" s="121">
        <f t="shared" ca="1" si="751"/>
        <v>0</v>
      </c>
      <c r="H1489" s="121">
        <f t="shared" ca="1" si="751"/>
        <v>0</v>
      </c>
      <c r="I1489" s="121">
        <f t="shared" ca="1" si="751"/>
        <v>0</v>
      </c>
      <c r="J1489" s="121">
        <f t="shared" ca="1" si="751"/>
        <v>0</v>
      </c>
      <c r="K1489" s="121">
        <f t="shared" ca="1" si="751"/>
        <v>0</v>
      </c>
      <c r="L1489" s="121">
        <f t="shared" ca="1" si="751"/>
        <v>0</v>
      </c>
      <c r="M1489" s="121">
        <f t="shared" ca="1" si="751"/>
        <v>0</v>
      </c>
      <c r="N1489" s="121">
        <f t="shared" ca="1" si="751"/>
        <v>0</v>
      </c>
      <c r="O1489" s="121">
        <f t="shared" ca="1" si="751"/>
        <v>0</v>
      </c>
      <c r="P1489" s="121">
        <f t="shared" ca="1" si="752"/>
        <v>0</v>
      </c>
      <c r="Q1489" s="121">
        <f t="shared" ca="1" si="752"/>
        <v>0</v>
      </c>
      <c r="R1489" s="121">
        <f t="shared" ca="1" si="752"/>
        <v>0</v>
      </c>
      <c r="S1489" s="121">
        <f t="shared" ca="1" si="752"/>
        <v>0</v>
      </c>
      <c r="T1489" s="121">
        <f t="shared" ca="1" si="752"/>
        <v>0</v>
      </c>
      <c r="U1489" s="121">
        <f t="shared" ca="1" si="752"/>
        <v>0</v>
      </c>
      <c r="V1489" s="121">
        <f t="shared" ca="1" si="752"/>
        <v>0</v>
      </c>
      <c r="W1489" s="121">
        <f t="shared" ca="1" si="752"/>
        <v>0</v>
      </c>
      <c r="X1489" s="121">
        <f t="shared" ca="1" si="752"/>
        <v>0</v>
      </c>
      <c r="Y1489" s="121">
        <f t="shared" ca="1" si="752"/>
        <v>0</v>
      </c>
      <c r="Z1489" s="121">
        <f t="shared" ca="1" si="753"/>
        <v>0</v>
      </c>
      <c r="AA1489" s="121">
        <f t="shared" ca="1" si="753"/>
        <v>0</v>
      </c>
      <c r="AB1489" s="121">
        <f t="shared" ca="1" si="753"/>
        <v>0</v>
      </c>
      <c r="AC1489" s="121">
        <f t="shared" ca="1" si="753"/>
        <v>0</v>
      </c>
      <c r="AD1489" s="121">
        <f t="shared" ca="1" si="753"/>
        <v>0</v>
      </c>
      <c r="AE1489" s="121">
        <f t="shared" ca="1" si="753"/>
        <v>0</v>
      </c>
      <c r="AF1489" s="121">
        <f t="shared" ca="1" si="753"/>
        <v>0</v>
      </c>
      <c r="AG1489" s="121">
        <f t="shared" ca="1" si="753"/>
        <v>0</v>
      </c>
      <c r="AH1489" s="121">
        <f t="shared" ca="1" si="753"/>
        <v>0</v>
      </c>
      <c r="AI1489" s="121">
        <f t="shared" ca="1" si="753"/>
        <v>0</v>
      </c>
      <c r="AJ1489" s="121">
        <f t="shared" ca="1" si="754"/>
        <v>0</v>
      </c>
      <c r="AK1489" s="121">
        <f t="shared" ca="1" si="754"/>
        <v>0</v>
      </c>
      <c r="AL1489" s="121">
        <f t="shared" ca="1" si="754"/>
        <v>0</v>
      </c>
      <c r="AM1489" s="121">
        <f t="shared" ca="1" si="754"/>
        <v>0</v>
      </c>
      <c r="AN1489" s="121">
        <f t="shared" ca="1" si="754"/>
        <v>0</v>
      </c>
      <c r="AO1489" s="121">
        <f t="shared" ca="1" si="754"/>
        <v>0</v>
      </c>
      <c r="AP1489" s="121">
        <f t="shared" ca="1" si="754"/>
        <v>0</v>
      </c>
      <c r="AQ1489" s="121">
        <f t="shared" ca="1" si="754"/>
        <v>0</v>
      </c>
      <c r="AR1489" s="121">
        <f t="shared" ca="1" si="754"/>
        <v>0</v>
      </c>
      <c r="AS1489" s="121">
        <f t="shared" ca="1" si="754"/>
        <v>0</v>
      </c>
      <c r="AT1489" s="121">
        <f t="shared" ca="1" si="755"/>
        <v>0</v>
      </c>
      <c r="AU1489" s="121">
        <f t="shared" ca="1" si="755"/>
        <v>0</v>
      </c>
      <c r="AV1489" s="121">
        <f t="shared" ca="1" si="755"/>
        <v>0</v>
      </c>
      <c r="AW1489" s="121">
        <f t="shared" ca="1" si="755"/>
        <v>0</v>
      </c>
      <c r="AX1489" s="121">
        <f t="shared" ca="1" si="755"/>
        <v>0</v>
      </c>
      <c r="AY1489" s="121">
        <f t="shared" ca="1" si="755"/>
        <v>0</v>
      </c>
      <c r="AZ1489" s="121">
        <f t="shared" ca="1" si="755"/>
        <v>0</v>
      </c>
      <c r="BA1489" s="121">
        <f t="shared" ca="1" si="755"/>
        <v>0</v>
      </c>
      <c r="BB1489" s="121">
        <f t="shared" ca="1" si="755"/>
        <v>0</v>
      </c>
      <c r="BC1489" s="121">
        <f t="shared" ca="1" si="755"/>
        <v>0</v>
      </c>
      <c r="BD1489" s="121">
        <f t="shared" ca="1" si="756"/>
        <v>0</v>
      </c>
      <c r="BE1489" s="121">
        <f t="shared" ca="1" si="756"/>
        <v>0</v>
      </c>
      <c r="BF1489" s="121">
        <f t="shared" ca="1" si="756"/>
        <v>0</v>
      </c>
      <c r="BG1489" s="121">
        <f t="shared" ca="1" si="756"/>
        <v>0</v>
      </c>
      <c r="BH1489" s="121">
        <f t="shared" ca="1" si="756"/>
        <v>0</v>
      </c>
      <c r="BI1489" s="121">
        <f t="shared" ca="1" si="756"/>
        <v>0</v>
      </c>
      <c r="BJ1489" s="121">
        <f t="shared" ca="1" si="756"/>
        <v>0</v>
      </c>
      <c r="BK1489" s="121">
        <f t="shared" ca="1" si="756"/>
        <v>0</v>
      </c>
      <c r="BL1489" s="121">
        <f t="shared" ca="1" si="756"/>
        <v>0</v>
      </c>
      <c r="BM1489" s="121">
        <f t="shared" ca="1" si="756"/>
        <v>0</v>
      </c>
      <c r="BN1489" s="121">
        <f t="shared" ca="1" si="757"/>
        <v>0</v>
      </c>
      <c r="BO1489" s="121" t="str">
        <f t="shared" ca="1" si="757"/>
        <v/>
      </c>
      <c r="BP1489" s="121" t="str">
        <f t="shared" ca="1" si="757"/>
        <v/>
      </c>
      <c r="BQ1489" s="121" t="str">
        <f t="shared" ca="1" si="757"/>
        <v/>
      </c>
      <c r="BR1489" s="121" t="str">
        <f t="shared" ca="1" si="757"/>
        <v/>
      </c>
      <c r="BS1489" s="121" t="str">
        <f t="shared" ca="1" si="757"/>
        <v/>
      </c>
      <c r="BT1489" s="121" t="str">
        <f t="shared" ca="1" si="757"/>
        <v/>
      </c>
      <c r="BU1489" s="121" t="str">
        <f t="shared" ca="1" si="757"/>
        <v/>
      </c>
      <c r="BV1489" s="121" t="str">
        <f t="shared" ca="1" si="757"/>
        <v/>
      </c>
      <c r="BW1489" s="121" t="str">
        <f t="shared" ca="1" si="757"/>
        <v/>
      </c>
      <c r="BX1489" s="121" t="str">
        <f t="shared" ca="1" si="758"/>
        <v/>
      </c>
      <c r="BY1489" s="121" t="str">
        <f t="shared" ca="1" si="758"/>
        <v/>
      </c>
      <c r="BZ1489" s="121" t="str">
        <f t="shared" ca="1" si="758"/>
        <v/>
      </c>
      <c r="CA1489" s="121" t="str">
        <f t="shared" ca="1" si="758"/>
        <v/>
      </c>
      <c r="CB1489" s="121" t="str">
        <f t="shared" ca="1" si="758"/>
        <v/>
      </c>
      <c r="CC1489" s="121" t="str">
        <f t="shared" ca="1" si="758"/>
        <v/>
      </c>
      <c r="CD1489" s="121" t="str">
        <f t="shared" ca="1" si="758"/>
        <v/>
      </c>
      <c r="CE1489" s="121" t="str">
        <f t="shared" ca="1" si="758"/>
        <v/>
      </c>
      <c r="CF1489" s="121" t="str">
        <f t="shared" ca="1" si="758"/>
        <v/>
      </c>
      <c r="CG1489" s="121" t="str">
        <f t="shared" ca="1" si="758"/>
        <v/>
      </c>
      <c r="CH1489" s="121" t="str">
        <f t="shared" ca="1" si="758"/>
        <v/>
      </c>
      <c r="CI1489" s="121" t="str">
        <f t="shared" ca="1" si="758"/>
        <v/>
      </c>
      <c r="CJ1489" s="141">
        <f t="shared" ca="1" si="759"/>
        <v>0</v>
      </c>
      <c r="CK1489" s="50" t="s">
        <v>172</v>
      </c>
    </row>
    <row r="1490" spans="3:89" s="29" customFormat="1" ht="15" customHeight="1">
      <c r="C1490" s="120" t="str">
        <f t="shared" ca="1" si="750"/>
        <v>(+) Hotel FF&amp;E</v>
      </c>
      <c r="D1490" s="127">
        <f>ROW(A620)</f>
        <v>620</v>
      </c>
      <c r="E1490" s="75"/>
      <c r="F1490" s="121">
        <f t="shared" ca="1" si="751"/>
        <v>0</v>
      </c>
      <c r="G1490" s="121">
        <f t="shared" ca="1" si="751"/>
        <v>0</v>
      </c>
      <c r="H1490" s="121">
        <f t="shared" ca="1" si="751"/>
        <v>0</v>
      </c>
      <c r="I1490" s="121">
        <f t="shared" ca="1" si="751"/>
        <v>0</v>
      </c>
      <c r="J1490" s="121">
        <f t="shared" ca="1" si="751"/>
        <v>0</v>
      </c>
      <c r="K1490" s="121">
        <f t="shared" ca="1" si="751"/>
        <v>0</v>
      </c>
      <c r="L1490" s="121">
        <f t="shared" ca="1" si="751"/>
        <v>0</v>
      </c>
      <c r="M1490" s="121">
        <f t="shared" ca="1" si="751"/>
        <v>0</v>
      </c>
      <c r="N1490" s="121">
        <f t="shared" ca="1" si="751"/>
        <v>0</v>
      </c>
      <c r="O1490" s="121">
        <f t="shared" ca="1" si="751"/>
        <v>0</v>
      </c>
      <c r="P1490" s="121">
        <f t="shared" ca="1" si="752"/>
        <v>0</v>
      </c>
      <c r="Q1490" s="121">
        <f t="shared" ca="1" si="752"/>
        <v>0</v>
      </c>
      <c r="R1490" s="121">
        <f t="shared" ca="1" si="752"/>
        <v>0</v>
      </c>
      <c r="S1490" s="121">
        <f t="shared" ca="1" si="752"/>
        <v>0</v>
      </c>
      <c r="T1490" s="121">
        <f t="shared" ca="1" si="752"/>
        <v>0</v>
      </c>
      <c r="U1490" s="121">
        <f t="shared" ca="1" si="752"/>
        <v>0</v>
      </c>
      <c r="V1490" s="121">
        <f t="shared" ca="1" si="752"/>
        <v>0</v>
      </c>
      <c r="W1490" s="121">
        <f t="shared" ca="1" si="752"/>
        <v>0</v>
      </c>
      <c r="X1490" s="121">
        <f t="shared" ca="1" si="752"/>
        <v>0</v>
      </c>
      <c r="Y1490" s="121">
        <f t="shared" ca="1" si="752"/>
        <v>0</v>
      </c>
      <c r="Z1490" s="121">
        <f t="shared" ca="1" si="753"/>
        <v>0</v>
      </c>
      <c r="AA1490" s="121">
        <f t="shared" ca="1" si="753"/>
        <v>0</v>
      </c>
      <c r="AB1490" s="121">
        <f t="shared" ca="1" si="753"/>
        <v>0</v>
      </c>
      <c r="AC1490" s="121">
        <f t="shared" ca="1" si="753"/>
        <v>0</v>
      </c>
      <c r="AD1490" s="121">
        <f t="shared" ca="1" si="753"/>
        <v>0</v>
      </c>
      <c r="AE1490" s="121">
        <f t="shared" ca="1" si="753"/>
        <v>0</v>
      </c>
      <c r="AF1490" s="121">
        <f t="shared" ca="1" si="753"/>
        <v>0</v>
      </c>
      <c r="AG1490" s="121">
        <f t="shared" ca="1" si="753"/>
        <v>0</v>
      </c>
      <c r="AH1490" s="121">
        <f t="shared" ca="1" si="753"/>
        <v>0</v>
      </c>
      <c r="AI1490" s="121">
        <f t="shared" ca="1" si="753"/>
        <v>0</v>
      </c>
      <c r="AJ1490" s="121">
        <f t="shared" ca="1" si="754"/>
        <v>0</v>
      </c>
      <c r="AK1490" s="121">
        <f t="shared" ca="1" si="754"/>
        <v>0</v>
      </c>
      <c r="AL1490" s="121">
        <f t="shared" ca="1" si="754"/>
        <v>0</v>
      </c>
      <c r="AM1490" s="121">
        <f t="shared" ca="1" si="754"/>
        <v>0</v>
      </c>
      <c r="AN1490" s="121">
        <f t="shared" ca="1" si="754"/>
        <v>0</v>
      </c>
      <c r="AO1490" s="121">
        <f t="shared" ca="1" si="754"/>
        <v>0</v>
      </c>
      <c r="AP1490" s="121">
        <f t="shared" ca="1" si="754"/>
        <v>0</v>
      </c>
      <c r="AQ1490" s="121">
        <f t="shared" ca="1" si="754"/>
        <v>0</v>
      </c>
      <c r="AR1490" s="121">
        <f t="shared" ca="1" si="754"/>
        <v>0</v>
      </c>
      <c r="AS1490" s="121">
        <f t="shared" ca="1" si="754"/>
        <v>0</v>
      </c>
      <c r="AT1490" s="121">
        <f t="shared" ca="1" si="755"/>
        <v>0</v>
      </c>
      <c r="AU1490" s="121">
        <f t="shared" ca="1" si="755"/>
        <v>0</v>
      </c>
      <c r="AV1490" s="121">
        <f t="shared" ca="1" si="755"/>
        <v>0</v>
      </c>
      <c r="AW1490" s="121">
        <f t="shared" ca="1" si="755"/>
        <v>0</v>
      </c>
      <c r="AX1490" s="121">
        <f t="shared" ca="1" si="755"/>
        <v>0</v>
      </c>
      <c r="AY1490" s="121">
        <f t="shared" ca="1" si="755"/>
        <v>0</v>
      </c>
      <c r="AZ1490" s="121">
        <f t="shared" ca="1" si="755"/>
        <v>0</v>
      </c>
      <c r="BA1490" s="121">
        <f t="shared" ca="1" si="755"/>
        <v>0</v>
      </c>
      <c r="BB1490" s="121">
        <f t="shared" ca="1" si="755"/>
        <v>0</v>
      </c>
      <c r="BC1490" s="121">
        <f t="shared" ca="1" si="755"/>
        <v>0</v>
      </c>
      <c r="BD1490" s="121">
        <f t="shared" ca="1" si="756"/>
        <v>0</v>
      </c>
      <c r="BE1490" s="121">
        <f t="shared" ca="1" si="756"/>
        <v>0</v>
      </c>
      <c r="BF1490" s="121">
        <f t="shared" ca="1" si="756"/>
        <v>0</v>
      </c>
      <c r="BG1490" s="121">
        <f t="shared" ca="1" si="756"/>
        <v>0</v>
      </c>
      <c r="BH1490" s="121">
        <f t="shared" ca="1" si="756"/>
        <v>0</v>
      </c>
      <c r="BI1490" s="121">
        <f t="shared" ca="1" si="756"/>
        <v>0</v>
      </c>
      <c r="BJ1490" s="121">
        <f t="shared" ca="1" si="756"/>
        <v>0</v>
      </c>
      <c r="BK1490" s="121">
        <f t="shared" ca="1" si="756"/>
        <v>0</v>
      </c>
      <c r="BL1490" s="121">
        <f t="shared" ca="1" si="756"/>
        <v>0</v>
      </c>
      <c r="BM1490" s="121">
        <f t="shared" ca="1" si="756"/>
        <v>0</v>
      </c>
      <c r="BN1490" s="121">
        <f t="shared" ca="1" si="757"/>
        <v>0</v>
      </c>
      <c r="BO1490" s="121" t="str">
        <f t="shared" ca="1" si="757"/>
        <v/>
      </c>
      <c r="BP1490" s="121" t="str">
        <f t="shared" ca="1" si="757"/>
        <v/>
      </c>
      <c r="BQ1490" s="121" t="str">
        <f t="shared" ca="1" si="757"/>
        <v/>
      </c>
      <c r="BR1490" s="121" t="str">
        <f t="shared" ca="1" si="757"/>
        <v/>
      </c>
      <c r="BS1490" s="121" t="str">
        <f t="shared" ca="1" si="757"/>
        <v/>
      </c>
      <c r="BT1490" s="121" t="str">
        <f t="shared" ca="1" si="757"/>
        <v/>
      </c>
      <c r="BU1490" s="121" t="str">
        <f t="shared" ca="1" si="757"/>
        <v/>
      </c>
      <c r="BV1490" s="121" t="str">
        <f t="shared" ca="1" si="757"/>
        <v/>
      </c>
      <c r="BW1490" s="121" t="str">
        <f t="shared" ca="1" si="757"/>
        <v/>
      </c>
      <c r="BX1490" s="121" t="str">
        <f t="shared" ca="1" si="758"/>
        <v/>
      </c>
      <c r="BY1490" s="121" t="str">
        <f t="shared" ca="1" si="758"/>
        <v/>
      </c>
      <c r="BZ1490" s="121" t="str">
        <f t="shared" ca="1" si="758"/>
        <v/>
      </c>
      <c r="CA1490" s="121" t="str">
        <f t="shared" ca="1" si="758"/>
        <v/>
      </c>
      <c r="CB1490" s="121" t="str">
        <f t="shared" ca="1" si="758"/>
        <v/>
      </c>
      <c r="CC1490" s="121" t="str">
        <f t="shared" ca="1" si="758"/>
        <v/>
      </c>
      <c r="CD1490" s="121" t="str">
        <f t="shared" ca="1" si="758"/>
        <v/>
      </c>
      <c r="CE1490" s="121" t="str">
        <f t="shared" ca="1" si="758"/>
        <v/>
      </c>
      <c r="CF1490" s="121" t="str">
        <f t="shared" ca="1" si="758"/>
        <v/>
      </c>
      <c r="CG1490" s="121" t="str">
        <f t="shared" ca="1" si="758"/>
        <v/>
      </c>
      <c r="CH1490" s="121" t="str">
        <f t="shared" ca="1" si="758"/>
        <v/>
      </c>
      <c r="CI1490" s="121" t="str">
        <f t="shared" ca="1" si="758"/>
        <v/>
      </c>
      <c r="CJ1490" s="141">
        <f t="shared" ca="1" si="759"/>
        <v>0</v>
      </c>
      <c r="CK1490" s="50" t="s">
        <v>172</v>
      </c>
    </row>
    <row r="1491" spans="3:89" s="29" customFormat="1" ht="15" customHeight="1">
      <c r="C1491" s="120" t="str">
        <f t="shared" ca="1" si="750"/>
        <v>(+) Hotel Appliances</v>
      </c>
      <c r="D1491" s="127">
        <f>ROW(A638)</f>
        <v>638</v>
      </c>
      <c r="E1491" s="75"/>
      <c r="F1491" s="121">
        <f t="shared" ca="1" si="751"/>
        <v>0</v>
      </c>
      <c r="G1491" s="121">
        <f t="shared" ca="1" si="751"/>
        <v>0</v>
      </c>
      <c r="H1491" s="121">
        <f t="shared" ca="1" si="751"/>
        <v>0</v>
      </c>
      <c r="I1491" s="121">
        <f t="shared" ca="1" si="751"/>
        <v>0</v>
      </c>
      <c r="J1491" s="121">
        <f t="shared" ca="1" si="751"/>
        <v>0</v>
      </c>
      <c r="K1491" s="121">
        <f t="shared" ca="1" si="751"/>
        <v>0</v>
      </c>
      <c r="L1491" s="121">
        <f t="shared" ca="1" si="751"/>
        <v>0</v>
      </c>
      <c r="M1491" s="121">
        <f t="shared" ca="1" si="751"/>
        <v>0</v>
      </c>
      <c r="N1491" s="121">
        <f t="shared" ca="1" si="751"/>
        <v>0</v>
      </c>
      <c r="O1491" s="121">
        <f t="shared" ca="1" si="751"/>
        <v>0</v>
      </c>
      <c r="P1491" s="121">
        <f t="shared" ca="1" si="752"/>
        <v>0</v>
      </c>
      <c r="Q1491" s="121">
        <f t="shared" ca="1" si="752"/>
        <v>0</v>
      </c>
      <c r="R1491" s="121">
        <f t="shared" ca="1" si="752"/>
        <v>0</v>
      </c>
      <c r="S1491" s="121">
        <f t="shared" ca="1" si="752"/>
        <v>0</v>
      </c>
      <c r="T1491" s="121">
        <f t="shared" ca="1" si="752"/>
        <v>0</v>
      </c>
      <c r="U1491" s="121">
        <f t="shared" ca="1" si="752"/>
        <v>0</v>
      </c>
      <c r="V1491" s="121">
        <f t="shared" ca="1" si="752"/>
        <v>0</v>
      </c>
      <c r="W1491" s="121">
        <f t="shared" ca="1" si="752"/>
        <v>0</v>
      </c>
      <c r="X1491" s="121">
        <f t="shared" ca="1" si="752"/>
        <v>0</v>
      </c>
      <c r="Y1491" s="121">
        <f t="shared" ca="1" si="752"/>
        <v>0</v>
      </c>
      <c r="Z1491" s="121">
        <f t="shared" ca="1" si="753"/>
        <v>0</v>
      </c>
      <c r="AA1491" s="121">
        <f t="shared" ca="1" si="753"/>
        <v>0</v>
      </c>
      <c r="AB1491" s="121">
        <f t="shared" ca="1" si="753"/>
        <v>0</v>
      </c>
      <c r="AC1491" s="121">
        <f t="shared" ca="1" si="753"/>
        <v>0</v>
      </c>
      <c r="AD1491" s="121">
        <f t="shared" ca="1" si="753"/>
        <v>0</v>
      </c>
      <c r="AE1491" s="121">
        <f t="shared" ca="1" si="753"/>
        <v>0</v>
      </c>
      <c r="AF1491" s="121">
        <f t="shared" ca="1" si="753"/>
        <v>0</v>
      </c>
      <c r="AG1491" s="121">
        <f t="shared" ca="1" si="753"/>
        <v>0</v>
      </c>
      <c r="AH1491" s="121">
        <f t="shared" ca="1" si="753"/>
        <v>0</v>
      </c>
      <c r="AI1491" s="121">
        <f t="shared" ca="1" si="753"/>
        <v>0</v>
      </c>
      <c r="AJ1491" s="121">
        <f t="shared" ca="1" si="754"/>
        <v>0</v>
      </c>
      <c r="AK1491" s="121">
        <f t="shared" ca="1" si="754"/>
        <v>0</v>
      </c>
      <c r="AL1491" s="121">
        <f t="shared" ca="1" si="754"/>
        <v>0</v>
      </c>
      <c r="AM1491" s="121">
        <f t="shared" ca="1" si="754"/>
        <v>0</v>
      </c>
      <c r="AN1491" s="121">
        <f t="shared" ca="1" si="754"/>
        <v>0</v>
      </c>
      <c r="AO1491" s="121">
        <f t="shared" ca="1" si="754"/>
        <v>0</v>
      </c>
      <c r="AP1491" s="121">
        <f t="shared" ca="1" si="754"/>
        <v>0</v>
      </c>
      <c r="AQ1491" s="121">
        <f t="shared" ca="1" si="754"/>
        <v>0</v>
      </c>
      <c r="AR1491" s="121">
        <f t="shared" ca="1" si="754"/>
        <v>0</v>
      </c>
      <c r="AS1491" s="121">
        <f t="shared" ca="1" si="754"/>
        <v>0</v>
      </c>
      <c r="AT1491" s="121">
        <f t="shared" ca="1" si="755"/>
        <v>0</v>
      </c>
      <c r="AU1491" s="121">
        <f t="shared" ca="1" si="755"/>
        <v>0</v>
      </c>
      <c r="AV1491" s="121">
        <f t="shared" ca="1" si="755"/>
        <v>0</v>
      </c>
      <c r="AW1491" s="121">
        <f t="shared" ca="1" si="755"/>
        <v>0</v>
      </c>
      <c r="AX1491" s="121">
        <f t="shared" ca="1" si="755"/>
        <v>0</v>
      </c>
      <c r="AY1491" s="121">
        <f t="shared" ca="1" si="755"/>
        <v>0</v>
      </c>
      <c r="AZ1491" s="121">
        <f t="shared" ca="1" si="755"/>
        <v>0</v>
      </c>
      <c r="BA1491" s="121">
        <f t="shared" ca="1" si="755"/>
        <v>0</v>
      </c>
      <c r="BB1491" s="121">
        <f t="shared" ca="1" si="755"/>
        <v>0</v>
      </c>
      <c r="BC1491" s="121">
        <f t="shared" ca="1" si="755"/>
        <v>0</v>
      </c>
      <c r="BD1491" s="121">
        <f t="shared" ca="1" si="756"/>
        <v>0</v>
      </c>
      <c r="BE1491" s="121">
        <f t="shared" ca="1" si="756"/>
        <v>0</v>
      </c>
      <c r="BF1491" s="121">
        <f t="shared" ca="1" si="756"/>
        <v>0</v>
      </c>
      <c r="BG1491" s="121">
        <f t="shared" ca="1" si="756"/>
        <v>0</v>
      </c>
      <c r="BH1491" s="121">
        <f t="shared" ca="1" si="756"/>
        <v>0</v>
      </c>
      <c r="BI1491" s="121">
        <f t="shared" ca="1" si="756"/>
        <v>0</v>
      </c>
      <c r="BJ1491" s="121">
        <f t="shared" ca="1" si="756"/>
        <v>0</v>
      </c>
      <c r="BK1491" s="121">
        <f t="shared" ca="1" si="756"/>
        <v>0</v>
      </c>
      <c r="BL1491" s="121">
        <f t="shared" ca="1" si="756"/>
        <v>0</v>
      </c>
      <c r="BM1491" s="121">
        <f t="shared" ca="1" si="756"/>
        <v>0</v>
      </c>
      <c r="BN1491" s="121">
        <f t="shared" ca="1" si="757"/>
        <v>0</v>
      </c>
      <c r="BO1491" s="121" t="str">
        <f t="shared" ca="1" si="757"/>
        <v/>
      </c>
      <c r="BP1491" s="121" t="str">
        <f t="shared" ca="1" si="757"/>
        <v/>
      </c>
      <c r="BQ1491" s="121" t="str">
        <f t="shared" ca="1" si="757"/>
        <v/>
      </c>
      <c r="BR1491" s="121" t="str">
        <f t="shared" ca="1" si="757"/>
        <v/>
      </c>
      <c r="BS1491" s="121" t="str">
        <f t="shared" ca="1" si="757"/>
        <v/>
      </c>
      <c r="BT1491" s="121" t="str">
        <f t="shared" ca="1" si="757"/>
        <v/>
      </c>
      <c r="BU1491" s="121" t="str">
        <f t="shared" ca="1" si="757"/>
        <v/>
      </c>
      <c r="BV1491" s="121" t="str">
        <f t="shared" ca="1" si="757"/>
        <v/>
      </c>
      <c r="BW1491" s="121" t="str">
        <f t="shared" ca="1" si="757"/>
        <v/>
      </c>
      <c r="BX1491" s="121" t="str">
        <f t="shared" ca="1" si="758"/>
        <v/>
      </c>
      <c r="BY1491" s="121" t="str">
        <f t="shared" ca="1" si="758"/>
        <v/>
      </c>
      <c r="BZ1491" s="121" t="str">
        <f t="shared" ca="1" si="758"/>
        <v/>
      </c>
      <c r="CA1491" s="121" t="str">
        <f t="shared" ca="1" si="758"/>
        <v/>
      </c>
      <c r="CB1491" s="121" t="str">
        <f t="shared" ca="1" si="758"/>
        <v/>
      </c>
      <c r="CC1491" s="121" t="str">
        <f t="shared" ca="1" si="758"/>
        <v/>
      </c>
      <c r="CD1491" s="121" t="str">
        <f t="shared" ca="1" si="758"/>
        <v/>
      </c>
      <c r="CE1491" s="121" t="str">
        <f t="shared" ca="1" si="758"/>
        <v/>
      </c>
      <c r="CF1491" s="121" t="str">
        <f t="shared" ca="1" si="758"/>
        <v/>
      </c>
      <c r="CG1491" s="121" t="str">
        <f t="shared" ca="1" si="758"/>
        <v/>
      </c>
      <c r="CH1491" s="121" t="str">
        <f t="shared" ca="1" si="758"/>
        <v/>
      </c>
      <c r="CI1491" s="121" t="str">
        <f t="shared" ca="1" si="758"/>
        <v/>
      </c>
      <c r="CJ1491" s="141">
        <f t="shared" ca="1" si="759"/>
        <v>0</v>
      </c>
      <c r="CK1491" s="50" t="s">
        <v>172</v>
      </c>
    </row>
    <row r="1492" spans="3:89" s="29" customFormat="1" ht="15" customHeight="1">
      <c r="C1492" s="120" t="str">
        <f t="shared" ca="1" si="750"/>
        <v>(+) Hotel Equipment</v>
      </c>
      <c r="D1492" s="127">
        <f>ROW(A656)</f>
        <v>656</v>
      </c>
      <c r="E1492" s="75"/>
      <c r="F1492" s="121">
        <f t="shared" ca="1" si="751"/>
        <v>0</v>
      </c>
      <c r="G1492" s="121">
        <f t="shared" ca="1" si="751"/>
        <v>0</v>
      </c>
      <c r="H1492" s="121">
        <f t="shared" ca="1" si="751"/>
        <v>0</v>
      </c>
      <c r="I1492" s="121">
        <f t="shared" ca="1" si="751"/>
        <v>0</v>
      </c>
      <c r="J1492" s="121">
        <f t="shared" ca="1" si="751"/>
        <v>0</v>
      </c>
      <c r="K1492" s="121">
        <f t="shared" ca="1" si="751"/>
        <v>0</v>
      </c>
      <c r="L1492" s="121">
        <f t="shared" ca="1" si="751"/>
        <v>0</v>
      </c>
      <c r="M1492" s="121">
        <f t="shared" ca="1" si="751"/>
        <v>0</v>
      </c>
      <c r="N1492" s="121">
        <f t="shared" ca="1" si="751"/>
        <v>0</v>
      </c>
      <c r="O1492" s="121">
        <f t="shared" ca="1" si="751"/>
        <v>0</v>
      </c>
      <c r="P1492" s="121">
        <f t="shared" ca="1" si="752"/>
        <v>0</v>
      </c>
      <c r="Q1492" s="121">
        <f t="shared" ca="1" si="752"/>
        <v>0</v>
      </c>
      <c r="R1492" s="121">
        <f t="shared" ca="1" si="752"/>
        <v>0</v>
      </c>
      <c r="S1492" s="121">
        <f t="shared" ca="1" si="752"/>
        <v>0</v>
      </c>
      <c r="T1492" s="121">
        <f t="shared" ca="1" si="752"/>
        <v>0</v>
      </c>
      <c r="U1492" s="121">
        <f t="shared" ca="1" si="752"/>
        <v>0</v>
      </c>
      <c r="V1492" s="121">
        <f t="shared" ca="1" si="752"/>
        <v>0</v>
      </c>
      <c r="W1492" s="121">
        <f t="shared" ca="1" si="752"/>
        <v>0</v>
      </c>
      <c r="X1492" s="121">
        <f t="shared" ca="1" si="752"/>
        <v>0</v>
      </c>
      <c r="Y1492" s="121">
        <f t="shared" ca="1" si="752"/>
        <v>0</v>
      </c>
      <c r="Z1492" s="121">
        <f t="shared" ca="1" si="753"/>
        <v>0</v>
      </c>
      <c r="AA1492" s="121">
        <f t="shared" ca="1" si="753"/>
        <v>0</v>
      </c>
      <c r="AB1492" s="121">
        <f t="shared" ca="1" si="753"/>
        <v>0</v>
      </c>
      <c r="AC1492" s="121">
        <f t="shared" ca="1" si="753"/>
        <v>0</v>
      </c>
      <c r="AD1492" s="121">
        <f t="shared" ca="1" si="753"/>
        <v>0</v>
      </c>
      <c r="AE1492" s="121">
        <f t="shared" ca="1" si="753"/>
        <v>0</v>
      </c>
      <c r="AF1492" s="121">
        <f t="shared" ca="1" si="753"/>
        <v>0</v>
      </c>
      <c r="AG1492" s="121">
        <f t="shared" ca="1" si="753"/>
        <v>0</v>
      </c>
      <c r="AH1492" s="121">
        <f t="shared" ca="1" si="753"/>
        <v>0</v>
      </c>
      <c r="AI1492" s="121">
        <f t="shared" ca="1" si="753"/>
        <v>0</v>
      </c>
      <c r="AJ1492" s="121">
        <f t="shared" ca="1" si="754"/>
        <v>0</v>
      </c>
      <c r="AK1492" s="121">
        <f t="shared" ca="1" si="754"/>
        <v>0</v>
      </c>
      <c r="AL1492" s="121">
        <f t="shared" ca="1" si="754"/>
        <v>0</v>
      </c>
      <c r="AM1492" s="121">
        <f t="shared" ca="1" si="754"/>
        <v>0</v>
      </c>
      <c r="AN1492" s="121">
        <f t="shared" ca="1" si="754"/>
        <v>0</v>
      </c>
      <c r="AO1492" s="121">
        <f t="shared" ca="1" si="754"/>
        <v>0</v>
      </c>
      <c r="AP1492" s="121">
        <f t="shared" ca="1" si="754"/>
        <v>0</v>
      </c>
      <c r="AQ1492" s="121">
        <f t="shared" ca="1" si="754"/>
        <v>0</v>
      </c>
      <c r="AR1492" s="121">
        <f t="shared" ca="1" si="754"/>
        <v>0</v>
      </c>
      <c r="AS1492" s="121">
        <f t="shared" ca="1" si="754"/>
        <v>0</v>
      </c>
      <c r="AT1492" s="121">
        <f t="shared" ca="1" si="755"/>
        <v>0</v>
      </c>
      <c r="AU1492" s="121">
        <f t="shared" ca="1" si="755"/>
        <v>0</v>
      </c>
      <c r="AV1492" s="121">
        <f t="shared" ca="1" si="755"/>
        <v>0</v>
      </c>
      <c r="AW1492" s="121">
        <f t="shared" ca="1" si="755"/>
        <v>0</v>
      </c>
      <c r="AX1492" s="121">
        <f t="shared" ca="1" si="755"/>
        <v>0</v>
      </c>
      <c r="AY1492" s="121">
        <f t="shared" ca="1" si="755"/>
        <v>0</v>
      </c>
      <c r="AZ1492" s="121">
        <f t="shared" ca="1" si="755"/>
        <v>0</v>
      </c>
      <c r="BA1492" s="121">
        <f t="shared" ca="1" si="755"/>
        <v>0</v>
      </c>
      <c r="BB1492" s="121">
        <f t="shared" ca="1" si="755"/>
        <v>0</v>
      </c>
      <c r="BC1492" s="121">
        <f t="shared" ca="1" si="755"/>
        <v>0</v>
      </c>
      <c r="BD1492" s="121">
        <f t="shared" ca="1" si="756"/>
        <v>0</v>
      </c>
      <c r="BE1492" s="121">
        <f t="shared" ca="1" si="756"/>
        <v>0</v>
      </c>
      <c r="BF1492" s="121">
        <f t="shared" ca="1" si="756"/>
        <v>0</v>
      </c>
      <c r="BG1492" s="121">
        <f t="shared" ca="1" si="756"/>
        <v>0</v>
      </c>
      <c r="BH1492" s="121">
        <f t="shared" ca="1" si="756"/>
        <v>0</v>
      </c>
      <c r="BI1492" s="121">
        <f t="shared" ca="1" si="756"/>
        <v>0</v>
      </c>
      <c r="BJ1492" s="121">
        <f t="shared" ca="1" si="756"/>
        <v>0</v>
      </c>
      <c r="BK1492" s="121">
        <f t="shared" ca="1" si="756"/>
        <v>0</v>
      </c>
      <c r="BL1492" s="121">
        <f t="shared" ca="1" si="756"/>
        <v>0</v>
      </c>
      <c r="BM1492" s="121">
        <f t="shared" ca="1" si="756"/>
        <v>0</v>
      </c>
      <c r="BN1492" s="121">
        <f t="shared" ca="1" si="757"/>
        <v>0</v>
      </c>
      <c r="BO1492" s="121" t="str">
        <f t="shared" ca="1" si="757"/>
        <v/>
      </c>
      <c r="BP1492" s="121" t="str">
        <f t="shared" ca="1" si="757"/>
        <v/>
      </c>
      <c r="BQ1492" s="121" t="str">
        <f t="shared" ca="1" si="757"/>
        <v/>
      </c>
      <c r="BR1492" s="121" t="str">
        <f t="shared" ca="1" si="757"/>
        <v/>
      </c>
      <c r="BS1492" s="121" t="str">
        <f t="shared" ca="1" si="757"/>
        <v/>
      </c>
      <c r="BT1492" s="121" t="str">
        <f t="shared" ca="1" si="757"/>
        <v/>
      </c>
      <c r="BU1492" s="121" t="str">
        <f t="shared" ca="1" si="757"/>
        <v/>
      </c>
      <c r="BV1492" s="121" t="str">
        <f t="shared" ca="1" si="757"/>
        <v/>
      </c>
      <c r="BW1492" s="121" t="str">
        <f t="shared" ca="1" si="757"/>
        <v/>
      </c>
      <c r="BX1492" s="121" t="str">
        <f t="shared" ca="1" si="758"/>
        <v/>
      </c>
      <c r="BY1492" s="121" t="str">
        <f t="shared" ca="1" si="758"/>
        <v/>
      </c>
      <c r="BZ1492" s="121" t="str">
        <f t="shared" ca="1" si="758"/>
        <v/>
      </c>
      <c r="CA1492" s="121" t="str">
        <f t="shared" ca="1" si="758"/>
        <v/>
      </c>
      <c r="CB1492" s="121" t="str">
        <f t="shared" ca="1" si="758"/>
        <v/>
      </c>
      <c r="CC1492" s="121" t="str">
        <f t="shared" ca="1" si="758"/>
        <v/>
      </c>
      <c r="CD1492" s="121" t="str">
        <f t="shared" ca="1" si="758"/>
        <v/>
      </c>
      <c r="CE1492" s="121" t="str">
        <f t="shared" ca="1" si="758"/>
        <v/>
      </c>
      <c r="CF1492" s="121" t="str">
        <f t="shared" ca="1" si="758"/>
        <v/>
      </c>
      <c r="CG1492" s="121" t="str">
        <f t="shared" ca="1" si="758"/>
        <v/>
      </c>
      <c r="CH1492" s="121" t="str">
        <f t="shared" ca="1" si="758"/>
        <v/>
      </c>
      <c r="CI1492" s="121" t="str">
        <f t="shared" ca="1" si="758"/>
        <v/>
      </c>
      <c r="CJ1492" s="141">
        <f t="shared" ca="1" si="759"/>
        <v>0</v>
      </c>
      <c r="CK1492" s="50" t="s">
        <v>172</v>
      </c>
    </row>
    <row r="1493" spans="3:89" s="29" customFormat="1" ht="15" customHeight="1">
      <c r="C1493" s="120" t="str">
        <f t="shared" ca="1" si="750"/>
        <v>(+) Contingency</v>
      </c>
      <c r="D1493" s="127">
        <f>ROW(A675)</f>
        <v>675</v>
      </c>
      <c r="E1493" s="134"/>
      <c r="F1493" s="122">
        <f t="shared" ca="1" si="751"/>
        <v>0</v>
      </c>
      <c r="G1493" s="122">
        <f t="shared" ca="1" si="751"/>
        <v>0</v>
      </c>
      <c r="H1493" s="122">
        <f t="shared" ca="1" si="751"/>
        <v>0</v>
      </c>
      <c r="I1493" s="122">
        <f t="shared" ca="1" si="751"/>
        <v>0</v>
      </c>
      <c r="J1493" s="122">
        <f t="shared" ca="1" si="751"/>
        <v>64833.333333333336</v>
      </c>
      <c r="K1493" s="122">
        <f t="shared" ca="1" si="751"/>
        <v>64833.333333333336</v>
      </c>
      <c r="L1493" s="122">
        <f t="shared" ca="1" si="751"/>
        <v>64833.333333333336</v>
      </c>
      <c r="M1493" s="122">
        <f t="shared" ca="1" si="751"/>
        <v>64833.333333333336</v>
      </c>
      <c r="N1493" s="122">
        <f t="shared" ca="1" si="751"/>
        <v>64833.333333333336</v>
      </c>
      <c r="O1493" s="122">
        <f t="shared" ca="1" si="751"/>
        <v>64833.333333333336</v>
      </c>
      <c r="P1493" s="122">
        <f t="shared" ca="1" si="752"/>
        <v>64833.333333333336</v>
      </c>
      <c r="Q1493" s="122">
        <f t="shared" ca="1" si="752"/>
        <v>64833.333333333336</v>
      </c>
      <c r="R1493" s="122">
        <f t="shared" ca="1" si="752"/>
        <v>64833.333333333336</v>
      </c>
      <c r="S1493" s="122">
        <f t="shared" ca="1" si="752"/>
        <v>64833.333333333336</v>
      </c>
      <c r="T1493" s="122">
        <f t="shared" ca="1" si="752"/>
        <v>64833.333333333336</v>
      </c>
      <c r="U1493" s="122">
        <f t="shared" ca="1" si="752"/>
        <v>64833.333333333336</v>
      </c>
      <c r="V1493" s="122">
        <f t="shared" ca="1" si="752"/>
        <v>64833.333333333336</v>
      </c>
      <c r="W1493" s="122">
        <f t="shared" ca="1" si="752"/>
        <v>64833.333333333336</v>
      </c>
      <c r="X1493" s="122">
        <f t="shared" ca="1" si="752"/>
        <v>64833.333333333336</v>
      </c>
      <c r="Y1493" s="122">
        <f t="shared" ca="1" si="752"/>
        <v>64833.333333333336</v>
      </c>
      <c r="Z1493" s="122">
        <f t="shared" ca="1" si="753"/>
        <v>64833.333333333336</v>
      </c>
      <c r="AA1493" s="122">
        <f t="shared" ca="1" si="753"/>
        <v>64833.333333333336</v>
      </c>
      <c r="AB1493" s="122">
        <f t="shared" ca="1" si="753"/>
        <v>0</v>
      </c>
      <c r="AC1493" s="122">
        <f t="shared" ca="1" si="753"/>
        <v>0</v>
      </c>
      <c r="AD1493" s="122">
        <f t="shared" ca="1" si="753"/>
        <v>0</v>
      </c>
      <c r="AE1493" s="122">
        <f t="shared" ca="1" si="753"/>
        <v>0</v>
      </c>
      <c r="AF1493" s="122">
        <f t="shared" ca="1" si="753"/>
        <v>0</v>
      </c>
      <c r="AG1493" s="122">
        <f t="shared" ca="1" si="753"/>
        <v>0</v>
      </c>
      <c r="AH1493" s="122">
        <f t="shared" ca="1" si="753"/>
        <v>0</v>
      </c>
      <c r="AI1493" s="122">
        <f t="shared" ca="1" si="753"/>
        <v>0</v>
      </c>
      <c r="AJ1493" s="122">
        <f t="shared" ca="1" si="754"/>
        <v>0</v>
      </c>
      <c r="AK1493" s="122">
        <f t="shared" ca="1" si="754"/>
        <v>0</v>
      </c>
      <c r="AL1493" s="122">
        <f t="shared" ca="1" si="754"/>
        <v>0</v>
      </c>
      <c r="AM1493" s="122">
        <f t="shared" ca="1" si="754"/>
        <v>0</v>
      </c>
      <c r="AN1493" s="122">
        <f t="shared" ca="1" si="754"/>
        <v>0</v>
      </c>
      <c r="AO1493" s="122">
        <f t="shared" ca="1" si="754"/>
        <v>0</v>
      </c>
      <c r="AP1493" s="122">
        <f t="shared" ca="1" si="754"/>
        <v>0</v>
      </c>
      <c r="AQ1493" s="122">
        <f t="shared" ca="1" si="754"/>
        <v>0</v>
      </c>
      <c r="AR1493" s="122">
        <f t="shared" ca="1" si="754"/>
        <v>0</v>
      </c>
      <c r="AS1493" s="122">
        <f t="shared" ca="1" si="754"/>
        <v>0</v>
      </c>
      <c r="AT1493" s="122">
        <f t="shared" ca="1" si="755"/>
        <v>0</v>
      </c>
      <c r="AU1493" s="122">
        <f t="shared" ca="1" si="755"/>
        <v>0</v>
      </c>
      <c r="AV1493" s="122">
        <f t="shared" ca="1" si="755"/>
        <v>0</v>
      </c>
      <c r="AW1493" s="122">
        <f t="shared" ca="1" si="755"/>
        <v>0</v>
      </c>
      <c r="AX1493" s="122">
        <f t="shared" ca="1" si="755"/>
        <v>0</v>
      </c>
      <c r="AY1493" s="122">
        <f t="shared" ca="1" si="755"/>
        <v>0</v>
      </c>
      <c r="AZ1493" s="122">
        <f t="shared" ca="1" si="755"/>
        <v>0</v>
      </c>
      <c r="BA1493" s="122">
        <f t="shared" ca="1" si="755"/>
        <v>0</v>
      </c>
      <c r="BB1493" s="122">
        <f t="shared" ca="1" si="755"/>
        <v>0</v>
      </c>
      <c r="BC1493" s="122">
        <f t="shared" ca="1" si="755"/>
        <v>0</v>
      </c>
      <c r="BD1493" s="122">
        <f t="shared" ca="1" si="756"/>
        <v>0</v>
      </c>
      <c r="BE1493" s="122">
        <f t="shared" ca="1" si="756"/>
        <v>0</v>
      </c>
      <c r="BF1493" s="122">
        <f t="shared" ca="1" si="756"/>
        <v>0</v>
      </c>
      <c r="BG1493" s="122">
        <f t="shared" ca="1" si="756"/>
        <v>0</v>
      </c>
      <c r="BH1493" s="122">
        <f t="shared" ca="1" si="756"/>
        <v>0</v>
      </c>
      <c r="BI1493" s="122">
        <f t="shared" ca="1" si="756"/>
        <v>0</v>
      </c>
      <c r="BJ1493" s="122">
        <f t="shared" ca="1" si="756"/>
        <v>0</v>
      </c>
      <c r="BK1493" s="122">
        <f t="shared" ca="1" si="756"/>
        <v>0</v>
      </c>
      <c r="BL1493" s="122">
        <f t="shared" ca="1" si="756"/>
        <v>0</v>
      </c>
      <c r="BM1493" s="122">
        <f t="shared" ca="1" si="756"/>
        <v>0</v>
      </c>
      <c r="BN1493" s="122">
        <f t="shared" ca="1" si="757"/>
        <v>0</v>
      </c>
      <c r="BO1493" s="122" t="str">
        <f t="shared" ca="1" si="757"/>
        <v/>
      </c>
      <c r="BP1493" s="122" t="str">
        <f t="shared" ca="1" si="757"/>
        <v/>
      </c>
      <c r="BQ1493" s="122" t="str">
        <f t="shared" ca="1" si="757"/>
        <v/>
      </c>
      <c r="BR1493" s="122" t="str">
        <f t="shared" ca="1" si="757"/>
        <v/>
      </c>
      <c r="BS1493" s="122" t="str">
        <f t="shared" ca="1" si="757"/>
        <v/>
      </c>
      <c r="BT1493" s="122" t="str">
        <f t="shared" ca="1" si="757"/>
        <v/>
      </c>
      <c r="BU1493" s="122" t="str">
        <f t="shared" ca="1" si="757"/>
        <v/>
      </c>
      <c r="BV1493" s="122" t="str">
        <f t="shared" ca="1" si="757"/>
        <v/>
      </c>
      <c r="BW1493" s="122" t="str">
        <f t="shared" ca="1" si="757"/>
        <v/>
      </c>
      <c r="BX1493" s="122" t="str">
        <f t="shared" ca="1" si="758"/>
        <v/>
      </c>
      <c r="BY1493" s="122" t="str">
        <f t="shared" ca="1" si="758"/>
        <v/>
      </c>
      <c r="BZ1493" s="122" t="str">
        <f t="shared" ca="1" si="758"/>
        <v/>
      </c>
      <c r="CA1493" s="122" t="str">
        <f t="shared" ca="1" si="758"/>
        <v/>
      </c>
      <c r="CB1493" s="122" t="str">
        <f t="shared" ca="1" si="758"/>
        <v/>
      </c>
      <c r="CC1493" s="122" t="str">
        <f t="shared" ca="1" si="758"/>
        <v/>
      </c>
      <c r="CD1493" s="122" t="str">
        <f t="shared" ca="1" si="758"/>
        <v/>
      </c>
      <c r="CE1493" s="122" t="str">
        <f t="shared" ca="1" si="758"/>
        <v/>
      </c>
      <c r="CF1493" s="122" t="str">
        <f t="shared" ca="1" si="758"/>
        <v/>
      </c>
      <c r="CG1493" s="122" t="str">
        <f t="shared" ca="1" si="758"/>
        <v/>
      </c>
      <c r="CH1493" s="122" t="str">
        <f t="shared" ca="1" si="758"/>
        <v/>
      </c>
      <c r="CI1493" s="122" t="str">
        <f t="shared" ca="1" si="758"/>
        <v/>
      </c>
      <c r="CJ1493" s="138">
        <f t="shared" ca="1" si="759"/>
        <v>1167000.0000000002</v>
      </c>
      <c r="CK1493" s="50" t="s">
        <v>172</v>
      </c>
    </row>
    <row r="1494" spans="3:89" s="29" customFormat="1" ht="15" customHeight="1">
      <c r="C1494" s="140" t="s">
        <v>4</v>
      </c>
      <c r="D1494" s="139"/>
      <c r="E1494" s="80"/>
      <c r="F1494" s="121">
        <f t="shared" ref="F1494:AK1494" ca="1" si="760">IF(F$17="","",SUM(F1483:F1493))</f>
        <v>0</v>
      </c>
      <c r="G1494" s="121">
        <f t="shared" ca="1" si="760"/>
        <v>0</v>
      </c>
      <c r="H1494" s="121">
        <f t="shared" ca="1" si="760"/>
        <v>0</v>
      </c>
      <c r="I1494" s="121">
        <f t="shared" ca="1" si="760"/>
        <v>0</v>
      </c>
      <c r="J1494" s="121">
        <f t="shared" ca="1" si="760"/>
        <v>2225944.4444444445</v>
      </c>
      <c r="K1494" s="121">
        <f t="shared" ca="1" si="760"/>
        <v>2225944.4444444445</v>
      </c>
      <c r="L1494" s="121">
        <f t="shared" ca="1" si="760"/>
        <v>2225944.4444444445</v>
      </c>
      <c r="M1494" s="121">
        <f t="shared" ca="1" si="760"/>
        <v>2225944.4444444445</v>
      </c>
      <c r="N1494" s="121">
        <f t="shared" ca="1" si="760"/>
        <v>2225944.4444444445</v>
      </c>
      <c r="O1494" s="121">
        <f t="shared" ca="1" si="760"/>
        <v>2225944.4444444445</v>
      </c>
      <c r="P1494" s="121">
        <f t="shared" ca="1" si="760"/>
        <v>2225944.4444444445</v>
      </c>
      <c r="Q1494" s="121">
        <f t="shared" ca="1" si="760"/>
        <v>2225944.4444444445</v>
      </c>
      <c r="R1494" s="121">
        <f t="shared" ca="1" si="760"/>
        <v>2225944.4444444445</v>
      </c>
      <c r="S1494" s="121">
        <f t="shared" ca="1" si="760"/>
        <v>2225944.4444444445</v>
      </c>
      <c r="T1494" s="121">
        <f t="shared" ca="1" si="760"/>
        <v>2225944.4444444445</v>
      </c>
      <c r="U1494" s="121">
        <f t="shared" ca="1" si="760"/>
        <v>2225944.4444444445</v>
      </c>
      <c r="V1494" s="121">
        <f t="shared" ca="1" si="760"/>
        <v>2225944.4444444445</v>
      </c>
      <c r="W1494" s="121">
        <f t="shared" ca="1" si="760"/>
        <v>2225944.4444444445</v>
      </c>
      <c r="X1494" s="121">
        <f t="shared" ca="1" si="760"/>
        <v>2225944.4444444445</v>
      </c>
      <c r="Y1494" s="121">
        <f t="shared" ca="1" si="760"/>
        <v>2225944.4444444445</v>
      </c>
      <c r="Z1494" s="121">
        <f t="shared" ca="1" si="760"/>
        <v>2225944.4444444445</v>
      </c>
      <c r="AA1494" s="121">
        <f t="shared" ca="1" si="760"/>
        <v>2225944.4444444445</v>
      </c>
      <c r="AB1494" s="121">
        <f t="shared" ca="1" si="760"/>
        <v>0</v>
      </c>
      <c r="AC1494" s="121">
        <f t="shared" ca="1" si="760"/>
        <v>0</v>
      </c>
      <c r="AD1494" s="121">
        <f t="shared" ca="1" si="760"/>
        <v>0</v>
      </c>
      <c r="AE1494" s="121">
        <f t="shared" ca="1" si="760"/>
        <v>0</v>
      </c>
      <c r="AF1494" s="121">
        <f t="shared" ca="1" si="760"/>
        <v>0</v>
      </c>
      <c r="AG1494" s="121">
        <f t="shared" ca="1" si="760"/>
        <v>0</v>
      </c>
      <c r="AH1494" s="121">
        <f t="shared" ca="1" si="760"/>
        <v>0</v>
      </c>
      <c r="AI1494" s="121">
        <f t="shared" ca="1" si="760"/>
        <v>0</v>
      </c>
      <c r="AJ1494" s="121">
        <f t="shared" ca="1" si="760"/>
        <v>0</v>
      </c>
      <c r="AK1494" s="121">
        <f t="shared" ca="1" si="760"/>
        <v>0</v>
      </c>
      <c r="AL1494" s="121">
        <f t="shared" ref="AL1494:CI1494" ca="1" si="761">IF(AL$17="","",SUM(AL1483:AL1493))</f>
        <v>0</v>
      </c>
      <c r="AM1494" s="121">
        <f t="shared" ca="1" si="761"/>
        <v>0</v>
      </c>
      <c r="AN1494" s="121">
        <f t="shared" ca="1" si="761"/>
        <v>0</v>
      </c>
      <c r="AO1494" s="121">
        <f t="shared" ca="1" si="761"/>
        <v>0</v>
      </c>
      <c r="AP1494" s="121">
        <f t="shared" ca="1" si="761"/>
        <v>0</v>
      </c>
      <c r="AQ1494" s="121">
        <f t="shared" ca="1" si="761"/>
        <v>0</v>
      </c>
      <c r="AR1494" s="121">
        <f t="shared" ca="1" si="761"/>
        <v>0</v>
      </c>
      <c r="AS1494" s="121">
        <f t="shared" ca="1" si="761"/>
        <v>0</v>
      </c>
      <c r="AT1494" s="121">
        <f t="shared" ca="1" si="761"/>
        <v>0</v>
      </c>
      <c r="AU1494" s="121">
        <f t="shared" ca="1" si="761"/>
        <v>0</v>
      </c>
      <c r="AV1494" s="121">
        <f t="shared" ca="1" si="761"/>
        <v>0</v>
      </c>
      <c r="AW1494" s="121">
        <f t="shared" ca="1" si="761"/>
        <v>0</v>
      </c>
      <c r="AX1494" s="121">
        <f t="shared" ca="1" si="761"/>
        <v>0</v>
      </c>
      <c r="AY1494" s="121">
        <f t="shared" ca="1" si="761"/>
        <v>0</v>
      </c>
      <c r="AZ1494" s="121">
        <f t="shared" ca="1" si="761"/>
        <v>0</v>
      </c>
      <c r="BA1494" s="121">
        <f t="shared" ca="1" si="761"/>
        <v>0</v>
      </c>
      <c r="BB1494" s="121">
        <f t="shared" ca="1" si="761"/>
        <v>0</v>
      </c>
      <c r="BC1494" s="121">
        <f t="shared" ca="1" si="761"/>
        <v>0</v>
      </c>
      <c r="BD1494" s="121">
        <f t="shared" ca="1" si="761"/>
        <v>0</v>
      </c>
      <c r="BE1494" s="121">
        <f t="shared" ca="1" si="761"/>
        <v>0</v>
      </c>
      <c r="BF1494" s="121">
        <f t="shared" ca="1" si="761"/>
        <v>0</v>
      </c>
      <c r="BG1494" s="121">
        <f t="shared" ca="1" si="761"/>
        <v>0</v>
      </c>
      <c r="BH1494" s="121">
        <f t="shared" ca="1" si="761"/>
        <v>0</v>
      </c>
      <c r="BI1494" s="121">
        <f t="shared" ca="1" si="761"/>
        <v>0</v>
      </c>
      <c r="BJ1494" s="121">
        <f t="shared" ca="1" si="761"/>
        <v>0</v>
      </c>
      <c r="BK1494" s="121">
        <f t="shared" ca="1" si="761"/>
        <v>0</v>
      </c>
      <c r="BL1494" s="121">
        <f t="shared" ca="1" si="761"/>
        <v>0</v>
      </c>
      <c r="BM1494" s="121">
        <f t="shared" ca="1" si="761"/>
        <v>0</v>
      </c>
      <c r="BN1494" s="121">
        <f t="shared" ca="1" si="761"/>
        <v>0</v>
      </c>
      <c r="BO1494" s="121" t="str">
        <f t="shared" si="761"/>
        <v/>
      </c>
      <c r="BP1494" s="121" t="str">
        <f t="shared" si="761"/>
        <v/>
      </c>
      <c r="BQ1494" s="121" t="str">
        <f t="shared" si="761"/>
        <v/>
      </c>
      <c r="BR1494" s="121" t="str">
        <f t="shared" si="761"/>
        <v/>
      </c>
      <c r="BS1494" s="121" t="str">
        <f t="shared" si="761"/>
        <v/>
      </c>
      <c r="BT1494" s="121" t="str">
        <f t="shared" si="761"/>
        <v/>
      </c>
      <c r="BU1494" s="121" t="str">
        <f t="shared" si="761"/>
        <v/>
      </c>
      <c r="BV1494" s="121" t="str">
        <f t="shared" si="761"/>
        <v/>
      </c>
      <c r="BW1494" s="121" t="str">
        <f t="shared" si="761"/>
        <v/>
      </c>
      <c r="BX1494" s="121" t="str">
        <f t="shared" si="761"/>
        <v/>
      </c>
      <c r="BY1494" s="121" t="str">
        <f t="shared" si="761"/>
        <v/>
      </c>
      <c r="BZ1494" s="121" t="str">
        <f t="shared" si="761"/>
        <v/>
      </c>
      <c r="CA1494" s="121" t="str">
        <f t="shared" si="761"/>
        <v/>
      </c>
      <c r="CB1494" s="121" t="str">
        <f t="shared" si="761"/>
        <v/>
      </c>
      <c r="CC1494" s="121" t="str">
        <f t="shared" si="761"/>
        <v/>
      </c>
      <c r="CD1494" s="121" t="str">
        <f t="shared" si="761"/>
        <v/>
      </c>
      <c r="CE1494" s="121" t="str">
        <f t="shared" si="761"/>
        <v/>
      </c>
      <c r="CF1494" s="121" t="str">
        <f t="shared" si="761"/>
        <v/>
      </c>
      <c r="CG1494" s="121" t="str">
        <f t="shared" si="761"/>
        <v/>
      </c>
      <c r="CH1494" s="121" t="str">
        <f t="shared" si="761"/>
        <v/>
      </c>
      <c r="CI1494" s="121" t="str">
        <f t="shared" si="761"/>
        <v/>
      </c>
      <c r="CJ1494" s="130">
        <f t="shared" ca="1" si="759"/>
        <v>40067000.000000007</v>
      </c>
      <c r="CK1494" s="50" t="s">
        <v>172</v>
      </c>
    </row>
    <row r="1495" spans="3:89" s="29" customFormat="1" ht="15" customHeight="1">
      <c r="C1495" s="120"/>
      <c r="D1495" s="119"/>
      <c r="E1495" s="119"/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U1495" s="121"/>
      <c r="V1495" s="121"/>
      <c r="W1495" s="121"/>
      <c r="X1495" s="121"/>
      <c r="Y1495" s="121"/>
      <c r="Z1495" s="121"/>
      <c r="AA1495" s="121"/>
      <c r="AB1495" s="121"/>
      <c r="AC1495" s="121"/>
      <c r="AD1495" s="121"/>
      <c r="AE1495" s="121"/>
      <c r="AF1495" s="121"/>
      <c r="AG1495" s="121"/>
      <c r="AH1495" s="121"/>
      <c r="AI1495" s="121"/>
      <c r="AJ1495" s="121"/>
      <c r="AK1495" s="121"/>
      <c r="AL1495" s="121"/>
      <c r="AM1495" s="121"/>
      <c r="AN1495" s="121"/>
      <c r="AO1495" s="121"/>
      <c r="AP1495" s="121"/>
      <c r="AQ1495" s="121"/>
      <c r="AR1495" s="121"/>
      <c r="AS1495" s="121"/>
      <c r="AT1495" s="121"/>
      <c r="AU1495" s="121"/>
      <c r="AV1495" s="121"/>
      <c r="AW1495" s="121"/>
      <c r="AX1495" s="121"/>
      <c r="AY1495" s="121"/>
      <c r="AZ1495" s="121"/>
      <c r="BA1495" s="121"/>
      <c r="BB1495" s="121"/>
      <c r="BC1495" s="121"/>
      <c r="BD1495" s="121"/>
      <c r="BE1495" s="121"/>
      <c r="BF1495" s="121"/>
      <c r="BG1495" s="121"/>
      <c r="BH1495" s="121"/>
      <c r="BI1495" s="121"/>
      <c r="BJ1495" s="121"/>
      <c r="BK1495" s="121"/>
      <c r="BL1495" s="121"/>
      <c r="BM1495" s="121"/>
      <c r="BN1495" s="121"/>
      <c r="BO1495" s="121"/>
      <c r="BP1495" s="121"/>
      <c r="BQ1495" s="121"/>
      <c r="BR1495" s="121"/>
      <c r="BS1495" s="121"/>
      <c r="BT1495" s="121"/>
      <c r="BU1495" s="121"/>
      <c r="BV1495" s="121"/>
      <c r="BW1495" s="121"/>
      <c r="BX1495" s="121"/>
      <c r="BY1495" s="121"/>
      <c r="BZ1495" s="121"/>
      <c r="CA1495" s="121"/>
      <c r="CB1495" s="121"/>
      <c r="CC1495" s="121"/>
      <c r="CD1495" s="121"/>
      <c r="CE1495" s="121"/>
      <c r="CF1495" s="121"/>
      <c r="CG1495" s="121"/>
      <c r="CH1495" s="121"/>
      <c r="CI1495" s="121"/>
      <c r="CJ1495" s="130"/>
      <c r="CK1495" s="50" t="s">
        <v>172</v>
      </c>
    </row>
    <row r="1496" spans="3:89" s="29" customFormat="1" ht="15" customHeight="1">
      <c r="C1496" s="120" t="str">
        <f t="shared" ref="C1496:C1515" ca="1" si="762">"(+) "&amp;MID((OFFSET($A$1,$D1496-1,$E$1464-3)),7,40)</f>
        <v>(+) Marketing/Advertising</v>
      </c>
      <c r="D1496" s="127">
        <f>ROW(A711)</f>
        <v>711</v>
      </c>
      <c r="E1496" s="75"/>
      <c r="F1496" s="121">
        <f t="shared" ref="F1496:O1505" ca="1" si="763">IF(F$17="","",OFFSET($A$1,$D1496-1,$E$1464+F$1466))</f>
        <v>700000</v>
      </c>
      <c r="G1496" s="121">
        <f t="shared" ca="1" si="763"/>
        <v>16666.666666666668</v>
      </c>
      <c r="H1496" s="121">
        <f t="shared" ca="1" si="763"/>
        <v>16666.666666666668</v>
      </c>
      <c r="I1496" s="121">
        <f t="shared" ca="1" si="763"/>
        <v>16666.666666666668</v>
      </c>
      <c r="J1496" s="121">
        <f t="shared" ca="1" si="763"/>
        <v>16666.666666666668</v>
      </c>
      <c r="K1496" s="121">
        <f t="shared" ca="1" si="763"/>
        <v>16666.666666666668</v>
      </c>
      <c r="L1496" s="121">
        <f t="shared" ca="1" si="763"/>
        <v>16666.666666666668</v>
      </c>
      <c r="M1496" s="121">
        <f t="shared" ca="1" si="763"/>
        <v>16666.666666666668</v>
      </c>
      <c r="N1496" s="121">
        <f t="shared" ca="1" si="763"/>
        <v>16666.666666666668</v>
      </c>
      <c r="O1496" s="121">
        <f t="shared" ca="1" si="763"/>
        <v>16666.666666666668</v>
      </c>
      <c r="P1496" s="121">
        <f t="shared" ref="P1496:Y1505" ca="1" si="764">IF(P$17="","",OFFSET($A$1,$D1496-1,$E$1464+P$1466))</f>
        <v>16666.666666666668</v>
      </c>
      <c r="Q1496" s="121">
        <f t="shared" ca="1" si="764"/>
        <v>16666.666666666668</v>
      </c>
      <c r="R1496" s="121">
        <f t="shared" ca="1" si="764"/>
        <v>16666.666666666668</v>
      </c>
      <c r="S1496" s="121">
        <f t="shared" ca="1" si="764"/>
        <v>16666.666666666668</v>
      </c>
      <c r="T1496" s="121">
        <f t="shared" ca="1" si="764"/>
        <v>16666.666666666668</v>
      </c>
      <c r="U1496" s="121">
        <f t="shared" ca="1" si="764"/>
        <v>16666.666666666668</v>
      </c>
      <c r="V1496" s="121">
        <f t="shared" ca="1" si="764"/>
        <v>16666.666666666668</v>
      </c>
      <c r="W1496" s="121">
        <f t="shared" ca="1" si="764"/>
        <v>16666.666666666668</v>
      </c>
      <c r="X1496" s="121">
        <f t="shared" ca="1" si="764"/>
        <v>16666.666666666668</v>
      </c>
      <c r="Y1496" s="121">
        <f t="shared" ca="1" si="764"/>
        <v>0</v>
      </c>
      <c r="Z1496" s="121">
        <f t="shared" ref="Z1496:AI1505" ca="1" si="765">IF(Z$17="","",OFFSET($A$1,$D1496-1,$E$1464+Z$1466))</f>
        <v>0</v>
      </c>
      <c r="AA1496" s="121">
        <f t="shared" ca="1" si="765"/>
        <v>0</v>
      </c>
      <c r="AB1496" s="121">
        <f t="shared" ca="1" si="765"/>
        <v>0</v>
      </c>
      <c r="AC1496" s="121">
        <f t="shared" ca="1" si="765"/>
        <v>0</v>
      </c>
      <c r="AD1496" s="121">
        <f t="shared" ca="1" si="765"/>
        <v>0</v>
      </c>
      <c r="AE1496" s="121">
        <f t="shared" ca="1" si="765"/>
        <v>0</v>
      </c>
      <c r="AF1496" s="121">
        <f t="shared" ca="1" si="765"/>
        <v>0</v>
      </c>
      <c r="AG1496" s="121">
        <f t="shared" ca="1" si="765"/>
        <v>0</v>
      </c>
      <c r="AH1496" s="121">
        <f t="shared" ca="1" si="765"/>
        <v>0</v>
      </c>
      <c r="AI1496" s="121">
        <f t="shared" ca="1" si="765"/>
        <v>0</v>
      </c>
      <c r="AJ1496" s="121">
        <f t="shared" ref="AJ1496:AS1505" ca="1" si="766">IF(AJ$17="","",OFFSET($A$1,$D1496-1,$E$1464+AJ$1466))</f>
        <v>0</v>
      </c>
      <c r="AK1496" s="121">
        <f t="shared" ca="1" si="766"/>
        <v>0</v>
      </c>
      <c r="AL1496" s="121">
        <f t="shared" ca="1" si="766"/>
        <v>0</v>
      </c>
      <c r="AM1496" s="121">
        <f t="shared" ca="1" si="766"/>
        <v>0</v>
      </c>
      <c r="AN1496" s="121">
        <f t="shared" ca="1" si="766"/>
        <v>0</v>
      </c>
      <c r="AO1496" s="121">
        <f t="shared" ca="1" si="766"/>
        <v>0</v>
      </c>
      <c r="AP1496" s="121">
        <f t="shared" ca="1" si="766"/>
        <v>0</v>
      </c>
      <c r="AQ1496" s="121">
        <f t="shared" ca="1" si="766"/>
        <v>0</v>
      </c>
      <c r="AR1496" s="121">
        <f t="shared" ca="1" si="766"/>
        <v>0</v>
      </c>
      <c r="AS1496" s="121">
        <f t="shared" ca="1" si="766"/>
        <v>0</v>
      </c>
      <c r="AT1496" s="121">
        <f t="shared" ref="AT1496:BC1505" ca="1" si="767">IF(AT$17="","",OFFSET($A$1,$D1496-1,$E$1464+AT$1466))</f>
        <v>0</v>
      </c>
      <c r="AU1496" s="121">
        <f t="shared" ca="1" si="767"/>
        <v>0</v>
      </c>
      <c r="AV1496" s="121">
        <f t="shared" ca="1" si="767"/>
        <v>0</v>
      </c>
      <c r="AW1496" s="121">
        <f t="shared" ca="1" si="767"/>
        <v>0</v>
      </c>
      <c r="AX1496" s="121">
        <f t="shared" ca="1" si="767"/>
        <v>0</v>
      </c>
      <c r="AY1496" s="121">
        <f t="shared" ca="1" si="767"/>
        <v>0</v>
      </c>
      <c r="AZ1496" s="121">
        <f t="shared" ca="1" si="767"/>
        <v>0</v>
      </c>
      <c r="BA1496" s="121">
        <f t="shared" ca="1" si="767"/>
        <v>0</v>
      </c>
      <c r="BB1496" s="121">
        <f t="shared" ca="1" si="767"/>
        <v>0</v>
      </c>
      <c r="BC1496" s="121">
        <f t="shared" ca="1" si="767"/>
        <v>0</v>
      </c>
      <c r="BD1496" s="121">
        <f t="shared" ref="BD1496:BM1505" ca="1" si="768">IF(BD$17="","",OFFSET($A$1,$D1496-1,$E$1464+BD$1466))</f>
        <v>0</v>
      </c>
      <c r="BE1496" s="121">
        <f t="shared" ca="1" si="768"/>
        <v>0</v>
      </c>
      <c r="BF1496" s="121">
        <f t="shared" ca="1" si="768"/>
        <v>0</v>
      </c>
      <c r="BG1496" s="121">
        <f t="shared" ca="1" si="768"/>
        <v>0</v>
      </c>
      <c r="BH1496" s="121">
        <f t="shared" ca="1" si="768"/>
        <v>0</v>
      </c>
      <c r="BI1496" s="121">
        <f t="shared" ca="1" si="768"/>
        <v>0</v>
      </c>
      <c r="BJ1496" s="121">
        <f t="shared" ca="1" si="768"/>
        <v>0</v>
      </c>
      <c r="BK1496" s="121">
        <f t="shared" ca="1" si="768"/>
        <v>0</v>
      </c>
      <c r="BL1496" s="121">
        <f t="shared" ca="1" si="768"/>
        <v>0</v>
      </c>
      <c r="BM1496" s="121">
        <f t="shared" ca="1" si="768"/>
        <v>0</v>
      </c>
      <c r="BN1496" s="121">
        <f t="shared" ref="BN1496:BW1505" ca="1" si="769">IF(BN$17="","",OFFSET($A$1,$D1496-1,$E$1464+BN$1466))</f>
        <v>0</v>
      </c>
      <c r="BO1496" s="121" t="str">
        <f t="shared" ca="1" si="769"/>
        <v/>
      </c>
      <c r="BP1496" s="121" t="str">
        <f t="shared" ca="1" si="769"/>
        <v/>
      </c>
      <c r="BQ1496" s="121" t="str">
        <f t="shared" ca="1" si="769"/>
        <v/>
      </c>
      <c r="BR1496" s="121" t="str">
        <f t="shared" ca="1" si="769"/>
        <v/>
      </c>
      <c r="BS1496" s="121" t="str">
        <f t="shared" ca="1" si="769"/>
        <v/>
      </c>
      <c r="BT1496" s="121" t="str">
        <f t="shared" ca="1" si="769"/>
        <v/>
      </c>
      <c r="BU1496" s="121" t="str">
        <f t="shared" ca="1" si="769"/>
        <v/>
      </c>
      <c r="BV1496" s="121" t="str">
        <f t="shared" ca="1" si="769"/>
        <v/>
      </c>
      <c r="BW1496" s="121" t="str">
        <f t="shared" ca="1" si="769"/>
        <v/>
      </c>
      <c r="BX1496" s="121" t="str">
        <f t="shared" ref="BX1496:CI1505" ca="1" si="770">IF(BX$17="","",OFFSET($A$1,$D1496-1,$E$1464+BX$1466))</f>
        <v/>
      </c>
      <c r="BY1496" s="121" t="str">
        <f t="shared" ca="1" si="770"/>
        <v/>
      </c>
      <c r="BZ1496" s="121" t="str">
        <f t="shared" ca="1" si="770"/>
        <v/>
      </c>
      <c r="CA1496" s="121" t="str">
        <f t="shared" ca="1" si="770"/>
        <v/>
      </c>
      <c r="CB1496" s="121" t="str">
        <f t="shared" ca="1" si="770"/>
        <v/>
      </c>
      <c r="CC1496" s="121" t="str">
        <f t="shared" ca="1" si="770"/>
        <v/>
      </c>
      <c r="CD1496" s="121" t="str">
        <f t="shared" ca="1" si="770"/>
        <v/>
      </c>
      <c r="CE1496" s="121" t="str">
        <f t="shared" ca="1" si="770"/>
        <v/>
      </c>
      <c r="CF1496" s="121" t="str">
        <f t="shared" ca="1" si="770"/>
        <v/>
      </c>
      <c r="CG1496" s="121" t="str">
        <f t="shared" ca="1" si="770"/>
        <v/>
      </c>
      <c r="CH1496" s="121" t="str">
        <f t="shared" ca="1" si="770"/>
        <v/>
      </c>
      <c r="CI1496" s="121" t="str">
        <f t="shared" ca="1" si="770"/>
        <v/>
      </c>
      <c r="CJ1496" s="130">
        <f t="shared" ref="CJ1496:CJ1516" ca="1" si="771">SUM(F1496:CI1496)</f>
        <v>999999.9999999993</v>
      </c>
      <c r="CK1496" s="50" t="s">
        <v>172</v>
      </c>
    </row>
    <row r="1497" spans="3:89" s="29" customFormat="1" ht="15" customHeight="1">
      <c r="C1497" s="120" t="str">
        <f t="shared" ca="1" si="762"/>
        <v>(+) Sales Centre</v>
      </c>
      <c r="D1497" s="127">
        <f>ROW(A731)</f>
        <v>731</v>
      </c>
      <c r="E1497" s="75"/>
      <c r="F1497" s="121">
        <f t="shared" ca="1" si="763"/>
        <v>400000</v>
      </c>
      <c r="G1497" s="121">
        <f t="shared" ca="1" si="763"/>
        <v>0</v>
      </c>
      <c r="H1497" s="121">
        <f t="shared" ca="1" si="763"/>
        <v>0</v>
      </c>
      <c r="I1497" s="121">
        <f t="shared" ca="1" si="763"/>
        <v>0</v>
      </c>
      <c r="J1497" s="121">
        <f t="shared" ca="1" si="763"/>
        <v>0</v>
      </c>
      <c r="K1497" s="121">
        <f t="shared" ca="1" si="763"/>
        <v>0</v>
      </c>
      <c r="L1497" s="121">
        <f t="shared" ca="1" si="763"/>
        <v>0</v>
      </c>
      <c r="M1497" s="121">
        <f t="shared" ca="1" si="763"/>
        <v>0</v>
      </c>
      <c r="N1497" s="121">
        <f t="shared" ca="1" si="763"/>
        <v>0</v>
      </c>
      <c r="O1497" s="121">
        <f t="shared" ca="1" si="763"/>
        <v>0</v>
      </c>
      <c r="P1497" s="121">
        <f t="shared" ca="1" si="764"/>
        <v>0</v>
      </c>
      <c r="Q1497" s="121">
        <f t="shared" ca="1" si="764"/>
        <v>0</v>
      </c>
      <c r="R1497" s="121">
        <f t="shared" ca="1" si="764"/>
        <v>0</v>
      </c>
      <c r="S1497" s="121">
        <f t="shared" ca="1" si="764"/>
        <v>0</v>
      </c>
      <c r="T1497" s="121">
        <f t="shared" ca="1" si="764"/>
        <v>0</v>
      </c>
      <c r="U1497" s="121">
        <f t="shared" ca="1" si="764"/>
        <v>0</v>
      </c>
      <c r="V1497" s="121">
        <f t="shared" ca="1" si="764"/>
        <v>0</v>
      </c>
      <c r="W1497" s="121">
        <f t="shared" ca="1" si="764"/>
        <v>0</v>
      </c>
      <c r="X1497" s="121">
        <f t="shared" ca="1" si="764"/>
        <v>0</v>
      </c>
      <c r="Y1497" s="121">
        <f t="shared" ca="1" si="764"/>
        <v>0</v>
      </c>
      <c r="Z1497" s="121">
        <f t="shared" ca="1" si="765"/>
        <v>0</v>
      </c>
      <c r="AA1497" s="121">
        <f t="shared" ca="1" si="765"/>
        <v>0</v>
      </c>
      <c r="AB1497" s="121">
        <f t="shared" ca="1" si="765"/>
        <v>0</v>
      </c>
      <c r="AC1497" s="121">
        <f t="shared" ca="1" si="765"/>
        <v>0</v>
      </c>
      <c r="AD1497" s="121">
        <f t="shared" ca="1" si="765"/>
        <v>0</v>
      </c>
      <c r="AE1497" s="121">
        <f t="shared" ca="1" si="765"/>
        <v>0</v>
      </c>
      <c r="AF1497" s="121">
        <f t="shared" ca="1" si="765"/>
        <v>0</v>
      </c>
      <c r="AG1497" s="121">
        <f t="shared" ca="1" si="765"/>
        <v>0</v>
      </c>
      <c r="AH1497" s="121">
        <f t="shared" ca="1" si="765"/>
        <v>0</v>
      </c>
      <c r="AI1497" s="121">
        <f t="shared" ca="1" si="765"/>
        <v>0</v>
      </c>
      <c r="AJ1497" s="121">
        <f t="shared" ca="1" si="766"/>
        <v>0</v>
      </c>
      <c r="AK1497" s="121">
        <f t="shared" ca="1" si="766"/>
        <v>0</v>
      </c>
      <c r="AL1497" s="121">
        <f t="shared" ca="1" si="766"/>
        <v>0</v>
      </c>
      <c r="AM1497" s="121">
        <f t="shared" ca="1" si="766"/>
        <v>0</v>
      </c>
      <c r="AN1497" s="121">
        <f t="shared" ca="1" si="766"/>
        <v>0</v>
      </c>
      <c r="AO1497" s="121">
        <f t="shared" ca="1" si="766"/>
        <v>0</v>
      </c>
      <c r="AP1497" s="121">
        <f t="shared" ca="1" si="766"/>
        <v>0</v>
      </c>
      <c r="AQ1497" s="121">
        <f t="shared" ca="1" si="766"/>
        <v>0</v>
      </c>
      <c r="AR1497" s="121">
        <f t="shared" ca="1" si="766"/>
        <v>0</v>
      </c>
      <c r="AS1497" s="121">
        <f t="shared" ca="1" si="766"/>
        <v>0</v>
      </c>
      <c r="AT1497" s="121">
        <f t="shared" ca="1" si="767"/>
        <v>0</v>
      </c>
      <c r="AU1497" s="121">
        <f t="shared" ca="1" si="767"/>
        <v>0</v>
      </c>
      <c r="AV1497" s="121">
        <f t="shared" ca="1" si="767"/>
        <v>0</v>
      </c>
      <c r="AW1497" s="121">
        <f t="shared" ca="1" si="767"/>
        <v>0</v>
      </c>
      <c r="AX1497" s="121">
        <f t="shared" ca="1" si="767"/>
        <v>0</v>
      </c>
      <c r="AY1497" s="121">
        <f t="shared" ca="1" si="767"/>
        <v>0</v>
      </c>
      <c r="AZ1497" s="121">
        <f t="shared" ca="1" si="767"/>
        <v>0</v>
      </c>
      <c r="BA1497" s="121">
        <f t="shared" ca="1" si="767"/>
        <v>0</v>
      </c>
      <c r="BB1497" s="121">
        <f t="shared" ca="1" si="767"/>
        <v>0</v>
      </c>
      <c r="BC1497" s="121">
        <f t="shared" ca="1" si="767"/>
        <v>0</v>
      </c>
      <c r="BD1497" s="121">
        <f t="shared" ca="1" si="768"/>
        <v>0</v>
      </c>
      <c r="BE1497" s="121">
        <f t="shared" ca="1" si="768"/>
        <v>0</v>
      </c>
      <c r="BF1497" s="121">
        <f t="shared" ca="1" si="768"/>
        <v>0</v>
      </c>
      <c r="BG1497" s="121">
        <f t="shared" ca="1" si="768"/>
        <v>0</v>
      </c>
      <c r="BH1497" s="121">
        <f t="shared" ca="1" si="768"/>
        <v>0</v>
      </c>
      <c r="BI1497" s="121">
        <f t="shared" ca="1" si="768"/>
        <v>0</v>
      </c>
      <c r="BJ1497" s="121">
        <f t="shared" ca="1" si="768"/>
        <v>0</v>
      </c>
      <c r="BK1497" s="121">
        <f t="shared" ca="1" si="768"/>
        <v>0</v>
      </c>
      <c r="BL1497" s="121">
        <f t="shared" ca="1" si="768"/>
        <v>0</v>
      </c>
      <c r="BM1497" s="121">
        <f t="shared" ca="1" si="768"/>
        <v>0</v>
      </c>
      <c r="BN1497" s="121">
        <f t="shared" ca="1" si="769"/>
        <v>0</v>
      </c>
      <c r="BO1497" s="121" t="str">
        <f t="shared" ca="1" si="769"/>
        <v/>
      </c>
      <c r="BP1497" s="121" t="str">
        <f t="shared" ca="1" si="769"/>
        <v/>
      </c>
      <c r="BQ1497" s="121" t="str">
        <f t="shared" ca="1" si="769"/>
        <v/>
      </c>
      <c r="BR1497" s="121" t="str">
        <f t="shared" ca="1" si="769"/>
        <v/>
      </c>
      <c r="BS1497" s="121" t="str">
        <f t="shared" ca="1" si="769"/>
        <v/>
      </c>
      <c r="BT1497" s="121" t="str">
        <f t="shared" ca="1" si="769"/>
        <v/>
      </c>
      <c r="BU1497" s="121" t="str">
        <f t="shared" ca="1" si="769"/>
        <v/>
      </c>
      <c r="BV1497" s="121" t="str">
        <f t="shared" ca="1" si="769"/>
        <v/>
      </c>
      <c r="BW1497" s="121" t="str">
        <f t="shared" ca="1" si="769"/>
        <v/>
      </c>
      <c r="BX1497" s="121" t="str">
        <f t="shared" ca="1" si="770"/>
        <v/>
      </c>
      <c r="BY1497" s="121" t="str">
        <f t="shared" ca="1" si="770"/>
        <v/>
      </c>
      <c r="BZ1497" s="121" t="str">
        <f t="shared" ca="1" si="770"/>
        <v/>
      </c>
      <c r="CA1497" s="121" t="str">
        <f t="shared" ca="1" si="770"/>
        <v/>
      </c>
      <c r="CB1497" s="121" t="str">
        <f t="shared" ca="1" si="770"/>
        <v/>
      </c>
      <c r="CC1497" s="121" t="str">
        <f t="shared" ca="1" si="770"/>
        <v/>
      </c>
      <c r="CD1497" s="121" t="str">
        <f t="shared" ca="1" si="770"/>
        <v/>
      </c>
      <c r="CE1497" s="121" t="str">
        <f t="shared" ca="1" si="770"/>
        <v/>
      </c>
      <c r="CF1497" s="121" t="str">
        <f t="shared" ca="1" si="770"/>
        <v/>
      </c>
      <c r="CG1497" s="121" t="str">
        <f t="shared" ca="1" si="770"/>
        <v/>
      </c>
      <c r="CH1497" s="121" t="str">
        <f t="shared" ca="1" si="770"/>
        <v/>
      </c>
      <c r="CI1497" s="121" t="str">
        <f t="shared" ca="1" si="770"/>
        <v/>
      </c>
      <c r="CJ1497" s="130">
        <f t="shared" ca="1" si="771"/>
        <v>400000</v>
      </c>
      <c r="CK1497" s="50" t="s">
        <v>172</v>
      </c>
    </row>
    <row r="1498" spans="3:89" s="29" customFormat="1" ht="15" customHeight="1">
      <c r="C1498" s="120" t="str">
        <f t="shared" ca="1" si="762"/>
        <v>(+) Sales Administration</v>
      </c>
      <c r="D1498" s="127">
        <f>ROW(A751)</f>
        <v>751</v>
      </c>
      <c r="E1498" s="75"/>
      <c r="F1498" s="121">
        <f t="shared" ca="1" si="763"/>
        <v>150000</v>
      </c>
      <c r="G1498" s="121">
        <f t="shared" ca="1" si="763"/>
        <v>13888.888888888889</v>
      </c>
      <c r="H1498" s="121">
        <f t="shared" ca="1" si="763"/>
        <v>13888.888888888889</v>
      </c>
      <c r="I1498" s="121">
        <f t="shared" ca="1" si="763"/>
        <v>13888.888888888889</v>
      </c>
      <c r="J1498" s="121">
        <f t="shared" ca="1" si="763"/>
        <v>13888.888888888889</v>
      </c>
      <c r="K1498" s="121">
        <f t="shared" ca="1" si="763"/>
        <v>13888.888888888889</v>
      </c>
      <c r="L1498" s="121">
        <f t="shared" ca="1" si="763"/>
        <v>13888.888888888889</v>
      </c>
      <c r="M1498" s="121">
        <f t="shared" ca="1" si="763"/>
        <v>13888.888888888889</v>
      </c>
      <c r="N1498" s="121">
        <f t="shared" ca="1" si="763"/>
        <v>13888.888888888889</v>
      </c>
      <c r="O1498" s="121">
        <f t="shared" ca="1" si="763"/>
        <v>13888.888888888889</v>
      </c>
      <c r="P1498" s="121">
        <f t="shared" ca="1" si="764"/>
        <v>13888.888888888889</v>
      </c>
      <c r="Q1498" s="121">
        <f t="shared" ca="1" si="764"/>
        <v>13888.888888888889</v>
      </c>
      <c r="R1498" s="121">
        <f t="shared" ca="1" si="764"/>
        <v>13888.888888888889</v>
      </c>
      <c r="S1498" s="121">
        <f t="shared" ca="1" si="764"/>
        <v>13888.888888888889</v>
      </c>
      <c r="T1498" s="121">
        <f t="shared" ca="1" si="764"/>
        <v>13888.888888888889</v>
      </c>
      <c r="U1498" s="121">
        <f t="shared" ca="1" si="764"/>
        <v>13888.888888888889</v>
      </c>
      <c r="V1498" s="121">
        <f t="shared" ca="1" si="764"/>
        <v>13888.888888888889</v>
      </c>
      <c r="W1498" s="121">
        <f t="shared" ca="1" si="764"/>
        <v>13888.888888888889</v>
      </c>
      <c r="X1498" s="121">
        <f t="shared" ca="1" si="764"/>
        <v>13888.888888888889</v>
      </c>
      <c r="Y1498" s="121">
        <f t="shared" ca="1" si="764"/>
        <v>0</v>
      </c>
      <c r="Z1498" s="121">
        <f t="shared" ca="1" si="765"/>
        <v>0</v>
      </c>
      <c r="AA1498" s="121">
        <f t="shared" ca="1" si="765"/>
        <v>0</v>
      </c>
      <c r="AB1498" s="121">
        <f t="shared" ca="1" si="765"/>
        <v>0</v>
      </c>
      <c r="AC1498" s="121">
        <f t="shared" ca="1" si="765"/>
        <v>0</v>
      </c>
      <c r="AD1498" s="121">
        <f t="shared" ca="1" si="765"/>
        <v>0</v>
      </c>
      <c r="AE1498" s="121">
        <f t="shared" ca="1" si="765"/>
        <v>0</v>
      </c>
      <c r="AF1498" s="121">
        <f t="shared" ca="1" si="765"/>
        <v>0</v>
      </c>
      <c r="AG1498" s="121">
        <f t="shared" ca="1" si="765"/>
        <v>0</v>
      </c>
      <c r="AH1498" s="121">
        <f t="shared" ca="1" si="765"/>
        <v>0</v>
      </c>
      <c r="AI1498" s="121">
        <f t="shared" ca="1" si="765"/>
        <v>0</v>
      </c>
      <c r="AJ1498" s="121">
        <f t="shared" ca="1" si="766"/>
        <v>0</v>
      </c>
      <c r="AK1498" s="121">
        <f t="shared" ca="1" si="766"/>
        <v>0</v>
      </c>
      <c r="AL1498" s="121">
        <f t="shared" ca="1" si="766"/>
        <v>0</v>
      </c>
      <c r="AM1498" s="121">
        <f t="shared" ca="1" si="766"/>
        <v>0</v>
      </c>
      <c r="AN1498" s="121">
        <f t="shared" ca="1" si="766"/>
        <v>0</v>
      </c>
      <c r="AO1498" s="121">
        <f t="shared" ca="1" si="766"/>
        <v>0</v>
      </c>
      <c r="AP1498" s="121">
        <f t="shared" ca="1" si="766"/>
        <v>0</v>
      </c>
      <c r="AQ1498" s="121">
        <f t="shared" ca="1" si="766"/>
        <v>0</v>
      </c>
      <c r="AR1498" s="121">
        <f t="shared" ca="1" si="766"/>
        <v>0</v>
      </c>
      <c r="AS1498" s="121">
        <f t="shared" ca="1" si="766"/>
        <v>0</v>
      </c>
      <c r="AT1498" s="121">
        <f t="shared" ca="1" si="767"/>
        <v>0</v>
      </c>
      <c r="AU1498" s="121">
        <f t="shared" ca="1" si="767"/>
        <v>0</v>
      </c>
      <c r="AV1498" s="121">
        <f t="shared" ca="1" si="767"/>
        <v>0</v>
      </c>
      <c r="AW1498" s="121">
        <f t="shared" ca="1" si="767"/>
        <v>0</v>
      </c>
      <c r="AX1498" s="121">
        <f t="shared" ca="1" si="767"/>
        <v>0</v>
      </c>
      <c r="AY1498" s="121">
        <f t="shared" ca="1" si="767"/>
        <v>0</v>
      </c>
      <c r="AZ1498" s="121">
        <f t="shared" ca="1" si="767"/>
        <v>0</v>
      </c>
      <c r="BA1498" s="121">
        <f t="shared" ca="1" si="767"/>
        <v>0</v>
      </c>
      <c r="BB1498" s="121">
        <f t="shared" ca="1" si="767"/>
        <v>0</v>
      </c>
      <c r="BC1498" s="121">
        <f t="shared" ca="1" si="767"/>
        <v>0</v>
      </c>
      <c r="BD1498" s="121">
        <f t="shared" ca="1" si="768"/>
        <v>0</v>
      </c>
      <c r="BE1498" s="121">
        <f t="shared" ca="1" si="768"/>
        <v>0</v>
      </c>
      <c r="BF1498" s="121">
        <f t="shared" ca="1" si="768"/>
        <v>0</v>
      </c>
      <c r="BG1498" s="121">
        <f t="shared" ca="1" si="768"/>
        <v>0</v>
      </c>
      <c r="BH1498" s="121">
        <f t="shared" ca="1" si="768"/>
        <v>0</v>
      </c>
      <c r="BI1498" s="121">
        <f t="shared" ca="1" si="768"/>
        <v>0</v>
      </c>
      <c r="BJ1498" s="121">
        <f t="shared" ca="1" si="768"/>
        <v>0</v>
      </c>
      <c r="BK1498" s="121">
        <f t="shared" ca="1" si="768"/>
        <v>0</v>
      </c>
      <c r="BL1498" s="121">
        <f t="shared" ca="1" si="768"/>
        <v>0</v>
      </c>
      <c r="BM1498" s="121">
        <f t="shared" ca="1" si="768"/>
        <v>0</v>
      </c>
      <c r="BN1498" s="121">
        <f t="shared" ca="1" si="769"/>
        <v>0</v>
      </c>
      <c r="BO1498" s="121" t="str">
        <f t="shared" ca="1" si="769"/>
        <v/>
      </c>
      <c r="BP1498" s="121" t="str">
        <f t="shared" ca="1" si="769"/>
        <v/>
      </c>
      <c r="BQ1498" s="121" t="str">
        <f t="shared" ca="1" si="769"/>
        <v/>
      </c>
      <c r="BR1498" s="121" t="str">
        <f t="shared" ca="1" si="769"/>
        <v/>
      </c>
      <c r="BS1498" s="121" t="str">
        <f t="shared" ca="1" si="769"/>
        <v/>
      </c>
      <c r="BT1498" s="121" t="str">
        <f t="shared" ca="1" si="769"/>
        <v/>
      </c>
      <c r="BU1498" s="121" t="str">
        <f t="shared" ca="1" si="769"/>
        <v/>
      </c>
      <c r="BV1498" s="121" t="str">
        <f t="shared" ca="1" si="769"/>
        <v/>
      </c>
      <c r="BW1498" s="121" t="str">
        <f t="shared" ca="1" si="769"/>
        <v/>
      </c>
      <c r="BX1498" s="121" t="str">
        <f t="shared" ca="1" si="770"/>
        <v/>
      </c>
      <c r="BY1498" s="121" t="str">
        <f t="shared" ca="1" si="770"/>
        <v/>
      </c>
      <c r="BZ1498" s="121" t="str">
        <f t="shared" ca="1" si="770"/>
        <v/>
      </c>
      <c r="CA1498" s="121" t="str">
        <f t="shared" ca="1" si="770"/>
        <v/>
      </c>
      <c r="CB1498" s="121" t="str">
        <f t="shared" ca="1" si="770"/>
        <v/>
      </c>
      <c r="CC1498" s="121" t="str">
        <f t="shared" ca="1" si="770"/>
        <v/>
      </c>
      <c r="CD1498" s="121" t="str">
        <f t="shared" ca="1" si="770"/>
        <v/>
      </c>
      <c r="CE1498" s="121" t="str">
        <f t="shared" ca="1" si="770"/>
        <v/>
      </c>
      <c r="CF1498" s="121" t="str">
        <f t="shared" ca="1" si="770"/>
        <v/>
      </c>
      <c r="CG1498" s="121" t="str">
        <f t="shared" ca="1" si="770"/>
        <v/>
      </c>
      <c r="CH1498" s="121" t="str">
        <f t="shared" ca="1" si="770"/>
        <v/>
      </c>
      <c r="CI1498" s="121" t="str">
        <f t="shared" ca="1" si="770"/>
        <v/>
      </c>
      <c r="CJ1498" s="130">
        <f t="shared" ca="1" si="771"/>
        <v>399999.99999999977</v>
      </c>
      <c r="CK1498" s="50" t="s">
        <v>172</v>
      </c>
    </row>
    <row r="1499" spans="3:89" s="29" customFormat="1" ht="15" customHeight="1">
      <c r="C1499" s="120" t="str">
        <f t="shared" ca="1" si="762"/>
        <v>(+) Sales Commissions</v>
      </c>
      <c r="D1499" s="127">
        <f>ROW(A772)</f>
        <v>772</v>
      </c>
      <c r="E1499" s="75"/>
      <c r="F1499" s="121">
        <f t="shared" ca="1" si="763"/>
        <v>0</v>
      </c>
      <c r="G1499" s="121">
        <f t="shared" ca="1" si="763"/>
        <v>0</v>
      </c>
      <c r="H1499" s="121">
        <f t="shared" ca="1" si="763"/>
        <v>0</v>
      </c>
      <c r="I1499" s="121">
        <f t="shared" ca="1" si="763"/>
        <v>290181.81818181818</v>
      </c>
      <c r="J1499" s="121">
        <f t="shared" ca="1" si="763"/>
        <v>290181.81818181818</v>
      </c>
      <c r="K1499" s="121">
        <f t="shared" ca="1" si="763"/>
        <v>290181.81818181818</v>
      </c>
      <c r="L1499" s="121">
        <f t="shared" ca="1" si="763"/>
        <v>290181.81818181818</v>
      </c>
      <c r="M1499" s="121">
        <f t="shared" ca="1" si="763"/>
        <v>290181.81818181818</v>
      </c>
      <c r="N1499" s="121">
        <f t="shared" ca="1" si="763"/>
        <v>290181.81818181818</v>
      </c>
      <c r="O1499" s="121">
        <f t="shared" ca="1" si="763"/>
        <v>290181.81818181818</v>
      </c>
      <c r="P1499" s="121">
        <f t="shared" ca="1" si="764"/>
        <v>290181.81818181818</v>
      </c>
      <c r="Q1499" s="121">
        <f t="shared" ca="1" si="764"/>
        <v>290181.81818181818</v>
      </c>
      <c r="R1499" s="121">
        <f t="shared" ca="1" si="764"/>
        <v>290181.81818181818</v>
      </c>
      <c r="S1499" s="121">
        <f t="shared" ca="1" si="764"/>
        <v>290181.81818181818</v>
      </c>
      <c r="T1499" s="121">
        <f t="shared" ca="1" si="764"/>
        <v>290181.81818181818</v>
      </c>
      <c r="U1499" s="121">
        <f t="shared" ca="1" si="764"/>
        <v>290181.81818181818</v>
      </c>
      <c r="V1499" s="121">
        <f t="shared" ca="1" si="764"/>
        <v>290181.81818181818</v>
      </c>
      <c r="W1499" s="121">
        <f t="shared" ca="1" si="764"/>
        <v>290181.81818181818</v>
      </c>
      <c r="X1499" s="121">
        <f t="shared" ca="1" si="764"/>
        <v>290181.81818181818</v>
      </c>
      <c r="Y1499" s="121">
        <f t="shared" ca="1" si="764"/>
        <v>290181.81818181818</v>
      </c>
      <c r="Z1499" s="121">
        <f t="shared" ca="1" si="765"/>
        <v>290181.81818181818</v>
      </c>
      <c r="AA1499" s="121">
        <f t="shared" ca="1" si="765"/>
        <v>290181.81818181818</v>
      </c>
      <c r="AB1499" s="121">
        <f t="shared" ca="1" si="765"/>
        <v>290181.81818181818</v>
      </c>
      <c r="AC1499" s="121">
        <f t="shared" ca="1" si="765"/>
        <v>290181.81818181818</v>
      </c>
      <c r="AD1499" s="121">
        <f t="shared" ca="1" si="765"/>
        <v>290181.81818181818</v>
      </c>
      <c r="AE1499" s="121">
        <f t="shared" ca="1" si="765"/>
        <v>0</v>
      </c>
      <c r="AF1499" s="121">
        <f t="shared" ca="1" si="765"/>
        <v>0</v>
      </c>
      <c r="AG1499" s="121">
        <f t="shared" ca="1" si="765"/>
        <v>0</v>
      </c>
      <c r="AH1499" s="121">
        <f t="shared" ca="1" si="765"/>
        <v>0</v>
      </c>
      <c r="AI1499" s="121">
        <f t="shared" ca="1" si="765"/>
        <v>0</v>
      </c>
      <c r="AJ1499" s="121">
        <f t="shared" ca="1" si="766"/>
        <v>0</v>
      </c>
      <c r="AK1499" s="121">
        <f t="shared" ca="1" si="766"/>
        <v>0</v>
      </c>
      <c r="AL1499" s="121">
        <f t="shared" ca="1" si="766"/>
        <v>0</v>
      </c>
      <c r="AM1499" s="121">
        <f t="shared" ca="1" si="766"/>
        <v>0</v>
      </c>
      <c r="AN1499" s="121">
        <f t="shared" ca="1" si="766"/>
        <v>0</v>
      </c>
      <c r="AO1499" s="121">
        <f t="shared" ca="1" si="766"/>
        <v>0</v>
      </c>
      <c r="AP1499" s="121">
        <f t="shared" ca="1" si="766"/>
        <v>0</v>
      </c>
      <c r="AQ1499" s="121">
        <f t="shared" ca="1" si="766"/>
        <v>0</v>
      </c>
      <c r="AR1499" s="121">
        <f t="shared" ca="1" si="766"/>
        <v>0</v>
      </c>
      <c r="AS1499" s="121">
        <f t="shared" ca="1" si="766"/>
        <v>0</v>
      </c>
      <c r="AT1499" s="121">
        <f t="shared" ca="1" si="767"/>
        <v>0</v>
      </c>
      <c r="AU1499" s="121">
        <f t="shared" ca="1" si="767"/>
        <v>0</v>
      </c>
      <c r="AV1499" s="121">
        <f t="shared" ca="1" si="767"/>
        <v>0</v>
      </c>
      <c r="AW1499" s="121">
        <f t="shared" ca="1" si="767"/>
        <v>0</v>
      </c>
      <c r="AX1499" s="121">
        <f t="shared" ca="1" si="767"/>
        <v>0</v>
      </c>
      <c r="AY1499" s="121">
        <f t="shared" ca="1" si="767"/>
        <v>0</v>
      </c>
      <c r="AZ1499" s="121">
        <f t="shared" ca="1" si="767"/>
        <v>0</v>
      </c>
      <c r="BA1499" s="121">
        <f t="shared" ca="1" si="767"/>
        <v>0</v>
      </c>
      <c r="BB1499" s="121">
        <f t="shared" ca="1" si="767"/>
        <v>0</v>
      </c>
      <c r="BC1499" s="121">
        <f t="shared" ca="1" si="767"/>
        <v>0</v>
      </c>
      <c r="BD1499" s="121">
        <f t="shared" ca="1" si="768"/>
        <v>0</v>
      </c>
      <c r="BE1499" s="121">
        <f t="shared" ca="1" si="768"/>
        <v>0</v>
      </c>
      <c r="BF1499" s="121">
        <f t="shared" ca="1" si="768"/>
        <v>0</v>
      </c>
      <c r="BG1499" s="121">
        <f t="shared" ca="1" si="768"/>
        <v>0</v>
      </c>
      <c r="BH1499" s="121">
        <f t="shared" ca="1" si="768"/>
        <v>0</v>
      </c>
      <c r="BI1499" s="121">
        <f t="shared" ca="1" si="768"/>
        <v>0</v>
      </c>
      <c r="BJ1499" s="121">
        <f t="shared" ca="1" si="768"/>
        <v>0</v>
      </c>
      <c r="BK1499" s="121">
        <f t="shared" ca="1" si="768"/>
        <v>0</v>
      </c>
      <c r="BL1499" s="121">
        <f t="shared" ca="1" si="768"/>
        <v>0</v>
      </c>
      <c r="BM1499" s="121">
        <f t="shared" ca="1" si="768"/>
        <v>0</v>
      </c>
      <c r="BN1499" s="121">
        <f t="shared" ca="1" si="769"/>
        <v>0</v>
      </c>
      <c r="BO1499" s="121" t="str">
        <f t="shared" ca="1" si="769"/>
        <v/>
      </c>
      <c r="BP1499" s="121" t="str">
        <f t="shared" ca="1" si="769"/>
        <v/>
      </c>
      <c r="BQ1499" s="121" t="str">
        <f t="shared" ca="1" si="769"/>
        <v/>
      </c>
      <c r="BR1499" s="121" t="str">
        <f t="shared" ca="1" si="769"/>
        <v/>
      </c>
      <c r="BS1499" s="121" t="str">
        <f t="shared" ca="1" si="769"/>
        <v/>
      </c>
      <c r="BT1499" s="121" t="str">
        <f t="shared" ca="1" si="769"/>
        <v/>
      </c>
      <c r="BU1499" s="121" t="str">
        <f t="shared" ca="1" si="769"/>
        <v/>
      </c>
      <c r="BV1499" s="121" t="str">
        <f t="shared" ca="1" si="769"/>
        <v/>
      </c>
      <c r="BW1499" s="121" t="str">
        <f t="shared" ca="1" si="769"/>
        <v/>
      </c>
      <c r="BX1499" s="121" t="str">
        <f t="shared" ca="1" si="770"/>
        <v/>
      </c>
      <c r="BY1499" s="121" t="str">
        <f t="shared" ca="1" si="770"/>
        <v/>
      </c>
      <c r="BZ1499" s="121" t="str">
        <f t="shared" ca="1" si="770"/>
        <v/>
      </c>
      <c r="CA1499" s="121" t="str">
        <f t="shared" ca="1" si="770"/>
        <v/>
      </c>
      <c r="CB1499" s="121" t="str">
        <f t="shared" ca="1" si="770"/>
        <v/>
      </c>
      <c r="CC1499" s="121" t="str">
        <f t="shared" ca="1" si="770"/>
        <v/>
      </c>
      <c r="CD1499" s="121" t="str">
        <f t="shared" ca="1" si="770"/>
        <v/>
      </c>
      <c r="CE1499" s="121" t="str">
        <f t="shared" ca="1" si="770"/>
        <v/>
      </c>
      <c r="CF1499" s="121" t="str">
        <f t="shared" ca="1" si="770"/>
        <v/>
      </c>
      <c r="CG1499" s="121" t="str">
        <f t="shared" ca="1" si="770"/>
        <v/>
      </c>
      <c r="CH1499" s="121" t="str">
        <f t="shared" ca="1" si="770"/>
        <v/>
      </c>
      <c r="CI1499" s="121" t="str">
        <f t="shared" ca="1" si="770"/>
        <v/>
      </c>
      <c r="CJ1499" s="130">
        <f t="shared" ca="1" si="771"/>
        <v>6384000.0000000019</v>
      </c>
      <c r="CK1499" s="50" t="s">
        <v>172</v>
      </c>
    </row>
    <row r="1500" spans="3:89" s="29" customFormat="1" ht="15" customHeight="1">
      <c r="C1500" s="120" t="str">
        <f t="shared" ca="1" si="762"/>
        <v>(+) Architect &amp; Design Fees</v>
      </c>
      <c r="D1500" s="127">
        <f>ROW(A869)</f>
        <v>869</v>
      </c>
      <c r="E1500" s="75"/>
      <c r="F1500" s="121">
        <f t="shared" ca="1" si="763"/>
        <v>755000</v>
      </c>
      <c r="G1500" s="121">
        <f t="shared" ca="1" si="763"/>
        <v>49444.444444444445</v>
      </c>
      <c r="H1500" s="121">
        <f t="shared" ca="1" si="763"/>
        <v>49444.444444444445</v>
      </c>
      <c r="I1500" s="121">
        <f t="shared" ca="1" si="763"/>
        <v>49444.444444444445</v>
      </c>
      <c r="J1500" s="121">
        <f t="shared" ca="1" si="763"/>
        <v>49444.444444444445</v>
      </c>
      <c r="K1500" s="121">
        <f t="shared" ca="1" si="763"/>
        <v>49444.444444444445</v>
      </c>
      <c r="L1500" s="121">
        <f t="shared" ca="1" si="763"/>
        <v>49444.444444444445</v>
      </c>
      <c r="M1500" s="121">
        <f t="shared" ca="1" si="763"/>
        <v>49444.444444444445</v>
      </c>
      <c r="N1500" s="121">
        <f t="shared" ca="1" si="763"/>
        <v>49444.444444444445</v>
      </c>
      <c r="O1500" s="121">
        <f t="shared" ca="1" si="763"/>
        <v>49444.444444444445</v>
      </c>
      <c r="P1500" s="121">
        <f t="shared" ca="1" si="764"/>
        <v>0</v>
      </c>
      <c r="Q1500" s="121">
        <f t="shared" ca="1" si="764"/>
        <v>0</v>
      </c>
      <c r="R1500" s="121">
        <f t="shared" ca="1" si="764"/>
        <v>0</v>
      </c>
      <c r="S1500" s="121">
        <f t="shared" ca="1" si="764"/>
        <v>0</v>
      </c>
      <c r="T1500" s="121">
        <f t="shared" ca="1" si="764"/>
        <v>0</v>
      </c>
      <c r="U1500" s="121">
        <f t="shared" ca="1" si="764"/>
        <v>0</v>
      </c>
      <c r="V1500" s="121">
        <f t="shared" ca="1" si="764"/>
        <v>0</v>
      </c>
      <c r="W1500" s="121">
        <f t="shared" ca="1" si="764"/>
        <v>0</v>
      </c>
      <c r="X1500" s="121">
        <f t="shared" ca="1" si="764"/>
        <v>0</v>
      </c>
      <c r="Y1500" s="121">
        <f t="shared" ca="1" si="764"/>
        <v>0</v>
      </c>
      <c r="Z1500" s="121">
        <f t="shared" ca="1" si="765"/>
        <v>0</v>
      </c>
      <c r="AA1500" s="121">
        <f t="shared" ca="1" si="765"/>
        <v>0</v>
      </c>
      <c r="AB1500" s="121">
        <f t="shared" ca="1" si="765"/>
        <v>0</v>
      </c>
      <c r="AC1500" s="121">
        <f t="shared" ca="1" si="765"/>
        <v>0</v>
      </c>
      <c r="AD1500" s="121">
        <f t="shared" ca="1" si="765"/>
        <v>0</v>
      </c>
      <c r="AE1500" s="121">
        <f t="shared" ca="1" si="765"/>
        <v>0</v>
      </c>
      <c r="AF1500" s="121">
        <f t="shared" ca="1" si="765"/>
        <v>0</v>
      </c>
      <c r="AG1500" s="121">
        <f t="shared" ca="1" si="765"/>
        <v>0</v>
      </c>
      <c r="AH1500" s="121">
        <f t="shared" ca="1" si="765"/>
        <v>0</v>
      </c>
      <c r="AI1500" s="121">
        <f t="shared" ca="1" si="765"/>
        <v>0</v>
      </c>
      <c r="AJ1500" s="121">
        <f t="shared" ca="1" si="766"/>
        <v>0</v>
      </c>
      <c r="AK1500" s="121">
        <f t="shared" ca="1" si="766"/>
        <v>0</v>
      </c>
      <c r="AL1500" s="121">
        <f t="shared" ca="1" si="766"/>
        <v>0</v>
      </c>
      <c r="AM1500" s="121">
        <f t="shared" ca="1" si="766"/>
        <v>0</v>
      </c>
      <c r="AN1500" s="121">
        <f t="shared" ca="1" si="766"/>
        <v>0</v>
      </c>
      <c r="AO1500" s="121">
        <f t="shared" ca="1" si="766"/>
        <v>0</v>
      </c>
      <c r="AP1500" s="121">
        <f t="shared" ca="1" si="766"/>
        <v>0</v>
      </c>
      <c r="AQ1500" s="121">
        <f t="shared" ca="1" si="766"/>
        <v>0</v>
      </c>
      <c r="AR1500" s="121">
        <f t="shared" ca="1" si="766"/>
        <v>0</v>
      </c>
      <c r="AS1500" s="121">
        <f t="shared" ca="1" si="766"/>
        <v>0</v>
      </c>
      <c r="AT1500" s="121">
        <f t="shared" ca="1" si="767"/>
        <v>0</v>
      </c>
      <c r="AU1500" s="121">
        <f t="shared" ca="1" si="767"/>
        <v>0</v>
      </c>
      <c r="AV1500" s="121">
        <f t="shared" ca="1" si="767"/>
        <v>0</v>
      </c>
      <c r="AW1500" s="121">
        <f t="shared" ca="1" si="767"/>
        <v>0</v>
      </c>
      <c r="AX1500" s="121">
        <f t="shared" ca="1" si="767"/>
        <v>0</v>
      </c>
      <c r="AY1500" s="121">
        <f t="shared" ca="1" si="767"/>
        <v>0</v>
      </c>
      <c r="AZ1500" s="121">
        <f t="shared" ca="1" si="767"/>
        <v>0</v>
      </c>
      <c r="BA1500" s="121">
        <f t="shared" ca="1" si="767"/>
        <v>0</v>
      </c>
      <c r="BB1500" s="121">
        <f t="shared" ca="1" si="767"/>
        <v>0</v>
      </c>
      <c r="BC1500" s="121">
        <f t="shared" ca="1" si="767"/>
        <v>0</v>
      </c>
      <c r="BD1500" s="121">
        <f t="shared" ca="1" si="768"/>
        <v>0</v>
      </c>
      <c r="BE1500" s="121">
        <f t="shared" ca="1" si="768"/>
        <v>0</v>
      </c>
      <c r="BF1500" s="121">
        <f t="shared" ca="1" si="768"/>
        <v>0</v>
      </c>
      <c r="BG1500" s="121">
        <f t="shared" ca="1" si="768"/>
        <v>0</v>
      </c>
      <c r="BH1500" s="121">
        <f t="shared" ca="1" si="768"/>
        <v>0</v>
      </c>
      <c r="BI1500" s="121">
        <f t="shared" ca="1" si="768"/>
        <v>0</v>
      </c>
      <c r="BJ1500" s="121">
        <f t="shared" ca="1" si="768"/>
        <v>0</v>
      </c>
      <c r="BK1500" s="121">
        <f t="shared" ca="1" si="768"/>
        <v>0</v>
      </c>
      <c r="BL1500" s="121">
        <f t="shared" ca="1" si="768"/>
        <v>0</v>
      </c>
      <c r="BM1500" s="121">
        <f t="shared" ca="1" si="768"/>
        <v>0</v>
      </c>
      <c r="BN1500" s="121">
        <f t="shared" ca="1" si="769"/>
        <v>0</v>
      </c>
      <c r="BO1500" s="121" t="str">
        <f t="shared" ca="1" si="769"/>
        <v/>
      </c>
      <c r="BP1500" s="121" t="str">
        <f t="shared" ca="1" si="769"/>
        <v/>
      </c>
      <c r="BQ1500" s="121" t="str">
        <f t="shared" ca="1" si="769"/>
        <v/>
      </c>
      <c r="BR1500" s="121" t="str">
        <f t="shared" ca="1" si="769"/>
        <v/>
      </c>
      <c r="BS1500" s="121" t="str">
        <f t="shared" ca="1" si="769"/>
        <v/>
      </c>
      <c r="BT1500" s="121" t="str">
        <f t="shared" ca="1" si="769"/>
        <v/>
      </c>
      <c r="BU1500" s="121" t="str">
        <f t="shared" ca="1" si="769"/>
        <v/>
      </c>
      <c r="BV1500" s="121" t="str">
        <f t="shared" ca="1" si="769"/>
        <v/>
      </c>
      <c r="BW1500" s="121" t="str">
        <f t="shared" ca="1" si="769"/>
        <v/>
      </c>
      <c r="BX1500" s="121" t="str">
        <f t="shared" ca="1" si="770"/>
        <v/>
      </c>
      <c r="BY1500" s="121" t="str">
        <f t="shared" ca="1" si="770"/>
        <v/>
      </c>
      <c r="BZ1500" s="121" t="str">
        <f t="shared" ca="1" si="770"/>
        <v/>
      </c>
      <c r="CA1500" s="121" t="str">
        <f t="shared" ca="1" si="770"/>
        <v/>
      </c>
      <c r="CB1500" s="121" t="str">
        <f t="shared" ca="1" si="770"/>
        <v/>
      </c>
      <c r="CC1500" s="121" t="str">
        <f t="shared" ca="1" si="770"/>
        <v/>
      </c>
      <c r="CD1500" s="121" t="str">
        <f t="shared" ca="1" si="770"/>
        <v/>
      </c>
      <c r="CE1500" s="121" t="str">
        <f t="shared" ca="1" si="770"/>
        <v/>
      </c>
      <c r="CF1500" s="121" t="str">
        <f t="shared" ca="1" si="770"/>
        <v/>
      </c>
      <c r="CG1500" s="121" t="str">
        <f t="shared" ca="1" si="770"/>
        <v/>
      </c>
      <c r="CH1500" s="121" t="str">
        <f t="shared" ca="1" si="770"/>
        <v/>
      </c>
      <c r="CI1500" s="121" t="str">
        <f t="shared" ca="1" si="770"/>
        <v/>
      </c>
      <c r="CJ1500" s="130">
        <f t="shared" ca="1" si="771"/>
        <v>1200000.0000000005</v>
      </c>
      <c r="CK1500" s="50" t="s">
        <v>172</v>
      </c>
    </row>
    <row r="1501" spans="3:89" s="29" customFormat="1" ht="15" customHeight="1">
      <c r="C1501" s="120" t="str">
        <f t="shared" ca="1" si="762"/>
        <v>(+) Engineering Fees</v>
      </c>
      <c r="D1501" s="127">
        <f>ROW(A889)</f>
        <v>889</v>
      </c>
      <c r="E1501" s="75"/>
      <c r="F1501" s="121">
        <f t="shared" ca="1" si="763"/>
        <v>215000</v>
      </c>
      <c r="G1501" s="121">
        <f t="shared" ca="1" si="763"/>
        <v>31666.666666666668</v>
      </c>
      <c r="H1501" s="121">
        <f t="shared" ca="1" si="763"/>
        <v>31666.666666666668</v>
      </c>
      <c r="I1501" s="121">
        <f t="shared" ca="1" si="763"/>
        <v>31666.666666666668</v>
      </c>
      <c r="J1501" s="121">
        <f t="shared" ca="1" si="763"/>
        <v>31666.666666666668</v>
      </c>
      <c r="K1501" s="121">
        <f t="shared" ca="1" si="763"/>
        <v>31666.666666666668</v>
      </c>
      <c r="L1501" s="121">
        <f t="shared" ca="1" si="763"/>
        <v>31666.666666666668</v>
      </c>
      <c r="M1501" s="121">
        <f t="shared" ca="1" si="763"/>
        <v>31666.666666666668</v>
      </c>
      <c r="N1501" s="121">
        <f t="shared" ca="1" si="763"/>
        <v>31666.666666666668</v>
      </c>
      <c r="O1501" s="121">
        <f t="shared" ca="1" si="763"/>
        <v>31666.666666666668</v>
      </c>
      <c r="P1501" s="121">
        <f t="shared" ca="1" si="764"/>
        <v>0</v>
      </c>
      <c r="Q1501" s="121">
        <f t="shared" ca="1" si="764"/>
        <v>0</v>
      </c>
      <c r="R1501" s="121">
        <f t="shared" ca="1" si="764"/>
        <v>0</v>
      </c>
      <c r="S1501" s="121">
        <f t="shared" ca="1" si="764"/>
        <v>0</v>
      </c>
      <c r="T1501" s="121">
        <f t="shared" ca="1" si="764"/>
        <v>0</v>
      </c>
      <c r="U1501" s="121">
        <f t="shared" ca="1" si="764"/>
        <v>0</v>
      </c>
      <c r="V1501" s="121">
        <f t="shared" ca="1" si="764"/>
        <v>0</v>
      </c>
      <c r="W1501" s="121">
        <f t="shared" ca="1" si="764"/>
        <v>0</v>
      </c>
      <c r="X1501" s="121">
        <f t="shared" ca="1" si="764"/>
        <v>0</v>
      </c>
      <c r="Y1501" s="121">
        <f t="shared" ca="1" si="764"/>
        <v>0</v>
      </c>
      <c r="Z1501" s="121">
        <f t="shared" ca="1" si="765"/>
        <v>0</v>
      </c>
      <c r="AA1501" s="121">
        <f t="shared" ca="1" si="765"/>
        <v>0</v>
      </c>
      <c r="AB1501" s="121">
        <f t="shared" ca="1" si="765"/>
        <v>0</v>
      </c>
      <c r="AC1501" s="121">
        <f t="shared" ca="1" si="765"/>
        <v>0</v>
      </c>
      <c r="AD1501" s="121">
        <f t="shared" ca="1" si="765"/>
        <v>0</v>
      </c>
      <c r="AE1501" s="121">
        <f t="shared" ca="1" si="765"/>
        <v>0</v>
      </c>
      <c r="AF1501" s="121">
        <f t="shared" ca="1" si="765"/>
        <v>0</v>
      </c>
      <c r="AG1501" s="121">
        <f t="shared" ca="1" si="765"/>
        <v>0</v>
      </c>
      <c r="AH1501" s="121">
        <f t="shared" ca="1" si="765"/>
        <v>0</v>
      </c>
      <c r="AI1501" s="121">
        <f t="shared" ca="1" si="765"/>
        <v>0</v>
      </c>
      <c r="AJ1501" s="121">
        <f t="shared" ca="1" si="766"/>
        <v>0</v>
      </c>
      <c r="AK1501" s="121">
        <f t="shared" ca="1" si="766"/>
        <v>0</v>
      </c>
      <c r="AL1501" s="121">
        <f t="shared" ca="1" si="766"/>
        <v>0</v>
      </c>
      <c r="AM1501" s="121">
        <f t="shared" ca="1" si="766"/>
        <v>0</v>
      </c>
      <c r="AN1501" s="121">
        <f t="shared" ca="1" si="766"/>
        <v>0</v>
      </c>
      <c r="AO1501" s="121">
        <f t="shared" ca="1" si="766"/>
        <v>0</v>
      </c>
      <c r="AP1501" s="121">
        <f t="shared" ca="1" si="766"/>
        <v>0</v>
      </c>
      <c r="AQ1501" s="121">
        <f t="shared" ca="1" si="766"/>
        <v>0</v>
      </c>
      <c r="AR1501" s="121">
        <f t="shared" ca="1" si="766"/>
        <v>0</v>
      </c>
      <c r="AS1501" s="121">
        <f t="shared" ca="1" si="766"/>
        <v>0</v>
      </c>
      <c r="AT1501" s="121">
        <f t="shared" ca="1" si="767"/>
        <v>0</v>
      </c>
      <c r="AU1501" s="121">
        <f t="shared" ca="1" si="767"/>
        <v>0</v>
      </c>
      <c r="AV1501" s="121">
        <f t="shared" ca="1" si="767"/>
        <v>0</v>
      </c>
      <c r="AW1501" s="121">
        <f t="shared" ca="1" si="767"/>
        <v>0</v>
      </c>
      <c r="AX1501" s="121">
        <f t="shared" ca="1" si="767"/>
        <v>0</v>
      </c>
      <c r="AY1501" s="121">
        <f t="shared" ca="1" si="767"/>
        <v>0</v>
      </c>
      <c r="AZ1501" s="121">
        <f t="shared" ca="1" si="767"/>
        <v>0</v>
      </c>
      <c r="BA1501" s="121">
        <f t="shared" ca="1" si="767"/>
        <v>0</v>
      </c>
      <c r="BB1501" s="121">
        <f t="shared" ca="1" si="767"/>
        <v>0</v>
      </c>
      <c r="BC1501" s="121">
        <f t="shared" ca="1" si="767"/>
        <v>0</v>
      </c>
      <c r="BD1501" s="121">
        <f t="shared" ca="1" si="768"/>
        <v>0</v>
      </c>
      <c r="BE1501" s="121">
        <f t="shared" ca="1" si="768"/>
        <v>0</v>
      </c>
      <c r="BF1501" s="121">
        <f t="shared" ca="1" si="768"/>
        <v>0</v>
      </c>
      <c r="BG1501" s="121">
        <f t="shared" ca="1" si="768"/>
        <v>0</v>
      </c>
      <c r="BH1501" s="121">
        <f t="shared" ca="1" si="768"/>
        <v>0</v>
      </c>
      <c r="BI1501" s="121">
        <f t="shared" ca="1" si="768"/>
        <v>0</v>
      </c>
      <c r="BJ1501" s="121">
        <f t="shared" ca="1" si="768"/>
        <v>0</v>
      </c>
      <c r="BK1501" s="121">
        <f t="shared" ca="1" si="768"/>
        <v>0</v>
      </c>
      <c r="BL1501" s="121">
        <f t="shared" ca="1" si="768"/>
        <v>0</v>
      </c>
      <c r="BM1501" s="121">
        <f t="shared" ca="1" si="768"/>
        <v>0</v>
      </c>
      <c r="BN1501" s="121">
        <f t="shared" ca="1" si="769"/>
        <v>0</v>
      </c>
      <c r="BO1501" s="121" t="str">
        <f t="shared" ca="1" si="769"/>
        <v/>
      </c>
      <c r="BP1501" s="121" t="str">
        <f t="shared" ca="1" si="769"/>
        <v/>
      </c>
      <c r="BQ1501" s="121" t="str">
        <f t="shared" ca="1" si="769"/>
        <v/>
      </c>
      <c r="BR1501" s="121" t="str">
        <f t="shared" ca="1" si="769"/>
        <v/>
      </c>
      <c r="BS1501" s="121" t="str">
        <f t="shared" ca="1" si="769"/>
        <v/>
      </c>
      <c r="BT1501" s="121" t="str">
        <f t="shared" ca="1" si="769"/>
        <v/>
      </c>
      <c r="BU1501" s="121" t="str">
        <f t="shared" ca="1" si="769"/>
        <v/>
      </c>
      <c r="BV1501" s="121" t="str">
        <f t="shared" ca="1" si="769"/>
        <v/>
      </c>
      <c r="BW1501" s="121" t="str">
        <f t="shared" ca="1" si="769"/>
        <v/>
      </c>
      <c r="BX1501" s="121" t="str">
        <f t="shared" ca="1" si="770"/>
        <v/>
      </c>
      <c r="BY1501" s="121" t="str">
        <f t="shared" ca="1" si="770"/>
        <v/>
      </c>
      <c r="BZ1501" s="121" t="str">
        <f t="shared" ca="1" si="770"/>
        <v/>
      </c>
      <c r="CA1501" s="121" t="str">
        <f t="shared" ca="1" si="770"/>
        <v/>
      </c>
      <c r="CB1501" s="121" t="str">
        <f t="shared" ca="1" si="770"/>
        <v/>
      </c>
      <c r="CC1501" s="121" t="str">
        <f t="shared" ca="1" si="770"/>
        <v/>
      </c>
      <c r="CD1501" s="121" t="str">
        <f t="shared" ca="1" si="770"/>
        <v/>
      </c>
      <c r="CE1501" s="121" t="str">
        <f t="shared" ca="1" si="770"/>
        <v/>
      </c>
      <c r="CF1501" s="121" t="str">
        <f t="shared" ca="1" si="770"/>
        <v/>
      </c>
      <c r="CG1501" s="121" t="str">
        <f t="shared" ca="1" si="770"/>
        <v/>
      </c>
      <c r="CH1501" s="121" t="str">
        <f t="shared" ca="1" si="770"/>
        <v/>
      </c>
      <c r="CI1501" s="121" t="str">
        <f t="shared" ca="1" si="770"/>
        <v/>
      </c>
      <c r="CJ1501" s="130">
        <f t="shared" ca="1" si="771"/>
        <v>500000.00000000012</v>
      </c>
      <c r="CK1501" s="50" t="s">
        <v>172</v>
      </c>
    </row>
    <row r="1502" spans="3:89" s="29" customFormat="1" ht="15" customHeight="1">
      <c r="C1502" s="120" t="str">
        <f t="shared" ca="1" si="762"/>
        <v>(+) Municipal Building Permits &amp; Impact</v>
      </c>
      <c r="D1502" s="127">
        <f>ROW(A909)</f>
        <v>909</v>
      </c>
      <c r="E1502" s="75"/>
      <c r="F1502" s="121">
        <f t="shared" ca="1" si="763"/>
        <v>0</v>
      </c>
      <c r="G1502" s="121">
        <f t="shared" ca="1" si="763"/>
        <v>188888.88888888888</v>
      </c>
      <c r="H1502" s="121">
        <f t="shared" ca="1" si="763"/>
        <v>188888.88888888888</v>
      </c>
      <c r="I1502" s="121">
        <f t="shared" ca="1" si="763"/>
        <v>188888.88888888888</v>
      </c>
      <c r="J1502" s="121">
        <f t="shared" ca="1" si="763"/>
        <v>188888.88888888888</v>
      </c>
      <c r="K1502" s="121">
        <f t="shared" ca="1" si="763"/>
        <v>188888.88888888888</v>
      </c>
      <c r="L1502" s="121">
        <f t="shared" ca="1" si="763"/>
        <v>188888.88888888888</v>
      </c>
      <c r="M1502" s="121">
        <f t="shared" ca="1" si="763"/>
        <v>188888.88888888888</v>
      </c>
      <c r="N1502" s="121">
        <f t="shared" ca="1" si="763"/>
        <v>188888.88888888888</v>
      </c>
      <c r="O1502" s="121">
        <f t="shared" ca="1" si="763"/>
        <v>188888.88888888888</v>
      </c>
      <c r="P1502" s="121">
        <f t="shared" ca="1" si="764"/>
        <v>0</v>
      </c>
      <c r="Q1502" s="121">
        <f t="shared" ca="1" si="764"/>
        <v>0</v>
      </c>
      <c r="R1502" s="121">
        <f t="shared" ca="1" si="764"/>
        <v>0</v>
      </c>
      <c r="S1502" s="121">
        <f t="shared" ca="1" si="764"/>
        <v>0</v>
      </c>
      <c r="T1502" s="121">
        <f t="shared" ca="1" si="764"/>
        <v>0</v>
      </c>
      <c r="U1502" s="121">
        <f t="shared" ca="1" si="764"/>
        <v>0</v>
      </c>
      <c r="V1502" s="121">
        <f t="shared" ca="1" si="764"/>
        <v>0</v>
      </c>
      <c r="W1502" s="121">
        <f t="shared" ca="1" si="764"/>
        <v>0</v>
      </c>
      <c r="X1502" s="121">
        <f t="shared" ca="1" si="764"/>
        <v>0</v>
      </c>
      <c r="Y1502" s="121">
        <f t="shared" ca="1" si="764"/>
        <v>0</v>
      </c>
      <c r="Z1502" s="121">
        <f t="shared" ca="1" si="765"/>
        <v>0</v>
      </c>
      <c r="AA1502" s="121">
        <f t="shared" ca="1" si="765"/>
        <v>0</v>
      </c>
      <c r="AB1502" s="121">
        <f t="shared" ca="1" si="765"/>
        <v>0</v>
      </c>
      <c r="AC1502" s="121">
        <f t="shared" ca="1" si="765"/>
        <v>0</v>
      </c>
      <c r="AD1502" s="121">
        <f t="shared" ca="1" si="765"/>
        <v>0</v>
      </c>
      <c r="AE1502" s="121">
        <f t="shared" ca="1" si="765"/>
        <v>0</v>
      </c>
      <c r="AF1502" s="121">
        <f t="shared" ca="1" si="765"/>
        <v>0</v>
      </c>
      <c r="AG1502" s="121">
        <f t="shared" ca="1" si="765"/>
        <v>0</v>
      </c>
      <c r="AH1502" s="121">
        <f t="shared" ca="1" si="765"/>
        <v>0</v>
      </c>
      <c r="AI1502" s="121">
        <f t="shared" ca="1" si="765"/>
        <v>0</v>
      </c>
      <c r="AJ1502" s="121">
        <f t="shared" ca="1" si="766"/>
        <v>0</v>
      </c>
      <c r="AK1502" s="121">
        <f t="shared" ca="1" si="766"/>
        <v>0</v>
      </c>
      <c r="AL1502" s="121">
        <f t="shared" ca="1" si="766"/>
        <v>0</v>
      </c>
      <c r="AM1502" s="121">
        <f t="shared" ca="1" si="766"/>
        <v>0</v>
      </c>
      <c r="AN1502" s="121">
        <f t="shared" ca="1" si="766"/>
        <v>0</v>
      </c>
      <c r="AO1502" s="121">
        <f t="shared" ca="1" si="766"/>
        <v>0</v>
      </c>
      <c r="AP1502" s="121">
        <f t="shared" ca="1" si="766"/>
        <v>0</v>
      </c>
      <c r="AQ1502" s="121">
        <f t="shared" ca="1" si="766"/>
        <v>0</v>
      </c>
      <c r="AR1502" s="121">
        <f t="shared" ca="1" si="766"/>
        <v>0</v>
      </c>
      <c r="AS1502" s="121">
        <f t="shared" ca="1" si="766"/>
        <v>0</v>
      </c>
      <c r="AT1502" s="121">
        <f t="shared" ca="1" si="767"/>
        <v>0</v>
      </c>
      <c r="AU1502" s="121">
        <f t="shared" ca="1" si="767"/>
        <v>0</v>
      </c>
      <c r="AV1502" s="121">
        <f t="shared" ca="1" si="767"/>
        <v>0</v>
      </c>
      <c r="AW1502" s="121">
        <f t="shared" ca="1" si="767"/>
        <v>0</v>
      </c>
      <c r="AX1502" s="121">
        <f t="shared" ca="1" si="767"/>
        <v>0</v>
      </c>
      <c r="AY1502" s="121">
        <f t="shared" ca="1" si="767"/>
        <v>0</v>
      </c>
      <c r="AZ1502" s="121">
        <f t="shared" ca="1" si="767"/>
        <v>0</v>
      </c>
      <c r="BA1502" s="121">
        <f t="shared" ca="1" si="767"/>
        <v>0</v>
      </c>
      <c r="BB1502" s="121">
        <f t="shared" ca="1" si="767"/>
        <v>0</v>
      </c>
      <c r="BC1502" s="121">
        <f t="shared" ca="1" si="767"/>
        <v>0</v>
      </c>
      <c r="BD1502" s="121">
        <f t="shared" ca="1" si="768"/>
        <v>0</v>
      </c>
      <c r="BE1502" s="121">
        <f t="shared" ca="1" si="768"/>
        <v>0</v>
      </c>
      <c r="BF1502" s="121">
        <f t="shared" ca="1" si="768"/>
        <v>0</v>
      </c>
      <c r="BG1502" s="121">
        <f t="shared" ca="1" si="768"/>
        <v>0</v>
      </c>
      <c r="BH1502" s="121">
        <f t="shared" ca="1" si="768"/>
        <v>0</v>
      </c>
      <c r="BI1502" s="121">
        <f t="shared" ca="1" si="768"/>
        <v>0</v>
      </c>
      <c r="BJ1502" s="121">
        <f t="shared" ca="1" si="768"/>
        <v>0</v>
      </c>
      <c r="BK1502" s="121">
        <f t="shared" ca="1" si="768"/>
        <v>0</v>
      </c>
      <c r="BL1502" s="121">
        <f t="shared" ca="1" si="768"/>
        <v>0</v>
      </c>
      <c r="BM1502" s="121">
        <f t="shared" ca="1" si="768"/>
        <v>0</v>
      </c>
      <c r="BN1502" s="121">
        <f t="shared" ca="1" si="769"/>
        <v>0</v>
      </c>
      <c r="BO1502" s="121" t="str">
        <f t="shared" ca="1" si="769"/>
        <v/>
      </c>
      <c r="BP1502" s="121" t="str">
        <f t="shared" ca="1" si="769"/>
        <v/>
      </c>
      <c r="BQ1502" s="121" t="str">
        <f t="shared" ca="1" si="769"/>
        <v/>
      </c>
      <c r="BR1502" s="121" t="str">
        <f t="shared" ca="1" si="769"/>
        <v/>
      </c>
      <c r="BS1502" s="121" t="str">
        <f t="shared" ca="1" si="769"/>
        <v/>
      </c>
      <c r="BT1502" s="121" t="str">
        <f t="shared" ca="1" si="769"/>
        <v/>
      </c>
      <c r="BU1502" s="121" t="str">
        <f t="shared" ca="1" si="769"/>
        <v/>
      </c>
      <c r="BV1502" s="121" t="str">
        <f t="shared" ca="1" si="769"/>
        <v/>
      </c>
      <c r="BW1502" s="121" t="str">
        <f t="shared" ca="1" si="769"/>
        <v/>
      </c>
      <c r="BX1502" s="121" t="str">
        <f t="shared" ca="1" si="770"/>
        <v/>
      </c>
      <c r="BY1502" s="121" t="str">
        <f t="shared" ca="1" si="770"/>
        <v/>
      </c>
      <c r="BZ1502" s="121" t="str">
        <f t="shared" ca="1" si="770"/>
        <v/>
      </c>
      <c r="CA1502" s="121" t="str">
        <f t="shared" ca="1" si="770"/>
        <v/>
      </c>
      <c r="CB1502" s="121" t="str">
        <f t="shared" ca="1" si="770"/>
        <v/>
      </c>
      <c r="CC1502" s="121" t="str">
        <f t="shared" ca="1" si="770"/>
        <v/>
      </c>
      <c r="CD1502" s="121" t="str">
        <f t="shared" ca="1" si="770"/>
        <v/>
      </c>
      <c r="CE1502" s="121" t="str">
        <f t="shared" ca="1" si="770"/>
        <v/>
      </c>
      <c r="CF1502" s="121" t="str">
        <f t="shared" ca="1" si="770"/>
        <v/>
      </c>
      <c r="CG1502" s="121" t="str">
        <f t="shared" ca="1" si="770"/>
        <v/>
      </c>
      <c r="CH1502" s="121" t="str">
        <f t="shared" ca="1" si="770"/>
        <v/>
      </c>
      <c r="CI1502" s="121" t="str">
        <f t="shared" ca="1" si="770"/>
        <v/>
      </c>
      <c r="CJ1502" s="130">
        <f t="shared" ca="1" si="771"/>
        <v>1700000</v>
      </c>
      <c r="CK1502" s="50" t="s">
        <v>172</v>
      </c>
    </row>
    <row r="1503" spans="3:89" s="29" customFormat="1" ht="15" customHeight="1">
      <c r="C1503" s="120" t="str">
        <f t="shared" ca="1" si="762"/>
        <v>(+) Turnover/Settlement</v>
      </c>
      <c r="D1503" s="127">
        <f>ROW(A929)</f>
        <v>929</v>
      </c>
      <c r="E1503" s="75"/>
      <c r="F1503" s="121">
        <f t="shared" ca="1" si="763"/>
        <v>0</v>
      </c>
      <c r="G1503" s="121">
        <f t="shared" ca="1" si="763"/>
        <v>0</v>
      </c>
      <c r="H1503" s="121">
        <f t="shared" ca="1" si="763"/>
        <v>0</v>
      </c>
      <c r="I1503" s="121">
        <f t="shared" ca="1" si="763"/>
        <v>0</v>
      </c>
      <c r="J1503" s="121">
        <f t="shared" ca="1" si="763"/>
        <v>0</v>
      </c>
      <c r="K1503" s="121">
        <f t="shared" ca="1" si="763"/>
        <v>0</v>
      </c>
      <c r="L1503" s="121">
        <f t="shared" ca="1" si="763"/>
        <v>0</v>
      </c>
      <c r="M1503" s="121">
        <f t="shared" ca="1" si="763"/>
        <v>0</v>
      </c>
      <c r="N1503" s="121">
        <f t="shared" ca="1" si="763"/>
        <v>0</v>
      </c>
      <c r="O1503" s="121">
        <f t="shared" ca="1" si="763"/>
        <v>0</v>
      </c>
      <c r="P1503" s="121">
        <f t="shared" ca="1" si="764"/>
        <v>0</v>
      </c>
      <c r="Q1503" s="121">
        <f t="shared" ca="1" si="764"/>
        <v>0</v>
      </c>
      <c r="R1503" s="121">
        <f t="shared" ca="1" si="764"/>
        <v>0</v>
      </c>
      <c r="S1503" s="121">
        <f t="shared" ca="1" si="764"/>
        <v>0</v>
      </c>
      <c r="T1503" s="121">
        <f t="shared" ca="1" si="764"/>
        <v>0</v>
      </c>
      <c r="U1503" s="121">
        <f t="shared" ca="1" si="764"/>
        <v>0</v>
      </c>
      <c r="V1503" s="121">
        <f t="shared" ca="1" si="764"/>
        <v>0</v>
      </c>
      <c r="W1503" s="121">
        <f t="shared" ca="1" si="764"/>
        <v>0</v>
      </c>
      <c r="X1503" s="121">
        <f t="shared" ca="1" si="764"/>
        <v>0</v>
      </c>
      <c r="Y1503" s="121">
        <f t="shared" ca="1" si="764"/>
        <v>0</v>
      </c>
      <c r="Z1503" s="121">
        <f t="shared" ca="1" si="765"/>
        <v>0</v>
      </c>
      <c r="AA1503" s="121">
        <f t="shared" ca="1" si="765"/>
        <v>0</v>
      </c>
      <c r="AB1503" s="121">
        <f t="shared" ca="1" si="765"/>
        <v>0</v>
      </c>
      <c r="AC1503" s="121">
        <f t="shared" ca="1" si="765"/>
        <v>0</v>
      </c>
      <c r="AD1503" s="121">
        <f t="shared" ca="1" si="765"/>
        <v>250000</v>
      </c>
      <c r="AE1503" s="121">
        <f t="shared" ca="1" si="765"/>
        <v>0</v>
      </c>
      <c r="AF1503" s="121">
        <f t="shared" ca="1" si="765"/>
        <v>0</v>
      </c>
      <c r="AG1503" s="121">
        <f t="shared" ca="1" si="765"/>
        <v>0</v>
      </c>
      <c r="AH1503" s="121">
        <f t="shared" ca="1" si="765"/>
        <v>0</v>
      </c>
      <c r="AI1503" s="121">
        <f t="shared" ca="1" si="765"/>
        <v>0</v>
      </c>
      <c r="AJ1503" s="121">
        <f t="shared" ca="1" si="766"/>
        <v>0</v>
      </c>
      <c r="AK1503" s="121">
        <f t="shared" ca="1" si="766"/>
        <v>0</v>
      </c>
      <c r="AL1503" s="121">
        <f t="shared" ca="1" si="766"/>
        <v>0</v>
      </c>
      <c r="AM1503" s="121">
        <f t="shared" ca="1" si="766"/>
        <v>0</v>
      </c>
      <c r="AN1503" s="121">
        <f t="shared" ca="1" si="766"/>
        <v>0</v>
      </c>
      <c r="AO1503" s="121">
        <f t="shared" ca="1" si="766"/>
        <v>0</v>
      </c>
      <c r="AP1503" s="121">
        <f t="shared" ca="1" si="766"/>
        <v>0</v>
      </c>
      <c r="AQ1503" s="121">
        <f t="shared" ca="1" si="766"/>
        <v>0</v>
      </c>
      <c r="AR1503" s="121">
        <f t="shared" ca="1" si="766"/>
        <v>0</v>
      </c>
      <c r="AS1503" s="121">
        <f t="shared" ca="1" si="766"/>
        <v>0</v>
      </c>
      <c r="AT1503" s="121">
        <f t="shared" ca="1" si="767"/>
        <v>0</v>
      </c>
      <c r="AU1503" s="121">
        <f t="shared" ca="1" si="767"/>
        <v>0</v>
      </c>
      <c r="AV1503" s="121">
        <f t="shared" ca="1" si="767"/>
        <v>0</v>
      </c>
      <c r="AW1503" s="121">
        <f t="shared" ca="1" si="767"/>
        <v>0</v>
      </c>
      <c r="AX1503" s="121">
        <f t="shared" ca="1" si="767"/>
        <v>0</v>
      </c>
      <c r="AY1503" s="121">
        <f t="shared" ca="1" si="767"/>
        <v>0</v>
      </c>
      <c r="AZ1503" s="121">
        <f t="shared" ca="1" si="767"/>
        <v>0</v>
      </c>
      <c r="BA1503" s="121">
        <f t="shared" ca="1" si="767"/>
        <v>0</v>
      </c>
      <c r="BB1503" s="121">
        <f t="shared" ca="1" si="767"/>
        <v>0</v>
      </c>
      <c r="BC1503" s="121">
        <f t="shared" ca="1" si="767"/>
        <v>0</v>
      </c>
      <c r="BD1503" s="121">
        <f t="shared" ca="1" si="768"/>
        <v>0</v>
      </c>
      <c r="BE1503" s="121">
        <f t="shared" ca="1" si="768"/>
        <v>0</v>
      </c>
      <c r="BF1503" s="121">
        <f t="shared" ca="1" si="768"/>
        <v>0</v>
      </c>
      <c r="BG1503" s="121">
        <f t="shared" ca="1" si="768"/>
        <v>0</v>
      </c>
      <c r="BH1503" s="121">
        <f t="shared" ca="1" si="768"/>
        <v>0</v>
      </c>
      <c r="BI1503" s="121">
        <f t="shared" ca="1" si="768"/>
        <v>0</v>
      </c>
      <c r="BJ1503" s="121">
        <f t="shared" ca="1" si="768"/>
        <v>0</v>
      </c>
      <c r="BK1503" s="121">
        <f t="shared" ca="1" si="768"/>
        <v>0</v>
      </c>
      <c r="BL1503" s="121">
        <f t="shared" ca="1" si="768"/>
        <v>0</v>
      </c>
      <c r="BM1503" s="121">
        <f t="shared" ca="1" si="768"/>
        <v>0</v>
      </c>
      <c r="BN1503" s="121">
        <f t="shared" ca="1" si="769"/>
        <v>0</v>
      </c>
      <c r="BO1503" s="121" t="str">
        <f t="shared" ca="1" si="769"/>
        <v/>
      </c>
      <c r="BP1503" s="121" t="str">
        <f t="shared" ca="1" si="769"/>
        <v/>
      </c>
      <c r="BQ1503" s="121" t="str">
        <f t="shared" ca="1" si="769"/>
        <v/>
      </c>
      <c r="BR1503" s="121" t="str">
        <f t="shared" ca="1" si="769"/>
        <v/>
      </c>
      <c r="BS1503" s="121" t="str">
        <f t="shared" ca="1" si="769"/>
        <v/>
      </c>
      <c r="BT1503" s="121" t="str">
        <f t="shared" ca="1" si="769"/>
        <v/>
      </c>
      <c r="BU1503" s="121" t="str">
        <f t="shared" ca="1" si="769"/>
        <v/>
      </c>
      <c r="BV1503" s="121" t="str">
        <f t="shared" ca="1" si="769"/>
        <v/>
      </c>
      <c r="BW1503" s="121" t="str">
        <f t="shared" ca="1" si="769"/>
        <v/>
      </c>
      <c r="BX1503" s="121" t="str">
        <f t="shared" ca="1" si="770"/>
        <v/>
      </c>
      <c r="BY1503" s="121" t="str">
        <f t="shared" ca="1" si="770"/>
        <v/>
      </c>
      <c r="BZ1503" s="121" t="str">
        <f t="shared" ca="1" si="770"/>
        <v/>
      </c>
      <c r="CA1503" s="121" t="str">
        <f t="shared" ca="1" si="770"/>
        <v/>
      </c>
      <c r="CB1503" s="121" t="str">
        <f t="shared" ca="1" si="770"/>
        <v/>
      </c>
      <c r="CC1503" s="121" t="str">
        <f t="shared" ca="1" si="770"/>
        <v/>
      </c>
      <c r="CD1503" s="121" t="str">
        <f t="shared" ca="1" si="770"/>
        <v/>
      </c>
      <c r="CE1503" s="121" t="str">
        <f t="shared" ca="1" si="770"/>
        <v/>
      </c>
      <c r="CF1503" s="121" t="str">
        <f t="shared" ca="1" si="770"/>
        <v/>
      </c>
      <c r="CG1503" s="121" t="str">
        <f t="shared" ca="1" si="770"/>
        <v/>
      </c>
      <c r="CH1503" s="121" t="str">
        <f t="shared" ca="1" si="770"/>
        <v/>
      </c>
      <c r="CI1503" s="121" t="str">
        <f t="shared" ca="1" si="770"/>
        <v/>
      </c>
      <c r="CJ1503" s="130">
        <f t="shared" ca="1" si="771"/>
        <v>250000</v>
      </c>
      <c r="CK1503" s="50" t="s">
        <v>172</v>
      </c>
    </row>
    <row r="1504" spans="3:89" s="29" customFormat="1" ht="15" customHeight="1">
      <c r="C1504" s="120" t="str">
        <f t="shared" ca="1" si="762"/>
        <v>(+) Association and Other Fees</v>
      </c>
      <c r="D1504" s="127">
        <f>ROW(A949)</f>
        <v>949</v>
      </c>
      <c r="E1504" s="75"/>
      <c r="F1504" s="121">
        <f t="shared" ca="1" si="763"/>
        <v>0</v>
      </c>
      <c r="G1504" s="121">
        <f t="shared" ca="1" si="763"/>
        <v>0</v>
      </c>
      <c r="H1504" s="121">
        <f t="shared" ca="1" si="763"/>
        <v>0</v>
      </c>
      <c r="I1504" s="121">
        <f t="shared" ca="1" si="763"/>
        <v>0</v>
      </c>
      <c r="J1504" s="121">
        <f t="shared" ca="1" si="763"/>
        <v>0</v>
      </c>
      <c r="K1504" s="121">
        <f t="shared" ca="1" si="763"/>
        <v>0</v>
      </c>
      <c r="L1504" s="121">
        <f t="shared" ca="1" si="763"/>
        <v>0</v>
      </c>
      <c r="M1504" s="121">
        <f t="shared" ca="1" si="763"/>
        <v>0</v>
      </c>
      <c r="N1504" s="121">
        <f t="shared" ca="1" si="763"/>
        <v>0</v>
      </c>
      <c r="O1504" s="121">
        <f t="shared" ca="1" si="763"/>
        <v>0</v>
      </c>
      <c r="P1504" s="121">
        <f t="shared" ca="1" si="764"/>
        <v>0</v>
      </c>
      <c r="Q1504" s="121">
        <f t="shared" ca="1" si="764"/>
        <v>0</v>
      </c>
      <c r="R1504" s="121">
        <f t="shared" ca="1" si="764"/>
        <v>0</v>
      </c>
      <c r="S1504" s="121">
        <f t="shared" ca="1" si="764"/>
        <v>0</v>
      </c>
      <c r="T1504" s="121">
        <f t="shared" ca="1" si="764"/>
        <v>0</v>
      </c>
      <c r="U1504" s="121">
        <f t="shared" ca="1" si="764"/>
        <v>0</v>
      </c>
      <c r="V1504" s="121">
        <f t="shared" ca="1" si="764"/>
        <v>0</v>
      </c>
      <c r="W1504" s="121">
        <f t="shared" ca="1" si="764"/>
        <v>0</v>
      </c>
      <c r="X1504" s="121">
        <f t="shared" ca="1" si="764"/>
        <v>360000</v>
      </c>
      <c r="Y1504" s="121">
        <f t="shared" ca="1" si="764"/>
        <v>0</v>
      </c>
      <c r="Z1504" s="121">
        <f t="shared" ca="1" si="765"/>
        <v>0</v>
      </c>
      <c r="AA1504" s="121">
        <f t="shared" ca="1" si="765"/>
        <v>0</v>
      </c>
      <c r="AB1504" s="121">
        <f t="shared" ca="1" si="765"/>
        <v>0</v>
      </c>
      <c r="AC1504" s="121">
        <f t="shared" ca="1" si="765"/>
        <v>0</v>
      </c>
      <c r="AD1504" s="121">
        <f t="shared" ca="1" si="765"/>
        <v>0</v>
      </c>
      <c r="AE1504" s="121">
        <f t="shared" ca="1" si="765"/>
        <v>0</v>
      </c>
      <c r="AF1504" s="121">
        <f t="shared" ca="1" si="765"/>
        <v>0</v>
      </c>
      <c r="AG1504" s="121">
        <f t="shared" ca="1" si="765"/>
        <v>0</v>
      </c>
      <c r="AH1504" s="121">
        <f t="shared" ca="1" si="765"/>
        <v>0</v>
      </c>
      <c r="AI1504" s="121">
        <f t="shared" ca="1" si="765"/>
        <v>0</v>
      </c>
      <c r="AJ1504" s="121">
        <f t="shared" ca="1" si="766"/>
        <v>0</v>
      </c>
      <c r="AK1504" s="121">
        <f t="shared" ca="1" si="766"/>
        <v>0</v>
      </c>
      <c r="AL1504" s="121">
        <f t="shared" ca="1" si="766"/>
        <v>0</v>
      </c>
      <c r="AM1504" s="121">
        <f t="shared" ca="1" si="766"/>
        <v>0</v>
      </c>
      <c r="AN1504" s="121">
        <f t="shared" ca="1" si="766"/>
        <v>0</v>
      </c>
      <c r="AO1504" s="121">
        <f t="shared" ca="1" si="766"/>
        <v>0</v>
      </c>
      <c r="AP1504" s="121">
        <f t="shared" ca="1" si="766"/>
        <v>0</v>
      </c>
      <c r="AQ1504" s="121">
        <f t="shared" ca="1" si="766"/>
        <v>0</v>
      </c>
      <c r="AR1504" s="121">
        <f t="shared" ca="1" si="766"/>
        <v>0</v>
      </c>
      <c r="AS1504" s="121">
        <f t="shared" ca="1" si="766"/>
        <v>0</v>
      </c>
      <c r="AT1504" s="121">
        <f t="shared" ca="1" si="767"/>
        <v>0</v>
      </c>
      <c r="AU1504" s="121">
        <f t="shared" ca="1" si="767"/>
        <v>0</v>
      </c>
      <c r="AV1504" s="121">
        <f t="shared" ca="1" si="767"/>
        <v>0</v>
      </c>
      <c r="AW1504" s="121">
        <f t="shared" ca="1" si="767"/>
        <v>0</v>
      </c>
      <c r="AX1504" s="121">
        <f t="shared" ca="1" si="767"/>
        <v>0</v>
      </c>
      <c r="AY1504" s="121">
        <f t="shared" ca="1" si="767"/>
        <v>0</v>
      </c>
      <c r="AZ1504" s="121">
        <f t="shared" ca="1" si="767"/>
        <v>0</v>
      </c>
      <c r="BA1504" s="121">
        <f t="shared" ca="1" si="767"/>
        <v>0</v>
      </c>
      <c r="BB1504" s="121">
        <f t="shared" ca="1" si="767"/>
        <v>0</v>
      </c>
      <c r="BC1504" s="121">
        <f t="shared" ca="1" si="767"/>
        <v>0</v>
      </c>
      <c r="BD1504" s="121">
        <f t="shared" ca="1" si="768"/>
        <v>0</v>
      </c>
      <c r="BE1504" s="121">
        <f t="shared" ca="1" si="768"/>
        <v>0</v>
      </c>
      <c r="BF1504" s="121">
        <f t="shared" ca="1" si="768"/>
        <v>0</v>
      </c>
      <c r="BG1504" s="121">
        <f t="shared" ca="1" si="768"/>
        <v>0</v>
      </c>
      <c r="BH1504" s="121">
        <f t="shared" ca="1" si="768"/>
        <v>0</v>
      </c>
      <c r="BI1504" s="121">
        <f t="shared" ca="1" si="768"/>
        <v>0</v>
      </c>
      <c r="BJ1504" s="121">
        <f t="shared" ca="1" si="768"/>
        <v>0</v>
      </c>
      <c r="BK1504" s="121">
        <f t="shared" ca="1" si="768"/>
        <v>0</v>
      </c>
      <c r="BL1504" s="121">
        <f t="shared" ca="1" si="768"/>
        <v>0</v>
      </c>
      <c r="BM1504" s="121">
        <f t="shared" ca="1" si="768"/>
        <v>0</v>
      </c>
      <c r="BN1504" s="121">
        <f t="shared" ca="1" si="769"/>
        <v>0</v>
      </c>
      <c r="BO1504" s="121" t="str">
        <f t="shared" ca="1" si="769"/>
        <v/>
      </c>
      <c r="BP1504" s="121" t="str">
        <f t="shared" ca="1" si="769"/>
        <v/>
      </c>
      <c r="BQ1504" s="121" t="str">
        <f t="shared" ca="1" si="769"/>
        <v/>
      </c>
      <c r="BR1504" s="121" t="str">
        <f t="shared" ca="1" si="769"/>
        <v/>
      </c>
      <c r="BS1504" s="121" t="str">
        <f t="shared" ca="1" si="769"/>
        <v/>
      </c>
      <c r="BT1504" s="121" t="str">
        <f t="shared" ca="1" si="769"/>
        <v/>
      </c>
      <c r="BU1504" s="121" t="str">
        <f t="shared" ca="1" si="769"/>
        <v/>
      </c>
      <c r="BV1504" s="121" t="str">
        <f t="shared" ca="1" si="769"/>
        <v/>
      </c>
      <c r="BW1504" s="121" t="str">
        <f t="shared" ca="1" si="769"/>
        <v/>
      </c>
      <c r="BX1504" s="121" t="str">
        <f t="shared" ca="1" si="770"/>
        <v/>
      </c>
      <c r="BY1504" s="121" t="str">
        <f t="shared" ca="1" si="770"/>
        <v/>
      </c>
      <c r="BZ1504" s="121" t="str">
        <f t="shared" ca="1" si="770"/>
        <v/>
      </c>
      <c r="CA1504" s="121" t="str">
        <f t="shared" ca="1" si="770"/>
        <v/>
      </c>
      <c r="CB1504" s="121" t="str">
        <f t="shared" ca="1" si="770"/>
        <v/>
      </c>
      <c r="CC1504" s="121" t="str">
        <f t="shared" ca="1" si="770"/>
        <v/>
      </c>
      <c r="CD1504" s="121" t="str">
        <f t="shared" ca="1" si="770"/>
        <v/>
      </c>
      <c r="CE1504" s="121" t="str">
        <f t="shared" ca="1" si="770"/>
        <v/>
      </c>
      <c r="CF1504" s="121" t="str">
        <f t="shared" ca="1" si="770"/>
        <v/>
      </c>
      <c r="CG1504" s="121" t="str">
        <f t="shared" ca="1" si="770"/>
        <v/>
      </c>
      <c r="CH1504" s="121" t="str">
        <f t="shared" ca="1" si="770"/>
        <v/>
      </c>
      <c r="CI1504" s="121" t="str">
        <f t="shared" ca="1" si="770"/>
        <v/>
      </c>
      <c r="CJ1504" s="130">
        <f t="shared" ca="1" si="771"/>
        <v>360000</v>
      </c>
      <c r="CK1504" s="50" t="s">
        <v>172</v>
      </c>
    </row>
    <row r="1505" spans="3:89" s="29" customFormat="1" ht="15" customHeight="1">
      <c r="C1505" s="120" t="str">
        <f t="shared" ca="1" si="762"/>
        <v>(+) G&amp;A</v>
      </c>
      <c r="D1505" s="127">
        <f>ROW(A969)</f>
        <v>969</v>
      </c>
      <c r="E1505" s="75"/>
      <c r="F1505" s="121">
        <f t="shared" ca="1" si="763"/>
        <v>250000</v>
      </c>
      <c r="G1505" s="121">
        <f t="shared" ca="1" si="763"/>
        <v>47916.666666666664</v>
      </c>
      <c r="H1505" s="121">
        <f t="shared" ca="1" si="763"/>
        <v>47916.666666666664</v>
      </c>
      <c r="I1505" s="121">
        <f t="shared" ca="1" si="763"/>
        <v>47916.666666666664</v>
      </c>
      <c r="J1505" s="121">
        <f t="shared" ca="1" si="763"/>
        <v>47916.666666666664</v>
      </c>
      <c r="K1505" s="121">
        <f t="shared" ca="1" si="763"/>
        <v>47916.666666666664</v>
      </c>
      <c r="L1505" s="121">
        <f t="shared" ca="1" si="763"/>
        <v>47916.666666666664</v>
      </c>
      <c r="M1505" s="121">
        <f t="shared" ca="1" si="763"/>
        <v>47916.666666666664</v>
      </c>
      <c r="N1505" s="121">
        <f t="shared" ca="1" si="763"/>
        <v>47916.666666666664</v>
      </c>
      <c r="O1505" s="121">
        <f t="shared" ca="1" si="763"/>
        <v>47916.666666666664</v>
      </c>
      <c r="P1505" s="121">
        <f t="shared" ca="1" si="764"/>
        <v>47916.666666666664</v>
      </c>
      <c r="Q1505" s="121">
        <f t="shared" ca="1" si="764"/>
        <v>47916.666666666664</v>
      </c>
      <c r="R1505" s="121">
        <f t="shared" ca="1" si="764"/>
        <v>47916.666666666664</v>
      </c>
      <c r="S1505" s="121">
        <f t="shared" ca="1" si="764"/>
        <v>47916.666666666664</v>
      </c>
      <c r="T1505" s="121">
        <f t="shared" ca="1" si="764"/>
        <v>47916.666666666664</v>
      </c>
      <c r="U1505" s="121">
        <f t="shared" ca="1" si="764"/>
        <v>47916.666666666664</v>
      </c>
      <c r="V1505" s="121">
        <f t="shared" ca="1" si="764"/>
        <v>47916.666666666664</v>
      </c>
      <c r="W1505" s="121">
        <f t="shared" ca="1" si="764"/>
        <v>47916.666666666664</v>
      </c>
      <c r="X1505" s="121">
        <f t="shared" ca="1" si="764"/>
        <v>47916.666666666664</v>
      </c>
      <c r="Y1505" s="121">
        <f t="shared" ca="1" si="764"/>
        <v>47916.666666666664</v>
      </c>
      <c r="Z1505" s="121">
        <f t="shared" ca="1" si="765"/>
        <v>47916.666666666664</v>
      </c>
      <c r="AA1505" s="121">
        <f t="shared" ca="1" si="765"/>
        <v>47916.666666666664</v>
      </c>
      <c r="AB1505" s="121">
        <f t="shared" ca="1" si="765"/>
        <v>47916.666666666664</v>
      </c>
      <c r="AC1505" s="121">
        <f t="shared" ca="1" si="765"/>
        <v>47916.666666666664</v>
      </c>
      <c r="AD1505" s="121">
        <f t="shared" ca="1" si="765"/>
        <v>47916.666666666664</v>
      </c>
      <c r="AE1505" s="121">
        <f t="shared" ca="1" si="765"/>
        <v>0</v>
      </c>
      <c r="AF1505" s="121">
        <f t="shared" ca="1" si="765"/>
        <v>0</v>
      </c>
      <c r="AG1505" s="121">
        <f t="shared" ca="1" si="765"/>
        <v>0</v>
      </c>
      <c r="AH1505" s="121">
        <f t="shared" ca="1" si="765"/>
        <v>0</v>
      </c>
      <c r="AI1505" s="121">
        <f t="shared" ca="1" si="765"/>
        <v>0</v>
      </c>
      <c r="AJ1505" s="121">
        <f t="shared" ca="1" si="766"/>
        <v>0</v>
      </c>
      <c r="AK1505" s="121">
        <f t="shared" ca="1" si="766"/>
        <v>0</v>
      </c>
      <c r="AL1505" s="121">
        <f t="shared" ca="1" si="766"/>
        <v>0</v>
      </c>
      <c r="AM1505" s="121">
        <f t="shared" ca="1" si="766"/>
        <v>0</v>
      </c>
      <c r="AN1505" s="121">
        <f t="shared" ca="1" si="766"/>
        <v>0</v>
      </c>
      <c r="AO1505" s="121">
        <f t="shared" ca="1" si="766"/>
        <v>0</v>
      </c>
      <c r="AP1505" s="121">
        <f t="shared" ca="1" si="766"/>
        <v>0</v>
      </c>
      <c r="AQ1505" s="121">
        <f t="shared" ca="1" si="766"/>
        <v>0</v>
      </c>
      <c r="AR1505" s="121">
        <f t="shared" ca="1" si="766"/>
        <v>0</v>
      </c>
      <c r="AS1505" s="121">
        <f t="shared" ca="1" si="766"/>
        <v>0</v>
      </c>
      <c r="AT1505" s="121">
        <f t="shared" ca="1" si="767"/>
        <v>0</v>
      </c>
      <c r="AU1505" s="121">
        <f t="shared" ca="1" si="767"/>
        <v>0</v>
      </c>
      <c r="AV1505" s="121">
        <f t="shared" ca="1" si="767"/>
        <v>0</v>
      </c>
      <c r="AW1505" s="121">
        <f t="shared" ca="1" si="767"/>
        <v>0</v>
      </c>
      <c r="AX1505" s="121">
        <f t="shared" ca="1" si="767"/>
        <v>0</v>
      </c>
      <c r="AY1505" s="121">
        <f t="shared" ca="1" si="767"/>
        <v>0</v>
      </c>
      <c r="AZ1505" s="121">
        <f t="shared" ca="1" si="767"/>
        <v>0</v>
      </c>
      <c r="BA1505" s="121">
        <f t="shared" ca="1" si="767"/>
        <v>0</v>
      </c>
      <c r="BB1505" s="121">
        <f t="shared" ca="1" si="767"/>
        <v>0</v>
      </c>
      <c r="BC1505" s="121">
        <f t="shared" ca="1" si="767"/>
        <v>0</v>
      </c>
      <c r="BD1505" s="121">
        <f t="shared" ca="1" si="768"/>
        <v>0</v>
      </c>
      <c r="BE1505" s="121">
        <f t="shared" ca="1" si="768"/>
        <v>0</v>
      </c>
      <c r="BF1505" s="121">
        <f t="shared" ca="1" si="768"/>
        <v>0</v>
      </c>
      <c r="BG1505" s="121">
        <f t="shared" ca="1" si="768"/>
        <v>0</v>
      </c>
      <c r="BH1505" s="121">
        <f t="shared" ca="1" si="768"/>
        <v>0</v>
      </c>
      <c r="BI1505" s="121">
        <f t="shared" ca="1" si="768"/>
        <v>0</v>
      </c>
      <c r="BJ1505" s="121">
        <f t="shared" ca="1" si="768"/>
        <v>0</v>
      </c>
      <c r="BK1505" s="121">
        <f t="shared" ca="1" si="768"/>
        <v>0</v>
      </c>
      <c r="BL1505" s="121">
        <f t="shared" ca="1" si="768"/>
        <v>0</v>
      </c>
      <c r="BM1505" s="121">
        <f t="shared" ca="1" si="768"/>
        <v>0</v>
      </c>
      <c r="BN1505" s="121">
        <f t="shared" ca="1" si="769"/>
        <v>0</v>
      </c>
      <c r="BO1505" s="121" t="str">
        <f t="shared" ca="1" si="769"/>
        <v/>
      </c>
      <c r="BP1505" s="121" t="str">
        <f t="shared" ca="1" si="769"/>
        <v/>
      </c>
      <c r="BQ1505" s="121" t="str">
        <f t="shared" ca="1" si="769"/>
        <v/>
      </c>
      <c r="BR1505" s="121" t="str">
        <f t="shared" ca="1" si="769"/>
        <v/>
      </c>
      <c r="BS1505" s="121" t="str">
        <f t="shared" ca="1" si="769"/>
        <v/>
      </c>
      <c r="BT1505" s="121" t="str">
        <f t="shared" ca="1" si="769"/>
        <v/>
      </c>
      <c r="BU1505" s="121" t="str">
        <f t="shared" ca="1" si="769"/>
        <v/>
      </c>
      <c r="BV1505" s="121" t="str">
        <f t="shared" ca="1" si="769"/>
        <v/>
      </c>
      <c r="BW1505" s="121" t="str">
        <f t="shared" ca="1" si="769"/>
        <v/>
      </c>
      <c r="BX1505" s="121" t="str">
        <f t="shared" ca="1" si="770"/>
        <v/>
      </c>
      <c r="BY1505" s="121" t="str">
        <f t="shared" ca="1" si="770"/>
        <v/>
      </c>
      <c r="BZ1505" s="121" t="str">
        <f t="shared" ca="1" si="770"/>
        <v/>
      </c>
      <c r="CA1505" s="121" t="str">
        <f t="shared" ca="1" si="770"/>
        <v/>
      </c>
      <c r="CB1505" s="121" t="str">
        <f t="shared" ca="1" si="770"/>
        <v/>
      </c>
      <c r="CC1505" s="121" t="str">
        <f t="shared" ca="1" si="770"/>
        <v/>
      </c>
      <c r="CD1505" s="121" t="str">
        <f t="shared" ca="1" si="770"/>
        <v/>
      </c>
      <c r="CE1505" s="121" t="str">
        <f t="shared" ca="1" si="770"/>
        <v/>
      </c>
      <c r="CF1505" s="121" t="str">
        <f t="shared" ca="1" si="770"/>
        <v/>
      </c>
      <c r="CG1505" s="121" t="str">
        <f t="shared" ca="1" si="770"/>
        <v/>
      </c>
      <c r="CH1505" s="121" t="str">
        <f t="shared" ca="1" si="770"/>
        <v/>
      </c>
      <c r="CI1505" s="121" t="str">
        <f t="shared" ca="1" si="770"/>
        <v/>
      </c>
      <c r="CJ1505" s="130">
        <f t="shared" ca="1" si="771"/>
        <v>1400000.0000000002</v>
      </c>
      <c r="CK1505" s="50" t="s">
        <v>172</v>
      </c>
    </row>
    <row r="1506" spans="3:89" s="29" customFormat="1" ht="15" customHeight="1">
      <c r="C1506" s="120" t="str">
        <f t="shared" ca="1" si="762"/>
        <v>(+) Hotel Pre-Opening</v>
      </c>
      <c r="D1506" s="127">
        <f>ROW(A989)</f>
        <v>989</v>
      </c>
      <c r="E1506" s="75"/>
      <c r="F1506" s="121">
        <f t="shared" ref="F1506:O1515" ca="1" si="772">IF(F$17="","",OFFSET($A$1,$D1506-1,$E$1464+F$1466))</f>
        <v>0</v>
      </c>
      <c r="G1506" s="121">
        <f t="shared" ca="1" si="772"/>
        <v>0</v>
      </c>
      <c r="H1506" s="121">
        <f t="shared" ca="1" si="772"/>
        <v>0</v>
      </c>
      <c r="I1506" s="121">
        <f t="shared" ca="1" si="772"/>
        <v>0</v>
      </c>
      <c r="J1506" s="121">
        <f t="shared" ca="1" si="772"/>
        <v>0</v>
      </c>
      <c r="K1506" s="121">
        <f t="shared" ca="1" si="772"/>
        <v>0</v>
      </c>
      <c r="L1506" s="121">
        <f t="shared" ca="1" si="772"/>
        <v>0</v>
      </c>
      <c r="M1506" s="121">
        <f t="shared" ca="1" si="772"/>
        <v>0</v>
      </c>
      <c r="N1506" s="121">
        <f t="shared" ca="1" si="772"/>
        <v>0</v>
      </c>
      <c r="O1506" s="121">
        <f t="shared" ca="1" si="772"/>
        <v>0</v>
      </c>
      <c r="P1506" s="121">
        <f t="shared" ref="P1506:Y1515" ca="1" si="773">IF(P$17="","",OFFSET($A$1,$D1506-1,$E$1464+P$1466))</f>
        <v>0</v>
      </c>
      <c r="Q1506" s="121">
        <f t="shared" ca="1" si="773"/>
        <v>0</v>
      </c>
      <c r="R1506" s="121">
        <f t="shared" ca="1" si="773"/>
        <v>0</v>
      </c>
      <c r="S1506" s="121">
        <f t="shared" ca="1" si="773"/>
        <v>0</v>
      </c>
      <c r="T1506" s="121">
        <f t="shared" ca="1" si="773"/>
        <v>0</v>
      </c>
      <c r="U1506" s="121">
        <f t="shared" ca="1" si="773"/>
        <v>0</v>
      </c>
      <c r="V1506" s="121">
        <f t="shared" ca="1" si="773"/>
        <v>0</v>
      </c>
      <c r="W1506" s="121">
        <f t="shared" ca="1" si="773"/>
        <v>0</v>
      </c>
      <c r="X1506" s="121">
        <f t="shared" ca="1" si="773"/>
        <v>0</v>
      </c>
      <c r="Y1506" s="121">
        <f t="shared" ca="1" si="773"/>
        <v>0</v>
      </c>
      <c r="Z1506" s="121">
        <f t="shared" ref="Z1506:AI1515" ca="1" si="774">IF(Z$17="","",OFFSET($A$1,$D1506-1,$E$1464+Z$1466))</f>
        <v>0</v>
      </c>
      <c r="AA1506" s="121">
        <f t="shared" ca="1" si="774"/>
        <v>0</v>
      </c>
      <c r="AB1506" s="121">
        <f t="shared" ca="1" si="774"/>
        <v>0</v>
      </c>
      <c r="AC1506" s="121">
        <f t="shared" ca="1" si="774"/>
        <v>0</v>
      </c>
      <c r="AD1506" s="121">
        <f t="shared" ca="1" si="774"/>
        <v>0</v>
      </c>
      <c r="AE1506" s="121">
        <f t="shared" ca="1" si="774"/>
        <v>0</v>
      </c>
      <c r="AF1506" s="121">
        <f t="shared" ca="1" si="774"/>
        <v>0</v>
      </c>
      <c r="AG1506" s="121">
        <f t="shared" ca="1" si="774"/>
        <v>0</v>
      </c>
      <c r="AH1506" s="121">
        <f t="shared" ca="1" si="774"/>
        <v>0</v>
      </c>
      <c r="AI1506" s="121">
        <f t="shared" ca="1" si="774"/>
        <v>0</v>
      </c>
      <c r="AJ1506" s="121">
        <f t="shared" ref="AJ1506:AS1515" ca="1" si="775">IF(AJ$17="","",OFFSET($A$1,$D1506-1,$E$1464+AJ$1466))</f>
        <v>0</v>
      </c>
      <c r="AK1506" s="121">
        <f t="shared" ca="1" si="775"/>
        <v>0</v>
      </c>
      <c r="AL1506" s="121">
        <f t="shared" ca="1" si="775"/>
        <v>0</v>
      </c>
      <c r="AM1506" s="121">
        <f t="shared" ca="1" si="775"/>
        <v>0</v>
      </c>
      <c r="AN1506" s="121">
        <f t="shared" ca="1" si="775"/>
        <v>0</v>
      </c>
      <c r="AO1506" s="121">
        <f t="shared" ca="1" si="775"/>
        <v>0</v>
      </c>
      <c r="AP1506" s="121">
        <f t="shared" ca="1" si="775"/>
        <v>0</v>
      </c>
      <c r="AQ1506" s="121">
        <f t="shared" ca="1" si="775"/>
        <v>0</v>
      </c>
      <c r="AR1506" s="121">
        <f t="shared" ca="1" si="775"/>
        <v>0</v>
      </c>
      <c r="AS1506" s="121">
        <f t="shared" ca="1" si="775"/>
        <v>0</v>
      </c>
      <c r="AT1506" s="121">
        <f t="shared" ref="AT1506:BC1515" ca="1" si="776">IF(AT$17="","",OFFSET($A$1,$D1506-1,$E$1464+AT$1466))</f>
        <v>0</v>
      </c>
      <c r="AU1506" s="121">
        <f t="shared" ca="1" si="776"/>
        <v>0</v>
      </c>
      <c r="AV1506" s="121">
        <f t="shared" ca="1" si="776"/>
        <v>0</v>
      </c>
      <c r="AW1506" s="121">
        <f t="shared" ca="1" si="776"/>
        <v>0</v>
      </c>
      <c r="AX1506" s="121">
        <f t="shared" ca="1" si="776"/>
        <v>0</v>
      </c>
      <c r="AY1506" s="121">
        <f t="shared" ca="1" si="776"/>
        <v>0</v>
      </c>
      <c r="AZ1506" s="121">
        <f t="shared" ca="1" si="776"/>
        <v>0</v>
      </c>
      <c r="BA1506" s="121">
        <f t="shared" ca="1" si="776"/>
        <v>0</v>
      </c>
      <c r="BB1506" s="121">
        <f t="shared" ca="1" si="776"/>
        <v>0</v>
      </c>
      <c r="BC1506" s="121">
        <f t="shared" ca="1" si="776"/>
        <v>0</v>
      </c>
      <c r="BD1506" s="121">
        <f t="shared" ref="BD1506:BM1515" ca="1" si="777">IF(BD$17="","",OFFSET($A$1,$D1506-1,$E$1464+BD$1466))</f>
        <v>0</v>
      </c>
      <c r="BE1506" s="121">
        <f t="shared" ca="1" si="777"/>
        <v>0</v>
      </c>
      <c r="BF1506" s="121">
        <f t="shared" ca="1" si="777"/>
        <v>0</v>
      </c>
      <c r="BG1506" s="121">
        <f t="shared" ca="1" si="777"/>
        <v>0</v>
      </c>
      <c r="BH1506" s="121">
        <f t="shared" ca="1" si="777"/>
        <v>0</v>
      </c>
      <c r="BI1506" s="121">
        <f t="shared" ca="1" si="777"/>
        <v>0</v>
      </c>
      <c r="BJ1506" s="121">
        <f t="shared" ca="1" si="777"/>
        <v>0</v>
      </c>
      <c r="BK1506" s="121">
        <f t="shared" ca="1" si="777"/>
        <v>0</v>
      </c>
      <c r="BL1506" s="121">
        <f t="shared" ca="1" si="777"/>
        <v>0</v>
      </c>
      <c r="BM1506" s="121">
        <f t="shared" ca="1" si="777"/>
        <v>0</v>
      </c>
      <c r="BN1506" s="121">
        <f t="shared" ref="BN1506:BW1515" ca="1" si="778">IF(BN$17="","",OFFSET($A$1,$D1506-1,$E$1464+BN$1466))</f>
        <v>0</v>
      </c>
      <c r="BO1506" s="121" t="str">
        <f t="shared" ca="1" si="778"/>
        <v/>
      </c>
      <c r="BP1506" s="121" t="str">
        <f t="shared" ca="1" si="778"/>
        <v/>
      </c>
      <c r="BQ1506" s="121" t="str">
        <f t="shared" ca="1" si="778"/>
        <v/>
      </c>
      <c r="BR1506" s="121" t="str">
        <f t="shared" ca="1" si="778"/>
        <v/>
      </c>
      <c r="BS1506" s="121" t="str">
        <f t="shared" ca="1" si="778"/>
        <v/>
      </c>
      <c r="BT1506" s="121" t="str">
        <f t="shared" ca="1" si="778"/>
        <v/>
      </c>
      <c r="BU1506" s="121" t="str">
        <f t="shared" ca="1" si="778"/>
        <v/>
      </c>
      <c r="BV1506" s="121" t="str">
        <f t="shared" ca="1" si="778"/>
        <v/>
      </c>
      <c r="BW1506" s="121" t="str">
        <f t="shared" ca="1" si="778"/>
        <v/>
      </c>
      <c r="BX1506" s="121" t="str">
        <f t="shared" ref="BX1506:CI1515" ca="1" si="779">IF(BX$17="","",OFFSET($A$1,$D1506-1,$E$1464+BX$1466))</f>
        <v/>
      </c>
      <c r="BY1506" s="121" t="str">
        <f t="shared" ca="1" si="779"/>
        <v/>
      </c>
      <c r="BZ1506" s="121" t="str">
        <f t="shared" ca="1" si="779"/>
        <v/>
      </c>
      <c r="CA1506" s="121" t="str">
        <f t="shared" ca="1" si="779"/>
        <v/>
      </c>
      <c r="CB1506" s="121" t="str">
        <f t="shared" ca="1" si="779"/>
        <v/>
      </c>
      <c r="CC1506" s="121" t="str">
        <f t="shared" ca="1" si="779"/>
        <v/>
      </c>
      <c r="CD1506" s="121" t="str">
        <f t="shared" ca="1" si="779"/>
        <v/>
      </c>
      <c r="CE1506" s="121" t="str">
        <f t="shared" ca="1" si="779"/>
        <v/>
      </c>
      <c r="CF1506" s="121" t="str">
        <f t="shared" ca="1" si="779"/>
        <v/>
      </c>
      <c r="CG1506" s="121" t="str">
        <f t="shared" ca="1" si="779"/>
        <v/>
      </c>
      <c r="CH1506" s="121" t="str">
        <f t="shared" ca="1" si="779"/>
        <v/>
      </c>
      <c r="CI1506" s="121" t="str">
        <f t="shared" ca="1" si="779"/>
        <v/>
      </c>
      <c r="CJ1506" s="130">
        <f t="shared" ca="1" si="771"/>
        <v>0</v>
      </c>
      <c r="CK1506" s="50" t="s">
        <v>172</v>
      </c>
    </row>
    <row r="1507" spans="3:89" s="29" customFormat="1" ht="15" customHeight="1">
      <c r="C1507" s="120" t="str">
        <f t="shared" ca="1" si="762"/>
        <v>(+) Soft Cost Contingency</v>
      </c>
      <c r="D1507" s="127">
        <f>ROW(A1089)</f>
        <v>1089</v>
      </c>
      <c r="E1507" s="75"/>
      <c r="F1507" s="121">
        <f t="shared" ca="1" si="772"/>
        <v>180000</v>
      </c>
      <c r="G1507" s="121">
        <f t="shared" ca="1" si="772"/>
        <v>4444.4444444444443</v>
      </c>
      <c r="H1507" s="121">
        <f t="shared" ca="1" si="772"/>
        <v>4444.4444444444443</v>
      </c>
      <c r="I1507" s="121">
        <f t="shared" ca="1" si="772"/>
        <v>4444.4444444444443</v>
      </c>
      <c r="J1507" s="121">
        <f t="shared" ca="1" si="772"/>
        <v>4444.4444444444443</v>
      </c>
      <c r="K1507" s="121">
        <f t="shared" ca="1" si="772"/>
        <v>4444.4444444444443</v>
      </c>
      <c r="L1507" s="121">
        <f t="shared" ca="1" si="772"/>
        <v>4444.4444444444443</v>
      </c>
      <c r="M1507" s="121">
        <f t="shared" ca="1" si="772"/>
        <v>4444.4444444444443</v>
      </c>
      <c r="N1507" s="121">
        <f t="shared" ca="1" si="772"/>
        <v>4444.4444444444443</v>
      </c>
      <c r="O1507" s="121">
        <f t="shared" ca="1" si="772"/>
        <v>4444.4444444444443</v>
      </c>
      <c r="P1507" s="121">
        <f t="shared" ca="1" si="773"/>
        <v>4444.4444444444443</v>
      </c>
      <c r="Q1507" s="121">
        <f t="shared" ca="1" si="773"/>
        <v>4444.4444444444443</v>
      </c>
      <c r="R1507" s="121">
        <f t="shared" ca="1" si="773"/>
        <v>4444.4444444444443</v>
      </c>
      <c r="S1507" s="121">
        <f t="shared" ca="1" si="773"/>
        <v>4444.4444444444443</v>
      </c>
      <c r="T1507" s="121">
        <f t="shared" ca="1" si="773"/>
        <v>4444.4444444444443</v>
      </c>
      <c r="U1507" s="121">
        <f t="shared" ca="1" si="773"/>
        <v>4444.4444444444443</v>
      </c>
      <c r="V1507" s="121">
        <f t="shared" ca="1" si="773"/>
        <v>4444.4444444444443</v>
      </c>
      <c r="W1507" s="121">
        <f t="shared" ca="1" si="773"/>
        <v>4444.4444444444443</v>
      </c>
      <c r="X1507" s="121">
        <f t="shared" ca="1" si="773"/>
        <v>4444.4444444444443</v>
      </c>
      <c r="Y1507" s="121">
        <f t="shared" ca="1" si="773"/>
        <v>0</v>
      </c>
      <c r="Z1507" s="121">
        <f t="shared" ca="1" si="774"/>
        <v>0</v>
      </c>
      <c r="AA1507" s="121">
        <f t="shared" ca="1" si="774"/>
        <v>0</v>
      </c>
      <c r="AB1507" s="121">
        <f t="shared" ca="1" si="774"/>
        <v>0</v>
      </c>
      <c r="AC1507" s="121">
        <f t="shared" ca="1" si="774"/>
        <v>0</v>
      </c>
      <c r="AD1507" s="121">
        <f t="shared" ca="1" si="774"/>
        <v>0</v>
      </c>
      <c r="AE1507" s="121">
        <f t="shared" ca="1" si="774"/>
        <v>0</v>
      </c>
      <c r="AF1507" s="121">
        <f t="shared" ca="1" si="774"/>
        <v>0</v>
      </c>
      <c r="AG1507" s="121">
        <f t="shared" ca="1" si="774"/>
        <v>0</v>
      </c>
      <c r="AH1507" s="121">
        <f t="shared" ca="1" si="774"/>
        <v>0</v>
      </c>
      <c r="AI1507" s="121">
        <f t="shared" ca="1" si="774"/>
        <v>0</v>
      </c>
      <c r="AJ1507" s="121">
        <f t="shared" ca="1" si="775"/>
        <v>0</v>
      </c>
      <c r="AK1507" s="121">
        <f t="shared" ca="1" si="775"/>
        <v>0</v>
      </c>
      <c r="AL1507" s="121">
        <f t="shared" ca="1" si="775"/>
        <v>0</v>
      </c>
      <c r="AM1507" s="121">
        <f t="shared" ca="1" si="775"/>
        <v>0</v>
      </c>
      <c r="AN1507" s="121">
        <f t="shared" ca="1" si="775"/>
        <v>0</v>
      </c>
      <c r="AO1507" s="121">
        <f t="shared" ca="1" si="775"/>
        <v>0</v>
      </c>
      <c r="AP1507" s="121">
        <f t="shared" ca="1" si="775"/>
        <v>0</v>
      </c>
      <c r="AQ1507" s="121">
        <f t="shared" ca="1" si="775"/>
        <v>0</v>
      </c>
      <c r="AR1507" s="121">
        <f t="shared" ca="1" si="775"/>
        <v>0</v>
      </c>
      <c r="AS1507" s="121">
        <f t="shared" ca="1" si="775"/>
        <v>0</v>
      </c>
      <c r="AT1507" s="121">
        <f t="shared" ca="1" si="776"/>
        <v>0</v>
      </c>
      <c r="AU1507" s="121">
        <f t="shared" ca="1" si="776"/>
        <v>0</v>
      </c>
      <c r="AV1507" s="121">
        <f t="shared" ca="1" si="776"/>
        <v>0</v>
      </c>
      <c r="AW1507" s="121">
        <f t="shared" ca="1" si="776"/>
        <v>0</v>
      </c>
      <c r="AX1507" s="121">
        <f t="shared" ca="1" si="776"/>
        <v>0</v>
      </c>
      <c r="AY1507" s="121">
        <f t="shared" ca="1" si="776"/>
        <v>0</v>
      </c>
      <c r="AZ1507" s="121">
        <f t="shared" ca="1" si="776"/>
        <v>0</v>
      </c>
      <c r="BA1507" s="121">
        <f t="shared" ca="1" si="776"/>
        <v>0</v>
      </c>
      <c r="BB1507" s="121">
        <f t="shared" ca="1" si="776"/>
        <v>0</v>
      </c>
      <c r="BC1507" s="121">
        <f t="shared" ca="1" si="776"/>
        <v>0</v>
      </c>
      <c r="BD1507" s="121">
        <f t="shared" ca="1" si="777"/>
        <v>0</v>
      </c>
      <c r="BE1507" s="121">
        <f t="shared" ca="1" si="777"/>
        <v>0</v>
      </c>
      <c r="BF1507" s="121">
        <f t="shared" ca="1" si="777"/>
        <v>0</v>
      </c>
      <c r="BG1507" s="121">
        <f t="shared" ca="1" si="777"/>
        <v>0</v>
      </c>
      <c r="BH1507" s="121">
        <f t="shared" ca="1" si="777"/>
        <v>0</v>
      </c>
      <c r="BI1507" s="121">
        <f t="shared" ca="1" si="777"/>
        <v>0</v>
      </c>
      <c r="BJ1507" s="121">
        <f t="shared" ca="1" si="777"/>
        <v>0</v>
      </c>
      <c r="BK1507" s="121">
        <f t="shared" ca="1" si="777"/>
        <v>0</v>
      </c>
      <c r="BL1507" s="121">
        <f t="shared" ca="1" si="777"/>
        <v>0</v>
      </c>
      <c r="BM1507" s="121">
        <f t="shared" ca="1" si="777"/>
        <v>0</v>
      </c>
      <c r="BN1507" s="121">
        <f t="shared" ca="1" si="778"/>
        <v>0</v>
      </c>
      <c r="BO1507" s="121" t="str">
        <f t="shared" ca="1" si="778"/>
        <v/>
      </c>
      <c r="BP1507" s="121" t="str">
        <f t="shared" ca="1" si="778"/>
        <v/>
      </c>
      <c r="BQ1507" s="121" t="str">
        <f t="shared" ca="1" si="778"/>
        <v/>
      </c>
      <c r="BR1507" s="121" t="str">
        <f t="shared" ca="1" si="778"/>
        <v/>
      </c>
      <c r="BS1507" s="121" t="str">
        <f t="shared" ca="1" si="778"/>
        <v/>
      </c>
      <c r="BT1507" s="121" t="str">
        <f t="shared" ca="1" si="778"/>
        <v/>
      </c>
      <c r="BU1507" s="121" t="str">
        <f t="shared" ca="1" si="778"/>
        <v/>
      </c>
      <c r="BV1507" s="121" t="str">
        <f t="shared" ca="1" si="778"/>
        <v/>
      </c>
      <c r="BW1507" s="121" t="str">
        <f t="shared" ca="1" si="778"/>
        <v/>
      </c>
      <c r="BX1507" s="121" t="str">
        <f t="shared" ca="1" si="779"/>
        <v/>
      </c>
      <c r="BY1507" s="121" t="str">
        <f t="shared" ca="1" si="779"/>
        <v/>
      </c>
      <c r="BZ1507" s="121" t="str">
        <f t="shared" ca="1" si="779"/>
        <v/>
      </c>
      <c r="CA1507" s="121" t="str">
        <f t="shared" ca="1" si="779"/>
        <v/>
      </c>
      <c r="CB1507" s="121" t="str">
        <f t="shared" ca="1" si="779"/>
        <v/>
      </c>
      <c r="CC1507" s="121" t="str">
        <f t="shared" ca="1" si="779"/>
        <v/>
      </c>
      <c r="CD1507" s="121" t="str">
        <f t="shared" ca="1" si="779"/>
        <v/>
      </c>
      <c r="CE1507" s="121" t="str">
        <f t="shared" ca="1" si="779"/>
        <v/>
      </c>
      <c r="CF1507" s="121" t="str">
        <f t="shared" ca="1" si="779"/>
        <v/>
      </c>
      <c r="CG1507" s="121" t="str">
        <f t="shared" ca="1" si="779"/>
        <v/>
      </c>
      <c r="CH1507" s="121" t="str">
        <f t="shared" ca="1" si="779"/>
        <v/>
      </c>
      <c r="CI1507" s="121" t="str">
        <f t="shared" ca="1" si="779"/>
        <v/>
      </c>
      <c r="CJ1507" s="130">
        <f t="shared" ca="1" si="771"/>
        <v>259999.99999999988</v>
      </c>
      <c r="CK1507" s="50" t="s">
        <v>172</v>
      </c>
    </row>
    <row r="1508" spans="3:89" s="29" customFormat="1" ht="15" customHeight="1">
      <c r="C1508" s="120" t="str">
        <f t="shared" ca="1" si="762"/>
        <v>(+) Developer Overhead</v>
      </c>
      <c r="D1508" s="127">
        <f>ROW(A1186)</f>
        <v>1186</v>
      </c>
      <c r="E1508" s="75"/>
      <c r="F1508" s="121">
        <f t="shared" ca="1" si="772"/>
        <v>250000</v>
      </c>
      <c r="G1508" s="121">
        <f t="shared" ca="1" si="772"/>
        <v>97222.222222222219</v>
      </c>
      <c r="H1508" s="121">
        <f t="shared" ca="1" si="772"/>
        <v>97222.222222222219</v>
      </c>
      <c r="I1508" s="121">
        <f t="shared" ca="1" si="772"/>
        <v>97222.222222222219</v>
      </c>
      <c r="J1508" s="121">
        <f t="shared" ca="1" si="772"/>
        <v>97222.222222222219</v>
      </c>
      <c r="K1508" s="121">
        <f t="shared" ca="1" si="772"/>
        <v>97222.222222222219</v>
      </c>
      <c r="L1508" s="121">
        <f t="shared" ca="1" si="772"/>
        <v>97222.222222222219</v>
      </c>
      <c r="M1508" s="121">
        <f t="shared" ca="1" si="772"/>
        <v>97222.222222222219</v>
      </c>
      <c r="N1508" s="121">
        <f t="shared" ca="1" si="772"/>
        <v>97222.222222222219</v>
      </c>
      <c r="O1508" s="121">
        <f t="shared" ca="1" si="772"/>
        <v>97222.222222222219</v>
      </c>
      <c r="P1508" s="121">
        <f t="shared" ca="1" si="773"/>
        <v>97222.222222222219</v>
      </c>
      <c r="Q1508" s="121">
        <f t="shared" ca="1" si="773"/>
        <v>97222.222222222219</v>
      </c>
      <c r="R1508" s="121">
        <f t="shared" ca="1" si="773"/>
        <v>97222.222222222219</v>
      </c>
      <c r="S1508" s="121">
        <f t="shared" ca="1" si="773"/>
        <v>97222.222222222219</v>
      </c>
      <c r="T1508" s="121">
        <f t="shared" ca="1" si="773"/>
        <v>97222.222222222219</v>
      </c>
      <c r="U1508" s="121">
        <f t="shared" ca="1" si="773"/>
        <v>97222.222222222219</v>
      </c>
      <c r="V1508" s="121">
        <f t="shared" ca="1" si="773"/>
        <v>97222.222222222219</v>
      </c>
      <c r="W1508" s="121">
        <f t="shared" ca="1" si="773"/>
        <v>97222.222222222219</v>
      </c>
      <c r="X1508" s="121">
        <f t="shared" ca="1" si="773"/>
        <v>97222.222222222219</v>
      </c>
      <c r="Y1508" s="121">
        <f t="shared" ca="1" si="773"/>
        <v>0</v>
      </c>
      <c r="Z1508" s="121">
        <f t="shared" ca="1" si="774"/>
        <v>0</v>
      </c>
      <c r="AA1508" s="121">
        <f t="shared" ca="1" si="774"/>
        <v>0</v>
      </c>
      <c r="AB1508" s="121">
        <f t="shared" ca="1" si="774"/>
        <v>0</v>
      </c>
      <c r="AC1508" s="121">
        <f t="shared" ca="1" si="774"/>
        <v>0</v>
      </c>
      <c r="AD1508" s="121">
        <f t="shared" ca="1" si="774"/>
        <v>0</v>
      </c>
      <c r="AE1508" s="121">
        <f t="shared" ca="1" si="774"/>
        <v>0</v>
      </c>
      <c r="AF1508" s="121">
        <f t="shared" ca="1" si="774"/>
        <v>0</v>
      </c>
      <c r="AG1508" s="121">
        <f t="shared" ca="1" si="774"/>
        <v>0</v>
      </c>
      <c r="AH1508" s="121">
        <f t="shared" ca="1" si="774"/>
        <v>0</v>
      </c>
      <c r="AI1508" s="121">
        <f t="shared" ca="1" si="774"/>
        <v>0</v>
      </c>
      <c r="AJ1508" s="121">
        <f t="shared" ca="1" si="775"/>
        <v>0</v>
      </c>
      <c r="AK1508" s="121">
        <f t="shared" ca="1" si="775"/>
        <v>0</v>
      </c>
      <c r="AL1508" s="121">
        <f t="shared" ca="1" si="775"/>
        <v>0</v>
      </c>
      <c r="AM1508" s="121">
        <f t="shared" ca="1" si="775"/>
        <v>0</v>
      </c>
      <c r="AN1508" s="121">
        <f t="shared" ca="1" si="775"/>
        <v>0</v>
      </c>
      <c r="AO1508" s="121">
        <f t="shared" ca="1" si="775"/>
        <v>0</v>
      </c>
      <c r="AP1508" s="121">
        <f t="shared" ca="1" si="775"/>
        <v>0</v>
      </c>
      <c r="AQ1508" s="121">
        <f t="shared" ca="1" si="775"/>
        <v>0</v>
      </c>
      <c r="AR1508" s="121">
        <f t="shared" ca="1" si="775"/>
        <v>0</v>
      </c>
      <c r="AS1508" s="121">
        <f t="shared" ca="1" si="775"/>
        <v>0</v>
      </c>
      <c r="AT1508" s="121">
        <f t="shared" ca="1" si="776"/>
        <v>0</v>
      </c>
      <c r="AU1508" s="121">
        <f t="shared" ca="1" si="776"/>
        <v>0</v>
      </c>
      <c r="AV1508" s="121">
        <f t="shared" ca="1" si="776"/>
        <v>0</v>
      </c>
      <c r="AW1508" s="121">
        <f t="shared" ca="1" si="776"/>
        <v>0</v>
      </c>
      <c r="AX1508" s="121">
        <f t="shared" ca="1" si="776"/>
        <v>0</v>
      </c>
      <c r="AY1508" s="121">
        <f t="shared" ca="1" si="776"/>
        <v>0</v>
      </c>
      <c r="AZ1508" s="121">
        <f t="shared" ca="1" si="776"/>
        <v>0</v>
      </c>
      <c r="BA1508" s="121">
        <f t="shared" ca="1" si="776"/>
        <v>0</v>
      </c>
      <c r="BB1508" s="121">
        <f t="shared" ca="1" si="776"/>
        <v>0</v>
      </c>
      <c r="BC1508" s="121">
        <f t="shared" ca="1" si="776"/>
        <v>0</v>
      </c>
      <c r="BD1508" s="121">
        <f t="shared" ca="1" si="777"/>
        <v>0</v>
      </c>
      <c r="BE1508" s="121">
        <f t="shared" ca="1" si="777"/>
        <v>0</v>
      </c>
      <c r="BF1508" s="121">
        <f t="shared" ca="1" si="777"/>
        <v>0</v>
      </c>
      <c r="BG1508" s="121">
        <f t="shared" ca="1" si="777"/>
        <v>0</v>
      </c>
      <c r="BH1508" s="121">
        <f t="shared" ca="1" si="777"/>
        <v>0</v>
      </c>
      <c r="BI1508" s="121">
        <f t="shared" ca="1" si="777"/>
        <v>0</v>
      </c>
      <c r="BJ1508" s="121">
        <f t="shared" ca="1" si="777"/>
        <v>0</v>
      </c>
      <c r="BK1508" s="121">
        <f t="shared" ca="1" si="777"/>
        <v>0</v>
      </c>
      <c r="BL1508" s="121">
        <f t="shared" ca="1" si="777"/>
        <v>0</v>
      </c>
      <c r="BM1508" s="121">
        <f t="shared" ca="1" si="777"/>
        <v>0</v>
      </c>
      <c r="BN1508" s="121">
        <f t="shared" ca="1" si="778"/>
        <v>0</v>
      </c>
      <c r="BO1508" s="121" t="str">
        <f t="shared" ca="1" si="778"/>
        <v/>
      </c>
      <c r="BP1508" s="121" t="str">
        <f t="shared" ca="1" si="778"/>
        <v/>
      </c>
      <c r="BQ1508" s="121" t="str">
        <f t="shared" ca="1" si="778"/>
        <v/>
      </c>
      <c r="BR1508" s="121" t="str">
        <f t="shared" ca="1" si="778"/>
        <v/>
      </c>
      <c r="BS1508" s="121" t="str">
        <f t="shared" ca="1" si="778"/>
        <v/>
      </c>
      <c r="BT1508" s="121" t="str">
        <f t="shared" ca="1" si="778"/>
        <v/>
      </c>
      <c r="BU1508" s="121" t="str">
        <f t="shared" ca="1" si="778"/>
        <v/>
      </c>
      <c r="BV1508" s="121" t="str">
        <f t="shared" ca="1" si="778"/>
        <v/>
      </c>
      <c r="BW1508" s="121" t="str">
        <f t="shared" ca="1" si="778"/>
        <v/>
      </c>
      <c r="BX1508" s="121" t="str">
        <f t="shared" ca="1" si="779"/>
        <v/>
      </c>
      <c r="BY1508" s="121" t="str">
        <f t="shared" ca="1" si="779"/>
        <v/>
      </c>
      <c r="BZ1508" s="121" t="str">
        <f t="shared" ca="1" si="779"/>
        <v/>
      </c>
      <c r="CA1508" s="121" t="str">
        <f t="shared" ca="1" si="779"/>
        <v/>
      </c>
      <c r="CB1508" s="121" t="str">
        <f t="shared" ca="1" si="779"/>
        <v/>
      </c>
      <c r="CC1508" s="121" t="str">
        <f t="shared" ca="1" si="779"/>
        <v/>
      </c>
      <c r="CD1508" s="121" t="str">
        <f t="shared" ca="1" si="779"/>
        <v/>
      </c>
      <c r="CE1508" s="121" t="str">
        <f t="shared" ca="1" si="779"/>
        <v/>
      </c>
      <c r="CF1508" s="121" t="str">
        <f t="shared" ca="1" si="779"/>
        <v/>
      </c>
      <c r="CG1508" s="121" t="str">
        <f t="shared" ca="1" si="779"/>
        <v/>
      </c>
      <c r="CH1508" s="121" t="str">
        <f t="shared" ca="1" si="779"/>
        <v/>
      </c>
      <c r="CI1508" s="121" t="str">
        <f t="shared" ca="1" si="779"/>
        <v/>
      </c>
      <c r="CJ1508" s="130">
        <f t="shared" ca="1" si="771"/>
        <v>2000000.0000000005</v>
      </c>
      <c r="CK1508" s="50" t="s">
        <v>172</v>
      </c>
    </row>
    <row r="1509" spans="3:89" s="29" customFormat="1" ht="15" customHeight="1">
      <c r="C1509" s="120" t="str">
        <f t="shared" ca="1" si="762"/>
        <v>(+) Legal Fees</v>
      </c>
      <c r="D1509" s="127">
        <f>ROW(A849)</f>
        <v>849</v>
      </c>
      <c r="E1509" s="75"/>
      <c r="F1509" s="121">
        <f t="shared" ca="1" si="772"/>
        <v>150000</v>
      </c>
      <c r="G1509" s="121">
        <f t="shared" ca="1" si="772"/>
        <v>11111.111111111111</v>
      </c>
      <c r="H1509" s="121">
        <f t="shared" ca="1" si="772"/>
        <v>11111.111111111111</v>
      </c>
      <c r="I1509" s="121">
        <f t="shared" ca="1" si="772"/>
        <v>11111.111111111111</v>
      </c>
      <c r="J1509" s="121">
        <f t="shared" ca="1" si="772"/>
        <v>11111.111111111111</v>
      </c>
      <c r="K1509" s="121">
        <f t="shared" ca="1" si="772"/>
        <v>11111.111111111111</v>
      </c>
      <c r="L1509" s="121">
        <f t="shared" ca="1" si="772"/>
        <v>11111.111111111111</v>
      </c>
      <c r="M1509" s="121">
        <f t="shared" ca="1" si="772"/>
        <v>11111.111111111111</v>
      </c>
      <c r="N1509" s="121">
        <f t="shared" ca="1" si="772"/>
        <v>11111.111111111111</v>
      </c>
      <c r="O1509" s="121">
        <f t="shared" ca="1" si="772"/>
        <v>11111.111111111111</v>
      </c>
      <c r="P1509" s="121">
        <f t="shared" ca="1" si="773"/>
        <v>0</v>
      </c>
      <c r="Q1509" s="121">
        <f t="shared" ca="1" si="773"/>
        <v>0</v>
      </c>
      <c r="R1509" s="121">
        <f t="shared" ca="1" si="773"/>
        <v>0</v>
      </c>
      <c r="S1509" s="121">
        <f t="shared" ca="1" si="773"/>
        <v>0</v>
      </c>
      <c r="T1509" s="121">
        <f t="shared" ca="1" si="773"/>
        <v>0</v>
      </c>
      <c r="U1509" s="121">
        <f t="shared" ca="1" si="773"/>
        <v>0</v>
      </c>
      <c r="V1509" s="121">
        <f t="shared" ca="1" si="773"/>
        <v>0</v>
      </c>
      <c r="W1509" s="121">
        <f t="shared" ca="1" si="773"/>
        <v>0</v>
      </c>
      <c r="X1509" s="121">
        <f t="shared" ca="1" si="773"/>
        <v>0</v>
      </c>
      <c r="Y1509" s="121">
        <f t="shared" ca="1" si="773"/>
        <v>0</v>
      </c>
      <c r="Z1509" s="121">
        <f t="shared" ca="1" si="774"/>
        <v>0</v>
      </c>
      <c r="AA1509" s="121">
        <f t="shared" ca="1" si="774"/>
        <v>0</v>
      </c>
      <c r="AB1509" s="121">
        <f t="shared" ca="1" si="774"/>
        <v>0</v>
      </c>
      <c r="AC1509" s="121">
        <f t="shared" ca="1" si="774"/>
        <v>0</v>
      </c>
      <c r="AD1509" s="121">
        <f t="shared" ca="1" si="774"/>
        <v>0</v>
      </c>
      <c r="AE1509" s="121">
        <f t="shared" ca="1" si="774"/>
        <v>0</v>
      </c>
      <c r="AF1509" s="121">
        <f t="shared" ca="1" si="774"/>
        <v>0</v>
      </c>
      <c r="AG1509" s="121">
        <f t="shared" ca="1" si="774"/>
        <v>0</v>
      </c>
      <c r="AH1509" s="121">
        <f t="shared" ca="1" si="774"/>
        <v>0</v>
      </c>
      <c r="AI1509" s="121">
        <f t="shared" ca="1" si="774"/>
        <v>0</v>
      </c>
      <c r="AJ1509" s="121">
        <f t="shared" ca="1" si="775"/>
        <v>0</v>
      </c>
      <c r="AK1509" s="121">
        <f t="shared" ca="1" si="775"/>
        <v>0</v>
      </c>
      <c r="AL1509" s="121">
        <f t="shared" ca="1" si="775"/>
        <v>0</v>
      </c>
      <c r="AM1509" s="121">
        <f t="shared" ca="1" si="775"/>
        <v>0</v>
      </c>
      <c r="AN1509" s="121">
        <f t="shared" ca="1" si="775"/>
        <v>0</v>
      </c>
      <c r="AO1509" s="121">
        <f t="shared" ca="1" si="775"/>
        <v>0</v>
      </c>
      <c r="AP1509" s="121">
        <f t="shared" ca="1" si="775"/>
        <v>0</v>
      </c>
      <c r="AQ1509" s="121">
        <f t="shared" ca="1" si="775"/>
        <v>0</v>
      </c>
      <c r="AR1509" s="121">
        <f t="shared" ca="1" si="775"/>
        <v>0</v>
      </c>
      <c r="AS1509" s="121">
        <f t="shared" ca="1" si="775"/>
        <v>0</v>
      </c>
      <c r="AT1509" s="121">
        <f t="shared" ca="1" si="776"/>
        <v>0</v>
      </c>
      <c r="AU1509" s="121">
        <f t="shared" ca="1" si="776"/>
        <v>0</v>
      </c>
      <c r="AV1509" s="121">
        <f t="shared" ca="1" si="776"/>
        <v>0</v>
      </c>
      <c r="AW1509" s="121">
        <f t="shared" ca="1" si="776"/>
        <v>0</v>
      </c>
      <c r="AX1509" s="121">
        <f t="shared" ca="1" si="776"/>
        <v>0</v>
      </c>
      <c r="AY1509" s="121">
        <f t="shared" ca="1" si="776"/>
        <v>0</v>
      </c>
      <c r="AZ1509" s="121">
        <f t="shared" ca="1" si="776"/>
        <v>0</v>
      </c>
      <c r="BA1509" s="121">
        <f t="shared" ca="1" si="776"/>
        <v>0</v>
      </c>
      <c r="BB1509" s="121">
        <f t="shared" ca="1" si="776"/>
        <v>0</v>
      </c>
      <c r="BC1509" s="121">
        <f t="shared" ca="1" si="776"/>
        <v>0</v>
      </c>
      <c r="BD1509" s="121">
        <f t="shared" ca="1" si="777"/>
        <v>0</v>
      </c>
      <c r="BE1509" s="121">
        <f t="shared" ca="1" si="777"/>
        <v>0</v>
      </c>
      <c r="BF1509" s="121">
        <f t="shared" ca="1" si="777"/>
        <v>0</v>
      </c>
      <c r="BG1509" s="121">
        <f t="shared" ca="1" si="777"/>
        <v>0</v>
      </c>
      <c r="BH1509" s="121">
        <f t="shared" ca="1" si="777"/>
        <v>0</v>
      </c>
      <c r="BI1509" s="121">
        <f t="shared" ca="1" si="777"/>
        <v>0</v>
      </c>
      <c r="BJ1509" s="121">
        <f t="shared" ca="1" si="777"/>
        <v>0</v>
      </c>
      <c r="BK1509" s="121">
        <f t="shared" ca="1" si="777"/>
        <v>0</v>
      </c>
      <c r="BL1509" s="121">
        <f t="shared" ca="1" si="777"/>
        <v>0</v>
      </c>
      <c r="BM1509" s="121">
        <f t="shared" ca="1" si="777"/>
        <v>0</v>
      </c>
      <c r="BN1509" s="121">
        <f t="shared" ca="1" si="778"/>
        <v>0</v>
      </c>
      <c r="BO1509" s="121" t="str">
        <f t="shared" ca="1" si="778"/>
        <v/>
      </c>
      <c r="BP1509" s="121" t="str">
        <f t="shared" ca="1" si="778"/>
        <v/>
      </c>
      <c r="BQ1509" s="121" t="str">
        <f t="shared" ca="1" si="778"/>
        <v/>
      </c>
      <c r="BR1509" s="121" t="str">
        <f t="shared" ca="1" si="778"/>
        <v/>
      </c>
      <c r="BS1509" s="121" t="str">
        <f t="shared" ca="1" si="778"/>
        <v/>
      </c>
      <c r="BT1509" s="121" t="str">
        <f t="shared" ca="1" si="778"/>
        <v/>
      </c>
      <c r="BU1509" s="121" t="str">
        <f t="shared" ca="1" si="778"/>
        <v/>
      </c>
      <c r="BV1509" s="121" t="str">
        <f t="shared" ca="1" si="778"/>
        <v/>
      </c>
      <c r="BW1509" s="121" t="str">
        <f t="shared" ca="1" si="778"/>
        <v/>
      </c>
      <c r="BX1509" s="121" t="str">
        <f t="shared" ca="1" si="779"/>
        <v/>
      </c>
      <c r="BY1509" s="121" t="str">
        <f t="shared" ca="1" si="779"/>
        <v/>
      </c>
      <c r="BZ1509" s="121" t="str">
        <f t="shared" ca="1" si="779"/>
        <v/>
      </c>
      <c r="CA1509" s="121" t="str">
        <f t="shared" ca="1" si="779"/>
        <v/>
      </c>
      <c r="CB1509" s="121" t="str">
        <f t="shared" ca="1" si="779"/>
        <v/>
      </c>
      <c r="CC1509" s="121" t="str">
        <f t="shared" ca="1" si="779"/>
        <v/>
      </c>
      <c r="CD1509" s="121" t="str">
        <f t="shared" ca="1" si="779"/>
        <v/>
      </c>
      <c r="CE1509" s="121" t="str">
        <f t="shared" ca="1" si="779"/>
        <v/>
      </c>
      <c r="CF1509" s="121" t="str">
        <f t="shared" ca="1" si="779"/>
        <v/>
      </c>
      <c r="CG1509" s="121" t="str">
        <f t="shared" ca="1" si="779"/>
        <v/>
      </c>
      <c r="CH1509" s="121" t="str">
        <f t="shared" ca="1" si="779"/>
        <v/>
      </c>
      <c r="CI1509" s="121" t="str">
        <f t="shared" ca="1" si="779"/>
        <v/>
      </c>
      <c r="CJ1509" s="130">
        <f t="shared" ca="1" si="771"/>
        <v>250000.00000000012</v>
      </c>
      <c r="CK1509" s="50" t="s">
        <v>172</v>
      </c>
    </row>
    <row r="1510" spans="3:89" s="29" customFormat="1" ht="15" customHeight="1">
      <c r="C1510" s="120" t="str">
        <f t="shared" ca="1" si="762"/>
        <v>(+) Interest on Purchasers' Deposits</v>
      </c>
      <c r="D1510" s="127">
        <f>ROW(A1006)</f>
        <v>1006</v>
      </c>
      <c r="E1510" s="75"/>
      <c r="F1510" s="121">
        <f t="shared" ca="1" si="772"/>
        <v>0</v>
      </c>
      <c r="G1510" s="121">
        <f t="shared" ca="1" si="772"/>
        <v>0</v>
      </c>
      <c r="H1510" s="121">
        <f t="shared" ca="1" si="772"/>
        <v>0</v>
      </c>
      <c r="I1510" s="121">
        <f t="shared" ca="1" si="772"/>
        <v>0</v>
      </c>
      <c r="J1510" s="121">
        <f t="shared" ca="1" si="772"/>
        <v>0</v>
      </c>
      <c r="K1510" s="121">
        <f t="shared" ca="1" si="772"/>
        <v>0</v>
      </c>
      <c r="L1510" s="121">
        <f t="shared" ca="1" si="772"/>
        <v>0</v>
      </c>
      <c r="M1510" s="121">
        <f t="shared" ca="1" si="772"/>
        <v>0</v>
      </c>
      <c r="N1510" s="121">
        <f t="shared" ca="1" si="772"/>
        <v>0</v>
      </c>
      <c r="O1510" s="121">
        <f t="shared" ca="1" si="772"/>
        <v>0</v>
      </c>
      <c r="P1510" s="121">
        <f t="shared" ca="1" si="773"/>
        <v>0</v>
      </c>
      <c r="Q1510" s="121">
        <f t="shared" ca="1" si="773"/>
        <v>0</v>
      </c>
      <c r="R1510" s="121">
        <f t="shared" ca="1" si="773"/>
        <v>0</v>
      </c>
      <c r="S1510" s="121">
        <f t="shared" ca="1" si="773"/>
        <v>0</v>
      </c>
      <c r="T1510" s="121">
        <f t="shared" ca="1" si="773"/>
        <v>0</v>
      </c>
      <c r="U1510" s="121">
        <f t="shared" ca="1" si="773"/>
        <v>0</v>
      </c>
      <c r="V1510" s="121">
        <f t="shared" ca="1" si="773"/>
        <v>0</v>
      </c>
      <c r="W1510" s="121">
        <f t="shared" ca="1" si="773"/>
        <v>0</v>
      </c>
      <c r="X1510" s="121">
        <f t="shared" ca="1" si="773"/>
        <v>0</v>
      </c>
      <c r="Y1510" s="121">
        <f t="shared" ca="1" si="773"/>
        <v>0</v>
      </c>
      <c r="Z1510" s="121">
        <f t="shared" ca="1" si="774"/>
        <v>0</v>
      </c>
      <c r="AA1510" s="121">
        <f t="shared" ca="1" si="774"/>
        <v>0</v>
      </c>
      <c r="AB1510" s="121">
        <f t="shared" ca="1" si="774"/>
        <v>0</v>
      </c>
      <c r="AC1510" s="121">
        <f t="shared" ca="1" si="774"/>
        <v>0</v>
      </c>
      <c r="AD1510" s="121">
        <f t="shared" ca="1" si="774"/>
        <v>0</v>
      </c>
      <c r="AE1510" s="121">
        <f t="shared" ca="1" si="774"/>
        <v>0</v>
      </c>
      <c r="AF1510" s="121">
        <f t="shared" ca="1" si="774"/>
        <v>0</v>
      </c>
      <c r="AG1510" s="121">
        <f t="shared" ca="1" si="774"/>
        <v>0</v>
      </c>
      <c r="AH1510" s="121">
        <f t="shared" ca="1" si="774"/>
        <v>0</v>
      </c>
      <c r="AI1510" s="121">
        <f t="shared" ca="1" si="774"/>
        <v>0</v>
      </c>
      <c r="AJ1510" s="121">
        <f t="shared" ca="1" si="775"/>
        <v>0</v>
      </c>
      <c r="AK1510" s="121">
        <f t="shared" ca="1" si="775"/>
        <v>0</v>
      </c>
      <c r="AL1510" s="121">
        <f t="shared" ca="1" si="775"/>
        <v>0</v>
      </c>
      <c r="AM1510" s="121">
        <f t="shared" ca="1" si="775"/>
        <v>0</v>
      </c>
      <c r="AN1510" s="121">
        <f t="shared" ca="1" si="775"/>
        <v>0</v>
      </c>
      <c r="AO1510" s="121">
        <f t="shared" ca="1" si="775"/>
        <v>0</v>
      </c>
      <c r="AP1510" s="121">
        <f t="shared" ca="1" si="775"/>
        <v>0</v>
      </c>
      <c r="AQ1510" s="121">
        <f t="shared" ca="1" si="775"/>
        <v>0</v>
      </c>
      <c r="AR1510" s="121">
        <f t="shared" ca="1" si="775"/>
        <v>0</v>
      </c>
      <c r="AS1510" s="121">
        <f t="shared" ca="1" si="775"/>
        <v>0</v>
      </c>
      <c r="AT1510" s="121">
        <f t="shared" ca="1" si="776"/>
        <v>0</v>
      </c>
      <c r="AU1510" s="121">
        <f t="shared" ca="1" si="776"/>
        <v>0</v>
      </c>
      <c r="AV1510" s="121">
        <f t="shared" ca="1" si="776"/>
        <v>0</v>
      </c>
      <c r="AW1510" s="121">
        <f t="shared" ca="1" si="776"/>
        <v>0</v>
      </c>
      <c r="AX1510" s="121">
        <f t="shared" ca="1" si="776"/>
        <v>0</v>
      </c>
      <c r="AY1510" s="121">
        <f t="shared" ca="1" si="776"/>
        <v>0</v>
      </c>
      <c r="AZ1510" s="121">
        <f t="shared" ca="1" si="776"/>
        <v>0</v>
      </c>
      <c r="BA1510" s="121">
        <f t="shared" ca="1" si="776"/>
        <v>0</v>
      </c>
      <c r="BB1510" s="121">
        <f t="shared" ca="1" si="776"/>
        <v>0</v>
      </c>
      <c r="BC1510" s="121">
        <f t="shared" ca="1" si="776"/>
        <v>0</v>
      </c>
      <c r="BD1510" s="121">
        <f t="shared" ca="1" si="777"/>
        <v>0</v>
      </c>
      <c r="BE1510" s="121">
        <f t="shared" ca="1" si="777"/>
        <v>0</v>
      </c>
      <c r="BF1510" s="121">
        <f t="shared" ca="1" si="777"/>
        <v>0</v>
      </c>
      <c r="BG1510" s="121">
        <f t="shared" ca="1" si="777"/>
        <v>0</v>
      </c>
      <c r="BH1510" s="121">
        <f t="shared" ca="1" si="777"/>
        <v>0</v>
      </c>
      <c r="BI1510" s="121">
        <f t="shared" ca="1" si="777"/>
        <v>0</v>
      </c>
      <c r="BJ1510" s="121">
        <f t="shared" ca="1" si="777"/>
        <v>0</v>
      </c>
      <c r="BK1510" s="121">
        <f t="shared" ca="1" si="777"/>
        <v>0</v>
      </c>
      <c r="BL1510" s="121">
        <f t="shared" ca="1" si="777"/>
        <v>0</v>
      </c>
      <c r="BM1510" s="121">
        <f t="shared" ca="1" si="777"/>
        <v>0</v>
      </c>
      <c r="BN1510" s="121">
        <f t="shared" ca="1" si="778"/>
        <v>0</v>
      </c>
      <c r="BO1510" s="121" t="str">
        <f t="shared" ca="1" si="778"/>
        <v/>
      </c>
      <c r="BP1510" s="121" t="str">
        <f t="shared" ca="1" si="778"/>
        <v/>
      </c>
      <c r="BQ1510" s="121" t="str">
        <f t="shared" ca="1" si="778"/>
        <v/>
      </c>
      <c r="BR1510" s="121" t="str">
        <f t="shared" ca="1" si="778"/>
        <v/>
      </c>
      <c r="BS1510" s="121" t="str">
        <f t="shared" ca="1" si="778"/>
        <v/>
      </c>
      <c r="BT1510" s="121" t="str">
        <f t="shared" ca="1" si="778"/>
        <v/>
      </c>
      <c r="BU1510" s="121" t="str">
        <f t="shared" ca="1" si="778"/>
        <v/>
      </c>
      <c r="BV1510" s="121" t="str">
        <f t="shared" ca="1" si="778"/>
        <v/>
      </c>
      <c r="BW1510" s="121" t="str">
        <f t="shared" ca="1" si="778"/>
        <v/>
      </c>
      <c r="BX1510" s="121" t="str">
        <f t="shared" ca="1" si="779"/>
        <v/>
      </c>
      <c r="BY1510" s="121" t="str">
        <f t="shared" ca="1" si="779"/>
        <v/>
      </c>
      <c r="BZ1510" s="121" t="str">
        <f t="shared" ca="1" si="779"/>
        <v/>
      </c>
      <c r="CA1510" s="121" t="str">
        <f t="shared" ca="1" si="779"/>
        <v/>
      </c>
      <c r="CB1510" s="121" t="str">
        <f t="shared" ca="1" si="779"/>
        <v/>
      </c>
      <c r="CC1510" s="121" t="str">
        <f t="shared" ca="1" si="779"/>
        <v/>
      </c>
      <c r="CD1510" s="121" t="str">
        <f t="shared" ca="1" si="779"/>
        <v/>
      </c>
      <c r="CE1510" s="121" t="str">
        <f t="shared" ca="1" si="779"/>
        <v/>
      </c>
      <c r="CF1510" s="121" t="str">
        <f t="shared" ca="1" si="779"/>
        <v/>
      </c>
      <c r="CG1510" s="121" t="str">
        <f t="shared" ca="1" si="779"/>
        <v/>
      </c>
      <c r="CH1510" s="121" t="str">
        <f t="shared" ca="1" si="779"/>
        <v/>
      </c>
      <c r="CI1510" s="121" t="str">
        <f t="shared" ca="1" si="779"/>
        <v/>
      </c>
      <c r="CJ1510" s="130">
        <f t="shared" ca="1" si="771"/>
        <v>0</v>
      </c>
      <c r="CK1510" s="50" t="s">
        <v>172</v>
      </c>
    </row>
    <row r="1511" spans="3:89" s="29" customFormat="1" ht="15" customHeight="1">
      <c r="C1511" s="120" t="str">
        <f t="shared" ca="1" si="762"/>
        <v>(+) Condo Maintenance Fees</v>
      </c>
      <c r="D1511" s="127">
        <f>ROW(A1023)</f>
        <v>1023</v>
      </c>
      <c r="E1511" s="75"/>
      <c r="F1511" s="121">
        <f t="shared" ca="1" si="772"/>
        <v>0</v>
      </c>
      <c r="G1511" s="121">
        <f t="shared" ca="1" si="772"/>
        <v>0</v>
      </c>
      <c r="H1511" s="121">
        <f t="shared" ca="1" si="772"/>
        <v>0</v>
      </c>
      <c r="I1511" s="121">
        <f t="shared" ca="1" si="772"/>
        <v>0</v>
      </c>
      <c r="J1511" s="121">
        <f t="shared" ca="1" si="772"/>
        <v>0</v>
      </c>
      <c r="K1511" s="121">
        <f t="shared" ca="1" si="772"/>
        <v>0</v>
      </c>
      <c r="L1511" s="121">
        <f t="shared" ca="1" si="772"/>
        <v>0</v>
      </c>
      <c r="M1511" s="121">
        <f t="shared" ca="1" si="772"/>
        <v>0</v>
      </c>
      <c r="N1511" s="121">
        <f t="shared" ca="1" si="772"/>
        <v>0</v>
      </c>
      <c r="O1511" s="121">
        <f t="shared" ca="1" si="772"/>
        <v>0</v>
      </c>
      <c r="P1511" s="121">
        <f t="shared" ca="1" si="773"/>
        <v>0</v>
      </c>
      <c r="Q1511" s="121">
        <f t="shared" ca="1" si="773"/>
        <v>0</v>
      </c>
      <c r="R1511" s="121">
        <f t="shared" ca="1" si="773"/>
        <v>0</v>
      </c>
      <c r="S1511" s="121">
        <f t="shared" ca="1" si="773"/>
        <v>0</v>
      </c>
      <c r="T1511" s="121">
        <f t="shared" ca="1" si="773"/>
        <v>0</v>
      </c>
      <c r="U1511" s="121">
        <f t="shared" ca="1" si="773"/>
        <v>0</v>
      </c>
      <c r="V1511" s="121">
        <f t="shared" ca="1" si="773"/>
        <v>0</v>
      </c>
      <c r="W1511" s="121">
        <f t="shared" ca="1" si="773"/>
        <v>0</v>
      </c>
      <c r="X1511" s="121">
        <f t="shared" ca="1" si="773"/>
        <v>0</v>
      </c>
      <c r="Y1511" s="121">
        <f t="shared" ca="1" si="773"/>
        <v>0</v>
      </c>
      <c r="Z1511" s="121">
        <f t="shared" ca="1" si="774"/>
        <v>0</v>
      </c>
      <c r="AA1511" s="121">
        <f t="shared" ca="1" si="774"/>
        <v>0</v>
      </c>
      <c r="AB1511" s="121">
        <f t="shared" ca="1" si="774"/>
        <v>0</v>
      </c>
      <c r="AC1511" s="121">
        <f t="shared" ca="1" si="774"/>
        <v>0</v>
      </c>
      <c r="AD1511" s="121">
        <f t="shared" ca="1" si="774"/>
        <v>0</v>
      </c>
      <c r="AE1511" s="121">
        <f t="shared" ca="1" si="774"/>
        <v>0</v>
      </c>
      <c r="AF1511" s="121">
        <f t="shared" ca="1" si="774"/>
        <v>0</v>
      </c>
      <c r="AG1511" s="121">
        <f t="shared" ca="1" si="774"/>
        <v>0</v>
      </c>
      <c r="AH1511" s="121">
        <f t="shared" ca="1" si="774"/>
        <v>0</v>
      </c>
      <c r="AI1511" s="121">
        <f t="shared" ca="1" si="774"/>
        <v>0</v>
      </c>
      <c r="AJ1511" s="121">
        <f t="shared" ca="1" si="775"/>
        <v>0</v>
      </c>
      <c r="AK1511" s="121">
        <f t="shared" ca="1" si="775"/>
        <v>0</v>
      </c>
      <c r="AL1511" s="121">
        <f t="shared" ca="1" si="775"/>
        <v>0</v>
      </c>
      <c r="AM1511" s="121">
        <f t="shared" ca="1" si="775"/>
        <v>0</v>
      </c>
      <c r="AN1511" s="121">
        <f t="shared" ca="1" si="775"/>
        <v>0</v>
      </c>
      <c r="AO1511" s="121">
        <f t="shared" ca="1" si="775"/>
        <v>0</v>
      </c>
      <c r="AP1511" s="121">
        <f t="shared" ca="1" si="775"/>
        <v>0</v>
      </c>
      <c r="AQ1511" s="121">
        <f t="shared" ca="1" si="775"/>
        <v>0</v>
      </c>
      <c r="AR1511" s="121">
        <f t="shared" ca="1" si="775"/>
        <v>0</v>
      </c>
      <c r="AS1511" s="121">
        <f t="shared" ca="1" si="775"/>
        <v>0</v>
      </c>
      <c r="AT1511" s="121">
        <f t="shared" ca="1" si="776"/>
        <v>0</v>
      </c>
      <c r="AU1511" s="121">
        <f t="shared" ca="1" si="776"/>
        <v>0</v>
      </c>
      <c r="AV1511" s="121">
        <f t="shared" ca="1" si="776"/>
        <v>0</v>
      </c>
      <c r="AW1511" s="121">
        <f t="shared" ca="1" si="776"/>
        <v>0</v>
      </c>
      <c r="AX1511" s="121">
        <f t="shared" ca="1" si="776"/>
        <v>0</v>
      </c>
      <c r="AY1511" s="121">
        <f t="shared" ca="1" si="776"/>
        <v>0</v>
      </c>
      <c r="AZ1511" s="121">
        <f t="shared" ca="1" si="776"/>
        <v>0</v>
      </c>
      <c r="BA1511" s="121">
        <f t="shared" ca="1" si="776"/>
        <v>0</v>
      </c>
      <c r="BB1511" s="121">
        <f t="shared" ca="1" si="776"/>
        <v>0</v>
      </c>
      <c r="BC1511" s="121">
        <f t="shared" ca="1" si="776"/>
        <v>0</v>
      </c>
      <c r="BD1511" s="121">
        <f t="shared" ca="1" si="777"/>
        <v>0</v>
      </c>
      <c r="BE1511" s="121">
        <f t="shared" ca="1" si="777"/>
        <v>0</v>
      </c>
      <c r="BF1511" s="121">
        <f t="shared" ca="1" si="777"/>
        <v>0</v>
      </c>
      <c r="BG1511" s="121">
        <f t="shared" ca="1" si="777"/>
        <v>0</v>
      </c>
      <c r="BH1511" s="121">
        <f t="shared" ca="1" si="777"/>
        <v>0</v>
      </c>
      <c r="BI1511" s="121">
        <f t="shared" ca="1" si="777"/>
        <v>0</v>
      </c>
      <c r="BJ1511" s="121">
        <f t="shared" ca="1" si="777"/>
        <v>0</v>
      </c>
      <c r="BK1511" s="121">
        <f t="shared" ca="1" si="777"/>
        <v>0</v>
      </c>
      <c r="BL1511" s="121">
        <f t="shared" ca="1" si="777"/>
        <v>0</v>
      </c>
      <c r="BM1511" s="121">
        <f t="shared" ca="1" si="777"/>
        <v>0</v>
      </c>
      <c r="BN1511" s="121">
        <f t="shared" ca="1" si="778"/>
        <v>0</v>
      </c>
      <c r="BO1511" s="121" t="str">
        <f t="shared" ca="1" si="778"/>
        <v/>
      </c>
      <c r="BP1511" s="121" t="str">
        <f t="shared" ca="1" si="778"/>
        <v/>
      </c>
      <c r="BQ1511" s="121" t="str">
        <f t="shared" ca="1" si="778"/>
        <v/>
      </c>
      <c r="BR1511" s="121" t="str">
        <f t="shared" ca="1" si="778"/>
        <v/>
      </c>
      <c r="BS1511" s="121" t="str">
        <f t="shared" ca="1" si="778"/>
        <v/>
      </c>
      <c r="BT1511" s="121" t="str">
        <f t="shared" ca="1" si="778"/>
        <v/>
      </c>
      <c r="BU1511" s="121" t="str">
        <f t="shared" ca="1" si="778"/>
        <v/>
      </c>
      <c r="BV1511" s="121" t="str">
        <f t="shared" ca="1" si="778"/>
        <v/>
      </c>
      <c r="BW1511" s="121" t="str">
        <f t="shared" ca="1" si="778"/>
        <v/>
      </c>
      <c r="BX1511" s="121" t="str">
        <f t="shared" ca="1" si="779"/>
        <v/>
      </c>
      <c r="BY1511" s="121" t="str">
        <f t="shared" ca="1" si="779"/>
        <v/>
      </c>
      <c r="BZ1511" s="121" t="str">
        <f t="shared" ca="1" si="779"/>
        <v/>
      </c>
      <c r="CA1511" s="121" t="str">
        <f t="shared" ca="1" si="779"/>
        <v/>
      </c>
      <c r="CB1511" s="121" t="str">
        <f t="shared" ca="1" si="779"/>
        <v/>
      </c>
      <c r="CC1511" s="121" t="str">
        <f t="shared" ca="1" si="779"/>
        <v/>
      </c>
      <c r="CD1511" s="121" t="str">
        <f t="shared" ca="1" si="779"/>
        <v/>
      </c>
      <c r="CE1511" s="121" t="str">
        <f t="shared" ca="1" si="779"/>
        <v/>
      </c>
      <c r="CF1511" s="121" t="str">
        <f t="shared" ca="1" si="779"/>
        <v/>
      </c>
      <c r="CG1511" s="121" t="str">
        <f t="shared" ca="1" si="779"/>
        <v/>
      </c>
      <c r="CH1511" s="121" t="str">
        <f t="shared" ca="1" si="779"/>
        <v/>
      </c>
      <c r="CI1511" s="121" t="str">
        <f t="shared" ca="1" si="779"/>
        <v/>
      </c>
      <c r="CJ1511" s="130">
        <f t="shared" ca="1" si="771"/>
        <v>0</v>
      </c>
      <c r="CK1511" s="50" t="s">
        <v>172</v>
      </c>
    </row>
    <row r="1512" spans="3:89" s="29" customFormat="1" ht="15" customHeight="1">
      <c r="C1512" s="120" t="str">
        <f t="shared" ca="1" si="762"/>
        <v>(+) Realty Taxes</v>
      </c>
      <c r="D1512" s="127">
        <f>ROW(A1045)</f>
        <v>1045</v>
      </c>
      <c r="E1512" s="75"/>
      <c r="F1512" s="121">
        <f t="shared" ca="1" si="772"/>
        <v>0</v>
      </c>
      <c r="G1512" s="121">
        <f t="shared" ca="1" si="772"/>
        <v>0</v>
      </c>
      <c r="H1512" s="121">
        <f t="shared" ca="1" si="772"/>
        <v>0</v>
      </c>
      <c r="I1512" s="121">
        <f t="shared" ca="1" si="772"/>
        <v>0</v>
      </c>
      <c r="J1512" s="121">
        <f t="shared" ca="1" si="772"/>
        <v>0</v>
      </c>
      <c r="K1512" s="121">
        <f t="shared" ca="1" si="772"/>
        <v>0</v>
      </c>
      <c r="L1512" s="121">
        <f t="shared" ca="1" si="772"/>
        <v>0</v>
      </c>
      <c r="M1512" s="121">
        <f t="shared" ca="1" si="772"/>
        <v>0</v>
      </c>
      <c r="N1512" s="121">
        <f t="shared" ca="1" si="772"/>
        <v>0</v>
      </c>
      <c r="O1512" s="121">
        <f t="shared" ca="1" si="772"/>
        <v>0</v>
      </c>
      <c r="P1512" s="121">
        <f t="shared" ca="1" si="773"/>
        <v>0</v>
      </c>
      <c r="Q1512" s="121">
        <f t="shared" ca="1" si="773"/>
        <v>0</v>
      </c>
      <c r="R1512" s="121">
        <f t="shared" ca="1" si="773"/>
        <v>0</v>
      </c>
      <c r="S1512" s="121">
        <f t="shared" ca="1" si="773"/>
        <v>0</v>
      </c>
      <c r="T1512" s="121">
        <f t="shared" ca="1" si="773"/>
        <v>0</v>
      </c>
      <c r="U1512" s="121">
        <f t="shared" ca="1" si="773"/>
        <v>0</v>
      </c>
      <c r="V1512" s="121">
        <f t="shared" ca="1" si="773"/>
        <v>0</v>
      </c>
      <c r="W1512" s="121">
        <f t="shared" ca="1" si="773"/>
        <v>0</v>
      </c>
      <c r="X1512" s="121">
        <f t="shared" ca="1" si="773"/>
        <v>0</v>
      </c>
      <c r="Y1512" s="121">
        <f t="shared" ca="1" si="773"/>
        <v>0</v>
      </c>
      <c r="Z1512" s="121">
        <f t="shared" ca="1" si="774"/>
        <v>0</v>
      </c>
      <c r="AA1512" s="121">
        <f t="shared" ca="1" si="774"/>
        <v>0</v>
      </c>
      <c r="AB1512" s="121">
        <f t="shared" ca="1" si="774"/>
        <v>0</v>
      </c>
      <c r="AC1512" s="121">
        <f t="shared" ca="1" si="774"/>
        <v>0</v>
      </c>
      <c r="AD1512" s="121">
        <f t="shared" ca="1" si="774"/>
        <v>0</v>
      </c>
      <c r="AE1512" s="121">
        <f t="shared" ca="1" si="774"/>
        <v>0</v>
      </c>
      <c r="AF1512" s="121">
        <f t="shared" ca="1" si="774"/>
        <v>0</v>
      </c>
      <c r="AG1512" s="121">
        <f t="shared" ca="1" si="774"/>
        <v>0</v>
      </c>
      <c r="AH1512" s="121">
        <f t="shared" ca="1" si="774"/>
        <v>0</v>
      </c>
      <c r="AI1512" s="121">
        <f t="shared" ca="1" si="774"/>
        <v>0</v>
      </c>
      <c r="AJ1512" s="121">
        <f t="shared" ca="1" si="775"/>
        <v>0</v>
      </c>
      <c r="AK1512" s="121">
        <f t="shared" ca="1" si="775"/>
        <v>0</v>
      </c>
      <c r="AL1512" s="121">
        <f t="shared" ca="1" si="775"/>
        <v>0</v>
      </c>
      <c r="AM1512" s="121">
        <f t="shared" ca="1" si="775"/>
        <v>0</v>
      </c>
      <c r="AN1512" s="121">
        <f t="shared" ca="1" si="775"/>
        <v>0</v>
      </c>
      <c r="AO1512" s="121">
        <f t="shared" ca="1" si="775"/>
        <v>0</v>
      </c>
      <c r="AP1512" s="121">
        <f t="shared" ca="1" si="775"/>
        <v>0</v>
      </c>
      <c r="AQ1512" s="121">
        <f t="shared" ca="1" si="775"/>
        <v>0</v>
      </c>
      <c r="AR1512" s="121">
        <f t="shared" ca="1" si="775"/>
        <v>0</v>
      </c>
      <c r="AS1512" s="121">
        <f t="shared" ca="1" si="775"/>
        <v>0</v>
      </c>
      <c r="AT1512" s="121">
        <f t="shared" ca="1" si="776"/>
        <v>0</v>
      </c>
      <c r="AU1512" s="121">
        <f t="shared" ca="1" si="776"/>
        <v>0</v>
      </c>
      <c r="AV1512" s="121">
        <f t="shared" ca="1" si="776"/>
        <v>0</v>
      </c>
      <c r="AW1512" s="121">
        <f t="shared" ca="1" si="776"/>
        <v>0</v>
      </c>
      <c r="AX1512" s="121">
        <f t="shared" ca="1" si="776"/>
        <v>0</v>
      </c>
      <c r="AY1512" s="121">
        <f t="shared" ca="1" si="776"/>
        <v>0</v>
      </c>
      <c r="AZ1512" s="121">
        <f t="shared" ca="1" si="776"/>
        <v>0</v>
      </c>
      <c r="BA1512" s="121">
        <f t="shared" ca="1" si="776"/>
        <v>0</v>
      </c>
      <c r="BB1512" s="121">
        <f t="shared" ca="1" si="776"/>
        <v>0</v>
      </c>
      <c r="BC1512" s="121">
        <f t="shared" ca="1" si="776"/>
        <v>0</v>
      </c>
      <c r="BD1512" s="121">
        <f t="shared" ca="1" si="777"/>
        <v>0</v>
      </c>
      <c r="BE1512" s="121">
        <f t="shared" ca="1" si="777"/>
        <v>0</v>
      </c>
      <c r="BF1512" s="121">
        <f t="shared" ca="1" si="777"/>
        <v>0</v>
      </c>
      <c r="BG1512" s="121">
        <f t="shared" ca="1" si="777"/>
        <v>0</v>
      </c>
      <c r="BH1512" s="121">
        <f t="shared" ca="1" si="777"/>
        <v>0</v>
      </c>
      <c r="BI1512" s="121">
        <f t="shared" ca="1" si="777"/>
        <v>0</v>
      </c>
      <c r="BJ1512" s="121">
        <f t="shared" ca="1" si="777"/>
        <v>0</v>
      </c>
      <c r="BK1512" s="121">
        <f t="shared" ca="1" si="777"/>
        <v>0</v>
      </c>
      <c r="BL1512" s="121">
        <f t="shared" ca="1" si="777"/>
        <v>0</v>
      </c>
      <c r="BM1512" s="121">
        <f t="shared" ca="1" si="777"/>
        <v>0</v>
      </c>
      <c r="BN1512" s="121">
        <f t="shared" ca="1" si="778"/>
        <v>0</v>
      </c>
      <c r="BO1512" s="121" t="str">
        <f t="shared" ca="1" si="778"/>
        <v/>
      </c>
      <c r="BP1512" s="121" t="str">
        <f t="shared" ca="1" si="778"/>
        <v/>
      </c>
      <c r="BQ1512" s="121" t="str">
        <f t="shared" ca="1" si="778"/>
        <v/>
      </c>
      <c r="BR1512" s="121" t="str">
        <f t="shared" ca="1" si="778"/>
        <v/>
      </c>
      <c r="BS1512" s="121" t="str">
        <f t="shared" ca="1" si="778"/>
        <v/>
      </c>
      <c r="BT1512" s="121" t="str">
        <f t="shared" ca="1" si="778"/>
        <v/>
      </c>
      <c r="BU1512" s="121" t="str">
        <f t="shared" ca="1" si="778"/>
        <v/>
      </c>
      <c r="BV1512" s="121" t="str">
        <f t="shared" ca="1" si="778"/>
        <v/>
      </c>
      <c r="BW1512" s="121" t="str">
        <f t="shared" ca="1" si="778"/>
        <v/>
      </c>
      <c r="BX1512" s="121" t="str">
        <f t="shared" ca="1" si="779"/>
        <v/>
      </c>
      <c r="BY1512" s="121" t="str">
        <f t="shared" ca="1" si="779"/>
        <v/>
      </c>
      <c r="BZ1512" s="121" t="str">
        <f t="shared" ca="1" si="779"/>
        <v/>
      </c>
      <c r="CA1512" s="121" t="str">
        <f t="shared" ca="1" si="779"/>
        <v/>
      </c>
      <c r="CB1512" s="121" t="str">
        <f t="shared" ca="1" si="779"/>
        <v/>
      </c>
      <c r="CC1512" s="121" t="str">
        <f t="shared" ca="1" si="779"/>
        <v/>
      </c>
      <c r="CD1512" s="121" t="str">
        <f t="shared" ca="1" si="779"/>
        <v/>
      </c>
      <c r="CE1512" s="121" t="str">
        <f t="shared" ca="1" si="779"/>
        <v/>
      </c>
      <c r="CF1512" s="121" t="str">
        <f t="shared" ca="1" si="779"/>
        <v/>
      </c>
      <c r="CG1512" s="121" t="str">
        <f t="shared" ca="1" si="779"/>
        <v/>
      </c>
      <c r="CH1512" s="121" t="str">
        <f t="shared" ca="1" si="779"/>
        <v/>
      </c>
      <c r="CI1512" s="121" t="str">
        <f t="shared" ca="1" si="779"/>
        <v/>
      </c>
      <c r="CJ1512" s="130">
        <f t="shared" ca="1" si="771"/>
        <v>0</v>
      </c>
      <c r="CK1512" s="50" t="s">
        <v>172</v>
      </c>
    </row>
    <row r="1513" spans="3:89" s="29" customFormat="1" ht="15" customHeight="1">
      <c r="C1513" s="120" t="str">
        <f t="shared" ca="1" si="762"/>
        <v xml:space="preserve">(+) Insurance </v>
      </c>
      <c r="D1513" s="127">
        <f>ROW(A1069)</f>
        <v>1069</v>
      </c>
      <c r="E1513" s="75"/>
      <c r="F1513" s="121">
        <f t="shared" ca="1" si="772"/>
        <v>0</v>
      </c>
      <c r="G1513" s="121">
        <f t="shared" ca="1" si="772"/>
        <v>0</v>
      </c>
      <c r="H1513" s="121">
        <f t="shared" ca="1" si="772"/>
        <v>0</v>
      </c>
      <c r="I1513" s="121">
        <f t="shared" ca="1" si="772"/>
        <v>0</v>
      </c>
      <c r="J1513" s="121">
        <f t="shared" ca="1" si="772"/>
        <v>0</v>
      </c>
      <c r="K1513" s="121">
        <f t="shared" ca="1" si="772"/>
        <v>0</v>
      </c>
      <c r="L1513" s="121">
        <f t="shared" ca="1" si="772"/>
        <v>0</v>
      </c>
      <c r="M1513" s="121">
        <f t="shared" ca="1" si="772"/>
        <v>0</v>
      </c>
      <c r="N1513" s="121">
        <f t="shared" ca="1" si="772"/>
        <v>0</v>
      </c>
      <c r="O1513" s="121">
        <f t="shared" ca="1" si="772"/>
        <v>0</v>
      </c>
      <c r="P1513" s="121">
        <f t="shared" ca="1" si="773"/>
        <v>0</v>
      </c>
      <c r="Q1513" s="121">
        <f t="shared" ca="1" si="773"/>
        <v>0</v>
      </c>
      <c r="R1513" s="121">
        <f t="shared" ca="1" si="773"/>
        <v>0</v>
      </c>
      <c r="S1513" s="121">
        <f t="shared" ca="1" si="773"/>
        <v>0</v>
      </c>
      <c r="T1513" s="121">
        <f t="shared" ca="1" si="773"/>
        <v>0</v>
      </c>
      <c r="U1513" s="121">
        <f t="shared" ca="1" si="773"/>
        <v>0</v>
      </c>
      <c r="V1513" s="121">
        <f t="shared" ca="1" si="773"/>
        <v>0</v>
      </c>
      <c r="W1513" s="121">
        <f t="shared" ca="1" si="773"/>
        <v>0</v>
      </c>
      <c r="X1513" s="121">
        <f t="shared" ca="1" si="773"/>
        <v>0</v>
      </c>
      <c r="Y1513" s="121">
        <f t="shared" ca="1" si="773"/>
        <v>0</v>
      </c>
      <c r="Z1513" s="121">
        <f t="shared" ca="1" si="774"/>
        <v>0</v>
      </c>
      <c r="AA1513" s="121">
        <f t="shared" ca="1" si="774"/>
        <v>0</v>
      </c>
      <c r="AB1513" s="121">
        <f t="shared" ca="1" si="774"/>
        <v>0</v>
      </c>
      <c r="AC1513" s="121">
        <f t="shared" ca="1" si="774"/>
        <v>0</v>
      </c>
      <c r="AD1513" s="121">
        <f t="shared" ca="1" si="774"/>
        <v>0</v>
      </c>
      <c r="AE1513" s="121">
        <f t="shared" ca="1" si="774"/>
        <v>0</v>
      </c>
      <c r="AF1513" s="121">
        <f t="shared" ca="1" si="774"/>
        <v>0</v>
      </c>
      <c r="AG1513" s="121">
        <f t="shared" ca="1" si="774"/>
        <v>0</v>
      </c>
      <c r="AH1513" s="121">
        <f t="shared" ca="1" si="774"/>
        <v>0</v>
      </c>
      <c r="AI1513" s="121">
        <f t="shared" ca="1" si="774"/>
        <v>0</v>
      </c>
      <c r="AJ1513" s="121">
        <f t="shared" ca="1" si="775"/>
        <v>0</v>
      </c>
      <c r="AK1513" s="121">
        <f t="shared" ca="1" si="775"/>
        <v>0</v>
      </c>
      <c r="AL1513" s="121">
        <f t="shared" ca="1" si="775"/>
        <v>0</v>
      </c>
      <c r="AM1513" s="121">
        <f t="shared" ca="1" si="775"/>
        <v>0</v>
      </c>
      <c r="AN1513" s="121">
        <f t="shared" ca="1" si="775"/>
        <v>0</v>
      </c>
      <c r="AO1513" s="121">
        <f t="shared" ca="1" si="775"/>
        <v>0</v>
      </c>
      <c r="AP1513" s="121">
        <f t="shared" ca="1" si="775"/>
        <v>0</v>
      </c>
      <c r="AQ1513" s="121">
        <f t="shared" ca="1" si="775"/>
        <v>0</v>
      </c>
      <c r="AR1513" s="121">
        <f t="shared" ca="1" si="775"/>
        <v>0</v>
      </c>
      <c r="AS1513" s="121">
        <f t="shared" ca="1" si="775"/>
        <v>0</v>
      </c>
      <c r="AT1513" s="121">
        <f t="shared" ca="1" si="776"/>
        <v>0</v>
      </c>
      <c r="AU1513" s="121">
        <f t="shared" ca="1" si="776"/>
        <v>0</v>
      </c>
      <c r="AV1513" s="121">
        <f t="shared" ca="1" si="776"/>
        <v>0</v>
      </c>
      <c r="AW1513" s="121">
        <f t="shared" ca="1" si="776"/>
        <v>0</v>
      </c>
      <c r="AX1513" s="121">
        <f t="shared" ca="1" si="776"/>
        <v>0</v>
      </c>
      <c r="AY1513" s="121">
        <f t="shared" ca="1" si="776"/>
        <v>0</v>
      </c>
      <c r="AZ1513" s="121">
        <f t="shared" ca="1" si="776"/>
        <v>0</v>
      </c>
      <c r="BA1513" s="121">
        <f t="shared" ca="1" si="776"/>
        <v>0</v>
      </c>
      <c r="BB1513" s="121">
        <f t="shared" ca="1" si="776"/>
        <v>0</v>
      </c>
      <c r="BC1513" s="121">
        <f t="shared" ca="1" si="776"/>
        <v>0</v>
      </c>
      <c r="BD1513" s="121">
        <f t="shared" ca="1" si="777"/>
        <v>0</v>
      </c>
      <c r="BE1513" s="121">
        <f t="shared" ca="1" si="777"/>
        <v>0</v>
      </c>
      <c r="BF1513" s="121">
        <f t="shared" ca="1" si="777"/>
        <v>0</v>
      </c>
      <c r="BG1513" s="121">
        <f t="shared" ca="1" si="777"/>
        <v>0</v>
      </c>
      <c r="BH1513" s="121">
        <f t="shared" ca="1" si="777"/>
        <v>0</v>
      </c>
      <c r="BI1513" s="121">
        <f t="shared" ca="1" si="777"/>
        <v>0</v>
      </c>
      <c r="BJ1513" s="121">
        <f t="shared" ca="1" si="777"/>
        <v>0</v>
      </c>
      <c r="BK1513" s="121">
        <f t="shared" ca="1" si="777"/>
        <v>0</v>
      </c>
      <c r="BL1513" s="121">
        <f t="shared" ca="1" si="777"/>
        <v>0</v>
      </c>
      <c r="BM1513" s="121">
        <f t="shared" ca="1" si="777"/>
        <v>0</v>
      </c>
      <c r="BN1513" s="121">
        <f t="shared" ca="1" si="778"/>
        <v>0</v>
      </c>
      <c r="BO1513" s="121" t="str">
        <f t="shared" ca="1" si="778"/>
        <v/>
      </c>
      <c r="BP1513" s="121" t="str">
        <f t="shared" ca="1" si="778"/>
        <v/>
      </c>
      <c r="BQ1513" s="121" t="str">
        <f t="shared" ca="1" si="778"/>
        <v/>
      </c>
      <c r="BR1513" s="121" t="str">
        <f t="shared" ca="1" si="778"/>
        <v/>
      </c>
      <c r="BS1513" s="121" t="str">
        <f t="shared" ca="1" si="778"/>
        <v/>
      </c>
      <c r="BT1513" s="121" t="str">
        <f t="shared" ca="1" si="778"/>
        <v/>
      </c>
      <c r="BU1513" s="121" t="str">
        <f t="shared" ca="1" si="778"/>
        <v/>
      </c>
      <c r="BV1513" s="121" t="str">
        <f t="shared" ca="1" si="778"/>
        <v/>
      </c>
      <c r="BW1513" s="121" t="str">
        <f t="shared" ca="1" si="778"/>
        <v/>
      </c>
      <c r="BX1513" s="121" t="str">
        <f t="shared" ca="1" si="779"/>
        <v/>
      </c>
      <c r="BY1513" s="121" t="str">
        <f t="shared" ca="1" si="779"/>
        <v/>
      </c>
      <c r="BZ1513" s="121" t="str">
        <f t="shared" ca="1" si="779"/>
        <v/>
      </c>
      <c r="CA1513" s="121" t="str">
        <f t="shared" ca="1" si="779"/>
        <v/>
      </c>
      <c r="CB1513" s="121" t="str">
        <f t="shared" ca="1" si="779"/>
        <v/>
      </c>
      <c r="CC1513" s="121" t="str">
        <f t="shared" ca="1" si="779"/>
        <v/>
      </c>
      <c r="CD1513" s="121" t="str">
        <f t="shared" ca="1" si="779"/>
        <v/>
      </c>
      <c r="CE1513" s="121" t="str">
        <f t="shared" ca="1" si="779"/>
        <v/>
      </c>
      <c r="CF1513" s="121" t="str">
        <f t="shared" ca="1" si="779"/>
        <v/>
      </c>
      <c r="CG1513" s="121" t="str">
        <f t="shared" ca="1" si="779"/>
        <v/>
      </c>
      <c r="CH1513" s="121" t="str">
        <f t="shared" ca="1" si="779"/>
        <v/>
      </c>
      <c r="CI1513" s="121" t="str">
        <f t="shared" ca="1" si="779"/>
        <v/>
      </c>
      <c r="CJ1513" s="130">
        <f t="shared" ca="1" si="771"/>
        <v>0</v>
      </c>
      <c r="CK1513" s="50" t="s">
        <v>172</v>
      </c>
    </row>
    <row r="1514" spans="3:89" s="29" customFormat="1" ht="15" customHeight="1">
      <c r="C1514" s="120" t="str">
        <f t="shared" ca="1" si="762"/>
        <v>(+) Other Expenses</v>
      </c>
      <c r="D1514" s="127">
        <f>ROW(A1166)</f>
        <v>1166</v>
      </c>
      <c r="E1514" s="75"/>
      <c r="F1514" s="121">
        <f t="shared" ca="1" si="772"/>
        <v>0</v>
      </c>
      <c r="G1514" s="121">
        <f t="shared" ca="1" si="772"/>
        <v>0</v>
      </c>
      <c r="H1514" s="121">
        <f t="shared" ca="1" si="772"/>
        <v>0</v>
      </c>
      <c r="I1514" s="121">
        <f t="shared" ca="1" si="772"/>
        <v>0</v>
      </c>
      <c r="J1514" s="121">
        <f t="shared" ca="1" si="772"/>
        <v>0</v>
      </c>
      <c r="K1514" s="121">
        <f t="shared" ca="1" si="772"/>
        <v>0</v>
      </c>
      <c r="L1514" s="121">
        <f t="shared" ca="1" si="772"/>
        <v>0</v>
      </c>
      <c r="M1514" s="121">
        <f t="shared" ca="1" si="772"/>
        <v>0</v>
      </c>
      <c r="N1514" s="121">
        <f t="shared" ca="1" si="772"/>
        <v>0</v>
      </c>
      <c r="O1514" s="121">
        <f t="shared" ca="1" si="772"/>
        <v>0</v>
      </c>
      <c r="P1514" s="121">
        <f t="shared" ca="1" si="773"/>
        <v>0</v>
      </c>
      <c r="Q1514" s="121">
        <f t="shared" ca="1" si="773"/>
        <v>0</v>
      </c>
      <c r="R1514" s="121">
        <f t="shared" ca="1" si="773"/>
        <v>0</v>
      </c>
      <c r="S1514" s="121">
        <f t="shared" ca="1" si="773"/>
        <v>0</v>
      </c>
      <c r="T1514" s="121">
        <f t="shared" ca="1" si="773"/>
        <v>0</v>
      </c>
      <c r="U1514" s="121">
        <f t="shared" ca="1" si="773"/>
        <v>0</v>
      </c>
      <c r="V1514" s="121">
        <f t="shared" ca="1" si="773"/>
        <v>0</v>
      </c>
      <c r="W1514" s="121">
        <f t="shared" ca="1" si="773"/>
        <v>0</v>
      </c>
      <c r="X1514" s="121">
        <f t="shared" ca="1" si="773"/>
        <v>0</v>
      </c>
      <c r="Y1514" s="121">
        <f t="shared" ca="1" si="773"/>
        <v>0</v>
      </c>
      <c r="Z1514" s="121">
        <f t="shared" ca="1" si="774"/>
        <v>0</v>
      </c>
      <c r="AA1514" s="121">
        <f t="shared" ca="1" si="774"/>
        <v>0</v>
      </c>
      <c r="AB1514" s="121">
        <f t="shared" ca="1" si="774"/>
        <v>0</v>
      </c>
      <c r="AC1514" s="121">
        <f t="shared" ca="1" si="774"/>
        <v>0</v>
      </c>
      <c r="AD1514" s="121">
        <f t="shared" ca="1" si="774"/>
        <v>0</v>
      </c>
      <c r="AE1514" s="121">
        <f t="shared" ca="1" si="774"/>
        <v>0</v>
      </c>
      <c r="AF1514" s="121">
        <f t="shared" ca="1" si="774"/>
        <v>0</v>
      </c>
      <c r="AG1514" s="121">
        <f t="shared" ca="1" si="774"/>
        <v>0</v>
      </c>
      <c r="AH1514" s="121">
        <f t="shared" ca="1" si="774"/>
        <v>0</v>
      </c>
      <c r="AI1514" s="121">
        <f t="shared" ca="1" si="774"/>
        <v>0</v>
      </c>
      <c r="AJ1514" s="121">
        <f t="shared" ca="1" si="775"/>
        <v>0</v>
      </c>
      <c r="AK1514" s="121">
        <f t="shared" ca="1" si="775"/>
        <v>0</v>
      </c>
      <c r="AL1514" s="121">
        <f t="shared" ca="1" si="775"/>
        <v>0</v>
      </c>
      <c r="AM1514" s="121">
        <f t="shared" ca="1" si="775"/>
        <v>0</v>
      </c>
      <c r="AN1514" s="121">
        <f t="shared" ca="1" si="775"/>
        <v>0</v>
      </c>
      <c r="AO1514" s="121">
        <f t="shared" ca="1" si="775"/>
        <v>0</v>
      </c>
      <c r="AP1514" s="121">
        <f t="shared" ca="1" si="775"/>
        <v>0</v>
      </c>
      <c r="AQ1514" s="121">
        <f t="shared" ca="1" si="775"/>
        <v>0</v>
      </c>
      <c r="AR1514" s="121">
        <f t="shared" ca="1" si="775"/>
        <v>0</v>
      </c>
      <c r="AS1514" s="121">
        <f t="shared" ca="1" si="775"/>
        <v>0</v>
      </c>
      <c r="AT1514" s="121">
        <f t="shared" ca="1" si="776"/>
        <v>0</v>
      </c>
      <c r="AU1514" s="121">
        <f t="shared" ca="1" si="776"/>
        <v>0</v>
      </c>
      <c r="AV1514" s="121">
        <f t="shared" ca="1" si="776"/>
        <v>0</v>
      </c>
      <c r="AW1514" s="121">
        <f t="shared" ca="1" si="776"/>
        <v>0</v>
      </c>
      <c r="AX1514" s="121">
        <f t="shared" ca="1" si="776"/>
        <v>0</v>
      </c>
      <c r="AY1514" s="121">
        <f t="shared" ca="1" si="776"/>
        <v>0</v>
      </c>
      <c r="AZ1514" s="121">
        <f t="shared" ca="1" si="776"/>
        <v>0</v>
      </c>
      <c r="BA1514" s="121">
        <f t="shared" ca="1" si="776"/>
        <v>0</v>
      </c>
      <c r="BB1514" s="121">
        <f t="shared" ca="1" si="776"/>
        <v>0</v>
      </c>
      <c r="BC1514" s="121">
        <f t="shared" ca="1" si="776"/>
        <v>0</v>
      </c>
      <c r="BD1514" s="121">
        <f t="shared" ca="1" si="777"/>
        <v>0</v>
      </c>
      <c r="BE1514" s="121">
        <f t="shared" ca="1" si="777"/>
        <v>0</v>
      </c>
      <c r="BF1514" s="121">
        <f t="shared" ca="1" si="777"/>
        <v>0</v>
      </c>
      <c r="BG1514" s="121">
        <f t="shared" ca="1" si="777"/>
        <v>0</v>
      </c>
      <c r="BH1514" s="121">
        <f t="shared" ca="1" si="777"/>
        <v>0</v>
      </c>
      <c r="BI1514" s="121">
        <f t="shared" ca="1" si="777"/>
        <v>0</v>
      </c>
      <c r="BJ1514" s="121">
        <f t="shared" ca="1" si="777"/>
        <v>0</v>
      </c>
      <c r="BK1514" s="121">
        <f t="shared" ca="1" si="777"/>
        <v>0</v>
      </c>
      <c r="BL1514" s="121">
        <f t="shared" ca="1" si="777"/>
        <v>0</v>
      </c>
      <c r="BM1514" s="121">
        <f t="shared" ca="1" si="777"/>
        <v>0</v>
      </c>
      <c r="BN1514" s="121">
        <f t="shared" ca="1" si="778"/>
        <v>0</v>
      </c>
      <c r="BO1514" s="121" t="str">
        <f t="shared" ca="1" si="778"/>
        <v/>
      </c>
      <c r="BP1514" s="121" t="str">
        <f t="shared" ca="1" si="778"/>
        <v/>
      </c>
      <c r="BQ1514" s="121" t="str">
        <f t="shared" ca="1" si="778"/>
        <v/>
      </c>
      <c r="BR1514" s="121" t="str">
        <f t="shared" ca="1" si="778"/>
        <v/>
      </c>
      <c r="BS1514" s="121" t="str">
        <f t="shared" ca="1" si="778"/>
        <v/>
      </c>
      <c r="BT1514" s="121" t="str">
        <f t="shared" ca="1" si="778"/>
        <v/>
      </c>
      <c r="BU1514" s="121" t="str">
        <f t="shared" ca="1" si="778"/>
        <v/>
      </c>
      <c r="BV1514" s="121" t="str">
        <f t="shared" ca="1" si="778"/>
        <v/>
      </c>
      <c r="BW1514" s="121" t="str">
        <f t="shared" ca="1" si="778"/>
        <v/>
      </c>
      <c r="BX1514" s="121" t="str">
        <f t="shared" ca="1" si="779"/>
        <v/>
      </c>
      <c r="BY1514" s="121" t="str">
        <f t="shared" ca="1" si="779"/>
        <v/>
      </c>
      <c r="BZ1514" s="121" t="str">
        <f t="shared" ca="1" si="779"/>
        <v/>
      </c>
      <c r="CA1514" s="121" t="str">
        <f t="shared" ca="1" si="779"/>
        <v/>
      </c>
      <c r="CB1514" s="121" t="str">
        <f t="shared" ca="1" si="779"/>
        <v/>
      </c>
      <c r="CC1514" s="121" t="str">
        <f t="shared" ca="1" si="779"/>
        <v/>
      </c>
      <c r="CD1514" s="121" t="str">
        <f t="shared" ca="1" si="779"/>
        <v/>
      </c>
      <c r="CE1514" s="121" t="str">
        <f t="shared" ca="1" si="779"/>
        <v/>
      </c>
      <c r="CF1514" s="121" t="str">
        <f t="shared" ca="1" si="779"/>
        <v/>
      </c>
      <c r="CG1514" s="121" t="str">
        <f t="shared" ca="1" si="779"/>
        <v/>
      </c>
      <c r="CH1514" s="121" t="str">
        <f t="shared" ca="1" si="779"/>
        <v/>
      </c>
      <c r="CI1514" s="121" t="str">
        <f t="shared" ca="1" si="779"/>
        <v/>
      </c>
      <c r="CJ1514" s="130">
        <f t="shared" ca="1" si="771"/>
        <v>0</v>
      </c>
      <c r="CK1514" s="50" t="s">
        <v>172</v>
      </c>
    </row>
    <row r="1515" spans="3:89" s="29" customFormat="1" ht="15" customHeight="1">
      <c r="C1515" s="120" t="str">
        <f t="shared" ca="1" si="762"/>
        <v>(+) Overhead Fees</v>
      </c>
      <c r="D1515" s="127">
        <f>ROW(A1230)</f>
        <v>1230</v>
      </c>
      <c r="E1515" s="134"/>
      <c r="F1515" s="122">
        <f t="shared" ca="1" si="772"/>
        <v>0</v>
      </c>
      <c r="G1515" s="122">
        <f t="shared" ca="1" si="772"/>
        <v>0</v>
      </c>
      <c r="H1515" s="122">
        <f t="shared" ca="1" si="772"/>
        <v>0</v>
      </c>
      <c r="I1515" s="122">
        <f t="shared" ca="1" si="772"/>
        <v>0</v>
      </c>
      <c r="J1515" s="122">
        <f t="shared" ca="1" si="772"/>
        <v>0</v>
      </c>
      <c r="K1515" s="122">
        <f t="shared" ca="1" si="772"/>
        <v>0</v>
      </c>
      <c r="L1515" s="122">
        <f t="shared" ca="1" si="772"/>
        <v>0</v>
      </c>
      <c r="M1515" s="122">
        <f t="shared" ca="1" si="772"/>
        <v>0</v>
      </c>
      <c r="N1515" s="122">
        <f t="shared" ca="1" si="772"/>
        <v>0</v>
      </c>
      <c r="O1515" s="122">
        <f t="shared" ca="1" si="772"/>
        <v>0</v>
      </c>
      <c r="P1515" s="122">
        <f t="shared" ca="1" si="773"/>
        <v>0</v>
      </c>
      <c r="Q1515" s="122">
        <f t="shared" ca="1" si="773"/>
        <v>0</v>
      </c>
      <c r="R1515" s="122">
        <f t="shared" ca="1" si="773"/>
        <v>0</v>
      </c>
      <c r="S1515" s="122">
        <f t="shared" ca="1" si="773"/>
        <v>0</v>
      </c>
      <c r="T1515" s="122">
        <f t="shared" ca="1" si="773"/>
        <v>0</v>
      </c>
      <c r="U1515" s="122">
        <f t="shared" ca="1" si="773"/>
        <v>0</v>
      </c>
      <c r="V1515" s="122">
        <f t="shared" ca="1" si="773"/>
        <v>0</v>
      </c>
      <c r="W1515" s="122">
        <f t="shared" ca="1" si="773"/>
        <v>0</v>
      </c>
      <c r="X1515" s="122">
        <f t="shared" ca="1" si="773"/>
        <v>0</v>
      </c>
      <c r="Y1515" s="122">
        <f t="shared" ca="1" si="773"/>
        <v>0</v>
      </c>
      <c r="Z1515" s="122">
        <f t="shared" ca="1" si="774"/>
        <v>0</v>
      </c>
      <c r="AA1515" s="122">
        <f t="shared" ca="1" si="774"/>
        <v>0</v>
      </c>
      <c r="AB1515" s="122">
        <f t="shared" ca="1" si="774"/>
        <v>0</v>
      </c>
      <c r="AC1515" s="122">
        <f t="shared" ca="1" si="774"/>
        <v>0</v>
      </c>
      <c r="AD1515" s="122">
        <f t="shared" ca="1" si="774"/>
        <v>0</v>
      </c>
      <c r="AE1515" s="122">
        <f t="shared" ca="1" si="774"/>
        <v>0</v>
      </c>
      <c r="AF1515" s="122">
        <f t="shared" ca="1" si="774"/>
        <v>0</v>
      </c>
      <c r="AG1515" s="122">
        <f t="shared" ca="1" si="774"/>
        <v>0</v>
      </c>
      <c r="AH1515" s="122">
        <f t="shared" ca="1" si="774"/>
        <v>0</v>
      </c>
      <c r="AI1515" s="122">
        <f t="shared" ca="1" si="774"/>
        <v>0</v>
      </c>
      <c r="AJ1515" s="122">
        <f t="shared" ca="1" si="775"/>
        <v>0</v>
      </c>
      <c r="AK1515" s="122">
        <f t="shared" ca="1" si="775"/>
        <v>0</v>
      </c>
      <c r="AL1515" s="122">
        <f t="shared" ca="1" si="775"/>
        <v>0</v>
      </c>
      <c r="AM1515" s="122">
        <f t="shared" ca="1" si="775"/>
        <v>0</v>
      </c>
      <c r="AN1515" s="122">
        <f t="shared" ca="1" si="775"/>
        <v>0</v>
      </c>
      <c r="AO1515" s="122">
        <f t="shared" ca="1" si="775"/>
        <v>0</v>
      </c>
      <c r="AP1515" s="122">
        <f t="shared" ca="1" si="775"/>
        <v>0</v>
      </c>
      <c r="AQ1515" s="122">
        <f t="shared" ca="1" si="775"/>
        <v>0</v>
      </c>
      <c r="AR1515" s="122">
        <f t="shared" ca="1" si="775"/>
        <v>0</v>
      </c>
      <c r="AS1515" s="122">
        <f t="shared" ca="1" si="775"/>
        <v>0</v>
      </c>
      <c r="AT1515" s="122">
        <f t="shared" ca="1" si="776"/>
        <v>0</v>
      </c>
      <c r="AU1515" s="122">
        <f t="shared" ca="1" si="776"/>
        <v>0</v>
      </c>
      <c r="AV1515" s="122">
        <f t="shared" ca="1" si="776"/>
        <v>0</v>
      </c>
      <c r="AW1515" s="122">
        <f t="shared" ca="1" si="776"/>
        <v>0</v>
      </c>
      <c r="AX1515" s="122">
        <f t="shared" ca="1" si="776"/>
        <v>0</v>
      </c>
      <c r="AY1515" s="122">
        <f t="shared" ca="1" si="776"/>
        <v>0</v>
      </c>
      <c r="AZ1515" s="122">
        <f t="shared" ca="1" si="776"/>
        <v>0</v>
      </c>
      <c r="BA1515" s="122">
        <f t="shared" ca="1" si="776"/>
        <v>0</v>
      </c>
      <c r="BB1515" s="122">
        <f t="shared" ca="1" si="776"/>
        <v>0</v>
      </c>
      <c r="BC1515" s="122">
        <f t="shared" ca="1" si="776"/>
        <v>0</v>
      </c>
      <c r="BD1515" s="122">
        <f t="shared" ca="1" si="777"/>
        <v>0</v>
      </c>
      <c r="BE1515" s="122">
        <f t="shared" ca="1" si="777"/>
        <v>0</v>
      </c>
      <c r="BF1515" s="122">
        <f t="shared" ca="1" si="777"/>
        <v>0</v>
      </c>
      <c r="BG1515" s="122">
        <f t="shared" ca="1" si="777"/>
        <v>0</v>
      </c>
      <c r="BH1515" s="122">
        <f t="shared" ca="1" si="777"/>
        <v>0</v>
      </c>
      <c r="BI1515" s="122">
        <f t="shared" ca="1" si="777"/>
        <v>0</v>
      </c>
      <c r="BJ1515" s="122">
        <f t="shared" ca="1" si="777"/>
        <v>0</v>
      </c>
      <c r="BK1515" s="122">
        <f t="shared" ca="1" si="777"/>
        <v>0</v>
      </c>
      <c r="BL1515" s="122">
        <f t="shared" ca="1" si="777"/>
        <v>0</v>
      </c>
      <c r="BM1515" s="122">
        <f t="shared" ca="1" si="777"/>
        <v>0</v>
      </c>
      <c r="BN1515" s="122">
        <f t="shared" ca="1" si="778"/>
        <v>0</v>
      </c>
      <c r="BO1515" s="122" t="str">
        <f t="shared" ca="1" si="778"/>
        <v/>
      </c>
      <c r="BP1515" s="122" t="str">
        <f t="shared" ca="1" si="778"/>
        <v/>
      </c>
      <c r="BQ1515" s="122" t="str">
        <f t="shared" ca="1" si="778"/>
        <v/>
      </c>
      <c r="BR1515" s="122" t="str">
        <f t="shared" ca="1" si="778"/>
        <v/>
      </c>
      <c r="BS1515" s="122" t="str">
        <f t="shared" ca="1" si="778"/>
        <v/>
      </c>
      <c r="BT1515" s="122" t="str">
        <f t="shared" ca="1" si="778"/>
        <v/>
      </c>
      <c r="BU1515" s="122" t="str">
        <f t="shared" ca="1" si="778"/>
        <v/>
      </c>
      <c r="BV1515" s="122" t="str">
        <f t="shared" ca="1" si="778"/>
        <v/>
      </c>
      <c r="BW1515" s="122" t="str">
        <f t="shared" ca="1" si="778"/>
        <v/>
      </c>
      <c r="BX1515" s="122" t="str">
        <f t="shared" ca="1" si="779"/>
        <v/>
      </c>
      <c r="BY1515" s="122" t="str">
        <f t="shared" ca="1" si="779"/>
        <v/>
      </c>
      <c r="BZ1515" s="122" t="str">
        <f t="shared" ca="1" si="779"/>
        <v/>
      </c>
      <c r="CA1515" s="122" t="str">
        <f t="shared" ca="1" si="779"/>
        <v/>
      </c>
      <c r="CB1515" s="122" t="str">
        <f t="shared" ca="1" si="779"/>
        <v/>
      </c>
      <c r="CC1515" s="122" t="str">
        <f t="shared" ca="1" si="779"/>
        <v/>
      </c>
      <c r="CD1515" s="122" t="str">
        <f t="shared" ca="1" si="779"/>
        <v/>
      </c>
      <c r="CE1515" s="122" t="str">
        <f t="shared" ca="1" si="779"/>
        <v/>
      </c>
      <c r="CF1515" s="122" t="str">
        <f t="shared" ca="1" si="779"/>
        <v/>
      </c>
      <c r="CG1515" s="122" t="str">
        <f t="shared" ca="1" si="779"/>
        <v/>
      </c>
      <c r="CH1515" s="122" t="str">
        <f t="shared" ca="1" si="779"/>
        <v/>
      </c>
      <c r="CI1515" s="122" t="str">
        <f t="shared" ca="1" si="779"/>
        <v/>
      </c>
      <c r="CJ1515" s="138">
        <f t="shared" ca="1" si="771"/>
        <v>0</v>
      </c>
      <c r="CK1515" s="50" t="s">
        <v>172</v>
      </c>
    </row>
    <row r="1516" spans="3:89" s="29" customFormat="1" ht="15" customHeight="1">
      <c r="C1516" s="137" t="s">
        <v>3</v>
      </c>
      <c r="D1516" s="136"/>
      <c r="E1516" s="135"/>
      <c r="F1516" s="121">
        <f t="shared" ref="F1516:AK1516" ca="1" si="780">IF(F$17="","",SUM(F1496:F1515))</f>
        <v>3050000</v>
      </c>
      <c r="G1516" s="121">
        <f t="shared" ca="1" si="780"/>
        <v>461250</v>
      </c>
      <c r="H1516" s="121">
        <f t="shared" ca="1" si="780"/>
        <v>461250</v>
      </c>
      <c r="I1516" s="121">
        <f t="shared" ca="1" si="780"/>
        <v>751431.81818181823</v>
      </c>
      <c r="J1516" s="121">
        <f t="shared" ca="1" si="780"/>
        <v>751431.81818181823</v>
      </c>
      <c r="K1516" s="121">
        <f t="shared" ca="1" si="780"/>
        <v>751431.81818181823</v>
      </c>
      <c r="L1516" s="121">
        <f t="shared" ca="1" si="780"/>
        <v>751431.81818181823</v>
      </c>
      <c r="M1516" s="121">
        <f t="shared" ca="1" si="780"/>
        <v>751431.81818181823</v>
      </c>
      <c r="N1516" s="121">
        <f t="shared" ca="1" si="780"/>
        <v>751431.81818181823</v>
      </c>
      <c r="O1516" s="121">
        <f t="shared" ca="1" si="780"/>
        <v>751431.81818181823</v>
      </c>
      <c r="P1516" s="121">
        <f t="shared" ca="1" si="780"/>
        <v>470320.70707070711</v>
      </c>
      <c r="Q1516" s="121">
        <f t="shared" ca="1" si="780"/>
        <v>470320.70707070711</v>
      </c>
      <c r="R1516" s="121">
        <f t="shared" ca="1" si="780"/>
        <v>470320.70707070711</v>
      </c>
      <c r="S1516" s="121">
        <f t="shared" ca="1" si="780"/>
        <v>470320.70707070711</v>
      </c>
      <c r="T1516" s="121">
        <f t="shared" ca="1" si="780"/>
        <v>470320.70707070711</v>
      </c>
      <c r="U1516" s="121">
        <f t="shared" ca="1" si="780"/>
        <v>470320.70707070711</v>
      </c>
      <c r="V1516" s="121">
        <f t="shared" ca="1" si="780"/>
        <v>470320.70707070711</v>
      </c>
      <c r="W1516" s="121">
        <f t="shared" ca="1" si="780"/>
        <v>470320.70707070711</v>
      </c>
      <c r="X1516" s="121">
        <f t="shared" ca="1" si="780"/>
        <v>830320.70707070711</v>
      </c>
      <c r="Y1516" s="121">
        <f t="shared" ca="1" si="780"/>
        <v>338098.48484848486</v>
      </c>
      <c r="Z1516" s="121">
        <f t="shared" ca="1" si="780"/>
        <v>338098.48484848486</v>
      </c>
      <c r="AA1516" s="121">
        <f t="shared" ca="1" si="780"/>
        <v>338098.48484848486</v>
      </c>
      <c r="AB1516" s="121">
        <f t="shared" ca="1" si="780"/>
        <v>338098.48484848486</v>
      </c>
      <c r="AC1516" s="121">
        <f t="shared" ca="1" si="780"/>
        <v>338098.48484848486</v>
      </c>
      <c r="AD1516" s="121">
        <f t="shared" ca="1" si="780"/>
        <v>588098.48484848475</v>
      </c>
      <c r="AE1516" s="121">
        <f t="shared" ca="1" si="780"/>
        <v>0</v>
      </c>
      <c r="AF1516" s="121">
        <f t="shared" ca="1" si="780"/>
        <v>0</v>
      </c>
      <c r="AG1516" s="121">
        <f t="shared" ca="1" si="780"/>
        <v>0</v>
      </c>
      <c r="AH1516" s="121">
        <f t="shared" ca="1" si="780"/>
        <v>0</v>
      </c>
      <c r="AI1516" s="121">
        <f t="shared" ca="1" si="780"/>
        <v>0</v>
      </c>
      <c r="AJ1516" s="121">
        <f t="shared" ca="1" si="780"/>
        <v>0</v>
      </c>
      <c r="AK1516" s="121">
        <f t="shared" ca="1" si="780"/>
        <v>0</v>
      </c>
      <c r="AL1516" s="121">
        <f t="shared" ref="AL1516:BQ1516" ca="1" si="781">IF(AL$17="","",SUM(AL1496:AL1515))</f>
        <v>0</v>
      </c>
      <c r="AM1516" s="121">
        <f t="shared" ca="1" si="781"/>
        <v>0</v>
      </c>
      <c r="AN1516" s="121">
        <f t="shared" ca="1" si="781"/>
        <v>0</v>
      </c>
      <c r="AO1516" s="121">
        <f t="shared" ca="1" si="781"/>
        <v>0</v>
      </c>
      <c r="AP1516" s="121">
        <f t="shared" ca="1" si="781"/>
        <v>0</v>
      </c>
      <c r="AQ1516" s="121">
        <f t="shared" ca="1" si="781"/>
        <v>0</v>
      </c>
      <c r="AR1516" s="121">
        <f t="shared" ca="1" si="781"/>
        <v>0</v>
      </c>
      <c r="AS1516" s="121">
        <f t="shared" ca="1" si="781"/>
        <v>0</v>
      </c>
      <c r="AT1516" s="121">
        <f t="shared" ca="1" si="781"/>
        <v>0</v>
      </c>
      <c r="AU1516" s="121">
        <f t="shared" ca="1" si="781"/>
        <v>0</v>
      </c>
      <c r="AV1516" s="121">
        <f t="shared" ca="1" si="781"/>
        <v>0</v>
      </c>
      <c r="AW1516" s="121">
        <f t="shared" ca="1" si="781"/>
        <v>0</v>
      </c>
      <c r="AX1516" s="121">
        <f t="shared" ca="1" si="781"/>
        <v>0</v>
      </c>
      <c r="AY1516" s="121">
        <f t="shared" ca="1" si="781"/>
        <v>0</v>
      </c>
      <c r="AZ1516" s="121">
        <f t="shared" ca="1" si="781"/>
        <v>0</v>
      </c>
      <c r="BA1516" s="121">
        <f t="shared" ca="1" si="781"/>
        <v>0</v>
      </c>
      <c r="BB1516" s="121">
        <f t="shared" ca="1" si="781"/>
        <v>0</v>
      </c>
      <c r="BC1516" s="121">
        <f t="shared" ca="1" si="781"/>
        <v>0</v>
      </c>
      <c r="BD1516" s="121">
        <f t="shared" ca="1" si="781"/>
        <v>0</v>
      </c>
      <c r="BE1516" s="121">
        <f t="shared" ca="1" si="781"/>
        <v>0</v>
      </c>
      <c r="BF1516" s="121">
        <f t="shared" ca="1" si="781"/>
        <v>0</v>
      </c>
      <c r="BG1516" s="121">
        <f t="shared" ca="1" si="781"/>
        <v>0</v>
      </c>
      <c r="BH1516" s="121">
        <f t="shared" ca="1" si="781"/>
        <v>0</v>
      </c>
      <c r="BI1516" s="121">
        <f t="shared" ca="1" si="781"/>
        <v>0</v>
      </c>
      <c r="BJ1516" s="121">
        <f t="shared" ca="1" si="781"/>
        <v>0</v>
      </c>
      <c r="BK1516" s="121">
        <f t="shared" ca="1" si="781"/>
        <v>0</v>
      </c>
      <c r="BL1516" s="121">
        <f t="shared" ca="1" si="781"/>
        <v>0</v>
      </c>
      <c r="BM1516" s="121">
        <f t="shared" ca="1" si="781"/>
        <v>0</v>
      </c>
      <c r="BN1516" s="121">
        <f t="shared" ca="1" si="781"/>
        <v>0</v>
      </c>
      <c r="BO1516" s="121" t="str">
        <f t="shared" si="781"/>
        <v/>
      </c>
      <c r="BP1516" s="121" t="str">
        <f t="shared" si="781"/>
        <v/>
      </c>
      <c r="BQ1516" s="121" t="str">
        <f t="shared" si="781"/>
        <v/>
      </c>
      <c r="BR1516" s="121" t="str">
        <f t="shared" ref="BR1516:CI1516" si="782">IF(BR$17="","",SUM(BR1496:BR1515))</f>
        <v/>
      </c>
      <c r="BS1516" s="121" t="str">
        <f t="shared" si="782"/>
        <v/>
      </c>
      <c r="BT1516" s="121" t="str">
        <f t="shared" si="782"/>
        <v/>
      </c>
      <c r="BU1516" s="121" t="str">
        <f t="shared" si="782"/>
        <v/>
      </c>
      <c r="BV1516" s="121" t="str">
        <f t="shared" si="782"/>
        <v/>
      </c>
      <c r="BW1516" s="121" t="str">
        <f t="shared" si="782"/>
        <v/>
      </c>
      <c r="BX1516" s="121" t="str">
        <f t="shared" si="782"/>
        <v/>
      </c>
      <c r="BY1516" s="121" t="str">
        <f t="shared" si="782"/>
        <v/>
      </c>
      <c r="BZ1516" s="121" t="str">
        <f t="shared" si="782"/>
        <v/>
      </c>
      <c r="CA1516" s="121" t="str">
        <f t="shared" si="782"/>
        <v/>
      </c>
      <c r="CB1516" s="121" t="str">
        <f t="shared" si="782"/>
        <v/>
      </c>
      <c r="CC1516" s="121" t="str">
        <f t="shared" si="782"/>
        <v/>
      </c>
      <c r="CD1516" s="121" t="str">
        <f t="shared" si="782"/>
        <v/>
      </c>
      <c r="CE1516" s="121" t="str">
        <f t="shared" si="782"/>
        <v/>
      </c>
      <c r="CF1516" s="121" t="str">
        <f t="shared" si="782"/>
        <v/>
      </c>
      <c r="CG1516" s="121" t="str">
        <f t="shared" si="782"/>
        <v/>
      </c>
      <c r="CH1516" s="121" t="str">
        <f t="shared" si="782"/>
        <v/>
      </c>
      <c r="CI1516" s="121" t="str">
        <f t="shared" si="782"/>
        <v/>
      </c>
      <c r="CJ1516" s="130">
        <f t="shared" ca="1" si="771"/>
        <v>16103999.999999993</v>
      </c>
      <c r="CK1516" s="50" t="s">
        <v>172</v>
      </c>
    </row>
    <row r="1517" spans="3:89" s="29" customFormat="1" ht="15" customHeight="1">
      <c r="C1517" s="120"/>
      <c r="D1517" s="119"/>
      <c r="E1517" s="119"/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U1517" s="121"/>
      <c r="V1517" s="121"/>
      <c r="W1517" s="121"/>
      <c r="X1517" s="121"/>
      <c r="Y1517" s="121"/>
      <c r="Z1517" s="121"/>
      <c r="AA1517" s="121"/>
      <c r="AB1517" s="121"/>
      <c r="AC1517" s="121"/>
      <c r="AD1517" s="121"/>
      <c r="AE1517" s="121"/>
      <c r="AF1517" s="121"/>
      <c r="AG1517" s="121"/>
      <c r="AH1517" s="121"/>
      <c r="AI1517" s="121"/>
      <c r="AJ1517" s="121"/>
      <c r="AK1517" s="121"/>
      <c r="AL1517" s="121"/>
      <c r="AM1517" s="121"/>
      <c r="AN1517" s="121"/>
      <c r="AO1517" s="121"/>
      <c r="AP1517" s="121"/>
      <c r="AQ1517" s="121"/>
      <c r="AR1517" s="121"/>
      <c r="AS1517" s="121"/>
      <c r="AT1517" s="121"/>
      <c r="AU1517" s="121"/>
      <c r="AV1517" s="121"/>
      <c r="AW1517" s="121"/>
      <c r="AX1517" s="121"/>
      <c r="AY1517" s="121"/>
      <c r="AZ1517" s="121"/>
      <c r="BA1517" s="121"/>
      <c r="BB1517" s="121"/>
      <c r="BC1517" s="121"/>
      <c r="BD1517" s="121"/>
      <c r="BE1517" s="121"/>
      <c r="BF1517" s="121"/>
      <c r="BG1517" s="121"/>
      <c r="BH1517" s="121"/>
      <c r="BI1517" s="121"/>
      <c r="BJ1517" s="121"/>
      <c r="BK1517" s="121"/>
      <c r="BL1517" s="121"/>
      <c r="BM1517" s="121"/>
      <c r="BN1517" s="121"/>
      <c r="BO1517" s="121"/>
      <c r="BP1517" s="121"/>
      <c r="BQ1517" s="121"/>
      <c r="BR1517" s="121"/>
      <c r="BS1517" s="121"/>
      <c r="BT1517" s="121"/>
      <c r="BU1517" s="121"/>
      <c r="BV1517" s="121"/>
      <c r="BW1517" s="121"/>
      <c r="BX1517" s="121"/>
      <c r="BY1517" s="121"/>
      <c r="BZ1517" s="121"/>
      <c r="CA1517" s="121"/>
      <c r="CB1517" s="121"/>
      <c r="CC1517" s="121"/>
      <c r="CD1517" s="121"/>
      <c r="CE1517" s="121"/>
      <c r="CF1517" s="121"/>
      <c r="CG1517" s="121"/>
      <c r="CH1517" s="121"/>
      <c r="CI1517" s="121"/>
      <c r="CJ1517" s="130"/>
      <c r="CK1517" s="50" t="s">
        <v>172</v>
      </c>
    </row>
    <row r="1518" spans="3:89" s="29" customFormat="1" ht="15" customHeight="1">
      <c r="C1518" s="120" t="s">
        <v>216</v>
      </c>
      <c r="D1518" s="119"/>
      <c r="E1518" s="119"/>
      <c r="F1518" s="121">
        <f t="shared" ref="F1518:AK1518" ca="1" si="783">IF(F17="","",F1480+F1474+F1516+F1494)</f>
        <v>16123725.733506944</v>
      </c>
      <c r="G1518" s="121">
        <f t="shared" ca="1" si="783"/>
        <v>475557.52247371903</v>
      </c>
      <c r="H1518" s="121">
        <f t="shared" ca="1" si="783"/>
        <v>477941.26945353718</v>
      </c>
      <c r="I1518" s="121">
        <f t="shared" ca="1" si="783"/>
        <v>771246.05594886141</v>
      </c>
      <c r="J1518" s="121">
        <f t="shared" ca="1" si="783"/>
        <v>3001056.3954105936</v>
      </c>
      <c r="K1518" s="121">
        <f t="shared" ca="1" si="783"/>
        <v>3004941.6683477671</v>
      </c>
      <c r="L1518" s="121">
        <f t="shared" ca="1" si="783"/>
        <v>3008846.4163372573</v>
      </c>
      <c r="M1518" s="121">
        <f t="shared" ca="1" si="783"/>
        <v>3012770.7369983741</v>
      </c>
      <c r="N1518" s="121">
        <f t="shared" ca="1" si="783"/>
        <v>3016714.7284397474</v>
      </c>
      <c r="O1518" s="121">
        <f t="shared" ca="1" si="783"/>
        <v>3020678.489261779</v>
      </c>
      <c r="P1518" s="121">
        <f t="shared" ca="1" si="783"/>
        <v>2742846.4683224061</v>
      </c>
      <c r="Q1518" s="121">
        <f t="shared" ca="1" si="783"/>
        <v>2745437.455910767</v>
      </c>
      <c r="R1518" s="121">
        <f t="shared" ca="1" si="783"/>
        <v>2748041.4309055856</v>
      </c>
      <c r="S1518" s="121">
        <f t="shared" ca="1" si="783"/>
        <v>2750658.4584066439</v>
      </c>
      <c r="T1518" s="121">
        <f t="shared" ca="1" si="783"/>
        <v>2753288.6038400382</v>
      </c>
      <c r="U1518" s="121">
        <f t="shared" ca="1" si="783"/>
        <v>2755931.9329598155</v>
      </c>
      <c r="V1518" s="121">
        <f t="shared" ca="1" si="783"/>
        <v>2758588.5118496171</v>
      </c>
      <c r="W1518" s="121">
        <f t="shared" ca="1" si="783"/>
        <v>2761258.4069243297</v>
      </c>
      <c r="X1518" s="121">
        <f t="shared" ca="1" si="783"/>
        <v>3124843.9405708453</v>
      </c>
      <c r="Y1518" s="121">
        <f t="shared" ca="1" si="783"/>
        <v>2635893.8405792764</v>
      </c>
      <c r="Z1518" s="121">
        <f t="shared" ca="1" si="783"/>
        <v>2637948.7247704281</v>
      </c>
      <c r="AA1518" s="121">
        <f t="shared" ca="1" si="783"/>
        <v>2644852.1129424884</v>
      </c>
      <c r="AB1518" s="121">
        <f t="shared" ca="1" si="783"/>
        <v>425845.6601195879</v>
      </c>
      <c r="AC1518" s="121">
        <f t="shared" ca="1" si="783"/>
        <v>427980.2248319668</v>
      </c>
      <c r="AD1518" s="121">
        <f t="shared" ca="1" si="783"/>
        <v>5121574.3301212657</v>
      </c>
      <c r="AE1518" s="121">
        <f t="shared" ca="1" si="783"/>
        <v>0</v>
      </c>
      <c r="AF1518" s="121">
        <f t="shared" ca="1" si="783"/>
        <v>0</v>
      </c>
      <c r="AG1518" s="121">
        <f t="shared" ca="1" si="783"/>
        <v>0</v>
      </c>
      <c r="AH1518" s="121">
        <f t="shared" ca="1" si="783"/>
        <v>0</v>
      </c>
      <c r="AI1518" s="121">
        <f t="shared" ca="1" si="783"/>
        <v>0</v>
      </c>
      <c r="AJ1518" s="121">
        <f t="shared" ca="1" si="783"/>
        <v>0</v>
      </c>
      <c r="AK1518" s="121">
        <f t="shared" ca="1" si="783"/>
        <v>0</v>
      </c>
      <c r="AL1518" s="121">
        <f t="shared" ref="AL1518:BQ1518" ca="1" si="784">IF(AL17="","",AL1480+AL1474+AL1516+AL1494)</f>
        <v>0</v>
      </c>
      <c r="AM1518" s="121">
        <f t="shared" ca="1" si="784"/>
        <v>0</v>
      </c>
      <c r="AN1518" s="121">
        <f t="shared" ca="1" si="784"/>
        <v>0</v>
      </c>
      <c r="AO1518" s="121">
        <f t="shared" ca="1" si="784"/>
        <v>0</v>
      </c>
      <c r="AP1518" s="121">
        <f t="shared" ca="1" si="784"/>
        <v>0</v>
      </c>
      <c r="AQ1518" s="121">
        <f t="shared" ca="1" si="784"/>
        <v>0</v>
      </c>
      <c r="AR1518" s="121">
        <f t="shared" ca="1" si="784"/>
        <v>0</v>
      </c>
      <c r="AS1518" s="121">
        <f t="shared" ca="1" si="784"/>
        <v>0</v>
      </c>
      <c r="AT1518" s="121">
        <f t="shared" ca="1" si="784"/>
        <v>0</v>
      </c>
      <c r="AU1518" s="121">
        <f t="shared" ca="1" si="784"/>
        <v>0</v>
      </c>
      <c r="AV1518" s="121">
        <f t="shared" ca="1" si="784"/>
        <v>0</v>
      </c>
      <c r="AW1518" s="121">
        <f t="shared" ca="1" si="784"/>
        <v>0</v>
      </c>
      <c r="AX1518" s="121">
        <f t="shared" ca="1" si="784"/>
        <v>0</v>
      </c>
      <c r="AY1518" s="121">
        <f t="shared" ca="1" si="784"/>
        <v>0</v>
      </c>
      <c r="AZ1518" s="121">
        <f t="shared" ca="1" si="784"/>
        <v>0</v>
      </c>
      <c r="BA1518" s="121">
        <f t="shared" ca="1" si="784"/>
        <v>0</v>
      </c>
      <c r="BB1518" s="121">
        <f t="shared" ca="1" si="784"/>
        <v>0</v>
      </c>
      <c r="BC1518" s="121">
        <f t="shared" ca="1" si="784"/>
        <v>0</v>
      </c>
      <c r="BD1518" s="121">
        <f t="shared" ca="1" si="784"/>
        <v>0</v>
      </c>
      <c r="BE1518" s="121">
        <f t="shared" ca="1" si="784"/>
        <v>0</v>
      </c>
      <c r="BF1518" s="121">
        <f t="shared" ca="1" si="784"/>
        <v>0</v>
      </c>
      <c r="BG1518" s="121">
        <f t="shared" ca="1" si="784"/>
        <v>0</v>
      </c>
      <c r="BH1518" s="121">
        <f t="shared" ca="1" si="784"/>
        <v>0</v>
      </c>
      <c r="BI1518" s="121">
        <f t="shared" ca="1" si="784"/>
        <v>0</v>
      </c>
      <c r="BJ1518" s="121">
        <f t="shared" ca="1" si="784"/>
        <v>0</v>
      </c>
      <c r="BK1518" s="121">
        <f t="shared" ca="1" si="784"/>
        <v>0</v>
      </c>
      <c r="BL1518" s="121">
        <f t="shared" ca="1" si="784"/>
        <v>0</v>
      </c>
      <c r="BM1518" s="121">
        <f t="shared" ca="1" si="784"/>
        <v>0</v>
      </c>
      <c r="BN1518" s="121">
        <f t="shared" ca="1" si="784"/>
        <v>0</v>
      </c>
      <c r="BO1518" s="121" t="str">
        <f t="shared" si="784"/>
        <v/>
      </c>
      <c r="BP1518" s="121" t="str">
        <f t="shared" si="784"/>
        <v/>
      </c>
      <c r="BQ1518" s="121" t="str">
        <f t="shared" si="784"/>
        <v/>
      </c>
      <c r="BR1518" s="121" t="str">
        <f t="shared" ref="BR1518:CI1518" si="785">IF(BR17="","",BR1480+BR1474+BR1516+BR1494)</f>
        <v/>
      </c>
      <c r="BS1518" s="121" t="str">
        <f t="shared" si="785"/>
        <v/>
      </c>
      <c r="BT1518" s="121" t="str">
        <f t="shared" si="785"/>
        <v/>
      </c>
      <c r="BU1518" s="121" t="str">
        <f t="shared" si="785"/>
        <v/>
      </c>
      <c r="BV1518" s="121" t="str">
        <f t="shared" si="785"/>
        <v/>
      </c>
      <c r="BW1518" s="121" t="str">
        <f t="shared" si="785"/>
        <v/>
      </c>
      <c r="BX1518" s="121" t="str">
        <f t="shared" si="785"/>
        <v/>
      </c>
      <c r="BY1518" s="121" t="str">
        <f t="shared" si="785"/>
        <v/>
      </c>
      <c r="BZ1518" s="121" t="str">
        <f t="shared" si="785"/>
        <v/>
      </c>
      <c r="CA1518" s="121" t="str">
        <f t="shared" si="785"/>
        <v/>
      </c>
      <c r="CB1518" s="121" t="str">
        <f t="shared" si="785"/>
        <v/>
      </c>
      <c r="CC1518" s="121" t="str">
        <f t="shared" si="785"/>
        <v/>
      </c>
      <c r="CD1518" s="121" t="str">
        <f t="shared" si="785"/>
        <v/>
      </c>
      <c r="CE1518" s="121" t="str">
        <f t="shared" si="785"/>
        <v/>
      </c>
      <c r="CF1518" s="121" t="str">
        <f t="shared" si="785"/>
        <v/>
      </c>
      <c r="CG1518" s="121" t="str">
        <f t="shared" si="785"/>
        <v/>
      </c>
      <c r="CH1518" s="121" t="str">
        <f t="shared" si="785"/>
        <v/>
      </c>
      <c r="CI1518" s="121" t="str">
        <f t="shared" si="785"/>
        <v/>
      </c>
      <c r="CJ1518" s="2">
        <f ca="1">SUM(F1518:CI1518)</f>
        <v>74948469.119233653</v>
      </c>
      <c r="CK1518" s="50" t="s">
        <v>172</v>
      </c>
    </row>
    <row r="1519" spans="3:89" s="29" customFormat="1" ht="15" customHeight="1">
      <c r="C1519" s="120"/>
      <c r="E1519" s="119"/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U1519" s="121"/>
      <c r="V1519" s="121"/>
      <c r="W1519" s="121"/>
      <c r="X1519" s="121"/>
      <c r="Y1519" s="121"/>
      <c r="Z1519" s="121"/>
      <c r="AA1519" s="121"/>
      <c r="AB1519" s="121"/>
      <c r="AC1519" s="121"/>
      <c r="AD1519" s="121"/>
      <c r="AE1519" s="121"/>
      <c r="AF1519" s="121"/>
      <c r="AG1519" s="121"/>
      <c r="AH1519" s="121"/>
      <c r="AI1519" s="121"/>
      <c r="AJ1519" s="121"/>
      <c r="AK1519" s="121"/>
      <c r="AL1519" s="121"/>
      <c r="AM1519" s="121"/>
      <c r="AN1519" s="121"/>
      <c r="AO1519" s="121"/>
      <c r="AP1519" s="121"/>
      <c r="AQ1519" s="121"/>
      <c r="AR1519" s="121"/>
      <c r="AS1519" s="121"/>
      <c r="AT1519" s="121"/>
      <c r="AU1519" s="121"/>
      <c r="AV1519" s="121"/>
      <c r="AW1519" s="121"/>
      <c r="AX1519" s="121"/>
      <c r="AY1519" s="121"/>
      <c r="AZ1519" s="121"/>
      <c r="BA1519" s="121"/>
      <c r="BB1519" s="121"/>
      <c r="BC1519" s="121"/>
      <c r="BD1519" s="121"/>
      <c r="BE1519" s="121"/>
      <c r="BF1519" s="121"/>
      <c r="BG1519" s="121"/>
      <c r="BH1519" s="121"/>
      <c r="BI1519" s="121"/>
      <c r="BJ1519" s="121"/>
      <c r="BK1519" s="121"/>
      <c r="BL1519" s="121"/>
      <c r="BM1519" s="121"/>
      <c r="BN1519" s="121"/>
      <c r="BO1519" s="121"/>
      <c r="BP1519" s="121"/>
      <c r="BQ1519" s="121"/>
      <c r="BR1519" s="121"/>
      <c r="BS1519" s="121"/>
      <c r="BT1519" s="121"/>
      <c r="BU1519" s="121"/>
      <c r="BV1519" s="121"/>
      <c r="BW1519" s="121"/>
      <c r="BX1519" s="121"/>
      <c r="BY1519" s="121"/>
      <c r="BZ1519" s="121"/>
      <c r="CA1519" s="121"/>
      <c r="CB1519" s="121"/>
      <c r="CC1519" s="121"/>
      <c r="CD1519" s="121"/>
      <c r="CE1519" s="121"/>
      <c r="CF1519" s="121"/>
      <c r="CG1519" s="121"/>
      <c r="CH1519" s="121"/>
      <c r="CI1519" s="121"/>
      <c r="CJ1519" s="1"/>
      <c r="CK1519" s="50" t="s">
        <v>172</v>
      </c>
    </row>
    <row r="1520" spans="3:89" s="29" customFormat="1" ht="15" customHeight="1">
      <c r="C1520" s="133" t="s">
        <v>215</v>
      </c>
      <c r="D1520" s="132"/>
      <c r="E1520" s="80"/>
      <c r="F1520" s="121">
        <f t="shared" ref="F1520:AK1520" ca="1" si="786">IF(F$17="","",F1474+F1516+F1494+F1480)</f>
        <v>16123725.733506944</v>
      </c>
      <c r="G1520" s="121">
        <f t="shared" ca="1" si="786"/>
        <v>475557.52247371903</v>
      </c>
      <c r="H1520" s="121">
        <f t="shared" ca="1" si="786"/>
        <v>477941.26945353718</v>
      </c>
      <c r="I1520" s="121">
        <f t="shared" ca="1" si="786"/>
        <v>771246.05594886141</v>
      </c>
      <c r="J1520" s="121">
        <f t="shared" ca="1" si="786"/>
        <v>3001056.3954105936</v>
      </c>
      <c r="K1520" s="121">
        <f t="shared" ca="1" si="786"/>
        <v>3004941.6683477671</v>
      </c>
      <c r="L1520" s="121">
        <f t="shared" ca="1" si="786"/>
        <v>3008846.4163372577</v>
      </c>
      <c r="M1520" s="121">
        <f t="shared" ca="1" si="786"/>
        <v>3012770.7369983746</v>
      </c>
      <c r="N1520" s="121">
        <f t="shared" ca="1" si="786"/>
        <v>3016714.7284397474</v>
      </c>
      <c r="O1520" s="121">
        <f t="shared" ca="1" si="786"/>
        <v>3020678.489261779</v>
      </c>
      <c r="P1520" s="121">
        <f t="shared" ca="1" si="786"/>
        <v>2742846.4683224061</v>
      </c>
      <c r="Q1520" s="121">
        <f t="shared" ca="1" si="786"/>
        <v>2745437.4559107665</v>
      </c>
      <c r="R1520" s="121">
        <f t="shared" ca="1" si="786"/>
        <v>2748041.4309055852</v>
      </c>
      <c r="S1520" s="121">
        <f t="shared" ca="1" si="786"/>
        <v>2750658.4584066435</v>
      </c>
      <c r="T1520" s="121">
        <f t="shared" ca="1" si="786"/>
        <v>2753288.6038400382</v>
      </c>
      <c r="U1520" s="121">
        <f t="shared" ca="1" si="786"/>
        <v>2755931.9329598155</v>
      </c>
      <c r="V1520" s="121">
        <f t="shared" ca="1" si="786"/>
        <v>2758588.5118496167</v>
      </c>
      <c r="W1520" s="121">
        <f t="shared" ca="1" si="786"/>
        <v>2761258.4069243297</v>
      </c>
      <c r="X1520" s="121">
        <f t="shared" ca="1" si="786"/>
        <v>3124843.9405708453</v>
      </c>
      <c r="Y1520" s="121">
        <f t="shared" ca="1" si="786"/>
        <v>2635893.8405792764</v>
      </c>
      <c r="Z1520" s="121">
        <f t="shared" ca="1" si="786"/>
        <v>2637948.7247704281</v>
      </c>
      <c r="AA1520" s="121">
        <f t="shared" ca="1" si="786"/>
        <v>2644852.1129424884</v>
      </c>
      <c r="AB1520" s="121">
        <f t="shared" ca="1" si="786"/>
        <v>425845.6601195879</v>
      </c>
      <c r="AC1520" s="121">
        <f t="shared" ca="1" si="786"/>
        <v>427980.2248319668</v>
      </c>
      <c r="AD1520" s="121">
        <f t="shared" ca="1" si="786"/>
        <v>5121574.3301212657</v>
      </c>
      <c r="AE1520" s="121">
        <f t="shared" ca="1" si="786"/>
        <v>0</v>
      </c>
      <c r="AF1520" s="121">
        <f t="shared" ca="1" si="786"/>
        <v>0</v>
      </c>
      <c r="AG1520" s="121">
        <f t="shared" ca="1" si="786"/>
        <v>0</v>
      </c>
      <c r="AH1520" s="121">
        <f t="shared" ca="1" si="786"/>
        <v>0</v>
      </c>
      <c r="AI1520" s="121">
        <f t="shared" ca="1" si="786"/>
        <v>0</v>
      </c>
      <c r="AJ1520" s="121">
        <f t="shared" ca="1" si="786"/>
        <v>0</v>
      </c>
      <c r="AK1520" s="121">
        <f t="shared" ca="1" si="786"/>
        <v>0</v>
      </c>
      <c r="AL1520" s="121">
        <f t="shared" ref="AL1520:BQ1520" ca="1" si="787">IF(AL$17="","",AL1474+AL1516+AL1494+AL1480)</f>
        <v>0</v>
      </c>
      <c r="AM1520" s="121">
        <f t="shared" ca="1" si="787"/>
        <v>0</v>
      </c>
      <c r="AN1520" s="121">
        <f t="shared" ca="1" si="787"/>
        <v>0</v>
      </c>
      <c r="AO1520" s="121">
        <f t="shared" ca="1" si="787"/>
        <v>0</v>
      </c>
      <c r="AP1520" s="121">
        <f t="shared" ca="1" si="787"/>
        <v>0</v>
      </c>
      <c r="AQ1520" s="121">
        <f t="shared" ca="1" si="787"/>
        <v>0</v>
      </c>
      <c r="AR1520" s="121">
        <f t="shared" ca="1" si="787"/>
        <v>0</v>
      </c>
      <c r="AS1520" s="121">
        <f t="shared" ca="1" si="787"/>
        <v>0</v>
      </c>
      <c r="AT1520" s="121">
        <f t="shared" ca="1" si="787"/>
        <v>0</v>
      </c>
      <c r="AU1520" s="121">
        <f t="shared" ca="1" si="787"/>
        <v>0</v>
      </c>
      <c r="AV1520" s="121">
        <f t="shared" ca="1" si="787"/>
        <v>0</v>
      </c>
      <c r="AW1520" s="121">
        <f t="shared" ca="1" si="787"/>
        <v>0</v>
      </c>
      <c r="AX1520" s="121">
        <f t="shared" ca="1" si="787"/>
        <v>0</v>
      </c>
      <c r="AY1520" s="121">
        <f t="shared" ca="1" si="787"/>
        <v>0</v>
      </c>
      <c r="AZ1520" s="121">
        <f t="shared" ca="1" si="787"/>
        <v>0</v>
      </c>
      <c r="BA1520" s="121">
        <f t="shared" ca="1" si="787"/>
        <v>0</v>
      </c>
      <c r="BB1520" s="121">
        <f t="shared" ca="1" si="787"/>
        <v>0</v>
      </c>
      <c r="BC1520" s="121">
        <f t="shared" ca="1" si="787"/>
        <v>0</v>
      </c>
      <c r="BD1520" s="121">
        <f t="shared" ca="1" si="787"/>
        <v>0</v>
      </c>
      <c r="BE1520" s="121">
        <f t="shared" ca="1" si="787"/>
        <v>0</v>
      </c>
      <c r="BF1520" s="121">
        <f t="shared" ca="1" si="787"/>
        <v>0</v>
      </c>
      <c r="BG1520" s="121">
        <f t="shared" ca="1" si="787"/>
        <v>0</v>
      </c>
      <c r="BH1520" s="121">
        <f t="shared" ca="1" si="787"/>
        <v>0</v>
      </c>
      <c r="BI1520" s="121">
        <f t="shared" ca="1" si="787"/>
        <v>0</v>
      </c>
      <c r="BJ1520" s="121">
        <f t="shared" ca="1" si="787"/>
        <v>0</v>
      </c>
      <c r="BK1520" s="121">
        <f t="shared" ca="1" si="787"/>
        <v>0</v>
      </c>
      <c r="BL1520" s="121">
        <f t="shared" ca="1" si="787"/>
        <v>0</v>
      </c>
      <c r="BM1520" s="121">
        <f t="shared" ca="1" si="787"/>
        <v>0</v>
      </c>
      <c r="BN1520" s="121">
        <f t="shared" ca="1" si="787"/>
        <v>0</v>
      </c>
      <c r="BO1520" s="121" t="str">
        <f t="shared" si="787"/>
        <v/>
      </c>
      <c r="BP1520" s="121" t="str">
        <f t="shared" si="787"/>
        <v/>
      </c>
      <c r="BQ1520" s="121" t="str">
        <f t="shared" si="787"/>
        <v/>
      </c>
      <c r="BR1520" s="121" t="str">
        <f t="shared" ref="BR1520:CI1520" si="788">IF(BR$17="","",BR1474+BR1516+BR1494+BR1480)</f>
        <v/>
      </c>
      <c r="BS1520" s="121" t="str">
        <f t="shared" si="788"/>
        <v/>
      </c>
      <c r="BT1520" s="121" t="str">
        <f t="shared" si="788"/>
        <v/>
      </c>
      <c r="BU1520" s="121" t="str">
        <f t="shared" si="788"/>
        <v/>
      </c>
      <c r="BV1520" s="121" t="str">
        <f t="shared" si="788"/>
        <v/>
      </c>
      <c r="BW1520" s="121" t="str">
        <f t="shared" si="788"/>
        <v/>
      </c>
      <c r="BX1520" s="121" t="str">
        <f t="shared" si="788"/>
        <v/>
      </c>
      <c r="BY1520" s="121" t="str">
        <f t="shared" si="788"/>
        <v/>
      </c>
      <c r="BZ1520" s="121" t="str">
        <f t="shared" si="788"/>
        <v/>
      </c>
      <c r="CA1520" s="121" t="str">
        <f t="shared" si="788"/>
        <v/>
      </c>
      <c r="CB1520" s="121" t="str">
        <f t="shared" si="788"/>
        <v/>
      </c>
      <c r="CC1520" s="121" t="str">
        <f t="shared" si="788"/>
        <v/>
      </c>
      <c r="CD1520" s="121" t="str">
        <f t="shared" si="788"/>
        <v/>
      </c>
      <c r="CE1520" s="121" t="str">
        <f t="shared" si="788"/>
        <v/>
      </c>
      <c r="CF1520" s="121" t="str">
        <f t="shared" si="788"/>
        <v/>
      </c>
      <c r="CG1520" s="121" t="str">
        <f t="shared" si="788"/>
        <v/>
      </c>
      <c r="CH1520" s="121" t="str">
        <f t="shared" si="788"/>
        <v/>
      </c>
      <c r="CI1520" s="121" t="str">
        <f t="shared" si="788"/>
        <v/>
      </c>
      <c r="CJ1520" s="131">
        <f ca="1">SUM(F1520:CI1520)</f>
        <v>74948469.119233653</v>
      </c>
      <c r="CK1520" s="50" t="s">
        <v>172</v>
      </c>
    </row>
    <row r="1521" spans="3:89" s="29" customFormat="1" ht="15" customHeight="1">
      <c r="C1521" s="120"/>
      <c r="D1521" s="119"/>
      <c r="E1521" s="119"/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U1521" s="121"/>
      <c r="V1521" s="121"/>
      <c r="W1521" s="121"/>
      <c r="X1521" s="121"/>
      <c r="Y1521" s="121"/>
      <c r="Z1521" s="121"/>
      <c r="AA1521" s="121"/>
      <c r="AB1521" s="121"/>
      <c r="AC1521" s="121"/>
      <c r="AD1521" s="121"/>
      <c r="AE1521" s="121"/>
      <c r="AF1521" s="121"/>
      <c r="AG1521" s="121"/>
      <c r="AH1521" s="121"/>
      <c r="AI1521" s="121"/>
      <c r="AJ1521" s="121"/>
      <c r="AK1521" s="121"/>
      <c r="AL1521" s="121"/>
      <c r="AM1521" s="121"/>
      <c r="AN1521" s="121"/>
      <c r="AO1521" s="121"/>
      <c r="AP1521" s="121"/>
      <c r="AQ1521" s="121"/>
      <c r="AR1521" s="121"/>
      <c r="AS1521" s="121"/>
      <c r="AT1521" s="121"/>
      <c r="AU1521" s="121"/>
      <c r="AV1521" s="121"/>
      <c r="AW1521" s="121"/>
      <c r="AX1521" s="121"/>
      <c r="AY1521" s="121"/>
      <c r="AZ1521" s="121"/>
      <c r="BA1521" s="121"/>
      <c r="BB1521" s="121"/>
      <c r="BC1521" s="121"/>
      <c r="BD1521" s="121"/>
      <c r="BE1521" s="121"/>
      <c r="BF1521" s="121"/>
      <c r="BG1521" s="121"/>
      <c r="BH1521" s="121"/>
      <c r="BI1521" s="121"/>
      <c r="BJ1521" s="121"/>
      <c r="BK1521" s="121"/>
      <c r="BL1521" s="121"/>
      <c r="BM1521" s="121"/>
      <c r="BN1521" s="121"/>
      <c r="BO1521" s="121"/>
      <c r="BP1521" s="121"/>
      <c r="BQ1521" s="121"/>
      <c r="BR1521" s="121"/>
      <c r="BS1521" s="121"/>
      <c r="BT1521" s="121"/>
      <c r="BU1521" s="121"/>
      <c r="BV1521" s="121"/>
      <c r="BW1521" s="121"/>
      <c r="BX1521" s="121"/>
      <c r="BY1521" s="121"/>
      <c r="BZ1521" s="121"/>
      <c r="CA1521" s="121"/>
      <c r="CB1521" s="121"/>
      <c r="CC1521" s="121"/>
      <c r="CD1521" s="121"/>
      <c r="CE1521" s="121"/>
      <c r="CF1521" s="121"/>
      <c r="CG1521" s="121"/>
      <c r="CH1521" s="121"/>
      <c r="CI1521" s="121"/>
      <c r="CJ1521" s="1"/>
      <c r="CK1521" s="50" t="s">
        <v>172</v>
      </c>
    </row>
    <row r="1522" spans="3:89" s="29" customFormat="1" ht="15" customHeight="1">
      <c r="C1522" s="126" t="s">
        <v>12</v>
      </c>
      <c r="D1522" s="119"/>
      <c r="E1522" s="119"/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U1522" s="121"/>
      <c r="V1522" s="121"/>
      <c r="W1522" s="121"/>
      <c r="X1522" s="121"/>
      <c r="Y1522" s="121"/>
      <c r="Z1522" s="121"/>
      <c r="AA1522" s="121"/>
      <c r="AB1522" s="121"/>
      <c r="AC1522" s="121"/>
      <c r="AD1522" s="121"/>
      <c r="AE1522" s="121"/>
      <c r="AF1522" s="121"/>
      <c r="AG1522" s="121"/>
      <c r="AH1522" s="121"/>
      <c r="AI1522" s="121"/>
      <c r="AJ1522" s="121"/>
      <c r="AK1522" s="121"/>
      <c r="AL1522" s="121"/>
      <c r="AM1522" s="121"/>
      <c r="AN1522" s="121"/>
      <c r="AO1522" s="121"/>
      <c r="AP1522" s="121"/>
      <c r="AQ1522" s="121"/>
      <c r="AR1522" s="121"/>
      <c r="AS1522" s="121"/>
      <c r="AT1522" s="121"/>
      <c r="AU1522" s="121"/>
      <c r="AV1522" s="121"/>
      <c r="AW1522" s="121"/>
      <c r="AX1522" s="121"/>
      <c r="AY1522" s="121"/>
      <c r="AZ1522" s="121"/>
      <c r="BA1522" s="121"/>
      <c r="BB1522" s="121"/>
      <c r="BC1522" s="121"/>
      <c r="BD1522" s="121"/>
      <c r="BE1522" s="121"/>
      <c r="BF1522" s="121"/>
      <c r="BG1522" s="121"/>
      <c r="BH1522" s="121"/>
      <c r="BI1522" s="121"/>
      <c r="BJ1522" s="121"/>
      <c r="BK1522" s="121"/>
      <c r="BL1522" s="121"/>
      <c r="BM1522" s="121"/>
      <c r="BN1522" s="121"/>
      <c r="BO1522" s="121"/>
      <c r="BP1522" s="121"/>
      <c r="BQ1522" s="121"/>
      <c r="BR1522" s="121"/>
      <c r="BS1522" s="121"/>
      <c r="BT1522" s="121"/>
      <c r="BU1522" s="121"/>
      <c r="BV1522" s="121"/>
      <c r="BW1522" s="121"/>
      <c r="BX1522" s="121"/>
      <c r="BY1522" s="121"/>
      <c r="BZ1522" s="121"/>
      <c r="CA1522" s="121"/>
      <c r="CB1522" s="121"/>
      <c r="CC1522" s="121"/>
      <c r="CD1522" s="121"/>
      <c r="CE1522" s="121"/>
      <c r="CF1522" s="121"/>
      <c r="CG1522" s="121"/>
      <c r="CH1522" s="121"/>
      <c r="CI1522" s="121"/>
      <c r="CJ1522" s="1"/>
      <c r="CK1522" s="50" t="s">
        <v>172</v>
      </c>
    </row>
    <row r="1523" spans="3:89" s="29" customFormat="1" ht="15" customHeight="1">
      <c r="C1523" s="120" t="s">
        <v>214</v>
      </c>
      <c r="D1523" s="119"/>
      <c r="E1523" s="119"/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U1523" s="121"/>
      <c r="V1523" s="121"/>
      <c r="W1523" s="121"/>
      <c r="X1523" s="121"/>
      <c r="Y1523" s="121"/>
      <c r="Z1523" s="121"/>
      <c r="AA1523" s="121"/>
      <c r="AB1523" s="121"/>
      <c r="AC1523" s="121"/>
      <c r="AD1523" s="121"/>
      <c r="AE1523" s="121"/>
      <c r="AF1523" s="121"/>
      <c r="AG1523" s="121"/>
      <c r="AH1523" s="121"/>
      <c r="AI1523" s="121"/>
      <c r="AJ1523" s="121"/>
      <c r="AK1523" s="121"/>
      <c r="AL1523" s="121"/>
      <c r="AM1523" s="121"/>
      <c r="AN1523" s="121"/>
      <c r="AO1523" s="121"/>
      <c r="AP1523" s="121"/>
      <c r="AQ1523" s="121"/>
      <c r="AR1523" s="121"/>
      <c r="AS1523" s="121"/>
      <c r="AT1523" s="121"/>
      <c r="AU1523" s="121"/>
      <c r="AV1523" s="121"/>
      <c r="AW1523" s="121"/>
      <c r="AX1523" s="121"/>
      <c r="AY1523" s="121"/>
      <c r="AZ1523" s="121"/>
      <c r="BA1523" s="121"/>
      <c r="BB1523" s="121"/>
      <c r="BC1523" s="121"/>
      <c r="BD1523" s="121"/>
      <c r="BE1523" s="121"/>
      <c r="BF1523" s="121"/>
      <c r="BG1523" s="121"/>
      <c r="BH1523" s="121"/>
      <c r="BI1523" s="121"/>
      <c r="BJ1523" s="121"/>
      <c r="BK1523" s="121"/>
      <c r="BL1523" s="121"/>
      <c r="BM1523" s="121"/>
      <c r="BN1523" s="121"/>
      <c r="BO1523" s="121"/>
      <c r="BP1523" s="121"/>
      <c r="BQ1523" s="121"/>
      <c r="BR1523" s="121"/>
      <c r="BS1523" s="121"/>
      <c r="BT1523" s="121"/>
      <c r="BU1523" s="121"/>
      <c r="BV1523" s="121"/>
      <c r="BW1523" s="121"/>
      <c r="BX1523" s="121"/>
      <c r="BY1523" s="121"/>
      <c r="BZ1523" s="121"/>
      <c r="CA1523" s="121"/>
      <c r="CB1523" s="121"/>
      <c r="CC1523" s="121"/>
      <c r="CD1523" s="121"/>
      <c r="CE1523" s="121"/>
      <c r="CF1523" s="121"/>
      <c r="CG1523" s="121"/>
      <c r="CH1523" s="121"/>
      <c r="CI1523" s="121"/>
      <c r="CJ1523" s="1"/>
      <c r="CK1523" s="50" t="s">
        <v>172</v>
      </c>
    </row>
    <row r="1524" spans="3:89" s="29" customFormat="1" ht="15" customHeight="1">
      <c r="C1524" s="120" t="str">
        <f ca="1">"(+) "&amp;MID((OFFSET($A$1,$D1524-1,$E$1464-3)),7,40)</f>
        <v>(+) Sale Proceeds - Market Sales</v>
      </c>
      <c r="D1524" s="127">
        <f>ROW(A1419)</f>
        <v>1419</v>
      </c>
      <c r="E1524" s="75"/>
      <c r="F1524" s="121">
        <f t="shared" ref="F1524:O1525" ca="1" si="789">IF(F$17="","",OFFSET($A$1,$D1524-1,$E$1464+F$1466))</f>
        <v>4017069.5850000004</v>
      </c>
      <c r="G1524" s="121">
        <f t="shared" ca="1" si="789"/>
        <v>446341.065</v>
      </c>
      <c r="H1524" s="121">
        <f t="shared" ca="1" si="789"/>
        <v>446341.065</v>
      </c>
      <c r="I1524" s="121">
        <f t="shared" ca="1" si="789"/>
        <v>5802433.8450000016</v>
      </c>
      <c r="J1524" s="121">
        <f t="shared" ca="1" si="789"/>
        <v>892682.13</v>
      </c>
      <c r="K1524" s="121">
        <f t="shared" ca="1" si="789"/>
        <v>892682.13</v>
      </c>
      <c r="L1524" s="121">
        <f t="shared" ca="1" si="789"/>
        <v>14282914.080000004</v>
      </c>
      <c r="M1524" s="121">
        <f t="shared" ca="1" si="789"/>
        <v>1785364.26</v>
      </c>
      <c r="N1524" s="121">
        <f t="shared" ca="1" si="789"/>
        <v>1785364.26</v>
      </c>
      <c r="O1524" s="121">
        <f t="shared" ca="1" si="789"/>
        <v>1785364.259999994</v>
      </c>
      <c r="P1524" s="121">
        <f t="shared" ref="P1524:Y1525" ca="1" si="790">IF(P$17="","",OFFSET($A$1,$D1524-1,$E$1464+P$1466))</f>
        <v>0</v>
      </c>
      <c r="Q1524" s="121">
        <f t="shared" ca="1" si="790"/>
        <v>0</v>
      </c>
      <c r="R1524" s="121">
        <f t="shared" ca="1" si="790"/>
        <v>0</v>
      </c>
      <c r="S1524" s="121">
        <f t="shared" ca="1" si="790"/>
        <v>0</v>
      </c>
      <c r="T1524" s="121">
        <f t="shared" ca="1" si="790"/>
        <v>8034139.1700000009</v>
      </c>
      <c r="U1524" s="121">
        <f t="shared" ca="1" si="790"/>
        <v>0</v>
      </c>
      <c r="V1524" s="121">
        <f t="shared" ca="1" si="790"/>
        <v>0</v>
      </c>
      <c r="W1524" s="121">
        <f t="shared" ca="1" si="790"/>
        <v>0</v>
      </c>
      <c r="X1524" s="121">
        <f t="shared" ca="1" si="790"/>
        <v>0</v>
      </c>
      <c r="Y1524" s="121">
        <f t="shared" ca="1" si="790"/>
        <v>0</v>
      </c>
      <c r="Z1524" s="121">
        <f t="shared" ref="Z1524:AI1525" ca="1" si="791">IF(Z$17="","",OFFSET($A$1,$D1524-1,$E$1464+Z$1466))</f>
        <v>0</v>
      </c>
      <c r="AA1524" s="121">
        <f t="shared" ca="1" si="791"/>
        <v>0</v>
      </c>
      <c r="AB1524" s="121">
        <f t="shared" ca="1" si="791"/>
        <v>0</v>
      </c>
      <c r="AC1524" s="121">
        <f t="shared" ca="1" si="791"/>
        <v>0</v>
      </c>
      <c r="AD1524" s="121">
        <f t="shared" ca="1" si="791"/>
        <v>40170695.850000001</v>
      </c>
      <c r="AE1524" s="121">
        <f t="shared" ca="1" si="791"/>
        <v>0</v>
      </c>
      <c r="AF1524" s="121">
        <f t="shared" ca="1" si="791"/>
        <v>0</v>
      </c>
      <c r="AG1524" s="121">
        <f t="shared" ca="1" si="791"/>
        <v>0</v>
      </c>
      <c r="AH1524" s="121">
        <f t="shared" ca="1" si="791"/>
        <v>0</v>
      </c>
      <c r="AI1524" s="121">
        <f t="shared" ca="1" si="791"/>
        <v>0</v>
      </c>
      <c r="AJ1524" s="121">
        <f t="shared" ref="AJ1524:AS1525" ca="1" si="792">IF(AJ$17="","",OFFSET($A$1,$D1524-1,$E$1464+AJ$1466))</f>
        <v>0</v>
      </c>
      <c r="AK1524" s="121">
        <f t="shared" ca="1" si="792"/>
        <v>0</v>
      </c>
      <c r="AL1524" s="121">
        <f t="shared" ca="1" si="792"/>
        <v>0</v>
      </c>
      <c r="AM1524" s="121">
        <f t="shared" ca="1" si="792"/>
        <v>0</v>
      </c>
      <c r="AN1524" s="121">
        <f t="shared" ca="1" si="792"/>
        <v>0</v>
      </c>
      <c r="AO1524" s="121">
        <f t="shared" ca="1" si="792"/>
        <v>0</v>
      </c>
      <c r="AP1524" s="121">
        <f t="shared" ca="1" si="792"/>
        <v>0</v>
      </c>
      <c r="AQ1524" s="121">
        <f t="shared" ca="1" si="792"/>
        <v>0</v>
      </c>
      <c r="AR1524" s="121">
        <f t="shared" ca="1" si="792"/>
        <v>0</v>
      </c>
      <c r="AS1524" s="121">
        <f t="shared" ca="1" si="792"/>
        <v>0</v>
      </c>
      <c r="AT1524" s="121">
        <f t="shared" ref="AT1524:BC1525" ca="1" si="793">IF(AT$17="","",OFFSET($A$1,$D1524-1,$E$1464+AT$1466))</f>
        <v>0</v>
      </c>
      <c r="AU1524" s="121">
        <f t="shared" ca="1" si="793"/>
        <v>0</v>
      </c>
      <c r="AV1524" s="121">
        <f t="shared" ca="1" si="793"/>
        <v>0</v>
      </c>
      <c r="AW1524" s="121">
        <f t="shared" ca="1" si="793"/>
        <v>0</v>
      </c>
      <c r="AX1524" s="121">
        <f t="shared" ca="1" si="793"/>
        <v>0</v>
      </c>
      <c r="AY1524" s="121">
        <f t="shared" ca="1" si="793"/>
        <v>0</v>
      </c>
      <c r="AZ1524" s="121">
        <f t="shared" ca="1" si="793"/>
        <v>0</v>
      </c>
      <c r="BA1524" s="121">
        <f t="shared" ca="1" si="793"/>
        <v>0</v>
      </c>
      <c r="BB1524" s="121">
        <f t="shared" ca="1" si="793"/>
        <v>0</v>
      </c>
      <c r="BC1524" s="121">
        <f t="shared" ca="1" si="793"/>
        <v>0</v>
      </c>
      <c r="BD1524" s="121">
        <f t="shared" ref="BD1524:BM1525" ca="1" si="794">IF(BD$17="","",OFFSET($A$1,$D1524-1,$E$1464+BD$1466))</f>
        <v>0</v>
      </c>
      <c r="BE1524" s="121">
        <f t="shared" ca="1" si="794"/>
        <v>0</v>
      </c>
      <c r="BF1524" s="121">
        <f t="shared" ca="1" si="794"/>
        <v>0</v>
      </c>
      <c r="BG1524" s="121">
        <f t="shared" ca="1" si="794"/>
        <v>0</v>
      </c>
      <c r="BH1524" s="121">
        <f t="shared" ca="1" si="794"/>
        <v>0</v>
      </c>
      <c r="BI1524" s="121">
        <f t="shared" ca="1" si="794"/>
        <v>0</v>
      </c>
      <c r="BJ1524" s="121">
        <f t="shared" ca="1" si="794"/>
        <v>0</v>
      </c>
      <c r="BK1524" s="121">
        <f t="shared" ca="1" si="794"/>
        <v>0</v>
      </c>
      <c r="BL1524" s="121">
        <f t="shared" ca="1" si="794"/>
        <v>0</v>
      </c>
      <c r="BM1524" s="121">
        <f t="shared" ca="1" si="794"/>
        <v>0</v>
      </c>
      <c r="BN1524" s="121">
        <f t="shared" ref="BN1524:BW1525" ca="1" si="795">IF(BN$17="","",OFFSET($A$1,$D1524-1,$E$1464+BN$1466))</f>
        <v>0</v>
      </c>
      <c r="BO1524" s="121" t="str">
        <f t="shared" ca="1" si="795"/>
        <v/>
      </c>
      <c r="BP1524" s="121" t="str">
        <f t="shared" ca="1" si="795"/>
        <v/>
      </c>
      <c r="BQ1524" s="121" t="str">
        <f t="shared" ca="1" si="795"/>
        <v/>
      </c>
      <c r="BR1524" s="121" t="str">
        <f t="shared" ca="1" si="795"/>
        <v/>
      </c>
      <c r="BS1524" s="121" t="str">
        <f t="shared" ca="1" si="795"/>
        <v/>
      </c>
      <c r="BT1524" s="121" t="str">
        <f t="shared" ca="1" si="795"/>
        <v/>
      </c>
      <c r="BU1524" s="121" t="str">
        <f t="shared" ca="1" si="795"/>
        <v/>
      </c>
      <c r="BV1524" s="121" t="str">
        <f t="shared" ca="1" si="795"/>
        <v/>
      </c>
      <c r="BW1524" s="121" t="str">
        <f t="shared" ca="1" si="795"/>
        <v/>
      </c>
      <c r="BX1524" s="121" t="str">
        <f t="shared" ref="BX1524:CI1525" ca="1" si="796">IF(BX$17="","",OFFSET($A$1,$D1524-1,$E$1464+BX$1466))</f>
        <v/>
      </c>
      <c r="BY1524" s="121" t="str">
        <f t="shared" ca="1" si="796"/>
        <v/>
      </c>
      <c r="BZ1524" s="121" t="str">
        <f t="shared" ca="1" si="796"/>
        <v/>
      </c>
      <c r="CA1524" s="121" t="str">
        <f t="shared" ca="1" si="796"/>
        <v/>
      </c>
      <c r="CB1524" s="121" t="str">
        <f t="shared" ca="1" si="796"/>
        <v/>
      </c>
      <c r="CC1524" s="121" t="str">
        <f t="shared" ca="1" si="796"/>
        <v/>
      </c>
      <c r="CD1524" s="121" t="str">
        <f t="shared" ca="1" si="796"/>
        <v/>
      </c>
      <c r="CE1524" s="121" t="str">
        <f t="shared" ca="1" si="796"/>
        <v/>
      </c>
      <c r="CF1524" s="121" t="str">
        <f t="shared" ca="1" si="796"/>
        <v/>
      </c>
      <c r="CG1524" s="121" t="str">
        <f t="shared" ca="1" si="796"/>
        <v/>
      </c>
      <c r="CH1524" s="121" t="str">
        <f t="shared" ca="1" si="796"/>
        <v/>
      </c>
      <c r="CI1524" s="121" t="str">
        <f t="shared" ca="1" si="796"/>
        <v/>
      </c>
      <c r="CJ1524" s="2">
        <f ca="1">SUM(F1524:CI1524)</f>
        <v>80341391.700000003</v>
      </c>
      <c r="CK1524" s="50" t="s">
        <v>172</v>
      </c>
    </row>
    <row r="1525" spans="3:89" s="29" customFormat="1" ht="15" customHeight="1">
      <c r="C1525" s="120" t="str">
        <f ca="1">"(+) "&amp;MID((OFFSET($A$1,$D1525-1,$E$1464-3)),7,40)</f>
        <v>(+) Other Revenue</v>
      </c>
      <c r="D1525" s="127">
        <f>ROW(A271)</f>
        <v>271</v>
      </c>
      <c r="E1525" s="75"/>
      <c r="F1525" s="121">
        <f t="shared" ca="1" si="789"/>
        <v>0</v>
      </c>
      <c r="G1525" s="121">
        <f t="shared" ca="1" si="789"/>
        <v>0</v>
      </c>
      <c r="H1525" s="121">
        <f t="shared" ca="1" si="789"/>
        <v>0</v>
      </c>
      <c r="I1525" s="121">
        <f t="shared" ca="1" si="789"/>
        <v>0</v>
      </c>
      <c r="J1525" s="121">
        <f t="shared" ca="1" si="789"/>
        <v>0</v>
      </c>
      <c r="K1525" s="121">
        <f t="shared" ca="1" si="789"/>
        <v>0</v>
      </c>
      <c r="L1525" s="121">
        <f t="shared" ca="1" si="789"/>
        <v>0</v>
      </c>
      <c r="M1525" s="121">
        <f t="shared" ca="1" si="789"/>
        <v>0</v>
      </c>
      <c r="N1525" s="121">
        <f t="shared" ca="1" si="789"/>
        <v>0</v>
      </c>
      <c r="O1525" s="121">
        <f t="shared" ca="1" si="789"/>
        <v>0</v>
      </c>
      <c r="P1525" s="121">
        <f t="shared" ca="1" si="790"/>
        <v>0</v>
      </c>
      <c r="Q1525" s="121">
        <f t="shared" ca="1" si="790"/>
        <v>0</v>
      </c>
      <c r="R1525" s="121">
        <f t="shared" ca="1" si="790"/>
        <v>0</v>
      </c>
      <c r="S1525" s="121">
        <f t="shared" ca="1" si="790"/>
        <v>0</v>
      </c>
      <c r="T1525" s="121">
        <f t="shared" ca="1" si="790"/>
        <v>0</v>
      </c>
      <c r="U1525" s="121">
        <f t="shared" ca="1" si="790"/>
        <v>0</v>
      </c>
      <c r="V1525" s="121">
        <f t="shared" ca="1" si="790"/>
        <v>0</v>
      </c>
      <c r="W1525" s="121">
        <f t="shared" ca="1" si="790"/>
        <v>0</v>
      </c>
      <c r="X1525" s="121">
        <f t="shared" ca="1" si="790"/>
        <v>0</v>
      </c>
      <c r="Y1525" s="121">
        <f t="shared" ca="1" si="790"/>
        <v>0</v>
      </c>
      <c r="Z1525" s="121">
        <f t="shared" ca="1" si="791"/>
        <v>0</v>
      </c>
      <c r="AA1525" s="121">
        <f t="shared" ca="1" si="791"/>
        <v>0</v>
      </c>
      <c r="AB1525" s="121">
        <f t="shared" ca="1" si="791"/>
        <v>0</v>
      </c>
      <c r="AC1525" s="121">
        <f t="shared" ca="1" si="791"/>
        <v>0</v>
      </c>
      <c r="AD1525" s="121">
        <f t="shared" ca="1" si="791"/>
        <v>0</v>
      </c>
      <c r="AE1525" s="121">
        <f t="shared" ca="1" si="791"/>
        <v>0</v>
      </c>
      <c r="AF1525" s="121">
        <f t="shared" ca="1" si="791"/>
        <v>0</v>
      </c>
      <c r="AG1525" s="121">
        <f t="shared" ca="1" si="791"/>
        <v>0</v>
      </c>
      <c r="AH1525" s="121">
        <f t="shared" ca="1" si="791"/>
        <v>0</v>
      </c>
      <c r="AI1525" s="121">
        <f t="shared" ca="1" si="791"/>
        <v>0</v>
      </c>
      <c r="AJ1525" s="121">
        <f t="shared" ca="1" si="792"/>
        <v>0</v>
      </c>
      <c r="AK1525" s="121">
        <f t="shared" ca="1" si="792"/>
        <v>0</v>
      </c>
      <c r="AL1525" s="121">
        <f t="shared" ca="1" si="792"/>
        <v>0</v>
      </c>
      <c r="AM1525" s="121">
        <f t="shared" ca="1" si="792"/>
        <v>0</v>
      </c>
      <c r="AN1525" s="121">
        <f t="shared" ca="1" si="792"/>
        <v>0</v>
      </c>
      <c r="AO1525" s="121">
        <f t="shared" ca="1" si="792"/>
        <v>0</v>
      </c>
      <c r="AP1525" s="121">
        <f t="shared" ca="1" si="792"/>
        <v>0</v>
      </c>
      <c r="AQ1525" s="121">
        <f t="shared" ca="1" si="792"/>
        <v>0</v>
      </c>
      <c r="AR1525" s="121">
        <f t="shared" ca="1" si="792"/>
        <v>0</v>
      </c>
      <c r="AS1525" s="121">
        <f t="shared" ca="1" si="792"/>
        <v>0</v>
      </c>
      <c r="AT1525" s="121">
        <f t="shared" ca="1" si="793"/>
        <v>0</v>
      </c>
      <c r="AU1525" s="121">
        <f t="shared" ca="1" si="793"/>
        <v>0</v>
      </c>
      <c r="AV1525" s="121">
        <f t="shared" ca="1" si="793"/>
        <v>0</v>
      </c>
      <c r="AW1525" s="121">
        <f t="shared" ca="1" si="793"/>
        <v>0</v>
      </c>
      <c r="AX1525" s="121">
        <f t="shared" ca="1" si="793"/>
        <v>0</v>
      </c>
      <c r="AY1525" s="121">
        <f t="shared" ca="1" si="793"/>
        <v>0</v>
      </c>
      <c r="AZ1525" s="121">
        <f t="shared" ca="1" si="793"/>
        <v>0</v>
      </c>
      <c r="BA1525" s="121">
        <f t="shared" ca="1" si="793"/>
        <v>0</v>
      </c>
      <c r="BB1525" s="121">
        <f t="shared" ca="1" si="793"/>
        <v>0</v>
      </c>
      <c r="BC1525" s="121">
        <f t="shared" ca="1" si="793"/>
        <v>0</v>
      </c>
      <c r="BD1525" s="121">
        <f t="shared" ca="1" si="794"/>
        <v>0</v>
      </c>
      <c r="BE1525" s="121">
        <f t="shared" ca="1" si="794"/>
        <v>0</v>
      </c>
      <c r="BF1525" s="121">
        <f t="shared" ca="1" si="794"/>
        <v>0</v>
      </c>
      <c r="BG1525" s="121">
        <f t="shared" ca="1" si="794"/>
        <v>0</v>
      </c>
      <c r="BH1525" s="121">
        <f t="shared" ca="1" si="794"/>
        <v>0</v>
      </c>
      <c r="BI1525" s="121">
        <f t="shared" ca="1" si="794"/>
        <v>0</v>
      </c>
      <c r="BJ1525" s="121">
        <f t="shared" ca="1" si="794"/>
        <v>0</v>
      </c>
      <c r="BK1525" s="121">
        <f t="shared" ca="1" si="794"/>
        <v>0</v>
      </c>
      <c r="BL1525" s="121">
        <f t="shared" ca="1" si="794"/>
        <v>0</v>
      </c>
      <c r="BM1525" s="121">
        <f t="shared" ca="1" si="794"/>
        <v>0</v>
      </c>
      <c r="BN1525" s="121">
        <f t="shared" ca="1" si="795"/>
        <v>0</v>
      </c>
      <c r="BO1525" s="121" t="str">
        <f t="shared" ca="1" si="795"/>
        <v/>
      </c>
      <c r="BP1525" s="121" t="str">
        <f t="shared" ca="1" si="795"/>
        <v/>
      </c>
      <c r="BQ1525" s="121" t="str">
        <f t="shared" ca="1" si="795"/>
        <v/>
      </c>
      <c r="BR1525" s="121" t="str">
        <f t="shared" ca="1" si="795"/>
        <v/>
      </c>
      <c r="BS1525" s="121" t="str">
        <f t="shared" ca="1" si="795"/>
        <v/>
      </c>
      <c r="BT1525" s="121" t="str">
        <f t="shared" ca="1" si="795"/>
        <v/>
      </c>
      <c r="BU1525" s="121" t="str">
        <f t="shared" ca="1" si="795"/>
        <v/>
      </c>
      <c r="BV1525" s="121" t="str">
        <f t="shared" ca="1" si="795"/>
        <v/>
      </c>
      <c r="BW1525" s="121" t="str">
        <f t="shared" ca="1" si="795"/>
        <v/>
      </c>
      <c r="BX1525" s="121" t="str">
        <f t="shared" ca="1" si="796"/>
        <v/>
      </c>
      <c r="BY1525" s="121" t="str">
        <f t="shared" ca="1" si="796"/>
        <v/>
      </c>
      <c r="BZ1525" s="121" t="str">
        <f t="shared" ca="1" si="796"/>
        <v/>
      </c>
      <c r="CA1525" s="121" t="str">
        <f t="shared" ca="1" si="796"/>
        <v/>
      </c>
      <c r="CB1525" s="121" t="str">
        <f t="shared" ca="1" si="796"/>
        <v/>
      </c>
      <c r="CC1525" s="121" t="str">
        <f t="shared" ca="1" si="796"/>
        <v/>
      </c>
      <c r="CD1525" s="121" t="str">
        <f t="shared" ca="1" si="796"/>
        <v/>
      </c>
      <c r="CE1525" s="121" t="str">
        <f t="shared" ca="1" si="796"/>
        <v/>
      </c>
      <c r="CF1525" s="121" t="str">
        <f t="shared" ca="1" si="796"/>
        <v/>
      </c>
      <c r="CG1525" s="121" t="str">
        <f t="shared" ca="1" si="796"/>
        <v/>
      </c>
      <c r="CH1525" s="121" t="str">
        <f t="shared" ca="1" si="796"/>
        <v/>
      </c>
      <c r="CI1525" s="121" t="str">
        <f t="shared" ca="1" si="796"/>
        <v/>
      </c>
      <c r="CJ1525" s="130">
        <f ca="1">SUM(F1525:CI1525)</f>
        <v>0</v>
      </c>
      <c r="CK1525" s="50" t="s">
        <v>172</v>
      </c>
    </row>
    <row r="1526" spans="3:89" s="29" customFormat="1" ht="15" customHeight="1">
      <c r="C1526" s="120"/>
      <c r="D1526" s="17"/>
      <c r="E1526" s="75"/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U1526" s="121"/>
      <c r="V1526" s="121"/>
      <c r="W1526" s="121"/>
      <c r="X1526" s="121"/>
      <c r="Y1526" s="121"/>
      <c r="Z1526" s="121"/>
      <c r="AA1526" s="121"/>
      <c r="AB1526" s="121"/>
      <c r="AC1526" s="121"/>
      <c r="AD1526" s="121"/>
      <c r="AE1526" s="121"/>
      <c r="AF1526" s="121"/>
      <c r="AG1526" s="121"/>
      <c r="AH1526" s="121"/>
      <c r="AI1526" s="121"/>
      <c r="AJ1526" s="121"/>
      <c r="AK1526" s="121"/>
      <c r="AL1526" s="121"/>
      <c r="AM1526" s="121"/>
      <c r="AN1526" s="121"/>
      <c r="AO1526" s="121"/>
      <c r="AP1526" s="121"/>
      <c r="AQ1526" s="121"/>
      <c r="AR1526" s="121"/>
      <c r="AS1526" s="121"/>
      <c r="AT1526" s="121"/>
      <c r="AU1526" s="121"/>
      <c r="AV1526" s="121"/>
      <c r="AW1526" s="121"/>
      <c r="AX1526" s="121"/>
      <c r="AY1526" s="121"/>
      <c r="AZ1526" s="121"/>
      <c r="BA1526" s="121"/>
      <c r="BB1526" s="121"/>
      <c r="BC1526" s="121"/>
      <c r="BD1526" s="121"/>
      <c r="BE1526" s="121"/>
      <c r="BF1526" s="121"/>
      <c r="BG1526" s="121"/>
      <c r="BH1526" s="121"/>
      <c r="BI1526" s="121"/>
      <c r="BJ1526" s="121"/>
      <c r="BK1526" s="121"/>
      <c r="BL1526" s="121"/>
      <c r="BM1526" s="121"/>
      <c r="BN1526" s="121"/>
      <c r="BO1526" s="121"/>
      <c r="BP1526" s="121"/>
      <c r="BQ1526" s="121"/>
      <c r="BR1526" s="121"/>
      <c r="BS1526" s="121"/>
      <c r="BT1526" s="121"/>
      <c r="BU1526" s="121"/>
      <c r="BV1526" s="121"/>
      <c r="BW1526" s="121"/>
      <c r="BX1526" s="121"/>
      <c r="BY1526" s="121"/>
      <c r="BZ1526" s="121"/>
      <c r="CA1526" s="121"/>
      <c r="CB1526" s="121"/>
      <c r="CC1526" s="121"/>
      <c r="CD1526" s="121"/>
      <c r="CE1526" s="121"/>
      <c r="CF1526" s="121"/>
      <c r="CG1526" s="121"/>
      <c r="CH1526" s="121"/>
      <c r="CI1526" s="121"/>
      <c r="CJ1526" s="1"/>
      <c r="CK1526" s="50" t="s">
        <v>172</v>
      </c>
    </row>
    <row r="1527" spans="3:89" s="29" customFormat="1" ht="15" customHeight="1">
      <c r="C1527" s="29" t="str">
        <f ca="1">"(+) "&amp;MID((OFFSET($A$1,$D1527-1,$E$1464-3)),1,40)</f>
        <v>(+) Hotel Sales Proceeds</v>
      </c>
      <c r="D1527" s="127">
        <f>ROW(A290)</f>
        <v>290</v>
      </c>
      <c r="E1527" s="75"/>
      <c r="F1527" s="121">
        <f t="shared" ref="F1527:AK1527" ca="1" si="797">IF(F$17="","",OFFSET($A$1,$D1527-1,$E$1464+F$1466))</f>
        <v>0</v>
      </c>
      <c r="G1527" s="121">
        <f t="shared" ca="1" si="797"/>
        <v>0</v>
      </c>
      <c r="H1527" s="121">
        <f t="shared" ca="1" si="797"/>
        <v>0</v>
      </c>
      <c r="I1527" s="121">
        <f t="shared" ca="1" si="797"/>
        <v>6000000</v>
      </c>
      <c r="J1527" s="121">
        <f t="shared" ca="1" si="797"/>
        <v>0</v>
      </c>
      <c r="K1527" s="121">
        <f t="shared" ca="1" si="797"/>
        <v>0</v>
      </c>
      <c r="L1527" s="121">
        <f t="shared" ca="1" si="797"/>
        <v>0</v>
      </c>
      <c r="M1527" s="121">
        <f t="shared" ca="1" si="797"/>
        <v>0</v>
      </c>
      <c r="N1527" s="121">
        <f t="shared" ca="1" si="797"/>
        <v>0</v>
      </c>
      <c r="O1527" s="121">
        <f t="shared" ca="1" si="797"/>
        <v>0</v>
      </c>
      <c r="P1527" s="121">
        <f t="shared" ca="1" si="797"/>
        <v>0</v>
      </c>
      <c r="Q1527" s="121">
        <f t="shared" ca="1" si="797"/>
        <v>0</v>
      </c>
      <c r="R1527" s="121">
        <f t="shared" ca="1" si="797"/>
        <v>0</v>
      </c>
      <c r="S1527" s="121">
        <f t="shared" ca="1" si="797"/>
        <v>0</v>
      </c>
      <c r="T1527" s="121">
        <f t="shared" ca="1" si="797"/>
        <v>0</v>
      </c>
      <c r="U1527" s="121">
        <f t="shared" ca="1" si="797"/>
        <v>0</v>
      </c>
      <c r="V1527" s="121">
        <f t="shared" ca="1" si="797"/>
        <v>0</v>
      </c>
      <c r="W1527" s="121">
        <f t="shared" ca="1" si="797"/>
        <v>0</v>
      </c>
      <c r="X1527" s="121">
        <f t="shared" ca="1" si="797"/>
        <v>0</v>
      </c>
      <c r="Y1527" s="121">
        <f t="shared" ca="1" si="797"/>
        <v>0</v>
      </c>
      <c r="Z1527" s="121">
        <f t="shared" ca="1" si="797"/>
        <v>0</v>
      </c>
      <c r="AA1527" s="121">
        <f t="shared" ca="1" si="797"/>
        <v>0</v>
      </c>
      <c r="AB1527" s="121">
        <f t="shared" ca="1" si="797"/>
        <v>0</v>
      </c>
      <c r="AC1527" s="121">
        <f t="shared" ca="1" si="797"/>
        <v>0</v>
      </c>
      <c r="AD1527" s="121">
        <f t="shared" ca="1" si="797"/>
        <v>4400000</v>
      </c>
      <c r="AE1527" s="121">
        <f t="shared" ca="1" si="797"/>
        <v>0</v>
      </c>
      <c r="AF1527" s="121">
        <f t="shared" ca="1" si="797"/>
        <v>0</v>
      </c>
      <c r="AG1527" s="121">
        <f t="shared" ca="1" si="797"/>
        <v>0</v>
      </c>
      <c r="AH1527" s="121">
        <f t="shared" ca="1" si="797"/>
        <v>0</v>
      </c>
      <c r="AI1527" s="121">
        <f t="shared" ca="1" si="797"/>
        <v>0</v>
      </c>
      <c r="AJ1527" s="121">
        <f t="shared" ca="1" si="797"/>
        <v>0</v>
      </c>
      <c r="AK1527" s="121">
        <f t="shared" ca="1" si="797"/>
        <v>0</v>
      </c>
      <c r="AL1527" s="121">
        <f t="shared" ref="AL1527:BQ1527" ca="1" si="798">IF(AL$17="","",OFFSET($A$1,$D1527-1,$E$1464+AL$1466))</f>
        <v>0</v>
      </c>
      <c r="AM1527" s="121">
        <f t="shared" ca="1" si="798"/>
        <v>0</v>
      </c>
      <c r="AN1527" s="121">
        <f t="shared" ca="1" si="798"/>
        <v>0</v>
      </c>
      <c r="AO1527" s="121">
        <f t="shared" ca="1" si="798"/>
        <v>0</v>
      </c>
      <c r="AP1527" s="121">
        <f t="shared" ca="1" si="798"/>
        <v>0</v>
      </c>
      <c r="AQ1527" s="121">
        <f t="shared" ca="1" si="798"/>
        <v>0</v>
      </c>
      <c r="AR1527" s="121">
        <f t="shared" ca="1" si="798"/>
        <v>0</v>
      </c>
      <c r="AS1527" s="121">
        <f t="shared" ca="1" si="798"/>
        <v>0</v>
      </c>
      <c r="AT1527" s="121">
        <f t="shared" ca="1" si="798"/>
        <v>0</v>
      </c>
      <c r="AU1527" s="121">
        <f t="shared" ca="1" si="798"/>
        <v>0</v>
      </c>
      <c r="AV1527" s="121">
        <f t="shared" ca="1" si="798"/>
        <v>0</v>
      </c>
      <c r="AW1527" s="121">
        <f t="shared" ca="1" si="798"/>
        <v>0</v>
      </c>
      <c r="AX1527" s="121">
        <f t="shared" ca="1" si="798"/>
        <v>0</v>
      </c>
      <c r="AY1527" s="121">
        <f t="shared" ca="1" si="798"/>
        <v>0</v>
      </c>
      <c r="AZ1527" s="121">
        <f t="shared" ca="1" si="798"/>
        <v>0</v>
      </c>
      <c r="BA1527" s="121">
        <f t="shared" ca="1" si="798"/>
        <v>0</v>
      </c>
      <c r="BB1527" s="121">
        <f t="shared" ca="1" si="798"/>
        <v>0</v>
      </c>
      <c r="BC1527" s="121">
        <f t="shared" ca="1" si="798"/>
        <v>0</v>
      </c>
      <c r="BD1527" s="121">
        <f t="shared" ca="1" si="798"/>
        <v>0</v>
      </c>
      <c r="BE1527" s="121">
        <f t="shared" ca="1" si="798"/>
        <v>0</v>
      </c>
      <c r="BF1527" s="121">
        <f t="shared" ca="1" si="798"/>
        <v>0</v>
      </c>
      <c r="BG1527" s="121">
        <f t="shared" ca="1" si="798"/>
        <v>0</v>
      </c>
      <c r="BH1527" s="121">
        <f t="shared" ca="1" si="798"/>
        <v>0</v>
      </c>
      <c r="BI1527" s="121">
        <f t="shared" ca="1" si="798"/>
        <v>0</v>
      </c>
      <c r="BJ1527" s="121">
        <f t="shared" ca="1" si="798"/>
        <v>0</v>
      </c>
      <c r="BK1527" s="121">
        <f t="shared" ca="1" si="798"/>
        <v>0</v>
      </c>
      <c r="BL1527" s="121">
        <f t="shared" ca="1" si="798"/>
        <v>0</v>
      </c>
      <c r="BM1527" s="121">
        <f t="shared" ca="1" si="798"/>
        <v>0</v>
      </c>
      <c r="BN1527" s="121">
        <f t="shared" ca="1" si="798"/>
        <v>0</v>
      </c>
      <c r="BO1527" s="121" t="str">
        <f t="shared" ca="1" si="798"/>
        <v/>
      </c>
      <c r="BP1527" s="121" t="str">
        <f t="shared" ca="1" si="798"/>
        <v/>
      </c>
      <c r="BQ1527" s="121" t="str">
        <f t="shared" ca="1" si="798"/>
        <v/>
      </c>
      <c r="BR1527" s="121" t="str">
        <f t="shared" ref="BR1527:CI1527" ca="1" si="799">IF(BR$17="","",OFFSET($A$1,$D1527-1,$E$1464+BR$1466))</f>
        <v/>
      </c>
      <c r="BS1527" s="121" t="str">
        <f t="shared" ca="1" si="799"/>
        <v/>
      </c>
      <c r="BT1527" s="121" t="str">
        <f t="shared" ca="1" si="799"/>
        <v/>
      </c>
      <c r="BU1527" s="121" t="str">
        <f t="shared" ca="1" si="799"/>
        <v/>
      </c>
      <c r="BV1527" s="121" t="str">
        <f t="shared" ca="1" si="799"/>
        <v/>
      </c>
      <c r="BW1527" s="121" t="str">
        <f t="shared" ca="1" si="799"/>
        <v/>
      </c>
      <c r="BX1527" s="121" t="str">
        <f t="shared" ca="1" si="799"/>
        <v/>
      </c>
      <c r="BY1527" s="121" t="str">
        <f t="shared" ca="1" si="799"/>
        <v/>
      </c>
      <c r="BZ1527" s="121" t="str">
        <f t="shared" ca="1" si="799"/>
        <v/>
      </c>
      <c r="CA1527" s="121" t="str">
        <f t="shared" ca="1" si="799"/>
        <v/>
      </c>
      <c r="CB1527" s="121" t="str">
        <f t="shared" ca="1" si="799"/>
        <v/>
      </c>
      <c r="CC1527" s="121" t="str">
        <f t="shared" ca="1" si="799"/>
        <v/>
      </c>
      <c r="CD1527" s="121" t="str">
        <f t="shared" ca="1" si="799"/>
        <v/>
      </c>
      <c r="CE1527" s="121" t="str">
        <f t="shared" ca="1" si="799"/>
        <v/>
      </c>
      <c r="CF1527" s="121" t="str">
        <f t="shared" ca="1" si="799"/>
        <v/>
      </c>
      <c r="CG1527" s="121" t="str">
        <f t="shared" ca="1" si="799"/>
        <v/>
      </c>
      <c r="CH1527" s="121" t="str">
        <f t="shared" ca="1" si="799"/>
        <v/>
      </c>
      <c r="CI1527" s="121" t="str">
        <f t="shared" ca="1" si="799"/>
        <v/>
      </c>
      <c r="CJ1527" s="2"/>
      <c r="CK1527" s="50" t="s">
        <v>172</v>
      </c>
    </row>
    <row r="1528" spans="3:89" s="29" customFormat="1" ht="15" customHeight="1">
      <c r="D1528" s="17"/>
      <c r="E1528" s="75"/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U1528" s="121"/>
      <c r="V1528" s="121"/>
      <c r="W1528" s="121"/>
      <c r="X1528" s="121"/>
      <c r="Y1528" s="121"/>
      <c r="Z1528" s="121"/>
      <c r="AA1528" s="121"/>
      <c r="AB1528" s="121"/>
      <c r="AC1528" s="121"/>
      <c r="AD1528" s="121"/>
      <c r="AE1528" s="121"/>
      <c r="AF1528" s="121"/>
      <c r="AG1528" s="121"/>
      <c r="AH1528" s="121"/>
      <c r="AI1528" s="121"/>
      <c r="AJ1528" s="121"/>
      <c r="AK1528" s="121"/>
      <c r="AL1528" s="121"/>
      <c r="AM1528" s="121"/>
      <c r="AN1528" s="121"/>
      <c r="AO1528" s="121"/>
      <c r="AP1528" s="121"/>
      <c r="AQ1528" s="121"/>
      <c r="AR1528" s="121"/>
      <c r="AS1528" s="121"/>
      <c r="AT1528" s="121"/>
      <c r="AU1528" s="121"/>
      <c r="AV1528" s="121"/>
      <c r="AW1528" s="121"/>
      <c r="AX1528" s="121"/>
      <c r="AY1528" s="121"/>
      <c r="AZ1528" s="121"/>
      <c r="BA1528" s="121"/>
      <c r="BB1528" s="121"/>
      <c r="BC1528" s="121"/>
      <c r="BD1528" s="121"/>
      <c r="BE1528" s="121"/>
      <c r="BF1528" s="121"/>
      <c r="BG1528" s="121"/>
      <c r="BH1528" s="121"/>
      <c r="BI1528" s="121"/>
      <c r="BJ1528" s="121"/>
      <c r="BK1528" s="121"/>
      <c r="BL1528" s="121"/>
      <c r="BM1528" s="121"/>
      <c r="BN1528" s="121"/>
      <c r="BO1528" s="121"/>
      <c r="BP1528" s="121"/>
      <c r="BQ1528" s="121"/>
      <c r="BR1528" s="121"/>
      <c r="BS1528" s="121"/>
      <c r="BT1528" s="121"/>
      <c r="BU1528" s="121"/>
      <c r="BV1528" s="121"/>
      <c r="BW1528" s="121"/>
      <c r="BX1528" s="121"/>
      <c r="BY1528" s="121"/>
      <c r="BZ1528" s="121"/>
      <c r="CA1528" s="121"/>
      <c r="CB1528" s="121"/>
      <c r="CC1528" s="121"/>
      <c r="CD1528" s="121"/>
      <c r="CE1528" s="121"/>
      <c r="CF1528" s="121"/>
      <c r="CG1528" s="121"/>
      <c r="CH1528" s="121"/>
      <c r="CI1528" s="121"/>
      <c r="CJ1528" s="2"/>
      <c r="CK1528" s="50" t="s">
        <v>172</v>
      </c>
    </row>
    <row r="1529" spans="3:89" s="29" customFormat="1" ht="15" customHeight="1">
      <c r="C1529" s="120" t="s">
        <v>8</v>
      </c>
      <c r="D1529" s="119"/>
      <c r="E1529" s="119"/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U1529" s="121"/>
      <c r="V1529" s="121"/>
      <c r="W1529" s="121"/>
      <c r="X1529" s="121"/>
      <c r="Y1529" s="121"/>
      <c r="Z1529" s="121"/>
      <c r="AA1529" s="121"/>
      <c r="AB1529" s="121"/>
      <c r="AC1529" s="121"/>
      <c r="AD1529" s="121"/>
      <c r="AE1529" s="121"/>
      <c r="AF1529" s="121"/>
      <c r="AG1529" s="121"/>
      <c r="AH1529" s="121"/>
      <c r="AI1529" s="121"/>
      <c r="AJ1529" s="121"/>
      <c r="AK1529" s="121"/>
      <c r="AL1529" s="121"/>
      <c r="AM1529" s="121"/>
      <c r="AN1529" s="121"/>
      <c r="AO1529" s="121"/>
      <c r="AP1529" s="121"/>
      <c r="AQ1529" s="121"/>
      <c r="AR1529" s="121"/>
      <c r="AS1529" s="121"/>
      <c r="AT1529" s="121"/>
      <c r="AU1529" s="121"/>
      <c r="AV1529" s="121"/>
      <c r="AW1529" s="121"/>
      <c r="AX1529" s="121"/>
      <c r="AY1529" s="121"/>
      <c r="AZ1529" s="121"/>
      <c r="BA1529" s="121"/>
      <c r="BB1529" s="121"/>
      <c r="BC1529" s="121"/>
      <c r="BD1529" s="121"/>
      <c r="BE1529" s="121"/>
      <c r="BF1529" s="121"/>
      <c r="BG1529" s="121"/>
      <c r="BH1529" s="121"/>
      <c r="BI1529" s="121"/>
      <c r="BJ1529" s="121"/>
      <c r="BK1529" s="121"/>
      <c r="BL1529" s="121"/>
      <c r="BM1529" s="121"/>
      <c r="BN1529" s="121"/>
      <c r="BO1529" s="121"/>
      <c r="BP1529" s="121"/>
      <c r="BQ1529" s="121"/>
      <c r="BR1529" s="121"/>
      <c r="BS1529" s="121"/>
      <c r="BT1529" s="121"/>
      <c r="BU1529" s="121"/>
      <c r="BV1529" s="121"/>
      <c r="BW1529" s="121"/>
      <c r="BX1529" s="121"/>
      <c r="BY1529" s="121"/>
      <c r="BZ1529" s="121"/>
      <c r="CA1529" s="121"/>
      <c r="CB1529" s="121"/>
      <c r="CC1529" s="121"/>
      <c r="CD1529" s="121"/>
      <c r="CE1529" s="121"/>
      <c r="CF1529" s="121"/>
      <c r="CG1529" s="121"/>
      <c r="CH1529" s="121"/>
      <c r="CI1529" s="121"/>
      <c r="CJ1529" s="2"/>
      <c r="CK1529" s="50" t="s">
        <v>172</v>
      </c>
    </row>
    <row r="1530" spans="3:89" s="29" customFormat="1" ht="15" customHeight="1">
      <c r="C1530" s="29" t="str">
        <f ca="1">"(+) "&amp;MID((OFFSET($A$1,$D1530-1,$E$1464-3)),7,40)</f>
        <v>(+) Rental Income</v>
      </c>
      <c r="D1530" s="127">
        <f>ROW(A279)</f>
        <v>279</v>
      </c>
      <c r="E1530" s="75"/>
      <c r="F1530" s="121">
        <f t="shared" ref="F1530:O1531" ca="1" si="800">IF(F$17="","",OFFSET($A$1,$D1530-1,$E$1464+F$1466))</f>
        <v>0</v>
      </c>
      <c r="G1530" s="121">
        <f t="shared" ca="1" si="800"/>
        <v>0</v>
      </c>
      <c r="H1530" s="121">
        <f t="shared" ca="1" si="800"/>
        <v>0</v>
      </c>
      <c r="I1530" s="121">
        <f t="shared" ca="1" si="800"/>
        <v>0</v>
      </c>
      <c r="J1530" s="121">
        <f t="shared" ca="1" si="800"/>
        <v>0</v>
      </c>
      <c r="K1530" s="121">
        <f t="shared" ca="1" si="800"/>
        <v>0</v>
      </c>
      <c r="L1530" s="121">
        <f t="shared" ca="1" si="800"/>
        <v>0</v>
      </c>
      <c r="M1530" s="121">
        <f t="shared" ca="1" si="800"/>
        <v>0</v>
      </c>
      <c r="N1530" s="121">
        <f t="shared" ca="1" si="800"/>
        <v>0</v>
      </c>
      <c r="O1530" s="121">
        <f t="shared" ca="1" si="800"/>
        <v>0</v>
      </c>
      <c r="P1530" s="121">
        <f t="shared" ref="P1530:Y1531" ca="1" si="801">IF(P$17="","",OFFSET($A$1,$D1530-1,$E$1464+P$1466))</f>
        <v>0</v>
      </c>
      <c r="Q1530" s="121">
        <f t="shared" ca="1" si="801"/>
        <v>0</v>
      </c>
      <c r="R1530" s="121">
        <f t="shared" ca="1" si="801"/>
        <v>0</v>
      </c>
      <c r="S1530" s="121">
        <f t="shared" ca="1" si="801"/>
        <v>0</v>
      </c>
      <c r="T1530" s="121">
        <f t="shared" ca="1" si="801"/>
        <v>0</v>
      </c>
      <c r="U1530" s="121">
        <f t="shared" ca="1" si="801"/>
        <v>0</v>
      </c>
      <c r="V1530" s="121">
        <f t="shared" ca="1" si="801"/>
        <v>0</v>
      </c>
      <c r="W1530" s="121">
        <f t="shared" ca="1" si="801"/>
        <v>0</v>
      </c>
      <c r="X1530" s="121">
        <f t="shared" ca="1" si="801"/>
        <v>0</v>
      </c>
      <c r="Y1530" s="121">
        <f t="shared" ca="1" si="801"/>
        <v>0</v>
      </c>
      <c r="Z1530" s="121">
        <f t="shared" ref="Z1530:AI1531" ca="1" si="802">IF(Z$17="","",OFFSET($A$1,$D1530-1,$E$1464+Z$1466))</f>
        <v>0</v>
      </c>
      <c r="AA1530" s="121">
        <f t="shared" ca="1" si="802"/>
        <v>0</v>
      </c>
      <c r="AB1530" s="121">
        <f t="shared" ca="1" si="802"/>
        <v>0</v>
      </c>
      <c r="AC1530" s="121">
        <f t="shared" ca="1" si="802"/>
        <v>0</v>
      </c>
      <c r="AD1530" s="121">
        <f t="shared" ca="1" si="802"/>
        <v>10609.429289086343</v>
      </c>
      <c r="AE1530" s="121">
        <f t="shared" ca="1" si="802"/>
        <v>10635.218448540703</v>
      </c>
      <c r="AF1530" s="121">
        <f t="shared" ca="1" si="802"/>
        <v>10661.933105335171</v>
      </c>
      <c r="AG1530" s="121">
        <f t="shared" ca="1" si="802"/>
        <v>10687.849889872117</v>
      </c>
      <c r="AH1530" s="121">
        <f t="shared" ca="1" si="802"/>
        <v>10714.69675183929</v>
      </c>
      <c r="AI1530" s="121">
        <f t="shared" ca="1" si="802"/>
        <v>10741.611050569229</v>
      </c>
      <c r="AJ1530" s="121">
        <f t="shared" ref="AJ1530:AS1531" ca="1" si="803">IF(AJ$17="","",OFFSET($A$1,$D1530-1,$E$1464+AJ$1466))</f>
        <v>10767.721514443549</v>
      </c>
      <c r="AK1530" s="121">
        <f t="shared" ca="1" si="803"/>
        <v>10794.769006331808</v>
      </c>
      <c r="AL1530" s="121">
        <f t="shared" ca="1" si="803"/>
        <v>10821.008685356168</v>
      </c>
      <c r="AM1530" s="121">
        <f t="shared" ca="1" si="803"/>
        <v>10848.190029547448</v>
      </c>
      <c r="AN1530" s="121">
        <f t="shared" ca="1" si="803"/>
        <v>10875.439650689013</v>
      </c>
      <c r="AO1530" s="121">
        <f t="shared" ca="1" si="803"/>
        <v>10900.111039863834</v>
      </c>
      <c r="AP1530" s="121">
        <f t="shared" ca="1" si="803"/>
        <v>10927.491081642995</v>
      </c>
      <c r="AQ1530" s="121">
        <f t="shared" ca="1" si="803"/>
        <v>10954.053378469882</v>
      </c>
      <c r="AR1530" s="121">
        <f t="shared" ca="1" si="803"/>
        <v>10981.568918270972</v>
      </c>
      <c r="AS1530" s="121">
        <f t="shared" ca="1" si="803"/>
        <v>11008.262666273387</v>
      </c>
      <c r="AT1530" s="121">
        <f t="shared" ref="AT1530:BC1531" ca="1" si="804">IF(AT$17="","",OFFSET($A$1,$D1530-1,$E$1464+AT$1466))</f>
        <v>11035.914374647389</v>
      </c>
      <c r="AU1530" s="121">
        <f t="shared" ca="1" si="804"/>
        <v>11063.635541481746</v>
      </c>
      <c r="AV1530" s="121">
        <f t="shared" ca="1" si="804"/>
        <v>11090.528775165645</v>
      </c>
      <c r="AW1530" s="121">
        <f t="shared" ca="1" si="804"/>
        <v>11118.387128177506</v>
      </c>
      <c r="AX1530" s="121">
        <f t="shared" ca="1" si="804"/>
        <v>11145.413450773278</v>
      </c>
      <c r="AY1530" s="121">
        <f t="shared" ca="1" si="804"/>
        <v>11173.409668867953</v>
      </c>
      <c r="AZ1530" s="121">
        <f t="shared" ca="1" si="804"/>
        <v>11201.476210798623</v>
      </c>
      <c r="BA1530" s="121">
        <f t="shared" ca="1" si="804"/>
        <v>11226.887227530398</v>
      </c>
      <c r="BB1530" s="121">
        <f t="shared" ca="1" si="804"/>
        <v>11255.088099999999</v>
      </c>
      <c r="BC1530" s="121">
        <f t="shared" ca="1" si="804"/>
        <v>11282.446712209457</v>
      </c>
      <c r="BD1530" s="121">
        <f t="shared" ref="BD1530:BM1531" ca="1" si="805">IF(BD$17="","",OFFSET($A$1,$D1530-1,$E$1464+BD$1466))</f>
        <v>11310.787144818052</v>
      </c>
      <c r="BE1530" s="121">
        <f t="shared" ca="1" si="805"/>
        <v>11338.281148999042</v>
      </c>
      <c r="BF1530" s="121">
        <f t="shared" ca="1" si="805"/>
        <v>11366.761832400165</v>
      </c>
      <c r="BG1530" s="121">
        <f t="shared" ca="1" si="805"/>
        <v>11395.314056568037</v>
      </c>
      <c r="BH1530" s="121">
        <f t="shared" ca="1" si="805"/>
        <v>11423.013526843939</v>
      </c>
      <c r="BI1530" s="121">
        <f t="shared" ca="1" si="805"/>
        <v>11451.707049915867</v>
      </c>
      <c r="BJ1530" s="121">
        <f t="shared" ca="1" si="805"/>
        <v>11479.543598997609</v>
      </c>
      <c r="BK1530" s="121">
        <f t="shared" ca="1" si="805"/>
        <v>11508.379120231912</v>
      </c>
      <c r="BL1530" s="121">
        <f t="shared" ca="1" si="805"/>
        <v>11537.287073551834</v>
      </c>
      <c r="BM1530" s="121">
        <f t="shared" ca="1" si="805"/>
        <v>11564.395732062476</v>
      </c>
      <c r="BN1530" s="121">
        <f t="shared" ref="BN1530:BW1531" ca="1" si="806">IF(BN$17="","",OFFSET($A$1,$D1530-1,$E$1464+BN$1466))</f>
        <v>11593.444393781298</v>
      </c>
      <c r="BO1530" s="121" t="str">
        <f t="shared" ca="1" si="806"/>
        <v/>
      </c>
      <c r="BP1530" s="121" t="str">
        <f t="shared" ca="1" si="806"/>
        <v/>
      </c>
      <c r="BQ1530" s="121" t="str">
        <f t="shared" ca="1" si="806"/>
        <v/>
      </c>
      <c r="BR1530" s="121" t="str">
        <f t="shared" ca="1" si="806"/>
        <v/>
      </c>
      <c r="BS1530" s="121" t="str">
        <f t="shared" ca="1" si="806"/>
        <v/>
      </c>
      <c r="BT1530" s="121" t="str">
        <f t="shared" ca="1" si="806"/>
        <v/>
      </c>
      <c r="BU1530" s="121" t="str">
        <f t="shared" ca="1" si="806"/>
        <v/>
      </c>
      <c r="BV1530" s="121" t="str">
        <f t="shared" ca="1" si="806"/>
        <v/>
      </c>
      <c r="BW1530" s="121" t="str">
        <f t="shared" ca="1" si="806"/>
        <v/>
      </c>
      <c r="BX1530" s="121" t="str">
        <f t="shared" ref="BX1530:CI1531" ca="1" si="807">IF(BX$17="","",OFFSET($A$1,$D1530-1,$E$1464+BX$1466))</f>
        <v/>
      </c>
      <c r="BY1530" s="121" t="str">
        <f t="shared" ca="1" si="807"/>
        <v/>
      </c>
      <c r="BZ1530" s="121" t="str">
        <f t="shared" ca="1" si="807"/>
        <v/>
      </c>
      <c r="CA1530" s="121" t="str">
        <f t="shared" ca="1" si="807"/>
        <v/>
      </c>
      <c r="CB1530" s="121" t="str">
        <f t="shared" ca="1" si="807"/>
        <v/>
      </c>
      <c r="CC1530" s="121" t="str">
        <f t="shared" ca="1" si="807"/>
        <v/>
      </c>
      <c r="CD1530" s="121" t="str">
        <f t="shared" ca="1" si="807"/>
        <v/>
      </c>
      <c r="CE1530" s="121" t="str">
        <f t="shared" ca="1" si="807"/>
        <v/>
      </c>
      <c r="CF1530" s="121" t="str">
        <f t="shared" ca="1" si="807"/>
        <v/>
      </c>
      <c r="CG1530" s="121" t="str">
        <f t="shared" ca="1" si="807"/>
        <v/>
      </c>
      <c r="CH1530" s="121" t="str">
        <f t="shared" ca="1" si="807"/>
        <v/>
      </c>
      <c r="CI1530" s="121" t="str">
        <f t="shared" ca="1" si="807"/>
        <v/>
      </c>
      <c r="CJ1530" s="2">
        <f ca="1">SUM(F1530:CI1530)</f>
        <v>410491.45637395408</v>
      </c>
      <c r="CK1530" s="50" t="s">
        <v>172</v>
      </c>
    </row>
    <row r="1531" spans="3:89" s="29" customFormat="1" ht="15" customHeight="1">
      <c r="C1531" s="29" t="str">
        <f ca="1">"(+) "&amp;MID((OFFSET($A$1,$D1531-1,$E$1464-3)),1,40)</f>
        <v>(+) Retail Sales Proceeds</v>
      </c>
      <c r="D1531" s="127">
        <f>ROW(A284)</f>
        <v>284</v>
      </c>
      <c r="E1531" s="75"/>
      <c r="F1531" s="121">
        <f t="shared" ca="1" si="800"/>
        <v>0</v>
      </c>
      <c r="G1531" s="121">
        <f t="shared" ca="1" si="800"/>
        <v>0</v>
      </c>
      <c r="H1531" s="121">
        <f t="shared" ca="1" si="800"/>
        <v>0</v>
      </c>
      <c r="I1531" s="121">
        <f t="shared" ca="1" si="800"/>
        <v>0</v>
      </c>
      <c r="J1531" s="121">
        <f t="shared" ca="1" si="800"/>
        <v>0</v>
      </c>
      <c r="K1531" s="121">
        <f t="shared" ca="1" si="800"/>
        <v>0</v>
      </c>
      <c r="L1531" s="121">
        <f t="shared" ca="1" si="800"/>
        <v>0</v>
      </c>
      <c r="M1531" s="121">
        <f t="shared" ca="1" si="800"/>
        <v>0</v>
      </c>
      <c r="N1531" s="121">
        <f t="shared" ca="1" si="800"/>
        <v>0</v>
      </c>
      <c r="O1531" s="121">
        <f t="shared" ca="1" si="800"/>
        <v>0</v>
      </c>
      <c r="P1531" s="121">
        <f t="shared" ca="1" si="801"/>
        <v>0</v>
      </c>
      <c r="Q1531" s="121">
        <f t="shared" ca="1" si="801"/>
        <v>0</v>
      </c>
      <c r="R1531" s="121">
        <f t="shared" ca="1" si="801"/>
        <v>0</v>
      </c>
      <c r="S1531" s="121">
        <f t="shared" ca="1" si="801"/>
        <v>0</v>
      </c>
      <c r="T1531" s="121">
        <f t="shared" ca="1" si="801"/>
        <v>0</v>
      </c>
      <c r="U1531" s="121">
        <f t="shared" ca="1" si="801"/>
        <v>0</v>
      </c>
      <c r="V1531" s="121">
        <f t="shared" ca="1" si="801"/>
        <v>0</v>
      </c>
      <c r="W1531" s="121">
        <f t="shared" ca="1" si="801"/>
        <v>0</v>
      </c>
      <c r="X1531" s="121">
        <f t="shared" ca="1" si="801"/>
        <v>0</v>
      </c>
      <c r="Y1531" s="121">
        <f t="shared" ca="1" si="801"/>
        <v>0</v>
      </c>
      <c r="Z1531" s="121">
        <f t="shared" ca="1" si="802"/>
        <v>0</v>
      </c>
      <c r="AA1531" s="121">
        <f t="shared" ca="1" si="802"/>
        <v>0</v>
      </c>
      <c r="AB1531" s="121">
        <f t="shared" ca="1" si="802"/>
        <v>0</v>
      </c>
      <c r="AC1531" s="121">
        <f t="shared" ca="1" si="802"/>
        <v>0</v>
      </c>
      <c r="AD1531" s="121">
        <f t="shared" ca="1" si="802"/>
        <v>0</v>
      </c>
      <c r="AE1531" s="121">
        <f t="shared" ca="1" si="802"/>
        <v>0</v>
      </c>
      <c r="AF1531" s="121">
        <f t="shared" ca="1" si="802"/>
        <v>0</v>
      </c>
      <c r="AG1531" s="121">
        <f t="shared" ca="1" si="802"/>
        <v>0</v>
      </c>
      <c r="AH1531" s="121">
        <f t="shared" ca="1" si="802"/>
        <v>0</v>
      </c>
      <c r="AI1531" s="121">
        <f t="shared" ca="1" si="802"/>
        <v>0</v>
      </c>
      <c r="AJ1531" s="121">
        <f t="shared" ca="1" si="803"/>
        <v>0</v>
      </c>
      <c r="AK1531" s="121">
        <f t="shared" ca="1" si="803"/>
        <v>0</v>
      </c>
      <c r="AL1531" s="121">
        <f t="shared" ca="1" si="803"/>
        <v>0</v>
      </c>
      <c r="AM1531" s="121">
        <f t="shared" ca="1" si="803"/>
        <v>0</v>
      </c>
      <c r="AN1531" s="121">
        <f t="shared" ca="1" si="803"/>
        <v>0</v>
      </c>
      <c r="AO1531" s="121">
        <f t="shared" ca="1" si="803"/>
        <v>0</v>
      </c>
      <c r="AP1531" s="121">
        <f t="shared" ca="1" si="803"/>
        <v>0</v>
      </c>
      <c r="AQ1531" s="121">
        <f t="shared" ca="1" si="803"/>
        <v>0</v>
      </c>
      <c r="AR1531" s="121">
        <f t="shared" ca="1" si="803"/>
        <v>0</v>
      </c>
      <c r="AS1531" s="121">
        <f t="shared" ca="1" si="803"/>
        <v>0</v>
      </c>
      <c r="AT1531" s="121">
        <f t="shared" ca="1" si="804"/>
        <v>0</v>
      </c>
      <c r="AU1531" s="121">
        <f t="shared" ca="1" si="804"/>
        <v>0</v>
      </c>
      <c r="AV1531" s="121">
        <f t="shared" ca="1" si="804"/>
        <v>0</v>
      </c>
      <c r="AW1531" s="121">
        <f t="shared" ca="1" si="804"/>
        <v>0</v>
      </c>
      <c r="AX1531" s="121">
        <f t="shared" ca="1" si="804"/>
        <v>0</v>
      </c>
      <c r="AY1531" s="121">
        <f t="shared" ca="1" si="804"/>
        <v>0</v>
      </c>
      <c r="AZ1531" s="121">
        <f t="shared" ca="1" si="804"/>
        <v>0</v>
      </c>
      <c r="BA1531" s="121">
        <f t="shared" ca="1" si="804"/>
        <v>0</v>
      </c>
      <c r="BB1531" s="121">
        <f t="shared" ca="1" si="804"/>
        <v>0</v>
      </c>
      <c r="BC1531" s="121">
        <f t="shared" ca="1" si="804"/>
        <v>0</v>
      </c>
      <c r="BD1531" s="121">
        <f t="shared" ca="1" si="805"/>
        <v>0</v>
      </c>
      <c r="BE1531" s="121">
        <f t="shared" ca="1" si="805"/>
        <v>0</v>
      </c>
      <c r="BF1531" s="121">
        <f t="shared" ca="1" si="805"/>
        <v>0</v>
      </c>
      <c r="BG1531" s="121">
        <f t="shared" ca="1" si="805"/>
        <v>0</v>
      </c>
      <c r="BH1531" s="121">
        <f t="shared" ca="1" si="805"/>
        <v>0</v>
      </c>
      <c r="BI1531" s="121">
        <f t="shared" ca="1" si="805"/>
        <v>0</v>
      </c>
      <c r="BJ1531" s="121">
        <f t="shared" ca="1" si="805"/>
        <v>0</v>
      </c>
      <c r="BK1531" s="121">
        <f t="shared" ca="1" si="805"/>
        <v>0</v>
      </c>
      <c r="BL1531" s="121">
        <f t="shared" ca="1" si="805"/>
        <v>0</v>
      </c>
      <c r="BM1531" s="121">
        <f t="shared" ca="1" si="805"/>
        <v>0</v>
      </c>
      <c r="BN1531" s="121">
        <f t="shared" ca="1" si="806"/>
        <v>1987326.9845142851</v>
      </c>
      <c r="BO1531" s="121" t="str">
        <f t="shared" ca="1" si="806"/>
        <v/>
      </c>
      <c r="BP1531" s="121" t="str">
        <f t="shared" ca="1" si="806"/>
        <v/>
      </c>
      <c r="BQ1531" s="121" t="str">
        <f t="shared" ca="1" si="806"/>
        <v/>
      </c>
      <c r="BR1531" s="121" t="str">
        <f t="shared" ca="1" si="806"/>
        <v/>
      </c>
      <c r="BS1531" s="121" t="str">
        <f t="shared" ca="1" si="806"/>
        <v/>
      </c>
      <c r="BT1531" s="121" t="str">
        <f t="shared" ca="1" si="806"/>
        <v/>
      </c>
      <c r="BU1531" s="121" t="str">
        <f t="shared" ca="1" si="806"/>
        <v/>
      </c>
      <c r="BV1531" s="121" t="str">
        <f t="shared" ca="1" si="806"/>
        <v/>
      </c>
      <c r="BW1531" s="121" t="str">
        <f t="shared" ca="1" si="806"/>
        <v/>
      </c>
      <c r="BX1531" s="121" t="str">
        <f t="shared" ca="1" si="807"/>
        <v/>
      </c>
      <c r="BY1531" s="121" t="str">
        <f t="shared" ca="1" si="807"/>
        <v/>
      </c>
      <c r="BZ1531" s="121" t="str">
        <f t="shared" ca="1" si="807"/>
        <v/>
      </c>
      <c r="CA1531" s="121" t="str">
        <f t="shared" ca="1" si="807"/>
        <v/>
      </c>
      <c r="CB1531" s="121" t="str">
        <f t="shared" ca="1" si="807"/>
        <v/>
      </c>
      <c r="CC1531" s="121" t="str">
        <f t="shared" ca="1" si="807"/>
        <v/>
      </c>
      <c r="CD1531" s="121" t="str">
        <f t="shared" ca="1" si="807"/>
        <v/>
      </c>
      <c r="CE1531" s="121" t="str">
        <f t="shared" ca="1" si="807"/>
        <v/>
      </c>
      <c r="CF1531" s="121" t="str">
        <f t="shared" ca="1" si="807"/>
        <v/>
      </c>
      <c r="CG1531" s="121" t="str">
        <f t="shared" ca="1" si="807"/>
        <v/>
      </c>
      <c r="CH1531" s="121" t="str">
        <f t="shared" ca="1" si="807"/>
        <v/>
      </c>
      <c r="CI1531" s="121" t="str">
        <f t="shared" ca="1" si="807"/>
        <v/>
      </c>
      <c r="CJ1531" s="2"/>
      <c r="CK1531" s="50" t="s">
        <v>172</v>
      </c>
    </row>
    <row r="1532" spans="3:89" s="29" customFormat="1" ht="15" customHeight="1">
      <c r="D1532" s="17"/>
      <c r="E1532" s="75"/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U1532" s="121"/>
      <c r="V1532" s="121"/>
      <c r="W1532" s="121"/>
      <c r="X1532" s="121"/>
      <c r="Y1532" s="121"/>
      <c r="Z1532" s="121"/>
      <c r="AA1532" s="121"/>
      <c r="AB1532" s="121"/>
      <c r="AC1532" s="121"/>
      <c r="AD1532" s="121"/>
      <c r="AE1532" s="121"/>
      <c r="AF1532" s="121"/>
      <c r="AG1532" s="121"/>
      <c r="AH1532" s="121"/>
      <c r="AI1532" s="121"/>
      <c r="AJ1532" s="121"/>
      <c r="AK1532" s="121"/>
      <c r="AL1532" s="121"/>
      <c r="AM1532" s="121"/>
      <c r="AN1532" s="121"/>
      <c r="AO1532" s="121"/>
      <c r="AP1532" s="121"/>
      <c r="AQ1532" s="121"/>
      <c r="AR1532" s="121"/>
      <c r="AS1532" s="121"/>
      <c r="AT1532" s="121"/>
      <c r="AU1532" s="121"/>
      <c r="AV1532" s="121"/>
      <c r="AW1532" s="121"/>
      <c r="AX1532" s="121"/>
      <c r="AY1532" s="121"/>
      <c r="AZ1532" s="121"/>
      <c r="BA1532" s="121"/>
      <c r="BB1532" s="121"/>
      <c r="BC1532" s="121"/>
      <c r="BD1532" s="121"/>
      <c r="BE1532" s="121"/>
      <c r="BF1532" s="121"/>
      <c r="BG1532" s="121"/>
      <c r="BH1532" s="121"/>
      <c r="BI1532" s="121"/>
      <c r="BJ1532" s="121"/>
      <c r="BK1532" s="121"/>
      <c r="BL1532" s="121"/>
      <c r="BM1532" s="121"/>
      <c r="BN1532" s="121"/>
      <c r="BO1532" s="121"/>
      <c r="BP1532" s="121"/>
      <c r="BQ1532" s="121"/>
      <c r="BR1532" s="121"/>
      <c r="BS1532" s="121"/>
      <c r="BT1532" s="121"/>
      <c r="BU1532" s="121"/>
      <c r="BV1532" s="121"/>
      <c r="BW1532" s="121"/>
      <c r="BX1532" s="121"/>
      <c r="BY1532" s="121"/>
      <c r="BZ1532" s="121"/>
      <c r="CA1532" s="121"/>
      <c r="CB1532" s="121"/>
      <c r="CC1532" s="121"/>
      <c r="CD1532" s="121"/>
      <c r="CE1532" s="121"/>
      <c r="CF1532" s="121"/>
      <c r="CG1532" s="121"/>
      <c r="CH1532" s="121"/>
      <c r="CI1532" s="121"/>
      <c r="CJ1532" s="2"/>
      <c r="CK1532" s="50" t="s">
        <v>172</v>
      </c>
    </row>
    <row r="1533" spans="3:89" s="29" customFormat="1" ht="15" customHeight="1">
      <c r="C1533" s="29" t="s">
        <v>591</v>
      </c>
      <c r="D1533" s="17"/>
      <c r="E1533" s="75"/>
      <c r="F1533" s="121">
        <f t="shared" ref="F1533:AK1533" ca="1" si="808">IF(F17="","",F1530)</f>
        <v>0</v>
      </c>
      <c r="G1533" s="121">
        <f t="shared" ca="1" si="808"/>
        <v>0</v>
      </c>
      <c r="H1533" s="121">
        <f t="shared" ca="1" si="808"/>
        <v>0</v>
      </c>
      <c r="I1533" s="121">
        <f t="shared" ca="1" si="808"/>
        <v>0</v>
      </c>
      <c r="J1533" s="121">
        <f t="shared" ca="1" si="808"/>
        <v>0</v>
      </c>
      <c r="K1533" s="121">
        <f t="shared" ca="1" si="808"/>
        <v>0</v>
      </c>
      <c r="L1533" s="121">
        <f t="shared" ca="1" si="808"/>
        <v>0</v>
      </c>
      <c r="M1533" s="121">
        <f t="shared" ca="1" si="808"/>
        <v>0</v>
      </c>
      <c r="N1533" s="121">
        <f t="shared" ca="1" si="808"/>
        <v>0</v>
      </c>
      <c r="O1533" s="121">
        <f t="shared" ca="1" si="808"/>
        <v>0</v>
      </c>
      <c r="P1533" s="121">
        <f t="shared" ca="1" si="808"/>
        <v>0</v>
      </c>
      <c r="Q1533" s="121">
        <f t="shared" ca="1" si="808"/>
        <v>0</v>
      </c>
      <c r="R1533" s="121">
        <f t="shared" ca="1" si="808"/>
        <v>0</v>
      </c>
      <c r="S1533" s="121">
        <f t="shared" ca="1" si="808"/>
        <v>0</v>
      </c>
      <c r="T1533" s="121">
        <f t="shared" ca="1" si="808"/>
        <v>0</v>
      </c>
      <c r="U1533" s="121">
        <f t="shared" ca="1" si="808"/>
        <v>0</v>
      </c>
      <c r="V1533" s="121">
        <f t="shared" ca="1" si="808"/>
        <v>0</v>
      </c>
      <c r="W1533" s="121">
        <f t="shared" ca="1" si="808"/>
        <v>0</v>
      </c>
      <c r="X1533" s="121">
        <f t="shared" ca="1" si="808"/>
        <v>0</v>
      </c>
      <c r="Y1533" s="121">
        <f t="shared" ca="1" si="808"/>
        <v>0</v>
      </c>
      <c r="Z1533" s="121">
        <f t="shared" ca="1" si="808"/>
        <v>0</v>
      </c>
      <c r="AA1533" s="121">
        <f t="shared" ca="1" si="808"/>
        <v>0</v>
      </c>
      <c r="AB1533" s="121">
        <f t="shared" ca="1" si="808"/>
        <v>0</v>
      </c>
      <c r="AC1533" s="121">
        <f t="shared" ca="1" si="808"/>
        <v>0</v>
      </c>
      <c r="AD1533" s="121">
        <f t="shared" ca="1" si="808"/>
        <v>10609.429289086343</v>
      </c>
      <c r="AE1533" s="121">
        <f t="shared" ca="1" si="808"/>
        <v>10635.218448540703</v>
      </c>
      <c r="AF1533" s="121">
        <f t="shared" ca="1" si="808"/>
        <v>10661.933105335171</v>
      </c>
      <c r="AG1533" s="121">
        <f t="shared" ca="1" si="808"/>
        <v>10687.849889872117</v>
      </c>
      <c r="AH1533" s="121">
        <f t="shared" ca="1" si="808"/>
        <v>10714.69675183929</v>
      </c>
      <c r="AI1533" s="121">
        <f t="shared" ca="1" si="808"/>
        <v>10741.611050569229</v>
      </c>
      <c r="AJ1533" s="121">
        <f t="shared" ca="1" si="808"/>
        <v>10767.721514443549</v>
      </c>
      <c r="AK1533" s="121">
        <f t="shared" ca="1" si="808"/>
        <v>10794.769006331808</v>
      </c>
      <c r="AL1533" s="121">
        <f t="shared" ref="AL1533:BQ1533" ca="1" si="809">IF(AL17="","",AL1530)</f>
        <v>10821.008685356168</v>
      </c>
      <c r="AM1533" s="121">
        <f t="shared" ca="1" si="809"/>
        <v>10848.190029547448</v>
      </c>
      <c r="AN1533" s="121">
        <f t="shared" ca="1" si="809"/>
        <v>10875.439650689013</v>
      </c>
      <c r="AO1533" s="121">
        <f t="shared" ca="1" si="809"/>
        <v>10900.111039863834</v>
      </c>
      <c r="AP1533" s="121">
        <f t="shared" ca="1" si="809"/>
        <v>10927.491081642995</v>
      </c>
      <c r="AQ1533" s="121">
        <f t="shared" ca="1" si="809"/>
        <v>10954.053378469882</v>
      </c>
      <c r="AR1533" s="121">
        <f t="shared" ca="1" si="809"/>
        <v>10981.568918270972</v>
      </c>
      <c r="AS1533" s="121">
        <f t="shared" ca="1" si="809"/>
        <v>11008.262666273387</v>
      </c>
      <c r="AT1533" s="121">
        <f t="shared" ca="1" si="809"/>
        <v>11035.914374647389</v>
      </c>
      <c r="AU1533" s="121">
        <f t="shared" ca="1" si="809"/>
        <v>11063.635541481746</v>
      </c>
      <c r="AV1533" s="121">
        <f t="shared" ca="1" si="809"/>
        <v>11090.528775165645</v>
      </c>
      <c r="AW1533" s="121">
        <f t="shared" ca="1" si="809"/>
        <v>11118.387128177506</v>
      </c>
      <c r="AX1533" s="121">
        <f t="shared" ca="1" si="809"/>
        <v>11145.413450773278</v>
      </c>
      <c r="AY1533" s="121">
        <f t="shared" ca="1" si="809"/>
        <v>11173.409668867953</v>
      </c>
      <c r="AZ1533" s="121">
        <f t="shared" ca="1" si="809"/>
        <v>11201.476210798623</v>
      </c>
      <c r="BA1533" s="121">
        <f t="shared" ca="1" si="809"/>
        <v>11226.887227530398</v>
      </c>
      <c r="BB1533" s="121">
        <f t="shared" ca="1" si="809"/>
        <v>11255.088099999999</v>
      </c>
      <c r="BC1533" s="121">
        <f t="shared" ca="1" si="809"/>
        <v>11282.446712209457</v>
      </c>
      <c r="BD1533" s="121">
        <f t="shared" ca="1" si="809"/>
        <v>11310.787144818052</v>
      </c>
      <c r="BE1533" s="121">
        <f t="shared" ca="1" si="809"/>
        <v>11338.281148999042</v>
      </c>
      <c r="BF1533" s="121">
        <f t="shared" ca="1" si="809"/>
        <v>11366.761832400165</v>
      </c>
      <c r="BG1533" s="121">
        <f t="shared" ca="1" si="809"/>
        <v>11395.314056568037</v>
      </c>
      <c r="BH1533" s="121">
        <f t="shared" ca="1" si="809"/>
        <v>11423.013526843939</v>
      </c>
      <c r="BI1533" s="121">
        <f t="shared" ca="1" si="809"/>
        <v>11451.707049915867</v>
      </c>
      <c r="BJ1533" s="121">
        <f t="shared" ca="1" si="809"/>
        <v>11479.543598997609</v>
      </c>
      <c r="BK1533" s="121">
        <f t="shared" ca="1" si="809"/>
        <v>11508.379120231912</v>
      </c>
      <c r="BL1533" s="121">
        <f t="shared" ca="1" si="809"/>
        <v>11537.287073551834</v>
      </c>
      <c r="BM1533" s="121">
        <f t="shared" ca="1" si="809"/>
        <v>11564.395732062476</v>
      </c>
      <c r="BN1533" s="121">
        <f t="shared" ca="1" si="809"/>
        <v>11593.444393781298</v>
      </c>
      <c r="BO1533" s="121" t="str">
        <f t="shared" si="809"/>
        <v/>
      </c>
      <c r="BP1533" s="121" t="str">
        <f t="shared" si="809"/>
        <v/>
      </c>
      <c r="BQ1533" s="121" t="str">
        <f t="shared" si="809"/>
        <v/>
      </c>
      <c r="BR1533" s="121" t="str">
        <f t="shared" ref="BR1533:CI1533" si="810">IF(BR17="","",BR1530)</f>
        <v/>
      </c>
      <c r="BS1533" s="121" t="str">
        <f t="shared" si="810"/>
        <v/>
      </c>
      <c r="BT1533" s="121" t="str">
        <f t="shared" si="810"/>
        <v/>
      </c>
      <c r="BU1533" s="121" t="str">
        <f t="shared" si="810"/>
        <v/>
      </c>
      <c r="BV1533" s="121" t="str">
        <f t="shared" si="810"/>
        <v/>
      </c>
      <c r="BW1533" s="121" t="str">
        <f t="shared" si="810"/>
        <v/>
      </c>
      <c r="BX1533" s="121" t="str">
        <f t="shared" si="810"/>
        <v/>
      </c>
      <c r="BY1533" s="121" t="str">
        <f t="shared" si="810"/>
        <v/>
      </c>
      <c r="BZ1533" s="121" t="str">
        <f t="shared" si="810"/>
        <v/>
      </c>
      <c r="CA1533" s="121" t="str">
        <f t="shared" si="810"/>
        <v/>
      </c>
      <c r="CB1533" s="121" t="str">
        <f t="shared" si="810"/>
        <v/>
      </c>
      <c r="CC1533" s="121" t="str">
        <f t="shared" si="810"/>
        <v/>
      </c>
      <c r="CD1533" s="121" t="str">
        <f t="shared" si="810"/>
        <v/>
      </c>
      <c r="CE1533" s="121" t="str">
        <f t="shared" si="810"/>
        <v/>
      </c>
      <c r="CF1533" s="121" t="str">
        <f t="shared" si="810"/>
        <v/>
      </c>
      <c r="CG1533" s="121" t="str">
        <f t="shared" si="810"/>
        <v/>
      </c>
      <c r="CH1533" s="121" t="str">
        <f t="shared" si="810"/>
        <v/>
      </c>
      <c r="CI1533" s="121" t="str">
        <f t="shared" si="810"/>
        <v/>
      </c>
      <c r="CJ1533" s="2">
        <f ca="1">SUM(F1533:CI1533)</f>
        <v>410491.45637395408</v>
      </c>
      <c r="CK1533" s="50" t="s">
        <v>172</v>
      </c>
    </row>
    <row r="1534" spans="3:89" s="29" customFormat="1" ht="15" customHeight="1">
      <c r="C1534" s="29" t="s">
        <v>567</v>
      </c>
      <c r="D1534" s="17"/>
      <c r="E1534" s="75"/>
      <c r="F1534" s="121">
        <f t="shared" ref="F1534:AK1534" ca="1" si="811">IF(F17="","",F1527+F1531)</f>
        <v>0</v>
      </c>
      <c r="G1534" s="121">
        <f t="shared" ca="1" si="811"/>
        <v>0</v>
      </c>
      <c r="H1534" s="121">
        <f t="shared" ca="1" si="811"/>
        <v>0</v>
      </c>
      <c r="I1534" s="121">
        <f t="shared" ca="1" si="811"/>
        <v>6000000</v>
      </c>
      <c r="J1534" s="121">
        <f t="shared" ca="1" si="811"/>
        <v>0</v>
      </c>
      <c r="K1534" s="121">
        <f t="shared" ca="1" si="811"/>
        <v>0</v>
      </c>
      <c r="L1534" s="121">
        <f t="shared" ca="1" si="811"/>
        <v>0</v>
      </c>
      <c r="M1534" s="121">
        <f t="shared" ca="1" si="811"/>
        <v>0</v>
      </c>
      <c r="N1534" s="121">
        <f t="shared" ca="1" si="811"/>
        <v>0</v>
      </c>
      <c r="O1534" s="121">
        <f t="shared" ca="1" si="811"/>
        <v>0</v>
      </c>
      <c r="P1534" s="121">
        <f t="shared" ca="1" si="811"/>
        <v>0</v>
      </c>
      <c r="Q1534" s="121">
        <f t="shared" ca="1" si="811"/>
        <v>0</v>
      </c>
      <c r="R1534" s="121">
        <f t="shared" ca="1" si="811"/>
        <v>0</v>
      </c>
      <c r="S1534" s="121">
        <f t="shared" ca="1" si="811"/>
        <v>0</v>
      </c>
      <c r="T1534" s="121">
        <f t="shared" ca="1" si="811"/>
        <v>0</v>
      </c>
      <c r="U1534" s="121">
        <f t="shared" ca="1" si="811"/>
        <v>0</v>
      </c>
      <c r="V1534" s="121">
        <f t="shared" ca="1" si="811"/>
        <v>0</v>
      </c>
      <c r="W1534" s="121">
        <f t="shared" ca="1" si="811"/>
        <v>0</v>
      </c>
      <c r="X1534" s="121">
        <f t="shared" ca="1" si="811"/>
        <v>0</v>
      </c>
      <c r="Y1534" s="121">
        <f t="shared" ca="1" si="811"/>
        <v>0</v>
      </c>
      <c r="Z1534" s="121">
        <f t="shared" ca="1" si="811"/>
        <v>0</v>
      </c>
      <c r="AA1534" s="121">
        <f t="shared" ca="1" si="811"/>
        <v>0</v>
      </c>
      <c r="AB1534" s="121">
        <f t="shared" ca="1" si="811"/>
        <v>0</v>
      </c>
      <c r="AC1534" s="121">
        <f t="shared" ca="1" si="811"/>
        <v>0</v>
      </c>
      <c r="AD1534" s="121">
        <f t="shared" ca="1" si="811"/>
        <v>4400000</v>
      </c>
      <c r="AE1534" s="121">
        <f t="shared" ca="1" si="811"/>
        <v>0</v>
      </c>
      <c r="AF1534" s="121">
        <f t="shared" ca="1" si="811"/>
        <v>0</v>
      </c>
      <c r="AG1534" s="121">
        <f t="shared" ca="1" si="811"/>
        <v>0</v>
      </c>
      <c r="AH1534" s="121">
        <f t="shared" ca="1" si="811"/>
        <v>0</v>
      </c>
      <c r="AI1534" s="121">
        <f t="shared" ca="1" si="811"/>
        <v>0</v>
      </c>
      <c r="AJ1534" s="121">
        <f t="shared" ca="1" si="811"/>
        <v>0</v>
      </c>
      <c r="AK1534" s="121">
        <f t="shared" ca="1" si="811"/>
        <v>0</v>
      </c>
      <c r="AL1534" s="121">
        <f t="shared" ref="AL1534:BQ1534" ca="1" si="812">IF(AL17="","",AL1527+AL1531)</f>
        <v>0</v>
      </c>
      <c r="AM1534" s="121">
        <f t="shared" ca="1" si="812"/>
        <v>0</v>
      </c>
      <c r="AN1534" s="121">
        <f t="shared" ca="1" si="812"/>
        <v>0</v>
      </c>
      <c r="AO1534" s="121">
        <f t="shared" ca="1" si="812"/>
        <v>0</v>
      </c>
      <c r="AP1534" s="121">
        <f t="shared" ca="1" si="812"/>
        <v>0</v>
      </c>
      <c r="AQ1534" s="121">
        <f t="shared" ca="1" si="812"/>
        <v>0</v>
      </c>
      <c r="AR1534" s="121">
        <f t="shared" ca="1" si="812"/>
        <v>0</v>
      </c>
      <c r="AS1534" s="121">
        <f t="shared" ca="1" si="812"/>
        <v>0</v>
      </c>
      <c r="AT1534" s="121">
        <f t="shared" ca="1" si="812"/>
        <v>0</v>
      </c>
      <c r="AU1534" s="121">
        <f t="shared" ca="1" si="812"/>
        <v>0</v>
      </c>
      <c r="AV1534" s="121">
        <f t="shared" ca="1" si="812"/>
        <v>0</v>
      </c>
      <c r="AW1534" s="121">
        <f t="shared" ca="1" si="812"/>
        <v>0</v>
      </c>
      <c r="AX1534" s="121">
        <f t="shared" ca="1" si="812"/>
        <v>0</v>
      </c>
      <c r="AY1534" s="121">
        <f t="shared" ca="1" si="812"/>
        <v>0</v>
      </c>
      <c r="AZ1534" s="121">
        <f t="shared" ca="1" si="812"/>
        <v>0</v>
      </c>
      <c r="BA1534" s="121">
        <f t="shared" ca="1" si="812"/>
        <v>0</v>
      </c>
      <c r="BB1534" s="121">
        <f t="shared" ca="1" si="812"/>
        <v>0</v>
      </c>
      <c r="BC1534" s="121">
        <f t="shared" ca="1" si="812"/>
        <v>0</v>
      </c>
      <c r="BD1534" s="121">
        <f t="shared" ca="1" si="812"/>
        <v>0</v>
      </c>
      <c r="BE1534" s="121">
        <f t="shared" ca="1" si="812"/>
        <v>0</v>
      </c>
      <c r="BF1534" s="121">
        <f t="shared" ca="1" si="812"/>
        <v>0</v>
      </c>
      <c r="BG1534" s="121">
        <f t="shared" ca="1" si="812"/>
        <v>0</v>
      </c>
      <c r="BH1534" s="121">
        <f t="shared" ca="1" si="812"/>
        <v>0</v>
      </c>
      <c r="BI1534" s="121">
        <f t="shared" ca="1" si="812"/>
        <v>0</v>
      </c>
      <c r="BJ1534" s="121">
        <f t="shared" ca="1" si="812"/>
        <v>0</v>
      </c>
      <c r="BK1534" s="121">
        <f t="shared" ca="1" si="812"/>
        <v>0</v>
      </c>
      <c r="BL1534" s="121">
        <f t="shared" ca="1" si="812"/>
        <v>0</v>
      </c>
      <c r="BM1534" s="121">
        <f t="shared" ca="1" si="812"/>
        <v>0</v>
      </c>
      <c r="BN1534" s="121">
        <f t="shared" ca="1" si="812"/>
        <v>1987326.9845142851</v>
      </c>
      <c r="BO1534" s="121" t="str">
        <f t="shared" si="812"/>
        <v/>
      </c>
      <c r="BP1534" s="121" t="str">
        <f t="shared" si="812"/>
        <v/>
      </c>
      <c r="BQ1534" s="121" t="str">
        <f t="shared" si="812"/>
        <v/>
      </c>
      <c r="BR1534" s="121" t="str">
        <f t="shared" ref="BR1534:CI1534" si="813">IF(BR17="","",BR1527+BR1531)</f>
        <v/>
      </c>
      <c r="BS1534" s="121" t="str">
        <f t="shared" si="813"/>
        <v/>
      </c>
      <c r="BT1534" s="121" t="str">
        <f t="shared" si="813"/>
        <v/>
      </c>
      <c r="BU1534" s="121" t="str">
        <f t="shared" si="813"/>
        <v/>
      </c>
      <c r="BV1534" s="121" t="str">
        <f t="shared" si="813"/>
        <v/>
      </c>
      <c r="BW1534" s="121" t="str">
        <f t="shared" si="813"/>
        <v/>
      </c>
      <c r="BX1534" s="121" t="str">
        <f t="shared" si="813"/>
        <v/>
      </c>
      <c r="BY1534" s="121" t="str">
        <f t="shared" si="813"/>
        <v/>
      </c>
      <c r="BZ1534" s="121" t="str">
        <f t="shared" si="813"/>
        <v/>
      </c>
      <c r="CA1534" s="121" t="str">
        <f t="shared" si="813"/>
        <v/>
      </c>
      <c r="CB1534" s="121" t="str">
        <f t="shared" si="813"/>
        <v/>
      </c>
      <c r="CC1534" s="121" t="str">
        <f t="shared" si="813"/>
        <v/>
      </c>
      <c r="CD1534" s="121" t="str">
        <f t="shared" si="813"/>
        <v/>
      </c>
      <c r="CE1534" s="121" t="str">
        <f t="shared" si="813"/>
        <v/>
      </c>
      <c r="CF1534" s="121" t="str">
        <f t="shared" si="813"/>
        <v/>
      </c>
      <c r="CG1534" s="121" t="str">
        <f t="shared" si="813"/>
        <v/>
      </c>
      <c r="CH1534" s="121" t="str">
        <f t="shared" si="813"/>
        <v/>
      </c>
      <c r="CI1534" s="121" t="str">
        <f t="shared" si="813"/>
        <v/>
      </c>
      <c r="CJ1534" s="2">
        <f ca="1">SUM(F1534:CI1534)</f>
        <v>12387326.984514285</v>
      </c>
      <c r="CK1534" s="50" t="s">
        <v>172</v>
      </c>
    </row>
    <row r="1535" spans="3:89" s="29" customFormat="1" ht="15" customHeight="1">
      <c r="C1535" s="125"/>
      <c r="D1535" s="124"/>
      <c r="E1535" s="124"/>
      <c r="F1535" s="122"/>
      <c r="G1535" s="122"/>
      <c r="H1535" s="122"/>
      <c r="I1535" s="122"/>
      <c r="J1535" s="122"/>
      <c r="K1535" s="122"/>
      <c r="L1535" s="122"/>
      <c r="M1535" s="122"/>
      <c r="N1535" s="122"/>
      <c r="O1535" s="122"/>
      <c r="P1535" s="122"/>
      <c r="Q1535" s="122"/>
      <c r="R1535" s="122"/>
      <c r="S1535" s="122"/>
      <c r="T1535" s="122"/>
      <c r="U1535" s="122"/>
      <c r="V1535" s="122"/>
      <c r="W1535" s="122"/>
      <c r="X1535" s="122"/>
      <c r="Y1535" s="122"/>
      <c r="Z1535" s="122"/>
      <c r="AA1535" s="122"/>
      <c r="AB1535" s="122"/>
      <c r="AC1535" s="122"/>
      <c r="AD1535" s="122"/>
      <c r="AE1535" s="122"/>
      <c r="AF1535" s="122"/>
      <c r="AG1535" s="122"/>
      <c r="AH1535" s="122"/>
      <c r="AI1535" s="122"/>
      <c r="AJ1535" s="122"/>
      <c r="AK1535" s="122"/>
      <c r="AL1535" s="122"/>
      <c r="AM1535" s="122"/>
      <c r="AN1535" s="122"/>
      <c r="AO1535" s="122"/>
      <c r="AP1535" s="122"/>
      <c r="AQ1535" s="122"/>
      <c r="AR1535" s="122"/>
      <c r="AS1535" s="122"/>
      <c r="AT1535" s="122"/>
      <c r="AU1535" s="122"/>
      <c r="AV1535" s="122"/>
      <c r="AW1535" s="122"/>
      <c r="AX1535" s="122"/>
      <c r="AY1535" s="122"/>
      <c r="AZ1535" s="122"/>
      <c r="BA1535" s="122"/>
      <c r="BB1535" s="122"/>
      <c r="BC1535" s="122"/>
      <c r="BD1535" s="122"/>
      <c r="BE1535" s="122"/>
      <c r="BF1535" s="122"/>
      <c r="BG1535" s="122"/>
      <c r="BH1535" s="122"/>
      <c r="BI1535" s="122"/>
      <c r="BJ1535" s="122"/>
      <c r="BK1535" s="122"/>
      <c r="BL1535" s="122"/>
      <c r="BM1535" s="122"/>
      <c r="BN1535" s="122"/>
      <c r="BO1535" s="122"/>
      <c r="BP1535" s="122"/>
      <c r="BQ1535" s="122"/>
      <c r="BR1535" s="122"/>
      <c r="BS1535" s="122"/>
      <c r="BT1535" s="122"/>
      <c r="BU1535" s="122"/>
      <c r="BV1535" s="122"/>
      <c r="BW1535" s="122"/>
      <c r="BX1535" s="122"/>
      <c r="BY1535" s="122"/>
      <c r="BZ1535" s="122"/>
      <c r="CA1535" s="122"/>
      <c r="CB1535" s="122"/>
      <c r="CC1535" s="122"/>
      <c r="CD1535" s="122"/>
      <c r="CE1535" s="122"/>
      <c r="CF1535" s="122"/>
      <c r="CG1535" s="122"/>
      <c r="CH1535" s="122"/>
      <c r="CI1535" s="122"/>
      <c r="CJ1535" s="27"/>
      <c r="CK1535" s="50" t="s">
        <v>172</v>
      </c>
    </row>
    <row r="1536" spans="3:89" s="29" customFormat="1" ht="15" customHeight="1">
      <c r="C1536" s="120" t="s">
        <v>212</v>
      </c>
      <c r="D1536" s="119"/>
      <c r="E1536" s="119"/>
      <c r="F1536" s="121">
        <f t="shared" ref="F1536:AK1536" ca="1" si="814">IF(F17="","",SUM(F1524:F1525,F1530)+F1534)</f>
        <v>4017069.5850000004</v>
      </c>
      <c r="G1536" s="121">
        <f t="shared" ca="1" si="814"/>
        <v>446341.065</v>
      </c>
      <c r="H1536" s="121">
        <f t="shared" ca="1" si="814"/>
        <v>446341.065</v>
      </c>
      <c r="I1536" s="121">
        <f t="shared" ca="1" si="814"/>
        <v>11802433.845000003</v>
      </c>
      <c r="J1536" s="121">
        <f t="shared" ca="1" si="814"/>
        <v>892682.13</v>
      </c>
      <c r="K1536" s="121">
        <f t="shared" ca="1" si="814"/>
        <v>892682.13</v>
      </c>
      <c r="L1536" s="121">
        <f t="shared" ca="1" si="814"/>
        <v>14282914.080000004</v>
      </c>
      <c r="M1536" s="121">
        <f t="shared" ca="1" si="814"/>
        <v>1785364.26</v>
      </c>
      <c r="N1536" s="121">
        <f t="shared" ca="1" si="814"/>
        <v>1785364.26</v>
      </c>
      <c r="O1536" s="121">
        <f t="shared" ca="1" si="814"/>
        <v>1785364.259999994</v>
      </c>
      <c r="P1536" s="121">
        <f t="shared" ca="1" si="814"/>
        <v>0</v>
      </c>
      <c r="Q1536" s="121">
        <f t="shared" ca="1" si="814"/>
        <v>0</v>
      </c>
      <c r="R1536" s="121">
        <f t="shared" ca="1" si="814"/>
        <v>0</v>
      </c>
      <c r="S1536" s="121">
        <f t="shared" ca="1" si="814"/>
        <v>0</v>
      </c>
      <c r="T1536" s="121">
        <f t="shared" ca="1" si="814"/>
        <v>8034139.1700000009</v>
      </c>
      <c r="U1536" s="121">
        <f t="shared" ca="1" si="814"/>
        <v>0</v>
      </c>
      <c r="V1536" s="121">
        <f t="shared" ca="1" si="814"/>
        <v>0</v>
      </c>
      <c r="W1536" s="121">
        <f t="shared" ca="1" si="814"/>
        <v>0</v>
      </c>
      <c r="X1536" s="121">
        <f t="shared" ca="1" si="814"/>
        <v>0</v>
      </c>
      <c r="Y1536" s="121">
        <f t="shared" ca="1" si="814"/>
        <v>0</v>
      </c>
      <c r="Z1536" s="121">
        <f t="shared" ca="1" si="814"/>
        <v>0</v>
      </c>
      <c r="AA1536" s="121">
        <f t="shared" ca="1" si="814"/>
        <v>0</v>
      </c>
      <c r="AB1536" s="121">
        <f t="shared" ca="1" si="814"/>
        <v>0</v>
      </c>
      <c r="AC1536" s="121">
        <f t="shared" ca="1" si="814"/>
        <v>0</v>
      </c>
      <c r="AD1536" s="121">
        <f t="shared" ca="1" si="814"/>
        <v>44581305.279289089</v>
      </c>
      <c r="AE1536" s="121">
        <f t="shared" ca="1" si="814"/>
        <v>10635.218448540703</v>
      </c>
      <c r="AF1536" s="121">
        <f t="shared" ca="1" si="814"/>
        <v>10661.933105335171</v>
      </c>
      <c r="AG1536" s="121">
        <f t="shared" ca="1" si="814"/>
        <v>10687.849889872117</v>
      </c>
      <c r="AH1536" s="121">
        <f t="shared" ca="1" si="814"/>
        <v>10714.69675183929</v>
      </c>
      <c r="AI1536" s="121">
        <f t="shared" ca="1" si="814"/>
        <v>10741.611050569229</v>
      </c>
      <c r="AJ1536" s="121">
        <f t="shared" ca="1" si="814"/>
        <v>10767.721514443549</v>
      </c>
      <c r="AK1536" s="121">
        <f t="shared" ca="1" si="814"/>
        <v>10794.769006331808</v>
      </c>
      <c r="AL1536" s="121">
        <f t="shared" ref="AL1536:BQ1536" ca="1" si="815">IF(AL17="","",SUM(AL1524:AL1525,AL1530)+AL1534)</f>
        <v>10821.008685356168</v>
      </c>
      <c r="AM1536" s="121">
        <f t="shared" ca="1" si="815"/>
        <v>10848.190029547448</v>
      </c>
      <c r="AN1536" s="121">
        <f t="shared" ca="1" si="815"/>
        <v>10875.439650689013</v>
      </c>
      <c r="AO1536" s="121">
        <f t="shared" ca="1" si="815"/>
        <v>10900.111039863834</v>
      </c>
      <c r="AP1536" s="121">
        <f t="shared" ca="1" si="815"/>
        <v>10927.491081642995</v>
      </c>
      <c r="AQ1536" s="121">
        <f t="shared" ca="1" si="815"/>
        <v>10954.053378469882</v>
      </c>
      <c r="AR1536" s="121">
        <f t="shared" ca="1" si="815"/>
        <v>10981.568918270972</v>
      </c>
      <c r="AS1536" s="121">
        <f t="shared" ca="1" si="815"/>
        <v>11008.262666273387</v>
      </c>
      <c r="AT1536" s="121">
        <f t="shared" ca="1" si="815"/>
        <v>11035.914374647389</v>
      </c>
      <c r="AU1536" s="121">
        <f t="shared" ca="1" si="815"/>
        <v>11063.635541481746</v>
      </c>
      <c r="AV1536" s="121">
        <f t="shared" ca="1" si="815"/>
        <v>11090.528775165645</v>
      </c>
      <c r="AW1536" s="121">
        <f t="shared" ca="1" si="815"/>
        <v>11118.387128177506</v>
      </c>
      <c r="AX1536" s="121">
        <f t="shared" ca="1" si="815"/>
        <v>11145.413450773278</v>
      </c>
      <c r="AY1536" s="121">
        <f t="shared" ca="1" si="815"/>
        <v>11173.409668867953</v>
      </c>
      <c r="AZ1536" s="121">
        <f t="shared" ca="1" si="815"/>
        <v>11201.476210798623</v>
      </c>
      <c r="BA1536" s="121">
        <f t="shared" ca="1" si="815"/>
        <v>11226.887227530398</v>
      </c>
      <c r="BB1536" s="121">
        <f t="shared" ca="1" si="815"/>
        <v>11255.088099999999</v>
      </c>
      <c r="BC1536" s="121">
        <f t="shared" ca="1" si="815"/>
        <v>11282.446712209457</v>
      </c>
      <c r="BD1536" s="121">
        <f t="shared" ca="1" si="815"/>
        <v>11310.787144818052</v>
      </c>
      <c r="BE1536" s="121">
        <f t="shared" ca="1" si="815"/>
        <v>11338.281148999042</v>
      </c>
      <c r="BF1536" s="121">
        <f t="shared" ca="1" si="815"/>
        <v>11366.761832400165</v>
      </c>
      <c r="BG1536" s="121">
        <f t="shared" ca="1" si="815"/>
        <v>11395.314056568037</v>
      </c>
      <c r="BH1536" s="121">
        <f t="shared" ca="1" si="815"/>
        <v>11423.013526843939</v>
      </c>
      <c r="BI1536" s="121">
        <f t="shared" ca="1" si="815"/>
        <v>11451.707049915867</v>
      </c>
      <c r="BJ1536" s="121">
        <f t="shared" ca="1" si="815"/>
        <v>11479.543598997609</v>
      </c>
      <c r="BK1536" s="121">
        <f t="shared" ca="1" si="815"/>
        <v>11508.379120231912</v>
      </c>
      <c r="BL1536" s="121">
        <f t="shared" ca="1" si="815"/>
        <v>11537.287073551834</v>
      </c>
      <c r="BM1536" s="121">
        <f t="shared" ca="1" si="815"/>
        <v>11564.395732062476</v>
      </c>
      <c r="BN1536" s="121">
        <f t="shared" ca="1" si="815"/>
        <v>1998920.4289080664</v>
      </c>
      <c r="BO1536" s="121" t="str">
        <f t="shared" si="815"/>
        <v/>
      </c>
      <c r="BP1536" s="121" t="str">
        <f t="shared" si="815"/>
        <v/>
      </c>
      <c r="BQ1536" s="121" t="str">
        <f t="shared" si="815"/>
        <v/>
      </c>
      <c r="BR1536" s="121" t="str">
        <f t="shared" ref="BR1536:CI1536" si="816">IF(BR17="","",SUM(BR1524:BR1525,BR1530)+BR1534)</f>
        <v/>
      </c>
      <c r="BS1536" s="121" t="str">
        <f t="shared" si="816"/>
        <v/>
      </c>
      <c r="BT1536" s="121" t="str">
        <f t="shared" si="816"/>
        <v/>
      </c>
      <c r="BU1536" s="121" t="str">
        <f t="shared" si="816"/>
        <v/>
      </c>
      <c r="BV1536" s="121" t="str">
        <f t="shared" si="816"/>
        <v/>
      </c>
      <c r="BW1536" s="121" t="str">
        <f t="shared" si="816"/>
        <v/>
      </c>
      <c r="BX1536" s="121" t="str">
        <f t="shared" si="816"/>
        <v/>
      </c>
      <c r="BY1536" s="121" t="str">
        <f t="shared" si="816"/>
        <v/>
      </c>
      <c r="BZ1536" s="121" t="str">
        <f t="shared" si="816"/>
        <v/>
      </c>
      <c r="CA1536" s="121" t="str">
        <f t="shared" si="816"/>
        <v/>
      </c>
      <c r="CB1536" s="121" t="str">
        <f t="shared" si="816"/>
        <v/>
      </c>
      <c r="CC1536" s="121" t="str">
        <f t="shared" si="816"/>
        <v/>
      </c>
      <c r="CD1536" s="121" t="str">
        <f t="shared" si="816"/>
        <v/>
      </c>
      <c r="CE1536" s="121" t="str">
        <f t="shared" si="816"/>
        <v/>
      </c>
      <c r="CF1536" s="121" t="str">
        <f t="shared" si="816"/>
        <v/>
      </c>
      <c r="CG1536" s="121" t="str">
        <f t="shared" si="816"/>
        <v/>
      </c>
      <c r="CH1536" s="121" t="str">
        <f t="shared" si="816"/>
        <v/>
      </c>
      <c r="CI1536" s="121" t="str">
        <f t="shared" si="816"/>
        <v/>
      </c>
      <c r="CJ1536" s="2">
        <f ca="1">SUM(F1536:CI1536)</f>
        <v>93139210.140888244</v>
      </c>
      <c r="CK1536" s="50" t="s">
        <v>172</v>
      </c>
    </row>
    <row r="1537" spans="1:91" s="29" customFormat="1" ht="15" customHeight="1">
      <c r="C1537" s="120"/>
      <c r="D1537" s="119"/>
      <c r="E1537" s="119"/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U1537" s="121"/>
      <c r="V1537" s="121"/>
      <c r="W1537" s="121"/>
      <c r="X1537" s="121"/>
      <c r="Y1537" s="121"/>
      <c r="Z1537" s="121"/>
      <c r="AA1537" s="121"/>
      <c r="AB1537" s="121"/>
      <c r="AC1537" s="121"/>
      <c r="AD1537" s="121"/>
      <c r="AE1537" s="121"/>
      <c r="AF1537" s="121"/>
      <c r="AG1537" s="121"/>
      <c r="AH1537" s="121"/>
      <c r="AI1537" s="121"/>
      <c r="AJ1537" s="121"/>
      <c r="AK1537" s="121"/>
      <c r="AL1537" s="121"/>
      <c r="AM1537" s="121"/>
      <c r="AN1537" s="121"/>
      <c r="AO1537" s="121"/>
      <c r="AP1537" s="121"/>
      <c r="AQ1537" s="121"/>
      <c r="AR1537" s="121"/>
      <c r="AS1537" s="121"/>
      <c r="AT1537" s="121"/>
      <c r="AU1537" s="121"/>
      <c r="AV1537" s="121"/>
      <c r="AW1537" s="121"/>
      <c r="AX1537" s="121"/>
      <c r="AY1537" s="121"/>
      <c r="AZ1537" s="121"/>
      <c r="BA1537" s="121"/>
      <c r="BB1537" s="121"/>
      <c r="BC1537" s="121"/>
      <c r="BD1537" s="121"/>
      <c r="BE1537" s="121"/>
      <c r="BF1537" s="121"/>
      <c r="BG1537" s="121"/>
      <c r="BH1537" s="121"/>
      <c r="BI1537" s="121"/>
      <c r="BJ1537" s="121"/>
      <c r="BK1537" s="121"/>
      <c r="BL1537" s="121"/>
      <c r="BM1537" s="121"/>
      <c r="BN1537" s="121"/>
      <c r="BO1537" s="121"/>
      <c r="BP1537" s="121"/>
      <c r="BQ1537" s="121"/>
      <c r="BR1537" s="121"/>
      <c r="BS1537" s="121"/>
      <c r="BT1537" s="121"/>
      <c r="BU1537" s="121"/>
      <c r="BV1537" s="121"/>
      <c r="BW1537" s="121"/>
      <c r="BX1537" s="121"/>
      <c r="BY1537" s="121"/>
      <c r="BZ1537" s="121"/>
      <c r="CA1537" s="121"/>
      <c r="CB1537" s="121"/>
      <c r="CC1537" s="121"/>
      <c r="CD1537" s="121"/>
      <c r="CE1537" s="121"/>
      <c r="CF1537" s="121"/>
      <c r="CG1537" s="121"/>
      <c r="CH1537" s="121"/>
      <c r="CI1537" s="121"/>
      <c r="CJ1537" s="1"/>
      <c r="CK1537" s="50" t="s">
        <v>172</v>
      </c>
    </row>
    <row r="1538" spans="1:91" s="29" customFormat="1" ht="15" customHeight="1">
      <c r="C1538" s="126" t="s">
        <v>211</v>
      </c>
      <c r="D1538" s="119"/>
      <c r="E1538" s="119"/>
      <c r="F1538" s="121">
        <f t="shared" ref="F1538:AK1538" ca="1" si="817">IF(F17="","",F1536-F1520)</f>
        <v>-12106656.148506943</v>
      </c>
      <c r="G1538" s="121">
        <f t="shared" ca="1" si="817"/>
        <v>-29216.457473719027</v>
      </c>
      <c r="H1538" s="121">
        <f t="shared" ca="1" si="817"/>
        <v>-31600.204453537182</v>
      </c>
      <c r="I1538" s="121">
        <f t="shared" ca="1" si="817"/>
        <v>11031187.789051142</v>
      </c>
      <c r="J1538" s="121">
        <f t="shared" ca="1" si="817"/>
        <v>-2108374.2654105937</v>
      </c>
      <c r="K1538" s="121">
        <f t="shared" ca="1" si="817"/>
        <v>-2112259.5383477672</v>
      </c>
      <c r="L1538" s="121">
        <f t="shared" ca="1" si="817"/>
        <v>11274067.663662747</v>
      </c>
      <c r="M1538" s="121">
        <f t="shared" ca="1" si="817"/>
        <v>-1227406.4769983746</v>
      </c>
      <c r="N1538" s="121">
        <f t="shared" ca="1" si="817"/>
        <v>-1231350.4684397473</v>
      </c>
      <c r="O1538" s="121">
        <f t="shared" ca="1" si="817"/>
        <v>-1235314.229261785</v>
      </c>
      <c r="P1538" s="121">
        <f t="shared" ca="1" si="817"/>
        <v>-2742846.4683224061</v>
      </c>
      <c r="Q1538" s="121">
        <f t="shared" ca="1" si="817"/>
        <v>-2745437.4559107665</v>
      </c>
      <c r="R1538" s="121">
        <f t="shared" ca="1" si="817"/>
        <v>-2748041.4309055852</v>
      </c>
      <c r="S1538" s="121">
        <f t="shared" ca="1" si="817"/>
        <v>-2750658.4584066435</v>
      </c>
      <c r="T1538" s="121">
        <f t="shared" ca="1" si="817"/>
        <v>5280850.5661599627</v>
      </c>
      <c r="U1538" s="121">
        <f t="shared" ca="1" si="817"/>
        <v>-2755931.9329598155</v>
      </c>
      <c r="V1538" s="121">
        <f t="shared" ca="1" si="817"/>
        <v>-2758588.5118496167</v>
      </c>
      <c r="W1538" s="121">
        <f t="shared" ca="1" si="817"/>
        <v>-2761258.4069243297</v>
      </c>
      <c r="X1538" s="121">
        <f t="shared" ca="1" si="817"/>
        <v>-3124843.9405708453</v>
      </c>
      <c r="Y1538" s="121">
        <f t="shared" ca="1" si="817"/>
        <v>-2635893.8405792764</v>
      </c>
      <c r="Z1538" s="121">
        <f t="shared" ca="1" si="817"/>
        <v>-2637948.7247704281</v>
      </c>
      <c r="AA1538" s="121">
        <f t="shared" ca="1" si="817"/>
        <v>-2644852.1129424884</v>
      </c>
      <c r="AB1538" s="121">
        <f t="shared" ca="1" si="817"/>
        <v>-425845.6601195879</v>
      </c>
      <c r="AC1538" s="121">
        <f t="shared" ca="1" si="817"/>
        <v>-427980.2248319668</v>
      </c>
      <c r="AD1538" s="121">
        <f t="shared" ca="1" si="817"/>
        <v>39459730.949167825</v>
      </c>
      <c r="AE1538" s="121">
        <f t="shared" ca="1" si="817"/>
        <v>10635.218448540703</v>
      </c>
      <c r="AF1538" s="121">
        <f t="shared" ca="1" si="817"/>
        <v>10661.933105335171</v>
      </c>
      <c r="AG1538" s="121">
        <f t="shared" ca="1" si="817"/>
        <v>10687.849889872117</v>
      </c>
      <c r="AH1538" s="121">
        <f t="shared" ca="1" si="817"/>
        <v>10714.69675183929</v>
      </c>
      <c r="AI1538" s="121">
        <f t="shared" ca="1" si="817"/>
        <v>10741.611050569229</v>
      </c>
      <c r="AJ1538" s="121">
        <f t="shared" ca="1" si="817"/>
        <v>10767.721514443549</v>
      </c>
      <c r="AK1538" s="121">
        <f t="shared" ca="1" si="817"/>
        <v>10794.769006331808</v>
      </c>
      <c r="AL1538" s="121">
        <f t="shared" ref="AL1538:BQ1538" ca="1" si="818">IF(AL17="","",AL1536-AL1520)</f>
        <v>10821.008685356168</v>
      </c>
      <c r="AM1538" s="121">
        <f t="shared" ca="1" si="818"/>
        <v>10848.190029547448</v>
      </c>
      <c r="AN1538" s="121">
        <f t="shared" ca="1" si="818"/>
        <v>10875.439650689013</v>
      </c>
      <c r="AO1538" s="121">
        <f t="shared" ca="1" si="818"/>
        <v>10900.111039863834</v>
      </c>
      <c r="AP1538" s="121">
        <f t="shared" ca="1" si="818"/>
        <v>10927.491081642995</v>
      </c>
      <c r="AQ1538" s="121">
        <f t="shared" ca="1" si="818"/>
        <v>10954.053378469882</v>
      </c>
      <c r="AR1538" s="121">
        <f t="shared" ca="1" si="818"/>
        <v>10981.568918270972</v>
      </c>
      <c r="AS1538" s="121">
        <f t="shared" ca="1" si="818"/>
        <v>11008.262666273387</v>
      </c>
      <c r="AT1538" s="121">
        <f t="shared" ca="1" si="818"/>
        <v>11035.914374647389</v>
      </c>
      <c r="AU1538" s="121">
        <f t="shared" ca="1" si="818"/>
        <v>11063.635541481746</v>
      </c>
      <c r="AV1538" s="121">
        <f t="shared" ca="1" si="818"/>
        <v>11090.528775165645</v>
      </c>
      <c r="AW1538" s="121">
        <f t="shared" ca="1" si="818"/>
        <v>11118.387128177506</v>
      </c>
      <c r="AX1538" s="121">
        <f t="shared" ca="1" si="818"/>
        <v>11145.413450773278</v>
      </c>
      <c r="AY1538" s="121">
        <f t="shared" ca="1" si="818"/>
        <v>11173.409668867953</v>
      </c>
      <c r="AZ1538" s="121">
        <f t="shared" ca="1" si="818"/>
        <v>11201.476210798623</v>
      </c>
      <c r="BA1538" s="121">
        <f t="shared" ca="1" si="818"/>
        <v>11226.887227530398</v>
      </c>
      <c r="BB1538" s="121">
        <f t="shared" ca="1" si="818"/>
        <v>11255.088099999999</v>
      </c>
      <c r="BC1538" s="121">
        <f t="shared" ca="1" si="818"/>
        <v>11282.446712209457</v>
      </c>
      <c r="BD1538" s="121">
        <f t="shared" ca="1" si="818"/>
        <v>11310.787144818052</v>
      </c>
      <c r="BE1538" s="121">
        <f t="shared" ca="1" si="818"/>
        <v>11338.281148999042</v>
      </c>
      <c r="BF1538" s="121">
        <f t="shared" ca="1" si="818"/>
        <v>11366.761832400165</v>
      </c>
      <c r="BG1538" s="121">
        <f t="shared" ca="1" si="818"/>
        <v>11395.314056568037</v>
      </c>
      <c r="BH1538" s="121">
        <f t="shared" ca="1" si="818"/>
        <v>11423.013526843939</v>
      </c>
      <c r="BI1538" s="121">
        <f t="shared" ca="1" si="818"/>
        <v>11451.707049915867</v>
      </c>
      <c r="BJ1538" s="121">
        <f t="shared" ca="1" si="818"/>
        <v>11479.543598997609</v>
      </c>
      <c r="BK1538" s="121">
        <f t="shared" ca="1" si="818"/>
        <v>11508.379120231912</v>
      </c>
      <c r="BL1538" s="121">
        <f t="shared" ca="1" si="818"/>
        <v>11537.287073551834</v>
      </c>
      <c r="BM1538" s="121">
        <f t="shared" ca="1" si="818"/>
        <v>11564.395732062476</v>
      </c>
      <c r="BN1538" s="121">
        <f t="shared" ca="1" si="818"/>
        <v>1998920.4289080664</v>
      </c>
      <c r="BO1538" s="121" t="str">
        <f t="shared" si="818"/>
        <v/>
      </c>
      <c r="BP1538" s="121" t="str">
        <f t="shared" si="818"/>
        <v/>
      </c>
      <c r="BQ1538" s="121" t="str">
        <f t="shared" si="818"/>
        <v/>
      </c>
      <c r="BR1538" s="121" t="str">
        <f t="shared" ref="BR1538:CI1538" si="819">IF(BR17="","",BR1536-BR1520)</f>
        <v/>
      </c>
      <c r="BS1538" s="121" t="str">
        <f t="shared" si="819"/>
        <v/>
      </c>
      <c r="BT1538" s="121" t="str">
        <f t="shared" si="819"/>
        <v/>
      </c>
      <c r="BU1538" s="121" t="str">
        <f t="shared" si="819"/>
        <v/>
      </c>
      <c r="BV1538" s="121" t="str">
        <f t="shared" si="819"/>
        <v/>
      </c>
      <c r="BW1538" s="121" t="str">
        <f t="shared" si="819"/>
        <v/>
      </c>
      <c r="BX1538" s="121" t="str">
        <f t="shared" si="819"/>
        <v/>
      </c>
      <c r="BY1538" s="121" t="str">
        <f t="shared" si="819"/>
        <v/>
      </c>
      <c r="BZ1538" s="121" t="str">
        <f t="shared" si="819"/>
        <v/>
      </c>
      <c r="CA1538" s="121" t="str">
        <f t="shared" si="819"/>
        <v/>
      </c>
      <c r="CB1538" s="121" t="str">
        <f t="shared" si="819"/>
        <v/>
      </c>
      <c r="CC1538" s="121" t="str">
        <f t="shared" si="819"/>
        <v/>
      </c>
      <c r="CD1538" s="121" t="str">
        <f t="shared" si="819"/>
        <v/>
      </c>
      <c r="CE1538" s="121" t="str">
        <f t="shared" si="819"/>
        <v/>
      </c>
      <c r="CF1538" s="121" t="str">
        <f t="shared" si="819"/>
        <v/>
      </c>
      <c r="CG1538" s="121" t="str">
        <f t="shared" si="819"/>
        <v/>
      </c>
      <c r="CH1538" s="121" t="str">
        <f t="shared" si="819"/>
        <v/>
      </c>
      <c r="CI1538" s="121" t="str">
        <f t="shared" si="819"/>
        <v/>
      </c>
      <c r="CJ1538" s="2">
        <f ca="1">SUM(F1538:CI1538)</f>
        <v>18190741.021654602</v>
      </c>
      <c r="CK1538" s="50" t="s">
        <v>172</v>
      </c>
    </row>
    <row r="1539" spans="1:91" s="29" customFormat="1" ht="15" customHeight="1">
      <c r="C1539" s="120"/>
      <c r="D1539" s="119"/>
      <c r="E1539" s="119"/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U1539" s="121"/>
      <c r="V1539" s="121"/>
      <c r="W1539" s="121"/>
      <c r="X1539" s="121"/>
      <c r="Y1539" s="121"/>
      <c r="Z1539" s="121"/>
      <c r="AA1539" s="121"/>
      <c r="AB1539" s="121"/>
      <c r="AC1539" s="121"/>
      <c r="AD1539" s="121"/>
      <c r="AE1539" s="121"/>
      <c r="AF1539" s="121"/>
      <c r="AG1539" s="121"/>
      <c r="AH1539" s="121"/>
      <c r="AI1539" s="121"/>
      <c r="AJ1539" s="121"/>
      <c r="AK1539" s="121"/>
      <c r="AL1539" s="121"/>
      <c r="AM1539" s="121"/>
      <c r="AN1539" s="121"/>
      <c r="AO1539" s="121"/>
      <c r="AP1539" s="121"/>
      <c r="AQ1539" s="121"/>
      <c r="AR1539" s="121"/>
      <c r="AS1539" s="121"/>
      <c r="AT1539" s="121"/>
      <c r="AU1539" s="121"/>
      <c r="AV1539" s="121"/>
      <c r="AW1539" s="121"/>
      <c r="AX1539" s="121"/>
      <c r="AY1539" s="121"/>
      <c r="AZ1539" s="121"/>
      <c r="BA1539" s="121"/>
      <c r="BB1539" s="121"/>
      <c r="BC1539" s="121"/>
      <c r="BD1539" s="121"/>
      <c r="BE1539" s="121"/>
      <c r="BF1539" s="121"/>
      <c r="BG1539" s="121"/>
      <c r="BH1539" s="121"/>
      <c r="BI1539" s="121"/>
      <c r="BJ1539" s="121"/>
      <c r="BK1539" s="121"/>
      <c r="BL1539" s="121"/>
      <c r="BM1539" s="121"/>
      <c r="BN1539" s="121"/>
      <c r="BO1539" s="121"/>
      <c r="BP1539" s="121"/>
      <c r="BQ1539" s="121"/>
      <c r="BR1539" s="121"/>
      <c r="BS1539" s="121"/>
      <c r="BT1539" s="121"/>
      <c r="BU1539" s="121"/>
      <c r="BV1539" s="121"/>
      <c r="BW1539" s="121"/>
      <c r="BX1539" s="121"/>
      <c r="BY1539" s="121"/>
      <c r="BZ1539" s="121"/>
      <c r="CA1539" s="121"/>
      <c r="CB1539" s="121"/>
      <c r="CC1539" s="121"/>
      <c r="CD1539" s="121"/>
      <c r="CE1539" s="121"/>
      <c r="CF1539" s="121"/>
      <c r="CG1539" s="121"/>
      <c r="CH1539" s="121"/>
      <c r="CI1539" s="121"/>
      <c r="CJ1539" s="1"/>
      <c r="CK1539" s="50" t="s">
        <v>172</v>
      </c>
    </row>
    <row r="1540" spans="1:91" s="29" customFormat="1" ht="15" customHeight="1">
      <c r="C1540" s="120" t="s">
        <v>210</v>
      </c>
      <c r="D1540" s="119"/>
      <c r="E1540" s="119"/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U1540" s="121"/>
      <c r="V1540" s="121"/>
      <c r="W1540" s="121"/>
      <c r="X1540" s="121"/>
      <c r="Y1540" s="121"/>
      <c r="Z1540" s="121"/>
      <c r="AA1540" s="121"/>
      <c r="AB1540" s="121"/>
      <c r="AC1540" s="121"/>
      <c r="AD1540" s="121"/>
      <c r="AE1540" s="121"/>
      <c r="AF1540" s="121"/>
      <c r="AG1540" s="121"/>
      <c r="AH1540" s="121"/>
      <c r="AI1540" s="121"/>
      <c r="AJ1540" s="121"/>
      <c r="AK1540" s="121"/>
      <c r="AL1540" s="121"/>
      <c r="AM1540" s="121"/>
      <c r="AN1540" s="121"/>
      <c r="AO1540" s="121"/>
      <c r="AP1540" s="121"/>
      <c r="AQ1540" s="121"/>
      <c r="AR1540" s="121"/>
      <c r="AS1540" s="121"/>
      <c r="AT1540" s="121"/>
      <c r="AU1540" s="121"/>
      <c r="AV1540" s="121"/>
      <c r="AW1540" s="121"/>
      <c r="AX1540" s="121"/>
      <c r="AY1540" s="121"/>
      <c r="AZ1540" s="121"/>
      <c r="BA1540" s="121"/>
      <c r="BB1540" s="121"/>
      <c r="BC1540" s="121"/>
      <c r="BD1540" s="121"/>
      <c r="BE1540" s="121"/>
      <c r="BF1540" s="121"/>
      <c r="BG1540" s="121"/>
      <c r="BH1540" s="121"/>
      <c r="BI1540" s="121"/>
      <c r="BJ1540" s="121"/>
      <c r="BK1540" s="121"/>
      <c r="BL1540" s="121"/>
      <c r="BM1540" s="121"/>
      <c r="BN1540" s="121"/>
      <c r="BO1540" s="121"/>
      <c r="BP1540" s="121"/>
      <c r="BQ1540" s="121"/>
      <c r="BR1540" s="121"/>
      <c r="BS1540" s="121"/>
      <c r="BT1540" s="121"/>
      <c r="BU1540" s="121"/>
      <c r="BV1540" s="121"/>
      <c r="BW1540" s="121"/>
      <c r="BX1540" s="121"/>
      <c r="BY1540" s="121"/>
      <c r="BZ1540" s="121"/>
      <c r="CA1540" s="121"/>
      <c r="CB1540" s="121"/>
      <c r="CC1540" s="121"/>
      <c r="CD1540" s="121"/>
      <c r="CE1540" s="121"/>
      <c r="CF1540" s="121"/>
      <c r="CG1540" s="121"/>
      <c r="CH1540" s="121"/>
      <c r="CI1540" s="121"/>
      <c r="CJ1540" s="1"/>
      <c r="CK1540" s="50" t="s">
        <v>172</v>
      </c>
    </row>
    <row r="1541" spans="1:91" s="29" customFormat="1" ht="15" customHeight="1">
      <c r="C1541" s="120" t="str">
        <f ca="1">"(+) "&amp;MID((OFFSET($A$1,$D1541-1,$E$1464-3)),7,40)</f>
        <v>(+) Land Loan Drawdown</v>
      </c>
      <c r="D1541" s="127">
        <f>ROW(A1283)</f>
        <v>1283</v>
      </c>
      <c r="E1541" s="75"/>
      <c r="F1541" s="121">
        <f t="shared" ref="F1541:O1546" ca="1" si="820">IF(F$17="","",OFFSET($A$1,$D1541-1,$E$1464+F$1466))</f>
        <v>0</v>
      </c>
      <c r="G1541" s="121">
        <f t="shared" ca="1" si="820"/>
        <v>0</v>
      </c>
      <c r="H1541" s="121">
        <f t="shared" ca="1" si="820"/>
        <v>0</v>
      </c>
      <c r="I1541" s="121">
        <f t="shared" ca="1" si="820"/>
        <v>0</v>
      </c>
      <c r="J1541" s="121">
        <f t="shared" ca="1" si="820"/>
        <v>0</v>
      </c>
      <c r="K1541" s="121">
        <f t="shared" ca="1" si="820"/>
        <v>0</v>
      </c>
      <c r="L1541" s="121">
        <f t="shared" ca="1" si="820"/>
        <v>0</v>
      </c>
      <c r="M1541" s="121">
        <f t="shared" ca="1" si="820"/>
        <v>0</v>
      </c>
      <c r="N1541" s="121">
        <f t="shared" ca="1" si="820"/>
        <v>0</v>
      </c>
      <c r="O1541" s="121">
        <f t="shared" ca="1" si="820"/>
        <v>0</v>
      </c>
      <c r="P1541" s="121">
        <f t="shared" ref="P1541:Y1546" ca="1" si="821">IF(P$17="","",OFFSET($A$1,$D1541-1,$E$1464+P$1466))</f>
        <v>0</v>
      </c>
      <c r="Q1541" s="121">
        <f t="shared" ca="1" si="821"/>
        <v>0</v>
      </c>
      <c r="R1541" s="121">
        <f t="shared" ca="1" si="821"/>
        <v>0</v>
      </c>
      <c r="S1541" s="121">
        <f t="shared" ca="1" si="821"/>
        <v>0</v>
      </c>
      <c r="T1541" s="121">
        <f t="shared" ca="1" si="821"/>
        <v>0</v>
      </c>
      <c r="U1541" s="121">
        <f t="shared" ca="1" si="821"/>
        <v>0</v>
      </c>
      <c r="V1541" s="121">
        <f t="shared" ca="1" si="821"/>
        <v>0</v>
      </c>
      <c r="W1541" s="121">
        <f t="shared" ca="1" si="821"/>
        <v>0</v>
      </c>
      <c r="X1541" s="121">
        <f t="shared" ca="1" si="821"/>
        <v>0</v>
      </c>
      <c r="Y1541" s="121">
        <f t="shared" ca="1" si="821"/>
        <v>0</v>
      </c>
      <c r="Z1541" s="121">
        <f t="shared" ref="Z1541:AI1546" ca="1" si="822">IF(Z$17="","",OFFSET($A$1,$D1541-1,$E$1464+Z$1466))</f>
        <v>0</v>
      </c>
      <c r="AA1541" s="121">
        <f t="shared" ca="1" si="822"/>
        <v>0</v>
      </c>
      <c r="AB1541" s="121">
        <f t="shared" ca="1" si="822"/>
        <v>0</v>
      </c>
      <c r="AC1541" s="121">
        <f t="shared" ca="1" si="822"/>
        <v>0</v>
      </c>
      <c r="AD1541" s="121">
        <f t="shared" ca="1" si="822"/>
        <v>0</v>
      </c>
      <c r="AE1541" s="121">
        <f t="shared" ca="1" si="822"/>
        <v>0</v>
      </c>
      <c r="AF1541" s="121">
        <f t="shared" ca="1" si="822"/>
        <v>0</v>
      </c>
      <c r="AG1541" s="121">
        <f t="shared" ca="1" si="822"/>
        <v>0</v>
      </c>
      <c r="AH1541" s="121">
        <f t="shared" ca="1" si="822"/>
        <v>0</v>
      </c>
      <c r="AI1541" s="121">
        <f t="shared" ca="1" si="822"/>
        <v>0</v>
      </c>
      <c r="AJ1541" s="121">
        <f t="shared" ref="AJ1541:AS1546" ca="1" si="823">IF(AJ$17="","",OFFSET($A$1,$D1541-1,$E$1464+AJ$1466))</f>
        <v>0</v>
      </c>
      <c r="AK1541" s="121">
        <f t="shared" ca="1" si="823"/>
        <v>0</v>
      </c>
      <c r="AL1541" s="121">
        <f t="shared" ca="1" si="823"/>
        <v>0</v>
      </c>
      <c r="AM1541" s="121">
        <f t="shared" ca="1" si="823"/>
        <v>0</v>
      </c>
      <c r="AN1541" s="121">
        <f t="shared" ca="1" si="823"/>
        <v>0</v>
      </c>
      <c r="AO1541" s="121">
        <f t="shared" ca="1" si="823"/>
        <v>0</v>
      </c>
      <c r="AP1541" s="121">
        <f t="shared" ca="1" si="823"/>
        <v>0</v>
      </c>
      <c r="AQ1541" s="121">
        <f t="shared" ca="1" si="823"/>
        <v>0</v>
      </c>
      <c r="AR1541" s="121">
        <f t="shared" ca="1" si="823"/>
        <v>0</v>
      </c>
      <c r="AS1541" s="121">
        <f t="shared" ca="1" si="823"/>
        <v>0</v>
      </c>
      <c r="AT1541" s="121">
        <f t="shared" ref="AT1541:BC1546" ca="1" si="824">IF(AT$17="","",OFFSET($A$1,$D1541-1,$E$1464+AT$1466))</f>
        <v>0</v>
      </c>
      <c r="AU1541" s="121">
        <f t="shared" ca="1" si="824"/>
        <v>0</v>
      </c>
      <c r="AV1541" s="121">
        <f t="shared" ca="1" si="824"/>
        <v>0</v>
      </c>
      <c r="AW1541" s="121">
        <f t="shared" ca="1" si="824"/>
        <v>0</v>
      </c>
      <c r="AX1541" s="121">
        <f t="shared" ca="1" si="824"/>
        <v>0</v>
      </c>
      <c r="AY1541" s="121">
        <f t="shared" ca="1" si="824"/>
        <v>0</v>
      </c>
      <c r="AZ1541" s="121">
        <f t="shared" ca="1" si="824"/>
        <v>0</v>
      </c>
      <c r="BA1541" s="121">
        <f t="shared" ca="1" si="824"/>
        <v>0</v>
      </c>
      <c r="BB1541" s="121">
        <f t="shared" ca="1" si="824"/>
        <v>0</v>
      </c>
      <c r="BC1541" s="121">
        <f t="shared" ca="1" si="824"/>
        <v>0</v>
      </c>
      <c r="BD1541" s="121">
        <f t="shared" ref="BD1541:BM1546" ca="1" si="825">IF(BD$17="","",OFFSET($A$1,$D1541-1,$E$1464+BD$1466))</f>
        <v>0</v>
      </c>
      <c r="BE1541" s="121">
        <f t="shared" ca="1" si="825"/>
        <v>0</v>
      </c>
      <c r="BF1541" s="121">
        <f t="shared" ca="1" si="825"/>
        <v>0</v>
      </c>
      <c r="BG1541" s="121">
        <f t="shared" ca="1" si="825"/>
        <v>0</v>
      </c>
      <c r="BH1541" s="121">
        <f t="shared" ca="1" si="825"/>
        <v>0</v>
      </c>
      <c r="BI1541" s="121">
        <f t="shared" ca="1" si="825"/>
        <v>0</v>
      </c>
      <c r="BJ1541" s="121">
        <f t="shared" ca="1" si="825"/>
        <v>0</v>
      </c>
      <c r="BK1541" s="121">
        <f t="shared" ca="1" si="825"/>
        <v>0</v>
      </c>
      <c r="BL1541" s="121">
        <f t="shared" ca="1" si="825"/>
        <v>0</v>
      </c>
      <c r="BM1541" s="121">
        <f t="shared" ca="1" si="825"/>
        <v>0</v>
      </c>
      <c r="BN1541" s="121">
        <f t="shared" ref="BN1541:BW1546" ca="1" si="826">IF(BN$17="","",OFFSET($A$1,$D1541-1,$E$1464+BN$1466))</f>
        <v>0</v>
      </c>
      <c r="BO1541" s="121" t="str">
        <f t="shared" ca="1" si="826"/>
        <v/>
      </c>
      <c r="BP1541" s="121" t="str">
        <f t="shared" ca="1" si="826"/>
        <v/>
      </c>
      <c r="BQ1541" s="121" t="str">
        <f t="shared" ca="1" si="826"/>
        <v/>
      </c>
      <c r="BR1541" s="121" t="str">
        <f t="shared" ca="1" si="826"/>
        <v/>
      </c>
      <c r="BS1541" s="121" t="str">
        <f t="shared" ca="1" si="826"/>
        <v/>
      </c>
      <c r="BT1541" s="121" t="str">
        <f t="shared" ca="1" si="826"/>
        <v/>
      </c>
      <c r="BU1541" s="121" t="str">
        <f t="shared" ca="1" si="826"/>
        <v/>
      </c>
      <c r="BV1541" s="121" t="str">
        <f t="shared" ca="1" si="826"/>
        <v/>
      </c>
      <c r="BW1541" s="121" t="str">
        <f t="shared" ca="1" si="826"/>
        <v/>
      </c>
      <c r="BX1541" s="121" t="str">
        <f t="shared" ref="BX1541:CI1546" ca="1" si="827">IF(BX$17="","",OFFSET($A$1,$D1541-1,$E$1464+BX$1466))</f>
        <v/>
      </c>
      <c r="BY1541" s="121" t="str">
        <f t="shared" ca="1" si="827"/>
        <v/>
      </c>
      <c r="BZ1541" s="121" t="str">
        <f t="shared" ca="1" si="827"/>
        <v/>
      </c>
      <c r="CA1541" s="121" t="str">
        <f t="shared" ca="1" si="827"/>
        <v/>
      </c>
      <c r="CB1541" s="121" t="str">
        <f t="shared" ca="1" si="827"/>
        <v/>
      </c>
      <c r="CC1541" s="121" t="str">
        <f t="shared" ca="1" si="827"/>
        <v/>
      </c>
      <c r="CD1541" s="121" t="str">
        <f t="shared" ca="1" si="827"/>
        <v/>
      </c>
      <c r="CE1541" s="121" t="str">
        <f t="shared" ca="1" si="827"/>
        <v/>
      </c>
      <c r="CF1541" s="121" t="str">
        <f t="shared" ca="1" si="827"/>
        <v/>
      </c>
      <c r="CG1541" s="121" t="str">
        <f t="shared" ca="1" si="827"/>
        <v/>
      </c>
      <c r="CH1541" s="121" t="str">
        <f t="shared" ca="1" si="827"/>
        <v/>
      </c>
      <c r="CI1541" s="121" t="str">
        <f t="shared" ca="1" si="827"/>
        <v/>
      </c>
      <c r="CJ1541" s="2">
        <f ca="1">SUM(F1541:CI1541)</f>
        <v>0</v>
      </c>
      <c r="CK1541" s="50" t="s">
        <v>172</v>
      </c>
    </row>
    <row r="1542" spans="1:91" s="29" customFormat="1" ht="15" customHeight="1">
      <c r="C1542" s="120" t="str">
        <f ca="1">"(-) "&amp;MID((OFFSET($A$1,$D1542-1,$E$1464-3)),7,40)</f>
        <v>(-) Land Loan Debt Service Cost</v>
      </c>
      <c r="D1542" s="127">
        <f>ROW(A1320)</f>
        <v>1320</v>
      </c>
      <c r="E1542" s="75"/>
      <c r="F1542" s="121">
        <f t="shared" ca="1" si="820"/>
        <v>0</v>
      </c>
      <c r="G1542" s="121">
        <f t="shared" ca="1" si="820"/>
        <v>0</v>
      </c>
      <c r="H1542" s="121">
        <f t="shared" ca="1" si="820"/>
        <v>0</v>
      </c>
      <c r="I1542" s="121">
        <f t="shared" ca="1" si="820"/>
        <v>0</v>
      </c>
      <c r="J1542" s="121">
        <f t="shared" ca="1" si="820"/>
        <v>0</v>
      </c>
      <c r="K1542" s="121">
        <f t="shared" ca="1" si="820"/>
        <v>0</v>
      </c>
      <c r="L1542" s="121">
        <f t="shared" ca="1" si="820"/>
        <v>0</v>
      </c>
      <c r="M1542" s="121">
        <f t="shared" ca="1" si="820"/>
        <v>0</v>
      </c>
      <c r="N1542" s="121">
        <f t="shared" ca="1" si="820"/>
        <v>0</v>
      </c>
      <c r="O1542" s="121">
        <f t="shared" ca="1" si="820"/>
        <v>0</v>
      </c>
      <c r="P1542" s="121">
        <f t="shared" ca="1" si="821"/>
        <v>0</v>
      </c>
      <c r="Q1542" s="121">
        <f t="shared" ca="1" si="821"/>
        <v>0</v>
      </c>
      <c r="R1542" s="121">
        <f t="shared" ca="1" si="821"/>
        <v>0</v>
      </c>
      <c r="S1542" s="121">
        <f t="shared" ca="1" si="821"/>
        <v>0</v>
      </c>
      <c r="T1542" s="121">
        <f t="shared" ca="1" si="821"/>
        <v>0</v>
      </c>
      <c r="U1542" s="121">
        <f t="shared" ca="1" si="821"/>
        <v>0</v>
      </c>
      <c r="V1542" s="121">
        <f t="shared" ca="1" si="821"/>
        <v>0</v>
      </c>
      <c r="W1542" s="121">
        <f t="shared" ca="1" si="821"/>
        <v>0</v>
      </c>
      <c r="X1542" s="121">
        <f t="shared" ca="1" si="821"/>
        <v>0</v>
      </c>
      <c r="Y1542" s="121">
        <f t="shared" ca="1" si="821"/>
        <v>0</v>
      </c>
      <c r="Z1542" s="121">
        <f t="shared" ca="1" si="822"/>
        <v>0</v>
      </c>
      <c r="AA1542" s="121">
        <f t="shared" ca="1" si="822"/>
        <v>0</v>
      </c>
      <c r="AB1542" s="121">
        <f t="shared" ca="1" si="822"/>
        <v>0</v>
      </c>
      <c r="AC1542" s="121">
        <f t="shared" ca="1" si="822"/>
        <v>0</v>
      </c>
      <c r="AD1542" s="121">
        <f t="shared" ca="1" si="822"/>
        <v>0</v>
      </c>
      <c r="AE1542" s="121">
        <f t="shared" ca="1" si="822"/>
        <v>0</v>
      </c>
      <c r="AF1542" s="121">
        <f t="shared" ca="1" si="822"/>
        <v>0</v>
      </c>
      <c r="AG1542" s="121">
        <f t="shared" ca="1" si="822"/>
        <v>0</v>
      </c>
      <c r="AH1542" s="121">
        <f t="shared" ca="1" si="822"/>
        <v>0</v>
      </c>
      <c r="AI1542" s="121">
        <f t="shared" ca="1" si="822"/>
        <v>0</v>
      </c>
      <c r="AJ1542" s="121">
        <f t="shared" ca="1" si="823"/>
        <v>0</v>
      </c>
      <c r="AK1542" s="121">
        <f t="shared" ca="1" si="823"/>
        <v>0</v>
      </c>
      <c r="AL1542" s="121">
        <f t="shared" ca="1" si="823"/>
        <v>0</v>
      </c>
      <c r="AM1542" s="121">
        <f t="shared" ca="1" si="823"/>
        <v>0</v>
      </c>
      <c r="AN1542" s="121">
        <f t="shared" ca="1" si="823"/>
        <v>0</v>
      </c>
      <c r="AO1542" s="121">
        <f t="shared" ca="1" si="823"/>
        <v>0</v>
      </c>
      <c r="AP1542" s="121">
        <f t="shared" ca="1" si="823"/>
        <v>0</v>
      </c>
      <c r="AQ1542" s="121">
        <f t="shared" ca="1" si="823"/>
        <v>0</v>
      </c>
      <c r="AR1542" s="121">
        <f t="shared" ca="1" si="823"/>
        <v>0</v>
      </c>
      <c r="AS1542" s="121">
        <f t="shared" ca="1" si="823"/>
        <v>0</v>
      </c>
      <c r="AT1542" s="121">
        <f t="shared" ca="1" si="824"/>
        <v>0</v>
      </c>
      <c r="AU1542" s="121">
        <f t="shared" ca="1" si="824"/>
        <v>0</v>
      </c>
      <c r="AV1542" s="121">
        <f t="shared" ca="1" si="824"/>
        <v>0</v>
      </c>
      <c r="AW1542" s="121">
        <f t="shared" ca="1" si="824"/>
        <v>0</v>
      </c>
      <c r="AX1542" s="121">
        <f t="shared" ca="1" si="824"/>
        <v>0</v>
      </c>
      <c r="AY1542" s="121">
        <f t="shared" ca="1" si="824"/>
        <v>0</v>
      </c>
      <c r="AZ1542" s="121">
        <f t="shared" ca="1" si="824"/>
        <v>0</v>
      </c>
      <c r="BA1542" s="121">
        <f t="shared" ca="1" si="824"/>
        <v>0</v>
      </c>
      <c r="BB1542" s="121">
        <f t="shared" ca="1" si="824"/>
        <v>0</v>
      </c>
      <c r="BC1542" s="121">
        <f t="shared" ca="1" si="824"/>
        <v>0</v>
      </c>
      <c r="BD1542" s="121">
        <f t="shared" ca="1" si="825"/>
        <v>0</v>
      </c>
      <c r="BE1542" s="121">
        <f t="shared" ca="1" si="825"/>
        <v>0</v>
      </c>
      <c r="BF1542" s="121">
        <f t="shared" ca="1" si="825"/>
        <v>0</v>
      </c>
      <c r="BG1542" s="121">
        <f t="shared" ca="1" si="825"/>
        <v>0</v>
      </c>
      <c r="BH1542" s="121">
        <f t="shared" ca="1" si="825"/>
        <v>0</v>
      </c>
      <c r="BI1542" s="121">
        <f t="shared" ca="1" si="825"/>
        <v>0</v>
      </c>
      <c r="BJ1542" s="121">
        <f t="shared" ca="1" si="825"/>
        <v>0</v>
      </c>
      <c r="BK1542" s="121">
        <f t="shared" ca="1" si="825"/>
        <v>0</v>
      </c>
      <c r="BL1542" s="121">
        <f t="shared" ca="1" si="825"/>
        <v>0</v>
      </c>
      <c r="BM1542" s="121">
        <f t="shared" ca="1" si="825"/>
        <v>0</v>
      </c>
      <c r="BN1542" s="121">
        <f t="shared" ca="1" si="826"/>
        <v>0</v>
      </c>
      <c r="BO1542" s="121" t="str">
        <f t="shared" ca="1" si="826"/>
        <v/>
      </c>
      <c r="BP1542" s="121" t="str">
        <f t="shared" ca="1" si="826"/>
        <v/>
      </c>
      <c r="BQ1542" s="121" t="str">
        <f t="shared" ca="1" si="826"/>
        <v/>
      </c>
      <c r="BR1542" s="121" t="str">
        <f t="shared" ca="1" si="826"/>
        <v/>
      </c>
      <c r="BS1542" s="121" t="str">
        <f t="shared" ca="1" si="826"/>
        <v/>
      </c>
      <c r="BT1542" s="121" t="str">
        <f t="shared" ca="1" si="826"/>
        <v/>
      </c>
      <c r="BU1542" s="121" t="str">
        <f t="shared" ca="1" si="826"/>
        <v/>
      </c>
      <c r="BV1542" s="121" t="str">
        <f t="shared" ca="1" si="826"/>
        <v/>
      </c>
      <c r="BW1542" s="121" t="str">
        <f t="shared" ca="1" si="826"/>
        <v/>
      </c>
      <c r="BX1542" s="121" t="str">
        <f t="shared" ca="1" si="827"/>
        <v/>
      </c>
      <c r="BY1542" s="121" t="str">
        <f t="shared" ca="1" si="827"/>
        <v/>
      </c>
      <c r="BZ1542" s="121" t="str">
        <f t="shared" ca="1" si="827"/>
        <v/>
      </c>
      <c r="CA1542" s="121" t="str">
        <f t="shared" ca="1" si="827"/>
        <v/>
      </c>
      <c r="CB1542" s="121" t="str">
        <f t="shared" ca="1" si="827"/>
        <v/>
      </c>
      <c r="CC1542" s="121" t="str">
        <f t="shared" ca="1" si="827"/>
        <v/>
      </c>
      <c r="CD1542" s="121" t="str">
        <f t="shared" ca="1" si="827"/>
        <v/>
      </c>
      <c r="CE1542" s="121" t="str">
        <f t="shared" ca="1" si="827"/>
        <v/>
      </c>
      <c r="CF1542" s="121" t="str">
        <f t="shared" ca="1" si="827"/>
        <v/>
      </c>
      <c r="CG1542" s="121" t="str">
        <f t="shared" ca="1" si="827"/>
        <v/>
      </c>
      <c r="CH1542" s="121" t="str">
        <f t="shared" ca="1" si="827"/>
        <v/>
      </c>
      <c r="CI1542" s="121" t="str">
        <f t="shared" ca="1" si="827"/>
        <v/>
      </c>
      <c r="CJ1542" s="2">
        <f ca="1">SUM(F1542:CI1542)</f>
        <v>0</v>
      </c>
      <c r="CK1542" s="50" t="s">
        <v>172</v>
      </c>
    </row>
    <row r="1543" spans="1:91" s="29" customFormat="1" ht="15" customHeight="1">
      <c r="C1543" s="120" t="str">
        <f ca="1">"(+) "&amp;MID((OFFSET($A$1,$D1543-1,$E$1464-3)),7,40)</f>
        <v>(+) Debt Financing Drawdown</v>
      </c>
      <c r="D1543" s="127">
        <f>ROW(A1337)</f>
        <v>1337</v>
      </c>
      <c r="E1543" s="75"/>
      <c r="F1543" s="121">
        <f t="shared" ca="1" si="820"/>
        <v>0</v>
      </c>
      <c r="G1543" s="121">
        <f t="shared" ca="1" si="820"/>
        <v>0</v>
      </c>
      <c r="H1543" s="121">
        <f t="shared" ca="1" si="820"/>
        <v>0</v>
      </c>
      <c r="I1543" s="121">
        <f t="shared" ca="1" si="820"/>
        <v>0</v>
      </c>
      <c r="J1543" s="121">
        <f t="shared" ca="1" si="820"/>
        <v>0</v>
      </c>
      <c r="K1543" s="121">
        <f t="shared" ca="1" si="820"/>
        <v>0</v>
      </c>
      <c r="L1543" s="121">
        <f t="shared" ca="1" si="820"/>
        <v>0</v>
      </c>
      <c r="M1543" s="121">
        <f t="shared" ca="1" si="820"/>
        <v>0</v>
      </c>
      <c r="N1543" s="121">
        <f t="shared" ca="1" si="820"/>
        <v>0</v>
      </c>
      <c r="O1543" s="121">
        <f t="shared" ca="1" si="820"/>
        <v>0</v>
      </c>
      <c r="P1543" s="121">
        <f t="shared" ca="1" si="821"/>
        <v>0</v>
      </c>
      <c r="Q1543" s="121">
        <f t="shared" ca="1" si="821"/>
        <v>0</v>
      </c>
      <c r="R1543" s="121">
        <f t="shared" ca="1" si="821"/>
        <v>0</v>
      </c>
      <c r="S1543" s="121">
        <f t="shared" ca="1" si="821"/>
        <v>0</v>
      </c>
      <c r="T1543" s="121">
        <f t="shared" ca="1" si="821"/>
        <v>0</v>
      </c>
      <c r="U1543" s="121">
        <f t="shared" ca="1" si="821"/>
        <v>0</v>
      </c>
      <c r="V1543" s="121">
        <f t="shared" ca="1" si="821"/>
        <v>0</v>
      </c>
      <c r="W1543" s="121">
        <f t="shared" ca="1" si="821"/>
        <v>0</v>
      </c>
      <c r="X1543" s="121">
        <f t="shared" ca="1" si="821"/>
        <v>0</v>
      </c>
      <c r="Y1543" s="121">
        <f t="shared" ca="1" si="821"/>
        <v>0</v>
      </c>
      <c r="Z1543" s="121">
        <f t="shared" ca="1" si="822"/>
        <v>0</v>
      </c>
      <c r="AA1543" s="121">
        <f t="shared" ca="1" si="822"/>
        <v>0</v>
      </c>
      <c r="AB1543" s="121">
        <f t="shared" ca="1" si="822"/>
        <v>0</v>
      </c>
      <c r="AC1543" s="121">
        <f t="shared" ca="1" si="822"/>
        <v>0</v>
      </c>
      <c r="AD1543" s="121">
        <f t="shared" ca="1" si="822"/>
        <v>0</v>
      </c>
      <c r="AE1543" s="121">
        <f t="shared" ca="1" si="822"/>
        <v>0</v>
      </c>
      <c r="AF1543" s="121">
        <f t="shared" ca="1" si="822"/>
        <v>0</v>
      </c>
      <c r="AG1543" s="121">
        <f t="shared" ca="1" si="822"/>
        <v>0</v>
      </c>
      <c r="AH1543" s="121">
        <f t="shared" ca="1" si="822"/>
        <v>0</v>
      </c>
      <c r="AI1543" s="121">
        <f t="shared" ca="1" si="822"/>
        <v>0</v>
      </c>
      <c r="AJ1543" s="121">
        <f t="shared" ca="1" si="823"/>
        <v>0</v>
      </c>
      <c r="AK1543" s="121">
        <f t="shared" ca="1" si="823"/>
        <v>0</v>
      </c>
      <c r="AL1543" s="121">
        <f t="shared" ca="1" si="823"/>
        <v>0</v>
      </c>
      <c r="AM1543" s="121">
        <f t="shared" ca="1" si="823"/>
        <v>0</v>
      </c>
      <c r="AN1543" s="121">
        <f t="shared" ca="1" si="823"/>
        <v>0</v>
      </c>
      <c r="AO1543" s="121">
        <f t="shared" ca="1" si="823"/>
        <v>0</v>
      </c>
      <c r="AP1543" s="121">
        <f t="shared" ca="1" si="823"/>
        <v>0</v>
      </c>
      <c r="AQ1543" s="121">
        <f t="shared" ca="1" si="823"/>
        <v>0</v>
      </c>
      <c r="AR1543" s="121">
        <f t="shared" ca="1" si="823"/>
        <v>0</v>
      </c>
      <c r="AS1543" s="121">
        <f t="shared" ca="1" si="823"/>
        <v>0</v>
      </c>
      <c r="AT1543" s="121">
        <f t="shared" ca="1" si="824"/>
        <v>0</v>
      </c>
      <c r="AU1543" s="121">
        <f t="shared" ca="1" si="824"/>
        <v>0</v>
      </c>
      <c r="AV1543" s="121">
        <f t="shared" ca="1" si="824"/>
        <v>0</v>
      </c>
      <c r="AW1543" s="121">
        <f t="shared" ca="1" si="824"/>
        <v>0</v>
      </c>
      <c r="AX1543" s="121">
        <f t="shared" ca="1" si="824"/>
        <v>0</v>
      </c>
      <c r="AY1543" s="121">
        <f t="shared" ca="1" si="824"/>
        <v>0</v>
      </c>
      <c r="AZ1543" s="121">
        <f t="shared" ca="1" si="824"/>
        <v>0</v>
      </c>
      <c r="BA1543" s="121">
        <f t="shared" ca="1" si="824"/>
        <v>0</v>
      </c>
      <c r="BB1543" s="121">
        <f t="shared" ca="1" si="824"/>
        <v>0</v>
      </c>
      <c r="BC1543" s="121">
        <f t="shared" ca="1" si="824"/>
        <v>0</v>
      </c>
      <c r="BD1543" s="121">
        <f t="shared" ca="1" si="825"/>
        <v>0</v>
      </c>
      <c r="BE1543" s="121">
        <f t="shared" ca="1" si="825"/>
        <v>0</v>
      </c>
      <c r="BF1543" s="121">
        <f t="shared" ca="1" si="825"/>
        <v>0</v>
      </c>
      <c r="BG1543" s="121">
        <f t="shared" ca="1" si="825"/>
        <v>0</v>
      </c>
      <c r="BH1543" s="121">
        <f t="shared" ca="1" si="825"/>
        <v>0</v>
      </c>
      <c r="BI1543" s="121">
        <f t="shared" ca="1" si="825"/>
        <v>0</v>
      </c>
      <c r="BJ1543" s="121">
        <f t="shared" ca="1" si="825"/>
        <v>0</v>
      </c>
      <c r="BK1543" s="121">
        <f t="shared" ca="1" si="825"/>
        <v>0</v>
      </c>
      <c r="BL1543" s="121">
        <f t="shared" ca="1" si="825"/>
        <v>0</v>
      </c>
      <c r="BM1543" s="121">
        <f t="shared" ca="1" si="825"/>
        <v>0</v>
      </c>
      <c r="BN1543" s="121">
        <f t="shared" ca="1" si="826"/>
        <v>0</v>
      </c>
      <c r="BO1543" s="121" t="str">
        <f t="shared" ca="1" si="826"/>
        <v/>
      </c>
      <c r="BP1543" s="121" t="str">
        <f t="shared" ca="1" si="826"/>
        <v/>
      </c>
      <c r="BQ1543" s="121" t="str">
        <f t="shared" ca="1" si="826"/>
        <v/>
      </c>
      <c r="BR1543" s="121" t="str">
        <f t="shared" ca="1" si="826"/>
        <v/>
      </c>
      <c r="BS1543" s="121" t="str">
        <f t="shared" ca="1" si="826"/>
        <v/>
      </c>
      <c r="BT1543" s="121" t="str">
        <f t="shared" ca="1" si="826"/>
        <v/>
      </c>
      <c r="BU1543" s="121" t="str">
        <f t="shared" ca="1" si="826"/>
        <v/>
      </c>
      <c r="BV1543" s="121" t="str">
        <f t="shared" ca="1" si="826"/>
        <v/>
      </c>
      <c r="BW1543" s="121" t="str">
        <f t="shared" ca="1" si="826"/>
        <v/>
      </c>
      <c r="BX1543" s="121" t="str">
        <f t="shared" ca="1" si="827"/>
        <v/>
      </c>
      <c r="BY1543" s="121" t="str">
        <f t="shared" ca="1" si="827"/>
        <v/>
      </c>
      <c r="BZ1543" s="121" t="str">
        <f t="shared" ca="1" si="827"/>
        <v/>
      </c>
      <c r="CA1543" s="121" t="str">
        <f t="shared" ca="1" si="827"/>
        <v/>
      </c>
      <c r="CB1543" s="121" t="str">
        <f t="shared" ca="1" si="827"/>
        <v/>
      </c>
      <c r="CC1543" s="121" t="str">
        <f t="shared" ca="1" si="827"/>
        <v/>
      </c>
      <c r="CD1543" s="121" t="str">
        <f t="shared" ca="1" si="827"/>
        <v/>
      </c>
      <c r="CE1543" s="121" t="str">
        <f t="shared" ca="1" si="827"/>
        <v/>
      </c>
      <c r="CF1543" s="121" t="str">
        <f t="shared" ca="1" si="827"/>
        <v/>
      </c>
      <c r="CG1543" s="121" t="str">
        <f t="shared" ca="1" si="827"/>
        <v/>
      </c>
      <c r="CH1543" s="121" t="str">
        <f t="shared" ca="1" si="827"/>
        <v/>
      </c>
      <c r="CI1543" s="121" t="str">
        <f t="shared" ca="1" si="827"/>
        <v/>
      </c>
      <c r="CJ1543" s="2"/>
      <c r="CK1543" s="50" t="s">
        <v>172</v>
      </c>
    </row>
    <row r="1544" spans="1:91" s="29" customFormat="1" ht="15" customHeight="1">
      <c r="C1544" s="120" t="str">
        <f ca="1">"(-) "&amp;MID((OFFSET($A$1,$D1544-1,$E$1464-3)),7,40)</f>
        <v>(-) Debt Financing Debt Service Cost</v>
      </c>
      <c r="D1544" s="127">
        <f>ROW(A1375)</f>
        <v>1375</v>
      </c>
      <c r="E1544" s="75"/>
      <c r="F1544" s="121">
        <f t="shared" ca="1" si="820"/>
        <v>0</v>
      </c>
      <c r="G1544" s="121">
        <f t="shared" ca="1" si="820"/>
        <v>0</v>
      </c>
      <c r="H1544" s="121">
        <f t="shared" ca="1" si="820"/>
        <v>0</v>
      </c>
      <c r="I1544" s="121">
        <f t="shared" ca="1" si="820"/>
        <v>0</v>
      </c>
      <c r="J1544" s="121">
        <f t="shared" ca="1" si="820"/>
        <v>0</v>
      </c>
      <c r="K1544" s="121">
        <f t="shared" ca="1" si="820"/>
        <v>0</v>
      </c>
      <c r="L1544" s="121">
        <f t="shared" ca="1" si="820"/>
        <v>0</v>
      </c>
      <c r="M1544" s="121">
        <f t="shared" ca="1" si="820"/>
        <v>0</v>
      </c>
      <c r="N1544" s="121">
        <f t="shared" ca="1" si="820"/>
        <v>0</v>
      </c>
      <c r="O1544" s="121">
        <f t="shared" ca="1" si="820"/>
        <v>0</v>
      </c>
      <c r="P1544" s="121">
        <f t="shared" ca="1" si="821"/>
        <v>0</v>
      </c>
      <c r="Q1544" s="121">
        <f t="shared" ca="1" si="821"/>
        <v>0</v>
      </c>
      <c r="R1544" s="121">
        <f t="shared" ca="1" si="821"/>
        <v>0</v>
      </c>
      <c r="S1544" s="121">
        <f t="shared" ca="1" si="821"/>
        <v>0</v>
      </c>
      <c r="T1544" s="121">
        <f t="shared" ca="1" si="821"/>
        <v>0</v>
      </c>
      <c r="U1544" s="121">
        <f t="shared" ca="1" si="821"/>
        <v>0</v>
      </c>
      <c r="V1544" s="121">
        <f t="shared" ca="1" si="821"/>
        <v>0</v>
      </c>
      <c r="W1544" s="121">
        <f t="shared" ca="1" si="821"/>
        <v>0</v>
      </c>
      <c r="X1544" s="121">
        <f t="shared" ca="1" si="821"/>
        <v>0</v>
      </c>
      <c r="Y1544" s="121">
        <f t="shared" ca="1" si="821"/>
        <v>0</v>
      </c>
      <c r="Z1544" s="121">
        <f t="shared" ca="1" si="822"/>
        <v>0</v>
      </c>
      <c r="AA1544" s="121">
        <f t="shared" ca="1" si="822"/>
        <v>0</v>
      </c>
      <c r="AB1544" s="121">
        <f t="shared" ca="1" si="822"/>
        <v>0</v>
      </c>
      <c r="AC1544" s="121">
        <f t="shared" ca="1" si="822"/>
        <v>0</v>
      </c>
      <c r="AD1544" s="121">
        <f t="shared" ca="1" si="822"/>
        <v>0</v>
      </c>
      <c r="AE1544" s="121">
        <f t="shared" ca="1" si="822"/>
        <v>0</v>
      </c>
      <c r="AF1544" s="121">
        <f t="shared" ca="1" si="822"/>
        <v>0</v>
      </c>
      <c r="AG1544" s="121">
        <f t="shared" ca="1" si="822"/>
        <v>0</v>
      </c>
      <c r="AH1544" s="121">
        <f t="shared" ca="1" si="822"/>
        <v>0</v>
      </c>
      <c r="AI1544" s="121">
        <f t="shared" ca="1" si="822"/>
        <v>0</v>
      </c>
      <c r="AJ1544" s="121">
        <f t="shared" ca="1" si="823"/>
        <v>0</v>
      </c>
      <c r="AK1544" s="121">
        <f t="shared" ca="1" si="823"/>
        <v>0</v>
      </c>
      <c r="AL1544" s="121">
        <f t="shared" ca="1" si="823"/>
        <v>0</v>
      </c>
      <c r="AM1544" s="121">
        <f t="shared" ca="1" si="823"/>
        <v>0</v>
      </c>
      <c r="AN1544" s="121">
        <f t="shared" ca="1" si="823"/>
        <v>0</v>
      </c>
      <c r="AO1544" s="121">
        <f t="shared" ca="1" si="823"/>
        <v>0</v>
      </c>
      <c r="AP1544" s="121">
        <f t="shared" ca="1" si="823"/>
        <v>0</v>
      </c>
      <c r="AQ1544" s="121">
        <f t="shared" ca="1" si="823"/>
        <v>0</v>
      </c>
      <c r="AR1544" s="121">
        <f t="shared" ca="1" si="823"/>
        <v>0</v>
      </c>
      <c r="AS1544" s="121">
        <f t="shared" ca="1" si="823"/>
        <v>0</v>
      </c>
      <c r="AT1544" s="121">
        <f t="shared" ca="1" si="824"/>
        <v>0</v>
      </c>
      <c r="AU1544" s="121">
        <f t="shared" ca="1" si="824"/>
        <v>0</v>
      </c>
      <c r="AV1544" s="121">
        <f t="shared" ca="1" si="824"/>
        <v>0</v>
      </c>
      <c r="AW1544" s="121">
        <f t="shared" ca="1" si="824"/>
        <v>0</v>
      </c>
      <c r="AX1544" s="121">
        <f t="shared" ca="1" si="824"/>
        <v>0</v>
      </c>
      <c r="AY1544" s="121">
        <f t="shared" ca="1" si="824"/>
        <v>0</v>
      </c>
      <c r="AZ1544" s="121">
        <f t="shared" ca="1" si="824"/>
        <v>0</v>
      </c>
      <c r="BA1544" s="121">
        <f t="shared" ca="1" si="824"/>
        <v>0</v>
      </c>
      <c r="BB1544" s="121">
        <f t="shared" ca="1" si="824"/>
        <v>0</v>
      </c>
      <c r="BC1544" s="121">
        <f t="shared" ca="1" si="824"/>
        <v>0</v>
      </c>
      <c r="BD1544" s="121">
        <f t="shared" ca="1" si="825"/>
        <v>0</v>
      </c>
      <c r="BE1544" s="121">
        <f t="shared" ca="1" si="825"/>
        <v>0</v>
      </c>
      <c r="BF1544" s="121">
        <f t="shared" ca="1" si="825"/>
        <v>0</v>
      </c>
      <c r="BG1544" s="121">
        <f t="shared" ca="1" si="825"/>
        <v>0</v>
      </c>
      <c r="BH1544" s="121">
        <f t="shared" ca="1" si="825"/>
        <v>0</v>
      </c>
      <c r="BI1544" s="121">
        <f t="shared" ca="1" si="825"/>
        <v>0</v>
      </c>
      <c r="BJ1544" s="121">
        <f t="shared" ca="1" si="825"/>
        <v>0</v>
      </c>
      <c r="BK1544" s="121">
        <f t="shared" ca="1" si="825"/>
        <v>0</v>
      </c>
      <c r="BL1544" s="121">
        <f t="shared" ca="1" si="825"/>
        <v>0</v>
      </c>
      <c r="BM1544" s="121">
        <f t="shared" ca="1" si="825"/>
        <v>0</v>
      </c>
      <c r="BN1544" s="121">
        <f t="shared" ca="1" si="826"/>
        <v>0</v>
      </c>
      <c r="BO1544" s="121" t="str">
        <f t="shared" ca="1" si="826"/>
        <v/>
      </c>
      <c r="BP1544" s="121" t="str">
        <f t="shared" ca="1" si="826"/>
        <v/>
      </c>
      <c r="BQ1544" s="121" t="str">
        <f t="shared" ca="1" si="826"/>
        <v/>
      </c>
      <c r="BR1544" s="121" t="str">
        <f t="shared" ca="1" si="826"/>
        <v/>
      </c>
      <c r="BS1544" s="121" t="str">
        <f t="shared" ca="1" si="826"/>
        <v/>
      </c>
      <c r="BT1544" s="121" t="str">
        <f t="shared" ca="1" si="826"/>
        <v/>
      </c>
      <c r="BU1544" s="121" t="str">
        <f t="shared" ca="1" si="826"/>
        <v/>
      </c>
      <c r="BV1544" s="121" t="str">
        <f t="shared" ca="1" si="826"/>
        <v/>
      </c>
      <c r="BW1544" s="121" t="str">
        <f t="shared" ca="1" si="826"/>
        <v/>
      </c>
      <c r="BX1544" s="121" t="str">
        <f t="shared" ca="1" si="827"/>
        <v/>
      </c>
      <c r="BY1544" s="121" t="str">
        <f t="shared" ca="1" si="827"/>
        <v/>
      </c>
      <c r="BZ1544" s="121" t="str">
        <f t="shared" ca="1" si="827"/>
        <v/>
      </c>
      <c r="CA1544" s="121" t="str">
        <f t="shared" ca="1" si="827"/>
        <v/>
      </c>
      <c r="CB1544" s="121" t="str">
        <f t="shared" ca="1" si="827"/>
        <v/>
      </c>
      <c r="CC1544" s="121" t="str">
        <f t="shared" ca="1" si="827"/>
        <v/>
      </c>
      <c r="CD1544" s="121" t="str">
        <f t="shared" ca="1" si="827"/>
        <v/>
      </c>
      <c r="CE1544" s="121" t="str">
        <f t="shared" ca="1" si="827"/>
        <v/>
      </c>
      <c r="CF1544" s="121" t="str">
        <f t="shared" ca="1" si="827"/>
        <v/>
      </c>
      <c r="CG1544" s="121" t="str">
        <f t="shared" ca="1" si="827"/>
        <v/>
      </c>
      <c r="CH1544" s="121" t="str">
        <f t="shared" ca="1" si="827"/>
        <v/>
      </c>
      <c r="CI1544" s="121" t="str">
        <f t="shared" ca="1" si="827"/>
        <v/>
      </c>
      <c r="CJ1544" s="2">
        <f ca="1">SUM(F1544:CI1544)</f>
        <v>0</v>
      </c>
      <c r="CK1544" s="50" t="s">
        <v>172</v>
      </c>
    </row>
    <row r="1545" spans="1:91" s="29" customFormat="1" ht="15" customHeight="1">
      <c r="C1545" s="120" t="str">
        <f ca="1">"(+) "&amp;MID((OFFSET($A$1,$D1545-1,$E$1464-3)),7,40)</f>
        <v>(+) Construction Loan Drawdown</v>
      </c>
      <c r="D1545" s="143">
        <f>ROW(A1391)</f>
        <v>1391</v>
      </c>
      <c r="E1545" s="75"/>
      <c r="F1545" s="121">
        <f t="shared" ca="1" si="820"/>
        <v>2623725.733506944</v>
      </c>
      <c r="G1545" s="121">
        <f t="shared" ca="1" si="820"/>
        <v>475557.52247371903</v>
      </c>
      <c r="H1545" s="121">
        <f t="shared" ca="1" si="820"/>
        <v>477941.26945353718</v>
      </c>
      <c r="I1545" s="121">
        <f t="shared" ca="1" si="820"/>
        <v>771246.05594886129</v>
      </c>
      <c r="J1545" s="121">
        <f t="shared" ca="1" si="820"/>
        <v>775111.9509661491</v>
      </c>
      <c r="K1545" s="121">
        <f t="shared" ca="1" si="820"/>
        <v>778997.22390332213</v>
      </c>
      <c r="L1545" s="121">
        <f t="shared" ca="1" si="820"/>
        <v>782901.97189281229</v>
      </c>
      <c r="M1545" s="121">
        <f t="shared" ca="1" si="820"/>
        <v>786826.29255393054</v>
      </c>
      <c r="N1545" s="121">
        <f t="shared" ca="1" si="820"/>
        <v>790770.28399530333</v>
      </c>
      <c r="O1545" s="121">
        <f t="shared" ca="1" si="820"/>
        <v>794734.04481733497</v>
      </c>
      <c r="P1545" s="121">
        <f t="shared" ca="1" si="821"/>
        <v>516902.02387796203</v>
      </c>
      <c r="Q1545" s="121">
        <f t="shared" ca="1" si="821"/>
        <v>519493.0114663206</v>
      </c>
      <c r="R1545" s="121">
        <f t="shared" ca="1" si="821"/>
        <v>522096.98646114115</v>
      </c>
      <c r="S1545" s="121">
        <f t="shared" ca="1" si="821"/>
        <v>524714.01396219945</v>
      </c>
      <c r="T1545" s="121">
        <f t="shared" ca="1" si="821"/>
        <v>527344.15939559415</v>
      </c>
      <c r="U1545" s="121">
        <f t="shared" ca="1" si="821"/>
        <v>529987.48851537146</v>
      </c>
      <c r="V1545" s="121">
        <f t="shared" ca="1" si="821"/>
        <v>532644.06740517262</v>
      </c>
      <c r="W1545" s="121">
        <f t="shared" ca="1" si="821"/>
        <v>535313.9624798852</v>
      </c>
      <c r="X1545" s="121">
        <f t="shared" ca="1" si="821"/>
        <v>898899.49612640124</v>
      </c>
      <c r="Y1545" s="121">
        <f t="shared" ca="1" si="821"/>
        <v>409949.39613482868</v>
      </c>
      <c r="Z1545" s="121">
        <f t="shared" ca="1" si="822"/>
        <v>412004.28032598039</v>
      </c>
      <c r="AA1545" s="121">
        <f t="shared" ca="1" si="822"/>
        <v>2349350.9884980447</v>
      </c>
      <c r="AB1545" s="121">
        <f t="shared" ca="1" si="822"/>
        <v>425845.6601195879</v>
      </c>
      <c r="AC1545" s="121">
        <f t="shared" ca="1" si="822"/>
        <v>427980.2248319668</v>
      </c>
      <c r="AD1545" s="121">
        <f t="shared" ca="1" si="822"/>
        <v>3191131.0101212654</v>
      </c>
      <c r="AE1545" s="121">
        <f t="shared" ca="1" si="822"/>
        <v>0</v>
      </c>
      <c r="AF1545" s="121">
        <f t="shared" ca="1" si="822"/>
        <v>0</v>
      </c>
      <c r="AG1545" s="121">
        <f t="shared" ca="1" si="822"/>
        <v>0</v>
      </c>
      <c r="AH1545" s="121">
        <f t="shared" ca="1" si="822"/>
        <v>0</v>
      </c>
      <c r="AI1545" s="121">
        <f t="shared" ca="1" si="822"/>
        <v>0</v>
      </c>
      <c r="AJ1545" s="121">
        <f t="shared" ca="1" si="823"/>
        <v>0</v>
      </c>
      <c r="AK1545" s="121">
        <f t="shared" ca="1" si="823"/>
        <v>0</v>
      </c>
      <c r="AL1545" s="121">
        <f t="shared" ca="1" si="823"/>
        <v>0</v>
      </c>
      <c r="AM1545" s="121">
        <f t="shared" ca="1" si="823"/>
        <v>0</v>
      </c>
      <c r="AN1545" s="121">
        <f t="shared" ca="1" si="823"/>
        <v>0</v>
      </c>
      <c r="AO1545" s="121">
        <f t="shared" ca="1" si="823"/>
        <v>0</v>
      </c>
      <c r="AP1545" s="121">
        <f t="shared" ca="1" si="823"/>
        <v>0</v>
      </c>
      <c r="AQ1545" s="121">
        <f t="shared" ca="1" si="823"/>
        <v>0</v>
      </c>
      <c r="AR1545" s="121">
        <f t="shared" ca="1" si="823"/>
        <v>0</v>
      </c>
      <c r="AS1545" s="121">
        <f t="shared" ca="1" si="823"/>
        <v>0</v>
      </c>
      <c r="AT1545" s="121">
        <f t="shared" ca="1" si="824"/>
        <v>0</v>
      </c>
      <c r="AU1545" s="121">
        <f t="shared" ca="1" si="824"/>
        <v>0</v>
      </c>
      <c r="AV1545" s="121">
        <f t="shared" ca="1" si="824"/>
        <v>0</v>
      </c>
      <c r="AW1545" s="121">
        <f t="shared" ca="1" si="824"/>
        <v>0</v>
      </c>
      <c r="AX1545" s="121">
        <f t="shared" ca="1" si="824"/>
        <v>0</v>
      </c>
      <c r="AY1545" s="121">
        <f t="shared" ca="1" si="824"/>
        <v>0</v>
      </c>
      <c r="AZ1545" s="121">
        <f t="shared" ca="1" si="824"/>
        <v>0</v>
      </c>
      <c r="BA1545" s="121">
        <f t="shared" ca="1" si="824"/>
        <v>0</v>
      </c>
      <c r="BB1545" s="121">
        <f t="shared" ca="1" si="824"/>
        <v>0</v>
      </c>
      <c r="BC1545" s="121">
        <f t="shared" ca="1" si="824"/>
        <v>0</v>
      </c>
      <c r="BD1545" s="121">
        <f t="shared" ca="1" si="825"/>
        <v>0</v>
      </c>
      <c r="BE1545" s="121">
        <f t="shared" ca="1" si="825"/>
        <v>0</v>
      </c>
      <c r="BF1545" s="121">
        <f t="shared" ca="1" si="825"/>
        <v>0</v>
      </c>
      <c r="BG1545" s="121">
        <f t="shared" ca="1" si="825"/>
        <v>0</v>
      </c>
      <c r="BH1545" s="121">
        <f t="shared" ca="1" si="825"/>
        <v>0</v>
      </c>
      <c r="BI1545" s="121">
        <f t="shared" ca="1" si="825"/>
        <v>0</v>
      </c>
      <c r="BJ1545" s="121">
        <f t="shared" ca="1" si="825"/>
        <v>0</v>
      </c>
      <c r="BK1545" s="121">
        <f t="shared" ca="1" si="825"/>
        <v>0</v>
      </c>
      <c r="BL1545" s="121">
        <f t="shared" ca="1" si="825"/>
        <v>0</v>
      </c>
      <c r="BM1545" s="121">
        <f t="shared" ca="1" si="825"/>
        <v>0</v>
      </c>
      <c r="BN1545" s="121">
        <f t="shared" ca="1" si="826"/>
        <v>0</v>
      </c>
      <c r="BO1545" s="121" t="str">
        <f t="shared" ca="1" si="826"/>
        <v/>
      </c>
      <c r="BP1545" s="121" t="str">
        <f t="shared" ca="1" si="826"/>
        <v/>
      </c>
      <c r="BQ1545" s="121" t="str">
        <f t="shared" ca="1" si="826"/>
        <v/>
      </c>
      <c r="BR1545" s="121" t="str">
        <f t="shared" ca="1" si="826"/>
        <v/>
      </c>
      <c r="BS1545" s="121" t="str">
        <f t="shared" ca="1" si="826"/>
        <v/>
      </c>
      <c r="BT1545" s="121" t="str">
        <f t="shared" ca="1" si="826"/>
        <v/>
      </c>
      <c r="BU1545" s="121" t="str">
        <f t="shared" ca="1" si="826"/>
        <v/>
      </c>
      <c r="BV1545" s="121" t="str">
        <f t="shared" ca="1" si="826"/>
        <v/>
      </c>
      <c r="BW1545" s="121" t="str">
        <f t="shared" ca="1" si="826"/>
        <v/>
      </c>
      <c r="BX1545" s="121" t="str">
        <f t="shared" ca="1" si="827"/>
        <v/>
      </c>
      <c r="BY1545" s="121" t="str">
        <f t="shared" ca="1" si="827"/>
        <v/>
      </c>
      <c r="BZ1545" s="121" t="str">
        <f t="shared" ca="1" si="827"/>
        <v/>
      </c>
      <c r="CA1545" s="121" t="str">
        <f t="shared" ca="1" si="827"/>
        <v/>
      </c>
      <c r="CB1545" s="121" t="str">
        <f t="shared" ca="1" si="827"/>
        <v/>
      </c>
      <c r="CC1545" s="121" t="str">
        <f t="shared" ca="1" si="827"/>
        <v/>
      </c>
      <c r="CD1545" s="121" t="str">
        <f t="shared" ca="1" si="827"/>
        <v/>
      </c>
      <c r="CE1545" s="121" t="str">
        <f t="shared" ca="1" si="827"/>
        <v/>
      </c>
      <c r="CF1545" s="121" t="str">
        <f t="shared" ca="1" si="827"/>
        <v/>
      </c>
      <c r="CG1545" s="121" t="str">
        <f t="shared" ca="1" si="827"/>
        <v/>
      </c>
      <c r="CH1545" s="121" t="str">
        <f t="shared" ca="1" si="827"/>
        <v/>
      </c>
      <c r="CI1545" s="121" t="str">
        <f t="shared" ca="1" si="827"/>
        <v/>
      </c>
      <c r="CJ1545" s="2">
        <f ca="1">SUM(F1545:CI1545)</f>
        <v>21381469.119233638</v>
      </c>
      <c r="CK1545" s="50" t="s">
        <v>172</v>
      </c>
    </row>
    <row r="1546" spans="1:91" s="29" customFormat="1" ht="15" customHeight="1">
      <c r="C1546" s="120" t="str">
        <f ca="1">"(-) "&amp;MID((OFFSET($A$1,$D1546-1,$E$1464-3)),7,40)</f>
        <v>(-) Construction Loan Repayment</v>
      </c>
      <c r="D1546" s="127">
        <f>ROW(A1392)</f>
        <v>1392</v>
      </c>
      <c r="E1546" s="75"/>
      <c r="F1546" s="121">
        <f t="shared" ca="1" si="820"/>
        <v>0</v>
      </c>
      <c r="G1546" s="121">
        <f t="shared" ca="1" si="820"/>
        <v>0</v>
      </c>
      <c r="H1546" s="121">
        <f t="shared" ca="1" si="820"/>
        <v>0</v>
      </c>
      <c r="I1546" s="121">
        <f t="shared" ca="1" si="820"/>
        <v>0</v>
      </c>
      <c r="J1546" s="121">
        <f t="shared" ca="1" si="820"/>
        <v>0</v>
      </c>
      <c r="K1546" s="121">
        <f t="shared" ca="1" si="820"/>
        <v>0</v>
      </c>
      <c r="L1546" s="121">
        <f t="shared" ca="1" si="820"/>
        <v>0</v>
      </c>
      <c r="M1546" s="121">
        <f t="shared" ca="1" si="820"/>
        <v>0</v>
      </c>
      <c r="N1546" s="121">
        <f t="shared" ca="1" si="820"/>
        <v>0</v>
      </c>
      <c r="O1546" s="121">
        <f t="shared" ca="1" si="820"/>
        <v>0</v>
      </c>
      <c r="P1546" s="121">
        <f t="shared" ca="1" si="821"/>
        <v>0</v>
      </c>
      <c r="Q1546" s="121">
        <f t="shared" ca="1" si="821"/>
        <v>0</v>
      </c>
      <c r="R1546" s="121">
        <f t="shared" ca="1" si="821"/>
        <v>0</v>
      </c>
      <c r="S1546" s="121">
        <f t="shared" ca="1" si="821"/>
        <v>0</v>
      </c>
      <c r="T1546" s="121">
        <f t="shared" ca="1" si="821"/>
        <v>0</v>
      </c>
      <c r="U1546" s="121">
        <f t="shared" ca="1" si="821"/>
        <v>0</v>
      </c>
      <c r="V1546" s="121">
        <f t="shared" ca="1" si="821"/>
        <v>0</v>
      </c>
      <c r="W1546" s="121">
        <f t="shared" ca="1" si="821"/>
        <v>0</v>
      </c>
      <c r="X1546" s="121">
        <f t="shared" ca="1" si="821"/>
        <v>0</v>
      </c>
      <c r="Y1546" s="121">
        <f t="shared" ca="1" si="821"/>
        <v>0</v>
      </c>
      <c r="Z1546" s="121">
        <f t="shared" ca="1" si="822"/>
        <v>0</v>
      </c>
      <c r="AA1546" s="121">
        <f t="shared" ca="1" si="822"/>
        <v>0</v>
      </c>
      <c r="AB1546" s="121">
        <f t="shared" ca="1" si="822"/>
        <v>0</v>
      </c>
      <c r="AC1546" s="121">
        <f t="shared" ca="1" si="822"/>
        <v>0</v>
      </c>
      <c r="AD1546" s="121">
        <f t="shared" ca="1" si="822"/>
        <v>21381469.119233638</v>
      </c>
      <c r="AE1546" s="121">
        <f t="shared" ca="1" si="822"/>
        <v>0</v>
      </c>
      <c r="AF1546" s="121">
        <f t="shared" ca="1" si="822"/>
        <v>0</v>
      </c>
      <c r="AG1546" s="121">
        <f t="shared" ca="1" si="822"/>
        <v>0</v>
      </c>
      <c r="AH1546" s="121">
        <f t="shared" ca="1" si="822"/>
        <v>0</v>
      </c>
      <c r="AI1546" s="121">
        <f t="shared" ca="1" si="822"/>
        <v>0</v>
      </c>
      <c r="AJ1546" s="121">
        <f t="shared" ca="1" si="823"/>
        <v>0</v>
      </c>
      <c r="AK1546" s="121">
        <f t="shared" ca="1" si="823"/>
        <v>0</v>
      </c>
      <c r="AL1546" s="121">
        <f t="shared" ca="1" si="823"/>
        <v>0</v>
      </c>
      <c r="AM1546" s="121">
        <f t="shared" ca="1" si="823"/>
        <v>0</v>
      </c>
      <c r="AN1546" s="121">
        <f t="shared" ca="1" si="823"/>
        <v>0</v>
      </c>
      <c r="AO1546" s="121">
        <f t="shared" ca="1" si="823"/>
        <v>0</v>
      </c>
      <c r="AP1546" s="121">
        <f t="shared" ca="1" si="823"/>
        <v>0</v>
      </c>
      <c r="AQ1546" s="121">
        <f t="shared" ca="1" si="823"/>
        <v>0</v>
      </c>
      <c r="AR1546" s="121">
        <f t="shared" ca="1" si="823"/>
        <v>0</v>
      </c>
      <c r="AS1546" s="121">
        <f t="shared" ca="1" si="823"/>
        <v>0</v>
      </c>
      <c r="AT1546" s="121">
        <f t="shared" ca="1" si="824"/>
        <v>0</v>
      </c>
      <c r="AU1546" s="121">
        <f t="shared" ca="1" si="824"/>
        <v>0</v>
      </c>
      <c r="AV1546" s="121">
        <f t="shared" ca="1" si="824"/>
        <v>0</v>
      </c>
      <c r="AW1546" s="121">
        <f t="shared" ca="1" si="824"/>
        <v>0</v>
      </c>
      <c r="AX1546" s="121">
        <f t="shared" ca="1" si="824"/>
        <v>0</v>
      </c>
      <c r="AY1546" s="121">
        <f t="shared" ca="1" si="824"/>
        <v>0</v>
      </c>
      <c r="AZ1546" s="121">
        <f t="shared" ca="1" si="824"/>
        <v>0</v>
      </c>
      <c r="BA1546" s="121">
        <f t="shared" ca="1" si="824"/>
        <v>0</v>
      </c>
      <c r="BB1546" s="121">
        <f t="shared" ca="1" si="824"/>
        <v>0</v>
      </c>
      <c r="BC1546" s="121">
        <f t="shared" ca="1" si="824"/>
        <v>0</v>
      </c>
      <c r="BD1546" s="121">
        <f t="shared" ca="1" si="825"/>
        <v>0</v>
      </c>
      <c r="BE1546" s="121">
        <f t="shared" ca="1" si="825"/>
        <v>0</v>
      </c>
      <c r="BF1546" s="121">
        <f t="shared" ca="1" si="825"/>
        <v>0</v>
      </c>
      <c r="BG1546" s="121">
        <f t="shared" ca="1" si="825"/>
        <v>0</v>
      </c>
      <c r="BH1546" s="121">
        <f t="shared" ca="1" si="825"/>
        <v>0</v>
      </c>
      <c r="BI1546" s="121">
        <f t="shared" ca="1" si="825"/>
        <v>0</v>
      </c>
      <c r="BJ1546" s="121">
        <f t="shared" ca="1" si="825"/>
        <v>0</v>
      </c>
      <c r="BK1546" s="121">
        <f t="shared" ca="1" si="825"/>
        <v>0</v>
      </c>
      <c r="BL1546" s="121">
        <f t="shared" ca="1" si="825"/>
        <v>0</v>
      </c>
      <c r="BM1546" s="121">
        <f t="shared" ca="1" si="825"/>
        <v>0</v>
      </c>
      <c r="BN1546" s="121">
        <f t="shared" ca="1" si="826"/>
        <v>0</v>
      </c>
      <c r="BO1546" s="121" t="str">
        <f t="shared" ca="1" si="826"/>
        <v/>
      </c>
      <c r="BP1546" s="121" t="str">
        <f t="shared" ca="1" si="826"/>
        <v/>
      </c>
      <c r="BQ1546" s="121" t="str">
        <f t="shared" ca="1" si="826"/>
        <v/>
      </c>
      <c r="BR1546" s="121" t="str">
        <f t="shared" ca="1" si="826"/>
        <v/>
      </c>
      <c r="BS1546" s="121" t="str">
        <f t="shared" ca="1" si="826"/>
        <v/>
      </c>
      <c r="BT1546" s="121" t="str">
        <f t="shared" ca="1" si="826"/>
        <v/>
      </c>
      <c r="BU1546" s="121" t="str">
        <f t="shared" ca="1" si="826"/>
        <v/>
      </c>
      <c r="BV1546" s="121" t="str">
        <f t="shared" ca="1" si="826"/>
        <v/>
      </c>
      <c r="BW1546" s="121" t="str">
        <f t="shared" ca="1" si="826"/>
        <v/>
      </c>
      <c r="BX1546" s="121" t="str">
        <f t="shared" ca="1" si="827"/>
        <v/>
      </c>
      <c r="BY1546" s="121" t="str">
        <f t="shared" ca="1" si="827"/>
        <v/>
      </c>
      <c r="BZ1546" s="121" t="str">
        <f t="shared" ca="1" si="827"/>
        <v/>
      </c>
      <c r="CA1546" s="121" t="str">
        <f t="shared" ca="1" si="827"/>
        <v/>
      </c>
      <c r="CB1546" s="121" t="str">
        <f t="shared" ca="1" si="827"/>
        <v/>
      </c>
      <c r="CC1546" s="121" t="str">
        <f t="shared" ca="1" si="827"/>
        <v/>
      </c>
      <c r="CD1546" s="121" t="str">
        <f t="shared" ca="1" si="827"/>
        <v/>
      </c>
      <c r="CE1546" s="121" t="str">
        <f t="shared" ca="1" si="827"/>
        <v/>
      </c>
      <c r="CF1546" s="121" t="str">
        <f t="shared" ca="1" si="827"/>
        <v/>
      </c>
      <c r="CG1546" s="121" t="str">
        <f t="shared" ca="1" si="827"/>
        <v/>
      </c>
      <c r="CH1546" s="121" t="str">
        <f t="shared" ca="1" si="827"/>
        <v/>
      </c>
      <c r="CI1546" s="121" t="str">
        <f t="shared" ca="1" si="827"/>
        <v/>
      </c>
      <c r="CJ1546" s="2">
        <f ca="1">SUM(F1546:CI1546)</f>
        <v>21381469.119233638</v>
      </c>
      <c r="CK1546" s="50" t="s">
        <v>172</v>
      </c>
    </row>
    <row r="1547" spans="1:91" ht="15" customHeight="1">
      <c r="A1547" s="29"/>
      <c r="B1547" s="29"/>
      <c r="C1547" s="125"/>
      <c r="D1547" s="124"/>
      <c r="E1547" s="124"/>
      <c r="F1547" s="122"/>
      <c r="G1547" s="122"/>
      <c r="H1547" s="122"/>
      <c r="I1547" s="122"/>
      <c r="J1547" s="122"/>
      <c r="K1547" s="122"/>
      <c r="L1547" s="122"/>
      <c r="M1547" s="122"/>
      <c r="N1547" s="122"/>
      <c r="O1547" s="122"/>
      <c r="P1547" s="122"/>
      <c r="Q1547" s="122"/>
      <c r="R1547" s="122"/>
      <c r="S1547" s="122"/>
      <c r="T1547" s="122"/>
      <c r="U1547" s="122"/>
      <c r="V1547" s="122"/>
      <c r="W1547" s="122"/>
      <c r="X1547" s="122"/>
      <c r="Y1547" s="122"/>
      <c r="Z1547" s="122"/>
      <c r="AA1547" s="122"/>
      <c r="AB1547" s="122"/>
      <c r="AC1547" s="122"/>
      <c r="AD1547" s="122"/>
      <c r="AE1547" s="122"/>
      <c r="AF1547" s="122"/>
      <c r="AG1547" s="122"/>
      <c r="AH1547" s="122"/>
      <c r="AI1547" s="122"/>
      <c r="AJ1547" s="122"/>
      <c r="AK1547" s="122"/>
      <c r="AL1547" s="122"/>
      <c r="AM1547" s="122"/>
      <c r="AN1547" s="122"/>
      <c r="AO1547" s="122"/>
      <c r="AP1547" s="122"/>
      <c r="AQ1547" s="122"/>
      <c r="AR1547" s="122"/>
      <c r="AS1547" s="122"/>
      <c r="AT1547" s="122"/>
      <c r="AU1547" s="122"/>
      <c r="AV1547" s="122"/>
      <c r="AW1547" s="122"/>
      <c r="AX1547" s="122"/>
      <c r="AY1547" s="122"/>
      <c r="AZ1547" s="122"/>
      <c r="BA1547" s="122"/>
      <c r="BB1547" s="122"/>
      <c r="BC1547" s="122"/>
      <c r="BD1547" s="122"/>
      <c r="BE1547" s="122"/>
      <c r="BF1547" s="122"/>
      <c r="BG1547" s="122"/>
      <c r="BH1547" s="122"/>
      <c r="BI1547" s="122"/>
      <c r="BJ1547" s="122"/>
      <c r="BK1547" s="122"/>
      <c r="BL1547" s="122"/>
      <c r="BM1547" s="122"/>
      <c r="BN1547" s="122"/>
      <c r="BO1547" s="122"/>
      <c r="BP1547" s="122"/>
      <c r="BQ1547" s="122"/>
      <c r="BR1547" s="122"/>
      <c r="BS1547" s="122"/>
      <c r="BT1547" s="122"/>
      <c r="BU1547" s="122"/>
      <c r="BV1547" s="122"/>
      <c r="BW1547" s="122"/>
      <c r="BX1547" s="122"/>
      <c r="BY1547" s="122"/>
      <c r="BZ1547" s="122"/>
      <c r="CA1547" s="122"/>
      <c r="CB1547" s="122"/>
      <c r="CC1547" s="122"/>
      <c r="CD1547" s="122"/>
      <c r="CE1547" s="122"/>
      <c r="CF1547" s="122"/>
      <c r="CG1547" s="122"/>
      <c r="CH1547" s="122"/>
      <c r="CI1547" s="122"/>
      <c r="CJ1547" s="59">
        <f>SUM(F1547:CI1547)</f>
        <v>0</v>
      </c>
      <c r="CK1547" s="50" t="s">
        <v>172</v>
      </c>
      <c r="CL1547" s="29"/>
      <c r="CM1547" s="29"/>
    </row>
    <row r="1548" spans="1:91" ht="15" customHeight="1">
      <c r="A1548" s="29"/>
      <c r="B1548" s="29"/>
      <c r="C1548" s="120" t="s">
        <v>209</v>
      </c>
      <c r="D1548" s="119"/>
      <c r="E1548" s="119"/>
      <c r="F1548" s="121">
        <f ca="1">IF(F$17="","",F1541-F1542+F1543-F1544+F1545-F1546)</f>
        <v>2623725.733506944</v>
      </c>
      <c r="G1548" s="121">
        <f t="shared" ref="G1548:BR1548" ca="1" si="828">IF(G$17="","",G1541-G1542+G1543-G1544+G1545-G1546)</f>
        <v>475557.52247371903</v>
      </c>
      <c r="H1548" s="121">
        <f t="shared" ca="1" si="828"/>
        <v>477941.26945353718</v>
      </c>
      <c r="I1548" s="121">
        <f t="shared" ca="1" si="828"/>
        <v>771246.05594886129</v>
      </c>
      <c r="J1548" s="121">
        <f t="shared" ca="1" si="828"/>
        <v>775111.9509661491</v>
      </c>
      <c r="K1548" s="121">
        <f t="shared" ca="1" si="828"/>
        <v>778997.22390332213</v>
      </c>
      <c r="L1548" s="121">
        <f t="shared" ca="1" si="828"/>
        <v>782901.97189281229</v>
      </c>
      <c r="M1548" s="121">
        <f t="shared" ca="1" si="828"/>
        <v>786826.29255393054</v>
      </c>
      <c r="N1548" s="121">
        <f t="shared" ca="1" si="828"/>
        <v>790770.28399530333</v>
      </c>
      <c r="O1548" s="121">
        <f t="shared" ca="1" si="828"/>
        <v>794734.04481733497</v>
      </c>
      <c r="P1548" s="121">
        <f t="shared" ca="1" si="828"/>
        <v>516902.02387796203</v>
      </c>
      <c r="Q1548" s="121">
        <f t="shared" ca="1" si="828"/>
        <v>519493.0114663206</v>
      </c>
      <c r="R1548" s="121">
        <f t="shared" ca="1" si="828"/>
        <v>522096.98646114115</v>
      </c>
      <c r="S1548" s="121">
        <f t="shared" ca="1" si="828"/>
        <v>524714.01396219945</v>
      </c>
      <c r="T1548" s="121">
        <f t="shared" ca="1" si="828"/>
        <v>527344.15939559415</v>
      </c>
      <c r="U1548" s="121">
        <f t="shared" ca="1" si="828"/>
        <v>529987.48851537146</v>
      </c>
      <c r="V1548" s="121">
        <f t="shared" ca="1" si="828"/>
        <v>532644.06740517262</v>
      </c>
      <c r="W1548" s="121">
        <f t="shared" ca="1" si="828"/>
        <v>535313.9624798852</v>
      </c>
      <c r="X1548" s="121">
        <f t="shared" ca="1" si="828"/>
        <v>898899.49612640124</v>
      </c>
      <c r="Y1548" s="121">
        <f t="shared" ca="1" si="828"/>
        <v>409949.39613482868</v>
      </c>
      <c r="Z1548" s="121">
        <f t="shared" ca="1" si="828"/>
        <v>412004.28032598039</v>
      </c>
      <c r="AA1548" s="121">
        <f t="shared" ca="1" si="828"/>
        <v>2349350.9884980447</v>
      </c>
      <c r="AB1548" s="121">
        <f t="shared" ca="1" si="828"/>
        <v>425845.6601195879</v>
      </c>
      <c r="AC1548" s="121">
        <f t="shared" ca="1" si="828"/>
        <v>427980.2248319668</v>
      </c>
      <c r="AD1548" s="121">
        <f t="shared" ca="1" si="828"/>
        <v>-18190338.109112374</v>
      </c>
      <c r="AE1548" s="121">
        <f t="shared" ca="1" si="828"/>
        <v>0</v>
      </c>
      <c r="AF1548" s="121">
        <f t="shared" ca="1" si="828"/>
        <v>0</v>
      </c>
      <c r="AG1548" s="121">
        <f t="shared" ca="1" si="828"/>
        <v>0</v>
      </c>
      <c r="AH1548" s="121">
        <f t="shared" ca="1" si="828"/>
        <v>0</v>
      </c>
      <c r="AI1548" s="121">
        <f t="shared" ca="1" si="828"/>
        <v>0</v>
      </c>
      <c r="AJ1548" s="121">
        <f t="shared" ca="1" si="828"/>
        <v>0</v>
      </c>
      <c r="AK1548" s="121">
        <f t="shared" ca="1" si="828"/>
        <v>0</v>
      </c>
      <c r="AL1548" s="121">
        <f t="shared" ca="1" si="828"/>
        <v>0</v>
      </c>
      <c r="AM1548" s="121">
        <f t="shared" ca="1" si="828"/>
        <v>0</v>
      </c>
      <c r="AN1548" s="121">
        <f t="shared" ca="1" si="828"/>
        <v>0</v>
      </c>
      <c r="AO1548" s="121">
        <f t="shared" ca="1" si="828"/>
        <v>0</v>
      </c>
      <c r="AP1548" s="121">
        <f t="shared" ca="1" si="828"/>
        <v>0</v>
      </c>
      <c r="AQ1548" s="121">
        <f t="shared" ca="1" si="828"/>
        <v>0</v>
      </c>
      <c r="AR1548" s="121">
        <f t="shared" ca="1" si="828"/>
        <v>0</v>
      </c>
      <c r="AS1548" s="121">
        <f t="shared" ca="1" si="828"/>
        <v>0</v>
      </c>
      <c r="AT1548" s="121">
        <f t="shared" ca="1" si="828"/>
        <v>0</v>
      </c>
      <c r="AU1548" s="121">
        <f t="shared" ca="1" si="828"/>
        <v>0</v>
      </c>
      <c r="AV1548" s="121">
        <f t="shared" ca="1" si="828"/>
        <v>0</v>
      </c>
      <c r="AW1548" s="121">
        <f t="shared" ca="1" si="828"/>
        <v>0</v>
      </c>
      <c r="AX1548" s="121">
        <f t="shared" ca="1" si="828"/>
        <v>0</v>
      </c>
      <c r="AY1548" s="121">
        <f t="shared" ca="1" si="828"/>
        <v>0</v>
      </c>
      <c r="AZ1548" s="121">
        <f t="shared" ca="1" si="828"/>
        <v>0</v>
      </c>
      <c r="BA1548" s="121">
        <f t="shared" ca="1" si="828"/>
        <v>0</v>
      </c>
      <c r="BB1548" s="121">
        <f t="shared" ca="1" si="828"/>
        <v>0</v>
      </c>
      <c r="BC1548" s="121">
        <f t="shared" ca="1" si="828"/>
        <v>0</v>
      </c>
      <c r="BD1548" s="121">
        <f t="shared" ca="1" si="828"/>
        <v>0</v>
      </c>
      <c r="BE1548" s="121">
        <f t="shared" ca="1" si="828"/>
        <v>0</v>
      </c>
      <c r="BF1548" s="121">
        <f t="shared" ca="1" si="828"/>
        <v>0</v>
      </c>
      <c r="BG1548" s="121">
        <f t="shared" ca="1" si="828"/>
        <v>0</v>
      </c>
      <c r="BH1548" s="121">
        <f t="shared" ca="1" si="828"/>
        <v>0</v>
      </c>
      <c r="BI1548" s="121">
        <f t="shared" ca="1" si="828"/>
        <v>0</v>
      </c>
      <c r="BJ1548" s="121">
        <f t="shared" ca="1" si="828"/>
        <v>0</v>
      </c>
      <c r="BK1548" s="121">
        <f t="shared" ca="1" si="828"/>
        <v>0</v>
      </c>
      <c r="BL1548" s="121">
        <f t="shared" ca="1" si="828"/>
        <v>0</v>
      </c>
      <c r="BM1548" s="121">
        <f t="shared" ca="1" si="828"/>
        <v>0</v>
      </c>
      <c r="BN1548" s="121">
        <f t="shared" ca="1" si="828"/>
        <v>0</v>
      </c>
      <c r="BO1548" s="121" t="str">
        <f t="shared" si="828"/>
        <v/>
      </c>
      <c r="BP1548" s="121" t="str">
        <f t="shared" si="828"/>
        <v/>
      </c>
      <c r="BQ1548" s="121" t="str">
        <f t="shared" si="828"/>
        <v/>
      </c>
      <c r="BR1548" s="121" t="str">
        <f t="shared" si="828"/>
        <v/>
      </c>
      <c r="BS1548" s="121" t="str">
        <f t="shared" ref="BS1548:CI1548" si="829">IF(BS$17="","",BS1541-BS1542+BS1543-BS1544+BS1545-BS1546)</f>
        <v/>
      </c>
      <c r="BT1548" s="121" t="str">
        <f t="shared" si="829"/>
        <v/>
      </c>
      <c r="BU1548" s="121" t="str">
        <f t="shared" si="829"/>
        <v/>
      </c>
      <c r="BV1548" s="121" t="str">
        <f t="shared" si="829"/>
        <v/>
      </c>
      <c r="BW1548" s="121" t="str">
        <f t="shared" si="829"/>
        <v/>
      </c>
      <c r="BX1548" s="121" t="str">
        <f t="shared" si="829"/>
        <v/>
      </c>
      <c r="BY1548" s="121" t="str">
        <f t="shared" si="829"/>
        <v/>
      </c>
      <c r="BZ1548" s="121" t="str">
        <f t="shared" si="829"/>
        <v/>
      </c>
      <c r="CA1548" s="121" t="str">
        <f t="shared" si="829"/>
        <v/>
      </c>
      <c r="CB1548" s="121" t="str">
        <f t="shared" si="829"/>
        <v/>
      </c>
      <c r="CC1548" s="121" t="str">
        <f t="shared" si="829"/>
        <v/>
      </c>
      <c r="CD1548" s="121" t="str">
        <f t="shared" si="829"/>
        <v/>
      </c>
      <c r="CE1548" s="121" t="str">
        <f t="shared" si="829"/>
        <v/>
      </c>
      <c r="CF1548" s="121" t="str">
        <f t="shared" si="829"/>
        <v/>
      </c>
      <c r="CG1548" s="121" t="str">
        <f t="shared" si="829"/>
        <v/>
      </c>
      <c r="CH1548" s="121" t="str">
        <f t="shared" si="829"/>
        <v/>
      </c>
      <c r="CI1548" s="121" t="str">
        <f t="shared" si="829"/>
        <v/>
      </c>
      <c r="CJ1548" s="2">
        <f ca="1">SUM(F1548:CI1548)</f>
        <v>0</v>
      </c>
      <c r="CK1548" s="50" t="s">
        <v>172</v>
      </c>
      <c r="CL1548" s="29"/>
    </row>
    <row r="1549" spans="1:91" ht="15" customHeight="1">
      <c r="A1549" s="29"/>
      <c r="B1549" s="29"/>
      <c r="C1549" s="120"/>
      <c r="D1549" s="119"/>
      <c r="E1549" s="119"/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U1549" s="121"/>
      <c r="V1549" s="121"/>
      <c r="W1549" s="121"/>
      <c r="X1549" s="121"/>
      <c r="Y1549" s="121"/>
      <c r="Z1549" s="121"/>
      <c r="AA1549" s="121"/>
      <c r="AB1549" s="121"/>
      <c r="AC1549" s="121"/>
      <c r="AD1549" s="121"/>
      <c r="AE1549" s="121"/>
      <c r="AF1549" s="121"/>
      <c r="AG1549" s="121"/>
      <c r="AH1549" s="121"/>
      <c r="AI1549" s="121"/>
      <c r="AJ1549" s="121"/>
      <c r="AK1549" s="121"/>
      <c r="AL1549" s="121"/>
      <c r="AM1549" s="121"/>
      <c r="AN1549" s="121"/>
      <c r="AO1549" s="121"/>
      <c r="AP1549" s="121"/>
      <c r="AQ1549" s="121"/>
      <c r="AR1549" s="121"/>
      <c r="AS1549" s="121"/>
      <c r="AT1549" s="121"/>
      <c r="AU1549" s="121"/>
      <c r="AV1549" s="121"/>
      <c r="AW1549" s="121"/>
      <c r="AX1549" s="121"/>
      <c r="AY1549" s="121"/>
      <c r="AZ1549" s="121"/>
      <c r="BA1549" s="121"/>
      <c r="BB1549" s="121"/>
      <c r="BC1549" s="121"/>
      <c r="BD1549" s="121"/>
      <c r="BE1549" s="121"/>
      <c r="BF1549" s="121"/>
      <c r="BG1549" s="121"/>
      <c r="BH1549" s="121"/>
      <c r="BI1549" s="121"/>
      <c r="BJ1549" s="121"/>
      <c r="BK1549" s="121"/>
      <c r="BL1549" s="121"/>
      <c r="BM1549" s="121"/>
      <c r="BN1549" s="121"/>
      <c r="BO1549" s="121"/>
      <c r="BP1549" s="121"/>
      <c r="BQ1549" s="121"/>
      <c r="BR1549" s="121"/>
      <c r="BS1549" s="121"/>
      <c r="BT1549" s="121"/>
      <c r="BU1549" s="121"/>
      <c r="BV1549" s="121"/>
      <c r="BW1549" s="121"/>
      <c r="BX1549" s="121"/>
      <c r="BY1549" s="121"/>
      <c r="BZ1549" s="121"/>
      <c r="CA1549" s="121"/>
      <c r="CB1549" s="121"/>
      <c r="CC1549" s="121"/>
      <c r="CD1549" s="121"/>
      <c r="CE1549" s="121"/>
      <c r="CF1549" s="121"/>
      <c r="CG1549" s="121"/>
      <c r="CH1549" s="121"/>
      <c r="CI1549" s="121"/>
      <c r="CJ1549" s="1"/>
      <c r="CK1549" s="50" t="s">
        <v>172</v>
      </c>
      <c r="CL1549" s="29"/>
    </row>
    <row r="1550" spans="1:91" ht="15" customHeight="1">
      <c r="A1550" s="29"/>
      <c r="B1550" s="29"/>
      <c r="C1550" s="120"/>
      <c r="D1550" s="119"/>
      <c r="E1550" s="119"/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U1550" s="121"/>
      <c r="V1550" s="121"/>
      <c r="W1550" s="121"/>
      <c r="X1550" s="121"/>
      <c r="Y1550" s="121"/>
      <c r="Z1550" s="121"/>
      <c r="AA1550" s="121"/>
      <c r="AB1550" s="121"/>
      <c r="AC1550" s="121"/>
      <c r="AD1550" s="121"/>
      <c r="AE1550" s="121"/>
      <c r="AF1550" s="121"/>
      <c r="AG1550" s="121"/>
      <c r="AH1550" s="121"/>
      <c r="AI1550" s="121"/>
      <c r="AJ1550" s="121"/>
      <c r="AK1550" s="121"/>
      <c r="AL1550" s="121"/>
      <c r="AM1550" s="121"/>
      <c r="AN1550" s="121"/>
      <c r="AO1550" s="121"/>
      <c r="AP1550" s="121"/>
      <c r="AQ1550" s="121"/>
      <c r="AR1550" s="121"/>
      <c r="AS1550" s="121"/>
      <c r="AT1550" s="121"/>
      <c r="AU1550" s="121"/>
      <c r="AV1550" s="121"/>
      <c r="AW1550" s="121"/>
      <c r="AX1550" s="121"/>
      <c r="AY1550" s="121"/>
      <c r="AZ1550" s="121"/>
      <c r="BA1550" s="121"/>
      <c r="BB1550" s="121"/>
      <c r="BC1550" s="121"/>
      <c r="BD1550" s="121"/>
      <c r="BE1550" s="121"/>
      <c r="BF1550" s="121"/>
      <c r="BG1550" s="121"/>
      <c r="BH1550" s="121"/>
      <c r="BI1550" s="121"/>
      <c r="BJ1550" s="121"/>
      <c r="BK1550" s="121"/>
      <c r="BL1550" s="121"/>
      <c r="BM1550" s="121"/>
      <c r="BN1550" s="121"/>
      <c r="BO1550" s="121"/>
      <c r="BP1550" s="121"/>
      <c r="BQ1550" s="121"/>
      <c r="BR1550" s="121"/>
      <c r="BS1550" s="121"/>
      <c r="BT1550" s="121"/>
      <c r="BU1550" s="121"/>
      <c r="BV1550" s="121"/>
      <c r="BW1550" s="121"/>
      <c r="BX1550" s="121"/>
      <c r="BY1550" s="121"/>
      <c r="BZ1550" s="121"/>
      <c r="CA1550" s="121"/>
      <c r="CB1550" s="121"/>
      <c r="CC1550" s="121"/>
      <c r="CD1550" s="121"/>
      <c r="CE1550" s="121"/>
      <c r="CF1550" s="121"/>
      <c r="CG1550" s="121"/>
      <c r="CH1550" s="121"/>
      <c r="CI1550" s="121"/>
      <c r="CJ1550" s="1"/>
      <c r="CK1550" s="50" t="s">
        <v>172</v>
      </c>
      <c r="CL1550" s="29"/>
    </row>
    <row r="1551" spans="1:91" ht="15" customHeight="1">
      <c r="A1551" s="29"/>
      <c r="B1551" s="29"/>
      <c r="C1551" s="120" t="str">
        <f ca="1">"(+) "&amp;MID((OFFSET($A$1,$D1551-1,$E$1464-3)),7,40)</f>
        <v>(+) Equity Drawdown</v>
      </c>
      <c r="D1551" s="127">
        <f>ROW(A1457)</f>
        <v>1457</v>
      </c>
      <c r="E1551" s="75"/>
      <c r="F1551" s="121">
        <f t="shared" ref="F1551:O1552" ca="1" si="830">IF(F$17="","",OFFSET($A$1,$D1551-1,$E$1464+F$1466))</f>
        <v>13500000</v>
      </c>
      <c r="G1551" s="121">
        <f t="shared" ca="1" si="830"/>
        <v>0</v>
      </c>
      <c r="H1551" s="121">
        <f t="shared" ca="1" si="830"/>
        <v>0</v>
      </c>
      <c r="I1551" s="121">
        <f t="shared" ca="1" si="830"/>
        <v>0</v>
      </c>
      <c r="J1551" s="121">
        <f t="shared" ca="1" si="830"/>
        <v>0</v>
      </c>
      <c r="K1551" s="121">
        <f t="shared" ca="1" si="830"/>
        <v>0</v>
      </c>
      <c r="L1551" s="121">
        <f t="shared" ca="1" si="830"/>
        <v>0</v>
      </c>
      <c r="M1551" s="121">
        <f t="shared" ca="1" si="830"/>
        <v>0</v>
      </c>
      <c r="N1551" s="121">
        <f t="shared" ca="1" si="830"/>
        <v>0</v>
      </c>
      <c r="O1551" s="121">
        <f t="shared" ca="1" si="830"/>
        <v>0</v>
      </c>
      <c r="P1551" s="121">
        <f t="shared" ref="P1551:Y1552" ca="1" si="831">IF(P$17="","",OFFSET($A$1,$D1551-1,$E$1464+P$1466))</f>
        <v>0</v>
      </c>
      <c r="Q1551" s="121">
        <f t="shared" ca="1" si="831"/>
        <v>0</v>
      </c>
      <c r="R1551" s="121">
        <f t="shared" ca="1" si="831"/>
        <v>0</v>
      </c>
      <c r="S1551" s="121">
        <f t="shared" ca="1" si="831"/>
        <v>0</v>
      </c>
      <c r="T1551" s="121">
        <f t="shared" ca="1" si="831"/>
        <v>0</v>
      </c>
      <c r="U1551" s="121">
        <f t="shared" ca="1" si="831"/>
        <v>0</v>
      </c>
      <c r="V1551" s="121">
        <f t="shared" ca="1" si="831"/>
        <v>0</v>
      </c>
      <c r="W1551" s="121">
        <f t="shared" ca="1" si="831"/>
        <v>0</v>
      </c>
      <c r="X1551" s="121">
        <f t="shared" ca="1" si="831"/>
        <v>0</v>
      </c>
      <c r="Y1551" s="121">
        <f t="shared" ca="1" si="831"/>
        <v>0</v>
      </c>
      <c r="Z1551" s="121">
        <f t="shared" ref="Z1551:AI1552" ca="1" si="832">IF(Z$17="","",OFFSET($A$1,$D1551-1,$E$1464+Z$1466))</f>
        <v>0</v>
      </c>
      <c r="AA1551" s="121">
        <f t="shared" ca="1" si="832"/>
        <v>0</v>
      </c>
      <c r="AB1551" s="121">
        <f t="shared" ca="1" si="832"/>
        <v>0</v>
      </c>
      <c r="AC1551" s="121">
        <f t="shared" ca="1" si="832"/>
        <v>0</v>
      </c>
      <c r="AD1551" s="121">
        <f t="shared" ca="1" si="832"/>
        <v>0</v>
      </c>
      <c r="AE1551" s="121">
        <f t="shared" ca="1" si="832"/>
        <v>0</v>
      </c>
      <c r="AF1551" s="121">
        <f t="shared" ca="1" si="832"/>
        <v>0</v>
      </c>
      <c r="AG1551" s="121">
        <f t="shared" ca="1" si="832"/>
        <v>0</v>
      </c>
      <c r="AH1551" s="121">
        <f t="shared" ca="1" si="832"/>
        <v>0</v>
      </c>
      <c r="AI1551" s="121">
        <f t="shared" ca="1" si="832"/>
        <v>0</v>
      </c>
      <c r="AJ1551" s="121">
        <f t="shared" ref="AJ1551:AS1552" ca="1" si="833">IF(AJ$17="","",OFFSET($A$1,$D1551-1,$E$1464+AJ$1466))</f>
        <v>0</v>
      </c>
      <c r="AK1551" s="121">
        <f t="shared" ca="1" si="833"/>
        <v>0</v>
      </c>
      <c r="AL1551" s="121">
        <f t="shared" ca="1" si="833"/>
        <v>0</v>
      </c>
      <c r="AM1551" s="121">
        <f t="shared" ca="1" si="833"/>
        <v>0</v>
      </c>
      <c r="AN1551" s="121">
        <f t="shared" ca="1" si="833"/>
        <v>0</v>
      </c>
      <c r="AO1551" s="121">
        <f t="shared" ca="1" si="833"/>
        <v>0</v>
      </c>
      <c r="AP1551" s="121">
        <f t="shared" ca="1" si="833"/>
        <v>0</v>
      </c>
      <c r="AQ1551" s="121">
        <f t="shared" ca="1" si="833"/>
        <v>0</v>
      </c>
      <c r="AR1551" s="121">
        <f t="shared" ca="1" si="833"/>
        <v>0</v>
      </c>
      <c r="AS1551" s="121">
        <f t="shared" ca="1" si="833"/>
        <v>0</v>
      </c>
      <c r="AT1551" s="121">
        <f t="shared" ref="AT1551:BC1552" ca="1" si="834">IF(AT$17="","",OFFSET($A$1,$D1551-1,$E$1464+AT$1466))</f>
        <v>0</v>
      </c>
      <c r="AU1551" s="121">
        <f t="shared" ca="1" si="834"/>
        <v>0</v>
      </c>
      <c r="AV1551" s="121">
        <f t="shared" ca="1" si="834"/>
        <v>0</v>
      </c>
      <c r="AW1551" s="121">
        <f t="shared" ca="1" si="834"/>
        <v>0</v>
      </c>
      <c r="AX1551" s="121">
        <f t="shared" ca="1" si="834"/>
        <v>0</v>
      </c>
      <c r="AY1551" s="121">
        <f t="shared" ca="1" si="834"/>
        <v>0</v>
      </c>
      <c r="AZ1551" s="121">
        <f t="shared" ca="1" si="834"/>
        <v>0</v>
      </c>
      <c r="BA1551" s="121">
        <f t="shared" ca="1" si="834"/>
        <v>0</v>
      </c>
      <c r="BB1551" s="121">
        <f t="shared" ca="1" si="834"/>
        <v>0</v>
      </c>
      <c r="BC1551" s="121">
        <f t="shared" ca="1" si="834"/>
        <v>0</v>
      </c>
      <c r="BD1551" s="121">
        <f t="shared" ref="BD1551:BM1552" ca="1" si="835">IF(BD$17="","",OFFSET($A$1,$D1551-1,$E$1464+BD$1466))</f>
        <v>0</v>
      </c>
      <c r="BE1551" s="121">
        <f t="shared" ca="1" si="835"/>
        <v>0</v>
      </c>
      <c r="BF1551" s="121">
        <f t="shared" ca="1" si="835"/>
        <v>0</v>
      </c>
      <c r="BG1551" s="121">
        <f t="shared" ca="1" si="835"/>
        <v>0</v>
      </c>
      <c r="BH1551" s="121">
        <f t="shared" ca="1" si="835"/>
        <v>0</v>
      </c>
      <c r="BI1551" s="121">
        <f t="shared" ca="1" si="835"/>
        <v>0</v>
      </c>
      <c r="BJ1551" s="121">
        <f t="shared" ca="1" si="835"/>
        <v>0</v>
      </c>
      <c r="BK1551" s="121">
        <f t="shared" ca="1" si="835"/>
        <v>0</v>
      </c>
      <c r="BL1551" s="121">
        <f t="shared" ca="1" si="835"/>
        <v>0</v>
      </c>
      <c r="BM1551" s="121">
        <f t="shared" ca="1" si="835"/>
        <v>0</v>
      </c>
      <c r="BN1551" s="121">
        <f t="shared" ref="BN1551:BW1552" ca="1" si="836">IF(BN$17="","",OFFSET($A$1,$D1551-1,$E$1464+BN$1466))</f>
        <v>0</v>
      </c>
      <c r="BO1551" s="121" t="str">
        <f t="shared" ca="1" si="836"/>
        <v/>
      </c>
      <c r="BP1551" s="121" t="str">
        <f t="shared" ca="1" si="836"/>
        <v/>
      </c>
      <c r="BQ1551" s="121" t="str">
        <f t="shared" ca="1" si="836"/>
        <v/>
      </c>
      <c r="BR1551" s="121" t="str">
        <f t="shared" ca="1" si="836"/>
        <v/>
      </c>
      <c r="BS1551" s="121" t="str">
        <f t="shared" ca="1" si="836"/>
        <v/>
      </c>
      <c r="BT1551" s="121" t="str">
        <f t="shared" ca="1" si="836"/>
        <v/>
      </c>
      <c r="BU1551" s="121" t="str">
        <f t="shared" ca="1" si="836"/>
        <v/>
      </c>
      <c r="BV1551" s="121" t="str">
        <f t="shared" ca="1" si="836"/>
        <v/>
      </c>
      <c r="BW1551" s="121" t="str">
        <f t="shared" ca="1" si="836"/>
        <v/>
      </c>
      <c r="BX1551" s="121" t="str">
        <f t="shared" ref="BX1551:CI1552" ca="1" si="837">IF(BX$17="","",OFFSET($A$1,$D1551-1,$E$1464+BX$1466))</f>
        <v/>
      </c>
      <c r="BY1551" s="121" t="str">
        <f t="shared" ca="1" si="837"/>
        <v/>
      </c>
      <c r="BZ1551" s="121" t="str">
        <f t="shared" ca="1" si="837"/>
        <v/>
      </c>
      <c r="CA1551" s="121" t="str">
        <f t="shared" ca="1" si="837"/>
        <v/>
      </c>
      <c r="CB1551" s="121" t="str">
        <f t="shared" ca="1" si="837"/>
        <v/>
      </c>
      <c r="CC1551" s="121" t="str">
        <f t="shared" ca="1" si="837"/>
        <v/>
      </c>
      <c r="CD1551" s="121" t="str">
        <f t="shared" ca="1" si="837"/>
        <v/>
      </c>
      <c r="CE1551" s="121" t="str">
        <f t="shared" ca="1" si="837"/>
        <v/>
      </c>
      <c r="CF1551" s="121" t="str">
        <f t="shared" ca="1" si="837"/>
        <v/>
      </c>
      <c r="CG1551" s="121" t="str">
        <f t="shared" ca="1" si="837"/>
        <v/>
      </c>
      <c r="CH1551" s="121" t="str">
        <f t="shared" ca="1" si="837"/>
        <v/>
      </c>
      <c r="CI1551" s="121" t="str">
        <f t="shared" ca="1" si="837"/>
        <v/>
      </c>
      <c r="CJ1551" s="2">
        <f ca="1">SUM(F1551:CI1551)</f>
        <v>13500000</v>
      </c>
      <c r="CK1551" s="50" t="s">
        <v>172</v>
      </c>
      <c r="CL1551" s="29"/>
    </row>
    <row r="1552" spans="1:91" ht="15" customHeight="1">
      <c r="A1552" s="29"/>
      <c r="B1552" s="29"/>
      <c r="C1552" s="120" t="str">
        <f ca="1">"(+) "&amp;MID((OFFSET($A$1,$D1552-1,$E$1464-3)),7,40)</f>
        <v>(+) Equity Disbursement</v>
      </c>
      <c r="D1552" s="127">
        <f>ROW(A1458)</f>
        <v>1458</v>
      </c>
      <c r="E1552" s="75"/>
      <c r="F1552" s="121">
        <f t="shared" ca="1" si="830"/>
        <v>0</v>
      </c>
      <c r="G1552" s="121">
        <f t="shared" ca="1" si="830"/>
        <v>0</v>
      </c>
      <c r="H1552" s="121">
        <f t="shared" ca="1" si="830"/>
        <v>0</v>
      </c>
      <c r="I1552" s="121">
        <f t="shared" ca="1" si="830"/>
        <v>0</v>
      </c>
      <c r="J1552" s="121">
        <f t="shared" ca="1" si="830"/>
        <v>0</v>
      </c>
      <c r="K1552" s="121">
        <f t="shared" ca="1" si="830"/>
        <v>0</v>
      </c>
      <c r="L1552" s="121">
        <f t="shared" ca="1" si="830"/>
        <v>0</v>
      </c>
      <c r="M1552" s="121">
        <f t="shared" ca="1" si="830"/>
        <v>0</v>
      </c>
      <c r="N1552" s="121">
        <f t="shared" ca="1" si="830"/>
        <v>0</v>
      </c>
      <c r="O1552" s="121">
        <f t="shared" ca="1" si="830"/>
        <v>0</v>
      </c>
      <c r="P1552" s="121">
        <f t="shared" ca="1" si="831"/>
        <v>0</v>
      </c>
      <c r="Q1552" s="121">
        <f t="shared" ca="1" si="831"/>
        <v>0</v>
      </c>
      <c r="R1552" s="121">
        <f t="shared" ca="1" si="831"/>
        <v>0</v>
      </c>
      <c r="S1552" s="121">
        <f t="shared" ca="1" si="831"/>
        <v>0</v>
      </c>
      <c r="T1552" s="121">
        <f t="shared" ca="1" si="831"/>
        <v>0</v>
      </c>
      <c r="U1552" s="121">
        <f t="shared" ca="1" si="831"/>
        <v>0</v>
      </c>
      <c r="V1552" s="121">
        <f t="shared" ca="1" si="831"/>
        <v>0</v>
      </c>
      <c r="W1552" s="121">
        <f t="shared" ca="1" si="831"/>
        <v>0</v>
      </c>
      <c r="X1552" s="121">
        <f t="shared" ca="1" si="831"/>
        <v>0</v>
      </c>
      <c r="Y1552" s="121">
        <f t="shared" ca="1" si="831"/>
        <v>0</v>
      </c>
      <c r="Z1552" s="121">
        <f t="shared" ca="1" si="832"/>
        <v>0</v>
      </c>
      <c r="AA1552" s="121">
        <f t="shared" ca="1" si="832"/>
        <v>0</v>
      </c>
      <c r="AB1552" s="121">
        <f t="shared" ca="1" si="832"/>
        <v>0</v>
      </c>
      <c r="AC1552" s="121">
        <f t="shared" ca="1" si="832"/>
        <v>0</v>
      </c>
      <c r="AD1552" s="121">
        <f t="shared" ca="1" si="832"/>
        <v>29292922.580766365</v>
      </c>
      <c r="AE1552" s="121">
        <f t="shared" ca="1" si="832"/>
        <v>0</v>
      </c>
      <c r="AF1552" s="121">
        <f t="shared" ca="1" si="832"/>
        <v>0</v>
      </c>
      <c r="AG1552" s="121">
        <f t="shared" ca="1" si="832"/>
        <v>0</v>
      </c>
      <c r="AH1552" s="121">
        <f t="shared" ca="1" si="832"/>
        <v>0</v>
      </c>
      <c r="AI1552" s="121">
        <f t="shared" ca="1" si="832"/>
        <v>0</v>
      </c>
      <c r="AJ1552" s="121">
        <f t="shared" ca="1" si="833"/>
        <v>0</v>
      </c>
      <c r="AK1552" s="121">
        <f t="shared" ca="1" si="833"/>
        <v>0</v>
      </c>
      <c r="AL1552" s="121">
        <f t="shared" ca="1" si="833"/>
        <v>0</v>
      </c>
      <c r="AM1552" s="121">
        <f t="shared" ca="1" si="833"/>
        <v>0</v>
      </c>
      <c r="AN1552" s="121">
        <f t="shared" ca="1" si="833"/>
        <v>0</v>
      </c>
      <c r="AO1552" s="121">
        <f t="shared" ca="1" si="833"/>
        <v>0</v>
      </c>
      <c r="AP1552" s="121">
        <f t="shared" ca="1" si="833"/>
        <v>0</v>
      </c>
      <c r="AQ1552" s="121">
        <f t="shared" ca="1" si="833"/>
        <v>0</v>
      </c>
      <c r="AR1552" s="121">
        <f t="shared" ca="1" si="833"/>
        <v>0</v>
      </c>
      <c r="AS1552" s="121">
        <f t="shared" ca="1" si="833"/>
        <v>0</v>
      </c>
      <c r="AT1552" s="121">
        <f t="shared" ca="1" si="834"/>
        <v>0</v>
      </c>
      <c r="AU1552" s="121">
        <f t="shared" ca="1" si="834"/>
        <v>0</v>
      </c>
      <c r="AV1552" s="121">
        <f t="shared" ca="1" si="834"/>
        <v>0</v>
      </c>
      <c r="AW1552" s="121">
        <f t="shared" ca="1" si="834"/>
        <v>0</v>
      </c>
      <c r="AX1552" s="121">
        <f t="shared" ca="1" si="834"/>
        <v>0</v>
      </c>
      <c r="AY1552" s="121">
        <f t="shared" ca="1" si="834"/>
        <v>0</v>
      </c>
      <c r="AZ1552" s="121">
        <f t="shared" ca="1" si="834"/>
        <v>0</v>
      </c>
      <c r="BA1552" s="121">
        <f t="shared" ca="1" si="834"/>
        <v>0</v>
      </c>
      <c r="BB1552" s="121">
        <f t="shared" ca="1" si="834"/>
        <v>0</v>
      </c>
      <c r="BC1552" s="121">
        <f t="shared" ca="1" si="834"/>
        <v>0</v>
      </c>
      <c r="BD1552" s="121">
        <f t="shared" ca="1" si="835"/>
        <v>0</v>
      </c>
      <c r="BE1552" s="121">
        <f t="shared" ca="1" si="835"/>
        <v>0</v>
      </c>
      <c r="BF1552" s="121">
        <f t="shared" ca="1" si="835"/>
        <v>0</v>
      </c>
      <c r="BG1552" s="121">
        <f t="shared" ca="1" si="835"/>
        <v>0</v>
      </c>
      <c r="BH1552" s="121">
        <f t="shared" ca="1" si="835"/>
        <v>0</v>
      </c>
      <c r="BI1552" s="121">
        <f t="shared" ca="1" si="835"/>
        <v>0</v>
      </c>
      <c r="BJ1552" s="121">
        <f t="shared" ca="1" si="835"/>
        <v>0</v>
      </c>
      <c r="BK1552" s="121">
        <f t="shared" ca="1" si="835"/>
        <v>0</v>
      </c>
      <c r="BL1552" s="121">
        <f t="shared" ca="1" si="835"/>
        <v>0</v>
      </c>
      <c r="BM1552" s="121">
        <f t="shared" ca="1" si="835"/>
        <v>0</v>
      </c>
      <c r="BN1552" s="121">
        <f t="shared" ca="1" si="836"/>
        <v>1987326.9845142851</v>
      </c>
      <c r="BO1552" s="121" t="str">
        <f t="shared" ca="1" si="836"/>
        <v/>
      </c>
      <c r="BP1552" s="121" t="str">
        <f t="shared" ca="1" si="836"/>
        <v/>
      </c>
      <c r="BQ1552" s="121" t="str">
        <f t="shared" ca="1" si="836"/>
        <v/>
      </c>
      <c r="BR1552" s="121" t="str">
        <f t="shared" ca="1" si="836"/>
        <v/>
      </c>
      <c r="BS1552" s="121" t="str">
        <f t="shared" ca="1" si="836"/>
        <v/>
      </c>
      <c r="BT1552" s="121" t="str">
        <f t="shared" ca="1" si="836"/>
        <v/>
      </c>
      <c r="BU1552" s="121" t="str">
        <f t="shared" ca="1" si="836"/>
        <v/>
      </c>
      <c r="BV1552" s="121" t="str">
        <f t="shared" ca="1" si="836"/>
        <v/>
      </c>
      <c r="BW1552" s="121" t="str">
        <f t="shared" ca="1" si="836"/>
        <v/>
      </c>
      <c r="BX1552" s="121" t="str">
        <f t="shared" ca="1" si="837"/>
        <v/>
      </c>
      <c r="BY1552" s="121" t="str">
        <f t="shared" ca="1" si="837"/>
        <v/>
      </c>
      <c r="BZ1552" s="121" t="str">
        <f t="shared" ca="1" si="837"/>
        <v/>
      </c>
      <c r="CA1552" s="121" t="str">
        <f t="shared" ca="1" si="837"/>
        <v/>
      </c>
      <c r="CB1552" s="121" t="str">
        <f t="shared" ca="1" si="837"/>
        <v/>
      </c>
      <c r="CC1552" s="121" t="str">
        <f t="shared" ca="1" si="837"/>
        <v/>
      </c>
      <c r="CD1552" s="121" t="str">
        <f t="shared" ca="1" si="837"/>
        <v/>
      </c>
      <c r="CE1552" s="121" t="str">
        <f t="shared" ca="1" si="837"/>
        <v/>
      </c>
      <c r="CF1552" s="121" t="str">
        <f t="shared" ca="1" si="837"/>
        <v/>
      </c>
      <c r="CG1552" s="121" t="str">
        <f t="shared" ca="1" si="837"/>
        <v/>
      </c>
      <c r="CH1552" s="121" t="str">
        <f t="shared" ca="1" si="837"/>
        <v/>
      </c>
      <c r="CI1552" s="121" t="str">
        <f t="shared" ca="1" si="837"/>
        <v/>
      </c>
      <c r="CJ1552" s="2">
        <f ca="1">SUM(F1552:CI1552)</f>
        <v>31280249.56528065</v>
      </c>
      <c r="CK1552" s="50" t="s">
        <v>172</v>
      </c>
      <c r="CL1552" s="29"/>
    </row>
    <row r="1553" spans="1:90" ht="15" customHeight="1">
      <c r="A1553" s="29"/>
      <c r="B1553" s="29"/>
      <c r="C1553" s="125"/>
      <c r="D1553" s="124"/>
      <c r="E1553" s="123"/>
      <c r="F1553" s="122"/>
      <c r="G1553" s="122"/>
      <c r="H1553" s="122"/>
      <c r="I1553" s="122"/>
      <c r="J1553" s="122"/>
      <c r="K1553" s="122"/>
      <c r="L1553" s="122"/>
      <c r="M1553" s="122"/>
      <c r="N1553" s="122"/>
      <c r="O1553" s="122"/>
      <c r="P1553" s="122"/>
      <c r="Q1553" s="122"/>
      <c r="R1553" s="122"/>
      <c r="S1553" s="122"/>
      <c r="T1553" s="122"/>
      <c r="U1553" s="122"/>
      <c r="V1553" s="122"/>
      <c r="W1553" s="122"/>
      <c r="X1553" s="122"/>
      <c r="Y1553" s="122"/>
      <c r="Z1553" s="122"/>
      <c r="AA1553" s="122"/>
      <c r="AB1553" s="122"/>
      <c r="AC1553" s="122"/>
      <c r="AD1553" s="122"/>
      <c r="AE1553" s="122"/>
      <c r="AF1553" s="122"/>
      <c r="AG1553" s="122"/>
      <c r="AH1553" s="122"/>
      <c r="AI1553" s="122"/>
      <c r="AJ1553" s="122"/>
      <c r="AK1553" s="122"/>
      <c r="AL1553" s="122"/>
      <c r="AM1553" s="122"/>
      <c r="AN1553" s="122"/>
      <c r="AO1553" s="122"/>
      <c r="AP1553" s="122"/>
      <c r="AQ1553" s="122"/>
      <c r="AR1553" s="122"/>
      <c r="AS1553" s="122"/>
      <c r="AT1553" s="122"/>
      <c r="AU1553" s="122"/>
      <c r="AV1553" s="122"/>
      <c r="AW1553" s="122"/>
      <c r="AX1553" s="122"/>
      <c r="AY1553" s="122"/>
      <c r="AZ1553" s="122"/>
      <c r="BA1553" s="122"/>
      <c r="BB1553" s="122"/>
      <c r="BC1553" s="122"/>
      <c r="BD1553" s="122"/>
      <c r="BE1553" s="122"/>
      <c r="BF1553" s="122"/>
      <c r="BG1553" s="122"/>
      <c r="BH1553" s="122"/>
      <c r="BI1553" s="122"/>
      <c r="BJ1553" s="122"/>
      <c r="BK1553" s="122"/>
      <c r="BL1553" s="122"/>
      <c r="BM1553" s="122"/>
      <c r="BN1553" s="122"/>
      <c r="BO1553" s="122"/>
      <c r="BP1553" s="122"/>
      <c r="BQ1553" s="122"/>
      <c r="BR1553" s="122"/>
      <c r="BS1553" s="122"/>
      <c r="BT1553" s="122"/>
      <c r="BU1553" s="122"/>
      <c r="BV1553" s="122"/>
      <c r="BW1553" s="122"/>
      <c r="BX1553" s="122"/>
      <c r="BY1553" s="122"/>
      <c r="BZ1553" s="122"/>
      <c r="CA1553" s="122"/>
      <c r="CB1553" s="122"/>
      <c r="CC1553" s="122"/>
      <c r="CD1553" s="122"/>
      <c r="CE1553" s="122"/>
      <c r="CF1553" s="122"/>
      <c r="CG1553" s="122"/>
      <c r="CH1553" s="122"/>
      <c r="CI1553" s="122"/>
      <c r="CJ1553" s="59"/>
      <c r="CK1553" s="50" t="s">
        <v>172</v>
      </c>
      <c r="CL1553" s="29"/>
    </row>
    <row r="1554" spans="1:90" ht="15" customHeight="1">
      <c r="A1554" s="29"/>
      <c r="B1554" s="29"/>
      <c r="C1554" s="120" t="s">
        <v>208</v>
      </c>
      <c r="D1554" s="119"/>
      <c r="E1554" s="119"/>
      <c r="F1554" s="121">
        <f t="shared" ref="F1554:AK1554" ca="1" si="838">IF(F17="","",-F1551+F1552+F1533)</f>
        <v>-13500000</v>
      </c>
      <c r="G1554" s="121">
        <f t="shared" ca="1" si="838"/>
        <v>0</v>
      </c>
      <c r="H1554" s="121">
        <f t="shared" ca="1" si="838"/>
        <v>0</v>
      </c>
      <c r="I1554" s="121">
        <f t="shared" ca="1" si="838"/>
        <v>0</v>
      </c>
      <c r="J1554" s="121">
        <f t="shared" ca="1" si="838"/>
        <v>0</v>
      </c>
      <c r="K1554" s="121">
        <f t="shared" ca="1" si="838"/>
        <v>0</v>
      </c>
      <c r="L1554" s="121">
        <f t="shared" ca="1" si="838"/>
        <v>0</v>
      </c>
      <c r="M1554" s="121">
        <f t="shared" ca="1" si="838"/>
        <v>0</v>
      </c>
      <c r="N1554" s="121">
        <f t="shared" ca="1" si="838"/>
        <v>0</v>
      </c>
      <c r="O1554" s="121">
        <f t="shared" ca="1" si="838"/>
        <v>0</v>
      </c>
      <c r="P1554" s="121">
        <f t="shared" ca="1" si="838"/>
        <v>0</v>
      </c>
      <c r="Q1554" s="121">
        <f t="shared" ca="1" si="838"/>
        <v>0</v>
      </c>
      <c r="R1554" s="121">
        <f t="shared" ca="1" si="838"/>
        <v>0</v>
      </c>
      <c r="S1554" s="121">
        <f t="shared" ca="1" si="838"/>
        <v>0</v>
      </c>
      <c r="T1554" s="121">
        <f t="shared" ca="1" si="838"/>
        <v>0</v>
      </c>
      <c r="U1554" s="121">
        <f t="shared" ca="1" si="838"/>
        <v>0</v>
      </c>
      <c r="V1554" s="121">
        <f t="shared" ca="1" si="838"/>
        <v>0</v>
      </c>
      <c r="W1554" s="121">
        <f t="shared" ca="1" si="838"/>
        <v>0</v>
      </c>
      <c r="X1554" s="121">
        <f t="shared" ca="1" si="838"/>
        <v>0</v>
      </c>
      <c r="Y1554" s="121">
        <f t="shared" ca="1" si="838"/>
        <v>0</v>
      </c>
      <c r="Z1554" s="121">
        <f t="shared" ca="1" si="838"/>
        <v>0</v>
      </c>
      <c r="AA1554" s="121">
        <f t="shared" ca="1" si="838"/>
        <v>0</v>
      </c>
      <c r="AB1554" s="121">
        <f t="shared" ca="1" si="838"/>
        <v>0</v>
      </c>
      <c r="AC1554" s="121">
        <f t="shared" ca="1" si="838"/>
        <v>0</v>
      </c>
      <c r="AD1554" s="121">
        <f t="shared" ca="1" si="838"/>
        <v>29303532.010055453</v>
      </c>
      <c r="AE1554" s="121">
        <f t="shared" ca="1" si="838"/>
        <v>10635.218448540703</v>
      </c>
      <c r="AF1554" s="121">
        <f t="shared" ca="1" si="838"/>
        <v>10661.933105335171</v>
      </c>
      <c r="AG1554" s="121">
        <f t="shared" ca="1" si="838"/>
        <v>10687.849889872117</v>
      </c>
      <c r="AH1554" s="121">
        <f t="shared" ca="1" si="838"/>
        <v>10714.69675183929</v>
      </c>
      <c r="AI1554" s="121">
        <f t="shared" ca="1" si="838"/>
        <v>10741.611050569229</v>
      </c>
      <c r="AJ1554" s="121">
        <f t="shared" ca="1" si="838"/>
        <v>10767.721514443549</v>
      </c>
      <c r="AK1554" s="121">
        <f t="shared" ca="1" si="838"/>
        <v>10794.769006331808</v>
      </c>
      <c r="AL1554" s="121">
        <f t="shared" ref="AL1554:BQ1554" ca="1" si="839">IF(AL17="","",-AL1551+AL1552+AL1533)</f>
        <v>10821.008685356168</v>
      </c>
      <c r="AM1554" s="121">
        <f t="shared" ca="1" si="839"/>
        <v>10848.190029547448</v>
      </c>
      <c r="AN1554" s="121">
        <f t="shared" ca="1" si="839"/>
        <v>10875.439650689013</v>
      </c>
      <c r="AO1554" s="121">
        <f t="shared" ca="1" si="839"/>
        <v>10900.111039863834</v>
      </c>
      <c r="AP1554" s="121">
        <f t="shared" ca="1" si="839"/>
        <v>10927.491081642995</v>
      </c>
      <c r="AQ1554" s="121">
        <f t="shared" ca="1" si="839"/>
        <v>10954.053378469882</v>
      </c>
      <c r="AR1554" s="121">
        <f t="shared" ca="1" si="839"/>
        <v>10981.568918270972</v>
      </c>
      <c r="AS1554" s="121">
        <f t="shared" ca="1" si="839"/>
        <v>11008.262666273387</v>
      </c>
      <c r="AT1554" s="121">
        <f t="shared" ca="1" si="839"/>
        <v>11035.914374647389</v>
      </c>
      <c r="AU1554" s="121">
        <f t="shared" ca="1" si="839"/>
        <v>11063.635541481746</v>
      </c>
      <c r="AV1554" s="121">
        <f t="shared" ca="1" si="839"/>
        <v>11090.528775165645</v>
      </c>
      <c r="AW1554" s="121">
        <f t="shared" ca="1" si="839"/>
        <v>11118.387128177506</v>
      </c>
      <c r="AX1554" s="121">
        <f t="shared" ca="1" si="839"/>
        <v>11145.413450773278</v>
      </c>
      <c r="AY1554" s="121">
        <f t="shared" ca="1" si="839"/>
        <v>11173.409668867953</v>
      </c>
      <c r="AZ1554" s="121">
        <f t="shared" ca="1" si="839"/>
        <v>11201.476210798623</v>
      </c>
      <c r="BA1554" s="121">
        <f t="shared" ca="1" si="839"/>
        <v>11226.887227530398</v>
      </c>
      <c r="BB1554" s="121">
        <f t="shared" ca="1" si="839"/>
        <v>11255.088099999999</v>
      </c>
      <c r="BC1554" s="121">
        <f t="shared" ca="1" si="839"/>
        <v>11282.446712209457</v>
      </c>
      <c r="BD1554" s="121">
        <f t="shared" ca="1" si="839"/>
        <v>11310.787144818052</v>
      </c>
      <c r="BE1554" s="121">
        <f t="shared" ca="1" si="839"/>
        <v>11338.281148999042</v>
      </c>
      <c r="BF1554" s="121">
        <f t="shared" ca="1" si="839"/>
        <v>11366.761832400165</v>
      </c>
      <c r="BG1554" s="121">
        <f t="shared" ca="1" si="839"/>
        <v>11395.314056568037</v>
      </c>
      <c r="BH1554" s="121">
        <f t="shared" ca="1" si="839"/>
        <v>11423.013526843939</v>
      </c>
      <c r="BI1554" s="121">
        <f t="shared" ca="1" si="839"/>
        <v>11451.707049915867</v>
      </c>
      <c r="BJ1554" s="121">
        <f t="shared" ca="1" si="839"/>
        <v>11479.543598997609</v>
      </c>
      <c r="BK1554" s="121">
        <f t="shared" ca="1" si="839"/>
        <v>11508.379120231912</v>
      </c>
      <c r="BL1554" s="121">
        <f t="shared" ca="1" si="839"/>
        <v>11537.287073551834</v>
      </c>
      <c r="BM1554" s="121">
        <f t="shared" ca="1" si="839"/>
        <v>11564.395732062476</v>
      </c>
      <c r="BN1554" s="121">
        <f t="shared" ca="1" si="839"/>
        <v>1998920.4289080664</v>
      </c>
      <c r="BO1554" s="121" t="str">
        <f t="shared" si="839"/>
        <v/>
      </c>
      <c r="BP1554" s="121" t="str">
        <f t="shared" si="839"/>
        <v/>
      </c>
      <c r="BQ1554" s="121" t="str">
        <f t="shared" si="839"/>
        <v/>
      </c>
      <c r="BR1554" s="121" t="str">
        <f t="shared" ref="BR1554:CI1554" si="840">IF(BR17="","",-BR1551+BR1552+BR1533)</f>
        <v/>
      </c>
      <c r="BS1554" s="121" t="str">
        <f t="shared" si="840"/>
        <v/>
      </c>
      <c r="BT1554" s="121" t="str">
        <f t="shared" si="840"/>
        <v/>
      </c>
      <c r="BU1554" s="121" t="str">
        <f t="shared" si="840"/>
        <v/>
      </c>
      <c r="BV1554" s="121" t="str">
        <f t="shared" si="840"/>
        <v/>
      </c>
      <c r="BW1554" s="121" t="str">
        <f t="shared" si="840"/>
        <v/>
      </c>
      <c r="BX1554" s="121" t="str">
        <f t="shared" si="840"/>
        <v/>
      </c>
      <c r="BY1554" s="121" t="str">
        <f t="shared" si="840"/>
        <v/>
      </c>
      <c r="BZ1554" s="121" t="str">
        <f t="shared" si="840"/>
        <v/>
      </c>
      <c r="CA1554" s="121" t="str">
        <f t="shared" si="840"/>
        <v/>
      </c>
      <c r="CB1554" s="121" t="str">
        <f t="shared" si="840"/>
        <v/>
      </c>
      <c r="CC1554" s="121" t="str">
        <f t="shared" si="840"/>
        <v/>
      </c>
      <c r="CD1554" s="121" t="str">
        <f t="shared" si="840"/>
        <v/>
      </c>
      <c r="CE1554" s="121" t="str">
        <f t="shared" si="840"/>
        <v/>
      </c>
      <c r="CF1554" s="121" t="str">
        <f t="shared" si="840"/>
        <v/>
      </c>
      <c r="CG1554" s="121" t="str">
        <f t="shared" si="840"/>
        <v/>
      </c>
      <c r="CH1554" s="121" t="str">
        <f t="shared" si="840"/>
        <v/>
      </c>
      <c r="CI1554" s="121" t="str">
        <f t="shared" si="840"/>
        <v/>
      </c>
      <c r="CJ1554" s="2">
        <f ca="1">SUM(F1554:CI1554)</f>
        <v>18190741.021654602</v>
      </c>
      <c r="CK1554" s="50" t="s">
        <v>172</v>
      </c>
      <c r="CL1554" s="29"/>
    </row>
    <row r="1555" spans="1:90" ht="15" customHeight="1">
      <c r="A1555" s="29"/>
      <c r="B1555" s="29"/>
      <c r="C1555" s="120"/>
      <c r="D1555" s="119"/>
      <c r="E1555" s="119"/>
      <c r="F1555" s="118"/>
      <c r="G1555" s="118"/>
      <c r="H1555" s="117"/>
      <c r="CK1555" s="50" t="s">
        <v>172</v>
      </c>
      <c r="CL1555" s="29"/>
    </row>
    <row r="1556" spans="1:90" ht="15" customHeight="1">
      <c r="A1556" s="29"/>
      <c r="B1556" s="29"/>
      <c r="C1556" s="479" t="s">
        <v>206</v>
      </c>
      <c r="D1556" s="509"/>
      <c r="E1556" s="509"/>
      <c r="F1556" s="509"/>
      <c r="G1556" s="509"/>
      <c r="H1556" s="509"/>
      <c r="I1556" s="509"/>
      <c r="J1556" s="509"/>
      <c r="K1556" s="509"/>
      <c r="L1556" s="509"/>
      <c r="M1556" s="509"/>
      <c r="N1556" s="509"/>
      <c r="O1556" s="509"/>
      <c r="P1556" s="509"/>
      <c r="Q1556" s="509"/>
      <c r="R1556" s="509"/>
      <c r="S1556" s="509"/>
      <c r="T1556" s="509"/>
      <c r="U1556" s="509"/>
      <c r="V1556" s="509"/>
      <c r="W1556" s="509"/>
      <c r="X1556" s="509"/>
      <c r="Y1556" s="509"/>
      <c r="Z1556" s="509"/>
      <c r="AA1556" s="509"/>
      <c r="AB1556" s="509"/>
      <c r="AC1556" s="509"/>
      <c r="AD1556" s="509"/>
      <c r="AE1556" s="509"/>
      <c r="AF1556" s="509"/>
      <c r="AG1556" s="509"/>
      <c r="AH1556" s="509"/>
      <c r="AI1556" s="509"/>
      <c r="AJ1556" s="509"/>
      <c r="AK1556" s="509"/>
      <c r="AL1556" s="509"/>
      <c r="AM1556" s="509"/>
      <c r="AN1556" s="509"/>
      <c r="AO1556" s="509"/>
      <c r="AP1556" s="509"/>
      <c r="AQ1556" s="509"/>
      <c r="AR1556" s="509"/>
      <c r="AS1556" s="509"/>
      <c r="AT1556" s="509"/>
      <c r="AU1556" s="509"/>
      <c r="AV1556" s="509"/>
      <c r="AW1556" s="509"/>
      <c r="AX1556" s="509"/>
      <c r="AY1556" s="509"/>
      <c r="AZ1556" s="509"/>
      <c r="BA1556" s="509"/>
      <c r="BB1556" s="509"/>
      <c r="BC1556" s="509"/>
      <c r="BD1556" s="509"/>
      <c r="BE1556" s="509"/>
      <c r="BF1556" s="509"/>
      <c r="BG1556" s="509"/>
      <c r="BH1556" s="509"/>
      <c r="BI1556" s="509"/>
      <c r="BJ1556" s="509"/>
      <c r="BK1556" s="509"/>
      <c r="BL1556" s="509"/>
      <c r="BM1556" s="509"/>
      <c r="BN1556" s="509"/>
      <c r="BO1556" s="509"/>
      <c r="BP1556" s="509"/>
      <c r="BQ1556" s="509"/>
      <c r="BR1556" s="509"/>
      <c r="BS1556" s="509"/>
      <c r="BT1556" s="509"/>
      <c r="BU1556" s="509"/>
      <c r="BV1556" s="509"/>
      <c r="BW1556" s="509"/>
      <c r="BX1556" s="509"/>
      <c r="BY1556" s="509"/>
      <c r="BZ1556" s="509"/>
      <c r="CA1556" s="509"/>
      <c r="CB1556" s="509"/>
      <c r="CC1556" s="509"/>
      <c r="CD1556" s="509"/>
      <c r="CE1556" s="509"/>
      <c r="CF1556" s="509"/>
      <c r="CG1556" s="509"/>
      <c r="CH1556" s="509"/>
      <c r="CI1556" s="509"/>
      <c r="CJ1556" s="509"/>
      <c r="CK1556" s="50"/>
      <c r="CL1556" s="29"/>
    </row>
    <row r="1557" spans="1:90" ht="15" customHeight="1">
      <c r="A1557" s="29"/>
      <c r="B1557" s="29"/>
      <c r="C1557" s="120"/>
      <c r="D1557" s="119"/>
      <c r="E1557" s="119"/>
      <c r="F1557" s="118"/>
      <c r="G1557" s="118"/>
      <c r="H1557" s="117"/>
      <c r="CK1557" s="50"/>
      <c r="CL1557" s="29"/>
    </row>
    <row r="1558" spans="1:90" ht="15" customHeight="1">
      <c r="C1558" s="63" t="s">
        <v>207</v>
      </c>
      <c r="D1558" s="510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  <c r="BF1558" s="63"/>
      <c r="BG1558" s="63"/>
      <c r="BH1558" s="63"/>
      <c r="BI1558" s="63"/>
      <c r="BJ1558" s="63"/>
      <c r="BK1558" s="63"/>
      <c r="BL1558" s="63"/>
      <c r="BM1558" s="63"/>
      <c r="BN1558" s="63"/>
      <c r="BO1558" s="63"/>
      <c r="BP1558" s="63"/>
      <c r="BQ1558" s="63"/>
      <c r="BR1558" s="63"/>
      <c r="BS1558" s="63"/>
      <c r="BT1558" s="63"/>
      <c r="BU1558" s="63"/>
      <c r="BV1558" s="63"/>
      <c r="BW1558" s="63"/>
      <c r="BX1558" s="63"/>
      <c r="BY1558" s="63"/>
      <c r="BZ1558" s="63"/>
      <c r="CA1558" s="63"/>
      <c r="CB1558" s="63"/>
      <c r="CC1558" s="63"/>
      <c r="CD1558" s="63"/>
      <c r="CE1558" s="63"/>
      <c r="CF1558" s="63"/>
      <c r="CG1558" s="63"/>
      <c r="CH1558" s="63"/>
      <c r="CI1558" s="63"/>
      <c r="CJ1558" s="63"/>
      <c r="CK1558" s="50" t="s">
        <v>172</v>
      </c>
    </row>
    <row r="1559" spans="1:90" ht="15" customHeight="1">
      <c r="C1559" s="29"/>
      <c r="D1559" s="39"/>
      <c r="E1559" s="29"/>
      <c r="F1559" s="39"/>
      <c r="G1559" s="39"/>
      <c r="CK1559" s="50" t="s">
        <v>172</v>
      </c>
    </row>
    <row r="1560" spans="1:90" ht="15" customHeight="1">
      <c r="C1560" s="115" t="s">
        <v>120</v>
      </c>
      <c r="D1560" s="116"/>
      <c r="E1560" s="29"/>
      <c r="F1560" s="115" t="s">
        <v>110</v>
      </c>
      <c r="G1560" s="114"/>
      <c r="H1560" s="113"/>
      <c r="CK1560" s="50" t="s">
        <v>172</v>
      </c>
    </row>
    <row r="1561" spans="1:90" ht="15" customHeight="1">
      <c r="C1561" s="29" t="s">
        <v>124</v>
      </c>
      <c r="D1561" s="112">
        <f ca="1">CJ1545</f>
        <v>21381469.119233638</v>
      </c>
      <c r="E1561" s="29"/>
      <c r="F1561" s="29" t="s">
        <v>108</v>
      </c>
      <c r="G1561" s="39"/>
      <c r="H1561" s="111">
        <f ca="1">CJ1474</f>
        <v>16488000</v>
      </c>
      <c r="CK1561" s="50" t="s">
        <v>172</v>
      </c>
    </row>
    <row r="1562" spans="1:90" ht="15" customHeight="1">
      <c r="C1562" s="110" t="s">
        <v>118</v>
      </c>
      <c r="D1562" s="108">
        <f ca="1">$CJ$1444</f>
        <v>40067000.000000007</v>
      </c>
      <c r="E1562" s="29"/>
      <c r="F1562" s="29" t="s">
        <v>106</v>
      </c>
      <c r="G1562" s="39"/>
      <c r="H1562" s="108">
        <f ca="1">CJ1516</f>
        <v>16103999.999999993</v>
      </c>
      <c r="CK1562" s="50" t="s">
        <v>172</v>
      </c>
    </row>
    <row r="1563" spans="1:90" ht="15" customHeight="1">
      <c r="C1563" s="29" t="s">
        <v>9</v>
      </c>
      <c r="D1563" s="77">
        <v>13500000</v>
      </c>
      <c r="E1563" s="29"/>
      <c r="F1563" s="29" t="s">
        <v>105</v>
      </c>
      <c r="G1563" s="39"/>
      <c r="H1563" s="108">
        <f ca="1">CJ1494</f>
        <v>40067000.000000007</v>
      </c>
      <c r="CK1563" s="50" t="s">
        <v>172</v>
      </c>
    </row>
    <row r="1564" spans="1:90" ht="15" customHeight="1">
      <c r="C1564" s="109" t="s">
        <v>115</v>
      </c>
      <c r="D1564" s="108">
        <f ca="1">H1566-SUM(D1561:D1563)</f>
        <v>0</v>
      </c>
      <c r="E1564" s="29"/>
      <c r="F1564" s="29" t="s">
        <v>104</v>
      </c>
      <c r="G1564" s="39"/>
      <c r="H1564" s="77">
        <v>0</v>
      </c>
      <c r="CK1564" s="50" t="s">
        <v>172</v>
      </c>
    </row>
    <row r="1565" spans="1:90" ht="15" customHeight="1">
      <c r="C1565" s="29"/>
      <c r="D1565" s="39"/>
      <c r="E1565" s="29"/>
      <c r="F1565" s="29" t="s">
        <v>384</v>
      </c>
      <c r="G1565" s="39"/>
      <c r="H1565" s="108">
        <f ca="1">CJ1480</f>
        <v>2289469.1192336404</v>
      </c>
      <c r="CK1565" s="50" t="s">
        <v>172</v>
      </c>
    </row>
    <row r="1566" spans="1:90" ht="15" customHeight="1">
      <c r="C1566" s="106" t="s">
        <v>112</v>
      </c>
      <c r="D1566" s="107">
        <f ca="1">+SUM(D1561:D1564)</f>
        <v>74948469.119233638</v>
      </c>
      <c r="F1566" s="106" t="s">
        <v>101</v>
      </c>
      <c r="G1566" s="105"/>
      <c r="H1566" s="104">
        <f ca="1">SUM(H1559:H1565)</f>
        <v>74948469.119233638</v>
      </c>
      <c r="CK1566" s="50" t="s">
        <v>172</v>
      </c>
    </row>
    <row r="1567" spans="1:90" ht="15" customHeight="1">
      <c r="D1567" s="70"/>
      <c r="CK1567" s="50" t="s">
        <v>172</v>
      </c>
    </row>
    <row r="1568" spans="1:90" ht="15" customHeight="1">
      <c r="C1568" s="63" t="s">
        <v>205</v>
      </c>
      <c r="D1568" s="88"/>
      <c r="E1568" s="88"/>
      <c r="F1568" s="99"/>
      <c r="G1568" s="99"/>
      <c r="H1568" s="99"/>
      <c r="I1568" s="99"/>
      <c r="J1568" s="63"/>
      <c r="K1568" s="88"/>
      <c r="L1568" s="88"/>
      <c r="M1568" s="99"/>
      <c r="N1568" s="99"/>
      <c r="O1568" s="99"/>
      <c r="P1568" s="99"/>
      <c r="Q1568" s="99"/>
      <c r="R1568" s="99"/>
      <c r="S1568" s="99"/>
      <c r="T1568" s="99"/>
      <c r="U1568" s="99"/>
      <c r="V1568" s="99"/>
      <c r="W1568" s="99"/>
      <c r="X1568" s="99"/>
      <c r="Y1568" s="99"/>
      <c r="Z1568" s="99"/>
      <c r="AA1568" s="99"/>
      <c r="AB1568" s="99"/>
      <c r="AC1568" s="99"/>
      <c r="AD1568" s="99"/>
      <c r="AE1568" s="99"/>
      <c r="AF1568" s="99"/>
      <c r="AG1568" s="99"/>
      <c r="AH1568" s="99"/>
      <c r="AI1568" s="99"/>
      <c r="AJ1568" s="99"/>
      <c r="AK1568" s="99"/>
      <c r="AL1568" s="99"/>
      <c r="AM1568" s="99"/>
      <c r="AN1568" s="99"/>
      <c r="AO1568" s="99"/>
      <c r="AP1568" s="99"/>
      <c r="AQ1568" s="99"/>
      <c r="AR1568" s="99"/>
      <c r="AS1568" s="99"/>
      <c r="AT1568" s="99"/>
      <c r="AU1568" s="99"/>
      <c r="AV1568" s="99"/>
      <c r="AW1568" s="99"/>
      <c r="AX1568" s="99"/>
      <c r="AY1568" s="99"/>
      <c r="AZ1568" s="99"/>
      <c r="BA1568" s="99"/>
      <c r="BB1568" s="99"/>
      <c r="BC1568" s="99"/>
      <c r="BD1568" s="99"/>
      <c r="BE1568" s="99"/>
      <c r="BF1568" s="99"/>
      <c r="BG1568" s="99"/>
      <c r="BH1568" s="99"/>
      <c r="BI1568" s="99"/>
      <c r="BJ1568" s="99"/>
      <c r="BK1568" s="99"/>
      <c r="BL1568" s="99"/>
      <c r="BM1568" s="99"/>
      <c r="BN1568" s="99"/>
      <c r="BO1568" s="99"/>
      <c r="BP1568" s="99"/>
      <c r="BQ1568" s="99"/>
      <c r="BR1568" s="99"/>
      <c r="BS1568" s="99"/>
      <c r="BT1568" s="99"/>
      <c r="BU1568" s="99"/>
      <c r="BV1568" s="99"/>
      <c r="BW1568" s="99"/>
      <c r="BX1568" s="99"/>
      <c r="BY1568" s="99"/>
      <c r="BZ1568" s="99"/>
      <c r="CA1568" s="99"/>
      <c r="CB1568" s="99"/>
      <c r="CC1568" s="99"/>
      <c r="CD1568" s="99"/>
      <c r="CE1568" s="99"/>
      <c r="CF1568" s="99"/>
      <c r="CG1568" s="99"/>
      <c r="CH1568" s="99"/>
      <c r="CI1568" s="99"/>
      <c r="CJ1568" s="99"/>
      <c r="CK1568" s="50" t="s">
        <v>172</v>
      </c>
    </row>
    <row r="1569" spans="3:89" ht="15" customHeight="1">
      <c r="D1569" s="70"/>
      <c r="CK1569" s="50" t="s">
        <v>172</v>
      </c>
    </row>
    <row r="1570" spans="3:89" ht="15" customHeight="1">
      <c r="C1570" s="52" t="s">
        <v>204</v>
      </c>
      <c r="D1570" s="70"/>
      <c r="CK1570" s="50" t="s">
        <v>172</v>
      </c>
    </row>
    <row r="1571" spans="3:89" ht="15" customHeight="1">
      <c r="C1571" s="58" t="s">
        <v>203</v>
      </c>
      <c r="D1571" s="70"/>
      <c r="F1571" s="51">
        <f t="shared" ref="F1571:BQ1571" ca="1" si="841">F1551</f>
        <v>13500000</v>
      </c>
      <c r="G1571" s="51">
        <f t="shared" ca="1" si="841"/>
        <v>0</v>
      </c>
      <c r="H1571" s="51">
        <f t="shared" ca="1" si="841"/>
        <v>0</v>
      </c>
      <c r="I1571" s="51">
        <f t="shared" ca="1" si="841"/>
        <v>0</v>
      </c>
      <c r="J1571" s="51">
        <f t="shared" ca="1" si="841"/>
        <v>0</v>
      </c>
      <c r="K1571" s="51">
        <f t="shared" ca="1" si="841"/>
        <v>0</v>
      </c>
      <c r="L1571" s="51">
        <f t="shared" ca="1" si="841"/>
        <v>0</v>
      </c>
      <c r="M1571" s="51">
        <f t="shared" ca="1" si="841"/>
        <v>0</v>
      </c>
      <c r="N1571" s="51">
        <f t="shared" ca="1" si="841"/>
        <v>0</v>
      </c>
      <c r="O1571" s="51">
        <f t="shared" ca="1" si="841"/>
        <v>0</v>
      </c>
      <c r="P1571" s="51">
        <f t="shared" ca="1" si="841"/>
        <v>0</v>
      </c>
      <c r="Q1571" s="51">
        <f t="shared" ca="1" si="841"/>
        <v>0</v>
      </c>
      <c r="R1571" s="51">
        <f t="shared" ca="1" si="841"/>
        <v>0</v>
      </c>
      <c r="S1571" s="51">
        <f t="shared" ca="1" si="841"/>
        <v>0</v>
      </c>
      <c r="T1571" s="51">
        <f t="shared" ca="1" si="841"/>
        <v>0</v>
      </c>
      <c r="U1571" s="51">
        <f t="shared" ca="1" si="841"/>
        <v>0</v>
      </c>
      <c r="V1571" s="51">
        <f t="shared" ca="1" si="841"/>
        <v>0</v>
      </c>
      <c r="W1571" s="51">
        <f t="shared" ca="1" si="841"/>
        <v>0</v>
      </c>
      <c r="X1571" s="51">
        <f t="shared" ca="1" si="841"/>
        <v>0</v>
      </c>
      <c r="Y1571" s="51">
        <f t="shared" ca="1" si="841"/>
        <v>0</v>
      </c>
      <c r="Z1571" s="51">
        <f t="shared" ca="1" si="841"/>
        <v>0</v>
      </c>
      <c r="AA1571" s="51">
        <f t="shared" ca="1" si="841"/>
        <v>0</v>
      </c>
      <c r="AB1571" s="51">
        <f t="shared" ca="1" si="841"/>
        <v>0</v>
      </c>
      <c r="AC1571" s="51">
        <f t="shared" ca="1" si="841"/>
        <v>0</v>
      </c>
      <c r="AD1571" s="51">
        <f t="shared" ca="1" si="841"/>
        <v>0</v>
      </c>
      <c r="AE1571" s="51">
        <f t="shared" ca="1" si="841"/>
        <v>0</v>
      </c>
      <c r="AF1571" s="51">
        <f t="shared" ca="1" si="841"/>
        <v>0</v>
      </c>
      <c r="AG1571" s="51">
        <f t="shared" ca="1" si="841"/>
        <v>0</v>
      </c>
      <c r="AH1571" s="51">
        <f t="shared" ca="1" si="841"/>
        <v>0</v>
      </c>
      <c r="AI1571" s="51">
        <f t="shared" ca="1" si="841"/>
        <v>0</v>
      </c>
      <c r="AJ1571" s="51">
        <f t="shared" ca="1" si="841"/>
        <v>0</v>
      </c>
      <c r="AK1571" s="51">
        <f t="shared" ca="1" si="841"/>
        <v>0</v>
      </c>
      <c r="AL1571" s="51">
        <f t="shared" ca="1" si="841"/>
        <v>0</v>
      </c>
      <c r="AM1571" s="51">
        <f t="shared" ca="1" si="841"/>
        <v>0</v>
      </c>
      <c r="AN1571" s="51">
        <f t="shared" ca="1" si="841"/>
        <v>0</v>
      </c>
      <c r="AO1571" s="51">
        <f t="shared" ca="1" si="841"/>
        <v>0</v>
      </c>
      <c r="AP1571" s="51">
        <f t="shared" ca="1" si="841"/>
        <v>0</v>
      </c>
      <c r="AQ1571" s="51">
        <f t="shared" ca="1" si="841"/>
        <v>0</v>
      </c>
      <c r="AR1571" s="51">
        <f t="shared" ca="1" si="841"/>
        <v>0</v>
      </c>
      <c r="AS1571" s="51">
        <f t="shared" ca="1" si="841"/>
        <v>0</v>
      </c>
      <c r="AT1571" s="51">
        <f t="shared" ca="1" si="841"/>
        <v>0</v>
      </c>
      <c r="AU1571" s="51">
        <f t="shared" ca="1" si="841"/>
        <v>0</v>
      </c>
      <c r="AV1571" s="51">
        <f t="shared" ca="1" si="841"/>
        <v>0</v>
      </c>
      <c r="AW1571" s="51">
        <f t="shared" ca="1" si="841"/>
        <v>0</v>
      </c>
      <c r="AX1571" s="51">
        <f t="shared" ca="1" si="841"/>
        <v>0</v>
      </c>
      <c r="AY1571" s="51">
        <f t="shared" ca="1" si="841"/>
        <v>0</v>
      </c>
      <c r="AZ1571" s="51">
        <f t="shared" ca="1" si="841"/>
        <v>0</v>
      </c>
      <c r="BA1571" s="51">
        <f t="shared" ca="1" si="841"/>
        <v>0</v>
      </c>
      <c r="BB1571" s="51">
        <f t="shared" ca="1" si="841"/>
        <v>0</v>
      </c>
      <c r="BC1571" s="51">
        <f t="shared" ca="1" si="841"/>
        <v>0</v>
      </c>
      <c r="BD1571" s="51">
        <f t="shared" ca="1" si="841"/>
        <v>0</v>
      </c>
      <c r="BE1571" s="51">
        <f t="shared" ca="1" si="841"/>
        <v>0</v>
      </c>
      <c r="BF1571" s="51">
        <f t="shared" ca="1" si="841"/>
        <v>0</v>
      </c>
      <c r="BG1571" s="51">
        <f t="shared" ca="1" si="841"/>
        <v>0</v>
      </c>
      <c r="BH1571" s="51">
        <f t="shared" ca="1" si="841"/>
        <v>0</v>
      </c>
      <c r="BI1571" s="51">
        <f t="shared" ca="1" si="841"/>
        <v>0</v>
      </c>
      <c r="BJ1571" s="51">
        <f t="shared" ca="1" si="841"/>
        <v>0</v>
      </c>
      <c r="BK1571" s="51">
        <f t="shared" ca="1" si="841"/>
        <v>0</v>
      </c>
      <c r="BL1571" s="51">
        <f t="shared" ca="1" si="841"/>
        <v>0</v>
      </c>
      <c r="BM1571" s="51">
        <f t="shared" ca="1" si="841"/>
        <v>0</v>
      </c>
      <c r="BN1571" s="51">
        <f t="shared" ca="1" si="841"/>
        <v>0</v>
      </c>
      <c r="BO1571" s="51" t="str">
        <f t="shared" ca="1" si="841"/>
        <v/>
      </c>
      <c r="BP1571" s="51" t="str">
        <f t="shared" ca="1" si="841"/>
        <v/>
      </c>
      <c r="BQ1571" s="51" t="str">
        <f t="shared" ca="1" si="841"/>
        <v/>
      </c>
      <c r="BR1571" s="51" t="str">
        <f t="shared" ref="BR1571:CI1571" ca="1" si="842">BR1551</f>
        <v/>
      </c>
      <c r="BS1571" s="51" t="str">
        <f t="shared" ca="1" si="842"/>
        <v/>
      </c>
      <c r="BT1571" s="51" t="str">
        <f t="shared" ca="1" si="842"/>
        <v/>
      </c>
      <c r="BU1571" s="51" t="str">
        <f t="shared" ca="1" si="842"/>
        <v/>
      </c>
      <c r="BV1571" s="51" t="str">
        <f t="shared" ca="1" si="842"/>
        <v/>
      </c>
      <c r="BW1571" s="51" t="str">
        <f t="shared" ca="1" si="842"/>
        <v/>
      </c>
      <c r="BX1571" s="51" t="str">
        <f t="shared" ca="1" si="842"/>
        <v/>
      </c>
      <c r="BY1571" s="51" t="str">
        <f t="shared" ca="1" si="842"/>
        <v/>
      </c>
      <c r="BZ1571" s="51" t="str">
        <f t="shared" ca="1" si="842"/>
        <v/>
      </c>
      <c r="CA1571" s="51" t="str">
        <f t="shared" ca="1" si="842"/>
        <v/>
      </c>
      <c r="CB1571" s="51" t="str">
        <f t="shared" ca="1" si="842"/>
        <v/>
      </c>
      <c r="CC1571" s="51" t="str">
        <f t="shared" ca="1" si="842"/>
        <v/>
      </c>
      <c r="CD1571" s="51" t="str">
        <f t="shared" ca="1" si="842"/>
        <v/>
      </c>
      <c r="CE1571" s="51" t="str">
        <f t="shared" ca="1" si="842"/>
        <v/>
      </c>
      <c r="CF1571" s="51" t="str">
        <f t="shared" ca="1" si="842"/>
        <v/>
      </c>
      <c r="CG1571" s="51" t="str">
        <f t="shared" ca="1" si="842"/>
        <v/>
      </c>
      <c r="CH1571" s="51" t="str">
        <f t="shared" ca="1" si="842"/>
        <v/>
      </c>
      <c r="CI1571" s="51" t="str">
        <f t="shared" ca="1" si="842"/>
        <v/>
      </c>
      <c r="CJ1571" s="47"/>
      <c r="CK1571" s="50" t="s">
        <v>172</v>
      </c>
    </row>
    <row r="1572" spans="3:89" ht="15" customHeight="1">
      <c r="C1572" s="58" t="s">
        <v>202</v>
      </c>
      <c r="D1572" s="70"/>
      <c r="F1572" s="51">
        <f t="shared" ref="F1572:AK1572" si="843">F279</f>
        <v>0</v>
      </c>
      <c r="G1572" s="51">
        <f t="shared" si="843"/>
        <v>0</v>
      </c>
      <c r="H1572" s="51">
        <f t="shared" si="843"/>
        <v>0</v>
      </c>
      <c r="I1572" s="51">
        <f t="shared" si="843"/>
        <v>0</v>
      </c>
      <c r="J1572" s="51">
        <f t="shared" si="843"/>
        <v>0</v>
      </c>
      <c r="K1572" s="51">
        <f t="shared" si="843"/>
        <v>0</v>
      </c>
      <c r="L1572" s="51">
        <f t="shared" si="843"/>
        <v>0</v>
      </c>
      <c r="M1572" s="51">
        <f t="shared" si="843"/>
        <v>0</v>
      </c>
      <c r="N1572" s="51">
        <f t="shared" si="843"/>
        <v>0</v>
      </c>
      <c r="O1572" s="51">
        <f t="shared" si="843"/>
        <v>0</v>
      </c>
      <c r="P1572" s="51">
        <f t="shared" si="843"/>
        <v>0</v>
      </c>
      <c r="Q1572" s="51">
        <f t="shared" si="843"/>
        <v>0</v>
      </c>
      <c r="R1572" s="51">
        <f t="shared" si="843"/>
        <v>0</v>
      </c>
      <c r="S1572" s="51">
        <f t="shared" si="843"/>
        <v>0</v>
      </c>
      <c r="T1572" s="51">
        <f t="shared" si="843"/>
        <v>0</v>
      </c>
      <c r="U1572" s="51">
        <f t="shared" si="843"/>
        <v>0</v>
      </c>
      <c r="V1572" s="51">
        <f t="shared" si="843"/>
        <v>0</v>
      </c>
      <c r="W1572" s="51">
        <f t="shared" si="843"/>
        <v>0</v>
      </c>
      <c r="X1572" s="51">
        <f t="shared" si="843"/>
        <v>0</v>
      </c>
      <c r="Y1572" s="51">
        <f t="shared" si="843"/>
        <v>0</v>
      </c>
      <c r="Z1572" s="51">
        <f t="shared" si="843"/>
        <v>0</v>
      </c>
      <c r="AA1572" s="51">
        <f t="shared" si="843"/>
        <v>0</v>
      </c>
      <c r="AB1572" s="51">
        <f t="shared" si="843"/>
        <v>0</v>
      </c>
      <c r="AC1572" s="51">
        <f t="shared" si="843"/>
        <v>0</v>
      </c>
      <c r="AD1572" s="51">
        <f t="shared" si="843"/>
        <v>10609.429289086343</v>
      </c>
      <c r="AE1572" s="51">
        <f t="shared" si="843"/>
        <v>10635.218448540703</v>
      </c>
      <c r="AF1572" s="51">
        <f t="shared" si="843"/>
        <v>10661.933105335171</v>
      </c>
      <c r="AG1572" s="51">
        <f t="shared" si="843"/>
        <v>10687.849889872117</v>
      </c>
      <c r="AH1572" s="51">
        <f t="shared" si="843"/>
        <v>10714.69675183929</v>
      </c>
      <c r="AI1572" s="51">
        <f t="shared" si="843"/>
        <v>10741.611050569229</v>
      </c>
      <c r="AJ1572" s="51">
        <f t="shared" si="843"/>
        <v>10767.721514443549</v>
      </c>
      <c r="AK1572" s="51">
        <f t="shared" si="843"/>
        <v>10794.769006331808</v>
      </c>
      <c r="AL1572" s="51">
        <f t="shared" ref="AL1572:BQ1572" si="844">AL279</f>
        <v>10821.008685356168</v>
      </c>
      <c r="AM1572" s="51">
        <f t="shared" si="844"/>
        <v>10848.190029547448</v>
      </c>
      <c r="AN1572" s="51">
        <f t="shared" si="844"/>
        <v>10875.439650689013</v>
      </c>
      <c r="AO1572" s="51">
        <f t="shared" si="844"/>
        <v>10900.111039863834</v>
      </c>
      <c r="AP1572" s="51">
        <f t="shared" si="844"/>
        <v>10927.491081642995</v>
      </c>
      <c r="AQ1572" s="51">
        <f t="shared" si="844"/>
        <v>10954.053378469882</v>
      </c>
      <c r="AR1572" s="51">
        <f t="shared" si="844"/>
        <v>10981.568918270972</v>
      </c>
      <c r="AS1572" s="51">
        <f t="shared" si="844"/>
        <v>11008.262666273387</v>
      </c>
      <c r="AT1572" s="51">
        <f t="shared" si="844"/>
        <v>11035.914374647389</v>
      </c>
      <c r="AU1572" s="51">
        <f t="shared" si="844"/>
        <v>11063.635541481746</v>
      </c>
      <c r="AV1572" s="51">
        <f t="shared" si="844"/>
        <v>11090.528775165645</v>
      </c>
      <c r="AW1572" s="51">
        <f t="shared" si="844"/>
        <v>11118.387128177506</v>
      </c>
      <c r="AX1572" s="51">
        <f t="shared" si="844"/>
        <v>11145.413450773278</v>
      </c>
      <c r="AY1572" s="51">
        <f t="shared" si="844"/>
        <v>11173.409668867953</v>
      </c>
      <c r="AZ1572" s="51">
        <f t="shared" si="844"/>
        <v>11201.476210798623</v>
      </c>
      <c r="BA1572" s="51">
        <f t="shared" si="844"/>
        <v>11226.887227530398</v>
      </c>
      <c r="BB1572" s="51">
        <f t="shared" si="844"/>
        <v>11255.088099999999</v>
      </c>
      <c r="BC1572" s="51">
        <f t="shared" si="844"/>
        <v>11282.446712209457</v>
      </c>
      <c r="BD1572" s="51">
        <f t="shared" si="844"/>
        <v>11310.787144818052</v>
      </c>
      <c r="BE1572" s="51">
        <f t="shared" si="844"/>
        <v>11338.281148999042</v>
      </c>
      <c r="BF1572" s="51">
        <f t="shared" si="844"/>
        <v>11366.761832400165</v>
      </c>
      <c r="BG1572" s="51">
        <f t="shared" si="844"/>
        <v>11395.314056568037</v>
      </c>
      <c r="BH1572" s="51">
        <f t="shared" si="844"/>
        <v>11423.013526843939</v>
      </c>
      <c r="BI1572" s="51">
        <f t="shared" si="844"/>
        <v>11451.707049915867</v>
      </c>
      <c r="BJ1572" s="51">
        <f t="shared" si="844"/>
        <v>11479.543598997609</v>
      </c>
      <c r="BK1572" s="51">
        <f t="shared" si="844"/>
        <v>11508.379120231912</v>
      </c>
      <c r="BL1572" s="51">
        <f t="shared" si="844"/>
        <v>11537.287073551834</v>
      </c>
      <c r="BM1572" s="51">
        <f t="shared" si="844"/>
        <v>11564.395732062476</v>
      </c>
      <c r="BN1572" s="51">
        <f t="shared" si="844"/>
        <v>11593.444393781298</v>
      </c>
      <c r="BO1572" s="51">
        <f t="shared" si="844"/>
        <v>0</v>
      </c>
      <c r="BP1572" s="51">
        <f t="shared" si="844"/>
        <v>0</v>
      </c>
      <c r="BQ1572" s="51">
        <f t="shared" si="844"/>
        <v>0</v>
      </c>
      <c r="BR1572" s="51">
        <f t="shared" ref="BR1572:CI1572" si="845">BR279</f>
        <v>0</v>
      </c>
      <c r="BS1572" s="51">
        <f t="shared" si="845"/>
        <v>0</v>
      </c>
      <c r="BT1572" s="51">
        <f t="shared" si="845"/>
        <v>0</v>
      </c>
      <c r="BU1572" s="51">
        <f t="shared" si="845"/>
        <v>0</v>
      </c>
      <c r="BV1572" s="51">
        <f t="shared" si="845"/>
        <v>0</v>
      </c>
      <c r="BW1572" s="51">
        <f t="shared" si="845"/>
        <v>0</v>
      </c>
      <c r="BX1572" s="51">
        <f t="shared" si="845"/>
        <v>0</v>
      </c>
      <c r="BY1572" s="51">
        <f t="shared" si="845"/>
        <v>0</v>
      </c>
      <c r="BZ1572" s="51">
        <f t="shared" si="845"/>
        <v>0</v>
      </c>
      <c r="CA1572" s="51">
        <f t="shared" si="845"/>
        <v>0</v>
      </c>
      <c r="CB1572" s="51">
        <f t="shared" si="845"/>
        <v>0</v>
      </c>
      <c r="CC1572" s="51">
        <f t="shared" si="845"/>
        <v>0</v>
      </c>
      <c r="CD1572" s="51">
        <f t="shared" si="845"/>
        <v>0</v>
      </c>
      <c r="CE1572" s="51">
        <f t="shared" si="845"/>
        <v>0</v>
      </c>
      <c r="CF1572" s="51">
        <f t="shared" si="845"/>
        <v>0</v>
      </c>
      <c r="CG1572" s="51">
        <f t="shared" si="845"/>
        <v>0</v>
      </c>
      <c r="CH1572" s="51">
        <f t="shared" si="845"/>
        <v>0</v>
      </c>
      <c r="CI1572" s="51">
        <f t="shared" si="845"/>
        <v>0</v>
      </c>
      <c r="CJ1572" s="47"/>
      <c r="CK1572" s="50" t="s">
        <v>172</v>
      </c>
    </row>
    <row r="1573" spans="3:89" ht="15" customHeight="1">
      <c r="C1573" s="66" t="s">
        <v>200</v>
      </c>
      <c r="D1573" s="96"/>
      <c r="E1573" s="61"/>
      <c r="F1573" s="60">
        <f t="shared" ref="F1573:AK1573" ca="1" si="846">F1552</f>
        <v>0</v>
      </c>
      <c r="G1573" s="60">
        <f t="shared" ca="1" si="846"/>
        <v>0</v>
      </c>
      <c r="H1573" s="60">
        <f t="shared" ca="1" si="846"/>
        <v>0</v>
      </c>
      <c r="I1573" s="60">
        <f t="shared" ca="1" si="846"/>
        <v>0</v>
      </c>
      <c r="J1573" s="60">
        <f t="shared" ca="1" si="846"/>
        <v>0</v>
      </c>
      <c r="K1573" s="60">
        <f t="shared" ca="1" si="846"/>
        <v>0</v>
      </c>
      <c r="L1573" s="60">
        <f t="shared" ca="1" si="846"/>
        <v>0</v>
      </c>
      <c r="M1573" s="60">
        <f t="shared" ca="1" si="846"/>
        <v>0</v>
      </c>
      <c r="N1573" s="60">
        <f t="shared" ca="1" si="846"/>
        <v>0</v>
      </c>
      <c r="O1573" s="60">
        <f t="shared" ca="1" si="846"/>
        <v>0</v>
      </c>
      <c r="P1573" s="60">
        <f t="shared" ca="1" si="846"/>
        <v>0</v>
      </c>
      <c r="Q1573" s="60">
        <f t="shared" ca="1" si="846"/>
        <v>0</v>
      </c>
      <c r="R1573" s="60">
        <f t="shared" ca="1" si="846"/>
        <v>0</v>
      </c>
      <c r="S1573" s="60">
        <f t="shared" ca="1" si="846"/>
        <v>0</v>
      </c>
      <c r="T1573" s="60">
        <f t="shared" ca="1" si="846"/>
        <v>0</v>
      </c>
      <c r="U1573" s="60">
        <f t="shared" ca="1" si="846"/>
        <v>0</v>
      </c>
      <c r="V1573" s="60">
        <f t="shared" ca="1" si="846"/>
        <v>0</v>
      </c>
      <c r="W1573" s="60">
        <f t="shared" ca="1" si="846"/>
        <v>0</v>
      </c>
      <c r="X1573" s="60">
        <f t="shared" ca="1" si="846"/>
        <v>0</v>
      </c>
      <c r="Y1573" s="60">
        <f t="shared" ca="1" si="846"/>
        <v>0</v>
      </c>
      <c r="Z1573" s="60">
        <f t="shared" ca="1" si="846"/>
        <v>0</v>
      </c>
      <c r="AA1573" s="60">
        <f t="shared" ca="1" si="846"/>
        <v>0</v>
      </c>
      <c r="AB1573" s="60">
        <f t="shared" ca="1" si="846"/>
        <v>0</v>
      </c>
      <c r="AC1573" s="60">
        <f t="shared" ca="1" si="846"/>
        <v>0</v>
      </c>
      <c r="AD1573" s="60">
        <f t="shared" ca="1" si="846"/>
        <v>29292922.580766365</v>
      </c>
      <c r="AE1573" s="60">
        <f t="shared" ca="1" si="846"/>
        <v>0</v>
      </c>
      <c r="AF1573" s="60">
        <f t="shared" ca="1" si="846"/>
        <v>0</v>
      </c>
      <c r="AG1573" s="60">
        <f t="shared" ca="1" si="846"/>
        <v>0</v>
      </c>
      <c r="AH1573" s="60">
        <f t="shared" ca="1" si="846"/>
        <v>0</v>
      </c>
      <c r="AI1573" s="60">
        <f t="shared" ca="1" si="846"/>
        <v>0</v>
      </c>
      <c r="AJ1573" s="60">
        <f t="shared" ca="1" si="846"/>
        <v>0</v>
      </c>
      <c r="AK1573" s="60">
        <f t="shared" ca="1" si="846"/>
        <v>0</v>
      </c>
      <c r="AL1573" s="60">
        <f t="shared" ref="AL1573:BQ1573" ca="1" si="847">AL1552</f>
        <v>0</v>
      </c>
      <c r="AM1573" s="60">
        <f t="shared" ca="1" si="847"/>
        <v>0</v>
      </c>
      <c r="AN1573" s="60">
        <f t="shared" ca="1" si="847"/>
        <v>0</v>
      </c>
      <c r="AO1573" s="60">
        <f t="shared" ca="1" si="847"/>
        <v>0</v>
      </c>
      <c r="AP1573" s="60">
        <f t="shared" ca="1" si="847"/>
        <v>0</v>
      </c>
      <c r="AQ1573" s="60">
        <f t="shared" ca="1" si="847"/>
        <v>0</v>
      </c>
      <c r="AR1573" s="60">
        <f t="shared" ca="1" si="847"/>
        <v>0</v>
      </c>
      <c r="AS1573" s="60">
        <f t="shared" ca="1" si="847"/>
        <v>0</v>
      </c>
      <c r="AT1573" s="60">
        <f t="shared" ca="1" si="847"/>
        <v>0</v>
      </c>
      <c r="AU1573" s="60">
        <f t="shared" ca="1" si="847"/>
        <v>0</v>
      </c>
      <c r="AV1573" s="60">
        <f t="shared" ca="1" si="847"/>
        <v>0</v>
      </c>
      <c r="AW1573" s="60">
        <f t="shared" ca="1" si="847"/>
        <v>0</v>
      </c>
      <c r="AX1573" s="60">
        <f t="shared" ca="1" si="847"/>
        <v>0</v>
      </c>
      <c r="AY1573" s="60">
        <f t="shared" ca="1" si="847"/>
        <v>0</v>
      </c>
      <c r="AZ1573" s="60">
        <f t="shared" ca="1" si="847"/>
        <v>0</v>
      </c>
      <c r="BA1573" s="60">
        <f t="shared" ca="1" si="847"/>
        <v>0</v>
      </c>
      <c r="BB1573" s="60">
        <f t="shared" ca="1" si="847"/>
        <v>0</v>
      </c>
      <c r="BC1573" s="60">
        <f t="shared" ca="1" si="847"/>
        <v>0</v>
      </c>
      <c r="BD1573" s="60">
        <f t="shared" ca="1" si="847"/>
        <v>0</v>
      </c>
      <c r="BE1573" s="60">
        <f t="shared" ca="1" si="847"/>
        <v>0</v>
      </c>
      <c r="BF1573" s="60">
        <f t="shared" ca="1" si="847"/>
        <v>0</v>
      </c>
      <c r="BG1573" s="60">
        <f t="shared" ca="1" si="847"/>
        <v>0</v>
      </c>
      <c r="BH1573" s="60">
        <f t="shared" ca="1" si="847"/>
        <v>0</v>
      </c>
      <c r="BI1573" s="60">
        <f t="shared" ca="1" si="847"/>
        <v>0</v>
      </c>
      <c r="BJ1573" s="60">
        <f t="shared" ca="1" si="847"/>
        <v>0</v>
      </c>
      <c r="BK1573" s="60">
        <f t="shared" ca="1" si="847"/>
        <v>0</v>
      </c>
      <c r="BL1573" s="60">
        <f t="shared" ca="1" si="847"/>
        <v>0</v>
      </c>
      <c r="BM1573" s="60">
        <f t="shared" ca="1" si="847"/>
        <v>0</v>
      </c>
      <c r="BN1573" s="60">
        <f t="shared" ca="1" si="847"/>
        <v>1987326.9845142851</v>
      </c>
      <c r="BO1573" s="60" t="str">
        <f t="shared" ca="1" si="847"/>
        <v/>
      </c>
      <c r="BP1573" s="60" t="str">
        <f t="shared" ca="1" si="847"/>
        <v/>
      </c>
      <c r="BQ1573" s="60" t="str">
        <f t="shared" ca="1" si="847"/>
        <v/>
      </c>
      <c r="BR1573" s="60" t="str">
        <f t="shared" ref="BR1573:CI1573" ca="1" si="848">BR1552</f>
        <v/>
      </c>
      <c r="BS1573" s="60" t="str">
        <f t="shared" ca="1" si="848"/>
        <v/>
      </c>
      <c r="BT1573" s="60" t="str">
        <f t="shared" ca="1" si="848"/>
        <v/>
      </c>
      <c r="BU1573" s="60" t="str">
        <f t="shared" ca="1" si="848"/>
        <v/>
      </c>
      <c r="BV1573" s="60" t="str">
        <f t="shared" ca="1" si="848"/>
        <v/>
      </c>
      <c r="BW1573" s="60" t="str">
        <f t="shared" ca="1" si="848"/>
        <v/>
      </c>
      <c r="BX1573" s="60" t="str">
        <f t="shared" ca="1" si="848"/>
        <v/>
      </c>
      <c r="BY1573" s="60" t="str">
        <f t="shared" ca="1" si="848"/>
        <v/>
      </c>
      <c r="BZ1573" s="60" t="str">
        <f t="shared" ca="1" si="848"/>
        <v/>
      </c>
      <c r="CA1573" s="60" t="str">
        <f t="shared" ca="1" si="848"/>
        <v/>
      </c>
      <c r="CB1573" s="60" t="str">
        <f t="shared" ca="1" si="848"/>
        <v/>
      </c>
      <c r="CC1573" s="60" t="str">
        <f t="shared" ca="1" si="848"/>
        <v/>
      </c>
      <c r="CD1573" s="60" t="str">
        <f t="shared" ca="1" si="848"/>
        <v/>
      </c>
      <c r="CE1573" s="60" t="str">
        <f t="shared" ca="1" si="848"/>
        <v/>
      </c>
      <c r="CF1573" s="60" t="str">
        <f t="shared" ca="1" si="848"/>
        <v/>
      </c>
      <c r="CG1573" s="60" t="str">
        <f t="shared" ca="1" si="848"/>
        <v/>
      </c>
      <c r="CH1573" s="60" t="str">
        <f t="shared" ca="1" si="848"/>
        <v/>
      </c>
      <c r="CI1573" s="60" t="str">
        <f t="shared" ca="1" si="848"/>
        <v/>
      </c>
      <c r="CJ1573" s="65"/>
      <c r="CK1573" s="50" t="s">
        <v>172</v>
      </c>
    </row>
    <row r="1574" spans="3:89" ht="15" customHeight="1">
      <c r="C1574" s="18" t="s">
        <v>205</v>
      </c>
      <c r="D1574" s="70"/>
      <c r="F1574" s="51">
        <f t="shared" ref="F1574:AK1574" ca="1" si="849">IF(F17="","",F1572+F1573-F1571)</f>
        <v>-13500000</v>
      </c>
      <c r="G1574" s="51">
        <f t="shared" ca="1" si="849"/>
        <v>0</v>
      </c>
      <c r="H1574" s="51">
        <f t="shared" ca="1" si="849"/>
        <v>0</v>
      </c>
      <c r="I1574" s="51">
        <f t="shared" ca="1" si="849"/>
        <v>0</v>
      </c>
      <c r="J1574" s="51">
        <f t="shared" ca="1" si="849"/>
        <v>0</v>
      </c>
      <c r="K1574" s="51">
        <f t="shared" ca="1" si="849"/>
        <v>0</v>
      </c>
      <c r="L1574" s="51">
        <f t="shared" ca="1" si="849"/>
        <v>0</v>
      </c>
      <c r="M1574" s="51">
        <f t="shared" ca="1" si="849"/>
        <v>0</v>
      </c>
      <c r="N1574" s="51">
        <f t="shared" ca="1" si="849"/>
        <v>0</v>
      </c>
      <c r="O1574" s="51">
        <f t="shared" ca="1" si="849"/>
        <v>0</v>
      </c>
      <c r="P1574" s="51">
        <f t="shared" ca="1" si="849"/>
        <v>0</v>
      </c>
      <c r="Q1574" s="51">
        <f t="shared" ca="1" si="849"/>
        <v>0</v>
      </c>
      <c r="R1574" s="51">
        <f t="shared" ca="1" si="849"/>
        <v>0</v>
      </c>
      <c r="S1574" s="51">
        <f t="shared" ca="1" si="849"/>
        <v>0</v>
      </c>
      <c r="T1574" s="51">
        <f t="shared" ca="1" si="849"/>
        <v>0</v>
      </c>
      <c r="U1574" s="51">
        <f t="shared" ca="1" si="849"/>
        <v>0</v>
      </c>
      <c r="V1574" s="51">
        <f t="shared" ca="1" si="849"/>
        <v>0</v>
      </c>
      <c r="W1574" s="51">
        <f t="shared" ca="1" si="849"/>
        <v>0</v>
      </c>
      <c r="X1574" s="51">
        <f t="shared" ca="1" si="849"/>
        <v>0</v>
      </c>
      <c r="Y1574" s="51">
        <f t="shared" ca="1" si="849"/>
        <v>0</v>
      </c>
      <c r="Z1574" s="51">
        <f t="shared" ca="1" si="849"/>
        <v>0</v>
      </c>
      <c r="AA1574" s="51">
        <f t="shared" ca="1" si="849"/>
        <v>0</v>
      </c>
      <c r="AB1574" s="51">
        <f t="shared" ca="1" si="849"/>
        <v>0</v>
      </c>
      <c r="AC1574" s="51">
        <f t="shared" ca="1" si="849"/>
        <v>0</v>
      </c>
      <c r="AD1574" s="51">
        <f t="shared" ca="1" si="849"/>
        <v>29303532.010055453</v>
      </c>
      <c r="AE1574" s="51">
        <f t="shared" ca="1" si="849"/>
        <v>10635.218448540703</v>
      </c>
      <c r="AF1574" s="51">
        <f t="shared" ca="1" si="849"/>
        <v>10661.933105335171</v>
      </c>
      <c r="AG1574" s="51">
        <f t="shared" ca="1" si="849"/>
        <v>10687.849889872117</v>
      </c>
      <c r="AH1574" s="51">
        <f t="shared" ca="1" si="849"/>
        <v>10714.69675183929</v>
      </c>
      <c r="AI1574" s="51">
        <f t="shared" ca="1" si="849"/>
        <v>10741.611050569229</v>
      </c>
      <c r="AJ1574" s="51">
        <f t="shared" ca="1" si="849"/>
        <v>10767.721514443549</v>
      </c>
      <c r="AK1574" s="51">
        <f t="shared" ca="1" si="849"/>
        <v>10794.769006331808</v>
      </c>
      <c r="AL1574" s="51">
        <f t="shared" ref="AL1574:BQ1574" ca="1" si="850">IF(AL17="","",AL1572+AL1573-AL1571)</f>
        <v>10821.008685356168</v>
      </c>
      <c r="AM1574" s="51">
        <f t="shared" ca="1" si="850"/>
        <v>10848.190029547448</v>
      </c>
      <c r="AN1574" s="51">
        <f t="shared" ca="1" si="850"/>
        <v>10875.439650689013</v>
      </c>
      <c r="AO1574" s="51">
        <f t="shared" ca="1" si="850"/>
        <v>10900.111039863834</v>
      </c>
      <c r="AP1574" s="51">
        <f t="shared" ca="1" si="850"/>
        <v>10927.491081642995</v>
      </c>
      <c r="AQ1574" s="51">
        <f t="shared" ca="1" si="850"/>
        <v>10954.053378469882</v>
      </c>
      <c r="AR1574" s="51">
        <f t="shared" ca="1" si="850"/>
        <v>10981.568918270972</v>
      </c>
      <c r="AS1574" s="51">
        <f t="shared" ca="1" si="850"/>
        <v>11008.262666273387</v>
      </c>
      <c r="AT1574" s="51">
        <f t="shared" ca="1" si="850"/>
        <v>11035.914374647389</v>
      </c>
      <c r="AU1574" s="51">
        <f t="shared" ca="1" si="850"/>
        <v>11063.635541481746</v>
      </c>
      <c r="AV1574" s="51">
        <f t="shared" ca="1" si="850"/>
        <v>11090.528775165645</v>
      </c>
      <c r="AW1574" s="51">
        <f t="shared" ca="1" si="850"/>
        <v>11118.387128177506</v>
      </c>
      <c r="AX1574" s="51">
        <f t="shared" ca="1" si="850"/>
        <v>11145.413450773278</v>
      </c>
      <c r="AY1574" s="51">
        <f t="shared" ca="1" si="850"/>
        <v>11173.409668867953</v>
      </c>
      <c r="AZ1574" s="51">
        <f t="shared" ca="1" si="850"/>
        <v>11201.476210798623</v>
      </c>
      <c r="BA1574" s="51">
        <f t="shared" ca="1" si="850"/>
        <v>11226.887227530398</v>
      </c>
      <c r="BB1574" s="51">
        <f t="shared" ca="1" si="850"/>
        <v>11255.088099999999</v>
      </c>
      <c r="BC1574" s="51">
        <f t="shared" ca="1" si="850"/>
        <v>11282.446712209457</v>
      </c>
      <c r="BD1574" s="51">
        <f t="shared" ca="1" si="850"/>
        <v>11310.787144818052</v>
      </c>
      <c r="BE1574" s="51">
        <f t="shared" ca="1" si="850"/>
        <v>11338.281148999042</v>
      </c>
      <c r="BF1574" s="51">
        <f t="shared" ca="1" si="850"/>
        <v>11366.761832400165</v>
      </c>
      <c r="BG1574" s="51">
        <f t="shared" ca="1" si="850"/>
        <v>11395.314056568037</v>
      </c>
      <c r="BH1574" s="51">
        <f t="shared" ca="1" si="850"/>
        <v>11423.013526843939</v>
      </c>
      <c r="BI1574" s="51">
        <f t="shared" ca="1" si="850"/>
        <v>11451.707049915867</v>
      </c>
      <c r="BJ1574" s="51">
        <f t="shared" ca="1" si="850"/>
        <v>11479.543598997609</v>
      </c>
      <c r="BK1574" s="51">
        <f t="shared" ca="1" si="850"/>
        <v>11508.379120231912</v>
      </c>
      <c r="BL1574" s="51">
        <f t="shared" ca="1" si="850"/>
        <v>11537.287073551834</v>
      </c>
      <c r="BM1574" s="51">
        <f t="shared" ca="1" si="850"/>
        <v>11564.395732062476</v>
      </c>
      <c r="BN1574" s="51">
        <f t="shared" ca="1" si="850"/>
        <v>1998920.4289080664</v>
      </c>
      <c r="BO1574" s="51" t="str">
        <f t="shared" si="850"/>
        <v/>
      </c>
      <c r="BP1574" s="51" t="str">
        <f t="shared" si="850"/>
        <v/>
      </c>
      <c r="BQ1574" s="51" t="str">
        <f t="shared" si="850"/>
        <v/>
      </c>
      <c r="BR1574" s="51" t="str">
        <f t="shared" ref="BR1574:CI1574" si="851">IF(BR17="","",BR1572+BR1573-BR1571)</f>
        <v/>
      </c>
      <c r="BS1574" s="51" t="str">
        <f t="shared" si="851"/>
        <v/>
      </c>
      <c r="BT1574" s="51" t="str">
        <f t="shared" si="851"/>
        <v/>
      </c>
      <c r="BU1574" s="51" t="str">
        <f t="shared" si="851"/>
        <v/>
      </c>
      <c r="BV1574" s="51" t="str">
        <f t="shared" si="851"/>
        <v/>
      </c>
      <c r="BW1574" s="51" t="str">
        <f t="shared" si="851"/>
        <v/>
      </c>
      <c r="BX1574" s="51" t="str">
        <f t="shared" si="851"/>
        <v/>
      </c>
      <c r="BY1574" s="51" t="str">
        <f t="shared" si="851"/>
        <v/>
      </c>
      <c r="BZ1574" s="51" t="str">
        <f t="shared" si="851"/>
        <v/>
      </c>
      <c r="CA1574" s="51" t="str">
        <f t="shared" si="851"/>
        <v/>
      </c>
      <c r="CB1574" s="51" t="str">
        <f t="shared" si="851"/>
        <v/>
      </c>
      <c r="CC1574" s="51" t="str">
        <f t="shared" si="851"/>
        <v/>
      </c>
      <c r="CD1574" s="51" t="str">
        <f t="shared" si="851"/>
        <v/>
      </c>
      <c r="CE1574" s="51" t="str">
        <f t="shared" si="851"/>
        <v/>
      </c>
      <c r="CF1574" s="51" t="str">
        <f t="shared" si="851"/>
        <v/>
      </c>
      <c r="CG1574" s="51" t="str">
        <f t="shared" si="851"/>
        <v/>
      </c>
      <c r="CH1574" s="51" t="str">
        <f t="shared" si="851"/>
        <v/>
      </c>
      <c r="CI1574" s="51" t="str">
        <f t="shared" si="851"/>
        <v/>
      </c>
      <c r="CJ1574" s="51">
        <f ca="1">SUM(F1574:CI1574)</f>
        <v>18190741.021654602</v>
      </c>
      <c r="CK1574" s="50" t="s">
        <v>172</v>
      </c>
    </row>
    <row r="1575" spans="3:89" ht="15" customHeight="1">
      <c r="D1575" s="70"/>
      <c r="CK1575" s="50" t="s">
        <v>172</v>
      </c>
    </row>
    <row r="1576" spans="3:89" ht="15" customHeight="1">
      <c r="C1576" s="53" t="s">
        <v>199</v>
      </c>
      <c r="D1576" s="70"/>
      <c r="CK1576" s="50" t="s">
        <v>172</v>
      </c>
    </row>
    <row r="1577" spans="3:89" ht="15" customHeight="1">
      <c r="C1577" s="53" t="s">
        <v>174</v>
      </c>
      <c r="D1577" s="54">
        <f ca="1">XIRR(F1574:BN1574,F16:BN16,0.2)</f>
        <v>0.4930358707904815</v>
      </c>
      <c r="CK1577" s="50" t="s">
        <v>172</v>
      </c>
    </row>
    <row r="1578" spans="3:89" ht="15" customHeight="1">
      <c r="C1578" s="53" t="s">
        <v>573</v>
      </c>
      <c r="D1578" s="46">
        <f ca="1">(SUMIF(F1574:BN1574,"&gt;"&amp;0))/-F1574</f>
        <v>2.3474622979003414</v>
      </c>
      <c r="G1578" s="360">
        <f t="shared" ref="G1578:AL1578" ca="1" si="852">IF(G17="","",G1574/-$F$1574)</f>
        <v>0</v>
      </c>
      <c r="H1578" s="360">
        <f t="shared" ca="1" si="852"/>
        <v>0</v>
      </c>
      <c r="I1578" s="360">
        <f t="shared" ca="1" si="852"/>
        <v>0</v>
      </c>
      <c r="J1578" s="360">
        <f t="shared" ca="1" si="852"/>
        <v>0</v>
      </c>
      <c r="K1578" s="360">
        <f t="shared" ca="1" si="852"/>
        <v>0</v>
      </c>
      <c r="L1578" s="360">
        <f t="shared" ca="1" si="852"/>
        <v>0</v>
      </c>
      <c r="M1578" s="360">
        <f t="shared" ca="1" si="852"/>
        <v>0</v>
      </c>
      <c r="N1578" s="360">
        <f t="shared" ca="1" si="852"/>
        <v>0</v>
      </c>
      <c r="O1578" s="360">
        <f t="shared" ca="1" si="852"/>
        <v>0</v>
      </c>
      <c r="P1578" s="360">
        <f t="shared" ca="1" si="852"/>
        <v>0</v>
      </c>
      <c r="Q1578" s="360">
        <f t="shared" ca="1" si="852"/>
        <v>0</v>
      </c>
      <c r="R1578" s="360">
        <f t="shared" ca="1" si="852"/>
        <v>0</v>
      </c>
      <c r="S1578" s="360">
        <f t="shared" ca="1" si="852"/>
        <v>0</v>
      </c>
      <c r="T1578" s="360">
        <f t="shared" ca="1" si="852"/>
        <v>0</v>
      </c>
      <c r="U1578" s="360">
        <f t="shared" ca="1" si="852"/>
        <v>0</v>
      </c>
      <c r="V1578" s="360">
        <f t="shared" ca="1" si="852"/>
        <v>0</v>
      </c>
      <c r="W1578" s="360">
        <f t="shared" ca="1" si="852"/>
        <v>0</v>
      </c>
      <c r="X1578" s="360">
        <f t="shared" ca="1" si="852"/>
        <v>0</v>
      </c>
      <c r="Y1578" s="360">
        <f t="shared" ca="1" si="852"/>
        <v>0</v>
      </c>
      <c r="Z1578" s="360">
        <f t="shared" ca="1" si="852"/>
        <v>0</v>
      </c>
      <c r="AA1578" s="360">
        <f t="shared" ca="1" si="852"/>
        <v>0</v>
      </c>
      <c r="AB1578" s="360">
        <f t="shared" ca="1" si="852"/>
        <v>0</v>
      </c>
      <c r="AC1578" s="360">
        <f t="shared" ca="1" si="852"/>
        <v>0</v>
      </c>
      <c r="AD1578" s="360">
        <f t="shared" ca="1" si="852"/>
        <v>2.1706320007448485</v>
      </c>
      <c r="AE1578" s="360">
        <f t="shared" ca="1" si="852"/>
        <v>7.8779395915116318E-4</v>
      </c>
      <c r="AF1578" s="360">
        <f t="shared" ca="1" si="852"/>
        <v>7.8977282261742004E-4</v>
      </c>
      <c r="AG1578" s="360">
        <f t="shared" ca="1" si="852"/>
        <v>7.9169258443497165E-4</v>
      </c>
      <c r="AH1578" s="360">
        <f t="shared" ca="1" si="852"/>
        <v>7.9368124087698445E-4</v>
      </c>
      <c r="AI1578" s="360">
        <f t="shared" ca="1" si="852"/>
        <v>7.9567489263475768E-4</v>
      </c>
      <c r="AJ1578" s="360">
        <f t="shared" ca="1" si="852"/>
        <v>7.9760900106989245E-4</v>
      </c>
      <c r="AK1578" s="360">
        <f t="shared" ca="1" si="852"/>
        <v>7.9961251898754131E-4</v>
      </c>
      <c r="AL1578" s="360">
        <f t="shared" ca="1" si="852"/>
        <v>8.0155619891527166E-4</v>
      </c>
      <c r="AM1578" s="360">
        <f t="shared" ref="AM1578:BR1578" ca="1" si="853">IF(AM17="","",AM1574/-$F$1574)</f>
        <v>8.035696318183295E-4</v>
      </c>
      <c r="AN1578" s="360">
        <f t="shared" ca="1" si="853"/>
        <v>8.055881222732603E-4</v>
      </c>
      <c r="AO1578" s="360">
        <f t="shared" ca="1" si="853"/>
        <v>8.0741563258250625E-4</v>
      </c>
      <c r="AP1578" s="360">
        <f t="shared" ca="1" si="853"/>
        <v>8.09443783825407E-4</v>
      </c>
      <c r="AQ1578" s="360">
        <f t="shared" ca="1" si="853"/>
        <v>8.1141136136813935E-4</v>
      </c>
      <c r="AR1578" s="360">
        <f t="shared" ca="1" si="853"/>
        <v>8.1344954950155347E-4</v>
      </c>
      <c r="AS1578" s="360">
        <f t="shared" ca="1" si="853"/>
        <v>8.1542686416839901E-4</v>
      </c>
      <c r="AT1578" s="360">
        <f t="shared" ca="1" si="853"/>
        <v>8.1747513886276961E-4</v>
      </c>
      <c r="AU1578" s="360">
        <f t="shared" ca="1" si="853"/>
        <v>8.1952855862827746E-4</v>
      </c>
      <c r="AV1578" s="360">
        <f t="shared" ca="1" si="853"/>
        <v>8.2152065001226998E-4</v>
      </c>
      <c r="AW1578" s="360">
        <f t="shared" ca="1" si="853"/>
        <v>8.2358423171685234E-4</v>
      </c>
      <c r="AX1578" s="360">
        <f t="shared" ca="1" si="853"/>
        <v>8.2558618153876135E-4</v>
      </c>
      <c r="AY1578" s="360">
        <f t="shared" ca="1" si="853"/>
        <v>8.2765997547170017E-4</v>
      </c>
      <c r="AZ1578" s="360">
        <f t="shared" ca="1" si="853"/>
        <v>8.2973897857767571E-4</v>
      </c>
      <c r="BA1578" s="360">
        <f t="shared" ca="1" si="853"/>
        <v>8.316212761133628E-4</v>
      </c>
      <c r="BB1578" s="360">
        <f t="shared" ca="1" si="853"/>
        <v>8.3371022962962953E-4</v>
      </c>
      <c r="BC1578" s="360">
        <f t="shared" ca="1" si="853"/>
        <v>8.3573679349699685E-4</v>
      </c>
      <c r="BD1578" s="360">
        <f t="shared" ca="1" si="853"/>
        <v>8.3783608480133718E-4</v>
      </c>
      <c r="BE1578" s="360">
        <f t="shared" ca="1" si="853"/>
        <v>8.3987267770363277E-4</v>
      </c>
      <c r="BF1578" s="360">
        <f t="shared" ca="1" si="853"/>
        <v>8.4198235795556776E-4</v>
      </c>
      <c r="BG1578" s="360">
        <f t="shared" ca="1" si="853"/>
        <v>8.4409733752355829E-4</v>
      </c>
      <c r="BH1578" s="360">
        <f t="shared" ca="1" si="853"/>
        <v>8.4614915013658809E-4</v>
      </c>
      <c r="BI1578" s="360">
        <f t="shared" ca="1" si="853"/>
        <v>8.4827459629006419E-4</v>
      </c>
      <c r="BJ1578" s="360">
        <f t="shared" ca="1" si="853"/>
        <v>8.503365628887117E-4</v>
      </c>
      <c r="BK1578" s="360">
        <f t="shared" ca="1" si="853"/>
        <v>8.5247252742458605E-4</v>
      </c>
      <c r="BL1578" s="360">
        <f t="shared" ca="1" si="853"/>
        <v>8.5461385730013577E-4</v>
      </c>
      <c r="BM1578" s="360">
        <f t="shared" ca="1" si="853"/>
        <v>8.5662190607870188E-4</v>
      </c>
      <c r="BN1578" s="360">
        <f t="shared" ca="1" si="853"/>
        <v>0.14806817991911603</v>
      </c>
      <c r="BO1578" s="360" t="str">
        <f t="shared" si="853"/>
        <v/>
      </c>
      <c r="BP1578" s="360" t="str">
        <f t="shared" si="853"/>
        <v/>
      </c>
      <c r="BQ1578" s="360" t="str">
        <f t="shared" si="853"/>
        <v/>
      </c>
      <c r="BR1578" s="360" t="str">
        <f t="shared" si="853"/>
        <v/>
      </c>
      <c r="BS1578" s="360" t="str">
        <f t="shared" ref="BS1578:CI1578" si="854">IF(BS17="","",BS1574/-$F$1574)</f>
        <v/>
      </c>
      <c r="BT1578" s="360" t="str">
        <f t="shared" si="854"/>
        <v/>
      </c>
      <c r="BU1578" s="360" t="str">
        <f t="shared" si="854"/>
        <v/>
      </c>
      <c r="BV1578" s="360" t="str">
        <f t="shared" si="854"/>
        <v/>
      </c>
      <c r="BW1578" s="360" t="str">
        <f t="shared" si="854"/>
        <v/>
      </c>
      <c r="BX1578" s="360" t="str">
        <f t="shared" si="854"/>
        <v/>
      </c>
      <c r="BY1578" s="360" t="str">
        <f t="shared" si="854"/>
        <v/>
      </c>
      <c r="BZ1578" s="360" t="str">
        <f t="shared" si="854"/>
        <v/>
      </c>
      <c r="CA1578" s="360" t="str">
        <f t="shared" si="854"/>
        <v/>
      </c>
      <c r="CB1578" s="360" t="str">
        <f t="shared" si="854"/>
        <v/>
      </c>
      <c r="CC1578" s="360" t="str">
        <f t="shared" si="854"/>
        <v/>
      </c>
      <c r="CD1578" s="360" t="str">
        <f t="shared" si="854"/>
        <v/>
      </c>
      <c r="CE1578" s="360" t="str">
        <f t="shared" si="854"/>
        <v/>
      </c>
      <c r="CF1578" s="360" t="str">
        <f t="shared" si="854"/>
        <v/>
      </c>
      <c r="CG1578" s="360" t="str">
        <f t="shared" si="854"/>
        <v/>
      </c>
      <c r="CH1578" s="360" t="str">
        <f t="shared" si="854"/>
        <v/>
      </c>
      <c r="CI1578" s="360" t="str">
        <f t="shared" si="854"/>
        <v/>
      </c>
      <c r="CK1578" s="50" t="s">
        <v>172</v>
      </c>
    </row>
    <row r="1579" spans="3:89" ht="15" customHeight="1">
      <c r="C1579" s="53" t="s">
        <v>71</v>
      </c>
      <c r="D1579" s="90">
        <f ca="1">SUM(F1574:CI1574)</f>
        <v>18190741.021654602</v>
      </c>
      <c r="E1579" s="56"/>
      <c r="CK1579" s="50" t="s">
        <v>172</v>
      </c>
    </row>
    <row r="1580" spans="3:89" ht="15" customHeight="1">
      <c r="C1580" s="53"/>
      <c r="D1580" s="90"/>
      <c r="E1580" s="56"/>
      <c r="CK1580" s="50" t="s">
        <v>172</v>
      </c>
    </row>
    <row r="1581" spans="3:89" ht="15" customHeight="1">
      <c r="C1581" s="63" t="s">
        <v>198</v>
      </c>
      <c r="D1581" s="88"/>
      <c r="E1581" s="88"/>
      <c r="F1581" s="99"/>
      <c r="G1581" s="99"/>
      <c r="H1581" s="99"/>
      <c r="I1581" s="99"/>
      <c r="J1581" s="63"/>
      <c r="K1581" s="88"/>
      <c r="L1581" s="88"/>
      <c r="M1581" s="99"/>
      <c r="N1581" s="99"/>
      <c r="O1581" s="99"/>
      <c r="P1581" s="99"/>
      <c r="Q1581" s="99"/>
      <c r="R1581" s="99"/>
      <c r="S1581" s="99"/>
      <c r="T1581" s="99"/>
      <c r="U1581" s="99"/>
      <c r="V1581" s="99"/>
      <c r="W1581" s="99"/>
      <c r="X1581" s="99"/>
      <c r="Y1581" s="99"/>
      <c r="Z1581" s="99"/>
      <c r="AA1581" s="99"/>
      <c r="AB1581" s="99"/>
      <c r="AC1581" s="99"/>
      <c r="AD1581" s="99"/>
      <c r="AE1581" s="99"/>
      <c r="AF1581" s="99"/>
      <c r="AG1581" s="99"/>
      <c r="AH1581" s="99"/>
      <c r="AI1581" s="99"/>
      <c r="AJ1581" s="99"/>
      <c r="AK1581" s="99"/>
      <c r="AL1581" s="99"/>
      <c r="AM1581" s="99"/>
      <c r="AN1581" s="99"/>
      <c r="AO1581" s="99"/>
      <c r="AP1581" s="99"/>
      <c r="AQ1581" s="99"/>
      <c r="AR1581" s="99"/>
      <c r="AS1581" s="99"/>
      <c r="AT1581" s="99"/>
      <c r="AU1581" s="99"/>
      <c r="AV1581" s="99"/>
      <c r="AW1581" s="99"/>
      <c r="AX1581" s="99"/>
      <c r="AY1581" s="99"/>
      <c r="AZ1581" s="99"/>
      <c r="BA1581" s="99"/>
      <c r="BB1581" s="99"/>
      <c r="BC1581" s="99"/>
      <c r="BD1581" s="99"/>
      <c r="BE1581" s="99"/>
      <c r="BF1581" s="99"/>
      <c r="BG1581" s="99"/>
      <c r="BH1581" s="99"/>
      <c r="BI1581" s="99"/>
      <c r="BJ1581" s="99"/>
      <c r="BK1581" s="99"/>
      <c r="BL1581" s="99"/>
      <c r="BM1581" s="99"/>
      <c r="BN1581" s="99"/>
      <c r="BO1581" s="99"/>
      <c r="BP1581" s="99"/>
      <c r="BQ1581" s="99"/>
      <c r="BR1581" s="99"/>
      <c r="BS1581" s="99"/>
      <c r="BT1581" s="99"/>
      <c r="BU1581" s="99"/>
      <c r="BV1581" s="99"/>
      <c r="BW1581" s="99"/>
      <c r="BX1581" s="99"/>
      <c r="BY1581" s="99"/>
      <c r="BZ1581" s="99"/>
      <c r="CA1581" s="99"/>
      <c r="CB1581" s="99"/>
      <c r="CC1581" s="99"/>
      <c r="CD1581" s="99"/>
      <c r="CE1581" s="99"/>
      <c r="CF1581" s="99"/>
      <c r="CG1581" s="99"/>
      <c r="CH1581" s="99"/>
      <c r="CI1581" s="99"/>
      <c r="CJ1581" s="99"/>
      <c r="CK1581" s="50" t="s">
        <v>172</v>
      </c>
    </row>
    <row r="1582" spans="3:89" ht="15" customHeight="1">
      <c r="C1582" s="95"/>
      <c r="D1582" s="90"/>
      <c r="CK1582" s="50" t="s">
        <v>172</v>
      </c>
    </row>
    <row r="1583" spans="3:89" ht="15" customHeight="1">
      <c r="C1583" s="58" t="s">
        <v>193</v>
      </c>
      <c r="D1583" s="54">
        <f>D1584/D1563</f>
        <v>0.25925925925925924</v>
      </c>
      <c r="CK1583" s="50" t="s">
        <v>172</v>
      </c>
    </row>
    <row r="1584" spans="3:89" ht="15" customHeight="1">
      <c r="C1584" s="58" t="s">
        <v>192</v>
      </c>
      <c r="D1584" s="93">
        <v>3500000</v>
      </c>
      <c r="CK1584" s="50" t="s">
        <v>172</v>
      </c>
    </row>
    <row r="1585" spans="3:89" ht="15" customHeight="1">
      <c r="C1585" s="61"/>
      <c r="D1585" s="98"/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  <c r="AN1585" s="61"/>
      <c r="AO1585" s="61"/>
      <c r="AP1585" s="61"/>
      <c r="AQ1585" s="61"/>
      <c r="AR1585" s="61"/>
      <c r="AS1585" s="61"/>
      <c r="AT1585" s="61"/>
      <c r="AU1585" s="61"/>
      <c r="AV1585" s="61"/>
      <c r="AW1585" s="61"/>
      <c r="AX1585" s="61"/>
      <c r="AY1585" s="61"/>
      <c r="AZ1585" s="61"/>
      <c r="BA1585" s="61"/>
      <c r="BB1585" s="61"/>
      <c r="BC1585" s="61"/>
      <c r="BD1585" s="61"/>
      <c r="BE1585" s="61"/>
      <c r="BF1585" s="61"/>
      <c r="BG1585" s="61"/>
      <c r="BH1585" s="61"/>
      <c r="BI1585" s="61"/>
      <c r="BJ1585" s="61"/>
      <c r="BK1585" s="61"/>
      <c r="BL1585" s="61"/>
      <c r="BM1585" s="61"/>
      <c r="BN1585" s="61"/>
      <c r="BO1585" s="61"/>
      <c r="BP1585" s="61"/>
      <c r="BQ1585" s="61"/>
      <c r="BR1585" s="61"/>
      <c r="BS1585" s="61"/>
      <c r="BT1585" s="61"/>
      <c r="BU1585" s="61"/>
      <c r="BV1585" s="61"/>
      <c r="BW1585" s="61"/>
      <c r="BX1585" s="61"/>
      <c r="BY1585" s="61"/>
      <c r="BZ1585" s="61"/>
      <c r="CA1585" s="61"/>
      <c r="CB1585" s="61"/>
      <c r="CC1585" s="61"/>
      <c r="CD1585" s="61"/>
      <c r="CE1585" s="61"/>
      <c r="CF1585" s="61"/>
      <c r="CG1585" s="61"/>
      <c r="CH1585" s="61"/>
      <c r="CI1585" s="61"/>
      <c r="CJ1585" s="61"/>
      <c r="CK1585" s="50" t="s">
        <v>172</v>
      </c>
    </row>
    <row r="1586" spans="3:89" ht="15" customHeight="1">
      <c r="C1586" s="18" t="s">
        <v>191</v>
      </c>
      <c r="D1586" s="90">
        <f ca="1">SUM(F1586:CI1586)</f>
        <v>4716118.0426511914</v>
      </c>
      <c r="F1586" s="97">
        <f>-D1584</f>
        <v>-3500000</v>
      </c>
      <c r="G1586" s="51">
        <f t="shared" ref="G1586:AL1586" ca="1" si="855">IF(G17="","",$D$1583*G1574)</f>
        <v>0</v>
      </c>
      <c r="H1586" s="51">
        <f t="shared" ca="1" si="855"/>
        <v>0</v>
      </c>
      <c r="I1586" s="51">
        <f t="shared" ca="1" si="855"/>
        <v>0</v>
      </c>
      <c r="J1586" s="51">
        <f t="shared" ca="1" si="855"/>
        <v>0</v>
      </c>
      <c r="K1586" s="51">
        <f t="shared" ca="1" si="855"/>
        <v>0</v>
      </c>
      <c r="L1586" s="51">
        <f t="shared" ca="1" si="855"/>
        <v>0</v>
      </c>
      <c r="M1586" s="51">
        <f t="shared" ca="1" si="855"/>
        <v>0</v>
      </c>
      <c r="N1586" s="51">
        <f t="shared" ca="1" si="855"/>
        <v>0</v>
      </c>
      <c r="O1586" s="51">
        <f t="shared" ca="1" si="855"/>
        <v>0</v>
      </c>
      <c r="P1586" s="51">
        <f t="shared" ca="1" si="855"/>
        <v>0</v>
      </c>
      <c r="Q1586" s="51">
        <f t="shared" ca="1" si="855"/>
        <v>0</v>
      </c>
      <c r="R1586" s="51">
        <f t="shared" ca="1" si="855"/>
        <v>0</v>
      </c>
      <c r="S1586" s="51">
        <f t="shared" ca="1" si="855"/>
        <v>0</v>
      </c>
      <c r="T1586" s="51">
        <f t="shared" ca="1" si="855"/>
        <v>0</v>
      </c>
      <c r="U1586" s="51">
        <f t="shared" ca="1" si="855"/>
        <v>0</v>
      </c>
      <c r="V1586" s="51">
        <f t="shared" ca="1" si="855"/>
        <v>0</v>
      </c>
      <c r="W1586" s="51">
        <f t="shared" ca="1" si="855"/>
        <v>0</v>
      </c>
      <c r="X1586" s="51">
        <f t="shared" ca="1" si="855"/>
        <v>0</v>
      </c>
      <c r="Y1586" s="51">
        <f t="shared" ca="1" si="855"/>
        <v>0</v>
      </c>
      <c r="Z1586" s="51">
        <f t="shared" ca="1" si="855"/>
        <v>0</v>
      </c>
      <c r="AA1586" s="51">
        <f t="shared" ca="1" si="855"/>
        <v>0</v>
      </c>
      <c r="AB1586" s="51">
        <f t="shared" ca="1" si="855"/>
        <v>0</v>
      </c>
      <c r="AC1586" s="51">
        <f t="shared" ca="1" si="855"/>
        <v>0</v>
      </c>
      <c r="AD1586" s="51">
        <f t="shared" ca="1" si="855"/>
        <v>7597212.0026069684</v>
      </c>
      <c r="AE1586" s="51">
        <f t="shared" ca="1" si="855"/>
        <v>2757.2788570290709</v>
      </c>
      <c r="AF1586" s="51">
        <f t="shared" ca="1" si="855"/>
        <v>2764.20487916097</v>
      </c>
      <c r="AG1586" s="51">
        <f t="shared" ca="1" si="855"/>
        <v>2770.9240455224008</v>
      </c>
      <c r="AH1586" s="51">
        <f t="shared" ca="1" si="855"/>
        <v>2777.8843430694455</v>
      </c>
      <c r="AI1586" s="51">
        <f t="shared" ca="1" si="855"/>
        <v>2784.8621242216518</v>
      </c>
      <c r="AJ1586" s="51">
        <f t="shared" ca="1" si="855"/>
        <v>2791.6315037446234</v>
      </c>
      <c r="AK1586" s="51">
        <f t="shared" ca="1" si="855"/>
        <v>2798.6438164563942</v>
      </c>
      <c r="AL1586" s="51">
        <f t="shared" ca="1" si="855"/>
        <v>2805.4466962034508</v>
      </c>
      <c r="AM1586" s="51">
        <f t="shared" ref="AM1586:BR1586" ca="1" si="856">IF(AM17="","",$D$1583*AM1574)</f>
        <v>2812.4937113641531</v>
      </c>
      <c r="AN1586" s="51">
        <f t="shared" ca="1" si="856"/>
        <v>2819.5584279564109</v>
      </c>
      <c r="AO1586" s="51">
        <f t="shared" ca="1" si="856"/>
        <v>2825.9547140387717</v>
      </c>
      <c r="AP1586" s="51">
        <f t="shared" ca="1" si="856"/>
        <v>2833.0532433889243</v>
      </c>
      <c r="AQ1586" s="51">
        <f t="shared" ca="1" si="856"/>
        <v>2839.9397647884875</v>
      </c>
      <c r="AR1586" s="51">
        <f t="shared" ca="1" si="856"/>
        <v>2847.0734232554369</v>
      </c>
      <c r="AS1586" s="51">
        <f t="shared" ca="1" si="856"/>
        <v>2853.9940245893968</v>
      </c>
      <c r="AT1586" s="51">
        <f t="shared" ca="1" si="856"/>
        <v>2861.1629860196936</v>
      </c>
      <c r="AU1586" s="51">
        <f t="shared" ca="1" si="856"/>
        <v>2868.3499551989712</v>
      </c>
      <c r="AV1586" s="51">
        <f t="shared" ca="1" si="856"/>
        <v>2875.322275042945</v>
      </c>
      <c r="AW1586" s="51">
        <f t="shared" ca="1" si="856"/>
        <v>2882.5448110089828</v>
      </c>
      <c r="AX1586" s="51">
        <f t="shared" ca="1" si="856"/>
        <v>2889.5516353856647</v>
      </c>
      <c r="AY1586" s="51">
        <f t="shared" ca="1" si="856"/>
        <v>2896.8099141509506</v>
      </c>
      <c r="AZ1586" s="51">
        <f t="shared" ca="1" si="856"/>
        <v>2904.0864250218651</v>
      </c>
      <c r="BA1586" s="51">
        <f t="shared" ca="1" si="856"/>
        <v>2910.6744663967697</v>
      </c>
      <c r="BB1586" s="51">
        <f t="shared" ca="1" si="856"/>
        <v>2917.9858037037034</v>
      </c>
      <c r="BC1586" s="51">
        <f t="shared" ca="1" si="856"/>
        <v>2925.0787772394888</v>
      </c>
      <c r="BD1586" s="51">
        <f t="shared" ca="1" si="856"/>
        <v>2932.4262968046801</v>
      </c>
      <c r="BE1586" s="51">
        <f t="shared" ca="1" si="856"/>
        <v>2939.5543719627144</v>
      </c>
      <c r="BF1586" s="51">
        <f t="shared" ca="1" si="856"/>
        <v>2946.9382528444871</v>
      </c>
      <c r="BG1586" s="51">
        <f t="shared" ca="1" si="856"/>
        <v>2954.3406813324536</v>
      </c>
      <c r="BH1586" s="51">
        <f t="shared" ca="1" si="856"/>
        <v>2961.5220254780579</v>
      </c>
      <c r="BI1586" s="51">
        <f t="shared" ca="1" si="856"/>
        <v>2968.9610870152246</v>
      </c>
      <c r="BJ1586" s="51">
        <f t="shared" ca="1" si="856"/>
        <v>2976.1779701104911</v>
      </c>
      <c r="BK1586" s="51">
        <f t="shared" ca="1" si="856"/>
        <v>2983.6538459860508</v>
      </c>
      <c r="BL1586" s="51">
        <f t="shared" ca="1" si="856"/>
        <v>2991.1485005504751</v>
      </c>
      <c r="BM1586" s="51">
        <f t="shared" ca="1" si="856"/>
        <v>2998.1766712754566</v>
      </c>
      <c r="BN1586" s="51">
        <f t="shared" ca="1" si="856"/>
        <v>518238.62971690606</v>
      </c>
      <c r="BO1586" s="51" t="str">
        <f t="shared" si="856"/>
        <v/>
      </c>
      <c r="BP1586" s="51" t="str">
        <f t="shared" si="856"/>
        <v/>
      </c>
      <c r="BQ1586" s="51" t="str">
        <f t="shared" si="856"/>
        <v/>
      </c>
      <c r="BR1586" s="51" t="str">
        <f t="shared" si="856"/>
        <v/>
      </c>
      <c r="BS1586" s="51" t="str">
        <f t="shared" ref="BS1586:CI1586" si="857">IF(BS17="","",$D$1583*BS1574)</f>
        <v/>
      </c>
      <c r="BT1586" s="51" t="str">
        <f t="shared" si="857"/>
        <v/>
      </c>
      <c r="BU1586" s="51" t="str">
        <f t="shared" si="857"/>
        <v/>
      </c>
      <c r="BV1586" s="51" t="str">
        <f t="shared" si="857"/>
        <v/>
      </c>
      <c r="BW1586" s="51" t="str">
        <f t="shared" si="857"/>
        <v/>
      </c>
      <c r="BX1586" s="51" t="str">
        <f t="shared" si="857"/>
        <v/>
      </c>
      <c r="BY1586" s="51" t="str">
        <f t="shared" si="857"/>
        <v/>
      </c>
      <c r="BZ1586" s="51" t="str">
        <f t="shared" si="857"/>
        <v/>
      </c>
      <c r="CA1586" s="51" t="str">
        <f t="shared" si="857"/>
        <v/>
      </c>
      <c r="CB1586" s="51" t="str">
        <f t="shared" si="857"/>
        <v/>
      </c>
      <c r="CC1586" s="51" t="str">
        <f t="shared" si="857"/>
        <v/>
      </c>
      <c r="CD1586" s="51" t="str">
        <f t="shared" si="857"/>
        <v/>
      </c>
      <c r="CE1586" s="51" t="str">
        <f t="shared" si="857"/>
        <v/>
      </c>
      <c r="CF1586" s="51" t="str">
        <f t="shared" si="857"/>
        <v/>
      </c>
      <c r="CG1586" s="51" t="str">
        <f t="shared" si="857"/>
        <v/>
      </c>
      <c r="CH1586" s="51" t="str">
        <f t="shared" si="857"/>
        <v/>
      </c>
      <c r="CI1586" s="51" t="str">
        <f t="shared" si="857"/>
        <v/>
      </c>
      <c r="CJ1586" s="51">
        <f ca="1">SUM(F1586:CI1586)</f>
        <v>4716118.0426511914</v>
      </c>
      <c r="CK1586" s="50" t="s">
        <v>172</v>
      </c>
    </row>
    <row r="1587" spans="3:89" ht="15" customHeight="1">
      <c r="D1587" s="90"/>
      <c r="CK1587" s="50" t="s">
        <v>172</v>
      </c>
    </row>
    <row r="1588" spans="3:89" ht="15" customHeight="1">
      <c r="C1588" s="18" t="s">
        <v>197</v>
      </c>
      <c r="D1588" s="90"/>
      <c r="CK1588" s="50" t="s">
        <v>172</v>
      </c>
    </row>
    <row r="1589" spans="3:89" ht="15" customHeight="1">
      <c r="C1589" s="53" t="s">
        <v>174</v>
      </c>
      <c r="D1589" s="54">
        <f ca="1">XIRR(F1586:BN1586,F16:BN16,0.2)</f>
        <v>0.4930358707904815</v>
      </c>
      <c r="CK1589" s="50" t="s">
        <v>172</v>
      </c>
    </row>
    <row r="1590" spans="3:89" ht="15" customHeight="1">
      <c r="C1590" s="53" t="s">
        <v>574</v>
      </c>
      <c r="D1590" s="46">
        <f ca="1">(SUMIF(F1586:BN1586,"&gt;"&amp;0))/-F1586</f>
        <v>2.347462297900341</v>
      </c>
      <c r="G1590" s="360">
        <f t="shared" ref="G1590:AL1590" ca="1" si="858">IF(G17="","",G1586/-$F$1586)</f>
        <v>0</v>
      </c>
      <c r="H1590" s="360">
        <f t="shared" ca="1" si="858"/>
        <v>0</v>
      </c>
      <c r="I1590" s="360">
        <f t="shared" ca="1" si="858"/>
        <v>0</v>
      </c>
      <c r="J1590" s="360">
        <f t="shared" ca="1" si="858"/>
        <v>0</v>
      </c>
      <c r="K1590" s="360">
        <f t="shared" ca="1" si="858"/>
        <v>0</v>
      </c>
      <c r="L1590" s="360">
        <f t="shared" ca="1" si="858"/>
        <v>0</v>
      </c>
      <c r="M1590" s="360">
        <f t="shared" ca="1" si="858"/>
        <v>0</v>
      </c>
      <c r="N1590" s="360">
        <f t="shared" ca="1" si="858"/>
        <v>0</v>
      </c>
      <c r="O1590" s="360">
        <f t="shared" ca="1" si="858"/>
        <v>0</v>
      </c>
      <c r="P1590" s="360">
        <f t="shared" ca="1" si="858"/>
        <v>0</v>
      </c>
      <c r="Q1590" s="360">
        <f t="shared" ca="1" si="858"/>
        <v>0</v>
      </c>
      <c r="R1590" s="360">
        <f t="shared" ca="1" si="858"/>
        <v>0</v>
      </c>
      <c r="S1590" s="360">
        <f t="shared" ca="1" si="858"/>
        <v>0</v>
      </c>
      <c r="T1590" s="360">
        <f t="shared" ca="1" si="858"/>
        <v>0</v>
      </c>
      <c r="U1590" s="360">
        <f t="shared" ca="1" si="858"/>
        <v>0</v>
      </c>
      <c r="V1590" s="360">
        <f t="shared" ca="1" si="858"/>
        <v>0</v>
      </c>
      <c r="W1590" s="360">
        <f t="shared" ca="1" si="858"/>
        <v>0</v>
      </c>
      <c r="X1590" s="360">
        <f t="shared" ca="1" si="858"/>
        <v>0</v>
      </c>
      <c r="Y1590" s="360">
        <f t="shared" ca="1" si="858"/>
        <v>0</v>
      </c>
      <c r="Z1590" s="360">
        <f t="shared" ca="1" si="858"/>
        <v>0</v>
      </c>
      <c r="AA1590" s="360">
        <f t="shared" ca="1" si="858"/>
        <v>0</v>
      </c>
      <c r="AB1590" s="360">
        <f t="shared" ca="1" si="858"/>
        <v>0</v>
      </c>
      <c r="AC1590" s="360">
        <f t="shared" ca="1" si="858"/>
        <v>0</v>
      </c>
      <c r="AD1590" s="360">
        <f t="shared" ca="1" si="858"/>
        <v>2.1706320007448481</v>
      </c>
      <c r="AE1590" s="360">
        <f t="shared" ca="1" si="858"/>
        <v>7.8779395915116307E-4</v>
      </c>
      <c r="AF1590" s="360">
        <f t="shared" ca="1" si="858"/>
        <v>7.8977282261742004E-4</v>
      </c>
      <c r="AG1590" s="360">
        <f t="shared" ca="1" si="858"/>
        <v>7.9169258443497165E-4</v>
      </c>
      <c r="AH1590" s="360">
        <f t="shared" ca="1" si="858"/>
        <v>7.9368124087698445E-4</v>
      </c>
      <c r="AI1590" s="360">
        <f t="shared" ca="1" si="858"/>
        <v>7.9567489263475768E-4</v>
      </c>
      <c r="AJ1590" s="360">
        <f t="shared" ca="1" si="858"/>
        <v>7.9760900106989234E-4</v>
      </c>
      <c r="AK1590" s="360">
        <f t="shared" ca="1" si="858"/>
        <v>7.996125189875412E-4</v>
      </c>
      <c r="AL1590" s="360">
        <f t="shared" ca="1" si="858"/>
        <v>8.0155619891527166E-4</v>
      </c>
      <c r="AM1590" s="360">
        <f t="shared" ref="AM1590:BR1590" ca="1" si="859">IF(AM17="","",AM1586/-$F$1586)</f>
        <v>8.035696318183295E-4</v>
      </c>
      <c r="AN1590" s="360">
        <f t="shared" ca="1" si="859"/>
        <v>8.055881222732603E-4</v>
      </c>
      <c r="AO1590" s="360">
        <f t="shared" ca="1" si="859"/>
        <v>8.0741563258250625E-4</v>
      </c>
      <c r="AP1590" s="360">
        <f t="shared" ca="1" si="859"/>
        <v>8.09443783825407E-4</v>
      </c>
      <c r="AQ1590" s="360">
        <f t="shared" ca="1" si="859"/>
        <v>8.1141136136813924E-4</v>
      </c>
      <c r="AR1590" s="360">
        <f t="shared" ca="1" si="859"/>
        <v>8.1344954950155336E-4</v>
      </c>
      <c r="AS1590" s="360">
        <f t="shared" ca="1" si="859"/>
        <v>8.1542686416839912E-4</v>
      </c>
      <c r="AT1590" s="360">
        <f t="shared" ca="1" si="859"/>
        <v>8.1747513886276961E-4</v>
      </c>
      <c r="AU1590" s="360">
        <f t="shared" ca="1" si="859"/>
        <v>8.1952855862827746E-4</v>
      </c>
      <c r="AV1590" s="360">
        <f t="shared" ca="1" si="859"/>
        <v>8.2152065001226998E-4</v>
      </c>
      <c r="AW1590" s="360">
        <f t="shared" ca="1" si="859"/>
        <v>8.2358423171685223E-4</v>
      </c>
      <c r="AX1590" s="360">
        <f t="shared" ca="1" si="859"/>
        <v>8.2558618153876135E-4</v>
      </c>
      <c r="AY1590" s="360">
        <f t="shared" ca="1" si="859"/>
        <v>8.2765997547170017E-4</v>
      </c>
      <c r="AZ1590" s="360">
        <f t="shared" ca="1" si="859"/>
        <v>8.2973897857767571E-4</v>
      </c>
      <c r="BA1590" s="360">
        <f t="shared" ca="1" si="859"/>
        <v>8.316212761133628E-4</v>
      </c>
      <c r="BB1590" s="360">
        <f t="shared" ca="1" si="859"/>
        <v>8.3371022962962953E-4</v>
      </c>
      <c r="BC1590" s="360">
        <f t="shared" ca="1" si="859"/>
        <v>8.3573679349699674E-4</v>
      </c>
      <c r="BD1590" s="360">
        <f t="shared" ca="1" si="859"/>
        <v>8.3783608480133718E-4</v>
      </c>
      <c r="BE1590" s="360">
        <f t="shared" ca="1" si="859"/>
        <v>8.3987267770363266E-4</v>
      </c>
      <c r="BF1590" s="360">
        <f t="shared" ca="1" si="859"/>
        <v>8.4198235795556776E-4</v>
      </c>
      <c r="BG1590" s="360">
        <f t="shared" ca="1" si="859"/>
        <v>8.4409733752355818E-4</v>
      </c>
      <c r="BH1590" s="360">
        <f t="shared" ca="1" si="859"/>
        <v>8.4614915013658798E-4</v>
      </c>
      <c r="BI1590" s="360">
        <f t="shared" ca="1" si="859"/>
        <v>8.4827459629006419E-4</v>
      </c>
      <c r="BJ1590" s="360">
        <f t="shared" ca="1" si="859"/>
        <v>8.503365628887117E-4</v>
      </c>
      <c r="BK1590" s="360">
        <f t="shared" ca="1" si="859"/>
        <v>8.5247252742458595E-4</v>
      </c>
      <c r="BL1590" s="360">
        <f t="shared" ca="1" si="859"/>
        <v>8.5461385730013577E-4</v>
      </c>
      <c r="BM1590" s="360">
        <f t="shared" ca="1" si="859"/>
        <v>8.5662190607870188E-4</v>
      </c>
      <c r="BN1590" s="360">
        <f t="shared" ca="1" si="859"/>
        <v>0.14806817991911603</v>
      </c>
      <c r="BO1590" s="360" t="str">
        <f t="shared" si="859"/>
        <v/>
      </c>
      <c r="BP1590" s="360" t="str">
        <f t="shared" si="859"/>
        <v/>
      </c>
      <c r="BQ1590" s="360" t="str">
        <f t="shared" si="859"/>
        <v/>
      </c>
      <c r="BR1590" s="360" t="str">
        <f t="shared" si="859"/>
        <v/>
      </c>
      <c r="BS1590" s="360" t="str">
        <f t="shared" ref="BS1590:CI1590" si="860">IF(BS17="","",BS1586/-$F$1586)</f>
        <v/>
      </c>
      <c r="BT1590" s="360" t="str">
        <f t="shared" si="860"/>
        <v/>
      </c>
      <c r="BU1590" s="360" t="str">
        <f t="shared" si="860"/>
        <v/>
      </c>
      <c r="BV1590" s="360" t="str">
        <f t="shared" si="860"/>
        <v/>
      </c>
      <c r="BW1590" s="360" t="str">
        <f t="shared" si="860"/>
        <v/>
      </c>
      <c r="BX1590" s="360" t="str">
        <f t="shared" si="860"/>
        <v/>
      </c>
      <c r="BY1590" s="360" t="str">
        <f t="shared" si="860"/>
        <v/>
      </c>
      <c r="BZ1590" s="360" t="str">
        <f t="shared" si="860"/>
        <v/>
      </c>
      <c r="CA1590" s="360" t="str">
        <f t="shared" si="860"/>
        <v/>
      </c>
      <c r="CB1590" s="360" t="str">
        <f t="shared" si="860"/>
        <v/>
      </c>
      <c r="CC1590" s="360" t="str">
        <f t="shared" si="860"/>
        <v/>
      </c>
      <c r="CD1590" s="360" t="str">
        <f t="shared" si="860"/>
        <v/>
      </c>
      <c r="CE1590" s="360" t="str">
        <f t="shared" si="860"/>
        <v/>
      </c>
      <c r="CF1590" s="360" t="str">
        <f t="shared" si="860"/>
        <v/>
      </c>
      <c r="CG1590" s="360" t="str">
        <f t="shared" si="860"/>
        <v/>
      </c>
      <c r="CH1590" s="360" t="str">
        <f t="shared" si="860"/>
        <v/>
      </c>
      <c r="CI1590" s="360" t="str">
        <f t="shared" si="860"/>
        <v/>
      </c>
      <c r="CK1590" s="50" t="s">
        <v>172</v>
      </c>
    </row>
    <row r="1591" spans="3:89" ht="15" customHeight="1">
      <c r="C1591" s="53" t="s">
        <v>71</v>
      </c>
      <c r="D1591" s="90">
        <f ca="1">SUM(F1586:CI1586)</f>
        <v>4716118.0426511914</v>
      </c>
      <c r="CK1591" s="50" t="s">
        <v>172</v>
      </c>
    </row>
    <row r="1592" spans="3:89" ht="15" customHeight="1">
      <c r="D1592" s="70"/>
      <c r="CK1592" s="50" t="s">
        <v>172</v>
      </c>
    </row>
    <row r="1593" spans="3:89" ht="15" customHeight="1">
      <c r="C1593" s="63" t="s">
        <v>196</v>
      </c>
      <c r="D1593" s="88"/>
      <c r="E1593" s="88"/>
      <c r="F1593" s="99"/>
      <c r="G1593" s="99"/>
      <c r="H1593" s="99"/>
      <c r="I1593" s="99"/>
      <c r="J1593" s="63"/>
      <c r="K1593" s="88"/>
      <c r="L1593" s="88"/>
      <c r="M1593" s="99"/>
      <c r="N1593" s="99"/>
      <c r="O1593" s="99"/>
      <c r="P1593" s="99"/>
      <c r="Q1593" s="99"/>
      <c r="R1593" s="99"/>
      <c r="S1593" s="99"/>
      <c r="T1593" s="99"/>
      <c r="U1593" s="99"/>
      <c r="V1593" s="99"/>
      <c r="W1593" s="99"/>
      <c r="X1593" s="99"/>
      <c r="Y1593" s="99"/>
      <c r="Z1593" s="99"/>
      <c r="AA1593" s="99"/>
      <c r="AB1593" s="99"/>
      <c r="AC1593" s="99"/>
      <c r="AD1593" s="99"/>
      <c r="AE1593" s="99"/>
      <c r="AF1593" s="99"/>
      <c r="AG1593" s="99"/>
      <c r="AH1593" s="99"/>
      <c r="AI1593" s="99"/>
      <c r="AJ1593" s="99"/>
      <c r="AK1593" s="99"/>
      <c r="AL1593" s="99"/>
      <c r="AM1593" s="99"/>
      <c r="AN1593" s="99"/>
      <c r="AO1593" s="99"/>
      <c r="AP1593" s="99"/>
      <c r="AQ1593" s="99"/>
      <c r="AR1593" s="99"/>
      <c r="AS1593" s="99"/>
      <c r="AT1593" s="99"/>
      <c r="AU1593" s="99"/>
      <c r="AV1593" s="99"/>
      <c r="AW1593" s="99"/>
      <c r="AX1593" s="99"/>
      <c r="AY1593" s="99"/>
      <c r="AZ1593" s="99"/>
      <c r="BA1593" s="99"/>
      <c r="BB1593" s="99"/>
      <c r="BC1593" s="99"/>
      <c r="BD1593" s="99"/>
      <c r="BE1593" s="99"/>
      <c r="BF1593" s="99"/>
      <c r="BG1593" s="99"/>
      <c r="BH1593" s="99"/>
      <c r="BI1593" s="99"/>
      <c r="BJ1593" s="99"/>
      <c r="BK1593" s="99"/>
      <c r="BL1593" s="99"/>
      <c r="BM1593" s="99"/>
      <c r="BN1593" s="99"/>
      <c r="BO1593" s="99"/>
      <c r="BP1593" s="99"/>
      <c r="BQ1593" s="99"/>
      <c r="BR1593" s="99"/>
      <c r="BS1593" s="99"/>
      <c r="BT1593" s="99"/>
      <c r="BU1593" s="99"/>
      <c r="BV1593" s="99"/>
      <c r="BW1593" s="99"/>
      <c r="BX1593" s="99"/>
      <c r="BY1593" s="99"/>
      <c r="BZ1593" s="99"/>
      <c r="CA1593" s="99"/>
      <c r="CB1593" s="99"/>
      <c r="CC1593" s="99"/>
      <c r="CD1593" s="99"/>
      <c r="CE1593" s="99"/>
      <c r="CF1593" s="99"/>
      <c r="CG1593" s="99"/>
      <c r="CH1593" s="99"/>
      <c r="CI1593" s="99"/>
      <c r="CJ1593" s="99"/>
      <c r="CK1593" s="50" t="s">
        <v>172</v>
      </c>
    </row>
    <row r="1594" spans="3:89" ht="15" customHeight="1">
      <c r="C1594" s="95"/>
      <c r="D1594" s="70"/>
      <c r="CK1594" s="50" t="s">
        <v>172</v>
      </c>
    </row>
    <row r="1595" spans="3:89" ht="15" customHeight="1">
      <c r="C1595" s="58" t="s">
        <v>193</v>
      </c>
      <c r="D1595" s="54">
        <f>D1596/D1563</f>
        <v>0.25925925925925924</v>
      </c>
      <c r="CK1595" s="50" t="s">
        <v>172</v>
      </c>
    </row>
    <row r="1596" spans="3:89" ht="15" customHeight="1">
      <c r="C1596" s="58" t="s">
        <v>192</v>
      </c>
      <c r="D1596" s="93">
        <v>3500000</v>
      </c>
      <c r="CK1596" s="50" t="s">
        <v>172</v>
      </c>
    </row>
    <row r="1597" spans="3:89" ht="15" customHeight="1">
      <c r="C1597" s="61"/>
      <c r="D1597" s="96"/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  <c r="AS1597" s="61"/>
      <c r="AT1597" s="61"/>
      <c r="AU1597" s="61"/>
      <c r="AV1597" s="61"/>
      <c r="AW1597" s="61"/>
      <c r="AX1597" s="61"/>
      <c r="AY1597" s="61"/>
      <c r="AZ1597" s="61"/>
      <c r="BA1597" s="61"/>
      <c r="BB1597" s="61"/>
      <c r="BC1597" s="61"/>
      <c r="BD1597" s="61"/>
      <c r="BE1597" s="61"/>
      <c r="BF1597" s="61"/>
      <c r="BG1597" s="61"/>
      <c r="BH1597" s="61"/>
      <c r="BI1597" s="61"/>
      <c r="BJ1597" s="61"/>
      <c r="BK1597" s="61"/>
      <c r="BL1597" s="61"/>
      <c r="BM1597" s="61"/>
      <c r="BN1597" s="61"/>
      <c r="BO1597" s="61"/>
      <c r="BP1597" s="61"/>
      <c r="BQ1597" s="61"/>
      <c r="BR1597" s="61"/>
      <c r="BS1597" s="61"/>
      <c r="BT1597" s="61"/>
      <c r="BU1597" s="61"/>
      <c r="BV1597" s="61"/>
      <c r="BW1597" s="61"/>
      <c r="BX1597" s="61"/>
      <c r="BY1597" s="61"/>
      <c r="BZ1597" s="61"/>
      <c r="CA1597" s="61"/>
      <c r="CB1597" s="61"/>
      <c r="CC1597" s="61"/>
      <c r="CD1597" s="61"/>
      <c r="CE1597" s="61"/>
      <c r="CF1597" s="61"/>
      <c r="CG1597" s="61"/>
      <c r="CH1597" s="61"/>
      <c r="CI1597" s="61"/>
      <c r="CJ1597" s="61"/>
      <c r="CK1597" s="50" t="s">
        <v>172</v>
      </c>
    </row>
    <row r="1598" spans="3:89" ht="15" customHeight="1">
      <c r="C1598" s="18" t="s">
        <v>191</v>
      </c>
      <c r="D1598" s="70"/>
      <c r="F1598" s="91">
        <f>-D1596</f>
        <v>-3500000</v>
      </c>
      <c r="G1598" s="51">
        <f t="shared" ref="G1598:AL1598" ca="1" si="861">IF(G17="","",$D$1595*G1574)</f>
        <v>0</v>
      </c>
      <c r="H1598" s="51">
        <f t="shared" ca="1" si="861"/>
        <v>0</v>
      </c>
      <c r="I1598" s="51">
        <f t="shared" ca="1" si="861"/>
        <v>0</v>
      </c>
      <c r="J1598" s="51">
        <f t="shared" ca="1" si="861"/>
        <v>0</v>
      </c>
      <c r="K1598" s="51">
        <f t="shared" ca="1" si="861"/>
        <v>0</v>
      </c>
      <c r="L1598" s="51">
        <f t="shared" ca="1" si="861"/>
        <v>0</v>
      </c>
      <c r="M1598" s="51">
        <f t="shared" ca="1" si="861"/>
        <v>0</v>
      </c>
      <c r="N1598" s="51">
        <f t="shared" ca="1" si="861"/>
        <v>0</v>
      </c>
      <c r="O1598" s="51">
        <f t="shared" ca="1" si="861"/>
        <v>0</v>
      </c>
      <c r="P1598" s="51">
        <f t="shared" ca="1" si="861"/>
        <v>0</v>
      </c>
      <c r="Q1598" s="51">
        <f t="shared" ca="1" si="861"/>
        <v>0</v>
      </c>
      <c r="R1598" s="51">
        <f t="shared" ca="1" si="861"/>
        <v>0</v>
      </c>
      <c r="S1598" s="51">
        <f t="shared" ca="1" si="861"/>
        <v>0</v>
      </c>
      <c r="T1598" s="51">
        <f t="shared" ca="1" si="861"/>
        <v>0</v>
      </c>
      <c r="U1598" s="51">
        <f t="shared" ca="1" si="861"/>
        <v>0</v>
      </c>
      <c r="V1598" s="51">
        <f t="shared" ca="1" si="861"/>
        <v>0</v>
      </c>
      <c r="W1598" s="51">
        <f t="shared" ca="1" si="861"/>
        <v>0</v>
      </c>
      <c r="X1598" s="51">
        <f t="shared" ca="1" si="861"/>
        <v>0</v>
      </c>
      <c r="Y1598" s="51">
        <f t="shared" ca="1" si="861"/>
        <v>0</v>
      </c>
      <c r="Z1598" s="51">
        <f t="shared" ca="1" si="861"/>
        <v>0</v>
      </c>
      <c r="AA1598" s="51">
        <f t="shared" ca="1" si="861"/>
        <v>0</v>
      </c>
      <c r="AB1598" s="51">
        <f t="shared" ca="1" si="861"/>
        <v>0</v>
      </c>
      <c r="AC1598" s="51">
        <f t="shared" ca="1" si="861"/>
        <v>0</v>
      </c>
      <c r="AD1598" s="51">
        <f t="shared" ca="1" si="861"/>
        <v>7597212.0026069684</v>
      </c>
      <c r="AE1598" s="51">
        <f t="shared" ca="1" si="861"/>
        <v>2757.2788570290709</v>
      </c>
      <c r="AF1598" s="51">
        <f t="shared" ca="1" si="861"/>
        <v>2764.20487916097</v>
      </c>
      <c r="AG1598" s="51">
        <f t="shared" ca="1" si="861"/>
        <v>2770.9240455224008</v>
      </c>
      <c r="AH1598" s="51">
        <f t="shared" ca="1" si="861"/>
        <v>2777.8843430694455</v>
      </c>
      <c r="AI1598" s="51">
        <f t="shared" ca="1" si="861"/>
        <v>2784.8621242216518</v>
      </c>
      <c r="AJ1598" s="51">
        <f t="shared" ca="1" si="861"/>
        <v>2791.6315037446234</v>
      </c>
      <c r="AK1598" s="51">
        <f t="shared" ca="1" si="861"/>
        <v>2798.6438164563942</v>
      </c>
      <c r="AL1598" s="51">
        <f t="shared" ca="1" si="861"/>
        <v>2805.4466962034508</v>
      </c>
      <c r="AM1598" s="51">
        <f t="shared" ref="AM1598:BR1598" ca="1" si="862">IF(AM17="","",$D$1595*AM1574)</f>
        <v>2812.4937113641531</v>
      </c>
      <c r="AN1598" s="51">
        <f t="shared" ca="1" si="862"/>
        <v>2819.5584279564109</v>
      </c>
      <c r="AO1598" s="51">
        <f t="shared" ca="1" si="862"/>
        <v>2825.9547140387717</v>
      </c>
      <c r="AP1598" s="51">
        <f t="shared" ca="1" si="862"/>
        <v>2833.0532433889243</v>
      </c>
      <c r="AQ1598" s="51">
        <f t="shared" ca="1" si="862"/>
        <v>2839.9397647884875</v>
      </c>
      <c r="AR1598" s="51">
        <f t="shared" ca="1" si="862"/>
        <v>2847.0734232554369</v>
      </c>
      <c r="AS1598" s="51">
        <f t="shared" ca="1" si="862"/>
        <v>2853.9940245893968</v>
      </c>
      <c r="AT1598" s="51">
        <f t="shared" ca="1" si="862"/>
        <v>2861.1629860196936</v>
      </c>
      <c r="AU1598" s="51">
        <f t="shared" ca="1" si="862"/>
        <v>2868.3499551989712</v>
      </c>
      <c r="AV1598" s="51">
        <f t="shared" ca="1" si="862"/>
        <v>2875.322275042945</v>
      </c>
      <c r="AW1598" s="51">
        <f t="shared" ca="1" si="862"/>
        <v>2882.5448110089828</v>
      </c>
      <c r="AX1598" s="51">
        <f t="shared" ca="1" si="862"/>
        <v>2889.5516353856647</v>
      </c>
      <c r="AY1598" s="51">
        <f t="shared" ca="1" si="862"/>
        <v>2896.8099141509506</v>
      </c>
      <c r="AZ1598" s="51">
        <f t="shared" ca="1" si="862"/>
        <v>2904.0864250218651</v>
      </c>
      <c r="BA1598" s="51">
        <f t="shared" ca="1" si="862"/>
        <v>2910.6744663967697</v>
      </c>
      <c r="BB1598" s="51">
        <f t="shared" ca="1" si="862"/>
        <v>2917.9858037037034</v>
      </c>
      <c r="BC1598" s="51">
        <f t="shared" ca="1" si="862"/>
        <v>2925.0787772394888</v>
      </c>
      <c r="BD1598" s="51">
        <f t="shared" ca="1" si="862"/>
        <v>2932.4262968046801</v>
      </c>
      <c r="BE1598" s="51">
        <f t="shared" ca="1" si="862"/>
        <v>2939.5543719627144</v>
      </c>
      <c r="BF1598" s="51">
        <f t="shared" ca="1" si="862"/>
        <v>2946.9382528444871</v>
      </c>
      <c r="BG1598" s="51">
        <f t="shared" ca="1" si="862"/>
        <v>2954.3406813324536</v>
      </c>
      <c r="BH1598" s="51">
        <f t="shared" ca="1" si="862"/>
        <v>2961.5220254780579</v>
      </c>
      <c r="BI1598" s="51">
        <f t="shared" ca="1" si="862"/>
        <v>2968.9610870152246</v>
      </c>
      <c r="BJ1598" s="51">
        <f t="shared" ca="1" si="862"/>
        <v>2976.1779701104911</v>
      </c>
      <c r="BK1598" s="51">
        <f t="shared" ca="1" si="862"/>
        <v>2983.6538459860508</v>
      </c>
      <c r="BL1598" s="51">
        <f t="shared" ca="1" si="862"/>
        <v>2991.1485005504751</v>
      </c>
      <c r="BM1598" s="51">
        <f t="shared" ca="1" si="862"/>
        <v>2998.1766712754566</v>
      </c>
      <c r="BN1598" s="51">
        <f t="shared" ca="1" si="862"/>
        <v>518238.62971690606</v>
      </c>
      <c r="BO1598" s="51" t="str">
        <f t="shared" si="862"/>
        <v/>
      </c>
      <c r="BP1598" s="51" t="str">
        <f t="shared" si="862"/>
        <v/>
      </c>
      <c r="BQ1598" s="51" t="str">
        <f t="shared" si="862"/>
        <v/>
      </c>
      <c r="BR1598" s="51" t="str">
        <f t="shared" si="862"/>
        <v/>
      </c>
      <c r="BS1598" s="51" t="str">
        <f t="shared" ref="BS1598:CI1598" si="863">IF(BS17="","",$D$1595*BS1574)</f>
        <v/>
      </c>
      <c r="BT1598" s="51" t="str">
        <f t="shared" si="863"/>
        <v/>
      </c>
      <c r="BU1598" s="51" t="str">
        <f t="shared" si="863"/>
        <v/>
      </c>
      <c r="BV1598" s="51" t="str">
        <f t="shared" si="863"/>
        <v/>
      </c>
      <c r="BW1598" s="51" t="str">
        <f t="shared" si="863"/>
        <v/>
      </c>
      <c r="BX1598" s="51" t="str">
        <f t="shared" si="863"/>
        <v/>
      </c>
      <c r="BY1598" s="51" t="str">
        <f t="shared" si="863"/>
        <v/>
      </c>
      <c r="BZ1598" s="51" t="str">
        <f t="shared" si="863"/>
        <v/>
      </c>
      <c r="CA1598" s="51" t="str">
        <f t="shared" si="863"/>
        <v/>
      </c>
      <c r="CB1598" s="51" t="str">
        <f t="shared" si="863"/>
        <v/>
      </c>
      <c r="CC1598" s="51" t="str">
        <f t="shared" si="863"/>
        <v/>
      </c>
      <c r="CD1598" s="51" t="str">
        <f t="shared" si="863"/>
        <v/>
      </c>
      <c r="CE1598" s="51" t="str">
        <f t="shared" si="863"/>
        <v/>
      </c>
      <c r="CF1598" s="51" t="str">
        <f t="shared" si="863"/>
        <v/>
      </c>
      <c r="CG1598" s="51" t="str">
        <f t="shared" si="863"/>
        <v/>
      </c>
      <c r="CH1598" s="51" t="str">
        <f t="shared" si="863"/>
        <v/>
      </c>
      <c r="CI1598" s="51" t="str">
        <f t="shared" si="863"/>
        <v/>
      </c>
      <c r="CJ1598" s="51">
        <f ca="1">SUM(G1598:CI1598)</f>
        <v>8216118.0426511941</v>
      </c>
      <c r="CK1598" s="50" t="s">
        <v>172</v>
      </c>
    </row>
    <row r="1599" spans="3:89" ht="15" customHeight="1">
      <c r="D1599" s="70"/>
      <c r="CK1599" s="50" t="s">
        <v>172</v>
      </c>
    </row>
    <row r="1600" spans="3:89" ht="15" customHeight="1">
      <c r="C1600" s="53" t="s">
        <v>195</v>
      </c>
      <c r="D1600" s="70"/>
      <c r="CK1600" s="50" t="s">
        <v>172</v>
      </c>
    </row>
    <row r="1601" spans="3:89" ht="15" customHeight="1">
      <c r="C1601" s="53" t="s">
        <v>174</v>
      </c>
      <c r="D1601" s="54">
        <f ca="1">XIRR(F1598:BN1598,F16:BN16,0.2)</f>
        <v>0.4930358707904815</v>
      </c>
      <c r="CK1601" s="50" t="s">
        <v>172</v>
      </c>
    </row>
    <row r="1602" spans="3:89" ht="15" customHeight="1">
      <c r="C1602" s="53" t="s">
        <v>575</v>
      </c>
      <c r="D1602" s="46">
        <f ca="1">(SUMIF(F1598:BN1598,"&gt;"&amp;0))/-F1598</f>
        <v>2.347462297900341</v>
      </c>
      <c r="G1602" s="360">
        <f t="shared" ref="G1602:AL1602" ca="1" si="864">IF(G17="","",G1598/-$F$1598)</f>
        <v>0</v>
      </c>
      <c r="H1602" s="360">
        <f t="shared" ca="1" si="864"/>
        <v>0</v>
      </c>
      <c r="I1602" s="360">
        <f t="shared" ca="1" si="864"/>
        <v>0</v>
      </c>
      <c r="J1602" s="360">
        <f t="shared" ca="1" si="864"/>
        <v>0</v>
      </c>
      <c r="K1602" s="360">
        <f t="shared" ca="1" si="864"/>
        <v>0</v>
      </c>
      <c r="L1602" s="360">
        <f t="shared" ca="1" si="864"/>
        <v>0</v>
      </c>
      <c r="M1602" s="360">
        <f t="shared" ca="1" si="864"/>
        <v>0</v>
      </c>
      <c r="N1602" s="360">
        <f t="shared" ca="1" si="864"/>
        <v>0</v>
      </c>
      <c r="O1602" s="360">
        <f t="shared" ca="1" si="864"/>
        <v>0</v>
      </c>
      <c r="P1602" s="360">
        <f t="shared" ca="1" si="864"/>
        <v>0</v>
      </c>
      <c r="Q1602" s="360">
        <f t="shared" ca="1" si="864"/>
        <v>0</v>
      </c>
      <c r="R1602" s="360">
        <f t="shared" ca="1" si="864"/>
        <v>0</v>
      </c>
      <c r="S1602" s="360">
        <f t="shared" ca="1" si="864"/>
        <v>0</v>
      </c>
      <c r="T1602" s="360">
        <f t="shared" ca="1" si="864"/>
        <v>0</v>
      </c>
      <c r="U1602" s="360">
        <f t="shared" ca="1" si="864"/>
        <v>0</v>
      </c>
      <c r="V1602" s="360">
        <f t="shared" ca="1" si="864"/>
        <v>0</v>
      </c>
      <c r="W1602" s="360">
        <f t="shared" ca="1" si="864"/>
        <v>0</v>
      </c>
      <c r="X1602" s="360">
        <f t="shared" ca="1" si="864"/>
        <v>0</v>
      </c>
      <c r="Y1602" s="360">
        <f t="shared" ca="1" si="864"/>
        <v>0</v>
      </c>
      <c r="Z1602" s="360">
        <f t="shared" ca="1" si="864"/>
        <v>0</v>
      </c>
      <c r="AA1602" s="360">
        <f t="shared" ca="1" si="864"/>
        <v>0</v>
      </c>
      <c r="AB1602" s="360">
        <f t="shared" ca="1" si="864"/>
        <v>0</v>
      </c>
      <c r="AC1602" s="360">
        <f t="shared" ca="1" si="864"/>
        <v>0</v>
      </c>
      <c r="AD1602" s="360">
        <f t="shared" ca="1" si="864"/>
        <v>2.1706320007448481</v>
      </c>
      <c r="AE1602" s="360">
        <f t="shared" ca="1" si="864"/>
        <v>7.8779395915116307E-4</v>
      </c>
      <c r="AF1602" s="360">
        <f t="shared" ca="1" si="864"/>
        <v>7.8977282261742004E-4</v>
      </c>
      <c r="AG1602" s="360">
        <f t="shared" ca="1" si="864"/>
        <v>7.9169258443497165E-4</v>
      </c>
      <c r="AH1602" s="360">
        <f t="shared" ca="1" si="864"/>
        <v>7.9368124087698445E-4</v>
      </c>
      <c r="AI1602" s="360">
        <f t="shared" ca="1" si="864"/>
        <v>7.9567489263475768E-4</v>
      </c>
      <c r="AJ1602" s="360">
        <f t="shared" ca="1" si="864"/>
        <v>7.9760900106989234E-4</v>
      </c>
      <c r="AK1602" s="360">
        <f t="shared" ca="1" si="864"/>
        <v>7.996125189875412E-4</v>
      </c>
      <c r="AL1602" s="360">
        <f t="shared" ca="1" si="864"/>
        <v>8.0155619891527166E-4</v>
      </c>
      <c r="AM1602" s="360">
        <f t="shared" ref="AM1602:BR1602" ca="1" si="865">IF(AM17="","",AM1598/-$F$1598)</f>
        <v>8.035696318183295E-4</v>
      </c>
      <c r="AN1602" s="360">
        <f t="shared" ca="1" si="865"/>
        <v>8.055881222732603E-4</v>
      </c>
      <c r="AO1602" s="360">
        <f t="shared" ca="1" si="865"/>
        <v>8.0741563258250625E-4</v>
      </c>
      <c r="AP1602" s="360">
        <f t="shared" ca="1" si="865"/>
        <v>8.09443783825407E-4</v>
      </c>
      <c r="AQ1602" s="360">
        <f t="shared" ca="1" si="865"/>
        <v>8.1141136136813924E-4</v>
      </c>
      <c r="AR1602" s="360">
        <f t="shared" ca="1" si="865"/>
        <v>8.1344954950155336E-4</v>
      </c>
      <c r="AS1602" s="360">
        <f t="shared" ca="1" si="865"/>
        <v>8.1542686416839912E-4</v>
      </c>
      <c r="AT1602" s="360">
        <f t="shared" ca="1" si="865"/>
        <v>8.1747513886276961E-4</v>
      </c>
      <c r="AU1602" s="360">
        <f t="shared" ca="1" si="865"/>
        <v>8.1952855862827746E-4</v>
      </c>
      <c r="AV1602" s="360">
        <f t="shared" ca="1" si="865"/>
        <v>8.2152065001226998E-4</v>
      </c>
      <c r="AW1602" s="360">
        <f t="shared" ca="1" si="865"/>
        <v>8.2358423171685223E-4</v>
      </c>
      <c r="AX1602" s="360">
        <f t="shared" ca="1" si="865"/>
        <v>8.2558618153876135E-4</v>
      </c>
      <c r="AY1602" s="360">
        <f t="shared" ca="1" si="865"/>
        <v>8.2765997547170017E-4</v>
      </c>
      <c r="AZ1602" s="360">
        <f t="shared" ca="1" si="865"/>
        <v>8.2973897857767571E-4</v>
      </c>
      <c r="BA1602" s="360">
        <f t="shared" ca="1" si="865"/>
        <v>8.316212761133628E-4</v>
      </c>
      <c r="BB1602" s="360">
        <f t="shared" ca="1" si="865"/>
        <v>8.3371022962962953E-4</v>
      </c>
      <c r="BC1602" s="360">
        <f t="shared" ca="1" si="865"/>
        <v>8.3573679349699674E-4</v>
      </c>
      <c r="BD1602" s="360">
        <f t="shared" ca="1" si="865"/>
        <v>8.3783608480133718E-4</v>
      </c>
      <c r="BE1602" s="360">
        <f t="shared" ca="1" si="865"/>
        <v>8.3987267770363266E-4</v>
      </c>
      <c r="BF1602" s="360">
        <f t="shared" ca="1" si="865"/>
        <v>8.4198235795556776E-4</v>
      </c>
      <c r="BG1602" s="360">
        <f t="shared" ca="1" si="865"/>
        <v>8.4409733752355818E-4</v>
      </c>
      <c r="BH1602" s="360">
        <f t="shared" ca="1" si="865"/>
        <v>8.4614915013658798E-4</v>
      </c>
      <c r="BI1602" s="360">
        <f t="shared" ca="1" si="865"/>
        <v>8.4827459629006419E-4</v>
      </c>
      <c r="BJ1602" s="360">
        <f t="shared" ca="1" si="865"/>
        <v>8.503365628887117E-4</v>
      </c>
      <c r="BK1602" s="360">
        <f t="shared" ca="1" si="865"/>
        <v>8.5247252742458595E-4</v>
      </c>
      <c r="BL1602" s="360">
        <f t="shared" ca="1" si="865"/>
        <v>8.5461385730013577E-4</v>
      </c>
      <c r="BM1602" s="360">
        <f t="shared" ca="1" si="865"/>
        <v>8.5662190607870188E-4</v>
      </c>
      <c r="BN1602" s="360">
        <f t="shared" ca="1" si="865"/>
        <v>0.14806817991911603</v>
      </c>
      <c r="BO1602" s="360" t="str">
        <f t="shared" si="865"/>
        <v/>
      </c>
      <c r="BP1602" s="360" t="str">
        <f t="shared" si="865"/>
        <v/>
      </c>
      <c r="BQ1602" s="360" t="str">
        <f t="shared" si="865"/>
        <v/>
      </c>
      <c r="BR1602" s="360" t="str">
        <f t="shared" si="865"/>
        <v/>
      </c>
      <c r="BS1602" s="360" t="str">
        <f t="shared" ref="BS1602:CI1602" si="866">IF(BS17="","",BS1598/-$F$1598)</f>
        <v/>
      </c>
      <c r="BT1602" s="360" t="str">
        <f t="shared" si="866"/>
        <v/>
      </c>
      <c r="BU1602" s="360" t="str">
        <f t="shared" si="866"/>
        <v/>
      </c>
      <c r="BV1602" s="360" t="str">
        <f t="shared" si="866"/>
        <v/>
      </c>
      <c r="BW1602" s="360" t="str">
        <f t="shared" si="866"/>
        <v/>
      </c>
      <c r="BX1602" s="360" t="str">
        <f t="shared" si="866"/>
        <v/>
      </c>
      <c r="BY1602" s="360" t="str">
        <f t="shared" si="866"/>
        <v/>
      </c>
      <c r="BZ1602" s="360" t="str">
        <f t="shared" si="866"/>
        <v/>
      </c>
      <c r="CA1602" s="360" t="str">
        <f t="shared" si="866"/>
        <v/>
      </c>
      <c r="CB1602" s="360" t="str">
        <f t="shared" si="866"/>
        <v/>
      </c>
      <c r="CC1602" s="360" t="str">
        <f t="shared" si="866"/>
        <v/>
      </c>
      <c r="CD1602" s="360" t="str">
        <f t="shared" si="866"/>
        <v/>
      </c>
      <c r="CE1602" s="360" t="str">
        <f t="shared" si="866"/>
        <v/>
      </c>
      <c r="CF1602" s="360" t="str">
        <f t="shared" si="866"/>
        <v/>
      </c>
      <c r="CG1602" s="360" t="str">
        <f t="shared" si="866"/>
        <v/>
      </c>
      <c r="CH1602" s="360" t="str">
        <f t="shared" si="866"/>
        <v/>
      </c>
      <c r="CI1602" s="360" t="str">
        <f t="shared" si="866"/>
        <v/>
      </c>
      <c r="CK1602" s="50" t="s">
        <v>172</v>
      </c>
    </row>
    <row r="1603" spans="3:89" ht="15" customHeight="1">
      <c r="C1603" s="53" t="s">
        <v>71</v>
      </c>
      <c r="D1603" s="90">
        <f ca="1">SUM(F1598:CI1598)</f>
        <v>4716118.0426511914</v>
      </c>
      <c r="CK1603" s="50" t="s">
        <v>172</v>
      </c>
    </row>
    <row r="1604" spans="3:89" ht="15" customHeight="1">
      <c r="D1604" s="17"/>
      <c r="CK1604" s="50" t="s">
        <v>172</v>
      </c>
    </row>
    <row r="1605" spans="3:89" ht="15" customHeight="1">
      <c r="C1605" s="63" t="s">
        <v>194</v>
      </c>
      <c r="D1605" s="88"/>
      <c r="E1605" s="88"/>
      <c r="F1605" s="99"/>
      <c r="G1605" s="99"/>
      <c r="H1605" s="99"/>
      <c r="I1605" s="99"/>
      <c r="J1605" s="63"/>
      <c r="K1605" s="88"/>
      <c r="L1605" s="88"/>
      <c r="M1605" s="99"/>
      <c r="N1605" s="99"/>
      <c r="O1605" s="99"/>
      <c r="P1605" s="99"/>
      <c r="Q1605" s="99"/>
      <c r="R1605" s="99"/>
      <c r="S1605" s="99"/>
      <c r="T1605" s="99"/>
      <c r="U1605" s="99"/>
      <c r="V1605" s="99"/>
      <c r="W1605" s="99"/>
      <c r="X1605" s="99"/>
      <c r="Y1605" s="99"/>
      <c r="Z1605" s="99"/>
      <c r="AA1605" s="99"/>
      <c r="AB1605" s="99"/>
      <c r="AC1605" s="99"/>
      <c r="AD1605" s="99"/>
      <c r="AE1605" s="99"/>
      <c r="AF1605" s="99"/>
      <c r="AG1605" s="99"/>
      <c r="AH1605" s="99"/>
      <c r="AI1605" s="99"/>
      <c r="AJ1605" s="99"/>
      <c r="AK1605" s="99"/>
      <c r="AL1605" s="99"/>
      <c r="AM1605" s="99"/>
      <c r="AN1605" s="99"/>
      <c r="AO1605" s="99"/>
      <c r="AP1605" s="99"/>
      <c r="AQ1605" s="99"/>
      <c r="AR1605" s="99"/>
      <c r="AS1605" s="99"/>
      <c r="AT1605" s="99"/>
      <c r="AU1605" s="99"/>
      <c r="AV1605" s="99"/>
      <c r="AW1605" s="99"/>
      <c r="AX1605" s="99"/>
      <c r="AY1605" s="99"/>
      <c r="AZ1605" s="99"/>
      <c r="BA1605" s="99"/>
      <c r="BB1605" s="99"/>
      <c r="BC1605" s="99"/>
      <c r="BD1605" s="99"/>
      <c r="BE1605" s="99"/>
      <c r="BF1605" s="99"/>
      <c r="BG1605" s="99"/>
      <c r="BH1605" s="99"/>
      <c r="BI1605" s="99"/>
      <c r="BJ1605" s="99"/>
      <c r="BK1605" s="99"/>
      <c r="BL1605" s="99"/>
      <c r="BM1605" s="99"/>
      <c r="BN1605" s="99"/>
      <c r="BO1605" s="99"/>
      <c r="BP1605" s="99"/>
      <c r="BQ1605" s="99"/>
      <c r="BR1605" s="99"/>
      <c r="BS1605" s="99"/>
      <c r="BT1605" s="99"/>
      <c r="BU1605" s="99"/>
      <c r="BV1605" s="99"/>
      <c r="BW1605" s="99"/>
      <c r="BX1605" s="99"/>
      <c r="BY1605" s="99"/>
      <c r="BZ1605" s="99"/>
      <c r="CA1605" s="99"/>
      <c r="CB1605" s="99"/>
      <c r="CC1605" s="99"/>
      <c r="CD1605" s="99"/>
      <c r="CE1605" s="99"/>
      <c r="CF1605" s="99"/>
      <c r="CG1605" s="99"/>
      <c r="CH1605" s="99"/>
      <c r="CI1605" s="99"/>
      <c r="CJ1605" s="99"/>
      <c r="CK1605" s="50" t="s">
        <v>172</v>
      </c>
    </row>
    <row r="1606" spans="3:89" ht="15" customHeight="1">
      <c r="C1606" s="95"/>
      <c r="D1606" s="17"/>
      <c r="CK1606" s="50" t="s">
        <v>172</v>
      </c>
    </row>
    <row r="1607" spans="3:89" ht="15" customHeight="1">
      <c r="C1607" s="58" t="s">
        <v>193</v>
      </c>
      <c r="D1607" s="54">
        <f>D1608/D1563</f>
        <v>0</v>
      </c>
      <c r="CK1607" s="50" t="s">
        <v>172</v>
      </c>
    </row>
    <row r="1608" spans="3:89" ht="15" customHeight="1">
      <c r="C1608" s="58" t="s">
        <v>192</v>
      </c>
      <c r="D1608" s="93">
        <v>0</v>
      </c>
      <c r="CK1608" s="50" t="s">
        <v>172</v>
      </c>
    </row>
    <row r="1609" spans="3:89" ht="15" customHeight="1">
      <c r="C1609" s="61"/>
      <c r="D1609" s="92"/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  <c r="AN1609" s="61"/>
      <c r="AO1609" s="61"/>
      <c r="AP1609" s="61"/>
      <c r="AQ1609" s="61"/>
      <c r="AR1609" s="61"/>
      <c r="AS1609" s="61"/>
      <c r="AT1609" s="61"/>
      <c r="AU1609" s="61"/>
      <c r="AV1609" s="61"/>
      <c r="AW1609" s="61"/>
      <c r="AX1609" s="61"/>
      <c r="AY1609" s="61"/>
      <c r="AZ1609" s="61"/>
      <c r="BA1609" s="61"/>
      <c r="BB1609" s="61"/>
      <c r="BC1609" s="61"/>
      <c r="BD1609" s="61"/>
      <c r="BE1609" s="61"/>
      <c r="BF1609" s="61"/>
      <c r="BG1609" s="61"/>
      <c r="BH1609" s="61"/>
      <c r="BI1609" s="61"/>
      <c r="BJ1609" s="61"/>
      <c r="BK1609" s="61"/>
      <c r="BL1609" s="61"/>
      <c r="BM1609" s="61"/>
      <c r="BN1609" s="61"/>
      <c r="BO1609" s="61"/>
      <c r="BP1609" s="61"/>
      <c r="BQ1609" s="61"/>
      <c r="BR1609" s="61"/>
      <c r="BS1609" s="61"/>
      <c r="BT1609" s="61"/>
      <c r="BU1609" s="61"/>
      <c r="BV1609" s="61"/>
      <c r="BW1609" s="61"/>
      <c r="BX1609" s="61"/>
      <c r="BY1609" s="61"/>
      <c r="BZ1609" s="61"/>
      <c r="CA1609" s="61"/>
      <c r="CB1609" s="61"/>
      <c r="CC1609" s="61"/>
      <c r="CD1609" s="61"/>
      <c r="CE1609" s="61"/>
      <c r="CF1609" s="61"/>
      <c r="CG1609" s="61"/>
      <c r="CH1609" s="61"/>
      <c r="CI1609" s="61"/>
      <c r="CJ1609" s="61"/>
      <c r="CK1609" s="50" t="s">
        <v>172</v>
      </c>
    </row>
    <row r="1610" spans="3:89" ht="15" customHeight="1">
      <c r="C1610" s="18" t="s">
        <v>191</v>
      </c>
      <c r="D1610" s="17"/>
      <c r="F1610" s="91">
        <f>-D1608</f>
        <v>0</v>
      </c>
      <c r="G1610" s="51">
        <f t="shared" ref="G1610:AL1610" ca="1" si="867">IF(G17="","",$D$1607*G1574)</f>
        <v>0</v>
      </c>
      <c r="H1610" s="51">
        <f t="shared" ca="1" si="867"/>
        <v>0</v>
      </c>
      <c r="I1610" s="51">
        <f t="shared" ca="1" si="867"/>
        <v>0</v>
      </c>
      <c r="J1610" s="51">
        <f t="shared" ca="1" si="867"/>
        <v>0</v>
      </c>
      <c r="K1610" s="51">
        <f t="shared" ca="1" si="867"/>
        <v>0</v>
      </c>
      <c r="L1610" s="51">
        <f t="shared" ca="1" si="867"/>
        <v>0</v>
      </c>
      <c r="M1610" s="51">
        <f t="shared" ca="1" si="867"/>
        <v>0</v>
      </c>
      <c r="N1610" s="51">
        <f t="shared" ca="1" si="867"/>
        <v>0</v>
      </c>
      <c r="O1610" s="51">
        <f t="shared" ca="1" si="867"/>
        <v>0</v>
      </c>
      <c r="P1610" s="51">
        <f t="shared" ca="1" si="867"/>
        <v>0</v>
      </c>
      <c r="Q1610" s="51">
        <f t="shared" ca="1" si="867"/>
        <v>0</v>
      </c>
      <c r="R1610" s="51">
        <f t="shared" ca="1" si="867"/>
        <v>0</v>
      </c>
      <c r="S1610" s="51">
        <f t="shared" ca="1" si="867"/>
        <v>0</v>
      </c>
      <c r="T1610" s="51">
        <f t="shared" ca="1" si="867"/>
        <v>0</v>
      </c>
      <c r="U1610" s="51">
        <f t="shared" ca="1" si="867"/>
        <v>0</v>
      </c>
      <c r="V1610" s="51">
        <f t="shared" ca="1" si="867"/>
        <v>0</v>
      </c>
      <c r="W1610" s="51">
        <f t="shared" ca="1" si="867"/>
        <v>0</v>
      </c>
      <c r="X1610" s="51">
        <f t="shared" ca="1" si="867"/>
        <v>0</v>
      </c>
      <c r="Y1610" s="51">
        <f t="shared" ca="1" si="867"/>
        <v>0</v>
      </c>
      <c r="Z1610" s="51">
        <f t="shared" ca="1" si="867"/>
        <v>0</v>
      </c>
      <c r="AA1610" s="51">
        <f t="shared" ca="1" si="867"/>
        <v>0</v>
      </c>
      <c r="AB1610" s="51">
        <f t="shared" ca="1" si="867"/>
        <v>0</v>
      </c>
      <c r="AC1610" s="51">
        <f t="shared" ca="1" si="867"/>
        <v>0</v>
      </c>
      <c r="AD1610" s="51">
        <f t="shared" ca="1" si="867"/>
        <v>0</v>
      </c>
      <c r="AE1610" s="51">
        <f t="shared" ca="1" si="867"/>
        <v>0</v>
      </c>
      <c r="AF1610" s="51">
        <f t="shared" ca="1" si="867"/>
        <v>0</v>
      </c>
      <c r="AG1610" s="51">
        <f t="shared" ca="1" si="867"/>
        <v>0</v>
      </c>
      <c r="AH1610" s="51">
        <f t="shared" ca="1" si="867"/>
        <v>0</v>
      </c>
      <c r="AI1610" s="51">
        <f t="shared" ca="1" si="867"/>
        <v>0</v>
      </c>
      <c r="AJ1610" s="51">
        <f t="shared" ca="1" si="867"/>
        <v>0</v>
      </c>
      <c r="AK1610" s="51">
        <f t="shared" ca="1" si="867"/>
        <v>0</v>
      </c>
      <c r="AL1610" s="51">
        <f t="shared" ca="1" si="867"/>
        <v>0</v>
      </c>
      <c r="AM1610" s="51">
        <f t="shared" ref="AM1610:BR1610" ca="1" si="868">IF(AM17="","",$D$1607*AM1574)</f>
        <v>0</v>
      </c>
      <c r="AN1610" s="51">
        <f t="shared" ca="1" si="868"/>
        <v>0</v>
      </c>
      <c r="AO1610" s="51">
        <f t="shared" ca="1" si="868"/>
        <v>0</v>
      </c>
      <c r="AP1610" s="51">
        <f t="shared" ca="1" si="868"/>
        <v>0</v>
      </c>
      <c r="AQ1610" s="51">
        <f t="shared" ca="1" si="868"/>
        <v>0</v>
      </c>
      <c r="AR1610" s="51">
        <f t="shared" ca="1" si="868"/>
        <v>0</v>
      </c>
      <c r="AS1610" s="51">
        <f t="shared" ca="1" si="868"/>
        <v>0</v>
      </c>
      <c r="AT1610" s="51">
        <f t="shared" ca="1" si="868"/>
        <v>0</v>
      </c>
      <c r="AU1610" s="51">
        <f t="shared" ca="1" si="868"/>
        <v>0</v>
      </c>
      <c r="AV1610" s="51">
        <f t="shared" ca="1" si="868"/>
        <v>0</v>
      </c>
      <c r="AW1610" s="51">
        <f t="shared" ca="1" si="868"/>
        <v>0</v>
      </c>
      <c r="AX1610" s="51">
        <f t="shared" ca="1" si="868"/>
        <v>0</v>
      </c>
      <c r="AY1610" s="51">
        <f t="shared" ca="1" si="868"/>
        <v>0</v>
      </c>
      <c r="AZ1610" s="51">
        <f t="shared" ca="1" si="868"/>
        <v>0</v>
      </c>
      <c r="BA1610" s="51">
        <f t="shared" ca="1" si="868"/>
        <v>0</v>
      </c>
      <c r="BB1610" s="51">
        <f t="shared" ca="1" si="868"/>
        <v>0</v>
      </c>
      <c r="BC1610" s="51">
        <f t="shared" ca="1" si="868"/>
        <v>0</v>
      </c>
      <c r="BD1610" s="51">
        <f t="shared" ca="1" si="868"/>
        <v>0</v>
      </c>
      <c r="BE1610" s="51">
        <f t="shared" ca="1" si="868"/>
        <v>0</v>
      </c>
      <c r="BF1610" s="51">
        <f t="shared" ca="1" si="868"/>
        <v>0</v>
      </c>
      <c r="BG1610" s="51">
        <f t="shared" ca="1" si="868"/>
        <v>0</v>
      </c>
      <c r="BH1610" s="51">
        <f t="shared" ca="1" si="868"/>
        <v>0</v>
      </c>
      <c r="BI1610" s="51">
        <f t="shared" ca="1" si="868"/>
        <v>0</v>
      </c>
      <c r="BJ1610" s="51">
        <f t="shared" ca="1" si="868"/>
        <v>0</v>
      </c>
      <c r="BK1610" s="51">
        <f t="shared" ca="1" si="868"/>
        <v>0</v>
      </c>
      <c r="BL1610" s="51">
        <f t="shared" ca="1" si="868"/>
        <v>0</v>
      </c>
      <c r="BM1610" s="51">
        <f t="shared" ca="1" si="868"/>
        <v>0</v>
      </c>
      <c r="BN1610" s="51">
        <f t="shared" ca="1" si="868"/>
        <v>0</v>
      </c>
      <c r="BO1610" s="51" t="str">
        <f t="shared" si="868"/>
        <v/>
      </c>
      <c r="BP1610" s="51" t="str">
        <f t="shared" si="868"/>
        <v/>
      </c>
      <c r="BQ1610" s="51" t="str">
        <f t="shared" si="868"/>
        <v/>
      </c>
      <c r="BR1610" s="51" t="str">
        <f t="shared" si="868"/>
        <v/>
      </c>
      <c r="BS1610" s="51" t="str">
        <f t="shared" ref="BS1610:CI1610" si="869">IF(BS17="","",$D$1607*BS1574)</f>
        <v/>
      </c>
      <c r="BT1610" s="51" t="str">
        <f t="shared" si="869"/>
        <v/>
      </c>
      <c r="BU1610" s="51" t="str">
        <f t="shared" si="869"/>
        <v/>
      </c>
      <c r="BV1610" s="51" t="str">
        <f t="shared" si="869"/>
        <v/>
      </c>
      <c r="BW1610" s="51" t="str">
        <f t="shared" si="869"/>
        <v/>
      </c>
      <c r="BX1610" s="51" t="str">
        <f t="shared" si="869"/>
        <v/>
      </c>
      <c r="BY1610" s="51" t="str">
        <f t="shared" si="869"/>
        <v/>
      </c>
      <c r="BZ1610" s="51" t="str">
        <f t="shared" si="869"/>
        <v/>
      </c>
      <c r="CA1610" s="51" t="str">
        <f t="shared" si="869"/>
        <v/>
      </c>
      <c r="CB1610" s="51" t="str">
        <f t="shared" si="869"/>
        <v/>
      </c>
      <c r="CC1610" s="51" t="str">
        <f t="shared" si="869"/>
        <v/>
      </c>
      <c r="CD1610" s="51" t="str">
        <f t="shared" si="869"/>
        <v/>
      </c>
      <c r="CE1610" s="51" t="str">
        <f t="shared" si="869"/>
        <v/>
      </c>
      <c r="CF1610" s="51" t="str">
        <f t="shared" si="869"/>
        <v/>
      </c>
      <c r="CG1610" s="51" t="str">
        <f t="shared" si="869"/>
        <v/>
      </c>
      <c r="CH1610" s="51" t="str">
        <f t="shared" si="869"/>
        <v/>
      </c>
      <c r="CI1610" s="51" t="str">
        <f t="shared" si="869"/>
        <v/>
      </c>
      <c r="CJ1610" s="51">
        <f ca="1">SUM(F1610:CI1610)</f>
        <v>0</v>
      </c>
      <c r="CK1610" s="50" t="s">
        <v>172</v>
      </c>
    </row>
    <row r="1611" spans="3:89" ht="15" customHeight="1">
      <c r="D1611" s="17"/>
      <c r="CK1611" s="50" t="s">
        <v>172</v>
      </c>
    </row>
    <row r="1612" spans="3:89" ht="15" customHeight="1">
      <c r="C1612" s="18" t="s">
        <v>190</v>
      </c>
      <c r="CK1612" s="50" t="s">
        <v>172</v>
      </c>
    </row>
    <row r="1613" spans="3:89" ht="15" customHeight="1">
      <c r="C1613" s="53" t="s">
        <v>174</v>
      </c>
      <c r="D1613" s="394" t="str">
        <f ca="1">IFERROR(XIRR(F1610:BN1610,F16:BN16,0.2),"N/A")</f>
        <v>N/A</v>
      </c>
      <c r="CK1613" s="50" t="s">
        <v>172</v>
      </c>
    </row>
    <row r="1614" spans="3:89" ht="15" customHeight="1">
      <c r="C1614" s="53" t="s">
        <v>576</v>
      </c>
      <c r="D1614" s="768" t="str">
        <f ca="1">IFERROR((SUMIF(F1610:BN1610,"&gt;"&amp;0)/-F1610),"N/A")</f>
        <v>N/A</v>
      </c>
      <c r="G1614" s="360">
        <f ca="1">IF(G17="","",IFERROR(G1610/-$F$1610,0))</f>
        <v>0</v>
      </c>
      <c r="H1614" s="360">
        <f t="shared" ref="H1614:BS1614" ca="1" si="870">IF(H17="","",IFERROR(H1610/-$F$1610,0))</f>
        <v>0</v>
      </c>
      <c r="I1614" s="360">
        <f t="shared" ca="1" si="870"/>
        <v>0</v>
      </c>
      <c r="J1614" s="360">
        <f t="shared" ca="1" si="870"/>
        <v>0</v>
      </c>
      <c r="K1614" s="360">
        <f t="shared" ca="1" si="870"/>
        <v>0</v>
      </c>
      <c r="L1614" s="360">
        <f t="shared" ca="1" si="870"/>
        <v>0</v>
      </c>
      <c r="M1614" s="360">
        <f t="shared" ca="1" si="870"/>
        <v>0</v>
      </c>
      <c r="N1614" s="360">
        <f t="shared" ca="1" si="870"/>
        <v>0</v>
      </c>
      <c r="O1614" s="360">
        <f t="shared" ca="1" si="870"/>
        <v>0</v>
      </c>
      <c r="P1614" s="360">
        <f t="shared" ca="1" si="870"/>
        <v>0</v>
      </c>
      <c r="Q1614" s="360">
        <f t="shared" ca="1" si="870"/>
        <v>0</v>
      </c>
      <c r="R1614" s="360">
        <f t="shared" ca="1" si="870"/>
        <v>0</v>
      </c>
      <c r="S1614" s="360">
        <f t="shared" ca="1" si="870"/>
        <v>0</v>
      </c>
      <c r="T1614" s="360">
        <f t="shared" ca="1" si="870"/>
        <v>0</v>
      </c>
      <c r="U1614" s="360">
        <f t="shared" ca="1" si="870"/>
        <v>0</v>
      </c>
      <c r="V1614" s="360">
        <f t="shared" ca="1" si="870"/>
        <v>0</v>
      </c>
      <c r="W1614" s="360">
        <f t="shared" ca="1" si="870"/>
        <v>0</v>
      </c>
      <c r="X1614" s="360">
        <f t="shared" ca="1" si="870"/>
        <v>0</v>
      </c>
      <c r="Y1614" s="360">
        <f t="shared" ca="1" si="870"/>
        <v>0</v>
      </c>
      <c r="Z1614" s="360">
        <f t="shared" ca="1" si="870"/>
        <v>0</v>
      </c>
      <c r="AA1614" s="360">
        <f t="shared" ca="1" si="870"/>
        <v>0</v>
      </c>
      <c r="AB1614" s="360">
        <f t="shared" ca="1" si="870"/>
        <v>0</v>
      </c>
      <c r="AC1614" s="360">
        <f t="shared" ca="1" si="870"/>
        <v>0</v>
      </c>
      <c r="AD1614" s="360">
        <f t="shared" ca="1" si="870"/>
        <v>0</v>
      </c>
      <c r="AE1614" s="360">
        <f t="shared" ca="1" si="870"/>
        <v>0</v>
      </c>
      <c r="AF1614" s="360">
        <f t="shared" ca="1" si="870"/>
        <v>0</v>
      </c>
      <c r="AG1614" s="360">
        <f t="shared" ca="1" si="870"/>
        <v>0</v>
      </c>
      <c r="AH1614" s="360">
        <f t="shared" ca="1" si="870"/>
        <v>0</v>
      </c>
      <c r="AI1614" s="360">
        <f t="shared" ca="1" si="870"/>
        <v>0</v>
      </c>
      <c r="AJ1614" s="360">
        <f t="shared" ca="1" si="870"/>
        <v>0</v>
      </c>
      <c r="AK1614" s="360">
        <f t="shared" ca="1" si="870"/>
        <v>0</v>
      </c>
      <c r="AL1614" s="360">
        <f t="shared" ca="1" si="870"/>
        <v>0</v>
      </c>
      <c r="AM1614" s="360">
        <f t="shared" ca="1" si="870"/>
        <v>0</v>
      </c>
      <c r="AN1614" s="360">
        <f t="shared" ca="1" si="870"/>
        <v>0</v>
      </c>
      <c r="AO1614" s="360">
        <f t="shared" ca="1" si="870"/>
        <v>0</v>
      </c>
      <c r="AP1614" s="360">
        <f t="shared" ca="1" si="870"/>
        <v>0</v>
      </c>
      <c r="AQ1614" s="360">
        <f t="shared" ca="1" si="870"/>
        <v>0</v>
      </c>
      <c r="AR1614" s="360">
        <f t="shared" ca="1" si="870"/>
        <v>0</v>
      </c>
      <c r="AS1614" s="360">
        <f t="shared" ca="1" si="870"/>
        <v>0</v>
      </c>
      <c r="AT1614" s="360">
        <f t="shared" ca="1" si="870"/>
        <v>0</v>
      </c>
      <c r="AU1614" s="360">
        <f t="shared" ca="1" si="870"/>
        <v>0</v>
      </c>
      <c r="AV1614" s="360">
        <f t="shared" ca="1" si="870"/>
        <v>0</v>
      </c>
      <c r="AW1614" s="360">
        <f t="shared" ca="1" si="870"/>
        <v>0</v>
      </c>
      <c r="AX1614" s="360">
        <f t="shared" ca="1" si="870"/>
        <v>0</v>
      </c>
      <c r="AY1614" s="360">
        <f t="shared" ca="1" si="870"/>
        <v>0</v>
      </c>
      <c r="AZ1614" s="360">
        <f t="shared" ca="1" si="870"/>
        <v>0</v>
      </c>
      <c r="BA1614" s="360">
        <f t="shared" ca="1" si="870"/>
        <v>0</v>
      </c>
      <c r="BB1614" s="360">
        <f t="shared" ca="1" si="870"/>
        <v>0</v>
      </c>
      <c r="BC1614" s="360">
        <f t="shared" ca="1" si="870"/>
        <v>0</v>
      </c>
      <c r="BD1614" s="360">
        <f t="shared" ca="1" si="870"/>
        <v>0</v>
      </c>
      <c r="BE1614" s="360">
        <f t="shared" ca="1" si="870"/>
        <v>0</v>
      </c>
      <c r="BF1614" s="360">
        <f t="shared" ca="1" si="870"/>
        <v>0</v>
      </c>
      <c r="BG1614" s="360">
        <f t="shared" ca="1" si="870"/>
        <v>0</v>
      </c>
      <c r="BH1614" s="360">
        <f t="shared" ca="1" si="870"/>
        <v>0</v>
      </c>
      <c r="BI1614" s="360">
        <f t="shared" ca="1" si="870"/>
        <v>0</v>
      </c>
      <c r="BJ1614" s="360">
        <f t="shared" ca="1" si="870"/>
        <v>0</v>
      </c>
      <c r="BK1614" s="360">
        <f t="shared" ca="1" si="870"/>
        <v>0</v>
      </c>
      <c r="BL1614" s="360">
        <f t="shared" ca="1" si="870"/>
        <v>0</v>
      </c>
      <c r="BM1614" s="360">
        <f t="shared" ca="1" si="870"/>
        <v>0</v>
      </c>
      <c r="BN1614" s="360">
        <f t="shared" ca="1" si="870"/>
        <v>0</v>
      </c>
      <c r="BO1614" s="360" t="str">
        <f t="shared" si="870"/>
        <v/>
      </c>
      <c r="BP1614" s="360" t="str">
        <f t="shared" si="870"/>
        <v/>
      </c>
      <c r="BQ1614" s="360" t="str">
        <f t="shared" si="870"/>
        <v/>
      </c>
      <c r="BR1614" s="360" t="str">
        <f t="shared" si="870"/>
        <v/>
      </c>
      <c r="BS1614" s="360" t="str">
        <f t="shared" si="870"/>
        <v/>
      </c>
      <c r="BT1614" s="360" t="str">
        <f t="shared" ref="BT1614:CI1614" si="871">IF(BT17="","",IFERROR(BT1610/-$F$1610,0))</f>
        <v/>
      </c>
      <c r="BU1614" s="360" t="str">
        <f t="shared" si="871"/>
        <v/>
      </c>
      <c r="BV1614" s="360" t="str">
        <f t="shared" si="871"/>
        <v/>
      </c>
      <c r="BW1614" s="360" t="str">
        <f t="shared" si="871"/>
        <v/>
      </c>
      <c r="BX1614" s="360" t="str">
        <f t="shared" si="871"/>
        <v/>
      </c>
      <c r="BY1614" s="360" t="str">
        <f t="shared" si="871"/>
        <v/>
      </c>
      <c r="BZ1614" s="360" t="str">
        <f t="shared" si="871"/>
        <v/>
      </c>
      <c r="CA1614" s="360" t="str">
        <f t="shared" si="871"/>
        <v/>
      </c>
      <c r="CB1614" s="360" t="str">
        <f t="shared" si="871"/>
        <v/>
      </c>
      <c r="CC1614" s="360" t="str">
        <f t="shared" si="871"/>
        <v/>
      </c>
      <c r="CD1614" s="360" t="str">
        <f t="shared" si="871"/>
        <v/>
      </c>
      <c r="CE1614" s="360" t="str">
        <f t="shared" si="871"/>
        <v/>
      </c>
      <c r="CF1614" s="360" t="str">
        <f t="shared" si="871"/>
        <v/>
      </c>
      <c r="CG1614" s="360" t="str">
        <f t="shared" si="871"/>
        <v/>
      </c>
      <c r="CH1614" s="360" t="str">
        <f t="shared" si="871"/>
        <v/>
      </c>
      <c r="CI1614" s="360" t="str">
        <f t="shared" si="871"/>
        <v/>
      </c>
      <c r="CK1614" s="50" t="s">
        <v>172</v>
      </c>
    </row>
    <row r="1615" spans="3:89" ht="15" customHeight="1">
      <c r="C1615" s="53" t="s">
        <v>71</v>
      </c>
      <c r="D1615" s="90">
        <f ca="1">SUMIF(F1610:BN1610,"&gt;"&amp;0)</f>
        <v>0</v>
      </c>
      <c r="CK1615" s="50" t="s">
        <v>172</v>
      </c>
    </row>
    <row r="1616" spans="3:89" ht="15" customHeight="1">
      <c r="C1616" s="53"/>
      <c r="D1616" s="90"/>
      <c r="CK1616" s="50" t="s">
        <v>172</v>
      </c>
    </row>
    <row r="1617" spans="3:89" ht="15" customHeight="1">
      <c r="C1617" s="63" t="s">
        <v>595</v>
      </c>
      <c r="D1617" s="88"/>
      <c r="E1617" s="88"/>
      <c r="F1617" s="99"/>
      <c r="G1617" s="99"/>
      <c r="H1617" s="99"/>
      <c r="I1617" s="99"/>
      <c r="J1617" s="63"/>
      <c r="K1617" s="88"/>
      <c r="L1617" s="88"/>
      <c r="M1617" s="99"/>
      <c r="N1617" s="99"/>
      <c r="O1617" s="99"/>
      <c r="P1617" s="99"/>
      <c r="Q1617" s="99"/>
      <c r="R1617" s="99"/>
      <c r="S1617" s="99"/>
      <c r="T1617" s="99"/>
      <c r="U1617" s="99"/>
      <c r="V1617" s="99"/>
      <c r="W1617" s="99"/>
      <c r="X1617" s="99"/>
      <c r="Y1617" s="99"/>
      <c r="Z1617" s="99"/>
      <c r="AA1617" s="99"/>
      <c r="AB1617" s="99"/>
      <c r="AC1617" s="99"/>
      <c r="AD1617" s="99"/>
      <c r="AE1617" s="99"/>
      <c r="AF1617" s="99"/>
      <c r="AG1617" s="99"/>
      <c r="AH1617" s="99"/>
      <c r="AI1617" s="99"/>
      <c r="AJ1617" s="99"/>
      <c r="AK1617" s="99"/>
      <c r="AL1617" s="99"/>
      <c r="AM1617" s="99"/>
      <c r="AN1617" s="99"/>
      <c r="AO1617" s="99"/>
      <c r="AP1617" s="99"/>
      <c r="AQ1617" s="99"/>
      <c r="AR1617" s="99"/>
      <c r="AS1617" s="99"/>
      <c r="AT1617" s="99"/>
      <c r="AU1617" s="99"/>
      <c r="AV1617" s="99"/>
      <c r="AW1617" s="99"/>
      <c r="AX1617" s="99"/>
      <c r="AY1617" s="99"/>
      <c r="AZ1617" s="99"/>
      <c r="BA1617" s="99"/>
      <c r="BB1617" s="99"/>
      <c r="BC1617" s="99"/>
      <c r="BD1617" s="99"/>
      <c r="BE1617" s="99"/>
      <c r="BF1617" s="99"/>
      <c r="BG1617" s="99"/>
      <c r="BH1617" s="99"/>
      <c r="BI1617" s="99"/>
      <c r="BJ1617" s="99"/>
      <c r="BK1617" s="99"/>
      <c r="BL1617" s="99"/>
      <c r="BM1617" s="99"/>
      <c r="BN1617" s="99"/>
      <c r="BO1617" s="99"/>
      <c r="BP1617" s="99"/>
      <c r="BQ1617" s="99"/>
      <c r="BR1617" s="99"/>
      <c r="BS1617" s="99"/>
      <c r="BT1617" s="99"/>
      <c r="BU1617" s="99"/>
      <c r="BV1617" s="99"/>
      <c r="BW1617" s="99"/>
      <c r="BX1617" s="99"/>
      <c r="BY1617" s="99"/>
      <c r="BZ1617" s="99"/>
      <c r="CA1617" s="99"/>
      <c r="CB1617" s="99"/>
      <c r="CC1617" s="99"/>
      <c r="CD1617" s="99"/>
      <c r="CE1617" s="99"/>
      <c r="CF1617" s="99"/>
      <c r="CG1617" s="99"/>
      <c r="CH1617" s="99"/>
      <c r="CI1617" s="99"/>
      <c r="CJ1617" s="99"/>
      <c r="CK1617" s="50" t="s">
        <v>172</v>
      </c>
    </row>
    <row r="1618" spans="3:89" ht="15" customHeight="1">
      <c r="C1618" s="53"/>
      <c r="D1618" s="90"/>
      <c r="CK1618" s="50" t="s">
        <v>172</v>
      </c>
    </row>
    <row r="1619" spans="3:89" ht="15" customHeight="1">
      <c r="C1619" s="53"/>
      <c r="D1619" s="90"/>
      <c r="CK1619" s="50" t="s">
        <v>172</v>
      </c>
    </row>
    <row r="1620" spans="3:89" ht="15" customHeight="1">
      <c r="C1620" s="53" t="s">
        <v>597</v>
      </c>
      <c r="D1620" s="90">
        <f ca="1">D1561</f>
        <v>21381469.119233638</v>
      </c>
      <c r="CK1620" s="50" t="s">
        <v>172</v>
      </c>
    </row>
    <row r="1621" spans="3:89" ht="15" customHeight="1">
      <c r="C1621" s="61"/>
      <c r="D1621" s="96"/>
      <c r="E1621" s="61"/>
      <c r="F1621" s="61"/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  <c r="AN1621" s="61"/>
      <c r="AO1621" s="61"/>
      <c r="AP1621" s="61"/>
      <c r="AQ1621" s="61"/>
      <c r="AR1621" s="61"/>
      <c r="AS1621" s="61"/>
      <c r="AT1621" s="61"/>
      <c r="AU1621" s="61"/>
      <c r="AV1621" s="61"/>
      <c r="AW1621" s="61"/>
      <c r="AX1621" s="61"/>
      <c r="AY1621" s="61"/>
      <c r="AZ1621" s="61"/>
      <c r="BA1621" s="61"/>
      <c r="BB1621" s="61"/>
      <c r="BC1621" s="61"/>
      <c r="BD1621" s="61"/>
      <c r="BE1621" s="61"/>
      <c r="BF1621" s="61"/>
      <c r="BG1621" s="61"/>
      <c r="BH1621" s="61"/>
      <c r="BI1621" s="61"/>
      <c r="BJ1621" s="61"/>
      <c r="BK1621" s="61"/>
      <c r="BL1621" s="61"/>
      <c r="BM1621" s="61"/>
      <c r="BN1621" s="61"/>
      <c r="BO1621" s="61"/>
      <c r="BP1621" s="61"/>
      <c r="BQ1621" s="61"/>
      <c r="BR1621" s="61"/>
      <c r="BS1621" s="61"/>
      <c r="BT1621" s="61"/>
      <c r="BU1621" s="61"/>
      <c r="BV1621" s="61"/>
      <c r="BW1621" s="61"/>
      <c r="BX1621" s="61"/>
      <c r="BY1621" s="61"/>
      <c r="BZ1621" s="61"/>
      <c r="CA1621" s="61"/>
      <c r="CB1621" s="61"/>
      <c r="CC1621" s="61"/>
      <c r="CD1621" s="61"/>
      <c r="CE1621" s="61"/>
      <c r="CF1621" s="61"/>
      <c r="CG1621" s="61"/>
      <c r="CH1621" s="61"/>
      <c r="CI1621" s="61"/>
      <c r="CJ1621" s="61"/>
      <c r="CK1621" s="50" t="s">
        <v>172</v>
      </c>
    </row>
    <row r="1622" spans="3:89" ht="15" customHeight="1">
      <c r="C1622" s="18" t="s">
        <v>596</v>
      </c>
      <c r="D1622" s="70"/>
      <c r="F1622" s="51">
        <f ca="1">IF(F17="","",-F1391+F1392+F1395)</f>
        <v>-2617166.4191731769</v>
      </c>
      <c r="G1622" s="51">
        <f t="shared" ref="G1622:BR1622" ca="1" si="872">IF(G17="","",-G1391+G1392+G1395)</f>
        <v>-461250</v>
      </c>
      <c r="H1622" s="51">
        <f t="shared" ca="1" si="872"/>
        <v>-461250</v>
      </c>
      <c r="I1622" s="51">
        <f t="shared" ca="1" si="872"/>
        <v>-751431.81818181812</v>
      </c>
      <c r="J1622" s="51">
        <f t="shared" ca="1" si="872"/>
        <v>-751431.81818181847</v>
      </c>
      <c r="K1622" s="51">
        <f t="shared" ca="1" si="872"/>
        <v>-751431.81818181777</v>
      </c>
      <c r="L1622" s="51">
        <f t="shared" ca="1" si="872"/>
        <v>-751431.81818181765</v>
      </c>
      <c r="M1622" s="51">
        <f t="shared" ca="1" si="872"/>
        <v>-751431.81818181905</v>
      </c>
      <c r="N1622" s="51">
        <f t="shared" ca="1" si="872"/>
        <v>-751431.8181818187</v>
      </c>
      <c r="O1622" s="51">
        <f t="shared" ca="1" si="872"/>
        <v>-751431.8181818187</v>
      </c>
      <c r="P1622" s="51">
        <f t="shared" ca="1" si="872"/>
        <v>-470320.70707070758</v>
      </c>
      <c r="Q1622" s="51">
        <f t="shared" ca="1" si="872"/>
        <v>-470320.70707070542</v>
      </c>
      <c r="R1622" s="51">
        <f t="shared" ca="1" si="872"/>
        <v>-470320.70707070729</v>
      </c>
      <c r="S1622" s="51">
        <f t="shared" ca="1" si="872"/>
        <v>-470320.70707070723</v>
      </c>
      <c r="T1622" s="51">
        <f t="shared" ca="1" si="872"/>
        <v>-470320.70707070746</v>
      </c>
      <c r="U1622" s="51">
        <f t="shared" ca="1" si="872"/>
        <v>-470320.70707070734</v>
      </c>
      <c r="V1622" s="51">
        <f t="shared" ca="1" si="872"/>
        <v>-470320.70707070717</v>
      </c>
      <c r="W1622" s="51">
        <f t="shared" ca="1" si="872"/>
        <v>-470320.70707070711</v>
      </c>
      <c r="X1622" s="51">
        <f t="shared" ca="1" si="872"/>
        <v>-830320.70707070746</v>
      </c>
      <c r="Y1622" s="51">
        <f t="shared" ca="1" si="872"/>
        <v>-338098.48484848178</v>
      </c>
      <c r="Z1622" s="51">
        <f t="shared" ca="1" si="872"/>
        <v>-338098.48484848149</v>
      </c>
      <c r="AA1622" s="51">
        <f t="shared" ca="1" si="872"/>
        <v>-2268541.8048484856</v>
      </c>
      <c r="AB1622" s="51">
        <f t="shared" ca="1" si="872"/>
        <v>-338098.48484848486</v>
      </c>
      <c r="AC1622" s="51">
        <f t="shared" ca="1" si="872"/>
        <v>-338098.48484848486</v>
      </c>
      <c r="AD1622" s="51">
        <f t="shared" ca="1" si="872"/>
        <v>18235813.954385154</v>
      </c>
      <c r="AE1622" s="51">
        <f t="shared" ca="1" si="872"/>
        <v>0</v>
      </c>
      <c r="AF1622" s="51">
        <f t="shared" ca="1" si="872"/>
        <v>0</v>
      </c>
      <c r="AG1622" s="51">
        <f t="shared" ca="1" si="872"/>
        <v>0</v>
      </c>
      <c r="AH1622" s="51">
        <f t="shared" ca="1" si="872"/>
        <v>0</v>
      </c>
      <c r="AI1622" s="51">
        <f t="shared" ca="1" si="872"/>
        <v>0</v>
      </c>
      <c r="AJ1622" s="51">
        <f t="shared" ca="1" si="872"/>
        <v>0</v>
      </c>
      <c r="AK1622" s="51">
        <f t="shared" ca="1" si="872"/>
        <v>0</v>
      </c>
      <c r="AL1622" s="51">
        <f t="shared" ca="1" si="872"/>
        <v>0</v>
      </c>
      <c r="AM1622" s="51">
        <f t="shared" ca="1" si="872"/>
        <v>0</v>
      </c>
      <c r="AN1622" s="51">
        <f t="shared" ca="1" si="872"/>
        <v>0</v>
      </c>
      <c r="AO1622" s="51">
        <f t="shared" ca="1" si="872"/>
        <v>0</v>
      </c>
      <c r="AP1622" s="51">
        <f t="shared" ca="1" si="872"/>
        <v>0</v>
      </c>
      <c r="AQ1622" s="51">
        <f t="shared" ca="1" si="872"/>
        <v>0</v>
      </c>
      <c r="AR1622" s="51">
        <f t="shared" ca="1" si="872"/>
        <v>0</v>
      </c>
      <c r="AS1622" s="51">
        <f t="shared" ca="1" si="872"/>
        <v>0</v>
      </c>
      <c r="AT1622" s="51">
        <f t="shared" ca="1" si="872"/>
        <v>0</v>
      </c>
      <c r="AU1622" s="51">
        <f t="shared" ca="1" si="872"/>
        <v>0</v>
      </c>
      <c r="AV1622" s="51">
        <f t="shared" ca="1" si="872"/>
        <v>0</v>
      </c>
      <c r="AW1622" s="51">
        <f t="shared" ca="1" si="872"/>
        <v>0</v>
      </c>
      <c r="AX1622" s="51">
        <f t="shared" ca="1" si="872"/>
        <v>0</v>
      </c>
      <c r="AY1622" s="51">
        <f t="shared" ca="1" si="872"/>
        <v>0</v>
      </c>
      <c r="AZ1622" s="51">
        <f t="shared" ca="1" si="872"/>
        <v>0</v>
      </c>
      <c r="BA1622" s="51">
        <f t="shared" ca="1" si="872"/>
        <v>0</v>
      </c>
      <c r="BB1622" s="51">
        <f t="shared" ca="1" si="872"/>
        <v>0</v>
      </c>
      <c r="BC1622" s="51">
        <f t="shared" ca="1" si="872"/>
        <v>0</v>
      </c>
      <c r="BD1622" s="51">
        <f t="shared" ca="1" si="872"/>
        <v>0</v>
      </c>
      <c r="BE1622" s="51">
        <f t="shared" ca="1" si="872"/>
        <v>0</v>
      </c>
      <c r="BF1622" s="51">
        <f t="shared" ca="1" si="872"/>
        <v>0</v>
      </c>
      <c r="BG1622" s="51">
        <f t="shared" ca="1" si="872"/>
        <v>0</v>
      </c>
      <c r="BH1622" s="51">
        <f t="shared" ca="1" si="872"/>
        <v>0</v>
      </c>
      <c r="BI1622" s="51">
        <f t="shared" ca="1" si="872"/>
        <v>0</v>
      </c>
      <c r="BJ1622" s="51">
        <f t="shared" ca="1" si="872"/>
        <v>0</v>
      </c>
      <c r="BK1622" s="51">
        <f t="shared" ca="1" si="872"/>
        <v>0</v>
      </c>
      <c r="BL1622" s="51">
        <f t="shared" ca="1" si="872"/>
        <v>0</v>
      </c>
      <c r="BM1622" s="51">
        <f t="shared" ca="1" si="872"/>
        <v>0</v>
      </c>
      <c r="BN1622" s="51">
        <f t="shared" ca="1" si="872"/>
        <v>0</v>
      </c>
      <c r="BO1622" s="51" t="str">
        <f t="shared" si="872"/>
        <v/>
      </c>
      <c r="BP1622" s="51" t="str">
        <f t="shared" si="872"/>
        <v/>
      </c>
      <c r="BQ1622" s="51" t="str">
        <f t="shared" si="872"/>
        <v/>
      </c>
      <c r="BR1622" s="51" t="str">
        <f t="shared" si="872"/>
        <v/>
      </c>
      <c r="BS1622" s="51" t="str">
        <f t="shared" ref="BS1622:CI1622" si="873">IF(BS17="","",-BS1391+BS1392+BS1395)</f>
        <v/>
      </c>
      <c r="BT1622" s="51" t="str">
        <f t="shared" si="873"/>
        <v/>
      </c>
      <c r="BU1622" s="51" t="str">
        <f t="shared" si="873"/>
        <v/>
      </c>
      <c r="BV1622" s="51" t="str">
        <f t="shared" si="873"/>
        <v/>
      </c>
      <c r="BW1622" s="51" t="str">
        <f t="shared" si="873"/>
        <v/>
      </c>
      <c r="BX1622" s="51" t="str">
        <f t="shared" si="873"/>
        <v/>
      </c>
      <c r="BY1622" s="51" t="str">
        <f t="shared" si="873"/>
        <v/>
      </c>
      <c r="BZ1622" s="51" t="str">
        <f t="shared" si="873"/>
        <v/>
      </c>
      <c r="CA1622" s="51" t="str">
        <f t="shared" si="873"/>
        <v/>
      </c>
      <c r="CB1622" s="51" t="str">
        <f t="shared" si="873"/>
        <v/>
      </c>
      <c r="CC1622" s="51" t="str">
        <f t="shared" si="873"/>
        <v/>
      </c>
      <c r="CD1622" s="51" t="str">
        <f t="shared" si="873"/>
        <v/>
      </c>
      <c r="CE1622" s="51" t="str">
        <f t="shared" si="873"/>
        <v/>
      </c>
      <c r="CF1622" s="51" t="str">
        <f t="shared" si="873"/>
        <v/>
      </c>
      <c r="CG1622" s="51" t="str">
        <f t="shared" si="873"/>
        <v/>
      </c>
      <c r="CH1622" s="51" t="str">
        <f t="shared" si="873"/>
        <v/>
      </c>
      <c r="CI1622" s="51" t="str">
        <f t="shared" si="873"/>
        <v/>
      </c>
      <c r="CJ1622" s="51">
        <f ca="1">SUM(F1622:CI1622)</f>
        <v>1222302.7000604682</v>
      </c>
      <c r="CK1622" s="50" t="s">
        <v>172</v>
      </c>
    </row>
    <row r="1623" spans="3:89" ht="15" customHeight="1">
      <c r="C1623" s="53"/>
      <c r="D1623" s="90"/>
      <c r="CK1623" s="50" t="s">
        <v>172</v>
      </c>
    </row>
    <row r="1624" spans="3:89" ht="15" customHeight="1">
      <c r="C1624" s="53" t="s">
        <v>174</v>
      </c>
      <c r="D1624" s="54">
        <f ca="1">XIRR(F1622:BN1622,F16:BN16,0.1)</f>
        <v>6.182552278041839E-2</v>
      </c>
      <c r="CK1624" s="50" t="s">
        <v>172</v>
      </c>
    </row>
    <row r="1625" spans="3:89" ht="15" customHeight="1">
      <c r="C1625" s="53" t="s">
        <v>71</v>
      </c>
      <c r="D1625" s="796">
        <f ca="1">SUM(F1622:CI1622)</f>
        <v>1222302.7000604682</v>
      </c>
      <c r="F1625" s="56">
        <f ca="1">+SUM(F1622:AC1622)</f>
        <v>-17013511.254324686</v>
      </c>
      <c r="CK1625" s="50"/>
    </row>
    <row r="1626" spans="3:89" ht="15" customHeight="1">
      <c r="C1626" s="53"/>
      <c r="D1626" s="90"/>
      <c r="CK1626" s="50"/>
    </row>
    <row r="1627" spans="3:89" ht="15" customHeight="1">
      <c r="C1627" s="89" t="s">
        <v>551</v>
      </c>
      <c r="D1627" s="87"/>
      <c r="E1627" s="88"/>
      <c r="F1627" s="88"/>
      <c r="G1627" s="87"/>
      <c r="H1627" s="87"/>
      <c r="I1627" s="87"/>
      <c r="J1627" s="87"/>
      <c r="K1627" s="87"/>
      <c r="L1627" s="87"/>
      <c r="M1627" s="87"/>
      <c r="N1627" s="87"/>
      <c r="O1627" s="87"/>
      <c r="P1627" s="87"/>
      <c r="Q1627" s="87"/>
      <c r="R1627" s="87"/>
      <c r="S1627" s="87"/>
      <c r="T1627" s="87"/>
      <c r="U1627" s="87"/>
      <c r="V1627" s="87"/>
      <c r="W1627" s="87"/>
      <c r="X1627" s="87"/>
      <c r="Y1627" s="87"/>
      <c r="Z1627" s="87"/>
      <c r="AA1627" s="87"/>
      <c r="AB1627" s="87"/>
      <c r="AC1627" s="87"/>
      <c r="AD1627" s="87"/>
      <c r="AE1627" s="87"/>
      <c r="AF1627" s="87"/>
      <c r="AG1627" s="87"/>
      <c r="AH1627" s="87"/>
      <c r="AI1627" s="87"/>
      <c r="AJ1627" s="87"/>
      <c r="AK1627" s="87"/>
      <c r="AL1627" s="87"/>
      <c r="AM1627" s="87"/>
      <c r="AN1627" s="87"/>
      <c r="AO1627" s="87"/>
      <c r="AP1627" s="87"/>
      <c r="AQ1627" s="87"/>
      <c r="AR1627" s="87"/>
      <c r="AS1627" s="87"/>
      <c r="AT1627" s="87"/>
      <c r="AU1627" s="87"/>
      <c r="AV1627" s="87"/>
      <c r="AW1627" s="87"/>
      <c r="AX1627" s="87"/>
      <c r="AY1627" s="87"/>
      <c r="AZ1627" s="87"/>
      <c r="BA1627" s="87"/>
      <c r="BB1627" s="87"/>
      <c r="BC1627" s="87"/>
      <c r="BD1627" s="87"/>
      <c r="BE1627" s="87"/>
      <c r="BF1627" s="87"/>
      <c r="BG1627" s="87"/>
      <c r="BH1627" s="87"/>
      <c r="BI1627" s="87"/>
      <c r="BJ1627" s="87"/>
      <c r="BK1627" s="87"/>
      <c r="BL1627" s="87"/>
      <c r="BM1627" s="87"/>
      <c r="BN1627" s="87"/>
      <c r="BO1627" s="87"/>
      <c r="BP1627" s="87"/>
      <c r="BQ1627" s="87"/>
      <c r="BR1627" s="87"/>
      <c r="BS1627" s="87"/>
      <c r="BT1627" s="87"/>
      <c r="BU1627" s="87"/>
      <c r="BV1627" s="87"/>
      <c r="BW1627" s="87"/>
      <c r="BX1627" s="87"/>
      <c r="BY1627" s="87"/>
      <c r="BZ1627" s="87"/>
      <c r="CA1627" s="87"/>
      <c r="CB1627" s="87"/>
      <c r="CC1627" s="87"/>
      <c r="CD1627" s="87"/>
      <c r="CE1627" s="87"/>
      <c r="CF1627" s="87"/>
      <c r="CG1627" s="87"/>
      <c r="CH1627" s="87"/>
      <c r="CI1627" s="87"/>
      <c r="CJ1627" s="87"/>
      <c r="CK1627" s="50" t="s">
        <v>172</v>
      </c>
    </row>
    <row r="1628" spans="3:89" ht="15" customHeight="1">
      <c r="D1628" s="17"/>
      <c r="CK1628" s="50" t="s">
        <v>172</v>
      </c>
    </row>
    <row r="1629" spans="3:89" ht="15" customHeight="1">
      <c r="C1629" s="79"/>
      <c r="D1629" s="79"/>
      <c r="E1629" s="85" t="s">
        <v>189</v>
      </c>
      <c r="F1629" s="86"/>
      <c r="G1629" s="85" t="s">
        <v>188</v>
      </c>
      <c r="H1629" s="85"/>
      <c r="I1629" s="79"/>
      <c r="CI1629" s="50"/>
      <c r="CK1629" s="50" t="s">
        <v>172</v>
      </c>
    </row>
    <row r="1630" spans="3:89" ht="15" customHeight="1">
      <c r="C1630" s="79"/>
      <c r="D1630" s="79"/>
      <c r="E1630" s="45" t="s">
        <v>187</v>
      </c>
      <c r="F1630" s="84"/>
      <c r="G1630" s="45" t="s">
        <v>186</v>
      </c>
      <c r="H1630" s="79"/>
      <c r="I1630" s="45" t="s">
        <v>143</v>
      </c>
      <c r="CI1630" s="50"/>
      <c r="CK1630" s="50" t="s">
        <v>172</v>
      </c>
    </row>
    <row r="1631" spans="3:89" ht="15" customHeight="1">
      <c r="C1631" s="83"/>
      <c r="D1631" s="83"/>
      <c r="E1631" s="44" t="s">
        <v>60</v>
      </c>
      <c r="F1631" s="44" t="s">
        <v>84</v>
      </c>
      <c r="G1631" s="44" t="s">
        <v>185</v>
      </c>
      <c r="H1631" s="44" t="s">
        <v>184</v>
      </c>
      <c r="I1631" s="44" t="s">
        <v>138</v>
      </c>
      <c r="CI1631" s="50"/>
      <c r="CK1631" s="50" t="s">
        <v>172</v>
      </c>
    </row>
    <row r="1632" spans="3:89" ht="15" customHeight="1">
      <c r="C1632" s="80" t="s">
        <v>136</v>
      </c>
      <c r="D1632" s="79"/>
      <c r="E1632" s="785">
        <v>0.25929999999999997</v>
      </c>
      <c r="F1632" s="786">
        <v>3500000</v>
      </c>
      <c r="G1632" s="787">
        <v>0</v>
      </c>
      <c r="H1632" s="788">
        <v>0</v>
      </c>
      <c r="I1632" s="789">
        <v>0.8</v>
      </c>
      <c r="CI1632" s="50"/>
      <c r="CK1632" s="50" t="s">
        <v>172</v>
      </c>
    </row>
    <row r="1633" spans="3:89" ht="15" customHeight="1">
      <c r="C1633" s="74"/>
      <c r="D1633" s="74"/>
      <c r="E1633" s="73"/>
      <c r="F1633" s="72"/>
      <c r="G1633" s="71"/>
      <c r="H1633" s="71"/>
      <c r="I1633" s="71"/>
      <c r="CI1633" s="50"/>
      <c r="CK1633" s="50" t="s">
        <v>172</v>
      </c>
    </row>
    <row r="1634" spans="3:89" ht="15" customHeight="1">
      <c r="CI1634" s="50"/>
      <c r="CK1634" s="50" t="s">
        <v>172</v>
      </c>
    </row>
    <row r="1635" spans="3:89" ht="15" customHeight="1">
      <c r="D1635" s="17"/>
      <c r="AD1635" s="415"/>
      <c r="CK1635" s="50" t="s">
        <v>172</v>
      </c>
    </row>
    <row r="1636" spans="3:89" ht="15" customHeight="1">
      <c r="D1636" s="17"/>
      <c r="CK1636" s="50" t="s">
        <v>172</v>
      </c>
    </row>
    <row r="1637" spans="3:89" ht="15" customHeight="1">
      <c r="C1637" s="63" t="s">
        <v>549</v>
      </c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  <c r="BF1637" s="63"/>
      <c r="BG1637" s="63"/>
      <c r="BH1637" s="63"/>
      <c r="BI1637" s="63"/>
      <c r="BJ1637" s="63"/>
      <c r="BK1637" s="63"/>
      <c r="BL1637" s="63"/>
      <c r="BM1637" s="63"/>
      <c r="BN1637" s="63"/>
      <c r="BO1637" s="63"/>
      <c r="BP1637" s="63"/>
      <c r="BQ1637" s="63"/>
      <c r="BR1637" s="63"/>
      <c r="BS1637" s="63"/>
      <c r="BT1637" s="63"/>
      <c r="BU1637" s="63"/>
      <c r="BV1637" s="63"/>
      <c r="BW1637" s="63"/>
      <c r="BX1637" s="63"/>
      <c r="BY1637" s="63"/>
      <c r="BZ1637" s="63"/>
      <c r="CA1637" s="63"/>
      <c r="CB1637" s="63"/>
      <c r="CC1637" s="63"/>
      <c r="CD1637" s="63"/>
      <c r="CE1637" s="63"/>
      <c r="CF1637" s="63"/>
      <c r="CG1637" s="63"/>
      <c r="CH1637" s="63"/>
      <c r="CI1637" s="63"/>
      <c r="CJ1637" s="63"/>
      <c r="CK1637" s="50" t="s">
        <v>172</v>
      </c>
    </row>
    <row r="1638" spans="3:89" ht="15" customHeight="1">
      <c r="D1638" s="70"/>
      <c r="CK1638" s="50" t="s">
        <v>172</v>
      </c>
    </row>
    <row r="1639" spans="3:89" ht="15" customHeight="1">
      <c r="C1639" s="52" t="s">
        <v>117</v>
      </c>
      <c r="D1639" s="70"/>
      <c r="CK1639" s="50" t="s">
        <v>172</v>
      </c>
    </row>
    <row r="1640" spans="3:89" ht="15" customHeight="1">
      <c r="C1640" s="58" t="s">
        <v>181</v>
      </c>
      <c r="F1640" s="51">
        <v>0</v>
      </c>
      <c r="G1640" s="51">
        <f t="shared" ref="G1640:BR1640" si="874">F1645</f>
        <v>3500000</v>
      </c>
      <c r="H1640" s="51">
        <f t="shared" ca="1" si="874"/>
        <v>3500000</v>
      </c>
      <c r="I1640" s="51">
        <f t="shared" ca="1" si="874"/>
        <v>3500000</v>
      </c>
      <c r="J1640" s="51">
        <f t="shared" ca="1" si="874"/>
        <v>3500000</v>
      </c>
      <c r="K1640" s="51">
        <f t="shared" ca="1" si="874"/>
        <v>3500000</v>
      </c>
      <c r="L1640" s="51">
        <f t="shared" ca="1" si="874"/>
        <v>3500000</v>
      </c>
      <c r="M1640" s="51">
        <f t="shared" ca="1" si="874"/>
        <v>3500000</v>
      </c>
      <c r="N1640" s="51">
        <f t="shared" ca="1" si="874"/>
        <v>3500000</v>
      </c>
      <c r="O1640" s="51">
        <f t="shared" ca="1" si="874"/>
        <v>3500000</v>
      </c>
      <c r="P1640" s="51">
        <f t="shared" ca="1" si="874"/>
        <v>3500000</v>
      </c>
      <c r="Q1640" s="51">
        <f t="shared" ca="1" si="874"/>
        <v>3500000</v>
      </c>
      <c r="R1640" s="51">
        <f t="shared" ca="1" si="874"/>
        <v>3500000</v>
      </c>
      <c r="S1640" s="51">
        <f t="shared" ca="1" si="874"/>
        <v>3500000</v>
      </c>
      <c r="T1640" s="51">
        <f t="shared" ca="1" si="874"/>
        <v>3500000</v>
      </c>
      <c r="U1640" s="51">
        <f t="shared" ca="1" si="874"/>
        <v>3500000</v>
      </c>
      <c r="V1640" s="51">
        <f t="shared" ca="1" si="874"/>
        <v>3500000</v>
      </c>
      <c r="W1640" s="51">
        <f t="shared" ca="1" si="874"/>
        <v>3500000</v>
      </c>
      <c r="X1640" s="51">
        <f t="shared" ca="1" si="874"/>
        <v>3500000</v>
      </c>
      <c r="Y1640" s="51">
        <f t="shared" ca="1" si="874"/>
        <v>3500000</v>
      </c>
      <c r="Z1640" s="51">
        <f t="shared" ca="1" si="874"/>
        <v>3500000</v>
      </c>
      <c r="AA1640" s="51">
        <f t="shared" ca="1" si="874"/>
        <v>3500000</v>
      </c>
      <c r="AB1640" s="51">
        <f t="shared" ca="1" si="874"/>
        <v>3500000</v>
      </c>
      <c r="AC1640" s="51">
        <f t="shared" ca="1" si="874"/>
        <v>3500000</v>
      </c>
      <c r="AD1640" s="51">
        <f t="shared" ca="1" si="874"/>
        <v>3500000</v>
      </c>
      <c r="AE1640" s="51">
        <f t="shared" ca="1" si="874"/>
        <v>0</v>
      </c>
      <c r="AF1640" s="51">
        <f t="shared" ca="1" si="874"/>
        <v>0</v>
      </c>
      <c r="AG1640" s="51">
        <f t="shared" ca="1" si="874"/>
        <v>0</v>
      </c>
      <c r="AH1640" s="51">
        <f t="shared" ca="1" si="874"/>
        <v>0</v>
      </c>
      <c r="AI1640" s="51">
        <f t="shared" ca="1" si="874"/>
        <v>0</v>
      </c>
      <c r="AJ1640" s="51">
        <f t="shared" ca="1" si="874"/>
        <v>0</v>
      </c>
      <c r="AK1640" s="51">
        <f t="shared" ca="1" si="874"/>
        <v>0</v>
      </c>
      <c r="AL1640" s="51">
        <f t="shared" ca="1" si="874"/>
        <v>0</v>
      </c>
      <c r="AM1640" s="51">
        <f t="shared" ca="1" si="874"/>
        <v>0</v>
      </c>
      <c r="AN1640" s="51">
        <f t="shared" ca="1" si="874"/>
        <v>0</v>
      </c>
      <c r="AO1640" s="51">
        <f t="shared" ca="1" si="874"/>
        <v>0</v>
      </c>
      <c r="AP1640" s="51">
        <f t="shared" ca="1" si="874"/>
        <v>0</v>
      </c>
      <c r="AQ1640" s="51">
        <f t="shared" ca="1" si="874"/>
        <v>0</v>
      </c>
      <c r="AR1640" s="51">
        <f t="shared" ca="1" si="874"/>
        <v>0</v>
      </c>
      <c r="AS1640" s="51">
        <f t="shared" ca="1" si="874"/>
        <v>0</v>
      </c>
      <c r="AT1640" s="51">
        <f t="shared" ca="1" si="874"/>
        <v>0</v>
      </c>
      <c r="AU1640" s="51">
        <f t="shared" ca="1" si="874"/>
        <v>0</v>
      </c>
      <c r="AV1640" s="51">
        <f t="shared" ca="1" si="874"/>
        <v>0</v>
      </c>
      <c r="AW1640" s="51">
        <f t="shared" ca="1" si="874"/>
        <v>0</v>
      </c>
      <c r="AX1640" s="51">
        <f t="shared" ca="1" si="874"/>
        <v>0</v>
      </c>
      <c r="AY1640" s="51">
        <f t="shared" ca="1" si="874"/>
        <v>0</v>
      </c>
      <c r="AZ1640" s="51">
        <f t="shared" ca="1" si="874"/>
        <v>0</v>
      </c>
      <c r="BA1640" s="51">
        <f t="shared" ca="1" si="874"/>
        <v>0</v>
      </c>
      <c r="BB1640" s="51">
        <f t="shared" ca="1" si="874"/>
        <v>0</v>
      </c>
      <c r="BC1640" s="51">
        <f t="shared" ca="1" si="874"/>
        <v>0</v>
      </c>
      <c r="BD1640" s="51">
        <f t="shared" ca="1" si="874"/>
        <v>0</v>
      </c>
      <c r="BE1640" s="51">
        <f t="shared" ca="1" si="874"/>
        <v>0</v>
      </c>
      <c r="BF1640" s="51">
        <f t="shared" ca="1" si="874"/>
        <v>0</v>
      </c>
      <c r="BG1640" s="51">
        <f t="shared" ca="1" si="874"/>
        <v>0</v>
      </c>
      <c r="BH1640" s="51">
        <f t="shared" ca="1" si="874"/>
        <v>0</v>
      </c>
      <c r="BI1640" s="51">
        <f t="shared" ca="1" si="874"/>
        <v>0</v>
      </c>
      <c r="BJ1640" s="51">
        <f t="shared" ca="1" si="874"/>
        <v>0</v>
      </c>
      <c r="BK1640" s="51">
        <f t="shared" ca="1" si="874"/>
        <v>0</v>
      </c>
      <c r="BL1640" s="51">
        <f t="shared" ca="1" si="874"/>
        <v>0</v>
      </c>
      <c r="BM1640" s="51">
        <f t="shared" ca="1" si="874"/>
        <v>0</v>
      </c>
      <c r="BN1640" s="51">
        <f t="shared" ca="1" si="874"/>
        <v>0</v>
      </c>
      <c r="BO1640" s="51">
        <f t="shared" ca="1" si="874"/>
        <v>0</v>
      </c>
      <c r="BP1640" s="51" t="str">
        <f t="shared" si="874"/>
        <v/>
      </c>
      <c r="BQ1640" s="51" t="str">
        <f t="shared" si="874"/>
        <v/>
      </c>
      <c r="BR1640" s="51" t="str">
        <f t="shared" si="874"/>
        <v/>
      </c>
      <c r="BS1640" s="51" t="str">
        <f t="shared" ref="BS1640:CI1640" si="875">BR1645</f>
        <v/>
      </c>
      <c r="BT1640" s="51" t="str">
        <f t="shared" si="875"/>
        <v/>
      </c>
      <c r="BU1640" s="51" t="str">
        <f t="shared" si="875"/>
        <v/>
      </c>
      <c r="BV1640" s="51" t="str">
        <f t="shared" si="875"/>
        <v/>
      </c>
      <c r="BW1640" s="51" t="str">
        <f t="shared" si="875"/>
        <v/>
      </c>
      <c r="BX1640" s="51" t="str">
        <f t="shared" si="875"/>
        <v/>
      </c>
      <c r="BY1640" s="51" t="str">
        <f t="shared" si="875"/>
        <v/>
      </c>
      <c r="BZ1640" s="51" t="str">
        <f t="shared" si="875"/>
        <v/>
      </c>
      <c r="CA1640" s="51" t="str">
        <f t="shared" si="875"/>
        <v/>
      </c>
      <c r="CB1640" s="51" t="str">
        <f t="shared" si="875"/>
        <v/>
      </c>
      <c r="CC1640" s="51" t="str">
        <f t="shared" si="875"/>
        <v/>
      </c>
      <c r="CD1640" s="51" t="str">
        <f t="shared" si="875"/>
        <v/>
      </c>
      <c r="CE1640" s="51" t="str">
        <f t="shared" si="875"/>
        <v/>
      </c>
      <c r="CF1640" s="51" t="str">
        <f t="shared" si="875"/>
        <v/>
      </c>
      <c r="CG1640" s="51" t="str">
        <f t="shared" si="875"/>
        <v/>
      </c>
      <c r="CH1640" s="51" t="str">
        <f t="shared" si="875"/>
        <v/>
      </c>
      <c r="CI1640" s="51" t="str">
        <f t="shared" si="875"/>
        <v/>
      </c>
      <c r="CJ1640" s="51">
        <f ca="1">SUM(F1640:CI1640)</f>
        <v>84000000</v>
      </c>
      <c r="CK1640" s="50" t="s">
        <v>172</v>
      </c>
    </row>
    <row r="1641" spans="3:89" ht="15" customHeight="1">
      <c r="C1641" s="58" t="s">
        <v>180</v>
      </c>
      <c r="D1641" s="69">
        <f>-F1641/F1586</f>
        <v>1</v>
      </c>
      <c r="F1641" s="68">
        <f>D1596</f>
        <v>3500000</v>
      </c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  <c r="Y1641" s="47"/>
      <c r="Z1641" s="47"/>
      <c r="AA1641" s="47"/>
      <c r="AB1641" s="47"/>
      <c r="AC1641" s="47"/>
      <c r="AD1641" s="47"/>
      <c r="AE1641" s="47"/>
      <c r="AF1641" s="47"/>
      <c r="AG1641" s="47"/>
      <c r="AH1641" s="47"/>
      <c r="AI1641" s="47"/>
      <c r="AJ1641" s="47"/>
      <c r="AK1641" s="47"/>
      <c r="AL1641" s="47"/>
      <c r="AM1641" s="47"/>
      <c r="AN1641" s="47"/>
      <c r="AO1641" s="47"/>
      <c r="AP1641" s="47"/>
      <c r="AQ1641" s="47"/>
      <c r="AR1641" s="47"/>
      <c r="AS1641" s="47"/>
      <c r="AT1641" s="47"/>
      <c r="AU1641" s="47"/>
      <c r="AV1641" s="47"/>
      <c r="AW1641" s="47"/>
      <c r="AX1641" s="47"/>
      <c r="AY1641" s="47"/>
      <c r="AZ1641" s="47"/>
      <c r="BA1641" s="47"/>
      <c r="BB1641" s="47"/>
      <c r="BC1641" s="47"/>
      <c r="BD1641" s="47"/>
      <c r="BE1641" s="47"/>
      <c r="BF1641" s="47"/>
      <c r="BG1641" s="47"/>
      <c r="BH1641" s="47"/>
      <c r="BI1641" s="47"/>
      <c r="BJ1641" s="47"/>
      <c r="BK1641" s="47"/>
      <c r="BL1641" s="47"/>
      <c r="BM1641" s="47"/>
      <c r="BN1641" s="47"/>
      <c r="BO1641" s="47"/>
      <c r="BP1641" s="47"/>
      <c r="BQ1641" s="47"/>
      <c r="BR1641" s="47"/>
      <c r="BS1641" s="47"/>
      <c r="BT1641" s="47"/>
      <c r="BU1641" s="47"/>
      <c r="BV1641" s="47"/>
      <c r="BW1641" s="47"/>
      <c r="BX1641" s="47"/>
      <c r="BY1641" s="47"/>
      <c r="BZ1641" s="47"/>
      <c r="CA1641" s="47"/>
      <c r="CB1641" s="47"/>
      <c r="CC1641" s="47"/>
      <c r="CD1641" s="47"/>
      <c r="CE1641" s="47"/>
      <c r="CF1641" s="47"/>
      <c r="CG1641" s="47"/>
      <c r="CH1641" s="47"/>
      <c r="CI1641" s="47"/>
      <c r="CJ1641" s="47"/>
      <c r="CK1641" s="50" t="s">
        <v>172</v>
      </c>
    </row>
    <row r="1642" spans="3:89" ht="15" customHeight="1">
      <c r="C1642" s="58" t="s">
        <v>179</v>
      </c>
      <c r="D1642" s="57">
        <v>0</v>
      </c>
      <c r="E1642" s="67"/>
      <c r="F1642" s="55">
        <f t="shared" ref="F1642:AK1642" si="876">IF(F17="","",F1640*$D$1642/365*30)</f>
        <v>0</v>
      </c>
      <c r="G1642" s="55">
        <f t="shared" si="876"/>
        <v>0</v>
      </c>
      <c r="H1642" s="55">
        <f t="shared" ca="1" si="876"/>
        <v>0</v>
      </c>
      <c r="I1642" s="55">
        <f t="shared" ca="1" si="876"/>
        <v>0</v>
      </c>
      <c r="J1642" s="55">
        <f t="shared" ca="1" si="876"/>
        <v>0</v>
      </c>
      <c r="K1642" s="55">
        <f t="shared" ca="1" si="876"/>
        <v>0</v>
      </c>
      <c r="L1642" s="55">
        <f t="shared" ca="1" si="876"/>
        <v>0</v>
      </c>
      <c r="M1642" s="55">
        <f t="shared" ca="1" si="876"/>
        <v>0</v>
      </c>
      <c r="N1642" s="55">
        <f t="shared" ca="1" si="876"/>
        <v>0</v>
      </c>
      <c r="O1642" s="55">
        <f t="shared" ca="1" si="876"/>
        <v>0</v>
      </c>
      <c r="P1642" s="55">
        <f t="shared" ca="1" si="876"/>
        <v>0</v>
      </c>
      <c r="Q1642" s="55">
        <f t="shared" ca="1" si="876"/>
        <v>0</v>
      </c>
      <c r="R1642" s="55">
        <f t="shared" ca="1" si="876"/>
        <v>0</v>
      </c>
      <c r="S1642" s="55">
        <f t="shared" ca="1" si="876"/>
        <v>0</v>
      </c>
      <c r="T1642" s="55">
        <f t="shared" ca="1" si="876"/>
        <v>0</v>
      </c>
      <c r="U1642" s="55">
        <f t="shared" ca="1" si="876"/>
        <v>0</v>
      </c>
      <c r="V1642" s="55">
        <f t="shared" ca="1" si="876"/>
        <v>0</v>
      </c>
      <c r="W1642" s="55">
        <f t="shared" ca="1" si="876"/>
        <v>0</v>
      </c>
      <c r="X1642" s="55">
        <f t="shared" ca="1" si="876"/>
        <v>0</v>
      </c>
      <c r="Y1642" s="55">
        <f t="shared" ca="1" si="876"/>
        <v>0</v>
      </c>
      <c r="Z1642" s="55">
        <f t="shared" ca="1" si="876"/>
        <v>0</v>
      </c>
      <c r="AA1642" s="55">
        <f t="shared" ca="1" si="876"/>
        <v>0</v>
      </c>
      <c r="AB1642" s="55">
        <f t="shared" ca="1" si="876"/>
        <v>0</v>
      </c>
      <c r="AC1642" s="55">
        <f t="shared" ca="1" si="876"/>
        <v>0</v>
      </c>
      <c r="AD1642" s="55">
        <f t="shared" ca="1" si="876"/>
        <v>0</v>
      </c>
      <c r="AE1642" s="55">
        <f t="shared" ca="1" si="876"/>
        <v>0</v>
      </c>
      <c r="AF1642" s="55">
        <f t="shared" ca="1" si="876"/>
        <v>0</v>
      </c>
      <c r="AG1642" s="55">
        <f t="shared" ca="1" si="876"/>
        <v>0</v>
      </c>
      <c r="AH1642" s="55">
        <f t="shared" ca="1" si="876"/>
        <v>0</v>
      </c>
      <c r="AI1642" s="55">
        <f t="shared" ca="1" si="876"/>
        <v>0</v>
      </c>
      <c r="AJ1642" s="55">
        <f t="shared" ca="1" si="876"/>
        <v>0</v>
      </c>
      <c r="AK1642" s="55">
        <f t="shared" ca="1" si="876"/>
        <v>0</v>
      </c>
      <c r="AL1642" s="55">
        <f t="shared" ref="AL1642:BQ1642" ca="1" si="877">IF(AL17="","",AL1640*$D$1642/365*30)</f>
        <v>0</v>
      </c>
      <c r="AM1642" s="55">
        <f t="shared" ca="1" si="877"/>
        <v>0</v>
      </c>
      <c r="AN1642" s="55">
        <f t="shared" ca="1" si="877"/>
        <v>0</v>
      </c>
      <c r="AO1642" s="55">
        <f t="shared" ca="1" si="877"/>
        <v>0</v>
      </c>
      <c r="AP1642" s="55">
        <f t="shared" ca="1" si="877"/>
        <v>0</v>
      </c>
      <c r="AQ1642" s="55">
        <f t="shared" ca="1" si="877"/>
        <v>0</v>
      </c>
      <c r="AR1642" s="55">
        <f t="shared" ca="1" si="877"/>
        <v>0</v>
      </c>
      <c r="AS1642" s="55">
        <f t="shared" ca="1" si="877"/>
        <v>0</v>
      </c>
      <c r="AT1642" s="55">
        <f t="shared" ca="1" si="877"/>
        <v>0</v>
      </c>
      <c r="AU1642" s="55">
        <f t="shared" ca="1" si="877"/>
        <v>0</v>
      </c>
      <c r="AV1642" s="55">
        <f t="shared" ca="1" si="877"/>
        <v>0</v>
      </c>
      <c r="AW1642" s="55">
        <f t="shared" ca="1" si="877"/>
        <v>0</v>
      </c>
      <c r="AX1642" s="55">
        <f t="shared" ca="1" si="877"/>
        <v>0</v>
      </c>
      <c r="AY1642" s="55">
        <f t="shared" ca="1" si="877"/>
        <v>0</v>
      </c>
      <c r="AZ1642" s="55">
        <f t="shared" ca="1" si="877"/>
        <v>0</v>
      </c>
      <c r="BA1642" s="55">
        <f t="shared" ca="1" si="877"/>
        <v>0</v>
      </c>
      <c r="BB1642" s="55">
        <f t="shared" ca="1" si="877"/>
        <v>0</v>
      </c>
      <c r="BC1642" s="55">
        <f t="shared" ca="1" si="877"/>
        <v>0</v>
      </c>
      <c r="BD1642" s="55">
        <f t="shared" ca="1" si="877"/>
        <v>0</v>
      </c>
      <c r="BE1642" s="55">
        <f t="shared" ca="1" si="877"/>
        <v>0</v>
      </c>
      <c r="BF1642" s="55">
        <f t="shared" ca="1" si="877"/>
        <v>0</v>
      </c>
      <c r="BG1642" s="55">
        <f t="shared" ca="1" si="877"/>
        <v>0</v>
      </c>
      <c r="BH1642" s="55">
        <f t="shared" ca="1" si="877"/>
        <v>0</v>
      </c>
      <c r="BI1642" s="55">
        <f t="shared" ca="1" si="877"/>
        <v>0</v>
      </c>
      <c r="BJ1642" s="55">
        <f t="shared" ca="1" si="877"/>
        <v>0</v>
      </c>
      <c r="BK1642" s="55">
        <f t="shared" ca="1" si="877"/>
        <v>0</v>
      </c>
      <c r="BL1642" s="55">
        <f t="shared" ca="1" si="877"/>
        <v>0</v>
      </c>
      <c r="BM1642" s="55">
        <f t="shared" ca="1" si="877"/>
        <v>0</v>
      </c>
      <c r="BN1642" s="55">
        <f t="shared" ca="1" si="877"/>
        <v>0</v>
      </c>
      <c r="BO1642" s="55" t="str">
        <f t="shared" si="877"/>
        <v/>
      </c>
      <c r="BP1642" s="55" t="str">
        <f t="shared" si="877"/>
        <v/>
      </c>
      <c r="BQ1642" s="55" t="str">
        <f t="shared" si="877"/>
        <v/>
      </c>
      <c r="BR1642" s="55" t="str">
        <f t="shared" ref="BR1642:CI1642" si="878">IF(BR17="","",BR1640*$D$1642/365*30)</f>
        <v/>
      </c>
      <c r="BS1642" s="55" t="str">
        <f t="shared" si="878"/>
        <v/>
      </c>
      <c r="BT1642" s="55" t="str">
        <f t="shared" si="878"/>
        <v/>
      </c>
      <c r="BU1642" s="55" t="str">
        <f t="shared" si="878"/>
        <v/>
      </c>
      <c r="BV1642" s="55" t="str">
        <f t="shared" si="878"/>
        <v/>
      </c>
      <c r="BW1642" s="55" t="str">
        <f t="shared" si="878"/>
        <v/>
      </c>
      <c r="BX1642" s="55" t="str">
        <f t="shared" si="878"/>
        <v/>
      </c>
      <c r="BY1642" s="55" t="str">
        <f t="shared" si="878"/>
        <v/>
      </c>
      <c r="BZ1642" s="55" t="str">
        <f t="shared" si="878"/>
        <v/>
      </c>
      <c r="CA1642" s="55" t="str">
        <f t="shared" si="878"/>
        <v/>
      </c>
      <c r="CB1642" s="55" t="str">
        <f t="shared" si="878"/>
        <v/>
      </c>
      <c r="CC1642" s="55" t="str">
        <f t="shared" si="878"/>
        <v/>
      </c>
      <c r="CD1642" s="55" t="str">
        <f t="shared" si="878"/>
        <v/>
      </c>
      <c r="CE1642" s="55" t="str">
        <f t="shared" si="878"/>
        <v/>
      </c>
      <c r="CF1642" s="55" t="str">
        <f t="shared" si="878"/>
        <v/>
      </c>
      <c r="CG1642" s="55" t="str">
        <f t="shared" si="878"/>
        <v/>
      </c>
      <c r="CH1642" s="55" t="str">
        <f t="shared" si="878"/>
        <v/>
      </c>
      <c r="CI1642" s="55" t="str">
        <f t="shared" si="878"/>
        <v/>
      </c>
      <c r="CJ1642" s="55">
        <f ca="1">SUM(F1642:CI1642)</f>
        <v>0</v>
      </c>
      <c r="CK1642" s="50" t="s">
        <v>172</v>
      </c>
    </row>
    <row r="1643" spans="3:89" ht="15" customHeight="1">
      <c r="C1643" s="58" t="s">
        <v>178</v>
      </c>
      <c r="F1643" s="51">
        <f t="shared" ref="F1643:AK1643" si="879">IF(F17="","",SUM(F1640:F1642))</f>
        <v>3500000</v>
      </c>
      <c r="G1643" s="51">
        <f t="shared" si="879"/>
        <v>3500000</v>
      </c>
      <c r="H1643" s="51">
        <f t="shared" ca="1" si="879"/>
        <v>3500000</v>
      </c>
      <c r="I1643" s="51">
        <f t="shared" ca="1" si="879"/>
        <v>3500000</v>
      </c>
      <c r="J1643" s="51">
        <f t="shared" ca="1" si="879"/>
        <v>3500000</v>
      </c>
      <c r="K1643" s="51">
        <f t="shared" ca="1" si="879"/>
        <v>3500000</v>
      </c>
      <c r="L1643" s="51">
        <f t="shared" ca="1" si="879"/>
        <v>3500000</v>
      </c>
      <c r="M1643" s="51">
        <f t="shared" ca="1" si="879"/>
        <v>3500000</v>
      </c>
      <c r="N1643" s="51">
        <f t="shared" ca="1" si="879"/>
        <v>3500000</v>
      </c>
      <c r="O1643" s="51">
        <f t="shared" ca="1" si="879"/>
        <v>3500000</v>
      </c>
      <c r="P1643" s="51">
        <f t="shared" ca="1" si="879"/>
        <v>3500000</v>
      </c>
      <c r="Q1643" s="51">
        <f t="shared" ca="1" si="879"/>
        <v>3500000</v>
      </c>
      <c r="R1643" s="51">
        <f t="shared" ca="1" si="879"/>
        <v>3500000</v>
      </c>
      <c r="S1643" s="51">
        <f t="shared" ca="1" si="879"/>
        <v>3500000</v>
      </c>
      <c r="T1643" s="51">
        <f t="shared" ca="1" si="879"/>
        <v>3500000</v>
      </c>
      <c r="U1643" s="51">
        <f t="shared" ca="1" si="879"/>
        <v>3500000</v>
      </c>
      <c r="V1643" s="51">
        <f t="shared" ca="1" si="879"/>
        <v>3500000</v>
      </c>
      <c r="W1643" s="51">
        <f t="shared" ca="1" si="879"/>
        <v>3500000</v>
      </c>
      <c r="X1643" s="51">
        <f t="shared" ca="1" si="879"/>
        <v>3500000</v>
      </c>
      <c r="Y1643" s="51">
        <f t="shared" ca="1" si="879"/>
        <v>3500000</v>
      </c>
      <c r="Z1643" s="51">
        <f t="shared" ca="1" si="879"/>
        <v>3500000</v>
      </c>
      <c r="AA1643" s="51">
        <f t="shared" ca="1" si="879"/>
        <v>3500000</v>
      </c>
      <c r="AB1643" s="51">
        <f t="shared" ca="1" si="879"/>
        <v>3500000</v>
      </c>
      <c r="AC1643" s="51">
        <f t="shared" ca="1" si="879"/>
        <v>3500000</v>
      </c>
      <c r="AD1643" s="51">
        <f t="shared" ca="1" si="879"/>
        <v>3500000</v>
      </c>
      <c r="AE1643" s="51">
        <f t="shared" ca="1" si="879"/>
        <v>0</v>
      </c>
      <c r="AF1643" s="51">
        <f t="shared" ca="1" si="879"/>
        <v>0</v>
      </c>
      <c r="AG1643" s="51">
        <f t="shared" ca="1" si="879"/>
        <v>0</v>
      </c>
      <c r="AH1643" s="51">
        <f t="shared" ca="1" si="879"/>
        <v>0</v>
      </c>
      <c r="AI1643" s="51">
        <f t="shared" ca="1" si="879"/>
        <v>0</v>
      </c>
      <c r="AJ1643" s="51">
        <f t="shared" ca="1" si="879"/>
        <v>0</v>
      </c>
      <c r="AK1643" s="51">
        <f t="shared" ca="1" si="879"/>
        <v>0</v>
      </c>
      <c r="AL1643" s="51">
        <f t="shared" ref="AL1643:BQ1643" ca="1" si="880">IF(AL17="","",SUM(AL1640:AL1642))</f>
        <v>0</v>
      </c>
      <c r="AM1643" s="51">
        <f t="shared" ca="1" si="880"/>
        <v>0</v>
      </c>
      <c r="AN1643" s="51">
        <f t="shared" ca="1" si="880"/>
        <v>0</v>
      </c>
      <c r="AO1643" s="51">
        <f t="shared" ca="1" si="880"/>
        <v>0</v>
      </c>
      <c r="AP1643" s="51">
        <f t="shared" ca="1" si="880"/>
        <v>0</v>
      </c>
      <c r="AQ1643" s="51">
        <f t="shared" ca="1" si="880"/>
        <v>0</v>
      </c>
      <c r="AR1643" s="51">
        <f t="shared" ca="1" si="880"/>
        <v>0</v>
      </c>
      <c r="AS1643" s="51">
        <f t="shared" ca="1" si="880"/>
        <v>0</v>
      </c>
      <c r="AT1643" s="51">
        <f t="shared" ca="1" si="880"/>
        <v>0</v>
      </c>
      <c r="AU1643" s="51">
        <f t="shared" ca="1" si="880"/>
        <v>0</v>
      </c>
      <c r="AV1643" s="51">
        <f t="shared" ca="1" si="880"/>
        <v>0</v>
      </c>
      <c r="AW1643" s="51">
        <f t="shared" ca="1" si="880"/>
        <v>0</v>
      </c>
      <c r="AX1643" s="51">
        <f t="shared" ca="1" si="880"/>
        <v>0</v>
      </c>
      <c r="AY1643" s="51">
        <f t="shared" ca="1" si="880"/>
        <v>0</v>
      </c>
      <c r="AZ1643" s="51">
        <f t="shared" ca="1" si="880"/>
        <v>0</v>
      </c>
      <c r="BA1643" s="51">
        <f t="shared" ca="1" si="880"/>
        <v>0</v>
      </c>
      <c r="BB1643" s="51">
        <f t="shared" ca="1" si="880"/>
        <v>0</v>
      </c>
      <c r="BC1643" s="51">
        <f t="shared" ca="1" si="880"/>
        <v>0</v>
      </c>
      <c r="BD1643" s="51">
        <f t="shared" ca="1" si="880"/>
        <v>0</v>
      </c>
      <c r="BE1643" s="51">
        <f t="shared" ca="1" si="880"/>
        <v>0</v>
      </c>
      <c r="BF1643" s="51">
        <f t="shared" ca="1" si="880"/>
        <v>0</v>
      </c>
      <c r="BG1643" s="51">
        <f t="shared" ca="1" si="880"/>
        <v>0</v>
      </c>
      <c r="BH1643" s="51">
        <f t="shared" ca="1" si="880"/>
        <v>0</v>
      </c>
      <c r="BI1643" s="51">
        <f t="shared" ca="1" si="880"/>
        <v>0</v>
      </c>
      <c r="BJ1643" s="51">
        <f t="shared" ca="1" si="880"/>
        <v>0</v>
      </c>
      <c r="BK1643" s="51">
        <f t="shared" ca="1" si="880"/>
        <v>0</v>
      </c>
      <c r="BL1643" s="51">
        <f t="shared" ca="1" si="880"/>
        <v>0</v>
      </c>
      <c r="BM1643" s="51">
        <f t="shared" ca="1" si="880"/>
        <v>0</v>
      </c>
      <c r="BN1643" s="51">
        <f t="shared" ca="1" si="880"/>
        <v>0</v>
      </c>
      <c r="BO1643" s="51" t="str">
        <f t="shared" si="880"/>
        <v/>
      </c>
      <c r="BP1643" s="51" t="str">
        <f t="shared" si="880"/>
        <v/>
      </c>
      <c r="BQ1643" s="51" t="str">
        <f t="shared" si="880"/>
        <v/>
      </c>
      <c r="BR1643" s="51" t="str">
        <f t="shared" ref="BR1643:CI1643" si="881">IF(BR17="","",SUM(BR1640:BR1642))</f>
        <v/>
      </c>
      <c r="BS1643" s="51" t="str">
        <f t="shared" si="881"/>
        <v/>
      </c>
      <c r="BT1643" s="51" t="str">
        <f t="shared" si="881"/>
        <v/>
      </c>
      <c r="BU1643" s="51" t="str">
        <f t="shared" si="881"/>
        <v/>
      </c>
      <c r="BV1643" s="51" t="str">
        <f t="shared" si="881"/>
        <v/>
      </c>
      <c r="BW1643" s="51" t="str">
        <f t="shared" si="881"/>
        <v/>
      </c>
      <c r="BX1643" s="51" t="str">
        <f t="shared" si="881"/>
        <v/>
      </c>
      <c r="BY1643" s="51" t="str">
        <f t="shared" si="881"/>
        <v/>
      </c>
      <c r="BZ1643" s="51" t="str">
        <f t="shared" si="881"/>
        <v/>
      </c>
      <c r="CA1643" s="51" t="str">
        <f t="shared" si="881"/>
        <v/>
      </c>
      <c r="CB1643" s="51" t="str">
        <f t="shared" si="881"/>
        <v/>
      </c>
      <c r="CC1643" s="51" t="str">
        <f t="shared" si="881"/>
        <v/>
      </c>
      <c r="CD1643" s="51" t="str">
        <f t="shared" si="881"/>
        <v/>
      </c>
      <c r="CE1643" s="51" t="str">
        <f t="shared" si="881"/>
        <v/>
      </c>
      <c r="CF1643" s="51" t="str">
        <f t="shared" si="881"/>
        <v/>
      </c>
      <c r="CG1643" s="51" t="str">
        <f t="shared" si="881"/>
        <v/>
      </c>
      <c r="CH1643" s="51" t="str">
        <f t="shared" si="881"/>
        <v/>
      </c>
      <c r="CI1643" s="51" t="str">
        <f t="shared" si="881"/>
        <v/>
      </c>
      <c r="CJ1643" s="47"/>
      <c r="CK1643" s="50" t="s">
        <v>172</v>
      </c>
    </row>
    <row r="1644" spans="3:89" ht="15" customHeight="1">
      <c r="C1644" s="66" t="s">
        <v>176</v>
      </c>
      <c r="D1644" s="61"/>
      <c r="E1644" s="61"/>
      <c r="F1644" s="60">
        <f t="shared" ref="F1644:AK1644" si="882">IF(F17="","",-MIN(F1643,$D$1641*MAX(0,F1586)))</f>
        <v>0</v>
      </c>
      <c r="G1644" s="60">
        <f t="shared" ca="1" si="882"/>
        <v>0</v>
      </c>
      <c r="H1644" s="60">
        <f t="shared" ca="1" si="882"/>
        <v>0</v>
      </c>
      <c r="I1644" s="60">
        <f t="shared" ca="1" si="882"/>
        <v>0</v>
      </c>
      <c r="J1644" s="60">
        <f t="shared" ca="1" si="882"/>
        <v>0</v>
      </c>
      <c r="K1644" s="60">
        <f t="shared" ca="1" si="882"/>
        <v>0</v>
      </c>
      <c r="L1644" s="60">
        <f t="shared" ca="1" si="882"/>
        <v>0</v>
      </c>
      <c r="M1644" s="60">
        <f t="shared" ca="1" si="882"/>
        <v>0</v>
      </c>
      <c r="N1644" s="60">
        <f t="shared" ca="1" si="882"/>
        <v>0</v>
      </c>
      <c r="O1644" s="60">
        <f t="shared" ca="1" si="882"/>
        <v>0</v>
      </c>
      <c r="P1644" s="60">
        <f t="shared" ca="1" si="882"/>
        <v>0</v>
      </c>
      <c r="Q1644" s="60">
        <f t="shared" ca="1" si="882"/>
        <v>0</v>
      </c>
      <c r="R1644" s="60">
        <f t="shared" ca="1" si="882"/>
        <v>0</v>
      </c>
      <c r="S1644" s="60">
        <f t="shared" ca="1" si="882"/>
        <v>0</v>
      </c>
      <c r="T1644" s="60">
        <f t="shared" ca="1" si="882"/>
        <v>0</v>
      </c>
      <c r="U1644" s="60">
        <f t="shared" ca="1" si="882"/>
        <v>0</v>
      </c>
      <c r="V1644" s="60">
        <f t="shared" ca="1" si="882"/>
        <v>0</v>
      </c>
      <c r="W1644" s="60">
        <f t="shared" ca="1" si="882"/>
        <v>0</v>
      </c>
      <c r="X1644" s="60">
        <f t="shared" ca="1" si="882"/>
        <v>0</v>
      </c>
      <c r="Y1644" s="60">
        <f t="shared" ca="1" si="882"/>
        <v>0</v>
      </c>
      <c r="Z1644" s="60">
        <f t="shared" ca="1" si="882"/>
        <v>0</v>
      </c>
      <c r="AA1644" s="60">
        <f t="shared" ca="1" si="882"/>
        <v>0</v>
      </c>
      <c r="AB1644" s="60">
        <f t="shared" ca="1" si="882"/>
        <v>0</v>
      </c>
      <c r="AC1644" s="60">
        <f t="shared" ca="1" si="882"/>
        <v>0</v>
      </c>
      <c r="AD1644" s="60">
        <f t="shared" ca="1" si="882"/>
        <v>-3500000</v>
      </c>
      <c r="AE1644" s="60">
        <f t="shared" ca="1" si="882"/>
        <v>0</v>
      </c>
      <c r="AF1644" s="60">
        <f t="shared" ca="1" si="882"/>
        <v>0</v>
      </c>
      <c r="AG1644" s="60">
        <f t="shared" ca="1" si="882"/>
        <v>0</v>
      </c>
      <c r="AH1644" s="60">
        <f t="shared" ca="1" si="882"/>
        <v>0</v>
      </c>
      <c r="AI1644" s="60">
        <f t="shared" ca="1" si="882"/>
        <v>0</v>
      </c>
      <c r="AJ1644" s="60">
        <f t="shared" ca="1" si="882"/>
        <v>0</v>
      </c>
      <c r="AK1644" s="60">
        <f t="shared" ca="1" si="882"/>
        <v>0</v>
      </c>
      <c r="AL1644" s="60">
        <f t="shared" ref="AL1644:BQ1644" ca="1" si="883">IF(AL17="","",-MIN(AL1643,$D$1641*MAX(0,AL1586)))</f>
        <v>0</v>
      </c>
      <c r="AM1644" s="60">
        <f t="shared" ca="1" si="883"/>
        <v>0</v>
      </c>
      <c r="AN1644" s="60">
        <f t="shared" ca="1" si="883"/>
        <v>0</v>
      </c>
      <c r="AO1644" s="60">
        <f t="shared" ca="1" si="883"/>
        <v>0</v>
      </c>
      <c r="AP1644" s="60">
        <f t="shared" ca="1" si="883"/>
        <v>0</v>
      </c>
      <c r="AQ1644" s="60">
        <f t="shared" ca="1" si="883"/>
        <v>0</v>
      </c>
      <c r="AR1644" s="60">
        <f t="shared" ca="1" si="883"/>
        <v>0</v>
      </c>
      <c r="AS1644" s="60">
        <f t="shared" ca="1" si="883"/>
        <v>0</v>
      </c>
      <c r="AT1644" s="60">
        <f t="shared" ca="1" si="883"/>
        <v>0</v>
      </c>
      <c r="AU1644" s="60">
        <f t="shared" ca="1" si="883"/>
        <v>0</v>
      </c>
      <c r="AV1644" s="60">
        <f t="shared" ca="1" si="883"/>
        <v>0</v>
      </c>
      <c r="AW1644" s="60">
        <f t="shared" ca="1" si="883"/>
        <v>0</v>
      </c>
      <c r="AX1644" s="60">
        <f t="shared" ca="1" si="883"/>
        <v>0</v>
      </c>
      <c r="AY1644" s="60">
        <f t="shared" ca="1" si="883"/>
        <v>0</v>
      </c>
      <c r="AZ1644" s="60">
        <f t="shared" ca="1" si="883"/>
        <v>0</v>
      </c>
      <c r="BA1644" s="60">
        <f t="shared" ca="1" si="883"/>
        <v>0</v>
      </c>
      <c r="BB1644" s="60">
        <f t="shared" ca="1" si="883"/>
        <v>0</v>
      </c>
      <c r="BC1644" s="60">
        <f t="shared" ca="1" si="883"/>
        <v>0</v>
      </c>
      <c r="BD1644" s="60">
        <f t="shared" ca="1" si="883"/>
        <v>0</v>
      </c>
      <c r="BE1644" s="60">
        <f t="shared" ca="1" si="883"/>
        <v>0</v>
      </c>
      <c r="BF1644" s="60">
        <f t="shared" ca="1" si="883"/>
        <v>0</v>
      </c>
      <c r="BG1644" s="60">
        <f t="shared" ca="1" si="883"/>
        <v>0</v>
      </c>
      <c r="BH1644" s="60">
        <f t="shared" ca="1" si="883"/>
        <v>0</v>
      </c>
      <c r="BI1644" s="60">
        <f t="shared" ca="1" si="883"/>
        <v>0</v>
      </c>
      <c r="BJ1644" s="60">
        <f t="shared" ca="1" si="883"/>
        <v>0</v>
      </c>
      <c r="BK1644" s="60">
        <f t="shared" ca="1" si="883"/>
        <v>0</v>
      </c>
      <c r="BL1644" s="60">
        <f t="shared" ca="1" si="883"/>
        <v>0</v>
      </c>
      <c r="BM1644" s="60">
        <f t="shared" ca="1" si="883"/>
        <v>0</v>
      </c>
      <c r="BN1644" s="60">
        <f t="shared" ca="1" si="883"/>
        <v>0</v>
      </c>
      <c r="BO1644" s="60" t="str">
        <f t="shared" si="883"/>
        <v/>
      </c>
      <c r="BP1644" s="60" t="str">
        <f t="shared" si="883"/>
        <v/>
      </c>
      <c r="BQ1644" s="60" t="str">
        <f t="shared" si="883"/>
        <v/>
      </c>
      <c r="BR1644" s="60" t="str">
        <f t="shared" ref="BR1644:CI1644" si="884">IF(BR17="","",-MIN(BR1643,$D$1641*MAX(0,BR1586)))</f>
        <v/>
      </c>
      <c r="BS1644" s="60" t="str">
        <f t="shared" si="884"/>
        <v/>
      </c>
      <c r="BT1644" s="60" t="str">
        <f t="shared" si="884"/>
        <v/>
      </c>
      <c r="BU1644" s="60" t="str">
        <f t="shared" si="884"/>
        <v/>
      </c>
      <c r="BV1644" s="60" t="str">
        <f t="shared" si="884"/>
        <v/>
      </c>
      <c r="BW1644" s="60" t="str">
        <f t="shared" si="884"/>
        <v/>
      </c>
      <c r="BX1644" s="60" t="str">
        <f t="shared" si="884"/>
        <v/>
      </c>
      <c r="BY1644" s="60" t="str">
        <f t="shared" si="884"/>
        <v/>
      </c>
      <c r="BZ1644" s="60" t="str">
        <f t="shared" si="884"/>
        <v/>
      </c>
      <c r="CA1644" s="60" t="str">
        <f t="shared" si="884"/>
        <v/>
      </c>
      <c r="CB1644" s="60" t="str">
        <f t="shared" si="884"/>
        <v/>
      </c>
      <c r="CC1644" s="60" t="str">
        <f t="shared" si="884"/>
        <v/>
      </c>
      <c r="CD1644" s="60" t="str">
        <f t="shared" si="884"/>
        <v/>
      </c>
      <c r="CE1644" s="60" t="str">
        <f t="shared" si="884"/>
        <v/>
      </c>
      <c r="CF1644" s="60" t="str">
        <f t="shared" si="884"/>
        <v/>
      </c>
      <c r="CG1644" s="60" t="str">
        <f t="shared" si="884"/>
        <v/>
      </c>
      <c r="CH1644" s="60" t="str">
        <f t="shared" si="884"/>
        <v/>
      </c>
      <c r="CI1644" s="60" t="str">
        <f t="shared" si="884"/>
        <v/>
      </c>
      <c r="CJ1644" s="60">
        <f ca="1">SUM(F1644:CI1644)</f>
        <v>-3500000</v>
      </c>
      <c r="CK1644" s="50" t="s">
        <v>172</v>
      </c>
    </row>
    <row r="1645" spans="3:89" ht="15" customHeight="1">
      <c r="C1645" s="58" t="s">
        <v>177</v>
      </c>
      <c r="F1645" s="51">
        <f t="shared" ref="F1645:AK1645" si="885">IF(F17="","",SUM(F1643:F1644))</f>
        <v>3500000</v>
      </c>
      <c r="G1645" s="51">
        <f t="shared" ca="1" si="885"/>
        <v>3500000</v>
      </c>
      <c r="H1645" s="51">
        <f t="shared" ca="1" si="885"/>
        <v>3500000</v>
      </c>
      <c r="I1645" s="51">
        <f t="shared" ca="1" si="885"/>
        <v>3500000</v>
      </c>
      <c r="J1645" s="51">
        <f t="shared" ca="1" si="885"/>
        <v>3500000</v>
      </c>
      <c r="K1645" s="51">
        <f t="shared" ca="1" si="885"/>
        <v>3500000</v>
      </c>
      <c r="L1645" s="51">
        <f t="shared" ca="1" si="885"/>
        <v>3500000</v>
      </c>
      <c r="M1645" s="51">
        <f t="shared" ca="1" si="885"/>
        <v>3500000</v>
      </c>
      <c r="N1645" s="51">
        <f t="shared" ca="1" si="885"/>
        <v>3500000</v>
      </c>
      <c r="O1645" s="51">
        <f t="shared" ca="1" si="885"/>
        <v>3500000</v>
      </c>
      <c r="P1645" s="51">
        <f t="shared" ca="1" si="885"/>
        <v>3500000</v>
      </c>
      <c r="Q1645" s="51">
        <f t="shared" ca="1" si="885"/>
        <v>3500000</v>
      </c>
      <c r="R1645" s="51">
        <f t="shared" ca="1" si="885"/>
        <v>3500000</v>
      </c>
      <c r="S1645" s="51">
        <f t="shared" ca="1" si="885"/>
        <v>3500000</v>
      </c>
      <c r="T1645" s="51">
        <f t="shared" ca="1" si="885"/>
        <v>3500000</v>
      </c>
      <c r="U1645" s="51">
        <f t="shared" ca="1" si="885"/>
        <v>3500000</v>
      </c>
      <c r="V1645" s="51">
        <f t="shared" ca="1" si="885"/>
        <v>3500000</v>
      </c>
      <c r="W1645" s="51">
        <f t="shared" ca="1" si="885"/>
        <v>3500000</v>
      </c>
      <c r="X1645" s="51">
        <f t="shared" ca="1" si="885"/>
        <v>3500000</v>
      </c>
      <c r="Y1645" s="51">
        <f t="shared" ca="1" si="885"/>
        <v>3500000</v>
      </c>
      <c r="Z1645" s="51">
        <f t="shared" ca="1" si="885"/>
        <v>3500000</v>
      </c>
      <c r="AA1645" s="51">
        <f t="shared" ca="1" si="885"/>
        <v>3500000</v>
      </c>
      <c r="AB1645" s="51">
        <f t="shared" ca="1" si="885"/>
        <v>3500000</v>
      </c>
      <c r="AC1645" s="51">
        <f t="shared" ca="1" si="885"/>
        <v>3500000</v>
      </c>
      <c r="AD1645" s="51">
        <f t="shared" ca="1" si="885"/>
        <v>0</v>
      </c>
      <c r="AE1645" s="51">
        <f t="shared" ca="1" si="885"/>
        <v>0</v>
      </c>
      <c r="AF1645" s="51">
        <f t="shared" ca="1" si="885"/>
        <v>0</v>
      </c>
      <c r="AG1645" s="51">
        <f t="shared" ca="1" si="885"/>
        <v>0</v>
      </c>
      <c r="AH1645" s="51">
        <f t="shared" ca="1" si="885"/>
        <v>0</v>
      </c>
      <c r="AI1645" s="51">
        <f t="shared" ca="1" si="885"/>
        <v>0</v>
      </c>
      <c r="AJ1645" s="51">
        <f t="shared" ca="1" si="885"/>
        <v>0</v>
      </c>
      <c r="AK1645" s="51">
        <f t="shared" ca="1" si="885"/>
        <v>0</v>
      </c>
      <c r="AL1645" s="51">
        <f t="shared" ref="AL1645:BQ1645" ca="1" si="886">IF(AL17="","",SUM(AL1643:AL1644))</f>
        <v>0</v>
      </c>
      <c r="AM1645" s="51">
        <f t="shared" ca="1" si="886"/>
        <v>0</v>
      </c>
      <c r="AN1645" s="51">
        <f t="shared" ca="1" si="886"/>
        <v>0</v>
      </c>
      <c r="AO1645" s="51">
        <f t="shared" ca="1" si="886"/>
        <v>0</v>
      </c>
      <c r="AP1645" s="51">
        <f t="shared" ca="1" si="886"/>
        <v>0</v>
      </c>
      <c r="AQ1645" s="51">
        <f t="shared" ca="1" si="886"/>
        <v>0</v>
      </c>
      <c r="AR1645" s="51">
        <f t="shared" ca="1" si="886"/>
        <v>0</v>
      </c>
      <c r="AS1645" s="51">
        <f t="shared" ca="1" si="886"/>
        <v>0</v>
      </c>
      <c r="AT1645" s="51">
        <f t="shared" ca="1" si="886"/>
        <v>0</v>
      </c>
      <c r="AU1645" s="51">
        <f t="shared" ca="1" si="886"/>
        <v>0</v>
      </c>
      <c r="AV1645" s="51">
        <f t="shared" ca="1" si="886"/>
        <v>0</v>
      </c>
      <c r="AW1645" s="51">
        <f t="shared" ca="1" si="886"/>
        <v>0</v>
      </c>
      <c r="AX1645" s="51">
        <f t="shared" ca="1" si="886"/>
        <v>0</v>
      </c>
      <c r="AY1645" s="51">
        <f t="shared" ca="1" si="886"/>
        <v>0</v>
      </c>
      <c r="AZ1645" s="51">
        <f t="shared" ca="1" si="886"/>
        <v>0</v>
      </c>
      <c r="BA1645" s="51">
        <f t="shared" ca="1" si="886"/>
        <v>0</v>
      </c>
      <c r="BB1645" s="51">
        <f t="shared" ca="1" si="886"/>
        <v>0</v>
      </c>
      <c r="BC1645" s="51">
        <f t="shared" ca="1" si="886"/>
        <v>0</v>
      </c>
      <c r="BD1645" s="51">
        <f t="shared" ca="1" si="886"/>
        <v>0</v>
      </c>
      <c r="BE1645" s="51">
        <f t="shared" ca="1" si="886"/>
        <v>0</v>
      </c>
      <c r="BF1645" s="51">
        <f t="shared" ca="1" si="886"/>
        <v>0</v>
      </c>
      <c r="BG1645" s="51">
        <f t="shared" ca="1" si="886"/>
        <v>0</v>
      </c>
      <c r="BH1645" s="51">
        <f t="shared" ca="1" si="886"/>
        <v>0</v>
      </c>
      <c r="BI1645" s="51">
        <f t="shared" ca="1" si="886"/>
        <v>0</v>
      </c>
      <c r="BJ1645" s="51">
        <f t="shared" ca="1" si="886"/>
        <v>0</v>
      </c>
      <c r="BK1645" s="51">
        <f t="shared" ca="1" si="886"/>
        <v>0</v>
      </c>
      <c r="BL1645" s="51">
        <f t="shared" ca="1" si="886"/>
        <v>0</v>
      </c>
      <c r="BM1645" s="51">
        <f t="shared" ca="1" si="886"/>
        <v>0</v>
      </c>
      <c r="BN1645" s="51">
        <f t="shared" ca="1" si="886"/>
        <v>0</v>
      </c>
      <c r="BO1645" s="51" t="str">
        <f t="shared" si="886"/>
        <v/>
      </c>
      <c r="BP1645" s="51" t="str">
        <f t="shared" si="886"/>
        <v/>
      </c>
      <c r="BQ1645" s="51" t="str">
        <f t="shared" si="886"/>
        <v/>
      </c>
      <c r="BR1645" s="51" t="str">
        <f t="shared" ref="BR1645:CI1645" si="887">IF(BR17="","",SUM(BR1643:BR1644))</f>
        <v/>
      </c>
      <c r="BS1645" s="51" t="str">
        <f t="shared" si="887"/>
        <v/>
      </c>
      <c r="BT1645" s="51" t="str">
        <f t="shared" si="887"/>
        <v/>
      </c>
      <c r="BU1645" s="51" t="str">
        <f t="shared" si="887"/>
        <v/>
      </c>
      <c r="BV1645" s="51" t="str">
        <f t="shared" si="887"/>
        <v/>
      </c>
      <c r="BW1645" s="51" t="str">
        <f t="shared" si="887"/>
        <v/>
      </c>
      <c r="BX1645" s="51" t="str">
        <f t="shared" si="887"/>
        <v/>
      </c>
      <c r="BY1645" s="51" t="str">
        <f t="shared" si="887"/>
        <v/>
      </c>
      <c r="BZ1645" s="51" t="str">
        <f t="shared" si="887"/>
        <v/>
      </c>
      <c r="CA1645" s="51" t="str">
        <f t="shared" si="887"/>
        <v/>
      </c>
      <c r="CB1645" s="51" t="str">
        <f t="shared" si="887"/>
        <v/>
      </c>
      <c r="CC1645" s="51" t="str">
        <f t="shared" si="887"/>
        <v/>
      </c>
      <c r="CD1645" s="51" t="str">
        <f t="shared" si="887"/>
        <v/>
      </c>
      <c r="CE1645" s="51" t="str">
        <f t="shared" si="887"/>
        <v/>
      </c>
      <c r="CF1645" s="51" t="str">
        <f t="shared" si="887"/>
        <v/>
      </c>
      <c r="CG1645" s="51" t="str">
        <f t="shared" si="887"/>
        <v/>
      </c>
      <c r="CH1645" s="51" t="str">
        <f t="shared" si="887"/>
        <v/>
      </c>
      <c r="CI1645" s="51" t="str">
        <f t="shared" si="887"/>
        <v/>
      </c>
      <c r="CJ1645" s="51">
        <f ca="1">SUM(F1645:CI1645)</f>
        <v>84000000</v>
      </c>
      <c r="CK1645" s="50" t="s">
        <v>172</v>
      </c>
    </row>
    <row r="1646" spans="3:89" ht="15" customHeight="1">
      <c r="F1646" s="47"/>
      <c r="G1646" s="47"/>
      <c r="H1646" s="47"/>
      <c r="I1646" s="47"/>
      <c r="J1646" s="47"/>
      <c r="K1646" s="47"/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  <c r="V1646" s="47"/>
      <c r="W1646" s="47"/>
      <c r="X1646" s="47"/>
      <c r="Y1646" s="47"/>
      <c r="Z1646" s="47"/>
      <c r="AA1646" s="47"/>
      <c r="AB1646" s="47"/>
      <c r="AC1646" s="47"/>
      <c r="AD1646" s="47"/>
      <c r="AE1646" s="47"/>
      <c r="AF1646" s="47"/>
      <c r="AG1646" s="47"/>
      <c r="AH1646" s="47"/>
      <c r="AI1646" s="47"/>
      <c r="AJ1646" s="47"/>
      <c r="AK1646" s="47"/>
      <c r="AL1646" s="47"/>
      <c r="AM1646" s="47"/>
      <c r="AN1646" s="47"/>
      <c r="AO1646" s="47"/>
      <c r="AP1646" s="47"/>
      <c r="AQ1646" s="47"/>
      <c r="AR1646" s="47"/>
      <c r="AS1646" s="47"/>
      <c r="AT1646" s="47"/>
      <c r="AU1646" s="47"/>
      <c r="AV1646" s="47"/>
      <c r="AW1646" s="47"/>
      <c r="AX1646" s="47"/>
      <c r="AY1646" s="47"/>
      <c r="AZ1646" s="47"/>
      <c r="BA1646" s="47"/>
      <c r="BB1646" s="47"/>
      <c r="BC1646" s="47"/>
      <c r="BD1646" s="47"/>
      <c r="BE1646" s="47"/>
      <c r="BF1646" s="47"/>
      <c r="BG1646" s="47"/>
      <c r="BH1646" s="47"/>
      <c r="BI1646" s="47"/>
      <c r="BJ1646" s="47"/>
      <c r="BK1646" s="47"/>
      <c r="BL1646" s="47"/>
      <c r="BM1646" s="47"/>
      <c r="BN1646" s="47"/>
      <c r="BO1646" s="47"/>
      <c r="BP1646" s="47"/>
      <c r="BQ1646" s="47"/>
      <c r="BR1646" s="47"/>
      <c r="BS1646" s="47"/>
      <c r="BT1646" s="47"/>
      <c r="BU1646" s="47"/>
      <c r="BV1646" s="47"/>
      <c r="BW1646" s="47"/>
      <c r="BX1646" s="47"/>
      <c r="BY1646" s="47"/>
      <c r="BZ1646" s="47"/>
      <c r="CA1646" s="47"/>
      <c r="CB1646" s="47"/>
      <c r="CC1646" s="47"/>
      <c r="CD1646" s="47"/>
      <c r="CE1646" s="47"/>
      <c r="CF1646" s="47"/>
      <c r="CG1646" s="47"/>
      <c r="CH1646" s="47"/>
      <c r="CI1646" s="47"/>
      <c r="CJ1646" s="47"/>
      <c r="CK1646" s="50" t="s">
        <v>172</v>
      </c>
    </row>
    <row r="1647" spans="3:89" ht="15" customHeight="1">
      <c r="C1647" s="52" t="s">
        <v>116</v>
      </c>
      <c r="F1647" s="47"/>
      <c r="G1647" s="47"/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  <c r="AA1647" s="47"/>
      <c r="AB1647" s="47"/>
      <c r="AC1647" s="47"/>
      <c r="AD1647" s="797"/>
      <c r="AE1647" s="47"/>
      <c r="AF1647" s="47"/>
      <c r="AG1647" s="47"/>
      <c r="AH1647" s="47"/>
      <c r="AI1647" s="47"/>
      <c r="AJ1647" s="47"/>
      <c r="AK1647" s="47"/>
      <c r="AL1647" s="47"/>
      <c r="AM1647" s="47"/>
      <c r="AN1647" s="47"/>
      <c r="AO1647" s="47"/>
      <c r="AP1647" s="47"/>
      <c r="AQ1647" s="47"/>
      <c r="AR1647" s="47"/>
      <c r="AS1647" s="47"/>
      <c r="AT1647" s="47"/>
      <c r="AU1647" s="47"/>
      <c r="AV1647" s="47"/>
      <c r="AW1647" s="47"/>
      <c r="AX1647" s="47"/>
      <c r="AY1647" s="47"/>
      <c r="AZ1647" s="47"/>
      <c r="BA1647" s="47"/>
      <c r="BB1647" s="47"/>
      <c r="BC1647" s="47"/>
      <c r="BD1647" s="47"/>
      <c r="BE1647" s="47"/>
      <c r="BF1647" s="47"/>
      <c r="BG1647" s="47"/>
      <c r="BH1647" s="47"/>
      <c r="BI1647" s="47"/>
      <c r="BJ1647" s="47"/>
      <c r="BK1647" s="47"/>
      <c r="BL1647" s="47"/>
      <c r="BM1647" s="47"/>
      <c r="BN1647" s="47"/>
      <c r="BO1647" s="47"/>
      <c r="BP1647" s="47"/>
      <c r="BQ1647" s="47"/>
      <c r="BR1647" s="47"/>
      <c r="BS1647" s="47"/>
      <c r="BT1647" s="47"/>
      <c r="BU1647" s="47"/>
      <c r="BV1647" s="47"/>
      <c r="BW1647" s="47"/>
      <c r="BX1647" s="47"/>
      <c r="BY1647" s="47"/>
      <c r="BZ1647" s="47"/>
      <c r="CA1647" s="47"/>
      <c r="CB1647" s="47"/>
      <c r="CC1647" s="47"/>
      <c r="CD1647" s="47"/>
      <c r="CE1647" s="47"/>
      <c r="CF1647" s="47"/>
      <c r="CG1647" s="47"/>
      <c r="CH1647" s="47"/>
      <c r="CI1647" s="47"/>
      <c r="CJ1647" s="47"/>
      <c r="CK1647" s="50" t="s">
        <v>172</v>
      </c>
    </row>
    <row r="1648" spans="3:89" ht="15" customHeight="1">
      <c r="C1648" s="58" t="s">
        <v>176</v>
      </c>
      <c r="D1648" s="57">
        <v>0.8</v>
      </c>
      <c r="F1648" s="55">
        <f t="shared" ref="F1648:AK1648" si="888">IF(F17="","",$D$1648*F1677)</f>
        <v>0</v>
      </c>
      <c r="G1648" s="55">
        <f t="shared" ca="1" si="888"/>
        <v>0</v>
      </c>
      <c r="H1648" s="55">
        <f t="shared" ca="1" si="888"/>
        <v>0</v>
      </c>
      <c r="I1648" s="55">
        <f t="shared" ca="1" si="888"/>
        <v>0</v>
      </c>
      <c r="J1648" s="55">
        <f t="shared" ca="1" si="888"/>
        <v>0</v>
      </c>
      <c r="K1648" s="55">
        <f t="shared" ca="1" si="888"/>
        <v>0</v>
      </c>
      <c r="L1648" s="55">
        <f t="shared" ca="1" si="888"/>
        <v>0</v>
      </c>
      <c r="M1648" s="55">
        <f t="shared" ca="1" si="888"/>
        <v>0</v>
      </c>
      <c r="N1648" s="55">
        <f t="shared" ca="1" si="888"/>
        <v>0</v>
      </c>
      <c r="O1648" s="55">
        <f t="shared" ca="1" si="888"/>
        <v>0</v>
      </c>
      <c r="P1648" s="55">
        <f t="shared" ca="1" si="888"/>
        <v>0</v>
      </c>
      <c r="Q1648" s="55">
        <f t="shared" ca="1" si="888"/>
        <v>0</v>
      </c>
      <c r="R1648" s="55">
        <f t="shared" ca="1" si="888"/>
        <v>0</v>
      </c>
      <c r="S1648" s="55">
        <f t="shared" ca="1" si="888"/>
        <v>0</v>
      </c>
      <c r="T1648" s="55">
        <f t="shared" ca="1" si="888"/>
        <v>0</v>
      </c>
      <c r="U1648" s="55">
        <f t="shared" ca="1" si="888"/>
        <v>0</v>
      </c>
      <c r="V1648" s="55">
        <f t="shared" ca="1" si="888"/>
        <v>0</v>
      </c>
      <c r="W1648" s="55">
        <f t="shared" ca="1" si="888"/>
        <v>0</v>
      </c>
      <c r="X1648" s="55">
        <f t="shared" ca="1" si="888"/>
        <v>0</v>
      </c>
      <c r="Y1648" s="55">
        <f t="shared" ca="1" si="888"/>
        <v>0</v>
      </c>
      <c r="Z1648" s="55">
        <f t="shared" ca="1" si="888"/>
        <v>0</v>
      </c>
      <c r="AA1648" s="55">
        <f t="shared" ca="1" si="888"/>
        <v>0</v>
      </c>
      <c r="AB1648" s="55">
        <f t="shared" ca="1" si="888"/>
        <v>0</v>
      </c>
      <c r="AC1648" s="55">
        <f t="shared" ca="1" si="888"/>
        <v>0</v>
      </c>
      <c r="AD1648" s="55">
        <f t="shared" ca="1" si="888"/>
        <v>3219436.2687522415</v>
      </c>
      <c r="AE1648" s="55">
        <f t="shared" ca="1" si="888"/>
        <v>0</v>
      </c>
      <c r="AF1648" s="55">
        <f t="shared" ca="1" si="888"/>
        <v>0</v>
      </c>
      <c r="AG1648" s="55">
        <f t="shared" ca="1" si="888"/>
        <v>0</v>
      </c>
      <c r="AH1648" s="55">
        <f t="shared" ca="1" si="888"/>
        <v>0</v>
      </c>
      <c r="AI1648" s="55">
        <f t="shared" ca="1" si="888"/>
        <v>0</v>
      </c>
      <c r="AJ1648" s="55">
        <f t="shared" ca="1" si="888"/>
        <v>0</v>
      </c>
      <c r="AK1648" s="55">
        <f t="shared" ca="1" si="888"/>
        <v>0</v>
      </c>
      <c r="AL1648" s="55">
        <f t="shared" ref="AL1648:BQ1648" ca="1" si="889">IF(AL17="","",$D$1648*AL1677)</f>
        <v>0</v>
      </c>
      <c r="AM1648" s="55">
        <f t="shared" ca="1" si="889"/>
        <v>0</v>
      </c>
      <c r="AN1648" s="55">
        <f t="shared" ca="1" si="889"/>
        <v>0</v>
      </c>
      <c r="AO1648" s="55">
        <f t="shared" ca="1" si="889"/>
        <v>0</v>
      </c>
      <c r="AP1648" s="55">
        <f t="shared" ca="1" si="889"/>
        <v>0</v>
      </c>
      <c r="AQ1648" s="55">
        <f t="shared" ca="1" si="889"/>
        <v>0</v>
      </c>
      <c r="AR1648" s="55">
        <f t="shared" ca="1" si="889"/>
        <v>0</v>
      </c>
      <c r="AS1648" s="55">
        <f t="shared" ca="1" si="889"/>
        <v>0</v>
      </c>
      <c r="AT1648" s="55">
        <f t="shared" ca="1" si="889"/>
        <v>0</v>
      </c>
      <c r="AU1648" s="55">
        <f t="shared" ca="1" si="889"/>
        <v>0</v>
      </c>
      <c r="AV1648" s="55">
        <f t="shared" ca="1" si="889"/>
        <v>0</v>
      </c>
      <c r="AW1648" s="55">
        <f t="shared" ca="1" si="889"/>
        <v>0</v>
      </c>
      <c r="AX1648" s="55">
        <f t="shared" ca="1" si="889"/>
        <v>0</v>
      </c>
      <c r="AY1648" s="55">
        <f t="shared" ca="1" si="889"/>
        <v>0</v>
      </c>
      <c r="AZ1648" s="55">
        <f t="shared" ca="1" si="889"/>
        <v>0</v>
      </c>
      <c r="BA1648" s="55">
        <f t="shared" ca="1" si="889"/>
        <v>0</v>
      </c>
      <c r="BB1648" s="55">
        <f t="shared" ca="1" si="889"/>
        <v>0</v>
      </c>
      <c r="BC1648" s="55">
        <f t="shared" ca="1" si="889"/>
        <v>0</v>
      </c>
      <c r="BD1648" s="55">
        <f t="shared" ca="1" si="889"/>
        <v>0</v>
      </c>
      <c r="BE1648" s="55">
        <f t="shared" ca="1" si="889"/>
        <v>0</v>
      </c>
      <c r="BF1648" s="55">
        <f t="shared" ca="1" si="889"/>
        <v>0</v>
      </c>
      <c r="BG1648" s="55">
        <f t="shared" ca="1" si="889"/>
        <v>0</v>
      </c>
      <c r="BH1648" s="55">
        <f t="shared" ca="1" si="889"/>
        <v>0</v>
      </c>
      <c r="BI1648" s="55">
        <f t="shared" ca="1" si="889"/>
        <v>0</v>
      </c>
      <c r="BJ1648" s="55">
        <f t="shared" ca="1" si="889"/>
        <v>0</v>
      </c>
      <c r="BK1648" s="55">
        <f t="shared" ca="1" si="889"/>
        <v>0</v>
      </c>
      <c r="BL1648" s="55">
        <f t="shared" ca="1" si="889"/>
        <v>0</v>
      </c>
      <c r="BM1648" s="55">
        <f t="shared" ca="1" si="889"/>
        <v>0</v>
      </c>
      <c r="BN1648" s="55">
        <f t="shared" ca="1" si="889"/>
        <v>411124.83203537983</v>
      </c>
      <c r="BO1648" s="55" t="str">
        <f t="shared" si="889"/>
        <v/>
      </c>
      <c r="BP1648" s="55" t="str">
        <f t="shared" si="889"/>
        <v/>
      </c>
      <c r="BQ1648" s="55" t="str">
        <f t="shared" si="889"/>
        <v/>
      </c>
      <c r="BR1648" s="55" t="str">
        <f t="shared" ref="BR1648:CI1648" si="890">IF(BR17="","",$D$1648*BR1677)</f>
        <v/>
      </c>
      <c r="BS1648" s="55" t="str">
        <f t="shared" si="890"/>
        <v/>
      </c>
      <c r="BT1648" s="55" t="str">
        <f t="shared" si="890"/>
        <v/>
      </c>
      <c r="BU1648" s="55" t="str">
        <f t="shared" si="890"/>
        <v/>
      </c>
      <c r="BV1648" s="55" t="str">
        <f t="shared" si="890"/>
        <v/>
      </c>
      <c r="BW1648" s="55" t="str">
        <f t="shared" si="890"/>
        <v/>
      </c>
      <c r="BX1648" s="55" t="str">
        <f t="shared" si="890"/>
        <v/>
      </c>
      <c r="BY1648" s="55" t="str">
        <f t="shared" si="890"/>
        <v/>
      </c>
      <c r="BZ1648" s="55" t="str">
        <f t="shared" si="890"/>
        <v/>
      </c>
      <c r="CA1648" s="55" t="str">
        <f t="shared" si="890"/>
        <v/>
      </c>
      <c r="CB1648" s="55" t="str">
        <f t="shared" si="890"/>
        <v/>
      </c>
      <c r="CC1648" s="55" t="str">
        <f t="shared" si="890"/>
        <v/>
      </c>
      <c r="CD1648" s="55" t="str">
        <f t="shared" si="890"/>
        <v/>
      </c>
      <c r="CE1648" s="55" t="str">
        <f t="shared" si="890"/>
        <v/>
      </c>
      <c r="CF1648" s="55" t="str">
        <f t="shared" si="890"/>
        <v/>
      </c>
      <c r="CG1648" s="55" t="str">
        <f t="shared" si="890"/>
        <v/>
      </c>
      <c r="CH1648" s="55" t="str">
        <f t="shared" si="890"/>
        <v/>
      </c>
      <c r="CI1648" s="55" t="str">
        <f t="shared" si="890"/>
        <v/>
      </c>
      <c r="CJ1648" s="55"/>
      <c r="CK1648" s="50" t="s">
        <v>172</v>
      </c>
    </row>
    <row r="1649" spans="3:89" ht="15" customHeight="1">
      <c r="C1649" s="61"/>
      <c r="D1649" s="61"/>
      <c r="E1649" s="61"/>
      <c r="F1649" s="65"/>
      <c r="G1649" s="65"/>
      <c r="H1649" s="65"/>
      <c r="I1649" s="65"/>
      <c r="J1649" s="65"/>
      <c r="K1649" s="65"/>
      <c r="L1649" s="65"/>
      <c r="M1649" s="65"/>
      <c r="N1649" s="65"/>
      <c r="O1649" s="65"/>
      <c r="P1649" s="65"/>
      <c r="Q1649" s="65"/>
      <c r="R1649" s="65"/>
      <c r="S1649" s="65"/>
      <c r="T1649" s="65"/>
      <c r="U1649" s="65"/>
      <c r="V1649" s="65"/>
      <c r="W1649" s="65"/>
      <c r="X1649" s="65"/>
      <c r="Y1649" s="65"/>
      <c r="Z1649" s="65"/>
      <c r="AA1649" s="65"/>
      <c r="AB1649" s="65"/>
      <c r="AC1649" s="65"/>
      <c r="AD1649" s="65"/>
      <c r="AE1649" s="65"/>
      <c r="AF1649" s="65"/>
      <c r="AG1649" s="65"/>
      <c r="AH1649" s="65"/>
      <c r="AI1649" s="65"/>
      <c r="AJ1649" s="65"/>
      <c r="AK1649" s="65"/>
      <c r="AL1649" s="65"/>
      <c r="AM1649" s="65"/>
      <c r="AN1649" s="65"/>
      <c r="AO1649" s="65"/>
      <c r="AP1649" s="65"/>
      <c r="AQ1649" s="65"/>
      <c r="AR1649" s="65"/>
      <c r="AS1649" s="65"/>
      <c r="AT1649" s="65"/>
      <c r="AU1649" s="65"/>
      <c r="AV1649" s="65"/>
      <c r="AW1649" s="65"/>
      <c r="AX1649" s="65"/>
      <c r="AY1649" s="65"/>
      <c r="AZ1649" s="65"/>
      <c r="BA1649" s="65"/>
      <c r="BB1649" s="65"/>
      <c r="BC1649" s="65"/>
      <c r="BD1649" s="65"/>
      <c r="BE1649" s="65"/>
      <c r="BF1649" s="65"/>
      <c r="BG1649" s="65"/>
      <c r="BH1649" s="65"/>
      <c r="BI1649" s="65"/>
      <c r="BJ1649" s="65"/>
      <c r="BK1649" s="65"/>
      <c r="BL1649" s="65"/>
      <c r="BM1649" s="65"/>
      <c r="BN1649" s="65"/>
      <c r="BO1649" s="65"/>
      <c r="BP1649" s="65"/>
      <c r="BQ1649" s="65"/>
      <c r="BR1649" s="65"/>
      <c r="BS1649" s="65"/>
      <c r="BT1649" s="65"/>
      <c r="BU1649" s="65"/>
      <c r="BV1649" s="65"/>
      <c r="BW1649" s="65"/>
      <c r="BX1649" s="65"/>
      <c r="BY1649" s="65"/>
      <c r="BZ1649" s="65"/>
      <c r="CA1649" s="65"/>
      <c r="CB1649" s="65"/>
      <c r="CC1649" s="65"/>
      <c r="CD1649" s="65"/>
      <c r="CE1649" s="65"/>
      <c r="CF1649" s="65"/>
      <c r="CG1649" s="65"/>
      <c r="CH1649" s="65"/>
      <c r="CI1649" s="65"/>
      <c r="CJ1649" s="65"/>
      <c r="CK1649" s="50" t="s">
        <v>172</v>
      </c>
    </row>
    <row r="1650" spans="3:89" ht="15" customHeight="1">
      <c r="C1650" s="52" t="s">
        <v>182</v>
      </c>
      <c r="D1650" s="56">
        <f ca="1">SUM(F1650:CI1650)</f>
        <v>3630561.1007876215</v>
      </c>
      <c r="F1650" s="55">
        <f t="shared" ref="F1650:AK1650" si="891">IF(F17="","",-F1641-F1644+F1648)</f>
        <v>-3500000</v>
      </c>
      <c r="G1650" s="55">
        <f t="shared" ca="1" si="891"/>
        <v>0</v>
      </c>
      <c r="H1650" s="55">
        <f t="shared" ca="1" si="891"/>
        <v>0</v>
      </c>
      <c r="I1650" s="55">
        <f t="shared" ca="1" si="891"/>
        <v>0</v>
      </c>
      <c r="J1650" s="55">
        <f t="shared" ca="1" si="891"/>
        <v>0</v>
      </c>
      <c r="K1650" s="55">
        <f t="shared" ca="1" si="891"/>
        <v>0</v>
      </c>
      <c r="L1650" s="55">
        <f t="shared" ca="1" si="891"/>
        <v>0</v>
      </c>
      <c r="M1650" s="55">
        <f t="shared" ca="1" si="891"/>
        <v>0</v>
      </c>
      <c r="N1650" s="55">
        <f t="shared" ca="1" si="891"/>
        <v>0</v>
      </c>
      <c r="O1650" s="55">
        <f t="shared" ca="1" si="891"/>
        <v>0</v>
      </c>
      <c r="P1650" s="55">
        <f t="shared" ca="1" si="891"/>
        <v>0</v>
      </c>
      <c r="Q1650" s="55">
        <f t="shared" ca="1" si="891"/>
        <v>0</v>
      </c>
      <c r="R1650" s="55">
        <f t="shared" ca="1" si="891"/>
        <v>0</v>
      </c>
      <c r="S1650" s="55">
        <f t="shared" ca="1" si="891"/>
        <v>0</v>
      </c>
      <c r="T1650" s="55">
        <f t="shared" ca="1" si="891"/>
        <v>0</v>
      </c>
      <c r="U1650" s="55">
        <f t="shared" ca="1" si="891"/>
        <v>0</v>
      </c>
      <c r="V1650" s="55">
        <f t="shared" ca="1" si="891"/>
        <v>0</v>
      </c>
      <c r="W1650" s="55">
        <f t="shared" ca="1" si="891"/>
        <v>0</v>
      </c>
      <c r="X1650" s="55">
        <f t="shared" ca="1" si="891"/>
        <v>0</v>
      </c>
      <c r="Y1650" s="55">
        <f t="shared" ca="1" si="891"/>
        <v>0</v>
      </c>
      <c r="Z1650" s="55">
        <f t="shared" ca="1" si="891"/>
        <v>0</v>
      </c>
      <c r="AA1650" s="55">
        <f t="shared" ca="1" si="891"/>
        <v>0</v>
      </c>
      <c r="AB1650" s="55">
        <f t="shared" ca="1" si="891"/>
        <v>0</v>
      </c>
      <c r="AC1650" s="55">
        <f t="shared" ca="1" si="891"/>
        <v>0</v>
      </c>
      <c r="AD1650" s="55">
        <f t="shared" ca="1" si="891"/>
        <v>6719436.2687522415</v>
      </c>
      <c r="AE1650" s="55">
        <f t="shared" ca="1" si="891"/>
        <v>0</v>
      </c>
      <c r="AF1650" s="55">
        <f t="shared" ca="1" si="891"/>
        <v>0</v>
      </c>
      <c r="AG1650" s="55">
        <f t="shared" ca="1" si="891"/>
        <v>0</v>
      </c>
      <c r="AH1650" s="55">
        <f t="shared" ca="1" si="891"/>
        <v>0</v>
      </c>
      <c r="AI1650" s="55">
        <f t="shared" ca="1" si="891"/>
        <v>0</v>
      </c>
      <c r="AJ1650" s="55">
        <f t="shared" ca="1" si="891"/>
        <v>0</v>
      </c>
      <c r="AK1650" s="55">
        <f t="shared" ca="1" si="891"/>
        <v>0</v>
      </c>
      <c r="AL1650" s="55">
        <f t="shared" ref="AL1650:BQ1650" ca="1" si="892">IF(AL17="","",-AL1641-AL1644+AL1648)</f>
        <v>0</v>
      </c>
      <c r="AM1650" s="55">
        <f t="shared" ca="1" si="892"/>
        <v>0</v>
      </c>
      <c r="AN1650" s="55">
        <f t="shared" ca="1" si="892"/>
        <v>0</v>
      </c>
      <c r="AO1650" s="55">
        <f t="shared" ca="1" si="892"/>
        <v>0</v>
      </c>
      <c r="AP1650" s="55">
        <f t="shared" ca="1" si="892"/>
        <v>0</v>
      </c>
      <c r="AQ1650" s="55">
        <f t="shared" ca="1" si="892"/>
        <v>0</v>
      </c>
      <c r="AR1650" s="55">
        <f t="shared" ca="1" si="892"/>
        <v>0</v>
      </c>
      <c r="AS1650" s="55">
        <f t="shared" ca="1" si="892"/>
        <v>0</v>
      </c>
      <c r="AT1650" s="55">
        <f t="shared" ca="1" si="892"/>
        <v>0</v>
      </c>
      <c r="AU1650" s="55">
        <f t="shared" ca="1" si="892"/>
        <v>0</v>
      </c>
      <c r="AV1650" s="55">
        <f t="shared" ca="1" si="892"/>
        <v>0</v>
      </c>
      <c r="AW1650" s="55">
        <f t="shared" ca="1" si="892"/>
        <v>0</v>
      </c>
      <c r="AX1650" s="55">
        <f t="shared" ca="1" si="892"/>
        <v>0</v>
      </c>
      <c r="AY1650" s="55">
        <f t="shared" ca="1" si="892"/>
        <v>0</v>
      </c>
      <c r="AZ1650" s="55">
        <f t="shared" ca="1" si="892"/>
        <v>0</v>
      </c>
      <c r="BA1650" s="55">
        <f t="shared" ca="1" si="892"/>
        <v>0</v>
      </c>
      <c r="BB1650" s="55">
        <f t="shared" ca="1" si="892"/>
        <v>0</v>
      </c>
      <c r="BC1650" s="55">
        <f t="shared" ca="1" si="892"/>
        <v>0</v>
      </c>
      <c r="BD1650" s="55">
        <f t="shared" ca="1" si="892"/>
        <v>0</v>
      </c>
      <c r="BE1650" s="55">
        <f t="shared" ca="1" si="892"/>
        <v>0</v>
      </c>
      <c r="BF1650" s="55">
        <f t="shared" ca="1" si="892"/>
        <v>0</v>
      </c>
      <c r="BG1650" s="55">
        <f t="shared" ca="1" si="892"/>
        <v>0</v>
      </c>
      <c r="BH1650" s="55">
        <f t="shared" ca="1" si="892"/>
        <v>0</v>
      </c>
      <c r="BI1650" s="55">
        <f t="shared" ca="1" si="892"/>
        <v>0</v>
      </c>
      <c r="BJ1650" s="55">
        <f t="shared" ca="1" si="892"/>
        <v>0</v>
      </c>
      <c r="BK1650" s="55">
        <f t="shared" ca="1" si="892"/>
        <v>0</v>
      </c>
      <c r="BL1650" s="55">
        <f t="shared" ca="1" si="892"/>
        <v>0</v>
      </c>
      <c r="BM1650" s="55">
        <f t="shared" ca="1" si="892"/>
        <v>0</v>
      </c>
      <c r="BN1650" s="55">
        <f t="shared" ca="1" si="892"/>
        <v>411124.83203537983</v>
      </c>
      <c r="BO1650" s="55" t="str">
        <f t="shared" si="892"/>
        <v/>
      </c>
      <c r="BP1650" s="55" t="str">
        <f t="shared" si="892"/>
        <v/>
      </c>
      <c r="BQ1650" s="55" t="str">
        <f t="shared" si="892"/>
        <v/>
      </c>
      <c r="BR1650" s="55" t="str">
        <f t="shared" ref="BR1650:CI1650" si="893">IF(BR17="","",-BR1641-BR1644+BR1648)</f>
        <v/>
      </c>
      <c r="BS1650" s="55" t="str">
        <f t="shared" si="893"/>
        <v/>
      </c>
      <c r="BT1650" s="55" t="str">
        <f t="shared" si="893"/>
        <v/>
      </c>
      <c r="BU1650" s="55" t="str">
        <f t="shared" si="893"/>
        <v/>
      </c>
      <c r="BV1650" s="55" t="str">
        <f t="shared" si="893"/>
        <v/>
      </c>
      <c r="BW1650" s="55" t="str">
        <f t="shared" si="893"/>
        <v/>
      </c>
      <c r="BX1650" s="55" t="str">
        <f t="shared" si="893"/>
        <v/>
      </c>
      <c r="BY1650" s="55" t="str">
        <f t="shared" si="893"/>
        <v/>
      </c>
      <c r="BZ1650" s="55" t="str">
        <f t="shared" si="893"/>
        <v/>
      </c>
      <c r="CA1650" s="55" t="str">
        <f t="shared" si="893"/>
        <v/>
      </c>
      <c r="CB1650" s="55" t="str">
        <f t="shared" si="893"/>
        <v/>
      </c>
      <c r="CC1650" s="55" t="str">
        <f t="shared" si="893"/>
        <v/>
      </c>
      <c r="CD1650" s="55" t="str">
        <f t="shared" si="893"/>
        <v/>
      </c>
      <c r="CE1650" s="55" t="str">
        <f t="shared" si="893"/>
        <v/>
      </c>
      <c r="CF1650" s="55" t="str">
        <f t="shared" si="893"/>
        <v/>
      </c>
      <c r="CG1650" s="55" t="str">
        <f t="shared" si="893"/>
        <v/>
      </c>
      <c r="CH1650" s="55" t="str">
        <f t="shared" si="893"/>
        <v/>
      </c>
      <c r="CI1650" s="55" t="str">
        <f t="shared" si="893"/>
        <v/>
      </c>
      <c r="CJ1650" s="51">
        <f ca="1">SUM(G1650:CI1650)</f>
        <v>7130561.100787621</v>
      </c>
      <c r="CK1650" s="50" t="s">
        <v>172</v>
      </c>
    </row>
    <row r="1651" spans="3:89" ht="15" customHeight="1">
      <c r="F1651" s="64"/>
      <c r="G1651" s="64"/>
      <c r="H1651" s="64"/>
      <c r="I1651" s="64"/>
      <c r="J1651" s="64"/>
      <c r="K1651" s="64"/>
      <c r="L1651" s="64"/>
      <c r="M1651" s="64"/>
      <c r="N1651" s="64"/>
      <c r="O1651" s="64"/>
      <c r="P1651" s="64"/>
      <c r="Q1651" s="64"/>
      <c r="R1651" s="64"/>
      <c r="S1651" s="64"/>
      <c r="T1651" s="64"/>
      <c r="U1651" s="64"/>
      <c r="V1651" s="64"/>
      <c r="W1651" s="64"/>
      <c r="X1651" s="64"/>
      <c r="Y1651" s="64"/>
      <c r="Z1651" s="64"/>
      <c r="AA1651" s="64"/>
      <c r="AB1651" s="64"/>
      <c r="AC1651" s="64"/>
      <c r="AD1651" s="64"/>
      <c r="AE1651" s="64"/>
      <c r="AF1651" s="64"/>
      <c r="AG1651" s="64"/>
      <c r="AH1651" s="64"/>
      <c r="AI1651" s="64"/>
      <c r="AJ1651" s="64"/>
      <c r="AK1651" s="64"/>
      <c r="AL1651" s="64"/>
      <c r="AM1651" s="64"/>
      <c r="AN1651" s="64"/>
      <c r="AO1651" s="64"/>
      <c r="AP1651" s="64"/>
      <c r="AQ1651" s="64"/>
      <c r="AR1651" s="64"/>
      <c r="AS1651" s="64"/>
      <c r="AT1651" s="64"/>
      <c r="AU1651" s="64"/>
      <c r="AV1651" s="64"/>
      <c r="AW1651" s="64"/>
      <c r="AX1651" s="64"/>
      <c r="AY1651" s="64"/>
      <c r="AZ1651" s="64"/>
      <c r="BA1651" s="64"/>
      <c r="BB1651" s="64"/>
      <c r="BC1651" s="64"/>
      <c r="BD1651" s="64"/>
      <c r="BE1651" s="64"/>
      <c r="BF1651" s="64"/>
      <c r="BG1651" s="64"/>
      <c r="BH1651" s="64"/>
      <c r="BI1651" s="64"/>
      <c r="BJ1651" s="64"/>
      <c r="BK1651" s="64"/>
      <c r="BL1651" s="64"/>
      <c r="BM1651" s="64"/>
      <c r="BN1651" s="64"/>
      <c r="BO1651" s="64"/>
      <c r="BP1651" s="64"/>
      <c r="BQ1651" s="64"/>
      <c r="BR1651" s="64"/>
      <c r="BS1651" s="64"/>
      <c r="BT1651" s="64"/>
      <c r="BU1651" s="64"/>
      <c r="BV1651" s="64"/>
      <c r="BW1651" s="64"/>
      <c r="BX1651" s="64"/>
      <c r="BY1651" s="64"/>
      <c r="BZ1651" s="64"/>
      <c r="CA1651" s="64"/>
      <c r="CB1651" s="64"/>
      <c r="CC1651" s="64"/>
      <c r="CD1651" s="64"/>
      <c r="CE1651" s="64"/>
      <c r="CF1651" s="64"/>
      <c r="CG1651" s="64"/>
      <c r="CH1651" s="64"/>
      <c r="CI1651" s="64"/>
      <c r="CK1651" s="50" t="s">
        <v>172</v>
      </c>
    </row>
    <row r="1652" spans="3:89" ht="15" customHeight="1">
      <c r="C1652" s="53" t="s">
        <v>174</v>
      </c>
      <c r="D1652" s="54">
        <f ca="1">+XIRR(F1650:BN1650,$F$16:$BN$16)</f>
        <v>0.40027584433555596</v>
      </c>
      <c r="F1652" s="64"/>
      <c r="G1652" s="64"/>
      <c r="H1652" s="64"/>
      <c r="I1652" s="64"/>
      <c r="J1652" s="64"/>
      <c r="K1652" s="64"/>
      <c r="L1652" s="64"/>
      <c r="M1652" s="64"/>
      <c r="N1652" s="64"/>
      <c r="O1652" s="64"/>
      <c r="P1652" s="64"/>
      <c r="Q1652" s="64"/>
      <c r="R1652" s="64"/>
      <c r="S1652" s="64"/>
      <c r="T1652" s="64"/>
      <c r="U1652" s="64"/>
      <c r="V1652" s="64"/>
      <c r="W1652" s="64"/>
      <c r="X1652" s="64"/>
      <c r="Y1652" s="64"/>
      <c r="Z1652" s="64"/>
      <c r="AA1652" s="64"/>
      <c r="AB1652" s="64"/>
      <c r="AC1652" s="64"/>
      <c r="AD1652" s="64"/>
      <c r="AE1652" s="64"/>
      <c r="AF1652" s="64"/>
      <c r="AG1652" s="64"/>
      <c r="AH1652" s="64"/>
      <c r="AI1652" s="64"/>
      <c r="AJ1652" s="64"/>
      <c r="AK1652" s="64"/>
      <c r="AL1652" s="64"/>
      <c r="AM1652" s="64"/>
      <c r="AN1652" s="64"/>
      <c r="AO1652" s="64"/>
      <c r="AP1652" s="64"/>
      <c r="AQ1652" s="64"/>
      <c r="AR1652" s="64"/>
      <c r="AS1652" s="64"/>
      <c r="AT1652" s="64"/>
      <c r="AU1652" s="64"/>
      <c r="AV1652" s="64"/>
      <c r="AW1652" s="64"/>
      <c r="AX1652" s="64"/>
      <c r="AY1652" s="64"/>
      <c r="AZ1652" s="64"/>
      <c r="BA1652" s="64"/>
      <c r="BB1652" s="64"/>
      <c r="BC1652" s="64"/>
      <c r="BD1652" s="64"/>
      <c r="BE1652" s="64"/>
      <c r="BF1652" s="64"/>
      <c r="BG1652" s="64"/>
      <c r="BH1652" s="64"/>
      <c r="BI1652" s="64"/>
      <c r="BJ1652" s="64"/>
      <c r="BK1652" s="64"/>
      <c r="BL1652" s="64"/>
      <c r="BM1652" s="64"/>
      <c r="BN1652" s="64"/>
      <c r="BO1652" s="64"/>
      <c r="BP1652" s="64"/>
      <c r="BQ1652" s="64"/>
      <c r="BR1652" s="64"/>
      <c r="BS1652" s="64"/>
      <c r="BT1652" s="64"/>
      <c r="BU1652" s="64"/>
      <c r="BV1652" s="64"/>
      <c r="BW1652" s="64"/>
      <c r="BX1652" s="64"/>
      <c r="BY1652" s="64"/>
      <c r="BZ1652" s="64"/>
      <c r="CA1652" s="64"/>
      <c r="CB1652" s="64"/>
      <c r="CC1652" s="64"/>
      <c r="CD1652" s="64"/>
      <c r="CE1652" s="64"/>
      <c r="CF1652" s="64"/>
      <c r="CG1652" s="64"/>
      <c r="CH1652" s="64"/>
      <c r="CI1652" s="64"/>
      <c r="CK1652" s="50" t="s">
        <v>172</v>
      </c>
    </row>
    <row r="1653" spans="3:89" ht="15" customHeight="1">
      <c r="C1653" s="53" t="s">
        <v>577</v>
      </c>
      <c r="D1653" s="46">
        <f ca="1">+SUM(G1650:BN1650)/-F1650</f>
        <v>2.0373031716536061</v>
      </c>
      <c r="F1653" s="64"/>
      <c r="G1653" s="360">
        <f t="shared" ref="G1653:AL1653" ca="1" si="894">IF(G17="","",G1650/-$F$1650)</f>
        <v>0</v>
      </c>
      <c r="H1653" s="360">
        <f t="shared" ca="1" si="894"/>
        <v>0</v>
      </c>
      <c r="I1653" s="360">
        <f t="shared" ca="1" si="894"/>
        <v>0</v>
      </c>
      <c r="J1653" s="360">
        <f t="shared" ca="1" si="894"/>
        <v>0</v>
      </c>
      <c r="K1653" s="360">
        <f t="shared" ca="1" si="894"/>
        <v>0</v>
      </c>
      <c r="L1653" s="360">
        <f t="shared" ca="1" si="894"/>
        <v>0</v>
      </c>
      <c r="M1653" s="360">
        <f t="shared" ca="1" si="894"/>
        <v>0</v>
      </c>
      <c r="N1653" s="360">
        <f t="shared" ca="1" si="894"/>
        <v>0</v>
      </c>
      <c r="O1653" s="360">
        <f t="shared" ca="1" si="894"/>
        <v>0</v>
      </c>
      <c r="P1653" s="360">
        <f t="shared" ca="1" si="894"/>
        <v>0</v>
      </c>
      <c r="Q1653" s="360">
        <f t="shared" ca="1" si="894"/>
        <v>0</v>
      </c>
      <c r="R1653" s="360">
        <f t="shared" ca="1" si="894"/>
        <v>0</v>
      </c>
      <c r="S1653" s="360">
        <f t="shared" ca="1" si="894"/>
        <v>0</v>
      </c>
      <c r="T1653" s="360">
        <f t="shared" ca="1" si="894"/>
        <v>0</v>
      </c>
      <c r="U1653" s="360">
        <f t="shared" ca="1" si="894"/>
        <v>0</v>
      </c>
      <c r="V1653" s="360">
        <f t="shared" ca="1" si="894"/>
        <v>0</v>
      </c>
      <c r="W1653" s="360">
        <f t="shared" ca="1" si="894"/>
        <v>0</v>
      </c>
      <c r="X1653" s="360">
        <f t="shared" ca="1" si="894"/>
        <v>0</v>
      </c>
      <c r="Y1653" s="360">
        <f t="shared" ca="1" si="894"/>
        <v>0</v>
      </c>
      <c r="Z1653" s="360">
        <f t="shared" ca="1" si="894"/>
        <v>0</v>
      </c>
      <c r="AA1653" s="360">
        <f t="shared" ca="1" si="894"/>
        <v>0</v>
      </c>
      <c r="AB1653" s="360">
        <f t="shared" ca="1" si="894"/>
        <v>0</v>
      </c>
      <c r="AC1653" s="360">
        <f t="shared" ca="1" si="894"/>
        <v>0</v>
      </c>
      <c r="AD1653" s="360">
        <f t="shared" ca="1" si="894"/>
        <v>1.9198389339292119</v>
      </c>
      <c r="AE1653" s="360">
        <f t="shared" ca="1" si="894"/>
        <v>0</v>
      </c>
      <c r="AF1653" s="360">
        <f t="shared" ca="1" si="894"/>
        <v>0</v>
      </c>
      <c r="AG1653" s="360">
        <f t="shared" ca="1" si="894"/>
        <v>0</v>
      </c>
      <c r="AH1653" s="360">
        <f t="shared" ca="1" si="894"/>
        <v>0</v>
      </c>
      <c r="AI1653" s="360">
        <f t="shared" ca="1" si="894"/>
        <v>0</v>
      </c>
      <c r="AJ1653" s="360">
        <f t="shared" ca="1" si="894"/>
        <v>0</v>
      </c>
      <c r="AK1653" s="360">
        <f t="shared" ca="1" si="894"/>
        <v>0</v>
      </c>
      <c r="AL1653" s="360">
        <f t="shared" ca="1" si="894"/>
        <v>0</v>
      </c>
      <c r="AM1653" s="360">
        <f t="shared" ref="AM1653:BR1653" ca="1" si="895">IF(AM17="","",AM1650/-$F$1650)</f>
        <v>0</v>
      </c>
      <c r="AN1653" s="360">
        <f t="shared" ca="1" si="895"/>
        <v>0</v>
      </c>
      <c r="AO1653" s="360">
        <f t="shared" ca="1" si="895"/>
        <v>0</v>
      </c>
      <c r="AP1653" s="360">
        <f t="shared" ca="1" si="895"/>
        <v>0</v>
      </c>
      <c r="AQ1653" s="360">
        <f t="shared" ca="1" si="895"/>
        <v>0</v>
      </c>
      <c r="AR1653" s="360">
        <f t="shared" ca="1" si="895"/>
        <v>0</v>
      </c>
      <c r="AS1653" s="360">
        <f t="shared" ca="1" si="895"/>
        <v>0</v>
      </c>
      <c r="AT1653" s="360">
        <f t="shared" ca="1" si="895"/>
        <v>0</v>
      </c>
      <c r="AU1653" s="360">
        <f t="shared" ca="1" si="895"/>
        <v>0</v>
      </c>
      <c r="AV1653" s="360">
        <f t="shared" ca="1" si="895"/>
        <v>0</v>
      </c>
      <c r="AW1653" s="360">
        <f t="shared" ca="1" si="895"/>
        <v>0</v>
      </c>
      <c r="AX1653" s="360">
        <f t="shared" ca="1" si="895"/>
        <v>0</v>
      </c>
      <c r="AY1653" s="360">
        <f t="shared" ca="1" si="895"/>
        <v>0</v>
      </c>
      <c r="AZ1653" s="360">
        <f t="shared" ca="1" si="895"/>
        <v>0</v>
      </c>
      <c r="BA1653" s="360">
        <f t="shared" ca="1" si="895"/>
        <v>0</v>
      </c>
      <c r="BB1653" s="360">
        <f t="shared" ca="1" si="895"/>
        <v>0</v>
      </c>
      <c r="BC1653" s="360">
        <f t="shared" ca="1" si="895"/>
        <v>0</v>
      </c>
      <c r="BD1653" s="360">
        <f t="shared" ca="1" si="895"/>
        <v>0</v>
      </c>
      <c r="BE1653" s="360">
        <f t="shared" ca="1" si="895"/>
        <v>0</v>
      </c>
      <c r="BF1653" s="360">
        <f t="shared" ca="1" si="895"/>
        <v>0</v>
      </c>
      <c r="BG1653" s="360">
        <f t="shared" ca="1" si="895"/>
        <v>0</v>
      </c>
      <c r="BH1653" s="360">
        <f t="shared" ca="1" si="895"/>
        <v>0</v>
      </c>
      <c r="BI1653" s="360">
        <f t="shared" ca="1" si="895"/>
        <v>0</v>
      </c>
      <c r="BJ1653" s="360">
        <f t="shared" ca="1" si="895"/>
        <v>0</v>
      </c>
      <c r="BK1653" s="360">
        <f t="shared" ca="1" si="895"/>
        <v>0</v>
      </c>
      <c r="BL1653" s="360">
        <f t="shared" ca="1" si="895"/>
        <v>0</v>
      </c>
      <c r="BM1653" s="360">
        <f t="shared" ca="1" si="895"/>
        <v>0</v>
      </c>
      <c r="BN1653" s="360">
        <f t="shared" ca="1" si="895"/>
        <v>0.11746423772439424</v>
      </c>
      <c r="BO1653" s="360" t="str">
        <f t="shared" si="895"/>
        <v/>
      </c>
      <c r="BP1653" s="360" t="str">
        <f t="shared" si="895"/>
        <v/>
      </c>
      <c r="BQ1653" s="360" t="str">
        <f t="shared" si="895"/>
        <v/>
      </c>
      <c r="BR1653" s="360" t="str">
        <f t="shared" si="895"/>
        <v/>
      </c>
      <c r="BS1653" s="360" t="str">
        <f t="shared" ref="BS1653:CI1653" si="896">IF(BS17="","",BS1650/-$F$1650)</f>
        <v/>
      </c>
      <c r="BT1653" s="360" t="str">
        <f t="shared" si="896"/>
        <v/>
      </c>
      <c r="BU1653" s="360" t="str">
        <f t="shared" si="896"/>
        <v/>
      </c>
      <c r="BV1653" s="360" t="str">
        <f t="shared" si="896"/>
        <v/>
      </c>
      <c r="BW1653" s="360" t="str">
        <f t="shared" si="896"/>
        <v/>
      </c>
      <c r="BX1653" s="360" t="str">
        <f t="shared" si="896"/>
        <v/>
      </c>
      <c r="BY1653" s="360" t="str">
        <f t="shared" si="896"/>
        <v/>
      </c>
      <c r="BZ1653" s="360" t="str">
        <f t="shared" si="896"/>
        <v/>
      </c>
      <c r="CA1653" s="360" t="str">
        <f t="shared" si="896"/>
        <v/>
      </c>
      <c r="CB1653" s="360" t="str">
        <f t="shared" si="896"/>
        <v/>
      </c>
      <c r="CC1653" s="360" t="str">
        <f t="shared" si="896"/>
        <v/>
      </c>
      <c r="CD1653" s="360" t="str">
        <f t="shared" si="896"/>
        <v/>
      </c>
      <c r="CE1653" s="360" t="str">
        <f t="shared" si="896"/>
        <v/>
      </c>
      <c r="CF1653" s="360" t="str">
        <f t="shared" si="896"/>
        <v/>
      </c>
      <c r="CG1653" s="360" t="str">
        <f t="shared" si="896"/>
        <v/>
      </c>
      <c r="CH1653" s="360" t="str">
        <f t="shared" si="896"/>
        <v/>
      </c>
      <c r="CI1653" s="360" t="str">
        <f t="shared" si="896"/>
        <v/>
      </c>
      <c r="CK1653" s="50" t="s">
        <v>172</v>
      </c>
    </row>
    <row r="1654" spans="3:89" ht="15" customHeight="1">
      <c r="CK1654" s="50" t="s">
        <v>172</v>
      </c>
    </row>
    <row r="1655" spans="3:89" ht="15" customHeight="1">
      <c r="CK1655" s="50" t="s">
        <v>172</v>
      </c>
    </row>
    <row r="1656" spans="3:89" ht="15" customHeight="1">
      <c r="C1656" s="63" t="s">
        <v>550</v>
      </c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  <c r="BF1656" s="63"/>
      <c r="BG1656" s="63"/>
      <c r="BH1656" s="63"/>
      <c r="BI1656" s="63"/>
      <c r="BJ1656" s="63"/>
      <c r="BK1656" s="63"/>
      <c r="BL1656" s="63"/>
      <c r="BM1656" s="63"/>
      <c r="BN1656" s="63"/>
      <c r="BO1656" s="63"/>
      <c r="BP1656" s="63"/>
      <c r="BQ1656" s="63"/>
      <c r="BR1656" s="63"/>
      <c r="BS1656" s="63"/>
      <c r="BT1656" s="63"/>
      <c r="BU1656" s="63"/>
      <c r="BV1656" s="63"/>
      <c r="BW1656" s="63"/>
      <c r="BX1656" s="63"/>
      <c r="BY1656" s="63"/>
      <c r="BZ1656" s="63"/>
      <c r="CA1656" s="63"/>
      <c r="CB1656" s="63"/>
      <c r="CC1656" s="63"/>
      <c r="CD1656" s="63"/>
      <c r="CE1656" s="63"/>
      <c r="CF1656" s="63"/>
      <c r="CG1656" s="63"/>
      <c r="CH1656" s="63"/>
      <c r="CI1656" s="63"/>
      <c r="CJ1656" s="63"/>
      <c r="CK1656" s="50" t="s">
        <v>172</v>
      </c>
    </row>
    <row r="1657" spans="3:89" ht="15" customHeight="1">
      <c r="CK1657" s="50" t="s">
        <v>172</v>
      </c>
    </row>
    <row r="1658" spans="3:89" ht="15" customHeight="1">
      <c r="C1658" s="52" t="s">
        <v>117</v>
      </c>
      <c r="CK1658" s="50" t="s">
        <v>172</v>
      </c>
    </row>
    <row r="1659" spans="3:89" ht="15" customHeight="1">
      <c r="C1659" s="58" t="s">
        <v>181</v>
      </c>
      <c r="F1659" s="51">
        <v>0</v>
      </c>
      <c r="G1659" s="51">
        <f t="shared" ref="G1659:BR1659" si="897">F1665</f>
        <v>2916.666666666667</v>
      </c>
      <c r="H1659" s="51">
        <f t="shared" ca="1" si="897"/>
        <v>5833.3333333333339</v>
      </c>
      <c r="I1659" s="51">
        <f t="shared" ca="1" si="897"/>
        <v>8750</v>
      </c>
      <c r="J1659" s="51">
        <f t="shared" ca="1" si="897"/>
        <v>11666.666666666668</v>
      </c>
      <c r="K1659" s="51">
        <f t="shared" ca="1" si="897"/>
        <v>14583.333333333336</v>
      </c>
      <c r="L1659" s="51">
        <f t="shared" ca="1" si="897"/>
        <v>17500.000000000004</v>
      </c>
      <c r="M1659" s="51">
        <f t="shared" ca="1" si="897"/>
        <v>20416.666666666672</v>
      </c>
      <c r="N1659" s="51">
        <f t="shared" ca="1" si="897"/>
        <v>23333.333333333339</v>
      </c>
      <c r="O1659" s="51">
        <f t="shared" ca="1" si="897"/>
        <v>26250.000000000007</v>
      </c>
      <c r="P1659" s="51">
        <f t="shared" ca="1" si="897"/>
        <v>29166.666666666675</v>
      </c>
      <c r="Q1659" s="51">
        <f t="shared" ca="1" si="897"/>
        <v>32083.333333333343</v>
      </c>
      <c r="R1659" s="51">
        <f t="shared" ca="1" si="897"/>
        <v>35000.000000000007</v>
      </c>
      <c r="S1659" s="51">
        <f t="shared" ca="1" si="897"/>
        <v>37916.666666666672</v>
      </c>
      <c r="T1659" s="51">
        <f t="shared" ca="1" si="897"/>
        <v>40833.333333333336</v>
      </c>
      <c r="U1659" s="51">
        <f t="shared" ca="1" si="897"/>
        <v>43750</v>
      </c>
      <c r="V1659" s="51">
        <f t="shared" ca="1" si="897"/>
        <v>46666.666666666664</v>
      </c>
      <c r="W1659" s="51">
        <f t="shared" ca="1" si="897"/>
        <v>49583.333333333328</v>
      </c>
      <c r="X1659" s="51">
        <f t="shared" ca="1" si="897"/>
        <v>52499.999999999993</v>
      </c>
      <c r="Y1659" s="51">
        <f t="shared" ca="1" si="897"/>
        <v>55416.666666666657</v>
      </c>
      <c r="Z1659" s="51">
        <f t="shared" ca="1" si="897"/>
        <v>58333.333333333321</v>
      </c>
      <c r="AA1659" s="51">
        <f t="shared" ca="1" si="897"/>
        <v>61249.999999999985</v>
      </c>
      <c r="AB1659" s="51">
        <f t="shared" ca="1" si="897"/>
        <v>64166.66666666665</v>
      </c>
      <c r="AC1659" s="51">
        <f t="shared" ca="1" si="897"/>
        <v>67083.333333333314</v>
      </c>
      <c r="AD1659" s="51">
        <f t="shared" ca="1" si="897"/>
        <v>69999.999999999985</v>
      </c>
      <c r="AE1659" s="51">
        <f t="shared" ca="1" si="897"/>
        <v>0</v>
      </c>
      <c r="AF1659" s="51">
        <f t="shared" ca="1" si="897"/>
        <v>159.38780963759609</v>
      </c>
      <c r="AG1659" s="51">
        <f t="shared" ca="1" si="897"/>
        <v>311.84959714329307</v>
      </c>
      <c r="AH1659" s="51">
        <f t="shared" ca="1" si="897"/>
        <v>457.59221828755926</v>
      </c>
      <c r="AI1659" s="51">
        <f t="shared" ca="1" si="897"/>
        <v>596.37454188478068</v>
      </c>
      <c r="AJ1659" s="51">
        <f t="shared" ca="1" si="897"/>
        <v>728.17908432979584</v>
      </c>
      <c r="AK1659" s="51">
        <f t="shared" ca="1" si="897"/>
        <v>853.21424725183942</v>
      </c>
      <c r="AL1659" s="51">
        <f t="shared" ca="1" si="897"/>
        <v>971.23709746211216</v>
      </c>
      <c r="AM1659" s="51">
        <f t="shared" ca="1" si="897"/>
        <v>1082.4570679253284</v>
      </c>
      <c r="AN1659" s="51">
        <f t="shared" ca="1" si="897"/>
        <v>1186.6300232278422</v>
      </c>
      <c r="AO1659" s="51">
        <f t="shared" ca="1" si="897"/>
        <v>1283.7382619380978</v>
      </c>
      <c r="AP1659" s="51">
        <f t="shared" ca="1" si="897"/>
        <v>1374.4502145659931</v>
      </c>
      <c r="AQ1659" s="51">
        <f t="shared" ca="1" si="897"/>
        <v>1458.0636378437353</v>
      </c>
      <c r="AR1659" s="51">
        <f t="shared" ca="1" si="897"/>
        <v>1534.7905397219142</v>
      </c>
      <c r="AS1659" s="51">
        <f t="shared" ca="1" si="897"/>
        <v>1604.3837831331439</v>
      </c>
      <c r="AT1659" s="51">
        <f t="shared" ca="1" si="897"/>
        <v>1667.0564252104141</v>
      </c>
      <c r="AU1659" s="51">
        <f t="shared" ca="1" si="897"/>
        <v>1722.5601058573875</v>
      </c>
      <c r="AV1659" s="51">
        <f t="shared" ca="1" si="897"/>
        <v>1770.8768173250833</v>
      </c>
      <c r="AW1659" s="51">
        <f t="shared" ca="1" si="897"/>
        <v>1812.2212089488057</v>
      </c>
      <c r="AX1659" s="51">
        <f t="shared" ca="1" si="897"/>
        <v>1846.3430646064899</v>
      </c>
      <c r="AY1659" s="51">
        <f t="shared" ca="1" si="897"/>
        <v>1873.4580958874922</v>
      </c>
      <c r="AZ1659" s="51">
        <f t="shared" ca="1" si="897"/>
        <v>1893.3148484032085</v>
      </c>
      <c r="BA1659" s="51">
        <f t="shared" ca="1" si="897"/>
        <v>1905.8950900480108</v>
      </c>
      <c r="BB1659" s="51">
        <f t="shared" ca="1" si="897"/>
        <v>1911.8872903179085</v>
      </c>
      <c r="BC1659" s="51">
        <f t="shared" ca="1" si="897"/>
        <v>1910.5681532808717</v>
      </c>
      <c r="BD1659" s="51">
        <f t="shared" ca="1" si="897"/>
        <v>1902.1560427080494</v>
      </c>
      <c r="BE1659" s="51">
        <f t="shared" ca="1" si="897"/>
        <v>1886.3964125700363</v>
      </c>
      <c r="BF1659" s="51">
        <f t="shared" ca="1" si="897"/>
        <v>1863.5087072739884</v>
      </c>
      <c r="BG1659" s="51">
        <f t="shared" ca="1" si="897"/>
        <v>1833.2371210961687</v>
      </c>
      <c r="BH1659" s="51">
        <f t="shared" ca="1" si="897"/>
        <v>1795.5631064303825</v>
      </c>
      <c r="BI1659" s="51">
        <f t="shared" ca="1" si="897"/>
        <v>1750.7077476189916</v>
      </c>
      <c r="BJ1659" s="51">
        <f t="shared" ca="1" si="897"/>
        <v>1698.4133272704339</v>
      </c>
      <c r="BK1659" s="51">
        <f t="shared" ca="1" si="897"/>
        <v>1638.9020238266098</v>
      </c>
      <c r="BL1659" s="51">
        <f t="shared" ca="1" si="897"/>
        <v>1571.9148445072265</v>
      </c>
      <c r="BM1659" s="51">
        <f t="shared" ca="1" si="897"/>
        <v>1497.4330106234188</v>
      </c>
      <c r="BN1659" s="51">
        <f t="shared" ca="1" si="897"/>
        <v>1415.9230060146288</v>
      </c>
      <c r="BO1659" s="51">
        <f t="shared" ca="1" si="897"/>
        <v>0</v>
      </c>
      <c r="BP1659" s="51" t="str">
        <f t="shared" si="897"/>
        <v/>
      </c>
      <c r="BQ1659" s="51" t="str">
        <f t="shared" si="897"/>
        <v/>
      </c>
      <c r="BR1659" s="51" t="str">
        <f t="shared" si="897"/>
        <v/>
      </c>
      <c r="BS1659" s="51" t="str">
        <f t="shared" ref="BS1659:CI1659" si="898">BR1665</f>
        <v/>
      </c>
      <c r="BT1659" s="51" t="str">
        <f t="shared" si="898"/>
        <v/>
      </c>
      <c r="BU1659" s="51" t="str">
        <f t="shared" si="898"/>
        <v/>
      </c>
      <c r="BV1659" s="51" t="str">
        <f t="shared" si="898"/>
        <v/>
      </c>
      <c r="BW1659" s="51" t="str">
        <f t="shared" si="898"/>
        <v/>
      </c>
      <c r="BX1659" s="51" t="str">
        <f t="shared" si="898"/>
        <v/>
      </c>
      <c r="BY1659" s="51" t="str">
        <f t="shared" si="898"/>
        <v/>
      </c>
      <c r="BZ1659" s="51" t="str">
        <f t="shared" si="898"/>
        <v/>
      </c>
      <c r="CA1659" s="51" t="str">
        <f t="shared" si="898"/>
        <v/>
      </c>
      <c r="CB1659" s="51" t="str">
        <f t="shared" si="898"/>
        <v/>
      </c>
      <c r="CC1659" s="51" t="str">
        <f t="shared" si="898"/>
        <v/>
      </c>
      <c r="CD1659" s="51" t="str">
        <f t="shared" si="898"/>
        <v/>
      </c>
      <c r="CE1659" s="51" t="str">
        <f t="shared" si="898"/>
        <v/>
      </c>
      <c r="CF1659" s="51" t="str">
        <f t="shared" si="898"/>
        <v/>
      </c>
      <c r="CG1659" s="51" t="str">
        <f t="shared" si="898"/>
        <v/>
      </c>
      <c r="CH1659" s="51" t="str">
        <f t="shared" si="898"/>
        <v/>
      </c>
      <c r="CI1659" s="51" t="str">
        <f t="shared" si="898"/>
        <v/>
      </c>
      <c r="CJ1659" s="2">
        <f t="shared" ref="CJ1659:CJ1664" ca="1" si="899">SUM(F1659:CI1659)</f>
        <v>925770.68457417854</v>
      </c>
      <c r="CK1659" s="50" t="s">
        <v>172</v>
      </c>
    </row>
    <row r="1660" spans="3:89" ht="15" customHeight="1">
      <c r="C1660" s="58" t="s">
        <v>180</v>
      </c>
      <c r="D1660" s="62">
        <v>1</v>
      </c>
      <c r="F1660" s="51">
        <v>0</v>
      </c>
      <c r="G1660" s="51"/>
      <c r="H1660" s="51"/>
      <c r="I1660" s="51"/>
      <c r="J1660" s="51"/>
      <c r="K1660" s="51"/>
      <c r="L1660" s="51"/>
      <c r="M1660" s="51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2">
        <f t="shared" si="899"/>
        <v>0</v>
      </c>
      <c r="CK1660" s="50" t="s">
        <v>172</v>
      </c>
    </row>
    <row r="1661" spans="3:89" ht="15" customHeight="1">
      <c r="C1661" s="58" t="s">
        <v>602</v>
      </c>
      <c r="D1661" s="57">
        <f>1%/12</f>
        <v>8.3333333333333339E-4</v>
      </c>
      <c r="E1661" s="56"/>
      <c r="F1661" s="51">
        <f t="shared" ref="F1661:AK1661" si="900">IF(F17="","",$D$1661*$D$1584)</f>
        <v>2916.666666666667</v>
      </c>
      <c r="G1661" s="51">
        <f t="shared" si="900"/>
        <v>2916.666666666667</v>
      </c>
      <c r="H1661" s="51">
        <f t="shared" si="900"/>
        <v>2916.666666666667</v>
      </c>
      <c r="I1661" s="51">
        <f t="shared" si="900"/>
        <v>2916.666666666667</v>
      </c>
      <c r="J1661" s="51">
        <f t="shared" si="900"/>
        <v>2916.666666666667</v>
      </c>
      <c r="K1661" s="51">
        <f t="shared" si="900"/>
        <v>2916.666666666667</v>
      </c>
      <c r="L1661" s="51">
        <f t="shared" si="900"/>
        <v>2916.666666666667</v>
      </c>
      <c r="M1661" s="51">
        <f t="shared" si="900"/>
        <v>2916.666666666667</v>
      </c>
      <c r="N1661" s="51">
        <f t="shared" si="900"/>
        <v>2916.666666666667</v>
      </c>
      <c r="O1661" s="51">
        <f t="shared" si="900"/>
        <v>2916.666666666667</v>
      </c>
      <c r="P1661" s="51">
        <f t="shared" si="900"/>
        <v>2916.666666666667</v>
      </c>
      <c r="Q1661" s="51">
        <f t="shared" si="900"/>
        <v>2916.666666666667</v>
      </c>
      <c r="R1661" s="51">
        <f t="shared" si="900"/>
        <v>2916.666666666667</v>
      </c>
      <c r="S1661" s="51">
        <f t="shared" si="900"/>
        <v>2916.666666666667</v>
      </c>
      <c r="T1661" s="51">
        <f t="shared" si="900"/>
        <v>2916.666666666667</v>
      </c>
      <c r="U1661" s="51">
        <f t="shared" si="900"/>
        <v>2916.666666666667</v>
      </c>
      <c r="V1661" s="51">
        <f t="shared" si="900"/>
        <v>2916.666666666667</v>
      </c>
      <c r="W1661" s="51">
        <f t="shared" si="900"/>
        <v>2916.666666666667</v>
      </c>
      <c r="X1661" s="51">
        <f t="shared" si="900"/>
        <v>2916.666666666667</v>
      </c>
      <c r="Y1661" s="51">
        <f t="shared" si="900"/>
        <v>2916.666666666667</v>
      </c>
      <c r="Z1661" s="51">
        <f t="shared" si="900"/>
        <v>2916.666666666667</v>
      </c>
      <c r="AA1661" s="51">
        <f t="shared" si="900"/>
        <v>2916.666666666667</v>
      </c>
      <c r="AB1661" s="51">
        <f t="shared" si="900"/>
        <v>2916.666666666667</v>
      </c>
      <c r="AC1661" s="51">
        <f t="shared" si="900"/>
        <v>2916.666666666667</v>
      </c>
      <c r="AD1661" s="51">
        <f t="shared" si="900"/>
        <v>2916.666666666667</v>
      </c>
      <c r="AE1661" s="51">
        <f t="shared" si="900"/>
        <v>2916.666666666667</v>
      </c>
      <c r="AF1661" s="51">
        <f t="shared" si="900"/>
        <v>2916.666666666667</v>
      </c>
      <c r="AG1661" s="51">
        <f t="shared" si="900"/>
        <v>2916.666666666667</v>
      </c>
      <c r="AH1661" s="51">
        <f t="shared" si="900"/>
        <v>2916.666666666667</v>
      </c>
      <c r="AI1661" s="51">
        <f t="shared" si="900"/>
        <v>2916.666666666667</v>
      </c>
      <c r="AJ1661" s="51">
        <f t="shared" si="900"/>
        <v>2916.666666666667</v>
      </c>
      <c r="AK1661" s="51">
        <f t="shared" si="900"/>
        <v>2916.666666666667</v>
      </c>
      <c r="AL1661" s="51">
        <f t="shared" ref="AL1661:BQ1661" si="901">IF(AL17="","",$D$1661*$D$1584)</f>
        <v>2916.666666666667</v>
      </c>
      <c r="AM1661" s="51">
        <f t="shared" si="901"/>
        <v>2916.666666666667</v>
      </c>
      <c r="AN1661" s="51">
        <f t="shared" si="901"/>
        <v>2916.666666666667</v>
      </c>
      <c r="AO1661" s="51">
        <f t="shared" si="901"/>
        <v>2916.666666666667</v>
      </c>
      <c r="AP1661" s="51">
        <f t="shared" si="901"/>
        <v>2916.666666666667</v>
      </c>
      <c r="AQ1661" s="51">
        <f t="shared" si="901"/>
        <v>2916.666666666667</v>
      </c>
      <c r="AR1661" s="51">
        <f t="shared" si="901"/>
        <v>2916.666666666667</v>
      </c>
      <c r="AS1661" s="51">
        <f t="shared" si="901"/>
        <v>2916.666666666667</v>
      </c>
      <c r="AT1661" s="51">
        <f t="shared" si="901"/>
        <v>2916.666666666667</v>
      </c>
      <c r="AU1661" s="51">
        <f t="shared" si="901"/>
        <v>2916.666666666667</v>
      </c>
      <c r="AV1661" s="51">
        <f t="shared" si="901"/>
        <v>2916.666666666667</v>
      </c>
      <c r="AW1661" s="51">
        <f t="shared" si="901"/>
        <v>2916.666666666667</v>
      </c>
      <c r="AX1661" s="51">
        <f t="shared" si="901"/>
        <v>2916.666666666667</v>
      </c>
      <c r="AY1661" s="51">
        <f t="shared" si="901"/>
        <v>2916.666666666667</v>
      </c>
      <c r="AZ1661" s="51">
        <f t="shared" si="901"/>
        <v>2916.666666666667</v>
      </c>
      <c r="BA1661" s="51">
        <f t="shared" si="901"/>
        <v>2916.666666666667</v>
      </c>
      <c r="BB1661" s="51">
        <f t="shared" si="901"/>
        <v>2916.666666666667</v>
      </c>
      <c r="BC1661" s="51">
        <f t="shared" si="901"/>
        <v>2916.666666666667</v>
      </c>
      <c r="BD1661" s="51">
        <f t="shared" si="901"/>
        <v>2916.666666666667</v>
      </c>
      <c r="BE1661" s="51">
        <f t="shared" si="901"/>
        <v>2916.666666666667</v>
      </c>
      <c r="BF1661" s="51">
        <f t="shared" si="901"/>
        <v>2916.666666666667</v>
      </c>
      <c r="BG1661" s="51">
        <f t="shared" si="901"/>
        <v>2916.666666666667</v>
      </c>
      <c r="BH1661" s="51">
        <f t="shared" si="901"/>
        <v>2916.666666666667</v>
      </c>
      <c r="BI1661" s="51">
        <f t="shared" si="901"/>
        <v>2916.666666666667</v>
      </c>
      <c r="BJ1661" s="51">
        <f t="shared" si="901"/>
        <v>2916.666666666667</v>
      </c>
      <c r="BK1661" s="51">
        <f t="shared" si="901"/>
        <v>2916.666666666667</v>
      </c>
      <c r="BL1661" s="51">
        <f t="shared" si="901"/>
        <v>2916.666666666667</v>
      </c>
      <c r="BM1661" s="51">
        <f t="shared" si="901"/>
        <v>2916.666666666667</v>
      </c>
      <c r="BN1661" s="51">
        <f t="shared" si="901"/>
        <v>2916.666666666667</v>
      </c>
      <c r="BO1661" s="51" t="str">
        <f t="shared" si="901"/>
        <v/>
      </c>
      <c r="BP1661" s="51" t="str">
        <f t="shared" si="901"/>
        <v/>
      </c>
      <c r="BQ1661" s="51" t="str">
        <f t="shared" si="901"/>
        <v/>
      </c>
      <c r="BR1661" s="51" t="str">
        <f t="shared" ref="BR1661:CI1661" si="902">IF(BR17="","",$D$1661*$D$1584)</f>
        <v/>
      </c>
      <c r="BS1661" s="51" t="str">
        <f t="shared" si="902"/>
        <v/>
      </c>
      <c r="BT1661" s="51" t="str">
        <f t="shared" si="902"/>
        <v/>
      </c>
      <c r="BU1661" s="51" t="str">
        <f t="shared" si="902"/>
        <v/>
      </c>
      <c r="BV1661" s="51" t="str">
        <f t="shared" si="902"/>
        <v/>
      </c>
      <c r="BW1661" s="51" t="str">
        <f t="shared" si="902"/>
        <v/>
      </c>
      <c r="BX1661" s="51" t="str">
        <f t="shared" si="902"/>
        <v/>
      </c>
      <c r="BY1661" s="51" t="str">
        <f t="shared" si="902"/>
        <v/>
      </c>
      <c r="BZ1661" s="51" t="str">
        <f t="shared" si="902"/>
        <v/>
      </c>
      <c r="CA1661" s="51" t="str">
        <f t="shared" si="902"/>
        <v/>
      </c>
      <c r="CB1661" s="51" t="str">
        <f t="shared" si="902"/>
        <v/>
      </c>
      <c r="CC1661" s="51" t="str">
        <f t="shared" si="902"/>
        <v/>
      </c>
      <c r="CD1661" s="51" t="str">
        <f t="shared" si="902"/>
        <v/>
      </c>
      <c r="CE1661" s="51" t="str">
        <f t="shared" si="902"/>
        <v/>
      </c>
      <c r="CF1661" s="51" t="str">
        <f t="shared" si="902"/>
        <v/>
      </c>
      <c r="CG1661" s="51" t="str">
        <f t="shared" si="902"/>
        <v/>
      </c>
      <c r="CH1661" s="51" t="str">
        <f t="shared" si="902"/>
        <v/>
      </c>
      <c r="CI1661" s="51" t="str">
        <f t="shared" si="902"/>
        <v/>
      </c>
      <c r="CJ1661" s="2">
        <f t="shared" si="899"/>
        <v>177916.6666666666</v>
      </c>
      <c r="CK1661" s="50" t="s">
        <v>172</v>
      </c>
    </row>
    <row r="1662" spans="3:89" ht="15" customHeight="1">
      <c r="C1662" s="58" t="s">
        <v>179</v>
      </c>
      <c r="D1662" s="57">
        <v>0</v>
      </c>
      <c r="F1662" s="55">
        <f t="shared" ref="F1662:AK1662" si="903">IF(F17="","",F1659*$D$1662/365*30)</f>
        <v>0</v>
      </c>
      <c r="G1662" s="55">
        <f t="shared" si="903"/>
        <v>0</v>
      </c>
      <c r="H1662" s="55">
        <f t="shared" ca="1" si="903"/>
        <v>0</v>
      </c>
      <c r="I1662" s="55">
        <f t="shared" ca="1" si="903"/>
        <v>0</v>
      </c>
      <c r="J1662" s="55">
        <f t="shared" ca="1" si="903"/>
        <v>0</v>
      </c>
      <c r="K1662" s="55">
        <f t="shared" ca="1" si="903"/>
        <v>0</v>
      </c>
      <c r="L1662" s="55">
        <f t="shared" ca="1" si="903"/>
        <v>0</v>
      </c>
      <c r="M1662" s="55">
        <f t="shared" ca="1" si="903"/>
        <v>0</v>
      </c>
      <c r="N1662" s="55">
        <f t="shared" ca="1" si="903"/>
        <v>0</v>
      </c>
      <c r="O1662" s="55">
        <f t="shared" ca="1" si="903"/>
        <v>0</v>
      </c>
      <c r="P1662" s="55">
        <f t="shared" ca="1" si="903"/>
        <v>0</v>
      </c>
      <c r="Q1662" s="55">
        <f t="shared" ca="1" si="903"/>
        <v>0</v>
      </c>
      <c r="R1662" s="55">
        <f t="shared" ca="1" si="903"/>
        <v>0</v>
      </c>
      <c r="S1662" s="55">
        <f t="shared" ca="1" si="903"/>
        <v>0</v>
      </c>
      <c r="T1662" s="55">
        <f t="shared" ca="1" si="903"/>
        <v>0</v>
      </c>
      <c r="U1662" s="55">
        <f t="shared" ca="1" si="903"/>
        <v>0</v>
      </c>
      <c r="V1662" s="55">
        <f t="shared" ca="1" si="903"/>
        <v>0</v>
      </c>
      <c r="W1662" s="55">
        <f t="shared" ca="1" si="903"/>
        <v>0</v>
      </c>
      <c r="X1662" s="55">
        <f t="shared" ca="1" si="903"/>
        <v>0</v>
      </c>
      <c r="Y1662" s="55">
        <f t="shared" ca="1" si="903"/>
        <v>0</v>
      </c>
      <c r="Z1662" s="55">
        <f t="shared" ca="1" si="903"/>
        <v>0</v>
      </c>
      <c r="AA1662" s="55">
        <f t="shared" ca="1" si="903"/>
        <v>0</v>
      </c>
      <c r="AB1662" s="55">
        <f t="shared" ca="1" si="903"/>
        <v>0</v>
      </c>
      <c r="AC1662" s="55">
        <f t="shared" ca="1" si="903"/>
        <v>0</v>
      </c>
      <c r="AD1662" s="55">
        <f t="shared" ca="1" si="903"/>
        <v>0</v>
      </c>
      <c r="AE1662" s="55">
        <f t="shared" ca="1" si="903"/>
        <v>0</v>
      </c>
      <c r="AF1662" s="55">
        <f t="shared" ca="1" si="903"/>
        <v>0</v>
      </c>
      <c r="AG1662" s="55">
        <f t="shared" ca="1" si="903"/>
        <v>0</v>
      </c>
      <c r="AH1662" s="55">
        <f t="shared" ca="1" si="903"/>
        <v>0</v>
      </c>
      <c r="AI1662" s="55">
        <f t="shared" ca="1" si="903"/>
        <v>0</v>
      </c>
      <c r="AJ1662" s="55">
        <f t="shared" ca="1" si="903"/>
        <v>0</v>
      </c>
      <c r="AK1662" s="55">
        <f t="shared" ca="1" si="903"/>
        <v>0</v>
      </c>
      <c r="AL1662" s="55">
        <f t="shared" ref="AL1662:BQ1662" ca="1" si="904">IF(AL17="","",AL1659*$D$1662/365*30)</f>
        <v>0</v>
      </c>
      <c r="AM1662" s="55">
        <f t="shared" ca="1" si="904"/>
        <v>0</v>
      </c>
      <c r="AN1662" s="55">
        <f t="shared" ca="1" si="904"/>
        <v>0</v>
      </c>
      <c r="AO1662" s="55">
        <f t="shared" ca="1" si="904"/>
        <v>0</v>
      </c>
      <c r="AP1662" s="55">
        <f t="shared" ca="1" si="904"/>
        <v>0</v>
      </c>
      <c r="AQ1662" s="55">
        <f t="shared" ca="1" si="904"/>
        <v>0</v>
      </c>
      <c r="AR1662" s="55">
        <f t="shared" ca="1" si="904"/>
        <v>0</v>
      </c>
      <c r="AS1662" s="55">
        <f t="shared" ca="1" si="904"/>
        <v>0</v>
      </c>
      <c r="AT1662" s="55">
        <f t="shared" ca="1" si="904"/>
        <v>0</v>
      </c>
      <c r="AU1662" s="55">
        <f t="shared" ca="1" si="904"/>
        <v>0</v>
      </c>
      <c r="AV1662" s="55">
        <f t="shared" ca="1" si="904"/>
        <v>0</v>
      </c>
      <c r="AW1662" s="55">
        <f t="shared" ca="1" si="904"/>
        <v>0</v>
      </c>
      <c r="AX1662" s="55">
        <f t="shared" ca="1" si="904"/>
        <v>0</v>
      </c>
      <c r="AY1662" s="55">
        <f t="shared" ca="1" si="904"/>
        <v>0</v>
      </c>
      <c r="AZ1662" s="55">
        <f t="shared" ca="1" si="904"/>
        <v>0</v>
      </c>
      <c r="BA1662" s="55">
        <f t="shared" ca="1" si="904"/>
        <v>0</v>
      </c>
      <c r="BB1662" s="55">
        <f t="shared" ca="1" si="904"/>
        <v>0</v>
      </c>
      <c r="BC1662" s="55">
        <f t="shared" ca="1" si="904"/>
        <v>0</v>
      </c>
      <c r="BD1662" s="55">
        <f t="shared" ca="1" si="904"/>
        <v>0</v>
      </c>
      <c r="BE1662" s="55">
        <f t="shared" ca="1" si="904"/>
        <v>0</v>
      </c>
      <c r="BF1662" s="55">
        <f t="shared" ca="1" si="904"/>
        <v>0</v>
      </c>
      <c r="BG1662" s="55">
        <f t="shared" ca="1" si="904"/>
        <v>0</v>
      </c>
      <c r="BH1662" s="55">
        <f t="shared" ca="1" si="904"/>
        <v>0</v>
      </c>
      <c r="BI1662" s="55">
        <f t="shared" ca="1" si="904"/>
        <v>0</v>
      </c>
      <c r="BJ1662" s="55">
        <f t="shared" ca="1" si="904"/>
        <v>0</v>
      </c>
      <c r="BK1662" s="55">
        <f t="shared" ca="1" si="904"/>
        <v>0</v>
      </c>
      <c r="BL1662" s="55">
        <f t="shared" ca="1" si="904"/>
        <v>0</v>
      </c>
      <c r="BM1662" s="55">
        <f t="shared" ca="1" si="904"/>
        <v>0</v>
      </c>
      <c r="BN1662" s="55">
        <f t="shared" ca="1" si="904"/>
        <v>0</v>
      </c>
      <c r="BO1662" s="55" t="str">
        <f t="shared" si="904"/>
        <v/>
      </c>
      <c r="BP1662" s="55" t="str">
        <f t="shared" si="904"/>
        <v/>
      </c>
      <c r="BQ1662" s="55" t="str">
        <f t="shared" si="904"/>
        <v/>
      </c>
      <c r="BR1662" s="55" t="str">
        <f t="shared" ref="BR1662:CI1662" si="905">IF(BR17="","",BR1659*$D$1662/365*30)</f>
        <v/>
      </c>
      <c r="BS1662" s="55" t="str">
        <f t="shared" si="905"/>
        <v/>
      </c>
      <c r="BT1662" s="55" t="str">
        <f t="shared" si="905"/>
        <v/>
      </c>
      <c r="BU1662" s="55" t="str">
        <f t="shared" si="905"/>
        <v/>
      </c>
      <c r="BV1662" s="55" t="str">
        <f t="shared" si="905"/>
        <v/>
      </c>
      <c r="BW1662" s="55" t="str">
        <f t="shared" si="905"/>
        <v/>
      </c>
      <c r="BX1662" s="55" t="str">
        <f t="shared" si="905"/>
        <v/>
      </c>
      <c r="BY1662" s="55" t="str">
        <f t="shared" si="905"/>
        <v/>
      </c>
      <c r="BZ1662" s="55" t="str">
        <f t="shared" si="905"/>
        <v/>
      </c>
      <c r="CA1662" s="55" t="str">
        <f t="shared" si="905"/>
        <v/>
      </c>
      <c r="CB1662" s="55" t="str">
        <f t="shared" si="905"/>
        <v/>
      </c>
      <c r="CC1662" s="55" t="str">
        <f t="shared" si="905"/>
        <v/>
      </c>
      <c r="CD1662" s="55" t="str">
        <f t="shared" si="905"/>
        <v/>
      </c>
      <c r="CE1662" s="55" t="str">
        <f t="shared" si="905"/>
        <v/>
      </c>
      <c r="CF1662" s="55" t="str">
        <f t="shared" si="905"/>
        <v/>
      </c>
      <c r="CG1662" s="55" t="str">
        <f t="shared" si="905"/>
        <v/>
      </c>
      <c r="CH1662" s="55" t="str">
        <f t="shared" si="905"/>
        <v/>
      </c>
      <c r="CI1662" s="55" t="str">
        <f t="shared" si="905"/>
        <v/>
      </c>
      <c r="CJ1662" s="2">
        <f t="shared" ca="1" si="899"/>
        <v>0</v>
      </c>
      <c r="CK1662" s="50" t="s">
        <v>172</v>
      </c>
    </row>
    <row r="1663" spans="3:89" ht="15" customHeight="1">
      <c r="C1663" s="58" t="s">
        <v>178</v>
      </c>
      <c r="F1663" s="51">
        <f t="shared" ref="F1663:AK1663" si="906">IF(F17="","",SUM(F1659:F1662))</f>
        <v>2916.666666666667</v>
      </c>
      <c r="G1663" s="51">
        <f t="shared" si="906"/>
        <v>5833.3333333333339</v>
      </c>
      <c r="H1663" s="51">
        <f t="shared" ca="1" si="906"/>
        <v>8750</v>
      </c>
      <c r="I1663" s="51">
        <f t="shared" ca="1" si="906"/>
        <v>11666.666666666668</v>
      </c>
      <c r="J1663" s="51">
        <f t="shared" ca="1" si="906"/>
        <v>14583.333333333336</v>
      </c>
      <c r="K1663" s="51">
        <f t="shared" ca="1" si="906"/>
        <v>17500.000000000004</v>
      </c>
      <c r="L1663" s="51">
        <f t="shared" ca="1" si="906"/>
        <v>20416.666666666672</v>
      </c>
      <c r="M1663" s="51">
        <f t="shared" ca="1" si="906"/>
        <v>23333.333333333339</v>
      </c>
      <c r="N1663" s="51">
        <f t="shared" ca="1" si="906"/>
        <v>26250.000000000007</v>
      </c>
      <c r="O1663" s="51">
        <f t="shared" ca="1" si="906"/>
        <v>29166.666666666675</v>
      </c>
      <c r="P1663" s="51">
        <f t="shared" ca="1" si="906"/>
        <v>32083.333333333343</v>
      </c>
      <c r="Q1663" s="51">
        <f t="shared" ca="1" si="906"/>
        <v>35000.000000000007</v>
      </c>
      <c r="R1663" s="51">
        <f t="shared" ca="1" si="906"/>
        <v>37916.666666666672</v>
      </c>
      <c r="S1663" s="51">
        <f t="shared" ca="1" si="906"/>
        <v>40833.333333333336</v>
      </c>
      <c r="T1663" s="51">
        <f t="shared" ca="1" si="906"/>
        <v>43750</v>
      </c>
      <c r="U1663" s="51">
        <f t="shared" ca="1" si="906"/>
        <v>46666.666666666664</v>
      </c>
      <c r="V1663" s="51">
        <f t="shared" ca="1" si="906"/>
        <v>49583.333333333328</v>
      </c>
      <c r="W1663" s="51">
        <f t="shared" ca="1" si="906"/>
        <v>52499.999999999993</v>
      </c>
      <c r="X1663" s="51">
        <f t="shared" ca="1" si="906"/>
        <v>55416.666666666657</v>
      </c>
      <c r="Y1663" s="51">
        <f t="shared" ca="1" si="906"/>
        <v>58333.333333333321</v>
      </c>
      <c r="Z1663" s="51">
        <f t="shared" ca="1" si="906"/>
        <v>61249.999999999985</v>
      </c>
      <c r="AA1663" s="51">
        <f t="shared" ca="1" si="906"/>
        <v>64166.66666666665</v>
      </c>
      <c r="AB1663" s="51">
        <f t="shared" ca="1" si="906"/>
        <v>67083.333333333314</v>
      </c>
      <c r="AC1663" s="51">
        <f t="shared" ca="1" si="906"/>
        <v>69999.999999999985</v>
      </c>
      <c r="AD1663" s="51">
        <f t="shared" ca="1" si="906"/>
        <v>72916.666666666657</v>
      </c>
      <c r="AE1663" s="51">
        <f t="shared" ca="1" si="906"/>
        <v>2916.666666666667</v>
      </c>
      <c r="AF1663" s="51">
        <f t="shared" ca="1" si="906"/>
        <v>3076.0544763042631</v>
      </c>
      <c r="AG1663" s="51">
        <f t="shared" ca="1" si="906"/>
        <v>3228.51626380996</v>
      </c>
      <c r="AH1663" s="51">
        <f t="shared" ca="1" si="906"/>
        <v>3374.2588849542262</v>
      </c>
      <c r="AI1663" s="51">
        <f t="shared" ca="1" si="906"/>
        <v>3513.0412085514477</v>
      </c>
      <c r="AJ1663" s="51">
        <f t="shared" ca="1" si="906"/>
        <v>3644.8457509964628</v>
      </c>
      <c r="AK1663" s="51">
        <f t="shared" ca="1" si="906"/>
        <v>3769.8809139185064</v>
      </c>
      <c r="AL1663" s="51">
        <f t="shared" ref="AL1663:BQ1663" ca="1" si="907">IF(AL17="","",SUM(AL1659:AL1662))</f>
        <v>3887.9037641287791</v>
      </c>
      <c r="AM1663" s="51">
        <f t="shared" ca="1" si="907"/>
        <v>3999.1237345919953</v>
      </c>
      <c r="AN1663" s="51">
        <f t="shared" ca="1" si="907"/>
        <v>4103.2966898945087</v>
      </c>
      <c r="AO1663" s="51">
        <f t="shared" ca="1" si="907"/>
        <v>4200.4049286047648</v>
      </c>
      <c r="AP1663" s="51">
        <f t="shared" ca="1" si="907"/>
        <v>4291.1168812326596</v>
      </c>
      <c r="AQ1663" s="51">
        <f t="shared" ca="1" si="907"/>
        <v>4374.7303045104018</v>
      </c>
      <c r="AR1663" s="51">
        <f t="shared" ca="1" si="907"/>
        <v>4451.4572063885807</v>
      </c>
      <c r="AS1663" s="51">
        <f t="shared" ca="1" si="907"/>
        <v>4521.0504497998108</v>
      </c>
      <c r="AT1663" s="51">
        <f t="shared" ca="1" si="907"/>
        <v>4583.7230918770811</v>
      </c>
      <c r="AU1663" s="51">
        <f t="shared" ca="1" si="907"/>
        <v>4639.2267725240545</v>
      </c>
      <c r="AV1663" s="51">
        <f t="shared" ca="1" si="907"/>
        <v>4687.5434839917507</v>
      </c>
      <c r="AW1663" s="51">
        <f t="shared" ca="1" si="907"/>
        <v>4728.8878756154727</v>
      </c>
      <c r="AX1663" s="51">
        <f t="shared" ca="1" si="907"/>
        <v>4763.0097312731568</v>
      </c>
      <c r="AY1663" s="51">
        <f t="shared" ca="1" si="907"/>
        <v>4790.1247625541591</v>
      </c>
      <c r="AZ1663" s="51">
        <f t="shared" ca="1" si="907"/>
        <v>4809.981515069876</v>
      </c>
      <c r="BA1663" s="51">
        <f t="shared" ca="1" si="907"/>
        <v>4822.5617567146783</v>
      </c>
      <c r="BB1663" s="51">
        <f t="shared" ca="1" si="907"/>
        <v>4828.5539569845751</v>
      </c>
      <c r="BC1663" s="51">
        <f t="shared" ca="1" si="907"/>
        <v>4827.2348199475382</v>
      </c>
      <c r="BD1663" s="51">
        <f t="shared" ca="1" si="907"/>
        <v>4818.8227093747164</v>
      </c>
      <c r="BE1663" s="51">
        <f t="shared" ca="1" si="907"/>
        <v>4803.0630792367028</v>
      </c>
      <c r="BF1663" s="51">
        <f t="shared" ca="1" si="907"/>
        <v>4780.1753739406558</v>
      </c>
      <c r="BG1663" s="51">
        <f t="shared" ca="1" si="907"/>
        <v>4749.9037877628361</v>
      </c>
      <c r="BH1663" s="51">
        <f t="shared" ca="1" si="907"/>
        <v>4712.2297730970495</v>
      </c>
      <c r="BI1663" s="51">
        <f t="shared" ca="1" si="907"/>
        <v>4667.3744142856585</v>
      </c>
      <c r="BJ1663" s="51">
        <f t="shared" ca="1" si="907"/>
        <v>4615.0799939371009</v>
      </c>
      <c r="BK1663" s="51">
        <f t="shared" ca="1" si="907"/>
        <v>4555.5686904932772</v>
      </c>
      <c r="BL1663" s="51">
        <f t="shared" ca="1" si="907"/>
        <v>4488.5815111738939</v>
      </c>
      <c r="BM1663" s="51">
        <f t="shared" ca="1" si="907"/>
        <v>4414.0996772900853</v>
      </c>
      <c r="BN1663" s="51">
        <f t="shared" ca="1" si="907"/>
        <v>4332.5896726812953</v>
      </c>
      <c r="BO1663" s="51" t="str">
        <f t="shared" si="907"/>
        <v/>
      </c>
      <c r="BP1663" s="51" t="str">
        <f t="shared" si="907"/>
        <v/>
      </c>
      <c r="BQ1663" s="51" t="str">
        <f t="shared" si="907"/>
        <v/>
      </c>
      <c r="BR1663" s="51" t="str">
        <f t="shared" ref="BR1663:CI1663" si="908">IF(BR17="","",SUM(BR1659:BR1662))</f>
        <v/>
      </c>
      <c r="BS1663" s="51" t="str">
        <f t="shared" si="908"/>
        <v/>
      </c>
      <c r="BT1663" s="51" t="str">
        <f t="shared" si="908"/>
        <v/>
      </c>
      <c r="BU1663" s="51" t="str">
        <f t="shared" si="908"/>
        <v/>
      </c>
      <c r="BV1663" s="51" t="str">
        <f t="shared" si="908"/>
        <v/>
      </c>
      <c r="BW1663" s="51" t="str">
        <f t="shared" si="908"/>
        <v/>
      </c>
      <c r="BX1663" s="51" t="str">
        <f t="shared" si="908"/>
        <v/>
      </c>
      <c r="BY1663" s="51" t="str">
        <f t="shared" si="908"/>
        <v/>
      </c>
      <c r="BZ1663" s="51" t="str">
        <f t="shared" si="908"/>
        <v/>
      </c>
      <c r="CA1663" s="51" t="str">
        <f t="shared" si="908"/>
        <v/>
      </c>
      <c r="CB1663" s="51" t="str">
        <f t="shared" si="908"/>
        <v/>
      </c>
      <c r="CC1663" s="51" t="str">
        <f t="shared" si="908"/>
        <v/>
      </c>
      <c r="CD1663" s="51" t="str">
        <f t="shared" si="908"/>
        <v/>
      </c>
      <c r="CE1663" s="51" t="str">
        <f t="shared" si="908"/>
        <v/>
      </c>
      <c r="CF1663" s="51" t="str">
        <f t="shared" si="908"/>
        <v/>
      </c>
      <c r="CG1663" s="51" t="str">
        <f t="shared" si="908"/>
        <v/>
      </c>
      <c r="CH1663" s="51" t="str">
        <f t="shared" si="908"/>
        <v/>
      </c>
      <c r="CI1663" s="51" t="str">
        <f t="shared" si="908"/>
        <v/>
      </c>
      <c r="CJ1663" s="2">
        <f t="shared" ca="1" si="899"/>
        <v>1103687.3512408459</v>
      </c>
      <c r="CK1663" s="50" t="s">
        <v>172</v>
      </c>
    </row>
    <row r="1664" spans="3:89" ht="15" customHeight="1">
      <c r="C1664" s="66" t="s">
        <v>176</v>
      </c>
      <c r="D1664" s="61"/>
      <c r="E1664" s="61"/>
      <c r="F1664" s="60">
        <f>IF(F17="","",MIN(F1663,$D$1660*MAX(0,F1586)))</f>
        <v>0</v>
      </c>
      <c r="G1664" s="60">
        <f t="shared" ref="G1664:AL1664" ca="1" si="909">IF(G17="","",-MIN(G1663,$D$1660*MAX(0,G1586)))</f>
        <v>0</v>
      </c>
      <c r="H1664" s="60">
        <f t="shared" ca="1" si="909"/>
        <v>0</v>
      </c>
      <c r="I1664" s="60">
        <f t="shared" ca="1" si="909"/>
        <v>0</v>
      </c>
      <c r="J1664" s="60">
        <f t="shared" ca="1" si="909"/>
        <v>0</v>
      </c>
      <c r="K1664" s="60">
        <f t="shared" ca="1" si="909"/>
        <v>0</v>
      </c>
      <c r="L1664" s="60">
        <f t="shared" ca="1" si="909"/>
        <v>0</v>
      </c>
      <c r="M1664" s="60">
        <f t="shared" ca="1" si="909"/>
        <v>0</v>
      </c>
      <c r="N1664" s="60">
        <f t="shared" ca="1" si="909"/>
        <v>0</v>
      </c>
      <c r="O1664" s="60">
        <f t="shared" ca="1" si="909"/>
        <v>0</v>
      </c>
      <c r="P1664" s="60">
        <f t="shared" ca="1" si="909"/>
        <v>0</v>
      </c>
      <c r="Q1664" s="60">
        <f t="shared" ca="1" si="909"/>
        <v>0</v>
      </c>
      <c r="R1664" s="60">
        <f t="shared" ca="1" si="909"/>
        <v>0</v>
      </c>
      <c r="S1664" s="60">
        <f t="shared" ca="1" si="909"/>
        <v>0</v>
      </c>
      <c r="T1664" s="60">
        <f t="shared" ca="1" si="909"/>
        <v>0</v>
      </c>
      <c r="U1664" s="60">
        <f t="shared" ca="1" si="909"/>
        <v>0</v>
      </c>
      <c r="V1664" s="60">
        <f t="shared" ca="1" si="909"/>
        <v>0</v>
      </c>
      <c r="W1664" s="60">
        <f t="shared" ca="1" si="909"/>
        <v>0</v>
      </c>
      <c r="X1664" s="60">
        <f t="shared" ca="1" si="909"/>
        <v>0</v>
      </c>
      <c r="Y1664" s="60">
        <f t="shared" ca="1" si="909"/>
        <v>0</v>
      </c>
      <c r="Z1664" s="60">
        <f t="shared" ca="1" si="909"/>
        <v>0</v>
      </c>
      <c r="AA1664" s="60">
        <f t="shared" ca="1" si="909"/>
        <v>0</v>
      </c>
      <c r="AB1664" s="60">
        <f t="shared" ca="1" si="909"/>
        <v>0</v>
      </c>
      <c r="AC1664" s="60">
        <f t="shared" ca="1" si="909"/>
        <v>0</v>
      </c>
      <c r="AD1664" s="60">
        <f t="shared" ca="1" si="909"/>
        <v>-72916.666666666657</v>
      </c>
      <c r="AE1664" s="60">
        <f t="shared" ca="1" si="909"/>
        <v>-2757.2788570290709</v>
      </c>
      <c r="AF1664" s="60">
        <f t="shared" ca="1" si="909"/>
        <v>-2764.20487916097</v>
      </c>
      <c r="AG1664" s="60">
        <f t="shared" ca="1" si="909"/>
        <v>-2770.9240455224008</v>
      </c>
      <c r="AH1664" s="60">
        <f t="shared" ca="1" si="909"/>
        <v>-2777.8843430694455</v>
      </c>
      <c r="AI1664" s="60">
        <f t="shared" ca="1" si="909"/>
        <v>-2784.8621242216518</v>
      </c>
      <c r="AJ1664" s="60">
        <f t="shared" ca="1" si="909"/>
        <v>-2791.6315037446234</v>
      </c>
      <c r="AK1664" s="60">
        <f t="shared" ca="1" si="909"/>
        <v>-2798.6438164563942</v>
      </c>
      <c r="AL1664" s="60">
        <f t="shared" ca="1" si="909"/>
        <v>-2805.4466962034508</v>
      </c>
      <c r="AM1664" s="60">
        <f t="shared" ref="AM1664:BR1664" ca="1" si="910">IF(AM17="","",-MIN(AM1663,$D$1660*MAX(0,AM1586)))</f>
        <v>-2812.4937113641531</v>
      </c>
      <c r="AN1664" s="60">
        <f t="shared" ca="1" si="910"/>
        <v>-2819.5584279564109</v>
      </c>
      <c r="AO1664" s="60">
        <f t="shared" ca="1" si="910"/>
        <v>-2825.9547140387717</v>
      </c>
      <c r="AP1664" s="60">
        <f t="shared" ca="1" si="910"/>
        <v>-2833.0532433889243</v>
      </c>
      <c r="AQ1664" s="60">
        <f t="shared" ca="1" si="910"/>
        <v>-2839.9397647884875</v>
      </c>
      <c r="AR1664" s="60">
        <f t="shared" ca="1" si="910"/>
        <v>-2847.0734232554369</v>
      </c>
      <c r="AS1664" s="60">
        <f t="shared" ca="1" si="910"/>
        <v>-2853.9940245893968</v>
      </c>
      <c r="AT1664" s="60">
        <f t="shared" ca="1" si="910"/>
        <v>-2861.1629860196936</v>
      </c>
      <c r="AU1664" s="60">
        <f t="shared" ca="1" si="910"/>
        <v>-2868.3499551989712</v>
      </c>
      <c r="AV1664" s="60">
        <f t="shared" ca="1" si="910"/>
        <v>-2875.322275042945</v>
      </c>
      <c r="AW1664" s="60">
        <f t="shared" ca="1" si="910"/>
        <v>-2882.5448110089828</v>
      </c>
      <c r="AX1664" s="60">
        <f t="shared" ca="1" si="910"/>
        <v>-2889.5516353856647</v>
      </c>
      <c r="AY1664" s="60">
        <f t="shared" ca="1" si="910"/>
        <v>-2896.8099141509506</v>
      </c>
      <c r="AZ1664" s="60">
        <f t="shared" ca="1" si="910"/>
        <v>-2904.0864250218651</v>
      </c>
      <c r="BA1664" s="60">
        <f t="shared" ca="1" si="910"/>
        <v>-2910.6744663967697</v>
      </c>
      <c r="BB1664" s="60">
        <f t="shared" ca="1" si="910"/>
        <v>-2917.9858037037034</v>
      </c>
      <c r="BC1664" s="60">
        <f t="shared" ca="1" si="910"/>
        <v>-2925.0787772394888</v>
      </c>
      <c r="BD1664" s="60">
        <f t="shared" ca="1" si="910"/>
        <v>-2932.4262968046801</v>
      </c>
      <c r="BE1664" s="60">
        <f t="shared" ca="1" si="910"/>
        <v>-2939.5543719627144</v>
      </c>
      <c r="BF1664" s="60">
        <f t="shared" ca="1" si="910"/>
        <v>-2946.9382528444871</v>
      </c>
      <c r="BG1664" s="60">
        <f t="shared" ca="1" si="910"/>
        <v>-2954.3406813324536</v>
      </c>
      <c r="BH1664" s="60">
        <f t="shared" ca="1" si="910"/>
        <v>-2961.5220254780579</v>
      </c>
      <c r="BI1664" s="60">
        <f t="shared" ca="1" si="910"/>
        <v>-2968.9610870152246</v>
      </c>
      <c r="BJ1664" s="60">
        <f t="shared" ca="1" si="910"/>
        <v>-2976.1779701104911</v>
      </c>
      <c r="BK1664" s="60">
        <f t="shared" ca="1" si="910"/>
        <v>-2983.6538459860508</v>
      </c>
      <c r="BL1664" s="60">
        <f t="shared" ca="1" si="910"/>
        <v>-2991.1485005504751</v>
      </c>
      <c r="BM1664" s="60">
        <f t="shared" ca="1" si="910"/>
        <v>-2998.1766712754566</v>
      </c>
      <c r="BN1664" s="60">
        <f t="shared" ca="1" si="910"/>
        <v>-4332.5896726812953</v>
      </c>
      <c r="BO1664" s="60" t="str">
        <f t="shared" si="910"/>
        <v/>
      </c>
      <c r="BP1664" s="60" t="str">
        <f t="shared" si="910"/>
        <v/>
      </c>
      <c r="BQ1664" s="60" t="str">
        <f t="shared" si="910"/>
        <v/>
      </c>
      <c r="BR1664" s="60" t="str">
        <f t="shared" si="910"/>
        <v/>
      </c>
      <c r="BS1664" s="60" t="str">
        <f t="shared" ref="BS1664:CI1664" si="911">IF(BS17="","",-MIN(BS1663,$D$1660*MAX(0,BS1586)))</f>
        <v/>
      </c>
      <c r="BT1664" s="60" t="str">
        <f t="shared" si="911"/>
        <v/>
      </c>
      <c r="BU1664" s="60" t="str">
        <f t="shared" si="911"/>
        <v/>
      </c>
      <c r="BV1664" s="60" t="str">
        <f t="shared" si="911"/>
        <v/>
      </c>
      <c r="BW1664" s="60" t="str">
        <f t="shared" si="911"/>
        <v/>
      </c>
      <c r="BX1664" s="60" t="str">
        <f t="shared" si="911"/>
        <v/>
      </c>
      <c r="BY1664" s="60" t="str">
        <f t="shared" si="911"/>
        <v/>
      </c>
      <c r="BZ1664" s="60" t="str">
        <f t="shared" si="911"/>
        <v/>
      </c>
      <c r="CA1664" s="60" t="str">
        <f t="shared" si="911"/>
        <v/>
      </c>
      <c r="CB1664" s="60" t="str">
        <f t="shared" si="911"/>
        <v/>
      </c>
      <c r="CC1664" s="60" t="str">
        <f t="shared" si="911"/>
        <v/>
      </c>
      <c r="CD1664" s="60" t="str">
        <f t="shared" si="911"/>
        <v/>
      </c>
      <c r="CE1664" s="60" t="str">
        <f t="shared" si="911"/>
        <v/>
      </c>
      <c r="CF1664" s="60" t="str">
        <f t="shared" si="911"/>
        <v/>
      </c>
      <c r="CG1664" s="60" t="str">
        <f t="shared" si="911"/>
        <v/>
      </c>
      <c r="CH1664" s="60" t="str">
        <f t="shared" si="911"/>
        <v/>
      </c>
      <c r="CI1664" s="60" t="str">
        <f t="shared" si="911"/>
        <v/>
      </c>
      <c r="CJ1664" s="59">
        <f t="shared" ca="1" si="899"/>
        <v>-177916.66666666669</v>
      </c>
      <c r="CK1664" s="50" t="s">
        <v>172</v>
      </c>
    </row>
    <row r="1665" spans="3:89" ht="15" customHeight="1">
      <c r="C1665" s="58" t="s">
        <v>177</v>
      </c>
      <c r="F1665" s="51">
        <f t="shared" ref="F1665:AK1665" si="912">IF(F17="","",SUM(F1663:F1664))</f>
        <v>2916.666666666667</v>
      </c>
      <c r="G1665" s="51">
        <f t="shared" ca="1" si="912"/>
        <v>5833.3333333333339</v>
      </c>
      <c r="H1665" s="51">
        <f t="shared" ca="1" si="912"/>
        <v>8750</v>
      </c>
      <c r="I1665" s="51">
        <f t="shared" ca="1" si="912"/>
        <v>11666.666666666668</v>
      </c>
      <c r="J1665" s="51">
        <f t="shared" ca="1" si="912"/>
        <v>14583.333333333336</v>
      </c>
      <c r="K1665" s="51">
        <f t="shared" ca="1" si="912"/>
        <v>17500.000000000004</v>
      </c>
      <c r="L1665" s="51">
        <f t="shared" ca="1" si="912"/>
        <v>20416.666666666672</v>
      </c>
      <c r="M1665" s="51">
        <f t="shared" ca="1" si="912"/>
        <v>23333.333333333339</v>
      </c>
      <c r="N1665" s="51">
        <f t="shared" ca="1" si="912"/>
        <v>26250.000000000007</v>
      </c>
      <c r="O1665" s="51">
        <f t="shared" ca="1" si="912"/>
        <v>29166.666666666675</v>
      </c>
      <c r="P1665" s="51">
        <f t="shared" ca="1" si="912"/>
        <v>32083.333333333343</v>
      </c>
      <c r="Q1665" s="51">
        <f t="shared" ca="1" si="912"/>
        <v>35000.000000000007</v>
      </c>
      <c r="R1665" s="51">
        <f t="shared" ca="1" si="912"/>
        <v>37916.666666666672</v>
      </c>
      <c r="S1665" s="51">
        <f t="shared" ca="1" si="912"/>
        <v>40833.333333333336</v>
      </c>
      <c r="T1665" s="51">
        <f t="shared" ca="1" si="912"/>
        <v>43750</v>
      </c>
      <c r="U1665" s="51">
        <f t="shared" ca="1" si="912"/>
        <v>46666.666666666664</v>
      </c>
      <c r="V1665" s="51">
        <f t="shared" ca="1" si="912"/>
        <v>49583.333333333328</v>
      </c>
      <c r="W1665" s="51">
        <f t="shared" ca="1" si="912"/>
        <v>52499.999999999993</v>
      </c>
      <c r="X1665" s="51">
        <f t="shared" ca="1" si="912"/>
        <v>55416.666666666657</v>
      </c>
      <c r="Y1665" s="51">
        <f t="shared" ca="1" si="912"/>
        <v>58333.333333333321</v>
      </c>
      <c r="Z1665" s="51">
        <f t="shared" ca="1" si="912"/>
        <v>61249.999999999985</v>
      </c>
      <c r="AA1665" s="51">
        <f t="shared" ca="1" si="912"/>
        <v>64166.66666666665</v>
      </c>
      <c r="AB1665" s="51">
        <f t="shared" ca="1" si="912"/>
        <v>67083.333333333314</v>
      </c>
      <c r="AC1665" s="51">
        <f t="shared" ca="1" si="912"/>
        <v>69999.999999999985</v>
      </c>
      <c r="AD1665" s="51">
        <f t="shared" ca="1" si="912"/>
        <v>0</v>
      </c>
      <c r="AE1665" s="51">
        <f t="shared" ca="1" si="912"/>
        <v>159.38780963759609</v>
      </c>
      <c r="AF1665" s="51">
        <f t="shared" ca="1" si="912"/>
        <v>311.84959714329307</v>
      </c>
      <c r="AG1665" s="51">
        <f t="shared" ca="1" si="912"/>
        <v>457.59221828755926</v>
      </c>
      <c r="AH1665" s="51">
        <f t="shared" ca="1" si="912"/>
        <v>596.37454188478068</v>
      </c>
      <c r="AI1665" s="51">
        <f t="shared" ca="1" si="912"/>
        <v>728.17908432979584</v>
      </c>
      <c r="AJ1665" s="51">
        <f t="shared" ca="1" si="912"/>
        <v>853.21424725183942</v>
      </c>
      <c r="AK1665" s="51">
        <f t="shared" ca="1" si="912"/>
        <v>971.23709746211216</v>
      </c>
      <c r="AL1665" s="51">
        <f t="shared" ref="AL1665:BQ1665" ca="1" si="913">IF(AL17="","",SUM(AL1663:AL1664))</f>
        <v>1082.4570679253284</v>
      </c>
      <c r="AM1665" s="51">
        <f t="shared" ca="1" si="913"/>
        <v>1186.6300232278422</v>
      </c>
      <c r="AN1665" s="51">
        <f t="shared" ca="1" si="913"/>
        <v>1283.7382619380978</v>
      </c>
      <c r="AO1665" s="51">
        <f t="shared" ca="1" si="913"/>
        <v>1374.4502145659931</v>
      </c>
      <c r="AP1665" s="51">
        <f t="shared" ca="1" si="913"/>
        <v>1458.0636378437353</v>
      </c>
      <c r="AQ1665" s="51">
        <f t="shared" ca="1" si="913"/>
        <v>1534.7905397219142</v>
      </c>
      <c r="AR1665" s="51">
        <f t="shared" ca="1" si="913"/>
        <v>1604.3837831331439</v>
      </c>
      <c r="AS1665" s="51">
        <f t="shared" ca="1" si="913"/>
        <v>1667.0564252104141</v>
      </c>
      <c r="AT1665" s="51">
        <f t="shared" ca="1" si="913"/>
        <v>1722.5601058573875</v>
      </c>
      <c r="AU1665" s="51">
        <f t="shared" ca="1" si="913"/>
        <v>1770.8768173250833</v>
      </c>
      <c r="AV1665" s="51">
        <f t="shared" ca="1" si="913"/>
        <v>1812.2212089488057</v>
      </c>
      <c r="AW1665" s="51">
        <f t="shared" ca="1" si="913"/>
        <v>1846.3430646064899</v>
      </c>
      <c r="AX1665" s="51">
        <f t="shared" ca="1" si="913"/>
        <v>1873.4580958874922</v>
      </c>
      <c r="AY1665" s="51">
        <f t="shared" ca="1" si="913"/>
        <v>1893.3148484032085</v>
      </c>
      <c r="AZ1665" s="51">
        <f t="shared" ca="1" si="913"/>
        <v>1905.8950900480108</v>
      </c>
      <c r="BA1665" s="51">
        <f t="shared" ca="1" si="913"/>
        <v>1911.8872903179085</v>
      </c>
      <c r="BB1665" s="51">
        <f t="shared" ca="1" si="913"/>
        <v>1910.5681532808717</v>
      </c>
      <c r="BC1665" s="51">
        <f t="shared" ca="1" si="913"/>
        <v>1902.1560427080494</v>
      </c>
      <c r="BD1665" s="51">
        <f t="shared" ca="1" si="913"/>
        <v>1886.3964125700363</v>
      </c>
      <c r="BE1665" s="51">
        <f t="shared" ca="1" si="913"/>
        <v>1863.5087072739884</v>
      </c>
      <c r="BF1665" s="51">
        <f t="shared" ca="1" si="913"/>
        <v>1833.2371210961687</v>
      </c>
      <c r="BG1665" s="51">
        <f t="shared" ca="1" si="913"/>
        <v>1795.5631064303825</v>
      </c>
      <c r="BH1665" s="51">
        <f t="shared" ca="1" si="913"/>
        <v>1750.7077476189916</v>
      </c>
      <c r="BI1665" s="51">
        <f t="shared" ca="1" si="913"/>
        <v>1698.4133272704339</v>
      </c>
      <c r="BJ1665" s="51">
        <f t="shared" ca="1" si="913"/>
        <v>1638.9020238266098</v>
      </c>
      <c r="BK1665" s="51">
        <f t="shared" ca="1" si="913"/>
        <v>1571.9148445072265</v>
      </c>
      <c r="BL1665" s="51">
        <f t="shared" ca="1" si="913"/>
        <v>1497.4330106234188</v>
      </c>
      <c r="BM1665" s="51">
        <f t="shared" ca="1" si="913"/>
        <v>1415.9230060146288</v>
      </c>
      <c r="BN1665" s="51">
        <f t="shared" ca="1" si="913"/>
        <v>0</v>
      </c>
      <c r="BO1665" s="51" t="str">
        <f t="shared" si="913"/>
        <v/>
      </c>
      <c r="BP1665" s="51" t="str">
        <f t="shared" si="913"/>
        <v/>
      </c>
      <c r="BQ1665" s="51" t="str">
        <f t="shared" si="913"/>
        <v/>
      </c>
      <c r="BR1665" s="51" t="str">
        <f t="shared" ref="BR1665:CI1665" si="914">IF(BR17="","",SUM(BR1663:BR1664))</f>
        <v/>
      </c>
      <c r="BS1665" s="51" t="str">
        <f t="shared" si="914"/>
        <v/>
      </c>
      <c r="BT1665" s="51" t="str">
        <f t="shared" si="914"/>
        <v/>
      </c>
      <c r="BU1665" s="51" t="str">
        <f t="shared" si="914"/>
        <v/>
      </c>
      <c r="BV1665" s="51" t="str">
        <f t="shared" si="914"/>
        <v/>
      </c>
      <c r="BW1665" s="51" t="str">
        <f t="shared" si="914"/>
        <v/>
      </c>
      <c r="BX1665" s="51" t="str">
        <f t="shared" si="914"/>
        <v/>
      </c>
      <c r="BY1665" s="51" t="str">
        <f t="shared" si="914"/>
        <v/>
      </c>
      <c r="BZ1665" s="51" t="str">
        <f t="shared" si="914"/>
        <v/>
      </c>
      <c r="CA1665" s="51" t="str">
        <f t="shared" si="914"/>
        <v/>
      </c>
      <c r="CB1665" s="51" t="str">
        <f t="shared" si="914"/>
        <v/>
      </c>
      <c r="CC1665" s="51" t="str">
        <f t="shared" si="914"/>
        <v/>
      </c>
      <c r="CD1665" s="51" t="str">
        <f t="shared" si="914"/>
        <v/>
      </c>
      <c r="CE1665" s="51" t="str">
        <f t="shared" si="914"/>
        <v/>
      </c>
      <c r="CF1665" s="51" t="str">
        <f t="shared" si="914"/>
        <v/>
      </c>
      <c r="CG1665" s="51" t="str">
        <f t="shared" si="914"/>
        <v/>
      </c>
      <c r="CH1665" s="51" t="str">
        <f t="shared" si="914"/>
        <v/>
      </c>
      <c r="CI1665" s="51" t="str">
        <f t="shared" si="914"/>
        <v/>
      </c>
      <c r="CJ1665" s="2"/>
      <c r="CK1665" s="50" t="s">
        <v>172</v>
      </c>
    </row>
    <row r="1666" spans="3:89" ht="15" customHeight="1">
      <c r="F1666" s="51"/>
      <c r="G1666" s="51"/>
      <c r="H1666" s="51"/>
      <c r="I1666" s="51"/>
      <c r="J1666" s="51"/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2"/>
      <c r="CK1666" s="50" t="s">
        <v>172</v>
      </c>
    </row>
    <row r="1667" spans="3:89" ht="15" customHeight="1">
      <c r="C1667" s="52" t="s">
        <v>116</v>
      </c>
      <c r="F1667" s="47"/>
      <c r="G1667" s="47"/>
      <c r="H1667" s="47"/>
      <c r="I1667" s="47"/>
      <c r="J1667" s="47"/>
      <c r="K1667" s="47"/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  <c r="V1667" s="47"/>
      <c r="W1667" s="47"/>
      <c r="X1667" s="47"/>
      <c r="Y1667" s="47"/>
      <c r="Z1667" s="47"/>
      <c r="AA1667" s="47"/>
      <c r="AB1667" s="47"/>
      <c r="AC1667" s="47"/>
      <c r="AD1667" s="47"/>
      <c r="AE1667" s="47"/>
      <c r="AF1667" s="47"/>
      <c r="AG1667" s="47"/>
      <c r="AH1667" s="47"/>
      <c r="AI1667" s="47"/>
      <c r="AJ1667" s="47"/>
      <c r="AK1667" s="47"/>
      <c r="AL1667" s="47"/>
      <c r="AM1667" s="47"/>
      <c r="AN1667" s="47"/>
      <c r="AO1667" s="47"/>
      <c r="AP1667" s="47"/>
      <c r="AQ1667" s="47"/>
      <c r="AR1667" s="47"/>
      <c r="AS1667" s="47"/>
      <c r="AT1667" s="47"/>
      <c r="AU1667" s="47"/>
      <c r="AV1667" s="47"/>
      <c r="AW1667" s="47"/>
      <c r="AX1667" s="47"/>
      <c r="AY1667" s="47"/>
      <c r="AZ1667" s="47"/>
      <c r="BA1667" s="47"/>
      <c r="BB1667" s="47"/>
      <c r="BC1667" s="47"/>
      <c r="BD1667" s="47"/>
      <c r="BE1667" s="47"/>
      <c r="BF1667" s="47"/>
      <c r="BG1667" s="47"/>
      <c r="BH1667" s="47"/>
      <c r="BI1667" s="47"/>
      <c r="BJ1667" s="47"/>
      <c r="BK1667" s="47"/>
      <c r="BL1667" s="47"/>
      <c r="BM1667" s="47"/>
      <c r="BN1667" s="47"/>
      <c r="BO1667" s="47"/>
      <c r="BP1667" s="47"/>
      <c r="BQ1667" s="47"/>
      <c r="BR1667" s="47"/>
      <c r="BS1667" s="47"/>
      <c r="BT1667" s="47"/>
      <c r="BU1667" s="47"/>
      <c r="BV1667" s="47"/>
      <c r="BW1667" s="47"/>
      <c r="BX1667" s="47"/>
      <c r="BY1667" s="47"/>
      <c r="BZ1667" s="47"/>
      <c r="CA1667" s="47"/>
      <c r="CB1667" s="47"/>
      <c r="CC1667" s="47"/>
      <c r="CD1667" s="47"/>
      <c r="CE1667" s="47"/>
      <c r="CF1667" s="47"/>
      <c r="CG1667" s="47"/>
      <c r="CH1667" s="47"/>
      <c r="CI1667" s="47"/>
      <c r="CJ1667" s="1"/>
      <c r="CK1667" s="50" t="s">
        <v>172</v>
      </c>
    </row>
    <row r="1668" spans="3:89" ht="15" customHeight="1">
      <c r="C1668" s="58" t="s">
        <v>176</v>
      </c>
      <c r="D1668" s="57">
        <v>0.2</v>
      </c>
      <c r="F1668" s="51">
        <f t="shared" ref="F1668:AK1668" si="915">IF(F17="","",$D$1668*F1677)</f>
        <v>0</v>
      </c>
      <c r="G1668" s="51">
        <f t="shared" ca="1" si="915"/>
        <v>0</v>
      </c>
      <c r="H1668" s="51">
        <f t="shared" ca="1" si="915"/>
        <v>0</v>
      </c>
      <c r="I1668" s="51">
        <f t="shared" ca="1" si="915"/>
        <v>0</v>
      </c>
      <c r="J1668" s="51">
        <f t="shared" ca="1" si="915"/>
        <v>0</v>
      </c>
      <c r="K1668" s="51">
        <f t="shared" ca="1" si="915"/>
        <v>0</v>
      </c>
      <c r="L1668" s="51">
        <f t="shared" ca="1" si="915"/>
        <v>0</v>
      </c>
      <c r="M1668" s="51">
        <f t="shared" ca="1" si="915"/>
        <v>0</v>
      </c>
      <c r="N1668" s="51">
        <f t="shared" ca="1" si="915"/>
        <v>0</v>
      </c>
      <c r="O1668" s="51">
        <f t="shared" ca="1" si="915"/>
        <v>0</v>
      </c>
      <c r="P1668" s="51">
        <f t="shared" ca="1" si="915"/>
        <v>0</v>
      </c>
      <c r="Q1668" s="51">
        <f t="shared" ca="1" si="915"/>
        <v>0</v>
      </c>
      <c r="R1668" s="51">
        <f t="shared" ca="1" si="915"/>
        <v>0</v>
      </c>
      <c r="S1668" s="51">
        <f t="shared" ca="1" si="915"/>
        <v>0</v>
      </c>
      <c r="T1668" s="51">
        <f t="shared" ca="1" si="915"/>
        <v>0</v>
      </c>
      <c r="U1668" s="51">
        <f t="shared" ca="1" si="915"/>
        <v>0</v>
      </c>
      <c r="V1668" s="51">
        <f t="shared" ca="1" si="915"/>
        <v>0</v>
      </c>
      <c r="W1668" s="51">
        <f t="shared" ca="1" si="915"/>
        <v>0</v>
      </c>
      <c r="X1668" s="51">
        <f t="shared" ca="1" si="915"/>
        <v>0</v>
      </c>
      <c r="Y1668" s="51">
        <f t="shared" ca="1" si="915"/>
        <v>0</v>
      </c>
      <c r="Z1668" s="51">
        <f t="shared" ca="1" si="915"/>
        <v>0</v>
      </c>
      <c r="AA1668" s="51">
        <f t="shared" ca="1" si="915"/>
        <v>0</v>
      </c>
      <c r="AB1668" s="51">
        <f t="shared" ca="1" si="915"/>
        <v>0</v>
      </c>
      <c r="AC1668" s="51">
        <f t="shared" ca="1" si="915"/>
        <v>0</v>
      </c>
      <c r="AD1668" s="121">
        <f t="shared" ca="1" si="915"/>
        <v>804859.06718806038</v>
      </c>
      <c r="AE1668" s="51">
        <f t="shared" ca="1" si="915"/>
        <v>0</v>
      </c>
      <c r="AF1668" s="51">
        <f t="shared" ca="1" si="915"/>
        <v>0</v>
      </c>
      <c r="AG1668" s="51">
        <f t="shared" ca="1" si="915"/>
        <v>0</v>
      </c>
      <c r="AH1668" s="51">
        <f t="shared" ca="1" si="915"/>
        <v>0</v>
      </c>
      <c r="AI1668" s="51">
        <f t="shared" ca="1" si="915"/>
        <v>0</v>
      </c>
      <c r="AJ1668" s="51">
        <f t="shared" ca="1" si="915"/>
        <v>0</v>
      </c>
      <c r="AK1668" s="51">
        <f t="shared" ca="1" si="915"/>
        <v>0</v>
      </c>
      <c r="AL1668" s="51">
        <f t="shared" ref="AL1668:BQ1668" ca="1" si="916">IF(AL17="","",$D$1668*AL1677)</f>
        <v>0</v>
      </c>
      <c r="AM1668" s="51">
        <f t="shared" ca="1" si="916"/>
        <v>0</v>
      </c>
      <c r="AN1668" s="51">
        <f t="shared" ca="1" si="916"/>
        <v>0</v>
      </c>
      <c r="AO1668" s="51">
        <f t="shared" ca="1" si="916"/>
        <v>0</v>
      </c>
      <c r="AP1668" s="51">
        <f t="shared" ca="1" si="916"/>
        <v>0</v>
      </c>
      <c r="AQ1668" s="51">
        <f t="shared" ca="1" si="916"/>
        <v>0</v>
      </c>
      <c r="AR1668" s="51">
        <f t="shared" ca="1" si="916"/>
        <v>0</v>
      </c>
      <c r="AS1668" s="51">
        <f t="shared" ca="1" si="916"/>
        <v>0</v>
      </c>
      <c r="AT1668" s="51">
        <f t="shared" ca="1" si="916"/>
        <v>0</v>
      </c>
      <c r="AU1668" s="51">
        <f t="shared" ca="1" si="916"/>
        <v>0</v>
      </c>
      <c r="AV1668" s="51">
        <f t="shared" ca="1" si="916"/>
        <v>0</v>
      </c>
      <c r="AW1668" s="51">
        <f t="shared" ca="1" si="916"/>
        <v>0</v>
      </c>
      <c r="AX1668" s="51">
        <f t="shared" ca="1" si="916"/>
        <v>0</v>
      </c>
      <c r="AY1668" s="51">
        <f t="shared" ca="1" si="916"/>
        <v>0</v>
      </c>
      <c r="AZ1668" s="51">
        <f t="shared" ca="1" si="916"/>
        <v>0</v>
      </c>
      <c r="BA1668" s="51">
        <f t="shared" ca="1" si="916"/>
        <v>0</v>
      </c>
      <c r="BB1668" s="51">
        <f t="shared" ca="1" si="916"/>
        <v>0</v>
      </c>
      <c r="BC1668" s="51">
        <f t="shared" ca="1" si="916"/>
        <v>0</v>
      </c>
      <c r="BD1668" s="51">
        <f t="shared" ca="1" si="916"/>
        <v>0</v>
      </c>
      <c r="BE1668" s="51">
        <f t="shared" ca="1" si="916"/>
        <v>0</v>
      </c>
      <c r="BF1668" s="51">
        <f t="shared" ca="1" si="916"/>
        <v>0</v>
      </c>
      <c r="BG1668" s="51">
        <f t="shared" ca="1" si="916"/>
        <v>0</v>
      </c>
      <c r="BH1668" s="51">
        <f t="shared" ca="1" si="916"/>
        <v>0</v>
      </c>
      <c r="BI1668" s="51">
        <f t="shared" ca="1" si="916"/>
        <v>0</v>
      </c>
      <c r="BJ1668" s="51">
        <f t="shared" ca="1" si="916"/>
        <v>0</v>
      </c>
      <c r="BK1668" s="51">
        <f t="shared" ca="1" si="916"/>
        <v>0</v>
      </c>
      <c r="BL1668" s="51">
        <f t="shared" ca="1" si="916"/>
        <v>0</v>
      </c>
      <c r="BM1668" s="51">
        <f t="shared" ca="1" si="916"/>
        <v>0</v>
      </c>
      <c r="BN1668" s="51">
        <f t="shared" ca="1" si="916"/>
        <v>102781.20800884496</v>
      </c>
      <c r="BO1668" s="51" t="str">
        <f t="shared" si="916"/>
        <v/>
      </c>
      <c r="BP1668" s="51" t="str">
        <f t="shared" si="916"/>
        <v/>
      </c>
      <c r="BQ1668" s="51" t="str">
        <f t="shared" si="916"/>
        <v/>
      </c>
      <c r="BR1668" s="51" t="str">
        <f t="shared" ref="BR1668:CI1668" si="917">IF(BR17="","",$D$1668*BR1677)</f>
        <v/>
      </c>
      <c r="BS1668" s="51" t="str">
        <f t="shared" si="917"/>
        <v/>
      </c>
      <c r="BT1668" s="51" t="str">
        <f t="shared" si="917"/>
        <v/>
      </c>
      <c r="BU1668" s="51" t="str">
        <f t="shared" si="917"/>
        <v/>
      </c>
      <c r="BV1668" s="51" t="str">
        <f t="shared" si="917"/>
        <v/>
      </c>
      <c r="BW1668" s="51" t="str">
        <f t="shared" si="917"/>
        <v/>
      </c>
      <c r="BX1668" s="51" t="str">
        <f t="shared" si="917"/>
        <v/>
      </c>
      <c r="BY1668" s="51" t="str">
        <f t="shared" si="917"/>
        <v/>
      </c>
      <c r="BZ1668" s="51" t="str">
        <f t="shared" si="917"/>
        <v/>
      </c>
      <c r="CA1668" s="51" t="str">
        <f t="shared" si="917"/>
        <v/>
      </c>
      <c r="CB1668" s="51" t="str">
        <f t="shared" si="917"/>
        <v/>
      </c>
      <c r="CC1668" s="51" t="str">
        <f t="shared" si="917"/>
        <v/>
      </c>
      <c r="CD1668" s="51" t="str">
        <f t="shared" si="917"/>
        <v/>
      </c>
      <c r="CE1668" s="51" t="str">
        <f t="shared" si="917"/>
        <v/>
      </c>
      <c r="CF1668" s="51" t="str">
        <f t="shared" si="917"/>
        <v/>
      </c>
      <c r="CG1668" s="51" t="str">
        <f t="shared" si="917"/>
        <v/>
      </c>
      <c r="CH1668" s="51" t="str">
        <f t="shared" si="917"/>
        <v/>
      </c>
      <c r="CI1668" s="51" t="str">
        <f t="shared" si="917"/>
        <v/>
      </c>
      <c r="CJ1668" s="1"/>
      <c r="CK1668" s="50" t="s">
        <v>172</v>
      </c>
    </row>
    <row r="1669" spans="3:89" ht="15" customHeight="1">
      <c r="CK1669" s="50" t="s">
        <v>172</v>
      </c>
    </row>
    <row r="1670" spans="3:89" ht="15" customHeight="1">
      <c r="C1670" s="52" t="s">
        <v>175</v>
      </c>
      <c r="D1670" s="56">
        <f ca="1">SUM(F1670:CI1670)</f>
        <v>1085556.9418635715</v>
      </c>
      <c r="F1670" s="55">
        <f t="shared" ref="F1670:AK1670" si="918">IF(F17="","",-F1660-F1664+F1668)</f>
        <v>0</v>
      </c>
      <c r="G1670" s="55">
        <f t="shared" ca="1" si="918"/>
        <v>0</v>
      </c>
      <c r="H1670" s="55">
        <f t="shared" ca="1" si="918"/>
        <v>0</v>
      </c>
      <c r="I1670" s="55">
        <f t="shared" ca="1" si="918"/>
        <v>0</v>
      </c>
      <c r="J1670" s="55">
        <f t="shared" ca="1" si="918"/>
        <v>0</v>
      </c>
      <c r="K1670" s="55">
        <f t="shared" ca="1" si="918"/>
        <v>0</v>
      </c>
      <c r="L1670" s="55">
        <f t="shared" ca="1" si="918"/>
        <v>0</v>
      </c>
      <c r="M1670" s="55">
        <f t="shared" ca="1" si="918"/>
        <v>0</v>
      </c>
      <c r="N1670" s="55">
        <f t="shared" ca="1" si="918"/>
        <v>0</v>
      </c>
      <c r="O1670" s="55">
        <f t="shared" ca="1" si="918"/>
        <v>0</v>
      </c>
      <c r="P1670" s="55">
        <f t="shared" ca="1" si="918"/>
        <v>0</v>
      </c>
      <c r="Q1670" s="55">
        <f t="shared" ca="1" si="918"/>
        <v>0</v>
      </c>
      <c r="R1670" s="55">
        <f t="shared" ca="1" si="918"/>
        <v>0</v>
      </c>
      <c r="S1670" s="55">
        <f t="shared" ca="1" si="918"/>
        <v>0</v>
      </c>
      <c r="T1670" s="55">
        <f t="shared" ca="1" si="918"/>
        <v>0</v>
      </c>
      <c r="U1670" s="55">
        <f t="shared" ca="1" si="918"/>
        <v>0</v>
      </c>
      <c r="V1670" s="55">
        <f t="shared" ca="1" si="918"/>
        <v>0</v>
      </c>
      <c r="W1670" s="55">
        <f t="shared" ca="1" si="918"/>
        <v>0</v>
      </c>
      <c r="X1670" s="55">
        <f t="shared" ca="1" si="918"/>
        <v>0</v>
      </c>
      <c r="Y1670" s="55">
        <f t="shared" ca="1" si="918"/>
        <v>0</v>
      </c>
      <c r="Z1670" s="55">
        <f t="shared" ca="1" si="918"/>
        <v>0</v>
      </c>
      <c r="AA1670" s="55">
        <f t="shared" ca="1" si="918"/>
        <v>0</v>
      </c>
      <c r="AB1670" s="55">
        <f t="shared" ca="1" si="918"/>
        <v>0</v>
      </c>
      <c r="AC1670" s="55">
        <f t="shared" ca="1" si="918"/>
        <v>0</v>
      </c>
      <c r="AD1670" s="55">
        <f t="shared" ca="1" si="918"/>
        <v>877775.733854727</v>
      </c>
      <c r="AE1670" s="55">
        <f t="shared" ca="1" si="918"/>
        <v>2757.2788570290709</v>
      </c>
      <c r="AF1670" s="55">
        <f t="shared" ca="1" si="918"/>
        <v>2764.20487916097</v>
      </c>
      <c r="AG1670" s="55">
        <f t="shared" ca="1" si="918"/>
        <v>2770.9240455224008</v>
      </c>
      <c r="AH1670" s="55">
        <f t="shared" ca="1" si="918"/>
        <v>2777.8843430694455</v>
      </c>
      <c r="AI1670" s="55">
        <f t="shared" ca="1" si="918"/>
        <v>2784.8621242216518</v>
      </c>
      <c r="AJ1670" s="55">
        <f t="shared" ca="1" si="918"/>
        <v>2791.6315037446234</v>
      </c>
      <c r="AK1670" s="55">
        <f t="shared" ca="1" si="918"/>
        <v>2798.6438164563942</v>
      </c>
      <c r="AL1670" s="55">
        <f t="shared" ref="AL1670:BQ1670" ca="1" si="919">IF(AL17="","",-AL1660-AL1664+AL1668)</f>
        <v>2805.4466962034508</v>
      </c>
      <c r="AM1670" s="55">
        <f t="shared" ca="1" si="919"/>
        <v>2812.4937113641531</v>
      </c>
      <c r="AN1670" s="55">
        <f t="shared" ca="1" si="919"/>
        <v>2819.5584279564109</v>
      </c>
      <c r="AO1670" s="55">
        <f t="shared" ca="1" si="919"/>
        <v>2825.9547140387717</v>
      </c>
      <c r="AP1670" s="55">
        <f t="shared" ca="1" si="919"/>
        <v>2833.0532433889243</v>
      </c>
      <c r="AQ1670" s="55">
        <f t="shared" ca="1" si="919"/>
        <v>2839.9397647884875</v>
      </c>
      <c r="AR1670" s="55">
        <f t="shared" ca="1" si="919"/>
        <v>2847.0734232554369</v>
      </c>
      <c r="AS1670" s="55">
        <f t="shared" ca="1" si="919"/>
        <v>2853.9940245893968</v>
      </c>
      <c r="AT1670" s="55">
        <f t="shared" ca="1" si="919"/>
        <v>2861.1629860196936</v>
      </c>
      <c r="AU1670" s="55">
        <f t="shared" ca="1" si="919"/>
        <v>2868.3499551989712</v>
      </c>
      <c r="AV1670" s="55">
        <f t="shared" ca="1" si="919"/>
        <v>2875.322275042945</v>
      </c>
      <c r="AW1670" s="55">
        <f t="shared" ca="1" si="919"/>
        <v>2882.5448110089828</v>
      </c>
      <c r="AX1670" s="55">
        <f t="shared" ca="1" si="919"/>
        <v>2889.5516353856647</v>
      </c>
      <c r="AY1670" s="55">
        <f t="shared" ca="1" si="919"/>
        <v>2896.8099141509506</v>
      </c>
      <c r="AZ1670" s="55">
        <f t="shared" ca="1" si="919"/>
        <v>2904.0864250218651</v>
      </c>
      <c r="BA1670" s="55">
        <f t="shared" ca="1" si="919"/>
        <v>2910.6744663967697</v>
      </c>
      <c r="BB1670" s="55">
        <f t="shared" ca="1" si="919"/>
        <v>2917.9858037037034</v>
      </c>
      <c r="BC1670" s="55">
        <f t="shared" ca="1" si="919"/>
        <v>2925.0787772394888</v>
      </c>
      <c r="BD1670" s="55">
        <f t="shared" ca="1" si="919"/>
        <v>2932.4262968046801</v>
      </c>
      <c r="BE1670" s="55">
        <f t="shared" ca="1" si="919"/>
        <v>2939.5543719627144</v>
      </c>
      <c r="BF1670" s="55">
        <f t="shared" ca="1" si="919"/>
        <v>2946.9382528444871</v>
      </c>
      <c r="BG1670" s="55">
        <f t="shared" ca="1" si="919"/>
        <v>2954.3406813324536</v>
      </c>
      <c r="BH1670" s="55">
        <f t="shared" ca="1" si="919"/>
        <v>2961.5220254780579</v>
      </c>
      <c r="BI1670" s="55">
        <f t="shared" ca="1" si="919"/>
        <v>2968.9610870152246</v>
      </c>
      <c r="BJ1670" s="55">
        <f t="shared" ca="1" si="919"/>
        <v>2976.1779701104911</v>
      </c>
      <c r="BK1670" s="55">
        <f t="shared" ca="1" si="919"/>
        <v>2983.6538459860508</v>
      </c>
      <c r="BL1670" s="55">
        <f t="shared" ca="1" si="919"/>
        <v>2991.1485005504751</v>
      </c>
      <c r="BM1670" s="55">
        <f t="shared" ca="1" si="919"/>
        <v>2998.1766712754566</v>
      </c>
      <c r="BN1670" s="55">
        <f t="shared" ca="1" si="919"/>
        <v>107113.79768152625</v>
      </c>
      <c r="BO1670" s="55" t="str">
        <f t="shared" si="919"/>
        <v/>
      </c>
      <c r="BP1670" s="55" t="str">
        <f t="shared" si="919"/>
        <v/>
      </c>
      <c r="BQ1670" s="55" t="str">
        <f t="shared" si="919"/>
        <v/>
      </c>
      <c r="BR1670" s="55" t="str">
        <f t="shared" ref="BR1670:CI1670" si="920">IF(BR17="","",-BR1660-BR1664+BR1668)</f>
        <v/>
      </c>
      <c r="BS1670" s="55" t="str">
        <f t="shared" si="920"/>
        <v/>
      </c>
      <c r="BT1670" s="55" t="str">
        <f t="shared" si="920"/>
        <v/>
      </c>
      <c r="BU1670" s="55" t="str">
        <f t="shared" si="920"/>
        <v/>
      </c>
      <c r="BV1670" s="55" t="str">
        <f t="shared" si="920"/>
        <v/>
      </c>
      <c r="BW1670" s="55" t="str">
        <f t="shared" si="920"/>
        <v/>
      </c>
      <c r="BX1670" s="55" t="str">
        <f t="shared" si="920"/>
        <v/>
      </c>
      <c r="BY1670" s="55" t="str">
        <f t="shared" si="920"/>
        <v/>
      </c>
      <c r="BZ1670" s="55" t="str">
        <f t="shared" si="920"/>
        <v/>
      </c>
      <c r="CA1670" s="55" t="str">
        <f t="shared" si="920"/>
        <v/>
      </c>
      <c r="CB1670" s="55" t="str">
        <f t="shared" si="920"/>
        <v/>
      </c>
      <c r="CC1670" s="55" t="str">
        <f t="shared" si="920"/>
        <v/>
      </c>
      <c r="CD1670" s="55" t="str">
        <f t="shared" si="920"/>
        <v/>
      </c>
      <c r="CE1670" s="55" t="str">
        <f t="shared" si="920"/>
        <v/>
      </c>
      <c r="CF1670" s="55" t="str">
        <f t="shared" si="920"/>
        <v/>
      </c>
      <c r="CG1670" s="55" t="str">
        <f t="shared" si="920"/>
        <v/>
      </c>
      <c r="CH1670" s="55" t="str">
        <f t="shared" si="920"/>
        <v/>
      </c>
      <c r="CI1670" s="55" t="str">
        <f t="shared" si="920"/>
        <v/>
      </c>
      <c r="CJ1670" s="2">
        <f ca="1">SUM(G1670:CI1670)</f>
        <v>1085556.9418635715</v>
      </c>
      <c r="CK1670" s="50" t="s">
        <v>172</v>
      </c>
    </row>
    <row r="1671" spans="3:89" ht="15" customHeight="1">
      <c r="D1671" s="56"/>
      <c r="F1671" s="47"/>
      <c r="G1671" s="47"/>
      <c r="H1671" s="47"/>
      <c r="I1671" s="47"/>
      <c r="J1671" s="47"/>
      <c r="K1671" s="47"/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  <c r="V1671" s="47"/>
      <c r="W1671" s="47"/>
      <c r="X1671" s="47"/>
      <c r="Y1671" s="47"/>
      <c r="Z1671" s="47"/>
      <c r="AA1671" s="47"/>
      <c r="AB1671" s="47"/>
      <c r="AC1671" s="47"/>
      <c r="AD1671" s="47"/>
      <c r="AE1671" s="47"/>
      <c r="AF1671" s="47"/>
      <c r="AG1671" s="47"/>
      <c r="AH1671" s="47"/>
      <c r="AI1671" s="47"/>
      <c r="AJ1671" s="47"/>
      <c r="AK1671" s="47"/>
      <c r="AL1671" s="47"/>
      <c r="AM1671" s="47"/>
      <c r="AN1671" s="47"/>
      <c r="AO1671" s="47"/>
      <c r="AP1671" s="47"/>
      <c r="AQ1671" s="47"/>
      <c r="AR1671" s="47"/>
      <c r="AS1671" s="47"/>
      <c r="AT1671" s="47"/>
      <c r="AU1671" s="47"/>
      <c r="AV1671" s="47"/>
      <c r="AW1671" s="47"/>
      <c r="AX1671" s="47"/>
      <c r="AY1671" s="47"/>
      <c r="AZ1671" s="47"/>
      <c r="BA1671" s="47"/>
      <c r="BB1671" s="47"/>
      <c r="BC1671" s="47"/>
      <c r="BD1671" s="47"/>
      <c r="BE1671" s="47"/>
      <c r="BF1671" s="47"/>
      <c r="BG1671" s="47"/>
      <c r="BH1671" s="47"/>
      <c r="BI1671" s="47"/>
      <c r="BJ1671" s="47"/>
      <c r="BK1671" s="47"/>
      <c r="BL1671" s="47"/>
      <c r="BM1671" s="47"/>
      <c r="BN1671" s="47"/>
      <c r="BO1671" s="47"/>
      <c r="BP1671" s="47"/>
      <c r="BQ1671" s="47"/>
      <c r="BR1671" s="47"/>
      <c r="BS1671" s="47"/>
      <c r="BT1671" s="47"/>
      <c r="BU1671" s="47"/>
      <c r="BV1671" s="47"/>
      <c r="BW1671" s="47"/>
      <c r="BX1671" s="47"/>
      <c r="BY1671" s="47"/>
      <c r="BZ1671" s="47"/>
      <c r="CA1671" s="47"/>
      <c r="CB1671" s="47"/>
      <c r="CC1671" s="47"/>
      <c r="CD1671" s="47"/>
      <c r="CE1671" s="47"/>
      <c r="CF1671" s="47"/>
      <c r="CG1671" s="47"/>
      <c r="CH1671" s="47"/>
      <c r="CI1671" s="47"/>
      <c r="CK1671" s="50" t="s">
        <v>172</v>
      </c>
    </row>
    <row r="1672" spans="3:89" ht="15" customHeight="1">
      <c r="C1672" s="53" t="s">
        <v>174</v>
      </c>
      <c r="D1672" s="394" t="str">
        <f ca="1">IFERROR(+XIRR(F1670:BN1670,$F$16:$BN$16),"N/A")</f>
        <v>N/A</v>
      </c>
      <c r="F1672" s="47"/>
      <c r="G1672" s="47"/>
      <c r="H1672" s="47"/>
      <c r="I1672" s="47"/>
      <c r="J1672" s="47"/>
      <c r="K1672" s="47"/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  <c r="V1672" s="47"/>
      <c r="W1672" s="47"/>
      <c r="X1672" s="47"/>
      <c r="Y1672" s="47"/>
      <c r="Z1672" s="47"/>
      <c r="AA1672" s="47"/>
      <c r="AB1672" s="47"/>
      <c r="AC1672" s="47"/>
      <c r="AD1672" s="47"/>
      <c r="AE1672" s="47"/>
      <c r="AF1672" s="47"/>
      <c r="AG1672" s="47"/>
      <c r="AH1672" s="47"/>
      <c r="AI1672" s="47"/>
      <c r="AJ1672" s="47"/>
      <c r="AK1672" s="47"/>
      <c r="AL1672" s="47"/>
      <c r="AM1672" s="47"/>
      <c r="AN1672" s="47"/>
      <c r="AO1672" s="47"/>
      <c r="AP1672" s="47"/>
      <c r="AQ1672" s="47"/>
      <c r="AR1672" s="47"/>
      <c r="AS1672" s="47"/>
      <c r="AT1672" s="47"/>
      <c r="AU1672" s="47"/>
      <c r="AV1672" s="47"/>
      <c r="AW1672" s="47"/>
      <c r="AX1672" s="47"/>
      <c r="AY1672" s="47"/>
      <c r="AZ1672" s="47"/>
      <c r="BA1672" s="47"/>
      <c r="BB1672" s="47"/>
      <c r="BC1672" s="47"/>
      <c r="BD1672" s="47"/>
      <c r="BE1672" s="47"/>
      <c r="BF1672" s="47"/>
      <c r="BG1672" s="47"/>
      <c r="BH1672" s="47"/>
      <c r="BI1672" s="47"/>
      <c r="BJ1672" s="47"/>
      <c r="BK1672" s="47"/>
      <c r="BL1672" s="47"/>
      <c r="BM1672" s="47"/>
      <c r="BN1672" s="47"/>
      <c r="BO1672" s="47"/>
      <c r="BP1672" s="47"/>
      <c r="BQ1672" s="47"/>
      <c r="BR1672" s="47"/>
      <c r="BS1672" s="47"/>
      <c r="BT1672" s="47"/>
      <c r="BU1672" s="47"/>
      <c r="BV1672" s="47"/>
      <c r="BW1672" s="47"/>
      <c r="BX1672" s="47"/>
      <c r="BY1672" s="47"/>
      <c r="BZ1672" s="47"/>
      <c r="CA1672" s="47"/>
      <c r="CB1672" s="47"/>
      <c r="CC1672" s="47"/>
      <c r="CD1672" s="47"/>
      <c r="CE1672" s="47"/>
      <c r="CF1672" s="47"/>
      <c r="CG1672" s="47"/>
      <c r="CH1672" s="47"/>
      <c r="CI1672" s="47"/>
      <c r="CK1672" s="50" t="s">
        <v>172</v>
      </c>
    </row>
    <row r="1673" spans="3:89" ht="15" customHeight="1">
      <c r="C1673" s="53" t="s">
        <v>578</v>
      </c>
      <c r="D1673" s="768" t="str">
        <f ca="1">+IFERROR(SUM(G1670:BN1670)/-F1670,"N/A")</f>
        <v>N/A</v>
      </c>
      <c r="F1673" s="47"/>
      <c r="G1673" s="360">
        <f t="shared" ref="G1673:AL1673" ca="1" si="921">IFERROR(IF(G17="","",G1670/-$F$1670),0)</f>
        <v>0</v>
      </c>
      <c r="H1673" s="360">
        <f t="shared" ca="1" si="921"/>
        <v>0</v>
      </c>
      <c r="I1673" s="360">
        <f t="shared" ca="1" si="921"/>
        <v>0</v>
      </c>
      <c r="J1673" s="360">
        <f t="shared" ca="1" si="921"/>
        <v>0</v>
      </c>
      <c r="K1673" s="360">
        <f t="shared" ca="1" si="921"/>
        <v>0</v>
      </c>
      <c r="L1673" s="360">
        <f t="shared" ca="1" si="921"/>
        <v>0</v>
      </c>
      <c r="M1673" s="360">
        <f t="shared" ca="1" si="921"/>
        <v>0</v>
      </c>
      <c r="N1673" s="360">
        <f t="shared" ca="1" si="921"/>
        <v>0</v>
      </c>
      <c r="O1673" s="360">
        <f t="shared" ca="1" si="921"/>
        <v>0</v>
      </c>
      <c r="P1673" s="360">
        <f t="shared" ca="1" si="921"/>
        <v>0</v>
      </c>
      <c r="Q1673" s="360">
        <f t="shared" ca="1" si="921"/>
        <v>0</v>
      </c>
      <c r="R1673" s="360">
        <f t="shared" ca="1" si="921"/>
        <v>0</v>
      </c>
      <c r="S1673" s="360">
        <f t="shared" ca="1" si="921"/>
        <v>0</v>
      </c>
      <c r="T1673" s="360">
        <f t="shared" ca="1" si="921"/>
        <v>0</v>
      </c>
      <c r="U1673" s="360">
        <f t="shared" ca="1" si="921"/>
        <v>0</v>
      </c>
      <c r="V1673" s="360">
        <f t="shared" ca="1" si="921"/>
        <v>0</v>
      </c>
      <c r="W1673" s="360">
        <f t="shared" ca="1" si="921"/>
        <v>0</v>
      </c>
      <c r="X1673" s="360">
        <f t="shared" ca="1" si="921"/>
        <v>0</v>
      </c>
      <c r="Y1673" s="360">
        <f t="shared" ca="1" si="921"/>
        <v>0</v>
      </c>
      <c r="Z1673" s="360">
        <f t="shared" ca="1" si="921"/>
        <v>0</v>
      </c>
      <c r="AA1673" s="360">
        <f t="shared" ca="1" si="921"/>
        <v>0</v>
      </c>
      <c r="AB1673" s="360">
        <f t="shared" ca="1" si="921"/>
        <v>0</v>
      </c>
      <c r="AC1673" s="360">
        <f t="shared" ca="1" si="921"/>
        <v>0</v>
      </c>
      <c r="AD1673" s="360">
        <f t="shared" ca="1" si="921"/>
        <v>0</v>
      </c>
      <c r="AE1673" s="360">
        <f t="shared" ca="1" si="921"/>
        <v>0</v>
      </c>
      <c r="AF1673" s="360">
        <f t="shared" ca="1" si="921"/>
        <v>0</v>
      </c>
      <c r="AG1673" s="360">
        <f t="shared" ca="1" si="921"/>
        <v>0</v>
      </c>
      <c r="AH1673" s="360">
        <f t="shared" ca="1" si="921"/>
        <v>0</v>
      </c>
      <c r="AI1673" s="360">
        <f t="shared" ca="1" si="921"/>
        <v>0</v>
      </c>
      <c r="AJ1673" s="360">
        <f t="shared" ca="1" si="921"/>
        <v>0</v>
      </c>
      <c r="AK1673" s="360">
        <f t="shared" ca="1" si="921"/>
        <v>0</v>
      </c>
      <c r="AL1673" s="360">
        <f t="shared" ca="1" si="921"/>
        <v>0</v>
      </c>
      <c r="AM1673" s="360">
        <f t="shared" ref="AM1673:BR1673" ca="1" si="922">IFERROR(IF(AM17="","",AM1670/-$F$1670),0)</f>
        <v>0</v>
      </c>
      <c r="AN1673" s="360">
        <f t="shared" ca="1" si="922"/>
        <v>0</v>
      </c>
      <c r="AO1673" s="360">
        <f t="shared" ca="1" si="922"/>
        <v>0</v>
      </c>
      <c r="AP1673" s="360">
        <f t="shared" ca="1" si="922"/>
        <v>0</v>
      </c>
      <c r="AQ1673" s="360">
        <f t="shared" ca="1" si="922"/>
        <v>0</v>
      </c>
      <c r="AR1673" s="360">
        <f t="shared" ca="1" si="922"/>
        <v>0</v>
      </c>
      <c r="AS1673" s="360">
        <f t="shared" ca="1" si="922"/>
        <v>0</v>
      </c>
      <c r="AT1673" s="360">
        <f t="shared" ca="1" si="922"/>
        <v>0</v>
      </c>
      <c r="AU1673" s="360">
        <f t="shared" ca="1" si="922"/>
        <v>0</v>
      </c>
      <c r="AV1673" s="360">
        <f t="shared" ca="1" si="922"/>
        <v>0</v>
      </c>
      <c r="AW1673" s="360">
        <f t="shared" ca="1" si="922"/>
        <v>0</v>
      </c>
      <c r="AX1673" s="360">
        <f t="shared" ca="1" si="922"/>
        <v>0</v>
      </c>
      <c r="AY1673" s="360">
        <f t="shared" ca="1" si="922"/>
        <v>0</v>
      </c>
      <c r="AZ1673" s="360">
        <f t="shared" ca="1" si="922"/>
        <v>0</v>
      </c>
      <c r="BA1673" s="360">
        <f t="shared" ca="1" si="922"/>
        <v>0</v>
      </c>
      <c r="BB1673" s="360">
        <f t="shared" ca="1" si="922"/>
        <v>0</v>
      </c>
      <c r="BC1673" s="360">
        <f t="shared" ca="1" si="922"/>
        <v>0</v>
      </c>
      <c r="BD1673" s="360">
        <f t="shared" ca="1" si="922"/>
        <v>0</v>
      </c>
      <c r="BE1673" s="360">
        <f t="shared" ca="1" si="922"/>
        <v>0</v>
      </c>
      <c r="BF1673" s="360">
        <f t="shared" ca="1" si="922"/>
        <v>0</v>
      </c>
      <c r="BG1673" s="360">
        <f t="shared" ca="1" si="922"/>
        <v>0</v>
      </c>
      <c r="BH1673" s="360">
        <f t="shared" ca="1" si="922"/>
        <v>0</v>
      </c>
      <c r="BI1673" s="360">
        <f t="shared" ca="1" si="922"/>
        <v>0</v>
      </c>
      <c r="BJ1673" s="360">
        <f t="shared" ca="1" si="922"/>
        <v>0</v>
      </c>
      <c r="BK1673" s="360">
        <f t="shared" ca="1" si="922"/>
        <v>0</v>
      </c>
      <c r="BL1673" s="360">
        <f t="shared" ca="1" si="922"/>
        <v>0</v>
      </c>
      <c r="BM1673" s="360">
        <f t="shared" ca="1" si="922"/>
        <v>0</v>
      </c>
      <c r="BN1673" s="360">
        <f t="shared" ca="1" si="922"/>
        <v>0</v>
      </c>
      <c r="BO1673" s="360" t="str">
        <f t="shared" si="922"/>
        <v/>
      </c>
      <c r="BP1673" s="360" t="str">
        <f t="shared" si="922"/>
        <v/>
      </c>
      <c r="BQ1673" s="360" t="str">
        <f t="shared" si="922"/>
        <v/>
      </c>
      <c r="BR1673" s="360" t="str">
        <f t="shared" si="922"/>
        <v/>
      </c>
      <c r="BS1673" s="360" t="str">
        <f t="shared" ref="BS1673:CI1673" si="923">IFERROR(IF(BS17="","",BS1670/-$F$1670),0)</f>
        <v/>
      </c>
      <c r="BT1673" s="360" t="str">
        <f t="shared" si="923"/>
        <v/>
      </c>
      <c r="BU1673" s="360" t="str">
        <f t="shared" si="923"/>
        <v/>
      </c>
      <c r="BV1673" s="360" t="str">
        <f t="shared" si="923"/>
        <v/>
      </c>
      <c r="BW1673" s="360" t="str">
        <f t="shared" si="923"/>
        <v/>
      </c>
      <c r="BX1673" s="360" t="str">
        <f t="shared" si="923"/>
        <v/>
      </c>
      <c r="BY1673" s="360" t="str">
        <f t="shared" si="923"/>
        <v/>
      </c>
      <c r="BZ1673" s="360" t="str">
        <f t="shared" si="923"/>
        <v/>
      </c>
      <c r="CA1673" s="360" t="str">
        <f t="shared" si="923"/>
        <v/>
      </c>
      <c r="CB1673" s="360" t="str">
        <f t="shared" si="923"/>
        <v/>
      </c>
      <c r="CC1673" s="360" t="str">
        <f t="shared" si="923"/>
        <v/>
      </c>
      <c r="CD1673" s="360" t="str">
        <f t="shared" si="923"/>
        <v/>
      </c>
      <c r="CE1673" s="360" t="str">
        <f t="shared" si="923"/>
        <v/>
      </c>
      <c r="CF1673" s="360" t="str">
        <f t="shared" si="923"/>
        <v/>
      </c>
      <c r="CG1673" s="360" t="str">
        <f t="shared" si="923"/>
        <v/>
      </c>
      <c r="CH1673" s="360" t="str">
        <f t="shared" si="923"/>
        <v/>
      </c>
      <c r="CI1673" s="360" t="str">
        <f t="shared" si="923"/>
        <v/>
      </c>
      <c r="CK1673" s="50" t="s">
        <v>172</v>
      </c>
    </row>
    <row r="1674" spans="3:89" ht="15" customHeight="1">
      <c r="CK1674" s="50" t="s">
        <v>172</v>
      </c>
    </row>
    <row r="1675" spans="3:89" ht="15" customHeight="1">
      <c r="C1675" s="63" t="s">
        <v>173</v>
      </c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  <c r="BF1675" s="63"/>
      <c r="BG1675" s="63"/>
      <c r="BH1675" s="63"/>
      <c r="BI1675" s="63"/>
      <c r="BJ1675" s="63"/>
      <c r="BK1675" s="63"/>
      <c r="BL1675" s="63"/>
      <c r="BM1675" s="63"/>
      <c r="BN1675" s="63"/>
      <c r="BO1675" s="63"/>
      <c r="BP1675" s="63"/>
      <c r="BQ1675" s="63"/>
      <c r="BR1675" s="63"/>
      <c r="BS1675" s="63"/>
      <c r="BT1675" s="63"/>
      <c r="BU1675" s="63"/>
      <c r="BV1675" s="63"/>
      <c r="BW1675" s="63"/>
      <c r="BX1675" s="63"/>
      <c r="BY1675" s="63"/>
      <c r="BZ1675" s="63"/>
      <c r="CA1675" s="63"/>
      <c r="CB1675" s="63"/>
      <c r="CC1675" s="63"/>
      <c r="CD1675" s="63"/>
      <c r="CE1675" s="63"/>
      <c r="CF1675" s="63"/>
      <c r="CG1675" s="63"/>
      <c r="CH1675" s="63"/>
      <c r="CI1675" s="63"/>
      <c r="CJ1675" s="63"/>
      <c r="CK1675" s="50" t="s">
        <v>172</v>
      </c>
    </row>
    <row r="1676" spans="3:89" ht="15" customHeight="1">
      <c r="F1676" s="47"/>
      <c r="G1676" s="47"/>
      <c r="H1676" s="47"/>
      <c r="I1676" s="47"/>
      <c r="J1676" s="47"/>
      <c r="K1676" s="47"/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  <c r="V1676" s="47"/>
      <c r="W1676" s="47"/>
      <c r="X1676" s="47"/>
      <c r="Y1676" s="47"/>
      <c r="Z1676" s="47"/>
      <c r="AA1676" s="47"/>
      <c r="AB1676" s="47"/>
      <c r="AC1676" s="47"/>
      <c r="AD1676" s="47"/>
      <c r="AE1676" s="47"/>
      <c r="AF1676" s="47"/>
      <c r="AG1676" s="47"/>
      <c r="AH1676" s="47"/>
      <c r="AI1676" s="47"/>
      <c r="AJ1676" s="47"/>
      <c r="AK1676" s="47"/>
      <c r="AL1676" s="47"/>
      <c r="AM1676" s="47"/>
      <c r="AN1676" s="47"/>
      <c r="AO1676" s="47"/>
      <c r="AP1676" s="47"/>
      <c r="AQ1676" s="47"/>
      <c r="AR1676" s="47"/>
      <c r="AS1676" s="47"/>
      <c r="AT1676" s="47"/>
      <c r="AU1676" s="47"/>
      <c r="AV1676" s="47"/>
      <c r="AW1676" s="47"/>
      <c r="AX1676" s="47"/>
      <c r="AY1676" s="47"/>
      <c r="AZ1676" s="47"/>
      <c r="BA1676" s="47"/>
      <c r="BB1676" s="47"/>
      <c r="BC1676" s="47"/>
      <c r="BD1676" s="47"/>
      <c r="BE1676" s="47"/>
      <c r="BF1676" s="47"/>
      <c r="BG1676" s="47"/>
      <c r="BH1676" s="47"/>
      <c r="BI1676" s="47"/>
      <c r="BJ1676" s="47"/>
      <c r="BK1676" s="47"/>
      <c r="BL1676" s="47"/>
      <c r="BM1676" s="47"/>
      <c r="BN1676" s="47"/>
      <c r="BO1676" s="47"/>
      <c r="BP1676" s="47"/>
      <c r="BQ1676" s="47"/>
      <c r="BR1676" s="47"/>
      <c r="BS1676" s="47"/>
      <c r="BT1676" s="47"/>
      <c r="BU1676" s="47"/>
      <c r="BV1676" s="47"/>
      <c r="BW1676" s="47"/>
      <c r="BX1676" s="47"/>
      <c r="BY1676" s="47"/>
      <c r="BZ1676" s="47"/>
      <c r="CA1676" s="47"/>
      <c r="CB1676" s="47"/>
      <c r="CC1676" s="47"/>
      <c r="CD1676" s="47"/>
      <c r="CE1676" s="47"/>
      <c r="CF1676" s="47"/>
      <c r="CG1676" s="47"/>
      <c r="CH1676" s="47"/>
      <c r="CI1676" s="47"/>
      <c r="CK1676" s="50" t="s">
        <v>172</v>
      </c>
    </row>
    <row r="1677" spans="3:89" ht="15" customHeight="1">
      <c r="C1677" s="36" t="s">
        <v>566</v>
      </c>
      <c r="D1677" s="153"/>
      <c r="E1677" s="153"/>
      <c r="F1677" s="55">
        <f t="shared" ref="F1677:AK1677" si="924">IF(F17="","",MAX(0,F1586)+F1644+F1664)</f>
        <v>0</v>
      </c>
      <c r="G1677" s="55">
        <f t="shared" ca="1" si="924"/>
        <v>0</v>
      </c>
      <c r="H1677" s="55">
        <f t="shared" ca="1" si="924"/>
        <v>0</v>
      </c>
      <c r="I1677" s="55">
        <f t="shared" ca="1" si="924"/>
        <v>0</v>
      </c>
      <c r="J1677" s="55">
        <f t="shared" ca="1" si="924"/>
        <v>0</v>
      </c>
      <c r="K1677" s="55">
        <f t="shared" ca="1" si="924"/>
        <v>0</v>
      </c>
      <c r="L1677" s="55">
        <f t="shared" ca="1" si="924"/>
        <v>0</v>
      </c>
      <c r="M1677" s="55">
        <f t="shared" ca="1" si="924"/>
        <v>0</v>
      </c>
      <c r="N1677" s="55">
        <f t="shared" ca="1" si="924"/>
        <v>0</v>
      </c>
      <c r="O1677" s="55">
        <f t="shared" ca="1" si="924"/>
        <v>0</v>
      </c>
      <c r="P1677" s="55">
        <f t="shared" ca="1" si="924"/>
        <v>0</v>
      </c>
      <c r="Q1677" s="55">
        <f t="shared" ca="1" si="924"/>
        <v>0</v>
      </c>
      <c r="R1677" s="55">
        <f t="shared" ca="1" si="924"/>
        <v>0</v>
      </c>
      <c r="S1677" s="55">
        <f t="shared" ca="1" si="924"/>
        <v>0</v>
      </c>
      <c r="T1677" s="55">
        <f t="shared" ca="1" si="924"/>
        <v>0</v>
      </c>
      <c r="U1677" s="55">
        <f t="shared" ca="1" si="924"/>
        <v>0</v>
      </c>
      <c r="V1677" s="55">
        <f t="shared" ca="1" si="924"/>
        <v>0</v>
      </c>
      <c r="W1677" s="55">
        <f t="shared" ca="1" si="924"/>
        <v>0</v>
      </c>
      <c r="X1677" s="55">
        <f t="shared" ca="1" si="924"/>
        <v>0</v>
      </c>
      <c r="Y1677" s="55">
        <f t="shared" ca="1" si="924"/>
        <v>0</v>
      </c>
      <c r="Z1677" s="55">
        <f t="shared" ca="1" si="924"/>
        <v>0</v>
      </c>
      <c r="AA1677" s="55">
        <f t="shared" ca="1" si="924"/>
        <v>0</v>
      </c>
      <c r="AB1677" s="55">
        <f t="shared" ca="1" si="924"/>
        <v>0</v>
      </c>
      <c r="AC1677" s="55">
        <f t="shared" ca="1" si="924"/>
        <v>0</v>
      </c>
      <c r="AD1677" s="55">
        <f t="shared" ca="1" si="924"/>
        <v>4024295.3359403019</v>
      </c>
      <c r="AE1677" s="55">
        <f t="shared" ca="1" si="924"/>
        <v>0</v>
      </c>
      <c r="AF1677" s="55">
        <f t="shared" ca="1" si="924"/>
        <v>0</v>
      </c>
      <c r="AG1677" s="55">
        <f t="shared" ca="1" si="924"/>
        <v>0</v>
      </c>
      <c r="AH1677" s="55">
        <f t="shared" ca="1" si="924"/>
        <v>0</v>
      </c>
      <c r="AI1677" s="55">
        <f t="shared" ca="1" si="924"/>
        <v>0</v>
      </c>
      <c r="AJ1677" s="55">
        <f t="shared" ca="1" si="924"/>
        <v>0</v>
      </c>
      <c r="AK1677" s="55">
        <f t="shared" ca="1" si="924"/>
        <v>0</v>
      </c>
      <c r="AL1677" s="55">
        <f t="shared" ref="AL1677:BQ1677" ca="1" si="925">IF(AL17="","",MAX(0,AL1586)+AL1644+AL1664)</f>
        <v>0</v>
      </c>
      <c r="AM1677" s="55">
        <f t="shared" ca="1" si="925"/>
        <v>0</v>
      </c>
      <c r="AN1677" s="55">
        <f t="shared" ca="1" si="925"/>
        <v>0</v>
      </c>
      <c r="AO1677" s="55">
        <f t="shared" ca="1" si="925"/>
        <v>0</v>
      </c>
      <c r="AP1677" s="55">
        <f t="shared" ca="1" si="925"/>
        <v>0</v>
      </c>
      <c r="AQ1677" s="55">
        <f t="shared" ca="1" si="925"/>
        <v>0</v>
      </c>
      <c r="AR1677" s="55">
        <f t="shared" ca="1" si="925"/>
        <v>0</v>
      </c>
      <c r="AS1677" s="55">
        <f t="shared" ca="1" si="925"/>
        <v>0</v>
      </c>
      <c r="AT1677" s="55">
        <f t="shared" ca="1" si="925"/>
        <v>0</v>
      </c>
      <c r="AU1677" s="55">
        <f t="shared" ca="1" si="925"/>
        <v>0</v>
      </c>
      <c r="AV1677" s="55">
        <f t="shared" ca="1" si="925"/>
        <v>0</v>
      </c>
      <c r="AW1677" s="55">
        <f t="shared" ca="1" si="925"/>
        <v>0</v>
      </c>
      <c r="AX1677" s="55">
        <f t="shared" ca="1" si="925"/>
        <v>0</v>
      </c>
      <c r="AY1677" s="55">
        <f t="shared" ca="1" si="925"/>
        <v>0</v>
      </c>
      <c r="AZ1677" s="55">
        <f t="shared" ca="1" si="925"/>
        <v>0</v>
      </c>
      <c r="BA1677" s="55">
        <f t="shared" ca="1" si="925"/>
        <v>0</v>
      </c>
      <c r="BB1677" s="55">
        <f t="shared" ca="1" si="925"/>
        <v>0</v>
      </c>
      <c r="BC1677" s="55">
        <f t="shared" ca="1" si="925"/>
        <v>0</v>
      </c>
      <c r="BD1677" s="55">
        <f t="shared" ca="1" si="925"/>
        <v>0</v>
      </c>
      <c r="BE1677" s="55">
        <f t="shared" ca="1" si="925"/>
        <v>0</v>
      </c>
      <c r="BF1677" s="55">
        <f t="shared" ca="1" si="925"/>
        <v>0</v>
      </c>
      <c r="BG1677" s="55">
        <f t="shared" ca="1" si="925"/>
        <v>0</v>
      </c>
      <c r="BH1677" s="55">
        <f t="shared" ca="1" si="925"/>
        <v>0</v>
      </c>
      <c r="BI1677" s="55">
        <f t="shared" ca="1" si="925"/>
        <v>0</v>
      </c>
      <c r="BJ1677" s="55">
        <f t="shared" ca="1" si="925"/>
        <v>0</v>
      </c>
      <c r="BK1677" s="55">
        <f t="shared" ca="1" si="925"/>
        <v>0</v>
      </c>
      <c r="BL1677" s="55">
        <f t="shared" ca="1" si="925"/>
        <v>0</v>
      </c>
      <c r="BM1677" s="55">
        <f t="shared" ca="1" si="925"/>
        <v>0</v>
      </c>
      <c r="BN1677" s="55">
        <f t="shared" ca="1" si="925"/>
        <v>513906.04004422476</v>
      </c>
      <c r="BO1677" s="55" t="str">
        <f t="shared" si="925"/>
        <v/>
      </c>
      <c r="BP1677" s="55" t="str">
        <f t="shared" si="925"/>
        <v/>
      </c>
      <c r="BQ1677" s="55" t="str">
        <f t="shared" si="925"/>
        <v/>
      </c>
      <c r="BR1677" s="55" t="str">
        <f t="shared" ref="BR1677:CI1677" si="926">IF(BR17="","",MAX(0,BR1586)+BR1644+BR1664)</f>
        <v/>
      </c>
      <c r="BS1677" s="55" t="str">
        <f t="shared" si="926"/>
        <v/>
      </c>
      <c r="BT1677" s="55" t="str">
        <f t="shared" si="926"/>
        <v/>
      </c>
      <c r="BU1677" s="55" t="str">
        <f t="shared" si="926"/>
        <v/>
      </c>
      <c r="BV1677" s="55" t="str">
        <f t="shared" si="926"/>
        <v/>
      </c>
      <c r="BW1677" s="55" t="str">
        <f t="shared" si="926"/>
        <v/>
      </c>
      <c r="BX1677" s="55" t="str">
        <f t="shared" si="926"/>
        <v/>
      </c>
      <c r="BY1677" s="55" t="str">
        <f t="shared" si="926"/>
        <v/>
      </c>
      <c r="BZ1677" s="55" t="str">
        <f t="shared" si="926"/>
        <v/>
      </c>
      <c r="CA1677" s="55" t="str">
        <f t="shared" si="926"/>
        <v/>
      </c>
      <c r="CB1677" s="55" t="str">
        <f t="shared" si="926"/>
        <v/>
      </c>
      <c r="CC1677" s="55" t="str">
        <f t="shared" si="926"/>
        <v/>
      </c>
      <c r="CD1677" s="55" t="str">
        <f t="shared" si="926"/>
        <v/>
      </c>
      <c r="CE1677" s="55" t="str">
        <f t="shared" si="926"/>
        <v/>
      </c>
      <c r="CF1677" s="55" t="str">
        <f t="shared" si="926"/>
        <v/>
      </c>
      <c r="CG1677" s="55" t="str">
        <f t="shared" si="926"/>
        <v/>
      </c>
      <c r="CH1677" s="55" t="str">
        <f t="shared" si="926"/>
        <v/>
      </c>
      <c r="CI1677" s="55" t="str">
        <f t="shared" si="926"/>
        <v/>
      </c>
      <c r="CJ1677" s="55">
        <f ca="1">SUM(F1677:CI1677)</f>
        <v>4538201.3759845262</v>
      </c>
      <c r="CK1677" s="50" t="s">
        <v>172</v>
      </c>
    </row>
    <row r="1678" spans="3:89" ht="15" customHeight="1">
      <c r="CK1678" s="50"/>
    </row>
    <row r="1679" spans="3:89" ht="15" customHeight="1">
      <c r="CK1679" s="50"/>
    </row>
    <row r="1680" spans="3:89" ht="15" customHeight="1" thickBot="1">
      <c r="C1680" s="49"/>
      <c r="D1680" s="49"/>
      <c r="E1680" s="49"/>
      <c r="F1680" s="49"/>
      <c r="G1680" s="49"/>
      <c r="H1680" s="49"/>
      <c r="I1680" s="49"/>
      <c r="J1680" s="49"/>
      <c r="K1680" s="49"/>
      <c r="L1680" s="49"/>
      <c r="M1680" s="49"/>
      <c r="N1680" s="49"/>
      <c r="O1680" s="49"/>
      <c r="P1680" s="49"/>
      <c r="Q1680" s="49"/>
      <c r="R1680" s="49"/>
      <c r="S1680" s="49"/>
      <c r="T1680" s="49"/>
      <c r="U1680" s="49"/>
      <c r="V1680" s="49"/>
      <c r="W1680" s="49"/>
      <c r="X1680" s="49"/>
      <c r="Y1680" s="49"/>
      <c r="Z1680" s="49"/>
      <c r="AA1680" s="49"/>
      <c r="AB1680" s="49"/>
      <c r="AC1680" s="49"/>
      <c r="AD1680" s="49"/>
      <c r="AE1680" s="49"/>
      <c r="AF1680" s="49"/>
      <c r="AG1680" s="49"/>
      <c r="AH1680" s="49"/>
      <c r="AI1680" s="49"/>
      <c r="AJ1680" s="49"/>
      <c r="AK1680" s="49"/>
      <c r="AL1680" s="49"/>
      <c r="AM1680" s="49"/>
      <c r="AN1680" s="49"/>
      <c r="AO1680" s="49"/>
      <c r="AP1680" s="49"/>
      <c r="AQ1680" s="49"/>
      <c r="AR1680" s="49"/>
      <c r="AS1680" s="49"/>
      <c r="AT1680" s="49"/>
      <c r="AU1680" s="49"/>
      <c r="AV1680" s="49"/>
      <c r="AW1680" s="49"/>
      <c r="AX1680" s="49"/>
      <c r="AY1680" s="49"/>
      <c r="AZ1680" s="49"/>
      <c r="BA1680" s="49"/>
      <c r="BB1680" s="49"/>
      <c r="BC1680" s="49"/>
      <c r="BD1680" s="49"/>
      <c r="BE1680" s="49"/>
      <c r="BF1680" s="49"/>
      <c r="BG1680" s="49"/>
      <c r="BH1680" s="49"/>
      <c r="BI1680" s="49"/>
      <c r="BJ1680" s="49"/>
      <c r="BK1680" s="49"/>
      <c r="BL1680" s="49"/>
      <c r="BM1680" s="49"/>
      <c r="BN1680" s="49"/>
      <c r="BO1680" s="49"/>
      <c r="BP1680" s="49"/>
      <c r="BQ1680" s="49"/>
      <c r="BR1680" s="49"/>
      <c r="BS1680" s="49"/>
      <c r="BT1680" s="49"/>
      <c r="BU1680" s="49"/>
      <c r="BV1680" s="49"/>
      <c r="BW1680" s="49"/>
      <c r="BX1680" s="49"/>
      <c r="BY1680" s="49"/>
      <c r="BZ1680" s="49"/>
      <c r="CA1680" s="49"/>
      <c r="CB1680" s="49"/>
      <c r="CC1680" s="49"/>
      <c r="CD1680" s="49"/>
      <c r="CE1680" s="49"/>
      <c r="CF1680" s="49"/>
      <c r="CG1680" s="49"/>
      <c r="CH1680" s="49"/>
      <c r="CI1680" s="49"/>
      <c r="CJ1680" s="49"/>
      <c r="CK1680" s="50"/>
    </row>
    <row r="1681" spans="3:89" ht="16.5" customHeight="1">
      <c r="C1681" s="523" t="str">
        <f>C2</f>
        <v>DR BOUTIQUE HOTEL &amp; RESIDENCES</v>
      </c>
      <c r="D1681" s="524"/>
      <c r="E1681" s="524"/>
      <c r="F1681" s="524"/>
      <c r="G1681" s="524"/>
      <c r="H1681" s="524"/>
      <c r="I1681" s="524"/>
      <c r="K1681" s="524"/>
      <c r="L1681" s="524"/>
      <c r="M1681" s="524"/>
      <c r="N1681" s="524"/>
      <c r="O1681" s="524"/>
      <c r="P1681" s="524"/>
      <c r="Q1681" s="10"/>
      <c r="CK1681" s="50"/>
    </row>
    <row r="1682" spans="3:89" ht="16.5" customHeight="1">
      <c r="C1682" s="525" t="s">
        <v>606</v>
      </c>
      <c r="D1682" s="525"/>
      <c r="E1682" s="525"/>
      <c r="F1682" s="525"/>
      <c r="G1682" s="525"/>
      <c r="H1682" s="525"/>
      <c r="I1682" s="525"/>
      <c r="J1682" s="525"/>
      <c r="K1682" s="525"/>
      <c r="L1682" s="525"/>
      <c r="M1682" s="525"/>
      <c r="N1682" s="525"/>
      <c r="O1682" s="525"/>
      <c r="P1682" s="525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  <c r="AL1682" s="48"/>
      <c r="AM1682" s="48"/>
      <c r="AN1682" s="48"/>
      <c r="AO1682" s="48"/>
      <c r="AP1682" s="48"/>
      <c r="AQ1682" s="48"/>
      <c r="AR1682" s="48"/>
      <c r="AS1682" s="48"/>
      <c r="AT1682" s="48"/>
      <c r="AU1682" s="48"/>
      <c r="AV1682" s="48"/>
      <c r="AW1682" s="48"/>
      <c r="AX1682" s="48"/>
      <c r="AY1682" s="48"/>
      <c r="AZ1682" s="48"/>
      <c r="BA1682" s="48"/>
      <c r="BB1682" s="48"/>
      <c r="BC1682" s="48"/>
      <c r="BD1682" s="48"/>
      <c r="BE1682" s="48"/>
      <c r="BF1682" s="48"/>
      <c r="BG1682" s="48"/>
      <c r="BH1682" s="48"/>
      <c r="BI1682" s="48"/>
      <c r="BJ1682" s="48"/>
      <c r="BK1682" s="48"/>
      <c r="BL1682" s="48"/>
      <c r="BM1682" s="48"/>
      <c r="BN1682" s="48"/>
      <c r="BO1682" s="48"/>
      <c r="BP1682" s="48"/>
      <c r="BQ1682" s="48"/>
      <c r="BR1682" s="48"/>
      <c r="BS1682" s="48"/>
      <c r="BT1682" s="48"/>
      <c r="BU1682" s="48"/>
      <c r="BV1682" s="48"/>
      <c r="BW1682" s="48"/>
      <c r="BX1682" s="48"/>
      <c r="BY1682" s="48"/>
      <c r="BZ1682" s="48"/>
      <c r="CA1682" s="48"/>
      <c r="CB1682" s="48"/>
      <c r="CC1682" s="48"/>
      <c r="CD1682" s="48"/>
      <c r="CE1682" s="48"/>
      <c r="CF1682" s="48"/>
      <c r="CG1682" s="48"/>
      <c r="CH1682" s="48"/>
      <c r="CI1682" s="48"/>
      <c r="CJ1682" s="48"/>
    </row>
    <row r="1683" spans="3:89" ht="16.5" customHeight="1">
      <c r="C1683" s="526"/>
      <c r="D1683" s="526"/>
      <c r="E1683" s="526"/>
      <c r="F1683" s="526"/>
      <c r="G1683" s="526"/>
      <c r="H1683" s="526"/>
      <c r="I1683" s="526"/>
      <c r="K1683" s="526"/>
      <c r="L1683" s="526"/>
      <c r="M1683" s="526"/>
      <c r="N1683" s="526"/>
      <c r="O1683" s="526"/>
      <c r="P1683" s="526"/>
      <c r="Q1683" s="1"/>
    </row>
    <row r="1684" spans="3:89" ht="16.5" customHeight="1">
      <c r="C1684" s="540" t="s">
        <v>171</v>
      </c>
      <c r="D1684" s="541"/>
      <c r="E1684" s="541"/>
      <c r="F1684" s="542"/>
      <c r="G1684" s="542"/>
      <c r="H1684" s="542"/>
      <c r="I1684" s="539"/>
      <c r="J1684" s="540" t="s">
        <v>170</v>
      </c>
      <c r="K1684" s="541"/>
      <c r="L1684" s="541"/>
      <c r="M1684" s="542"/>
      <c r="N1684" s="542"/>
      <c r="O1684" s="542"/>
      <c r="P1684" s="542"/>
      <c r="Q1684" s="1"/>
    </row>
    <row r="1685" spans="3:89" ht="16.5" customHeight="1">
      <c r="C1685" s="539"/>
      <c r="D1685" s="539"/>
      <c r="E1685" s="539"/>
      <c r="F1685" s="539"/>
      <c r="G1685" s="539"/>
      <c r="H1685" s="539"/>
      <c r="I1685" s="539"/>
      <c r="J1685" s="539"/>
      <c r="K1685" s="539"/>
      <c r="L1685" s="539"/>
      <c r="M1685" s="539"/>
      <c r="N1685" s="539"/>
      <c r="O1685" s="539"/>
      <c r="P1685" s="537"/>
      <c r="Q1685" s="1"/>
    </row>
    <row r="1686" spans="3:89" ht="16.5" customHeight="1">
      <c r="C1686" s="539" t="s">
        <v>169</v>
      </c>
      <c r="D1686" s="543"/>
      <c r="E1686" s="543">
        <v>42094</v>
      </c>
      <c r="F1686" s="539"/>
      <c r="G1686" s="539"/>
      <c r="H1686" s="539"/>
      <c r="I1686" s="539"/>
      <c r="J1686" s="539"/>
      <c r="K1686" s="539"/>
      <c r="L1686" s="539"/>
      <c r="M1686" s="539"/>
      <c r="N1686" s="539"/>
      <c r="O1686" s="539"/>
      <c r="P1686" s="537"/>
      <c r="Q1686" s="1"/>
    </row>
    <row r="1687" spans="3:89" ht="16.5" customHeight="1">
      <c r="C1687" s="539" t="s">
        <v>168</v>
      </c>
      <c r="D1687" s="544"/>
      <c r="E1687" s="544" t="s">
        <v>167</v>
      </c>
      <c r="F1687" s="537"/>
      <c r="G1687" s="537"/>
      <c r="H1687" s="537"/>
      <c r="I1687" s="539"/>
      <c r="J1687" s="545"/>
      <c r="K1687" s="545"/>
      <c r="L1687" s="545"/>
      <c r="M1687" s="547" t="s">
        <v>164</v>
      </c>
      <c r="N1687" s="547"/>
      <c r="O1687" s="61"/>
      <c r="P1687" s="61"/>
      <c r="R1687" s="526"/>
      <c r="S1687" s="527" t="s">
        <v>166</v>
      </c>
      <c r="U1687" s="526">
        <f>IF(E1687=S1687,1,IF(E1687=S1688,3,12))</f>
        <v>12</v>
      </c>
    </row>
    <row r="1688" spans="3:89" ht="16.5" customHeight="1">
      <c r="C1688" s="539" t="s">
        <v>162</v>
      </c>
      <c r="D1688" s="548"/>
      <c r="E1688" s="548">
        <v>60</v>
      </c>
      <c r="F1688" s="537"/>
      <c r="G1688" s="537"/>
      <c r="H1688" s="537"/>
      <c r="I1688" s="539"/>
      <c r="J1688" s="539" t="s">
        <v>160</v>
      </c>
      <c r="K1688" s="539"/>
      <c r="L1688" s="539"/>
      <c r="M1688" s="549">
        <f>'Hotel Carve-out'!D1595</f>
        <v>0.25925925925925924</v>
      </c>
      <c r="N1688" s="549"/>
      <c r="Q1688" s="526"/>
      <c r="R1688" s="526"/>
      <c r="S1688" s="527" t="s">
        <v>161</v>
      </c>
    </row>
    <row r="1689" spans="3:89" ht="16.5" customHeight="1">
      <c r="C1689" s="539" t="s">
        <v>159</v>
      </c>
      <c r="D1689" s="550"/>
      <c r="E1689" s="550">
        <f>E1688/U1687</f>
        <v>5</v>
      </c>
      <c r="F1689" s="539"/>
      <c r="G1689" s="539"/>
      <c r="H1689" s="539"/>
      <c r="I1689" s="539"/>
      <c r="J1689" s="539" t="s">
        <v>158</v>
      </c>
      <c r="K1689" s="539"/>
      <c r="L1689" s="539"/>
      <c r="M1689" s="551">
        <f>'Hotel Carve-out'!D1596</f>
        <v>3500000</v>
      </c>
      <c r="N1689" s="551"/>
      <c r="Q1689" s="1"/>
    </row>
    <row r="1690" spans="3:89" ht="16.5" customHeight="1">
      <c r="C1690" s="539" t="s">
        <v>157</v>
      </c>
      <c r="D1690" s="552"/>
      <c r="E1690" s="552">
        <f>EOMONTH(E1686,E1688)</f>
        <v>43921</v>
      </c>
      <c r="F1690" s="539"/>
      <c r="G1690" s="539"/>
      <c r="H1690" s="539"/>
      <c r="I1690" s="539"/>
      <c r="J1690" s="539" t="s">
        <v>22</v>
      </c>
      <c r="K1690" s="539"/>
      <c r="L1690" s="539"/>
      <c r="M1690" s="549">
        <f ca="1">'Hotel Carve-out'!D1652</f>
        <v>0.40027584433555596</v>
      </c>
      <c r="N1690" s="549"/>
      <c r="Q1690" s="1"/>
    </row>
    <row r="1691" spans="3:89" ht="16.5" customHeight="1">
      <c r="C1691" s="539" t="s">
        <v>150</v>
      </c>
      <c r="D1691" s="544"/>
      <c r="E1691" s="544" t="s">
        <v>156</v>
      </c>
      <c r="F1691" s="539"/>
      <c r="G1691" s="539"/>
      <c r="H1691" s="539"/>
      <c r="I1691" s="539"/>
      <c r="J1691" s="539" t="s">
        <v>19</v>
      </c>
      <c r="K1691" s="539"/>
      <c r="L1691" s="539"/>
      <c r="M1691" s="551">
        <f ca="1">'Hotel Carve-out'!D1650+'Hotel Carve-out'!M1689</f>
        <v>7130561.100787621</v>
      </c>
      <c r="N1691" s="551"/>
      <c r="Q1691" s="1"/>
    </row>
    <row r="1692" spans="3:89" ht="16.5" customHeight="1">
      <c r="C1692" s="539" t="s">
        <v>155</v>
      </c>
      <c r="D1692" s="544"/>
      <c r="E1692" s="544" t="s">
        <v>154</v>
      </c>
      <c r="F1692" s="553"/>
      <c r="G1692" s="544"/>
      <c r="H1692" s="539"/>
      <c r="I1692" s="539"/>
      <c r="J1692" s="554" t="s">
        <v>71</v>
      </c>
      <c r="K1692" s="539"/>
      <c r="L1692" s="539"/>
      <c r="M1692" s="551">
        <f ca="1">'Hotel Carve-out'!D1650</f>
        <v>3630561.1007876215</v>
      </c>
      <c r="N1692" s="551"/>
      <c r="Q1692" s="1"/>
    </row>
    <row r="1693" spans="3:89" ht="16.5" customHeight="1">
      <c r="C1693" s="539"/>
      <c r="D1693" s="544"/>
      <c r="E1693" s="544"/>
      <c r="F1693" s="553"/>
      <c r="G1693" s="544"/>
      <c r="H1693" s="539"/>
      <c r="I1693" s="539"/>
      <c r="J1693" s="539" t="s">
        <v>21</v>
      </c>
      <c r="K1693" s="539"/>
      <c r="L1693" s="539"/>
      <c r="M1693" s="555">
        <f ca="1">'Hotel Carve-out'!D1653</f>
        <v>2.0373031716536061</v>
      </c>
      <c r="N1693" s="555"/>
      <c r="Q1693" s="1"/>
    </row>
    <row r="1694" spans="3:89" ht="16.5" customHeight="1">
      <c r="C1694" s="556" t="s">
        <v>153</v>
      </c>
      <c r="D1694" s="557"/>
      <c r="E1694" s="557" t="s">
        <v>151</v>
      </c>
      <c r="F1694" s="558"/>
      <c r="G1694" s="539"/>
      <c r="H1694" s="539"/>
      <c r="I1694" s="539"/>
      <c r="J1694" s="539"/>
      <c r="K1694" s="539"/>
      <c r="L1694" s="539"/>
      <c r="M1694" s="539"/>
      <c r="N1694" s="539"/>
      <c r="O1694" s="539"/>
      <c r="P1694" s="537"/>
      <c r="Q1694" s="34"/>
    </row>
    <row r="1695" spans="3:89" ht="16.5" customHeight="1">
      <c r="C1695" s="556" t="s">
        <v>152</v>
      </c>
      <c r="D1695" s="557"/>
      <c r="E1695" s="557" t="s">
        <v>151</v>
      </c>
      <c r="F1695" s="558"/>
      <c r="G1695" s="539"/>
      <c r="H1695" s="539"/>
      <c r="I1695" s="539"/>
      <c r="J1695" s="539"/>
      <c r="K1695" s="539"/>
      <c r="L1695" s="539"/>
      <c r="M1695" s="539"/>
      <c r="N1695" s="539"/>
      <c r="O1695" s="539"/>
      <c r="P1695" s="537"/>
      <c r="Q1695" s="34"/>
    </row>
    <row r="1696" spans="3:89" ht="16.5" customHeight="1">
      <c r="C1696" s="539"/>
      <c r="D1696" s="544"/>
      <c r="E1696" s="544"/>
      <c r="F1696" s="539"/>
      <c r="G1696" s="539"/>
      <c r="H1696" s="539"/>
      <c r="I1696" s="539"/>
      <c r="J1696" s="539"/>
      <c r="K1696" s="539"/>
      <c r="L1696" s="539"/>
      <c r="M1696" s="539"/>
      <c r="N1696" s="539"/>
      <c r="O1696" s="539"/>
      <c r="P1696" s="537"/>
      <c r="Q1696" s="1"/>
    </row>
    <row r="1697" spans="3:17" ht="16.5" customHeight="1">
      <c r="C1697" s="539"/>
      <c r="D1697" s="539"/>
      <c r="E1697" s="539"/>
      <c r="F1697" s="539"/>
      <c r="G1697" s="539"/>
      <c r="H1697" s="539"/>
      <c r="I1697" s="539"/>
      <c r="J1697" s="539"/>
      <c r="K1697" s="539"/>
      <c r="L1697" s="539"/>
      <c r="M1697" s="539"/>
      <c r="N1697" s="539"/>
      <c r="O1697" s="539"/>
      <c r="P1697" s="537"/>
      <c r="Q1697" s="1"/>
    </row>
    <row r="1698" spans="3:17" ht="16.5" customHeight="1">
      <c r="C1698" s="539"/>
      <c r="D1698" s="539"/>
      <c r="E1698" s="539"/>
      <c r="F1698" s="539"/>
      <c r="G1698" s="539"/>
      <c r="H1698" s="539"/>
      <c r="I1698" s="539"/>
      <c r="J1698" s="539"/>
      <c r="K1698" s="539"/>
      <c r="L1698" s="539"/>
      <c r="M1698" s="539"/>
      <c r="N1698" s="539"/>
      <c r="O1698" s="539"/>
      <c r="P1698" s="537"/>
      <c r="Q1698" s="1"/>
    </row>
    <row r="1699" spans="3:17" ht="16.5" customHeight="1">
      <c r="C1699" s="540" t="s">
        <v>148</v>
      </c>
      <c r="D1699" s="541"/>
      <c r="E1699" s="541"/>
      <c r="F1699" s="542"/>
      <c r="G1699" s="542"/>
      <c r="H1699" s="542"/>
      <c r="I1699" s="539"/>
      <c r="J1699" s="540" t="s">
        <v>147</v>
      </c>
      <c r="K1699" s="541"/>
      <c r="L1699" s="541"/>
      <c r="M1699" s="542"/>
      <c r="N1699" s="542"/>
      <c r="O1699" s="542"/>
      <c r="P1699" s="542"/>
      <c r="Q1699" s="1"/>
    </row>
    <row r="1700" spans="3:17" ht="16.5" customHeight="1">
      <c r="C1700" s="539"/>
      <c r="D1700" s="539"/>
      <c r="E1700" s="539"/>
      <c r="F1700" s="539"/>
      <c r="G1700" s="539"/>
      <c r="H1700" s="539"/>
      <c r="I1700" s="539"/>
      <c r="J1700" s="559"/>
      <c r="K1700" s="560"/>
      <c r="L1700" s="560"/>
      <c r="M1700" s="561"/>
      <c r="N1700" s="561"/>
      <c r="O1700" s="561"/>
      <c r="P1700" s="537"/>
      <c r="Q1700" s="1"/>
    </row>
    <row r="1701" spans="3:17" ht="16.5" customHeight="1">
      <c r="C1701" s="562"/>
      <c r="D1701" s="563"/>
      <c r="E1701" s="539"/>
      <c r="F1701" s="563" t="s">
        <v>146</v>
      </c>
      <c r="G1701" s="564" t="s">
        <v>145</v>
      </c>
      <c r="H1701" s="564" t="s">
        <v>144</v>
      </c>
      <c r="I1701" s="539"/>
      <c r="J1701" s="565"/>
      <c r="K1701" s="566"/>
      <c r="L1701" s="537"/>
      <c r="M1701" s="567"/>
      <c r="N1701" s="567"/>
      <c r="O1701" s="568"/>
      <c r="P1701" s="569" t="s">
        <v>143</v>
      </c>
      <c r="Q1701" s="1"/>
    </row>
    <row r="1702" spans="3:17" ht="16.5" customHeight="1">
      <c r="C1702" s="562"/>
      <c r="D1702" s="563"/>
      <c r="E1702" s="570"/>
      <c r="F1702" s="571" t="s">
        <v>142</v>
      </c>
      <c r="G1702" s="563" t="s">
        <v>83</v>
      </c>
      <c r="H1702" s="571" t="s">
        <v>141</v>
      </c>
      <c r="I1702" s="539"/>
      <c r="J1702" s="572" t="s">
        <v>140</v>
      </c>
      <c r="K1702" s="573"/>
      <c r="L1702" s="546"/>
      <c r="M1702" s="574" t="s">
        <v>84</v>
      </c>
      <c r="N1702" s="574" t="s">
        <v>109</v>
      </c>
      <c r="O1702" s="574" t="s">
        <v>139</v>
      </c>
      <c r="P1702" s="575" t="s">
        <v>138</v>
      </c>
      <c r="Q1702" s="1"/>
    </row>
    <row r="1703" spans="3:17" ht="16.5" customHeight="1">
      <c r="C1703" s="576" t="s">
        <v>137</v>
      </c>
      <c r="D1703" s="577"/>
      <c r="E1703" s="539"/>
      <c r="F1703" s="578">
        <f>'Hotel Carve-out'!$D$51</f>
        <v>128</v>
      </c>
      <c r="G1703" s="579">
        <f>'Hotel Carve-out'!$D$34</f>
        <v>139023</v>
      </c>
      <c r="H1703" s="580">
        <f>'Hotel Carve-out'!$D$175</f>
        <v>627667.12265625002</v>
      </c>
      <c r="I1703" s="539"/>
      <c r="J1703" s="565" t="s">
        <v>136</v>
      </c>
      <c r="K1703" s="566"/>
      <c r="L1703" s="537"/>
      <c r="M1703" s="581">
        <f>'Hotel Carve-out'!F1632</f>
        <v>3500000</v>
      </c>
      <c r="N1703" s="582">
        <f>'Hotel Carve-out'!E1632</f>
        <v>0.25929999999999997</v>
      </c>
      <c r="O1703" s="583">
        <f>'Hotel Carve-out'!G1632</f>
        <v>0</v>
      </c>
      <c r="P1703" s="584">
        <f>'Hotel Carve-out'!$I$1632</f>
        <v>0.8</v>
      </c>
      <c r="Q1703" s="1"/>
    </row>
    <row r="1704" spans="3:17" ht="16.5" customHeight="1">
      <c r="C1704" s="585" t="s">
        <v>7</v>
      </c>
      <c r="D1704" s="586"/>
      <c r="E1704" s="539"/>
      <c r="F1704" s="578">
        <f>'Hotel Carve-out'!$F$81</f>
        <v>96</v>
      </c>
      <c r="G1704" s="587"/>
      <c r="H1704" s="580">
        <v>0</v>
      </c>
      <c r="I1704" s="539"/>
      <c r="J1704" s="565"/>
      <c r="K1704" s="566"/>
      <c r="L1704" s="766"/>
      <c r="M1704" s="581"/>
      <c r="N1704" s="582"/>
      <c r="O1704" s="583"/>
      <c r="P1704" s="584"/>
      <c r="Q1704" s="1"/>
    </row>
    <row r="1705" spans="3:17" ht="16.5" customHeight="1">
      <c r="C1705" s="585" t="s">
        <v>8</v>
      </c>
      <c r="D1705" s="586"/>
      <c r="E1705" s="539"/>
      <c r="F1705" s="586"/>
      <c r="G1705" s="587">
        <f>'Hotel Carve-out'!$D$42</f>
        <v>2000</v>
      </c>
      <c r="H1705" s="588">
        <f>'Hotel Carve-out'!$F$63</f>
        <v>60</v>
      </c>
      <c r="I1705" s="539"/>
      <c r="J1705" s="568"/>
      <c r="K1705" s="562"/>
      <c r="L1705" s="766"/>
      <c r="M1705" s="783"/>
      <c r="N1705" s="568"/>
      <c r="O1705" s="784"/>
      <c r="P1705" s="783"/>
      <c r="Q1705" s="1"/>
    </row>
    <row r="1706" spans="3:17" ht="16.5" customHeight="1">
      <c r="C1706" s="585"/>
      <c r="D1706" s="586"/>
      <c r="E1706" s="586"/>
      <c r="F1706" s="593"/>
      <c r="G1706" s="587"/>
      <c r="H1706" s="594"/>
      <c r="I1706" s="539"/>
      <c r="J1706" s="565"/>
      <c r="K1706" s="581"/>
      <c r="L1706" s="537"/>
      <c r="M1706" s="565"/>
      <c r="N1706" s="597" t="s">
        <v>133</v>
      </c>
      <c r="O1706" s="598" t="s">
        <v>132</v>
      </c>
      <c r="P1706" s="599" t="s">
        <v>131</v>
      </c>
      <c r="Q1706" s="1"/>
    </row>
    <row r="1707" spans="3:17" ht="16.5" customHeight="1">
      <c r="C1707" s="576" t="s">
        <v>134</v>
      </c>
      <c r="D1707" s="576"/>
      <c r="E1707" s="576"/>
      <c r="F1707" s="595">
        <f>'Hotel Carve-out'!D57</f>
        <v>0</v>
      </c>
      <c r="G1707" s="579">
        <v>0</v>
      </c>
      <c r="H1707" s="596">
        <f>'Hotel Carve-out'!D205</f>
        <v>0</v>
      </c>
      <c r="I1707" s="539"/>
      <c r="J1707" s="572" t="s">
        <v>129</v>
      </c>
      <c r="K1707" s="574"/>
      <c r="L1707" s="546"/>
      <c r="M1707" s="574" t="s">
        <v>84</v>
      </c>
      <c r="N1707" s="574" t="s">
        <v>128</v>
      </c>
      <c r="O1707" s="571" t="s">
        <v>127</v>
      </c>
      <c r="P1707" s="601" t="s">
        <v>126</v>
      </c>
      <c r="Q1707" s="1"/>
    </row>
    <row r="1708" spans="3:17" ht="16.5" customHeight="1">
      <c r="C1708" s="566" t="s">
        <v>130</v>
      </c>
      <c r="D1708" s="566"/>
      <c r="E1708" s="566"/>
      <c r="F1708" s="600">
        <f>'Hotel Carve-out'!D58</f>
        <v>0</v>
      </c>
      <c r="G1708" s="587">
        <v>0</v>
      </c>
      <c r="H1708" s="596">
        <f>'Hotel Carve-out'!D227</f>
        <v>0</v>
      </c>
      <c r="I1708" s="539"/>
      <c r="J1708" s="566" t="s">
        <v>125</v>
      </c>
      <c r="K1708" s="566"/>
      <c r="L1708" s="537"/>
      <c r="M1708" s="602">
        <f>'Hotel Carve-out'!CJ1283</f>
        <v>0</v>
      </c>
      <c r="N1708" s="603">
        <f>'Hotel Carve-out'!D1294/(12/'Hotel Carve-out'!G9)</f>
        <v>0</v>
      </c>
      <c r="O1708" s="604" t="str">
        <f>'Hotel Carve-out'!D1289</f>
        <v>Fixed</v>
      </c>
      <c r="P1708" s="605">
        <f>IF('Hotel Carve-out'!E1289=1,'Hotel Carve-out'!D1291,'Hotel Carve-out'!D1292)</f>
        <v>0</v>
      </c>
      <c r="Q1708" s="1"/>
    </row>
    <row r="1709" spans="3:17" ht="16.5" customHeight="1">
      <c r="C1709" s="566" t="s">
        <v>515</v>
      </c>
      <c r="D1709" s="566"/>
      <c r="E1709" s="566"/>
      <c r="F1709" s="600">
        <f>'Hotel Carve-out'!D59</f>
        <v>0</v>
      </c>
      <c r="G1709" s="587">
        <v>0</v>
      </c>
      <c r="H1709" s="596">
        <f>'Hotel Carve-out'!D249</f>
        <v>0</v>
      </c>
      <c r="I1709" s="539"/>
      <c r="J1709" s="606" t="s">
        <v>586</v>
      </c>
      <c r="K1709" s="607"/>
      <c r="L1709" s="537"/>
      <c r="M1709" s="602">
        <f>'Hotel Carve-out'!D1328</f>
        <v>0</v>
      </c>
      <c r="N1709" s="603">
        <f>'Hotel Carve-out'!D1349/(12/'Hotel Carve-out'!G9)</f>
        <v>0</v>
      </c>
      <c r="O1709" s="608" t="str">
        <f>'Hotel Carve-out'!D1344</f>
        <v>Fixed</v>
      </c>
      <c r="P1709" s="609">
        <f>IF('Hotel Carve-out'!E1344=1,'Hotel Carve-out'!D1346,'Hotel Carve-out'!D1347)</f>
        <v>0</v>
      </c>
      <c r="Q1709" s="1"/>
    </row>
    <row r="1710" spans="3:17" ht="16.5" customHeight="1">
      <c r="C1710" s="566"/>
      <c r="D1710" s="566"/>
      <c r="E1710" s="566"/>
      <c r="F1710" s="566"/>
      <c r="G1710" s="566"/>
      <c r="H1710" s="566"/>
      <c r="I1710" s="539"/>
      <c r="J1710" s="566" t="s">
        <v>124</v>
      </c>
      <c r="K1710" s="566"/>
      <c r="L1710" s="546"/>
      <c r="M1710" s="610">
        <f ca="1">SUM('Hotel Carve-out'!F1391:CI1391)</f>
        <v>21381469.119233638</v>
      </c>
      <c r="N1710" s="603">
        <f ca="1">COUNTIF('Hotel Carve-out'!F1393:CI1393,"&gt;0")</f>
        <v>24</v>
      </c>
      <c r="O1710" s="611" t="str">
        <f>'Hotel Carve-out'!D1382</f>
        <v>Fixed</v>
      </c>
      <c r="P1710" s="605">
        <f>IF('Hotel Carve-out'!E1382=1,'Hotel Carve-out'!D1383,'Hotel Carve-out'!D1384)</f>
        <v>0.06</v>
      </c>
      <c r="Q1710" s="1"/>
    </row>
    <row r="1711" spans="3:17" ht="16.5" customHeight="1">
      <c r="C1711" s="539"/>
      <c r="D1711" s="539"/>
      <c r="E1711" s="539"/>
      <c r="F1711" s="539"/>
      <c r="G1711" s="539"/>
      <c r="H1711" s="539"/>
      <c r="I1711" s="539"/>
      <c r="J1711" s="589" t="s">
        <v>121</v>
      </c>
      <c r="K1711" s="589"/>
      <c r="L1711" s="537"/>
      <c r="M1711" s="612">
        <f ca="1">SUM(M1708:M1710)</f>
        <v>21381469.119233638</v>
      </c>
      <c r="N1711" s="613">
        <f ca="1">SUMPRODUCT(N1708:N1710,M1708:M1710)/M1711</f>
        <v>24</v>
      </c>
      <c r="O1711" s="589"/>
      <c r="P1711" s="592">
        <f ca="1">SUMPRODUCT(P1708:P1710,M1708:M1710)/M1711</f>
        <v>0.06</v>
      </c>
      <c r="Q1711" s="1"/>
    </row>
    <row r="1712" spans="3:17" ht="16.5" customHeight="1">
      <c r="C1712" s="540" t="s">
        <v>122</v>
      </c>
      <c r="D1712" s="541"/>
      <c r="E1712" s="541"/>
      <c r="F1712" s="542"/>
      <c r="G1712" s="542"/>
      <c r="H1712" s="542"/>
      <c r="I1712" s="539"/>
      <c r="Q1712" s="1"/>
    </row>
    <row r="1713" spans="3:17" ht="16.5" customHeight="1">
      <c r="C1713" s="539"/>
      <c r="D1713" s="539"/>
      <c r="E1713" s="539"/>
      <c r="F1713" s="539"/>
      <c r="G1713" s="539"/>
      <c r="H1713" s="539"/>
      <c r="I1713" s="539"/>
      <c r="J1713" s="539"/>
      <c r="K1713" s="539"/>
      <c r="L1713" s="539"/>
      <c r="M1713" s="539"/>
      <c r="N1713" s="539"/>
      <c r="O1713" s="539"/>
      <c r="P1713" s="537"/>
      <c r="Q1713" s="1"/>
    </row>
    <row r="1714" spans="3:17" ht="16.5" customHeight="1">
      <c r="C1714" s="614" t="s">
        <v>120</v>
      </c>
      <c r="D1714" s="614"/>
      <c r="E1714" s="614"/>
      <c r="F1714" s="570"/>
      <c r="G1714" s="571" t="s">
        <v>84</v>
      </c>
      <c r="H1714" s="547" t="s">
        <v>109</v>
      </c>
      <c r="I1714" s="539"/>
      <c r="J1714" s="539"/>
      <c r="K1714" s="539"/>
      <c r="L1714" s="539"/>
      <c r="M1714" s="539"/>
      <c r="N1714" s="539"/>
      <c r="O1714" s="539"/>
      <c r="P1714" s="537"/>
      <c r="Q1714" s="1"/>
    </row>
    <row r="1715" spans="3:17" ht="16.5" customHeight="1">
      <c r="C1715" s="539"/>
      <c r="D1715" s="615" t="s">
        <v>124</v>
      </c>
      <c r="E1715" s="539"/>
      <c r="F1715" s="539"/>
      <c r="G1715" s="551">
        <f ca="1">'Hotel Carve-out'!D1561</f>
        <v>21381469.119233638</v>
      </c>
      <c r="H1715" s="616">
        <f ca="1">G1715/$G$1719</f>
        <v>0.28528226620904551</v>
      </c>
      <c r="I1715" s="539"/>
      <c r="J1715" s="540" t="s">
        <v>119</v>
      </c>
      <c r="K1715" s="541"/>
      <c r="L1715" s="541"/>
      <c r="M1715" s="542"/>
      <c r="N1715" s="542"/>
      <c r="O1715" s="542"/>
      <c r="P1715" s="542"/>
      <c r="Q1715" s="1"/>
    </row>
    <row r="1716" spans="3:17" ht="16.5" customHeight="1">
      <c r="C1716" s="539"/>
      <c r="D1716" s="554" t="s">
        <v>118</v>
      </c>
      <c r="E1716" s="539"/>
      <c r="F1716" s="539"/>
      <c r="G1716" s="551">
        <f ca="1">'Hotel Carve-out'!D1562</f>
        <v>40067000.000000007</v>
      </c>
      <c r="H1716" s="616">
        <f ca="1">G1716/$G$1719</f>
        <v>0.53459397464487801</v>
      </c>
      <c r="I1716" s="539"/>
      <c r="J1716" s="539"/>
      <c r="K1716" s="539"/>
      <c r="L1716" s="539"/>
      <c r="M1716" s="539"/>
      <c r="N1716" s="539"/>
      <c r="O1716" s="539"/>
      <c r="P1716" s="537"/>
      <c r="Q1716" s="1"/>
    </row>
    <row r="1717" spans="3:17" ht="16.5" customHeight="1">
      <c r="C1717" s="539"/>
      <c r="D1717" s="615" t="s">
        <v>9</v>
      </c>
      <c r="E1717" s="539"/>
      <c r="F1717" s="539"/>
      <c r="G1717" s="551">
        <f>'Hotel Carve-out'!D1563</f>
        <v>13500000</v>
      </c>
      <c r="H1717" s="616">
        <f ca="1">G1717/$G$1719</f>
        <v>0.18012375914607662</v>
      </c>
      <c r="I1717" s="539"/>
      <c r="J1717" s="545"/>
      <c r="K1717" s="545"/>
      <c r="L1717" s="545"/>
      <c r="M1717" s="545"/>
      <c r="N1717" s="546"/>
      <c r="O1717" s="617" t="s">
        <v>117</v>
      </c>
      <c r="P1717" s="617" t="s">
        <v>116</v>
      </c>
      <c r="Q1717" s="1"/>
    </row>
    <row r="1718" spans="3:17" ht="16.5" customHeight="1">
      <c r="C1718" s="539"/>
      <c r="D1718" s="618" t="s">
        <v>115</v>
      </c>
      <c r="E1718" s="539"/>
      <c r="F1718" s="539"/>
      <c r="G1718" s="551">
        <f ca="1">'Hotel Carve-out'!D1564</f>
        <v>0</v>
      </c>
      <c r="H1718" s="616">
        <f ca="1">G1718/$G$1719</f>
        <v>0</v>
      </c>
      <c r="I1718" s="539"/>
      <c r="J1718" s="539" t="s">
        <v>114</v>
      </c>
      <c r="K1718" s="539"/>
      <c r="L1718" s="539"/>
      <c r="M1718" s="539"/>
      <c r="N1718" s="537"/>
      <c r="O1718" s="619">
        <v>0</v>
      </c>
      <c r="P1718" s="790">
        <v>0.8</v>
      </c>
      <c r="Q1718" s="1"/>
    </row>
    <row r="1719" spans="3:17" ht="16.5" customHeight="1">
      <c r="C1719" s="620" t="s">
        <v>112</v>
      </c>
      <c r="D1719" s="621"/>
      <c r="E1719" s="622"/>
      <c r="F1719" s="622"/>
      <c r="G1719" s="621">
        <f ca="1">SUM(G1715:G1718)</f>
        <v>74948469.119233638</v>
      </c>
      <c r="H1719" s="623"/>
      <c r="I1719" s="539"/>
      <c r="J1719" s="539" t="s">
        <v>111</v>
      </c>
      <c r="K1719" s="539"/>
      <c r="L1719" s="539"/>
      <c r="M1719" s="539"/>
      <c r="N1719" s="537"/>
      <c r="O1719" s="624">
        <v>0</v>
      </c>
      <c r="P1719" s="624">
        <v>0.2</v>
      </c>
      <c r="Q1719" s="1"/>
    </row>
    <row r="1720" spans="3:17" ht="16.5" customHeight="1">
      <c r="C1720" s="539"/>
      <c r="D1720" s="539"/>
      <c r="E1720" s="539"/>
      <c r="F1720" s="539"/>
      <c r="G1720" s="539"/>
      <c r="H1720" s="539"/>
      <c r="I1720" s="539"/>
      <c r="J1720" s="539"/>
      <c r="K1720" s="539"/>
      <c r="L1720" s="539"/>
      <c r="M1720" s="539"/>
      <c r="N1720" s="537"/>
      <c r="O1720" s="625"/>
      <c r="P1720" s="625"/>
      <c r="Q1720" s="1"/>
    </row>
    <row r="1721" spans="3:17" ht="16.5" customHeight="1">
      <c r="C1721" s="626" t="s">
        <v>110</v>
      </c>
      <c r="D1721" s="626"/>
      <c r="E1721" s="570"/>
      <c r="F1721" s="570"/>
      <c r="G1721" s="571" t="s">
        <v>84</v>
      </c>
      <c r="H1721" s="547" t="s">
        <v>109</v>
      </c>
      <c r="I1721" s="539"/>
      <c r="J1721" s="539"/>
      <c r="K1721" s="539"/>
      <c r="L1721" s="539"/>
      <c r="M1721" s="539"/>
      <c r="N1721" s="537"/>
      <c r="O1721" s="625"/>
      <c r="P1721" s="625"/>
      <c r="Q1721" s="1"/>
    </row>
    <row r="1722" spans="3:17" ht="16.5" customHeight="1">
      <c r="C1722" s="539"/>
      <c r="D1722" s="615" t="s">
        <v>108</v>
      </c>
      <c r="E1722" s="539"/>
      <c r="F1722" s="539"/>
      <c r="G1722" s="627">
        <f ca="1">'Hotel Carve-out'!H1561</f>
        <v>16488000</v>
      </c>
      <c r="H1722" s="628">
        <f ca="1">G1722/$G$1727</f>
        <v>0.21999115117040824</v>
      </c>
      <c r="I1722" s="539"/>
      <c r="J1722" s="629" t="s">
        <v>107</v>
      </c>
      <c r="K1722" s="539"/>
      <c r="L1722" s="539"/>
      <c r="M1722" s="539"/>
      <c r="N1722" s="537"/>
      <c r="O1722" s="625"/>
      <c r="P1722" s="630">
        <v>35000</v>
      </c>
      <c r="Q1722" s="1"/>
    </row>
    <row r="1723" spans="3:17" ht="16.5" customHeight="1">
      <c r="C1723" s="539"/>
      <c r="D1723" s="615" t="s">
        <v>106</v>
      </c>
      <c r="E1723" s="539"/>
      <c r="F1723" s="539"/>
      <c r="G1723" s="627">
        <f ca="1">'Hotel Carve-out'!H1562</f>
        <v>16103999.999999993</v>
      </c>
      <c r="H1723" s="628">
        <f ca="1">G1723/$G$1727</f>
        <v>0.21486763091025307</v>
      </c>
      <c r="I1723" s="539"/>
      <c r="J1723" s="539"/>
      <c r="K1723" s="539"/>
      <c r="L1723" s="539"/>
      <c r="M1723" s="539"/>
      <c r="N1723" s="539"/>
      <c r="O1723" s="539"/>
      <c r="P1723" s="537"/>
      <c r="Q1723" s="1"/>
    </row>
    <row r="1724" spans="3:17" ht="16.5" customHeight="1">
      <c r="C1724" s="539"/>
      <c r="D1724" s="615" t="s">
        <v>105</v>
      </c>
      <c r="E1724" s="539"/>
      <c r="F1724" s="539"/>
      <c r="G1724" s="627">
        <f ca="1">'Hotel Carve-out'!H1563</f>
        <v>40067000.000000007</v>
      </c>
      <c r="H1724" s="628">
        <f ca="1">G1724/$G$1727</f>
        <v>0.53459397464487801</v>
      </c>
      <c r="I1724" s="539"/>
      <c r="J1724" s="539"/>
      <c r="K1724" s="539"/>
      <c r="L1724" s="539"/>
      <c r="M1724" s="539"/>
      <c r="N1724" s="539"/>
      <c r="O1724" s="539"/>
      <c r="P1724" s="537"/>
      <c r="Q1724" s="1"/>
    </row>
    <row r="1725" spans="3:17" ht="16.5" customHeight="1">
      <c r="C1725" s="539"/>
      <c r="D1725" s="615" t="s">
        <v>104</v>
      </c>
      <c r="E1725" s="539"/>
      <c r="F1725" s="539"/>
      <c r="G1725" s="627">
        <f>'Hotel Carve-out'!H1564</f>
        <v>0</v>
      </c>
      <c r="H1725" s="628">
        <f ca="1">G1725/$G$1727</f>
        <v>0</v>
      </c>
      <c r="I1725" s="539"/>
      <c r="J1725" s="539"/>
      <c r="K1725" s="539"/>
      <c r="L1725" s="539"/>
      <c r="M1725" s="539"/>
      <c r="N1725" s="539"/>
      <c r="O1725" s="539"/>
      <c r="P1725" s="537"/>
      <c r="Q1725" s="1"/>
    </row>
    <row r="1726" spans="3:17" ht="16.5" customHeight="1">
      <c r="C1726" s="539"/>
      <c r="D1726" s="615" t="s">
        <v>103</v>
      </c>
      <c r="E1726" s="539"/>
      <c r="F1726" s="539"/>
      <c r="G1726" s="627">
        <f ca="1">'Hotel Carve-out'!H1565</f>
        <v>2289469.1192336404</v>
      </c>
      <c r="H1726" s="628">
        <f ca="1">G1726/$G$1727</f>
        <v>3.0547243274460768E-2</v>
      </c>
      <c r="I1726" s="539"/>
      <c r="J1726" s="540" t="s">
        <v>87</v>
      </c>
      <c r="K1726" s="541"/>
      <c r="L1726" s="542"/>
      <c r="M1726" s="542"/>
      <c r="N1726" s="542"/>
      <c r="O1726" s="542"/>
      <c r="P1726" s="542"/>
      <c r="Q1726" s="1"/>
    </row>
    <row r="1727" spans="3:17" ht="16.5" customHeight="1">
      <c r="C1727" s="620" t="s">
        <v>101</v>
      </c>
      <c r="D1727" s="623"/>
      <c r="E1727" s="623"/>
      <c r="F1727" s="623"/>
      <c r="G1727" s="631">
        <f ca="1">SUM(G1722:G1726)</f>
        <v>74948469.119233638</v>
      </c>
      <c r="H1727" s="632"/>
      <c r="I1727" s="539"/>
      <c r="J1727" s="539"/>
      <c r="K1727" s="539"/>
      <c r="L1727" s="539"/>
      <c r="M1727" s="539"/>
      <c r="N1727" s="539"/>
      <c r="O1727" s="539"/>
      <c r="P1727" s="537"/>
      <c r="Q1727" s="1"/>
    </row>
    <row r="1728" spans="3:17" ht="16.5" customHeight="1">
      <c r="C1728" s="633"/>
      <c r="D1728" s="539"/>
      <c r="E1728" s="634"/>
      <c r="F1728" s="635"/>
      <c r="G1728" s="635"/>
      <c r="H1728" s="539"/>
      <c r="I1728" s="539"/>
      <c r="J1728" s="545" t="s">
        <v>12</v>
      </c>
      <c r="K1728" s="570"/>
      <c r="L1728" s="570"/>
      <c r="M1728" s="570"/>
      <c r="N1728" s="547"/>
      <c r="O1728" s="546"/>
      <c r="P1728" s="547" t="s">
        <v>84</v>
      </c>
      <c r="Q1728" s="1"/>
    </row>
    <row r="1729" spans="3:17" ht="16.5" customHeight="1">
      <c r="C1729" s="539"/>
      <c r="D1729" s="539"/>
      <c r="E1729" s="539"/>
      <c r="F1729" s="539"/>
      <c r="G1729" s="539"/>
      <c r="H1729" s="539"/>
      <c r="I1729" s="539"/>
      <c r="J1729" s="649" t="s">
        <v>81</v>
      </c>
      <c r="K1729" s="539"/>
      <c r="L1729" s="539"/>
      <c r="M1729" s="539"/>
      <c r="N1729" s="539"/>
      <c r="O1729" s="537"/>
      <c r="P1729" s="650">
        <f>'Hotel Carve-out'!D177+'Hotel Carve-out'!D205+'Hotel Carve-out'!D227+'Hotel Carve-out'!D249</f>
        <v>80341391.700000003</v>
      </c>
      <c r="Q1729" s="1"/>
    </row>
    <row r="1730" spans="3:17" ht="16.5" customHeight="1">
      <c r="C1730" s="540" t="s">
        <v>97</v>
      </c>
      <c r="D1730" s="541"/>
      <c r="E1730" s="541"/>
      <c r="F1730" s="542"/>
      <c r="G1730" s="542"/>
      <c r="H1730" s="542"/>
      <c r="I1730" s="539"/>
      <c r="J1730" s="649" t="s">
        <v>603</v>
      </c>
      <c r="K1730" s="539"/>
      <c r="L1730" s="539"/>
      <c r="M1730" s="539"/>
      <c r="N1730" s="539"/>
      <c r="O1730" s="537"/>
      <c r="P1730" s="650">
        <f>'Hotel Carve-out'!CJ290</f>
        <v>10400000</v>
      </c>
      <c r="Q1730" s="1"/>
    </row>
    <row r="1731" spans="3:17" ht="16.5" customHeight="1">
      <c r="C1731" s="639"/>
      <c r="D1731" s="560"/>
      <c r="E1731" s="560"/>
      <c r="F1731" s="561"/>
      <c r="G1731" s="561"/>
      <c r="H1731" s="561"/>
      <c r="I1731" s="539"/>
      <c r="J1731" s="649" t="s">
        <v>78</v>
      </c>
      <c r="K1731" s="539"/>
      <c r="L1731" s="539"/>
      <c r="M1731" s="539"/>
      <c r="N1731" s="539"/>
      <c r="O1731" s="537"/>
      <c r="P1731" s="650">
        <f>'Hotel Carve-out'!CJ284</f>
        <v>1987326.9845142851</v>
      </c>
      <c r="Q1731" s="1"/>
    </row>
    <row r="1732" spans="3:17" ht="16.5" customHeight="1">
      <c r="C1732" s="573"/>
      <c r="D1732" s="571"/>
      <c r="E1732" s="570"/>
      <c r="F1732" s="574"/>
      <c r="G1732" s="640"/>
      <c r="H1732" s="571" t="s">
        <v>84</v>
      </c>
      <c r="I1732" s="539"/>
      <c r="J1732" s="649" t="s">
        <v>74</v>
      </c>
      <c r="K1732" s="539"/>
      <c r="L1732" s="539"/>
      <c r="M1732" s="539"/>
      <c r="N1732" s="539"/>
      <c r="O1732" s="546"/>
      <c r="P1732" s="650">
        <f>'Hotel Carve-out'!CJ279</f>
        <v>410491.45637395408</v>
      </c>
      <c r="Q1732" s="1"/>
    </row>
    <row r="1733" spans="3:17" ht="16.5" customHeight="1">
      <c r="C1733" s="560" t="s">
        <v>557</v>
      </c>
      <c r="D1733" s="641"/>
      <c r="E1733" s="642"/>
      <c r="F1733" s="642"/>
      <c r="G1733" s="635"/>
      <c r="H1733" s="635">
        <f>'Hotel Carve-out'!D398</f>
        <v>8388000</v>
      </c>
      <c r="I1733" s="539"/>
      <c r="J1733" s="623" t="s">
        <v>1</v>
      </c>
      <c r="K1733" s="623"/>
      <c r="L1733" s="623"/>
      <c r="M1733" s="623"/>
      <c r="N1733" s="623"/>
      <c r="O1733" s="537"/>
      <c r="P1733" s="659">
        <f>P1729+P1730+P1731+P1732</f>
        <v>93139210.140888244</v>
      </c>
      <c r="Q1733" s="1"/>
    </row>
    <row r="1734" spans="3:17" ht="16.5" customHeight="1">
      <c r="C1734" s="585" t="s">
        <v>92</v>
      </c>
      <c r="D1734" s="642"/>
      <c r="E1734" s="642"/>
      <c r="F1734" s="642"/>
      <c r="G1734" s="635"/>
      <c r="H1734" s="635">
        <f ca="1">'Hotel Carve-out'!$CJ$467</f>
        <v>2289469.1192336404</v>
      </c>
      <c r="I1734" s="539"/>
      <c r="J1734" s="664" t="s">
        <v>72</v>
      </c>
      <c r="K1734" s="539"/>
      <c r="L1734" s="539"/>
      <c r="M1734" s="539"/>
      <c r="N1734" s="539"/>
      <c r="O1734" s="546"/>
      <c r="P1734" s="650">
        <f ca="1">G1727</f>
        <v>74948469.119233638</v>
      </c>
      <c r="Q1734" s="1"/>
    </row>
    <row r="1735" spans="3:17" ht="16.5" customHeight="1">
      <c r="C1735" s="585" t="s">
        <v>90</v>
      </c>
      <c r="D1735" s="642"/>
      <c r="E1735" s="642"/>
      <c r="F1735" s="642"/>
      <c r="G1735" s="635"/>
      <c r="H1735" s="635"/>
      <c r="I1735" s="539"/>
      <c r="J1735" s="665" t="s">
        <v>71</v>
      </c>
      <c r="K1735" s="622"/>
      <c r="L1735" s="622"/>
      <c r="M1735" s="622"/>
      <c r="N1735" s="622"/>
      <c r="O1735" s="537"/>
      <c r="P1735" s="659">
        <f ca="1">P1733-P1734</f>
        <v>18190741.021654606</v>
      </c>
      <c r="Q1735" s="1"/>
    </row>
    <row r="1736" spans="3:17" ht="16.5" customHeight="1">
      <c r="C1736" s="585" t="s">
        <v>584</v>
      </c>
      <c r="D1736" s="642"/>
      <c r="E1736" s="642"/>
      <c r="F1736" s="642"/>
      <c r="G1736" s="635"/>
      <c r="H1736" s="635">
        <f>'Hotel Carve-out'!D686</f>
        <v>40067000</v>
      </c>
      <c r="I1736" s="539"/>
      <c r="Q1736" s="1"/>
    </row>
    <row r="1737" spans="3:17" ht="16.5" customHeight="1">
      <c r="C1737" s="573" t="s">
        <v>585</v>
      </c>
      <c r="D1737" s="644"/>
      <c r="E1737" s="644"/>
      <c r="F1737" s="644"/>
      <c r="G1737" s="640"/>
      <c r="H1737" s="640">
        <f>'Hotel Carve-out'!D1244</f>
        <v>16104000</v>
      </c>
      <c r="I1737" s="539"/>
      <c r="J1737" s="666"/>
      <c r="K1737" s="667"/>
      <c r="L1737" s="667"/>
      <c r="M1737" s="667"/>
      <c r="N1737" s="667"/>
      <c r="O1737" s="667"/>
      <c r="P1737" s="537"/>
      <c r="Q1737" s="1"/>
    </row>
    <row r="1738" spans="3:17" ht="16.5" customHeight="1">
      <c r="C1738" s="562" t="s">
        <v>60</v>
      </c>
      <c r="D1738" s="645"/>
      <c r="E1738" s="645"/>
      <c r="F1738" s="645"/>
      <c r="G1738" s="646"/>
      <c r="H1738" s="646">
        <f ca="1">SUM(H1733:H1734,H1736:H1737)</f>
        <v>66848469.119233638</v>
      </c>
      <c r="I1738" s="539"/>
      <c r="J1738" s="539"/>
      <c r="K1738" s="539"/>
      <c r="L1738" s="539"/>
      <c r="M1738" s="539"/>
      <c r="N1738" s="539"/>
      <c r="O1738" s="539"/>
      <c r="P1738" s="537"/>
      <c r="Q1738" s="1"/>
    </row>
    <row r="1739" spans="3:17" ht="16.5" customHeight="1">
      <c r="C1739" s="633"/>
      <c r="D1739" s="539"/>
      <c r="E1739" s="634"/>
      <c r="F1739" s="635"/>
      <c r="G1739" s="635"/>
      <c r="H1739" s="539"/>
      <c r="I1739" s="539"/>
      <c r="J1739" s="559"/>
      <c r="K1739" s="560"/>
      <c r="L1739" s="561"/>
      <c r="M1739" s="561"/>
      <c r="N1739" s="561"/>
      <c r="O1739" s="559"/>
      <c r="P1739" s="559"/>
      <c r="Q1739" s="1"/>
    </row>
    <row r="1740" spans="3:17" ht="16.5" customHeight="1">
      <c r="C1740" s="633"/>
      <c r="D1740" s="539"/>
      <c r="E1740" s="634"/>
      <c r="F1740" s="635"/>
      <c r="G1740" s="635"/>
      <c r="H1740" s="539"/>
      <c r="I1740" s="539"/>
      <c r="J1740" s="556"/>
      <c r="K1740" s="615"/>
      <c r="L1740" s="615"/>
      <c r="M1740" s="670"/>
      <c r="N1740" s="671"/>
      <c r="O1740" s="615"/>
      <c r="P1740" s="537"/>
      <c r="Q1740" s="1"/>
    </row>
    <row r="1741" spans="3:17" ht="16.5" customHeight="1">
      <c r="C1741" s="540" t="s">
        <v>88</v>
      </c>
      <c r="D1741" s="541"/>
      <c r="E1741" s="541"/>
      <c r="F1741" s="542"/>
      <c r="G1741" s="542"/>
      <c r="H1741" s="542"/>
      <c r="I1741" s="539"/>
      <c r="J1741" s="556"/>
      <c r="K1741" s="539"/>
      <c r="L1741" s="537"/>
      <c r="M1741" s="674"/>
      <c r="N1741" s="674"/>
      <c r="O1741" s="674"/>
      <c r="P1741" s="674"/>
      <c r="Q1741" s="1"/>
    </row>
    <row r="1742" spans="3:17" ht="16.5" customHeight="1">
      <c r="C1742" s="559"/>
      <c r="D1742" s="560"/>
      <c r="E1742" s="560"/>
      <c r="F1742" s="561"/>
      <c r="G1742" s="561"/>
      <c r="H1742" s="561"/>
      <c r="I1742" s="539"/>
      <c r="J1742" s="677"/>
      <c r="K1742" s="539"/>
      <c r="L1742" s="537"/>
      <c r="M1742" s="674"/>
      <c r="N1742" s="674"/>
      <c r="O1742" s="678"/>
      <c r="P1742" s="678"/>
      <c r="Q1742" s="1"/>
    </row>
    <row r="1743" spans="3:17" ht="16.5" customHeight="1">
      <c r="C1743" s="633"/>
      <c r="D1743" s="647"/>
      <c r="E1743" s="647"/>
      <c r="F1743" s="647"/>
      <c r="G1743" s="647" t="s">
        <v>86</v>
      </c>
      <c r="H1743" s="647" t="s">
        <v>85</v>
      </c>
      <c r="I1743" s="539"/>
      <c r="J1743" s="565"/>
      <c r="K1743" s="539"/>
      <c r="L1743" s="537"/>
      <c r="M1743" s="680"/>
      <c r="N1743" s="602"/>
      <c r="O1743" s="602"/>
      <c r="P1743" s="681"/>
      <c r="Q1743" s="1"/>
    </row>
    <row r="1744" spans="3:17" ht="16.5" customHeight="1">
      <c r="C1744" s="626"/>
      <c r="D1744" s="648"/>
      <c r="E1744" s="648"/>
      <c r="F1744" s="648" t="s">
        <v>60</v>
      </c>
      <c r="G1744" s="648" t="s">
        <v>83</v>
      </c>
      <c r="H1744" s="648" t="s">
        <v>82</v>
      </c>
      <c r="I1744" s="539"/>
      <c r="J1744" s="565"/>
      <c r="K1744" s="667"/>
      <c r="L1744" s="766"/>
      <c r="M1744" s="680"/>
      <c r="N1744" s="602"/>
      <c r="O1744" s="602"/>
      <c r="P1744" s="681"/>
      <c r="Q1744" s="1"/>
    </row>
    <row r="1745" spans="3:17" ht="16.5" customHeight="1">
      <c r="C1745" s="651"/>
      <c r="D1745" s="651"/>
      <c r="E1745" s="651"/>
      <c r="F1745" s="651"/>
      <c r="G1745" s="651"/>
      <c r="H1745" s="651"/>
      <c r="I1745" s="539"/>
      <c r="J1745" s="568"/>
      <c r="K1745" s="716"/>
      <c r="L1745" s="537"/>
      <c r="M1745" s="716"/>
      <c r="N1745" s="717"/>
      <c r="O1745" s="717"/>
      <c r="P1745" s="718"/>
      <c r="Q1745" s="1"/>
    </row>
    <row r="1746" spans="3:17" ht="16.5" customHeight="1">
      <c r="C1746" s="629" t="s">
        <v>79</v>
      </c>
      <c r="D1746" s="539"/>
      <c r="E1746" s="539"/>
      <c r="F1746" s="539"/>
      <c r="G1746" s="539"/>
      <c r="H1746" s="539"/>
      <c r="I1746" s="539"/>
      <c r="Q1746" s="1"/>
    </row>
    <row r="1747" spans="3:17" ht="16.5" customHeight="1">
      <c r="C1747" s="652" t="s">
        <v>77</v>
      </c>
      <c r="D1747" s="653"/>
      <c r="E1747" s="539"/>
      <c r="F1747" s="650">
        <f>SUM('Hotel Carve-out'!F167:CI167)</f>
        <v>40170695.850000001</v>
      </c>
      <c r="G1747" s="650">
        <f>F1747/'Hotel Carve-out'!$D$34</f>
        <v>288.95</v>
      </c>
      <c r="H1747" s="650">
        <f>F1747/'Hotel Carve-out'!$D$51</f>
        <v>313833.56132812501</v>
      </c>
      <c r="I1747" s="539"/>
      <c r="Q1747" s="1"/>
    </row>
    <row r="1748" spans="3:17" ht="16.5" customHeight="1">
      <c r="C1748" s="652" t="s">
        <v>75</v>
      </c>
      <c r="D1748" s="654"/>
      <c r="E1748" s="539"/>
      <c r="F1748" s="655">
        <f>SUM('Hotel Carve-out'!F195:CI195)</f>
        <v>40170695.850000001</v>
      </c>
      <c r="G1748" s="655">
        <f>F1748/'Hotel Carve-out'!$D$34</f>
        <v>288.95</v>
      </c>
      <c r="H1748" s="655">
        <f>F1748/'Hotel Carve-out'!$D$51</f>
        <v>313833.56132812501</v>
      </c>
      <c r="I1748" s="539"/>
      <c r="Q1748" s="1"/>
    </row>
    <row r="1749" spans="3:17" ht="16.5" customHeight="1">
      <c r="C1749" s="656" t="s">
        <v>73</v>
      </c>
      <c r="D1749" s="657"/>
      <c r="E1749" s="657"/>
      <c r="F1749" s="658">
        <f>SUM(F1747:F1748)</f>
        <v>80341391.700000003</v>
      </c>
      <c r="G1749" s="658">
        <f>SUM(G1747:G1748)</f>
        <v>577.9</v>
      </c>
      <c r="H1749" s="658">
        <f>SUM(H1747:H1748)</f>
        <v>627667.12265625002</v>
      </c>
      <c r="I1749" s="539"/>
      <c r="Q1749" s="1"/>
    </row>
    <row r="1750" spans="3:17" ht="16.5" customHeight="1">
      <c r="C1750" s="660"/>
      <c r="D1750" s="661"/>
      <c r="E1750" s="661"/>
      <c r="F1750" s="661"/>
      <c r="G1750" s="662"/>
      <c r="H1750" s="663"/>
      <c r="I1750" s="539"/>
      <c r="Q1750" s="1"/>
    </row>
    <row r="1751" spans="3:17" ht="16.5" customHeight="1">
      <c r="C1751" s="539"/>
      <c r="D1751" s="539"/>
      <c r="E1751" s="539"/>
      <c r="F1751" s="539"/>
      <c r="G1751" s="653"/>
      <c r="H1751" s="539"/>
      <c r="I1751" s="539"/>
      <c r="Q1751" s="1"/>
    </row>
    <row r="1752" spans="3:17" ht="16.5" customHeight="1">
      <c r="C1752" s="679" t="s">
        <v>8</v>
      </c>
      <c r="D1752" s="653"/>
      <c r="E1752" s="653"/>
      <c r="F1752" s="675"/>
      <c r="G1752" s="676"/>
      <c r="H1752" s="676"/>
      <c r="I1752" s="539"/>
      <c r="Q1752" s="1"/>
    </row>
    <row r="1753" spans="3:17" ht="16.5" customHeight="1">
      <c r="C1753" s="652" t="s">
        <v>543</v>
      </c>
      <c r="D1753" s="539"/>
      <c r="E1753" s="539"/>
      <c r="F1753" s="655">
        <f>SUM('Hotel Carve-out'!F279:CI279)</f>
        <v>410491.45637395408</v>
      </c>
      <c r="G1753" s="682">
        <f>F1753/'Hotel Carve-out'!D42</f>
        <v>205.24572818697703</v>
      </c>
      <c r="H1753" s="683"/>
      <c r="I1753" s="539"/>
      <c r="Q1753" s="1"/>
    </row>
    <row r="1754" spans="3:17" ht="16.5" customHeight="1">
      <c r="C1754" s="656" t="s">
        <v>61</v>
      </c>
      <c r="D1754" s="657"/>
      <c r="E1754" s="657"/>
      <c r="F1754" s="658">
        <f>SUM(F1753)</f>
        <v>410491.45637395408</v>
      </c>
      <c r="G1754" s="685">
        <f>SUM(G1753)</f>
        <v>205.24572818697703</v>
      </c>
      <c r="H1754" s="686"/>
      <c r="I1754" s="539"/>
      <c r="Q1754" s="1"/>
    </row>
    <row r="1755" spans="3:17" ht="16.5" customHeight="1">
      <c r="C1755" s="539"/>
      <c r="D1755" s="539"/>
      <c r="E1755" s="539"/>
      <c r="F1755" s="539"/>
      <c r="G1755" s="539"/>
      <c r="H1755" s="539"/>
      <c r="I1755" s="539"/>
      <c r="Q1755" s="1"/>
    </row>
    <row r="1756" spans="3:17" ht="16.5" customHeight="1">
      <c r="C1756" s="679" t="s">
        <v>59</v>
      </c>
      <c r="D1756" s="539"/>
      <c r="E1756" s="539"/>
      <c r="F1756" s="539"/>
      <c r="G1756" s="539"/>
      <c r="H1756" s="539"/>
      <c r="I1756" s="539"/>
      <c r="Q1756" s="1"/>
    </row>
    <row r="1757" spans="3:17" ht="16.5" customHeight="1">
      <c r="C1757" s="652" t="s">
        <v>58</v>
      </c>
      <c r="D1757" s="653"/>
      <c r="E1757" s="653"/>
      <c r="F1757" s="690">
        <f ca="1">SUM('Hotel Carve-out'!F221:CI221)</f>
        <v>0</v>
      </c>
      <c r="G1757" s="539"/>
      <c r="H1757" s="675">
        <f>IF('Hotel Carve-out'!D57=0,0,F1757/'Hotel Carve-out'!D57)</f>
        <v>0</v>
      </c>
      <c r="I1757" s="539"/>
      <c r="Q1757" s="1"/>
    </row>
    <row r="1758" spans="3:17" ht="16.5" customHeight="1">
      <c r="C1758" s="652" t="s">
        <v>57</v>
      </c>
      <c r="D1758" s="654"/>
      <c r="E1758" s="654"/>
      <c r="F1758" s="690">
        <f ca="1">SUM('Hotel Carve-out'!F243:CI243)</f>
        <v>0</v>
      </c>
      <c r="G1758" s="691"/>
      <c r="H1758" s="675">
        <f>IF('Hotel Carve-out'!D58=0,0,F1758/'Hotel Carve-out'!D58)</f>
        <v>0</v>
      </c>
      <c r="I1758" s="539"/>
      <c r="Q1758" s="1"/>
    </row>
    <row r="1759" spans="3:17" ht="16.5" customHeight="1">
      <c r="C1759" s="652" t="s">
        <v>56</v>
      </c>
      <c r="D1759" s="654"/>
      <c r="E1759" s="654"/>
      <c r="F1759" s="692">
        <f ca="1">SUM('Hotel Carve-out'!F265:CI265)</f>
        <v>0</v>
      </c>
      <c r="G1759" s="691"/>
      <c r="H1759" s="683">
        <f>IF('Hotel Carve-out'!D59=0,0,F1759/'Hotel Carve-out'!D59)</f>
        <v>0</v>
      </c>
      <c r="I1759" s="539"/>
      <c r="Q1759" s="1"/>
    </row>
    <row r="1760" spans="3:17" ht="16.5" customHeight="1">
      <c r="C1760" s="656" t="s">
        <v>55</v>
      </c>
      <c r="D1760" s="657"/>
      <c r="E1760" s="657"/>
      <c r="F1760" s="693">
        <f ca="1">SUM('Hotel Carve-out'!F271:CI271)</f>
        <v>0</v>
      </c>
      <c r="G1760" s="672"/>
      <c r="H1760" s="686">
        <f>SUM(H1757:H1759)</f>
        <v>0</v>
      </c>
      <c r="I1760" s="539"/>
      <c r="Q1760" s="1"/>
    </row>
    <row r="1761" spans="3:17" ht="16.5" customHeight="1">
      <c r="C1761" s="539"/>
      <c r="D1761" s="539"/>
      <c r="E1761" s="539"/>
      <c r="F1761" s="539"/>
      <c r="G1761" s="539"/>
      <c r="H1761" s="539"/>
      <c r="I1761" s="539"/>
      <c r="J1761" s="537"/>
      <c r="K1761" s="539"/>
      <c r="L1761" s="539"/>
      <c r="M1761" s="539"/>
      <c r="N1761" s="539"/>
      <c r="O1761" s="539"/>
      <c r="P1761" s="539"/>
      <c r="Q1761" s="1"/>
    </row>
    <row r="1762" spans="3:17" ht="16.5" customHeight="1">
      <c r="C1762" s="656" t="s">
        <v>54</v>
      </c>
      <c r="D1762" s="657"/>
      <c r="E1762" s="657"/>
      <c r="F1762" s="694">
        <f ca="1">SUM(F1760,F1754,F1749)</f>
        <v>80751883.156373963</v>
      </c>
      <c r="G1762" s="672"/>
      <c r="H1762" s="672"/>
      <c r="I1762" s="539"/>
      <c r="J1762" s="539"/>
      <c r="K1762" s="539"/>
      <c r="L1762" s="539"/>
      <c r="M1762" s="539"/>
      <c r="N1762" s="539"/>
      <c r="O1762" s="539"/>
      <c r="P1762" s="537"/>
      <c r="Q1762" s="1"/>
    </row>
    <row r="1763" spans="3:17" ht="16.5" customHeight="1">
      <c r="I1763" s="539"/>
      <c r="J1763" s="539"/>
      <c r="K1763" s="539"/>
      <c r="L1763" s="539"/>
      <c r="M1763" s="539"/>
      <c r="N1763" s="539"/>
      <c r="O1763" s="539"/>
      <c r="P1763" s="537"/>
      <c r="Q1763" s="1"/>
    </row>
    <row r="1764" spans="3:17" ht="16.5" customHeight="1">
      <c r="I1764" s="539"/>
      <c r="J1764" s="539"/>
      <c r="K1764" s="539"/>
      <c r="L1764" s="539"/>
      <c r="M1764" s="539"/>
      <c r="N1764" s="539"/>
      <c r="O1764" s="539"/>
      <c r="P1764" s="537"/>
      <c r="Q1764" s="1"/>
    </row>
    <row r="1765" spans="3:17" ht="16.5" customHeight="1">
      <c r="I1765" s="539"/>
      <c r="J1765" s="539"/>
      <c r="K1765" s="539"/>
      <c r="L1765" s="539"/>
      <c r="M1765" s="539"/>
      <c r="N1765" s="539"/>
      <c r="O1765" s="539"/>
      <c r="P1765" s="537"/>
      <c r="Q1765" s="1"/>
    </row>
    <row r="1766" spans="3:17" ht="16.5" customHeight="1">
      <c r="I1766" s="539"/>
      <c r="J1766" s="539"/>
      <c r="K1766" s="539"/>
      <c r="L1766" s="539"/>
      <c r="M1766" s="539"/>
      <c r="N1766" s="539"/>
      <c r="O1766" s="539"/>
      <c r="P1766" s="537"/>
      <c r="Q1766" s="1"/>
    </row>
    <row r="1767" spans="3:17" ht="16.5" customHeight="1">
      <c r="I1767" s="539"/>
      <c r="J1767" s="539"/>
      <c r="K1767" s="539"/>
      <c r="L1767" s="539"/>
      <c r="M1767" s="539"/>
      <c r="N1767" s="539"/>
      <c r="O1767" s="539"/>
      <c r="P1767" s="537"/>
      <c r="Q1767" s="1"/>
    </row>
    <row r="1768" spans="3:17" ht="16.5" customHeight="1">
      <c r="I1768" s="539"/>
      <c r="J1768" s="539"/>
      <c r="K1768" s="539"/>
      <c r="L1768" s="539"/>
      <c r="M1768" s="539"/>
      <c r="N1768" s="539"/>
      <c r="O1768" s="539"/>
      <c r="P1768" s="537"/>
      <c r="Q1768" s="1"/>
    </row>
    <row r="1769" spans="3:17" ht="16.5" customHeight="1">
      <c r="C1769" s="537"/>
      <c r="D1769" s="537"/>
      <c r="E1769" s="537"/>
      <c r="F1769" s="537"/>
      <c r="G1769" s="537"/>
      <c r="H1769" s="537"/>
      <c r="I1769" s="537"/>
      <c r="J1769" s="537"/>
      <c r="K1769" s="537"/>
      <c r="L1769" s="537"/>
      <c r="M1769" s="537"/>
      <c r="N1769" s="537"/>
      <c r="O1769" s="537"/>
      <c r="P1769" s="537"/>
    </row>
    <row r="1770" spans="3:17" ht="16.5" customHeight="1">
      <c r="C1770" s="537"/>
      <c r="D1770" s="537"/>
      <c r="E1770" s="537"/>
      <c r="F1770" s="537"/>
      <c r="G1770" s="537"/>
      <c r="H1770" s="537"/>
      <c r="I1770" s="537"/>
      <c r="J1770" s="537"/>
      <c r="K1770" s="537"/>
      <c r="L1770" s="537"/>
      <c r="M1770" s="537"/>
      <c r="N1770" s="537"/>
      <c r="O1770" s="537"/>
      <c r="P1770" s="537"/>
    </row>
    <row r="1771" spans="3:17" ht="16.5" customHeight="1">
      <c r="C1771" s="536" t="s">
        <v>53</v>
      </c>
      <c r="D1771" s="695"/>
      <c r="E1771" s="695"/>
      <c r="F1771" s="695"/>
      <c r="G1771" s="695"/>
      <c r="H1771" s="695"/>
      <c r="I1771" s="695"/>
      <c r="J1771" s="695"/>
      <c r="K1771" s="695"/>
      <c r="L1771" s="695"/>
      <c r="M1771" s="695"/>
      <c r="N1771" s="695"/>
      <c r="O1771" s="695"/>
      <c r="P1771" s="695"/>
    </row>
    <row r="1772" spans="3:17" ht="16.5" customHeight="1">
      <c r="C1772" s="677"/>
      <c r="D1772" s="696"/>
      <c r="E1772" s="696"/>
      <c r="F1772" s="696"/>
      <c r="G1772" s="696"/>
      <c r="H1772" s="696"/>
      <c r="I1772" s="539"/>
      <c r="J1772" s="539"/>
      <c r="K1772" s="539"/>
      <c r="L1772" s="539"/>
      <c r="M1772" s="539"/>
      <c r="N1772" s="539"/>
      <c r="O1772" s="539"/>
      <c r="P1772" s="539"/>
    </row>
    <row r="1773" spans="3:17" ht="16.5" customHeight="1">
      <c r="C1773" s="697" t="s">
        <v>559</v>
      </c>
      <c r="D1773" s="697"/>
      <c r="E1773" s="697"/>
      <c r="F1773" s="697"/>
      <c r="G1773" s="697"/>
      <c r="H1773" s="697"/>
      <c r="I1773" s="697"/>
      <c r="J1773" s="539"/>
      <c r="K1773" s="697" t="s">
        <v>52</v>
      </c>
      <c r="L1773" s="697"/>
      <c r="M1773" s="697"/>
      <c r="N1773" s="697"/>
      <c r="O1773" s="697"/>
      <c r="P1773" s="697"/>
    </row>
    <row r="1774" spans="3:17" ht="16.5" customHeight="1">
      <c r="C1774" s="539"/>
      <c r="D1774" s="539"/>
      <c r="E1774" s="539"/>
      <c r="F1774" s="539"/>
      <c r="G1774" s="539"/>
      <c r="H1774" s="539"/>
      <c r="I1774" s="539"/>
      <c r="J1774" s="539"/>
      <c r="K1774" s="539"/>
      <c r="L1774" s="539"/>
      <c r="M1774" s="539"/>
      <c r="N1774" s="539"/>
      <c r="O1774" s="539"/>
      <c r="P1774" s="539"/>
    </row>
    <row r="1775" spans="3:17" ht="16.5" customHeight="1">
      <c r="C1775" s="539"/>
      <c r="D1775" s="539"/>
      <c r="E1775" s="539"/>
      <c r="F1775" s="539"/>
      <c r="G1775" s="539"/>
      <c r="H1775" s="539"/>
      <c r="I1775" s="539"/>
      <c r="J1775" s="539"/>
      <c r="K1775" s="698" t="s">
        <v>51</v>
      </c>
      <c r="L1775" s="698" t="s">
        <v>8</v>
      </c>
      <c r="M1775" s="698" t="s">
        <v>8</v>
      </c>
      <c r="N1775" s="698" t="s">
        <v>38</v>
      </c>
      <c r="O1775" s="698"/>
      <c r="P1775" s="698"/>
    </row>
    <row r="1776" spans="3:17" ht="16.5" customHeight="1">
      <c r="C1776" s="699"/>
      <c r="D1776" s="700"/>
      <c r="E1776" s="539"/>
      <c r="F1776" s="539"/>
      <c r="G1776" s="598"/>
      <c r="H1776" s="598" t="s">
        <v>49</v>
      </c>
      <c r="I1776" s="537"/>
      <c r="J1776" s="539"/>
      <c r="K1776" s="701" t="s">
        <v>48</v>
      </c>
      <c r="L1776" s="701" t="s">
        <v>46</v>
      </c>
      <c r="M1776" s="701" t="s">
        <v>47</v>
      </c>
      <c r="N1776" s="701" t="s">
        <v>572</v>
      </c>
      <c r="O1776" s="767"/>
      <c r="P1776" s="767"/>
    </row>
    <row r="1777" spans="3:16" ht="16.5" customHeight="1">
      <c r="C1777" s="699" t="s">
        <v>43</v>
      </c>
      <c r="D1777" s="700"/>
      <c r="E1777" s="539"/>
      <c r="F1777" s="553"/>
      <c r="G1777" s="702"/>
      <c r="H1777" s="702">
        <v>20</v>
      </c>
      <c r="I1777" s="537"/>
      <c r="J1777" s="539"/>
      <c r="K1777" s="703">
        <v>1</v>
      </c>
      <c r="L1777" s="704">
        <v>0</v>
      </c>
      <c r="M1777" s="703">
        <v>1</v>
      </c>
      <c r="N1777" s="715">
        <v>0</v>
      </c>
      <c r="O1777" s="704"/>
      <c r="P1777" s="703"/>
    </row>
    <row r="1778" spans="3:16" ht="16.5" customHeight="1">
      <c r="C1778" s="705" t="s">
        <v>42</v>
      </c>
      <c r="D1778" s="706"/>
      <c r="E1778" s="570"/>
      <c r="F1778" s="707"/>
      <c r="G1778" s="708"/>
      <c r="H1778" s="709">
        <v>0.01</v>
      </c>
      <c r="I1778" s="537"/>
      <c r="J1778" s="539"/>
      <c r="K1778" s="539"/>
      <c r="L1778" s="539"/>
      <c r="M1778" s="539"/>
      <c r="N1778" s="539"/>
      <c r="O1778" s="539"/>
      <c r="P1778" s="539"/>
    </row>
    <row r="1779" spans="3:16" ht="16.5" customHeight="1">
      <c r="C1779" s="539"/>
      <c r="D1779" s="539"/>
      <c r="E1779" s="539"/>
      <c r="F1779" s="539"/>
      <c r="G1779" s="539"/>
      <c r="H1779" s="539"/>
      <c r="I1779" s="539"/>
      <c r="J1779" s="539"/>
      <c r="K1779" s="539"/>
      <c r="L1779" s="539"/>
      <c r="M1779" s="539"/>
      <c r="N1779" s="539"/>
      <c r="O1779" s="539"/>
      <c r="P1779" s="539"/>
    </row>
    <row r="1780" spans="3:16" ht="16.5" customHeight="1">
      <c r="C1780" s="710"/>
      <c r="D1780" s="711"/>
      <c r="E1780" s="711"/>
      <c r="F1780" s="712"/>
      <c r="G1780" s="712"/>
      <c r="H1780" s="713"/>
      <c r="I1780" s="714"/>
      <c r="J1780" s="539"/>
      <c r="K1780" s="698" t="s">
        <v>40</v>
      </c>
      <c r="L1780" s="698" t="s">
        <v>39</v>
      </c>
      <c r="M1780" s="698" t="s">
        <v>38</v>
      </c>
      <c r="N1780" s="698" t="s">
        <v>37</v>
      </c>
    </row>
    <row r="1781" spans="3:16" ht="16.5" customHeight="1">
      <c r="C1781" s="710"/>
      <c r="D1781" s="711"/>
      <c r="E1781" s="711"/>
      <c r="F1781" s="712"/>
      <c r="G1781" s="712"/>
      <c r="H1781" s="713"/>
      <c r="I1781" s="714"/>
      <c r="J1781" s="539"/>
      <c r="K1781" s="701" t="s">
        <v>34</v>
      </c>
      <c r="L1781" s="701" t="s">
        <v>33</v>
      </c>
      <c r="M1781" s="701" t="s">
        <v>32</v>
      </c>
      <c r="N1781" s="701" t="s">
        <v>31</v>
      </c>
    </row>
    <row r="1782" spans="3:16" ht="16.5" customHeight="1">
      <c r="C1782" s="710"/>
      <c r="D1782" s="711"/>
      <c r="E1782" s="711"/>
      <c r="F1782" s="712"/>
      <c r="G1782" s="712"/>
      <c r="H1782" s="713"/>
      <c r="I1782" s="714"/>
      <c r="J1782" s="539"/>
      <c r="K1782" s="703">
        <v>1</v>
      </c>
      <c r="L1782" s="703">
        <v>1</v>
      </c>
      <c r="M1782" s="703">
        <v>1</v>
      </c>
      <c r="N1782" s="715">
        <v>0</v>
      </c>
    </row>
    <row r="1783" spans="3:16" ht="15" customHeight="1">
      <c r="C1783" s="710"/>
      <c r="D1783" s="711"/>
      <c r="E1783" s="711"/>
      <c r="F1783" s="712"/>
      <c r="G1783" s="712"/>
      <c r="H1783" s="713"/>
      <c r="I1783" s="714"/>
      <c r="J1783" s="539"/>
      <c r="K1783" s="704"/>
      <c r="L1783" s="715"/>
      <c r="M1783" s="703"/>
      <c r="N1783" s="703"/>
      <c r="O1783" s="703"/>
      <c r="P1783" s="715"/>
    </row>
    <row r="1784" spans="3:16" ht="15" customHeight="1">
      <c r="C1784" s="710"/>
      <c r="D1784" s="711"/>
      <c r="E1784" s="711"/>
      <c r="F1784" s="712"/>
      <c r="G1784" s="712"/>
      <c r="H1784" s="713"/>
      <c r="I1784" s="714"/>
      <c r="J1784" s="539"/>
      <c r="K1784" s="568"/>
      <c r="L1784" s="716"/>
      <c r="M1784" s="716"/>
      <c r="N1784" s="717"/>
      <c r="O1784" s="717"/>
      <c r="P1784" s="718"/>
    </row>
    <row r="1785" spans="3:16" ht="39" customHeight="1">
      <c r="C1785" s="781" t="s">
        <v>28</v>
      </c>
      <c r="D1785" s="695"/>
      <c r="E1785" s="695"/>
      <c r="F1785" s="695"/>
      <c r="G1785" s="695"/>
      <c r="H1785" s="695"/>
      <c r="I1785" s="695"/>
      <c r="J1785" s="695"/>
      <c r="K1785" s="695"/>
      <c r="L1785" s="695"/>
      <c r="M1785" s="695"/>
      <c r="N1785" s="695"/>
      <c r="O1785" s="695"/>
      <c r="P1785" s="695"/>
    </row>
    <row r="1786" spans="3:16" ht="29.25" customHeight="1">
      <c r="C1786" s="700"/>
      <c r="D1786" s="700"/>
      <c r="E1786" s="700"/>
      <c r="F1786" s="723"/>
      <c r="G1786" s="723"/>
      <c r="H1786" s="723"/>
      <c r="I1786" s="723"/>
      <c r="J1786" s="755"/>
      <c r="K1786" s="725"/>
      <c r="L1786" s="725"/>
      <c r="M1786" s="723"/>
      <c r="N1786" s="723"/>
      <c r="O1786" s="723"/>
      <c r="P1786" s="539"/>
    </row>
    <row r="1787" spans="3:16" ht="29.25" customHeight="1">
      <c r="C1787" s="25"/>
      <c r="D1787" s="24" t="s">
        <v>27</v>
      </c>
      <c r="E1787" s="726"/>
      <c r="F1787" s="726"/>
      <c r="G1787" s="726"/>
      <c r="H1787" s="726"/>
      <c r="I1787" s="726"/>
      <c r="J1787" s="727"/>
      <c r="K1787" s="748"/>
      <c r="L1787" s="536" t="s">
        <v>24</v>
      </c>
      <c r="M1787" s="536"/>
      <c r="N1787" s="536"/>
      <c r="O1787" s="536"/>
      <c r="P1787" s="536"/>
    </row>
    <row r="1788" spans="3:16" ht="29.25" customHeight="1">
      <c r="C1788" s="25"/>
      <c r="D1788" s="25"/>
      <c r="E1788" s="729"/>
      <c r="F1788" s="536" t="s">
        <v>23</v>
      </c>
      <c r="G1788" s="536"/>
      <c r="H1788" s="536"/>
      <c r="I1788" s="536"/>
      <c r="J1788" s="730"/>
      <c r="K1788" s="724"/>
      <c r="L1788" s="728"/>
      <c r="M1788" s="728"/>
      <c r="N1788" s="728"/>
      <c r="O1788" s="728"/>
      <c r="P1788" s="728"/>
    </row>
    <row r="1789" spans="3:16" ht="29.25" customHeight="1">
      <c r="C1789" s="25"/>
      <c r="D1789" s="25"/>
      <c r="E1789" s="731">
        <f>IF(E1796=0,0,'Hotel Carve-out'!M1690)</f>
        <v>0</v>
      </c>
      <c r="F1789" s="769">
        <f>G1789-$H$1777</f>
        <v>537.9</v>
      </c>
      <c r="G1789" s="769">
        <f>H1789-$H$1777</f>
        <v>557.9</v>
      </c>
      <c r="H1789" s="770">
        <v>577.9</v>
      </c>
      <c r="I1789" s="769">
        <f>H1789+$H$1777</f>
        <v>597.9</v>
      </c>
      <c r="J1789" s="769">
        <f>I1789+$H$1777</f>
        <v>617.9</v>
      </c>
      <c r="K1789" s="725"/>
      <c r="L1789" s="777" t="s">
        <v>22</v>
      </c>
      <c r="M1789" s="777"/>
      <c r="N1789" s="537"/>
      <c r="O1789" s="728"/>
      <c r="P1789" s="778">
        <f ca="1">'Hotel Carve-out'!M1690</f>
        <v>0.40027584433555596</v>
      </c>
    </row>
    <row r="1790" spans="3:16" ht="29.25" customHeight="1">
      <c r="C1790" s="735"/>
      <c r="D1790" s="735"/>
      <c r="E1790" s="736">
        <f>E1791-$H$1778</f>
        <v>9.9999999999999967E-3</v>
      </c>
      <c r="F1790" s="771">
        <f t="dataTable" ref="F1790:J1794" dt2D="1" dtr="1" r1="F173" r2="F663"/>
        <v>0</v>
      </c>
      <c r="G1790" s="771">
        <v>0</v>
      </c>
      <c r="H1790" s="771">
        <v>0</v>
      </c>
      <c r="I1790" s="771">
        <v>0</v>
      </c>
      <c r="J1790" s="772">
        <v>0</v>
      </c>
      <c r="K1790" s="724"/>
      <c r="L1790" s="777" t="s">
        <v>21</v>
      </c>
      <c r="M1790" s="777"/>
      <c r="N1790" s="537"/>
      <c r="O1790" s="728"/>
      <c r="P1790" s="779">
        <f ca="1">'Hotel Carve-out'!M1693</f>
        <v>2.0373031716536061</v>
      </c>
    </row>
    <row r="1791" spans="3:16" ht="29.25" customHeight="1">
      <c r="C1791" s="735"/>
      <c r="D1791" s="735" t="s">
        <v>20</v>
      </c>
      <c r="E1791" s="736">
        <f>E1792-$H$1778</f>
        <v>1.9999999999999997E-2</v>
      </c>
      <c r="F1791" s="771">
        <v>0</v>
      </c>
      <c r="G1791" s="773">
        <v>0</v>
      </c>
      <c r="H1791" s="773">
        <v>0</v>
      </c>
      <c r="I1791" s="773">
        <v>0</v>
      </c>
      <c r="J1791" s="772">
        <v>0</v>
      </c>
      <c r="K1791" s="756"/>
      <c r="L1791" s="777" t="s">
        <v>19</v>
      </c>
      <c r="M1791" s="777"/>
      <c r="N1791" s="537"/>
      <c r="O1791" s="728"/>
      <c r="P1791" s="780">
        <f ca="1">'Hotel Carve-out'!M1691</f>
        <v>7130561.100787621</v>
      </c>
    </row>
    <row r="1792" spans="3:16" ht="29.25" customHeight="1">
      <c r="C1792" s="735"/>
      <c r="D1792" s="735" t="s">
        <v>18</v>
      </c>
      <c r="E1792" s="741">
        <v>0.03</v>
      </c>
      <c r="F1792" s="771">
        <v>0</v>
      </c>
      <c r="G1792" s="773">
        <v>0</v>
      </c>
      <c r="H1792" s="774">
        <v>0</v>
      </c>
      <c r="I1792" s="773">
        <v>0</v>
      </c>
      <c r="J1792" s="772">
        <v>0</v>
      </c>
      <c r="K1792" s="724"/>
      <c r="L1792" s="728"/>
      <c r="M1792" s="728"/>
      <c r="N1792" s="743"/>
      <c r="O1792" s="728"/>
      <c r="P1792" s="728"/>
    </row>
    <row r="1793" spans="3:16" ht="29.25" customHeight="1">
      <c r="C1793" s="25"/>
      <c r="D1793" s="25"/>
      <c r="E1793" s="736">
        <f>E1792+$H$1778</f>
        <v>0.04</v>
      </c>
      <c r="F1793" s="771">
        <v>0</v>
      </c>
      <c r="G1793" s="773">
        <v>0</v>
      </c>
      <c r="H1793" s="773">
        <v>0</v>
      </c>
      <c r="I1793" s="773">
        <v>0</v>
      </c>
      <c r="J1793" s="772">
        <v>0</v>
      </c>
      <c r="K1793" s="724"/>
      <c r="L1793" s="724"/>
      <c r="M1793" s="724"/>
      <c r="N1793" s="724"/>
      <c r="O1793" s="724"/>
      <c r="P1793" s="724"/>
    </row>
    <row r="1794" spans="3:16" ht="29.25" customHeight="1">
      <c r="C1794" s="25"/>
      <c r="D1794" s="745"/>
      <c r="E1794" s="736">
        <f>E1793+$H$1778</f>
        <v>0.05</v>
      </c>
      <c r="F1794" s="775">
        <v>0</v>
      </c>
      <c r="G1794" s="775">
        <v>0</v>
      </c>
      <c r="H1794" s="775">
        <v>0</v>
      </c>
      <c r="I1794" s="775">
        <v>0</v>
      </c>
      <c r="J1794" s="776">
        <v>0</v>
      </c>
      <c r="K1794" s="724"/>
      <c r="L1794" s="724"/>
      <c r="M1794" s="724"/>
      <c r="N1794" s="724"/>
      <c r="O1794" s="724"/>
      <c r="P1794" s="724"/>
    </row>
    <row r="1795" spans="3:16" ht="29.25" customHeight="1">
      <c r="C1795" s="755"/>
      <c r="D1795" s="725"/>
      <c r="E1795" s="725"/>
      <c r="F1795" s="723"/>
      <c r="G1795" s="723"/>
      <c r="H1795" s="723"/>
      <c r="I1795" s="723"/>
      <c r="J1795" s="755"/>
      <c r="K1795" s="725"/>
      <c r="L1795" s="725"/>
      <c r="M1795" s="723"/>
      <c r="N1795" s="723"/>
      <c r="O1795" s="723"/>
      <c r="P1795" s="539"/>
    </row>
    <row r="1796" spans="3:16" ht="21.75" customHeight="1">
      <c r="C1796" s="700" t="s">
        <v>17</v>
      </c>
      <c r="D1796" s="539"/>
      <c r="E1796" s="757">
        <v>0</v>
      </c>
      <c r="F1796" s="723"/>
      <c r="G1796" s="723"/>
      <c r="H1796" s="723"/>
      <c r="I1796" s="723"/>
      <c r="J1796" s="755"/>
      <c r="K1796" s="725"/>
      <c r="L1796" s="725"/>
      <c r="M1796" s="723"/>
      <c r="N1796" s="723"/>
      <c r="O1796" s="723"/>
      <c r="P1796" s="539"/>
    </row>
    <row r="1797" spans="3:16" ht="21.75" customHeight="1">
      <c r="C1797" s="758"/>
      <c r="D1797" s="725"/>
      <c r="E1797" s="720"/>
      <c r="F1797" s="720"/>
      <c r="G1797" s="725"/>
      <c r="H1797" s="725"/>
      <c r="I1797" s="723"/>
      <c r="J1797" s="724"/>
      <c r="K1797" s="725"/>
      <c r="L1797" s="721"/>
      <c r="M1797" s="721"/>
      <c r="N1797" s="759"/>
      <c r="O1797" s="759"/>
      <c r="P1797" s="539"/>
    </row>
    <row r="1798" spans="3:16" ht="21.75" customHeight="1">
      <c r="C1798" s="756"/>
      <c r="D1798" s="725"/>
      <c r="E1798" s="760"/>
      <c r="F1798" s="754"/>
      <c r="G1798" s="725"/>
      <c r="H1798" s="725"/>
      <c r="I1798" s="723"/>
      <c r="J1798" s="761"/>
      <c r="K1798" s="725"/>
      <c r="L1798" s="721"/>
      <c r="M1798" s="721"/>
      <c r="N1798" s="721"/>
      <c r="O1798" s="721"/>
      <c r="P1798" s="539"/>
    </row>
    <row r="1799" spans="3:16" ht="15" customHeight="1">
      <c r="C1799" s="23"/>
      <c r="D1799" s="1"/>
      <c r="E1799" s="22"/>
      <c r="F1799" s="21"/>
      <c r="G1799" s="20"/>
      <c r="H1799" s="20"/>
      <c r="I1799" s="20"/>
      <c r="J1799" s="19"/>
      <c r="K1799" s="19"/>
      <c r="L1799" s="19"/>
      <c r="M1799" s="19"/>
      <c r="N1799" s="19"/>
      <c r="O1799" s="19"/>
      <c r="P1799" s="1"/>
    </row>
    <row r="1800" spans="3:16" ht="15" customHeight="1">
      <c r="C1800" s="529" t="s">
        <v>560</v>
      </c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</row>
    <row r="1801" spans="3:16" ht="15" customHeight="1">
      <c r="C1801" s="528"/>
    </row>
    <row r="1802" spans="3:16" ht="18" customHeight="1">
      <c r="C1802" s="538" t="s">
        <v>580</v>
      </c>
      <c r="D1802" s="522"/>
      <c r="E1802" s="522"/>
      <c r="F1802" s="522"/>
      <c r="G1802" s="522"/>
      <c r="H1802" s="522"/>
      <c r="I1802" s="522"/>
      <c r="J1802" s="522"/>
      <c r="K1802" s="522"/>
      <c r="L1802" s="522"/>
      <c r="M1802" s="522"/>
      <c r="N1802" s="522"/>
      <c r="O1802" s="522"/>
      <c r="P1802" s="522"/>
    </row>
    <row r="1803" spans="3:16" ht="15" customHeight="1">
      <c r="C1803" s="539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</row>
    <row r="1804" spans="3:16" ht="15" customHeight="1">
      <c r="C1804" s="539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</row>
    <row r="1805" spans="3:16" ht="15" customHeight="1">
      <c r="C1805" s="539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</row>
    <row r="1806" spans="3:16" ht="15" customHeight="1">
      <c r="C1806" s="539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</row>
    <row r="1807" spans="3:16" ht="15" customHeight="1">
      <c r="C1807" s="539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</row>
    <row r="1808" spans="3:16" ht="15" customHeight="1">
      <c r="C1808" s="539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</row>
    <row r="1809" spans="3:16" ht="15" customHeight="1">
      <c r="C1809" s="539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</row>
    <row r="1810" spans="3:16" ht="15" customHeight="1">
      <c r="C1810" s="539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</row>
    <row r="1811" spans="3:16" ht="15" customHeight="1">
      <c r="C1811" s="539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</row>
    <row r="1812" spans="3:16" ht="15" customHeight="1">
      <c r="C1812" s="539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</row>
    <row r="1813" spans="3:16" ht="15" customHeight="1">
      <c r="C1813" s="539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</row>
    <row r="1814" spans="3:16" ht="15" customHeight="1">
      <c r="C1814" s="539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</row>
    <row r="1815" spans="3:16" ht="15" customHeight="1">
      <c r="C1815" s="539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</row>
    <row r="1816" spans="3:16" ht="15" customHeight="1">
      <c r="C1816" s="539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</row>
    <row r="1817" spans="3:16" ht="15" customHeight="1">
      <c r="C1817" s="539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</row>
    <row r="1818" spans="3:16" ht="15" customHeight="1">
      <c r="C1818" s="539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</row>
    <row r="1819" spans="3:16" ht="15" customHeight="1">
      <c r="C1819" s="539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</row>
    <row r="1820" spans="3:16" ht="15" customHeight="1">
      <c r="C1820" s="539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</row>
    <row r="1821" spans="3:16" ht="15" customHeight="1">
      <c r="C1821" s="539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</row>
    <row r="1822" spans="3:16" ht="15" customHeight="1">
      <c r="C1822" s="539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</row>
    <row r="1823" spans="3:16" ht="15" customHeight="1">
      <c r="C1823" s="539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</row>
    <row r="1824" spans="3:16" ht="15" customHeight="1">
      <c r="C1824" s="539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</row>
    <row r="1825" spans="3:16" ht="15" customHeight="1">
      <c r="C1825" s="539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</row>
    <row r="1826" spans="3:16" ht="18" customHeight="1">
      <c r="C1826" s="538" t="s">
        <v>238</v>
      </c>
      <c r="D1826" s="522"/>
      <c r="E1826" s="522"/>
      <c r="F1826" s="522"/>
      <c r="G1826" s="522"/>
      <c r="H1826" s="522"/>
      <c r="I1826" s="522"/>
      <c r="J1826" s="522"/>
      <c r="K1826" s="522"/>
      <c r="L1826" s="522"/>
      <c r="M1826" s="522"/>
      <c r="N1826" s="522"/>
      <c r="O1826" s="522"/>
      <c r="P1826" s="522"/>
    </row>
    <row r="1827" spans="3:16" ht="15" customHeight="1">
      <c r="C1827" s="539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</row>
    <row r="1828" spans="3:16" ht="15" customHeight="1">
      <c r="C1828" s="539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</row>
    <row r="1829" spans="3:16" ht="15" customHeight="1">
      <c r="C1829" s="539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</row>
    <row r="1830" spans="3:16" ht="15" customHeight="1">
      <c r="C1830" s="539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</row>
    <row r="1831" spans="3:16" ht="15" customHeight="1">
      <c r="C1831" s="539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</row>
    <row r="1832" spans="3:16" ht="15" customHeight="1">
      <c r="C1832" s="539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</row>
    <row r="1833" spans="3:16" ht="15" customHeight="1">
      <c r="C1833" s="539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</row>
    <row r="1834" spans="3:16" ht="15" customHeight="1">
      <c r="C1834" s="539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</row>
    <row r="1835" spans="3:16" ht="15" customHeight="1">
      <c r="C1835" s="539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</row>
    <row r="1836" spans="3:16" ht="15" customHeight="1">
      <c r="C1836" s="539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</row>
    <row r="1837" spans="3:16" ht="15" customHeight="1">
      <c r="C1837" s="539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</row>
    <row r="1838" spans="3:16" ht="15" customHeight="1">
      <c r="C1838" s="539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</row>
    <row r="1839" spans="3:16" ht="15" customHeight="1">
      <c r="C1839" s="539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</row>
    <row r="1840" spans="3:16" ht="15" customHeight="1">
      <c r="C1840" s="539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</row>
    <row r="1841" spans="3:16" ht="15" customHeight="1">
      <c r="C1841" s="539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</row>
    <row r="1842" spans="3:16" ht="15" customHeight="1">
      <c r="C1842" s="539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</row>
    <row r="1843" spans="3:16" ht="15" customHeight="1">
      <c r="C1843" s="539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</row>
    <row r="1844" spans="3:16" ht="15" customHeight="1">
      <c r="C1844" s="539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</row>
    <row r="1845" spans="3:16" ht="15" customHeight="1">
      <c r="C1845" s="539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</row>
    <row r="1846" spans="3:16" ht="15" customHeight="1">
      <c r="C1846" s="539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</row>
    <row r="1847" spans="3:16" ht="15" customHeight="1">
      <c r="C1847" s="539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</row>
    <row r="1848" spans="3:16" ht="15" customHeight="1">
      <c r="C1848" s="539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</row>
    <row r="1849" spans="3:16" ht="15" customHeight="1">
      <c r="C1849" s="539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</row>
    <row r="1850" spans="3:16" ht="18" customHeight="1">
      <c r="C1850" s="538" t="s">
        <v>581</v>
      </c>
      <c r="D1850" s="522"/>
      <c r="E1850" s="522"/>
      <c r="F1850" s="522"/>
      <c r="G1850" s="522"/>
      <c r="H1850" s="522"/>
      <c r="I1850" s="522"/>
      <c r="J1850" s="522"/>
      <c r="K1850" s="522"/>
      <c r="L1850" s="522"/>
      <c r="M1850" s="522"/>
      <c r="N1850" s="522"/>
      <c r="O1850" s="522"/>
      <c r="P1850" s="522"/>
    </row>
    <row r="1851" spans="3:16" ht="15" customHeight="1">
      <c r="C1851" s="539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</row>
    <row r="1852" spans="3:16" ht="15" customHeight="1">
      <c r="C1852" s="539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</row>
    <row r="1853" spans="3:16" ht="15" customHeight="1">
      <c r="C1853" s="539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</row>
    <row r="1854" spans="3:16" ht="15" customHeight="1">
      <c r="C1854" s="539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</row>
    <row r="1855" spans="3:16" ht="15" customHeight="1">
      <c r="C1855" s="539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</row>
    <row r="1856" spans="3:16" ht="15" customHeight="1">
      <c r="C1856" s="539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</row>
    <row r="1857" spans="3:16" ht="15" customHeight="1">
      <c r="C1857" s="539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</row>
    <row r="1858" spans="3:16" ht="15" customHeight="1">
      <c r="C1858" s="539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</row>
    <row r="1859" spans="3:16" ht="15" customHeight="1">
      <c r="C1859" s="539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</row>
    <row r="1860" spans="3:16" ht="15" customHeight="1">
      <c r="C1860" s="539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</row>
    <row r="1861" spans="3:16" ht="15" customHeight="1">
      <c r="C1861" s="539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</row>
    <row r="1862" spans="3:16" ht="15" customHeight="1">
      <c r="C1862" s="539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</row>
    <row r="1863" spans="3:16" ht="15" customHeight="1">
      <c r="C1863" s="539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</row>
    <row r="1864" spans="3:16" ht="15" customHeight="1">
      <c r="C1864" s="539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</row>
    <row r="1865" spans="3:16" ht="15" customHeight="1">
      <c r="C1865" s="539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</row>
    <row r="1866" spans="3:16" ht="15" customHeight="1">
      <c r="C1866" s="539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</row>
    <row r="1867" spans="3:16" ht="15" customHeight="1">
      <c r="C1867" s="539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</row>
    <row r="1868" spans="3:16" ht="15" customHeight="1">
      <c r="C1868" s="539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</row>
    <row r="1869" spans="3:16" ht="15" customHeight="1">
      <c r="C1869" s="539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</row>
    <row r="1870" spans="3:16" ht="15" customHeight="1">
      <c r="C1870" s="539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</row>
    <row r="1871" spans="3:16" ht="15" customHeight="1">
      <c r="C1871" s="539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</row>
    <row r="1872" spans="3:16" ht="15" customHeight="1">
      <c r="C1872" s="539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</row>
    <row r="1873" spans="3:16" ht="15" customHeight="1">
      <c r="C1873" s="539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</row>
    <row r="1874" spans="3:16" ht="18" customHeight="1">
      <c r="C1874" s="538" t="s">
        <v>582</v>
      </c>
      <c r="D1874" s="522"/>
      <c r="E1874" s="522"/>
      <c r="F1874" s="522"/>
      <c r="G1874" s="522"/>
      <c r="H1874" s="522"/>
      <c r="I1874" s="522"/>
      <c r="J1874" s="522"/>
      <c r="K1874" s="522"/>
      <c r="L1874" s="522"/>
      <c r="M1874" s="522"/>
      <c r="N1874" s="522"/>
      <c r="O1874" s="522"/>
      <c r="P1874" s="522"/>
    </row>
    <row r="1875" spans="3:16" ht="15" customHeight="1">
      <c r="C1875" s="539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</row>
    <row r="1876" spans="3:16" ht="15" customHeight="1">
      <c r="C1876" s="539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</row>
    <row r="1877" spans="3:16" ht="15" customHeight="1">
      <c r="C1877" s="539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</row>
    <row r="1878" spans="3:16" ht="15" customHeight="1">
      <c r="C1878" s="539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</row>
    <row r="1879" spans="3:16" ht="15" customHeight="1">
      <c r="C1879" s="539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</row>
    <row r="1880" spans="3:16" ht="15" customHeight="1">
      <c r="C1880" s="539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</row>
    <row r="1881" spans="3:16" ht="15" customHeight="1">
      <c r="C1881" s="539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</row>
    <row r="1882" spans="3:16" ht="15" customHeight="1">
      <c r="C1882" s="539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</row>
    <row r="1883" spans="3:16" ht="15" customHeight="1">
      <c r="C1883" s="539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</row>
    <row r="1884" spans="3:16" ht="15" customHeight="1">
      <c r="C1884" s="539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</row>
    <row r="1885" spans="3:16" ht="15" customHeight="1">
      <c r="C1885" s="539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</row>
    <row r="1886" spans="3:16" ht="15" customHeight="1">
      <c r="C1886" s="539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</row>
    <row r="1887" spans="3:16" ht="15" customHeight="1">
      <c r="C1887" s="539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</row>
    <row r="1888" spans="3:16" ht="15" customHeight="1">
      <c r="C1888" s="539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</row>
    <row r="1889" spans="3:16" ht="15" customHeight="1">
      <c r="C1889" s="539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</row>
    <row r="1890" spans="3:16" ht="15" customHeight="1">
      <c r="C1890" s="539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</row>
    <row r="1891" spans="3:16" ht="15" customHeight="1">
      <c r="C1891" s="539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</row>
    <row r="1892" spans="3:16" ht="15" customHeight="1">
      <c r="C1892" s="539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</row>
    <row r="1893" spans="3:16" ht="15" customHeight="1">
      <c r="C1893" s="539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</row>
    <row r="1894" spans="3:16" ht="15" customHeight="1">
      <c r="C1894" s="539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</row>
    <row r="1895" spans="3:16" ht="15" customHeight="1">
      <c r="C1895" s="539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</row>
    <row r="1896" spans="3:16" ht="15" customHeight="1">
      <c r="C1896" s="539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</row>
    <row r="1897" spans="3:16" ht="15" customHeight="1">
      <c r="C1897" s="539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</row>
    <row r="1898" spans="3:16" ht="18" customHeight="1">
      <c r="C1898" s="538" t="s">
        <v>545</v>
      </c>
      <c r="D1898" s="522"/>
      <c r="E1898" s="522"/>
      <c r="F1898" s="522"/>
      <c r="G1898" s="522"/>
      <c r="H1898" s="522"/>
      <c r="I1898" s="522"/>
      <c r="J1898" s="522"/>
      <c r="K1898" s="522"/>
      <c r="L1898" s="522"/>
      <c r="M1898" s="522"/>
      <c r="N1898" s="522"/>
      <c r="O1898" s="522"/>
      <c r="P1898" s="522"/>
    </row>
    <row r="1899" spans="3:16" ht="15" customHeight="1">
      <c r="C1899" s="539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</row>
    <row r="1900" spans="3:16" ht="15" customHeight="1">
      <c r="C1900" s="539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</row>
    <row r="1901" spans="3:16" ht="15" customHeight="1">
      <c r="C1901" s="539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</row>
    <row r="1902" spans="3:16" ht="15" customHeight="1">
      <c r="C1902" s="539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</row>
    <row r="1903" spans="3:16" ht="15" customHeight="1">
      <c r="C1903" s="539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</row>
    <row r="1904" spans="3:16" ht="15" customHeight="1">
      <c r="C1904" s="539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</row>
    <row r="1905" spans="3:16" ht="15" customHeight="1">
      <c r="C1905" s="539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</row>
    <row r="1906" spans="3:16" ht="15" customHeight="1">
      <c r="C1906" s="539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</row>
    <row r="1907" spans="3:16" ht="15" customHeight="1">
      <c r="C1907" s="539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</row>
    <row r="1908" spans="3:16" ht="15" customHeight="1">
      <c r="C1908" s="539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</row>
    <row r="1909" spans="3:16" ht="15" customHeight="1">
      <c r="C1909" s="539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</row>
    <row r="1910" spans="3:16" ht="15" customHeight="1">
      <c r="C1910" s="539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</row>
    <row r="1911" spans="3:16" ht="15" customHeight="1">
      <c r="C1911" s="539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</row>
    <row r="1912" spans="3:16" ht="15" customHeight="1">
      <c r="C1912" s="539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</row>
    <row r="1913" spans="3:16" ht="15" customHeight="1">
      <c r="C1913" s="539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</row>
    <row r="1914" spans="3:16" ht="15" customHeight="1">
      <c r="C1914" s="539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</row>
    <row r="1915" spans="3:16" ht="15" customHeight="1">
      <c r="C1915" s="539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</row>
    <row r="1916" spans="3:16" ht="15" customHeight="1">
      <c r="C1916" s="539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</row>
    <row r="1917" spans="3:16" ht="15" customHeight="1">
      <c r="C1917" s="539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</row>
    <row r="1918" spans="3:16" ht="15" customHeight="1">
      <c r="C1918" s="539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</row>
    <row r="1919" spans="3:16" ht="15" customHeight="1">
      <c r="C1919" s="539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</row>
    <row r="1920" spans="3:16" ht="15" customHeight="1">
      <c r="C1920" s="539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</row>
    <row r="1921" spans="3:16" ht="15" customHeight="1">
      <c r="C1921" s="539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</row>
    <row r="1922" spans="3:16" ht="18" customHeight="1">
      <c r="C1922" s="538" t="s">
        <v>583</v>
      </c>
      <c r="D1922" s="522"/>
      <c r="E1922" s="522"/>
      <c r="F1922" s="522"/>
      <c r="G1922" s="522"/>
      <c r="H1922" s="522"/>
      <c r="I1922" s="522"/>
      <c r="J1922" s="522"/>
      <c r="K1922" s="522"/>
      <c r="L1922" s="522"/>
      <c r="M1922" s="522"/>
      <c r="N1922" s="522"/>
      <c r="O1922" s="522"/>
      <c r="P1922" s="522"/>
    </row>
    <row r="1923" spans="3:16" ht="15" customHeight="1">
      <c r="C1923" s="539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</row>
    <row r="1924" spans="3:16" ht="15" customHeight="1">
      <c r="C1924" s="539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</row>
    <row r="1925" spans="3:16" ht="15" customHeight="1">
      <c r="C1925" s="539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</row>
    <row r="1926" spans="3:16" ht="15" customHeight="1">
      <c r="C1926" s="539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</row>
    <row r="1927" spans="3:16" ht="15" customHeight="1">
      <c r="C1927" s="539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</row>
    <row r="1928" spans="3:16" ht="15" customHeight="1">
      <c r="C1928" s="539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</row>
    <row r="1929" spans="3:16" ht="15" customHeight="1">
      <c r="C1929" s="539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</row>
    <row r="1930" spans="3:16" ht="15" customHeight="1">
      <c r="C1930" s="539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</row>
    <row r="1931" spans="3:16" ht="15" customHeight="1">
      <c r="C1931" s="539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</row>
    <row r="1932" spans="3:16" ht="15" customHeight="1">
      <c r="C1932" s="539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</row>
    <row r="1933" spans="3:16" ht="15" customHeight="1">
      <c r="C1933" s="539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</row>
    <row r="1934" spans="3:16" ht="15" customHeight="1">
      <c r="C1934" s="539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</row>
    <row r="1935" spans="3:16" ht="15" customHeight="1">
      <c r="C1935" s="539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</row>
    <row r="1936" spans="3:16" ht="15" customHeight="1">
      <c r="C1936" s="539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</row>
    <row r="1937" spans="2:89" ht="15" customHeight="1">
      <c r="C1937" s="539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</row>
    <row r="1938" spans="2:89" ht="15" customHeight="1">
      <c r="C1938" s="539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</row>
    <row r="1939" spans="2:89" ht="15" customHeight="1">
      <c r="C1939" s="539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</row>
    <row r="1940" spans="2:89" ht="15" customHeight="1">
      <c r="C1940" s="539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</row>
    <row r="1941" spans="2:89" ht="15" customHeight="1">
      <c r="C1941" s="539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</row>
    <row r="1942" spans="2:89" ht="15" customHeight="1">
      <c r="C1942" s="539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</row>
    <row r="1943" spans="2:89" ht="15" customHeight="1">
      <c r="C1943" s="539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</row>
    <row r="1944" spans="2:89" ht="15" customHeight="1">
      <c r="C1944" s="539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</row>
    <row r="1945" spans="2:89" ht="15" customHeight="1">
      <c r="C1945" s="526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</row>
    <row r="1947" spans="2:89" ht="15" customHeight="1">
      <c r="B1947" s="110"/>
      <c r="C1947" s="14" t="s">
        <v>16</v>
      </c>
      <c r="D1947" s="14">
        <v>5</v>
      </c>
      <c r="E1947" s="508"/>
      <c r="F1947" s="507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  <c r="AS1947" s="15"/>
      <c r="AT1947" s="15"/>
      <c r="AU1947" s="15"/>
      <c r="AV1947" s="15"/>
      <c r="AW1947" s="15"/>
      <c r="AX1947" s="15"/>
      <c r="AY1947" s="15"/>
      <c r="AZ1947" s="15"/>
      <c r="BA1947" s="15"/>
      <c r="BB1947" s="15"/>
      <c r="BC1947" s="15"/>
      <c r="BD1947" s="15"/>
      <c r="BE1947" s="15"/>
      <c r="BF1947" s="15"/>
      <c r="BG1947" s="15"/>
      <c r="BH1947" s="15"/>
      <c r="BI1947" s="15"/>
      <c r="BJ1947" s="15"/>
      <c r="BK1947" s="15"/>
      <c r="BL1947" s="15"/>
      <c r="BM1947" s="15"/>
      <c r="BN1947" s="15"/>
      <c r="BO1947" s="15"/>
      <c r="BP1947" s="15"/>
      <c r="BQ1947" s="15"/>
      <c r="BR1947" s="15"/>
      <c r="BS1947" s="15"/>
      <c r="BT1947" s="15"/>
      <c r="BU1947" s="15"/>
      <c r="BV1947" s="15"/>
      <c r="BW1947" s="15"/>
      <c r="BX1947" s="15"/>
      <c r="BY1947" s="15"/>
      <c r="BZ1947" s="15"/>
      <c r="CA1947" s="15"/>
      <c r="CB1947" s="15"/>
      <c r="CC1947" s="15"/>
      <c r="CD1947" s="15"/>
      <c r="CE1947" s="15"/>
      <c r="CF1947" s="15"/>
      <c r="CG1947" s="15"/>
      <c r="CH1947" s="15"/>
      <c r="CI1947" s="15"/>
      <c r="CJ1947" s="1"/>
      <c r="CK1947" s="1"/>
    </row>
    <row r="1948" spans="2:89" ht="15" customHeight="1">
      <c r="B1948" s="110"/>
      <c r="C1948" s="14" t="s">
        <v>14</v>
      </c>
      <c r="D1948" s="14" t="s">
        <v>13</v>
      </c>
      <c r="E1948" s="1"/>
      <c r="F1948" s="14" t="s">
        <v>12</v>
      </c>
      <c r="G1948" s="15"/>
      <c r="H1948" s="15"/>
      <c r="I1948" s="15"/>
      <c r="J1948" s="1"/>
      <c r="K1948" s="14" t="s">
        <v>6</v>
      </c>
      <c r="L1948" s="15"/>
      <c r="M1948" s="15"/>
      <c r="N1948" s="15"/>
      <c r="O1948" s="15"/>
      <c r="P1948" s="15"/>
      <c r="Q1948" s="1"/>
      <c r="R1948" s="14" t="s">
        <v>5</v>
      </c>
      <c r="S1948" s="15"/>
      <c r="T1948" s="15"/>
      <c r="U1948" s="15"/>
      <c r="V1948" s="15"/>
      <c r="W1948" s="1"/>
      <c r="X1948" s="14" t="s">
        <v>11</v>
      </c>
      <c r="Y1948" s="15"/>
      <c r="Z1948" s="15"/>
      <c r="AA1948" s="15"/>
      <c r="AB1948" s="15"/>
      <c r="AC1948" s="16"/>
      <c r="AD1948" s="15"/>
      <c r="AE1948" s="15"/>
      <c r="AF1948" s="15"/>
      <c r="AG1948" s="15"/>
      <c r="AH1948" s="16"/>
      <c r="AI1948" s="15"/>
      <c r="AJ1948" s="1"/>
      <c r="AK1948" s="14" t="s">
        <v>3</v>
      </c>
      <c r="AL1948" s="15"/>
      <c r="AM1948" s="15"/>
      <c r="AN1948" s="15"/>
      <c r="AO1948" s="15"/>
      <c r="AP1948" s="16"/>
      <c r="AQ1948" s="15"/>
      <c r="AR1948" s="15"/>
      <c r="AS1948" s="15"/>
      <c r="AT1948" s="15"/>
      <c r="AU1948" s="16"/>
      <c r="AV1948" s="15"/>
      <c r="AW1948" s="16"/>
      <c r="AX1948" s="15"/>
      <c r="AY1948" s="15"/>
      <c r="AZ1948" s="15"/>
      <c r="BA1948" s="15"/>
      <c r="BB1948" s="16"/>
      <c r="BC1948" s="15"/>
      <c r="BD1948" s="15"/>
      <c r="BE1948" s="15"/>
      <c r="BF1948" s="1"/>
      <c r="BG1948" s="14" t="s">
        <v>561</v>
      </c>
      <c r="BH1948" s="15"/>
      <c r="BI1948" s="14"/>
      <c r="BJ1948" s="1"/>
      <c r="BK1948" s="14" t="s">
        <v>10</v>
      </c>
      <c r="BL1948" s="15"/>
      <c r="BM1948" s="14"/>
      <c r="BN1948" s="14"/>
      <c r="BO1948" s="15"/>
      <c r="BP1948" s="14"/>
      <c r="BQ1948" s="15"/>
      <c r="BR1948" s="1"/>
      <c r="BS1948" s="14" t="s">
        <v>9</v>
      </c>
      <c r="BT1948" s="15"/>
      <c r="BU1948" s="1"/>
      <c r="BV1948" s="14" t="s">
        <v>556</v>
      </c>
      <c r="BW1948" s="15"/>
      <c r="BX1948" s="14"/>
      <c r="BY1948" s="15"/>
      <c r="BZ1948" s="14" t="s">
        <v>546</v>
      </c>
      <c r="CA1948" s="15"/>
      <c r="CB1948" s="14" t="s">
        <v>592</v>
      </c>
      <c r="CC1948" s="1"/>
      <c r="CD1948" s="14" t="s">
        <v>579</v>
      </c>
      <c r="CE1948" s="15"/>
      <c r="CF1948" s="14"/>
      <c r="CG1948" s="15"/>
      <c r="CH1948" s="15"/>
      <c r="CI1948" s="15"/>
      <c r="CJ1948" s="1"/>
      <c r="CK1948" s="1"/>
    </row>
    <row r="1949" spans="2:89" ht="15" customHeight="1">
      <c r="B1949" s="1"/>
      <c r="C1949" s="1"/>
      <c r="D1949" s="1"/>
      <c r="E1949" s="1"/>
      <c r="F1949" s="13">
        <f>ROW('Hotel Carve-out'!A1422)</f>
        <v>1422</v>
      </c>
      <c r="G1949" s="13">
        <f>ROW('Hotel Carve-out'!A1444)</f>
        <v>1444</v>
      </c>
      <c r="H1949" s="1">
        <f>ROW('Hotel Carve-out'!A271)</f>
        <v>271</v>
      </c>
      <c r="I1949" s="1">
        <f>ROW('Hotel Carve-out'!A279)</f>
        <v>279</v>
      </c>
      <c r="J1949" s="1"/>
      <c r="K1949" s="1">
        <f>ROW('Hotel Carve-out'!A306)</f>
        <v>306</v>
      </c>
      <c r="L1949" s="1">
        <f>ROW('Hotel Carve-out'!A326)</f>
        <v>326</v>
      </c>
      <c r="M1949" s="1">
        <f>ROW('Hotel Carve-out'!A341)</f>
        <v>341</v>
      </c>
      <c r="N1949" s="1">
        <f>ROW('Hotel Carve-out'!A356)</f>
        <v>356</v>
      </c>
      <c r="O1949" s="1">
        <f>ROW('Hotel Carve-out'!A394)</f>
        <v>394</v>
      </c>
      <c r="P1949" s="12"/>
      <c r="Q1949" s="1"/>
      <c r="R1949" s="1">
        <f>ROW('Hotel Carve-out'!A418)</f>
        <v>418</v>
      </c>
      <c r="S1949" s="1">
        <f>ROW('Hotel Carve-out'!A433)</f>
        <v>433</v>
      </c>
      <c r="T1949" s="1">
        <f>ROW('Hotel Carve-out'!A448)</f>
        <v>448</v>
      </c>
      <c r="U1949" s="1">
        <f>ROW('Hotel Carve-out'!A464)</f>
        <v>464</v>
      </c>
      <c r="V1949" s="12"/>
      <c r="W1949" s="1"/>
      <c r="X1949" s="1">
        <f>ROW('Hotel Carve-out'!A488)</f>
        <v>488</v>
      </c>
      <c r="Y1949" s="1">
        <f>ROW('Hotel Carve-out'!A507)</f>
        <v>507</v>
      </c>
      <c r="Z1949" s="1">
        <f>ROW('Hotel Carve-out'!A526)</f>
        <v>526</v>
      </c>
      <c r="AA1949" s="1">
        <f>ROW('Hotel Carve-out'!A545)</f>
        <v>545</v>
      </c>
      <c r="AB1949" s="1">
        <f>ROW('Hotel Carve-out'!A565)</f>
        <v>565</v>
      </c>
      <c r="AC1949" s="1">
        <f>ROW('Hotel Carve-out'!A584)</f>
        <v>584</v>
      </c>
      <c r="AD1949" s="1">
        <f>ROW('Hotel Carve-out'!A602)</f>
        <v>602</v>
      </c>
      <c r="AE1949" s="1">
        <f>ROW('Hotel Carve-out'!A620)</f>
        <v>620</v>
      </c>
      <c r="AF1949" s="1">
        <f>ROW('Hotel Carve-out'!A638)</f>
        <v>638</v>
      </c>
      <c r="AG1949" s="1">
        <f>ROW('Hotel Carve-out'!A656)</f>
        <v>656</v>
      </c>
      <c r="AH1949" s="1">
        <f>ROW('Hotel Carve-out'!A675)</f>
        <v>675</v>
      </c>
      <c r="AI1949" s="12"/>
      <c r="AJ1949" s="1"/>
      <c r="AK1949" s="1">
        <f>ROW('Hotel Carve-out'!A711)</f>
        <v>711</v>
      </c>
      <c r="AL1949" s="1">
        <f>ROW('Hotel Carve-out'!A731)</f>
        <v>731</v>
      </c>
      <c r="AM1949" s="1">
        <f>ROW('Hotel Carve-out'!A751)</f>
        <v>751</v>
      </c>
      <c r="AN1949" s="1">
        <f>ROW('Hotel Carve-out'!A772)</f>
        <v>772</v>
      </c>
      <c r="AO1949" s="1">
        <f>ROW('Hotel Carve-out'!A869)</f>
        <v>869</v>
      </c>
      <c r="AP1949" s="1">
        <f>ROW('Hotel Carve-out'!A889)</f>
        <v>889</v>
      </c>
      <c r="AQ1949" s="1">
        <f>ROW('Hotel Carve-out'!A909)</f>
        <v>909</v>
      </c>
      <c r="AR1949" s="1">
        <f>ROW('Hotel Carve-out'!A929)</f>
        <v>929</v>
      </c>
      <c r="AS1949" s="1">
        <f>ROW('Hotel Carve-out'!A949)</f>
        <v>949</v>
      </c>
      <c r="AT1949" s="1">
        <f>ROW('Hotel Carve-out'!A969)</f>
        <v>969</v>
      </c>
      <c r="AU1949" s="1">
        <f>ROW('Hotel Carve-out'!A989)</f>
        <v>989</v>
      </c>
      <c r="AV1949" s="1">
        <f>ROW('Hotel Carve-out'!A1089)</f>
        <v>1089</v>
      </c>
      <c r="AW1949" s="1">
        <f>ROW('Hotel Carve-out'!A1186)</f>
        <v>1186</v>
      </c>
      <c r="AX1949" s="1">
        <f>ROW('Hotel Carve-out'!A849)</f>
        <v>849</v>
      </c>
      <c r="AY1949" s="1">
        <f>ROW('Hotel Carve-out'!A1006)</f>
        <v>1006</v>
      </c>
      <c r="AZ1949" s="1">
        <f>ROW('Hotel Carve-out'!A1023)</f>
        <v>1023</v>
      </c>
      <c r="BA1949" s="1">
        <f>ROW('Hotel Carve-out'!A1045)</f>
        <v>1045</v>
      </c>
      <c r="BB1949" s="1">
        <f>ROW('Hotel Carve-out'!A1069)</f>
        <v>1069</v>
      </c>
      <c r="BC1949" s="1">
        <f>ROW('Hotel Carve-out'!A1166)</f>
        <v>1166</v>
      </c>
      <c r="BD1949" s="1">
        <f>ROW('Hotel Carve-out'!A1230)</f>
        <v>1230</v>
      </c>
      <c r="BE1949" s="12"/>
      <c r="BF1949" s="1"/>
      <c r="BG1949" s="12"/>
      <c r="BH1949" s="12"/>
      <c r="BI1949" s="12"/>
      <c r="BJ1949" s="1"/>
      <c r="BK1949" s="1">
        <f>ROW('Hotel Carve-out'!A1283)</f>
        <v>1283</v>
      </c>
      <c r="BL1949" s="1">
        <f>ROW('Hotel Carve-out'!A1320)</f>
        <v>1320</v>
      </c>
      <c r="BM1949" s="1">
        <f>ROW('Hotel Carve-out'!A1375)</f>
        <v>1375</v>
      </c>
      <c r="BN1949" s="1">
        <f>ROW('Hotel Carve-out'!A1391)</f>
        <v>1391</v>
      </c>
      <c r="BO1949" s="1">
        <f>ROW('Hotel Carve-out'!A1392)</f>
        <v>1392</v>
      </c>
      <c r="BP1949" s="1">
        <f>ROW('Hotel Carve-out'!A24)</f>
        <v>24</v>
      </c>
      <c r="BQ1949" s="12">
        <f>ROW('Hotel Carve-out'!A1408)</f>
        <v>1408</v>
      </c>
      <c r="BR1949" s="1"/>
      <c r="BS1949" s="1">
        <f>ROW('Hotel Carve-out'!A1457)</f>
        <v>1457</v>
      </c>
      <c r="BT1949" s="1">
        <f>ROW('Hotel Carve-out'!A1458)</f>
        <v>1458</v>
      </c>
      <c r="BU1949" s="1"/>
      <c r="BV1949" s="1">
        <f>ROW('Hotel Carve-out'!A167)</f>
        <v>167</v>
      </c>
      <c r="BW1949" s="1">
        <f>ROW('Hotel Carve-out'!A195)</f>
        <v>195</v>
      </c>
      <c r="BX1949" s="1">
        <f>ROW('Hotel Carve-out'!A198)</f>
        <v>198</v>
      </c>
      <c r="BY1949" s="11">
        <f>ROW('Hotel Carve-out'!A271)</f>
        <v>271</v>
      </c>
      <c r="BZ1949" s="10">
        <f>ROW('Hotel Carve-out'!A279)</f>
        <v>279</v>
      </c>
      <c r="CA1949" s="11">
        <f>ROW('Hotel Carve-out'!A284)</f>
        <v>284</v>
      </c>
      <c r="CB1949" s="1">
        <f>ROW('Hotel Carve-out'!A290)</f>
        <v>290</v>
      </c>
      <c r="CC1949" s="1"/>
      <c r="CD1949" s="1">
        <f>ROW('Hotel Carve-out'!A1578)</f>
        <v>1578</v>
      </c>
      <c r="CE1949" s="1">
        <f>ROW('Hotel Carve-out'!A1590)</f>
        <v>1590</v>
      </c>
      <c r="CF1949" s="1">
        <f>ROW('Hotel Carve-out'!A1602)</f>
        <v>1602</v>
      </c>
      <c r="CG1949" s="1">
        <f>ROW('Hotel Carve-out'!A1614)</f>
        <v>1614</v>
      </c>
      <c r="CH1949" s="1">
        <f>ROW('Hotel Carve-out'!A1653)</f>
        <v>1653</v>
      </c>
      <c r="CI1949" s="1">
        <f>ROW('Hotel Carve-out'!A1673)</f>
        <v>1673</v>
      </c>
      <c r="CJ1949" s="1"/>
      <c r="CK1949" s="1"/>
    </row>
    <row r="1950" spans="2:89" ht="15" customHeight="1">
      <c r="B1950" s="1"/>
      <c r="C1950" s="1"/>
      <c r="D1950" s="1"/>
      <c r="E1950" s="1"/>
      <c r="F1950" s="8" t="str">
        <f ca="1">OFFSET('Hotel Carve-out'!$A$1,'Hotel Carve-out'!F$1949-1,'Hotel Carve-out'!$D$1947-3)</f>
        <v>Gross Sales Proceeds</v>
      </c>
      <c r="G1950" s="8" t="str">
        <f ca="1">OFFSET('Hotel Carve-out'!$A$1,'Hotel Carve-out'!G$1949-1,'Hotel Carve-out'!$D$1947-3)</f>
        <v>Total Deposit Drawdown for Construction</v>
      </c>
      <c r="H1950" s="8" t="str">
        <f ca="1">OFFSET('Hotel Carve-out'!$A$1,'Hotel Carve-out'!H$1949-1,'Hotel Carve-out'!$D$1947-3)</f>
        <v>Total Other Revenue</v>
      </c>
      <c r="I1950" s="8" t="str">
        <f ca="1">OFFSET('Hotel Carve-out'!$A$1,'Hotel Carve-out'!I$1949-1,'Hotel Carve-out'!$D$1947-3)</f>
        <v>Total Rental Income</v>
      </c>
      <c r="J1950" s="8"/>
      <c r="K1950" s="8" t="str">
        <f ca="1">OFFSET('Hotel Carve-out'!$A$1,'Hotel Carve-out'!K$1949-1,'Hotel Carve-out'!$D$1947-3)</f>
        <v>Total Deposit</v>
      </c>
      <c r="L1950" s="8" t="str">
        <f ca="1">OFFSET('Hotel Carve-out'!$A$1,'Hotel Carve-out'!L$1949-1,'Hotel Carve-out'!$D$1947-3)</f>
        <v>Total Land Cost</v>
      </c>
      <c r="M1950" s="8" t="str">
        <f ca="1">OFFSET('Hotel Carve-out'!$A$1,'Hotel Carve-out'!M$1949-1,'Hotel Carve-out'!$D$1947-3)</f>
        <v>Total Hotel Acquisition</v>
      </c>
      <c r="N1950" s="8" t="str">
        <f ca="1">OFFSET('Hotel Carve-out'!$A$1,'Hotel Carve-out'!N$1949-1,'Hotel Carve-out'!$D$1947-3)</f>
        <v>Total Loan Costs, Title, Taxes &amp; Insurance</v>
      </c>
      <c r="O1950" s="8" t="str">
        <f ca="1">OFFSET('Hotel Carve-out'!$A$1,'Hotel Carve-out'!O$1949-1,'Hotel Carve-out'!$D$1947-3)</f>
        <v>Total Development Charges</v>
      </c>
      <c r="P1950" s="8" t="s">
        <v>6</v>
      </c>
      <c r="Q1950" s="8"/>
      <c r="R1950" s="8" t="str">
        <f ca="1">OFFSET('Hotel Carve-out'!$A$1,'Hotel Carve-out'!R$1949-1,'Hotel Carve-out'!$D$1947-3)</f>
        <v>Total Mortgage Origination Fee</v>
      </c>
      <c r="S1950" s="8" t="str">
        <f ca="1">OFFSET('Hotel Carve-out'!$A$1,'Hotel Carve-out'!S$1949-1,'Hotel Carve-out'!$D$1947-3)</f>
        <v>Total Arrangement Fee</v>
      </c>
      <c r="T1950" s="8" t="str">
        <f ca="1">OFFSET('Hotel Carve-out'!$A$1,'Hotel Carve-out'!T$1949-1,'Hotel Carve-out'!$D$1947-3)</f>
        <v>Total Construction Loan Interest Reserve</v>
      </c>
      <c r="U1950" s="8" t="str">
        <f ca="1">OFFSET('Hotel Carve-out'!$A$1,'Hotel Carve-out'!U$1949-1,'Hotel Carve-out'!$D$1947-3)</f>
        <v>Total Closing Contingency</v>
      </c>
      <c r="V1950" s="8" t="s">
        <v>5</v>
      </c>
      <c r="W1950" s="8"/>
      <c r="X1950" s="8" t="str">
        <f ca="1">OFFSET('Hotel Carve-out'!$A$1,'Hotel Carve-out'!X$1949-1,'Hotel Carve-out'!$D$1947-3)</f>
        <v>Total Predevelopment</v>
      </c>
      <c r="Y1950" s="8" t="str">
        <f ca="1">OFFSET('Hotel Carve-out'!$A$1,'Hotel Carve-out'!Y$1949-1,'Hotel Carve-out'!$D$1947-3)</f>
        <v>Total Permits, Design and Fees</v>
      </c>
      <c r="Z1950" s="8" t="str">
        <f ca="1">OFFSET('Hotel Carve-out'!$A$1,'Hotel Carve-out'!Z$1949-1,'Hotel Carve-out'!$D$1947-3)</f>
        <v>Total Heritage Restoration</v>
      </c>
      <c r="AA1950" s="8" t="str">
        <f ca="1">OFFSET('Hotel Carve-out'!$A$1,'Hotel Carve-out'!AA$1949-1,'Hotel Carve-out'!$D$1947-3)</f>
        <v>Total Below Grade</v>
      </c>
      <c r="AB1950" s="8" t="str">
        <f ca="1">OFFSET('Hotel Carve-out'!$A$1,'Hotel Carve-out'!AB$1949-1,'Hotel Carve-out'!$D$1947-3)</f>
        <v>Total Above Grade Approved</v>
      </c>
      <c r="AC1950" s="8" t="str">
        <f ca="1">OFFSET('Hotel Carve-out'!$A$1,'Hotel Carve-out'!AC$1949-1,'Hotel Carve-out'!$D$1947-3)</f>
        <v>Total Above Grade Additional Density</v>
      </c>
      <c r="AD1950" s="8" t="str">
        <f ca="1">OFFSET('Hotel Carve-out'!$A$1,'Hotel Carve-out'!AD$1949-1,'Hotel Carve-out'!$D$1947-3)</f>
        <v>Total Hotel Cost</v>
      </c>
      <c r="AE1950" s="8" t="str">
        <f ca="1">OFFSET('Hotel Carve-out'!$A$1,'Hotel Carve-out'!AE$1949-1,'Hotel Carve-out'!$D$1947-3)</f>
        <v>Total Hotel FF&amp;E</v>
      </c>
      <c r="AF1950" s="8" t="str">
        <f ca="1">OFFSET('Hotel Carve-out'!$A$1,'Hotel Carve-out'!AF$1949-1,'Hotel Carve-out'!$D$1947-3)</f>
        <v>Total Hotel Appliances</v>
      </c>
      <c r="AG1950" s="8" t="str">
        <f ca="1">OFFSET('Hotel Carve-out'!$A$1,'Hotel Carve-out'!AG$1949-1,'Hotel Carve-out'!$D$1947-3)</f>
        <v>Total Hotel Equipment</v>
      </c>
      <c r="AH1950" s="8" t="str">
        <f ca="1">OFFSET('Hotel Carve-out'!$A$1,'Hotel Carve-out'!AH$1949-1,'Hotel Carve-out'!$D$1947-3)</f>
        <v>Total Contingency</v>
      </c>
      <c r="AI1950" s="8" t="s">
        <v>4</v>
      </c>
      <c r="AJ1950" s="8"/>
      <c r="AK1950" s="8" t="str">
        <f ca="1">OFFSET('Hotel Carve-out'!$A$1,'Hotel Carve-out'!AK$1949-1,'Hotel Carve-out'!$D$1947-3)</f>
        <v>Total Marketing/Advertising</v>
      </c>
      <c r="AL1950" s="8" t="str">
        <f ca="1">OFFSET('Hotel Carve-out'!$A$1,'Hotel Carve-out'!AL$1949-1,'Hotel Carve-out'!$D$1947-3)</f>
        <v>Total Sales Centre</v>
      </c>
      <c r="AM1950" s="8" t="str">
        <f ca="1">OFFSET('Hotel Carve-out'!$A$1,'Hotel Carve-out'!AM$1949-1,'Hotel Carve-out'!$D$1947-3)</f>
        <v>Total Sales Administration</v>
      </c>
      <c r="AN1950" s="8" t="str">
        <f ca="1">OFFSET('Hotel Carve-out'!$A$1,'Hotel Carve-out'!AN$1949-1,'Hotel Carve-out'!$D$1947-3)</f>
        <v>Total Sales Commissions</v>
      </c>
      <c r="AO1950" s="8" t="str">
        <f ca="1">OFFSET('Hotel Carve-out'!$A$1,'Hotel Carve-out'!AO$1949-1,'Hotel Carve-out'!$D$1947-3)</f>
        <v>Total Architect &amp; Design Fees</v>
      </c>
      <c r="AP1950" s="8" t="str">
        <f ca="1">OFFSET('Hotel Carve-out'!$A$1,'Hotel Carve-out'!AP$1949-1,'Hotel Carve-out'!$D$1947-3)</f>
        <v>Total Engineering Fees</v>
      </c>
      <c r="AQ1950" s="8" t="str">
        <f ca="1">OFFSET('Hotel Carve-out'!$A$1,'Hotel Carve-out'!AQ$1949-1,'Hotel Carve-out'!$D$1947-3)</f>
        <v>Total Municipal Building Permits &amp; Impact</v>
      </c>
      <c r="AR1950" s="8" t="str">
        <f ca="1">OFFSET('Hotel Carve-out'!$A$1,'Hotel Carve-out'!AR$1949-1,'Hotel Carve-out'!$D$1947-3)</f>
        <v>Total Turnover/Settlement</v>
      </c>
      <c r="AS1950" s="8" t="str">
        <f ca="1">OFFSET('Hotel Carve-out'!$A$1,'Hotel Carve-out'!AS$1949-1,'Hotel Carve-out'!$D$1947-3)</f>
        <v>Total Association and Other Fees</v>
      </c>
      <c r="AT1950" s="8" t="str">
        <f ca="1">OFFSET('Hotel Carve-out'!$A$1,'Hotel Carve-out'!AT$1949-1,'Hotel Carve-out'!$D$1947-3)</f>
        <v>Total G&amp;A</v>
      </c>
      <c r="AU1950" s="8" t="str">
        <f ca="1">OFFSET('Hotel Carve-out'!$A$1,'Hotel Carve-out'!AU$1949-1,'Hotel Carve-out'!$D$1947-3)</f>
        <v>Total Hotel Pre-Opening</v>
      </c>
      <c r="AV1950" s="8" t="str">
        <f ca="1">OFFSET('Hotel Carve-out'!$A$1,'Hotel Carve-out'!AV$1949-1,'Hotel Carve-out'!$D$1947-3)</f>
        <v>Total Soft Cost Contingency</v>
      </c>
      <c r="AW1950" s="8" t="str">
        <f ca="1">OFFSET('Hotel Carve-out'!$A$1,'Hotel Carve-out'!AW$1949-1,'Hotel Carve-out'!$D$1947-3)</f>
        <v>Total Developer Overhead</v>
      </c>
      <c r="AX1950" s="8" t="str">
        <f ca="1">OFFSET('Hotel Carve-out'!$A$1,'Hotel Carve-out'!AX$1949-1,'Hotel Carve-out'!$D$1947-3)</f>
        <v>Total Legal Fees</v>
      </c>
      <c r="AY1950" s="8" t="str">
        <f ca="1">OFFSET('Hotel Carve-out'!$A$1,'Hotel Carve-out'!AY$1949-1,'Hotel Carve-out'!$D$1947-3)</f>
        <v>Total Interest on Purchasers' Deposits</v>
      </c>
      <c r="AZ1950" s="8" t="str">
        <f ca="1">OFFSET('Hotel Carve-out'!$A$1,'Hotel Carve-out'!AZ$1949-1,'Hotel Carve-out'!$D$1947-3)</f>
        <v>Total Condo Maintenance Fees</v>
      </c>
      <c r="BA1950" s="8" t="str">
        <f ca="1">OFFSET('Hotel Carve-out'!$A$1,'Hotel Carve-out'!BA$1949-1,'Hotel Carve-out'!$D$1947-3)</f>
        <v>Total Realty Taxes</v>
      </c>
      <c r="BB1950" s="8" t="str">
        <f ca="1">OFFSET('Hotel Carve-out'!$A$1,'Hotel Carve-out'!BB$1949-1,'Hotel Carve-out'!$D$1947-3)</f>
        <v xml:space="preserve">Total Insurance </v>
      </c>
      <c r="BC1950" s="8" t="str">
        <f ca="1">OFFSET('Hotel Carve-out'!$A$1,'Hotel Carve-out'!BC$1949-1,'Hotel Carve-out'!$D$1947-3)</f>
        <v>Total Other Expenses</v>
      </c>
      <c r="BD1950" s="8" t="str">
        <f ca="1">OFFSET('Hotel Carve-out'!$A$1,'Hotel Carve-out'!BD$1949-1,'Hotel Carve-out'!$D$1947-3)</f>
        <v>Total Overhead Fees</v>
      </c>
      <c r="BE1950" s="8" t="s">
        <v>3</v>
      </c>
      <c r="BF1950" s="8"/>
      <c r="BG1950" s="1" t="s">
        <v>1</v>
      </c>
      <c r="BH1950" s="1" t="s">
        <v>0</v>
      </c>
      <c r="BI1950" s="1" t="s">
        <v>562</v>
      </c>
      <c r="BJ1950" s="1"/>
      <c r="BK1950" s="8" t="str">
        <f ca="1">OFFSET('Hotel Carve-out'!$A$1,'Hotel Carve-out'!BK$1949-1,'Hotel Carve-out'!$D$1947-3)</f>
        <v>Total Land Loan Drawdown</v>
      </c>
      <c r="BL1950" s="8" t="str">
        <f ca="1">OFFSET('Hotel Carve-out'!$A$1,'Hotel Carve-out'!BL$1949-1,'Hotel Carve-out'!$D$1947-3)</f>
        <v>Total Land Loan Debt Service Cost</v>
      </c>
      <c r="BM1950" s="8" t="str">
        <f ca="1">OFFSET('Hotel Carve-out'!$A$1,'Hotel Carve-out'!BM$1949-1,'Hotel Carve-out'!$D$1947-3)</f>
        <v>Total Debt Financing Debt Service Cost</v>
      </c>
      <c r="BN1950" s="8" t="str">
        <f ca="1">OFFSET('Hotel Carve-out'!$A$1,'Hotel Carve-out'!BN$1949-1,'Hotel Carve-out'!$D$1947-3)</f>
        <v>Total Construction Loan Drawdown</v>
      </c>
      <c r="BO1950" s="8" t="str">
        <f ca="1">OFFSET('Hotel Carve-out'!$A$1,'Hotel Carve-out'!BO$1949-1,'Hotel Carve-out'!$D$1947-3)</f>
        <v>Total Construction Loan Repayment</v>
      </c>
      <c r="BP1950" s="8" t="str">
        <f ca="1">OFFSET('Hotel Carve-out'!$A$1,'Hotel Carve-out'!BP$1949-1,'Hotel Carve-out'!$D$1947-3)</f>
        <v xml:space="preserve">Residential GFA </v>
      </c>
      <c r="BQ1950" s="8" t="str">
        <f ca="1">OFFSET('Hotel Carve-out'!$A$1,'Hotel Carve-out'!BQ$1949-1,'Hotel Carve-out'!$D$1947-3)</f>
        <v>Ending Debt</v>
      </c>
      <c r="BR1950" s="1"/>
      <c r="BS1950" s="8" t="str">
        <f ca="1">OFFSET('Hotel Carve-out'!$A$1,'Hotel Carve-out'!BS$1949-1,'Hotel Carve-out'!$D$1947-3)</f>
        <v>Total Equity Drawdown</v>
      </c>
      <c r="BT1950" s="8" t="str">
        <f ca="1">OFFSET('Hotel Carve-out'!$A$1,'Hotel Carve-out'!BT$1949-1,'Hotel Carve-out'!$D$1947-3)</f>
        <v>Total Equity Disbursement</v>
      </c>
      <c r="BU1950" s="8"/>
      <c r="BV1950" s="8" t="str">
        <f ca="1">OFFSET('Hotel Carve-out'!$A$1,'Hotel Carve-out'!BV$1949-1,'Hotel Carve-out'!$D$1947-3)</f>
        <v>Total Deposits</v>
      </c>
      <c r="BW1950" s="8" t="str">
        <f ca="1">OFFSET('Hotel Carve-out'!$A$1,'Hotel Carve-out'!BW$1949-1,'Hotel Carve-out'!$D$1947-3)</f>
        <v>Total Closing Monies</v>
      </c>
      <c r="BX1950" s="8" t="str">
        <f ca="1">OFFSET('Hotel Carve-out'!$A$1,'Hotel Carve-out'!BX$1949-1,'Hotel Carve-out'!$D$1947-3)</f>
        <v>Total Deposit and Closing Monies</v>
      </c>
      <c r="BY1950" s="9" t="str">
        <f ca="1">OFFSET('Hotel Carve-out'!$A$1,'Hotel Carve-out'!BY$1949-1,'Hotel Carve-out'!$D$1947-3)</f>
        <v>Total Other Revenue</v>
      </c>
      <c r="BZ1950" s="8" t="str">
        <f ca="1">OFFSET('Hotel Carve-out'!$A$1,'Hotel Carve-out'!BZ$1949-1,'Hotel Carve-out'!$D$1947-3)</f>
        <v>Total Rental Income</v>
      </c>
      <c r="CA1950" s="9" t="str">
        <f ca="1">OFFSET('Hotel Carve-out'!$A$1,'Hotel Carve-out'!CA$1949-1,'Hotel Carve-out'!$D$1947-3)</f>
        <v>Retail Sales Proceeds</v>
      </c>
      <c r="CB1950" s="8" t="str">
        <f ca="1">OFFSET('Hotel Carve-out'!$A$1,'Hotel Carve-out'!CB$1949-1,'Hotel Carve-out'!$D$1947-3)</f>
        <v>Hotel Sales Proceeds</v>
      </c>
      <c r="CC1950" s="1"/>
      <c r="CD1950" s="8" t="str">
        <f ca="1">OFFSET('Hotel Carve-out'!$A$1,'Hotel Carve-out'!CD$1949-1,'Hotel Carve-out'!$D$1947-3)</f>
        <v>Project MOIC</v>
      </c>
      <c r="CE1950" s="8" t="str">
        <f ca="1">OFFSET('Hotel Carve-out'!$A$1,'Hotel Carve-out'!CE$1949-1,'Hotel Carve-out'!$D$1947-3)</f>
        <v>JV MOIC</v>
      </c>
      <c r="CF1950" s="8" t="str">
        <f ca="1">OFFSET('Hotel Carve-out'!$A$1,'Hotel Carve-out'!CF$1949-1,'Hotel Carve-out'!$D$1947-3)</f>
        <v>LP MOIC</v>
      </c>
      <c r="CG1950" s="8" t="str">
        <f ca="1">OFFSET('Hotel Carve-out'!$A$1,'Hotel Carve-out'!CG$1949-1,'Hotel Carve-out'!$D$1947-3)</f>
        <v>GP MOIC</v>
      </c>
      <c r="CH1950" s="8" t="str">
        <f ca="1">OFFSET('Hotel Carve-out'!$A$1,'Hotel Carve-out'!CH$1949-1,'Hotel Carve-out'!$D$1947-3)</f>
        <v>LP Waterfall MOIC</v>
      </c>
      <c r="CI1950" s="8" t="str">
        <f ca="1">OFFSET('Hotel Carve-out'!$A$1,'Hotel Carve-out'!CI$1949-1,'Hotel Carve-out'!$D$1947-3)</f>
        <v>GP Waterfall MOIC</v>
      </c>
      <c r="CJ1950" s="1"/>
      <c r="CK1950" s="1"/>
    </row>
    <row r="1951" spans="2:89" ht="15" customHeight="1">
      <c r="B1951" s="1"/>
      <c r="C1951" s="1">
        <f>IF('Hotel Carve-out'!$E$1686="",NA(), INDEX('Hotel Carve-out'!$F$16:$CI$17,2,MATCH('Hotel Carve-out'!$E$1686,'Hotel Carve-out'!$F$16:$CI$16,1)))</f>
        <v>0</v>
      </c>
      <c r="D1951" s="7">
        <f>INDEX('Hotel Carve-out'!$F$16:$CI$17,1,MATCH('Hotel Carve-out'!C1951,'Hotel Carve-out'!$F$17:$CI$17,0))</f>
        <v>42094</v>
      </c>
      <c r="E1951" s="1"/>
      <c r="F1951" s="4">
        <f ca="1">OFFSET('Hotel Carve-out'!$A$1,'Hotel Carve-out'!F$1949-1,'Hotel Carve-out'!$D$1947+'Hotel Carve-out'!$C1951)</f>
        <v>4017069.5850000004</v>
      </c>
      <c r="G1951" s="4">
        <f ca="1">OFFSET('Hotel Carve-out'!$A$1,'Hotel Carve-out'!G$1949-1,'Hotel Carve-out'!$D$1947+'Hotel Carve-out'!$C1951)</f>
        <v>0</v>
      </c>
      <c r="H1951" s="4">
        <f ca="1">OFFSET('Hotel Carve-out'!$A$1,'Hotel Carve-out'!H$1949-1,'Hotel Carve-out'!$D$1947+'Hotel Carve-out'!$C1951)</f>
        <v>0</v>
      </c>
      <c r="I1951" s="4">
        <f ca="1">OFFSET('Hotel Carve-out'!$A$1,'Hotel Carve-out'!I$1949-1,'Hotel Carve-out'!$D$1947+'Hotel Carve-out'!$C1951)</f>
        <v>0</v>
      </c>
      <c r="J1951" s="1"/>
      <c r="K1951" s="4">
        <f ca="1">OFFSET('Hotel Carve-out'!$A$1,'Hotel Carve-out'!K$1949-1,'Hotel Carve-out'!$D$1947+'Hotel Carve-out'!$C1951)</f>
        <v>0</v>
      </c>
      <c r="L1951" s="4">
        <f ca="1">OFFSET('Hotel Carve-out'!$A$1,'Hotel Carve-out'!L$1949-1,'Hotel Carve-out'!$D$1947+'Hotel Carve-out'!$C1951)</f>
        <v>8100000</v>
      </c>
      <c r="M1951" s="4">
        <f ca="1">OFFSET('Hotel Carve-out'!$A$1,'Hotel Carve-out'!M$1949-1,'Hotel Carve-out'!$D$1947+'Hotel Carve-out'!$C1951)</f>
        <v>2000000</v>
      </c>
      <c r="N1951" s="4">
        <f ca="1">OFFSET('Hotel Carve-out'!$A$1,'Hotel Carve-out'!N$1949-1,'Hotel Carve-out'!$D$1947+'Hotel Carve-out'!$C1951)</f>
        <v>1900000</v>
      </c>
      <c r="O1951" s="4">
        <f ca="1">OFFSET('Hotel Carve-out'!$A$1,'Hotel Carve-out'!O$1949-1,'Hotel Carve-out'!$D$1947+'Hotel Carve-out'!$C1951)</f>
        <v>0</v>
      </c>
      <c r="P1951" s="4">
        <f t="shared" ref="P1951:P2014" ca="1" si="927">SUM(K1951:O1951)</f>
        <v>12000000</v>
      </c>
      <c r="Q1951" s="4"/>
      <c r="R1951" s="4">
        <f ca="1">OFFSET('Hotel Carve-out'!$A$1,'Hotel Carve-out'!R$1949-1,'Hotel Carve-out'!$D$1947+'Hotel Carve-out'!$C1951)</f>
        <v>748351.41917317745</v>
      </c>
      <c r="S1951" s="4">
        <f ca="1">OFFSET('Hotel Carve-out'!$A$1,'Hotel Carve-out'!S$1949-1,'Hotel Carve-out'!$D$1947+'Hotel Carve-out'!$C1951)</f>
        <v>318815</v>
      </c>
      <c r="T1951" s="4">
        <f ca="1">OFFSET('Hotel Carve-out'!$A$1,'Hotel Carve-out'!T$1949-1,'Hotel Carve-out'!$D$1947+'Hotel Carve-out'!$C1951)</f>
        <v>6559.31433376736</v>
      </c>
      <c r="U1951" s="4">
        <f ca="1">OFFSET('Hotel Carve-out'!$A$1,'Hotel Carve-out'!U$1949-1,'Hotel Carve-out'!$D$1947+'Hotel Carve-out'!$C1951)</f>
        <v>0</v>
      </c>
      <c r="V1951" s="4">
        <f t="shared" ref="V1951:V2014" ca="1" si="928">SUM(R1951:U1951)</f>
        <v>1073725.7335069447</v>
      </c>
      <c r="W1951" s="4"/>
      <c r="X1951" s="4">
        <f ca="1">OFFSET('Hotel Carve-out'!$A$1,'Hotel Carve-out'!X$1949-1,'Hotel Carve-out'!$D$1947+'Hotel Carve-out'!$C1951)</f>
        <v>0</v>
      </c>
      <c r="Y1951" s="4">
        <f ca="1">OFFSET('Hotel Carve-out'!$A$1,'Hotel Carve-out'!Y$1949-1,'Hotel Carve-out'!$D$1947+'Hotel Carve-out'!$C1951)</f>
        <v>0</v>
      </c>
      <c r="Z1951" s="4">
        <f ca="1">OFFSET('Hotel Carve-out'!$A$1,'Hotel Carve-out'!Z$1949-1,'Hotel Carve-out'!$D$1947+'Hotel Carve-out'!$C1951)</f>
        <v>0</v>
      </c>
      <c r="AA1951" s="4">
        <f ca="1">OFFSET('Hotel Carve-out'!$A$1,'Hotel Carve-out'!AA$1949-1,'Hotel Carve-out'!$D$1947+'Hotel Carve-out'!$C1951)</f>
        <v>0</v>
      </c>
      <c r="AB1951" s="4">
        <f ca="1">OFFSET('Hotel Carve-out'!$A$1,'Hotel Carve-out'!AB$1949-1,'Hotel Carve-out'!$D$1947+'Hotel Carve-out'!$C1951)</f>
        <v>0</v>
      </c>
      <c r="AC1951" s="4">
        <f ca="1">OFFSET('Hotel Carve-out'!$A$1,'Hotel Carve-out'!AC$1949-1,'Hotel Carve-out'!$D$1947+'Hotel Carve-out'!$C1951)</f>
        <v>0</v>
      </c>
      <c r="AD1951" s="4">
        <f ca="1">OFFSET('Hotel Carve-out'!$A$1,'Hotel Carve-out'!AD$1949-1,'Hotel Carve-out'!$D$1947+'Hotel Carve-out'!$C1951)</f>
        <v>0</v>
      </c>
      <c r="AE1951" s="4">
        <f ca="1">OFFSET('Hotel Carve-out'!$A$1,'Hotel Carve-out'!AE$1949-1,'Hotel Carve-out'!$D$1947+'Hotel Carve-out'!$C1951)</f>
        <v>0</v>
      </c>
      <c r="AF1951" s="4">
        <f ca="1">OFFSET('Hotel Carve-out'!$A$1,'Hotel Carve-out'!AF$1949-1,'Hotel Carve-out'!$D$1947+'Hotel Carve-out'!$C1951)</f>
        <v>0</v>
      </c>
      <c r="AG1951" s="4">
        <f ca="1">OFFSET('Hotel Carve-out'!$A$1,'Hotel Carve-out'!AG$1949-1,'Hotel Carve-out'!$D$1947+'Hotel Carve-out'!$C1951)</f>
        <v>0</v>
      </c>
      <c r="AH1951" s="4">
        <f ca="1">OFFSET('Hotel Carve-out'!$A$1,'Hotel Carve-out'!AH$1949-1,'Hotel Carve-out'!$D$1947+'Hotel Carve-out'!$C1951)</f>
        <v>0</v>
      </c>
      <c r="AI1951" s="4">
        <f t="shared" ref="AI1951:AI2014" ca="1" si="929">SUM(X1951:AH1951)</f>
        <v>0</v>
      </c>
      <c r="AJ1951" s="4"/>
      <c r="AK1951" s="4">
        <f ca="1">OFFSET('Hotel Carve-out'!$A$1,'Hotel Carve-out'!AK$1949-1,'Hotel Carve-out'!$D$1947+'Hotel Carve-out'!$C1951)</f>
        <v>700000</v>
      </c>
      <c r="AL1951" s="4">
        <f ca="1">OFFSET('Hotel Carve-out'!$A$1,'Hotel Carve-out'!AL$1949-1,'Hotel Carve-out'!$D$1947+'Hotel Carve-out'!$C1951)</f>
        <v>400000</v>
      </c>
      <c r="AM1951" s="4">
        <f ca="1">OFFSET('Hotel Carve-out'!$A$1,'Hotel Carve-out'!AM$1949-1,'Hotel Carve-out'!$D$1947+'Hotel Carve-out'!$C1951)</f>
        <v>150000</v>
      </c>
      <c r="AN1951" s="4">
        <f ca="1">OFFSET('Hotel Carve-out'!$A$1,'Hotel Carve-out'!AN$1949-1,'Hotel Carve-out'!$D$1947+'Hotel Carve-out'!$C1951)</f>
        <v>0</v>
      </c>
      <c r="AO1951" s="4">
        <f ca="1">OFFSET('Hotel Carve-out'!$A$1,'Hotel Carve-out'!AO$1949-1,'Hotel Carve-out'!$D$1947+'Hotel Carve-out'!$C1951)</f>
        <v>755000</v>
      </c>
      <c r="AP1951" s="4">
        <f ca="1">OFFSET('Hotel Carve-out'!$A$1,'Hotel Carve-out'!AP$1949-1,'Hotel Carve-out'!$D$1947+'Hotel Carve-out'!$C1951)</f>
        <v>215000</v>
      </c>
      <c r="AQ1951" s="4">
        <f ca="1">OFFSET('Hotel Carve-out'!$A$1,'Hotel Carve-out'!AQ$1949-1,'Hotel Carve-out'!$D$1947+'Hotel Carve-out'!$C1951)</f>
        <v>0</v>
      </c>
      <c r="AR1951" s="4">
        <f ca="1">OFFSET('Hotel Carve-out'!$A$1,'Hotel Carve-out'!AR$1949-1,'Hotel Carve-out'!$D$1947+'Hotel Carve-out'!$C1951)</f>
        <v>0</v>
      </c>
      <c r="AS1951" s="4">
        <f ca="1">OFFSET('Hotel Carve-out'!$A$1,'Hotel Carve-out'!AS$1949-1,'Hotel Carve-out'!$D$1947+'Hotel Carve-out'!$C1951)</f>
        <v>0</v>
      </c>
      <c r="AT1951" s="4">
        <f ca="1">OFFSET('Hotel Carve-out'!$A$1,'Hotel Carve-out'!AT$1949-1,'Hotel Carve-out'!$D$1947+'Hotel Carve-out'!$C1951)</f>
        <v>250000</v>
      </c>
      <c r="AU1951" s="4">
        <f ca="1">OFFSET('Hotel Carve-out'!$A$1,'Hotel Carve-out'!AU$1949-1,'Hotel Carve-out'!$D$1947+'Hotel Carve-out'!$C1951)</f>
        <v>0</v>
      </c>
      <c r="AV1951" s="4">
        <f ca="1">OFFSET('Hotel Carve-out'!$A$1,'Hotel Carve-out'!AV$1949-1,'Hotel Carve-out'!$D$1947+'Hotel Carve-out'!$C1951)</f>
        <v>180000</v>
      </c>
      <c r="AW1951" s="4">
        <f ca="1">OFFSET('Hotel Carve-out'!$A$1,'Hotel Carve-out'!AW$1949-1,'Hotel Carve-out'!$D$1947+'Hotel Carve-out'!$C1951)</f>
        <v>250000</v>
      </c>
      <c r="AX1951" s="4">
        <f ca="1">OFFSET('Hotel Carve-out'!$A$1,'Hotel Carve-out'!AX$1949-1,'Hotel Carve-out'!$D$1947+'Hotel Carve-out'!$C1951)</f>
        <v>150000</v>
      </c>
      <c r="AY1951" s="4">
        <f ca="1">OFFSET('Hotel Carve-out'!$A$1,'Hotel Carve-out'!AY$1949-1,'Hotel Carve-out'!$D$1947+'Hotel Carve-out'!$C1951)</f>
        <v>0</v>
      </c>
      <c r="AZ1951" s="4">
        <f ca="1">OFFSET('Hotel Carve-out'!$A$1,'Hotel Carve-out'!AZ$1949-1,'Hotel Carve-out'!$D$1947+'Hotel Carve-out'!$C1951)</f>
        <v>0</v>
      </c>
      <c r="BA1951" s="4">
        <f ca="1">OFFSET('Hotel Carve-out'!$A$1,'Hotel Carve-out'!BA$1949-1,'Hotel Carve-out'!$D$1947+'Hotel Carve-out'!$C1951)</f>
        <v>0</v>
      </c>
      <c r="BB1951" s="4">
        <f ca="1">OFFSET('Hotel Carve-out'!$A$1,'Hotel Carve-out'!BB$1949-1,'Hotel Carve-out'!$D$1947+'Hotel Carve-out'!$C1951)</f>
        <v>0</v>
      </c>
      <c r="BC1951" s="4">
        <f ca="1">OFFSET('Hotel Carve-out'!$A$1,'Hotel Carve-out'!BC$1949-1,'Hotel Carve-out'!$D$1947+'Hotel Carve-out'!$C1951)</f>
        <v>0</v>
      </c>
      <c r="BD1951" s="4">
        <f ca="1">OFFSET('Hotel Carve-out'!$A$1,'Hotel Carve-out'!BD$1949-1,'Hotel Carve-out'!$D$1947+'Hotel Carve-out'!$C1951)</f>
        <v>0</v>
      </c>
      <c r="BE1951" s="4">
        <f t="shared" ref="BE1951:BE2014" ca="1" si="930">SUM(AK1951:BD1951)</f>
        <v>3050000</v>
      </c>
      <c r="BF1951" s="4"/>
      <c r="BG1951" s="2">
        <f t="shared" ref="BG1951:BG1982" ca="1" si="931">SUM(F1951:I1951)</f>
        <v>4017069.5850000004</v>
      </c>
      <c r="BH1951" s="2">
        <f t="shared" ref="BH1951:BH1982" ca="1" si="932">SUM(K1951:O1951,R1951:U1951,X1951:AH1951,AK1951:BD1951)</f>
        <v>16123725.733506944</v>
      </c>
      <c r="BI1951" s="5">
        <f t="shared" ref="BI1951:BI2014" ca="1" si="933">BG1951-BH1951</f>
        <v>-12106656.148506943</v>
      </c>
      <c r="BJ1951" s="1"/>
      <c r="BK1951" s="4">
        <f ca="1">OFFSET('Hotel Carve-out'!$A$1,'Hotel Carve-out'!BK$1949-1,'Hotel Carve-out'!$D$1947+'Hotel Carve-out'!$C1951)</f>
        <v>0</v>
      </c>
      <c r="BL1951" s="4">
        <f ca="1">OFFSET('Hotel Carve-out'!$A$1,'Hotel Carve-out'!BL$1949-1,'Hotel Carve-out'!$D$1947+'Hotel Carve-out'!$C1951)</f>
        <v>0</v>
      </c>
      <c r="BM1951" s="4">
        <f ca="1">OFFSET('Hotel Carve-out'!$A$1,'Hotel Carve-out'!BM$1949-1,'Hotel Carve-out'!$D$1947+'Hotel Carve-out'!$C1951)</f>
        <v>0</v>
      </c>
      <c r="BN1951" s="4">
        <f ca="1">OFFSET('Hotel Carve-out'!$A$1,'Hotel Carve-out'!BN$1949-1,'Hotel Carve-out'!$D$1947+'Hotel Carve-out'!$C1951)</f>
        <v>2623725.733506944</v>
      </c>
      <c r="BO1951" s="4">
        <f ca="1">OFFSET('Hotel Carve-out'!$A$1,'Hotel Carve-out'!BO$1949-1,'Hotel Carve-out'!$D$1947+'Hotel Carve-out'!$C1951)</f>
        <v>0</v>
      </c>
      <c r="BP1951" s="4">
        <f ca="1">OFFSET('Hotel Carve-out'!$A$1,'Hotel Carve-out'!BP$1949-1,'Hotel Carve-out'!$D$1947+'Hotel Carve-out'!$C1951)</f>
        <v>0</v>
      </c>
      <c r="BQ1951" s="4">
        <f ca="1">OFFSET('Hotel Carve-out'!$A$1,'Hotel Carve-out'!BQ$1949-1,'Hotel Carve-out'!$D$1947+'Hotel Carve-out'!$C1951)</f>
        <v>2623725.733506944</v>
      </c>
      <c r="BR1951" s="1"/>
      <c r="BS1951" s="4">
        <f ca="1">OFFSET('Hotel Carve-out'!$A$1,'Hotel Carve-out'!BS$1949-1,'Hotel Carve-out'!$D$1947+'Hotel Carve-out'!$C1951)</f>
        <v>13500000</v>
      </c>
      <c r="BT1951" s="4">
        <f ca="1">OFFSET('Hotel Carve-out'!$A$1,'Hotel Carve-out'!BT$1949-1,'Hotel Carve-out'!$D$1947+'Hotel Carve-out'!$C1951)</f>
        <v>0</v>
      </c>
      <c r="BU1951" s="4"/>
      <c r="BV1951" s="4">
        <f ca="1">OFFSET('Hotel Carve-out'!$A$1,'Hotel Carve-out'!BV$1949-1,'Hotel Carve-out'!$D$1947+'Hotel Carve-out'!$C1951)</f>
        <v>4017069.5850000004</v>
      </c>
      <c r="BW1951" s="4">
        <f ca="1">OFFSET('Hotel Carve-out'!$A$1,'Hotel Carve-out'!BW$1949-1,'Hotel Carve-out'!$D$1947+'Hotel Carve-out'!$C1951)</f>
        <v>0</v>
      </c>
      <c r="BX1951" s="4">
        <f ca="1">OFFSET('Hotel Carve-out'!$A$1,'Hotel Carve-out'!BX$1949-1,'Hotel Carve-out'!$D$1947+'Hotel Carve-out'!$C1951)</f>
        <v>4017069.5850000004</v>
      </c>
      <c r="BY1951" s="6">
        <f ca="1">OFFSET('Hotel Carve-out'!$A$1,'Hotel Carve-out'!BY$1949-1,'Hotel Carve-out'!$D$1947+'Hotel Carve-out'!$C1951)</f>
        <v>0</v>
      </c>
      <c r="BZ1951" s="4">
        <f ca="1">OFFSET('Hotel Carve-out'!$A$1,'Hotel Carve-out'!BZ$1949-1,'Hotel Carve-out'!$D$1947+'Hotel Carve-out'!$C1951)</f>
        <v>0</v>
      </c>
      <c r="CA1951" s="6">
        <f ca="1">OFFSET('Hotel Carve-out'!$A$1,'Hotel Carve-out'!CA$1949-1,'Hotel Carve-out'!$D$1947+'Hotel Carve-out'!$C1951)</f>
        <v>0</v>
      </c>
      <c r="CB1951" s="4">
        <f ca="1">OFFSET('Hotel Carve-out'!$A$1,'Hotel Carve-out'!CB$1949-1,'Hotel Carve-out'!$D$1947+'Hotel Carve-out'!$C1951)</f>
        <v>0</v>
      </c>
      <c r="CC1951" s="1"/>
      <c r="CD1951" s="360">
        <f ca="1">OFFSET('Hotel Carve-out'!$A$1,'Hotel Carve-out'!CD$1949-1,'Hotel Carve-out'!$D$1947+'Hotel Carve-out'!$C1951)</f>
        <v>0</v>
      </c>
      <c r="CE1951" s="360">
        <f ca="1">OFFSET('Hotel Carve-out'!$A$1,'Hotel Carve-out'!CE$1949-1,'Hotel Carve-out'!$D$1947+'Hotel Carve-out'!$C1951)</f>
        <v>0</v>
      </c>
      <c r="CF1951" s="360">
        <f ca="1">OFFSET('Hotel Carve-out'!$A$1,'Hotel Carve-out'!CF$1949-1,'Hotel Carve-out'!$D$1947+'Hotel Carve-out'!$C1951)</f>
        <v>0</v>
      </c>
      <c r="CG1951" s="360">
        <f ca="1">OFFSET('Hotel Carve-out'!$A$1,'Hotel Carve-out'!CG$1949-1,'Hotel Carve-out'!$D$1947+'Hotel Carve-out'!$C1951)</f>
        <v>0</v>
      </c>
      <c r="CH1951" s="360">
        <f ca="1">OFFSET('Hotel Carve-out'!$A$1,'Hotel Carve-out'!CH$1949-1,'Hotel Carve-out'!$D$1947+'Hotel Carve-out'!$C1951)</f>
        <v>0</v>
      </c>
      <c r="CI1951" s="360">
        <f ca="1">OFFSET('Hotel Carve-out'!$A$1,'Hotel Carve-out'!CI$1949-1,'Hotel Carve-out'!$D$1947+'Hotel Carve-out'!$C1951)</f>
        <v>0</v>
      </c>
      <c r="CJ1951" s="1"/>
      <c r="CK1951" s="1"/>
    </row>
    <row r="1952" spans="2:89" ht="15" customHeight="1">
      <c r="B1952" s="1"/>
      <c r="C1952" s="1">
        <f>IF(C1951&lt;'Hotel Carve-out'!$E$1688,C1951+1,NA())</f>
        <v>1</v>
      </c>
      <c r="D1952" s="7">
        <f>INDEX('Hotel Carve-out'!$F$16:$CI$17,1,MATCH('Hotel Carve-out'!C1952,'Hotel Carve-out'!$F$17:$CI$17,0))</f>
        <v>42124</v>
      </c>
      <c r="E1952" s="1"/>
      <c r="F1952" s="4">
        <f ca="1">OFFSET('Hotel Carve-out'!$A$1,'Hotel Carve-out'!F$1949-1,'Hotel Carve-out'!$D$1947+'Hotel Carve-out'!$C1952)</f>
        <v>446341.065</v>
      </c>
      <c r="G1952" s="4">
        <f ca="1">OFFSET('Hotel Carve-out'!$A$1,'Hotel Carve-out'!G$1949-1,'Hotel Carve-out'!$D$1947+'Hotel Carve-out'!$C1952)</f>
        <v>0</v>
      </c>
      <c r="H1952" s="4">
        <f ca="1">OFFSET('Hotel Carve-out'!$A$1,'Hotel Carve-out'!H$1949-1,'Hotel Carve-out'!$D$1947+'Hotel Carve-out'!$C1952)</f>
        <v>0</v>
      </c>
      <c r="I1952" s="4">
        <f ca="1">OFFSET('Hotel Carve-out'!$A$1,'Hotel Carve-out'!I$1949-1,'Hotel Carve-out'!$D$1947+'Hotel Carve-out'!$C1952)</f>
        <v>0</v>
      </c>
      <c r="J1952" s="1"/>
      <c r="K1952" s="4">
        <f ca="1">OFFSET('Hotel Carve-out'!$A$1,'Hotel Carve-out'!K$1949-1,'Hotel Carve-out'!$D$1947+'Hotel Carve-out'!$C1952)</f>
        <v>0</v>
      </c>
      <c r="L1952" s="4">
        <f ca="1">OFFSET('Hotel Carve-out'!$A$1,'Hotel Carve-out'!L$1949-1,'Hotel Carve-out'!$D$1947+'Hotel Carve-out'!$C1952)</f>
        <v>0</v>
      </c>
      <c r="M1952" s="4">
        <f ca="1">OFFSET('Hotel Carve-out'!$A$1,'Hotel Carve-out'!M$1949-1,'Hotel Carve-out'!$D$1947+'Hotel Carve-out'!$C1952)</f>
        <v>0</v>
      </c>
      <c r="N1952" s="4">
        <f ca="1">OFFSET('Hotel Carve-out'!$A$1,'Hotel Carve-out'!N$1949-1,'Hotel Carve-out'!$D$1947+'Hotel Carve-out'!$C1952)</f>
        <v>0</v>
      </c>
      <c r="O1952" s="4">
        <f ca="1">OFFSET('Hotel Carve-out'!$A$1,'Hotel Carve-out'!O$1949-1,'Hotel Carve-out'!$D$1947+'Hotel Carve-out'!$C1952)</f>
        <v>0</v>
      </c>
      <c r="P1952" s="4">
        <f t="shared" ca="1" si="927"/>
        <v>0</v>
      </c>
      <c r="Q1952" s="4"/>
      <c r="R1952" s="4">
        <f ca="1">OFFSET('Hotel Carve-out'!$A$1,'Hotel Carve-out'!R$1949-1,'Hotel Carve-out'!$D$1947+'Hotel Carve-out'!$C1952)</f>
        <v>0</v>
      </c>
      <c r="S1952" s="4">
        <f ca="1">OFFSET('Hotel Carve-out'!$A$1,'Hotel Carve-out'!S$1949-1,'Hotel Carve-out'!$D$1947+'Hotel Carve-out'!$C1952)</f>
        <v>0</v>
      </c>
      <c r="T1952" s="4">
        <f ca="1">OFFSET('Hotel Carve-out'!$A$1,'Hotel Carve-out'!T$1949-1,'Hotel Carve-out'!$D$1947+'Hotel Carve-out'!$C1952)</f>
        <v>14307.522473719016</v>
      </c>
      <c r="U1952" s="4">
        <f ca="1">OFFSET('Hotel Carve-out'!$A$1,'Hotel Carve-out'!U$1949-1,'Hotel Carve-out'!$D$1947+'Hotel Carve-out'!$C1952)</f>
        <v>0</v>
      </c>
      <c r="V1952" s="4">
        <f t="shared" ca="1" si="928"/>
        <v>14307.522473719016</v>
      </c>
      <c r="W1952" s="4"/>
      <c r="X1952" s="4">
        <f ca="1">OFFSET('Hotel Carve-out'!$A$1,'Hotel Carve-out'!X$1949-1,'Hotel Carve-out'!$D$1947+'Hotel Carve-out'!$C1952)</f>
        <v>0</v>
      </c>
      <c r="Y1952" s="4">
        <f ca="1">OFFSET('Hotel Carve-out'!$A$1,'Hotel Carve-out'!Y$1949-1,'Hotel Carve-out'!$D$1947+'Hotel Carve-out'!$C1952)</f>
        <v>0</v>
      </c>
      <c r="Z1952" s="4">
        <f ca="1">OFFSET('Hotel Carve-out'!$A$1,'Hotel Carve-out'!Z$1949-1,'Hotel Carve-out'!$D$1947+'Hotel Carve-out'!$C1952)</f>
        <v>0</v>
      </c>
      <c r="AA1952" s="4">
        <f ca="1">OFFSET('Hotel Carve-out'!$A$1,'Hotel Carve-out'!AA$1949-1,'Hotel Carve-out'!$D$1947+'Hotel Carve-out'!$C1952)</f>
        <v>0</v>
      </c>
      <c r="AB1952" s="4">
        <f ca="1">OFFSET('Hotel Carve-out'!$A$1,'Hotel Carve-out'!AB$1949-1,'Hotel Carve-out'!$D$1947+'Hotel Carve-out'!$C1952)</f>
        <v>0</v>
      </c>
      <c r="AC1952" s="4">
        <f ca="1">OFFSET('Hotel Carve-out'!$A$1,'Hotel Carve-out'!AC$1949-1,'Hotel Carve-out'!$D$1947+'Hotel Carve-out'!$C1952)</f>
        <v>0</v>
      </c>
      <c r="AD1952" s="4">
        <f ca="1">OFFSET('Hotel Carve-out'!$A$1,'Hotel Carve-out'!AD$1949-1,'Hotel Carve-out'!$D$1947+'Hotel Carve-out'!$C1952)</f>
        <v>0</v>
      </c>
      <c r="AE1952" s="4">
        <f ca="1">OFFSET('Hotel Carve-out'!$A$1,'Hotel Carve-out'!AE$1949-1,'Hotel Carve-out'!$D$1947+'Hotel Carve-out'!$C1952)</f>
        <v>0</v>
      </c>
      <c r="AF1952" s="4">
        <f ca="1">OFFSET('Hotel Carve-out'!$A$1,'Hotel Carve-out'!AF$1949-1,'Hotel Carve-out'!$D$1947+'Hotel Carve-out'!$C1952)</f>
        <v>0</v>
      </c>
      <c r="AG1952" s="4">
        <f ca="1">OFFSET('Hotel Carve-out'!$A$1,'Hotel Carve-out'!AG$1949-1,'Hotel Carve-out'!$D$1947+'Hotel Carve-out'!$C1952)</f>
        <v>0</v>
      </c>
      <c r="AH1952" s="4">
        <f ca="1">OFFSET('Hotel Carve-out'!$A$1,'Hotel Carve-out'!AH$1949-1,'Hotel Carve-out'!$D$1947+'Hotel Carve-out'!$C1952)</f>
        <v>0</v>
      </c>
      <c r="AI1952" s="4">
        <f t="shared" ca="1" si="929"/>
        <v>0</v>
      </c>
      <c r="AJ1952" s="4"/>
      <c r="AK1952" s="4">
        <f ca="1">OFFSET('Hotel Carve-out'!$A$1,'Hotel Carve-out'!AK$1949-1,'Hotel Carve-out'!$D$1947+'Hotel Carve-out'!$C1952)</f>
        <v>16666.666666666668</v>
      </c>
      <c r="AL1952" s="4">
        <f ca="1">OFFSET('Hotel Carve-out'!$A$1,'Hotel Carve-out'!AL$1949-1,'Hotel Carve-out'!$D$1947+'Hotel Carve-out'!$C1952)</f>
        <v>0</v>
      </c>
      <c r="AM1952" s="4">
        <f ca="1">OFFSET('Hotel Carve-out'!$A$1,'Hotel Carve-out'!AM$1949-1,'Hotel Carve-out'!$D$1947+'Hotel Carve-out'!$C1952)</f>
        <v>13888.888888888889</v>
      </c>
      <c r="AN1952" s="4">
        <f ca="1">OFFSET('Hotel Carve-out'!$A$1,'Hotel Carve-out'!AN$1949-1,'Hotel Carve-out'!$D$1947+'Hotel Carve-out'!$C1952)</f>
        <v>0</v>
      </c>
      <c r="AO1952" s="4">
        <f ca="1">OFFSET('Hotel Carve-out'!$A$1,'Hotel Carve-out'!AO$1949-1,'Hotel Carve-out'!$D$1947+'Hotel Carve-out'!$C1952)</f>
        <v>49444.444444444445</v>
      </c>
      <c r="AP1952" s="4">
        <f ca="1">OFFSET('Hotel Carve-out'!$A$1,'Hotel Carve-out'!AP$1949-1,'Hotel Carve-out'!$D$1947+'Hotel Carve-out'!$C1952)</f>
        <v>31666.666666666668</v>
      </c>
      <c r="AQ1952" s="4">
        <f ca="1">OFFSET('Hotel Carve-out'!$A$1,'Hotel Carve-out'!AQ$1949-1,'Hotel Carve-out'!$D$1947+'Hotel Carve-out'!$C1952)</f>
        <v>188888.88888888888</v>
      </c>
      <c r="AR1952" s="4">
        <f ca="1">OFFSET('Hotel Carve-out'!$A$1,'Hotel Carve-out'!AR$1949-1,'Hotel Carve-out'!$D$1947+'Hotel Carve-out'!$C1952)</f>
        <v>0</v>
      </c>
      <c r="AS1952" s="4">
        <f ca="1">OFFSET('Hotel Carve-out'!$A$1,'Hotel Carve-out'!AS$1949-1,'Hotel Carve-out'!$D$1947+'Hotel Carve-out'!$C1952)</f>
        <v>0</v>
      </c>
      <c r="AT1952" s="4">
        <f ca="1">OFFSET('Hotel Carve-out'!$A$1,'Hotel Carve-out'!AT$1949-1,'Hotel Carve-out'!$D$1947+'Hotel Carve-out'!$C1952)</f>
        <v>47916.666666666664</v>
      </c>
      <c r="AU1952" s="4">
        <f ca="1">OFFSET('Hotel Carve-out'!$A$1,'Hotel Carve-out'!AU$1949-1,'Hotel Carve-out'!$D$1947+'Hotel Carve-out'!$C1952)</f>
        <v>0</v>
      </c>
      <c r="AV1952" s="4">
        <f ca="1">OFFSET('Hotel Carve-out'!$A$1,'Hotel Carve-out'!AV$1949-1,'Hotel Carve-out'!$D$1947+'Hotel Carve-out'!$C1952)</f>
        <v>4444.4444444444443</v>
      </c>
      <c r="AW1952" s="4">
        <f ca="1">OFFSET('Hotel Carve-out'!$A$1,'Hotel Carve-out'!AW$1949-1,'Hotel Carve-out'!$D$1947+'Hotel Carve-out'!$C1952)</f>
        <v>97222.222222222219</v>
      </c>
      <c r="AX1952" s="4">
        <f ca="1">OFFSET('Hotel Carve-out'!$A$1,'Hotel Carve-out'!AX$1949-1,'Hotel Carve-out'!$D$1947+'Hotel Carve-out'!$C1952)</f>
        <v>11111.111111111111</v>
      </c>
      <c r="AY1952" s="4">
        <f ca="1">OFFSET('Hotel Carve-out'!$A$1,'Hotel Carve-out'!AY$1949-1,'Hotel Carve-out'!$D$1947+'Hotel Carve-out'!$C1952)</f>
        <v>0</v>
      </c>
      <c r="AZ1952" s="4">
        <f ca="1">OFFSET('Hotel Carve-out'!$A$1,'Hotel Carve-out'!AZ$1949-1,'Hotel Carve-out'!$D$1947+'Hotel Carve-out'!$C1952)</f>
        <v>0</v>
      </c>
      <c r="BA1952" s="4">
        <f ca="1">OFFSET('Hotel Carve-out'!$A$1,'Hotel Carve-out'!BA$1949-1,'Hotel Carve-out'!$D$1947+'Hotel Carve-out'!$C1952)</f>
        <v>0</v>
      </c>
      <c r="BB1952" s="4">
        <f ca="1">OFFSET('Hotel Carve-out'!$A$1,'Hotel Carve-out'!BB$1949-1,'Hotel Carve-out'!$D$1947+'Hotel Carve-out'!$C1952)</f>
        <v>0</v>
      </c>
      <c r="BC1952" s="4">
        <f ca="1">OFFSET('Hotel Carve-out'!$A$1,'Hotel Carve-out'!BC$1949-1,'Hotel Carve-out'!$D$1947+'Hotel Carve-out'!$C1952)</f>
        <v>0</v>
      </c>
      <c r="BD1952" s="4">
        <f ca="1">OFFSET('Hotel Carve-out'!$A$1,'Hotel Carve-out'!BD$1949-1,'Hotel Carve-out'!$D$1947+'Hotel Carve-out'!$C1952)</f>
        <v>0</v>
      </c>
      <c r="BE1952" s="4">
        <f t="shared" ca="1" si="930"/>
        <v>461250</v>
      </c>
      <c r="BF1952" s="4"/>
      <c r="BG1952" s="2">
        <f t="shared" ca="1" si="931"/>
        <v>446341.065</v>
      </c>
      <c r="BH1952" s="2">
        <f t="shared" ca="1" si="932"/>
        <v>475557.52247371909</v>
      </c>
      <c r="BI1952" s="5">
        <f t="shared" ca="1" si="933"/>
        <v>-29216.457473719085</v>
      </c>
      <c r="BJ1952" s="1"/>
      <c r="BK1952" s="4">
        <f ca="1">OFFSET('Hotel Carve-out'!$A$1,'Hotel Carve-out'!BK$1949-1,'Hotel Carve-out'!$D$1947+'Hotel Carve-out'!$C1952)</f>
        <v>0</v>
      </c>
      <c r="BL1952" s="4">
        <f ca="1">OFFSET('Hotel Carve-out'!$A$1,'Hotel Carve-out'!BL$1949-1,'Hotel Carve-out'!$D$1947+'Hotel Carve-out'!$C1952)</f>
        <v>0</v>
      </c>
      <c r="BM1952" s="4">
        <f ca="1">OFFSET('Hotel Carve-out'!$A$1,'Hotel Carve-out'!BM$1949-1,'Hotel Carve-out'!$D$1947+'Hotel Carve-out'!$C1952)</f>
        <v>0</v>
      </c>
      <c r="BN1952" s="4">
        <f ca="1">OFFSET('Hotel Carve-out'!$A$1,'Hotel Carve-out'!BN$1949-1,'Hotel Carve-out'!$D$1947+'Hotel Carve-out'!$C1952)</f>
        <v>475557.52247371903</v>
      </c>
      <c r="BO1952" s="4">
        <f ca="1">OFFSET('Hotel Carve-out'!$A$1,'Hotel Carve-out'!BO$1949-1,'Hotel Carve-out'!$D$1947+'Hotel Carve-out'!$C1952)</f>
        <v>0</v>
      </c>
      <c r="BP1952" s="4">
        <f ca="1">OFFSET('Hotel Carve-out'!$A$1,'Hotel Carve-out'!BP$1949-1,'Hotel Carve-out'!$D$1947+'Hotel Carve-out'!$C1952)</f>
        <v>0</v>
      </c>
      <c r="BQ1952" s="4">
        <f ca="1">OFFSET('Hotel Carve-out'!$A$1,'Hotel Carve-out'!BQ$1949-1,'Hotel Carve-out'!$D$1947+'Hotel Carve-out'!$C1952)</f>
        <v>3099283.255980663</v>
      </c>
      <c r="BR1952" s="1"/>
      <c r="BS1952" s="4">
        <f ca="1">OFFSET('Hotel Carve-out'!$A$1,'Hotel Carve-out'!BS$1949-1,'Hotel Carve-out'!$D$1947+'Hotel Carve-out'!$C1952)</f>
        <v>0</v>
      </c>
      <c r="BT1952" s="4">
        <f ca="1">OFFSET('Hotel Carve-out'!$A$1,'Hotel Carve-out'!BT$1949-1,'Hotel Carve-out'!$D$1947+'Hotel Carve-out'!$C1952)</f>
        <v>0</v>
      </c>
      <c r="BU1952" s="4"/>
      <c r="BV1952" s="4">
        <f ca="1">OFFSET('Hotel Carve-out'!$A$1,'Hotel Carve-out'!BV$1949-1,'Hotel Carve-out'!$D$1947+'Hotel Carve-out'!$C1952)</f>
        <v>446341.065</v>
      </c>
      <c r="BW1952" s="4">
        <f ca="1">OFFSET('Hotel Carve-out'!$A$1,'Hotel Carve-out'!BW$1949-1,'Hotel Carve-out'!$D$1947+'Hotel Carve-out'!$C1952)</f>
        <v>0</v>
      </c>
      <c r="BX1952" s="4">
        <f ca="1">OFFSET('Hotel Carve-out'!$A$1,'Hotel Carve-out'!BX$1949-1,'Hotel Carve-out'!$D$1947+'Hotel Carve-out'!$C1952)</f>
        <v>446341.065</v>
      </c>
      <c r="BY1952" s="6">
        <f ca="1">OFFSET('Hotel Carve-out'!$A$1,'Hotel Carve-out'!BY$1949-1,'Hotel Carve-out'!$D$1947+'Hotel Carve-out'!$C1952)</f>
        <v>0</v>
      </c>
      <c r="BZ1952" s="4">
        <f ca="1">OFFSET('Hotel Carve-out'!$A$1,'Hotel Carve-out'!BZ$1949-1,'Hotel Carve-out'!$D$1947+'Hotel Carve-out'!$C1952)</f>
        <v>0</v>
      </c>
      <c r="CA1952" s="6">
        <f ca="1">OFFSET('Hotel Carve-out'!$A$1,'Hotel Carve-out'!CA$1949-1,'Hotel Carve-out'!$D$1947+'Hotel Carve-out'!$C1952)</f>
        <v>0</v>
      </c>
      <c r="CB1952" s="4">
        <f ca="1">OFFSET('Hotel Carve-out'!$A$1,'Hotel Carve-out'!CB$1949-1,'Hotel Carve-out'!$D$1947+'Hotel Carve-out'!$C1952)</f>
        <v>0</v>
      </c>
      <c r="CC1952" s="1"/>
      <c r="CD1952" s="360">
        <f ca="1">OFFSET('Hotel Carve-out'!$A$1,'Hotel Carve-out'!CD$1949-1,'Hotel Carve-out'!$D$1947+'Hotel Carve-out'!$C1952)</f>
        <v>0</v>
      </c>
      <c r="CE1952" s="360">
        <f ca="1">OFFSET('Hotel Carve-out'!$A$1,'Hotel Carve-out'!CE$1949-1,'Hotel Carve-out'!$D$1947+'Hotel Carve-out'!$C1952)</f>
        <v>0</v>
      </c>
      <c r="CF1952" s="360">
        <f ca="1">OFFSET('Hotel Carve-out'!$A$1,'Hotel Carve-out'!CF$1949-1,'Hotel Carve-out'!$D$1947+'Hotel Carve-out'!$C1952)</f>
        <v>0</v>
      </c>
      <c r="CG1952" s="360">
        <f ca="1">OFFSET('Hotel Carve-out'!$A$1,'Hotel Carve-out'!CG$1949-1,'Hotel Carve-out'!$D$1947+'Hotel Carve-out'!$C1952)</f>
        <v>0</v>
      </c>
      <c r="CH1952" s="360">
        <f ca="1">OFFSET('Hotel Carve-out'!$A$1,'Hotel Carve-out'!CH$1949-1,'Hotel Carve-out'!$D$1947+'Hotel Carve-out'!$C1952)</f>
        <v>0</v>
      </c>
      <c r="CI1952" s="360">
        <f ca="1">OFFSET('Hotel Carve-out'!$A$1,'Hotel Carve-out'!CI$1949-1,'Hotel Carve-out'!$D$1947+'Hotel Carve-out'!$C1952)</f>
        <v>0</v>
      </c>
      <c r="CJ1952" s="1"/>
      <c r="CK1952" s="1"/>
    </row>
    <row r="1953" spans="2:89" ht="15" customHeight="1">
      <c r="B1953" s="1"/>
      <c r="C1953" s="1">
        <f>IF(C1952&lt;'Hotel Carve-out'!$E$1688,C1952+1,NA())</f>
        <v>2</v>
      </c>
      <c r="D1953" s="7">
        <f>INDEX('Hotel Carve-out'!$F$16:$CI$17,1,MATCH('Hotel Carve-out'!C1953,'Hotel Carve-out'!$F$17:$CI$17,0))</f>
        <v>42155</v>
      </c>
      <c r="E1953" s="1"/>
      <c r="F1953" s="4">
        <f ca="1">OFFSET('Hotel Carve-out'!$A$1,'Hotel Carve-out'!F$1949-1,'Hotel Carve-out'!$D$1947+'Hotel Carve-out'!$C1953)</f>
        <v>446341.065</v>
      </c>
      <c r="G1953" s="4">
        <f ca="1">OFFSET('Hotel Carve-out'!$A$1,'Hotel Carve-out'!G$1949-1,'Hotel Carve-out'!$D$1947+'Hotel Carve-out'!$C1953)</f>
        <v>0</v>
      </c>
      <c r="H1953" s="4">
        <f ca="1">OFFSET('Hotel Carve-out'!$A$1,'Hotel Carve-out'!H$1949-1,'Hotel Carve-out'!$D$1947+'Hotel Carve-out'!$C1953)</f>
        <v>0</v>
      </c>
      <c r="I1953" s="4">
        <f ca="1">OFFSET('Hotel Carve-out'!$A$1,'Hotel Carve-out'!I$1949-1,'Hotel Carve-out'!$D$1947+'Hotel Carve-out'!$C1953)</f>
        <v>0</v>
      </c>
      <c r="J1953" s="1"/>
      <c r="K1953" s="4">
        <f ca="1">OFFSET('Hotel Carve-out'!$A$1,'Hotel Carve-out'!K$1949-1,'Hotel Carve-out'!$D$1947+'Hotel Carve-out'!$C1953)</f>
        <v>0</v>
      </c>
      <c r="L1953" s="4">
        <f ca="1">OFFSET('Hotel Carve-out'!$A$1,'Hotel Carve-out'!L$1949-1,'Hotel Carve-out'!$D$1947+'Hotel Carve-out'!$C1953)</f>
        <v>0</v>
      </c>
      <c r="M1953" s="4">
        <f ca="1">OFFSET('Hotel Carve-out'!$A$1,'Hotel Carve-out'!M$1949-1,'Hotel Carve-out'!$D$1947+'Hotel Carve-out'!$C1953)</f>
        <v>0</v>
      </c>
      <c r="N1953" s="4">
        <f ca="1">OFFSET('Hotel Carve-out'!$A$1,'Hotel Carve-out'!N$1949-1,'Hotel Carve-out'!$D$1947+'Hotel Carve-out'!$C1953)</f>
        <v>0</v>
      </c>
      <c r="O1953" s="4">
        <f ca="1">OFFSET('Hotel Carve-out'!$A$1,'Hotel Carve-out'!O$1949-1,'Hotel Carve-out'!$D$1947+'Hotel Carve-out'!$C1953)</f>
        <v>0</v>
      </c>
      <c r="P1953" s="4">
        <f t="shared" ca="1" si="927"/>
        <v>0</v>
      </c>
      <c r="Q1953" s="4"/>
      <c r="R1953" s="4">
        <f ca="1">OFFSET('Hotel Carve-out'!$A$1,'Hotel Carve-out'!R$1949-1,'Hotel Carve-out'!$D$1947+'Hotel Carve-out'!$C1953)</f>
        <v>0</v>
      </c>
      <c r="S1953" s="4">
        <f ca="1">OFFSET('Hotel Carve-out'!$A$1,'Hotel Carve-out'!S$1949-1,'Hotel Carve-out'!$D$1947+'Hotel Carve-out'!$C1953)</f>
        <v>0</v>
      </c>
      <c r="T1953" s="4">
        <f ca="1">OFFSET('Hotel Carve-out'!$A$1,'Hotel Carve-out'!T$1949-1,'Hotel Carve-out'!$D$1947+'Hotel Carve-out'!$C1953)</f>
        <v>16691.269453537156</v>
      </c>
      <c r="U1953" s="4">
        <f ca="1">OFFSET('Hotel Carve-out'!$A$1,'Hotel Carve-out'!U$1949-1,'Hotel Carve-out'!$D$1947+'Hotel Carve-out'!$C1953)</f>
        <v>0</v>
      </c>
      <c r="V1953" s="4">
        <f t="shared" ca="1" si="928"/>
        <v>16691.269453537156</v>
      </c>
      <c r="W1953" s="4"/>
      <c r="X1953" s="4">
        <f ca="1">OFFSET('Hotel Carve-out'!$A$1,'Hotel Carve-out'!X$1949-1,'Hotel Carve-out'!$D$1947+'Hotel Carve-out'!$C1953)</f>
        <v>0</v>
      </c>
      <c r="Y1953" s="4">
        <f ca="1">OFFSET('Hotel Carve-out'!$A$1,'Hotel Carve-out'!Y$1949-1,'Hotel Carve-out'!$D$1947+'Hotel Carve-out'!$C1953)</f>
        <v>0</v>
      </c>
      <c r="Z1953" s="4">
        <f ca="1">OFFSET('Hotel Carve-out'!$A$1,'Hotel Carve-out'!Z$1949-1,'Hotel Carve-out'!$D$1947+'Hotel Carve-out'!$C1953)</f>
        <v>0</v>
      </c>
      <c r="AA1953" s="4">
        <f ca="1">OFFSET('Hotel Carve-out'!$A$1,'Hotel Carve-out'!AA$1949-1,'Hotel Carve-out'!$D$1947+'Hotel Carve-out'!$C1953)</f>
        <v>0</v>
      </c>
      <c r="AB1953" s="4">
        <f ca="1">OFFSET('Hotel Carve-out'!$A$1,'Hotel Carve-out'!AB$1949-1,'Hotel Carve-out'!$D$1947+'Hotel Carve-out'!$C1953)</f>
        <v>0</v>
      </c>
      <c r="AC1953" s="4">
        <f ca="1">OFFSET('Hotel Carve-out'!$A$1,'Hotel Carve-out'!AC$1949-1,'Hotel Carve-out'!$D$1947+'Hotel Carve-out'!$C1953)</f>
        <v>0</v>
      </c>
      <c r="AD1953" s="4">
        <f ca="1">OFFSET('Hotel Carve-out'!$A$1,'Hotel Carve-out'!AD$1949-1,'Hotel Carve-out'!$D$1947+'Hotel Carve-out'!$C1953)</f>
        <v>0</v>
      </c>
      <c r="AE1953" s="4">
        <f ca="1">OFFSET('Hotel Carve-out'!$A$1,'Hotel Carve-out'!AE$1949-1,'Hotel Carve-out'!$D$1947+'Hotel Carve-out'!$C1953)</f>
        <v>0</v>
      </c>
      <c r="AF1953" s="4">
        <f ca="1">OFFSET('Hotel Carve-out'!$A$1,'Hotel Carve-out'!AF$1949-1,'Hotel Carve-out'!$D$1947+'Hotel Carve-out'!$C1953)</f>
        <v>0</v>
      </c>
      <c r="AG1953" s="4">
        <f ca="1">OFFSET('Hotel Carve-out'!$A$1,'Hotel Carve-out'!AG$1949-1,'Hotel Carve-out'!$D$1947+'Hotel Carve-out'!$C1953)</f>
        <v>0</v>
      </c>
      <c r="AH1953" s="4">
        <f ca="1">OFFSET('Hotel Carve-out'!$A$1,'Hotel Carve-out'!AH$1949-1,'Hotel Carve-out'!$D$1947+'Hotel Carve-out'!$C1953)</f>
        <v>0</v>
      </c>
      <c r="AI1953" s="4">
        <f t="shared" ca="1" si="929"/>
        <v>0</v>
      </c>
      <c r="AJ1953" s="4"/>
      <c r="AK1953" s="4">
        <f ca="1">OFFSET('Hotel Carve-out'!$A$1,'Hotel Carve-out'!AK$1949-1,'Hotel Carve-out'!$D$1947+'Hotel Carve-out'!$C1953)</f>
        <v>16666.666666666668</v>
      </c>
      <c r="AL1953" s="4">
        <f ca="1">OFFSET('Hotel Carve-out'!$A$1,'Hotel Carve-out'!AL$1949-1,'Hotel Carve-out'!$D$1947+'Hotel Carve-out'!$C1953)</f>
        <v>0</v>
      </c>
      <c r="AM1953" s="4">
        <f ca="1">OFFSET('Hotel Carve-out'!$A$1,'Hotel Carve-out'!AM$1949-1,'Hotel Carve-out'!$D$1947+'Hotel Carve-out'!$C1953)</f>
        <v>13888.888888888889</v>
      </c>
      <c r="AN1953" s="4">
        <f ca="1">OFFSET('Hotel Carve-out'!$A$1,'Hotel Carve-out'!AN$1949-1,'Hotel Carve-out'!$D$1947+'Hotel Carve-out'!$C1953)</f>
        <v>0</v>
      </c>
      <c r="AO1953" s="4">
        <f ca="1">OFFSET('Hotel Carve-out'!$A$1,'Hotel Carve-out'!AO$1949-1,'Hotel Carve-out'!$D$1947+'Hotel Carve-out'!$C1953)</f>
        <v>49444.444444444445</v>
      </c>
      <c r="AP1953" s="4">
        <f ca="1">OFFSET('Hotel Carve-out'!$A$1,'Hotel Carve-out'!AP$1949-1,'Hotel Carve-out'!$D$1947+'Hotel Carve-out'!$C1953)</f>
        <v>31666.666666666668</v>
      </c>
      <c r="AQ1953" s="4">
        <f ca="1">OFFSET('Hotel Carve-out'!$A$1,'Hotel Carve-out'!AQ$1949-1,'Hotel Carve-out'!$D$1947+'Hotel Carve-out'!$C1953)</f>
        <v>188888.88888888888</v>
      </c>
      <c r="AR1953" s="4">
        <f ca="1">OFFSET('Hotel Carve-out'!$A$1,'Hotel Carve-out'!AR$1949-1,'Hotel Carve-out'!$D$1947+'Hotel Carve-out'!$C1953)</f>
        <v>0</v>
      </c>
      <c r="AS1953" s="4">
        <f ca="1">OFFSET('Hotel Carve-out'!$A$1,'Hotel Carve-out'!AS$1949-1,'Hotel Carve-out'!$D$1947+'Hotel Carve-out'!$C1953)</f>
        <v>0</v>
      </c>
      <c r="AT1953" s="4">
        <f ca="1">OFFSET('Hotel Carve-out'!$A$1,'Hotel Carve-out'!AT$1949-1,'Hotel Carve-out'!$D$1947+'Hotel Carve-out'!$C1953)</f>
        <v>47916.666666666664</v>
      </c>
      <c r="AU1953" s="4">
        <f ca="1">OFFSET('Hotel Carve-out'!$A$1,'Hotel Carve-out'!AU$1949-1,'Hotel Carve-out'!$D$1947+'Hotel Carve-out'!$C1953)</f>
        <v>0</v>
      </c>
      <c r="AV1953" s="4">
        <f ca="1">OFFSET('Hotel Carve-out'!$A$1,'Hotel Carve-out'!AV$1949-1,'Hotel Carve-out'!$D$1947+'Hotel Carve-out'!$C1953)</f>
        <v>4444.4444444444443</v>
      </c>
      <c r="AW1953" s="4">
        <f ca="1">OFFSET('Hotel Carve-out'!$A$1,'Hotel Carve-out'!AW$1949-1,'Hotel Carve-out'!$D$1947+'Hotel Carve-out'!$C1953)</f>
        <v>97222.222222222219</v>
      </c>
      <c r="AX1953" s="4">
        <f ca="1">OFFSET('Hotel Carve-out'!$A$1,'Hotel Carve-out'!AX$1949-1,'Hotel Carve-out'!$D$1947+'Hotel Carve-out'!$C1953)</f>
        <v>11111.111111111111</v>
      </c>
      <c r="AY1953" s="4">
        <f ca="1">OFFSET('Hotel Carve-out'!$A$1,'Hotel Carve-out'!AY$1949-1,'Hotel Carve-out'!$D$1947+'Hotel Carve-out'!$C1953)</f>
        <v>0</v>
      </c>
      <c r="AZ1953" s="4">
        <f ca="1">OFFSET('Hotel Carve-out'!$A$1,'Hotel Carve-out'!AZ$1949-1,'Hotel Carve-out'!$D$1947+'Hotel Carve-out'!$C1953)</f>
        <v>0</v>
      </c>
      <c r="BA1953" s="4">
        <f ca="1">OFFSET('Hotel Carve-out'!$A$1,'Hotel Carve-out'!BA$1949-1,'Hotel Carve-out'!$D$1947+'Hotel Carve-out'!$C1953)</f>
        <v>0</v>
      </c>
      <c r="BB1953" s="4">
        <f ca="1">OFFSET('Hotel Carve-out'!$A$1,'Hotel Carve-out'!BB$1949-1,'Hotel Carve-out'!$D$1947+'Hotel Carve-out'!$C1953)</f>
        <v>0</v>
      </c>
      <c r="BC1953" s="4">
        <f ca="1">OFFSET('Hotel Carve-out'!$A$1,'Hotel Carve-out'!BC$1949-1,'Hotel Carve-out'!$D$1947+'Hotel Carve-out'!$C1953)</f>
        <v>0</v>
      </c>
      <c r="BD1953" s="4">
        <f ca="1">OFFSET('Hotel Carve-out'!$A$1,'Hotel Carve-out'!BD$1949-1,'Hotel Carve-out'!$D$1947+'Hotel Carve-out'!$C1953)</f>
        <v>0</v>
      </c>
      <c r="BE1953" s="4">
        <f t="shared" ca="1" si="930"/>
        <v>461250</v>
      </c>
      <c r="BF1953" s="4"/>
      <c r="BG1953" s="2">
        <f t="shared" ca="1" si="931"/>
        <v>446341.065</v>
      </c>
      <c r="BH1953" s="2">
        <f t="shared" ca="1" si="932"/>
        <v>477941.26945353718</v>
      </c>
      <c r="BI1953" s="5">
        <f t="shared" ca="1" si="933"/>
        <v>-31600.204453537182</v>
      </c>
      <c r="BJ1953" s="1"/>
      <c r="BK1953" s="4">
        <f ca="1">OFFSET('Hotel Carve-out'!$A$1,'Hotel Carve-out'!BK$1949-1,'Hotel Carve-out'!$D$1947+'Hotel Carve-out'!$C1953)</f>
        <v>0</v>
      </c>
      <c r="BL1953" s="4">
        <f ca="1">OFFSET('Hotel Carve-out'!$A$1,'Hotel Carve-out'!BL$1949-1,'Hotel Carve-out'!$D$1947+'Hotel Carve-out'!$C1953)</f>
        <v>0</v>
      </c>
      <c r="BM1953" s="4">
        <f ca="1">OFFSET('Hotel Carve-out'!$A$1,'Hotel Carve-out'!BM$1949-1,'Hotel Carve-out'!$D$1947+'Hotel Carve-out'!$C1953)</f>
        <v>0</v>
      </c>
      <c r="BN1953" s="4">
        <f ca="1">OFFSET('Hotel Carve-out'!$A$1,'Hotel Carve-out'!BN$1949-1,'Hotel Carve-out'!$D$1947+'Hotel Carve-out'!$C1953)</f>
        <v>477941.26945353718</v>
      </c>
      <c r="BO1953" s="4">
        <f ca="1">OFFSET('Hotel Carve-out'!$A$1,'Hotel Carve-out'!BO$1949-1,'Hotel Carve-out'!$D$1947+'Hotel Carve-out'!$C1953)</f>
        <v>0</v>
      </c>
      <c r="BP1953" s="4">
        <f ca="1">OFFSET('Hotel Carve-out'!$A$1,'Hotel Carve-out'!BP$1949-1,'Hotel Carve-out'!$D$1947+'Hotel Carve-out'!$C1953)</f>
        <v>0</v>
      </c>
      <c r="BQ1953" s="4">
        <f ca="1">OFFSET('Hotel Carve-out'!$A$1,'Hotel Carve-out'!BQ$1949-1,'Hotel Carve-out'!$D$1947+'Hotel Carve-out'!$C1953)</f>
        <v>3577224.5254342002</v>
      </c>
      <c r="BR1953" s="1"/>
      <c r="BS1953" s="4">
        <f ca="1">OFFSET('Hotel Carve-out'!$A$1,'Hotel Carve-out'!BS$1949-1,'Hotel Carve-out'!$D$1947+'Hotel Carve-out'!$C1953)</f>
        <v>0</v>
      </c>
      <c r="BT1953" s="4">
        <f ca="1">OFFSET('Hotel Carve-out'!$A$1,'Hotel Carve-out'!BT$1949-1,'Hotel Carve-out'!$D$1947+'Hotel Carve-out'!$C1953)</f>
        <v>0</v>
      </c>
      <c r="BU1953" s="4"/>
      <c r="BV1953" s="4">
        <f ca="1">OFFSET('Hotel Carve-out'!$A$1,'Hotel Carve-out'!BV$1949-1,'Hotel Carve-out'!$D$1947+'Hotel Carve-out'!$C1953)</f>
        <v>446341.065</v>
      </c>
      <c r="BW1953" s="4">
        <f ca="1">OFFSET('Hotel Carve-out'!$A$1,'Hotel Carve-out'!BW$1949-1,'Hotel Carve-out'!$D$1947+'Hotel Carve-out'!$C1953)</f>
        <v>0</v>
      </c>
      <c r="BX1953" s="4">
        <f ca="1">OFFSET('Hotel Carve-out'!$A$1,'Hotel Carve-out'!BX$1949-1,'Hotel Carve-out'!$D$1947+'Hotel Carve-out'!$C1953)</f>
        <v>446341.065</v>
      </c>
      <c r="BY1953" s="6">
        <f ca="1">OFFSET('Hotel Carve-out'!$A$1,'Hotel Carve-out'!BY$1949-1,'Hotel Carve-out'!$D$1947+'Hotel Carve-out'!$C1953)</f>
        <v>0</v>
      </c>
      <c r="BZ1953" s="4">
        <f ca="1">OFFSET('Hotel Carve-out'!$A$1,'Hotel Carve-out'!BZ$1949-1,'Hotel Carve-out'!$D$1947+'Hotel Carve-out'!$C1953)</f>
        <v>0</v>
      </c>
      <c r="CA1953" s="6">
        <f ca="1">OFFSET('Hotel Carve-out'!$A$1,'Hotel Carve-out'!CA$1949-1,'Hotel Carve-out'!$D$1947+'Hotel Carve-out'!$C1953)</f>
        <v>0</v>
      </c>
      <c r="CB1953" s="4">
        <f ca="1">OFFSET('Hotel Carve-out'!$A$1,'Hotel Carve-out'!CB$1949-1,'Hotel Carve-out'!$D$1947+'Hotel Carve-out'!$C1953)</f>
        <v>0</v>
      </c>
      <c r="CC1953" s="1"/>
      <c r="CD1953" s="360">
        <f ca="1">OFFSET('Hotel Carve-out'!$A$1,'Hotel Carve-out'!CD$1949-1,'Hotel Carve-out'!$D$1947+'Hotel Carve-out'!$C1953)</f>
        <v>0</v>
      </c>
      <c r="CE1953" s="360">
        <f ca="1">OFFSET('Hotel Carve-out'!$A$1,'Hotel Carve-out'!CE$1949-1,'Hotel Carve-out'!$D$1947+'Hotel Carve-out'!$C1953)</f>
        <v>0</v>
      </c>
      <c r="CF1953" s="360">
        <f ca="1">OFFSET('Hotel Carve-out'!$A$1,'Hotel Carve-out'!CF$1949-1,'Hotel Carve-out'!$D$1947+'Hotel Carve-out'!$C1953)</f>
        <v>0</v>
      </c>
      <c r="CG1953" s="360">
        <f ca="1">OFFSET('Hotel Carve-out'!$A$1,'Hotel Carve-out'!CG$1949-1,'Hotel Carve-out'!$D$1947+'Hotel Carve-out'!$C1953)</f>
        <v>0</v>
      </c>
      <c r="CH1953" s="360">
        <f ca="1">OFFSET('Hotel Carve-out'!$A$1,'Hotel Carve-out'!CH$1949-1,'Hotel Carve-out'!$D$1947+'Hotel Carve-out'!$C1953)</f>
        <v>0</v>
      </c>
      <c r="CI1953" s="360">
        <f ca="1">OFFSET('Hotel Carve-out'!$A$1,'Hotel Carve-out'!CI$1949-1,'Hotel Carve-out'!$D$1947+'Hotel Carve-out'!$C1953)</f>
        <v>0</v>
      </c>
      <c r="CJ1953" s="1"/>
      <c r="CK1953" s="1"/>
    </row>
    <row r="1954" spans="2:89" ht="15" customHeight="1">
      <c r="B1954" s="1"/>
      <c r="C1954" s="1">
        <f>IF(C1953&lt;'Hotel Carve-out'!$E$1688,C1953+1,NA())</f>
        <v>3</v>
      </c>
      <c r="D1954" s="7">
        <f>INDEX('Hotel Carve-out'!$F$16:$CI$17,1,MATCH('Hotel Carve-out'!C1954,'Hotel Carve-out'!$F$17:$CI$17,0))</f>
        <v>42185</v>
      </c>
      <c r="E1954" s="1"/>
      <c r="F1954" s="4">
        <f ca="1">OFFSET('Hotel Carve-out'!$A$1,'Hotel Carve-out'!F$1949-1,'Hotel Carve-out'!$D$1947+'Hotel Carve-out'!$C1954)</f>
        <v>11802433.845000003</v>
      </c>
      <c r="G1954" s="4">
        <f ca="1">OFFSET('Hotel Carve-out'!$A$1,'Hotel Carve-out'!G$1949-1,'Hotel Carve-out'!$D$1947+'Hotel Carve-out'!$C1954)</f>
        <v>0</v>
      </c>
      <c r="H1954" s="4">
        <f ca="1">OFFSET('Hotel Carve-out'!$A$1,'Hotel Carve-out'!H$1949-1,'Hotel Carve-out'!$D$1947+'Hotel Carve-out'!$C1954)</f>
        <v>0</v>
      </c>
      <c r="I1954" s="4">
        <f ca="1">OFFSET('Hotel Carve-out'!$A$1,'Hotel Carve-out'!I$1949-1,'Hotel Carve-out'!$D$1947+'Hotel Carve-out'!$C1954)</f>
        <v>0</v>
      </c>
      <c r="J1954" s="1"/>
      <c r="K1954" s="4">
        <f ca="1">OFFSET('Hotel Carve-out'!$A$1,'Hotel Carve-out'!K$1949-1,'Hotel Carve-out'!$D$1947+'Hotel Carve-out'!$C1954)</f>
        <v>0</v>
      </c>
      <c r="L1954" s="4">
        <f ca="1">OFFSET('Hotel Carve-out'!$A$1,'Hotel Carve-out'!L$1949-1,'Hotel Carve-out'!$D$1947+'Hotel Carve-out'!$C1954)</f>
        <v>0</v>
      </c>
      <c r="M1954" s="4">
        <f ca="1">OFFSET('Hotel Carve-out'!$A$1,'Hotel Carve-out'!M$1949-1,'Hotel Carve-out'!$D$1947+'Hotel Carve-out'!$C1954)</f>
        <v>0</v>
      </c>
      <c r="N1954" s="4">
        <f ca="1">OFFSET('Hotel Carve-out'!$A$1,'Hotel Carve-out'!N$1949-1,'Hotel Carve-out'!$D$1947+'Hotel Carve-out'!$C1954)</f>
        <v>0</v>
      </c>
      <c r="O1954" s="4">
        <f ca="1">OFFSET('Hotel Carve-out'!$A$1,'Hotel Carve-out'!O$1949-1,'Hotel Carve-out'!$D$1947+'Hotel Carve-out'!$C1954)</f>
        <v>0</v>
      </c>
      <c r="P1954" s="4">
        <f t="shared" ca="1" si="927"/>
        <v>0</v>
      </c>
      <c r="Q1954" s="4"/>
      <c r="R1954" s="4">
        <f ca="1">OFFSET('Hotel Carve-out'!$A$1,'Hotel Carve-out'!R$1949-1,'Hotel Carve-out'!$D$1947+'Hotel Carve-out'!$C1954)</f>
        <v>0</v>
      </c>
      <c r="S1954" s="4">
        <f ca="1">OFFSET('Hotel Carve-out'!$A$1,'Hotel Carve-out'!S$1949-1,'Hotel Carve-out'!$D$1947+'Hotel Carve-out'!$C1954)</f>
        <v>0</v>
      </c>
      <c r="T1954" s="4">
        <f ca="1">OFFSET('Hotel Carve-out'!$A$1,'Hotel Carve-out'!T$1949-1,'Hotel Carve-out'!$D$1947+'Hotel Carve-out'!$C1954)</f>
        <v>19814.237767043156</v>
      </c>
      <c r="U1954" s="4">
        <f ca="1">OFFSET('Hotel Carve-out'!$A$1,'Hotel Carve-out'!U$1949-1,'Hotel Carve-out'!$D$1947+'Hotel Carve-out'!$C1954)</f>
        <v>0</v>
      </c>
      <c r="V1954" s="4">
        <f t="shared" ca="1" si="928"/>
        <v>19814.237767043156</v>
      </c>
      <c r="W1954" s="4"/>
      <c r="X1954" s="4">
        <f ca="1">OFFSET('Hotel Carve-out'!$A$1,'Hotel Carve-out'!X$1949-1,'Hotel Carve-out'!$D$1947+'Hotel Carve-out'!$C1954)</f>
        <v>0</v>
      </c>
      <c r="Y1954" s="4">
        <f ca="1">OFFSET('Hotel Carve-out'!$A$1,'Hotel Carve-out'!Y$1949-1,'Hotel Carve-out'!$D$1947+'Hotel Carve-out'!$C1954)</f>
        <v>0</v>
      </c>
      <c r="Z1954" s="4">
        <f ca="1">OFFSET('Hotel Carve-out'!$A$1,'Hotel Carve-out'!Z$1949-1,'Hotel Carve-out'!$D$1947+'Hotel Carve-out'!$C1954)</f>
        <v>0</v>
      </c>
      <c r="AA1954" s="4">
        <f ca="1">OFFSET('Hotel Carve-out'!$A$1,'Hotel Carve-out'!AA$1949-1,'Hotel Carve-out'!$D$1947+'Hotel Carve-out'!$C1954)</f>
        <v>0</v>
      </c>
      <c r="AB1954" s="4">
        <f ca="1">OFFSET('Hotel Carve-out'!$A$1,'Hotel Carve-out'!AB$1949-1,'Hotel Carve-out'!$D$1947+'Hotel Carve-out'!$C1954)</f>
        <v>0</v>
      </c>
      <c r="AC1954" s="4">
        <f ca="1">OFFSET('Hotel Carve-out'!$A$1,'Hotel Carve-out'!AC$1949-1,'Hotel Carve-out'!$D$1947+'Hotel Carve-out'!$C1954)</f>
        <v>0</v>
      </c>
      <c r="AD1954" s="4">
        <f ca="1">OFFSET('Hotel Carve-out'!$A$1,'Hotel Carve-out'!AD$1949-1,'Hotel Carve-out'!$D$1947+'Hotel Carve-out'!$C1954)</f>
        <v>0</v>
      </c>
      <c r="AE1954" s="4">
        <f ca="1">OFFSET('Hotel Carve-out'!$A$1,'Hotel Carve-out'!AE$1949-1,'Hotel Carve-out'!$D$1947+'Hotel Carve-out'!$C1954)</f>
        <v>0</v>
      </c>
      <c r="AF1954" s="4">
        <f ca="1">OFFSET('Hotel Carve-out'!$A$1,'Hotel Carve-out'!AF$1949-1,'Hotel Carve-out'!$D$1947+'Hotel Carve-out'!$C1954)</f>
        <v>0</v>
      </c>
      <c r="AG1954" s="4">
        <f ca="1">OFFSET('Hotel Carve-out'!$A$1,'Hotel Carve-out'!AG$1949-1,'Hotel Carve-out'!$D$1947+'Hotel Carve-out'!$C1954)</f>
        <v>0</v>
      </c>
      <c r="AH1954" s="4">
        <f ca="1">OFFSET('Hotel Carve-out'!$A$1,'Hotel Carve-out'!AH$1949-1,'Hotel Carve-out'!$D$1947+'Hotel Carve-out'!$C1954)</f>
        <v>0</v>
      </c>
      <c r="AI1954" s="4">
        <f t="shared" ca="1" si="929"/>
        <v>0</v>
      </c>
      <c r="AJ1954" s="4"/>
      <c r="AK1954" s="4">
        <f ca="1">OFFSET('Hotel Carve-out'!$A$1,'Hotel Carve-out'!AK$1949-1,'Hotel Carve-out'!$D$1947+'Hotel Carve-out'!$C1954)</f>
        <v>16666.666666666668</v>
      </c>
      <c r="AL1954" s="4">
        <f ca="1">OFFSET('Hotel Carve-out'!$A$1,'Hotel Carve-out'!AL$1949-1,'Hotel Carve-out'!$D$1947+'Hotel Carve-out'!$C1954)</f>
        <v>0</v>
      </c>
      <c r="AM1954" s="4">
        <f ca="1">OFFSET('Hotel Carve-out'!$A$1,'Hotel Carve-out'!AM$1949-1,'Hotel Carve-out'!$D$1947+'Hotel Carve-out'!$C1954)</f>
        <v>13888.888888888889</v>
      </c>
      <c r="AN1954" s="4">
        <f ca="1">OFFSET('Hotel Carve-out'!$A$1,'Hotel Carve-out'!AN$1949-1,'Hotel Carve-out'!$D$1947+'Hotel Carve-out'!$C1954)</f>
        <v>290181.81818181818</v>
      </c>
      <c r="AO1954" s="4">
        <f ca="1">OFFSET('Hotel Carve-out'!$A$1,'Hotel Carve-out'!AO$1949-1,'Hotel Carve-out'!$D$1947+'Hotel Carve-out'!$C1954)</f>
        <v>49444.444444444445</v>
      </c>
      <c r="AP1954" s="4">
        <f ca="1">OFFSET('Hotel Carve-out'!$A$1,'Hotel Carve-out'!AP$1949-1,'Hotel Carve-out'!$D$1947+'Hotel Carve-out'!$C1954)</f>
        <v>31666.666666666668</v>
      </c>
      <c r="AQ1954" s="4">
        <f ca="1">OFFSET('Hotel Carve-out'!$A$1,'Hotel Carve-out'!AQ$1949-1,'Hotel Carve-out'!$D$1947+'Hotel Carve-out'!$C1954)</f>
        <v>188888.88888888888</v>
      </c>
      <c r="AR1954" s="4">
        <f ca="1">OFFSET('Hotel Carve-out'!$A$1,'Hotel Carve-out'!AR$1949-1,'Hotel Carve-out'!$D$1947+'Hotel Carve-out'!$C1954)</f>
        <v>0</v>
      </c>
      <c r="AS1954" s="4">
        <f ca="1">OFFSET('Hotel Carve-out'!$A$1,'Hotel Carve-out'!AS$1949-1,'Hotel Carve-out'!$D$1947+'Hotel Carve-out'!$C1954)</f>
        <v>0</v>
      </c>
      <c r="AT1954" s="4">
        <f ca="1">OFFSET('Hotel Carve-out'!$A$1,'Hotel Carve-out'!AT$1949-1,'Hotel Carve-out'!$D$1947+'Hotel Carve-out'!$C1954)</f>
        <v>47916.666666666664</v>
      </c>
      <c r="AU1954" s="4">
        <f ca="1">OFFSET('Hotel Carve-out'!$A$1,'Hotel Carve-out'!AU$1949-1,'Hotel Carve-out'!$D$1947+'Hotel Carve-out'!$C1954)</f>
        <v>0</v>
      </c>
      <c r="AV1954" s="4">
        <f ca="1">OFFSET('Hotel Carve-out'!$A$1,'Hotel Carve-out'!AV$1949-1,'Hotel Carve-out'!$D$1947+'Hotel Carve-out'!$C1954)</f>
        <v>4444.4444444444443</v>
      </c>
      <c r="AW1954" s="4">
        <f ca="1">OFFSET('Hotel Carve-out'!$A$1,'Hotel Carve-out'!AW$1949-1,'Hotel Carve-out'!$D$1947+'Hotel Carve-out'!$C1954)</f>
        <v>97222.222222222219</v>
      </c>
      <c r="AX1954" s="4">
        <f ca="1">OFFSET('Hotel Carve-out'!$A$1,'Hotel Carve-out'!AX$1949-1,'Hotel Carve-out'!$D$1947+'Hotel Carve-out'!$C1954)</f>
        <v>11111.111111111111</v>
      </c>
      <c r="AY1954" s="4">
        <f ca="1">OFFSET('Hotel Carve-out'!$A$1,'Hotel Carve-out'!AY$1949-1,'Hotel Carve-out'!$D$1947+'Hotel Carve-out'!$C1954)</f>
        <v>0</v>
      </c>
      <c r="AZ1954" s="4">
        <f ca="1">OFFSET('Hotel Carve-out'!$A$1,'Hotel Carve-out'!AZ$1949-1,'Hotel Carve-out'!$D$1947+'Hotel Carve-out'!$C1954)</f>
        <v>0</v>
      </c>
      <c r="BA1954" s="4">
        <f ca="1">OFFSET('Hotel Carve-out'!$A$1,'Hotel Carve-out'!BA$1949-1,'Hotel Carve-out'!$D$1947+'Hotel Carve-out'!$C1954)</f>
        <v>0</v>
      </c>
      <c r="BB1954" s="4">
        <f ca="1">OFFSET('Hotel Carve-out'!$A$1,'Hotel Carve-out'!BB$1949-1,'Hotel Carve-out'!$D$1947+'Hotel Carve-out'!$C1954)</f>
        <v>0</v>
      </c>
      <c r="BC1954" s="4">
        <f ca="1">OFFSET('Hotel Carve-out'!$A$1,'Hotel Carve-out'!BC$1949-1,'Hotel Carve-out'!$D$1947+'Hotel Carve-out'!$C1954)</f>
        <v>0</v>
      </c>
      <c r="BD1954" s="4">
        <f ca="1">OFFSET('Hotel Carve-out'!$A$1,'Hotel Carve-out'!BD$1949-1,'Hotel Carve-out'!$D$1947+'Hotel Carve-out'!$C1954)</f>
        <v>0</v>
      </c>
      <c r="BE1954" s="4">
        <f t="shared" ca="1" si="930"/>
        <v>751431.81818181823</v>
      </c>
      <c r="BF1954" s="4"/>
      <c r="BG1954" s="2">
        <f t="shared" ca="1" si="931"/>
        <v>11802433.845000003</v>
      </c>
      <c r="BH1954" s="2">
        <f t="shared" ca="1" si="932"/>
        <v>771246.05594886141</v>
      </c>
      <c r="BI1954" s="5">
        <f t="shared" ca="1" si="933"/>
        <v>11031187.789051142</v>
      </c>
      <c r="BJ1954" s="1"/>
      <c r="BK1954" s="4">
        <f ca="1">OFFSET('Hotel Carve-out'!$A$1,'Hotel Carve-out'!BK$1949-1,'Hotel Carve-out'!$D$1947+'Hotel Carve-out'!$C1954)</f>
        <v>0</v>
      </c>
      <c r="BL1954" s="4">
        <f ca="1">OFFSET('Hotel Carve-out'!$A$1,'Hotel Carve-out'!BL$1949-1,'Hotel Carve-out'!$D$1947+'Hotel Carve-out'!$C1954)</f>
        <v>0</v>
      </c>
      <c r="BM1954" s="4">
        <f ca="1">OFFSET('Hotel Carve-out'!$A$1,'Hotel Carve-out'!BM$1949-1,'Hotel Carve-out'!$D$1947+'Hotel Carve-out'!$C1954)</f>
        <v>0</v>
      </c>
      <c r="BN1954" s="4">
        <f ca="1">OFFSET('Hotel Carve-out'!$A$1,'Hotel Carve-out'!BN$1949-1,'Hotel Carve-out'!$D$1947+'Hotel Carve-out'!$C1954)</f>
        <v>771246.05594886129</v>
      </c>
      <c r="BO1954" s="4">
        <f ca="1">OFFSET('Hotel Carve-out'!$A$1,'Hotel Carve-out'!BO$1949-1,'Hotel Carve-out'!$D$1947+'Hotel Carve-out'!$C1954)</f>
        <v>0</v>
      </c>
      <c r="BP1954" s="4">
        <f ca="1">OFFSET('Hotel Carve-out'!$A$1,'Hotel Carve-out'!BP$1949-1,'Hotel Carve-out'!$D$1947+'Hotel Carve-out'!$C1954)</f>
        <v>0</v>
      </c>
      <c r="BQ1954" s="4">
        <f ca="1">OFFSET('Hotel Carve-out'!$A$1,'Hotel Carve-out'!BQ$1949-1,'Hotel Carve-out'!$D$1947+'Hotel Carve-out'!$C1954)</f>
        <v>4348470.5813830616</v>
      </c>
      <c r="BR1954" s="1"/>
      <c r="BS1954" s="4">
        <f ca="1">OFFSET('Hotel Carve-out'!$A$1,'Hotel Carve-out'!BS$1949-1,'Hotel Carve-out'!$D$1947+'Hotel Carve-out'!$C1954)</f>
        <v>0</v>
      </c>
      <c r="BT1954" s="4">
        <f ca="1">OFFSET('Hotel Carve-out'!$A$1,'Hotel Carve-out'!BT$1949-1,'Hotel Carve-out'!$D$1947+'Hotel Carve-out'!$C1954)</f>
        <v>0</v>
      </c>
      <c r="BU1954" s="4"/>
      <c r="BV1954" s="4">
        <f ca="1">OFFSET('Hotel Carve-out'!$A$1,'Hotel Carve-out'!BV$1949-1,'Hotel Carve-out'!$D$1947+'Hotel Carve-out'!$C1954)</f>
        <v>5802433.8450000016</v>
      </c>
      <c r="BW1954" s="4">
        <f ca="1">OFFSET('Hotel Carve-out'!$A$1,'Hotel Carve-out'!BW$1949-1,'Hotel Carve-out'!$D$1947+'Hotel Carve-out'!$C1954)</f>
        <v>0</v>
      </c>
      <c r="BX1954" s="4">
        <f ca="1">OFFSET('Hotel Carve-out'!$A$1,'Hotel Carve-out'!BX$1949-1,'Hotel Carve-out'!$D$1947+'Hotel Carve-out'!$C1954)</f>
        <v>5802433.8450000016</v>
      </c>
      <c r="BY1954" s="6">
        <f ca="1">OFFSET('Hotel Carve-out'!$A$1,'Hotel Carve-out'!BY$1949-1,'Hotel Carve-out'!$D$1947+'Hotel Carve-out'!$C1954)</f>
        <v>0</v>
      </c>
      <c r="BZ1954" s="4">
        <f ca="1">OFFSET('Hotel Carve-out'!$A$1,'Hotel Carve-out'!BZ$1949-1,'Hotel Carve-out'!$D$1947+'Hotel Carve-out'!$C1954)</f>
        <v>0</v>
      </c>
      <c r="CA1954" s="6">
        <f ca="1">OFFSET('Hotel Carve-out'!$A$1,'Hotel Carve-out'!CA$1949-1,'Hotel Carve-out'!$D$1947+'Hotel Carve-out'!$C1954)</f>
        <v>0</v>
      </c>
      <c r="CB1954" s="4">
        <f ca="1">OFFSET('Hotel Carve-out'!$A$1,'Hotel Carve-out'!CB$1949-1,'Hotel Carve-out'!$D$1947+'Hotel Carve-out'!$C1954)</f>
        <v>6000000</v>
      </c>
      <c r="CC1954" s="1"/>
      <c r="CD1954" s="360">
        <f ca="1">OFFSET('Hotel Carve-out'!$A$1,'Hotel Carve-out'!CD$1949-1,'Hotel Carve-out'!$D$1947+'Hotel Carve-out'!$C1954)</f>
        <v>0</v>
      </c>
      <c r="CE1954" s="360">
        <f ca="1">OFFSET('Hotel Carve-out'!$A$1,'Hotel Carve-out'!CE$1949-1,'Hotel Carve-out'!$D$1947+'Hotel Carve-out'!$C1954)</f>
        <v>0</v>
      </c>
      <c r="CF1954" s="360">
        <f ca="1">OFFSET('Hotel Carve-out'!$A$1,'Hotel Carve-out'!CF$1949-1,'Hotel Carve-out'!$D$1947+'Hotel Carve-out'!$C1954)</f>
        <v>0</v>
      </c>
      <c r="CG1954" s="360">
        <f ca="1">OFFSET('Hotel Carve-out'!$A$1,'Hotel Carve-out'!CG$1949-1,'Hotel Carve-out'!$D$1947+'Hotel Carve-out'!$C1954)</f>
        <v>0</v>
      </c>
      <c r="CH1954" s="360">
        <f ca="1">OFFSET('Hotel Carve-out'!$A$1,'Hotel Carve-out'!CH$1949-1,'Hotel Carve-out'!$D$1947+'Hotel Carve-out'!$C1954)</f>
        <v>0</v>
      </c>
      <c r="CI1954" s="360">
        <f ca="1">OFFSET('Hotel Carve-out'!$A$1,'Hotel Carve-out'!CI$1949-1,'Hotel Carve-out'!$D$1947+'Hotel Carve-out'!$C1954)</f>
        <v>0</v>
      </c>
      <c r="CJ1954" s="1"/>
      <c r="CK1954" s="1"/>
    </row>
    <row r="1955" spans="2:89" ht="15" customHeight="1">
      <c r="B1955" s="1"/>
      <c r="C1955" s="1">
        <f>IF(C1954&lt;'Hotel Carve-out'!$E$1688,C1954+1,NA())</f>
        <v>4</v>
      </c>
      <c r="D1955" s="7">
        <f>INDEX('Hotel Carve-out'!$F$16:$CI$17,1,MATCH('Hotel Carve-out'!C1955,'Hotel Carve-out'!$F$17:$CI$17,0))</f>
        <v>42216</v>
      </c>
      <c r="E1955" s="1"/>
      <c r="F1955" s="4">
        <f ca="1">OFFSET('Hotel Carve-out'!$A$1,'Hotel Carve-out'!F$1949-1,'Hotel Carve-out'!$D$1947+'Hotel Carve-out'!$C1955)</f>
        <v>892682.13</v>
      </c>
      <c r="G1955" s="4">
        <f ca="1">OFFSET('Hotel Carve-out'!$A$1,'Hotel Carve-out'!G$1949-1,'Hotel Carve-out'!$D$1947+'Hotel Carve-out'!$C1955)</f>
        <v>2225944.4444444445</v>
      </c>
      <c r="H1955" s="4">
        <f ca="1">OFFSET('Hotel Carve-out'!$A$1,'Hotel Carve-out'!H$1949-1,'Hotel Carve-out'!$D$1947+'Hotel Carve-out'!$C1955)</f>
        <v>0</v>
      </c>
      <c r="I1955" s="4">
        <f ca="1">OFFSET('Hotel Carve-out'!$A$1,'Hotel Carve-out'!I$1949-1,'Hotel Carve-out'!$D$1947+'Hotel Carve-out'!$C1955)</f>
        <v>0</v>
      </c>
      <c r="J1955" s="1"/>
      <c r="K1955" s="4">
        <f ca="1">OFFSET('Hotel Carve-out'!$A$1,'Hotel Carve-out'!K$1949-1,'Hotel Carve-out'!$D$1947+'Hotel Carve-out'!$C1955)</f>
        <v>0</v>
      </c>
      <c r="L1955" s="4">
        <f ca="1">OFFSET('Hotel Carve-out'!$A$1,'Hotel Carve-out'!L$1949-1,'Hotel Carve-out'!$D$1947+'Hotel Carve-out'!$C1955)</f>
        <v>0</v>
      </c>
      <c r="M1955" s="4">
        <f ca="1">OFFSET('Hotel Carve-out'!$A$1,'Hotel Carve-out'!M$1949-1,'Hotel Carve-out'!$D$1947+'Hotel Carve-out'!$C1955)</f>
        <v>0</v>
      </c>
      <c r="N1955" s="4">
        <f ca="1">OFFSET('Hotel Carve-out'!$A$1,'Hotel Carve-out'!N$1949-1,'Hotel Carve-out'!$D$1947+'Hotel Carve-out'!$C1955)</f>
        <v>0</v>
      </c>
      <c r="O1955" s="4">
        <f ca="1">OFFSET('Hotel Carve-out'!$A$1,'Hotel Carve-out'!O$1949-1,'Hotel Carve-out'!$D$1947+'Hotel Carve-out'!$C1955)</f>
        <v>0</v>
      </c>
      <c r="P1955" s="4">
        <f t="shared" ca="1" si="927"/>
        <v>0</v>
      </c>
      <c r="Q1955" s="4"/>
      <c r="R1955" s="4">
        <f ca="1">OFFSET('Hotel Carve-out'!$A$1,'Hotel Carve-out'!R$1949-1,'Hotel Carve-out'!$D$1947+'Hotel Carve-out'!$C1955)</f>
        <v>0</v>
      </c>
      <c r="S1955" s="4">
        <f ca="1">OFFSET('Hotel Carve-out'!$A$1,'Hotel Carve-out'!S$1949-1,'Hotel Carve-out'!$D$1947+'Hotel Carve-out'!$C1955)</f>
        <v>0</v>
      </c>
      <c r="T1955" s="4">
        <f ca="1">OFFSET('Hotel Carve-out'!$A$1,'Hotel Carve-out'!T$1949-1,'Hotel Carve-out'!$D$1947+'Hotel Carve-out'!$C1955)</f>
        <v>23680.132784330675</v>
      </c>
      <c r="U1955" s="4">
        <f ca="1">OFFSET('Hotel Carve-out'!$A$1,'Hotel Carve-out'!U$1949-1,'Hotel Carve-out'!$D$1947+'Hotel Carve-out'!$C1955)</f>
        <v>0</v>
      </c>
      <c r="V1955" s="4">
        <f t="shared" ca="1" si="928"/>
        <v>23680.132784330675</v>
      </c>
      <c r="W1955" s="4"/>
      <c r="X1955" s="4">
        <f ca="1">OFFSET('Hotel Carve-out'!$A$1,'Hotel Carve-out'!X$1949-1,'Hotel Carve-out'!$D$1947+'Hotel Carve-out'!$C1955)</f>
        <v>0</v>
      </c>
      <c r="Y1955" s="4">
        <f ca="1">OFFSET('Hotel Carve-out'!$A$1,'Hotel Carve-out'!Y$1949-1,'Hotel Carve-out'!$D$1947+'Hotel Carve-out'!$C1955)</f>
        <v>0</v>
      </c>
      <c r="Z1955" s="4">
        <f ca="1">OFFSET('Hotel Carve-out'!$A$1,'Hotel Carve-out'!Z$1949-1,'Hotel Carve-out'!$D$1947+'Hotel Carve-out'!$C1955)</f>
        <v>0</v>
      </c>
      <c r="AA1955" s="4">
        <f ca="1">OFFSET('Hotel Carve-out'!$A$1,'Hotel Carve-out'!AA$1949-1,'Hotel Carve-out'!$D$1947+'Hotel Carve-out'!$C1955)</f>
        <v>0</v>
      </c>
      <c r="AB1955" s="4">
        <f ca="1">OFFSET('Hotel Carve-out'!$A$1,'Hotel Carve-out'!AB$1949-1,'Hotel Carve-out'!$D$1947+'Hotel Carve-out'!$C1955)</f>
        <v>2161111.111111111</v>
      </c>
      <c r="AC1955" s="4">
        <f ca="1">OFFSET('Hotel Carve-out'!$A$1,'Hotel Carve-out'!AC$1949-1,'Hotel Carve-out'!$D$1947+'Hotel Carve-out'!$C1955)</f>
        <v>0</v>
      </c>
      <c r="AD1955" s="4">
        <f ca="1">OFFSET('Hotel Carve-out'!$A$1,'Hotel Carve-out'!AD$1949-1,'Hotel Carve-out'!$D$1947+'Hotel Carve-out'!$C1955)</f>
        <v>0</v>
      </c>
      <c r="AE1955" s="4">
        <f ca="1">OFFSET('Hotel Carve-out'!$A$1,'Hotel Carve-out'!AE$1949-1,'Hotel Carve-out'!$D$1947+'Hotel Carve-out'!$C1955)</f>
        <v>0</v>
      </c>
      <c r="AF1955" s="4">
        <f ca="1">OFFSET('Hotel Carve-out'!$A$1,'Hotel Carve-out'!AF$1949-1,'Hotel Carve-out'!$D$1947+'Hotel Carve-out'!$C1955)</f>
        <v>0</v>
      </c>
      <c r="AG1955" s="4">
        <f ca="1">OFFSET('Hotel Carve-out'!$A$1,'Hotel Carve-out'!AG$1949-1,'Hotel Carve-out'!$D$1947+'Hotel Carve-out'!$C1955)</f>
        <v>0</v>
      </c>
      <c r="AH1955" s="4">
        <f ca="1">OFFSET('Hotel Carve-out'!$A$1,'Hotel Carve-out'!AH$1949-1,'Hotel Carve-out'!$D$1947+'Hotel Carve-out'!$C1955)</f>
        <v>64833.333333333336</v>
      </c>
      <c r="AI1955" s="4">
        <f t="shared" ca="1" si="929"/>
        <v>2225944.4444444445</v>
      </c>
      <c r="AJ1955" s="4"/>
      <c r="AK1955" s="4">
        <f ca="1">OFFSET('Hotel Carve-out'!$A$1,'Hotel Carve-out'!AK$1949-1,'Hotel Carve-out'!$D$1947+'Hotel Carve-out'!$C1955)</f>
        <v>16666.666666666668</v>
      </c>
      <c r="AL1955" s="4">
        <f ca="1">OFFSET('Hotel Carve-out'!$A$1,'Hotel Carve-out'!AL$1949-1,'Hotel Carve-out'!$D$1947+'Hotel Carve-out'!$C1955)</f>
        <v>0</v>
      </c>
      <c r="AM1955" s="4">
        <f ca="1">OFFSET('Hotel Carve-out'!$A$1,'Hotel Carve-out'!AM$1949-1,'Hotel Carve-out'!$D$1947+'Hotel Carve-out'!$C1955)</f>
        <v>13888.888888888889</v>
      </c>
      <c r="AN1955" s="4">
        <f ca="1">OFFSET('Hotel Carve-out'!$A$1,'Hotel Carve-out'!AN$1949-1,'Hotel Carve-out'!$D$1947+'Hotel Carve-out'!$C1955)</f>
        <v>290181.81818181818</v>
      </c>
      <c r="AO1955" s="4">
        <f ca="1">OFFSET('Hotel Carve-out'!$A$1,'Hotel Carve-out'!AO$1949-1,'Hotel Carve-out'!$D$1947+'Hotel Carve-out'!$C1955)</f>
        <v>49444.444444444445</v>
      </c>
      <c r="AP1955" s="4">
        <f ca="1">OFFSET('Hotel Carve-out'!$A$1,'Hotel Carve-out'!AP$1949-1,'Hotel Carve-out'!$D$1947+'Hotel Carve-out'!$C1955)</f>
        <v>31666.666666666668</v>
      </c>
      <c r="AQ1955" s="4">
        <f ca="1">OFFSET('Hotel Carve-out'!$A$1,'Hotel Carve-out'!AQ$1949-1,'Hotel Carve-out'!$D$1947+'Hotel Carve-out'!$C1955)</f>
        <v>188888.88888888888</v>
      </c>
      <c r="AR1955" s="4">
        <f ca="1">OFFSET('Hotel Carve-out'!$A$1,'Hotel Carve-out'!AR$1949-1,'Hotel Carve-out'!$D$1947+'Hotel Carve-out'!$C1955)</f>
        <v>0</v>
      </c>
      <c r="AS1955" s="4">
        <f ca="1">OFFSET('Hotel Carve-out'!$A$1,'Hotel Carve-out'!AS$1949-1,'Hotel Carve-out'!$D$1947+'Hotel Carve-out'!$C1955)</f>
        <v>0</v>
      </c>
      <c r="AT1955" s="4">
        <f ca="1">OFFSET('Hotel Carve-out'!$A$1,'Hotel Carve-out'!AT$1949-1,'Hotel Carve-out'!$D$1947+'Hotel Carve-out'!$C1955)</f>
        <v>47916.666666666664</v>
      </c>
      <c r="AU1955" s="4">
        <f ca="1">OFFSET('Hotel Carve-out'!$A$1,'Hotel Carve-out'!AU$1949-1,'Hotel Carve-out'!$D$1947+'Hotel Carve-out'!$C1955)</f>
        <v>0</v>
      </c>
      <c r="AV1955" s="4">
        <f ca="1">OFFSET('Hotel Carve-out'!$A$1,'Hotel Carve-out'!AV$1949-1,'Hotel Carve-out'!$D$1947+'Hotel Carve-out'!$C1955)</f>
        <v>4444.4444444444443</v>
      </c>
      <c r="AW1955" s="4">
        <f ca="1">OFFSET('Hotel Carve-out'!$A$1,'Hotel Carve-out'!AW$1949-1,'Hotel Carve-out'!$D$1947+'Hotel Carve-out'!$C1955)</f>
        <v>97222.222222222219</v>
      </c>
      <c r="AX1955" s="4">
        <f ca="1">OFFSET('Hotel Carve-out'!$A$1,'Hotel Carve-out'!AX$1949-1,'Hotel Carve-out'!$D$1947+'Hotel Carve-out'!$C1955)</f>
        <v>11111.111111111111</v>
      </c>
      <c r="AY1955" s="4">
        <f ca="1">OFFSET('Hotel Carve-out'!$A$1,'Hotel Carve-out'!AY$1949-1,'Hotel Carve-out'!$D$1947+'Hotel Carve-out'!$C1955)</f>
        <v>0</v>
      </c>
      <c r="AZ1955" s="4">
        <f ca="1">OFFSET('Hotel Carve-out'!$A$1,'Hotel Carve-out'!AZ$1949-1,'Hotel Carve-out'!$D$1947+'Hotel Carve-out'!$C1955)</f>
        <v>0</v>
      </c>
      <c r="BA1955" s="4">
        <f ca="1">OFFSET('Hotel Carve-out'!$A$1,'Hotel Carve-out'!BA$1949-1,'Hotel Carve-out'!$D$1947+'Hotel Carve-out'!$C1955)</f>
        <v>0</v>
      </c>
      <c r="BB1955" s="4">
        <f ca="1">OFFSET('Hotel Carve-out'!$A$1,'Hotel Carve-out'!BB$1949-1,'Hotel Carve-out'!$D$1947+'Hotel Carve-out'!$C1955)</f>
        <v>0</v>
      </c>
      <c r="BC1955" s="4">
        <f ca="1">OFFSET('Hotel Carve-out'!$A$1,'Hotel Carve-out'!BC$1949-1,'Hotel Carve-out'!$D$1947+'Hotel Carve-out'!$C1955)</f>
        <v>0</v>
      </c>
      <c r="BD1955" s="4">
        <f ca="1">OFFSET('Hotel Carve-out'!$A$1,'Hotel Carve-out'!BD$1949-1,'Hotel Carve-out'!$D$1947+'Hotel Carve-out'!$C1955)</f>
        <v>0</v>
      </c>
      <c r="BE1955" s="4">
        <f t="shared" ca="1" si="930"/>
        <v>751431.81818181823</v>
      </c>
      <c r="BF1955" s="4"/>
      <c r="BG1955" s="2">
        <f t="shared" ca="1" si="931"/>
        <v>3118626.5744444444</v>
      </c>
      <c r="BH1955" s="2">
        <f t="shared" ca="1" si="932"/>
        <v>3001056.3954105931</v>
      </c>
      <c r="BI1955" s="5">
        <f t="shared" ca="1" si="933"/>
        <v>117570.17903385125</v>
      </c>
      <c r="BJ1955" s="1"/>
      <c r="BK1955" s="4">
        <f ca="1">OFFSET('Hotel Carve-out'!$A$1,'Hotel Carve-out'!BK$1949-1,'Hotel Carve-out'!$D$1947+'Hotel Carve-out'!$C1955)</f>
        <v>0</v>
      </c>
      <c r="BL1955" s="4">
        <f ca="1">OFFSET('Hotel Carve-out'!$A$1,'Hotel Carve-out'!BL$1949-1,'Hotel Carve-out'!$D$1947+'Hotel Carve-out'!$C1955)</f>
        <v>0</v>
      </c>
      <c r="BM1955" s="4">
        <f ca="1">OFFSET('Hotel Carve-out'!$A$1,'Hotel Carve-out'!BM$1949-1,'Hotel Carve-out'!$D$1947+'Hotel Carve-out'!$C1955)</f>
        <v>0</v>
      </c>
      <c r="BN1955" s="4">
        <f ca="1">OFFSET('Hotel Carve-out'!$A$1,'Hotel Carve-out'!BN$1949-1,'Hotel Carve-out'!$D$1947+'Hotel Carve-out'!$C1955)</f>
        <v>775111.9509661491</v>
      </c>
      <c r="BO1955" s="4">
        <f ca="1">OFFSET('Hotel Carve-out'!$A$1,'Hotel Carve-out'!BO$1949-1,'Hotel Carve-out'!$D$1947+'Hotel Carve-out'!$C1955)</f>
        <v>0</v>
      </c>
      <c r="BP1955" s="4">
        <f ca="1">OFFSET('Hotel Carve-out'!$A$1,'Hotel Carve-out'!BP$1949-1,'Hotel Carve-out'!$D$1947+'Hotel Carve-out'!$C1955)</f>
        <v>0</v>
      </c>
      <c r="BQ1955" s="4">
        <f ca="1">OFFSET('Hotel Carve-out'!$A$1,'Hotel Carve-out'!BQ$1949-1,'Hotel Carve-out'!$D$1947+'Hotel Carve-out'!$C1955)</f>
        <v>5123582.5323492102</v>
      </c>
      <c r="BR1955" s="1"/>
      <c r="BS1955" s="4">
        <f ca="1">OFFSET('Hotel Carve-out'!$A$1,'Hotel Carve-out'!BS$1949-1,'Hotel Carve-out'!$D$1947+'Hotel Carve-out'!$C1955)</f>
        <v>0</v>
      </c>
      <c r="BT1955" s="4">
        <f ca="1">OFFSET('Hotel Carve-out'!$A$1,'Hotel Carve-out'!BT$1949-1,'Hotel Carve-out'!$D$1947+'Hotel Carve-out'!$C1955)</f>
        <v>0</v>
      </c>
      <c r="BU1955" s="4"/>
      <c r="BV1955" s="4">
        <f ca="1">OFFSET('Hotel Carve-out'!$A$1,'Hotel Carve-out'!BV$1949-1,'Hotel Carve-out'!$D$1947+'Hotel Carve-out'!$C1955)</f>
        <v>892682.13</v>
      </c>
      <c r="BW1955" s="4">
        <f ca="1">OFFSET('Hotel Carve-out'!$A$1,'Hotel Carve-out'!BW$1949-1,'Hotel Carve-out'!$D$1947+'Hotel Carve-out'!$C1955)</f>
        <v>0</v>
      </c>
      <c r="BX1955" s="4">
        <f ca="1">OFFSET('Hotel Carve-out'!$A$1,'Hotel Carve-out'!BX$1949-1,'Hotel Carve-out'!$D$1947+'Hotel Carve-out'!$C1955)</f>
        <v>892682.13</v>
      </c>
      <c r="BY1955" s="6">
        <f ca="1">OFFSET('Hotel Carve-out'!$A$1,'Hotel Carve-out'!BY$1949-1,'Hotel Carve-out'!$D$1947+'Hotel Carve-out'!$C1955)</f>
        <v>0</v>
      </c>
      <c r="BZ1955" s="4">
        <f ca="1">OFFSET('Hotel Carve-out'!$A$1,'Hotel Carve-out'!BZ$1949-1,'Hotel Carve-out'!$D$1947+'Hotel Carve-out'!$C1955)</f>
        <v>0</v>
      </c>
      <c r="CA1955" s="6">
        <f ca="1">OFFSET('Hotel Carve-out'!$A$1,'Hotel Carve-out'!CA$1949-1,'Hotel Carve-out'!$D$1947+'Hotel Carve-out'!$C1955)</f>
        <v>0</v>
      </c>
      <c r="CB1955" s="4">
        <f ca="1">OFFSET('Hotel Carve-out'!$A$1,'Hotel Carve-out'!CB$1949-1,'Hotel Carve-out'!$D$1947+'Hotel Carve-out'!$C1955)</f>
        <v>0</v>
      </c>
      <c r="CC1955" s="1"/>
      <c r="CD1955" s="360">
        <f ca="1">OFFSET('Hotel Carve-out'!$A$1,'Hotel Carve-out'!CD$1949-1,'Hotel Carve-out'!$D$1947+'Hotel Carve-out'!$C1955)</f>
        <v>0</v>
      </c>
      <c r="CE1955" s="360">
        <f ca="1">OFFSET('Hotel Carve-out'!$A$1,'Hotel Carve-out'!CE$1949-1,'Hotel Carve-out'!$D$1947+'Hotel Carve-out'!$C1955)</f>
        <v>0</v>
      </c>
      <c r="CF1955" s="360">
        <f ca="1">OFFSET('Hotel Carve-out'!$A$1,'Hotel Carve-out'!CF$1949-1,'Hotel Carve-out'!$D$1947+'Hotel Carve-out'!$C1955)</f>
        <v>0</v>
      </c>
      <c r="CG1955" s="360">
        <f ca="1">OFFSET('Hotel Carve-out'!$A$1,'Hotel Carve-out'!CG$1949-1,'Hotel Carve-out'!$D$1947+'Hotel Carve-out'!$C1955)</f>
        <v>0</v>
      </c>
      <c r="CH1955" s="360">
        <f ca="1">OFFSET('Hotel Carve-out'!$A$1,'Hotel Carve-out'!CH$1949-1,'Hotel Carve-out'!$D$1947+'Hotel Carve-out'!$C1955)</f>
        <v>0</v>
      </c>
      <c r="CI1955" s="360">
        <f ca="1">OFFSET('Hotel Carve-out'!$A$1,'Hotel Carve-out'!CI$1949-1,'Hotel Carve-out'!$D$1947+'Hotel Carve-out'!$C1955)</f>
        <v>0</v>
      </c>
      <c r="CJ1955" s="1"/>
      <c r="CK1955" s="1"/>
    </row>
    <row r="1956" spans="2:89" ht="15" customHeight="1">
      <c r="B1956" s="1"/>
      <c r="C1956" s="1">
        <f>IF(C1955&lt;'Hotel Carve-out'!$E$1688,C1955+1,NA())</f>
        <v>5</v>
      </c>
      <c r="D1956" s="7">
        <f>INDEX('Hotel Carve-out'!$F$16:$CI$17,1,MATCH('Hotel Carve-out'!C1956,'Hotel Carve-out'!$F$17:$CI$17,0))</f>
        <v>42247</v>
      </c>
      <c r="E1956" s="1"/>
      <c r="F1956" s="4">
        <f ca="1">OFFSET('Hotel Carve-out'!$A$1,'Hotel Carve-out'!F$1949-1,'Hotel Carve-out'!$D$1947+'Hotel Carve-out'!$C1956)</f>
        <v>892682.13</v>
      </c>
      <c r="G1956" s="4">
        <f ca="1">OFFSET('Hotel Carve-out'!$A$1,'Hotel Carve-out'!G$1949-1,'Hotel Carve-out'!$D$1947+'Hotel Carve-out'!$C1956)</f>
        <v>2225944.4444444445</v>
      </c>
      <c r="H1956" s="4">
        <f ca="1">OFFSET('Hotel Carve-out'!$A$1,'Hotel Carve-out'!H$1949-1,'Hotel Carve-out'!$D$1947+'Hotel Carve-out'!$C1956)</f>
        <v>0</v>
      </c>
      <c r="I1956" s="4">
        <f ca="1">OFFSET('Hotel Carve-out'!$A$1,'Hotel Carve-out'!I$1949-1,'Hotel Carve-out'!$D$1947+'Hotel Carve-out'!$C1956)</f>
        <v>0</v>
      </c>
      <c r="J1956" s="1"/>
      <c r="K1956" s="4">
        <f ca="1">OFFSET('Hotel Carve-out'!$A$1,'Hotel Carve-out'!K$1949-1,'Hotel Carve-out'!$D$1947+'Hotel Carve-out'!$C1956)</f>
        <v>0</v>
      </c>
      <c r="L1956" s="4">
        <f ca="1">OFFSET('Hotel Carve-out'!$A$1,'Hotel Carve-out'!L$1949-1,'Hotel Carve-out'!$D$1947+'Hotel Carve-out'!$C1956)</f>
        <v>0</v>
      </c>
      <c r="M1956" s="4">
        <f ca="1">OFFSET('Hotel Carve-out'!$A$1,'Hotel Carve-out'!M$1949-1,'Hotel Carve-out'!$D$1947+'Hotel Carve-out'!$C1956)</f>
        <v>0</v>
      </c>
      <c r="N1956" s="4">
        <f ca="1">OFFSET('Hotel Carve-out'!$A$1,'Hotel Carve-out'!N$1949-1,'Hotel Carve-out'!$D$1947+'Hotel Carve-out'!$C1956)</f>
        <v>0</v>
      </c>
      <c r="O1956" s="4">
        <f ca="1">OFFSET('Hotel Carve-out'!$A$1,'Hotel Carve-out'!O$1949-1,'Hotel Carve-out'!$D$1947+'Hotel Carve-out'!$C1956)</f>
        <v>0</v>
      </c>
      <c r="P1956" s="4">
        <f t="shared" ca="1" si="927"/>
        <v>0</v>
      </c>
      <c r="Q1956" s="4"/>
      <c r="R1956" s="4">
        <f ca="1">OFFSET('Hotel Carve-out'!$A$1,'Hotel Carve-out'!R$1949-1,'Hotel Carve-out'!$D$1947+'Hotel Carve-out'!$C1956)</f>
        <v>0</v>
      </c>
      <c r="S1956" s="4">
        <f ca="1">OFFSET('Hotel Carve-out'!$A$1,'Hotel Carve-out'!S$1949-1,'Hotel Carve-out'!$D$1947+'Hotel Carve-out'!$C1956)</f>
        <v>0</v>
      </c>
      <c r="T1956" s="4">
        <f ca="1">OFFSET('Hotel Carve-out'!$A$1,'Hotel Carve-out'!T$1949-1,'Hotel Carve-out'!$D$1947+'Hotel Carve-out'!$C1956)</f>
        <v>27565.405721504358</v>
      </c>
      <c r="U1956" s="4">
        <f ca="1">OFFSET('Hotel Carve-out'!$A$1,'Hotel Carve-out'!U$1949-1,'Hotel Carve-out'!$D$1947+'Hotel Carve-out'!$C1956)</f>
        <v>0</v>
      </c>
      <c r="V1956" s="4">
        <f t="shared" ca="1" si="928"/>
        <v>27565.405721504358</v>
      </c>
      <c r="W1956" s="4"/>
      <c r="X1956" s="4">
        <f ca="1">OFFSET('Hotel Carve-out'!$A$1,'Hotel Carve-out'!X$1949-1,'Hotel Carve-out'!$D$1947+'Hotel Carve-out'!$C1956)</f>
        <v>0</v>
      </c>
      <c r="Y1956" s="4">
        <f ca="1">OFFSET('Hotel Carve-out'!$A$1,'Hotel Carve-out'!Y$1949-1,'Hotel Carve-out'!$D$1947+'Hotel Carve-out'!$C1956)</f>
        <v>0</v>
      </c>
      <c r="Z1956" s="4">
        <f ca="1">OFFSET('Hotel Carve-out'!$A$1,'Hotel Carve-out'!Z$1949-1,'Hotel Carve-out'!$D$1947+'Hotel Carve-out'!$C1956)</f>
        <v>0</v>
      </c>
      <c r="AA1956" s="4">
        <f ca="1">OFFSET('Hotel Carve-out'!$A$1,'Hotel Carve-out'!AA$1949-1,'Hotel Carve-out'!$D$1947+'Hotel Carve-out'!$C1956)</f>
        <v>0</v>
      </c>
      <c r="AB1956" s="4">
        <f ca="1">OFFSET('Hotel Carve-out'!$A$1,'Hotel Carve-out'!AB$1949-1,'Hotel Carve-out'!$D$1947+'Hotel Carve-out'!$C1956)</f>
        <v>2161111.111111111</v>
      </c>
      <c r="AC1956" s="4">
        <f ca="1">OFFSET('Hotel Carve-out'!$A$1,'Hotel Carve-out'!AC$1949-1,'Hotel Carve-out'!$D$1947+'Hotel Carve-out'!$C1956)</f>
        <v>0</v>
      </c>
      <c r="AD1956" s="4">
        <f ca="1">OFFSET('Hotel Carve-out'!$A$1,'Hotel Carve-out'!AD$1949-1,'Hotel Carve-out'!$D$1947+'Hotel Carve-out'!$C1956)</f>
        <v>0</v>
      </c>
      <c r="AE1956" s="4">
        <f ca="1">OFFSET('Hotel Carve-out'!$A$1,'Hotel Carve-out'!AE$1949-1,'Hotel Carve-out'!$D$1947+'Hotel Carve-out'!$C1956)</f>
        <v>0</v>
      </c>
      <c r="AF1956" s="4">
        <f ca="1">OFFSET('Hotel Carve-out'!$A$1,'Hotel Carve-out'!AF$1949-1,'Hotel Carve-out'!$D$1947+'Hotel Carve-out'!$C1956)</f>
        <v>0</v>
      </c>
      <c r="AG1956" s="4">
        <f ca="1">OFFSET('Hotel Carve-out'!$A$1,'Hotel Carve-out'!AG$1949-1,'Hotel Carve-out'!$D$1947+'Hotel Carve-out'!$C1956)</f>
        <v>0</v>
      </c>
      <c r="AH1956" s="4">
        <f ca="1">OFFSET('Hotel Carve-out'!$A$1,'Hotel Carve-out'!AH$1949-1,'Hotel Carve-out'!$D$1947+'Hotel Carve-out'!$C1956)</f>
        <v>64833.333333333336</v>
      </c>
      <c r="AI1956" s="4">
        <f t="shared" ca="1" si="929"/>
        <v>2225944.4444444445</v>
      </c>
      <c r="AJ1956" s="4"/>
      <c r="AK1956" s="4">
        <f ca="1">OFFSET('Hotel Carve-out'!$A$1,'Hotel Carve-out'!AK$1949-1,'Hotel Carve-out'!$D$1947+'Hotel Carve-out'!$C1956)</f>
        <v>16666.666666666668</v>
      </c>
      <c r="AL1956" s="4">
        <f ca="1">OFFSET('Hotel Carve-out'!$A$1,'Hotel Carve-out'!AL$1949-1,'Hotel Carve-out'!$D$1947+'Hotel Carve-out'!$C1956)</f>
        <v>0</v>
      </c>
      <c r="AM1956" s="4">
        <f ca="1">OFFSET('Hotel Carve-out'!$A$1,'Hotel Carve-out'!AM$1949-1,'Hotel Carve-out'!$D$1947+'Hotel Carve-out'!$C1956)</f>
        <v>13888.888888888889</v>
      </c>
      <c r="AN1956" s="4">
        <f ca="1">OFFSET('Hotel Carve-out'!$A$1,'Hotel Carve-out'!AN$1949-1,'Hotel Carve-out'!$D$1947+'Hotel Carve-out'!$C1956)</f>
        <v>290181.81818181818</v>
      </c>
      <c r="AO1956" s="4">
        <f ca="1">OFFSET('Hotel Carve-out'!$A$1,'Hotel Carve-out'!AO$1949-1,'Hotel Carve-out'!$D$1947+'Hotel Carve-out'!$C1956)</f>
        <v>49444.444444444445</v>
      </c>
      <c r="AP1956" s="4">
        <f ca="1">OFFSET('Hotel Carve-out'!$A$1,'Hotel Carve-out'!AP$1949-1,'Hotel Carve-out'!$D$1947+'Hotel Carve-out'!$C1956)</f>
        <v>31666.666666666668</v>
      </c>
      <c r="AQ1956" s="4">
        <f ca="1">OFFSET('Hotel Carve-out'!$A$1,'Hotel Carve-out'!AQ$1949-1,'Hotel Carve-out'!$D$1947+'Hotel Carve-out'!$C1956)</f>
        <v>188888.88888888888</v>
      </c>
      <c r="AR1956" s="4">
        <f ca="1">OFFSET('Hotel Carve-out'!$A$1,'Hotel Carve-out'!AR$1949-1,'Hotel Carve-out'!$D$1947+'Hotel Carve-out'!$C1956)</f>
        <v>0</v>
      </c>
      <c r="AS1956" s="4">
        <f ca="1">OFFSET('Hotel Carve-out'!$A$1,'Hotel Carve-out'!AS$1949-1,'Hotel Carve-out'!$D$1947+'Hotel Carve-out'!$C1956)</f>
        <v>0</v>
      </c>
      <c r="AT1956" s="4">
        <f ca="1">OFFSET('Hotel Carve-out'!$A$1,'Hotel Carve-out'!AT$1949-1,'Hotel Carve-out'!$D$1947+'Hotel Carve-out'!$C1956)</f>
        <v>47916.666666666664</v>
      </c>
      <c r="AU1956" s="4">
        <f ca="1">OFFSET('Hotel Carve-out'!$A$1,'Hotel Carve-out'!AU$1949-1,'Hotel Carve-out'!$D$1947+'Hotel Carve-out'!$C1956)</f>
        <v>0</v>
      </c>
      <c r="AV1956" s="4">
        <f ca="1">OFFSET('Hotel Carve-out'!$A$1,'Hotel Carve-out'!AV$1949-1,'Hotel Carve-out'!$D$1947+'Hotel Carve-out'!$C1956)</f>
        <v>4444.4444444444443</v>
      </c>
      <c r="AW1956" s="4">
        <f ca="1">OFFSET('Hotel Carve-out'!$A$1,'Hotel Carve-out'!AW$1949-1,'Hotel Carve-out'!$D$1947+'Hotel Carve-out'!$C1956)</f>
        <v>97222.222222222219</v>
      </c>
      <c r="AX1956" s="4">
        <f ca="1">OFFSET('Hotel Carve-out'!$A$1,'Hotel Carve-out'!AX$1949-1,'Hotel Carve-out'!$D$1947+'Hotel Carve-out'!$C1956)</f>
        <v>11111.111111111111</v>
      </c>
      <c r="AY1956" s="4">
        <f ca="1">OFFSET('Hotel Carve-out'!$A$1,'Hotel Carve-out'!AY$1949-1,'Hotel Carve-out'!$D$1947+'Hotel Carve-out'!$C1956)</f>
        <v>0</v>
      </c>
      <c r="AZ1956" s="4">
        <f ca="1">OFFSET('Hotel Carve-out'!$A$1,'Hotel Carve-out'!AZ$1949-1,'Hotel Carve-out'!$D$1947+'Hotel Carve-out'!$C1956)</f>
        <v>0</v>
      </c>
      <c r="BA1956" s="4">
        <f ca="1">OFFSET('Hotel Carve-out'!$A$1,'Hotel Carve-out'!BA$1949-1,'Hotel Carve-out'!$D$1947+'Hotel Carve-out'!$C1956)</f>
        <v>0</v>
      </c>
      <c r="BB1956" s="4">
        <f ca="1">OFFSET('Hotel Carve-out'!$A$1,'Hotel Carve-out'!BB$1949-1,'Hotel Carve-out'!$D$1947+'Hotel Carve-out'!$C1956)</f>
        <v>0</v>
      </c>
      <c r="BC1956" s="4">
        <f ca="1">OFFSET('Hotel Carve-out'!$A$1,'Hotel Carve-out'!BC$1949-1,'Hotel Carve-out'!$D$1947+'Hotel Carve-out'!$C1956)</f>
        <v>0</v>
      </c>
      <c r="BD1956" s="4">
        <f ca="1">OFFSET('Hotel Carve-out'!$A$1,'Hotel Carve-out'!BD$1949-1,'Hotel Carve-out'!$D$1947+'Hotel Carve-out'!$C1956)</f>
        <v>0</v>
      </c>
      <c r="BE1956" s="4">
        <f t="shared" ca="1" si="930"/>
        <v>751431.81818181823</v>
      </c>
      <c r="BF1956" s="4"/>
      <c r="BG1956" s="2">
        <f t="shared" ca="1" si="931"/>
        <v>3118626.5744444444</v>
      </c>
      <c r="BH1956" s="2">
        <f t="shared" ca="1" si="932"/>
        <v>3004941.6683477666</v>
      </c>
      <c r="BI1956" s="5">
        <f t="shared" ca="1" si="933"/>
        <v>113684.90609667776</v>
      </c>
      <c r="BJ1956" s="1"/>
      <c r="BK1956" s="4">
        <f ca="1">OFFSET('Hotel Carve-out'!$A$1,'Hotel Carve-out'!BK$1949-1,'Hotel Carve-out'!$D$1947+'Hotel Carve-out'!$C1956)</f>
        <v>0</v>
      </c>
      <c r="BL1956" s="4">
        <f ca="1">OFFSET('Hotel Carve-out'!$A$1,'Hotel Carve-out'!BL$1949-1,'Hotel Carve-out'!$D$1947+'Hotel Carve-out'!$C1956)</f>
        <v>0</v>
      </c>
      <c r="BM1956" s="4">
        <f ca="1">OFFSET('Hotel Carve-out'!$A$1,'Hotel Carve-out'!BM$1949-1,'Hotel Carve-out'!$D$1947+'Hotel Carve-out'!$C1956)</f>
        <v>0</v>
      </c>
      <c r="BN1956" s="4">
        <f ca="1">OFFSET('Hotel Carve-out'!$A$1,'Hotel Carve-out'!BN$1949-1,'Hotel Carve-out'!$D$1947+'Hotel Carve-out'!$C1956)</f>
        <v>778997.22390332213</v>
      </c>
      <c r="BO1956" s="4">
        <f ca="1">OFFSET('Hotel Carve-out'!$A$1,'Hotel Carve-out'!BO$1949-1,'Hotel Carve-out'!$D$1947+'Hotel Carve-out'!$C1956)</f>
        <v>0</v>
      </c>
      <c r="BP1956" s="4">
        <f ca="1">OFFSET('Hotel Carve-out'!$A$1,'Hotel Carve-out'!BP$1949-1,'Hotel Carve-out'!$D$1947+'Hotel Carve-out'!$C1956)</f>
        <v>0</v>
      </c>
      <c r="BQ1956" s="4">
        <f ca="1">OFFSET('Hotel Carve-out'!$A$1,'Hotel Carve-out'!BQ$1949-1,'Hotel Carve-out'!$D$1947+'Hotel Carve-out'!$C1956)</f>
        <v>5902579.7562525328</v>
      </c>
      <c r="BR1956" s="1"/>
      <c r="BS1956" s="4">
        <f ca="1">OFFSET('Hotel Carve-out'!$A$1,'Hotel Carve-out'!BS$1949-1,'Hotel Carve-out'!$D$1947+'Hotel Carve-out'!$C1956)</f>
        <v>0</v>
      </c>
      <c r="BT1956" s="4">
        <f ca="1">OFFSET('Hotel Carve-out'!$A$1,'Hotel Carve-out'!BT$1949-1,'Hotel Carve-out'!$D$1947+'Hotel Carve-out'!$C1956)</f>
        <v>0</v>
      </c>
      <c r="BU1956" s="4"/>
      <c r="BV1956" s="4">
        <f ca="1">OFFSET('Hotel Carve-out'!$A$1,'Hotel Carve-out'!BV$1949-1,'Hotel Carve-out'!$D$1947+'Hotel Carve-out'!$C1956)</f>
        <v>892682.13</v>
      </c>
      <c r="BW1956" s="4">
        <f ca="1">OFFSET('Hotel Carve-out'!$A$1,'Hotel Carve-out'!BW$1949-1,'Hotel Carve-out'!$D$1947+'Hotel Carve-out'!$C1956)</f>
        <v>0</v>
      </c>
      <c r="BX1956" s="4">
        <f ca="1">OFFSET('Hotel Carve-out'!$A$1,'Hotel Carve-out'!BX$1949-1,'Hotel Carve-out'!$D$1947+'Hotel Carve-out'!$C1956)</f>
        <v>892682.13</v>
      </c>
      <c r="BY1956" s="6">
        <f ca="1">OFFSET('Hotel Carve-out'!$A$1,'Hotel Carve-out'!BY$1949-1,'Hotel Carve-out'!$D$1947+'Hotel Carve-out'!$C1956)</f>
        <v>0</v>
      </c>
      <c r="BZ1956" s="4">
        <f ca="1">OFFSET('Hotel Carve-out'!$A$1,'Hotel Carve-out'!BZ$1949-1,'Hotel Carve-out'!$D$1947+'Hotel Carve-out'!$C1956)</f>
        <v>0</v>
      </c>
      <c r="CA1956" s="6">
        <f ca="1">OFFSET('Hotel Carve-out'!$A$1,'Hotel Carve-out'!CA$1949-1,'Hotel Carve-out'!$D$1947+'Hotel Carve-out'!$C1956)</f>
        <v>0</v>
      </c>
      <c r="CB1956" s="4">
        <f ca="1">OFFSET('Hotel Carve-out'!$A$1,'Hotel Carve-out'!CB$1949-1,'Hotel Carve-out'!$D$1947+'Hotel Carve-out'!$C1956)</f>
        <v>0</v>
      </c>
      <c r="CC1956" s="1"/>
      <c r="CD1956" s="360">
        <f ca="1">OFFSET('Hotel Carve-out'!$A$1,'Hotel Carve-out'!CD$1949-1,'Hotel Carve-out'!$D$1947+'Hotel Carve-out'!$C1956)</f>
        <v>0</v>
      </c>
      <c r="CE1956" s="360">
        <f ca="1">OFFSET('Hotel Carve-out'!$A$1,'Hotel Carve-out'!CE$1949-1,'Hotel Carve-out'!$D$1947+'Hotel Carve-out'!$C1956)</f>
        <v>0</v>
      </c>
      <c r="CF1956" s="360">
        <f ca="1">OFFSET('Hotel Carve-out'!$A$1,'Hotel Carve-out'!CF$1949-1,'Hotel Carve-out'!$D$1947+'Hotel Carve-out'!$C1956)</f>
        <v>0</v>
      </c>
      <c r="CG1956" s="360">
        <f ca="1">OFFSET('Hotel Carve-out'!$A$1,'Hotel Carve-out'!CG$1949-1,'Hotel Carve-out'!$D$1947+'Hotel Carve-out'!$C1956)</f>
        <v>0</v>
      </c>
      <c r="CH1956" s="360">
        <f ca="1">OFFSET('Hotel Carve-out'!$A$1,'Hotel Carve-out'!CH$1949-1,'Hotel Carve-out'!$D$1947+'Hotel Carve-out'!$C1956)</f>
        <v>0</v>
      </c>
      <c r="CI1956" s="360">
        <f ca="1">OFFSET('Hotel Carve-out'!$A$1,'Hotel Carve-out'!CI$1949-1,'Hotel Carve-out'!$D$1947+'Hotel Carve-out'!$C1956)</f>
        <v>0</v>
      </c>
      <c r="CJ1956" s="1"/>
      <c r="CK1956" s="1"/>
    </row>
    <row r="1957" spans="2:89" ht="15" customHeight="1">
      <c r="B1957" s="1"/>
      <c r="C1957" s="1">
        <f>IF(C1956&lt;'Hotel Carve-out'!$E$1688,C1956+1,NA())</f>
        <v>6</v>
      </c>
      <c r="D1957" s="7">
        <f>INDEX('Hotel Carve-out'!$F$16:$CI$17,1,MATCH('Hotel Carve-out'!C1957,'Hotel Carve-out'!$F$17:$CI$17,0))</f>
        <v>42277</v>
      </c>
      <c r="E1957" s="1"/>
      <c r="F1957" s="4">
        <f ca="1">OFFSET('Hotel Carve-out'!$A$1,'Hotel Carve-out'!F$1949-1,'Hotel Carve-out'!$D$1947+'Hotel Carve-out'!$C1957)</f>
        <v>14282914.080000004</v>
      </c>
      <c r="G1957" s="4">
        <f ca="1">OFFSET('Hotel Carve-out'!$A$1,'Hotel Carve-out'!G$1949-1,'Hotel Carve-out'!$D$1947+'Hotel Carve-out'!$C1957)</f>
        <v>2225944.444444445</v>
      </c>
      <c r="H1957" s="4">
        <f ca="1">OFFSET('Hotel Carve-out'!$A$1,'Hotel Carve-out'!H$1949-1,'Hotel Carve-out'!$D$1947+'Hotel Carve-out'!$C1957)</f>
        <v>0</v>
      </c>
      <c r="I1957" s="4">
        <f ca="1">OFFSET('Hotel Carve-out'!$A$1,'Hotel Carve-out'!I$1949-1,'Hotel Carve-out'!$D$1947+'Hotel Carve-out'!$C1957)</f>
        <v>0</v>
      </c>
      <c r="J1957" s="1"/>
      <c r="K1957" s="4">
        <f ca="1">OFFSET('Hotel Carve-out'!$A$1,'Hotel Carve-out'!K$1949-1,'Hotel Carve-out'!$D$1947+'Hotel Carve-out'!$C1957)</f>
        <v>0</v>
      </c>
      <c r="L1957" s="4">
        <f ca="1">OFFSET('Hotel Carve-out'!$A$1,'Hotel Carve-out'!L$1949-1,'Hotel Carve-out'!$D$1947+'Hotel Carve-out'!$C1957)</f>
        <v>0</v>
      </c>
      <c r="M1957" s="4">
        <f ca="1">OFFSET('Hotel Carve-out'!$A$1,'Hotel Carve-out'!M$1949-1,'Hotel Carve-out'!$D$1947+'Hotel Carve-out'!$C1957)</f>
        <v>0</v>
      </c>
      <c r="N1957" s="4">
        <f ca="1">OFFSET('Hotel Carve-out'!$A$1,'Hotel Carve-out'!N$1949-1,'Hotel Carve-out'!$D$1947+'Hotel Carve-out'!$C1957)</f>
        <v>0</v>
      </c>
      <c r="O1957" s="4">
        <f ca="1">OFFSET('Hotel Carve-out'!$A$1,'Hotel Carve-out'!O$1949-1,'Hotel Carve-out'!$D$1947+'Hotel Carve-out'!$C1957)</f>
        <v>0</v>
      </c>
      <c r="P1957" s="4">
        <f t="shared" ca="1" si="927"/>
        <v>0</v>
      </c>
      <c r="Q1957" s="4"/>
      <c r="R1957" s="4">
        <f ca="1">OFFSET('Hotel Carve-out'!$A$1,'Hotel Carve-out'!R$1949-1,'Hotel Carve-out'!$D$1947+'Hotel Carve-out'!$C1957)</f>
        <v>0</v>
      </c>
      <c r="S1957" s="4">
        <f ca="1">OFFSET('Hotel Carve-out'!$A$1,'Hotel Carve-out'!S$1949-1,'Hotel Carve-out'!$D$1947+'Hotel Carve-out'!$C1957)</f>
        <v>0</v>
      </c>
      <c r="T1957" s="4">
        <f ca="1">OFFSET('Hotel Carve-out'!$A$1,'Hotel Carve-out'!T$1949-1,'Hotel Carve-out'!$D$1947+'Hotel Carve-out'!$C1957)</f>
        <v>31470.153710994691</v>
      </c>
      <c r="U1957" s="4">
        <f ca="1">OFFSET('Hotel Carve-out'!$A$1,'Hotel Carve-out'!U$1949-1,'Hotel Carve-out'!$D$1947+'Hotel Carve-out'!$C1957)</f>
        <v>0</v>
      </c>
      <c r="V1957" s="4">
        <f t="shared" ca="1" si="928"/>
        <v>31470.153710994691</v>
      </c>
      <c r="W1957" s="4"/>
      <c r="X1957" s="4">
        <f ca="1">OFFSET('Hotel Carve-out'!$A$1,'Hotel Carve-out'!X$1949-1,'Hotel Carve-out'!$D$1947+'Hotel Carve-out'!$C1957)</f>
        <v>0</v>
      </c>
      <c r="Y1957" s="4">
        <f ca="1">OFFSET('Hotel Carve-out'!$A$1,'Hotel Carve-out'!Y$1949-1,'Hotel Carve-out'!$D$1947+'Hotel Carve-out'!$C1957)</f>
        <v>0</v>
      </c>
      <c r="Z1957" s="4">
        <f ca="1">OFFSET('Hotel Carve-out'!$A$1,'Hotel Carve-out'!Z$1949-1,'Hotel Carve-out'!$D$1947+'Hotel Carve-out'!$C1957)</f>
        <v>0</v>
      </c>
      <c r="AA1957" s="4">
        <f ca="1">OFFSET('Hotel Carve-out'!$A$1,'Hotel Carve-out'!AA$1949-1,'Hotel Carve-out'!$D$1947+'Hotel Carve-out'!$C1957)</f>
        <v>0</v>
      </c>
      <c r="AB1957" s="4">
        <f ca="1">OFFSET('Hotel Carve-out'!$A$1,'Hotel Carve-out'!AB$1949-1,'Hotel Carve-out'!$D$1947+'Hotel Carve-out'!$C1957)</f>
        <v>2161111.111111111</v>
      </c>
      <c r="AC1957" s="4">
        <f ca="1">OFFSET('Hotel Carve-out'!$A$1,'Hotel Carve-out'!AC$1949-1,'Hotel Carve-out'!$D$1947+'Hotel Carve-out'!$C1957)</f>
        <v>0</v>
      </c>
      <c r="AD1957" s="4">
        <f ca="1">OFFSET('Hotel Carve-out'!$A$1,'Hotel Carve-out'!AD$1949-1,'Hotel Carve-out'!$D$1947+'Hotel Carve-out'!$C1957)</f>
        <v>0</v>
      </c>
      <c r="AE1957" s="4">
        <f ca="1">OFFSET('Hotel Carve-out'!$A$1,'Hotel Carve-out'!AE$1949-1,'Hotel Carve-out'!$D$1947+'Hotel Carve-out'!$C1957)</f>
        <v>0</v>
      </c>
      <c r="AF1957" s="4">
        <f ca="1">OFFSET('Hotel Carve-out'!$A$1,'Hotel Carve-out'!AF$1949-1,'Hotel Carve-out'!$D$1947+'Hotel Carve-out'!$C1957)</f>
        <v>0</v>
      </c>
      <c r="AG1957" s="4">
        <f ca="1">OFFSET('Hotel Carve-out'!$A$1,'Hotel Carve-out'!AG$1949-1,'Hotel Carve-out'!$D$1947+'Hotel Carve-out'!$C1957)</f>
        <v>0</v>
      </c>
      <c r="AH1957" s="4">
        <f ca="1">OFFSET('Hotel Carve-out'!$A$1,'Hotel Carve-out'!AH$1949-1,'Hotel Carve-out'!$D$1947+'Hotel Carve-out'!$C1957)</f>
        <v>64833.333333333336</v>
      </c>
      <c r="AI1957" s="4">
        <f t="shared" ca="1" si="929"/>
        <v>2225944.4444444445</v>
      </c>
      <c r="AJ1957" s="4"/>
      <c r="AK1957" s="4">
        <f ca="1">OFFSET('Hotel Carve-out'!$A$1,'Hotel Carve-out'!AK$1949-1,'Hotel Carve-out'!$D$1947+'Hotel Carve-out'!$C1957)</f>
        <v>16666.666666666668</v>
      </c>
      <c r="AL1957" s="4">
        <f ca="1">OFFSET('Hotel Carve-out'!$A$1,'Hotel Carve-out'!AL$1949-1,'Hotel Carve-out'!$D$1947+'Hotel Carve-out'!$C1957)</f>
        <v>0</v>
      </c>
      <c r="AM1957" s="4">
        <f ca="1">OFFSET('Hotel Carve-out'!$A$1,'Hotel Carve-out'!AM$1949-1,'Hotel Carve-out'!$D$1947+'Hotel Carve-out'!$C1957)</f>
        <v>13888.888888888889</v>
      </c>
      <c r="AN1957" s="4">
        <f ca="1">OFFSET('Hotel Carve-out'!$A$1,'Hotel Carve-out'!AN$1949-1,'Hotel Carve-out'!$D$1947+'Hotel Carve-out'!$C1957)</f>
        <v>290181.81818181818</v>
      </c>
      <c r="AO1957" s="4">
        <f ca="1">OFFSET('Hotel Carve-out'!$A$1,'Hotel Carve-out'!AO$1949-1,'Hotel Carve-out'!$D$1947+'Hotel Carve-out'!$C1957)</f>
        <v>49444.444444444445</v>
      </c>
      <c r="AP1957" s="4">
        <f ca="1">OFFSET('Hotel Carve-out'!$A$1,'Hotel Carve-out'!AP$1949-1,'Hotel Carve-out'!$D$1947+'Hotel Carve-out'!$C1957)</f>
        <v>31666.666666666668</v>
      </c>
      <c r="AQ1957" s="4">
        <f ca="1">OFFSET('Hotel Carve-out'!$A$1,'Hotel Carve-out'!AQ$1949-1,'Hotel Carve-out'!$D$1947+'Hotel Carve-out'!$C1957)</f>
        <v>188888.88888888888</v>
      </c>
      <c r="AR1957" s="4">
        <f ca="1">OFFSET('Hotel Carve-out'!$A$1,'Hotel Carve-out'!AR$1949-1,'Hotel Carve-out'!$D$1947+'Hotel Carve-out'!$C1957)</f>
        <v>0</v>
      </c>
      <c r="AS1957" s="4">
        <f ca="1">OFFSET('Hotel Carve-out'!$A$1,'Hotel Carve-out'!AS$1949-1,'Hotel Carve-out'!$D$1947+'Hotel Carve-out'!$C1957)</f>
        <v>0</v>
      </c>
      <c r="AT1957" s="4">
        <f ca="1">OFFSET('Hotel Carve-out'!$A$1,'Hotel Carve-out'!AT$1949-1,'Hotel Carve-out'!$D$1947+'Hotel Carve-out'!$C1957)</f>
        <v>47916.666666666664</v>
      </c>
      <c r="AU1957" s="4">
        <f ca="1">OFFSET('Hotel Carve-out'!$A$1,'Hotel Carve-out'!AU$1949-1,'Hotel Carve-out'!$D$1947+'Hotel Carve-out'!$C1957)</f>
        <v>0</v>
      </c>
      <c r="AV1957" s="4">
        <f ca="1">OFFSET('Hotel Carve-out'!$A$1,'Hotel Carve-out'!AV$1949-1,'Hotel Carve-out'!$D$1947+'Hotel Carve-out'!$C1957)</f>
        <v>4444.4444444444443</v>
      </c>
      <c r="AW1957" s="4">
        <f ca="1">OFFSET('Hotel Carve-out'!$A$1,'Hotel Carve-out'!AW$1949-1,'Hotel Carve-out'!$D$1947+'Hotel Carve-out'!$C1957)</f>
        <v>97222.222222222219</v>
      </c>
      <c r="AX1957" s="4">
        <f ca="1">OFFSET('Hotel Carve-out'!$A$1,'Hotel Carve-out'!AX$1949-1,'Hotel Carve-out'!$D$1947+'Hotel Carve-out'!$C1957)</f>
        <v>11111.111111111111</v>
      </c>
      <c r="AY1957" s="4">
        <f ca="1">OFFSET('Hotel Carve-out'!$A$1,'Hotel Carve-out'!AY$1949-1,'Hotel Carve-out'!$D$1947+'Hotel Carve-out'!$C1957)</f>
        <v>0</v>
      </c>
      <c r="AZ1957" s="4">
        <f ca="1">OFFSET('Hotel Carve-out'!$A$1,'Hotel Carve-out'!AZ$1949-1,'Hotel Carve-out'!$D$1947+'Hotel Carve-out'!$C1957)</f>
        <v>0</v>
      </c>
      <c r="BA1957" s="4">
        <f ca="1">OFFSET('Hotel Carve-out'!$A$1,'Hotel Carve-out'!BA$1949-1,'Hotel Carve-out'!$D$1947+'Hotel Carve-out'!$C1957)</f>
        <v>0</v>
      </c>
      <c r="BB1957" s="4">
        <f ca="1">OFFSET('Hotel Carve-out'!$A$1,'Hotel Carve-out'!BB$1949-1,'Hotel Carve-out'!$D$1947+'Hotel Carve-out'!$C1957)</f>
        <v>0</v>
      </c>
      <c r="BC1957" s="4">
        <f ca="1">OFFSET('Hotel Carve-out'!$A$1,'Hotel Carve-out'!BC$1949-1,'Hotel Carve-out'!$D$1947+'Hotel Carve-out'!$C1957)</f>
        <v>0</v>
      </c>
      <c r="BD1957" s="4">
        <f ca="1">OFFSET('Hotel Carve-out'!$A$1,'Hotel Carve-out'!BD$1949-1,'Hotel Carve-out'!$D$1947+'Hotel Carve-out'!$C1957)</f>
        <v>0</v>
      </c>
      <c r="BE1957" s="4">
        <f t="shared" ca="1" si="930"/>
        <v>751431.81818181823</v>
      </c>
      <c r="BF1957" s="4"/>
      <c r="BG1957" s="2">
        <f t="shared" ca="1" si="931"/>
        <v>16508858.52444445</v>
      </c>
      <c r="BH1957" s="2">
        <f t="shared" ca="1" si="932"/>
        <v>3008846.4163372573</v>
      </c>
      <c r="BI1957" s="5">
        <f t="shared" ca="1" si="933"/>
        <v>13500012.108107192</v>
      </c>
      <c r="BJ1957" s="1"/>
      <c r="BK1957" s="4">
        <f ca="1">OFFSET('Hotel Carve-out'!$A$1,'Hotel Carve-out'!BK$1949-1,'Hotel Carve-out'!$D$1947+'Hotel Carve-out'!$C1957)</f>
        <v>0</v>
      </c>
      <c r="BL1957" s="4">
        <f ca="1">OFFSET('Hotel Carve-out'!$A$1,'Hotel Carve-out'!BL$1949-1,'Hotel Carve-out'!$D$1947+'Hotel Carve-out'!$C1957)</f>
        <v>0</v>
      </c>
      <c r="BM1957" s="4">
        <f ca="1">OFFSET('Hotel Carve-out'!$A$1,'Hotel Carve-out'!BM$1949-1,'Hotel Carve-out'!$D$1947+'Hotel Carve-out'!$C1957)</f>
        <v>0</v>
      </c>
      <c r="BN1957" s="4">
        <f ca="1">OFFSET('Hotel Carve-out'!$A$1,'Hotel Carve-out'!BN$1949-1,'Hotel Carve-out'!$D$1947+'Hotel Carve-out'!$C1957)</f>
        <v>782901.97189281229</v>
      </c>
      <c r="BO1957" s="4">
        <f ca="1">OFFSET('Hotel Carve-out'!$A$1,'Hotel Carve-out'!BO$1949-1,'Hotel Carve-out'!$D$1947+'Hotel Carve-out'!$C1957)</f>
        <v>0</v>
      </c>
      <c r="BP1957" s="4">
        <f ca="1">OFFSET('Hotel Carve-out'!$A$1,'Hotel Carve-out'!BP$1949-1,'Hotel Carve-out'!$D$1947+'Hotel Carve-out'!$C1957)</f>
        <v>0</v>
      </c>
      <c r="BQ1957" s="4">
        <f ca="1">OFFSET('Hotel Carve-out'!$A$1,'Hotel Carve-out'!BQ$1949-1,'Hotel Carve-out'!$D$1947+'Hotel Carve-out'!$C1957)</f>
        <v>6685481.7281453451</v>
      </c>
      <c r="BR1957" s="1"/>
      <c r="BS1957" s="4">
        <f ca="1">OFFSET('Hotel Carve-out'!$A$1,'Hotel Carve-out'!BS$1949-1,'Hotel Carve-out'!$D$1947+'Hotel Carve-out'!$C1957)</f>
        <v>0</v>
      </c>
      <c r="BT1957" s="4">
        <f ca="1">OFFSET('Hotel Carve-out'!$A$1,'Hotel Carve-out'!BT$1949-1,'Hotel Carve-out'!$D$1947+'Hotel Carve-out'!$C1957)</f>
        <v>0</v>
      </c>
      <c r="BU1957" s="4"/>
      <c r="BV1957" s="4">
        <f ca="1">OFFSET('Hotel Carve-out'!$A$1,'Hotel Carve-out'!BV$1949-1,'Hotel Carve-out'!$D$1947+'Hotel Carve-out'!$C1957)</f>
        <v>14282914.080000004</v>
      </c>
      <c r="BW1957" s="4">
        <f ca="1">OFFSET('Hotel Carve-out'!$A$1,'Hotel Carve-out'!BW$1949-1,'Hotel Carve-out'!$D$1947+'Hotel Carve-out'!$C1957)</f>
        <v>0</v>
      </c>
      <c r="BX1957" s="4">
        <f ca="1">OFFSET('Hotel Carve-out'!$A$1,'Hotel Carve-out'!BX$1949-1,'Hotel Carve-out'!$D$1947+'Hotel Carve-out'!$C1957)</f>
        <v>14282914.080000004</v>
      </c>
      <c r="BY1957" s="6">
        <f ca="1">OFFSET('Hotel Carve-out'!$A$1,'Hotel Carve-out'!BY$1949-1,'Hotel Carve-out'!$D$1947+'Hotel Carve-out'!$C1957)</f>
        <v>0</v>
      </c>
      <c r="BZ1957" s="4">
        <f ca="1">OFFSET('Hotel Carve-out'!$A$1,'Hotel Carve-out'!BZ$1949-1,'Hotel Carve-out'!$D$1947+'Hotel Carve-out'!$C1957)</f>
        <v>0</v>
      </c>
      <c r="CA1957" s="6">
        <f ca="1">OFFSET('Hotel Carve-out'!$A$1,'Hotel Carve-out'!CA$1949-1,'Hotel Carve-out'!$D$1947+'Hotel Carve-out'!$C1957)</f>
        <v>0</v>
      </c>
      <c r="CB1957" s="4">
        <f ca="1">OFFSET('Hotel Carve-out'!$A$1,'Hotel Carve-out'!CB$1949-1,'Hotel Carve-out'!$D$1947+'Hotel Carve-out'!$C1957)</f>
        <v>0</v>
      </c>
      <c r="CC1957" s="1"/>
      <c r="CD1957" s="360">
        <f ca="1">OFFSET('Hotel Carve-out'!$A$1,'Hotel Carve-out'!CD$1949-1,'Hotel Carve-out'!$D$1947+'Hotel Carve-out'!$C1957)</f>
        <v>0</v>
      </c>
      <c r="CE1957" s="360">
        <f ca="1">OFFSET('Hotel Carve-out'!$A$1,'Hotel Carve-out'!CE$1949-1,'Hotel Carve-out'!$D$1947+'Hotel Carve-out'!$C1957)</f>
        <v>0</v>
      </c>
      <c r="CF1957" s="360">
        <f ca="1">OFFSET('Hotel Carve-out'!$A$1,'Hotel Carve-out'!CF$1949-1,'Hotel Carve-out'!$D$1947+'Hotel Carve-out'!$C1957)</f>
        <v>0</v>
      </c>
      <c r="CG1957" s="360">
        <f ca="1">OFFSET('Hotel Carve-out'!$A$1,'Hotel Carve-out'!CG$1949-1,'Hotel Carve-out'!$D$1947+'Hotel Carve-out'!$C1957)</f>
        <v>0</v>
      </c>
      <c r="CH1957" s="360">
        <f ca="1">OFFSET('Hotel Carve-out'!$A$1,'Hotel Carve-out'!CH$1949-1,'Hotel Carve-out'!$D$1947+'Hotel Carve-out'!$C1957)</f>
        <v>0</v>
      </c>
      <c r="CI1957" s="360">
        <f ca="1">OFFSET('Hotel Carve-out'!$A$1,'Hotel Carve-out'!CI$1949-1,'Hotel Carve-out'!$D$1947+'Hotel Carve-out'!$C1957)</f>
        <v>0</v>
      </c>
      <c r="CJ1957" s="1"/>
      <c r="CK1957" s="1"/>
    </row>
    <row r="1958" spans="2:89" ht="15" customHeight="1">
      <c r="B1958" s="1"/>
      <c r="C1958" s="1">
        <f>IF(C1957&lt;'Hotel Carve-out'!$E$1688,C1957+1,NA())</f>
        <v>7</v>
      </c>
      <c r="D1958" s="7">
        <f>INDEX('Hotel Carve-out'!$F$16:$CI$17,1,MATCH('Hotel Carve-out'!C1958,'Hotel Carve-out'!$F$17:$CI$17,0))</f>
        <v>42308</v>
      </c>
      <c r="E1958" s="1"/>
      <c r="F1958" s="4">
        <f ca="1">OFFSET('Hotel Carve-out'!$A$1,'Hotel Carve-out'!F$1949-1,'Hotel Carve-out'!$D$1947+'Hotel Carve-out'!$C1958)</f>
        <v>1785364.26</v>
      </c>
      <c r="G1958" s="4">
        <f ca="1">OFFSET('Hotel Carve-out'!$A$1,'Hotel Carve-out'!G$1949-1,'Hotel Carve-out'!$D$1947+'Hotel Carve-out'!$C1958)</f>
        <v>2225944.444444444</v>
      </c>
      <c r="H1958" s="4">
        <f ca="1">OFFSET('Hotel Carve-out'!$A$1,'Hotel Carve-out'!H$1949-1,'Hotel Carve-out'!$D$1947+'Hotel Carve-out'!$C1958)</f>
        <v>0</v>
      </c>
      <c r="I1958" s="4">
        <f ca="1">OFFSET('Hotel Carve-out'!$A$1,'Hotel Carve-out'!I$1949-1,'Hotel Carve-out'!$D$1947+'Hotel Carve-out'!$C1958)</f>
        <v>0</v>
      </c>
      <c r="J1958" s="1"/>
      <c r="K1958" s="4">
        <f ca="1">OFFSET('Hotel Carve-out'!$A$1,'Hotel Carve-out'!K$1949-1,'Hotel Carve-out'!$D$1947+'Hotel Carve-out'!$C1958)</f>
        <v>0</v>
      </c>
      <c r="L1958" s="4">
        <f ca="1">OFFSET('Hotel Carve-out'!$A$1,'Hotel Carve-out'!L$1949-1,'Hotel Carve-out'!$D$1947+'Hotel Carve-out'!$C1958)</f>
        <v>0</v>
      </c>
      <c r="M1958" s="4">
        <f ca="1">OFFSET('Hotel Carve-out'!$A$1,'Hotel Carve-out'!M$1949-1,'Hotel Carve-out'!$D$1947+'Hotel Carve-out'!$C1958)</f>
        <v>0</v>
      </c>
      <c r="N1958" s="4">
        <f ca="1">OFFSET('Hotel Carve-out'!$A$1,'Hotel Carve-out'!N$1949-1,'Hotel Carve-out'!$D$1947+'Hotel Carve-out'!$C1958)</f>
        <v>0</v>
      </c>
      <c r="O1958" s="4">
        <f ca="1">OFFSET('Hotel Carve-out'!$A$1,'Hotel Carve-out'!O$1949-1,'Hotel Carve-out'!$D$1947+'Hotel Carve-out'!$C1958)</f>
        <v>0</v>
      </c>
      <c r="P1958" s="4">
        <f t="shared" ca="1" si="927"/>
        <v>0</v>
      </c>
      <c r="Q1958" s="4"/>
      <c r="R1958" s="4">
        <f ca="1">OFFSET('Hotel Carve-out'!$A$1,'Hotel Carve-out'!R$1949-1,'Hotel Carve-out'!$D$1947+'Hotel Carve-out'!$C1958)</f>
        <v>0</v>
      </c>
      <c r="S1958" s="4">
        <f ca="1">OFFSET('Hotel Carve-out'!$A$1,'Hotel Carve-out'!S$1949-1,'Hotel Carve-out'!$D$1947+'Hotel Carve-out'!$C1958)</f>
        <v>0</v>
      </c>
      <c r="T1958" s="4">
        <f ca="1">OFFSET('Hotel Carve-out'!$A$1,'Hotel Carve-out'!T$1949-1,'Hotel Carve-out'!$D$1947+'Hotel Carve-out'!$C1958)</f>
        <v>35394.474372111545</v>
      </c>
      <c r="U1958" s="4">
        <f ca="1">OFFSET('Hotel Carve-out'!$A$1,'Hotel Carve-out'!U$1949-1,'Hotel Carve-out'!$D$1947+'Hotel Carve-out'!$C1958)</f>
        <v>0</v>
      </c>
      <c r="V1958" s="4">
        <f t="shared" ca="1" si="928"/>
        <v>35394.474372111545</v>
      </c>
      <c r="W1958" s="4"/>
      <c r="X1958" s="4">
        <f ca="1">OFFSET('Hotel Carve-out'!$A$1,'Hotel Carve-out'!X$1949-1,'Hotel Carve-out'!$D$1947+'Hotel Carve-out'!$C1958)</f>
        <v>0</v>
      </c>
      <c r="Y1958" s="4">
        <f ca="1">OFFSET('Hotel Carve-out'!$A$1,'Hotel Carve-out'!Y$1949-1,'Hotel Carve-out'!$D$1947+'Hotel Carve-out'!$C1958)</f>
        <v>0</v>
      </c>
      <c r="Z1958" s="4">
        <f ca="1">OFFSET('Hotel Carve-out'!$A$1,'Hotel Carve-out'!Z$1949-1,'Hotel Carve-out'!$D$1947+'Hotel Carve-out'!$C1958)</f>
        <v>0</v>
      </c>
      <c r="AA1958" s="4">
        <f ca="1">OFFSET('Hotel Carve-out'!$A$1,'Hotel Carve-out'!AA$1949-1,'Hotel Carve-out'!$D$1947+'Hotel Carve-out'!$C1958)</f>
        <v>0</v>
      </c>
      <c r="AB1958" s="4">
        <f ca="1">OFFSET('Hotel Carve-out'!$A$1,'Hotel Carve-out'!AB$1949-1,'Hotel Carve-out'!$D$1947+'Hotel Carve-out'!$C1958)</f>
        <v>2161111.111111111</v>
      </c>
      <c r="AC1958" s="4">
        <f ca="1">OFFSET('Hotel Carve-out'!$A$1,'Hotel Carve-out'!AC$1949-1,'Hotel Carve-out'!$D$1947+'Hotel Carve-out'!$C1958)</f>
        <v>0</v>
      </c>
      <c r="AD1958" s="4">
        <f ca="1">OFFSET('Hotel Carve-out'!$A$1,'Hotel Carve-out'!AD$1949-1,'Hotel Carve-out'!$D$1947+'Hotel Carve-out'!$C1958)</f>
        <v>0</v>
      </c>
      <c r="AE1958" s="4">
        <f ca="1">OFFSET('Hotel Carve-out'!$A$1,'Hotel Carve-out'!AE$1949-1,'Hotel Carve-out'!$D$1947+'Hotel Carve-out'!$C1958)</f>
        <v>0</v>
      </c>
      <c r="AF1958" s="4">
        <f ca="1">OFFSET('Hotel Carve-out'!$A$1,'Hotel Carve-out'!AF$1949-1,'Hotel Carve-out'!$D$1947+'Hotel Carve-out'!$C1958)</f>
        <v>0</v>
      </c>
      <c r="AG1958" s="4">
        <f ca="1">OFFSET('Hotel Carve-out'!$A$1,'Hotel Carve-out'!AG$1949-1,'Hotel Carve-out'!$D$1947+'Hotel Carve-out'!$C1958)</f>
        <v>0</v>
      </c>
      <c r="AH1958" s="4">
        <f ca="1">OFFSET('Hotel Carve-out'!$A$1,'Hotel Carve-out'!AH$1949-1,'Hotel Carve-out'!$D$1947+'Hotel Carve-out'!$C1958)</f>
        <v>64833.333333333336</v>
      </c>
      <c r="AI1958" s="4">
        <f t="shared" ca="1" si="929"/>
        <v>2225944.4444444445</v>
      </c>
      <c r="AJ1958" s="4"/>
      <c r="AK1958" s="4">
        <f ca="1">OFFSET('Hotel Carve-out'!$A$1,'Hotel Carve-out'!AK$1949-1,'Hotel Carve-out'!$D$1947+'Hotel Carve-out'!$C1958)</f>
        <v>16666.666666666668</v>
      </c>
      <c r="AL1958" s="4">
        <f ca="1">OFFSET('Hotel Carve-out'!$A$1,'Hotel Carve-out'!AL$1949-1,'Hotel Carve-out'!$D$1947+'Hotel Carve-out'!$C1958)</f>
        <v>0</v>
      </c>
      <c r="AM1958" s="4">
        <f ca="1">OFFSET('Hotel Carve-out'!$A$1,'Hotel Carve-out'!AM$1949-1,'Hotel Carve-out'!$D$1947+'Hotel Carve-out'!$C1958)</f>
        <v>13888.888888888889</v>
      </c>
      <c r="AN1958" s="4">
        <f ca="1">OFFSET('Hotel Carve-out'!$A$1,'Hotel Carve-out'!AN$1949-1,'Hotel Carve-out'!$D$1947+'Hotel Carve-out'!$C1958)</f>
        <v>290181.81818181818</v>
      </c>
      <c r="AO1958" s="4">
        <f ca="1">OFFSET('Hotel Carve-out'!$A$1,'Hotel Carve-out'!AO$1949-1,'Hotel Carve-out'!$D$1947+'Hotel Carve-out'!$C1958)</f>
        <v>49444.444444444445</v>
      </c>
      <c r="AP1958" s="4">
        <f ca="1">OFFSET('Hotel Carve-out'!$A$1,'Hotel Carve-out'!AP$1949-1,'Hotel Carve-out'!$D$1947+'Hotel Carve-out'!$C1958)</f>
        <v>31666.666666666668</v>
      </c>
      <c r="AQ1958" s="4">
        <f ca="1">OFFSET('Hotel Carve-out'!$A$1,'Hotel Carve-out'!AQ$1949-1,'Hotel Carve-out'!$D$1947+'Hotel Carve-out'!$C1958)</f>
        <v>188888.88888888888</v>
      </c>
      <c r="AR1958" s="4">
        <f ca="1">OFFSET('Hotel Carve-out'!$A$1,'Hotel Carve-out'!AR$1949-1,'Hotel Carve-out'!$D$1947+'Hotel Carve-out'!$C1958)</f>
        <v>0</v>
      </c>
      <c r="AS1958" s="4">
        <f ca="1">OFFSET('Hotel Carve-out'!$A$1,'Hotel Carve-out'!AS$1949-1,'Hotel Carve-out'!$D$1947+'Hotel Carve-out'!$C1958)</f>
        <v>0</v>
      </c>
      <c r="AT1958" s="4">
        <f ca="1">OFFSET('Hotel Carve-out'!$A$1,'Hotel Carve-out'!AT$1949-1,'Hotel Carve-out'!$D$1947+'Hotel Carve-out'!$C1958)</f>
        <v>47916.666666666664</v>
      </c>
      <c r="AU1958" s="4">
        <f ca="1">OFFSET('Hotel Carve-out'!$A$1,'Hotel Carve-out'!AU$1949-1,'Hotel Carve-out'!$D$1947+'Hotel Carve-out'!$C1958)</f>
        <v>0</v>
      </c>
      <c r="AV1958" s="4">
        <f ca="1">OFFSET('Hotel Carve-out'!$A$1,'Hotel Carve-out'!AV$1949-1,'Hotel Carve-out'!$D$1947+'Hotel Carve-out'!$C1958)</f>
        <v>4444.4444444444443</v>
      </c>
      <c r="AW1958" s="4">
        <f ca="1">OFFSET('Hotel Carve-out'!$A$1,'Hotel Carve-out'!AW$1949-1,'Hotel Carve-out'!$D$1947+'Hotel Carve-out'!$C1958)</f>
        <v>97222.222222222219</v>
      </c>
      <c r="AX1958" s="4">
        <f ca="1">OFFSET('Hotel Carve-out'!$A$1,'Hotel Carve-out'!AX$1949-1,'Hotel Carve-out'!$D$1947+'Hotel Carve-out'!$C1958)</f>
        <v>11111.111111111111</v>
      </c>
      <c r="AY1958" s="4">
        <f ca="1">OFFSET('Hotel Carve-out'!$A$1,'Hotel Carve-out'!AY$1949-1,'Hotel Carve-out'!$D$1947+'Hotel Carve-out'!$C1958)</f>
        <v>0</v>
      </c>
      <c r="AZ1958" s="4">
        <f ca="1">OFFSET('Hotel Carve-out'!$A$1,'Hotel Carve-out'!AZ$1949-1,'Hotel Carve-out'!$D$1947+'Hotel Carve-out'!$C1958)</f>
        <v>0</v>
      </c>
      <c r="BA1958" s="4">
        <f ca="1">OFFSET('Hotel Carve-out'!$A$1,'Hotel Carve-out'!BA$1949-1,'Hotel Carve-out'!$D$1947+'Hotel Carve-out'!$C1958)</f>
        <v>0</v>
      </c>
      <c r="BB1958" s="4">
        <f ca="1">OFFSET('Hotel Carve-out'!$A$1,'Hotel Carve-out'!BB$1949-1,'Hotel Carve-out'!$D$1947+'Hotel Carve-out'!$C1958)</f>
        <v>0</v>
      </c>
      <c r="BC1958" s="4">
        <f ca="1">OFFSET('Hotel Carve-out'!$A$1,'Hotel Carve-out'!BC$1949-1,'Hotel Carve-out'!$D$1947+'Hotel Carve-out'!$C1958)</f>
        <v>0</v>
      </c>
      <c r="BD1958" s="4">
        <f ca="1">OFFSET('Hotel Carve-out'!$A$1,'Hotel Carve-out'!BD$1949-1,'Hotel Carve-out'!$D$1947+'Hotel Carve-out'!$C1958)</f>
        <v>0</v>
      </c>
      <c r="BE1958" s="4">
        <f t="shared" ca="1" si="930"/>
        <v>751431.81818181823</v>
      </c>
      <c r="BF1958" s="4"/>
      <c r="BG1958" s="2">
        <f t="shared" ca="1" si="931"/>
        <v>4011308.7044444438</v>
      </c>
      <c r="BH1958" s="2">
        <f t="shared" ca="1" si="932"/>
        <v>3012770.7369983741</v>
      </c>
      <c r="BI1958" s="5">
        <f t="shared" ca="1" si="933"/>
        <v>998537.9674460697</v>
      </c>
      <c r="BJ1958" s="1"/>
      <c r="BK1958" s="4">
        <f ca="1">OFFSET('Hotel Carve-out'!$A$1,'Hotel Carve-out'!BK$1949-1,'Hotel Carve-out'!$D$1947+'Hotel Carve-out'!$C1958)</f>
        <v>0</v>
      </c>
      <c r="BL1958" s="4">
        <f ca="1">OFFSET('Hotel Carve-out'!$A$1,'Hotel Carve-out'!BL$1949-1,'Hotel Carve-out'!$D$1947+'Hotel Carve-out'!$C1958)</f>
        <v>0</v>
      </c>
      <c r="BM1958" s="4">
        <f ca="1">OFFSET('Hotel Carve-out'!$A$1,'Hotel Carve-out'!BM$1949-1,'Hotel Carve-out'!$D$1947+'Hotel Carve-out'!$C1958)</f>
        <v>0</v>
      </c>
      <c r="BN1958" s="4">
        <f ca="1">OFFSET('Hotel Carve-out'!$A$1,'Hotel Carve-out'!BN$1949-1,'Hotel Carve-out'!$D$1947+'Hotel Carve-out'!$C1958)</f>
        <v>786826.29255393054</v>
      </c>
      <c r="BO1958" s="4">
        <f ca="1">OFFSET('Hotel Carve-out'!$A$1,'Hotel Carve-out'!BO$1949-1,'Hotel Carve-out'!$D$1947+'Hotel Carve-out'!$C1958)</f>
        <v>0</v>
      </c>
      <c r="BP1958" s="4">
        <f ca="1">OFFSET('Hotel Carve-out'!$A$1,'Hotel Carve-out'!BP$1949-1,'Hotel Carve-out'!$D$1947+'Hotel Carve-out'!$C1958)</f>
        <v>0</v>
      </c>
      <c r="BQ1958" s="4">
        <f ca="1">OFFSET('Hotel Carve-out'!$A$1,'Hotel Carve-out'!BQ$1949-1,'Hotel Carve-out'!$D$1947+'Hotel Carve-out'!$C1958)</f>
        <v>7472308.0206992757</v>
      </c>
      <c r="BR1958" s="1"/>
      <c r="BS1958" s="4">
        <f ca="1">OFFSET('Hotel Carve-out'!$A$1,'Hotel Carve-out'!BS$1949-1,'Hotel Carve-out'!$D$1947+'Hotel Carve-out'!$C1958)</f>
        <v>0</v>
      </c>
      <c r="BT1958" s="4">
        <f ca="1">OFFSET('Hotel Carve-out'!$A$1,'Hotel Carve-out'!BT$1949-1,'Hotel Carve-out'!$D$1947+'Hotel Carve-out'!$C1958)</f>
        <v>0</v>
      </c>
      <c r="BU1958" s="4"/>
      <c r="BV1958" s="4">
        <f ca="1">OFFSET('Hotel Carve-out'!$A$1,'Hotel Carve-out'!BV$1949-1,'Hotel Carve-out'!$D$1947+'Hotel Carve-out'!$C1958)</f>
        <v>1785364.26</v>
      </c>
      <c r="BW1958" s="4">
        <f ca="1">OFFSET('Hotel Carve-out'!$A$1,'Hotel Carve-out'!BW$1949-1,'Hotel Carve-out'!$D$1947+'Hotel Carve-out'!$C1958)</f>
        <v>0</v>
      </c>
      <c r="BX1958" s="4">
        <f ca="1">OFFSET('Hotel Carve-out'!$A$1,'Hotel Carve-out'!BX$1949-1,'Hotel Carve-out'!$D$1947+'Hotel Carve-out'!$C1958)</f>
        <v>1785364.26</v>
      </c>
      <c r="BY1958" s="6">
        <f ca="1">OFFSET('Hotel Carve-out'!$A$1,'Hotel Carve-out'!BY$1949-1,'Hotel Carve-out'!$D$1947+'Hotel Carve-out'!$C1958)</f>
        <v>0</v>
      </c>
      <c r="BZ1958" s="4">
        <f ca="1">OFFSET('Hotel Carve-out'!$A$1,'Hotel Carve-out'!BZ$1949-1,'Hotel Carve-out'!$D$1947+'Hotel Carve-out'!$C1958)</f>
        <v>0</v>
      </c>
      <c r="CA1958" s="6">
        <f ca="1">OFFSET('Hotel Carve-out'!$A$1,'Hotel Carve-out'!CA$1949-1,'Hotel Carve-out'!$D$1947+'Hotel Carve-out'!$C1958)</f>
        <v>0</v>
      </c>
      <c r="CB1958" s="4">
        <f ca="1">OFFSET('Hotel Carve-out'!$A$1,'Hotel Carve-out'!CB$1949-1,'Hotel Carve-out'!$D$1947+'Hotel Carve-out'!$C1958)</f>
        <v>0</v>
      </c>
      <c r="CC1958" s="1"/>
      <c r="CD1958" s="360">
        <f ca="1">OFFSET('Hotel Carve-out'!$A$1,'Hotel Carve-out'!CD$1949-1,'Hotel Carve-out'!$D$1947+'Hotel Carve-out'!$C1958)</f>
        <v>0</v>
      </c>
      <c r="CE1958" s="360">
        <f ca="1">OFFSET('Hotel Carve-out'!$A$1,'Hotel Carve-out'!CE$1949-1,'Hotel Carve-out'!$D$1947+'Hotel Carve-out'!$C1958)</f>
        <v>0</v>
      </c>
      <c r="CF1958" s="360">
        <f ca="1">OFFSET('Hotel Carve-out'!$A$1,'Hotel Carve-out'!CF$1949-1,'Hotel Carve-out'!$D$1947+'Hotel Carve-out'!$C1958)</f>
        <v>0</v>
      </c>
      <c r="CG1958" s="360">
        <f ca="1">OFFSET('Hotel Carve-out'!$A$1,'Hotel Carve-out'!CG$1949-1,'Hotel Carve-out'!$D$1947+'Hotel Carve-out'!$C1958)</f>
        <v>0</v>
      </c>
      <c r="CH1958" s="360">
        <f ca="1">OFFSET('Hotel Carve-out'!$A$1,'Hotel Carve-out'!CH$1949-1,'Hotel Carve-out'!$D$1947+'Hotel Carve-out'!$C1958)</f>
        <v>0</v>
      </c>
      <c r="CI1958" s="360">
        <f ca="1">OFFSET('Hotel Carve-out'!$A$1,'Hotel Carve-out'!CI$1949-1,'Hotel Carve-out'!$D$1947+'Hotel Carve-out'!$C1958)</f>
        <v>0</v>
      </c>
      <c r="CJ1958" s="1"/>
      <c r="CK1958" s="1"/>
    </row>
    <row r="1959" spans="2:89" ht="15" customHeight="1">
      <c r="B1959" s="1"/>
      <c r="C1959" s="1">
        <f>IF(C1958&lt;'Hotel Carve-out'!$E$1688,C1958+1,NA())</f>
        <v>8</v>
      </c>
      <c r="D1959" s="7">
        <f>INDEX('Hotel Carve-out'!$F$16:$CI$17,1,MATCH('Hotel Carve-out'!C1959,'Hotel Carve-out'!$F$17:$CI$17,0))</f>
        <v>42338</v>
      </c>
      <c r="E1959" s="1"/>
      <c r="F1959" s="4">
        <f ca="1">OFFSET('Hotel Carve-out'!$A$1,'Hotel Carve-out'!F$1949-1,'Hotel Carve-out'!$D$1947+'Hotel Carve-out'!$C1959)</f>
        <v>1785364.26</v>
      </c>
      <c r="G1959" s="4">
        <f ca="1">OFFSET('Hotel Carve-out'!$A$1,'Hotel Carve-out'!G$1949-1,'Hotel Carve-out'!$D$1947+'Hotel Carve-out'!$C1959)</f>
        <v>2225944.444444444</v>
      </c>
      <c r="H1959" s="4">
        <f ca="1">OFFSET('Hotel Carve-out'!$A$1,'Hotel Carve-out'!H$1949-1,'Hotel Carve-out'!$D$1947+'Hotel Carve-out'!$C1959)</f>
        <v>0</v>
      </c>
      <c r="I1959" s="4">
        <f ca="1">OFFSET('Hotel Carve-out'!$A$1,'Hotel Carve-out'!I$1949-1,'Hotel Carve-out'!$D$1947+'Hotel Carve-out'!$C1959)</f>
        <v>0</v>
      </c>
      <c r="J1959" s="1"/>
      <c r="K1959" s="4">
        <f ca="1">OFFSET('Hotel Carve-out'!$A$1,'Hotel Carve-out'!K$1949-1,'Hotel Carve-out'!$D$1947+'Hotel Carve-out'!$C1959)</f>
        <v>0</v>
      </c>
      <c r="L1959" s="4">
        <f ca="1">OFFSET('Hotel Carve-out'!$A$1,'Hotel Carve-out'!L$1949-1,'Hotel Carve-out'!$D$1947+'Hotel Carve-out'!$C1959)</f>
        <v>0</v>
      </c>
      <c r="M1959" s="4">
        <f ca="1">OFFSET('Hotel Carve-out'!$A$1,'Hotel Carve-out'!M$1949-1,'Hotel Carve-out'!$D$1947+'Hotel Carve-out'!$C1959)</f>
        <v>0</v>
      </c>
      <c r="N1959" s="4">
        <f ca="1">OFFSET('Hotel Carve-out'!$A$1,'Hotel Carve-out'!N$1949-1,'Hotel Carve-out'!$D$1947+'Hotel Carve-out'!$C1959)</f>
        <v>0</v>
      </c>
      <c r="O1959" s="4">
        <f ca="1">OFFSET('Hotel Carve-out'!$A$1,'Hotel Carve-out'!O$1949-1,'Hotel Carve-out'!$D$1947+'Hotel Carve-out'!$C1959)</f>
        <v>0</v>
      </c>
      <c r="P1959" s="4">
        <f t="shared" ca="1" si="927"/>
        <v>0</v>
      </c>
      <c r="Q1959" s="4"/>
      <c r="R1959" s="4">
        <f ca="1">OFFSET('Hotel Carve-out'!$A$1,'Hotel Carve-out'!R$1949-1,'Hotel Carve-out'!$D$1947+'Hotel Carve-out'!$C1959)</f>
        <v>0</v>
      </c>
      <c r="S1959" s="4">
        <f ca="1">OFFSET('Hotel Carve-out'!$A$1,'Hotel Carve-out'!S$1949-1,'Hotel Carve-out'!$D$1947+'Hotel Carve-out'!$C1959)</f>
        <v>0</v>
      </c>
      <c r="T1959" s="4">
        <f ca="1">OFFSET('Hotel Carve-out'!$A$1,'Hotel Carve-out'!T$1949-1,'Hotel Carve-out'!$D$1947+'Hotel Carve-out'!$C1959)</f>
        <v>39338.46581348464</v>
      </c>
      <c r="U1959" s="4">
        <f ca="1">OFFSET('Hotel Carve-out'!$A$1,'Hotel Carve-out'!U$1949-1,'Hotel Carve-out'!$D$1947+'Hotel Carve-out'!$C1959)</f>
        <v>0</v>
      </c>
      <c r="V1959" s="4">
        <f t="shared" ca="1" si="928"/>
        <v>39338.46581348464</v>
      </c>
      <c r="W1959" s="4"/>
      <c r="X1959" s="4">
        <f ca="1">OFFSET('Hotel Carve-out'!$A$1,'Hotel Carve-out'!X$1949-1,'Hotel Carve-out'!$D$1947+'Hotel Carve-out'!$C1959)</f>
        <v>0</v>
      </c>
      <c r="Y1959" s="4">
        <f ca="1">OFFSET('Hotel Carve-out'!$A$1,'Hotel Carve-out'!Y$1949-1,'Hotel Carve-out'!$D$1947+'Hotel Carve-out'!$C1959)</f>
        <v>0</v>
      </c>
      <c r="Z1959" s="4">
        <f ca="1">OFFSET('Hotel Carve-out'!$A$1,'Hotel Carve-out'!Z$1949-1,'Hotel Carve-out'!$D$1947+'Hotel Carve-out'!$C1959)</f>
        <v>0</v>
      </c>
      <c r="AA1959" s="4">
        <f ca="1">OFFSET('Hotel Carve-out'!$A$1,'Hotel Carve-out'!AA$1949-1,'Hotel Carve-out'!$D$1947+'Hotel Carve-out'!$C1959)</f>
        <v>0</v>
      </c>
      <c r="AB1959" s="4">
        <f ca="1">OFFSET('Hotel Carve-out'!$A$1,'Hotel Carve-out'!AB$1949-1,'Hotel Carve-out'!$D$1947+'Hotel Carve-out'!$C1959)</f>
        <v>2161111.111111111</v>
      </c>
      <c r="AC1959" s="4">
        <f ca="1">OFFSET('Hotel Carve-out'!$A$1,'Hotel Carve-out'!AC$1949-1,'Hotel Carve-out'!$D$1947+'Hotel Carve-out'!$C1959)</f>
        <v>0</v>
      </c>
      <c r="AD1959" s="4">
        <f ca="1">OFFSET('Hotel Carve-out'!$A$1,'Hotel Carve-out'!AD$1949-1,'Hotel Carve-out'!$D$1947+'Hotel Carve-out'!$C1959)</f>
        <v>0</v>
      </c>
      <c r="AE1959" s="4">
        <f ca="1">OFFSET('Hotel Carve-out'!$A$1,'Hotel Carve-out'!AE$1949-1,'Hotel Carve-out'!$D$1947+'Hotel Carve-out'!$C1959)</f>
        <v>0</v>
      </c>
      <c r="AF1959" s="4">
        <f ca="1">OFFSET('Hotel Carve-out'!$A$1,'Hotel Carve-out'!AF$1949-1,'Hotel Carve-out'!$D$1947+'Hotel Carve-out'!$C1959)</f>
        <v>0</v>
      </c>
      <c r="AG1959" s="4">
        <f ca="1">OFFSET('Hotel Carve-out'!$A$1,'Hotel Carve-out'!AG$1949-1,'Hotel Carve-out'!$D$1947+'Hotel Carve-out'!$C1959)</f>
        <v>0</v>
      </c>
      <c r="AH1959" s="4">
        <f ca="1">OFFSET('Hotel Carve-out'!$A$1,'Hotel Carve-out'!AH$1949-1,'Hotel Carve-out'!$D$1947+'Hotel Carve-out'!$C1959)</f>
        <v>64833.333333333336</v>
      </c>
      <c r="AI1959" s="4">
        <f t="shared" ca="1" si="929"/>
        <v>2225944.4444444445</v>
      </c>
      <c r="AJ1959" s="4"/>
      <c r="AK1959" s="4">
        <f ca="1">OFFSET('Hotel Carve-out'!$A$1,'Hotel Carve-out'!AK$1949-1,'Hotel Carve-out'!$D$1947+'Hotel Carve-out'!$C1959)</f>
        <v>16666.666666666668</v>
      </c>
      <c r="AL1959" s="4">
        <f ca="1">OFFSET('Hotel Carve-out'!$A$1,'Hotel Carve-out'!AL$1949-1,'Hotel Carve-out'!$D$1947+'Hotel Carve-out'!$C1959)</f>
        <v>0</v>
      </c>
      <c r="AM1959" s="4">
        <f ca="1">OFFSET('Hotel Carve-out'!$A$1,'Hotel Carve-out'!AM$1949-1,'Hotel Carve-out'!$D$1947+'Hotel Carve-out'!$C1959)</f>
        <v>13888.888888888889</v>
      </c>
      <c r="AN1959" s="4">
        <f ca="1">OFFSET('Hotel Carve-out'!$A$1,'Hotel Carve-out'!AN$1949-1,'Hotel Carve-out'!$D$1947+'Hotel Carve-out'!$C1959)</f>
        <v>290181.81818181818</v>
      </c>
      <c r="AO1959" s="4">
        <f ca="1">OFFSET('Hotel Carve-out'!$A$1,'Hotel Carve-out'!AO$1949-1,'Hotel Carve-out'!$D$1947+'Hotel Carve-out'!$C1959)</f>
        <v>49444.444444444445</v>
      </c>
      <c r="AP1959" s="4">
        <f ca="1">OFFSET('Hotel Carve-out'!$A$1,'Hotel Carve-out'!AP$1949-1,'Hotel Carve-out'!$D$1947+'Hotel Carve-out'!$C1959)</f>
        <v>31666.666666666668</v>
      </c>
      <c r="AQ1959" s="4">
        <f ca="1">OFFSET('Hotel Carve-out'!$A$1,'Hotel Carve-out'!AQ$1949-1,'Hotel Carve-out'!$D$1947+'Hotel Carve-out'!$C1959)</f>
        <v>188888.88888888888</v>
      </c>
      <c r="AR1959" s="4">
        <f ca="1">OFFSET('Hotel Carve-out'!$A$1,'Hotel Carve-out'!AR$1949-1,'Hotel Carve-out'!$D$1947+'Hotel Carve-out'!$C1959)</f>
        <v>0</v>
      </c>
      <c r="AS1959" s="4">
        <f ca="1">OFFSET('Hotel Carve-out'!$A$1,'Hotel Carve-out'!AS$1949-1,'Hotel Carve-out'!$D$1947+'Hotel Carve-out'!$C1959)</f>
        <v>0</v>
      </c>
      <c r="AT1959" s="4">
        <f ca="1">OFFSET('Hotel Carve-out'!$A$1,'Hotel Carve-out'!AT$1949-1,'Hotel Carve-out'!$D$1947+'Hotel Carve-out'!$C1959)</f>
        <v>47916.666666666664</v>
      </c>
      <c r="AU1959" s="4">
        <f ca="1">OFFSET('Hotel Carve-out'!$A$1,'Hotel Carve-out'!AU$1949-1,'Hotel Carve-out'!$D$1947+'Hotel Carve-out'!$C1959)</f>
        <v>0</v>
      </c>
      <c r="AV1959" s="4">
        <f ca="1">OFFSET('Hotel Carve-out'!$A$1,'Hotel Carve-out'!AV$1949-1,'Hotel Carve-out'!$D$1947+'Hotel Carve-out'!$C1959)</f>
        <v>4444.4444444444443</v>
      </c>
      <c r="AW1959" s="4">
        <f ca="1">OFFSET('Hotel Carve-out'!$A$1,'Hotel Carve-out'!AW$1949-1,'Hotel Carve-out'!$D$1947+'Hotel Carve-out'!$C1959)</f>
        <v>97222.222222222219</v>
      </c>
      <c r="AX1959" s="4">
        <f ca="1">OFFSET('Hotel Carve-out'!$A$1,'Hotel Carve-out'!AX$1949-1,'Hotel Carve-out'!$D$1947+'Hotel Carve-out'!$C1959)</f>
        <v>11111.111111111111</v>
      </c>
      <c r="AY1959" s="4">
        <f ca="1">OFFSET('Hotel Carve-out'!$A$1,'Hotel Carve-out'!AY$1949-1,'Hotel Carve-out'!$D$1947+'Hotel Carve-out'!$C1959)</f>
        <v>0</v>
      </c>
      <c r="AZ1959" s="4">
        <f ca="1">OFFSET('Hotel Carve-out'!$A$1,'Hotel Carve-out'!AZ$1949-1,'Hotel Carve-out'!$D$1947+'Hotel Carve-out'!$C1959)</f>
        <v>0</v>
      </c>
      <c r="BA1959" s="4">
        <f ca="1">OFFSET('Hotel Carve-out'!$A$1,'Hotel Carve-out'!BA$1949-1,'Hotel Carve-out'!$D$1947+'Hotel Carve-out'!$C1959)</f>
        <v>0</v>
      </c>
      <c r="BB1959" s="4">
        <f ca="1">OFFSET('Hotel Carve-out'!$A$1,'Hotel Carve-out'!BB$1949-1,'Hotel Carve-out'!$D$1947+'Hotel Carve-out'!$C1959)</f>
        <v>0</v>
      </c>
      <c r="BC1959" s="4">
        <f ca="1">OFFSET('Hotel Carve-out'!$A$1,'Hotel Carve-out'!BC$1949-1,'Hotel Carve-out'!$D$1947+'Hotel Carve-out'!$C1959)</f>
        <v>0</v>
      </c>
      <c r="BD1959" s="4">
        <f ca="1">OFFSET('Hotel Carve-out'!$A$1,'Hotel Carve-out'!BD$1949-1,'Hotel Carve-out'!$D$1947+'Hotel Carve-out'!$C1959)</f>
        <v>0</v>
      </c>
      <c r="BE1959" s="4">
        <f t="shared" ca="1" si="930"/>
        <v>751431.81818181823</v>
      </c>
      <c r="BF1959" s="4"/>
      <c r="BG1959" s="2">
        <f t="shared" ca="1" si="931"/>
        <v>4011308.7044444438</v>
      </c>
      <c r="BH1959" s="2">
        <f t="shared" ca="1" si="932"/>
        <v>3016714.7284397469</v>
      </c>
      <c r="BI1959" s="5">
        <f t="shared" ca="1" si="933"/>
        <v>994593.97600469692</v>
      </c>
      <c r="BJ1959" s="1"/>
      <c r="BK1959" s="4">
        <f ca="1">OFFSET('Hotel Carve-out'!$A$1,'Hotel Carve-out'!BK$1949-1,'Hotel Carve-out'!$D$1947+'Hotel Carve-out'!$C1959)</f>
        <v>0</v>
      </c>
      <c r="BL1959" s="4">
        <f ca="1">OFFSET('Hotel Carve-out'!$A$1,'Hotel Carve-out'!BL$1949-1,'Hotel Carve-out'!$D$1947+'Hotel Carve-out'!$C1959)</f>
        <v>0</v>
      </c>
      <c r="BM1959" s="4">
        <f ca="1">OFFSET('Hotel Carve-out'!$A$1,'Hotel Carve-out'!BM$1949-1,'Hotel Carve-out'!$D$1947+'Hotel Carve-out'!$C1959)</f>
        <v>0</v>
      </c>
      <c r="BN1959" s="4">
        <f ca="1">OFFSET('Hotel Carve-out'!$A$1,'Hotel Carve-out'!BN$1949-1,'Hotel Carve-out'!$D$1947+'Hotel Carve-out'!$C1959)</f>
        <v>790770.28399530333</v>
      </c>
      <c r="BO1959" s="4">
        <f ca="1">OFFSET('Hotel Carve-out'!$A$1,'Hotel Carve-out'!BO$1949-1,'Hotel Carve-out'!$D$1947+'Hotel Carve-out'!$C1959)</f>
        <v>0</v>
      </c>
      <c r="BP1959" s="4">
        <f ca="1">OFFSET('Hotel Carve-out'!$A$1,'Hotel Carve-out'!BP$1949-1,'Hotel Carve-out'!$D$1947+'Hotel Carve-out'!$C1959)</f>
        <v>0</v>
      </c>
      <c r="BQ1959" s="4">
        <f ca="1">OFFSET('Hotel Carve-out'!$A$1,'Hotel Carve-out'!BQ$1949-1,'Hotel Carve-out'!$D$1947+'Hotel Carve-out'!$C1959)</f>
        <v>8263078.304694579</v>
      </c>
      <c r="BR1959" s="1"/>
      <c r="BS1959" s="4">
        <f ca="1">OFFSET('Hotel Carve-out'!$A$1,'Hotel Carve-out'!BS$1949-1,'Hotel Carve-out'!$D$1947+'Hotel Carve-out'!$C1959)</f>
        <v>0</v>
      </c>
      <c r="BT1959" s="4">
        <f ca="1">OFFSET('Hotel Carve-out'!$A$1,'Hotel Carve-out'!BT$1949-1,'Hotel Carve-out'!$D$1947+'Hotel Carve-out'!$C1959)</f>
        <v>0</v>
      </c>
      <c r="BU1959" s="4"/>
      <c r="BV1959" s="4">
        <f ca="1">OFFSET('Hotel Carve-out'!$A$1,'Hotel Carve-out'!BV$1949-1,'Hotel Carve-out'!$D$1947+'Hotel Carve-out'!$C1959)</f>
        <v>1785364.26</v>
      </c>
      <c r="BW1959" s="4">
        <f ca="1">OFFSET('Hotel Carve-out'!$A$1,'Hotel Carve-out'!BW$1949-1,'Hotel Carve-out'!$D$1947+'Hotel Carve-out'!$C1959)</f>
        <v>0</v>
      </c>
      <c r="BX1959" s="4">
        <f ca="1">OFFSET('Hotel Carve-out'!$A$1,'Hotel Carve-out'!BX$1949-1,'Hotel Carve-out'!$D$1947+'Hotel Carve-out'!$C1959)</f>
        <v>1785364.26</v>
      </c>
      <c r="BY1959" s="6">
        <f ca="1">OFFSET('Hotel Carve-out'!$A$1,'Hotel Carve-out'!BY$1949-1,'Hotel Carve-out'!$D$1947+'Hotel Carve-out'!$C1959)</f>
        <v>0</v>
      </c>
      <c r="BZ1959" s="4">
        <f ca="1">OFFSET('Hotel Carve-out'!$A$1,'Hotel Carve-out'!BZ$1949-1,'Hotel Carve-out'!$D$1947+'Hotel Carve-out'!$C1959)</f>
        <v>0</v>
      </c>
      <c r="CA1959" s="6">
        <f ca="1">OFFSET('Hotel Carve-out'!$A$1,'Hotel Carve-out'!CA$1949-1,'Hotel Carve-out'!$D$1947+'Hotel Carve-out'!$C1959)</f>
        <v>0</v>
      </c>
      <c r="CB1959" s="4">
        <f ca="1">OFFSET('Hotel Carve-out'!$A$1,'Hotel Carve-out'!CB$1949-1,'Hotel Carve-out'!$D$1947+'Hotel Carve-out'!$C1959)</f>
        <v>0</v>
      </c>
      <c r="CC1959" s="1"/>
      <c r="CD1959" s="360">
        <f ca="1">OFFSET('Hotel Carve-out'!$A$1,'Hotel Carve-out'!CD$1949-1,'Hotel Carve-out'!$D$1947+'Hotel Carve-out'!$C1959)</f>
        <v>0</v>
      </c>
      <c r="CE1959" s="360">
        <f ca="1">OFFSET('Hotel Carve-out'!$A$1,'Hotel Carve-out'!CE$1949-1,'Hotel Carve-out'!$D$1947+'Hotel Carve-out'!$C1959)</f>
        <v>0</v>
      </c>
      <c r="CF1959" s="360">
        <f ca="1">OFFSET('Hotel Carve-out'!$A$1,'Hotel Carve-out'!CF$1949-1,'Hotel Carve-out'!$D$1947+'Hotel Carve-out'!$C1959)</f>
        <v>0</v>
      </c>
      <c r="CG1959" s="360">
        <f ca="1">OFFSET('Hotel Carve-out'!$A$1,'Hotel Carve-out'!CG$1949-1,'Hotel Carve-out'!$D$1947+'Hotel Carve-out'!$C1959)</f>
        <v>0</v>
      </c>
      <c r="CH1959" s="360">
        <f ca="1">OFFSET('Hotel Carve-out'!$A$1,'Hotel Carve-out'!CH$1949-1,'Hotel Carve-out'!$D$1947+'Hotel Carve-out'!$C1959)</f>
        <v>0</v>
      </c>
      <c r="CI1959" s="360">
        <f ca="1">OFFSET('Hotel Carve-out'!$A$1,'Hotel Carve-out'!CI$1949-1,'Hotel Carve-out'!$D$1947+'Hotel Carve-out'!$C1959)</f>
        <v>0</v>
      </c>
      <c r="CJ1959" s="1"/>
      <c r="CK1959" s="1"/>
    </row>
    <row r="1960" spans="2:89" ht="15" customHeight="1">
      <c r="B1960" s="1"/>
      <c r="C1960" s="1">
        <f>IF(C1959&lt;'Hotel Carve-out'!$E$1688,C1959+1,NA())</f>
        <v>9</v>
      </c>
      <c r="D1960" s="7">
        <f>INDEX('Hotel Carve-out'!$F$16:$CI$17,1,MATCH('Hotel Carve-out'!C1960,'Hotel Carve-out'!$F$17:$CI$17,0))</f>
        <v>42369</v>
      </c>
      <c r="E1960" s="1"/>
      <c r="F1960" s="4">
        <f ca="1">OFFSET('Hotel Carve-out'!$A$1,'Hotel Carve-out'!F$1949-1,'Hotel Carve-out'!$D$1947+'Hotel Carve-out'!$C1960)</f>
        <v>1785364.259999994</v>
      </c>
      <c r="G1960" s="4">
        <f ca="1">OFFSET('Hotel Carve-out'!$A$1,'Hotel Carve-out'!G$1949-1,'Hotel Carve-out'!$D$1947+'Hotel Carve-out'!$C1960)</f>
        <v>2225944.444444444</v>
      </c>
      <c r="H1960" s="4">
        <f ca="1">OFFSET('Hotel Carve-out'!$A$1,'Hotel Carve-out'!H$1949-1,'Hotel Carve-out'!$D$1947+'Hotel Carve-out'!$C1960)</f>
        <v>0</v>
      </c>
      <c r="I1960" s="4">
        <f ca="1">OFFSET('Hotel Carve-out'!$A$1,'Hotel Carve-out'!I$1949-1,'Hotel Carve-out'!$D$1947+'Hotel Carve-out'!$C1960)</f>
        <v>0</v>
      </c>
      <c r="J1960" s="1"/>
      <c r="K1960" s="4">
        <f ca="1">OFFSET('Hotel Carve-out'!$A$1,'Hotel Carve-out'!K$1949-1,'Hotel Carve-out'!$D$1947+'Hotel Carve-out'!$C1960)</f>
        <v>0</v>
      </c>
      <c r="L1960" s="4">
        <f ca="1">OFFSET('Hotel Carve-out'!$A$1,'Hotel Carve-out'!L$1949-1,'Hotel Carve-out'!$D$1947+'Hotel Carve-out'!$C1960)</f>
        <v>0</v>
      </c>
      <c r="M1960" s="4">
        <f ca="1">OFFSET('Hotel Carve-out'!$A$1,'Hotel Carve-out'!M$1949-1,'Hotel Carve-out'!$D$1947+'Hotel Carve-out'!$C1960)</f>
        <v>0</v>
      </c>
      <c r="N1960" s="4">
        <f ca="1">OFFSET('Hotel Carve-out'!$A$1,'Hotel Carve-out'!N$1949-1,'Hotel Carve-out'!$D$1947+'Hotel Carve-out'!$C1960)</f>
        <v>0</v>
      </c>
      <c r="O1960" s="4">
        <f ca="1">OFFSET('Hotel Carve-out'!$A$1,'Hotel Carve-out'!O$1949-1,'Hotel Carve-out'!$D$1947+'Hotel Carve-out'!$C1960)</f>
        <v>0</v>
      </c>
      <c r="P1960" s="4">
        <f t="shared" ca="1" si="927"/>
        <v>0</v>
      </c>
      <c r="Q1960" s="4"/>
      <c r="R1960" s="4">
        <f ca="1">OFFSET('Hotel Carve-out'!$A$1,'Hotel Carve-out'!R$1949-1,'Hotel Carve-out'!$D$1947+'Hotel Carve-out'!$C1960)</f>
        <v>0</v>
      </c>
      <c r="S1960" s="4">
        <f ca="1">OFFSET('Hotel Carve-out'!$A$1,'Hotel Carve-out'!S$1949-1,'Hotel Carve-out'!$D$1947+'Hotel Carve-out'!$C1960)</f>
        <v>0</v>
      </c>
      <c r="T1960" s="4">
        <f ca="1">OFFSET('Hotel Carve-out'!$A$1,'Hotel Carve-out'!T$1949-1,'Hotel Carve-out'!$D$1947+'Hotel Carve-out'!$C1960)</f>
        <v>43302.226635516228</v>
      </c>
      <c r="U1960" s="4">
        <f ca="1">OFFSET('Hotel Carve-out'!$A$1,'Hotel Carve-out'!U$1949-1,'Hotel Carve-out'!$D$1947+'Hotel Carve-out'!$C1960)</f>
        <v>0</v>
      </c>
      <c r="V1960" s="4">
        <f t="shared" ca="1" si="928"/>
        <v>43302.226635516228</v>
      </c>
      <c r="W1960" s="4"/>
      <c r="X1960" s="4">
        <f ca="1">OFFSET('Hotel Carve-out'!$A$1,'Hotel Carve-out'!X$1949-1,'Hotel Carve-out'!$D$1947+'Hotel Carve-out'!$C1960)</f>
        <v>0</v>
      </c>
      <c r="Y1960" s="4">
        <f ca="1">OFFSET('Hotel Carve-out'!$A$1,'Hotel Carve-out'!Y$1949-1,'Hotel Carve-out'!$D$1947+'Hotel Carve-out'!$C1960)</f>
        <v>0</v>
      </c>
      <c r="Z1960" s="4">
        <f ca="1">OFFSET('Hotel Carve-out'!$A$1,'Hotel Carve-out'!Z$1949-1,'Hotel Carve-out'!$D$1947+'Hotel Carve-out'!$C1960)</f>
        <v>0</v>
      </c>
      <c r="AA1960" s="4">
        <f ca="1">OFFSET('Hotel Carve-out'!$A$1,'Hotel Carve-out'!AA$1949-1,'Hotel Carve-out'!$D$1947+'Hotel Carve-out'!$C1960)</f>
        <v>0</v>
      </c>
      <c r="AB1960" s="4">
        <f ca="1">OFFSET('Hotel Carve-out'!$A$1,'Hotel Carve-out'!AB$1949-1,'Hotel Carve-out'!$D$1947+'Hotel Carve-out'!$C1960)</f>
        <v>2161111.111111111</v>
      </c>
      <c r="AC1960" s="4">
        <f ca="1">OFFSET('Hotel Carve-out'!$A$1,'Hotel Carve-out'!AC$1949-1,'Hotel Carve-out'!$D$1947+'Hotel Carve-out'!$C1960)</f>
        <v>0</v>
      </c>
      <c r="AD1960" s="4">
        <f ca="1">OFFSET('Hotel Carve-out'!$A$1,'Hotel Carve-out'!AD$1949-1,'Hotel Carve-out'!$D$1947+'Hotel Carve-out'!$C1960)</f>
        <v>0</v>
      </c>
      <c r="AE1960" s="4">
        <f ca="1">OFFSET('Hotel Carve-out'!$A$1,'Hotel Carve-out'!AE$1949-1,'Hotel Carve-out'!$D$1947+'Hotel Carve-out'!$C1960)</f>
        <v>0</v>
      </c>
      <c r="AF1960" s="4">
        <f ca="1">OFFSET('Hotel Carve-out'!$A$1,'Hotel Carve-out'!AF$1949-1,'Hotel Carve-out'!$D$1947+'Hotel Carve-out'!$C1960)</f>
        <v>0</v>
      </c>
      <c r="AG1960" s="4">
        <f ca="1">OFFSET('Hotel Carve-out'!$A$1,'Hotel Carve-out'!AG$1949-1,'Hotel Carve-out'!$D$1947+'Hotel Carve-out'!$C1960)</f>
        <v>0</v>
      </c>
      <c r="AH1960" s="4">
        <f ca="1">OFFSET('Hotel Carve-out'!$A$1,'Hotel Carve-out'!AH$1949-1,'Hotel Carve-out'!$D$1947+'Hotel Carve-out'!$C1960)</f>
        <v>64833.333333333336</v>
      </c>
      <c r="AI1960" s="4">
        <f t="shared" ca="1" si="929"/>
        <v>2225944.4444444445</v>
      </c>
      <c r="AJ1960" s="4"/>
      <c r="AK1960" s="4">
        <f ca="1">OFFSET('Hotel Carve-out'!$A$1,'Hotel Carve-out'!AK$1949-1,'Hotel Carve-out'!$D$1947+'Hotel Carve-out'!$C1960)</f>
        <v>16666.666666666668</v>
      </c>
      <c r="AL1960" s="4">
        <f ca="1">OFFSET('Hotel Carve-out'!$A$1,'Hotel Carve-out'!AL$1949-1,'Hotel Carve-out'!$D$1947+'Hotel Carve-out'!$C1960)</f>
        <v>0</v>
      </c>
      <c r="AM1960" s="4">
        <f ca="1">OFFSET('Hotel Carve-out'!$A$1,'Hotel Carve-out'!AM$1949-1,'Hotel Carve-out'!$D$1947+'Hotel Carve-out'!$C1960)</f>
        <v>13888.888888888889</v>
      </c>
      <c r="AN1960" s="4">
        <f ca="1">OFFSET('Hotel Carve-out'!$A$1,'Hotel Carve-out'!AN$1949-1,'Hotel Carve-out'!$D$1947+'Hotel Carve-out'!$C1960)</f>
        <v>290181.81818181818</v>
      </c>
      <c r="AO1960" s="4">
        <f ca="1">OFFSET('Hotel Carve-out'!$A$1,'Hotel Carve-out'!AO$1949-1,'Hotel Carve-out'!$D$1947+'Hotel Carve-out'!$C1960)</f>
        <v>49444.444444444445</v>
      </c>
      <c r="AP1960" s="4">
        <f ca="1">OFFSET('Hotel Carve-out'!$A$1,'Hotel Carve-out'!AP$1949-1,'Hotel Carve-out'!$D$1947+'Hotel Carve-out'!$C1960)</f>
        <v>31666.666666666668</v>
      </c>
      <c r="AQ1960" s="4">
        <f ca="1">OFFSET('Hotel Carve-out'!$A$1,'Hotel Carve-out'!AQ$1949-1,'Hotel Carve-out'!$D$1947+'Hotel Carve-out'!$C1960)</f>
        <v>188888.88888888888</v>
      </c>
      <c r="AR1960" s="4">
        <f ca="1">OFFSET('Hotel Carve-out'!$A$1,'Hotel Carve-out'!AR$1949-1,'Hotel Carve-out'!$D$1947+'Hotel Carve-out'!$C1960)</f>
        <v>0</v>
      </c>
      <c r="AS1960" s="4">
        <f ca="1">OFFSET('Hotel Carve-out'!$A$1,'Hotel Carve-out'!AS$1949-1,'Hotel Carve-out'!$D$1947+'Hotel Carve-out'!$C1960)</f>
        <v>0</v>
      </c>
      <c r="AT1960" s="4">
        <f ca="1">OFFSET('Hotel Carve-out'!$A$1,'Hotel Carve-out'!AT$1949-1,'Hotel Carve-out'!$D$1947+'Hotel Carve-out'!$C1960)</f>
        <v>47916.666666666664</v>
      </c>
      <c r="AU1960" s="4">
        <f ca="1">OFFSET('Hotel Carve-out'!$A$1,'Hotel Carve-out'!AU$1949-1,'Hotel Carve-out'!$D$1947+'Hotel Carve-out'!$C1960)</f>
        <v>0</v>
      </c>
      <c r="AV1960" s="4">
        <f ca="1">OFFSET('Hotel Carve-out'!$A$1,'Hotel Carve-out'!AV$1949-1,'Hotel Carve-out'!$D$1947+'Hotel Carve-out'!$C1960)</f>
        <v>4444.4444444444443</v>
      </c>
      <c r="AW1960" s="4">
        <f ca="1">OFFSET('Hotel Carve-out'!$A$1,'Hotel Carve-out'!AW$1949-1,'Hotel Carve-out'!$D$1947+'Hotel Carve-out'!$C1960)</f>
        <v>97222.222222222219</v>
      </c>
      <c r="AX1960" s="4">
        <f ca="1">OFFSET('Hotel Carve-out'!$A$1,'Hotel Carve-out'!AX$1949-1,'Hotel Carve-out'!$D$1947+'Hotel Carve-out'!$C1960)</f>
        <v>11111.111111111111</v>
      </c>
      <c r="AY1960" s="4">
        <f ca="1">OFFSET('Hotel Carve-out'!$A$1,'Hotel Carve-out'!AY$1949-1,'Hotel Carve-out'!$D$1947+'Hotel Carve-out'!$C1960)</f>
        <v>0</v>
      </c>
      <c r="AZ1960" s="4">
        <f ca="1">OFFSET('Hotel Carve-out'!$A$1,'Hotel Carve-out'!AZ$1949-1,'Hotel Carve-out'!$D$1947+'Hotel Carve-out'!$C1960)</f>
        <v>0</v>
      </c>
      <c r="BA1960" s="4">
        <f ca="1">OFFSET('Hotel Carve-out'!$A$1,'Hotel Carve-out'!BA$1949-1,'Hotel Carve-out'!$D$1947+'Hotel Carve-out'!$C1960)</f>
        <v>0</v>
      </c>
      <c r="BB1960" s="4">
        <f ca="1">OFFSET('Hotel Carve-out'!$A$1,'Hotel Carve-out'!BB$1949-1,'Hotel Carve-out'!$D$1947+'Hotel Carve-out'!$C1960)</f>
        <v>0</v>
      </c>
      <c r="BC1960" s="4">
        <f ca="1">OFFSET('Hotel Carve-out'!$A$1,'Hotel Carve-out'!BC$1949-1,'Hotel Carve-out'!$D$1947+'Hotel Carve-out'!$C1960)</f>
        <v>0</v>
      </c>
      <c r="BD1960" s="4">
        <f ca="1">OFFSET('Hotel Carve-out'!$A$1,'Hotel Carve-out'!BD$1949-1,'Hotel Carve-out'!$D$1947+'Hotel Carve-out'!$C1960)</f>
        <v>0</v>
      </c>
      <c r="BE1960" s="4">
        <f t="shared" ca="1" si="930"/>
        <v>751431.81818181823</v>
      </c>
      <c r="BF1960" s="4"/>
      <c r="BG1960" s="2">
        <f t="shared" ca="1" si="931"/>
        <v>4011308.7044444382</v>
      </c>
      <c r="BH1960" s="2">
        <f t="shared" ca="1" si="932"/>
        <v>3020678.4892617785</v>
      </c>
      <c r="BI1960" s="5">
        <f t="shared" ca="1" si="933"/>
        <v>990630.21518265968</v>
      </c>
      <c r="BJ1960" s="1"/>
      <c r="BK1960" s="4">
        <f ca="1">OFFSET('Hotel Carve-out'!$A$1,'Hotel Carve-out'!BK$1949-1,'Hotel Carve-out'!$D$1947+'Hotel Carve-out'!$C1960)</f>
        <v>0</v>
      </c>
      <c r="BL1960" s="4">
        <f ca="1">OFFSET('Hotel Carve-out'!$A$1,'Hotel Carve-out'!BL$1949-1,'Hotel Carve-out'!$D$1947+'Hotel Carve-out'!$C1960)</f>
        <v>0</v>
      </c>
      <c r="BM1960" s="4">
        <f ca="1">OFFSET('Hotel Carve-out'!$A$1,'Hotel Carve-out'!BM$1949-1,'Hotel Carve-out'!$D$1947+'Hotel Carve-out'!$C1960)</f>
        <v>0</v>
      </c>
      <c r="BN1960" s="4">
        <f ca="1">OFFSET('Hotel Carve-out'!$A$1,'Hotel Carve-out'!BN$1949-1,'Hotel Carve-out'!$D$1947+'Hotel Carve-out'!$C1960)</f>
        <v>794734.04481733497</v>
      </c>
      <c r="BO1960" s="4">
        <f ca="1">OFFSET('Hotel Carve-out'!$A$1,'Hotel Carve-out'!BO$1949-1,'Hotel Carve-out'!$D$1947+'Hotel Carve-out'!$C1960)</f>
        <v>0</v>
      </c>
      <c r="BP1960" s="4">
        <f ca="1">OFFSET('Hotel Carve-out'!$A$1,'Hotel Carve-out'!BP$1949-1,'Hotel Carve-out'!$D$1947+'Hotel Carve-out'!$C1960)</f>
        <v>0</v>
      </c>
      <c r="BQ1960" s="4">
        <f ca="1">OFFSET('Hotel Carve-out'!$A$1,'Hotel Carve-out'!BQ$1949-1,'Hotel Carve-out'!$D$1947+'Hotel Carve-out'!$C1960)</f>
        <v>9057812.349511914</v>
      </c>
      <c r="BR1960" s="1"/>
      <c r="BS1960" s="4">
        <f ca="1">OFFSET('Hotel Carve-out'!$A$1,'Hotel Carve-out'!BS$1949-1,'Hotel Carve-out'!$D$1947+'Hotel Carve-out'!$C1960)</f>
        <v>0</v>
      </c>
      <c r="BT1960" s="4">
        <f ca="1">OFFSET('Hotel Carve-out'!$A$1,'Hotel Carve-out'!BT$1949-1,'Hotel Carve-out'!$D$1947+'Hotel Carve-out'!$C1960)</f>
        <v>0</v>
      </c>
      <c r="BU1960" s="4"/>
      <c r="BV1960" s="4">
        <f ca="1">OFFSET('Hotel Carve-out'!$A$1,'Hotel Carve-out'!BV$1949-1,'Hotel Carve-out'!$D$1947+'Hotel Carve-out'!$C1960)</f>
        <v>1785364.259999994</v>
      </c>
      <c r="BW1960" s="4">
        <f ca="1">OFFSET('Hotel Carve-out'!$A$1,'Hotel Carve-out'!BW$1949-1,'Hotel Carve-out'!$D$1947+'Hotel Carve-out'!$C1960)</f>
        <v>0</v>
      </c>
      <c r="BX1960" s="4">
        <f ca="1">OFFSET('Hotel Carve-out'!$A$1,'Hotel Carve-out'!BX$1949-1,'Hotel Carve-out'!$D$1947+'Hotel Carve-out'!$C1960)</f>
        <v>1785364.259999994</v>
      </c>
      <c r="BY1960" s="6">
        <f ca="1">OFFSET('Hotel Carve-out'!$A$1,'Hotel Carve-out'!BY$1949-1,'Hotel Carve-out'!$D$1947+'Hotel Carve-out'!$C1960)</f>
        <v>0</v>
      </c>
      <c r="BZ1960" s="4">
        <f ca="1">OFFSET('Hotel Carve-out'!$A$1,'Hotel Carve-out'!BZ$1949-1,'Hotel Carve-out'!$D$1947+'Hotel Carve-out'!$C1960)</f>
        <v>0</v>
      </c>
      <c r="CA1960" s="6">
        <f ca="1">OFFSET('Hotel Carve-out'!$A$1,'Hotel Carve-out'!CA$1949-1,'Hotel Carve-out'!$D$1947+'Hotel Carve-out'!$C1960)</f>
        <v>0</v>
      </c>
      <c r="CB1960" s="4">
        <f ca="1">OFFSET('Hotel Carve-out'!$A$1,'Hotel Carve-out'!CB$1949-1,'Hotel Carve-out'!$D$1947+'Hotel Carve-out'!$C1960)</f>
        <v>0</v>
      </c>
      <c r="CC1960" s="1"/>
      <c r="CD1960" s="360">
        <f ca="1">OFFSET('Hotel Carve-out'!$A$1,'Hotel Carve-out'!CD$1949-1,'Hotel Carve-out'!$D$1947+'Hotel Carve-out'!$C1960)</f>
        <v>0</v>
      </c>
      <c r="CE1960" s="360">
        <f ca="1">OFFSET('Hotel Carve-out'!$A$1,'Hotel Carve-out'!CE$1949-1,'Hotel Carve-out'!$D$1947+'Hotel Carve-out'!$C1960)</f>
        <v>0</v>
      </c>
      <c r="CF1960" s="360">
        <f ca="1">OFFSET('Hotel Carve-out'!$A$1,'Hotel Carve-out'!CF$1949-1,'Hotel Carve-out'!$D$1947+'Hotel Carve-out'!$C1960)</f>
        <v>0</v>
      </c>
      <c r="CG1960" s="360">
        <f ca="1">OFFSET('Hotel Carve-out'!$A$1,'Hotel Carve-out'!CG$1949-1,'Hotel Carve-out'!$D$1947+'Hotel Carve-out'!$C1960)</f>
        <v>0</v>
      </c>
      <c r="CH1960" s="360">
        <f ca="1">OFFSET('Hotel Carve-out'!$A$1,'Hotel Carve-out'!CH$1949-1,'Hotel Carve-out'!$D$1947+'Hotel Carve-out'!$C1960)</f>
        <v>0</v>
      </c>
      <c r="CI1960" s="360">
        <f ca="1">OFFSET('Hotel Carve-out'!$A$1,'Hotel Carve-out'!CI$1949-1,'Hotel Carve-out'!$D$1947+'Hotel Carve-out'!$C1960)</f>
        <v>0</v>
      </c>
      <c r="CJ1960" s="1"/>
      <c r="CK1960" s="1"/>
    </row>
    <row r="1961" spans="2:89" ht="15" customHeight="1">
      <c r="B1961" s="1"/>
      <c r="C1961" s="1">
        <f>IF(C1960&lt;'Hotel Carve-out'!$E$1688,C1960+1,NA())</f>
        <v>10</v>
      </c>
      <c r="D1961" s="7">
        <f>INDEX('Hotel Carve-out'!$F$16:$CI$17,1,MATCH('Hotel Carve-out'!C1961,'Hotel Carve-out'!$F$17:$CI$17,0))</f>
        <v>42400</v>
      </c>
      <c r="E1961" s="1"/>
      <c r="F1961" s="4">
        <f ca="1">OFFSET('Hotel Carve-out'!$A$1,'Hotel Carve-out'!F$1949-1,'Hotel Carve-out'!$D$1947+'Hotel Carve-out'!$C1961)</f>
        <v>0</v>
      </c>
      <c r="G1961" s="4">
        <f ca="1">OFFSET('Hotel Carve-out'!$A$1,'Hotel Carve-out'!G$1949-1,'Hotel Carve-out'!$D$1947+'Hotel Carve-out'!$C1961)</f>
        <v>2225944.444444444</v>
      </c>
      <c r="H1961" s="4">
        <f ca="1">OFFSET('Hotel Carve-out'!$A$1,'Hotel Carve-out'!H$1949-1,'Hotel Carve-out'!$D$1947+'Hotel Carve-out'!$C1961)</f>
        <v>0</v>
      </c>
      <c r="I1961" s="4">
        <f ca="1">OFFSET('Hotel Carve-out'!$A$1,'Hotel Carve-out'!I$1949-1,'Hotel Carve-out'!$D$1947+'Hotel Carve-out'!$C1961)</f>
        <v>0</v>
      </c>
      <c r="J1961" s="1"/>
      <c r="K1961" s="4">
        <f ca="1">OFFSET('Hotel Carve-out'!$A$1,'Hotel Carve-out'!K$1949-1,'Hotel Carve-out'!$D$1947+'Hotel Carve-out'!$C1961)</f>
        <v>0</v>
      </c>
      <c r="L1961" s="4">
        <f ca="1">OFFSET('Hotel Carve-out'!$A$1,'Hotel Carve-out'!L$1949-1,'Hotel Carve-out'!$D$1947+'Hotel Carve-out'!$C1961)</f>
        <v>0</v>
      </c>
      <c r="M1961" s="4">
        <f ca="1">OFFSET('Hotel Carve-out'!$A$1,'Hotel Carve-out'!M$1949-1,'Hotel Carve-out'!$D$1947+'Hotel Carve-out'!$C1961)</f>
        <v>0</v>
      </c>
      <c r="N1961" s="4">
        <f ca="1">OFFSET('Hotel Carve-out'!$A$1,'Hotel Carve-out'!N$1949-1,'Hotel Carve-out'!$D$1947+'Hotel Carve-out'!$C1961)</f>
        <v>0</v>
      </c>
      <c r="O1961" s="4">
        <f ca="1">OFFSET('Hotel Carve-out'!$A$1,'Hotel Carve-out'!O$1949-1,'Hotel Carve-out'!$D$1947+'Hotel Carve-out'!$C1961)</f>
        <v>0</v>
      </c>
      <c r="P1961" s="4">
        <f t="shared" ca="1" si="927"/>
        <v>0</v>
      </c>
      <c r="Q1961" s="4"/>
      <c r="R1961" s="4">
        <f ca="1">OFFSET('Hotel Carve-out'!$A$1,'Hotel Carve-out'!R$1949-1,'Hotel Carve-out'!$D$1947+'Hotel Carve-out'!$C1961)</f>
        <v>0</v>
      </c>
      <c r="S1961" s="4">
        <f ca="1">OFFSET('Hotel Carve-out'!$A$1,'Hotel Carve-out'!S$1949-1,'Hotel Carve-out'!$D$1947+'Hotel Carve-out'!$C1961)</f>
        <v>0</v>
      </c>
      <c r="T1961" s="4">
        <f ca="1">OFFSET('Hotel Carve-out'!$A$1,'Hotel Carve-out'!T$1949-1,'Hotel Carve-out'!$D$1947+'Hotel Carve-out'!$C1961)</f>
        <v>46581.316807254479</v>
      </c>
      <c r="U1961" s="4">
        <f ca="1">OFFSET('Hotel Carve-out'!$A$1,'Hotel Carve-out'!U$1949-1,'Hotel Carve-out'!$D$1947+'Hotel Carve-out'!$C1961)</f>
        <v>0</v>
      </c>
      <c r="V1961" s="4">
        <f t="shared" ca="1" si="928"/>
        <v>46581.316807254479</v>
      </c>
      <c r="W1961" s="4"/>
      <c r="X1961" s="4">
        <f ca="1">OFFSET('Hotel Carve-out'!$A$1,'Hotel Carve-out'!X$1949-1,'Hotel Carve-out'!$D$1947+'Hotel Carve-out'!$C1961)</f>
        <v>0</v>
      </c>
      <c r="Y1961" s="4">
        <f ca="1">OFFSET('Hotel Carve-out'!$A$1,'Hotel Carve-out'!Y$1949-1,'Hotel Carve-out'!$D$1947+'Hotel Carve-out'!$C1961)</f>
        <v>0</v>
      </c>
      <c r="Z1961" s="4">
        <f ca="1">OFFSET('Hotel Carve-out'!$A$1,'Hotel Carve-out'!Z$1949-1,'Hotel Carve-out'!$D$1947+'Hotel Carve-out'!$C1961)</f>
        <v>0</v>
      </c>
      <c r="AA1961" s="4">
        <f ca="1">OFFSET('Hotel Carve-out'!$A$1,'Hotel Carve-out'!AA$1949-1,'Hotel Carve-out'!$D$1947+'Hotel Carve-out'!$C1961)</f>
        <v>0</v>
      </c>
      <c r="AB1961" s="4">
        <f ca="1">OFFSET('Hotel Carve-out'!$A$1,'Hotel Carve-out'!AB$1949-1,'Hotel Carve-out'!$D$1947+'Hotel Carve-out'!$C1961)</f>
        <v>2161111.111111111</v>
      </c>
      <c r="AC1961" s="4">
        <f ca="1">OFFSET('Hotel Carve-out'!$A$1,'Hotel Carve-out'!AC$1949-1,'Hotel Carve-out'!$D$1947+'Hotel Carve-out'!$C1961)</f>
        <v>0</v>
      </c>
      <c r="AD1961" s="4">
        <f ca="1">OFFSET('Hotel Carve-out'!$A$1,'Hotel Carve-out'!AD$1949-1,'Hotel Carve-out'!$D$1947+'Hotel Carve-out'!$C1961)</f>
        <v>0</v>
      </c>
      <c r="AE1961" s="4">
        <f ca="1">OFFSET('Hotel Carve-out'!$A$1,'Hotel Carve-out'!AE$1949-1,'Hotel Carve-out'!$D$1947+'Hotel Carve-out'!$C1961)</f>
        <v>0</v>
      </c>
      <c r="AF1961" s="4">
        <f ca="1">OFFSET('Hotel Carve-out'!$A$1,'Hotel Carve-out'!AF$1949-1,'Hotel Carve-out'!$D$1947+'Hotel Carve-out'!$C1961)</f>
        <v>0</v>
      </c>
      <c r="AG1961" s="4">
        <f ca="1">OFFSET('Hotel Carve-out'!$A$1,'Hotel Carve-out'!AG$1949-1,'Hotel Carve-out'!$D$1947+'Hotel Carve-out'!$C1961)</f>
        <v>0</v>
      </c>
      <c r="AH1961" s="4">
        <f ca="1">OFFSET('Hotel Carve-out'!$A$1,'Hotel Carve-out'!AH$1949-1,'Hotel Carve-out'!$D$1947+'Hotel Carve-out'!$C1961)</f>
        <v>64833.333333333336</v>
      </c>
      <c r="AI1961" s="4">
        <f t="shared" ca="1" si="929"/>
        <v>2225944.4444444445</v>
      </c>
      <c r="AJ1961" s="4"/>
      <c r="AK1961" s="4">
        <f ca="1">OFFSET('Hotel Carve-out'!$A$1,'Hotel Carve-out'!AK$1949-1,'Hotel Carve-out'!$D$1947+'Hotel Carve-out'!$C1961)</f>
        <v>16666.666666666668</v>
      </c>
      <c r="AL1961" s="4">
        <f ca="1">OFFSET('Hotel Carve-out'!$A$1,'Hotel Carve-out'!AL$1949-1,'Hotel Carve-out'!$D$1947+'Hotel Carve-out'!$C1961)</f>
        <v>0</v>
      </c>
      <c r="AM1961" s="4">
        <f ca="1">OFFSET('Hotel Carve-out'!$A$1,'Hotel Carve-out'!AM$1949-1,'Hotel Carve-out'!$D$1947+'Hotel Carve-out'!$C1961)</f>
        <v>13888.888888888889</v>
      </c>
      <c r="AN1961" s="4">
        <f ca="1">OFFSET('Hotel Carve-out'!$A$1,'Hotel Carve-out'!AN$1949-1,'Hotel Carve-out'!$D$1947+'Hotel Carve-out'!$C1961)</f>
        <v>290181.81818181818</v>
      </c>
      <c r="AO1961" s="4">
        <f ca="1">OFFSET('Hotel Carve-out'!$A$1,'Hotel Carve-out'!AO$1949-1,'Hotel Carve-out'!$D$1947+'Hotel Carve-out'!$C1961)</f>
        <v>0</v>
      </c>
      <c r="AP1961" s="4">
        <f ca="1">OFFSET('Hotel Carve-out'!$A$1,'Hotel Carve-out'!AP$1949-1,'Hotel Carve-out'!$D$1947+'Hotel Carve-out'!$C1961)</f>
        <v>0</v>
      </c>
      <c r="AQ1961" s="4">
        <f ca="1">OFFSET('Hotel Carve-out'!$A$1,'Hotel Carve-out'!AQ$1949-1,'Hotel Carve-out'!$D$1947+'Hotel Carve-out'!$C1961)</f>
        <v>0</v>
      </c>
      <c r="AR1961" s="4">
        <f ca="1">OFFSET('Hotel Carve-out'!$A$1,'Hotel Carve-out'!AR$1949-1,'Hotel Carve-out'!$D$1947+'Hotel Carve-out'!$C1961)</f>
        <v>0</v>
      </c>
      <c r="AS1961" s="4">
        <f ca="1">OFFSET('Hotel Carve-out'!$A$1,'Hotel Carve-out'!AS$1949-1,'Hotel Carve-out'!$D$1947+'Hotel Carve-out'!$C1961)</f>
        <v>0</v>
      </c>
      <c r="AT1961" s="4">
        <f ca="1">OFFSET('Hotel Carve-out'!$A$1,'Hotel Carve-out'!AT$1949-1,'Hotel Carve-out'!$D$1947+'Hotel Carve-out'!$C1961)</f>
        <v>47916.666666666664</v>
      </c>
      <c r="AU1961" s="4">
        <f ca="1">OFFSET('Hotel Carve-out'!$A$1,'Hotel Carve-out'!AU$1949-1,'Hotel Carve-out'!$D$1947+'Hotel Carve-out'!$C1961)</f>
        <v>0</v>
      </c>
      <c r="AV1961" s="4">
        <f ca="1">OFFSET('Hotel Carve-out'!$A$1,'Hotel Carve-out'!AV$1949-1,'Hotel Carve-out'!$D$1947+'Hotel Carve-out'!$C1961)</f>
        <v>4444.4444444444443</v>
      </c>
      <c r="AW1961" s="4">
        <f ca="1">OFFSET('Hotel Carve-out'!$A$1,'Hotel Carve-out'!AW$1949-1,'Hotel Carve-out'!$D$1947+'Hotel Carve-out'!$C1961)</f>
        <v>97222.222222222219</v>
      </c>
      <c r="AX1961" s="4">
        <f ca="1">OFFSET('Hotel Carve-out'!$A$1,'Hotel Carve-out'!AX$1949-1,'Hotel Carve-out'!$D$1947+'Hotel Carve-out'!$C1961)</f>
        <v>0</v>
      </c>
      <c r="AY1961" s="4">
        <f ca="1">OFFSET('Hotel Carve-out'!$A$1,'Hotel Carve-out'!AY$1949-1,'Hotel Carve-out'!$D$1947+'Hotel Carve-out'!$C1961)</f>
        <v>0</v>
      </c>
      <c r="AZ1961" s="4">
        <f ca="1">OFFSET('Hotel Carve-out'!$A$1,'Hotel Carve-out'!AZ$1949-1,'Hotel Carve-out'!$D$1947+'Hotel Carve-out'!$C1961)</f>
        <v>0</v>
      </c>
      <c r="BA1961" s="4">
        <f ca="1">OFFSET('Hotel Carve-out'!$A$1,'Hotel Carve-out'!BA$1949-1,'Hotel Carve-out'!$D$1947+'Hotel Carve-out'!$C1961)</f>
        <v>0</v>
      </c>
      <c r="BB1961" s="4">
        <f ca="1">OFFSET('Hotel Carve-out'!$A$1,'Hotel Carve-out'!BB$1949-1,'Hotel Carve-out'!$D$1947+'Hotel Carve-out'!$C1961)</f>
        <v>0</v>
      </c>
      <c r="BC1961" s="4">
        <f ca="1">OFFSET('Hotel Carve-out'!$A$1,'Hotel Carve-out'!BC$1949-1,'Hotel Carve-out'!$D$1947+'Hotel Carve-out'!$C1961)</f>
        <v>0</v>
      </c>
      <c r="BD1961" s="4">
        <f ca="1">OFFSET('Hotel Carve-out'!$A$1,'Hotel Carve-out'!BD$1949-1,'Hotel Carve-out'!$D$1947+'Hotel Carve-out'!$C1961)</f>
        <v>0</v>
      </c>
      <c r="BE1961" s="4">
        <f t="shared" ca="1" si="930"/>
        <v>470320.70707070711</v>
      </c>
      <c r="BF1961" s="4"/>
      <c r="BG1961" s="2">
        <f t="shared" ca="1" si="931"/>
        <v>2225944.444444444</v>
      </c>
      <c r="BH1961" s="2">
        <f t="shared" ca="1" si="932"/>
        <v>2742846.4683224061</v>
      </c>
      <c r="BI1961" s="5">
        <f t="shared" ca="1" si="933"/>
        <v>-516902.02387796203</v>
      </c>
      <c r="BJ1961" s="1"/>
      <c r="BK1961" s="4">
        <f ca="1">OFFSET('Hotel Carve-out'!$A$1,'Hotel Carve-out'!BK$1949-1,'Hotel Carve-out'!$D$1947+'Hotel Carve-out'!$C1961)</f>
        <v>0</v>
      </c>
      <c r="BL1961" s="4">
        <f ca="1">OFFSET('Hotel Carve-out'!$A$1,'Hotel Carve-out'!BL$1949-1,'Hotel Carve-out'!$D$1947+'Hotel Carve-out'!$C1961)</f>
        <v>0</v>
      </c>
      <c r="BM1961" s="4">
        <f ca="1">OFFSET('Hotel Carve-out'!$A$1,'Hotel Carve-out'!BM$1949-1,'Hotel Carve-out'!$D$1947+'Hotel Carve-out'!$C1961)</f>
        <v>0</v>
      </c>
      <c r="BN1961" s="4">
        <f ca="1">OFFSET('Hotel Carve-out'!$A$1,'Hotel Carve-out'!BN$1949-1,'Hotel Carve-out'!$D$1947+'Hotel Carve-out'!$C1961)</f>
        <v>516902.02387796203</v>
      </c>
      <c r="BO1961" s="4">
        <f ca="1">OFFSET('Hotel Carve-out'!$A$1,'Hotel Carve-out'!BO$1949-1,'Hotel Carve-out'!$D$1947+'Hotel Carve-out'!$C1961)</f>
        <v>0</v>
      </c>
      <c r="BP1961" s="4">
        <f ca="1">OFFSET('Hotel Carve-out'!$A$1,'Hotel Carve-out'!BP$1949-1,'Hotel Carve-out'!$D$1947+'Hotel Carve-out'!$C1961)</f>
        <v>0</v>
      </c>
      <c r="BQ1961" s="4">
        <f ca="1">OFFSET('Hotel Carve-out'!$A$1,'Hotel Carve-out'!BQ$1949-1,'Hotel Carve-out'!$D$1947+'Hotel Carve-out'!$C1961)</f>
        <v>9574714.3733898755</v>
      </c>
      <c r="BR1961" s="1"/>
      <c r="BS1961" s="4">
        <f ca="1">OFFSET('Hotel Carve-out'!$A$1,'Hotel Carve-out'!BS$1949-1,'Hotel Carve-out'!$D$1947+'Hotel Carve-out'!$C1961)</f>
        <v>0</v>
      </c>
      <c r="BT1961" s="4">
        <f ca="1">OFFSET('Hotel Carve-out'!$A$1,'Hotel Carve-out'!BT$1949-1,'Hotel Carve-out'!$D$1947+'Hotel Carve-out'!$C1961)</f>
        <v>0</v>
      </c>
      <c r="BU1961" s="4"/>
      <c r="BV1961" s="4">
        <f ca="1">OFFSET('Hotel Carve-out'!$A$1,'Hotel Carve-out'!BV$1949-1,'Hotel Carve-out'!$D$1947+'Hotel Carve-out'!$C1961)</f>
        <v>0</v>
      </c>
      <c r="BW1961" s="4">
        <f ca="1">OFFSET('Hotel Carve-out'!$A$1,'Hotel Carve-out'!BW$1949-1,'Hotel Carve-out'!$D$1947+'Hotel Carve-out'!$C1961)</f>
        <v>0</v>
      </c>
      <c r="BX1961" s="4">
        <f ca="1">OFFSET('Hotel Carve-out'!$A$1,'Hotel Carve-out'!BX$1949-1,'Hotel Carve-out'!$D$1947+'Hotel Carve-out'!$C1961)</f>
        <v>0</v>
      </c>
      <c r="BY1961" s="6">
        <f ca="1">OFFSET('Hotel Carve-out'!$A$1,'Hotel Carve-out'!BY$1949-1,'Hotel Carve-out'!$D$1947+'Hotel Carve-out'!$C1961)</f>
        <v>0</v>
      </c>
      <c r="BZ1961" s="4">
        <f ca="1">OFFSET('Hotel Carve-out'!$A$1,'Hotel Carve-out'!BZ$1949-1,'Hotel Carve-out'!$D$1947+'Hotel Carve-out'!$C1961)</f>
        <v>0</v>
      </c>
      <c r="CA1961" s="6">
        <f ca="1">OFFSET('Hotel Carve-out'!$A$1,'Hotel Carve-out'!CA$1949-1,'Hotel Carve-out'!$D$1947+'Hotel Carve-out'!$C1961)</f>
        <v>0</v>
      </c>
      <c r="CB1961" s="4">
        <f ca="1">OFFSET('Hotel Carve-out'!$A$1,'Hotel Carve-out'!CB$1949-1,'Hotel Carve-out'!$D$1947+'Hotel Carve-out'!$C1961)</f>
        <v>0</v>
      </c>
      <c r="CC1961" s="1"/>
      <c r="CD1961" s="360">
        <f ca="1">OFFSET('Hotel Carve-out'!$A$1,'Hotel Carve-out'!CD$1949-1,'Hotel Carve-out'!$D$1947+'Hotel Carve-out'!$C1961)</f>
        <v>0</v>
      </c>
      <c r="CE1961" s="360">
        <f ca="1">OFFSET('Hotel Carve-out'!$A$1,'Hotel Carve-out'!CE$1949-1,'Hotel Carve-out'!$D$1947+'Hotel Carve-out'!$C1961)</f>
        <v>0</v>
      </c>
      <c r="CF1961" s="360">
        <f ca="1">OFFSET('Hotel Carve-out'!$A$1,'Hotel Carve-out'!CF$1949-1,'Hotel Carve-out'!$D$1947+'Hotel Carve-out'!$C1961)</f>
        <v>0</v>
      </c>
      <c r="CG1961" s="360">
        <f ca="1">OFFSET('Hotel Carve-out'!$A$1,'Hotel Carve-out'!CG$1949-1,'Hotel Carve-out'!$D$1947+'Hotel Carve-out'!$C1961)</f>
        <v>0</v>
      </c>
      <c r="CH1961" s="360">
        <f ca="1">OFFSET('Hotel Carve-out'!$A$1,'Hotel Carve-out'!CH$1949-1,'Hotel Carve-out'!$D$1947+'Hotel Carve-out'!$C1961)</f>
        <v>0</v>
      </c>
      <c r="CI1961" s="360">
        <f ca="1">OFFSET('Hotel Carve-out'!$A$1,'Hotel Carve-out'!CI$1949-1,'Hotel Carve-out'!$D$1947+'Hotel Carve-out'!$C1961)</f>
        <v>0</v>
      </c>
      <c r="CJ1961" s="1"/>
      <c r="CK1961" s="1"/>
    </row>
    <row r="1962" spans="2:89" ht="15" customHeight="1">
      <c r="B1962" s="1"/>
      <c r="C1962" s="1">
        <f>IF(C1961&lt;'Hotel Carve-out'!$E$1688,C1961+1,NA())</f>
        <v>11</v>
      </c>
      <c r="D1962" s="7">
        <f>INDEX('Hotel Carve-out'!$F$16:$CI$17,1,MATCH('Hotel Carve-out'!C1962,'Hotel Carve-out'!$F$17:$CI$17,0))</f>
        <v>42429</v>
      </c>
      <c r="E1962" s="1"/>
      <c r="F1962" s="4">
        <f ca="1">OFFSET('Hotel Carve-out'!$A$1,'Hotel Carve-out'!F$1949-1,'Hotel Carve-out'!$D$1947+'Hotel Carve-out'!$C1962)</f>
        <v>0</v>
      </c>
      <c r="G1962" s="4">
        <f ca="1">OFFSET('Hotel Carve-out'!$A$1,'Hotel Carve-out'!G$1949-1,'Hotel Carve-out'!$D$1947+'Hotel Carve-out'!$C1962)</f>
        <v>2225944.4444444459</v>
      </c>
      <c r="H1962" s="4">
        <f ca="1">OFFSET('Hotel Carve-out'!$A$1,'Hotel Carve-out'!H$1949-1,'Hotel Carve-out'!$D$1947+'Hotel Carve-out'!$C1962)</f>
        <v>0</v>
      </c>
      <c r="I1962" s="4">
        <f ca="1">OFFSET('Hotel Carve-out'!$A$1,'Hotel Carve-out'!I$1949-1,'Hotel Carve-out'!$D$1947+'Hotel Carve-out'!$C1962)</f>
        <v>0</v>
      </c>
      <c r="J1962" s="1"/>
      <c r="K1962" s="4">
        <f ca="1">OFFSET('Hotel Carve-out'!$A$1,'Hotel Carve-out'!K$1949-1,'Hotel Carve-out'!$D$1947+'Hotel Carve-out'!$C1962)</f>
        <v>0</v>
      </c>
      <c r="L1962" s="4">
        <f ca="1">OFFSET('Hotel Carve-out'!$A$1,'Hotel Carve-out'!L$1949-1,'Hotel Carve-out'!$D$1947+'Hotel Carve-out'!$C1962)</f>
        <v>0</v>
      </c>
      <c r="M1962" s="4">
        <f ca="1">OFFSET('Hotel Carve-out'!$A$1,'Hotel Carve-out'!M$1949-1,'Hotel Carve-out'!$D$1947+'Hotel Carve-out'!$C1962)</f>
        <v>0</v>
      </c>
      <c r="N1962" s="4">
        <f ca="1">OFFSET('Hotel Carve-out'!$A$1,'Hotel Carve-out'!N$1949-1,'Hotel Carve-out'!$D$1947+'Hotel Carve-out'!$C1962)</f>
        <v>0</v>
      </c>
      <c r="O1962" s="4">
        <f ca="1">OFFSET('Hotel Carve-out'!$A$1,'Hotel Carve-out'!O$1949-1,'Hotel Carve-out'!$D$1947+'Hotel Carve-out'!$C1962)</f>
        <v>0</v>
      </c>
      <c r="P1962" s="4">
        <f t="shared" ca="1" si="927"/>
        <v>0</v>
      </c>
      <c r="Q1962" s="4"/>
      <c r="R1962" s="4">
        <f ca="1">OFFSET('Hotel Carve-out'!$A$1,'Hotel Carve-out'!R$1949-1,'Hotel Carve-out'!$D$1947+'Hotel Carve-out'!$C1962)</f>
        <v>0</v>
      </c>
      <c r="S1962" s="4">
        <f ca="1">OFFSET('Hotel Carve-out'!$A$1,'Hotel Carve-out'!S$1949-1,'Hotel Carve-out'!$D$1947+'Hotel Carve-out'!$C1962)</f>
        <v>0</v>
      </c>
      <c r="T1962" s="4">
        <f ca="1">OFFSET('Hotel Carve-out'!$A$1,'Hotel Carve-out'!T$1949-1,'Hotel Carve-out'!$D$1947+'Hotel Carve-out'!$C1962)</f>
        <v>49172.304395615181</v>
      </c>
      <c r="U1962" s="4">
        <f ca="1">OFFSET('Hotel Carve-out'!$A$1,'Hotel Carve-out'!U$1949-1,'Hotel Carve-out'!$D$1947+'Hotel Carve-out'!$C1962)</f>
        <v>0</v>
      </c>
      <c r="V1962" s="4">
        <f t="shared" ca="1" si="928"/>
        <v>49172.304395615181</v>
      </c>
      <c r="W1962" s="4"/>
      <c r="X1962" s="4">
        <f ca="1">OFFSET('Hotel Carve-out'!$A$1,'Hotel Carve-out'!X$1949-1,'Hotel Carve-out'!$D$1947+'Hotel Carve-out'!$C1962)</f>
        <v>0</v>
      </c>
      <c r="Y1962" s="4">
        <f ca="1">OFFSET('Hotel Carve-out'!$A$1,'Hotel Carve-out'!Y$1949-1,'Hotel Carve-out'!$D$1947+'Hotel Carve-out'!$C1962)</f>
        <v>0</v>
      </c>
      <c r="Z1962" s="4">
        <f ca="1">OFFSET('Hotel Carve-out'!$A$1,'Hotel Carve-out'!Z$1949-1,'Hotel Carve-out'!$D$1947+'Hotel Carve-out'!$C1962)</f>
        <v>0</v>
      </c>
      <c r="AA1962" s="4">
        <f ca="1">OFFSET('Hotel Carve-out'!$A$1,'Hotel Carve-out'!AA$1949-1,'Hotel Carve-out'!$D$1947+'Hotel Carve-out'!$C1962)</f>
        <v>0</v>
      </c>
      <c r="AB1962" s="4">
        <f ca="1">OFFSET('Hotel Carve-out'!$A$1,'Hotel Carve-out'!AB$1949-1,'Hotel Carve-out'!$D$1947+'Hotel Carve-out'!$C1962)</f>
        <v>2161111.111111111</v>
      </c>
      <c r="AC1962" s="4">
        <f ca="1">OFFSET('Hotel Carve-out'!$A$1,'Hotel Carve-out'!AC$1949-1,'Hotel Carve-out'!$D$1947+'Hotel Carve-out'!$C1962)</f>
        <v>0</v>
      </c>
      <c r="AD1962" s="4">
        <f ca="1">OFFSET('Hotel Carve-out'!$A$1,'Hotel Carve-out'!AD$1949-1,'Hotel Carve-out'!$D$1947+'Hotel Carve-out'!$C1962)</f>
        <v>0</v>
      </c>
      <c r="AE1962" s="4">
        <f ca="1">OFFSET('Hotel Carve-out'!$A$1,'Hotel Carve-out'!AE$1949-1,'Hotel Carve-out'!$D$1947+'Hotel Carve-out'!$C1962)</f>
        <v>0</v>
      </c>
      <c r="AF1962" s="4">
        <f ca="1">OFFSET('Hotel Carve-out'!$A$1,'Hotel Carve-out'!AF$1949-1,'Hotel Carve-out'!$D$1947+'Hotel Carve-out'!$C1962)</f>
        <v>0</v>
      </c>
      <c r="AG1962" s="4">
        <f ca="1">OFFSET('Hotel Carve-out'!$A$1,'Hotel Carve-out'!AG$1949-1,'Hotel Carve-out'!$D$1947+'Hotel Carve-out'!$C1962)</f>
        <v>0</v>
      </c>
      <c r="AH1962" s="4">
        <f ca="1">OFFSET('Hotel Carve-out'!$A$1,'Hotel Carve-out'!AH$1949-1,'Hotel Carve-out'!$D$1947+'Hotel Carve-out'!$C1962)</f>
        <v>64833.333333333336</v>
      </c>
      <c r="AI1962" s="4">
        <f t="shared" ca="1" si="929"/>
        <v>2225944.4444444445</v>
      </c>
      <c r="AJ1962" s="4"/>
      <c r="AK1962" s="4">
        <f ca="1">OFFSET('Hotel Carve-out'!$A$1,'Hotel Carve-out'!AK$1949-1,'Hotel Carve-out'!$D$1947+'Hotel Carve-out'!$C1962)</f>
        <v>16666.666666666668</v>
      </c>
      <c r="AL1962" s="4">
        <f ca="1">OFFSET('Hotel Carve-out'!$A$1,'Hotel Carve-out'!AL$1949-1,'Hotel Carve-out'!$D$1947+'Hotel Carve-out'!$C1962)</f>
        <v>0</v>
      </c>
      <c r="AM1962" s="4">
        <f ca="1">OFFSET('Hotel Carve-out'!$A$1,'Hotel Carve-out'!AM$1949-1,'Hotel Carve-out'!$D$1947+'Hotel Carve-out'!$C1962)</f>
        <v>13888.888888888889</v>
      </c>
      <c r="AN1962" s="4">
        <f ca="1">OFFSET('Hotel Carve-out'!$A$1,'Hotel Carve-out'!AN$1949-1,'Hotel Carve-out'!$D$1947+'Hotel Carve-out'!$C1962)</f>
        <v>290181.81818181818</v>
      </c>
      <c r="AO1962" s="4">
        <f ca="1">OFFSET('Hotel Carve-out'!$A$1,'Hotel Carve-out'!AO$1949-1,'Hotel Carve-out'!$D$1947+'Hotel Carve-out'!$C1962)</f>
        <v>0</v>
      </c>
      <c r="AP1962" s="4">
        <f ca="1">OFFSET('Hotel Carve-out'!$A$1,'Hotel Carve-out'!AP$1949-1,'Hotel Carve-out'!$D$1947+'Hotel Carve-out'!$C1962)</f>
        <v>0</v>
      </c>
      <c r="AQ1962" s="4">
        <f ca="1">OFFSET('Hotel Carve-out'!$A$1,'Hotel Carve-out'!AQ$1949-1,'Hotel Carve-out'!$D$1947+'Hotel Carve-out'!$C1962)</f>
        <v>0</v>
      </c>
      <c r="AR1962" s="4">
        <f ca="1">OFFSET('Hotel Carve-out'!$A$1,'Hotel Carve-out'!AR$1949-1,'Hotel Carve-out'!$D$1947+'Hotel Carve-out'!$C1962)</f>
        <v>0</v>
      </c>
      <c r="AS1962" s="4">
        <f ca="1">OFFSET('Hotel Carve-out'!$A$1,'Hotel Carve-out'!AS$1949-1,'Hotel Carve-out'!$D$1947+'Hotel Carve-out'!$C1962)</f>
        <v>0</v>
      </c>
      <c r="AT1962" s="4">
        <f ca="1">OFFSET('Hotel Carve-out'!$A$1,'Hotel Carve-out'!AT$1949-1,'Hotel Carve-out'!$D$1947+'Hotel Carve-out'!$C1962)</f>
        <v>47916.666666666664</v>
      </c>
      <c r="AU1962" s="4">
        <f ca="1">OFFSET('Hotel Carve-out'!$A$1,'Hotel Carve-out'!AU$1949-1,'Hotel Carve-out'!$D$1947+'Hotel Carve-out'!$C1962)</f>
        <v>0</v>
      </c>
      <c r="AV1962" s="4">
        <f ca="1">OFFSET('Hotel Carve-out'!$A$1,'Hotel Carve-out'!AV$1949-1,'Hotel Carve-out'!$D$1947+'Hotel Carve-out'!$C1962)</f>
        <v>4444.4444444444443</v>
      </c>
      <c r="AW1962" s="4">
        <f ca="1">OFFSET('Hotel Carve-out'!$A$1,'Hotel Carve-out'!AW$1949-1,'Hotel Carve-out'!$D$1947+'Hotel Carve-out'!$C1962)</f>
        <v>97222.222222222219</v>
      </c>
      <c r="AX1962" s="4">
        <f ca="1">OFFSET('Hotel Carve-out'!$A$1,'Hotel Carve-out'!AX$1949-1,'Hotel Carve-out'!$D$1947+'Hotel Carve-out'!$C1962)</f>
        <v>0</v>
      </c>
      <c r="AY1962" s="4">
        <f ca="1">OFFSET('Hotel Carve-out'!$A$1,'Hotel Carve-out'!AY$1949-1,'Hotel Carve-out'!$D$1947+'Hotel Carve-out'!$C1962)</f>
        <v>0</v>
      </c>
      <c r="AZ1962" s="4">
        <f ca="1">OFFSET('Hotel Carve-out'!$A$1,'Hotel Carve-out'!AZ$1949-1,'Hotel Carve-out'!$D$1947+'Hotel Carve-out'!$C1962)</f>
        <v>0</v>
      </c>
      <c r="BA1962" s="4">
        <f ca="1">OFFSET('Hotel Carve-out'!$A$1,'Hotel Carve-out'!BA$1949-1,'Hotel Carve-out'!$D$1947+'Hotel Carve-out'!$C1962)</f>
        <v>0</v>
      </c>
      <c r="BB1962" s="4">
        <f ca="1">OFFSET('Hotel Carve-out'!$A$1,'Hotel Carve-out'!BB$1949-1,'Hotel Carve-out'!$D$1947+'Hotel Carve-out'!$C1962)</f>
        <v>0</v>
      </c>
      <c r="BC1962" s="4">
        <f ca="1">OFFSET('Hotel Carve-out'!$A$1,'Hotel Carve-out'!BC$1949-1,'Hotel Carve-out'!$D$1947+'Hotel Carve-out'!$C1962)</f>
        <v>0</v>
      </c>
      <c r="BD1962" s="4">
        <f ca="1">OFFSET('Hotel Carve-out'!$A$1,'Hotel Carve-out'!BD$1949-1,'Hotel Carve-out'!$D$1947+'Hotel Carve-out'!$C1962)</f>
        <v>0</v>
      </c>
      <c r="BE1962" s="4">
        <f t="shared" ca="1" si="930"/>
        <v>470320.70707070711</v>
      </c>
      <c r="BF1962" s="4"/>
      <c r="BG1962" s="2">
        <f t="shared" ca="1" si="931"/>
        <v>2225944.4444444459</v>
      </c>
      <c r="BH1962" s="2">
        <f t="shared" ca="1" si="932"/>
        <v>2745437.4559107665</v>
      </c>
      <c r="BI1962" s="5">
        <f t="shared" ca="1" si="933"/>
        <v>-519493.0114663206</v>
      </c>
      <c r="BJ1962" s="1"/>
      <c r="BK1962" s="4">
        <f ca="1">OFFSET('Hotel Carve-out'!$A$1,'Hotel Carve-out'!BK$1949-1,'Hotel Carve-out'!$D$1947+'Hotel Carve-out'!$C1962)</f>
        <v>0</v>
      </c>
      <c r="BL1962" s="4">
        <f ca="1">OFFSET('Hotel Carve-out'!$A$1,'Hotel Carve-out'!BL$1949-1,'Hotel Carve-out'!$D$1947+'Hotel Carve-out'!$C1962)</f>
        <v>0</v>
      </c>
      <c r="BM1962" s="4">
        <f ca="1">OFFSET('Hotel Carve-out'!$A$1,'Hotel Carve-out'!BM$1949-1,'Hotel Carve-out'!$D$1947+'Hotel Carve-out'!$C1962)</f>
        <v>0</v>
      </c>
      <c r="BN1962" s="4">
        <f ca="1">OFFSET('Hotel Carve-out'!$A$1,'Hotel Carve-out'!BN$1949-1,'Hotel Carve-out'!$D$1947+'Hotel Carve-out'!$C1962)</f>
        <v>519493.0114663206</v>
      </c>
      <c r="BO1962" s="4">
        <f ca="1">OFFSET('Hotel Carve-out'!$A$1,'Hotel Carve-out'!BO$1949-1,'Hotel Carve-out'!$D$1947+'Hotel Carve-out'!$C1962)</f>
        <v>0</v>
      </c>
      <c r="BP1962" s="4">
        <f ca="1">OFFSET('Hotel Carve-out'!$A$1,'Hotel Carve-out'!BP$1949-1,'Hotel Carve-out'!$D$1947+'Hotel Carve-out'!$C1962)</f>
        <v>0</v>
      </c>
      <c r="BQ1962" s="4">
        <f ca="1">OFFSET('Hotel Carve-out'!$A$1,'Hotel Carve-out'!BQ$1949-1,'Hotel Carve-out'!$D$1947+'Hotel Carve-out'!$C1962)</f>
        <v>10094207.384856196</v>
      </c>
      <c r="BR1962" s="1"/>
      <c r="BS1962" s="4">
        <f ca="1">OFFSET('Hotel Carve-out'!$A$1,'Hotel Carve-out'!BS$1949-1,'Hotel Carve-out'!$D$1947+'Hotel Carve-out'!$C1962)</f>
        <v>0</v>
      </c>
      <c r="BT1962" s="4">
        <f ca="1">OFFSET('Hotel Carve-out'!$A$1,'Hotel Carve-out'!BT$1949-1,'Hotel Carve-out'!$D$1947+'Hotel Carve-out'!$C1962)</f>
        <v>0</v>
      </c>
      <c r="BU1962" s="4"/>
      <c r="BV1962" s="4">
        <f ca="1">OFFSET('Hotel Carve-out'!$A$1,'Hotel Carve-out'!BV$1949-1,'Hotel Carve-out'!$D$1947+'Hotel Carve-out'!$C1962)</f>
        <v>0</v>
      </c>
      <c r="BW1962" s="4">
        <f ca="1">OFFSET('Hotel Carve-out'!$A$1,'Hotel Carve-out'!BW$1949-1,'Hotel Carve-out'!$D$1947+'Hotel Carve-out'!$C1962)</f>
        <v>0</v>
      </c>
      <c r="BX1962" s="4">
        <f ca="1">OFFSET('Hotel Carve-out'!$A$1,'Hotel Carve-out'!BX$1949-1,'Hotel Carve-out'!$D$1947+'Hotel Carve-out'!$C1962)</f>
        <v>0</v>
      </c>
      <c r="BY1962" s="6">
        <f ca="1">OFFSET('Hotel Carve-out'!$A$1,'Hotel Carve-out'!BY$1949-1,'Hotel Carve-out'!$D$1947+'Hotel Carve-out'!$C1962)</f>
        <v>0</v>
      </c>
      <c r="BZ1962" s="4">
        <f ca="1">OFFSET('Hotel Carve-out'!$A$1,'Hotel Carve-out'!BZ$1949-1,'Hotel Carve-out'!$D$1947+'Hotel Carve-out'!$C1962)</f>
        <v>0</v>
      </c>
      <c r="CA1962" s="6">
        <f ca="1">OFFSET('Hotel Carve-out'!$A$1,'Hotel Carve-out'!CA$1949-1,'Hotel Carve-out'!$D$1947+'Hotel Carve-out'!$C1962)</f>
        <v>0</v>
      </c>
      <c r="CB1962" s="4">
        <f ca="1">OFFSET('Hotel Carve-out'!$A$1,'Hotel Carve-out'!CB$1949-1,'Hotel Carve-out'!$D$1947+'Hotel Carve-out'!$C1962)</f>
        <v>0</v>
      </c>
      <c r="CC1962" s="1"/>
      <c r="CD1962" s="360">
        <f ca="1">OFFSET('Hotel Carve-out'!$A$1,'Hotel Carve-out'!CD$1949-1,'Hotel Carve-out'!$D$1947+'Hotel Carve-out'!$C1962)</f>
        <v>0</v>
      </c>
      <c r="CE1962" s="360">
        <f ca="1">OFFSET('Hotel Carve-out'!$A$1,'Hotel Carve-out'!CE$1949-1,'Hotel Carve-out'!$D$1947+'Hotel Carve-out'!$C1962)</f>
        <v>0</v>
      </c>
      <c r="CF1962" s="360">
        <f ca="1">OFFSET('Hotel Carve-out'!$A$1,'Hotel Carve-out'!CF$1949-1,'Hotel Carve-out'!$D$1947+'Hotel Carve-out'!$C1962)</f>
        <v>0</v>
      </c>
      <c r="CG1962" s="360">
        <f ca="1">OFFSET('Hotel Carve-out'!$A$1,'Hotel Carve-out'!CG$1949-1,'Hotel Carve-out'!$D$1947+'Hotel Carve-out'!$C1962)</f>
        <v>0</v>
      </c>
      <c r="CH1962" s="360">
        <f ca="1">OFFSET('Hotel Carve-out'!$A$1,'Hotel Carve-out'!CH$1949-1,'Hotel Carve-out'!$D$1947+'Hotel Carve-out'!$C1962)</f>
        <v>0</v>
      </c>
      <c r="CI1962" s="360">
        <f ca="1">OFFSET('Hotel Carve-out'!$A$1,'Hotel Carve-out'!CI$1949-1,'Hotel Carve-out'!$D$1947+'Hotel Carve-out'!$C1962)</f>
        <v>0</v>
      </c>
      <c r="CJ1962" s="1"/>
      <c r="CK1962" s="1"/>
    </row>
    <row r="1963" spans="2:89" ht="15" customHeight="1">
      <c r="B1963" s="1"/>
      <c r="C1963" s="1">
        <f>IF(C1962&lt;'Hotel Carve-out'!$E$1688,C1962+1,NA())</f>
        <v>12</v>
      </c>
      <c r="D1963" s="7">
        <f>INDEX('Hotel Carve-out'!$F$16:$CI$17,1,MATCH('Hotel Carve-out'!C1963,'Hotel Carve-out'!$F$17:$CI$17,0))</f>
        <v>42460</v>
      </c>
      <c r="E1963" s="1"/>
      <c r="F1963" s="4">
        <f ca="1">OFFSET('Hotel Carve-out'!$A$1,'Hotel Carve-out'!F$1949-1,'Hotel Carve-out'!$D$1947+'Hotel Carve-out'!$C1963)</f>
        <v>0</v>
      </c>
      <c r="G1963" s="4">
        <f ca="1">OFFSET('Hotel Carve-out'!$A$1,'Hotel Carve-out'!G$1949-1,'Hotel Carve-out'!$D$1947+'Hotel Carve-out'!$C1963)</f>
        <v>2225944.444444444</v>
      </c>
      <c r="H1963" s="4">
        <f ca="1">OFFSET('Hotel Carve-out'!$A$1,'Hotel Carve-out'!H$1949-1,'Hotel Carve-out'!$D$1947+'Hotel Carve-out'!$C1963)</f>
        <v>0</v>
      </c>
      <c r="I1963" s="4">
        <f ca="1">OFFSET('Hotel Carve-out'!$A$1,'Hotel Carve-out'!I$1949-1,'Hotel Carve-out'!$D$1947+'Hotel Carve-out'!$C1963)</f>
        <v>0</v>
      </c>
      <c r="J1963" s="1"/>
      <c r="K1963" s="4">
        <f ca="1">OFFSET('Hotel Carve-out'!$A$1,'Hotel Carve-out'!K$1949-1,'Hotel Carve-out'!$D$1947+'Hotel Carve-out'!$C1963)</f>
        <v>0</v>
      </c>
      <c r="L1963" s="4">
        <f ca="1">OFFSET('Hotel Carve-out'!$A$1,'Hotel Carve-out'!L$1949-1,'Hotel Carve-out'!$D$1947+'Hotel Carve-out'!$C1963)</f>
        <v>0</v>
      </c>
      <c r="M1963" s="4">
        <f ca="1">OFFSET('Hotel Carve-out'!$A$1,'Hotel Carve-out'!M$1949-1,'Hotel Carve-out'!$D$1947+'Hotel Carve-out'!$C1963)</f>
        <v>0</v>
      </c>
      <c r="N1963" s="4">
        <f ca="1">OFFSET('Hotel Carve-out'!$A$1,'Hotel Carve-out'!N$1949-1,'Hotel Carve-out'!$D$1947+'Hotel Carve-out'!$C1963)</f>
        <v>0</v>
      </c>
      <c r="O1963" s="4">
        <f ca="1">OFFSET('Hotel Carve-out'!$A$1,'Hotel Carve-out'!O$1949-1,'Hotel Carve-out'!$D$1947+'Hotel Carve-out'!$C1963)</f>
        <v>0</v>
      </c>
      <c r="P1963" s="4">
        <f t="shared" ca="1" si="927"/>
        <v>0</v>
      </c>
      <c r="Q1963" s="4"/>
      <c r="R1963" s="4">
        <f ca="1">OFFSET('Hotel Carve-out'!$A$1,'Hotel Carve-out'!R$1949-1,'Hotel Carve-out'!$D$1947+'Hotel Carve-out'!$C1963)</f>
        <v>0</v>
      </c>
      <c r="S1963" s="4">
        <f ca="1">OFFSET('Hotel Carve-out'!$A$1,'Hotel Carve-out'!S$1949-1,'Hotel Carve-out'!$D$1947+'Hotel Carve-out'!$C1963)</f>
        <v>0</v>
      </c>
      <c r="T1963" s="4">
        <f ca="1">OFFSET('Hotel Carve-out'!$A$1,'Hotel Carve-out'!T$1949-1,'Hotel Carve-out'!$D$1947+'Hotel Carve-out'!$C1963)</f>
        <v>51776.27939043384</v>
      </c>
      <c r="U1963" s="4">
        <f ca="1">OFFSET('Hotel Carve-out'!$A$1,'Hotel Carve-out'!U$1949-1,'Hotel Carve-out'!$D$1947+'Hotel Carve-out'!$C1963)</f>
        <v>0</v>
      </c>
      <c r="V1963" s="4">
        <f t="shared" ca="1" si="928"/>
        <v>51776.27939043384</v>
      </c>
      <c r="W1963" s="4"/>
      <c r="X1963" s="4">
        <f ca="1">OFFSET('Hotel Carve-out'!$A$1,'Hotel Carve-out'!X$1949-1,'Hotel Carve-out'!$D$1947+'Hotel Carve-out'!$C1963)</f>
        <v>0</v>
      </c>
      <c r="Y1963" s="4">
        <f ca="1">OFFSET('Hotel Carve-out'!$A$1,'Hotel Carve-out'!Y$1949-1,'Hotel Carve-out'!$D$1947+'Hotel Carve-out'!$C1963)</f>
        <v>0</v>
      </c>
      <c r="Z1963" s="4">
        <f ca="1">OFFSET('Hotel Carve-out'!$A$1,'Hotel Carve-out'!Z$1949-1,'Hotel Carve-out'!$D$1947+'Hotel Carve-out'!$C1963)</f>
        <v>0</v>
      </c>
      <c r="AA1963" s="4">
        <f ca="1">OFFSET('Hotel Carve-out'!$A$1,'Hotel Carve-out'!AA$1949-1,'Hotel Carve-out'!$D$1947+'Hotel Carve-out'!$C1963)</f>
        <v>0</v>
      </c>
      <c r="AB1963" s="4">
        <f ca="1">OFFSET('Hotel Carve-out'!$A$1,'Hotel Carve-out'!AB$1949-1,'Hotel Carve-out'!$D$1947+'Hotel Carve-out'!$C1963)</f>
        <v>2161111.111111111</v>
      </c>
      <c r="AC1963" s="4">
        <f ca="1">OFFSET('Hotel Carve-out'!$A$1,'Hotel Carve-out'!AC$1949-1,'Hotel Carve-out'!$D$1947+'Hotel Carve-out'!$C1963)</f>
        <v>0</v>
      </c>
      <c r="AD1963" s="4">
        <f ca="1">OFFSET('Hotel Carve-out'!$A$1,'Hotel Carve-out'!AD$1949-1,'Hotel Carve-out'!$D$1947+'Hotel Carve-out'!$C1963)</f>
        <v>0</v>
      </c>
      <c r="AE1963" s="4">
        <f ca="1">OFFSET('Hotel Carve-out'!$A$1,'Hotel Carve-out'!AE$1949-1,'Hotel Carve-out'!$D$1947+'Hotel Carve-out'!$C1963)</f>
        <v>0</v>
      </c>
      <c r="AF1963" s="4">
        <f ca="1">OFFSET('Hotel Carve-out'!$A$1,'Hotel Carve-out'!AF$1949-1,'Hotel Carve-out'!$D$1947+'Hotel Carve-out'!$C1963)</f>
        <v>0</v>
      </c>
      <c r="AG1963" s="4">
        <f ca="1">OFFSET('Hotel Carve-out'!$A$1,'Hotel Carve-out'!AG$1949-1,'Hotel Carve-out'!$D$1947+'Hotel Carve-out'!$C1963)</f>
        <v>0</v>
      </c>
      <c r="AH1963" s="4">
        <f ca="1">OFFSET('Hotel Carve-out'!$A$1,'Hotel Carve-out'!AH$1949-1,'Hotel Carve-out'!$D$1947+'Hotel Carve-out'!$C1963)</f>
        <v>64833.333333333336</v>
      </c>
      <c r="AI1963" s="4">
        <f t="shared" ca="1" si="929"/>
        <v>2225944.4444444445</v>
      </c>
      <c r="AJ1963" s="4"/>
      <c r="AK1963" s="4">
        <f ca="1">OFFSET('Hotel Carve-out'!$A$1,'Hotel Carve-out'!AK$1949-1,'Hotel Carve-out'!$D$1947+'Hotel Carve-out'!$C1963)</f>
        <v>16666.666666666668</v>
      </c>
      <c r="AL1963" s="4">
        <f ca="1">OFFSET('Hotel Carve-out'!$A$1,'Hotel Carve-out'!AL$1949-1,'Hotel Carve-out'!$D$1947+'Hotel Carve-out'!$C1963)</f>
        <v>0</v>
      </c>
      <c r="AM1963" s="4">
        <f ca="1">OFFSET('Hotel Carve-out'!$A$1,'Hotel Carve-out'!AM$1949-1,'Hotel Carve-out'!$D$1947+'Hotel Carve-out'!$C1963)</f>
        <v>13888.888888888889</v>
      </c>
      <c r="AN1963" s="4">
        <f ca="1">OFFSET('Hotel Carve-out'!$A$1,'Hotel Carve-out'!AN$1949-1,'Hotel Carve-out'!$D$1947+'Hotel Carve-out'!$C1963)</f>
        <v>290181.81818181818</v>
      </c>
      <c r="AO1963" s="4">
        <f ca="1">OFFSET('Hotel Carve-out'!$A$1,'Hotel Carve-out'!AO$1949-1,'Hotel Carve-out'!$D$1947+'Hotel Carve-out'!$C1963)</f>
        <v>0</v>
      </c>
      <c r="AP1963" s="4">
        <f ca="1">OFFSET('Hotel Carve-out'!$A$1,'Hotel Carve-out'!AP$1949-1,'Hotel Carve-out'!$D$1947+'Hotel Carve-out'!$C1963)</f>
        <v>0</v>
      </c>
      <c r="AQ1963" s="4">
        <f ca="1">OFFSET('Hotel Carve-out'!$A$1,'Hotel Carve-out'!AQ$1949-1,'Hotel Carve-out'!$D$1947+'Hotel Carve-out'!$C1963)</f>
        <v>0</v>
      </c>
      <c r="AR1963" s="4">
        <f ca="1">OFFSET('Hotel Carve-out'!$A$1,'Hotel Carve-out'!AR$1949-1,'Hotel Carve-out'!$D$1947+'Hotel Carve-out'!$C1963)</f>
        <v>0</v>
      </c>
      <c r="AS1963" s="4">
        <f ca="1">OFFSET('Hotel Carve-out'!$A$1,'Hotel Carve-out'!AS$1949-1,'Hotel Carve-out'!$D$1947+'Hotel Carve-out'!$C1963)</f>
        <v>0</v>
      </c>
      <c r="AT1963" s="4">
        <f ca="1">OFFSET('Hotel Carve-out'!$A$1,'Hotel Carve-out'!AT$1949-1,'Hotel Carve-out'!$D$1947+'Hotel Carve-out'!$C1963)</f>
        <v>47916.666666666664</v>
      </c>
      <c r="AU1963" s="4">
        <f ca="1">OFFSET('Hotel Carve-out'!$A$1,'Hotel Carve-out'!AU$1949-1,'Hotel Carve-out'!$D$1947+'Hotel Carve-out'!$C1963)</f>
        <v>0</v>
      </c>
      <c r="AV1963" s="4">
        <f ca="1">OFFSET('Hotel Carve-out'!$A$1,'Hotel Carve-out'!AV$1949-1,'Hotel Carve-out'!$D$1947+'Hotel Carve-out'!$C1963)</f>
        <v>4444.4444444444443</v>
      </c>
      <c r="AW1963" s="4">
        <f ca="1">OFFSET('Hotel Carve-out'!$A$1,'Hotel Carve-out'!AW$1949-1,'Hotel Carve-out'!$D$1947+'Hotel Carve-out'!$C1963)</f>
        <v>97222.222222222219</v>
      </c>
      <c r="AX1963" s="4">
        <f ca="1">OFFSET('Hotel Carve-out'!$A$1,'Hotel Carve-out'!AX$1949-1,'Hotel Carve-out'!$D$1947+'Hotel Carve-out'!$C1963)</f>
        <v>0</v>
      </c>
      <c r="AY1963" s="4">
        <f ca="1">OFFSET('Hotel Carve-out'!$A$1,'Hotel Carve-out'!AY$1949-1,'Hotel Carve-out'!$D$1947+'Hotel Carve-out'!$C1963)</f>
        <v>0</v>
      </c>
      <c r="AZ1963" s="4">
        <f ca="1">OFFSET('Hotel Carve-out'!$A$1,'Hotel Carve-out'!AZ$1949-1,'Hotel Carve-out'!$D$1947+'Hotel Carve-out'!$C1963)</f>
        <v>0</v>
      </c>
      <c r="BA1963" s="4">
        <f ca="1">OFFSET('Hotel Carve-out'!$A$1,'Hotel Carve-out'!BA$1949-1,'Hotel Carve-out'!$D$1947+'Hotel Carve-out'!$C1963)</f>
        <v>0</v>
      </c>
      <c r="BB1963" s="4">
        <f ca="1">OFFSET('Hotel Carve-out'!$A$1,'Hotel Carve-out'!BB$1949-1,'Hotel Carve-out'!$D$1947+'Hotel Carve-out'!$C1963)</f>
        <v>0</v>
      </c>
      <c r="BC1963" s="4">
        <f ca="1">OFFSET('Hotel Carve-out'!$A$1,'Hotel Carve-out'!BC$1949-1,'Hotel Carve-out'!$D$1947+'Hotel Carve-out'!$C1963)</f>
        <v>0</v>
      </c>
      <c r="BD1963" s="4">
        <f ca="1">OFFSET('Hotel Carve-out'!$A$1,'Hotel Carve-out'!BD$1949-1,'Hotel Carve-out'!$D$1947+'Hotel Carve-out'!$C1963)</f>
        <v>0</v>
      </c>
      <c r="BE1963" s="4">
        <f t="shared" ca="1" si="930"/>
        <v>470320.70707070711</v>
      </c>
      <c r="BF1963" s="4"/>
      <c r="BG1963" s="2">
        <f t="shared" ca="1" si="931"/>
        <v>2225944.444444444</v>
      </c>
      <c r="BH1963" s="2">
        <f t="shared" ca="1" si="932"/>
        <v>2748041.4309055852</v>
      </c>
      <c r="BI1963" s="5">
        <f t="shared" ca="1" si="933"/>
        <v>-522096.98646114115</v>
      </c>
      <c r="BJ1963" s="1"/>
      <c r="BK1963" s="4">
        <f ca="1">OFFSET('Hotel Carve-out'!$A$1,'Hotel Carve-out'!BK$1949-1,'Hotel Carve-out'!$D$1947+'Hotel Carve-out'!$C1963)</f>
        <v>0</v>
      </c>
      <c r="BL1963" s="4">
        <f ca="1">OFFSET('Hotel Carve-out'!$A$1,'Hotel Carve-out'!BL$1949-1,'Hotel Carve-out'!$D$1947+'Hotel Carve-out'!$C1963)</f>
        <v>0</v>
      </c>
      <c r="BM1963" s="4">
        <f ca="1">OFFSET('Hotel Carve-out'!$A$1,'Hotel Carve-out'!BM$1949-1,'Hotel Carve-out'!$D$1947+'Hotel Carve-out'!$C1963)</f>
        <v>0</v>
      </c>
      <c r="BN1963" s="4">
        <f ca="1">OFFSET('Hotel Carve-out'!$A$1,'Hotel Carve-out'!BN$1949-1,'Hotel Carve-out'!$D$1947+'Hotel Carve-out'!$C1963)</f>
        <v>522096.98646114115</v>
      </c>
      <c r="BO1963" s="4">
        <f ca="1">OFFSET('Hotel Carve-out'!$A$1,'Hotel Carve-out'!BO$1949-1,'Hotel Carve-out'!$D$1947+'Hotel Carve-out'!$C1963)</f>
        <v>0</v>
      </c>
      <c r="BP1963" s="4">
        <f ca="1">OFFSET('Hotel Carve-out'!$A$1,'Hotel Carve-out'!BP$1949-1,'Hotel Carve-out'!$D$1947+'Hotel Carve-out'!$C1963)</f>
        <v>0</v>
      </c>
      <c r="BQ1963" s="4">
        <f ca="1">OFFSET('Hotel Carve-out'!$A$1,'Hotel Carve-out'!BQ$1949-1,'Hotel Carve-out'!$D$1947+'Hotel Carve-out'!$C1963)</f>
        <v>10616304.371317338</v>
      </c>
      <c r="BR1963" s="1"/>
      <c r="BS1963" s="4">
        <f ca="1">OFFSET('Hotel Carve-out'!$A$1,'Hotel Carve-out'!BS$1949-1,'Hotel Carve-out'!$D$1947+'Hotel Carve-out'!$C1963)</f>
        <v>0</v>
      </c>
      <c r="BT1963" s="4">
        <f ca="1">OFFSET('Hotel Carve-out'!$A$1,'Hotel Carve-out'!BT$1949-1,'Hotel Carve-out'!$D$1947+'Hotel Carve-out'!$C1963)</f>
        <v>0</v>
      </c>
      <c r="BU1963" s="4"/>
      <c r="BV1963" s="4">
        <f ca="1">OFFSET('Hotel Carve-out'!$A$1,'Hotel Carve-out'!BV$1949-1,'Hotel Carve-out'!$D$1947+'Hotel Carve-out'!$C1963)</f>
        <v>0</v>
      </c>
      <c r="BW1963" s="4">
        <f ca="1">OFFSET('Hotel Carve-out'!$A$1,'Hotel Carve-out'!BW$1949-1,'Hotel Carve-out'!$D$1947+'Hotel Carve-out'!$C1963)</f>
        <v>0</v>
      </c>
      <c r="BX1963" s="4">
        <f ca="1">OFFSET('Hotel Carve-out'!$A$1,'Hotel Carve-out'!BX$1949-1,'Hotel Carve-out'!$D$1947+'Hotel Carve-out'!$C1963)</f>
        <v>0</v>
      </c>
      <c r="BY1963" s="6">
        <f ca="1">OFFSET('Hotel Carve-out'!$A$1,'Hotel Carve-out'!BY$1949-1,'Hotel Carve-out'!$D$1947+'Hotel Carve-out'!$C1963)</f>
        <v>0</v>
      </c>
      <c r="BZ1963" s="4">
        <f ca="1">OFFSET('Hotel Carve-out'!$A$1,'Hotel Carve-out'!BZ$1949-1,'Hotel Carve-out'!$D$1947+'Hotel Carve-out'!$C1963)</f>
        <v>0</v>
      </c>
      <c r="CA1963" s="6">
        <f ca="1">OFFSET('Hotel Carve-out'!$A$1,'Hotel Carve-out'!CA$1949-1,'Hotel Carve-out'!$D$1947+'Hotel Carve-out'!$C1963)</f>
        <v>0</v>
      </c>
      <c r="CB1963" s="4">
        <f ca="1">OFFSET('Hotel Carve-out'!$A$1,'Hotel Carve-out'!CB$1949-1,'Hotel Carve-out'!$D$1947+'Hotel Carve-out'!$C1963)</f>
        <v>0</v>
      </c>
      <c r="CC1963" s="1"/>
      <c r="CD1963" s="360">
        <f ca="1">OFFSET('Hotel Carve-out'!$A$1,'Hotel Carve-out'!CD$1949-1,'Hotel Carve-out'!$D$1947+'Hotel Carve-out'!$C1963)</f>
        <v>0</v>
      </c>
      <c r="CE1963" s="360">
        <f ca="1">OFFSET('Hotel Carve-out'!$A$1,'Hotel Carve-out'!CE$1949-1,'Hotel Carve-out'!$D$1947+'Hotel Carve-out'!$C1963)</f>
        <v>0</v>
      </c>
      <c r="CF1963" s="360">
        <f ca="1">OFFSET('Hotel Carve-out'!$A$1,'Hotel Carve-out'!CF$1949-1,'Hotel Carve-out'!$D$1947+'Hotel Carve-out'!$C1963)</f>
        <v>0</v>
      </c>
      <c r="CG1963" s="360">
        <f ca="1">OFFSET('Hotel Carve-out'!$A$1,'Hotel Carve-out'!CG$1949-1,'Hotel Carve-out'!$D$1947+'Hotel Carve-out'!$C1963)</f>
        <v>0</v>
      </c>
      <c r="CH1963" s="360">
        <f ca="1">OFFSET('Hotel Carve-out'!$A$1,'Hotel Carve-out'!CH$1949-1,'Hotel Carve-out'!$D$1947+'Hotel Carve-out'!$C1963)</f>
        <v>0</v>
      </c>
      <c r="CI1963" s="360">
        <f ca="1">OFFSET('Hotel Carve-out'!$A$1,'Hotel Carve-out'!CI$1949-1,'Hotel Carve-out'!$D$1947+'Hotel Carve-out'!$C1963)</f>
        <v>0</v>
      </c>
      <c r="CJ1963" s="1"/>
      <c r="CK1963" s="1"/>
    </row>
    <row r="1964" spans="2:89" ht="15" customHeight="1">
      <c r="B1964" s="1"/>
      <c r="C1964" s="1">
        <f>IF(C1963&lt;'Hotel Carve-out'!$E$1688,C1963+1,NA())</f>
        <v>13</v>
      </c>
      <c r="D1964" s="7">
        <f>INDEX('Hotel Carve-out'!$F$16:$CI$17,1,MATCH('Hotel Carve-out'!C1964,'Hotel Carve-out'!$F$17:$CI$17,0))</f>
        <v>42490</v>
      </c>
      <c r="E1964" s="1"/>
      <c r="F1964" s="4">
        <f ca="1">OFFSET('Hotel Carve-out'!$A$1,'Hotel Carve-out'!F$1949-1,'Hotel Carve-out'!$D$1947+'Hotel Carve-out'!$C1964)</f>
        <v>0</v>
      </c>
      <c r="G1964" s="4">
        <f ca="1">OFFSET('Hotel Carve-out'!$A$1,'Hotel Carve-out'!G$1949-1,'Hotel Carve-out'!$D$1947+'Hotel Carve-out'!$C1964)</f>
        <v>2225944.444444444</v>
      </c>
      <c r="H1964" s="4">
        <f ca="1">OFFSET('Hotel Carve-out'!$A$1,'Hotel Carve-out'!H$1949-1,'Hotel Carve-out'!$D$1947+'Hotel Carve-out'!$C1964)</f>
        <v>0</v>
      </c>
      <c r="I1964" s="4">
        <f ca="1">OFFSET('Hotel Carve-out'!$A$1,'Hotel Carve-out'!I$1949-1,'Hotel Carve-out'!$D$1947+'Hotel Carve-out'!$C1964)</f>
        <v>0</v>
      </c>
      <c r="J1964" s="1"/>
      <c r="K1964" s="4">
        <f ca="1">OFFSET('Hotel Carve-out'!$A$1,'Hotel Carve-out'!K$1949-1,'Hotel Carve-out'!$D$1947+'Hotel Carve-out'!$C1964)</f>
        <v>0</v>
      </c>
      <c r="L1964" s="4">
        <f ca="1">OFFSET('Hotel Carve-out'!$A$1,'Hotel Carve-out'!L$1949-1,'Hotel Carve-out'!$D$1947+'Hotel Carve-out'!$C1964)</f>
        <v>0</v>
      </c>
      <c r="M1964" s="4">
        <f ca="1">OFFSET('Hotel Carve-out'!$A$1,'Hotel Carve-out'!M$1949-1,'Hotel Carve-out'!$D$1947+'Hotel Carve-out'!$C1964)</f>
        <v>0</v>
      </c>
      <c r="N1964" s="4">
        <f ca="1">OFFSET('Hotel Carve-out'!$A$1,'Hotel Carve-out'!N$1949-1,'Hotel Carve-out'!$D$1947+'Hotel Carve-out'!$C1964)</f>
        <v>0</v>
      </c>
      <c r="O1964" s="4">
        <f ca="1">OFFSET('Hotel Carve-out'!$A$1,'Hotel Carve-out'!O$1949-1,'Hotel Carve-out'!$D$1947+'Hotel Carve-out'!$C1964)</f>
        <v>0</v>
      </c>
      <c r="P1964" s="4">
        <f t="shared" ca="1" si="927"/>
        <v>0</v>
      </c>
      <c r="Q1964" s="4"/>
      <c r="R1964" s="4">
        <f ca="1">OFFSET('Hotel Carve-out'!$A$1,'Hotel Carve-out'!R$1949-1,'Hotel Carve-out'!$D$1947+'Hotel Carve-out'!$C1964)</f>
        <v>0</v>
      </c>
      <c r="S1964" s="4">
        <f ca="1">OFFSET('Hotel Carve-out'!$A$1,'Hotel Carve-out'!S$1949-1,'Hotel Carve-out'!$D$1947+'Hotel Carve-out'!$C1964)</f>
        <v>0</v>
      </c>
      <c r="T1964" s="4">
        <f ca="1">OFFSET('Hotel Carve-out'!$A$1,'Hotel Carve-out'!T$1949-1,'Hotel Carve-out'!$D$1947+'Hotel Carve-out'!$C1964)</f>
        <v>54393.30689149219</v>
      </c>
      <c r="U1964" s="4">
        <f ca="1">OFFSET('Hotel Carve-out'!$A$1,'Hotel Carve-out'!U$1949-1,'Hotel Carve-out'!$D$1947+'Hotel Carve-out'!$C1964)</f>
        <v>0</v>
      </c>
      <c r="V1964" s="4">
        <f t="shared" ca="1" si="928"/>
        <v>54393.30689149219</v>
      </c>
      <c r="W1964" s="4"/>
      <c r="X1964" s="4">
        <f ca="1">OFFSET('Hotel Carve-out'!$A$1,'Hotel Carve-out'!X$1949-1,'Hotel Carve-out'!$D$1947+'Hotel Carve-out'!$C1964)</f>
        <v>0</v>
      </c>
      <c r="Y1964" s="4">
        <f ca="1">OFFSET('Hotel Carve-out'!$A$1,'Hotel Carve-out'!Y$1949-1,'Hotel Carve-out'!$D$1947+'Hotel Carve-out'!$C1964)</f>
        <v>0</v>
      </c>
      <c r="Z1964" s="4">
        <f ca="1">OFFSET('Hotel Carve-out'!$A$1,'Hotel Carve-out'!Z$1949-1,'Hotel Carve-out'!$D$1947+'Hotel Carve-out'!$C1964)</f>
        <v>0</v>
      </c>
      <c r="AA1964" s="4">
        <f ca="1">OFFSET('Hotel Carve-out'!$A$1,'Hotel Carve-out'!AA$1949-1,'Hotel Carve-out'!$D$1947+'Hotel Carve-out'!$C1964)</f>
        <v>0</v>
      </c>
      <c r="AB1964" s="4">
        <f ca="1">OFFSET('Hotel Carve-out'!$A$1,'Hotel Carve-out'!AB$1949-1,'Hotel Carve-out'!$D$1947+'Hotel Carve-out'!$C1964)</f>
        <v>2161111.111111111</v>
      </c>
      <c r="AC1964" s="4">
        <f ca="1">OFFSET('Hotel Carve-out'!$A$1,'Hotel Carve-out'!AC$1949-1,'Hotel Carve-out'!$D$1947+'Hotel Carve-out'!$C1964)</f>
        <v>0</v>
      </c>
      <c r="AD1964" s="4">
        <f ca="1">OFFSET('Hotel Carve-out'!$A$1,'Hotel Carve-out'!AD$1949-1,'Hotel Carve-out'!$D$1947+'Hotel Carve-out'!$C1964)</f>
        <v>0</v>
      </c>
      <c r="AE1964" s="4">
        <f ca="1">OFFSET('Hotel Carve-out'!$A$1,'Hotel Carve-out'!AE$1949-1,'Hotel Carve-out'!$D$1947+'Hotel Carve-out'!$C1964)</f>
        <v>0</v>
      </c>
      <c r="AF1964" s="4">
        <f ca="1">OFFSET('Hotel Carve-out'!$A$1,'Hotel Carve-out'!AF$1949-1,'Hotel Carve-out'!$D$1947+'Hotel Carve-out'!$C1964)</f>
        <v>0</v>
      </c>
      <c r="AG1964" s="4">
        <f ca="1">OFFSET('Hotel Carve-out'!$A$1,'Hotel Carve-out'!AG$1949-1,'Hotel Carve-out'!$D$1947+'Hotel Carve-out'!$C1964)</f>
        <v>0</v>
      </c>
      <c r="AH1964" s="4">
        <f ca="1">OFFSET('Hotel Carve-out'!$A$1,'Hotel Carve-out'!AH$1949-1,'Hotel Carve-out'!$D$1947+'Hotel Carve-out'!$C1964)</f>
        <v>64833.333333333336</v>
      </c>
      <c r="AI1964" s="4">
        <f t="shared" ca="1" si="929"/>
        <v>2225944.4444444445</v>
      </c>
      <c r="AJ1964" s="4"/>
      <c r="AK1964" s="4">
        <f ca="1">OFFSET('Hotel Carve-out'!$A$1,'Hotel Carve-out'!AK$1949-1,'Hotel Carve-out'!$D$1947+'Hotel Carve-out'!$C1964)</f>
        <v>16666.666666666668</v>
      </c>
      <c r="AL1964" s="4">
        <f ca="1">OFFSET('Hotel Carve-out'!$A$1,'Hotel Carve-out'!AL$1949-1,'Hotel Carve-out'!$D$1947+'Hotel Carve-out'!$C1964)</f>
        <v>0</v>
      </c>
      <c r="AM1964" s="4">
        <f ca="1">OFFSET('Hotel Carve-out'!$A$1,'Hotel Carve-out'!AM$1949-1,'Hotel Carve-out'!$D$1947+'Hotel Carve-out'!$C1964)</f>
        <v>13888.888888888889</v>
      </c>
      <c r="AN1964" s="4">
        <f ca="1">OFFSET('Hotel Carve-out'!$A$1,'Hotel Carve-out'!AN$1949-1,'Hotel Carve-out'!$D$1947+'Hotel Carve-out'!$C1964)</f>
        <v>290181.81818181818</v>
      </c>
      <c r="AO1964" s="4">
        <f ca="1">OFFSET('Hotel Carve-out'!$A$1,'Hotel Carve-out'!AO$1949-1,'Hotel Carve-out'!$D$1947+'Hotel Carve-out'!$C1964)</f>
        <v>0</v>
      </c>
      <c r="AP1964" s="4">
        <f ca="1">OFFSET('Hotel Carve-out'!$A$1,'Hotel Carve-out'!AP$1949-1,'Hotel Carve-out'!$D$1947+'Hotel Carve-out'!$C1964)</f>
        <v>0</v>
      </c>
      <c r="AQ1964" s="4">
        <f ca="1">OFFSET('Hotel Carve-out'!$A$1,'Hotel Carve-out'!AQ$1949-1,'Hotel Carve-out'!$D$1947+'Hotel Carve-out'!$C1964)</f>
        <v>0</v>
      </c>
      <c r="AR1964" s="4">
        <f ca="1">OFFSET('Hotel Carve-out'!$A$1,'Hotel Carve-out'!AR$1949-1,'Hotel Carve-out'!$D$1947+'Hotel Carve-out'!$C1964)</f>
        <v>0</v>
      </c>
      <c r="AS1964" s="4">
        <f ca="1">OFFSET('Hotel Carve-out'!$A$1,'Hotel Carve-out'!AS$1949-1,'Hotel Carve-out'!$D$1947+'Hotel Carve-out'!$C1964)</f>
        <v>0</v>
      </c>
      <c r="AT1964" s="4">
        <f ca="1">OFFSET('Hotel Carve-out'!$A$1,'Hotel Carve-out'!AT$1949-1,'Hotel Carve-out'!$D$1947+'Hotel Carve-out'!$C1964)</f>
        <v>47916.666666666664</v>
      </c>
      <c r="AU1964" s="4">
        <f ca="1">OFFSET('Hotel Carve-out'!$A$1,'Hotel Carve-out'!AU$1949-1,'Hotel Carve-out'!$D$1947+'Hotel Carve-out'!$C1964)</f>
        <v>0</v>
      </c>
      <c r="AV1964" s="4">
        <f ca="1">OFFSET('Hotel Carve-out'!$A$1,'Hotel Carve-out'!AV$1949-1,'Hotel Carve-out'!$D$1947+'Hotel Carve-out'!$C1964)</f>
        <v>4444.4444444444443</v>
      </c>
      <c r="AW1964" s="4">
        <f ca="1">OFFSET('Hotel Carve-out'!$A$1,'Hotel Carve-out'!AW$1949-1,'Hotel Carve-out'!$D$1947+'Hotel Carve-out'!$C1964)</f>
        <v>97222.222222222219</v>
      </c>
      <c r="AX1964" s="4">
        <f ca="1">OFFSET('Hotel Carve-out'!$A$1,'Hotel Carve-out'!AX$1949-1,'Hotel Carve-out'!$D$1947+'Hotel Carve-out'!$C1964)</f>
        <v>0</v>
      </c>
      <c r="AY1964" s="4">
        <f ca="1">OFFSET('Hotel Carve-out'!$A$1,'Hotel Carve-out'!AY$1949-1,'Hotel Carve-out'!$D$1947+'Hotel Carve-out'!$C1964)</f>
        <v>0</v>
      </c>
      <c r="AZ1964" s="4">
        <f ca="1">OFFSET('Hotel Carve-out'!$A$1,'Hotel Carve-out'!AZ$1949-1,'Hotel Carve-out'!$D$1947+'Hotel Carve-out'!$C1964)</f>
        <v>0</v>
      </c>
      <c r="BA1964" s="4">
        <f ca="1">OFFSET('Hotel Carve-out'!$A$1,'Hotel Carve-out'!BA$1949-1,'Hotel Carve-out'!$D$1947+'Hotel Carve-out'!$C1964)</f>
        <v>0</v>
      </c>
      <c r="BB1964" s="4">
        <f ca="1">OFFSET('Hotel Carve-out'!$A$1,'Hotel Carve-out'!BB$1949-1,'Hotel Carve-out'!$D$1947+'Hotel Carve-out'!$C1964)</f>
        <v>0</v>
      </c>
      <c r="BC1964" s="4">
        <f ca="1">OFFSET('Hotel Carve-out'!$A$1,'Hotel Carve-out'!BC$1949-1,'Hotel Carve-out'!$D$1947+'Hotel Carve-out'!$C1964)</f>
        <v>0</v>
      </c>
      <c r="BD1964" s="4">
        <f ca="1">OFFSET('Hotel Carve-out'!$A$1,'Hotel Carve-out'!BD$1949-1,'Hotel Carve-out'!$D$1947+'Hotel Carve-out'!$C1964)</f>
        <v>0</v>
      </c>
      <c r="BE1964" s="4">
        <f t="shared" ca="1" si="930"/>
        <v>470320.70707070711</v>
      </c>
      <c r="BF1964" s="4"/>
      <c r="BG1964" s="2">
        <f t="shared" ca="1" si="931"/>
        <v>2225944.444444444</v>
      </c>
      <c r="BH1964" s="2">
        <f t="shared" ca="1" si="932"/>
        <v>2750658.4584066435</v>
      </c>
      <c r="BI1964" s="5">
        <f t="shared" ca="1" si="933"/>
        <v>-524714.01396219945</v>
      </c>
      <c r="BJ1964" s="1"/>
      <c r="BK1964" s="4">
        <f ca="1">OFFSET('Hotel Carve-out'!$A$1,'Hotel Carve-out'!BK$1949-1,'Hotel Carve-out'!$D$1947+'Hotel Carve-out'!$C1964)</f>
        <v>0</v>
      </c>
      <c r="BL1964" s="4">
        <f ca="1">OFFSET('Hotel Carve-out'!$A$1,'Hotel Carve-out'!BL$1949-1,'Hotel Carve-out'!$D$1947+'Hotel Carve-out'!$C1964)</f>
        <v>0</v>
      </c>
      <c r="BM1964" s="4">
        <f ca="1">OFFSET('Hotel Carve-out'!$A$1,'Hotel Carve-out'!BM$1949-1,'Hotel Carve-out'!$D$1947+'Hotel Carve-out'!$C1964)</f>
        <v>0</v>
      </c>
      <c r="BN1964" s="4">
        <f ca="1">OFFSET('Hotel Carve-out'!$A$1,'Hotel Carve-out'!BN$1949-1,'Hotel Carve-out'!$D$1947+'Hotel Carve-out'!$C1964)</f>
        <v>524714.01396219945</v>
      </c>
      <c r="BO1964" s="4">
        <f ca="1">OFFSET('Hotel Carve-out'!$A$1,'Hotel Carve-out'!BO$1949-1,'Hotel Carve-out'!$D$1947+'Hotel Carve-out'!$C1964)</f>
        <v>0</v>
      </c>
      <c r="BP1964" s="4">
        <f ca="1">OFFSET('Hotel Carve-out'!$A$1,'Hotel Carve-out'!BP$1949-1,'Hotel Carve-out'!$D$1947+'Hotel Carve-out'!$C1964)</f>
        <v>0</v>
      </c>
      <c r="BQ1964" s="4">
        <f ca="1">OFFSET('Hotel Carve-out'!$A$1,'Hotel Carve-out'!BQ$1949-1,'Hotel Carve-out'!$D$1947+'Hotel Carve-out'!$C1964)</f>
        <v>11141018.385279538</v>
      </c>
      <c r="BR1964" s="1"/>
      <c r="BS1964" s="4">
        <f ca="1">OFFSET('Hotel Carve-out'!$A$1,'Hotel Carve-out'!BS$1949-1,'Hotel Carve-out'!$D$1947+'Hotel Carve-out'!$C1964)</f>
        <v>0</v>
      </c>
      <c r="BT1964" s="4">
        <f ca="1">OFFSET('Hotel Carve-out'!$A$1,'Hotel Carve-out'!BT$1949-1,'Hotel Carve-out'!$D$1947+'Hotel Carve-out'!$C1964)</f>
        <v>0</v>
      </c>
      <c r="BU1964" s="4"/>
      <c r="BV1964" s="4">
        <f ca="1">OFFSET('Hotel Carve-out'!$A$1,'Hotel Carve-out'!BV$1949-1,'Hotel Carve-out'!$D$1947+'Hotel Carve-out'!$C1964)</f>
        <v>0</v>
      </c>
      <c r="BW1964" s="4">
        <f ca="1">OFFSET('Hotel Carve-out'!$A$1,'Hotel Carve-out'!BW$1949-1,'Hotel Carve-out'!$D$1947+'Hotel Carve-out'!$C1964)</f>
        <v>0</v>
      </c>
      <c r="BX1964" s="4">
        <f ca="1">OFFSET('Hotel Carve-out'!$A$1,'Hotel Carve-out'!BX$1949-1,'Hotel Carve-out'!$D$1947+'Hotel Carve-out'!$C1964)</f>
        <v>0</v>
      </c>
      <c r="BY1964" s="6">
        <f ca="1">OFFSET('Hotel Carve-out'!$A$1,'Hotel Carve-out'!BY$1949-1,'Hotel Carve-out'!$D$1947+'Hotel Carve-out'!$C1964)</f>
        <v>0</v>
      </c>
      <c r="BZ1964" s="4">
        <f ca="1">OFFSET('Hotel Carve-out'!$A$1,'Hotel Carve-out'!BZ$1949-1,'Hotel Carve-out'!$D$1947+'Hotel Carve-out'!$C1964)</f>
        <v>0</v>
      </c>
      <c r="CA1964" s="6">
        <f ca="1">OFFSET('Hotel Carve-out'!$A$1,'Hotel Carve-out'!CA$1949-1,'Hotel Carve-out'!$D$1947+'Hotel Carve-out'!$C1964)</f>
        <v>0</v>
      </c>
      <c r="CB1964" s="4">
        <f ca="1">OFFSET('Hotel Carve-out'!$A$1,'Hotel Carve-out'!CB$1949-1,'Hotel Carve-out'!$D$1947+'Hotel Carve-out'!$C1964)</f>
        <v>0</v>
      </c>
      <c r="CC1964" s="1"/>
      <c r="CD1964" s="360">
        <f ca="1">OFFSET('Hotel Carve-out'!$A$1,'Hotel Carve-out'!CD$1949-1,'Hotel Carve-out'!$D$1947+'Hotel Carve-out'!$C1964)</f>
        <v>0</v>
      </c>
      <c r="CE1964" s="360">
        <f ca="1">OFFSET('Hotel Carve-out'!$A$1,'Hotel Carve-out'!CE$1949-1,'Hotel Carve-out'!$D$1947+'Hotel Carve-out'!$C1964)</f>
        <v>0</v>
      </c>
      <c r="CF1964" s="360">
        <f ca="1">OFFSET('Hotel Carve-out'!$A$1,'Hotel Carve-out'!CF$1949-1,'Hotel Carve-out'!$D$1947+'Hotel Carve-out'!$C1964)</f>
        <v>0</v>
      </c>
      <c r="CG1964" s="360">
        <f ca="1">OFFSET('Hotel Carve-out'!$A$1,'Hotel Carve-out'!CG$1949-1,'Hotel Carve-out'!$D$1947+'Hotel Carve-out'!$C1964)</f>
        <v>0</v>
      </c>
      <c r="CH1964" s="360">
        <f ca="1">OFFSET('Hotel Carve-out'!$A$1,'Hotel Carve-out'!CH$1949-1,'Hotel Carve-out'!$D$1947+'Hotel Carve-out'!$C1964)</f>
        <v>0</v>
      </c>
      <c r="CI1964" s="360">
        <f ca="1">OFFSET('Hotel Carve-out'!$A$1,'Hotel Carve-out'!CI$1949-1,'Hotel Carve-out'!$D$1947+'Hotel Carve-out'!$C1964)</f>
        <v>0</v>
      </c>
      <c r="CJ1964" s="1"/>
      <c r="CK1964" s="1"/>
    </row>
    <row r="1965" spans="2:89" ht="15" customHeight="1">
      <c r="B1965" s="1"/>
      <c r="C1965" s="1">
        <f>IF(C1964&lt;'Hotel Carve-out'!$E$1688,C1964+1,NA())</f>
        <v>14</v>
      </c>
      <c r="D1965" s="7">
        <f>INDEX('Hotel Carve-out'!$F$16:$CI$17,1,MATCH('Hotel Carve-out'!C1965,'Hotel Carve-out'!$F$17:$CI$17,0))</f>
        <v>42521</v>
      </c>
      <c r="E1965" s="1"/>
      <c r="F1965" s="4">
        <f ca="1">OFFSET('Hotel Carve-out'!$A$1,'Hotel Carve-out'!F$1949-1,'Hotel Carve-out'!$D$1947+'Hotel Carve-out'!$C1965)</f>
        <v>8034139.1700000009</v>
      </c>
      <c r="G1965" s="4">
        <f ca="1">OFFSET('Hotel Carve-out'!$A$1,'Hotel Carve-out'!G$1949-1,'Hotel Carve-out'!$D$1947+'Hotel Carve-out'!$C1965)</f>
        <v>2225944.444444444</v>
      </c>
      <c r="H1965" s="4">
        <f ca="1">OFFSET('Hotel Carve-out'!$A$1,'Hotel Carve-out'!H$1949-1,'Hotel Carve-out'!$D$1947+'Hotel Carve-out'!$C1965)</f>
        <v>0</v>
      </c>
      <c r="I1965" s="4">
        <f ca="1">OFFSET('Hotel Carve-out'!$A$1,'Hotel Carve-out'!I$1949-1,'Hotel Carve-out'!$D$1947+'Hotel Carve-out'!$C1965)</f>
        <v>0</v>
      </c>
      <c r="J1965" s="1"/>
      <c r="K1965" s="4">
        <f ca="1">OFFSET('Hotel Carve-out'!$A$1,'Hotel Carve-out'!K$1949-1,'Hotel Carve-out'!$D$1947+'Hotel Carve-out'!$C1965)</f>
        <v>0</v>
      </c>
      <c r="L1965" s="4">
        <f ca="1">OFFSET('Hotel Carve-out'!$A$1,'Hotel Carve-out'!L$1949-1,'Hotel Carve-out'!$D$1947+'Hotel Carve-out'!$C1965)</f>
        <v>0</v>
      </c>
      <c r="M1965" s="4">
        <f ca="1">OFFSET('Hotel Carve-out'!$A$1,'Hotel Carve-out'!M$1949-1,'Hotel Carve-out'!$D$1947+'Hotel Carve-out'!$C1965)</f>
        <v>0</v>
      </c>
      <c r="N1965" s="4">
        <f ca="1">OFFSET('Hotel Carve-out'!$A$1,'Hotel Carve-out'!N$1949-1,'Hotel Carve-out'!$D$1947+'Hotel Carve-out'!$C1965)</f>
        <v>0</v>
      </c>
      <c r="O1965" s="4">
        <f ca="1">OFFSET('Hotel Carve-out'!$A$1,'Hotel Carve-out'!O$1949-1,'Hotel Carve-out'!$D$1947+'Hotel Carve-out'!$C1965)</f>
        <v>0</v>
      </c>
      <c r="P1965" s="4">
        <f t="shared" ca="1" si="927"/>
        <v>0</v>
      </c>
      <c r="Q1965" s="4"/>
      <c r="R1965" s="4">
        <f ca="1">OFFSET('Hotel Carve-out'!$A$1,'Hotel Carve-out'!R$1949-1,'Hotel Carve-out'!$D$1947+'Hotel Carve-out'!$C1965)</f>
        <v>0</v>
      </c>
      <c r="S1965" s="4">
        <f ca="1">OFFSET('Hotel Carve-out'!$A$1,'Hotel Carve-out'!S$1949-1,'Hotel Carve-out'!$D$1947+'Hotel Carve-out'!$C1965)</f>
        <v>0</v>
      </c>
      <c r="T1965" s="4">
        <f ca="1">OFFSET('Hotel Carve-out'!$A$1,'Hotel Carve-out'!T$1949-1,'Hotel Carve-out'!$D$1947+'Hotel Carve-out'!$C1965)</f>
        <v>57023.452324886668</v>
      </c>
      <c r="U1965" s="4">
        <f ca="1">OFFSET('Hotel Carve-out'!$A$1,'Hotel Carve-out'!U$1949-1,'Hotel Carve-out'!$D$1947+'Hotel Carve-out'!$C1965)</f>
        <v>0</v>
      </c>
      <c r="V1965" s="4">
        <f t="shared" ca="1" si="928"/>
        <v>57023.452324886668</v>
      </c>
      <c r="W1965" s="4"/>
      <c r="X1965" s="4">
        <f ca="1">OFFSET('Hotel Carve-out'!$A$1,'Hotel Carve-out'!X$1949-1,'Hotel Carve-out'!$D$1947+'Hotel Carve-out'!$C1965)</f>
        <v>0</v>
      </c>
      <c r="Y1965" s="4">
        <f ca="1">OFFSET('Hotel Carve-out'!$A$1,'Hotel Carve-out'!Y$1949-1,'Hotel Carve-out'!$D$1947+'Hotel Carve-out'!$C1965)</f>
        <v>0</v>
      </c>
      <c r="Z1965" s="4">
        <f ca="1">OFFSET('Hotel Carve-out'!$A$1,'Hotel Carve-out'!Z$1949-1,'Hotel Carve-out'!$D$1947+'Hotel Carve-out'!$C1965)</f>
        <v>0</v>
      </c>
      <c r="AA1965" s="4">
        <f ca="1">OFFSET('Hotel Carve-out'!$A$1,'Hotel Carve-out'!AA$1949-1,'Hotel Carve-out'!$D$1947+'Hotel Carve-out'!$C1965)</f>
        <v>0</v>
      </c>
      <c r="AB1965" s="4">
        <f ca="1">OFFSET('Hotel Carve-out'!$A$1,'Hotel Carve-out'!AB$1949-1,'Hotel Carve-out'!$D$1947+'Hotel Carve-out'!$C1965)</f>
        <v>2161111.111111111</v>
      </c>
      <c r="AC1965" s="4">
        <f ca="1">OFFSET('Hotel Carve-out'!$A$1,'Hotel Carve-out'!AC$1949-1,'Hotel Carve-out'!$D$1947+'Hotel Carve-out'!$C1965)</f>
        <v>0</v>
      </c>
      <c r="AD1965" s="4">
        <f ca="1">OFFSET('Hotel Carve-out'!$A$1,'Hotel Carve-out'!AD$1949-1,'Hotel Carve-out'!$D$1947+'Hotel Carve-out'!$C1965)</f>
        <v>0</v>
      </c>
      <c r="AE1965" s="4">
        <f ca="1">OFFSET('Hotel Carve-out'!$A$1,'Hotel Carve-out'!AE$1949-1,'Hotel Carve-out'!$D$1947+'Hotel Carve-out'!$C1965)</f>
        <v>0</v>
      </c>
      <c r="AF1965" s="4">
        <f ca="1">OFFSET('Hotel Carve-out'!$A$1,'Hotel Carve-out'!AF$1949-1,'Hotel Carve-out'!$D$1947+'Hotel Carve-out'!$C1965)</f>
        <v>0</v>
      </c>
      <c r="AG1965" s="4">
        <f ca="1">OFFSET('Hotel Carve-out'!$A$1,'Hotel Carve-out'!AG$1949-1,'Hotel Carve-out'!$D$1947+'Hotel Carve-out'!$C1965)</f>
        <v>0</v>
      </c>
      <c r="AH1965" s="4">
        <f ca="1">OFFSET('Hotel Carve-out'!$A$1,'Hotel Carve-out'!AH$1949-1,'Hotel Carve-out'!$D$1947+'Hotel Carve-out'!$C1965)</f>
        <v>64833.333333333336</v>
      </c>
      <c r="AI1965" s="4">
        <f t="shared" ca="1" si="929"/>
        <v>2225944.4444444445</v>
      </c>
      <c r="AJ1965" s="4"/>
      <c r="AK1965" s="4">
        <f ca="1">OFFSET('Hotel Carve-out'!$A$1,'Hotel Carve-out'!AK$1949-1,'Hotel Carve-out'!$D$1947+'Hotel Carve-out'!$C1965)</f>
        <v>16666.666666666668</v>
      </c>
      <c r="AL1965" s="4">
        <f ca="1">OFFSET('Hotel Carve-out'!$A$1,'Hotel Carve-out'!AL$1949-1,'Hotel Carve-out'!$D$1947+'Hotel Carve-out'!$C1965)</f>
        <v>0</v>
      </c>
      <c r="AM1965" s="4">
        <f ca="1">OFFSET('Hotel Carve-out'!$A$1,'Hotel Carve-out'!AM$1949-1,'Hotel Carve-out'!$D$1947+'Hotel Carve-out'!$C1965)</f>
        <v>13888.888888888889</v>
      </c>
      <c r="AN1965" s="4">
        <f ca="1">OFFSET('Hotel Carve-out'!$A$1,'Hotel Carve-out'!AN$1949-1,'Hotel Carve-out'!$D$1947+'Hotel Carve-out'!$C1965)</f>
        <v>290181.81818181818</v>
      </c>
      <c r="AO1965" s="4">
        <f ca="1">OFFSET('Hotel Carve-out'!$A$1,'Hotel Carve-out'!AO$1949-1,'Hotel Carve-out'!$D$1947+'Hotel Carve-out'!$C1965)</f>
        <v>0</v>
      </c>
      <c r="AP1965" s="4">
        <f ca="1">OFFSET('Hotel Carve-out'!$A$1,'Hotel Carve-out'!AP$1949-1,'Hotel Carve-out'!$D$1947+'Hotel Carve-out'!$C1965)</f>
        <v>0</v>
      </c>
      <c r="AQ1965" s="4">
        <f ca="1">OFFSET('Hotel Carve-out'!$A$1,'Hotel Carve-out'!AQ$1949-1,'Hotel Carve-out'!$D$1947+'Hotel Carve-out'!$C1965)</f>
        <v>0</v>
      </c>
      <c r="AR1965" s="4">
        <f ca="1">OFFSET('Hotel Carve-out'!$A$1,'Hotel Carve-out'!AR$1949-1,'Hotel Carve-out'!$D$1947+'Hotel Carve-out'!$C1965)</f>
        <v>0</v>
      </c>
      <c r="AS1965" s="4">
        <f ca="1">OFFSET('Hotel Carve-out'!$A$1,'Hotel Carve-out'!AS$1949-1,'Hotel Carve-out'!$D$1947+'Hotel Carve-out'!$C1965)</f>
        <v>0</v>
      </c>
      <c r="AT1965" s="4">
        <f ca="1">OFFSET('Hotel Carve-out'!$A$1,'Hotel Carve-out'!AT$1949-1,'Hotel Carve-out'!$D$1947+'Hotel Carve-out'!$C1965)</f>
        <v>47916.666666666664</v>
      </c>
      <c r="AU1965" s="4">
        <f ca="1">OFFSET('Hotel Carve-out'!$A$1,'Hotel Carve-out'!AU$1949-1,'Hotel Carve-out'!$D$1947+'Hotel Carve-out'!$C1965)</f>
        <v>0</v>
      </c>
      <c r="AV1965" s="4">
        <f ca="1">OFFSET('Hotel Carve-out'!$A$1,'Hotel Carve-out'!AV$1949-1,'Hotel Carve-out'!$D$1947+'Hotel Carve-out'!$C1965)</f>
        <v>4444.4444444444443</v>
      </c>
      <c r="AW1965" s="4">
        <f ca="1">OFFSET('Hotel Carve-out'!$A$1,'Hotel Carve-out'!AW$1949-1,'Hotel Carve-out'!$D$1947+'Hotel Carve-out'!$C1965)</f>
        <v>97222.222222222219</v>
      </c>
      <c r="AX1965" s="4">
        <f ca="1">OFFSET('Hotel Carve-out'!$A$1,'Hotel Carve-out'!AX$1949-1,'Hotel Carve-out'!$D$1947+'Hotel Carve-out'!$C1965)</f>
        <v>0</v>
      </c>
      <c r="AY1965" s="4">
        <f ca="1">OFFSET('Hotel Carve-out'!$A$1,'Hotel Carve-out'!AY$1949-1,'Hotel Carve-out'!$D$1947+'Hotel Carve-out'!$C1965)</f>
        <v>0</v>
      </c>
      <c r="AZ1965" s="4">
        <f ca="1">OFFSET('Hotel Carve-out'!$A$1,'Hotel Carve-out'!AZ$1949-1,'Hotel Carve-out'!$D$1947+'Hotel Carve-out'!$C1965)</f>
        <v>0</v>
      </c>
      <c r="BA1965" s="4">
        <f ca="1">OFFSET('Hotel Carve-out'!$A$1,'Hotel Carve-out'!BA$1949-1,'Hotel Carve-out'!$D$1947+'Hotel Carve-out'!$C1965)</f>
        <v>0</v>
      </c>
      <c r="BB1965" s="4">
        <f ca="1">OFFSET('Hotel Carve-out'!$A$1,'Hotel Carve-out'!BB$1949-1,'Hotel Carve-out'!$D$1947+'Hotel Carve-out'!$C1965)</f>
        <v>0</v>
      </c>
      <c r="BC1965" s="4">
        <f ca="1">OFFSET('Hotel Carve-out'!$A$1,'Hotel Carve-out'!BC$1949-1,'Hotel Carve-out'!$D$1947+'Hotel Carve-out'!$C1965)</f>
        <v>0</v>
      </c>
      <c r="BD1965" s="4">
        <f ca="1">OFFSET('Hotel Carve-out'!$A$1,'Hotel Carve-out'!BD$1949-1,'Hotel Carve-out'!$D$1947+'Hotel Carve-out'!$C1965)</f>
        <v>0</v>
      </c>
      <c r="BE1965" s="4">
        <f t="shared" ca="1" si="930"/>
        <v>470320.70707070711</v>
      </c>
      <c r="BF1965" s="4"/>
      <c r="BG1965" s="2">
        <f t="shared" ca="1" si="931"/>
        <v>10260083.614444446</v>
      </c>
      <c r="BH1965" s="2">
        <f t="shared" ca="1" si="932"/>
        <v>2753288.6038400382</v>
      </c>
      <c r="BI1965" s="5">
        <f t="shared" ca="1" si="933"/>
        <v>7506795.0106044076</v>
      </c>
      <c r="BJ1965" s="1"/>
      <c r="BK1965" s="4">
        <f ca="1">OFFSET('Hotel Carve-out'!$A$1,'Hotel Carve-out'!BK$1949-1,'Hotel Carve-out'!$D$1947+'Hotel Carve-out'!$C1965)</f>
        <v>0</v>
      </c>
      <c r="BL1965" s="4">
        <f ca="1">OFFSET('Hotel Carve-out'!$A$1,'Hotel Carve-out'!BL$1949-1,'Hotel Carve-out'!$D$1947+'Hotel Carve-out'!$C1965)</f>
        <v>0</v>
      </c>
      <c r="BM1965" s="4">
        <f ca="1">OFFSET('Hotel Carve-out'!$A$1,'Hotel Carve-out'!BM$1949-1,'Hotel Carve-out'!$D$1947+'Hotel Carve-out'!$C1965)</f>
        <v>0</v>
      </c>
      <c r="BN1965" s="4">
        <f ca="1">OFFSET('Hotel Carve-out'!$A$1,'Hotel Carve-out'!BN$1949-1,'Hotel Carve-out'!$D$1947+'Hotel Carve-out'!$C1965)</f>
        <v>527344.15939559415</v>
      </c>
      <c r="BO1965" s="4">
        <f ca="1">OFFSET('Hotel Carve-out'!$A$1,'Hotel Carve-out'!BO$1949-1,'Hotel Carve-out'!$D$1947+'Hotel Carve-out'!$C1965)</f>
        <v>0</v>
      </c>
      <c r="BP1965" s="4">
        <f ca="1">OFFSET('Hotel Carve-out'!$A$1,'Hotel Carve-out'!BP$1949-1,'Hotel Carve-out'!$D$1947+'Hotel Carve-out'!$C1965)</f>
        <v>0</v>
      </c>
      <c r="BQ1965" s="4">
        <f ca="1">OFFSET('Hotel Carve-out'!$A$1,'Hotel Carve-out'!BQ$1949-1,'Hotel Carve-out'!$D$1947+'Hotel Carve-out'!$C1965)</f>
        <v>11668362.544675132</v>
      </c>
      <c r="BR1965" s="1"/>
      <c r="BS1965" s="4">
        <f ca="1">OFFSET('Hotel Carve-out'!$A$1,'Hotel Carve-out'!BS$1949-1,'Hotel Carve-out'!$D$1947+'Hotel Carve-out'!$C1965)</f>
        <v>0</v>
      </c>
      <c r="BT1965" s="4">
        <f ca="1">OFFSET('Hotel Carve-out'!$A$1,'Hotel Carve-out'!BT$1949-1,'Hotel Carve-out'!$D$1947+'Hotel Carve-out'!$C1965)</f>
        <v>0</v>
      </c>
      <c r="BU1965" s="4"/>
      <c r="BV1965" s="4">
        <f ca="1">OFFSET('Hotel Carve-out'!$A$1,'Hotel Carve-out'!BV$1949-1,'Hotel Carve-out'!$D$1947+'Hotel Carve-out'!$C1965)</f>
        <v>8034139.1700000009</v>
      </c>
      <c r="BW1965" s="4">
        <f ca="1">OFFSET('Hotel Carve-out'!$A$1,'Hotel Carve-out'!BW$1949-1,'Hotel Carve-out'!$D$1947+'Hotel Carve-out'!$C1965)</f>
        <v>0</v>
      </c>
      <c r="BX1965" s="4">
        <f ca="1">OFFSET('Hotel Carve-out'!$A$1,'Hotel Carve-out'!BX$1949-1,'Hotel Carve-out'!$D$1947+'Hotel Carve-out'!$C1965)</f>
        <v>8034139.1700000009</v>
      </c>
      <c r="BY1965" s="6">
        <f ca="1">OFFSET('Hotel Carve-out'!$A$1,'Hotel Carve-out'!BY$1949-1,'Hotel Carve-out'!$D$1947+'Hotel Carve-out'!$C1965)</f>
        <v>0</v>
      </c>
      <c r="BZ1965" s="4">
        <f ca="1">OFFSET('Hotel Carve-out'!$A$1,'Hotel Carve-out'!BZ$1949-1,'Hotel Carve-out'!$D$1947+'Hotel Carve-out'!$C1965)</f>
        <v>0</v>
      </c>
      <c r="CA1965" s="6">
        <f ca="1">OFFSET('Hotel Carve-out'!$A$1,'Hotel Carve-out'!CA$1949-1,'Hotel Carve-out'!$D$1947+'Hotel Carve-out'!$C1965)</f>
        <v>0</v>
      </c>
      <c r="CB1965" s="4">
        <f ca="1">OFFSET('Hotel Carve-out'!$A$1,'Hotel Carve-out'!CB$1949-1,'Hotel Carve-out'!$D$1947+'Hotel Carve-out'!$C1965)</f>
        <v>0</v>
      </c>
      <c r="CC1965" s="1"/>
      <c r="CD1965" s="360">
        <f ca="1">OFFSET('Hotel Carve-out'!$A$1,'Hotel Carve-out'!CD$1949-1,'Hotel Carve-out'!$D$1947+'Hotel Carve-out'!$C1965)</f>
        <v>0</v>
      </c>
      <c r="CE1965" s="360">
        <f ca="1">OFFSET('Hotel Carve-out'!$A$1,'Hotel Carve-out'!CE$1949-1,'Hotel Carve-out'!$D$1947+'Hotel Carve-out'!$C1965)</f>
        <v>0</v>
      </c>
      <c r="CF1965" s="360">
        <f ca="1">OFFSET('Hotel Carve-out'!$A$1,'Hotel Carve-out'!CF$1949-1,'Hotel Carve-out'!$D$1947+'Hotel Carve-out'!$C1965)</f>
        <v>0</v>
      </c>
      <c r="CG1965" s="360">
        <f ca="1">OFFSET('Hotel Carve-out'!$A$1,'Hotel Carve-out'!CG$1949-1,'Hotel Carve-out'!$D$1947+'Hotel Carve-out'!$C1965)</f>
        <v>0</v>
      </c>
      <c r="CH1965" s="360">
        <f ca="1">OFFSET('Hotel Carve-out'!$A$1,'Hotel Carve-out'!CH$1949-1,'Hotel Carve-out'!$D$1947+'Hotel Carve-out'!$C1965)</f>
        <v>0</v>
      </c>
      <c r="CI1965" s="360">
        <f ca="1">OFFSET('Hotel Carve-out'!$A$1,'Hotel Carve-out'!CI$1949-1,'Hotel Carve-out'!$D$1947+'Hotel Carve-out'!$C1965)</f>
        <v>0</v>
      </c>
      <c r="CJ1965" s="1"/>
      <c r="CK1965" s="1"/>
    </row>
    <row r="1966" spans="2:89" ht="15" customHeight="1">
      <c r="B1966" s="1"/>
      <c r="C1966" s="1">
        <f>IF(C1965&lt;'Hotel Carve-out'!$E$1688,C1965+1,NA())</f>
        <v>15</v>
      </c>
      <c r="D1966" s="7">
        <f>INDEX('Hotel Carve-out'!$F$16:$CI$17,1,MATCH('Hotel Carve-out'!C1966,'Hotel Carve-out'!$F$17:$CI$17,0))</f>
        <v>42551</v>
      </c>
      <c r="E1966" s="1"/>
      <c r="F1966" s="4">
        <f ca="1">OFFSET('Hotel Carve-out'!$A$1,'Hotel Carve-out'!F$1949-1,'Hotel Carve-out'!$D$1947+'Hotel Carve-out'!$C1966)</f>
        <v>0</v>
      </c>
      <c r="G1966" s="4">
        <f ca="1">OFFSET('Hotel Carve-out'!$A$1,'Hotel Carve-out'!G$1949-1,'Hotel Carve-out'!$D$1947+'Hotel Carve-out'!$C1966)</f>
        <v>2225944.444444444</v>
      </c>
      <c r="H1966" s="4">
        <f ca="1">OFFSET('Hotel Carve-out'!$A$1,'Hotel Carve-out'!H$1949-1,'Hotel Carve-out'!$D$1947+'Hotel Carve-out'!$C1966)</f>
        <v>0</v>
      </c>
      <c r="I1966" s="4">
        <f ca="1">OFFSET('Hotel Carve-out'!$A$1,'Hotel Carve-out'!I$1949-1,'Hotel Carve-out'!$D$1947+'Hotel Carve-out'!$C1966)</f>
        <v>0</v>
      </c>
      <c r="J1966" s="1"/>
      <c r="K1966" s="4">
        <f ca="1">OFFSET('Hotel Carve-out'!$A$1,'Hotel Carve-out'!K$1949-1,'Hotel Carve-out'!$D$1947+'Hotel Carve-out'!$C1966)</f>
        <v>0</v>
      </c>
      <c r="L1966" s="4">
        <f ca="1">OFFSET('Hotel Carve-out'!$A$1,'Hotel Carve-out'!L$1949-1,'Hotel Carve-out'!$D$1947+'Hotel Carve-out'!$C1966)</f>
        <v>0</v>
      </c>
      <c r="M1966" s="4">
        <f ca="1">OFFSET('Hotel Carve-out'!$A$1,'Hotel Carve-out'!M$1949-1,'Hotel Carve-out'!$D$1947+'Hotel Carve-out'!$C1966)</f>
        <v>0</v>
      </c>
      <c r="N1966" s="4">
        <f ca="1">OFFSET('Hotel Carve-out'!$A$1,'Hotel Carve-out'!N$1949-1,'Hotel Carve-out'!$D$1947+'Hotel Carve-out'!$C1966)</f>
        <v>0</v>
      </c>
      <c r="O1966" s="4">
        <f ca="1">OFFSET('Hotel Carve-out'!$A$1,'Hotel Carve-out'!O$1949-1,'Hotel Carve-out'!$D$1947+'Hotel Carve-out'!$C1966)</f>
        <v>0</v>
      </c>
      <c r="P1966" s="4">
        <f t="shared" ca="1" si="927"/>
        <v>0</v>
      </c>
      <c r="Q1966" s="4"/>
      <c r="R1966" s="4">
        <f ca="1">OFFSET('Hotel Carve-out'!$A$1,'Hotel Carve-out'!R$1949-1,'Hotel Carve-out'!$D$1947+'Hotel Carve-out'!$C1966)</f>
        <v>0</v>
      </c>
      <c r="S1966" s="4">
        <f ca="1">OFFSET('Hotel Carve-out'!$A$1,'Hotel Carve-out'!S$1949-1,'Hotel Carve-out'!$D$1947+'Hotel Carve-out'!$C1966)</f>
        <v>0</v>
      </c>
      <c r="T1966" s="4">
        <f ca="1">OFFSET('Hotel Carve-out'!$A$1,'Hotel Carve-out'!T$1949-1,'Hotel Carve-out'!$D$1947+'Hotel Carve-out'!$C1966)</f>
        <v>59666.781444664091</v>
      </c>
      <c r="U1966" s="4">
        <f ca="1">OFFSET('Hotel Carve-out'!$A$1,'Hotel Carve-out'!U$1949-1,'Hotel Carve-out'!$D$1947+'Hotel Carve-out'!$C1966)</f>
        <v>0</v>
      </c>
      <c r="V1966" s="4">
        <f t="shared" ca="1" si="928"/>
        <v>59666.781444664091</v>
      </c>
      <c r="W1966" s="4"/>
      <c r="X1966" s="4">
        <f ca="1">OFFSET('Hotel Carve-out'!$A$1,'Hotel Carve-out'!X$1949-1,'Hotel Carve-out'!$D$1947+'Hotel Carve-out'!$C1966)</f>
        <v>0</v>
      </c>
      <c r="Y1966" s="4">
        <f ca="1">OFFSET('Hotel Carve-out'!$A$1,'Hotel Carve-out'!Y$1949-1,'Hotel Carve-out'!$D$1947+'Hotel Carve-out'!$C1966)</f>
        <v>0</v>
      </c>
      <c r="Z1966" s="4">
        <f ca="1">OFFSET('Hotel Carve-out'!$A$1,'Hotel Carve-out'!Z$1949-1,'Hotel Carve-out'!$D$1947+'Hotel Carve-out'!$C1966)</f>
        <v>0</v>
      </c>
      <c r="AA1966" s="4">
        <f ca="1">OFFSET('Hotel Carve-out'!$A$1,'Hotel Carve-out'!AA$1949-1,'Hotel Carve-out'!$D$1947+'Hotel Carve-out'!$C1966)</f>
        <v>0</v>
      </c>
      <c r="AB1966" s="4">
        <f ca="1">OFFSET('Hotel Carve-out'!$A$1,'Hotel Carve-out'!AB$1949-1,'Hotel Carve-out'!$D$1947+'Hotel Carve-out'!$C1966)</f>
        <v>2161111.111111111</v>
      </c>
      <c r="AC1966" s="4">
        <f ca="1">OFFSET('Hotel Carve-out'!$A$1,'Hotel Carve-out'!AC$1949-1,'Hotel Carve-out'!$D$1947+'Hotel Carve-out'!$C1966)</f>
        <v>0</v>
      </c>
      <c r="AD1966" s="4">
        <f ca="1">OFFSET('Hotel Carve-out'!$A$1,'Hotel Carve-out'!AD$1949-1,'Hotel Carve-out'!$D$1947+'Hotel Carve-out'!$C1966)</f>
        <v>0</v>
      </c>
      <c r="AE1966" s="4">
        <f ca="1">OFFSET('Hotel Carve-out'!$A$1,'Hotel Carve-out'!AE$1949-1,'Hotel Carve-out'!$D$1947+'Hotel Carve-out'!$C1966)</f>
        <v>0</v>
      </c>
      <c r="AF1966" s="4">
        <f ca="1">OFFSET('Hotel Carve-out'!$A$1,'Hotel Carve-out'!AF$1949-1,'Hotel Carve-out'!$D$1947+'Hotel Carve-out'!$C1966)</f>
        <v>0</v>
      </c>
      <c r="AG1966" s="4">
        <f ca="1">OFFSET('Hotel Carve-out'!$A$1,'Hotel Carve-out'!AG$1949-1,'Hotel Carve-out'!$D$1947+'Hotel Carve-out'!$C1966)</f>
        <v>0</v>
      </c>
      <c r="AH1966" s="4">
        <f ca="1">OFFSET('Hotel Carve-out'!$A$1,'Hotel Carve-out'!AH$1949-1,'Hotel Carve-out'!$D$1947+'Hotel Carve-out'!$C1966)</f>
        <v>64833.333333333336</v>
      </c>
      <c r="AI1966" s="4">
        <f t="shared" ca="1" si="929"/>
        <v>2225944.4444444445</v>
      </c>
      <c r="AJ1966" s="4"/>
      <c r="AK1966" s="4">
        <f ca="1">OFFSET('Hotel Carve-out'!$A$1,'Hotel Carve-out'!AK$1949-1,'Hotel Carve-out'!$D$1947+'Hotel Carve-out'!$C1966)</f>
        <v>16666.666666666668</v>
      </c>
      <c r="AL1966" s="4">
        <f ca="1">OFFSET('Hotel Carve-out'!$A$1,'Hotel Carve-out'!AL$1949-1,'Hotel Carve-out'!$D$1947+'Hotel Carve-out'!$C1966)</f>
        <v>0</v>
      </c>
      <c r="AM1966" s="4">
        <f ca="1">OFFSET('Hotel Carve-out'!$A$1,'Hotel Carve-out'!AM$1949-1,'Hotel Carve-out'!$D$1947+'Hotel Carve-out'!$C1966)</f>
        <v>13888.888888888889</v>
      </c>
      <c r="AN1966" s="4">
        <f ca="1">OFFSET('Hotel Carve-out'!$A$1,'Hotel Carve-out'!AN$1949-1,'Hotel Carve-out'!$D$1947+'Hotel Carve-out'!$C1966)</f>
        <v>290181.81818181818</v>
      </c>
      <c r="AO1966" s="4">
        <f ca="1">OFFSET('Hotel Carve-out'!$A$1,'Hotel Carve-out'!AO$1949-1,'Hotel Carve-out'!$D$1947+'Hotel Carve-out'!$C1966)</f>
        <v>0</v>
      </c>
      <c r="AP1966" s="4">
        <f ca="1">OFFSET('Hotel Carve-out'!$A$1,'Hotel Carve-out'!AP$1949-1,'Hotel Carve-out'!$D$1947+'Hotel Carve-out'!$C1966)</f>
        <v>0</v>
      </c>
      <c r="AQ1966" s="4">
        <f ca="1">OFFSET('Hotel Carve-out'!$A$1,'Hotel Carve-out'!AQ$1949-1,'Hotel Carve-out'!$D$1947+'Hotel Carve-out'!$C1966)</f>
        <v>0</v>
      </c>
      <c r="AR1966" s="4">
        <f ca="1">OFFSET('Hotel Carve-out'!$A$1,'Hotel Carve-out'!AR$1949-1,'Hotel Carve-out'!$D$1947+'Hotel Carve-out'!$C1966)</f>
        <v>0</v>
      </c>
      <c r="AS1966" s="4">
        <f ca="1">OFFSET('Hotel Carve-out'!$A$1,'Hotel Carve-out'!AS$1949-1,'Hotel Carve-out'!$D$1947+'Hotel Carve-out'!$C1966)</f>
        <v>0</v>
      </c>
      <c r="AT1966" s="4">
        <f ca="1">OFFSET('Hotel Carve-out'!$A$1,'Hotel Carve-out'!AT$1949-1,'Hotel Carve-out'!$D$1947+'Hotel Carve-out'!$C1966)</f>
        <v>47916.666666666664</v>
      </c>
      <c r="AU1966" s="4">
        <f ca="1">OFFSET('Hotel Carve-out'!$A$1,'Hotel Carve-out'!AU$1949-1,'Hotel Carve-out'!$D$1947+'Hotel Carve-out'!$C1966)</f>
        <v>0</v>
      </c>
      <c r="AV1966" s="4">
        <f ca="1">OFFSET('Hotel Carve-out'!$A$1,'Hotel Carve-out'!AV$1949-1,'Hotel Carve-out'!$D$1947+'Hotel Carve-out'!$C1966)</f>
        <v>4444.4444444444443</v>
      </c>
      <c r="AW1966" s="4">
        <f ca="1">OFFSET('Hotel Carve-out'!$A$1,'Hotel Carve-out'!AW$1949-1,'Hotel Carve-out'!$D$1947+'Hotel Carve-out'!$C1966)</f>
        <v>97222.222222222219</v>
      </c>
      <c r="AX1966" s="4">
        <f ca="1">OFFSET('Hotel Carve-out'!$A$1,'Hotel Carve-out'!AX$1949-1,'Hotel Carve-out'!$D$1947+'Hotel Carve-out'!$C1966)</f>
        <v>0</v>
      </c>
      <c r="AY1966" s="4">
        <f ca="1">OFFSET('Hotel Carve-out'!$A$1,'Hotel Carve-out'!AY$1949-1,'Hotel Carve-out'!$D$1947+'Hotel Carve-out'!$C1966)</f>
        <v>0</v>
      </c>
      <c r="AZ1966" s="4">
        <f ca="1">OFFSET('Hotel Carve-out'!$A$1,'Hotel Carve-out'!AZ$1949-1,'Hotel Carve-out'!$D$1947+'Hotel Carve-out'!$C1966)</f>
        <v>0</v>
      </c>
      <c r="BA1966" s="4">
        <f ca="1">OFFSET('Hotel Carve-out'!$A$1,'Hotel Carve-out'!BA$1949-1,'Hotel Carve-out'!$D$1947+'Hotel Carve-out'!$C1966)</f>
        <v>0</v>
      </c>
      <c r="BB1966" s="4">
        <f ca="1">OFFSET('Hotel Carve-out'!$A$1,'Hotel Carve-out'!BB$1949-1,'Hotel Carve-out'!$D$1947+'Hotel Carve-out'!$C1966)</f>
        <v>0</v>
      </c>
      <c r="BC1966" s="4">
        <f ca="1">OFFSET('Hotel Carve-out'!$A$1,'Hotel Carve-out'!BC$1949-1,'Hotel Carve-out'!$D$1947+'Hotel Carve-out'!$C1966)</f>
        <v>0</v>
      </c>
      <c r="BD1966" s="4">
        <f ca="1">OFFSET('Hotel Carve-out'!$A$1,'Hotel Carve-out'!BD$1949-1,'Hotel Carve-out'!$D$1947+'Hotel Carve-out'!$C1966)</f>
        <v>0</v>
      </c>
      <c r="BE1966" s="4">
        <f t="shared" ca="1" si="930"/>
        <v>470320.70707070711</v>
      </c>
      <c r="BF1966" s="4"/>
      <c r="BG1966" s="2">
        <f t="shared" ca="1" si="931"/>
        <v>2225944.444444444</v>
      </c>
      <c r="BH1966" s="2">
        <f t="shared" ca="1" si="932"/>
        <v>2755931.9329598155</v>
      </c>
      <c r="BI1966" s="5">
        <f t="shared" ca="1" si="933"/>
        <v>-529987.48851537146</v>
      </c>
      <c r="BJ1966" s="1"/>
      <c r="BK1966" s="4">
        <f ca="1">OFFSET('Hotel Carve-out'!$A$1,'Hotel Carve-out'!BK$1949-1,'Hotel Carve-out'!$D$1947+'Hotel Carve-out'!$C1966)</f>
        <v>0</v>
      </c>
      <c r="BL1966" s="4">
        <f ca="1">OFFSET('Hotel Carve-out'!$A$1,'Hotel Carve-out'!BL$1949-1,'Hotel Carve-out'!$D$1947+'Hotel Carve-out'!$C1966)</f>
        <v>0</v>
      </c>
      <c r="BM1966" s="4">
        <f ca="1">OFFSET('Hotel Carve-out'!$A$1,'Hotel Carve-out'!BM$1949-1,'Hotel Carve-out'!$D$1947+'Hotel Carve-out'!$C1966)</f>
        <v>0</v>
      </c>
      <c r="BN1966" s="4">
        <f ca="1">OFFSET('Hotel Carve-out'!$A$1,'Hotel Carve-out'!BN$1949-1,'Hotel Carve-out'!$D$1947+'Hotel Carve-out'!$C1966)</f>
        <v>529987.48851537146</v>
      </c>
      <c r="BO1966" s="4">
        <f ca="1">OFFSET('Hotel Carve-out'!$A$1,'Hotel Carve-out'!BO$1949-1,'Hotel Carve-out'!$D$1947+'Hotel Carve-out'!$C1966)</f>
        <v>0</v>
      </c>
      <c r="BP1966" s="4">
        <f ca="1">OFFSET('Hotel Carve-out'!$A$1,'Hotel Carve-out'!BP$1949-1,'Hotel Carve-out'!$D$1947+'Hotel Carve-out'!$C1966)</f>
        <v>0</v>
      </c>
      <c r="BQ1966" s="4">
        <f ca="1">OFFSET('Hotel Carve-out'!$A$1,'Hotel Carve-out'!BQ$1949-1,'Hotel Carve-out'!$D$1947+'Hotel Carve-out'!$C1966)</f>
        <v>12198350.033190504</v>
      </c>
      <c r="BR1966" s="1"/>
      <c r="BS1966" s="4">
        <f ca="1">OFFSET('Hotel Carve-out'!$A$1,'Hotel Carve-out'!BS$1949-1,'Hotel Carve-out'!$D$1947+'Hotel Carve-out'!$C1966)</f>
        <v>0</v>
      </c>
      <c r="BT1966" s="4">
        <f ca="1">OFFSET('Hotel Carve-out'!$A$1,'Hotel Carve-out'!BT$1949-1,'Hotel Carve-out'!$D$1947+'Hotel Carve-out'!$C1966)</f>
        <v>0</v>
      </c>
      <c r="BU1966" s="4"/>
      <c r="BV1966" s="4">
        <f ca="1">OFFSET('Hotel Carve-out'!$A$1,'Hotel Carve-out'!BV$1949-1,'Hotel Carve-out'!$D$1947+'Hotel Carve-out'!$C1966)</f>
        <v>0</v>
      </c>
      <c r="BW1966" s="4">
        <f ca="1">OFFSET('Hotel Carve-out'!$A$1,'Hotel Carve-out'!BW$1949-1,'Hotel Carve-out'!$D$1947+'Hotel Carve-out'!$C1966)</f>
        <v>0</v>
      </c>
      <c r="BX1966" s="4">
        <f ca="1">OFFSET('Hotel Carve-out'!$A$1,'Hotel Carve-out'!BX$1949-1,'Hotel Carve-out'!$D$1947+'Hotel Carve-out'!$C1966)</f>
        <v>0</v>
      </c>
      <c r="BY1966" s="6">
        <f ca="1">OFFSET('Hotel Carve-out'!$A$1,'Hotel Carve-out'!BY$1949-1,'Hotel Carve-out'!$D$1947+'Hotel Carve-out'!$C1966)</f>
        <v>0</v>
      </c>
      <c r="BZ1966" s="4">
        <f ca="1">OFFSET('Hotel Carve-out'!$A$1,'Hotel Carve-out'!BZ$1949-1,'Hotel Carve-out'!$D$1947+'Hotel Carve-out'!$C1966)</f>
        <v>0</v>
      </c>
      <c r="CA1966" s="6">
        <f ca="1">OFFSET('Hotel Carve-out'!$A$1,'Hotel Carve-out'!CA$1949-1,'Hotel Carve-out'!$D$1947+'Hotel Carve-out'!$C1966)</f>
        <v>0</v>
      </c>
      <c r="CB1966" s="4">
        <f ca="1">OFFSET('Hotel Carve-out'!$A$1,'Hotel Carve-out'!CB$1949-1,'Hotel Carve-out'!$D$1947+'Hotel Carve-out'!$C1966)</f>
        <v>0</v>
      </c>
      <c r="CC1966" s="1"/>
      <c r="CD1966" s="360">
        <f ca="1">OFFSET('Hotel Carve-out'!$A$1,'Hotel Carve-out'!CD$1949-1,'Hotel Carve-out'!$D$1947+'Hotel Carve-out'!$C1966)</f>
        <v>0</v>
      </c>
      <c r="CE1966" s="360">
        <f ca="1">OFFSET('Hotel Carve-out'!$A$1,'Hotel Carve-out'!CE$1949-1,'Hotel Carve-out'!$D$1947+'Hotel Carve-out'!$C1966)</f>
        <v>0</v>
      </c>
      <c r="CF1966" s="360">
        <f ca="1">OFFSET('Hotel Carve-out'!$A$1,'Hotel Carve-out'!CF$1949-1,'Hotel Carve-out'!$D$1947+'Hotel Carve-out'!$C1966)</f>
        <v>0</v>
      </c>
      <c r="CG1966" s="360">
        <f ca="1">OFFSET('Hotel Carve-out'!$A$1,'Hotel Carve-out'!CG$1949-1,'Hotel Carve-out'!$D$1947+'Hotel Carve-out'!$C1966)</f>
        <v>0</v>
      </c>
      <c r="CH1966" s="360">
        <f ca="1">OFFSET('Hotel Carve-out'!$A$1,'Hotel Carve-out'!CH$1949-1,'Hotel Carve-out'!$D$1947+'Hotel Carve-out'!$C1966)</f>
        <v>0</v>
      </c>
      <c r="CI1966" s="360">
        <f ca="1">OFFSET('Hotel Carve-out'!$A$1,'Hotel Carve-out'!CI$1949-1,'Hotel Carve-out'!$D$1947+'Hotel Carve-out'!$C1966)</f>
        <v>0</v>
      </c>
      <c r="CJ1966" s="1"/>
      <c r="CK1966" s="1"/>
    </row>
    <row r="1967" spans="2:89" ht="15" customHeight="1">
      <c r="B1967" s="1"/>
      <c r="C1967" s="1">
        <f>IF(C1966&lt;'Hotel Carve-out'!$E$1688,C1966+1,NA())</f>
        <v>16</v>
      </c>
      <c r="D1967" s="7">
        <f>INDEX('Hotel Carve-out'!$F$16:$CI$17,1,MATCH('Hotel Carve-out'!C1967,'Hotel Carve-out'!$F$17:$CI$17,0))</f>
        <v>42582</v>
      </c>
      <c r="E1967" s="1"/>
      <c r="F1967" s="4">
        <f ca="1">OFFSET('Hotel Carve-out'!$A$1,'Hotel Carve-out'!F$1949-1,'Hotel Carve-out'!$D$1947+'Hotel Carve-out'!$C1967)</f>
        <v>0</v>
      </c>
      <c r="G1967" s="4">
        <f ca="1">OFFSET('Hotel Carve-out'!$A$1,'Hotel Carve-out'!G$1949-1,'Hotel Carve-out'!$D$1947+'Hotel Carve-out'!$C1967)</f>
        <v>2225944.444444444</v>
      </c>
      <c r="H1967" s="4">
        <f ca="1">OFFSET('Hotel Carve-out'!$A$1,'Hotel Carve-out'!H$1949-1,'Hotel Carve-out'!$D$1947+'Hotel Carve-out'!$C1967)</f>
        <v>0</v>
      </c>
      <c r="I1967" s="4">
        <f ca="1">OFFSET('Hotel Carve-out'!$A$1,'Hotel Carve-out'!I$1949-1,'Hotel Carve-out'!$D$1947+'Hotel Carve-out'!$C1967)</f>
        <v>0</v>
      </c>
      <c r="J1967" s="1"/>
      <c r="K1967" s="4">
        <f ca="1">OFFSET('Hotel Carve-out'!$A$1,'Hotel Carve-out'!K$1949-1,'Hotel Carve-out'!$D$1947+'Hotel Carve-out'!$C1967)</f>
        <v>0</v>
      </c>
      <c r="L1967" s="4">
        <f ca="1">OFFSET('Hotel Carve-out'!$A$1,'Hotel Carve-out'!L$1949-1,'Hotel Carve-out'!$D$1947+'Hotel Carve-out'!$C1967)</f>
        <v>0</v>
      </c>
      <c r="M1967" s="4">
        <f ca="1">OFFSET('Hotel Carve-out'!$A$1,'Hotel Carve-out'!M$1949-1,'Hotel Carve-out'!$D$1947+'Hotel Carve-out'!$C1967)</f>
        <v>0</v>
      </c>
      <c r="N1967" s="4">
        <f ca="1">OFFSET('Hotel Carve-out'!$A$1,'Hotel Carve-out'!N$1949-1,'Hotel Carve-out'!$D$1947+'Hotel Carve-out'!$C1967)</f>
        <v>0</v>
      </c>
      <c r="O1967" s="4">
        <f ca="1">OFFSET('Hotel Carve-out'!$A$1,'Hotel Carve-out'!O$1949-1,'Hotel Carve-out'!$D$1947+'Hotel Carve-out'!$C1967)</f>
        <v>0</v>
      </c>
      <c r="P1967" s="4">
        <f t="shared" ca="1" si="927"/>
        <v>0</v>
      </c>
      <c r="Q1967" s="4"/>
      <c r="R1967" s="4">
        <f ca="1">OFFSET('Hotel Carve-out'!$A$1,'Hotel Carve-out'!R$1949-1,'Hotel Carve-out'!$D$1947+'Hotel Carve-out'!$C1967)</f>
        <v>0</v>
      </c>
      <c r="S1967" s="4">
        <f ca="1">OFFSET('Hotel Carve-out'!$A$1,'Hotel Carve-out'!S$1949-1,'Hotel Carve-out'!$D$1947+'Hotel Carve-out'!$C1967)</f>
        <v>0</v>
      </c>
      <c r="T1967" s="4">
        <f ca="1">OFFSET('Hotel Carve-out'!$A$1,'Hotel Carve-out'!T$1949-1,'Hotel Carve-out'!$D$1947+'Hotel Carve-out'!$C1967)</f>
        <v>62323.360334465448</v>
      </c>
      <c r="U1967" s="4">
        <f ca="1">OFFSET('Hotel Carve-out'!$A$1,'Hotel Carve-out'!U$1949-1,'Hotel Carve-out'!$D$1947+'Hotel Carve-out'!$C1967)</f>
        <v>0</v>
      </c>
      <c r="V1967" s="4">
        <f t="shared" ca="1" si="928"/>
        <v>62323.360334465448</v>
      </c>
      <c r="W1967" s="4"/>
      <c r="X1967" s="4">
        <f ca="1">OFFSET('Hotel Carve-out'!$A$1,'Hotel Carve-out'!X$1949-1,'Hotel Carve-out'!$D$1947+'Hotel Carve-out'!$C1967)</f>
        <v>0</v>
      </c>
      <c r="Y1967" s="4">
        <f ca="1">OFFSET('Hotel Carve-out'!$A$1,'Hotel Carve-out'!Y$1949-1,'Hotel Carve-out'!$D$1947+'Hotel Carve-out'!$C1967)</f>
        <v>0</v>
      </c>
      <c r="Z1967" s="4">
        <f ca="1">OFFSET('Hotel Carve-out'!$A$1,'Hotel Carve-out'!Z$1949-1,'Hotel Carve-out'!$D$1947+'Hotel Carve-out'!$C1967)</f>
        <v>0</v>
      </c>
      <c r="AA1967" s="4">
        <f ca="1">OFFSET('Hotel Carve-out'!$A$1,'Hotel Carve-out'!AA$1949-1,'Hotel Carve-out'!$D$1947+'Hotel Carve-out'!$C1967)</f>
        <v>0</v>
      </c>
      <c r="AB1967" s="4">
        <f ca="1">OFFSET('Hotel Carve-out'!$A$1,'Hotel Carve-out'!AB$1949-1,'Hotel Carve-out'!$D$1947+'Hotel Carve-out'!$C1967)</f>
        <v>2161111.111111111</v>
      </c>
      <c r="AC1967" s="4">
        <f ca="1">OFFSET('Hotel Carve-out'!$A$1,'Hotel Carve-out'!AC$1949-1,'Hotel Carve-out'!$D$1947+'Hotel Carve-out'!$C1967)</f>
        <v>0</v>
      </c>
      <c r="AD1967" s="4">
        <f ca="1">OFFSET('Hotel Carve-out'!$A$1,'Hotel Carve-out'!AD$1949-1,'Hotel Carve-out'!$D$1947+'Hotel Carve-out'!$C1967)</f>
        <v>0</v>
      </c>
      <c r="AE1967" s="4">
        <f ca="1">OFFSET('Hotel Carve-out'!$A$1,'Hotel Carve-out'!AE$1949-1,'Hotel Carve-out'!$D$1947+'Hotel Carve-out'!$C1967)</f>
        <v>0</v>
      </c>
      <c r="AF1967" s="4">
        <f ca="1">OFFSET('Hotel Carve-out'!$A$1,'Hotel Carve-out'!AF$1949-1,'Hotel Carve-out'!$D$1947+'Hotel Carve-out'!$C1967)</f>
        <v>0</v>
      </c>
      <c r="AG1967" s="4">
        <f ca="1">OFFSET('Hotel Carve-out'!$A$1,'Hotel Carve-out'!AG$1949-1,'Hotel Carve-out'!$D$1947+'Hotel Carve-out'!$C1967)</f>
        <v>0</v>
      </c>
      <c r="AH1967" s="4">
        <f ca="1">OFFSET('Hotel Carve-out'!$A$1,'Hotel Carve-out'!AH$1949-1,'Hotel Carve-out'!$D$1947+'Hotel Carve-out'!$C1967)</f>
        <v>64833.333333333336</v>
      </c>
      <c r="AI1967" s="4">
        <f t="shared" ca="1" si="929"/>
        <v>2225944.4444444445</v>
      </c>
      <c r="AJ1967" s="4"/>
      <c r="AK1967" s="4">
        <f ca="1">OFFSET('Hotel Carve-out'!$A$1,'Hotel Carve-out'!AK$1949-1,'Hotel Carve-out'!$D$1947+'Hotel Carve-out'!$C1967)</f>
        <v>16666.666666666668</v>
      </c>
      <c r="AL1967" s="4">
        <f ca="1">OFFSET('Hotel Carve-out'!$A$1,'Hotel Carve-out'!AL$1949-1,'Hotel Carve-out'!$D$1947+'Hotel Carve-out'!$C1967)</f>
        <v>0</v>
      </c>
      <c r="AM1967" s="4">
        <f ca="1">OFFSET('Hotel Carve-out'!$A$1,'Hotel Carve-out'!AM$1949-1,'Hotel Carve-out'!$D$1947+'Hotel Carve-out'!$C1967)</f>
        <v>13888.888888888889</v>
      </c>
      <c r="AN1967" s="4">
        <f ca="1">OFFSET('Hotel Carve-out'!$A$1,'Hotel Carve-out'!AN$1949-1,'Hotel Carve-out'!$D$1947+'Hotel Carve-out'!$C1967)</f>
        <v>290181.81818181818</v>
      </c>
      <c r="AO1967" s="4">
        <f ca="1">OFFSET('Hotel Carve-out'!$A$1,'Hotel Carve-out'!AO$1949-1,'Hotel Carve-out'!$D$1947+'Hotel Carve-out'!$C1967)</f>
        <v>0</v>
      </c>
      <c r="AP1967" s="4">
        <f ca="1">OFFSET('Hotel Carve-out'!$A$1,'Hotel Carve-out'!AP$1949-1,'Hotel Carve-out'!$D$1947+'Hotel Carve-out'!$C1967)</f>
        <v>0</v>
      </c>
      <c r="AQ1967" s="4">
        <f ca="1">OFFSET('Hotel Carve-out'!$A$1,'Hotel Carve-out'!AQ$1949-1,'Hotel Carve-out'!$D$1947+'Hotel Carve-out'!$C1967)</f>
        <v>0</v>
      </c>
      <c r="AR1967" s="4">
        <f ca="1">OFFSET('Hotel Carve-out'!$A$1,'Hotel Carve-out'!AR$1949-1,'Hotel Carve-out'!$D$1947+'Hotel Carve-out'!$C1967)</f>
        <v>0</v>
      </c>
      <c r="AS1967" s="4">
        <f ca="1">OFFSET('Hotel Carve-out'!$A$1,'Hotel Carve-out'!AS$1949-1,'Hotel Carve-out'!$D$1947+'Hotel Carve-out'!$C1967)</f>
        <v>0</v>
      </c>
      <c r="AT1967" s="4">
        <f ca="1">OFFSET('Hotel Carve-out'!$A$1,'Hotel Carve-out'!AT$1949-1,'Hotel Carve-out'!$D$1947+'Hotel Carve-out'!$C1967)</f>
        <v>47916.666666666664</v>
      </c>
      <c r="AU1967" s="4">
        <f ca="1">OFFSET('Hotel Carve-out'!$A$1,'Hotel Carve-out'!AU$1949-1,'Hotel Carve-out'!$D$1947+'Hotel Carve-out'!$C1967)</f>
        <v>0</v>
      </c>
      <c r="AV1967" s="4">
        <f ca="1">OFFSET('Hotel Carve-out'!$A$1,'Hotel Carve-out'!AV$1949-1,'Hotel Carve-out'!$D$1947+'Hotel Carve-out'!$C1967)</f>
        <v>4444.4444444444443</v>
      </c>
      <c r="AW1967" s="4">
        <f ca="1">OFFSET('Hotel Carve-out'!$A$1,'Hotel Carve-out'!AW$1949-1,'Hotel Carve-out'!$D$1947+'Hotel Carve-out'!$C1967)</f>
        <v>97222.222222222219</v>
      </c>
      <c r="AX1967" s="4">
        <f ca="1">OFFSET('Hotel Carve-out'!$A$1,'Hotel Carve-out'!AX$1949-1,'Hotel Carve-out'!$D$1947+'Hotel Carve-out'!$C1967)</f>
        <v>0</v>
      </c>
      <c r="AY1967" s="4">
        <f ca="1">OFFSET('Hotel Carve-out'!$A$1,'Hotel Carve-out'!AY$1949-1,'Hotel Carve-out'!$D$1947+'Hotel Carve-out'!$C1967)</f>
        <v>0</v>
      </c>
      <c r="AZ1967" s="4">
        <f ca="1">OFFSET('Hotel Carve-out'!$A$1,'Hotel Carve-out'!AZ$1949-1,'Hotel Carve-out'!$D$1947+'Hotel Carve-out'!$C1967)</f>
        <v>0</v>
      </c>
      <c r="BA1967" s="4">
        <f ca="1">OFFSET('Hotel Carve-out'!$A$1,'Hotel Carve-out'!BA$1949-1,'Hotel Carve-out'!$D$1947+'Hotel Carve-out'!$C1967)</f>
        <v>0</v>
      </c>
      <c r="BB1967" s="4">
        <f ca="1">OFFSET('Hotel Carve-out'!$A$1,'Hotel Carve-out'!BB$1949-1,'Hotel Carve-out'!$D$1947+'Hotel Carve-out'!$C1967)</f>
        <v>0</v>
      </c>
      <c r="BC1967" s="4">
        <f ca="1">OFFSET('Hotel Carve-out'!$A$1,'Hotel Carve-out'!BC$1949-1,'Hotel Carve-out'!$D$1947+'Hotel Carve-out'!$C1967)</f>
        <v>0</v>
      </c>
      <c r="BD1967" s="4">
        <f ca="1">OFFSET('Hotel Carve-out'!$A$1,'Hotel Carve-out'!BD$1949-1,'Hotel Carve-out'!$D$1947+'Hotel Carve-out'!$C1967)</f>
        <v>0</v>
      </c>
      <c r="BE1967" s="4">
        <f t="shared" ca="1" si="930"/>
        <v>470320.70707070711</v>
      </c>
      <c r="BF1967" s="4"/>
      <c r="BG1967" s="2">
        <f t="shared" ca="1" si="931"/>
        <v>2225944.444444444</v>
      </c>
      <c r="BH1967" s="2">
        <f t="shared" ca="1" si="932"/>
        <v>2758588.5118496167</v>
      </c>
      <c r="BI1967" s="5">
        <f t="shared" ca="1" si="933"/>
        <v>-532644.06740517262</v>
      </c>
      <c r="BJ1967" s="1"/>
      <c r="BK1967" s="4">
        <f ca="1">OFFSET('Hotel Carve-out'!$A$1,'Hotel Carve-out'!BK$1949-1,'Hotel Carve-out'!$D$1947+'Hotel Carve-out'!$C1967)</f>
        <v>0</v>
      </c>
      <c r="BL1967" s="4">
        <f ca="1">OFFSET('Hotel Carve-out'!$A$1,'Hotel Carve-out'!BL$1949-1,'Hotel Carve-out'!$D$1947+'Hotel Carve-out'!$C1967)</f>
        <v>0</v>
      </c>
      <c r="BM1967" s="4">
        <f ca="1">OFFSET('Hotel Carve-out'!$A$1,'Hotel Carve-out'!BM$1949-1,'Hotel Carve-out'!$D$1947+'Hotel Carve-out'!$C1967)</f>
        <v>0</v>
      </c>
      <c r="BN1967" s="4">
        <f ca="1">OFFSET('Hotel Carve-out'!$A$1,'Hotel Carve-out'!BN$1949-1,'Hotel Carve-out'!$D$1947+'Hotel Carve-out'!$C1967)</f>
        <v>532644.06740517262</v>
      </c>
      <c r="BO1967" s="4">
        <f ca="1">OFFSET('Hotel Carve-out'!$A$1,'Hotel Carve-out'!BO$1949-1,'Hotel Carve-out'!$D$1947+'Hotel Carve-out'!$C1967)</f>
        <v>0</v>
      </c>
      <c r="BP1967" s="4">
        <f ca="1">OFFSET('Hotel Carve-out'!$A$1,'Hotel Carve-out'!BP$1949-1,'Hotel Carve-out'!$D$1947+'Hotel Carve-out'!$C1967)</f>
        <v>0</v>
      </c>
      <c r="BQ1967" s="4">
        <f ca="1">OFFSET('Hotel Carve-out'!$A$1,'Hotel Carve-out'!BQ$1949-1,'Hotel Carve-out'!$D$1947+'Hotel Carve-out'!$C1967)</f>
        <v>12730994.100595675</v>
      </c>
      <c r="BR1967" s="1"/>
      <c r="BS1967" s="4">
        <f ca="1">OFFSET('Hotel Carve-out'!$A$1,'Hotel Carve-out'!BS$1949-1,'Hotel Carve-out'!$D$1947+'Hotel Carve-out'!$C1967)</f>
        <v>0</v>
      </c>
      <c r="BT1967" s="4">
        <f ca="1">OFFSET('Hotel Carve-out'!$A$1,'Hotel Carve-out'!BT$1949-1,'Hotel Carve-out'!$D$1947+'Hotel Carve-out'!$C1967)</f>
        <v>0</v>
      </c>
      <c r="BU1967" s="4"/>
      <c r="BV1967" s="4">
        <f ca="1">OFFSET('Hotel Carve-out'!$A$1,'Hotel Carve-out'!BV$1949-1,'Hotel Carve-out'!$D$1947+'Hotel Carve-out'!$C1967)</f>
        <v>0</v>
      </c>
      <c r="BW1967" s="4">
        <f ca="1">OFFSET('Hotel Carve-out'!$A$1,'Hotel Carve-out'!BW$1949-1,'Hotel Carve-out'!$D$1947+'Hotel Carve-out'!$C1967)</f>
        <v>0</v>
      </c>
      <c r="BX1967" s="4">
        <f ca="1">OFFSET('Hotel Carve-out'!$A$1,'Hotel Carve-out'!BX$1949-1,'Hotel Carve-out'!$D$1947+'Hotel Carve-out'!$C1967)</f>
        <v>0</v>
      </c>
      <c r="BY1967" s="6">
        <f ca="1">OFFSET('Hotel Carve-out'!$A$1,'Hotel Carve-out'!BY$1949-1,'Hotel Carve-out'!$D$1947+'Hotel Carve-out'!$C1967)</f>
        <v>0</v>
      </c>
      <c r="BZ1967" s="4">
        <f ca="1">OFFSET('Hotel Carve-out'!$A$1,'Hotel Carve-out'!BZ$1949-1,'Hotel Carve-out'!$D$1947+'Hotel Carve-out'!$C1967)</f>
        <v>0</v>
      </c>
      <c r="CA1967" s="6">
        <f ca="1">OFFSET('Hotel Carve-out'!$A$1,'Hotel Carve-out'!CA$1949-1,'Hotel Carve-out'!$D$1947+'Hotel Carve-out'!$C1967)</f>
        <v>0</v>
      </c>
      <c r="CB1967" s="4">
        <f ca="1">OFFSET('Hotel Carve-out'!$A$1,'Hotel Carve-out'!CB$1949-1,'Hotel Carve-out'!$D$1947+'Hotel Carve-out'!$C1967)</f>
        <v>0</v>
      </c>
      <c r="CC1967" s="1"/>
      <c r="CD1967" s="360">
        <f ca="1">OFFSET('Hotel Carve-out'!$A$1,'Hotel Carve-out'!CD$1949-1,'Hotel Carve-out'!$D$1947+'Hotel Carve-out'!$C1967)</f>
        <v>0</v>
      </c>
      <c r="CE1967" s="360">
        <f ca="1">OFFSET('Hotel Carve-out'!$A$1,'Hotel Carve-out'!CE$1949-1,'Hotel Carve-out'!$D$1947+'Hotel Carve-out'!$C1967)</f>
        <v>0</v>
      </c>
      <c r="CF1967" s="360">
        <f ca="1">OFFSET('Hotel Carve-out'!$A$1,'Hotel Carve-out'!CF$1949-1,'Hotel Carve-out'!$D$1947+'Hotel Carve-out'!$C1967)</f>
        <v>0</v>
      </c>
      <c r="CG1967" s="360">
        <f ca="1">OFFSET('Hotel Carve-out'!$A$1,'Hotel Carve-out'!CG$1949-1,'Hotel Carve-out'!$D$1947+'Hotel Carve-out'!$C1967)</f>
        <v>0</v>
      </c>
      <c r="CH1967" s="360">
        <f ca="1">OFFSET('Hotel Carve-out'!$A$1,'Hotel Carve-out'!CH$1949-1,'Hotel Carve-out'!$D$1947+'Hotel Carve-out'!$C1967)</f>
        <v>0</v>
      </c>
      <c r="CI1967" s="360">
        <f ca="1">OFFSET('Hotel Carve-out'!$A$1,'Hotel Carve-out'!CI$1949-1,'Hotel Carve-out'!$D$1947+'Hotel Carve-out'!$C1967)</f>
        <v>0</v>
      </c>
      <c r="CJ1967" s="1"/>
      <c r="CK1967" s="1"/>
    </row>
    <row r="1968" spans="2:89" ht="15" customHeight="1">
      <c r="B1968" s="1"/>
      <c r="C1968" s="1">
        <f>IF(C1967&lt;'Hotel Carve-out'!$E$1688,C1967+1,NA())</f>
        <v>17</v>
      </c>
      <c r="D1968" s="7">
        <f>INDEX('Hotel Carve-out'!$F$16:$CI$17,1,MATCH('Hotel Carve-out'!C1968,'Hotel Carve-out'!$F$17:$CI$17,0))</f>
        <v>42613</v>
      </c>
      <c r="E1968" s="1"/>
      <c r="F1968" s="4">
        <f ca="1">OFFSET('Hotel Carve-out'!$A$1,'Hotel Carve-out'!F$1949-1,'Hotel Carve-out'!$D$1947+'Hotel Carve-out'!$C1968)</f>
        <v>0</v>
      </c>
      <c r="G1968" s="4">
        <f ca="1">OFFSET('Hotel Carve-out'!$A$1,'Hotel Carve-out'!G$1949-1,'Hotel Carve-out'!$D$1947+'Hotel Carve-out'!$C1968)</f>
        <v>2225944.444444444</v>
      </c>
      <c r="H1968" s="4">
        <f ca="1">OFFSET('Hotel Carve-out'!$A$1,'Hotel Carve-out'!H$1949-1,'Hotel Carve-out'!$D$1947+'Hotel Carve-out'!$C1968)</f>
        <v>0</v>
      </c>
      <c r="I1968" s="4">
        <f ca="1">OFFSET('Hotel Carve-out'!$A$1,'Hotel Carve-out'!I$1949-1,'Hotel Carve-out'!$D$1947+'Hotel Carve-out'!$C1968)</f>
        <v>0</v>
      </c>
      <c r="J1968" s="1"/>
      <c r="K1968" s="4">
        <f ca="1">OFFSET('Hotel Carve-out'!$A$1,'Hotel Carve-out'!K$1949-1,'Hotel Carve-out'!$D$1947+'Hotel Carve-out'!$C1968)</f>
        <v>0</v>
      </c>
      <c r="L1968" s="4">
        <f ca="1">OFFSET('Hotel Carve-out'!$A$1,'Hotel Carve-out'!L$1949-1,'Hotel Carve-out'!$D$1947+'Hotel Carve-out'!$C1968)</f>
        <v>0</v>
      </c>
      <c r="M1968" s="4">
        <f ca="1">OFFSET('Hotel Carve-out'!$A$1,'Hotel Carve-out'!M$1949-1,'Hotel Carve-out'!$D$1947+'Hotel Carve-out'!$C1968)</f>
        <v>0</v>
      </c>
      <c r="N1968" s="4">
        <f ca="1">OFFSET('Hotel Carve-out'!$A$1,'Hotel Carve-out'!N$1949-1,'Hotel Carve-out'!$D$1947+'Hotel Carve-out'!$C1968)</f>
        <v>0</v>
      </c>
      <c r="O1968" s="4">
        <f ca="1">OFFSET('Hotel Carve-out'!$A$1,'Hotel Carve-out'!O$1949-1,'Hotel Carve-out'!$D$1947+'Hotel Carve-out'!$C1968)</f>
        <v>0</v>
      </c>
      <c r="P1968" s="4">
        <f t="shared" ca="1" si="927"/>
        <v>0</v>
      </c>
      <c r="Q1968" s="4"/>
      <c r="R1968" s="4">
        <f ca="1">OFFSET('Hotel Carve-out'!$A$1,'Hotel Carve-out'!R$1949-1,'Hotel Carve-out'!$D$1947+'Hotel Carve-out'!$C1968)</f>
        <v>0</v>
      </c>
      <c r="S1968" s="4">
        <f ca="1">OFFSET('Hotel Carve-out'!$A$1,'Hotel Carve-out'!S$1949-1,'Hotel Carve-out'!$D$1947+'Hotel Carve-out'!$C1968)</f>
        <v>0</v>
      </c>
      <c r="T1968" s="4">
        <f ca="1">OFFSET('Hotel Carve-out'!$A$1,'Hotel Carve-out'!T$1949-1,'Hotel Carve-out'!$D$1947+'Hotel Carve-out'!$C1968)</f>
        <v>64993.255409178091</v>
      </c>
      <c r="U1968" s="4">
        <f ca="1">OFFSET('Hotel Carve-out'!$A$1,'Hotel Carve-out'!U$1949-1,'Hotel Carve-out'!$D$1947+'Hotel Carve-out'!$C1968)</f>
        <v>0</v>
      </c>
      <c r="V1968" s="4">
        <f t="shared" ca="1" si="928"/>
        <v>64993.255409178091</v>
      </c>
      <c r="W1968" s="4"/>
      <c r="X1968" s="4">
        <f ca="1">OFFSET('Hotel Carve-out'!$A$1,'Hotel Carve-out'!X$1949-1,'Hotel Carve-out'!$D$1947+'Hotel Carve-out'!$C1968)</f>
        <v>0</v>
      </c>
      <c r="Y1968" s="4">
        <f ca="1">OFFSET('Hotel Carve-out'!$A$1,'Hotel Carve-out'!Y$1949-1,'Hotel Carve-out'!$D$1947+'Hotel Carve-out'!$C1968)</f>
        <v>0</v>
      </c>
      <c r="Z1968" s="4">
        <f ca="1">OFFSET('Hotel Carve-out'!$A$1,'Hotel Carve-out'!Z$1949-1,'Hotel Carve-out'!$D$1947+'Hotel Carve-out'!$C1968)</f>
        <v>0</v>
      </c>
      <c r="AA1968" s="4">
        <f ca="1">OFFSET('Hotel Carve-out'!$A$1,'Hotel Carve-out'!AA$1949-1,'Hotel Carve-out'!$D$1947+'Hotel Carve-out'!$C1968)</f>
        <v>0</v>
      </c>
      <c r="AB1968" s="4">
        <f ca="1">OFFSET('Hotel Carve-out'!$A$1,'Hotel Carve-out'!AB$1949-1,'Hotel Carve-out'!$D$1947+'Hotel Carve-out'!$C1968)</f>
        <v>2161111.111111111</v>
      </c>
      <c r="AC1968" s="4">
        <f ca="1">OFFSET('Hotel Carve-out'!$A$1,'Hotel Carve-out'!AC$1949-1,'Hotel Carve-out'!$D$1947+'Hotel Carve-out'!$C1968)</f>
        <v>0</v>
      </c>
      <c r="AD1968" s="4">
        <f ca="1">OFFSET('Hotel Carve-out'!$A$1,'Hotel Carve-out'!AD$1949-1,'Hotel Carve-out'!$D$1947+'Hotel Carve-out'!$C1968)</f>
        <v>0</v>
      </c>
      <c r="AE1968" s="4">
        <f ca="1">OFFSET('Hotel Carve-out'!$A$1,'Hotel Carve-out'!AE$1949-1,'Hotel Carve-out'!$D$1947+'Hotel Carve-out'!$C1968)</f>
        <v>0</v>
      </c>
      <c r="AF1968" s="4">
        <f ca="1">OFFSET('Hotel Carve-out'!$A$1,'Hotel Carve-out'!AF$1949-1,'Hotel Carve-out'!$D$1947+'Hotel Carve-out'!$C1968)</f>
        <v>0</v>
      </c>
      <c r="AG1968" s="4">
        <f ca="1">OFFSET('Hotel Carve-out'!$A$1,'Hotel Carve-out'!AG$1949-1,'Hotel Carve-out'!$D$1947+'Hotel Carve-out'!$C1968)</f>
        <v>0</v>
      </c>
      <c r="AH1968" s="4">
        <f ca="1">OFFSET('Hotel Carve-out'!$A$1,'Hotel Carve-out'!AH$1949-1,'Hotel Carve-out'!$D$1947+'Hotel Carve-out'!$C1968)</f>
        <v>64833.333333333336</v>
      </c>
      <c r="AI1968" s="4">
        <f t="shared" ca="1" si="929"/>
        <v>2225944.4444444445</v>
      </c>
      <c r="AJ1968" s="4"/>
      <c r="AK1968" s="4">
        <f ca="1">OFFSET('Hotel Carve-out'!$A$1,'Hotel Carve-out'!AK$1949-1,'Hotel Carve-out'!$D$1947+'Hotel Carve-out'!$C1968)</f>
        <v>16666.666666666668</v>
      </c>
      <c r="AL1968" s="4">
        <f ca="1">OFFSET('Hotel Carve-out'!$A$1,'Hotel Carve-out'!AL$1949-1,'Hotel Carve-out'!$D$1947+'Hotel Carve-out'!$C1968)</f>
        <v>0</v>
      </c>
      <c r="AM1968" s="4">
        <f ca="1">OFFSET('Hotel Carve-out'!$A$1,'Hotel Carve-out'!AM$1949-1,'Hotel Carve-out'!$D$1947+'Hotel Carve-out'!$C1968)</f>
        <v>13888.888888888889</v>
      </c>
      <c r="AN1968" s="4">
        <f ca="1">OFFSET('Hotel Carve-out'!$A$1,'Hotel Carve-out'!AN$1949-1,'Hotel Carve-out'!$D$1947+'Hotel Carve-out'!$C1968)</f>
        <v>290181.81818181818</v>
      </c>
      <c r="AO1968" s="4">
        <f ca="1">OFFSET('Hotel Carve-out'!$A$1,'Hotel Carve-out'!AO$1949-1,'Hotel Carve-out'!$D$1947+'Hotel Carve-out'!$C1968)</f>
        <v>0</v>
      </c>
      <c r="AP1968" s="4">
        <f ca="1">OFFSET('Hotel Carve-out'!$A$1,'Hotel Carve-out'!AP$1949-1,'Hotel Carve-out'!$D$1947+'Hotel Carve-out'!$C1968)</f>
        <v>0</v>
      </c>
      <c r="AQ1968" s="4">
        <f ca="1">OFFSET('Hotel Carve-out'!$A$1,'Hotel Carve-out'!AQ$1949-1,'Hotel Carve-out'!$D$1947+'Hotel Carve-out'!$C1968)</f>
        <v>0</v>
      </c>
      <c r="AR1968" s="4">
        <f ca="1">OFFSET('Hotel Carve-out'!$A$1,'Hotel Carve-out'!AR$1949-1,'Hotel Carve-out'!$D$1947+'Hotel Carve-out'!$C1968)</f>
        <v>0</v>
      </c>
      <c r="AS1968" s="4">
        <f ca="1">OFFSET('Hotel Carve-out'!$A$1,'Hotel Carve-out'!AS$1949-1,'Hotel Carve-out'!$D$1947+'Hotel Carve-out'!$C1968)</f>
        <v>0</v>
      </c>
      <c r="AT1968" s="4">
        <f ca="1">OFFSET('Hotel Carve-out'!$A$1,'Hotel Carve-out'!AT$1949-1,'Hotel Carve-out'!$D$1947+'Hotel Carve-out'!$C1968)</f>
        <v>47916.666666666664</v>
      </c>
      <c r="AU1968" s="4">
        <f ca="1">OFFSET('Hotel Carve-out'!$A$1,'Hotel Carve-out'!AU$1949-1,'Hotel Carve-out'!$D$1947+'Hotel Carve-out'!$C1968)</f>
        <v>0</v>
      </c>
      <c r="AV1968" s="4">
        <f ca="1">OFFSET('Hotel Carve-out'!$A$1,'Hotel Carve-out'!AV$1949-1,'Hotel Carve-out'!$D$1947+'Hotel Carve-out'!$C1968)</f>
        <v>4444.4444444444443</v>
      </c>
      <c r="AW1968" s="4">
        <f ca="1">OFFSET('Hotel Carve-out'!$A$1,'Hotel Carve-out'!AW$1949-1,'Hotel Carve-out'!$D$1947+'Hotel Carve-out'!$C1968)</f>
        <v>97222.222222222219</v>
      </c>
      <c r="AX1968" s="4">
        <f ca="1">OFFSET('Hotel Carve-out'!$A$1,'Hotel Carve-out'!AX$1949-1,'Hotel Carve-out'!$D$1947+'Hotel Carve-out'!$C1968)</f>
        <v>0</v>
      </c>
      <c r="AY1968" s="4">
        <f ca="1">OFFSET('Hotel Carve-out'!$A$1,'Hotel Carve-out'!AY$1949-1,'Hotel Carve-out'!$D$1947+'Hotel Carve-out'!$C1968)</f>
        <v>0</v>
      </c>
      <c r="AZ1968" s="4">
        <f ca="1">OFFSET('Hotel Carve-out'!$A$1,'Hotel Carve-out'!AZ$1949-1,'Hotel Carve-out'!$D$1947+'Hotel Carve-out'!$C1968)</f>
        <v>0</v>
      </c>
      <c r="BA1968" s="4">
        <f ca="1">OFFSET('Hotel Carve-out'!$A$1,'Hotel Carve-out'!BA$1949-1,'Hotel Carve-out'!$D$1947+'Hotel Carve-out'!$C1968)</f>
        <v>0</v>
      </c>
      <c r="BB1968" s="4">
        <f ca="1">OFFSET('Hotel Carve-out'!$A$1,'Hotel Carve-out'!BB$1949-1,'Hotel Carve-out'!$D$1947+'Hotel Carve-out'!$C1968)</f>
        <v>0</v>
      </c>
      <c r="BC1968" s="4">
        <f ca="1">OFFSET('Hotel Carve-out'!$A$1,'Hotel Carve-out'!BC$1949-1,'Hotel Carve-out'!$D$1947+'Hotel Carve-out'!$C1968)</f>
        <v>0</v>
      </c>
      <c r="BD1968" s="4">
        <f ca="1">OFFSET('Hotel Carve-out'!$A$1,'Hotel Carve-out'!BD$1949-1,'Hotel Carve-out'!$D$1947+'Hotel Carve-out'!$C1968)</f>
        <v>0</v>
      </c>
      <c r="BE1968" s="4">
        <f t="shared" ca="1" si="930"/>
        <v>470320.70707070711</v>
      </c>
      <c r="BF1968" s="4"/>
      <c r="BG1968" s="2">
        <f t="shared" ca="1" si="931"/>
        <v>2225944.444444444</v>
      </c>
      <c r="BH1968" s="2">
        <f t="shared" ca="1" si="932"/>
        <v>2761258.4069243297</v>
      </c>
      <c r="BI1968" s="5">
        <f t="shared" ca="1" si="933"/>
        <v>-535313.96247988567</v>
      </c>
      <c r="BJ1968" s="1"/>
      <c r="BK1968" s="4">
        <f ca="1">OFFSET('Hotel Carve-out'!$A$1,'Hotel Carve-out'!BK$1949-1,'Hotel Carve-out'!$D$1947+'Hotel Carve-out'!$C1968)</f>
        <v>0</v>
      </c>
      <c r="BL1968" s="4">
        <f ca="1">OFFSET('Hotel Carve-out'!$A$1,'Hotel Carve-out'!BL$1949-1,'Hotel Carve-out'!$D$1947+'Hotel Carve-out'!$C1968)</f>
        <v>0</v>
      </c>
      <c r="BM1968" s="4">
        <f ca="1">OFFSET('Hotel Carve-out'!$A$1,'Hotel Carve-out'!BM$1949-1,'Hotel Carve-out'!$D$1947+'Hotel Carve-out'!$C1968)</f>
        <v>0</v>
      </c>
      <c r="BN1968" s="4">
        <f ca="1">OFFSET('Hotel Carve-out'!$A$1,'Hotel Carve-out'!BN$1949-1,'Hotel Carve-out'!$D$1947+'Hotel Carve-out'!$C1968)</f>
        <v>535313.9624798852</v>
      </c>
      <c r="BO1968" s="4">
        <f ca="1">OFFSET('Hotel Carve-out'!$A$1,'Hotel Carve-out'!BO$1949-1,'Hotel Carve-out'!$D$1947+'Hotel Carve-out'!$C1968)</f>
        <v>0</v>
      </c>
      <c r="BP1968" s="4">
        <f ca="1">OFFSET('Hotel Carve-out'!$A$1,'Hotel Carve-out'!BP$1949-1,'Hotel Carve-out'!$D$1947+'Hotel Carve-out'!$C1968)</f>
        <v>0</v>
      </c>
      <c r="BQ1968" s="4">
        <f ca="1">OFFSET('Hotel Carve-out'!$A$1,'Hotel Carve-out'!BQ$1949-1,'Hotel Carve-out'!$D$1947+'Hotel Carve-out'!$C1968)</f>
        <v>13266308.063075561</v>
      </c>
      <c r="BR1968" s="1"/>
      <c r="BS1968" s="4">
        <f ca="1">OFFSET('Hotel Carve-out'!$A$1,'Hotel Carve-out'!BS$1949-1,'Hotel Carve-out'!$D$1947+'Hotel Carve-out'!$C1968)</f>
        <v>0</v>
      </c>
      <c r="BT1968" s="4">
        <f ca="1">OFFSET('Hotel Carve-out'!$A$1,'Hotel Carve-out'!BT$1949-1,'Hotel Carve-out'!$D$1947+'Hotel Carve-out'!$C1968)</f>
        <v>0</v>
      </c>
      <c r="BU1968" s="4"/>
      <c r="BV1968" s="4">
        <f ca="1">OFFSET('Hotel Carve-out'!$A$1,'Hotel Carve-out'!BV$1949-1,'Hotel Carve-out'!$D$1947+'Hotel Carve-out'!$C1968)</f>
        <v>0</v>
      </c>
      <c r="BW1968" s="4">
        <f ca="1">OFFSET('Hotel Carve-out'!$A$1,'Hotel Carve-out'!BW$1949-1,'Hotel Carve-out'!$D$1947+'Hotel Carve-out'!$C1968)</f>
        <v>0</v>
      </c>
      <c r="BX1968" s="4">
        <f ca="1">OFFSET('Hotel Carve-out'!$A$1,'Hotel Carve-out'!BX$1949-1,'Hotel Carve-out'!$D$1947+'Hotel Carve-out'!$C1968)</f>
        <v>0</v>
      </c>
      <c r="BY1968" s="6">
        <f ca="1">OFFSET('Hotel Carve-out'!$A$1,'Hotel Carve-out'!BY$1949-1,'Hotel Carve-out'!$D$1947+'Hotel Carve-out'!$C1968)</f>
        <v>0</v>
      </c>
      <c r="BZ1968" s="4">
        <f ca="1">OFFSET('Hotel Carve-out'!$A$1,'Hotel Carve-out'!BZ$1949-1,'Hotel Carve-out'!$D$1947+'Hotel Carve-out'!$C1968)</f>
        <v>0</v>
      </c>
      <c r="CA1968" s="6">
        <f ca="1">OFFSET('Hotel Carve-out'!$A$1,'Hotel Carve-out'!CA$1949-1,'Hotel Carve-out'!$D$1947+'Hotel Carve-out'!$C1968)</f>
        <v>0</v>
      </c>
      <c r="CB1968" s="4">
        <f ca="1">OFFSET('Hotel Carve-out'!$A$1,'Hotel Carve-out'!CB$1949-1,'Hotel Carve-out'!$D$1947+'Hotel Carve-out'!$C1968)</f>
        <v>0</v>
      </c>
      <c r="CC1968" s="1"/>
      <c r="CD1968" s="360">
        <f ca="1">OFFSET('Hotel Carve-out'!$A$1,'Hotel Carve-out'!CD$1949-1,'Hotel Carve-out'!$D$1947+'Hotel Carve-out'!$C1968)</f>
        <v>0</v>
      </c>
      <c r="CE1968" s="360">
        <f ca="1">OFFSET('Hotel Carve-out'!$A$1,'Hotel Carve-out'!CE$1949-1,'Hotel Carve-out'!$D$1947+'Hotel Carve-out'!$C1968)</f>
        <v>0</v>
      </c>
      <c r="CF1968" s="360">
        <f ca="1">OFFSET('Hotel Carve-out'!$A$1,'Hotel Carve-out'!CF$1949-1,'Hotel Carve-out'!$D$1947+'Hotel Carve-out'!$C1968)</f>
        <v>0</v>
      </c>
      <c r="CG1968" s="360">
        <f ca="1">OFFSET('Hotel Carve-out'!$A$1,'Hotel Carve-out'!CG$1949-1,'Hotel Carve-out'!$D$1947+'Hotel Carve-out'!$C1968)</f>
        <v>0</v>
      </c>
      <c r="CH1968" s="360">
        <f ca="1">OFFSET('Hotel Carve-out'!$A$1,'Hotel Carve-out'!CH$1949-1,'Hotel Carve-out'!$D$1947+'Hotel Carve-out'!$C1968)</f>
        <v>0</v>
      </c>
      <c r="CI1968" s="360">
        <f ca="1">OFFSET('Hotel Carve-out'!$A$1,'Hotel Carve-out'!CI$1949-1,'Hotel Carve-out'!$D$1947+'Hotel Carve-out'!$C1968)</f>
        <v>0</v>
      </c>
      <c r="CJ1968" s="1"/>
      <c r="CK1968" s="1"/>
    </row>
    <row r="1969" spans="2:89" ht="15" customHeight="1">
      <c r="B1969" s="1"/>
      <c r="C1969" s="1">
        <f>IF(C1968&lt;'Hotel Carve-out'!$E$1688,C1968+1,NA())</f>
        <v>18</v>
      </c>
      <c r="D1969" s="7">
        <f>INDEX('Hotel Carve-out'!$F$16:$CI$17,1,MATCH('Hotel Carve-out'!C1969,'Hotel Carve-out'!$F$17:$CI$17,0))</f>
        <v>42643</v>
      </c>
      <c r="E1969" s="1"/>
      <c r="F1969" s="4">
        <f ca="1">OFFSET('Hotel Carve-out'!$A$1,'Hotel Carve-out'!F$1949-1,'Hotel Carve-out'!$D$1947+'Hotel Carve-out'!$C1969)</f>
        <v>0</v>
      </c>
      <c r="G1969" s="4">
        <f ca="1">OFFSET('Hotel Carve-out'!$A$1,'Hotel Carve-out'!G$1949-1,'Hotel Carve-out'!$D$1947+'Hotel Carve-out'!$C1969)</f>
        <v>2225944.444444444</v>
      </c>
      <c r="H1969" s="4">
        <f ca="1">OFFSET('Hotel Carve-out'!$A$1,'Hotel Carve-out'!H$1949-1,'Hotel Carve-out'!$D$1947+'Hotel Carve-out'!$C1969)</f>
        <v>0</v>
      </c>
      <c r="I1969" s="4">
        <f ca="1">OFFSET('Hotel Carve-out'!$A$1,'Hotel Carve-out'!I$1949-1,'Hotel Carve-out'!$D$1947+'Hotel Carve-out'!$C1969)</f>
        <v>0</v>
      </c>
      <c r="J1969" s="1"/>
      <c r="K1969" s="4">
        <f ca="1">OFFSET('Hotel Carve-out'!$A$1,'Hotel Carve-out'!K$1949-1,'Hotel Carve-out'!$D$1947+'Hotel Carve-out'!$C1969)</f>
        <v>0</v>
      </c>
      <c r="L1969" s="4">
        <f ca="1">OFFSET('Hotel Carve-out'!$A$1,'Hotel Carve-out'!L$1949-1,'Hotel Carve-out'!$D$1947+'Hotel Carve-out'!$C1969)</f>
        <v>0</v>
      </c>
      <c r="M1969" s="4">
        <f ca="1">OFFSET('Hotel Carve-out'!$A$1,'Hotel Carve-out'!M$1949-1,'Hotel Carve-out'!$D$1947+'Hotel Carve-out'!$C1969)</f>
        <v>0</v>
      </c>
      <c r="N1969" s="4">
        <f ca="1">OFFSET('Hotel Carve-out'!$A$1,'Hotel Carve-out'!N$1949-1,'Hotel Carve-out'!$D$1947+'Hotel Carve-out'!$C1969)</f>
        <v>0</v>
      </c>
      <c r="O1969" s="4">
        <f ca="1">OFFSET('Hotel Carve-out'!$A$1,'Hotel Carve-out'!O$1949-1,'Hotel Carve-out'!$D$1947+'Hotel Carve-out'!$C1969)</f>
        <v>0</v>
      </c>
      <c r="P1969" s="4">
        <f t="shared" ca="1" si="927"/>
        <v>0</v>
      </c>
      <c r="Q1969" s="4"/>
      <c r="R1969" s="4">
        <f ca="1">OFFSET('Hotel Carve-out'!$A$1,'Hotel Carve-out'!R$1949-1,'Hotel Carve-out'!$D$1947+'Hotel Carve-out'!$C1969)</f>
        <v>0</v>
      </c>
      <c r="S1969" s="4">
        <f ca="1">OFFSET('Hotel Carve-out'!$A$1,'Hotel Carve-out'!S$1949-1,'Hotel Carve-out'!$D$1947+'Hotel Carve-out'!$C1969)</f>
        <v>0</v>
      </c>
      <c r="T1969" s="4">
        <f ca="1">OFFSET('Hotel Carve-out'!$A$1,'Hotel Carve-out'!T$1949-1,'Hotel Carve-out'!$D$1947+'Hotel Carve-out'!$C1969)</f>
        <v>68578.789055693807</v>
      </c>
      <c r="U1969" s="4">
        <f ca="1">OFFSET('Hotel Carve-out'!$A$1,'Hotel Carve-out'!U$1949-1,'Hotel Carve-out'!$D$1947+'Hotel Carve-out'!$C1969)</f>
        <v>0</v>
      </c>
      <c r="V1969" s="4">
        <f t="shared" ca="1" si="928"/>
        <v>68578.789055693807</v>
      </c>
      <c r="W1969" s="4"/>
      <c r="X1969" s="4">
        <f ca="1">OFFSET('Hotel Carve-out'!$A$1,'Hotel Carve-out'!X$1949-1,'Hotel Carve-out'!$D$1947+'Hotel Carve-out'!$C1969)</f>
        <v>0</v>
      </c>
      <c r="Y1969" s="4">
        <f ca="1">OFFSET('Hotel Carve-out'!$A$1,'Hotel Carve-out'!Y$1949-1,'Hotel Carve-out'!$D$1947+'Hotel Carve-out'!$C1969)</f>
        <v>0</v>
      </c>
      <c r="Z1969" s="4">
        <f ca="1">OFFSET('Hotel Carve-out'!$A$1,'Hotel Carve-out'!Z$1949-1,'Hotel Carve-out'!$D$1947+'Hotel Carve-out'!$C1969)</f>
        <v>0</v>
      </c>
      <c r="AA1969" s="4">
        <f ca="1">OFFSET('Hotel Carve-out'!$A$1,'Hotel Carve-out'!AA$1949-1,'Hotel Carve-out'!$D$1947+'Hotel Carve-out'!$C1969)</f>
        <v>0</v>
      </c>
      <c r="AB1969" s="4">
        <f ca="1">OFFSET('Hotel Carve-out'!$A$1,'Hotel Carve-out'!AB$1949-1,'Hotel Carve-out'!$D$1947+'Hotel Carve-out'!$C1969)</f>
        <v>2161111.111111111</v>
      </c>
      <c r="AC1969" s="4">
        <f ca="1">OFFSET('Hotel Carve-out'!$A$1,'Hotel Carve-out'!AC$1949-1,'Hotel Carve-out'!$D$1947+'Hotel Carve-out'!$C1969)</f>
        <v>0</v>
      </c>
      <c r="AD1969" s="4">
        <f ca="1">OFFSET('Hotel Carve-out'!$A$1,'Hotel Carve-out'!AD$1949-1,'Hotel Carve-out'!$D$1947+'Hotel Carve-out'!$C1969)</f>
        <v>0</v>
      </c>
      <c r="AE1969" s="4">
        <f ca="1">OFFSET('Hotel Carve-out'!$A$1,'Hotel Carve-out'!AE$1949-1,'Hotel Carve-out'!$D$1947+'Hotel Carve-out'!$C1969)</f>
        <v>0</v>
      </c>
      <c r="AF1969" s="4">
        <f ca="1">OFFSET('Hotel Carve-out'!$A$1,'Hotel Carve-out'!AF$1949-1,'Hotel Carve-out'!$D$1947+'Hotel Carve-out'!$C1969)</f>
        <v>0</v>
      </c>
      <c r="AG1969" s="4">
        <f ca="1">OFFSET('Hotel Carve-out'!$A$1,'Hotel Carve-out'!AG$1949-1,'Hotel Carve-out'!$D$1947+'Hotel Carve-out'!$C1969)</f>
        <v>0</v>
      </c>
      <c r="AH1969" s="4">
        <f ca="1">OFFSET('Hotel Carve-out'!$A$1,'Hotel Carve-out'!AH$1949-1,'Hotel Carve-out'!$D$1947+'Hotel Carve-out'!$C1969)</f>
        <v>64833.333333333336</v>
      </c>
      <c r="AI1969" s="4">
        <f t="shared" ca="1" si="929"/>
        <v>2225944.4444444445</v>
      </c>
      <c r="AJ1969" s="4"/>
      <c r="AK1969" s="4">
        <f ca="1">OFFSET('Hotel Carve-out'!$A$1,'Hotel Carve-out'!AK$1949-1,'Hotel Carve-out'!$D$1947+'Hotel Carve-out'!$C1969)</f>
        <v>16666.666666666668</v>
      </c>
      <c r="AL1969" s="4">
        <f ca="1">OFFSET('Hotel Carve-out'!$A$1,'Hotel Carve-out'!AL$1949-1,'Hotel Carve-out'!$D$1947+'Hotel Carve-out'!$C1969)</f>
        <v>0</v>
      </c>
      <c r="AM1969" s="4">
        <f ca="1">OFFSET('Hotel Carve-out'!$A$1,'Hotel Carve-out'!AM$1949-1,'Hotel Carve-out'!$D$1947+'Hotel Carve-out'!$C1969)</f>
        <v>13888.888888888889</v>
      </c>
      <c r="AN1969" s="4">
        <f ca="1">OFFSET('Hotel Carve-out'!$A$1,'Hotel Carve-out'!AN$1949-1,'Hotel Carve-out'!$D$1947+'Hotel Carve-out'!$C1969)</f>
        <v>290181.81818181818</v>
      </c>
      <c r="AO1969" s="4">
        <f ca="1">OFFSET('Hotel Carve-out'!$A$1,'Hotel Carve-out'!AO$1949-1,'Hotel Carve-out'!$D$1947+'Hotel Carve-out'!$C1969)</f>
        <v>0</v>
      </c>
      <c r="AP1969" s="4">
        <f ca="1">OFFSET('Hotel Carve-out'!$A$1,'Hotel Carve-out'!AP$1949-1,'Hotel Carve-out'!$D$1947+'Hotel Carve-out'!$C1969)</f>
        <v>0</v>
      </c>
      <c r="AQ1969" s="4">
        <f ca="1">OFFSET('Hotel Carve-out'!$A$1,'Hotel Carve-out'!AQ$1949-1,'Hotel Carve-out'!$D$1947+'Hotel Carve-out'!$C1969)</f>
        <v>0</v>
      </c>
      <c r="AR1969" s="4">
        <f ca="1">OFFSET('Hotel Carve-out'!$A$1,'Hotel Carve-out'!AR$1949-1,'Hotel Carve-out'!$D$1947+'Hotel Carve-out'!$C1969)</f>
        <v>0</v>
      </c>
      <c r="AS1969" s="4">
        <f ca="1">OFFSET('Hotel Carve-out'!$A$1,'Hotel Carve-out'!AS$1949-1,'Hotel Carve-out'!$D$1947+'Hotel Carve-out'!$C1969)</f>
        <v>360000</v>
      </c>
      <c r="AT1969" s="4">
        <f ca="1">OFFSET('Hotel Carve-out'!$A$1,'Hotel Carve-out'!AT$1949-1,'Hotel Carve-out'!$D$1947+'Hotel Carve-out'!$C1969)</f>
        <v>47916.666666666664</v>
      </c>
      <c r="AU1969" s="4">
        <f ca="1">OFFSET('Hotel Carve-out'!$A$1,'Hotel Carve-out'!AU$1949-1,'Hotel Carve-out'!$D$1947+'Hotel Carve-out'!$C1969)</f>
        <v>0</v>
      </c>
      <c r="AV1969" s="4">
        <f ca="1">OFFSET('Hotel Carve-out'!$A$1,'Hotel Carve-out'!AV$1949-1,'Hotel Carve-out'!$D$1947+'Hotel Carve-out'!$C1969)</f>
        <v>4444.4444444444443</v>
      </c>
      <c r="AW1969" s="4">
        <f ca="1">OFFSET('Hotel Carve-out'!$A$1,'Hotel Carve-out'!AW$1949-1,'Hotel Carve-out'!$D$1947+'Hotel Carve-out'!$C1969)</f>
        <v>97222.222222222219</v>
      </c>
      <c r="AX1969" s="4">
        <f ca="1">OFFSET('Hotel Carve-out'!$A$1,'Hotel Carve-out'!AX$1949-1,'Hotel Carve-out'!$D$1947+'Hotel Carve-out'!$C1969)</f>
        <v>0</v>
      </c>
      <c r="AY1969" s="4">
        <f ca="1">OFFSET('Hotel Carve-out'!$A$1,'Hotel Carve-out'!AY$1949-1,'Hotel Carve-out'!$D$1947+'Hotel Carve-out'!$C1969)</f>
        <v>0</v>
      </c>
      <c r="AZ1969" s="4">
        <f ca="1">OFFSET('Hotel Carve-out'!$A$1,'Hotel Carve-out'!AZ$1949-1,'Hotel Carve-out'!$D$1947+'Hotel Carve-out'!$C1969)</f>
        <v>0</v>
      </c>
      <c r="BA1969" s="4">
        <f ca="1">OFFSET('Hotel Carve-out'!$A$1,'Hotel Carve-out'!BA$1949-1,'Hotel Carve-out'!$D$1947+'Hotel Carve-out'!$C1969)</f>
        <v>0</v>
      </c>
      <c r="BB1969" s="4">
        <f ca="1">OFFSET('Hotel Carve-out'!$A$1,'Hotel Carve-out'!BB$1949-1,'Hotel Carve-out'!$D$1947+'Hotel Carve-out'!$C1969)</f>
        <v>0</v>
      </c>
      <c r="BC1969" s="4">
        <f ca="1">OFFSET('Hotel Carve-out'!$A$1,'Hotel Carve-out'!BC$1949-1,'Hotel Carve-out'!$D$1947+'Hotel Carve-out'!$C1969)</f>
        <v>0</v>
      </c>
      <c r="BD1969" s="4">
        <f ca="1">OFFSET('Hotel Carve-out'!$A$1,'Hotel Carve-out'!BD$1949-1,'Hotel Carve-out'!$D$1947+'Hotel Carve-out'!$C1969)</f>
        <v>0</v>
      </c>
      <c r="BE1969" s="4">
        <f t="shared" ca="1" si="930"/>
        <v>830320.70707070711</v>
      </c>
      <c r="BF1969" s="4"/>
      <c r="BG1969" s="2">
        <f t="shared" ca="1" si="931"/>
        <v>2225944.444444444</v>
      </c>
      <c r="BH1969" s="2">
        <f t="shared" ca="1" si="932"/>
        <v>3124843.9405708453</v>
      </c>
      <c r="BI1969" s="5">
        <f t="shared" ca="1" si="933"/>
        <v>-898899.49612640124</v>
      </c>
      <c r="BJ1969" s="1"/>
      <c r="BK1969" s="4">
        <f ca="1">OFFSET('Hotel Carve-out'!$A$1,'Hotel Carve-out'!BK$1949-1,'Hotel Carve-out'!$D$1947+'Hotel Carve-out'!$C1969)</f>
        <v>0</v>
      </c>
      <c r="BL1969" s="4">
        <f ca="1">OFFSET('Hotel Carve-out'!$A$1,'Hotel Carve-out'!BL$1949-1,'Hotel Carve-out'!$D$1947+'Hotel Carve-out'!$C1969)</f>
        <v>0</v>
      </c>
      <c r="BM1969" s="4">
        <f ca="1">OFFSET('Hotel Carve-out'!$A$1,'Hotel Carve-out'!BM$1949-1,'Hotel Carve-out'!$D$1947+'Hotel Carve-out'!$C1969)</f>
        <v>0</v>
      </c>
      <c r="BN1969" s="4">
        <f ca="1">OFFSET('Hotel Carve-out'!$A$1,'Hotel Carve-out'!BN$1949-1,'Hotel Carve-out'!$D$1947+'Hotel Carve-out'!$C1969)</f>
        <v>898899.49612640124</v>
      </c>
      <c r="BO1969" s="4">
        <f ca="1">OFFSET('Hotel Carve-out'!$A$1,'Hotel Carve-out'!BO$1949-1,'Hotel Carve-out'!$D$1947+'Hotel Carve-out'!$C1969)</f>
        <v>0</v>
      </c>
      <c r="BP1969" s="4">
        <f ca="1">OFFSET('Hotel Carve-out'!$A$1,'Hotel Carve-out'!BP$1949-1,'Hotel Carve-out'!$D$1947+'Hotel Carve-out'!$C1969)</f>
        <v>0</v>
      </c>
      <c r="BQ1969" s="4">
        <f ca="1">OFFSET('Hotel Carve-out'!$A$1,'Hotel Carve-out'!BQ$1949-1,'Hotel Carve-out'!$D$1947+'Hotel Carve-out'!$C1969)</f>
        <v>14165207.559201963</v>
      </c>
      <c r="BR1969" s="1"/>
      <c r="BS1969" s="4">
        <f ca="1">OFFSET('Hotel Carve-out'!$A$1,'Hotel Carve-out'!BS$1949-1,'Hotel Carve-out'!$D$1947+'Hotel Carve-out'!$C1969)</f>
        <v>0</v>
      </c>
      <c r="BT1969" s="4">
        <f ca="1">OFFSET('Hotel Carve-out'!$A$1,'Hotel Carve-out'!BT$1949-1,'Hotel Carve-out'!$D$1947+'Hotel Carve-out'!$C1969)</f>
        <v>0</v>
      </c>
      <c r="BU1969" s="4"/>
      <c r="BV1969" s="4">
        <f ca="1">OFFSET('Hotel Carve-out'!$A$1,'Hotel Carve-out'!BV$1949-1,'Hotel Carve-out'!$D$1947+'Hotel Carve-out'!$C1969)</f>
        <v>0</v>
      </c>
      <c r="BW1969" s="4">
        <f ca="1">OFFSET('Hotel Carve-out'!$A$1,'Hotel Carve-out'!BW$1949-1,'Hotel Carve-out'!$D$1947+'Hotel Carve-out'!$C1969)</f>
        <v>0</v>
      </c>
      <c r="BX1969" s="4">
        <f ca="1">OFFSET('Hotel Carve-out'!$A$1,'Hotel Carve-out'!BX$1949-1,'Hotel Carve-out'!$D$1947+'Hotel Carve-out'!$C1969)</f>
        <v>0</v>
      </c>
      <c r="BY1969" s="6">
        <f ca="1">OFFSET('Hotel Carve-out'!$A$1,'Hotel Carve-out'!BY$1949-1,'Hotel Carve-out'!$D$1947+'Hotel Carve-out'!$C1969)</f>
        <v>0</v>
      </c>
      <c r="BZ1969" s="4">
        <f ca="1">OFFSET('Hotel Carve-out'!$A$1,'Hotel Carve-out'!BZ$1949-1,'Hotel Carve-out'!$D$1947+'Hotel Carve-out'!$C1969)</f>
        <v>0</v>
      </c>
      <c r="CA1969" s="6">
        <f ca="1">OFFSET('Hotel Carve-out'!$A$1,'Hotel Carve-out'!CA$1949-1,'Hotel Carve-out'!$D$1947+'Hotel Carve-out'!$C1969)</f>
        <v>0</v>
      </c>
      <c r="CB1969" s="4">
        <f ca="1">OFFSET('Hotel Carve-out'!$A$1,'Hotel Carve-out'!CB$1949-1,'Hotel Carve-out'!$D$1947+'Hotel Carve-out'!$C1969)</f>
        <v>0</v>
      </c>
      <c r="CC1969" s="1"/>
      <c r="CD1969" s="360">
        <f ca="1">OFFSET('Hotel Carve-out'!$A$1,'Hotel Carve-out'!CD$1949-1,'Hotel Carve-out'!$D$1947+'Hotel Carve-out'!$C1969)</f>
        <v>0</v>
      </c>
      <c r="CE1969" s="360">
        <f ca="1">OFFSET('Hotel Carve-out'!$A$1,'Hotel Carve-out'!CE$1949-1,'Hotel Carve-out'!$D$1947+'Hotel Carve-out'!$C1969)</f>
        <v>0</v>
      </c>
      <c r="CF1969" s="360">
        <f ca="1">OFFSET('Hotel Carve-out'!$A$1,'Hotel Carve-out'!CF$1949-1,'Hotel Carve-out'!$D$1947+'Hotel Carve-out'!$C1969)</f>
        <v>0</v>
      </c>
      <c r="CG1969" s="360">
        <f ca="1">OFFSET('Hotel Carve-out'!$A$1,'Hotel Carve-out'!CG$1949-1,'Hotel Carve-out'!$D$1947+'Hotel Carve-out'!$C1969)</f>
        <v>0</v>
      </c>
      <c r="CH1969" s="360">
        <f ca="1">OFFSET('Hotel Carve-out'!$A$1,'Hotel Carve-out'!CH$1949-1,'Hotel Carve-out'!$D$1947+'Hotel Carve-out'!$C1969)</f>
        <v>0</v>
      </c>
      <c r="CI1969" s="360">
        <f ca="1">OFFSET('Hotel Carve-out'!$A$1,'Hotel Carve-out'!CI$1949-1,'Hotel Carve-out'!$D$1947+'Hotel Carve-out'!$C1969)</f>
        <v>0</v>
      </c>
      <c r="CJ1969" s="1"/>
      <c r="CK1969" s="1"/>
    </row>
    <row r="1970" spans="2:89" ht="15" customHeight="1">
      <c r="B1970" s="1"/>
      <c r="C1970" s="1">
        <f>IF(C1969&lt;'Hotel Carve-out'!$E$1688,C1969+1,NA())</f>
        <v>19</v>
      </c>
      <c r="D1970" s="7">
        <f>INDEX('Hotel Carve-out'!$F$16:$CI$17,1,MATCH('Hotel Carve-out'!C1970,'Hotel Carve-out'!$F$17:$CI$17,0))</f>
        <v>42674</v>
      </c>
      <c r="E1970" s="1"/>
      <c r="F1970" s="4">
        <f ca="1">OFFSET('Hotel Carve-out'!$A$1,'Hotel Carve-out'!F$1949-1,'Hotel Carve-out'!$D$1947+'Hotel Carve-out'!$C1970)</f>
        <v>0</v>
      </c>
      <c r="G1970" s="4">
        <f ca="1">OFFSET('Hotel Carve-out'!$A$1,'Hotel Carve-out'!G$1949-1,'Hotel Carve-out'!$D$1947+'Hotel Carve-out'!$C1970)</f>
        <v>2225944.4444444478</v>
      </c>
      <c r="H1970" s="4">
        <f ca="1">OFFSET('Hotel Carve-out'!$A$1,'Hotel Carve-out'!H$1949-1,'Hotel Carve-out'!$D$1947+'Hotel Carve-out'!$C1970)</f>
        <v>0</v>
      </c>
      <c r="I1970" s="4">
        <f ca="1">OFFSET('Hotel Carve-out'!$A$1,'Hotel Carve-out'!I$1949-1,'Hotel Carve-out'!$D$1947+'Hotel Carve-out'!$C1970)</f>
        <v>0</v>
      </c>
      <c r="J1970" s="1"/>
      <c r="K1970" s="4">
        <f ca="1">OFFSET('Hotel Carve-out'!$A$1,'Hotel Carve-out'!K$1949-1,'Hotel Carve-out'!$D$1947+'Hotel Carve-out'!$C1970)</f>
        <v>0</v>
      </c>
      <c r="L1970" s="4">
        <f ca="1">OFFSET('Hotel Carve-out'!$A$1,'Hotel Carve-out'!L$1949-1,'Hotel Carve-out'!$D$1947+'Hotel Carve-out'!$C1970)</f>
        <v>0</v>
      </c>
      <c r="M1970" s="4">
        <f ca="1">OFFSET('Hotel Carve-out'!$A$1,'Hotel Carve-out'!M$1949-1,'Hotel Carve-out'!$D$1947+'Hotel Carve-out'!$C1970)</f>
        <v>0</v>
      </c>
      <c r="N1970" s="4">
        <f ca="1">OFFSET('Hotel Carve-out'!$A$1,'Hotel Carve-out'!N$1949-1,'Hotel Carve-out'!$D$1947+'Hotel Carve-out'!$C1970)</f>
        <v>0</v>
      </c>
      <c r="O1970" s="4">
        <f ca="1">OFFSET('Hotel Carve-out'!$A$1,'Hotel Carve-out'!O$1949-1,'Hotel Carve-out'!$D$1947+'Hotel Carve-out'!$C1970)</f>
        <v>0</v>
      </c>
      <c r="P1970" s="4">
        <f t="shared" ca="1" si="927"/>
        <v>0</v>
      </c>
      <c r="Q1970" s="4"/>
      <c r="R1970" s="4">
        <f ca="1">OFFSET('Hotel Carve-out'!$A$1,'Hotel Carve-out'!R$1949-1,'Hotel Carve-out'!$D$1947+'Hotel Carve-out'!$C1970)</f>
        <v>0</v>
      </c>
      <c r="S1970" s="4">
        <f ca="1">OFFSET('Hotel Carve-out'!$A$1,'Hotel Carve-out'!S$1949-1,'Hotel Carve-out'!$D$1947+'Hotel Carve-out'!$C1970)</f>
        <v>0</v>
      </c>
      <c r="T1970" s="4">
        <f ca="1">OFFSET('Hotel Carve-out'!$A$1,'Hotel Carve-out'!T$1949-1,'Hotel Carve-out'!$D$1947+'Hotel Carve-out'!$C1970)</f>
        <v>71850.911286346891</v>
      </c>
      <c r="U1970" s="4">
        <f ca="1">OFFSET('Hotel Carve-out'!$A$1,'Hotel Carve-out'!U$1949-1,'Hotel Carve-out'!$D$1947+'Hotel Carve-out'!$C1970)</f>
        <v>0</v>
      </c>
      <c r="V1970" s="4">
        <f t="shared" ca="1" si="928"/>
        <v>71850.911286346891</v>
      </c>
      <c r="W1970" s="4"/>
      <c r="X1970" s="4">
        <f ca="1">OFFSET('Hotel Carve-out'!$A$1,'Hotel Carve-out'!X$1949-1,'Hotel Carve-out'!$D$1947+'Hotel Carve-out'!$C1970)</f>
        <v>0</v>
      </c>
      <c r="Y1970" s="4">
        <f ca="1">OFFSET('Hotel Carve-out'!$A$1,'Hotel Carve-out'!Y$1949-1,'Hotel Carve-out'!$D$1947+'Hotel Carve-out'!$C1970)</f>
        <v>0</v>
      </c>
      <c r="Z1970" s="4">
        <f ca="1">OFFSET('Hotel Carve-out'!$A$1,'Hotel Carve-out'!Z$1949-1,'Hotel Carve-out'!$D$1947+'Hotel Carve-out'!$C1970)</f>
        <v>0</v>
      </c>
      <c r="AA1970" s="4">
        <f ca="1">OFFSET('Hotel Carve-out'!$A$1,'Hotel Carve-out'!AA$1949-1,'Hotel Carve-out'!$D$1947+'Hotel Carve-out'!$C1970)</f>
        <v>0</v>
      </c>
      <c r="AB1970" s="4">
        <f ca="1">OFFSET('Hotel Carve-out'!$A$1,'Hotel Carve-out'!AB$1949-1,'Hotel Carve-out'!$D$1947+'Hotel Carve-out'!$C1970)</f>
        <v>2161111.111111111</v>
      </c>
      <c r="AC1970" s="4">
        <f ca="1">OFFSET('Hotel Carve-out'!$A$1,'Hotel Carve-out'!AC$1949-1,'Hotel Carve-out'!$D$1947+'Hotel Carve-out'!$C1970)</f>
        <v>0</v>
      </c>
      <c r="AD1970" s="4">
        <f ca="1">OFFSET('Hotel Carve-out'!$A$1,'Hotel Carve-out'!AD$1949-1,'Hotel Carve-out'!$D$1947+'Hotel Carve-out'!$C1970)</f>
        <v>0</v>
      </c>
      <c r="AE1970" s="4">
        <f ca="1">OFFSET('Hotel Carve-out'!$A$1,'Hotel Carve-out'!AE$1949-1,'Hotel Carve-out'!$D$1947+'Hotel Carve-out'!$C1970)</f>
        <v>0</v>
      </c>
      <c r="AF1970" s="4">
        <f ca="1">OFFSET('Hotel Carve-out'!$A$1,'Hotel Carve-out'!AF$1949-1,'Hotel Carve-out'!$D$1947+'Hotel Carve-out'!$C1970)</f>
        <v>0</v>
      </c>
      <c r="AG1970" s="4">
        <f ca="1">OFFSET('Hotel Carve-out'!$A$1,'Hotel Carve-out'!AG$1949-1,'Hotel Carve-out'!$D$1947+'Hotel Carve-out'!$C1970)</f>
        <v>0</v>
      </c>
      <c r="AH1970" s="4">
        <f ca="1">OFFSET('Hotel Carve-out'!$A$1,'Hotel Carve-out'!AH$1949-1,'Hotel Carve-out'!$D$1947+'Hotel Carve-out'!$C1970)</f>
        <v>64833.333333333336</v>
      </c>
      <c r="AI1970" s="4">
        <f t="shared" ca="1" si="929"/>
        <v>2225944.4444444445</v>
      </c>
      <c r="AJ1970" s="4"/>
      <c r="AK1970" s="4">
        <f ca="1">OFFSET('Hotel Carve-out'!$A$1,'Hotel Carve-out'!AK$1949-1,'Hotel Carve-out'!$D$1947+'Hotel Carve-out'!$C1970)</f>
        <v>0</v>
      </c>
      <c r="AL1970" s="4">
        <f ca="1">OFFSET('Hotel Carve-out'!$A$1,'Hotel Carve-out'!AL$1949-1,'Hotel Carve-out'!$D$1947+'Hotel Carve-out'!$C1970)</f>
        <v>0</v>
      </c>
      <c r="AM1970" s="4">
        <f ca="1">OFFSET('Hotel Carve-out'!$A$1,'Hotel Carve-out'!AM$1949-1,'Hotel Carve-out'!$D$1947+'Hotel Carve-out'!$C1970)</f>
        <v>0</v>
      </c>
      <c r="AN1970" s="4">
        <f ca="1">OFFSET('Hotel Carve-out'!$A$1,'Hotel Carve-out'!AN$1949-1,'Hotel Carve-out'!$D$1947+'Hotel Carve-out'!$C1970)</f>
        <v>290181.81818181818</v>
      </c>
      <c r="AO1970" s="4">
        <f ca="1">OFFSET('Hotel Carve-out'!$A$1,'Hotel Carve-out'!AO$1949-1,'Hotel Carve-out'!$D$1947+'Hotel Carve-out'!$C1970)</f>
        <v>0</v>
      </c>
      <c r="AP1970" s="4">
        <f ca="1">OFFSET('Hotel Carve-out'!$A$1,'Hotel Carve-out'!AP$1949-1,'Hotel Carve-out'!$D$1947+'Hotel Carve-out'!$C1970)</f>
        <v>0</v>
      </c>
      <c r="AQ1970" s="4">
        <f ca="1">OFFSET('Hotel Carve-out'!$A$1,'Hotel Carve-out'!AQ$1949-1,'Hotel Carve-out'!$D$1947+'Hotel Carve-out'!$C1970)</f>
        <v>0</v>
      </c>
      <c r="AR1970" s="4">
        <f ca="1">OFFSET('Hotel Carve-out'!$A$1,'Hotel Carve-out'!AR$1949-1,'Hotel Carve-out'!$D$1947+'Hotel Carve-out'!$C1970)</f>
        <v>0</v>
      </c>
      <c r="AS1970" s="4">
        <f ca="1">OFFSET('Hotel Carve-out'!$A$1,'Hotel Carve-out'!AS$1949-1,'Hotel Carve-out'!$D$1947+'Hotel Carve-out'!$C1970)</f>
        <v>0</v>
      </c>
      <c r="AT1970" s="4">
        <f ca="1">OFFSET('Hotel Carve-out'!$A$1,'Hotel Carve-out'!AT$1949-1,'Hotel Carve-out'!$D$1947+'Hotel Carve-out'!$C1970)</f>
        <v>47916.666666666664</v>
      </c>
      <c r="AU1970" s="4">
        <f ca="1">OFFSET('Hotel Carve-out'!$A$1,'Hotel Carve-out'!AU$1949-1,'Hotel Carve-out'!$D$1947+'Hotel Carve-out'!$C1970)</f>
        <v>0</v>
      </c>
      <c r="AV1970" s="4">
        <f ca="1">OFFSET('Hotel Carve-out'!$A$1,'Hotel Carve-out'!AV$1949-1,'Hotel Carve-out'!$D$1947+'Hotel Carve-out'!$C1970)</f>
        <v>0</v>
      </c>
      <c r="AW1970" s="4">
        <f ca="1">OFFSET('Hotel Carve-out'!$A$1,'Hotel Carve-out'!AW$1949-1,'Hotel Carve-out'!$D$1947+'Hotel Carve-out'!$C1970)</f>
        <v>0</v>
      </c>
      <c r="AX1970" s="4">
        <f ca="1">OFFSET('Hotel Carve-out'!$A$1,'Hotel Carve-out'!AX$1949-1,'Hotel Carve-out'!$D$1947+'Hotel Carve-out'!$C1970)</f>
        <v>0</v>
      </c>
      <c r="AY1970" s="4">
        <f ca="1">OFFSET('Hotel Carve-out'!$A$1,'Hotel Carve-out'!AY$1949-1,'Hotel Carve-out'!$D$1947+'Hotel Carve-out'!$C1970)</f>
        <v>0</v>
      </c>
      <c r="AZ1970" s="4">
        <f ca="1">OFFSET('Hotel Carve-out'!$A$1,'Hotel Carve-out'!AZ$1949-1,'Hotel Carve-out'!$D$1947+'Hotel Carve-out'!$C1970)</f>
        <v>0</v>
      </c>
      <c r="BA1970" s="4">
        <f ca="1">OFFSET('Hotel Carve-out'!$A$1,'Hotel Carve-out'!BA$1949-1,'Hotel Carve-out'!$D$1947+'Hotel Carve-out'!$C1970)</f>
        <v>0</v>
      </c>
      <c r="BB1970" s="4">
        <f ca="1">OFFSET('Hotel Carve-out'!$A$1,'Hotel Carve-out'!BB$1949-1,'Hotel Carve-out'!$D$1947+'Hotel Carve-out'!$C1970)</f>
        <v>0</v>
      </c>
      <c r="BC1970" s="4">
        <f ca="1">OFFSET('Hotel Carve-out'!$A$1,'Hotel Carve-out'!BC$1949-1,'Hotel Carve-out'!$D$1947+'Hotel Carve-out'!$C1970)</f>
        <v>0</v>
      </c>
      <c r="BD1970" s="4">
        <f ca="1">OFFSET('Hotel Carve-out'!$A$1,'Hotel Carve-out'!BD$1949-1,'Hotel Carve-out'!$D$1947+'Hotel Carve-out'!$C1970)</f>
        <v>0</v>
      </c>
      <c r="BE1970" s="4">
        <f t="shared" ca="1" si="930"/>
        <v>338098.48484848486</v>
      </c>
      <c r="BF1970" s="4"/>
      <c r="BG1970" s="2">
        <f t="shared" ca="1" si="931"/>
        <v>2225944.4444444478</v>
      </c>
      <c r="BH1970" s="2">
        <f t="shared" ca="1" si="932"/>
        <v>2635893.8405792764</v>
      </c>
      <c r="BI1970" s="5">
        <f t="shared" ca="1" si="933"/>
        <v>-409949.39613482868</v>
      </c>
      <c r="BJ1970" s="1"/>
      <c r="BK1970" s="4">
        <f ca="1">OFFSET('Hotel Carve-out'!$A$1,'Hotel Carve-out'!BK$1949-1,'Hotel Carve-out'!$D$1947+'Hotel Carve-out'!$C1970)</f>
        <v>0</v>
      </c>
      <c r="BL1970" s="4">
        <f ca="1">OFFSET('Hotel Carve-out'!$A$1,'Hotel Carve-out'!BL$1949-1,'Hotel Carve-out'!$D$1947+'Hotel Carve-out'!$C1970)</f>
        <v>0</v>
      </c>
      <c r="BM1970" s="4">
        <f ca="1">OFFSET('Hotel Carve-out'!$A$1,'Hotel Carve-out'!BM$1949-1,'Hotel Carve-out'!$D$1947+'Hotel Carve-out'!$C1970)</f>
        <v>0</v>
      </c>
      <c r="BN1970" s="4">
        <f ca="1">OFFSET('Hotel Carve-out'!$A$1,'Hotel Carve-out'!BN$1949-1,'Hotel Carve-out'!$D$1947+'Hotel Carve-out'!$C1970)</f>
        <v>409949.39613482868</v>
      </c>
      <c r="BO1970" s="4">
        <f ca="1">OFFSET('Hotel Carve-out'!$A$1,'Hotel Carve-out'!BO$1949-1,'Hotel Carve-out'!$D$1947+'Hotel Carve-out'!$C1970)</f>
        <v>0</v>
      </c>
      <c r="BP1970" s="4">
        <f ca="1">OFFSET('Hotel Carve-out'!$A$1,'Hotel Carve-out'!BP$1949-1,'Hotel Carve-out'!$D$1947+'Hotel Carve-out'!$C1970)</f>
        <v>0</v>
      </c>
      <c r="BQ1970" s="4">
        <f ca="1">OFFSET('Hotel Carve-out'!$A$1,'Hotel Carve-out'!BQ$1949-1,'Hotel Carve-out'!$D$1947+'Hotel Carve-out'!$C1970)</f>
        <v>14575156.955336792</v>
      </c>
      <c r="BR1970" s="1"/>
      <c r="BS1970" s="4">
        <f ca="1">OFFSET('Hotel Carve-out'!$A$1,'Hotel Carve-out'!BS$1949-1,'Hotel Carve-out'!$D$1947+'Hotel Carve-out'!$C1970)</f>
        <v>0</v>
      </c>
      <c r="BT1970" s="4">
        <f ca="1">OFFSET('Hotel Carve-out'!$A$1,'Hotel Carve-out'!BT$1949-1,'Hotel Carve-out'!$D$1947+'Hotel Carve-out'!$C1970)</f>
        <v>0</v>
      </c>
      <c r="BU1970" s="4"/>
      <c r="BV1970" s="4">
        <f ca="1">OFFSET('Hotel Carve-out'!$A$1,'Hotel Carve-out'!BV$1949-1,'Hotel Carve-out'!$D$1947+'Hotel Carve-out'!$C1970)</f>
        <v>0</v>
      </c>
      <c r="BW1970" s="4">
        <f ca="1">OFFSET('Hotel Carve-out'!$A$1,'Hotel Carve-out'!BW$1949-1,'Hotel Carve-out'!$D$1947+'Hotel Carve-out'!$C1970)</f>
        <v>0</v>
      </c>
      <c r="BX1970" s="4">
        <f ca="1">OFFSET('Hotel Carve-out'!$A$1,'Hotel Carve-out'!BX$1949-1,'Hotel Carve-out'!$D$1947+'Hotel Carve-out'!$C1970)</f>
        <v>0</v>
      </c>
      <c r="BY1970" s="6">
        <f ca="1">OFFSET('Hotel Carve-out'!$A$1,'Hotel Carve-out'!BY$1949-1,'Hotel Carve-out'!$D$1947+'Hotel Carve-out'!$C1970)</f>
        <v>0</v>
      </c>
      <c r="BZ1970" s="4">
        <f ca="1">OFFSET('Hotel Carve-out'!$A$1,'Hotel Carve-out'!BZ$1949-1,'Hotel Carve-out'!$D$1947+'Hotel Carve-out'!$C1970)</f>
        <v>0</v>
      </c>
      <c r="CA1970" s="6">
        <f ca="1">OFFSET('Hotel Carve-out'!$A$1,'Hotel Carve-out'!CA$1949-1,'Hotel Carve-out'!$D$1947+'Hotel Carve-out'!$C1970)</f>
        <v>0</v>
      </c>
      <c r="CB1970" s="4">
        <f ca="1">OFFSET('Hotel Carve-out'!$A$1,'Hotel Carve-out'!CB$1949-1,'Hotel Carve-out'!$D$1947+'Hotel Carve-out'!$C1970)</f>
        <v>0</v>
      </c>
      <c r="CC1970" s="1"/>
      <c r="CD1970" s="360">
        <f ca="1">OFFSET('Hotel Carve-out'!$A$1,'Hotel Carve-out'!CD$1949-1,'Hotel Carve-out'!$D$1947+'Hotel Carve-out'!$C1970)</f>
        <v>0</v>
      </c>
      <c r="CE1970" s="360">
        <f ca="1">OFFSET('Hotel Carve-out'!$A$1,'Hotel Carve-out'!CE$1949-1,'Hotel Carve-out'!$D$1947+'Hotel Carve-out'!$C1970)</f>
        <v>0</v>
      </c>
      <c r="CF1970" s="360">
        <f ca="1">OFFSET('Hotel Carve-out'!$A$1,'Hotel Carve-out'!CF$1949-1,'Hotel Carve-out'!$D$1947+'Hotel Carve-out'!$C1970)</f>
        <v>0</v>
      </c>
      <c r="CG1970" s="360">
        <f ca="1">OFFSET('Hotel Carve-out'!$A$1,'Hotel Carve-out'!CG$1949-1,'Hotel Carve-out'!$D$1947+'Hotel Carve-out'!$C1970)</f>
        <v>0</v>
      </c>
      <c r="CH1970" s="360">
        <f ca="1">OFFSET('Hotel Carve-out'!$A$1,'Hotel Carve-out'!CH$1949-1,'Hotel Carve-out'!$D$1947+'Hotel Carve-out'!$C1970)</f>
        <v>0</v>
      </c>
      <c r="CI1970" s="360">
        <f ca="1">OFFSET('Hotel Carve-out'!$A$1,'Hotel Carve-out'!CI$1949-1,'Hotel Carve-out'!$D$1947+'Hotel Carve-out'!$C1970)</f>
        <v>0</v>
      </c>
      <c r="CJ1970" s="1"/>
      <c r="CK1970" s="1"/>
    </row>
    <row r="1971" spans="2:89" ht="15" customHeight="1">
      <c r="B1971" s="1"/>
      <c r="C1971" s="1">
        <f>IF(C1970&lt;'Hotel Carve-out'!$E$1688,C1970+1,NA())</f>
        <v>20</v>
      </c>
      <c r="D1971" s="7">
        <f>INDEX('Hotel Carve-out'!$F$16:$CI$17,1,MATCH('Hotel Carve-out'!C1971,'Hotel Carve-out'!$F$17:$CI$17,0))</f>
        <v>42704</v>
      </c>
      <c r="E1971" s="1"/>
      <c r="F1971" s="4">
        <f ca="1">OFFSET('Hotel Carve-out'!$A$1,'Hotel Carve-out'!F$1949-1,'Hotel Carve-out'!$D$1947+'Hotel Carve-out'!$C1971)</f>
        <v>0</v>
      </c>
      <c r="G1971" s="4">
        <f ca="1">OFFSET('Hotel Carve-out'!$A$1,'Hotel Carve-out'!G$1949-1,'Hotel Carve-out'!$D$1947+'Hotel Carve-out'!$C1971)</f>
        <v>2225944.4444444478</v>
      </c>
      <c r="H1971" s="4">
        <f ca="1">OFFSET('Hotel Carve-out'!$A$1,'Hotel Carve-out'!H$1949-1,'Hotel Carve-out'!$D$1947+'Hotel Carve-out'!$C1971)</f>
        <v>0</v>
      </c>
      <c r="I1971" s="4">
        <f ca="1">OFFSET('Hotel Carve-out'!$A$1,'Hotel Carve-out'!I$1949-1,'Hotel Carve-out'!$D$1947+'Hotel Carve-out'!$C1971)</f>
        <v>0</v>
      </c>
      <c r="J1971" s="1"/>
      <c r="K1971" s="4">
        <f ca="1">OFFSET('Hotel Carve-out'!$A$1,'Hotel Carve-out'!K$1949-1,'Hotel Carve-out'!$D$1947+'Hotel Carve-out'!$C1971)</f>
        <v>0</v>
      </c>
      <c r="L1971" s="4">
        <f ca="1">OFFSET('Hotel Carve-out'!$A$1,'Hotel Carve-out'!L$1949-1,'Hotel Carve-out'!$D$1947+'Hotel Carve-out'!$C1971)</f>
        <v>0</v>
      </c>
      <c r="M1971" s="4">
        <f ca="1">OFFSET('Hotel Carve-out'!$A$1,'Hotel Carve-out'!M$1949-1,'Hotel Carve-out'!$D$1947+'Hotel Carve-out'!$C1971)</f>
        <v>0</v>
      </c>
      <c r="N1971" s="4">
        <f ca="1">OFFSET('Hotel Carve-out'!$A$1,'Hotel Carve-out'!N$1949-1,'Hotel Carve-out'!$D$1947+'Hotel Carve-out'!$C1971)</f>
        <v>0</v>
      </c>
      <c r="O1971" s="4">
        <f ca="1">OFFSET('Hotel Carve-out'!$A$1,'Hotel Carve-out'!O$1949-1,'Hotel Carve-out'!$D$1947+'Hotel Carve-out'!$C1971)</f>
        <v>0</v>
      </c>
      <c r="P1971" s="4">
        <f t="shared" ca="1" si="927"/>
        <v>0</v>
      </c>
      <c r="Q1971" s="4"/>
      <c r="R1971" s="4">
        <f ca="1">OFFSET('Hotel Carve-out'!$A$1,'Hotel Carve-out'!R$1949-1,'Hotel Carve-out'!$D$1947+'Hotel Carve-out'!$C1971)</f>
        <v>0</v>
      </c>
      <c r="S1971" s="4">
        <f ca="1">OFFSET('Hotel Carve-out'!$A$1,'Hotel Carve-out'!S$1949-1,'Hotel Carve-out'!$D$1947+'Hotel Carve-out'!$C1971)</f>
        <v>0</v>
      </c>
      <c r="T1971" s="4">
        <f ca="1">OFFSET('Hotel Carve-out'!$A$1,'Hotel Carve-out'!T$1949-1,'Hotel Carve-out'!$D$1947+'Hotel Carve-out'!$C1971)</f>
        <v>73905.795477498919</v>
      </c>
      <c r="U1971" s="4">
        <f ca="1">OFFSET('Hotel Carve-out'!$A$1,'Hotel Carve-out'!U$1949-1,'Hotel Carve-out'!$D$1947+'Hotel Carve-out'!$C1971)</f>
        <v>0</v>
      </c>
      <c r="V1971" s="4">
        <f t="shared" ca="1" si="928"/>
        <v>73905.795477498919</v>
      </c>
      <c r="W1971" s="4"/>
      <c r="X1971" s="4">
        <f ca="1">OFFSET('Hotel Carve-out'!$A$1,'Hotel Carve-out'!X$1949-1,'Hotel Carve-out'!$D$1947+'Hotel Carve-out'!$C1971)</f>
        <v>0</v>
      </c>
      <c r="Y1971" s="4">
        <f ca="1">OFFSET('Hotel Carve-out'!$A$1,'Hotel Carve-out'!Y$1949-1,'Hotel Carve-out'!$D$1947+'Hotel Carve-out'!$C1971)</f>
        <v>0</v>
      </c>
      <c r="Z1971" s="4">
        <f ca="1">OFFSET('Hotel Carve-out'!$A$1,'Hotel Carve-out'!Z$1949-1,'Hotel Carve-out'!$D$1947+'Hotel Carve-out'!$C1971)</f>
        <v>0</v>
      </c>
      <c r="AA1971" s="4">
        <f ca="1">OFFSET('Hotel Carve-out'!$A$1,'Hotel Carve-out'!AA$1949-1,'Hotel Carve-out'!$D$1947+'Hotel Carve-out'!$C1971)</f>
        <v>0</v>
      </c>
      <c r="AB1971" s="4">
        <f ca="1">OFFSET('Hotel Carve-out'!$A$1,'Hotel Carve-out'!AB$1949-1,'Hotel Carve-out'!$D$1947+'Hotel Carve-out'!$C1971)</f>
        <v>2161111.111111111</v>
      </c>
      <c r="AC1971" s="4">
        <f ca="1">OFFSET('Hotel Carve-out'!$A$1,'Hotel Carve-out'!AC$1949-1,'Hotel Carve-out'!$D$1947+'Hotel Carve-out'!$C1971)</f>
        <v>0</v>
      </c>
      <c r="AD1971" s="4">
        <f ca="1">OFFSET('Hotel Carve-out'!$A$1,'Hotel Carve-out'!AD$1949-1,'Hotel Carve-out'!$D$1947+'Hotel Carve-out'!$C1971)</f>
        <v>0</v>
      </c>
      <c r="AE1971" s="4">
        <f ca="1">OFFSET('Hotel Carve-out'!$A$1,'Hotel Carve-out'!AE$1949-1,'Hotel Carve-out'!$D$1947+'Hotel Carve-out'!$C1971)</f>
        <v>0</v>
      </c>
      <c r="AF1971" s="4">
        <f ca="1">OFFSET('Hotel Carve-out'!$A$1,'Hotel Carve-out'!AF$1949-1,'Hotel Carve-out'!$D$1947+'Hotel Carve-out'!$C1971)</f>
        <v>0</v>
      </c>
      <c r="AG1971" s="4">
        <f ca="1">OFFSET('Hotel Carve-out'!$A$1,'Hotel Carve-out'!AG$1949-1,'Hotel Carve-out'!$D$1947+'Hotel Carve-out'!$C1971)</f>
        <v>0</v>
      </c>
      <c r="AH1971" s="4">
        <f ca="1">OFFSET('Hotel Carve-out'!$A$1,'Hotel Carve-out'!AH$1949-1,'Hotel Carve-out'!$D$1947+'Hotel Carve-out'!$C1971)</f>
        <v>64833.333333333336</v>
      </c>
      <c r="AI1971" s="4">
        <f t="shared" ca="1" si="929"/>
        <v>2225944.4444444445</v>
      </c>
      <c r="AJ1971" s="4"/>
      <c r="AK1971" s="4">
        <f ca="1">OFFSET('Hotel Carve-out'!$A$1,'Hotel Carve-out'!AK$1949-1,'Hotel Carve-out'!$D$1947+'Hotel Carve-out'!$C1971)</f>
        <v>0</v>
      </c>
      <c r="AL1971" s="4">
        <f ca="1">OFFSET('Hotel Carve-out'!$A$1,'Hotel Carve-out'!AL$1949-1,'Hotel Carve-out'!$D$1947+'Hotel Carve-out'!$C1971)</f>
        <v>0</v>
      </c>
      <c r="AM1971" s="4">
        <f ca="1">OFFSET('Hotel Carve-out'!$A$1,'Hotel Carve-out'!AM$1949-1,'Hotel Carve-out'!$D$1947+'Hotel Carve-out'!$C1971)</f>
        <v>0</v>
      </c>
      <c r="AN1971" s="4">
        <f ca="1">OFFSET('Hotel Carve-out'!$A$1,'Hotel Carve-out'!AN$1949-1,'Hotel Carve-out'!$D$1947+'Hotel Carve-out'!$C1971)</f>
        <v>290181.81818181818</v>
      </c>
      <c r="AO1971" s="4">
        <f ca="1">OFFSET('Hotel Carve-out'!$A$1,'Hotel Carve-out'!AO$1949-1,'Hotel Carve-out'!$D$1947+'Hotel Carve-out'!$C1971)</f>
        <v>0</v>
      </c>
      <c r="AP1971" s="4">
        <f ca="1">OFFSET('Hotel Carve-out'!$A$1,'Hotel Carve-out'!AP$1949-1,'Hotel Carve-out'!$D$1947+'Hotel Carve-out'!$C1971)</f>
        <v>0</v>
      </c>
      <c r="AQ1971" s="4">
        <f ca="1">OFFSET('Hotel Carve-out'!$A$1,'Hotel Carve-out'!AQ$1949-1,'Hotel Carve-out'!$D$1947+'Hotel Carve-out'!$C1971)</f>
        <v>0</v>
      </c>
      <c r="AR1971" s="4">
        <f ca="1">OFFSET('Hotel Carve-out'!$A$1,'Hotel Carve-out'!AR$1949-1,'Hotel Carve-out'!$D$1947+'Hotel Carve-out'!$C1971)</f>
        <v>0</v>
      </c>
      <c r="AS1971" s="4">
        <f ca="1">OFFSET('Hotel Carve-out'!$A$1,'Hotel Carve-out'!AS$1949-1,'Hotel Carve-out'!$D$1947+'Hotel Carve-out'!$C1971)</f>
        <v>0</v>
      </c>
      <c r="AT1971" s="4">
        <f ca="1">OFFSET('Hotel Carve-out'!$A$1,'Hotel Carve-out'!AT$1949-1,'Hotel Carve-out'!$D$1947+'Hotel Carve-out'!$C1971)</f>
        <v>47916.666666666664</v>
      </c>
      <c r="AU1971" s="4">
        <f ca="1">OFFSET('Hotel Carve-out'!$A$1,'Hotel Carve-out'!AU$1949-1,'Hotel Carve-out'!$D$1947+'Hotel Carve-out'!$C1971)</f>
        <v>0</v>
      </c>
      <c r="AV1971" s="4">
        <f ca="1">OFFSET('Hotel Carve-out'!$A$1,'Hotel Carve-out'!AV$1949-1,'Hotel Carve-out'!$D$1947+'Hotel Carve-out'!$C1971)</f>
        <v>0</v>
      </c>
      <c r="AW1971" s="4">
        <f ca="1">OFFSET('Hotel Carve-out'!$A$1,'Hotel Carve-out'!AW$1949-1,'Hotel Carve-out'!$D$1947+'Hotel Carve-out'!$C1971)</f>
        <v>0</v>
      </c>
      <c r="AX1971" s="4">
        <f ca="1">OFFSET('Hotel Carve-out'!$A$1,'Hotel Carve-out'!AX$1949-1,'Hotel Carve-out'!$D$1947+'Hotel Carve-out'!$C1971)</f>
        <v>0</v>
      </c>
      <c r="AY1971" s="4">
        <f ca="1">OFFSET('Hotel Carve-out'!$A$1,'Hotel Carve-out'!AY$1949-1,'Hotel Carve-out'!$D$1947+'Hotel Carve-out'!$C1971)</f>
        <v>0</v>
      </c>
      <c r="AZ1971" s="4">
        <f ca="1">OFFSET('Hotel Carve-out'!$A$1,'Hotel Carve-out'!AZ$1949-1,'Hotel Carve-out'!$D$1947+'Hotel Carve-out'!$C1971)</f>
        <v>0</v>
      </c>
      <c r="BA1971" s="4">
        <f ca="1">OFFSET('Hotel Carve-out'!$A$1,'Hotel Carve-out'!BA$1949-1,'Hotel Carve-out'!$D$1947+'Hotel Carve-out'!$C1971)</f>
        <v>0</v>
      </c>
      <c r="BB1971" s="4">
        <f ca="1">OFFSET('Hotel Carve-out'!$A$1,'Hotel Carve-out'!BB$1949-1,'Hotel Carve-out'!$D$1947+'Hotel Carve-out'!$C1971)</f>
        <v>0</v>
      </c>
      <c r="BC1971" s="4">
        <f ca="1">OFFSET('Hotel Carve-out'!$A$1,'Hotel Carve-out'!BC$1949-1,'Hotel Carve-out'!$D$1947+'Hotel Carve-out'!$C1971)</f>
        <v>0</v>
      </c>
      <c r="BD1971" s="4">
        <f ca="1">OFFSET('Hotel Carve-out'!$A$1,'Hotel Carve-out'!BD$1949-1,'Hotel Carve-out'!$D$1947+'Hotel Carve-out'!$C1971)</f>
        <v>0</v>
      </c>
      <c r="BE1971" s="4">
        <f t="shared" ca="1" si="930"/>
        <v>338098.48484848486</v>
      </c>
      <c r="BF1971" s="4"/>
      <c r="BG1971" s="2">
        <f t="shared" ca="1" si="931"/>
        <v>2225944.4444444478</v>
      </c>
      <c r="BH1971" s="2">
        <f t="shared" ca="1" si="932"/>
        <v>2637948.7247704281</v>
      </c>
      <c r="BI1971" s="5">
        <f t="shared" ca="1" si="933"/>
        <v>-412004.28032598039</v>
      </c>
      <c r="BJ1971" s="1"/>
      <c r="BK1971" s="4">
        <f ca="1">OFFSET('Hotel Carve-out'!$A$1,'Hotel Carve-out'!BK$1949-1,'Hotel Carve-out'!$D$1947+'Hotel Carve-out'!$C1971)</f>
        <v>0</v>
      </c>
      <c r="BL1971" s="4">
        <f ca="1">OFFSET('Hotel Carve-out'!$A$1,'Hotel Carve-out'!BL$1949-1,'Hotel Carve-out'!$D$1947+'Hotel Carve-out'!$C1971)</f>
        <v>0</v>
      </c>
      <c r="BM1971" s="4">
        <f ca="1">OFFSET('Hotel Carve-out'!$A$1,'Hotel Carve-out'!BM$1949-1,'Hotel Carve-out'!$D$1947+'Hotel Carve-out'!$C1971)</f>
        <v>0</v>
      </c>
      <c r="BN1971" s="4">
        <f ca="1">OFFSET('Hotel Carve-out'!$A$1,'Hotel Carve-out'!BN$1949-1,'Hotel Carve-out'!$D$1947+'Hotel Carve-out'!$C1971)</f>
        <v>412004.28032598039</v>
      </c>
      <c r="BO1971" s="4">
        <f ca="1">OFFSET('Hotel Carve-out'!$A$1,'Hotel Carve-out'!BO$1949-1,'Hotel Carve-out'!$D$1947+'Hotel Carve-out'!$C1971)</f>
        <v>0</v>
      </c>
      <c r="BP1971" s="4">
        <f ca="1">OFFSET('Hotel Carve-out'!$A$1,'Hotel Carve-out'!BP$1949-1,'Hotel Carve-out'!$D$1947+'Hotel Carve-out'!$C1971)</f>
        <v>0</v>
      </c>
      <c r="BQ1971" s="4">
        <f ca="1">OFFSET('Hotel Carve-out'!$A$1,'Hotel Carve-out'!BQ$1949-1,'Hotel Carve-out'!$D$1947+'Hotel Carve-out'!$C1971)</f>
        <v>14987161.235662773</v>
      </c>
      <c r="BR1971" s="1"/>
      <c r="BS1971" s="4">
        <f ca="1">OFFSET('Hotel Carve-out'!$A$1,'Hotel Carve-out'!BS$1949-1,'Hotel Carve-out'!$D$1947+'Hotel Carve-out'!$C1971)</f>
        <v>0</v>
      </c>
      <c r="BT1971" s="4">
        <f ca="1">OFFSET('Hotel Carve-out'!$A$1,'Hotel Carve-out'!BT$1949-1,'Hotel Carve-out'!$D$1947+'Hotel Carve-out'!$C1971)</f>
        <v>0</v>
      </c>
      <c r="BU1971" s="4"/>
      <c r="BV1971" s="4">
        <f ca="1">OFFSET('Hotel Carve-out'!$A$1,'Hotel Carve-out'!BV$1949-1,'Hotel Carve-out'!$D$1947+'Hotel Carve-out'!$C1971)</f>
        <v>0</v>
      </c>
      <c r="BW1971" s="4">
        <f ca="1">OFFSET('Hotel Carve-out'!$A$1,'Hotel Carve-out'!BW$1949-1,'Hotel Carve-out'!$D$1947+'Hotel Carve-out'!$C1971)</f>
        <v>0</v>
      </c>
      <c r="BX1971" s="4">
        <f ca="1">OFFSET('Hotel Carve-out'!$A$1,'Hotel Carve-out'!BX$1949-1,'Hotel Carve-out'!$D$1947+'Hotel Carve-out'!$C1971)</f>
        <v>0</v>
      </c>
      <c r="BY1971" s="6">
        <f ca="1">OFFSET('Hotel Carve-out'!$A$1,'Hotel Carve-out'!BY$1949-1,'Hotel Carve-out'!$D$1947+'Hotel Carve-out'!$C1971)</f>
        <v>0</v>
      </c>
      <c r="BZ1971" s="4">
        <f ca="1">OFFSET('Hotel Carve-out'!$A$1,'Hotel Carve-out'!BZ$1949-1,'Hotel Carve-out'!$D$1947+'Hotel Carve-out'!$C1971)</f>
        <v>0</v>
      </c>
      <c r="CA1971" s="6">
        <f ca="1">OFFSET('Hotel Carve-out'!$A$1,'Hotel Carve-out'!CA$1949-1,'Hotel Carve-out'!$D$1947+'Hotel Carve-out'!$C1971)</f>
        <v>0</v>
      </c>
      <c r="CB1971" s="4">
        <f ca="1">OFFSET('Hotel Carve-out'!$A$1,'Hotel Carve-out'!CB$1949-1,'Hotel Carve-out'!$D$1947+'Hotel Carve-out'!$C1971)</f>
        <v>0</v>
      </c>
      <c r="CC1971" s="1"/>
      <c r="CD1971" s="360">
        <f ca="1">OFFSET('Hotel Carve-out'!$A$1,'Hotel Carve-out'!CD$1949-1,'Hotel Carve-out'!$D$1947+'Hotel Carve-out'!$C1971)</f>
        <v>0</v>
      </c>
      <c r="CE1971" s="360">
        <f ca="1">OFFSET('Hotel Carve-out'!$A$1,'Hotel Carve-out'!CE$1949-1,'Hotel Carve-out'!$D$1947+'Hotel Carve-out'!$C1971)</f>
        <v>0</v>
      </c>
      <c r="CF1971" s="360">
        <f ca="1">OFFSET('Hotel Carve-out'!$A$1,'Hotel Carve-out'!CF$1949-1,'Hotel Carve-out'!$D$1947+'Hotel Carve-out'!$C1971)</f>
        <v>0</v>
      </c>
      <c r="CG1971" s="360">
        <f ca="1">OFFSET('Hotel Carve-out'!$A$1,'Hotel Carve-out'!CG$1949-1,'Hotel Carve-out'!$D$1947+'Hotel Carve-out'!$C1971)</f>
        <v>0</v>
      </c>
      <c r="CH1971" s="360">
        <f ca="1">OFFSET('Hotel Carve-out'!$A$1,'Hotel Carve-out'!CH$1949-1,'Hotel Carve-out'!$D$1947+'Hotel Carve-out'!$C1971)</f>
        <v>0</v>
      </c>
      <c r="CI1971" s="360">
        <f ca="1">OFFSET('Hotel Carve-out'!$A$1,'Hotel Carve-out'!CI$1949-1,'Hotel Carve-out'!$D$1947+'Hotel Carve-out'!$C1971)</f>
        <v>0</v>
      </c>
      <c r="CJ1971" s="1"/>
      <c r="CK1971" s="1"/>
    </row>
    <row r="1972" spans="2:89" ht="15" customHeight="1">
      <c r="B1972" s="1"/>
      <c r="C1972" s="1">
        <f>IF(C1971&lt;'Hotel Carve-out'!$E$1688,C1971+1,NA())</f>
        <v>21</v>
      </c>
      <c r="D1972" s="7">
        <f>INDEX('Hotel Carve-out'!$F$16:$CI$17,1,MATCH('Hotel Carve-out'!C1972,'Hotel Carve-out'!$F$17:$CI$17,0))</f>
        <v>42735</v>
      </c>
      <c r="E1972" s="1"/>
      <c r="F1972" s="4">
        <f ca="1">OFFSET('Hotel Carve-out'!$A$1,'Hotel Carve-out'!F$1949-1,'Hotel Carve-out'!$D$1947+'Hotel Carve-out'!$C1972)</f>
        <v>0</v>
      </c>
      <c r="G1972" s="4">
        <f ca="1">OFFSET('Hotel Carve-out'!$A$1,'Hotel Carve-out'!G$1949-1,'Hotel Carve-out'!$D$1947+'Hotel Carve-out'!$C1972)</f>
        <v>295501.12444444373</v>
      </c>
      <c r="H1972" s="4">
        <f ca="1">OFFSET('Hotel Carve-out'!$A$1,'Hotel Carve-out'!H$1949-1,'Hotel Carve-out'!$D$1947+'Hotel Carve-out'!$C1972)</f>
        <v>0</v>
      </c>
      <c r="I1972" s="4">
        <f ca="1">OFFSET('Hotel Carve-out'!$A$1,'Hotel Carve-out'!I$1949-1,'Hotel Carve-out'!$D$1947+'Hotel Carve-out'!$C1972)</f>
        <v>0</v>
      </c>
      <c r="J1972" s="1"/>
      <c r="K1972" s="4">
        <f ca="1">OFFSET('Hotel Carve-out'!$A$1,'Hotel Carve-out'!K$1949-1,'Hotel Carve-out'!$D$1947+'Hotel Carve-out'!$C1972)</f>
        <v>0</v>
      </c>
      <c r="L1972" s="4">
        <f ca="1">OFFSET('Hotel Carve-out'!$A$1,'Hotel Carve-out'!L$1949-1,'Hotel Carve-out'!$D$1947+'Hotel Carve-out'!$C1972)</f>
        <v>0</v>
      </c>
      <c r="M1972" s="4">
        <f ca="1">OFFSET('Hotel Carve-out'!$A$1,'Hotel Carve-out'!M$1949-1,'Hotel Carve-out'!$D$1947+'Hotel Carve-out'!$C1972)</f>
        <v>0</v>
      </c>
      <c r="N1972" s="4">
        <f ca="1">OFFSET('Hotel Carve-out'!$A$1,'Hotel Carve-out'!N$1949-1,'Hotel Carve-out'!$D$1947+'Hotel Carve-out'!$C1972)</f>
        <v>0</v>
      </c>
      <c r="O1972" s="4">
        <f ca="1">OFFSET('Hotel Carve-out'!$A$1,'Hotel Carve-out'!O$1949-1,'Hotel Carve-out'!$D$1947+'Hotel Carve-out'!$C1972)</f>
        <v>0</v>
      </c>
      <c r="P1972" s="4">
        <f t="shared" ca="1" si="927"/>
        <v>0</v>
      </c>
      <c r="Q1972" s="4"/>
      <c r="R1972" s="4">
        <f ca="1">OFFSET('Hotel Carve-out'!$A$1,'Hotel Carve-out'!R$1949-1,'Hotel Carve-out'!$D$1947+'Hotel Carve-out'!$C1972)</f>
        <v>0</v>
      </c>
      <c r="S1972" s="4">
        <f ca="1">OFFSET('Hotel Carve-out'!$A$1,'Hotel Carve-out'!S$1949-1,'Hotel Carve-out'!$D$1947+'Hotel Carve-out'!$C1972)</f>
        <v>0</v>
      </c>
      <c r="T1972" s="4">
        <f ca="1">OFFSET('Hotel Carve-out'!$A$1,'Hotel Carve-out'!T$1949-1,'Hotel Carve-out'!$D$1947+'Hotel Carve-out'!$C1972)</f>
        <v>80809.183649558967</v>
      </c>
      <c r="U1972" s="4">
        <f ca="1">OFFSET('Hotel Carve-out'!$A$1,'Hotel Carve-out'!U$1949-1,'Hotel Carve-out'!$D$1947+'Hotel Carve-out'!$C1972)</f>
        <v>0</v>
      </c>
      <c r="V1972" s="4">
        <f t="shared" ca="1" si="928"/>
        <v>80809.183649558967</v>
      </c>
      <c r="W1972" s="4"/>
      <c r="X1972" s="4">
        <f ca="1">OFFSET('Hotel Carve-out'!$A$1,'Hotel Carve-out'!X$1949-1,'Hotel Carve-out'!$D$1947+'Hotel Carve-out'!$C1972)</f>
        <v>0</v>
      </c>
      <c r="Y1972" s="4">
        <f ca="1">OFFSET('Hotel Carve-out'!$A$1,'Hotel Carve-out'!Y$1949-1,'Hotel Carve-out'!$D$1947+'Hotel Carve-out'!$C1972)</f>
        <v>0</v>
      </c>
      <c r="Z1972" s="4">
        <f ca="1">OFFSET('Hotel Carve-out'!$A$1,'Hotel Carve-out'!Z$1949-1,'Hotel Carve-out'!$D$1947+'Hotel Carve-out'!$C1972)</f>
        <v>0</v>
      </c>
      <c r="AA1972" s="4">
        <f ca="1">OFFSET('Hotel Carve-out'!$A$1,'Hotel Carve-out'!AA$1949-1,'Hotel Carve-out'!$D$1947+'Hotel Carve-out'!$C1972)</f>
        <v>0</v>
      </c>
      <c r="AB1972" s="4">
        <f ca="1">OFFSET('Hotel Carve-out'!$A$1,'Hotel Carve-out'!AB$1949-1,'Hotel Carve-out'!$D$1947+'Hotel Carve-out'!$C1972)</f>
        <v>2161111.111111111</v>
      </c>
      <c r="AC1972" s="4">
        <f ca="1">OFFSET('Hotel Carve-out'!$A$1,'Hotel Carve-out'!AC$1949-1,'Hotel Carve-out'!$D$1947+'Hotel Carve-out'!$C1972)</f>
        <v>0</v>
      </c>
      <c r="AD1972" s="4">
        <f ca="1">OFFSET('Hotel Carve-out'!$A$1,'Hotel Carve-out'!AD$1949-1,'Hotel Carve-out'!$D$1947+'Hotel Carve-out'!$C1972)</f>
        <v>0</v>
      </c>
      <c r="AE1972" s="4">
        <f ca="1">OFFSET('Hotel Carve-out'!$A$1,'Hotel Carve-out'!AE$1949-1,'Hotel Carve-out'!$D$1947+'Hotel Carve-out'!$C1972)</f>
        <v>0</v>
      </c>
      <c r="AF1972" s="4">
        <f ca="1">OFFSET('Hotel Carve-out'!$A$1,'Hotel Carve-out'!AF$1949-1,'Hotel Carve-out'!$D$1947+'Hotel Carve-out'!$C1972)</f>
        <v>0</v>
      </c>
      <c r="AG1972" s="4">
        <f ca="1">OFFSET('Hotel Carve-out'!$A$1,'Hotel Carve-out'!AG$1949-1,'Hotel Carve-out'!$D$1947+'Hotel Carve-out'!$C1972)</f>
        <v>0</v>
      </c>
      <c r="AH1972" s="4">
        <f ca="1">OFFSET('Hotel Carve-out'!$A$1,'Hotel Carve-out'!AH$1949-1,'Hotel Carve-out'!$D$1947+'Hotel Carve-out'!$C1972)</f>
        <v>64833.333333333336</v>
      </c>
      <c r="AI1972" s="4">
        <f t="shared" ca="1" si="929"/>
        <v>2225944.4444444445</v>
      </c>
      <c r="AJ1972" s="4"/>
      <c r="AK1972" s="4">
        <f ca="1">OFFSET('Hotel Carve-out'!$A$1,'Hotel Carve-out'!AK$1949-1,'Hotel Carve-out'!$D$1947+'Hotel Carve-out'!$C1972)</f>
        <v>0</v>
      </c>
      <c r="AL1972" s="4">
        <f ca="1">OFFSET('Hotel Carve-out'!$A$1,'Hotel Carve-out'!AL$1949-1,'Hotel Carve-out'!$D$1947+'Hotel Carve-out'!$C1972)</f>
        <v>0</v>
      </c>
      <c r="AM1972" s="4">
        <f ca="1">OFFSET('Hotel Carve-out'!$A$1,'Hotel Carve-out'!AM$1949-1,'Hotel Carve-out'!$D$1947+'Hotel Carve-out'!$C1972)</f>
        <v>0</v>
      </c>
      <c r="AN1972" s="4">
        <f ca="1">OFFSET('Hotel Carve-out'!$A$1,'Hotel Carve-out'!AN$1949-1,'Hotel Carve-out'!$D$1947+'Hotel Carve-out'!$C1972)</f>
        <v>290181.81818181818</v>
      </c>
      <c r="AO1972" s="4">
        <f ca="1">OFFSET('Hotel Carve-out'!$A$1,'Hotel Carve-out'!AO$1949-1,'Hotel Carve-out'!$D$1947+'Hotel Carve-out'!$C1972)</f>
        <v>0</v>
      </c>
      <c r="AP1972" s="4">
        <f ca="1">OFFSET('Hotel Carve-out'!$A$1,'Hotel Carve-out'!AP$1949-1,'Hotel Carve-out'!$D$1947+'Hotel Carve-out'!$C1972)</f>
        <v>0</v>
      </c>
      <c r="AQ1972" s="4">
        <f ca="1">OFFSET('Hotel Carve-out'!$A$1,'Hotel Carve-out'!AQ$1949-1,'Hotel Carve-out'!$D$1947+'Hotel Carve-out'!$C1972)</f>
        <v>0</v>
      </c>
      <c r="AR1972" s="4">
        <f ca="1">OFFSET('Hotel Carve-out'!$A$1,'Hotel Carve-out'!AR$1949-1,'Hotel Carve-out'!$D$1947+'Hotel Carve-out'!$C1972)</f>
        <v>0</v>
      </c>
      <c r="AS1972" s="4">
        <f ca="1">OFFSET('Hotel Carve-out'!$A$1,'Hotel Carve-out'!AS$1949-1,'Hotel Carve-out'!$D$1947+'Hotel Carve-out'!$C1972)</f>
        <v>0</v>
      </c>
      <c r="AT1972" s="4">
        <f ca="1">OFFSET('Hotel Carve-out'!$A$1,'Hotel Carve-out'!AT$1949-1,'Hotel Carve-out'!$D$1947+'Hotel Carve-out'!$C1972)</f>
        <v>47916.666666666664</v>
      </c>
      <c r="AU1972" s="4">
        <f ca="1">OFFSET('Hotel Carve-out'!$A$1,'Hotel Carve-out'!AU$1949-1,'Hotel Carve-out'!$D$1947+'Hotel Carve-out'!$C1972)</f>
        <v>0</v>
      </c>
      <c r="AV1972" s="4">
        <f ca="1">OFFSET('Hotel Carve-out'!$A$1,'Hotel Carve-out'!AV$1949-1,'Hotel Carve-out'!$D$1947+'Hotel Carve-out'!$C1972)</f>
        <v>0</v>
      </c>
      <c r="AW1972" s="4">
        <f ca="1">OFFSET('Hotel Carve-out'!$A$1,'Hotel Carve-out'!AW$1949-1,'Hotel Carve-out'!$D$1947+'Hotel Carve-out'!$C1972)</f>
        <v>0</v>
      </c>
      <c r="AX1972" s="4">
        <f ca="1">OFFSET('Hotel Carve-out'!$A$1,'Hotel Carve-out'!AX$1949-1,'Hotel Carve-out'!$D$1947+'Hotel Carve-out'!$C1972)</f>
        <v>0</v>
      </c>
      <c r="AY1972" s="4">
        <f ca="1">OFFSET('Hotel Carve-out'!$A$1,'Hotel Carve-out'!AY$1949-1,'Hotel Carve-out'!$D$1947+'Hotel Carve-out'!$C1972)</f>
        <v>0</v>
      </c>
      <c r="AZ1972" s="4">
        <f ca="1">OFFSET('Hotel Carve-out'!$A$1,'Hotel Carve-out'!AZ$1949-1,'Hotel Carve-out'!$D$1947+'Hotel Carve-out'!$C1972)</f>
        <v>0</v>
      </c>
      <c r="BA1972" s="4">
        <f ca="1">OFFSET('Hotel Carve-out'!$A$1,'Hotel Carve-out'!BA$1949-1,'Hotel Carve-out'!$D$1947+'Hotel Carve-out'!$C1972)</f>
        <v>0</v>
      </c>
      <c r="BB1972" s="4">
        <f ca="1">OFFSET('Hotel Carve-out'!$A$1,'Hotel Carve-out'!BB$1949-1,'Hotel Carve-out'!$D$1947+'Hotel Carve-out'!$C1972)</f>
        <v>0</v>
      </c>
      <c r="BC1972" s="4">
        <f ca="1">OFFSET('Hotel Carve-out'!$A$1,'Hotel Carve-out'!BC$1949-1,'Hotel Carve-out'!$D$1947+'Hotel Carve-out'!$C1972)</f>
        <v>0</v>
      </c>
      <c r="BD1972" s="4">
        <f ca="1">OFFSET('Hotel Carve-out'!$A$1,'Hotel Carve-out'!BD$1949-1,'Hotel Carve-out'!$D$1947+'Hotel Carve-out'!$C1972)</f>
        <v>0</v>
      </c>
      <c r="BE1972" s="4">
        <f t="shared" ca="1" si="930"/>
        <v>338098.48484848486</v>
      </c>
      <c r="BF1972" s="4"/>
      <c r="BG1972" s="2">
        <f t="shared" ca="1" si="931"/>
        <v>295501.12444444373</v>
      </c>
      <c r="BH1972" s="2">
        <f t="shared" ca="1" si="932"/>
        <v>2644852.1129424884</v>
      </c>
      <c r="BI1972" s="5">
        <f t="shared" ca="1" si="933"/>
        <v>-2349350.9884980447</v>
      </c>
      <c r="BJ1972" s="1"/>
      <c r="BK1972" s="4">
        <f ca="1">OFFSET('Hotel Carve-out'!$A$1,'Hotel Carve-out'!BK$1949-1,'Hotel Carve-out'!$D$1947+'Hotel Carve-out'!$C1972)</f>
        <v>0</v>
      </c>
      <c r="BL1972" s="4">
        <f ca="1">OFFSET('Hotel Carve-out'!$A$1,'Hotel Carve-out'!BL$1949-1,'Hotel Carve-out'!$D$1947+'Hotel Carve-out'!$C1972)</f>
        <v>0</v>
      </c>
      <c r="BM1972" s="4">
        <f ca="1">OFFSET('Hotel Carve-out'!$A$1,'Hotel Carve-out'!BM$1949-1,'Hotel Carve-out'!$D$1947+'Hotel Carve-out'!$C1972)</f>
        <v>0</v>
      </c>
      <c r="BN1972" s="4">
        <f ca="1">OFFSET('Hotel Carve-out'!$A$1,'Hotel Carve-out'!BN$1949-1,'Hotel Carve-out'!$D$1947+'Hotel Carve-out'!$C1972)</f>
        <v>2349350.9884980447</v>
      </c>
      <c r="BO1972" s="4">
        <f ca="1">OFFSET('Hotel Carve-out'!$A$1,'Hotel Carve-out'!BO$1949-1,'Hotel Carve-out'!$D$1947+'Hotel Carve-out'!$C1972)</f>
        <v>0</v>
      </c>
      <c r="BP1972" s="4">
        <f ca="1">OFFSET('Hotel Carve-out'!$A$1,'Hotel Carve-out'!BP$1949-1,'Hotel Carve-out'!$D$1947+'Hotel Carve-out'!$C1972)</f>
        <v>0</v>
      </c>
      <c r="BQ1972" s="4">
        <f ca="1">OFFSET('Hotel Carve-out'!$A$1,'Hotel Carve-out'!BQ$1949-1,'Hotel Carve-out'!$D$1947+'Hotel Carve-out'!$C1972)</f>
        <v>17336512.224160817</v>
      </c>
      <c r="BR1972" s="1"/>
      <c r="BS1972" s="4">
        <f ca="1">OFFSET('Hotel Carve-out'!$A$1,'Hotel Carve-out'!BS$1949-1,'Hotel Carve-out'!$D$1947+'Hotel Carve-out'!$C1972)</f>
        <v>0</v>
      </c>
      <c r="BT1972" s="4">
        <f ca="1">OFFSET('Hotel Carve-out'!$A$1,'Hotel Carve-out'!BT$1949-1,'Hotel Carve-out'!$D$1947+'Hotel Carve-out'!$C1972)</f>
        <v>0</v>
      </c>
      <c r="BU1972" s="4"/>
      <c r="BV1972" s="4">
        <f ca="1">OFFSET('Hotel Carve-out'!$A$1,'Hotel Carve-out'!BV$1949-1,'Hotel Carve-out'!$D$1947+'Hotel Carve-out'!$C1972)</f>
        <v>0</v>
      </c>
      <c r="BW1972" s="4">
        <f ca="1">OFFSET('Hotel Carve-out'!$A$1,'Hotel Carve-out'!BW$1949-1,'Hotel Carve-out'!$D$1947+'Hotel Carve-out'!$C1972)</f>
        <v>0</v>
      </c>
      <c r="BX1972" s="4">
        <f ca="1">OFFSET('Hotel Carve-out'!$A$1,'Hotel Carve-out'!BX$1949-1,'Hotel Carve-out'!$D$1947+'Hotel Carve-out'!$C1972)</f>
        <v>0</v>
      </c>
      <c r="BY1972" s="6">
        <f ca="1">OFFSET('Hotel Carve-out'!$A$1,'Hotel Carve-out'!BY$1949-1,'Hotel Carve-out'!$D$1947+'Hotel Carve-out'!$C1972)</f>
        <v>0</v>
      </c>
      <c r="BZ1972" s="4">
        <f ca="1">OFFSET('Hotel Carve-out'!$A$1,'Hotel Carve-out'!BZ$1949-1,'Hotel Carve-out'!$D$1947+'Hotel Carve-out'!$C1972)</f>
        <v>0</v>
      </c>
      <c r="CA1972" s="6">
        <f ca="1">OFFSET('Hotel Carve-out'!$A$1,'Hotel Carve-out'!CA$1949-1,'Hotel Carve-out'!$D$1947+'Hotel Carve-out'!$C1972)</f>
        <v>0</v>
      </c>
      <c r="CB1972" s="4">
        <f ca="1">OFFSET('Hotel Carve-out'!$A$1,'Hotel Carve-out'!CB$1949-1,'Hotel Carve-out'!$D$1947+'Hotel Carve-out'!$C1972)</f>
        <v>0</v>
      </c>
      <c r="CC1972" s="1"/>
      <c r="CD1972" s="360">
        <f ca="1">OFFSET('Hotel Carve-out'!$A$1,'Hotel Carve-out'!CD$1949-1,'Hotel Carve-out'!$D$1947+'Hotel Carve-out'!$C1972)</f>
        <v>0</v>
      </c>
      <c r="CE1972" s="360">
        <f ca="1">OFFSET('Hotel Carve-out'!$A$1,'Hotel Carve-out'!CE$1949-1,'Hotel Carve-out'!$D$1947+'Hotel Carve-out'!$C1972)</f>
        <v>0</v>
      </c>
      <c r="CF1972" s="360">
        <f ca="1">OFFSET('Hotel Carve-out'!$A$1,'Hotel Carve-out'!CF$1949-1,'Hotel Carve-out'!$D$1947+'Hotel Carve-out'!$C1972)</f>
        <v>0</v>
      </c>
      <c r="CG1972" s="360">
        <f ca="1">OFFSET('Hotel Carve-out'!$A$1,'Hotel Carve-out'!CG$1949-1,'Hotel Carve-out'!$D$1947+'Hotel Carve-out'!$C1972)</f>
        <v>0</v>
      </c>
      <c r="CH1972" s="360">
        <f ca="1">OFFSET('Hotel Carve-out'!$A$1,'Hotel Carve-out'!CH$1949-1,'Hotel Carve-out'!$D$1947+'Hotel Carve-out'!$C1972)</f>
        <v>0</v>
      </c>
      <c r="CI1972" s="360">
        <f ca="1">OFFSET('Hotel Carve-out'!$A$1,'Hotel Carve-out'!CI$1949-1,'Hotel Carve-out'!$D$1947+'Hotel Carve-out'!$C1972)</f>
        <v>0</v>
      </c>
      <c r="CJ1972" s="1"/>
      <c r="CK1972" s="1"/>
    </row>
    <row r="1973" spans="2:89" ht="15" customHeight="1">
      <c r="B1973" s="1"/>
      <c r="C1973" s="1">
        <f>IF(C1972&lt;'Hotel Carve-out'!$E$1688,C1972+1,NA())</f>
        <v>22</v>
      </c>
      <c r="D1973" s="7">
        <f>INDEX('Hotel Carve-out'!$F$16:$CI$17,1,MATCH('Hotel Carve-out'!C1973,'Hotel Carve-out'!$F$17:$CI$17,0))</f>
        <v>42766</v>
      </c>
      <c r="E1973" s="1"/>
      <c r="F1973" s="4">
        <f ca="1">OFFSET('Hotel Carve-out'!$A$1,'Hotel Carve-out'!F$1949-1,'Hotel Carve-out'!$D$1947+'Hotel Carve-out'!$C1973)</f>
        <v>0</v>
      </c>
      <c r="G1973" s="4">
        <f ca="1">OFFSET('Hotel Carve-out'!$A$1,'Hotel Carve-out'!G$1949-1,'Hotel Carve-out'!$D$1947+'Hotel Carve-out'!$C1973)</f>
        <v>0</v>
      </c>
      <c r="H1973" s="4">
        <f ca="1">OFFSET('Hotel Carve-out'!$A$1,'Hotel Carve-out'!H$1949-1,'Hotel Carve-out'!$D$1947+'Hotel Carve-out'!$C1973)</f>
        <v>0</v>
      </c>
      <c r="I1973" s="4">
        <f ca="1">OFFSET('Hotel Carve-out'!$A$1,'Hotel Carve-out'!I$1949-1,'Hotel Carve-out'!$D$1947+'Hotel Carve-out'!$C1973)</f>
        <v>0</v>
      </c>
      <c r="J1973" s="1"/>
      <c r="K1973" s="4">
        <f ca="1">OFFSET('Hotel Carve-out'!$A$1,'Hotel Carve-out'!K$1949-1,'Hotel Carve-out'!$D$1947+'Hotel Carve-out'!$C1973)</f>
        <v>0</v>
      </c>
      <c r="L1973" s="4">
        <f ca="1">OFFSET('Hotel Carve-out'!$A$1,'Hotel Carve-out'!L$1949-1,'Hotel Carve-out'!$D$1947+'Hotel Carve-out'!$C1973)</f>
        <v>0</v>
      </c>
      <c r="M1973" s="4">
        <f ca="1">OFFSET('Hotel Carve-out'!$A$1,'Hotel Carve-out'!M$1949-1,'Hotel Carve-out'!$D$1947+'Hotel Carve-out'!$C1973)</f>
        <v>0</v>
      </c>
      <c r="N1973" s="4">
        <f ca="1">OFFSET('Hotel Carve-out'!$A$1,'Hotel Carve-out'!N$1949-1,'Hotel Carve-out'!$D$1947+'Hotel Carve-out'!$C1973)</f>
        <v>0</v>
      </c>
      <c r="O1973" s="4">
        <f ca="1">OFFSET('Hotel Carve-out'!$A$1,'Hotel Carve-out'!O$1949-1,'Hotel Carve-out'!$D$1947+'Hotel Carve-out'!$C1973)</f>
        <v>0</v>
      </c>
      <c r="P1973" s="4">
        <f t="shared" ca="1" si="927"/>
        <v>0</v>
      </c>
      <c r="Q1973" s="4"/>
      <c r="R1973" s="4">
        <f ca="1">OFFSET('Hotel Carve-out'!$A$1,'Hotel Carve-out'!R$1949-1,'Hotel Carve-out'!$D$1947+'Hotel Carve-out'!$C1973)</f>
        <v>0</v>
      </c>
      <c r="S1973" s="4">
        <f ca="1">OFFSET('Hotel Carve-out'!$A$1,'Hotel Carve-out'!S$1949-1,'Hotel Carve-out'!$D$1947+'Hotel Carve-out'!$C1973)</f>
        <v>0</v>
      </c>
      <c r="T1973" s="4">
        <f ca="1">OFFSET('Hotel Carve-out'!$A$1,'Hotel Carve-out'!T$1949-1,'Hotel Carve-out'!$D$1947+'Hotel Carve-out'!$C1973)</f>
        <v>87747.175271103042</v>
      </c>
      <c r="U1973" s="4">
        <f ca="1">OFFSET('Hotel Carve-out'!$A$1,'Hotel Carve-out'!U$1949-1,'Hotel Carve-out'!$D$1947+'Hotel Carve-out'!$C1973)</f>
        <v>0</v>
      </c>
      <c r="V1973" s="4">
        <f t="shared" ca="1" si="928"/>
        <v>87747.175271103042</v>
      </c>
      <c r="W1973" s="4"/>
      <c r="X1973" s="4">
        <f ca="1">OFFSET('Hotel Carve-out'!$A$1,'Hotel Carve-out'!X$1949-1,'Hotel Carve-out'!$D$1947+'Hotel Carve-out'!$C1973)</f>
        <v>0</v>
      </c>
      <c r="Y1973" s="4">
        <f ca="1">OFFSET('Hotel Carve-out'!$A$1,'Hotel Carve-out'!Y$1949-1,'Hotel Carve-out'!$D$1947+'Hotel Carve-out'!$C1973)</f>
        <v>0</v>
      </c>
      <c r="Z1973" s="4">
        <f ca="1">OFFSET('Hotel Carve-out'!$A$1,'Hotel Carve-out'!Z$1949-1,'Hotel Carve-out'!$D$1947+'Hotel Carve-out'!$C1973)</f>
        <v>0</v>
      </c>
      <c r="AA1973" s="4">
        <f ca="1">OFFSET('Hotel Carve-out'!$A$1,'Hotel Carve-out'!AA$1949-1,'Hotel Carve-out'!$D$1947+'Hotel Carve-out'!$C1973)</f>
        <v>0</v>
      </c>
      <c r="AB1973" s="4">
        <f ca="1">OFFSET('Hotel Carve-out'!$A$1,'Hotel Carve-out'!AB$1949-1,'Hotel Carve-out'!$D$1947+'Hotel Carve-out'!$C1973)</f>
        <v>0</v>
      </c>
      <c r="AC1973" s="4">
        <f ca="1">OFFSET('Hotel Carve-out'!$A$1,'Hotel Carve-out'!AC$1949-1,'Hotel Carve-out'!$D$1947+'Hotel Carve-out'!$C1973)</f>
        <v>0</v>
      </c>
      <c r="AD1973" s="4">
        <f ca="1">OFFSET('Hotel Carve-out'!$A$1,'Hotel Carve-out'!AD$1949-1,'Hotel Carve-out'!$D$1947+'Hotel Carve-out'!$C1973)</f>
        <v>0</v>
      </c>
      <c r="AE1973" s="4">
        <f ca="1">OFFSET('Hotel Carve-out'!$A$1,'Hotel Carve-out'!AE$1949-1,'Hotel Carve-out'!$D$1947+'Hotel Carve-out'!$C1973)</f>
        <v>0</v>
      </c>
      <c r="AF1973" s="4">
        <f ca="1">OFFSET('Hotel Carve-out'!$A$1,'Hotel Carve-out'!AF$1949-1,'Hotel Carve-out'!$D$1947+'Hotel Carve-out'!$C1973)</f>
        <v>0</v>
      </c>
      <c r="AG1973" s="4">
        <f ca="1">OFFSET('Hotel Carve-out'!$A$1,'Hotel Carve-out'!AG$1949-1,'Hotel Carve-out'!$D$1947+'Hotel Carve-out'!$C1973)</f>
        <v>0</v>
      </c>
      <c r="AH1973" s="4">
        <f ca="1">OFFSET('Hotel Carve-out'!$A$1,'Hotel Carve-out'!AH$1949-1,'Hotel Carve-out'!$D$1947+'Hotel Carve-out'!$C1973)</f>
        <v>0</v>
      </c>
      <c r="AI1973" s="4">
        <f t="shared" ca="1" si="929"/>
        <v>0</v>
      </c>
      <c r="AJ1973" s="4"/>
      <c r="AK1973" s="4">
        <f ca="1">OFFSET('Hotel Carve-out'!$A$1,'Hotel Carve-out'!AK$1949-1,'Hotel Carve-out'!$D$1947+'Hotel Carve-out'!$C1973)</f>
        <v>0</v>
      </c>
      <c r="AL1973" s="4">
        <f ca="1">OFFSET('Hotel Carve-out'!$A$1,'Hotel Carve-out'!AL$1949-1,'Hotel Carve-out'!$D$1947+'Hotel Carve-out'!$C1973)</f>
        <v>0</v>
      </c>
      <c r="AM1973" s="4">
        <f ca="1">OFFSET('Hotel Carve-out'!$A$1,'Hotel Carve-out'!AM$1949-1,'Hotel Carve-out'!$D$1947+'Hotel Carve-out'!$C1973)</f>
        <v>0</v>
      </c>
      <c r="AN1973" s="4">
        <f ca="1">OFFSET('Hotel Carve-out'!$A$1,'Hotel Carve-out'!AN$1949-1,'Hotel Carve-out'!$D$1947+'Hotel Carve-out'!$C1973)</f>
        <v>290181.81818181818</v>
      </c>
      <c r="AO1973" s="4">
        <f ca="1">OFFSET('Hotel Carve-out'!$A$1,'Hotel Carve-out'!AO$1949-1,'Hotel Carve-out'!$D$1947+'Hotel Carve-out'!$C1973)</f>
        <v>0</v>
      </c>
      <c r="AP1973" s="4">
        <f ca="1">OFFSET('Hotel Carve-out'!$A$1,'Hotel Carve-out'!AP$1949-1,'Hotel Carve-out'!$D$1947+'Hotel Carve-out'!$C1973)</f>
        <v>0</v>
      </c>
      <c r="AQ1973" s="4">
        <f ca="1">OFFSET('Hotel Carve-out'!$A$1,'Hotel Carve-out'!AQ$1949-1,'Hotel Carve-out'!$D$1947+'Hotel Carve-out'!$C1973)</f>
        <v>0</v>
      </c>
      <c r="AR1973" s="4">
        <f ca="1">OFFSET('Hotel Carve-out'!$A$1,'Hotel Carve-out'!AR$1949-1,'Hotel Carve-out'!$D$1947+'Hotel Carve-out'!$C1973)</f>
        <v>0</v>
      </c>
      <c r="AS1973" s="4">
        <f ca="1">OFFSET('Hotel Carve-out'!$A$1,'Hotel Carve-out'!AS$1949-1,'Hotel Carve-out'!$D$1947+'Hotel Carve-out'!$C1973)</f>
        <v>0</v>
      </c>
      <c r="AT1973" s="4">
        <f ca="1">OFFSET('Hotel Carve-out'!$A$1,'Hotel Carve-out'!AT$1949-1,'Hotel Carve-out'!$D$1947+'Hotel Carve-out'!$C1973)</f>
        <v>47916.666666666664</v>
      </c>
      <c r="AU1973" s="4">
        <f ca="1">OFFSET('Hotel Carve-out'!$A$1,'Hotel Carve-out'!AU$1949-1,'Hotel Carve-out'!$D$1947+'Hotel Carve-out'!$C1973)</f>
        <v>0</v>
      </c>
      <c r="AV1973" s="4">
        <f ca="1">OFFSET('Hotel Carve-out'!$A$1,'Hotel Carve-out'!AV$1949-1,'Hotel Carve-out'!$D$1947+'Hotel Carve-out'!$C1973)</f>
        <v>0</v>
      </c>
      <c r="AW1973" s="4">
        <f ca="1">OFFSET('Hotel Carve-out'!$A$1,'Hotel Carve-out'!AW$1949-1,'Hotel Carve-out'!$D$1947+'Hotel Carve-out'!$C1973)</f>
        <v>0</v>
      </c>
      <c r="AX1973" s="4">
        <f ca="1">OFFSET('Hotel Carve-out'!$A$1,'Hotel Carve-out'!AX$1949-1,'Hotel Carve-out'!$D$1947+'Hotel Carve-out'!$C1973)</f>
        <v>0</v>
      </c>
      <c r="AY1973" s="4">
        <f ca="1">OFFSET('Hotel Carve-out'!$A$1,'Hotel Carve-out'!AY$1949-1,'Hotel Carve-out'!$D$1947+'Hotel Carve-out'!$C1973)</f>
        <v>0</v>
      </c>
      <c r="AZ1973" s="4">
        <f ca="1">OFFSET('Hotel Carve-out'!$A$1,'Hotel Carve-out'!AZ$1949-1,'Hotel Carve-out'!$D$1947+'Hotel Carve-out'!$C1973)</f>
        <v>0</v>
      </c>
      <c r="BA1973" s="4">
        <f ca="1">OFFSET('Hotel Carve-out'!$A$1,'Hotel Carve-out'!BA$1949-1,'Hotel Carve-out'!$D$1947+'Hotel Carve-out'!$C1973)</f>
        <v>0</v>
      </c>
      <c r="BB1973" s="4">
        <f ca="1">OFFSET('Hotel Carve-out'!$A$1,'Hotel Carve-out'!BB$1949-1,'Hotel Carve-out'!$D$1947+'Hotel Carve-out'!$C1973)</f>
        <v>0</v>
      </c>
      <c r="BC1973" s="4">
        <f ca="1">OFFSET('Hotel Carve-out'!$A$1,'Hotel Carve-out'!BC$1949-1,'Hotel Carve-out'!$D$1947+'Hotel Carve-out'!$C1973)</f>
        <v>0</v>
      </c>
      <c r="BD1973" s="4">
        <f ca="1">OFFSET('Hotel Carve-out'!$A$1,'Hotel Carve-out'!BD$1949-1,'Hotel Carve-out'!$D$1947+'Hotel Carve-out'!$C1973)</f>
        <v>0</v>
      </c>
      <c r="BE1973" s="4">
        <f t="shared" ca="1" si="930"/>
        <v>338098.48484848486</v>
      </c>
      <c r="BF1973" s="4"/>
      <c r="BG1973" s="2">
        <f t="shared" ca="1" si="931"/>
        <v>0</v>
      </c>
      <c r="BH1973" s="2">
        <f t="shared" ca="1" si="932"/>
        <v>425845.6601195879</v>
      </c>
      <c r="BI1973" s="5">
        <f t="shared" ca="1" si="933"/>
        <v>-425845.6601195879</v>
      </c>
      <c r="BJ1973" s="1"/>
      <c r="BK1973" s="4">
        <f ca="1">OFFSET('Hotel Carve-out'!$A$1,'Hotel Carve-out'!BK$1949-1,'Hotel Carve-out'!$D$1947+'Hotel Carve-out'!$C1973)</f>
        <v>0</v>
      </c>
      <c r="BL1973" s="4">
        <f ca="1">OFFSET('Hotel Carve-out'!$A$1,'Hotel Carve-out'!BL$1949-1,'Hotel Carve-out'!$D$1947+'Hotel Carve-out'!$C1973)</f>
        <v>0</v>
      </c>
      <c r="BM1973" s="4">
        <f ca="1">OFFSET('Hotel Carve-out'!$A$1,'Hotel Carve-out'!BM$1949-1,'Hotel Carve-out'!$D$1947+'Hotel Carve-out'!$C1973)</f>
        <v>0</v>
      </c>
      <c r="BN1973" s="4">
        <f ca="1">OFFSET('Hotel Carve-out'!$A$1,'Hotel Carve-out'!BN$1949-1,'Hotel Carve-out'!$D$1947+'Hotel Carve-out'!$C1973)</f>
        <v>425845.6601195879</v>
      </c>
      <c r="BO1973" s="4">
        <f ca="1">OFFSET('Hotel Carve-out'!$A$1,'Hotel Carve-out'!BO$1949-1,'Hotel Carve-out'!$D$1947+'Hotel Carve-out'!$C1973)</f>
        <v>0</v>
      </c>
      <c r="BP1973" s="4">
        <f ca="1">OFFSET('Hotel Carve-out'!$A$1,'Hotel Carve-out'!BP$1949-1,'Hotel Carve-out'!$D$1947+'Hotel Carve-out'!$C1973)</f>
        <v>0</v>
      </c>
      <c r="BQ1973" s="4">
        <f ca="1">OFFSET('Hotel Carve-out'!$A$1,'Hotel Carve-out'!BQ$1949-1,'Hotel Carve-out'!$D$1947+'Hotel Carve-out'!$C1973)</f>
        <v>17762357.884280406</v>
      </c>
      <c r="BR1973" s="1"/>
      <c r="BS1973" s="4">
        <f ca="1">OFFSET('Hotel Carve-out'!$A$1,'Hotel Carve-out'!BS$1949-1,'Hotel Carve-out'!$D$1947+'Hotel Carve-out'!$C1973)</f>
        <v>0</v>
      </c>
      <c r="BT1973" s="4">
        <f ca="1">OFFSET('Hotel Carve-out'!$A$1,'Hotel Carve-out'!BT$1949-1,'Hotel Carve-out'!$D$1947+'Hotel Carve-out'!$C1973)</f>
        <v>0</v>
      </c>
      <c r="BU1973" s="4"/>
      <c r="BV1973" s="4">
        <f ca="1">OFFSET('Hotel Carve-out'!$A$1,'Hotel Carve-out'!BV$1949-1,'Hotel Carve-out'!$D$1947+'Hotel Carve-out'!$C1973)</f>
        <v>0</v>
      </c>
      <c r="BW1973" s="4">
        <f ca="1">OFFSET('Hotel Carve-out'!$A$1,'Hotel Carve-out'!BW$1949-1,'Hotel Carve-out'!$D$1947+'Hotel Carve-out'!$C1973)</f>
        <v>0</v>
      </c>
      <c r="BX1973" s="4">
        <f ca="1">OFFSET('Hotel Carve-out'!$A$1,'Hotel Carve-out'!BX$1949-1,'Hotel Carve-out'!$D$1947+'Hotel Carve-out'!$C1973)</f>
        <v>0</v>
      </c>
      <c r="BY1973" s="6">
        <f ca="1">OFFSET('Hotel Carve-out'!$A$1,'Hotel Carve-out'!BY$1949-1,'Hotel Carve-out'!$D$1947+'Hotel Carve-out'!$C1973)</f>
        <v>0</v>
      </c>
      <c r="BZ1973" s="4">
        <f ca="1">OFFSET('Hotel Carve-out'!$A$1,'Hotel Carve-out'!BZ$1949-1,'Hotel Carve-out'!$D$1947+'Hotel Carve-out'!$C1973)</f>
        <v>0</v>
      </c>
      <c r="CA1973" s="6">
        <f ca="1">OFFSET('Hotel Carve-out'!$A$1,'Hotel Carve-out'!CA$1949-1,'Hotel Carve-out'!$D$1947+'Hotel Carve-out'!$C1973)</f>
        <v>0</v>
      </c>
      <c r="CB1973" s="4">
        <f ca="1">OFFSET('Hotel Carve-out'!$A$1,'Hotel Carve-out'!CB$1949-1,'Hotel Carve-out'!$D$1947+'Hotel Carve-out'!$C1973)</f>
        <v>0</v>
      </c>
      <c r="CC1973" s="1"/>
      <c r="CD1973" s="360">
        <f ca="1">OFFSET('Hotel Carve-out'!$A$1,'Hotel Carve-out'!CD$1949-1,'Hotel Carve-out'!$D$1947+'Hotel Carve-out'!$C1973)</f>
        <v>0</v>
      </c>
      <c r="CE1973" s="360">
        <f ca="1">OFFSET('Hotel Carve-out'!$A$1,'Hotel Carve-out'!CE$1949-1,'Hotel Carve-out'!$D$1947+'Hotel Carve-out'!$C1973)</f>
        <v>0</v>
      </c>
      <c r="CF1973" s="360">
        <f ca="1">OFFSET('Hotel Carve-out'!$A$1,'Hotel Carve-out'!CF$1949-1,'Hotel Carve-out'!$D$1947+'Hotel Carve-out'!$C1973)</f>
        <v>0</v>
      </c>
      <c r="CG1973" s="360">
        <f ca="1">OFFSET('Hotel Carve-out'!$A$1,'Hotel Carve-out'!CG$1949-1,'Hotel Carve-out'!$D$1947+'Hotel Carve-out'!$C1973)</f>
        <v>0</v>
      </c>
      <c r="CH1973" s="360">
        <f ca="1">OFFSET('Hotel Carve-out'!$A$1,'Hotel Carve-out'!CH$1949-1,'Hotel Carve-out'!$D$1947+'Hotel Carve-out'!$C1973)</f>
        <v>0</v>
      </c>
      <c r="CI1973" s="360">
        <f ca="1">OFFSET('Hotel Carve-out'!$A$1,'Hotel Carve-out'!CI$1949-1,'Hotel Carve-out'!$D$1947+'Hotel Carve-out'!$C1973)</f>
        <v>0</v>
      </c>
      <c r="CJ1973" s="1"/>
      <c r="CK1973" s="1"/>
    </row>
    <row r="1974" spans="2:89" ht="15" customHeight="1">
      <c r="B1974" s="1"/>
      <c r="C1974" s="1">
        <f>IF(C1973&lt;'Hotel Carve-out'!$E$1688,C1973+1,NA())</f>
        <v>23</v>
      </c>
      <c r="D1974" s="7">
        <f>INDEX('Hotel Carve-out'!$F$16:$CI$17,1,MATCH('Hotel Carve-out'!C1974,'Hotel Carve-out'!$F$17:$CI$17,0))</f>
        <v>42794</v>
      </c>
      <c r="E1974" s="1"/>
      <c r="F1974" s="4">
        <f ca="1">OFFSET('Hotel Carve-out'!$A$1,'Hotel Carve-out'!F$1949-1,'Hotel Carve-out'!$D$1947+'Hotel Carve-out'!$C1974)</f>
        <v>0</v>
      </c>
      <c r="G1974" s="4">
        <f ca="1">OFFSET('Hotel Carve-out'!$A$1,'Hotel Carve-out'!G$1949-1,'Hotel Carve-out'!$D$1947+'Hotel Carve-out'!$C1974)</f>
        <v>0</v>
      </c>
      <c r="H1974" s="4">
        <f ca="1">OFFSET('Hotel Carve-out'!$A$1,'Hotel Carve-out'!H$1949-1,'Hotel Carve-out'!$D$1947+'Hotel Carve-out'!$C1974)</f>
        <v>0</v>
      </c>
      <c r="I1974" s="4">
        <f ca="1">OFFSET('Hotel Carve-out'!$A$1,'Hotel Carve-out'!I$1949-1,'Hotel Carve-out'!$D$1947+'Hotel Carve-out'!$C1974)</f>
        <v>0</v>
      </c>
      <c r="J1974" s="1"/>
      <c r="K1974" s="4">
        <f ca="1">OFFSET('Hotel Carve-out'!$A$1,'Hotel Carve-out'!K$1949-1,'Hotel Carve-out'!$D$1947+'Hotel Carve-out'!$C1974)</f>
        <v>0</v>
      </c>
      <c r="L1974" s="4">
        <f ca="1">OFFSET('Hotel Carve-out'!$A$1,'Hotel Carve-out'!L$1949-1,'Hotel Carve-out'!$D$1947+'Hotel Carve-out'!$C1974)</f>
        <v>0</v>
      </c>
      <c r="M1974" s="4">
        <f ca="1">OFFSET('Hotel Carve-out'!$A$1,'Hotel Carve-out'!M$1949-1,'Hotel Carve-out'!$D$1947+'Hotel Carve-out'!$C1974)</f>
        <v>0</v>
      </c>
      <c r="N1974" s="4">
        <f ca="1">OFFSET('Hotel Carve-out'!$A$1,'Hotel Carve-out'!N$1949-1,'Hotel Carve-out'!$D$1947+'Hotel Carve-out'!$C1974)</f>
        <v>0</v>
      </c>
      <c r="O1974" s="4">
        <f ca="1">OFFSET('Hotel Carve-out'!$A$1,'Hotel Carve-out'!O$1949-1,'Hotel Carve-out'!$D$1947+'Hotel Carve-out'!$C1974)</f>
        <v>0</v>
      </c>
      <c r="P1974" s="4">
        <f t="shared" ca="1" si="927"/>
        <v>0</v>
      </c>
      <c r="Q1974" s="4"/>
      <c r="R1974" s="4">
        <f ca="1">OFFSET('Hotel Carve-out'!$A$1,'Hotel Carve-out'!R$1949-1,'Hotel Carve-out'!$D$1947+'Hotel Carve-out'!$C1974)</f>
        <v>0</v>
      </c>
      <c r="S1974" s="4">
        <f ca="1">OFFSET('Hotel Carve-out'!$A$1,'Hotel Carve-out'!S$1949-1,'Hotel Carve-out'!$D$1947+'Hotel Carve-out'!$C1974)</f>
        <v>0</v>
      </c>
      <c r="T1974" s="4">
        <f ca="1">OFFSET('Hotel Carve-out'!$A$1,'Hotel Carve-out'!T$1949-1,'Hotel Carve-out'!$D$1947+'Hotel Carve-out'!$C1974)</f>
        <v>89881.739983481952</v>
      </c>
      <c r="U1974" s="4">
        <f ca="1">OFFSET('Hotel Carve-out'!$A$1,'Hotel Carve-out'!U$1949-1,'Hotel Carve-out'!$D$1947+'Hotel Carve-out'!$C1974)</f>
        <v>0</v>
      </c>
      <c r="V1974" s="4">
        <f t="shared" ca="1" si="928"/>
        <v>89881.739983481952</v>
      </c>
      <c r="W1974" s="4"/>
      <c r="X1974" s="4">
        <f ca="1">OFFSET('Hotel Carve-out'!$A$1,'Hotel Carve-out'!X$1949-1,'Hotel Carve-out'!$D$1947+'Hotel Carve-out'!$C1974)</f>
        <v>0</v>
      </c>
      <c r="Y1974" s="4">
        <f ca="1">OFFSET('Hotel Carve-out'!$A$1,'Hotel Carve-out'!Y$1949-1,'Hotel Carve-out'!$D$1947+'Hotel Carve-out'!$C1974)</f>
        <v>0</v>
      </c>
      <c r="Z1974" s="4">
        <f ca="1">OFFSET('Hotel Carve-out'!$A$1,'Hotel Carve-out'!Z$1949-1,'Hotel Carve-out'!$D$1947+'Hotel Carve-out'!$C1974)</f>
        <v>0</v>
      </c>
      <c r="AA1974" s="4">
        <f ca="1">OFFSET('Hotel Carve-out'!$A$1,'Hotel Carve-out'!AA$1949-1,'Hotel Carve-out'!$D$1947+'Hotel Carve-out'!$C1974)</f>
        <v>0</v>
      </c>
      <c r="AB1974" s="4">
        <f ca="1">OFFSET('Hotel Carve-out'!$A$1,'Hotel Carve-out'!AB$1949-1,'Hotel Carve-out'!$D$1947+'Hotel Carve-out'!$C1974)</f>
        <v>0</v>
      </c>
      <c r="AC1974" s="4">
        <f ca="1">OFFSET('Hotel Carve-out'!$A$1,'Hotel Carve-out'!AC$1949-1,'Hotel Carve-out'!$D$1947+'Hotel Carve-out'!$C1974)</f>
        <v>0</v>
      </c>
      <c r="AD1974" s="4">
        <f ca="1">OFFSET('Hotel Carve-out'!$A$1,'Hotel Carve-out'!AD$1949-1,'Hotel Carve-out'!$D$1947+'Hotel Carve-out'!$C1974)</f>
        <v>0</v>
      </c>
      <c r="AE1974" s="4">
        <f ca="1">OFFSET('Hotel Carve-out'!$A$1,'Hotel Carve-out'!AE$1949-1,'Hotel Carve-out'!$D$1947+'Hotel Carve-out'!$C1974)</f>
        <v>0</v>
      </c>
      <c r="AF1974" s="4">
        <f ca="1">OFFSET('Hotel Carve-out'!$A$1,'Hotel Carve-out'!AF$1949-1,'Hotel Carve-out'!$D$1947+'Hotel Carve-out'!$C1974)</f>
        <v>0</v>
      </c>
      <c r="AG1974" s="4">
        <f ca="1">OFFSET('Hotel Carve-out'!$A$1,'Hotel Carve-out'!AG$1949-1,'Hotel Carve-out'!$D$1947+'Hotel Carve-out'!$C1974)</f>
        <v>0</v>
      </c>
      <c r="AH1974" s="4">
        <f ca="1">OFFSET('Hotel Carve-out'!$A$1,'Hotel Carve-out'!AH$1949-1,'Hotel Carve-out'!$D$1947+'Hotel Carve-out'!$C1974)</f>
        <v>0</v>
      </c>
      <c r="AI1974" s="4">
        <f t="shared" ca="1" si="929"/>
        <v>0</v>
      </c>
      <c r="AJ1974" s="4"/>
      <c r="AK1974" s="4">
        <f ca="1">OFFSET('Hotel Carve-out'!$A$1,'Hotel Carve-out'!AK$1949-1,'Hotel Carve-out'!$D$1947+'Hotel Carve-out'!$C1974)</f>
        <v>0</v>
      </c>
      <c r="AL1974" s="4">
        <f ca="1">OFFSET('Hotel Carve-out'!$A$1,'Hotel Carve-out'!AL$1949-1,'Hotel Carve-out'!$D$1947+'Hotel Carve-out'!$C1974)</f>
        <v>0</v>
      </c>
      <c r="AM1974" s="4">
        <f ca="1">OFFSET('Hotel Carve-out'!$A$1,'Hotel Carve-out'!AM$1949-1,'Hotel Carve-out'!$D$1947+'Hotel Carve-out'!$C1974)</f>
        <v>0</v>
      </c>
      <c r="AN1974" s="4">
        <f ca="1">OFFSET('Hotel Carve-out'!$A$1,'Hotel Carve-out'!AN$1949-1,'Hotel Carve-out'!$D$1947+'Hotel Carve-out'!$C1974)</f>
        <v>290181.81818181818</v>
      </c>
      <c r="AO1974" s="4">
        <f ca="1">OFFSET('Hotel Carve-out'!$A$1,'Hotel Carve-out'!AO$1949-1,'Hotel Carve-out'!$D$1947+'Hotel Carve-out'!$C1974)</f>
        <v>0</v>
      </c>
      <c r="AP1974" s="4">
        <f ca="1">OFFSET('Hotel Carve-out'!$A$1,'Hotel Carve-out'!AP$1949-1,'Hotel Carve-out'!$D$1947+'Hotel Carve-out'!$C1974)</f>
        <v>0</v>
      </c>
      <c r="AQ1974" s="4">
        <f ca="1">OFFSET('Hotel Carve-out'!$A$1,'Hotel Carve-out'!AQ$1949-1,'Hotel Carve-out'!$D$1947+'Hotel Carve-out'!$C1974)</f>
        <v>0</v>
      </c>
      <c r="AR1974" s="4">
        <f ca="1">OFFSET('Hotel Carve-out'!$A$1,'Hotel Carve-out'!AR$1949-1,'Hotel Carve-out'!$D$1947+'Hotel Carve-out'!$C1974)</f>
        <v>0</v>
      </c>
      <c r="AS1974" s="4">
        <f ca="1">OFFSET('Hotel Carve-out'!$A$1,'Hotel Carve-out'!AS$1949-1,'Hotel Carve-out'!$D$1947+'Hotel Carve-out'!$C1974)</f>
        <v>0</v>
      </c>
      <c r="AT1974" s="4">
        <f ca="1">OFFSET('Hotel Carve-out'!$A$1,'Hotel Carve-out'!AT$1949-1,'Hotel Carve-out'!$D$1947+'Hotel Carve-out'!$C1974)</f>
        <v>47916.666666666664</v>
      </c>
      <c r="AU1974" s="4">
        <f ca="1">OFFSET('Hotel Carve-out'!$A$1,'Hotel Carve-out'!AU$1949-1,'Hotel Carve-out'!$D$1947+'Hotel Carve-out'!$C1974)</f>
        <v>0</v>
      </c>
      <c r="AV1974" s="4">
        <f ca="1">OFFSET('Hotel Carve-out'!$A$1,'Hotel Carve-out'!AV$1949-1,'Hotel Carve-out'!$D$1947+'Hotel Carve-out'!$C1974)</f>
        <v>0</v>
      </c>
      <c r="AW1974" s="4">
        <f ca="1">OFFSET('Hotel Carve-out'!$A$1,'Hotel Carve-out'!AW$1949-1,'Hotel Carve-out'!$D$1947+'Hotel Carve-out'!$C1974)</f>
        <v>0</v>
      </c>
      <c r="AX1974" s="4">
        <f ca="1">OFFSET('Hotel Carve-out'!$A$1,'Hotel Carve-out'!AX$1949-1,'Hotel Carve-out'!$D$1947+'Hotel Carve-out'!$C1974)</f>
        <v>0</v>
      </c>
      <c r="AY1974" s="4">
        <f ca="1">OFFSET('Hotel Carve-out'!$A$1,'Hotel Carve-out'!AY$1949-1,'Hotel Carve-out'!$D$1947+'Hotel Carve-out'!$C1974)</f>
        <v>0</v>
      </c>
      <c r="AZ1974" s="4">
        <f ca="1">OFFSET('Hotel Carve-out'!$A$1,'Hotel Carve-out'!AZ$1949-1,'Hotel Carve-out'!$D$1947+'Hotel Carve-out'!$C1974)</f>
        <v>0</v>
      </c>
      <c r="BA1974" s="4">
        <f ca="1">OFFSET('Hotel Carve-out'!$A$1,'Hotel Carve-out'!BA$1949-1,'Hotel Carve-out'!$D$1947+'Hotel Carve-out'!$C1974)</f>
        <v>0</v>
      </c>
      <c r="BB1974" s="4">
        <f ca="1">OFFSET('Hotel Carve-out'!$A$1,'Hotel Carve-out'!BB$1949-1,'Hotel Carve-out'!$D$1947+'Hotel Carve-out'!$C1974)</f>
        <v>0</v>
      </c>
      <c r="BC1974" s="4">
        <f ca="1">OFFSET('Hotel Carve-out'!$A$1,'Hotel Carve-out'!BC$1949-1,'Hotel Carve-out'!$D$1947+'Hotel Carve-out'!$C1974)</f>
        <v>0</v>
      </c>
      <c r="BD1974" s="4">
        <f ca="1">OFFSET('Hotel Carve-out'!$A$1,'Hotel Carve-out'!BD$1949-1,'Hotel Carve-out'!$D$1947+'Hotel Carve-out'!$C1974)</f>
        <v>0</v>
      </c>
      <c r="BE1974" s="4">
        <f t="shared" ca="1" si="930"/>
        <v>338098.48484848486</v>
      </c>
      <c r="BF1974" s="4"/>
      <c r="BG1974" s="2">
        <f t="shared" ca="1" si="931"/>
        <v>0</v>
      </c>
      <c r="BH1974" s="2">
        <f t="shared" ca="1" si="932"/>
        <v>427980.2248319668</v>
      </c>
      <c r="BI1974" s="5">
        <f t="shared" ca="1" si="933"/>
        <v>-427980.2248319668</v>
      </c>
      <c r="BJ1974" s="1"/>
      <c r="BK1974" s="4">
        <f ca="1">OFFSET('Hotel Carve-out'!$A$1,'Hotel Carve-out'!BK$1949-1,'Hotel Carve-out'!$D$1947+'Hotel Carve-out'!$C1974)</f>
        <v>0</v>
      </c>
      <c r="BL1974" s="4">
        <f ca="1">OFFSET('Hotel Carve-out'!$A$1,'Hotel Carve-out'!BL$1949-1,'Hotel Carve-out'!$D$1947+'Hotel Carve-out'!$C1974)</f>
        <v>0</v>
      </c>
      <c r="BM1974" s="4">
        <f ca="1">OFFSET('Hotel Carve-out'!$A$1,'Hotel Carve-out'!BM$1949-1,'Hotel Carve-out'!$D$1947+'Hotel Carve-out'!$C1974)</f>
        <v>0</v>
      </c>
      <c r="BN1974" s="4">
        <f ca="1">OFFSET('Hotel Carve-out'!$A$1,'Hotel Carve-out'!BN$1949-1,'Hotel Carve-out'!$D$1947+'Hotel Carve-out'!$C1974)</f>
        <v>427980.2248319668</v>
      </c>
      <c r="BO1974" s="4">
        <f ca="1">OFFSET('Hotel Carve-out'!$A$1,'Hotel Carve-out'!BO$1949-1,'Hotel Carve-out'!$D$1947+'Hotel Carve-out'!$C1974)</f>
        <v>0</v>
      </c>
      <c r="BP1974" s="4">
        <f ca="1">OFFSET('Hotel Carve-out'!$A$1,'Hotel Carve-out'!BP$1949-1,'Hotel Carve-out'!$D$1947+'Hotel Carve-out'!$C1974)</f>
        <v>0</v>
      </c>
      <c r="BQ1974" s="4">
        <f ca="1">OFFSET('Hotel Carve-out'!$A$1,'Hotel Carve-out'!BQ$1949-1,'Hotel Carve-out'!$D$1947+'Hotel Carve-out'!$C1974)</f>
        <v>18190338.109112374</v>
      </c>
      <c r="BR1974" s="1"/>
      <c r="BS1974" s="4">
        <f ca="1">OFFSET('Hotel Carve-out'!$A$1,'Hotel Carve-out'!BS$1949-1,'Hotel Carve-out'!$D$1947+'Hotel Carve-out'!$C1974)</f>
        <v>0</v>
      </c>
      <c r="BT1974" s="4">
        <f ca="1">OFFSET('Hotel Carve-out'!$A$1,'Hotel Carve-out'!BT$1949-1,'Hotel Carve-out'!$D$1947+'Hotel Carve-out'!$C1974)</f>
        <v>0</v>
      </c>
      <c r="BU1974" s="4"/>
      <c r="BV1974" s="4">
        <f ca="1">OFFSET('Hotel Carve-out'!$A$1,'Hotel Carve-out'!BV$1949-1,'Hotel Carve-out'!$D$1947+'Hotel Carve-out'!$C1974)</f>
        <v>0</v>
      </c>
      <c r="BW1974" s="4">
        <f ca="1">OFFSET('Hotel Carve-out'!$A$1,'Hotel Carve-out'!BW$1949-1,'Hotel Carve-out'!$D$1947+'Hotel Carve-out'!$C1974)</f>
        <v>0</v>
      </c>
      <c r="BX1974" s="4">
        <f ca="1">OFFSET('Hotel Carve-out'!$A$1,'Hotel Carve-out'!BX$1949-1,'Hotel Carve-out'!$D$1947+'Hotel Carve-out'!$C1974)</f>
        <v>0</v>
      </c>
      <c r="BY1974" s="6">
        <f ca="1">OFFSET('Hotel Carve-out'!$A$1,'Hotel Carve-out'!BY$1949-1,'Hotel Carve-out'!$D$1947+'Hotel Carve-out'!$C1974)</f>
        <v>0</v>
      </c>
      <c r="BZ1974" s="4">
        <f ca="1">OFFSET('Hotel Carve-out'!$A$1,'Hotel Carve-out'!BZ$1949-1,'Hotel Carve-out'!$D$1947+'Hotel Carve-out'!$C1974)</f>
        <v>0</v>
      </c>
      <c r="CA1974" s="6">
        <f ca="1">OFFSET('Hotel Carve-out'!$A$1,'Hotel Carve-out'!CA$1949-1,'Hotel Carve-out'!$D$1947+'Hotel Carve-out'!$C1974)</f>
        <v>0</v>
      </c>
      <c r="CB1974" s="4">
        <f ca="1">OFFSET('Hotel Carve-out'!$A$1,'Hotel Carve-out'!CB$1949-1,'Hotel Carve-out'!$D$1947+'Hotel Carve-out'!$C1974)</f>
        <v>0</v>
      </c>
      <c r="CC1974" s="1"/>
      <c r="CD1974" s="360">
        <f ca="1">OFFSET('Hotel Carve-out'!$A$1,'Hotel Carve-out'!CD$1949-1,'Hotel Carve-out'!$D$1947+'Hotel Carve-out'!$C1974)</f>
        <v>0</v>
      </c>
      <c r="CE1974" s="360">
        <f ca="1">OFFSET('Hotel Carve-out'!$A$1,'Hotel Carve-out'!CE$1949-1,'Hotel Carve-out'!$D$1947+'Hotel Carve-out'!$C1974)</f>
        <v>0</v>
      </c>
      <c r="CF1974" s="360">
        <f ca="1">OFFSET('Hotel Carve-out'!$A$1,'Hotel Carve-out'!CF$1949-1,'Hotel Carve-out'!$D$1947+'Hotel Carve-out'!$C1974)</f>
        <v>0</v>
      </c>
      <c r="CG1974" s="360">
        <f ca="1">OFFSET('Hotel Carve-out'!$A$1,'Hotel Carve-out'!CG$1949-1,'Hotel Carve-out'!$D$1947+'Hotel Carve-out'!$C1974)</f>
        <v>0</v>
      </c>
      <c r="CH1974" s="360">
        <f ca="1">OFFSET('Hotel Carve-out'!$A$1,'Hotel Carve-out'!CH$1949-1,'Hotel Carve-out'!$D$1947+'Hotel Carve-out'!$C1974)</f>
        <v>0</v>
      </c>
      <c r="CI1974" s="360">
        <f ca="1">OFFSET('Hotel Carve-out'!$A$1,'Hotel Carve-out'!CI$1949-1,'Hotel Carve-out'!$D$1947+'Hotel Carve-out'!$C1974)</f>
        <v>0</v>
      </c>
      <c r="CJ1974" s="1"/>
      <c r="CK1974" s="1"/>
    </row>
    <row r="1975" spans="2:89" ht="15" customHeight="1">
      <c r="B1975" s="1"/>
      <c r="C1975" s="1">
        <f>IF(C1974&lt;'Hotel Carve-out'!$E$1688,C1974+1,NA())</f>
        <v>24</v>
      </c>
      <c r="D1975" s="7">
        <f>INDEX('Hotel Carve-out'!$F$16:$CI$17,1,MATCH('Hotel Carve-out'!C1975,'Hotel Carve-out'!$F$17:$CI$17,0))</f>
        <v>42825</v>
      </c>
      <c r="E1975" s="1"/>
      <c r="F1975" s="4">
        <f ca="1">OFFSET('Hotel Carve-out'!$A$1,'Hotel Carve-out'!F$1949-1,'Hotel Carve-out'!$D$1947+'Hotel Carve-out'!$C1975)</f>
        <v>44570695.850000001</v>
      </c>
      <c r="G1975" s="4">
        <f ca="1">OFFSET('Hotel Carve-out'!$A$1,'Hotel Carve-out'!G$1949-1,'Hotel Carve-out'!$D$1947+'Hotel Carve-out'!$C1975)</f>
        <v>1930443.3200000003</v>
      </c>
      <c r="H1975" s="4">
        <f ca="1">OFFSET('Hotel Carve-out'!$A$1,'Hotel Carve-out'!H$1949-1,'Hotel Carve-out'!$D$1947+'Hotel Carve-out'!$C1975)</f>
        <v>0</v>
      </c>
      <c r="I1975" s="4">
        <f ca="1">OFFSET('Hotel Carve-out'!$A$1,'Hotel Carve-out'!I$1949-1,'Hotel Carve-out'!$D$1947+'Hotel Carve-out'!$C1975)</f>
        <v>10609.429289086343</v>
      </c>
      <c r="J1975" s="1"/>
      <c r="K1975" s="4">
        <f ca="1">OFFSET('Hotel Carve-out'!$A$1,'Hotel Carve-out'!K$1949-1,'Hotel Carve-out'!$D$1947+'Hotel Carve-out'!$C1975)</f>
        <v>0</v>
      </c>
      <c r="L1975" s="4">
        <f ca="1">OFFSET('Hotel Carve-out'!$A$1,'Hotel Carve-out'!L$1949-1,'Hotel Carve-out'!$D$1947+'Hotel Carve-out'!$C1975)</f>
        <v>4488000</v>
      </c>
      <c r="M1975" s="4">
        <f ca="1">OFFSET('Hotel Carve-out'!$A$1,'Hotel Carve-out'!M$1949-1,'Hotel Carve-out'!$D$1947+'Hotel Carve-out'!$C1975)</f>
        <v>0</v>
      </c>
      <c r="N1975" s="4">
        <f ca="1">OFFSET('Hotel Carve-out'!$A$1,'Hotel Carve-out'!N$1949-1,'Hotel Carve-out'!$D$1947+'Hotel Carve-out'!$C1975)</f>
        <v>0</v>
      </c>
      <c r="O1975" s="4">
        <f ca="1">OFFSET('Hotel Carve-out'!$A$1,'Hotel Carve-out'!O$1949-1,'Hotel Carve-out'!$D$1947+'Hotel Carve-out'!$C1975)</f>
        <v>0</v>
      </c>
      <c r="P1975" s="4">
        <f t="shared" ca="1" si="927"/>
        <v>4488000</v>
      </c>
      <c r="Q1975" s="4"/>
      <c r="R1975" s="4">
        <f ca="1">OFFSET('Hotel Carve-out'!$A$1,'Hotel Carve-out'!R$1949-1,'Hotel Carve-out'!$D$1947+'Hotel Carve-out'!$C1975)</f>
        <v>0</v>
      </c>
      <c r="S1975" s="4">
        <f ca="1">OFFSET('Hotel Carve-out'!$A$1,'Hotel Carve-out'!S$1949-1,'Hotel Carve-out'!$D$1947+'Hotel Carve-out'!$C1975)</f>
        <v>0</v>
      </c>
      <c r="T1975" s="4">
        <f ca="1">OFFSET('Hotel Carve-out'!$A$1,'Hotel Carve-out'!T$1949-1,'Hotel Carve-out'!$D$1947+'Hotel Carve-out'!$C1975)</f>
        <v>45475.845272780942</v>
      </c>
      <c r="U1975" s="4">
        <f ca="1">OFFSET('Hotel Carve-out'!$A$1,'Hotel Carve-out'!U$1949-1,'Hotel Carve-out'!$D$1947+'Hotel Carve-out'!$C1975)</f>
        <v>0</v>
      </c>
      <c r="V1975" s="4">
        <f t="shared" ca="1" si="928"/>
        <v>45475.845272780942</v>
      </c>
      <c r="W1975" s="4"/>
      <c r="X1975" s="4">
        <f ca="1">OFFSET('Hotel Carve-out'!$A$1,'Hotel Carve-out'!X$1949-1,'Hotel Carve-out'!$D$1947+'Hotel Carve-out'!$C1975)</f>
        <v>0</v>
      </c>
      <c r="Y1975" s="4">
        <f ca="1">OFFSET('Hotel Carve-out'!$A$1,'Hotel Carve-out'!Y$1949-1,'Hotel Carve-out'!$D$1947+'Hotel Carve-out'!$C1975)</f>
        <v>0</v>
      </c>
      <c r="Z1975" s="4">
        <f ca="1">OFFSET('Hotel Carve-out'!$A$1,'Hotel Carve-out'!Z$1949-1,'Hotel Carve-out'!$D$1947+'Hotel Carve-out'!$C1975)</f>
        <v>0</v>
      </c>
      <c r="AA1975" s="4">
        <f ca="1">OFFSET('Hotel Carve-out'!$A$1,'Hotel Carve-out'!AA$1949-1,'Hotel Carve-out'!$D$1947+'Hotel Carve-out'!$C1975)</f>
        <v>0</v>
      </c>
      <c r="AB1975" s="4">
        <f ca="1">OFFSET('Hotel Carve-out'!$A$1,'Hotel Carve-out'!AB$1949-1,'Hotel Carve-out'!$D$1947+'Hotel Carve-out'!$C1975)</f>
        <v>0</v>
      </c>
      <c r="AC1975" s="4">
        <f ca="1">OFFSET('Hotel Carve-out'!$A$1,'Hotel Carve-out'!AC$1949-1,'Hotel Carve-out'!$D$1947+'Hotel Carve-out'!$C1975)</f>
        <v>0</v>
      </c>
      <c r="AD1975" s="4">
        <f ca="1">OFFSET('Hotel Carve-out'!$A$1,'Hotel Carve-out'!AD$1949-1,'Hotel Carve-out'!$D$1947+'Hotel Carve-out'!$C1975)</f>
        <v>0</v>
      </c>
      <c r="AE1975" s="4">
        <f ca="1">OFFSET('Hotel Carve-out'!$A$1,'Hotel Carve-out'!AE$1949-1,'Hotel Carve-out'!$D$1947+'Hotel Carve-out'!$C1975)</f>
        <v>0</v>
      </c>
      <c r="AF1975" s="4">
        <f ca="1">OFFSET('Hotel Carve-out'!$A$1,'Hotel Carve-out'!AF$1949-1,'Hotel Carve-out'!$D$1947+'Hotel Carve-out'!$C1975)</f>
        <v>0</v>
      </c>
      <c r="AG1975" s="4">
        <f ca="1">OFFSET('Hotel Carve-out'!$A$1,'Hotel Carve-out'!AG$1949-1,'Hotel Carve-out'!$D$1947+'Hotel Carve-out'!$C1975)</f>
        <v>0</v>
      </c>
      <c r="AH1975" s="4">
        <f ca="1">OFFSET('Hotel Carve-out'!$A$1,'Hotel Carve-out'!AH$1949-1,'Hotel Carve-out'!$D$1947+'Hotel Carve-out'!$C1975)</f>
        <v>0</v>
      </c>
      <c r="AI1975" s="4">
        <f t="shared" ca="1" si="929"/>
        <v>0</v>
      </c>
      <c r="AJ1975" s="4"/>
      <c r="AK1975" s="4">
        <f ca="1">OFFSET('Hotel Carve-out'!$A$1,'Hotel Carve-out'!AK$1949-1,'Hotel Carve-out'!$D$1947+'Hotel Carve-out'!$C1975)</f>
        <v>0</v>
      </c>
      <c r="AL1975" s="4">
        <f ca="1">OFFSET('Hotel Carve-out'!$A$1,'Hotel Carve-out'!AL$1949-1,'Hotel Carve-out'!$D$1947+'Hotel Carve-out'!$C1975)</f>
        <v>0</v>
      </c>
      <c r="AM1975" s="4">
        <f ca="1">OFFSET('Hotel Carve-out'!$A$1,'Hotel Carve-out'!AM$1949-1,'Hotel Carve-out'!$D$1947+'Hotel Carve-out'!$C1975)</f>
        <v>0</v>
      </c>
      <c r="AN1975" s="4">
        <f ca="1">OFFSET('Hotel Carve-out'!$A$1,'Hotel Carve-out'!AN$1949-1,'Hotel Carve-out'!$D$1947+'Hotel Carve-out'!$C1975)</f>
        <v>290181.81818181818</v>
      </c>
      <c r="AO1975" s="4">
        <f ca="1">OFFSET('Hotel Carve-out'!$A$1,'Hotel Carve-out'!AO$1949-1,'Hotel Carve-out'!$D$1947+'Hotel Carve-out'!$C1975)</f>
        <v>0</v>
      </c>
      <c r="AP1975" s="4">
        <f ca="1">OFFSET('Hotel Carve-out'!$A$1,'Hotel Carve-out'!AP$1949-1,'Hotel Carve-out'!$D$1947+'Hotel Carve-out'!$C1975)</f>
        <v>0</v>
      </c>
      <c r="AQ1975" s="4">
        <f ca="1">OFFSET('Hotel Carve-out'!$A$1,'Hotel Carve-out'!AQ$1949-1,'Hotel Carve-out'!$D$1947+'Hotel Carve-out'!$C1975)</f>
        <v>0</v>
      </c>
      <c r="AR1975" s="4">
        <f ca="1">OFFSET('Hotel Carve-out'!$A$1,'Hotel Carve-out'!AR$1949-1,'Hotel Carve-out'!$D$1947+'Hotel Carve-out'!$C1975)</f>
        <v>250000</v>
      </c>
      <c r="AS1975" s="4">
        <f ca="1">OFFSET('Hotel Carve-out'!$A$1,'Hotel Carve-out'!AS$1949-1,'Hotel Carve-out'!$D$1947+'Hotel Carve-out'!$C1975)</f>
        <v>0</v>
      </c>
      <c r="AT1975" s="4">
        <f ca="1">OFFSET('Hotel Carve-out'!$A$1,'Hotel Carve-out'!AT$1949-1,'Hotel Carve-out'!$D$1947+'Hotel Carve-out'!$C1975)</f>
        <v>47916.666666666664</v>
      </c>
      <c r="AU1975" s="4">
        <f ca="1">OFFSET('Hotel Carve-out'!$A$1,'Hotel Carve-out'!AU$1949-1,'Hotel Carve-out'!$D$1947+'Hotel Carve-out'!$C1975)</f>
        <v>0</v>
      </c>
      <c r="AV1975" s="4">
        <f ca="1">OFFSET('Hotel Carve-out'!$A$1,'Hotel Carve-out'!AV$1949-1,'Hotel Carve-out'!$D$1947+'Hotel Carve-out'!$C1975)</f>
        <v>0</v>
      </c>
      <c r="AW1975" s="4">
        <f ca="1">OFFSET('Hotel Carve-out'!$A$1,'Hotel Carve-out'!AW$1949-1,'Hotel Carve-out'!$D$1947+'Hotel Carve-out'!$C1975)</f>
        <v>0</v>
      </c>
      <c r="AX1975" s="4">
        <f ca="1">OFFSET('Hotel Carve-out'!$A$1,'Hotel Carve-out'!AX$1949-1,'Hotel Carve-out'!$D$1947+'Hotel Carve-out'!$C1975)</f>
        <v>0</v>
      </c>
      <c r="AY1975" s="4">
        <f ca="1">OFFSET('Hotel Carve-out'!$A$1,'Hotel Carve-out'!AY$1949-1,'Hotel Carve-out'!$D$1947+'Hotel Carve-out'!$C1975)</f>
        <v>0</v>
      </c>
      <c r="AZ1975" s="4">
        <f ca="1">OFFSET('Hotel Carve-out'!$A$1,'Hotel Carve-out'!AZ$1949-1,'Hotel Carve-out'!$D$1947+'Hotel Carve-out'!$C1975)</f>
        <v>0</v>
      </c>
      <c r="BA1975" s="4">
        <f ca="1">OFFSET('Hotel Carve-out'!$A$1,'Hotel Carve-out'!BA$1949-1,'Hotel Carve-out'!$D$1947+'Hotel Carve-out'!$C1975)</f>
        <v>0</v>
      </c>
      <c r="BB1975" s="4">
        <f ca="1">OFFSET('Hotel Carve-out'!$A$1,'Hotel Carve-out'!BB$1949-1,'Hotel Carve-out'!$D$1947+'Hotel Carve-out'!$C1975)</f>
        <v>0</v>
      </c>
      <c r="BC1975" s="4">
        <f ca="1">OFFSET('Hotel Carve-out'!$A$1,'Hotel Carve-out'!BC$1949-1,'Hotel Carve-out'!$D$1947+'Hotel Carve-out'!$C1975)</f>
        <v>0</v>
      </c>
      <c r="BD1975" s="4">
        <f ca="1">OFFSET('Hotel Carve-out'!$A$1,'Hotel Carve-out'!BD$1949-1,'Hotel Carve-out'!$D$1947+'Hotel Carve-out'!$C1975)</f>
        <v>0</v>
      </c>
      <c r="BE1975" s="4">
        <f t="shared" ca="1" si="930"/>
        <v>588098.48484848475</v>
      </c>
      <c r="BF1975" s="4"/>
      <c r="BG1975" s="2">
        <f t="shared" ca="1" si="931"/>
        <v>46511748.599289089</v>
      </c>
      <c r="BH1975" s="2">
        <f t="shared" ca="1" si="932"/>
        <v>5121574.3301212667</v>
      </c>
      <c r="BI1975" s="5">
        <f t="shared" ca="1" si="933"/>
        <v>41390174.269167826</v>
      </c>
      <c r="BJ1975" s="1"/>
      <c r="BK1975" s="4">
        <f ca="1">OFFSET('Hotel Carve-out'!$A$1,'Hotel Carve-out'!BK$1949-1,'Hotel Carve-out'!$D$1947+'Hotel Carve-out'!$C1975)</f>
        <v>0</v>
      </c>
      <c r="BL1975" s="4">
        <f ca="1">OFFSET('Hotel Carve-out'!$A$1,'Hotel Carve-out'!BL$1949-1,'Hotel Carve-out'!$D$1947+'Hotel Carve-out'!$C1975)</f>
        <v>0</v>
      </c>
      <c r="BM1975" s="4">
        <f ca="1">OFFSET('Hotel Carve-out'!$A$1,'Hotel Carve-out'!BM$1949-1,'Hotel Carve-out'!$D$1947+'Hotel Carve-out'!$C1975)</f>
        <v>0</v>
      </c>
      <c r="BN1975" s="4">
        <f ca="1">OFFSET('Hotel Carve-out'!$A$1,'Hotel Carve-out'!BN$1949-1,'Hotel Carve-out'!$D$1947+'Hotel Carve-out'!$C1975)</f>
        <v>3191131.0101212654</v>
      </c>
      <c r="BO1975" s="4">
        <f ca="1">OFFSET('Hotel Carve-out'!$A$1,'Hotel Carve-out'!BO$1949-1,'Hotel Carve-out'!$D$1947+'Hotel Carve-out'!$C1975)</f>
        <v>21381469.119233638</v>
      </c>
      <c r="BP1975" s="4">
        <f ca="1">OFFSET('Hotel Carve-out'!$A$1,'Hotel Carve-out'!BP$1949-1,'Hotel Carve-out'!$D$1947+'Hotel Carve-out'!$C1975)</f>
        <v>0</v>
      </c>
      <c r="BQ1975" s="4">
        <f ca="1">OFFSET('Hotel Carve-out'!$A$1,'Hotel Carve-out'!BQ$1949-1,'Hotel Carve-out'!$D$1947+'Hotel Carve-out'!$C1975)</f>
        <v>0</v>
      </c>
      <c r="BR1975" s="1"/>
      <c r="BS1975" s="4">
        <f ca="1">OFFSET('Hotel Carve-out'!$A$1,'Hotel Carve-out'!BS$1949-1,'Hotel Carve-out'!$D$1947+'Hotel Carve-out'!$C1975)</f>
        <v>0</v>
      </c>
      <c r="BT1975" s="4">
        <f ca="1">OFFSET('Hotel Carve-out'!$A$1,'Hotel Carve-out'!BT$1949-1,'Hotel Carve-out'!$D$1947+'Hotel Carve-out'!$C1975)</f>
        <v>29292922.580766365</v>
      </c>
      <c r="BU1975" s="4"/>
      <c r="BV1975" s="4">
        <f ca="1">OFFSET('Hotel Carve-out'!$A$1,'Hotel Carve-out'!BV$1949-1,'Hotel Carve-out'!$D$1947+'Hotel Carve-out'!$C1975)</f>
        <v>0</v>
      </c>
      <c r="BW1975" s="4">
        <f ca="1">OFFSET('Hotel Carve-out'!$A$1,'Hotel Carve-out'!BW$1949-1,'Hotel Carve-out'!$D$1947+'Hotel Carve-out'!$C1975)</f>
        <v>40170695.850000001</v>
      </c>
      <c r="BX1975" s="4">
        <f ca="1">OFFSET('Hotel Carve-out'!$A$1,'Hotel Carve-out'!BX$1949-1,'Hotel Carve-out'!$D$1947+'Hotel Carve-out'!$C1975)</f>
        <v>40170695.850000001</v>
      </c>
      <c r="BY1975" s="6">
        <f ca="1">OFFSET('Hotel Carve-out'!$A$1,'Hotel Carve-out'!BY$1949-1,'Hotel Carve-out'!$D$1947+'Hotel Carve-out'!$C1975)</f>
        <v>0</v>
      </c>
      <c r="BZ1975" s="4">
        <f ca="1">OFFSET('Hotel Carve-out'!$A$1,'Hotel Carve-out'!BZ$1949-1,'Hotel Carve-out'!$D$1947+'Hotel Carve-out'!$C1975)</f>
        <v>10609.429289086343</v>
      </c>
      <c r="CA1975" s="6">
        <f ca="1">OFFSET('Hotel Carve-out'!$A$1,'Hotel Carve-out'!CA$1949-1,'Hotel Carve-out'!$D$1947+'Hotel Carve-out'!$C1975)</f>
        <v>0</v>
      </c>
      <c r="CB1975" s="4">
        <f ca="1">OFFSET('Hotel Carve-out'!$A$1,'Hotel Carve-out'!CB$1949-1,'Hotel Carve-out'!$D$1947+'Hotel Carve-out'!$C1975)</f>
        <v>4400000</v>
      </c>
      <c r="CC1975" s="1"/>
      <c r="CD1975" s="360">
        <f ca="1">OFFSET('Hotel Carve-out'!$A$1,'Hotel Carve-out'!CD$1949-1,'Hotel Carve-out'!$D$1947+'Hotel Carve-out'!$C1975)</f>
        <v>2.1706320007448485</v>
      </c>
      <c r="CE1975" s="360">
        <f ca="1">OFFSET('Hotel Carve-out'!$A$1,'Hotel Carve-out'!CE$1949-1,'Hotel Carve-out'!$D$1947+'Hotel Carve-out'!$C1975)</f>
        <v>2.1706320007448481</v>
      </c>
      <c r="CF1975" s="360">
        <f ca="1">OFFSET('Hotel Carve-out'!$A$1,'Hotel Carve-out'!CF$1949-1,'Hotel Carve-out'!$D$1947+'Hotel Carve-out'!$C1975)</f>
        <v>2.1706320007448481</v>
      </c>
      <c r="CG1975" s="360">
        <f ca="1">OFFSET('Hotel Carve-out'!$A$1,'Hotel Carve-out'!CG$1949-1,'Hotel Carve-out'!$D$1947+'Hotel Carve-out'!$C1975)</f>
        <v>0</v>
      </c>
      <c r="CH1975" s="360">
        <f ca="1">OFFSET('Hotel Carve-out'!$A$1,'Hotel Carve-out'!CH$1949-1,'Hotel Carve-out'!$D$1947+'Hotel Carve-out'!$C1975)</f>
        <v>1.9198389339292119</v>
      </c>
      <c r="CI1975" s="360">
        <f ca="1">OFFSET('Hotel Carve-out'!$A$1,'Hotel Carve-out'!CI$1949-1,'Hotel Carve-out'!$D$1947+'Hotel Carve-out'!$C1975)</f>
        <v>0</v>
      </c>
      <c r="CJ1975" s="1"/>
      <c r="CK1975" s="1"/>
    </row>
    <row r="1976" spans="2:89" ht="15" customHeight="1">
      <c r="B1976" s="1"/>
      <c r="C1976" s="1">
        <f>IF(C1975&lt;'Hotel Carve-out'!$E$1688,C1975+1,NA())</f>
        <v>25</v>
      </c>
      <c r="D1976" s="7">
        <f>INDEX('Hotel Carve-out'!$F$16:$CI$17,1,MATCH('Hotel Carve-out'!C1976,'Hotel Carve-out'!$F$17:$CI$17,0))</f>
        <v>42855</v>
      </c>
      <c r="E1976" s="1"/>
      <c r="F1976" s="4">
        <f ca="1">OFFSET('Hotel Carve-out'!$A$1,'Hotel Carve-out'!F$1949-1,'Hotel Carve-out'!$D$1947+'Hotel Carve-out'!$C1976)</f>
        <v>0</v>
      </c>
      <c r="G1976" s="4">
        <f ca="1">OFFSET('Hotel Carve-out'!$A$1,'Hotel Carve-out'!G$1949-1,'Hotel Carve-out'!$D$1947+'Hotel Carve-out'!$C1976)</f>
        <v>0</v>
      </c>
      <c r="H1976" s="4">
        <f ca="1">OFFSET('Hotel Carve-out'!$A$1,'Hotel Carve-out'!H$1949-1,'Hotel Carve-out'!$D$1947+'Hotel Carve-out'!$C1976)</f>
        <v>0</v>
      </c>
      <c r="I1976" s="4">
        <f ca="1">OFFSET('Hotel Carve-out'!$A$1,'Hotel Carve-out'!I$1949-1,'Hotel Carve-out'!$D$1947+'Hotel Carve-out'!$C1976)</f>
        <v>10635.218448540703</v>
      </c>
      <c r="J1976" s="1"/>
      <c r="K1976" s="4">
        <f ca="1">OFFSET('Hotel Carve-out'!$A$1,'Hotel Carve-out'!K$1949-1,'Hotel Carve-out'!$D$1947+'Hotel Carve-out'!$C1976)</f>
        <v>0</v>
      </c>
      <c r="L1976" s="4">
        <f ca="1">OFFSET('Hotel Carve-out'!$A$1,'Hotel Carve-out'!L$1949-1,'Hotel Carve-out'!$D$1947+'Hotel Carve-out'!$C1976)</f>
        <v>0</v>
      </c>
      <c r="M1976" s="4">
        <f ca="1">OFFSET('Hotel Carve-out'!$A$1,'Hotel Carve-out'!M$1949-1,'Hotel Carve-out'!$D$1947+'Hotel Carve-out'!$C1976)</f>
        <v>0</v>
      </c>
      <c r="N1976" s="4">
        <f ca="1">OFFSET('Hotel Carve-out'!$A$1,'Hotel Carve-out'!N$1949-1,'Hotel Carve-out'!$D$1947+'Hotel Carve-out'!$C1976)</f>
        <v>0</v>
      </c>
      <c r="O1976" s="4">
        <f ca="1">OFFSET('Hotel Carve-out'!$A$1,'Hotel Carve-out'!O$1949-1,'Hotel Carve-out'!$D$1947+'Hotel Carve-out'!$C1976)</f>
        <v>0</v>
      </c>
      <c r="P1976" s="4">
        <f t="shared" ca="1" si="927"/>
        <v>0</v>
      </c>
      <c r="Q1976" s="4"/>
      <c r="R1976" s="4">
        <f ca="1">OFFSET('Hotel Carve-out'!$A$1,'Hotel Carve-out'!R$1949-1,'Hotel Carve-out'!$D$1947+'Hotel Carve-out'!$C1976)</f>
        <v>0</v>
      </c>
      <c r="S1976" s="4">
        <f ca="1">OFFSET('Hotel Carve-out'!$A$1,'Hotel Carve-out'!S$1949-1,'Hotel Carve-out'!$D$1947+'Hotel Carve-out'!$C1976)</f>
        <v>0</v>
      </c>
      <c r="T1976" s="4">
        <f ca="1">OFFSET('Hotel Carve-out'!$A$1,'Hotel Carve-out'!T$1949-1,'Hotel Carve-out'!$D$1947+'Hotel Carve-out'!$C1976)</f>
        <v>0</v>
      </c>
      <c r="U1976" s="4">
        <f ca="1">OFFSET('Hotel Carve-out'!$A$1,'Hotel Carve-out'!U$1949-1,'Hotel Carve-out'!$D$1947+'Hotel Carve-out'!$C1976)</f>
        <v>0</v>
      </c>
      <c r="V1976" s="4">
        <f t="shared" ca="1" si="928"/>
        <v>0</v>
      </c>
      <c r="W1976" s="4"/>
      <c r="X1976" s="4">
        <f ca="1">OFFSET('Hotel Carve-out'!$A$1,'Hotel Carve-out'!X$1949-1,'Hotel Carve-out'!$D$1947+'Hotel Carve-out'!$C1976)</f>
        <v>0</v>
      </c>
      <c r="Y1976" s="4">
        <f ca="1">OFFSET('Hotel Carve-out'!$A$1,'Hotel Carve-out'!Y$1949-1,'Hotel Carve-out'!$D$1947+'Hotel Carve-out'!$C1976)</f>
        <v>0</v>
      </c>
      <c r="Z1976" s="4">
        <f ca="1">OFFSET('Hotel Carve-out'!$A$1,'Hotel Carve-out'!Z$1949-1,'Hotel Carve-out'!$D$1947+'Hotel Carve-out'!$C1976)</f>
        <v>0</v>
      </c>
      <c r="AA1976" s="4">
        <f ca="1">OFFSET('Hotel Carve-out'!$A$1,'Hotel Carve-out'!AA$1949-1,'Hotel Carve-out'!$D$1947+'Hotel Carve-out'!$C1976)</f>
        <v>0</v>
      </c>
      <c r="AB1976" s="4">
        <f ca="1">OFFSET('Hotel Carve-out'!$A$1,'Hotel Carve-out'!AB$1949-1,'Hotel Carve-out'!$D$1947+'Hotel Carve-out'!$C1976)</f>
        <v>0</v>
      </c>
      <c r="AC1976" s="4">
        <f ca="1">OFFSET('Hotel Carve-out'!$A$1,'Hotel Carve-out'!AC$1949-1,'Hotel Carve-out'!$D$1947+'Hotel Carve-out'!$C1976)</f>
        <v>0</v>
      </c>
      <c r="AD1976" s="4">
        <f ca="1">OFFSET('Hotel Carve-out'!$A$1,'Hotel Carve-out'!AD$1949-1,'Hotel Carve-out'!$D$1947+'Hotel Carve-out'!$C1976)</f>
        <v>0</v>
      </c>
      <c r="AE1976" s="4">
        <f ca="1">OFFSET('Hotel Carve-out'!$A$1,'Hotel Carve-out'!AE$1949-1,'Hotel Carve-out'!$D$1947+'Hotel Carve-out'!$C1976)</f>
        <v>0</v>
      </c>
      <c r="AF1976" s="4">
        <f ca="1">OFFSET('Hotel Carve-out'!$A$1,'Hotel Carve-out'!AF$1949-1,'Hotel Carve-out'!$D$1947+'Hotel Carve-out'!$C1976)</f>
        <v>0</v>
      </c>
      <c r="AG1976" s="4">
        <f ca="1">OFFSET('Hotel Carve-out'!$A$1,'Hotel Carve-out'!AG$1949-1,'Hotel Carve-out'!$D$1947+'Hotel Carve-out'!$C1976)</f>
        <v>0</v>
      </c>
      <c r="AH1976" s="4">
        <f ca="1">OFFSET('Hotel Carve-out'!$A$1,'Hotel Carve-out'!AH$1949-1,'Hotel Carve-out'!$D$1947+'Hotel Carve-out'!$C1976)</f>
        <v>0</v>
      </c>
      <c r="AI1976" s="4">
        <f t="shared" ca="1" si="929"/>
        <v>0</v>
      </c>
      <c r="AJ1976" s="4"/>
      <c r="AK1976" s="4">
        <f ca="1">OFFSET('Hotel Carve-out'!$A$1,'Hotel Carve-out'!AK$1949-1,'Hotel Carve-out'!$D$1947+'Hotel Carve-out'!$C1976)</f>
        <v>0</v>
      </c>
      <c r="AL1976" s="4">
        <f ca="1">OFFSET('Hotel Carve-out'!$A$1,'Hotel Carve-out'!AL$1949-1,'Hotel Carve-out'!$D$1947+'Hotel Carve-out'!$C1976)</f>
        <v>0</v>
      </c>
      <c r="AM1976" s="4">
        <f ca="1">OFFSET('Hotel Carve-out'!$A$1,'Hotel Carve-out'!AM$1949-1,'Hotel Carve-out'!$D$1947+'Hotel Carve-out'!$C1976)</f>
        <v>0</v>
      </c>
      <c r="AN1976" s="4">
        <f ca="1">OFFSET('Hotel Carve-out'!$A$1,'Hotel Carve-out'!AN$1949-1,'Hotel Carve-out'!$D$1947+'Hotel Carve-out'!$C1976)</f>
        <v>0</v>
      </c>
      <c r="AO1976" s="4">
        <f ca="1">OFFSET('Hotel Carve-out'!$A$1,'Hotel Carve-out'!AO$1949-1,'Hotel Carve-out'!$D$1947+'Hotel Carve-out'!$C1976)</f>
        <v>0</v>
      </c>
      <c r="AP1976" s="4">
        <f ca="1">OFFSET('Hotel Carve-out'!$A$1,'Hotel Carve-out'!AP$1949-1,'Hotel Carve-out'!$D$1947+'Hotel Carve-out'!$C1976)</f>
        <v>0</v>
      </c>
      <c r="AQ1976" s="4">
        <f ca="1">OFFSET('Hotel Carve-out'!$A$1,'Hotel Carve-out'!AQ$1949-1,'Hotel Carve-out'!$D$1947+'Hotel Carve-out'!$C1976)</f>
        <v>0</v>
      </c>
      <c r="AR1976" s="4">
        <f ca="1">OFFSET('Hotel Carve-out'!$A$1,'Hotel Carve-out'!AR$1949-1,'Hotel Carve-out'!$D$1947+'Hotel Carve-out'!$C1976)</f>
        <v>0</v>
      </c>
      <c r="AS1976" s="4">
        <f ca="1">OFFSET('Hotel Carve-out'!$A$1,'Hotel Carve-out'!AS$1949-1,'Hotel Carve-out'!$D$1947+'Hotel Carve-out'!$C1976)</f>
        <v>0</v>
      </c>
      <c r="AT1976" s="4">
        <f ca="1">OFFSET('Hotel Carve-out'!$A$1,'Hotel Carve-out'!AT$1949-1,'Hotel Carve-out'!$D$1947+'Hotel Carve-out'!$C1976)</f>
        <v>0</v>
      </c>
      <c r="AU1976" s="4">
        <f ca="1">OFFSET('Hotel Carve-out'!$A$1,'Hotel Carve-out'!AU$1949-1,'Hotel Carve-out'!$D$1947+'Hotel Carve-out'!$C1976)</f>
        <v>0</v>
      </c>
      <c r="AV1976" s="4">
        <f ca="1">OFFSET('Hotel Carve-out'!$A$1,'Hotel Carve-out'!AV$1949-1,'Hotel Carve-out'!$D$1947+'Hotel Carve-out'!$C1976)</f>
        <v>0</v>
      </c>
      <c r="AW1976" s="4">
        <f ca="1">OFFSET('Hotel Carve-out'!$A$1,'Hotel Carve-out'!AW$1949-1,'Hotel Carve-out'!$D$1947+'Hotel Carve-out'!$C1976)</f>
        <v>0</v>
      </c>
      <c r="AX1976" s="4">
        <f ca="1">OFFSET('Hotel Carve-out'!$A$1,'Hotel Carve-out'!AX$1949-1,'Hotel Carve-out'!$D$1947+'Hotel Carve-out'!$C1976)</f>
        <v>0</v>
      </c>
      <c r="AY1976" s="4">
        <f ca="1">OFFSET('Hotel Carve-out'!$A$1,'Hotel Carve-out'!AY$1949-1,'Hotel Carve-out'!$D$1947+'Hotel Carve-out'!$C1976)</f>
        <v>0</v>
      </c>
      <c r="AZ1976" s="4">
        <f ca="1">OFFSET('Hotel Carve-out'!$A$1,'Hotel Carve-out'!AZ$1949-1,'Hotel Carve-out'!$D$1947+'Hotel Carve-out'!$C1976)</f>
        <v>0</v>
      </c>
      <c r="BA1976" s="4">
        <f ca="1">OFFSET('Hotel Carve-out'!$A$1,'Hotel Carve-out'!BA$1949-1,'Hotel Carve-out'!$D$1947+'Hotel Carve-out'!$C1976)</f>
        <v>0</v>
      </c>
      <c r="BB1976" s="4">
        <f ca="1">OFFSET('Hotel Carve-out'!$A$1,'Hotel Carve-out'!BB$1949-1,'Hotel Carve-out'!$D$1947+'Hotel Carve-out'!$C1976)</f>
        <v>0</v>
      </c>
      <c r="BC1976" s="4">
        <f ca="1">OFFSET('Hotel Carve-out'!$A$1,'Hotel Carve-out'!BC$1949-1,'Hotel Carve-out'!$D$1947+'Hotel Carve-out'!$C1976)</f>
        <v>0</v>
      </c>
      <c r="BD1976" s="4">
        <f ca="1">OFFSET('Hotel Carve-out'!$A$1,'Hotel Carve-out'!BD$1949-1,'Hotel Carve-out'!$D$1947+'Hotel Carve-out'!$C1976)</f>
        <v>0</v>
      </c>
      <c r="BE1976" s="4">
        <f t="shared" ca="1" si="930"/>
        <v>0</v>
      </c>
      <c r="BF1976" s="4"/>
      <c r="BG1976" s="2">
        <f t="shared" ca="1" si="931"/>
        <v>10635.218448540703</v>
      </c>
      <c r="BH1976" s="2">
        <f t="shared" ca="1" si="932"/>
        <v>0</v>
      </c>
      <c r="BI1976" s="5">
        <f t="shared" ca="1" si="933"/>
        <v>10635.218448540703</v>
      </c>
      <c r="BJ1976" s="1"/>
      <c r="BK1976" s="4">
        <f ca="1">OFFSET('Hotel Carve-out'!$A$1,'Hotel Carve-out'!BK$1949-1,'Hotel Carve-out'!$D$1947+'Hotel Carve-out'!$C1976)</f>
        <v>0</v>
      </c>
      <c r="BL1976" s="4">
        <f ca="1">OFFSET('Hotel Carve-out'!$A$1,'Hotel Carve-out'!BL$1949-1,'Hotel Carve-out'!$D$1947+'Hotel Carve-out'!$C1976)</f>
        <v>0</v>
      </c>
      <c r="BM1976" s="4">
        <f ca="1">OFFSET('Hotel Carve-out'!$A$1,'Hotel Carve-out'!BM$1949-1,'Hotel Carve-out'!$D$1947+'Hotel Carve-out'!$C1976)</f>
        <v>0</v>
      </c>
      <c r="BN1976" s="4">
        <f ca="1">OFFSET('Hotel Carve-out'!$A$1,'Hotel Carve-out'!BN$1949-1,'Hotel Carve-out'!$D$1947+'Hotel Carve-out'!$C1976)</f>
        <v>0</v>
      </c>
      <c r="BO1976" s="4">
        <f ca="1">OFFSET('Hotel Carve-out'!$A$1,'Hotel Carve-out'!BO$1949-1,'Hotel Carve-out'!$D$1947+'Hotel Carve-out'!$C1976)</f>
        <v>0</v>
      </c>
      <c r="BP1976" s="4">
        <f ca="1">OFFSET('Hotel Carve-out'!$A$1,'Hotel Carve-out'!BP$1949-1,'Hotel Carve-out'!$D$1947+'Hotel Carve-out'!$C1976)</f>
        <v>0</v>
      </c>
      <c r="BQ1976" s="4">
        <f ca="1">OFFSET('Hotel Carve-out'!$A$1,'Hotel Carve-out'!BQ$1949-1,'Hotel Carve-out'!$D$1947+'Hotel Carve-out'!$C1976)</f>
        <v>0</v>
      </c>
      <c r="BR1976" s="1"/>
      <c r="BS1976" s="4">
        <f ca="1">OFFSET('Hotel Carve-out'!$A$1,'Hotel Carve-out'!BS$1949-1,'Hotel Carve-out'!$D$1947+'Hotel Carve-out'!$C1976)</f>
        <v>0</v>
      </c>
      <c r="BT1976" s="4">
        <f ca="1">OFFSET('Hotel Carve-out'!$A$1,'Hotel Carve-out'!BT$1949-1,'Hotel Carve-out'!$D$1947+'Hotel Carve-out'!$C1976)</f>
        <v>0</v>
      </c>
      <c r="BU1976" s="4"/>
      <c r="BV1976" s="4">
        <f ca="1">OFFSET('Hotel Carve-out'!$A$1,'Hotel Carve-out'!BV$1949-1,'Hotel Carve-out'!$D$1947+'Hotel Carve-out'!$C1976)</f>
        <v>0</v>
      </c>
      <c r="BW1976" s="4">
        <f ca="1">OFFSET('Hotel Carve-out'!$A$1,'Hotel Carve-out'!BW$1949-1,'Hotel Carve-out'!$D$1947+'Hotel Carve-out'!$C1976)</f>
        <v>0</v>
      </c>
      <c r="BX1976" s="4">
        <f ca="1">OFFSET('Hotel Carve-out'!$A$1,'Hotel Carve-out'!BX$1949-1,'Hotel Carve-out'!$D$1947+'Hotel Carve-out'!$C1976)</f>
        <v>0</v>
      </c>
      <c r="BY1976" s="6">
        <f ca="1">OFFSET('Hotel Carve-out'!$A$1,'Hotel Carve-out'!BY$1949-1,'Hotel Carve-out'!$D$1947+'Hotel Carve-out'!$C1976)</f>
        <v>0</v>
      </c>
      <c r="BZ1976" s="4">
        <f ca="1">OFFSET('Hotel Carve-out'!$A$1,'Hotel Carve-out'!BZ$1949-1,'Hotel Carve-out'!$D$1947+'Hotel Carve-out'!$C1976)</f>
        <v>10635.218448540703</v>
      </c>
      <c r="CA1976" s="6">
        <f ca="1">OFFSET('Hotel Carve-out'!$A$1,'Hotel Carve-out'!CA$1949-1,'Hotel Carve-out'!$D$1947+'Hotel Carve-out'!$C1976)</f>
        <v>0</v>
      </c>
      <c r="CB1976" s="4">
        <f ca="1">OFFSET('Hotel Carve-out'!$A$1,'Hotel Carve-out'!CB$1949-1,'Hotel Carve-out'!$D$1947+'Hotel Carve-out'!$C1976)</f>
        <v>0</v>
      </c>
      <c r="CC1976" s="1"/>
      <c r="CD1976" s="360">
        <f ca="1">OFFSET('Hotel Carve-out'!$A$1,'Hotel Carve-out'!CD$1949-1,'Hotel Carve-out'!$D$1947+'Hotel Carve-out'!$C1976)</f>
        <v>7.8779395915116318E-4</v>
      </c>
      <c r="CE1976" s="360">
        <f ca="1">OFFSET('Hotel Carve-out'!$A$1,'Hotel Carve-out'!CE$1949-1,'Hotel Carve-out'!$D$1947+'Hotel Carve-out'!$C1976)</f>
        <v>7.8779395915116307E-4</v>
      </c>
      <c r="CF1976" s="360">
        <f ca="1">OFFSET('Hotel Carve-out'!$A$1,'Hotel Carve-out'!CF$1949-1,'Hotel Carve-out'!$D$1947+'Hotel Carve-out'!$C1976)</f>
        <v>7.8779395915116307E-4</v>
      </c>
      <c r="CG1976" s="360">
        <f ca="1">OFFSET('Hotel Carve-out'!$A$1,'Hotel Carve-out'!CG$1949-1,'Hotel Carve-out'!$D$1947+'Hotel Carve-out'!$C1976)</f>
        <v>0</v>
      </c>
      <c r="CH1976" s="360">
        <f ca="1">OFFSET('Hotel Carve-out'!$A$1,'Hotel Carve-out'!CH$1949-1,'Hotel Carve-out'!$D$1947+'Hotel Carve-out'!$C1976)</f>
        <v>0</v>
      </c>
      <c r="CI1976" s="360">
        <f ca="1">OFFSET('Hotel Carve-out'!$A$1,'Hotel Carve-out'!CI$1949-1,'Hotel Carve-out'!$D$1947+'Hotel Carve-out'!$C1976)</f>
        <v>0</v>
      </c>
      <c r="CJ1976" s="1"/>
      <c r="CK1976" s="1"/>
    </row>
    <row r="1977" spans="2:89" ht="15" customHeight="1">
      <c r="B1977" s="1"/>
      <c r="C1977" s="1">
        <f>IF(C1976&lt;'Hotel Carve-out'!$E$1688,C1976+1,NA())</f>
        <v>26</v>
      </c>
      <c r="D1977" s="7">
        <f>INDEX('Hotel Carve-out'!$F$16:$CI$17,1,MATCH('Hotel Carve-out'!C1977,'Hotel Carve-out'!$F$17:$CI$17,0))</f>
        <v>42886</v>
      </c>
      <c r="E1977" s="1"/>
      <c r="F1977" s="4">
        <f ca="1">OFFSET('Hotel Carve-out'!$A$1,'Hotel Carve-out'!F$1949-1,'Hotel Carve-out'!$D$1947+'Hotel Carve-out'!$C1977)</f>
        <v>0</v>
      </c>
      <c r="G1977" s="4">
        <f ca="1">OFFSET('Hotel Carve-out'!$A$1,'Hotel Carve-out'!G$1949-1,'Hotel Carve-out'!$D$1947+'Hotel Carve-out'!$C1977)</f>
        <v>0</v>
      </c>
      <c r="H1977" s="4">
        <f ca="1">OFFSET('Hotel Carve-out'!$A$1,'Hotel Carve-out'!H$1949-1,'Hotel Carve-out'!$D$1947+'Hotel Carve-out'!$C1977)</f>
        <v>0</v>
      </c>
      <c r="I1977" s="4">
        <f ca="1">OFFSET('Hotel Carve-out'!$A$1,'Hotel Carve-out'!I$1949-1,'Hotel Carve-out'!$D$1947+'Hotel Carve-out'!$C1977)</f>
        <v>10661.933105335171</v>
      </c>
      <c r="J1977" s="1"/>
      <c r="K1977" s="4">
        <f ca="1">OFFSET('Hotel Carve-out'!$A$1,'Hotel Carve-out'!K$1949-1,'Hotel Carve-out'!$D$1947+'Hotel Carve-out'!$C1977)</f>
        <v>0</v>
      </c>
      <c r="L1977" s="4">
        <f ca="1">OFFSET('Hotel Carve-out'!$A$1,'Hotel Carve-out'!L$1949-1,'Hotel Carve-out'!$D$1947+'Hotel Carve-out'!$C1977)</f>
        <v>0</v>
      </c>
      <c r="M1977" s="4">
        <f ca="1">OFFSET('Hotel Carve-out'!$A$1,'Hotel Carve-out'!M$1949-1,'Hotel Carve-out'!$D$1947+'Hotel Carve-out'!$C1977)</f>
        <v>0</v>
      </c>
      <c r="N1977" s="4">
        <f ca="1">OFFSET('Hotel Carve-out'!$A$1,'Hotel Carve-out'!N$1949-1,'Hotel Carve-out'!$D$1947+'Hotel Carve-out'!$C1977)</f>
        <v>0</v>
      </c>
      <c r="O1977" s="4">
        <f ca="1">OFFSET('Hotel Carve-out'!$A$1,'Hotel Carve-out'!O$1949-1,'Hotel Carve-out'!$D$1947+'Hotel Carve-out'!$C1977)</f>
        <v>0</v>
      </c>
      <c r="P1977" s="4">
        <f t="shared" ca="1" si="927"/>
        <v>0</v>
      </c>
      <c r="Q1977" s="4"/>
      <c r="R1977" s="4">
        <f ca="1">OFFSET('Hotel Carve-out'!$A$1,'Hotel Carve-out'!R$1949-1,'Hotel Carve-out'!$D$1947+'Hotel Carve-out'!$C1977)</f>
        <v>0</v>
      </c>
      <c r="S1977" s="4">
        <f ca="1">OFFSET('Hotel Carve-out'!$A$1,'Hotel Carve-out'!S$1949-1,'Hotel Carve-out'!$D$1947+'Hotel Carve-out'!$C1977)</f>
        <v>0</v>
      </c>
      <c r="T1977" s="4">
        <f ca="1">OFFSET('Hotel Carve-out'!$A$1,'Hotel Carve-out'!T$1949-1,'Hotel Carve-out'!$D$1947+'Hotel Carve-out'!$C1977)</f>
        <v>0</v>
      </c>
      <c r="U1977" s="4">
        <f ca="1">OFFSET('Hotel Carve-out'!$A$1,'Hotel Carve-out'!U$1949-1,'Hotel Carve-out'!$D$1947+'Hotel Carve-out'!$C1977)</f>
        <v>0</v>
      </c>
      <c r="V1977" s="4">
        <f t="shared" ca="1" si="928"/>
        <v>0</v>
      </c>
      <c r="W1977" s="4"/>
      <c r="X1977" s="4">
        <f ca="1">OFFSET('Hotel Carve-out'!$A$1,'Hotel Carve-out'!X$1949-1,'Hotel Carve-out'!$D$1947+'Hotel Carve-out'!$C1977)</f>
        <v>0</v>
      </c>
      <c r="Y1977" s="4">
        <f ca="1">OFFSET('Hotel Carve-out'!$A$1,'Hotel Carve-out'!Y$1949-1,'Hotel Carve-out'!$D$1947+'Hotel Carve-out'!$C1977)</f>
        <v>0</v>
      </c>
      <c r="Z1977" s="4">
        <f ca="1">OFFSET('Hotel Carve-out'!$A$1,'Hotel Carve-out'!Z$1949-1,'Hotel Carve-out'!$D$1947+'Hotel Carve-out'!$C1977)</f>
        <v>0</v>
      </c>
      <c r="AA1977" s="4">
        <f ca="1">OFFSET('Hotel Carve-out'!$A$1,'Hotel Carve-out'!AA$1949-1,'Hotel Carve-out'!$D$1947+'Hotel Carve-out'!$C1977)</f>
        <v>0</v>
      </c>
      <c r="AB1977" s="4">
        <f ca="1">OFFSET('Hotel Carve-out'!$A$1,'Hotel Carve-out'!AB$1949-1,'Hotel Carve-out'!$D$1947+'Hotel Carve-out'!$C1977)</f>
        <v>0</v>
      </c>
      <c r="AC1977" s="4">
        <f ca="1">OFFSET('Hotel Carve-out'!$A$1,'Hotel Carve-out'!AC$1949-1,'Hotel Carve-out'!$D$1947+'Hotel Carve-out'!$C1977)</f>
        <v>0</v>
      </c>
      <c r="AD1977" s="4">
        <f ca="1">OFFSET('Hotel Carve-out'!$A$1,'Hotel Carve-out'!AD$1949-1,'Hotel Carve-out'!$D$1947+'Hotel Carve-out'!$C1977)</f>
        <v>0</v>
      </c>
      <c r="AE1977" s="4">
        <f ca="1">OFFSET('Hotel Carve-out'!$A$1,'Hotel Carve-out'!AE$1949-1,'Hotel Carve-out'!$D$1947+'Hotel Carve-out'!$C1977)</f>
        <v>0</v>
      </c>
      <c r="AF1977" s="4">
        <f ca="1">OFFSET('Hotel Carve-out'!$A$1,'Hotel Carve-out'!AF$1949-1,'Hotel Carve-out'!$D$1947+'Hotel Carve-out'!$C1977)</f>
        <v>0</v>
      </c>
      <c r="AG1977" s="4">
        <f ca="1">OFFSET('Hotel Carve-out'!$A$1,'Hotel Carve-out'!AG$1949-1,'Hotel Carve-out'!$D$1947+'Hotel Carve-out'!$C1977)</f>
        <v>0</v>
      </c>
      <c r="AH1977" s="4">
        <f ca="1">OFFSET('Hotel Carve-out'!$A$1,'Hotel Carve-out'!AH$1949-1,'Hotel Carve-out'!$D$1947+'Hotel Carve-out'!$C1977)</f>
        <v>0</v>
      </c>
      <c r="AI1977" s="4">
        <f t="shared" ca="1" si="929"/>
        <v>0</v>
      </c>
      <c r="AJ1977" s="4"/>
      <c r="AK1977" s="4">
        <f ca="1">OFFSET('Hotel Carve-out'!$A$1,'Hotel Carve-out'!AK$1949-1,'Hotel Carve-out'!$D$1947+'Hotel Carve-out'!$C1977)</f>
        <v>0</v>
      </c>
      <c r="AL1977" s="4">
        <f ca="1">OFFSET('Hotel Carve-out'!$A$1,'Hotel Carve-out'!AL$1949-1,'Hotel Carve-out'!$D$1947+'Hotel Carve-out'!$C1977)</f>
        <v>0</v>
      </c>
      <c r="AM1977" s="4">
        <f ca="1">OFFSET('Hotel Carve-out'!$A$1,'Hotel Carve-out'!AM$1949-1,'Hotel Carve-out'!$D$1947+'Hotel Carve-out'!$C1977)</f>
        <v>0</v>
      </c>
      <c r="AN1977" s="4">
        <f ca="1">OFFSET('Hotel Carve-out'!$A$1,'Hotel Carve-out'!AN$1949-1,'Hotel Carve-out'!$D$1947+'Hotel Carve-out'!$C1977)</f>
        <v>0</v>
      </c>
      <c r="AO1977" s="4">
        <f ca="1">OFFSET('Hotel Carve-out'!$A$1,'Hotel Carve-out'!AO$1949-1,'Hotel Carve-out'!$D$1947+'Hotel Carve-out'!$C1977)</f>
        <v>0</v>
      </c>
      <c r="AP1977" s="4">
        <f ca="1">OFFSET('Hotel Carve-out'!$A$1,'Hotel Carve-out'!AP$1949-1,'Hotel Carve-out'!$D$1947+'Hotel Carve-out'!$C1977)</f>
        <v>0</v>
      </c>
      <c r="AQ1977" s="4">
        <f ca="1">OFFSET('Hotel Carve-out'!$A$1,'Hotel Carve-out'!AQ$1949-1,'Hotel Carve-out'!$D$1947+'Hotel Carve-out'!$C1977)</f>
        <v>0</v>
      </c>
      <c r="AR1977" s="4">
        <f ca="1">OFFSET('Hotel Carve-out'!$A$1,'Hotel Carve-out'!AR$1949-1,'Hotel Carve-out'!$D$1947+'Hotel Carve-out'!$C1977)</f>
        <v>0</v>
      </c>
      <c r="AS1977" s="4">
        <f ca="1">OFFSET('Hotel Carve-out'!$A$1,'Hotel Carve-out'!AS$1949-1,'Hotel Carve-out'!$D$1947+'Hotel Carve-out'!$C1977)</f>
        <v>0</v>
      </c>
      <c r="AT1977" s="4">
        <f ca="1">OFFSET('Hotel Carve-out'!$A$1,'Hotel Carve-out'!AT$1949-1,'Hotel Carve-out'!$D$1947+'Hotel Carve-out'!$C1977)</f>
        <v>0</v>
      </c>
      <c r="AU1977" s="4">
        <f ca="1">OFFSET('Hotel Carve-out'!$A$1,'Hotel Carve-out'!AU$1949-1,'Hotel Carve-out'!$D$1947+'Hotel Carve-out'!$C1977)</f>
        <v>0</v>
      </c>
      <c r="AV1977" s="4">
        <f ca="1">OFFSET('Hotel Carve-out'!$A$1,'Hotel Carve-out'!AV$1949-1,'Hotel Carve-out'!$D$1947+'Hotel Carve-out'!$C1977)</f>
        <v>0</v>
      </c>
      <c r="AW1977" s="4">
        <f ca="1">OFFSET('Hotel Carve-out'!$A$1,'Hotel Carve-out'!AW$1949-1,'Hotel Carve-out'!$D$1947+'Hotel Carve-out'!$C1977)</f>
        <v>0</v>
      </c>
      <c r="AX1977" s="4">
        <f ca="1">OFFSET('Hotel Carve-out'!$A$1,'Hotel Carve-out'!AX$1949-1,'Hotel Carve-out'!$D$1947+'Hotel Carve-out'!$C1977)</f>
        <v>0</v>
      </c>
      <c r="AY1977" s="4">
        <f ca="1">OFFSET('Hotel Carve-out'!$A$1,'Hotel Carve-out'!AY$1949-1,'Hotel Carve-out'!$D$1947+'Hotel Carve-out'!$C1977)</f>
        <v>0</v>
      </c>
      <c r="AZ1977" s="4">
        <f ca="1">OFFSET('Hotel Carve-out'!$A$1,'Hotel Carve-out'!AZ$1949-1,'Hotel Carve-out'!$D$1947+'Hotel Carve-out'!$C1977)</f>
        <v>0</v>
      </c>
      <c r="BA1977" s="4">
        <f ca="1">OFFSET('Hotel Carve-out'!$A$1,'Hotel Carve-out'!BA$1949-1,'Hotel Carve-out'!$D$1947+'Hotel Carve-out'!$C1977)</f>
        <v>0</v>
      </c>
      <c r="BB1977" s="4">
        <f ca="1">OFFSET('Hotel Carve-out'!$A$1,'Hotel Carve-out'!BB$1949-1,'Hotel Carve-out'!$D$1947+'Hotel Carve-out'!$C1977)</f>
        <v>0</v>
      </c>
      <c r="BC1977" s="4">
        <f ca="1">OFFSET('Hotel Carve-out'!$A$1,'Hotel Carve-out'!BC$1949-1,'Hotel Carve-out'!$D$1947+'Hotel Carve-out'!$C1977)</f>
        <v>0</v>
      </c>
      <c r="BD1977" s="4">
        <f ca="1">OFFSET('Hotel Carve-out'!$A$1,'Hotel Carve-out'!BD$1949-1,'Hotel Carve-out'!$D$1947+'Hotel Carve-out'!$C1977)</f>
        <v>0</v>
      </c>
      <c r="BE1977" s="4">
        <f t="shared" ca="1" si="930"/>
        <v>0</v>
      </c>
      <c r="BF1977" s="4"/>
      <c r="BG1977" s="2">
        <f t="shared" ca="1" si="931"/>
        <v>10661.933105335171</v>
      </c>
      <c r="BH1977" s="2">
        <f t="shared" ca="1" si="932"/>
        <v>0</v>
      </c>
      <c r="BI1977" s="5">
        <f t="shared" ca="1" si="933"/>
        <v>10661.933105335171</v>
      </c>
      <c r="BJ1977" s="1"/>
      <c r="BK1977" s="4">
        <f ca="1">OFFSET('Hotel Carve-out'!$A$1,'Hotel Carve-out'!BK$1949-1,'Hotel Carve-out'!$D$1947+'Hotel Carve-out'!$C1977)</f>
        <v>0</v>
      </c>
      <c r="BL1977" s="4">
        <f ca="1">OFFSET('Hotel Carve-out'!$A$1,'Hotel Carve-out'!BL$1949-1,'Hotel Carve-out'!$D$1947+'Hotel Carve-out'!$C1977)</f>
        <v>0</v>
      </c>
      <c r="BM1977" s="4">
        <f ca="1">OFFSET('Hotel Carve-out'!$A$1,'Hotel Carve-out'!BM$1949-1,'Hotel Carve-out'!$D$1947+'Hotel Carve-out'!$C1977)</f>
        <v>0</v>
      </c>
      <c r="BN1977" s="4">
        <f ca="1">OFFSET('Hotel Carve-out'!$A$1,'Hotel Carve-out'!BN$1949-1,'Hotel Carve-out'!$D$1947+'Hotel Carve-out'!$C1977)</f>
        <v>0</v>
      </c>
      <c r="BO1977" s="4">
        <f ca="1">OFFSET('Hotel Carve-out'!$A$1,'Hotel Carve-out'!BO$1949-1,'Hotel Carve-out'!$D$1947+'Hotel Carve-out'!$C1977)</f>
        <v>0</v>
      </c>
      <c r="BP1977" s="4">
        <f ca="1">OFFSET('Hotel Carve-out'!$A$1,'Hotel Carve-out'!BP$1949-1,'Hotel Carve-out'!$D$1947+'Hotel Carve-out'!$C1977)</f>
        <v>0</v>
      </c>
      <c r="BQ1977" s="4">
        <f ca="1">OFFSET('Hotel Carve-out'!$A$1,'Hotel Carve-out'!BQ$1949-1,'Hotel Carve-out'!$D$1947+'Hotel Carve-out'!$C1977)</f>
        <v>0</v>
      </c>
      <c r="BR1977" s="1"/>
      <c r="BS1977" s="4">
        <f ca="1">OFFSET('Hotel Carve-out'!$A$1,'Hotel Carve-out'!BS$1949-1,'Hotel Carve-out'!$D$1947+'Hotel Carve-out'!$C1977)</f>
        <v>0</v>
      </c>
      <c r="BT1977" s="4">
        <f ca="1">OFFSET('Hotel Carve-out'!$A$1,'Hotel Carve-out'!BT$1949-1,'Hotel Carve-out'!$D$1947+'Hotel Carve-out'!$C1977)</f>
        <v>0</v>
      </c>
      <c r="BU1977" s="4"/>
      <c r="BV1977" s="4">
        <f ca="1">OFFSET('Hotel Carve-out'!$A$1,'Hotel Carve-out'!BV$1949-1,'Hotel Carve-out'!$D$1947+'Hotel Carve-out'!$C1977)</f>
        <v>0</v>
      </c>
      <c r="BW1977" s="4">
        <f ca="1">OFFSET('Hotel Carve-out'!$A$1,'Hotel Carve-out'!BW$1949-1,'Hotel Carve-out'!$D$1947+'Hotel Carve-out'!$C1977)</f>
        <v>0</v>
      </c>
      <c r="BX1977" s="4">
        <f ca="1">OFFSET('Hotel Carve-out'!$A$1,'Hotel Carve-out'!BX$1949-1,'Hotel Carve-out'!$D$1947+'Hotel Carve-out'!$C1977)</f>
        <v>0</v>
      </c>
      <c r="BY1977" s="6">
        <f ca="1">OFFSET('Hotel Carve-out'!$A$1,'Hotel Carve-out'!BY$1949-1,'Hotel Carve-out'!$D$1947+'Hotel Carve-out'!$C1977)</f>
        <v>0</v>
      </c>
      <c r="BZ1977" s="4">
        <f ca="1">OFFSET('Hotel Carve-out'!$A$1,'Hotel Carve-out'!BZ$1949-1,'Hotel Carve-out'!$D$1947+'Hotel Carve-out'!$C1977)</f>
        <v>10661.933105335171</v>
      </c>
      <c r="CA1977" s="6">
        <f ca="1">OFFSET('Hotel Carve-out'!$A$1,'Hotel Carve-out'!CA$1949-1,'Hotel Carve-out'!$D$1947+'Hotel Carve-out'!$C1977)</f>
        <v>0</v>
      </c>
      <c r="CB1977" s="4">
        <f ca="1">OFFSET('Hotel Carve-out'!$A$1,'Hotel Carve-out'!CB$1949-1,'Hotel Carve-out'!$D$1947+'Hotel Carve-out'!$C1977)</f>
        <v>0</v>
      </c>
      <c r="CC1977" s="1"/>
      <c r="CD1977" s="360">
        <f ca="1">OFFSET('Hotel Carve-out'!$A$1,'Hotel Carve-out'!CD$1949-1,'Hotel Carve-out'!$D$1947+'Hotel Carve-out'!$C1977)</f>
        <v>7.8977282261742004E-4</v>
      </c>
      <c r="CE1977" s="360">
        <f ca="1">OFFSET('Hotel Carve-out'!$A$1,'Hotel Carve-out'!CE$1949-1,'Hotel Carve-out'!$D$1947+'Hotel Carve-out'!$C1977)</f>
        <v>7.8977282261742004E-4</v>
      </c>
      <c r="CF1977" s="360">
        <f ca="1">OFFSET('Hotel Carve-out'!$A$1,'Hotel Carve-out'!CF$1949-1,'Hotel Carve-out'!$D$1947+'Hotel Carve-out'!$C1977)</f>
        <v>7.8977282261742004E-4</v>
      </c>
      <c r="CG1977" s="360">
        <f ca="1">OFFSET('Hotel Carve-out'!$A$1,'Hotel Carve-out'!CG$1949-1,'Hotel Carve-out'!$D$1947+'Hotel Carve-out'!$C1977)</f>
        <v>0</v>
      </c>
      <c r="CH1977" s="360">
        <f ca="1">OFFSET('Hotel Carve-out'!$A$1,'Hotel Carve-out'!CH$1949-1,'Hotel Carve-out'!$D$1947+'Hotel Carve-out'!$C1977)</f>
        <v>0</v>
      </c>
      <c r="CI1977" s="360">
        <f ca="1">OFFSET('Hotel Carve-out'!$A$1,'Hotel Carve-out'!CI$1949-1,'Hotel Carve-out'!$D$1947+'Hotel Carve-out'!$C1977)</f>
        <v>0</v>
      </c>
      <c r="CJ1977" s="1"/>
      <c r="CK1977" s="1"/>
    </row>
    <row r="1978" spans="2:89" ht="15" customHeight="1">
      <c r="B1978" s="1"/>
      <c r="C1978" s="1">
        <f>IF(C1977&lt;'Hotel Carve-out'!$E$1688,C1977+1,NA())</f>
        <v>27</v>
      </c>
      <c r="D1978" s="7">
        <f>INDEX('Hotel Carve-out'!$F$16:$CI$17,1,MATCH('Hotel Carve-out'!C1978,'Hotel Carve-out'!$F$17:$CI$17,0))</f>
        <v>42916</v>
      </c>
      <c r="E1978" s="1"/>
      <c r="F1978" s="4">
        <f ca="1">OFFSET('Hotel Carve-out'!$A$1,'Hotel Carve-out'!F$1949-1,'Hotel Carve-out'!$D$1947+'Hotel Carve-out'!$C1978)</f>
        <v>0</v>
      </c>
      <c r="G1978" s="4">
        <f ca="1">OFFSET('Hotel Carve-out'!$A$1,'Hotel Carve-out'!G$1949-1,'Hotel Carve-out'!$D$1947+'Hotel Carve-out'!$C1978)</f>
        <v>0</v>
      </c>
      <c r="H1978" s="4">
        <f ca="1">OFFSET('Hotel Carve-out'!$A$1,'Hotel Carve-out'!H$1949-1,'Hotel Carve-out'!$D$1947+'Hotel Carve-out'!$C1978)</f>
        <v>0</v>
      </c>
      <c r="I1978" s="4">
        <f ca="1">OFFSET('Hotel Carve-out'!$A$1,'Hotel Carve-out'!I$1949-1,'Hotel Carve-out'!$D$1947+'Hotel Carve-out'!$C1978)</f>
        <v>10687.849889872117</v>
      </c>
      <c r="J1978" s="1"/>
      <c r="K1978" s="4">
        <f ca="1">OFFSET('Hotel Carve-out'!$A$1,'Hotel Carve-out'!K$1949-1,'Hotel Carve-out'!$D$1947+'Hotel Carve-out'!$C1978)</f>
        <v>0</v>
      </c>
      <c r="L1978" s="4">
        <f ca="1">OFFSET('Hotel Carve-out'!$A$1,'Hotel Carve-out'!L$1949-1,'Hotel Carve-out'!$D$1947+'Hotel Carve-out'!$C1978)</f>
        <v>0</v>
      </c>
      <c r="M1978" s="4">
        <f ca="1">OFFSET('Hotel Carve-out'!$A$1,'Hotel Carve-out'!M$1949-1,'Hotel Carve-out'!$D$1947+'Hotel Carve-out'!$C1978)</f>
        <v>0</v>
      </c>
      <c r="N1978" s="4">
        <f ca="1">OFFSET('Hotel Carve-out'!$A$1,'Hotel Carve-out'!N$1949-1,'Hotel Carve-out'!$D$1947+'Hotel Carve-out'!$C1978)</f>
        <v>0</v>
      </c>
      <c r="O1978" s="4">
        <f ca="1">OFFSET('Hotel Carve-out'!$A$1,'Hotel Carve-out'!O$1949-1,'Hotel Carve-out'!$D$1947+'Hotel Carve-out'!$C1978)</f>
        <v>0</v>
      </c>
      <c r="P1978" s="4">
        <f t="shared" ca="1" si="927"/>
        <v>0</v>
      </c>
      <c r="Q1978" s="4"/>
      <c r="R1978" s="4">
        <f ca="1">OFFSET('Hotel Carve-out'!$A$1,'Hotel Carve-out'!R$1949-1,'Hotel Carve-out'!$D$1947+'Hotel Carve-out'!$C1978)</f>
        <v>0</v>
      </c>
      <c r="S1978" s="4">
        <f ca="1">OFFSET('Hotel Carve-out'!$A$1,'Hotel Carve-out'!S$1949-1,'Hotel Carve-out'!$D$1947+'Hotel Carve-out'!$C1978)</f>
        <v>0</v>
      </c>
      <c r="T1978" s="4">
        <f ca="1">OFFSET('Hotel Carve-out'!$A$1,'Hotel Carve-out'!T$1949-1,'Hotel Carve-out'!$D$1947+'Hotel Carve-out'!$C1978)</f>
        <v>0</v>
      </c>
      <c r="U1978" s="4">
        <f ca="1">OFFSET('Hotel Carve-out'!$A$1,'Hotel Carve-out'!U$1949-1,'Hotel Carve-out'!$D$1947+'Hotel Carve-out'!$C1978)</f>
        <v>0</v>
      </c>
      <c r="V1978" s="4">
        <f t="shared" ca="1" si="928"/>
        <v>0</v>
      </c>
      <c r="W1978" s="4"/>
      <c r="X1978" s="4">
        <f ca="1">OFFSET('Hotel Carve-out'!$A$1,'Hotel Carve-out'!X$1949-1,'Hotel Carve-out'!$D$1947+'Hotel Carve-out'!$C1978)</f>
        <v>0</v>
      </c>
      <c r="Y1978" s="4">
        <f ca="1">OFFSET('Hotel Carve-out'!$A$1,'Hotel Carve-out'!Y$1949-1,'Hotel Carve-out'!$D$1947+'Hotel Carve-out'!$C1978)</f>
        <v>0</v>
      </c>
      <c r="Z1978" s="4">
        <f ca="1">OFFSET('Hotel Carve-out'!$A$1,'Hotel Carve-out'!Z$1949-1,'Hotel Carve-out'!$D$1947+'Hotel Carve-out'!$C1978)</f>
        <v>0</v>
      </c>
      <c r="AA1978" s="4">
        <f ca="1">OFFSET('Hotel Carve-out'!$A$1,'Hotel Carve-out'!AA$1949-1,'Hotel Carve-out'!$D$1947+'Hotel Carve-out'!$C1978)</f>
        <v>0</v>
      </c>
      <c r="AB1978" s="4">
        <f ca="1">OFFSET('Hotel Carve-out'!$A$1,'Hotel Carve-out'!AB$1949-1,'Hotel Carve-out'!$D$1947+'Hotel Carve-out'!$C1978)</f>
        <v>0</v>
      </c>
      <c r="AC1978" s="4">
        <f ca="1">OFFSET('Hotel Carve-out'!$A$1,'Hotel Carve-out'!AC$1949-1,'Hotel Carve-out'!$D$1947+'Hotel Carve-out'!$C1978)</f>
        <v>0</v>
      </c>
      <c r="AD1978" s="4">
        <f ca="1">OFFSET('Hotel Carve-out'!$A$1,'Hotel Carve-out'!AD$1949-1,'Hotel Carve-out'!$D$1947+'Hotel Carve-out'!$C1978)</f>
        <v>0</v>
      </c>
      <c r="AE1978" s="4">
        <f ca="1">OFFSET('Hotel Carve-out'!$A$1,'Hotel Carve-out'!AE$1949-1,'Hotel Carve-out'!$D$1947+'Hotel Carve-out'!$C1978)</f>
        <v>0</v>
      </c>
      <c r="AF1978" s="4">
        <f ca="1">OFFSET('Hotel Carve-out'!$A$1,'Hotel Carve-out'!AF$1949-1,'Hotel Carve-out'!$D$1947+'Hotel Carve-out'!$C1978)</f>
        <v>0</v>
      </c>
      <c r="AG1978" s="4">
        <f ca="1">OFFSET('Hotel Carve-out'!$A$1,'Hotel Carve-out'!AG$1949-1,'Hotel Carve-out'!$D$1947+'Hotel Carve-out'!$C1978)</f>
        <v>0</v>
      </c>
      <c r="AH1978" s="4">
        <f ca="1">OFFSET('Hotel Carve-out'!$A$1,'Hotel Carve-out'!AH$1949-1,'Hotel Carve-out'!$D$1947+'Hotel Carve-out'!$C1978)</f>
        <v>0</v>
      </c>
      <c r="AI1978" s="4">
        <f t="shared" ca="1" si="929"/>
        <v>0</v>
      </c>
      <c r="AJ1978" s="4"/>
      <c r="AK1978" s="4">
        <f ca="1">OFFSET('Hotel Carve-out'!$A$1,'Hotel Carve-out'!AK$1949-1,'Hotel Carve-out'!$D$1947+'Hotel Carve-out'!$C1978)</f>
        <v>0</v>
      </c>
      <c r="AL1978" s="4">
        <f ca="1">OFFSET('Hotel Carve-out'!$A$1,'Hotel Carve-out'!AL$1949-1,'Hotel Carve-out'!$D$1947+'Hotel Carve-out'!$C1978)</f>
        <v>0</v>
      </c>
      <c r="AM1978" s="4">
        <f ca="1">OFFSET('Hotel Carve-out'!$A$1,'Hotel Carve-out'!AM$1949-1,'Hotel Carve-out'!$D$1947+'Hotel Carve-out'!$C1978)</f>
        <v>0</v>
      </c>
      <c r="AN1978" s="4">
        <f ca="1">OFFSET('Hotel Carve-out'!$A$1,'Hotel Carve-out'!AN$1949-1,'Hotel Carve-out'!$D$1947+'Hotel Carve-out'!$C1978)</f>
        <v>0</v>
      </c>
      <c r="AO1978" s="4">
        <f ca="1">OFFSET('Hotel Carve-out'!$A$1,'Hotel Carve-out'!AO$1949-1,'Hotel Carve-out'!$D$1947+'Hotel Carve-out'!$C1978)</f>
        <v>0</v>
      </c>
      <c r="AP1978" s="4">
        <f ca="1">OFFSET('Hotel Carve-out'!$A$1,'Hotel Carve-out'!AP$1949-1,'Hotel Carve-out'!$D$1947+'Hotel Carve-out'!$C1978)</f>
        <v>0</v>
      </c>
      <c r="AQ1978" s="4">
        <f ca="1">OFFSET('Hotel Carve-out'!$A$1,'Hotel Carve-out'!AQ$1949-1,'Hotel Carve-out'!$D$1947+'Hotel Carve-out'!$C1978)</f>
        <v>0</v>
      </c>
      <c r="AR1978" s="4">
        <f ca="1">OFFSET('Hotel Carve-out'!$A$1,'Hotel Carve-out'!AR$1949-1,'Hotel Carve-out'!$D$1947+'Hotel Carve-out'!$C1978)</f>
        <v>0</v>
      </c>
      <c r="AS1978" s="4">
        <f ca="1">OFFSET('Hotel Carve-out'!$A$1,'Hotel Carve-out'!AS$1949-1,'Hotel Carve-out'!$D$1947+'Hotel Carve-out'!$C1978)</f>
        <v>0</v>
      </c>
      <c r="AT1978" s="4">
        <f ca="1">OFFSET('Hotel Carve-out'!$A$1,'Hotel Carve-out'!AT$1949-1,'Hotel Carve-out'!$D$1947+'Hotel Carve-out'!$C1978)</f>
        <v>0</v>
      </c>
      <c r="AU1978" s="4">
        <f ca="1">OFFSET('Hotel Carve-out'!$A$1,'Hotel Carve-out'!AU$1949-1,'Hotel Carve-out'!$D$1947+'Hotel Carve-out'!$C1978)</f>
        <v>0</v>
      </c>
      <c r="AV1978" s="4">
        <f ca="1">OFFSET('Hotel Carve-out'!$A$1,'Hotel Carve-out'!AV$1949-1,'Hotel Carve-out'!$D$1947+'Hotel Carve-out'!$C1978)</f>
        <v>0</v>
      </c>
      <c r="AW1978" s="4">
        <f ca="1">OFFSET('Hotel Carve-out'!$A$1,'Hotel Carve-out'!AW$1949-1,'Hotel Carve-out'!$D$1947+'Hotel Carve-out'!$C1978)</f>
        <v>0</v>
      </c>
      <c r="AX1978" s="4">
        <f ca="1">OFFSET('Hotel Carve-out'!$A$1,'Hotel Carve-out'!AX$1949-1,'Hotel Carve-out'!$D$1947+'Hotel Carve-out'!$C1978)</f>
        <v>0</v>
      </c>
      <c r="AY1978" s="4">
        <f ca="1">OFFSET('Hotel Carve-out'!$A$1,'Hotel Carve-out'!AY$1949-1,'Hotel Carve-out'!$D$1947+'Hotel Carve-out'!$C1978)</f>
        <v>0</v>
      </c>
      <c r="AZ1978" s="4">
        <f ca="1">OFFSET('Hotel Carve-out'!$A$1,'Hotel Carve-out'!AZ$1949-1,'Hotel Carve-out'!$D$1947+'Hotel Carve-out'!$C1978)</f>
        <v>0</v>
      </c>
      <c r="BA1978" s="4">
        <f ca="1">OFFSET('Hotel Carve-out'!$A$1,'Hotel Carve-out'!BA$1949-1,'Hotel Carve-out'!$D$1947+'Hotel Carve-out'!$C1978)</f>
        <v>0</v>
      </c>
      <c r="BB1978" s="4">
        <f ca="1">OFFSET('Hotel Carve-out'!$A$1,'Hotel Carve-out'!BB$1949-1,'Hotel Carve-out'!$D$1947+'Hotel Carve-out'!$C1978)</f>
        <v>0</v>
      </c>
      <c r="BC1978" s="4">
        <f ca="1">OFFSET('Hotel Carve-out'!$A$1,'Hotel Carve-out'!BC$1949-1,'Hotel Carve-out'!$D$1947+'Hotel Carve-out'!$C1978)</f>
        <v>0</v>
      </c>
      <c r="BD1978" s="4">
        <f ca="1">OFFSET('Hotel Carve-out'!$A$1,'Hotel Carve-out'!BD$1949-1,'Hotel Carve-out'!$D$1947+'Hotel Carve-out'!$C1978)</f>
        <v>0</v>
      </c>
      <c r="BE1978" s="4">
        <f t="shared" ca="1" si="930"/>
        <v>0</v>
      </c>
      <c r="BF1978" s="4"/>
      <c r="BG1978" s="2">
        <f t="shared" ca="1" si="931"/>
        <v>10687.849889872117</v>
      </c>
      <c r="BH1978" s="2">
        <f t="shared" ca="1" si="932"/>
        <v>0</v>
      </c>
      <c r="BI1978" s="5">
        <f t="shared" ca="1" si="933"/>
        <v>10687.849889872117</v>
      </c>
      <c r="BJ1978" s="1"/>
      <c r="BK1978" s="4">
        <f ca="1">OFFSET('Hotel Carve-out'!$A$1,'Hotel Carve-out'!BK$1949-1,'Hotel Carve-out'!$D$1947+'Hotel Carve-out'!$C1978)</f>
        <v>0</v>
      </c>
      <c r="BL1978" s="4">
        <f ca="1">OFFSET('Hotel Carve-out'!$A$1,'Hotel Carve-out'!BL$1949-1,'Hotel Carve-out'!$D$1947+'Hotel Carve-out'!$C1978)</f>
        <v>0</v>
      </c>
      <c r="BM1978" s="4">
        <f ca="1">OFFSET('Hotel Carve-out'!$A$1,'Hotel Carve-out'!BM$1949-1,'Hotel Carve-out'!$D$1947+'Hotel Carve-out'!$C1978)</f>
        <v>0</v>
      </c>
      <c r="BN1978" s="4">
        <f ca="1">OFFSET('Hotel Carve-out'!$A$1,'Hotel Carve-out'!BN$1949-1,'Hotel Carve-out'!$D$1947+'Hotel Carve-out'!$C1978)</f>
        <v>0</v>
      </c>
      <c r="BO1978" s="4">
        <f ca="1">OFFSET('Hotel Carve-out'!$A$1,'Hotel Carve-out'!BO$1949-1,'Hotel Carve-out'!$D$1947+'Hotel Carve-out'!$C1978)</f>
        <v>0</v>
      </c>
      <c r="BP1978" s="4">
        <f ca="1">OFFSET('Hotel Carve-out'!$A$1,'Hotel Carve-out'!BP$1949-1,'Hotel Carve-out'!$D$1947+'Hotel Carve-out'!$C1978)</f>
        <v>0</v>
      </c>
      <c r="BQ1978" s="4">
        <f ca="1">OFFSET('Hotel Carve-out'!$A$1,'Hotel Carve-out'!BQ$1949-1,'Hotel Carve-out'!$D$1947+'Hotel Carve-out'!$C1978)</f>
        <v>0</v>
      </c>
      <c r="BR1978" s="1"/>
      <c r="BS1978" s="4">
        <f ca="1">OFFSET('Hotel Carve-out'!$A$1,'Hotel Carve-out'!BS$1949-1,'Hotel Carve-out'!$D$1947+'Hotel Carve-out'!$C1978)</f>
        <v>0</v>
      </c>
      <c r="BT1978" s="4">
        <f ca="1">OFFSET('Hotel Carve-out'!$A$1,'Hotel Carve-out'!BT$1949-1,'Hotel Carve-out'!$D$1947+'Hotel Carve-out'!$C1978)</f>
        <v>0</v>
      </c>
      <c r="BU1978" s="4"/>
      <c r="BV1978" s="4">
        <f ca="1">OFFSET('Hotel Carve-out'!$A$1,'Hotel Carve-out'!BV$1949-1,'Hotel Carve-out'!$D$1947+'Hotel Carve-out'!$C1978)</f>
        <v>0</v>
      </c>
      <c r="BW1978" s="4">
        <f ca="1">OFFSET('Hotel Carve-out'!$A$1,'Hotel Carve-out'!BW$1949-1,'Hotel Carve-out'!$D$1947+'Hotel Carve-out'!$C1978)</f>
        <v>0</v>
      </c>
      <c r="BX1978" s="4">
        <f ca="1">OFFSET('Hotel Carve-out'!$A$1,'Hotel Carve-out'!BX$1949-1,'Hotel Carve-out'!$D$1947+'Hotel Carve-out'!$C1978)</f>
        <v>0</v>
      </c>
      <c r="BY1978" s="6">
        <f ca="1">OFFSET('Hotel Carve-out'!$A$1,'Hotel Carve-out'!BY$1949-1,'Hotel Carve-out'!$D$1947+'Hotel Carve-out'!$C1978)</f>
        <v>0</v>
      </c>
      <c r="BZ1978" s="4">
        <f ca="1">OFFSET('Hotel Carve-out'!$A$1,'Hotel Carve-out'!BZ$1949-1,'Hotel Carve-out'!$D$1947+'Hotel Carve-out'!$C1978)</f>
        <v>10687.849889872117</v>
      </c>
      <c r="CA1978" s="6">
        <f ca="1">OFFSET('Hotel Carve-out'!$A$1,'Hotel Carve-out'!CA$1949-1,'Hotel Carve-out'!$D$1947+'Hotel Carve-out'!$C1978)</f>
        <v>0</v>
      </c>
      <c r="CB1978" s="4">
        <f ca="1">OFFSET('Hotel Carve-out'!$A$1,'Hotel Carve-out'!CB$1949-1,'Hotel Carve-out'!$D$1947+'Hotel Carve-out'!$C1978)</f>
        <v>0</v>
      </c>
      <c r="CC1978" s="1"/>
      <c r="CD1978" s="360">
        <f ca="1">OFFSET('Hotel Carve-out'!$A$1,'Hotel Carve-out'!CD$1949-1,'Hotel Carve-out'!$D$1947+'Hotel Carve-out'!$C1978)</f>
        <v>7.9169258443497165E-4</v>
      </c>
      <c r="CE1978" s="360">
        <f ca="1">OFFSET('Hotel Carve-out'!$A$1,'Hotel Carve-out'!CE$1949-1,'Hotel Carve-out'!$D$1947+'Hotel Carve-out'!$C1978)</f>
        <v>7.9169258443497165E-4</v>
      </c>
      <c r="CF1978" s="360">
        <f ca="1">OFFSET('Hotel Carve-out'!$A$1,'Hotel Carve-out'!CF$1949-1,'Hotel Carve-out'!$D$1947+'Hotel Carve-out'!$C1978)</f>
        <v>7.9169258443497165E-4</v>
      </c>
      <c r="CG1978" s="360">
        <f ca="1">OFFSET('Hotel Carve-out'!$A$1,'Hotel Carve-out'!CG$1949-1,'Hotel Carve-out'!$D$1947+'Hotel Carve-out'!$C1978)</f>
        <v>0</v>
      </c>
      <c r="CH1978" s="360">
        <f ca="1">OFFSET('Hotel Carve-out'!$A$1,'Hotel Carve-out'!CH$1949-1,'Hotel Carve-out'!$D$1947+'Hotel Carve-out'!$C1978)</f>
        <v>0</v>
      </c>
      <c r="CI1978" s="360">
        <f ca="1">OFFSET('Hotel Carve-out'!$A$1,'Hotel Carve-out'!CI$1949-1,'Hotel Carve-out'!$D$1947+'Hotel Carve-out'!$C1978)</f>
        <v>0</v>
      </c>
      <c r="CJ1978" s="1"/>
      <c r="CK1978" s="1"/>
    </row>
    <row r="1979" spans="2:89" ht="15" customHeight="1">
      <c r="B1979" s="1"/>
      <c r="C1979" s="1">
        <f>IF(C1978&lt;'Hotel Carve-out'!$E$1688,C1978+1,NA())</f>
        <v>28</v>
      </c>
      <c r="D1979" s="7">
        <f>INDEX('Hotel Carve-out'!$F$16:$CI$17,1,MATCH('Hotel Carve-out'!C1979,'Hotel Carve-out'!$F$17:$CI$17,0))</f>
        <v>42947</v>
      </c>
      <c r="E1979" s="1"/>
      <c r="F1979" s="4">
        <f ca="1">OFFSET('Hotel Carve-out'!$A$1,'Hotel Carve-out'!F$1949-1,'Hotel Carve-out'!$D$1947+'Hotel Carve-out'!$C1979)</f>
        <v>0</v>
      </c>
      <c r="G1979" s="4">
        <f ca="1">OFFSET('Hotel Carve-out'!$A$1,'Hotel Carve-out'!G$1949-1,'Hotel Carve-out'!$D$1947+'Hotel Carve-out'!$C1979)</f>
        <v>0</v>
      </c>
      <c r="H1979" s="4">
        <f ca="1">OFFSET('Hotel Carve-out'!$A$1,'Hotel Carve-out'!H$1949-1,'Hotel Carve-out'!$D$1947+'Hotel Carve-out'!$C1979)</f>
        <v>0</v>
      </c>
      <c r="I1979" s="4">
        <f ca="1">OFFSET('Hotel Carve-out'!$A$1,'Hotel Carve-out'!I$1949-1,'Hotel Carve-out'!$D$1947+'Hotel Carve-out'!$C1979)</f>
        <v>10714.69675183929</v>
      </c>
      <c r="J1979" s="1"/>
      <c r="K1979" s="4">
        <f ca="1">OFFSET('Hotel Carve-out'!$A$1,'Hotel Carve-out'!K$1949-1,'Hotel Carve-out'!$D$1947+'Hotel Carve-out'!$C1979)</f>
        <v>0</v>
      </c>
      <c r="L1979" s="4">
        <f ca="1">OFFSET('Hotel Carve-out'!$A$1,'Hotel Carve-out'!L$1949-1,'Hotel Carve-out'!$D$1947+'Hotel Carve-out'!$C1979)</f>
        <v>0</v>
      </c>
      <c r="M1979" s="4">
        <f ca="1">OFFSET('Hotel Carve-out'!$A$1,'Hotel Carve-out'!M$1949-1,'Hotel Carve-out'!$D$1947+'Hotel Carve-out'!$C1979)</f>
        <v>0</v>
      </c>
      <c r="N1979" s="4">
        <f ca="1">OFFSET('Hotel Carve-out'!$A$1,'Hotel Carve-out'!N$1949-1,'Hotel Carve-out'!$D$1947+'Hotel Carve-out'!$C1979)</f>
        <v>0</v>
      </c>
      <c r="O1979" s="4">
        <f ca="1">OFFSET('Hotel Carve-out'!$A$1,'Hotel Carve-out'!O$1949-1,'Hotel Carve-out'!$D$1947+'Hotel Carve-out'!$C1979)</f>
        <v>0</v>
      </c>
      <c r="P1979" s="4">
        <f t="shared" ca="1" si="927"/>
        <v>0</v>
      </c>
      <c r="Q1979" s="4"/>
      <c r="R1979" s="4">
        <f ca="1">OFFSET('Hotel Carve-out'!$A$1,'Hotel Carve-out'!R$1949-1,'Hotel Carve-out'!$D$1947+'Hotel Carve-out'!$C1979)</f>
        <v>0</v>
      </c>
      <c r="S1979" s="4">
        <f ca="1">OFFSET('Hotel Carve-out'!$A$1,'Hotel Carve-out'!S$1949-1,'Hotel Carve-out'!$D$1947+'Hotel Carve-out'!$C1979)</f>
        <v>0</v>
      </c>
      <c r="T1979" s="4">
        <f ca="1">OFFSET('Hotel Carve-out'!$A$1,'Hotel Carve-out'!T$1949-1,'Hotel Carve-out'!$D$1947+'Hotel Carve-out'!$C1979)</f>
        <v>0</v>
      </c>
      <c r="U1979" s="4">
        <f ca="1">OFFSET('Hotel Carve-out'!$A$1,'Hotel Carve-out'!U$1949-1,'Hotel Carve-out'!$D$1947+'Hotel Carve-out'!$C1979)</f>
        <v>0</v>
      </c>
      <c r="V1979" s="4">
        <f t="shared" ca="1" si="928"/>
        <v>0</v>
      </c>
      <c r="W1979" s="4"/>
      <c r="X1979" s="4">
        <f ca="1">OFFSET('Hotel Carve-out'!$A$1,'Hotel Carve-out'!X$1949-1,'Hotel Carve-out'!$D$1947+'Hotel Carve-out'!$C1979)</f>
        <v>0</v>
      </c>
      <c r="Y1979" s="4">
        <f ca="1">OFFSET('Hotel Carve-out'!$A$1,'Hotel Carve-out'!Y$1949-1,'Hotel Carve-out'!$D$1947+'Hotel Carve-out'!$C1979)</f>
        <v>0</v>
      </c>
      <c r="Z1979" s="4">
        <f ca="1">OFFSET('Hotel Carve-out'!$A$1,'Hotel Carve-out'!Z$1949-1,'Hotel Carve-out'!$D$1947+'Hotel Carve-out'!$C1979)</f>
        <v>0</v>
      </c>
      <c r="AA1979" s="4">
        <f ca="1">OFFSET('Hotel Carve-out'!$A$1,'Hotel Carve-out'!AA$1949-1,'Hotel Carve-out'!$D$1947+'Hotel Carve-out'!$C1979)</f>
        <v>0</v>
      </c>
      <c r="AB1979" s="4">
        <f ca="1">OFFSET('Hotel Carve-out'!$A$1,'Hotel Carve-out'!AB$1949-1,'Hotel Carve-out'!$D$1947+'Hotel Carve-out'!$C1979)</f>
        <v>0</v>
      </c>
      <c r="AC1979" s="4">
        <f ca="1">OFFSET('Hotel Carve-out'!$A$1,'Hotel Carve-out'!AC$1949-1,'Hotel Carve-out'!$D$1947+'Hotel Carve-out'!$C1979)</f>
        <v>0</v>
      </c>
      <c r="AD1979" s="4">
        <f ca="1">OFFSET('Hotel Carve-out'!$A$1,'Hotel Carve-out'!AD$1949-1,'Hotel Carve-out'!$D$1947+'Hotel Carve-out'!$C1979)</f>
        <v>0</v>
      </c>
      <c r="AE1979" s="4">
        <f ca="1">OFFSET('Hotel Carve-out'!$A$1,'Hotel Carve-out'!AE$1949-1,'Hotel Carve-out'!$D$1947+'Hotel Carve-out'!$C1979)</f>
        <v>0</v>
      </c>
      <c r="AF1979" s="4">
        <f ca="1">OFFSET('Hotel Carve-out'!$A$1,'Hotel Carve-out'!AF$1949-1,'Hotel Carve-out'!$D$1947+'Hotel Carve-out'!$C1979)</f>
        <v>0</v>
      </c>
      <c r="AG1979" s="4">
        <f ca="1">OFFSET('Hotel Carve-out'!$A$1,'Hotel Carve-out'!AG$1949-1,'Hotel Carve-out'!$D$1947+'Hotel Carve-out'!$C1979)</f>
        <v>0</v>
      </c>
      <c r="AH1979" s="4">
        <f ca="1">OFFSET('Hotel Carve-out'!$A$1,'Hotel Carve-out'!AH$1949-1,'Hotel Carve-out'!$D$1947+'Hotel Carve-out'!$C1979)</f>
        <v>0</v>
      </c>
      <c r="AI1979" s="4">
        <f t="shared" ca="1" si="929"/>
        <v>0</v>
      </c>
      <c r="AJ1979" s="4"/>
      <c r="AK1979" s="4">
        <f ca="1">OFFSET('Hotel Carve-out'!$A$1,'Hotel Carve-out'!AK$1949-1,'Hotel Carve-out'!$D$1947+'Hotel Carve-out'!$C1979)</f>
        <v>0</v>
      </c>
      <c r="AL1979" s="4">
        <f ca="1">OFFSET('Hotel Carve-out'!$A$1,'Hotel Carve-out'!AL$1949-1,'Hotel Carve-out'!$D$1947+'Hotel Carve-out'!$C1979)</f>
        <v>0</v>
      </c>
      <c r="AM1979" s="4">
        <f ca="1">OFFSET('Hotel Carve-out'!$A$1,'Hotel Carve-out'!AM$1949-1,'Hotel Carve-out'!$D$1947+'Hotel Carve-out'!$C1979)</f>
        <v>0</v>
      </c>
      <c r="AN1979" s="4">
        <f ca="1">OFFSET('Hotel Carve-out'!$A$1,'Hotel Carve-out'!AN$1949-1,'Hotel Carve-out'!$D$1947+'Hotel Carve-out'!$C1979)</f>
        <v>0</v>
      </c>
      <c r="AO1979" s="4">
        <f ca="1">OFFSET('Hotel Carve-out'!$A$1,'Hotel Carve-out'!AO$1949-1,'Hotel Carve-out'!$D$1947+'Hotel Carve-out'!$C1979)</f>
        <v>0</v>
      </c>
      <c r="AP1979" s="4">
        <f ca="1">OFFSET('Hotel Carve-out'!$A$1,'Hotel Carve-out'!AP$1949-1,'Hotel Carve-out'!$D$1947+'Hotel Carve-out'!$C1979)</f>
        <v>0</v>
      </c>
      <c r="AQ1979" s="4">
        <f ca="1">OFFSET('Hotel Carve-out'!$A$1,'Hotel Carve-out'!AQ$1949-1,'Hotel Carve-out'!$D$1947+'Hotel Carve-out'!$C1979)</f>
        <v>0</v>
      </c>
      <c r="AR1979" s="4">
        <f ca="1">OFFSET('Hotel Carve-out'!$A$1,'Hotel Carve-out'!AR$1949-1,'Hotel Carve-out'!$D$1947+'Hotel Carve-out'!$C1979)</f>
        <v>0</v>
      </c>
      <c r="AS1979" s="4">
        <f ca="1">OFFSET('Hotel Carve-out'!$A$1,'Hotel Carve-out'!AS$1949-1,'Hotel Carve-out'!$D$1947+'Hotel Carve-out'!$C1979)</f>
        <v>0</v>
      </c>
      <c r="AT1979" s="4">
        <f ca="1">OFFSET('Hotel Carve-out'!$A$1,'Hotel Carve-out'!AT$1949-1,'Hotel Carve-out'!$D$1947+'Hotel Carve-out'!$C1979)</f>
        <v>0</v>
      </c>
      <c r="AU1979" s="4">
        <f ca="1">OFFSET('Hotel Carve-out'!$A$1,'Hotel Carve-out'!AU$1949-1,'Hotel Carve-out'!$D$1947+'Hotel Carve-out'!$C1979)</f>
        <v>0</v>
      </c>
      <c r="AV1979" s="4">
        <f ca="1">OFFSET('Hotel Carve-out'!$A$1,'Hotel Carve-out'!AV$1949-1,'Hotel Carve-out'!$D$1947+'Hotel Carve-out'!$C1979)</f>
        <v>0</v>
      </c>
      <c r="AW1979" s="4">
        <f ca="1">OFFSET('Hotel Carve-out'!$A$1,'Hotel Carve-out'!AW$1949-1,'Hotel Carve-out'!$D$1947+'Hotel Carve-out'!$C1979)</f>
        <v>0</v>
      </c>
      <c r="AX1979" s="4">
        <f ca="1">OFFSET('Hotel Carve-out'!$A$1,'Hotel Carve-out'!AX$1949-1,'Hotel Carve-out'!$D$1947+'Hotel Carve-out'!$C1979)</f>
        <v>0</v>
      </c>
      <c r="AY1979" s="4">
        <f ca="1">OFFSET('Hotel Carve-out'!$A$1,'Hotel Carve-out'!AY$1949-1,'Hotel Carve-out'!$D$1947+'Hotel Carve-out'!$C1979)</f>
        <v>0</v>
      </c>
      <c r="AZ1979" s="4">
        <f ca="1">OFFSET('Hotel Carve-out'!$A$1,'Hotel Carve-out'!AZ$1949-1,'Hotel Carve-out'!$D$1947+'Hotel Carve-out'!$C1979)</f>
        <v>0</v>
      </c>
      <c r="BA1979" s="4">
        <f ca="1">OFFSET('Hotel Carve-out'!$A$1,'Hotel Carve-out'!BA$1949-1,'Hotel Carve-out'!$D$1947+'Hotel Carve-out'!$C1979)</f>
        <v>0</v>
      </c>
      <c r="BB1979" s="4">
        <f ca="1">OFFSET('Hotel Carve-out'!$A$1,'Hotel Carve-out'!BB$1949-1,'Hotel Carve-out'!$D$1947+'Hotel Carve-out'!$C1979)</f>
        <v>0</v>
      </c>
      <c r="BC1979" s="4">
        <f ca="1">OFFSET('Hotel Carve-out'!$A$1,'Hotel Carve-out'!BC$1949-1,'Hotel Carve-out'!$D$1947+'Hotel Carve-out'!$C1979)</f>
        <v>0</v>
      </c>
      <c r="BD1979" s="4">
        <f ca="1">OFFSET('Hotel Carve-out'!$A$1,'Hotel Carve-out'!BD$1949-1,'Hotel Carve-out'!$D$1947+'Hotel Carve-out'!$C1979)</f>
        <v>0</v>
      </c>
      <c r="BE1979" s="4">
        <f t="shared" ca="1" si="930"/>
        <v>0</v>
      </c>
      <c r="BF1979" s="4"/>
      <c r="BG1979" s="2">
        <f t="shared" ca="1" si="931"/>
        <v>10714.69675183929</v>
      </c>
      <c r="BH1979" s="2">
        <f t="shared" ca="1" si="932"/>
        <v>0</v>
      </c>
      <c r="BI1979" s="5">
        <f t="shared" ca="1" si="933"/>
        <v>10714.69675183929</v>
      </c>
      <c r="BJ1979" s="1"/>
      <c r="BK1979" s="4">
        <f ca="1">OFFSET('Hotel Carve-out'!$A$1,'Hotel Carve-out'!BK$1949-1,'Hotel Carve-out'!$D$1947+'Hotel Carve-out'!$C1979)</f>
        <v>0</v>
      </c>
      <c r="BL1979" s="4">
        <f ca="1">OFFSET('Hotel Carve-out'!$A$1,'Hotel Carve-out'!BL$1949-1,'Hotel Carve-out'!$D$1947+'Hotel Carve-out'!$C1979)</f>
        <v>0</v>
      </c>
      <c r="BM1979" s="4">
        <f ca="1">OFFSET('Hotel Carve-out'!$A$1,'Hotel Carve-out'!BM$1949-1,'Hotel Carve-out'!$D$1947+'Hotel Carve-out'!$C1979)</f>
        <v>0</v>
      </c>
      <c r="BN1979" s="4">
        <f ca="1">OFFSET('Hotel Carve-out'!$A$1,'Hotel Carve-out'!BN$1949-1,'Hotel Carve-out'!$D$1947+'Hotel Carve-out'!$C1979)</f>
        <v>0</v>
      </c>
      <c r="BO1979" s="4">
        <f ca="1">OFFSET('Hotel Carve-out'!$A$1,'Hotel Carve-out'!BO$1949-1,'Hotel Carve-out'!$D$1947+'Hotel Carve-out'!$C1979)</f>
        <v>0</v>
      </c>
      <c r="BP1979" s="4">
        <f ca="1">OFFSET('Hotel Carve-out'!$A$1,'Hotel Carve-out'!BP$1949-1,'Hotel Carve-out'!$D$1947+'Hotel Carve-out'!$C1979)</f>
        <v>0</v>
      </c>
      <c r="BQ1979" s="4">
        <f ca="1">OFFSET('Hotel Carve-out'!$A$1,'Hotel Carve-out'!BQ$1949-1,'Hotel Carve-out'!$D$1947+'Hotel Carve-out'!$C1979)</f>
        <v>0</v>
      </c>
      <c r="BR1979" s="1"/>
      <c r="BS1979" s="4">
        <f ca="1">OFFSET('Hotel Carve-out'!$A$1,'Hotel Carve-out'!BS$1949-1,'Hotel Carve-out'!$D$1947+'Hotel Carve-out'!$C1979)</f>
        <v>0</v>
      </c>
      <c r="BT1979" s="4">
        <f ca="1">OFFSET('Hotel Carve-out'!$A$1,'Hotel Carve-out'!BT$1949-1,'Hotel Carve-out'!$D$1947+'Hotel Carve-out'!$C1979)</f>
        <v>0</v>
      </c>
      <c r="BU1979" s="4"/>
      <c r="BV1979" s="4">
        <f ca="1">OFFSET('Hotel Carve-out'!$A$1,'Hotel Carve-out'!BV$1949-1,'Hotel Carve-out'!$D$1947+'Hotel Carve-out'!$C1979)</f>
        <v>0</v>
      </c>
      <c r="BW1979" s="4">
        <f ca="1">OFFSET('Hotel Carve-out'!$A$1,'Hotel Carve-out'!BW$1949-1,'Hotel Carve-out'!$D$1947+'Hotel Carve-out'!$C1979)</f>
        <v>0</v>
      </c>
      <c r="BX1979" s="4">
        <f ca="1">OFFSET('Hotel Carve-out'!$A$1,'Hotel Carve-out'!BX$1949-1,'Hotel Carve-out'!$D$1947+'Hotel Carve-out'!$C1979)</f>
        <v>0</v>
      </c>
      <c r="BY1979" s="6">
        <f ca="1">OFFSET('Hotel Carve-out'!$A$1,'Hotel Carve-out'!BY$1949-1,'Hotel Carve-out'!$D$1947+'Hotel Carve-out'!$C1979)</f>
        <v>0</v>
      </c>
      <c r="BZ1979" s="4">
        <f ca="1">OFFSET('Hotel Carve-out'!$A$1,'Hotel Carve-out'!BZ$1949-1,'Hotel Carve-out'!$D$1947+'Hotel Carve-out'!$C1979)</f>
        <v>10714.69675183929</v>
      </c>
      <c r="CA1979" s="6">
        <f ca="1">OFFSET('Hotel Carve-out'!$A$1,'Hotel Carve-out'!CA$1949-1,'Hotel Carve-out'!$D$1947+'Hotel Carve-out'!$C1979)</f>
        <v>0</v>
      </c>
      <c r="CB1979" s="4">
        <f ca="1">OFFSET('Hotel Carve-out'!$A$1,'Hotel Carve-out'!CB$1949-1,'Hotel Carve-out'!$D$1947+'Hotel Carve-out'!$C1979)</f>
        <v>0</v>
      </c>
      <c r="CC1979" s="1"/>
      <c r="CD1979" s="360">
        <f ca="1">OFFSET('Hotel Carve-out'!$A$1,'Hotel Carve-out'!CD$1949-1,'Hotel Carve-out'!$D$1947+'Hotel Carve-out'!$C1979)</f>
        <v>7.9368124087698445E-4</v>
      </c>
      <c r="CE1979" s="360">
        <f ca="1">OFFSET('Hotel Carve-out'!$A$1,'Hotel Carve-out'!CE$1949-1,'Hotel Carve-out'!$D$1947+'Hotel Carve-out'!$C1979)</f>
        <v>7.9368124087698445E-4</v>
      </c>
      <c r="CF1979" s="360">
        <f ca="1">OFFSET('Hotel Carve-out'!$A$1,'Hotel Carve-out'!CF$1949-1,'Hotel Carve-out'!$D$1947+'Hotel Carve-out'!$C1979)</f>
        <v>7.9368124087698445E-4</v>
      </c>
      <c r="CG1979" s="360">
        <f ca="1">OFFSET('Hotel Carve-out'!$A$1,'Hotel Carve-out'!CG$1949-1,'Hotel Carve-out'!$D$1947+'Hotel Carve-out'!$C1979)</f>
        <v>0</v>
      </c>
      <c r="CH1979" s="360">
        <f ca="1">OFFSET('Hotel Carve-out'!$A$1,'Hotel Carve-out'!CH$1949-1,'Hotel Carve-out'!$D$1947+'Hotel Carve-out'!$C1979)</f>
        <v>0</v>
      </c>
      <c r="CI1979" s="360">
        <f ca="1">OFFSET('Hotel Carve-out'!$A$1,'Hotel Carve-out'!CI$1949-1,'Hotel Carve-out'!$D$1947+'Hotel Carve-out'!$C1979)</f>
        <v>0</v>
      </c>
      <c r="CJ1979" s="1"/>
      <c r="CK1979" s="1"/>
    </row>
    <row r="1980" spans="2:89" ht="15" customHeight="1">
      <c r="B1980" s="1"/>
      <c r="C1980" s="1">
        <f>IF(C1979&lt;'Hotel Carve-out'!$E$1688,C1979+1,NA())</f>
        <v>29</v>
      </c>
      <c r="D1980" s="7">
        <f>INDEX('Hotel Carve-out'!$F$16:$CI$17,1,MATCH('Hotel Carve-out'!C1980,'Hotel Carve-out'!$F$17:$CI$17,0))</f>
        <v>42978</v>
      </c>
      <c r="E1980" s="1"/>
      <c r="F1980" s="4">
        <f ca="1">OFFSET('Hotel Carve-out'!$A$1,'Hotel Carve-out'!F$1949-1,'Hotel Carve-out'!$D$1947+'Hotel Carve-out'!$C1980)</f>
        <v>0</v>
      </c>
      <c r="G1980" s="4">
        <f ca="1">OFFSET('Hotel Carve-out'!$A$1,'Hotel Carve-out'!G$1949-1,'Hotel Carve-out'!$D$1947+'Hotel Carve-out'!$C1980)</f>
        <v>0</v>
      </c>
      <c r="H1980" s="4">
        <f ca="1">OFFSET('Hotel Carve-out'!$A$1,'Hotel Carve-out'!H$1949-1,'Hotel Carve-out'!$D$1947+'Hotel Carve-out'!$C1980)</f>
        <v>0</v>
      </c>
      <c r="I1980" s="4">
        <f ca="1">OFFSET('Hotel Carve-out'!$A$1,'Hotel Carve-out'!I$1949-1,'Hotel Carve-out'!$D$1947+'Hotel Carve-out'!$C1980)</f>
        <v>10741.611050569229</v>
      </c>
      <c r="J1980" s="1"/>
      <c r="K1980" s="4">
        <f ca="1">OFFSET('Hotel Carve-out'!$A$1,'Hotel Carve-out'!K$1949-1,'Hotel Carve-out'!$D$1947+'Hotel Carve-out'!$C1980)</f>
        <v>0</v>
      </c>
      <c r="L1980" s="4">
        <f ca="1">OFFSET('Hotel Carve-out'!$A$1,'Hotel Carve-out'!L$1949-1,'Hotel Carve-out'!$D$1947+'Hotel Carve-out'!$C1980)</f>
        <v>0</v>
      </c>
      <c r="M1980" s="4">
        <f ca="1">OFFSET('Hotel Carve-out'!$A$1,'Hotel Carve-out'!M$1949-1,'Hotel Carve-out'!$D$1947+'Hotel Carve-out'!$C1980)</f>
        <v>0</v>
      </c>
      <c r="N1980" s="4">
        <f ca="1">OFFSET('Hotel Carve-out'!$A$1,'Hotel Carve-out'!N$1949-1,'Hotel Carve-out'!$D$1947+'Hotel Carve-out'!$C1980)</f>
        <v>0</v>
      </c>
      <c r="O1980" s="4">
        <f ca="1">OFFSET('Hotel Carve-out'!$A$1,'Hotel Carve-out'!O$1949-1,'Hotel Carve-out'!$D$1947+'Hotel Carve-out'!$C1980)</f>
        <v>0</v>
      </c>
      <c r="P1980" s="4">
        <f t="shared" ca="1" si="927"/>
        <v>0</v>
      </c>
      <c r="Q1980" s="4"/>
      <c r="R1980" s="4">
        <f ca="1">OFFSET('Hotel Carve-out'!$A$1,'Hotel Carve-out'!R$1949-1,'Hotel Carve-out'!$D$1947+'Hotel Carve-out'!$C1980)</f>
        <v>0</v>
      </c>
      <c r="S1980" s="4">
        <f ca="1">OFFSET('Hotel Carve-out'!$A$1,'Hotel Carve-out'!S$1949-1,'Hotel Carve-out'!$D$1947+'Hotel Carve-out'!$C1980)</f>
        <v>0</v>
      </c>
      <c r="T1980" s="4">
        <f ca="1">OFFSET('Hotel Carve-out'!$A$1,'Hotel Carve-out'!T$1949-1,'Hotel Carve-out'!$D$1947+'Hotel Carve-out'!$C1980)</f>
        <v>0</v>
      </c>
      <c r="U1980" s="4">
        <f ca="1">OFFSET('Hotel Carve-out'!$A$1,'Hotel Carve-out'!U$1949-1,'Hotel Carve-out'!$D$1947+'Hotel Carve-out'!$C1980)</f>
        <v>0</v>
      </c>
      <c r="V1980" s="4">
        <f t="shared" ca="1" si="928"/>
        <v>0</v>
      </c>
      <c r="W1980" s="4"/>
      <c r="X1980" s="4">
        <f ca="1">OFFSET('Hotel Carve-out'!$A$1,'Hotel Carve-out'!X$1949-1,'Hotel Carve-out'!$D$1947+'Hotel Carve-out'!$C1980)</f>
        <v>0</v>
      </c>
      <c r="Y1980" s="4">
        <f ca="1">OFFSET('Hotel Carve-out'!$A$1,'Hotel Carve-out'!Y$1949-1,'Hotel Carve-out'!$D$1947+'Hotel Carve-out'!$C1980)</f>
        <v>0</v>
      </c>
      <c r="Z1980" s="4">
        <f ca="1">OFFSET('Hotel Carve-out'!$A$1,'Hotel Carve-out'!Z$1949-1,'Hotel Carve-out'!$D$1947+'Hotel Carve-out'!$C1980)</f>
        <v>0</v>
      </c>
      <c r="AA1980" s="4">
        <f ca="1">OFFSET('Hotel Carve-out'!$A$1,'Hotel Carve-out'!AA$1949-1,'Hotel Carve-out'!$D$1947+'Hotel Carve-out'!$C1980)</f>
        <v>0</v>
      </c>
      <c r="AB1980" s="4">
        <f ca="1">OFFSET('Hotel Carve-out'!$A$1,'Hotel Carve-out'!AB$1949-1,'Hotel Carve-out'!$D$1947+'Hotel Carve-out'!$C1980)</f>
        <v>0</v>
      </c>
      <c r="AC1980" s="4">
        <f ca="1">OFFSET('Hotel Carve-out'!$A$1,'Hotel Carve-out'!AC$1949-1,'Hotel Carve-out'!$D$1947+'Hotel Carve-out'!$C1980)</f>
        <v>0</v>
      </c>
      <c r="AD1980" s="4">
        <f ca="1">OFFSET('Hotel Carve-out'!$A$1,'Hotel Carve-out'!AD$1949-1,'Hotel Carve-out'!$D$1947+'Hotel Carve-out'!$C1980)</f>
        <v>0</v>
      </c>
      <c r="AE1980" s="4">
        <f ca="1">OFFSET('Hotel Carve-out'!$A$1,'Hotel Carve-out'!AE$1949-1,'Hotel Carve-out'!$D$1947+'Hotel Carve-out'!$C1980)</f>
        <v>0</v>
      </c>
      <c r="AF1980" s="4">
        <f ca="1">OFFSET('Hotel Carve-out'!$A$1,'Hotel Carve-out'!AF$1949-1,'Hotel Carve-out'!$D$1947+'Hotel Carve-out'!$C1980)</f>
        <v>0</v>
      </c>
      <c r="AG1980" s="4">
        <f ca="1">OFFSET('Hotel Carve-out'!$A$1,'Hotel Carve-out'!AG$1949-1,'Hotel Carve-out'!$D$1947+'Hotel Carve-out'!$C1980)</f>
        <v>0</v>
      </c>
      <c r="AH1980" s="4">
        <f ca="1">OFFSET('Hotel Carve-out'!$A$1,'Hotel Carve-out'!AH$1949-1,'Hotel Carve-out'!$D$1947+'Hotel Carve-out'!$C1980)</f>
        <v>0</v>
      </c>
      <c r="AI1980" s="4">
        <f t="shared" ca="1" si="929"/>
        <v>0</v>
      </c>
      <c r="AJ1980" s="4"/>
      <c r="AK1980" s="4">
        <f ca="1">OFFSET('Hotel Carve-out'!$A$1,'Hotel Carve-out'!AK$1949-1,'Hotel Carve-out'!$D$1947+'Hotel Carve-out'!$C1980)</f>
        <v>0</v>
      </c>
      <c r="AL1980" s="4">
        <f ca="1">OFFSET('Hotel Carve-out'!$A$1,'Hotel Carve-out'!AL$1949-1,'Hotel Carve-out'!$D$1947+'Hotel Carve-out'!$C1980)</f>
        <v>0</v>
      </c>
      <c r="AM1980" s="4">
        <f ca="1">OFFSET('Hotel Carve-out'!$A$1,'Hotel Carve-out'!AM$1949-1,'Hotel Carve-out'!$D$1947+'Hotel Carve-out'!$C1980)</f>
        <v>0</v>
      </c>
      <c r="AN1980" s="4">
        <f ca="1">OFFSET('Hotel Carve-out'!$A$1,'Hotel Carve-out'!AN$1949-1,'Hotel Carve-out'!$D$1947+'Hotel Carve-out'!$C1980)</f>
        <v>0</v>
      </c>
      <c r="AO1980" s="4">
        <f ca="1">OFFSET('Hotel Carve-out'!$A$1,'Hotel Carve-out'!AO$1949-1,'Hotel Carve-out'!$D$1947+'Hotel Carve-out'!$C1980)</f>
        <v>0</v>
      </c>
      <c r="AP1980" s="4">
        <f ca="1">OFFSET('Hotel Carve-out'!$A$1,'Hotel Carve-out'!AP$1949-1,'Hotel Carve-out'!$D$1947+'Hotel Carve-out'!$C1980)</f>
        <v>0</v>
      </c>
      <c r="AQ1980" s="4">
        <f ca="1">OFFSET('Hotel Carve-out'!$A$1,'Hotel Carve-out'!AQ$1949-1,'Hotel Carve-out'!$D$1947+'Hotel Carve-out'!$C1980)</f>
        <v>0</v>
      </c>
      <c r="AR1980" s="4">
        <f ca="1">OFFSET('Hotel Carve-out'!$A$1,'Hotel Carve-out'!AR$1949-1,'Hotel Carve-out'!$D$1947+'Hotel Carve-out'!$C1980)</f>
        <v>0</v>
      </c>
      <c r="AS1980" s="4">
        <f ca="1">OFFSET('Hotel Carve-out'!$A$1,'Hotel Carve-out'!AS$1949-1,'Hotel Carve-out'!$D$1947+'Hotel Carve-out'!$C1980)</f>
        <v>0</v>
      </c>
      <c r="AT1980" s="4">
        <f ca="1">OFFSET('Hotel Carve-out'!$A$1,'Hotel Carve-out'!AT$1949-1,'Hotel Carve-out'!$D$1947+'Hotel Carve-out'!$C1980)</f>
        <v>0</v>
      </c>
      <c r="AU1980" s="4">
        <f ca="1">OFFSET('Hotel Carve-out'!$A$1,'Hotel Carve-out'!AU$1949-1,'Hotel Carve-out'!$D$1947+'Hotel Carve-out'!$C1980)</f>
        <v>0</v>
      </c>
      <c r="AV1980" s="4">
        <f ca="1">OFFSET('Hotel Carve-out'!$A$1,'Hotel Carve-out'!AV$1949-1,'Hotel Carve-out'!$D$1947+'Hotel Carve-out'!$C1980)</f>
        <v>0</v>
      </c>
      <c r="AW1980" s="4">
        <f ca="1">OFFSET('Hotel Carve-out'!$A$1,'Hotel Carve-out'!AW$1949-1,'Hotel Carve-out'!$D$1947+'Hotel Carve-out'!$C1980)</f>
        <v>0</v>
      </c>
      <c r="AX1980" s="4">
        <f ca="1">OFFSET('Hotel Carve-out'!$A$1,'Hotel Carve-out'!AX$1949-1,'Hotel Carve-out'!$D$1947+'Hotel Carve-out'!$C1980)</f>
        <v>0</v>
      </c>
      <c r="AY1980" s="4">
        <f ca="1">OFFSET('Hotel Carve-out'!$A$1,'Hotel Carve-out'!AY$1949-1,'Hotel Carve-out'!$D$1947+'Hotel Carve-out'!$C1980)</f>
        <v>0</v>
      </c>
      <c r="AZ1980" s="4">
        <f ca="1">OFFSET('Hotel Carve-out'!$A$1,'Hotel Carve-out'!AZ$1949-1,'Hotel Carve-out'!$D$1947+'Hotel Carve-out'!$C1980)</f>
        <v>0</v>
      </c>
      <c r="BA1980" s="4">
        <f ca="1">OFFSET('Hotel Carve-out'!$A$1,'Hotel Carve-out'!BA$1949-1,'Hotel Carve-out'!$D$1947+'Hotel Carve-out'!$C1980)</f>
        <v>0</v>
      </c>
      <c r="BB1980" s="4">
        <f ca="1">OFFSET('Hotel Carve-out'!$A$1,'Hotel Carve-out'!BB$1949-1,'Hotel Carve-out'!$D$1947+'Hotel Carve-out'!$C1980)</f>
        <v>0</v>
      </c>
      <c r="BC1980" s="4">
        <f ca="1">OFFSET('Hotel Carve-out'!$A$1,'Hotel Carve-out'!BC$1949-1,'Hotel Carve-out'!$D$1947+'Hotel Carve-out'!$C1980)</f>
        <v>0</v>
      </c>
      <c r="BD1980" s="4">
        <f ca="1">OFFSET('Hotel Carve-out'!$A$1,'Hotel Carve-out'!BD$1949-1,'Hotel Carve-out'!$D$1947+'Hotel Carve-out'!$C1980)</f>
        <v>0</v>
      </c>
      <c r="BE1980" s="4">
        <f t="shared" ca="1" si="930"/>
        <v>0</v>
      </c>
      <c r="BF1980" s="4"/>
      <c r="BG1980" s="2">
        <f t="shared" ca="1" si="931"/>
        <v>10741.611050569229</v>
      </c>
      <c r="BH1980" s="2">
        <f t="shared" ca="1" si="932"/>
        <v>0</v>
      </c>
      <c r="BI1980" s="5">
        <f t="shared" ca="1" si="933"/>
        <v>10741.611050569229</v>
      </c>
      <c r="BJ1980" s="1"/>
      <c r="BK1980" s="4">
        <f ca="1">OFFSET('Hotel Carve-out'!$A$1,'Hotel Carve-out'!BK$1949-1,'Hotel Carve-out'!$D$1947+'Hotel Carve-out'!$C1980)</f>
        <v>0</v>
      </c>
      <c r="BL1980" s="4">
        <f ca="1">OFFSET('Hotel Carve-out'!$A$1,'Hotel Carve-out'!BL$1949-1,'Hotel Carve-out'!$D$1947+'Hotel Carve-out'!$C1980)</f>
        <v>0</v>
      </c>
      <c r="BM1980" s="4">
        <f ca="1">OFFSET('Hotel Carve-out'!$A$1,'Hotel Carve-out'!BM$1949-1,'Hotel Carve-out'!$D$1947+'Hotel Carve-out'!$C1980)</f>
        <v>0</v>
      </c>
      <c r="BN1980" s="4">
        <f ca="1">OFFSET('Hotel Carve-out'!$A$1,'Hotel Carve-out'!BN$1949-1,'Hotel Carve-out'!$D$1947+'Hotel Carve-out'!$C1980)</f>
        <v>0</v>
      </c>
      <c r="BO1980" s="4">
        <f ca="1">OFFSET('Hotel Carve-out'!$A$1,'Hotel Carve-out'!BO$1949-1,'Hotel Carve-out'!$D$1947+'Hotel Carve-out'!$C1980)</f>
        <v>0</v>
      </c>
      <c r="BP1980" s="4">
        <f ca="1">OFFSET('Hotel Carve-out'!$A$1,'Hotel Carve-out'!BP$1949-1,'Hotel Carve-out'!$D$1947+'Hotel Carve-out'!$C1980)</f>
        <v>0</v>
      </c>
      <c r="BQ1980" s="4">
        <f ca="1">OFFSET('Hotel Carve-out'!$A$1,'Hotel Carve-out'!BQ$1949-1,'Hotel Carve-out'!$D$1947+'Hotel Carve-out'!$C1980)</f>
        <v>0</v>
      </c>
      <c r="BR1980" s="1"/>
      <c r="BS1980" s="4">
        <f ca="1">OFFSET('Hotel Carve-out'!$A$1,'Hotel Carve-out'!BS$1949-1,'Hotel Carve-out'!$D$1947+'Hotel Carve-out'!$C1980)</f>
        <v>0</v>
      </c>
      <c r="BT1980" s="4">
        <f ca="1">OFFSET('Hotel Carve-out'!$A$1,'Hotel Carve-out'!BT$1949-1,'Hotel Carve-out'!$D$1947+'Hotel Carve-out'!$C1980)</f>
        <v>0</v>
      </c>
      <c r="BU1980" s="4"/>
      <c r="BV1980" s="4">
        <f ca="1">OFFSET('Hotel Carve-out'!$A$1,'Hotel Carve-out'!BV$1949-1,'Hotel Carve-out'!$D$1947+'Hotel Carve-out'!$C1980)</f>
        <v>0</v>
      </c>
      <c r="BW1980" s="4">
        <f ca="1">OFFSET('Hotel Carve-out'!$A$1,'Hotel Carve-out'!BW$1949-1,'Hotel Carve-out'!$D$1947+'Hotel Carve-out'!$C1980)</f>
        <v>0</v>
      </c>
      <c r="BX1980" s="4">
        <f ca="1">OFFSET('Hotel Carve-out'!$A$1,'Hotel Carve-out'!BX$1949-1,'Hotel Carve-out'!$D$1947+'Hotel Carve-out'!$C1980)</f>
        <v>0</v>
      </c>
      <c r="BY1980" s="6">
        <f ca="1">OFFSET('Hotel Carve-out'!$A$1,'Hotel Carve-out'!BY$1949-1,'Hotel Carve-out'!$D$1947+'Hotel Carve-out'!$C1980)</f>
        <v>0</v>
      </c>
      <c r="BZ1980" s="4">
        <f ca="1">OFFSET('Hotel Carve-out'!$A$1,'Hotel Carve-out'!BZ$1949-1,'Hotel Carve-out'!$D$1947+'Hotel Carve-out'!$C1980)</f>
        <v>10741.611050569229</v>
      </c>
      <c r="CA1980" s="6">
        <f ca="1">OFFSET('Hotel Carve-out'!$A$1,'Hotel Carve-out'!CA$1949-1,'Hotel Carve-out'!$D$1947+'Hotel Carve-out'!$C1980)</f>
        <v>0</v>
      </c>
      <c r="CB1980" s="4">
        <f ca="1">OFFSET('Hotel Carve-out'!$A$1,'Hotel Carve-out'!CB$1949-1,'Hotel Carve-out'!$D$1947+'Hotel Carve-out'!$C1980)</f>
        <v>0</v>
      </c>
      <c r="CC1980" s="1"/>
      <c r="CD1980" s="360">
        <f ca="1">OFFSET('Hotel Carve-out'!$A$1,'Hotel Carve-out'!CD$1949-1,'Hotel Carve-out'!$D$1947+'Hotel Carve-out'!$C1980)</f>
        <v>7.9567489263475768E-4</v>
      </c>
      <c r="CE1980" s="360">
        <f ca="1">OFFSET('Hotel Carve-out'!$A$1,'Hotel Carve-out'!CE$1949-1,'Hotel Carve-out'!$D$1947+'Hotel Carve-out'!$C1980)</f>
        <v>7.9567489263475768E-4</v>
      </c>
      <c r="CF1980" s="360">
        <f ca="1">OFFSET('Hotel Carve-out'!$A$1,'Hotel Carve-out'!CF$1949-1,'Hotel Carve-out'!$D$1947+'Hotel Carve-out'!$C1980)</f>
        <v>7.9567489263475768E-4</v>
      </c>
      <c r="CG1980" s="360">
        <f ca="1">OFFSET('Hotel Carve-out'!$A$1,'Hotel Carve-out'!CG$1949-1,'Hotel Carve-out'!$D$1947+'Hotel Carve-out'!$C1980)</f>
        <v>0</v>
      </c>
      <c r="CH1980" s="360">
        <f ca="1">OFFSET('Hotel Carve-out'!$A$1,'Hotel Carve-out'!CH$1949-1,'Hotel Carve-out'!$D$1947+'Hotel Carve-out'!$C1980)</f>
        <v>0</v>
      </c>
      <c r="CI1980" s="360">
        <f ca="1">OFFSET('Hotel Carve-out'!$A$1,'Hotel Carve-out'!CI$1949-1,'Hotel Carve-out'!$D$1947+'Hotel Carve-out'!$C1980)</f>
        <v>0</v>
      </c>
      <c r="CJ1980" s="1"/>
      <c r="CK1980" s="1"/>
    </row>
    <row r="1981" spans="2:89" ht="15" customHeight="1">
      <c r="B1981" s="1"/>
      <c r="C1981" s="1">
        <f>IF(C1980&lt;'Hotel Carve-out'!$E$1688,C1980+1,NA())</f>
        <v>30</v>
      </c>
      <c r="D1981" s="7">
        <f>INDEX('Hotel Carve-out'!$F$16:$CI$17,1,MATCH('Hotel Carve-out'!C1981,'Hotel Carve-out'!$F$17:$CI$17,0))</f>
        <v>43008</v>
      </c>
      <c r="E1981" s="1"/>
      <c r="F1981" s="4">
        <f ca="1">OFFSET('Hotel Carve-out'!$A$1,'Hotel Carve-out'!F$1949-1,'Hotel Carve-out'!$D$1947+'Hotel Carve-out'!$C1981)</f>
        <v>0</v>
      </c>
      <c r="G1981" s="4">
        <f ca="1">OFFSET('Hotel Carve-out'!$A$1,'Hotel Carve-out'!G$1949-1,'Hotel Carve-out'!$D$1947+'Hotel Carve-out'!$C1981)</f>
        <v>0</v>
      </c>
      <c r="H1981" s="4">
        <f ca="1">OFFSET('Hotel Carve-out'!$A$1,'Hotel Carve-out'!H$1949-1,'Hotel Carve-out'!$D$1947+'Hotel Carve-out'!$C1981)</f>
        <v>0</v>
      </c>
      <c r="I1981" s="4">
        <f ca="1">OFFSET('Hotel Carve-out'!$A$1,'Hotel Carve-out'!I$1949-1,'Hotel Carve-out'!$D$1947+'Hotel Carve-out'!$C1981)</f>
        <v>10767.721514443549</v>
      </c>
      <c r="J1981" s="1"/>
      <c r="K1981" s="4">
        <f ca="1">OFFSET('Hotel Carve-out'!$A$1,'Hotel Carve-out'!K$1949-1,'Hotel Carve-out'!$D$1947+'Hotel Carve-out'!$C1981)</f>
        <v>0</v>
      </c>
      <c r="L1981" s="4">
        <f ca="1">OFFSET('Hotel Carve-out'!$A$1,'Hotel Carve-out'!L$1949-1,'Hotel Carve-out'!$D$1947+'Hotel Carve-out'!$C1981)</f>
        <v>0</v>
      </c>
      <c r="M1981" s="4">
        <f ca="1">OFFSET('Hotel Carve-out'!$A$1,'Hotel Carve-out'!M$1949-1,'Hotel Carve-out'!$D$1947+'Hotel Carve-out'!$C1981)</f>
        <v>0</v>
      </c>
      <c r="N1981" s="4">
        <f ca="1">OFFSET('Hotel Carve-out'!$A$1,'Hotel Carve-out'!N$1949-1,'Hotel Carve-out'!$D$1947+'Hotel Carve-out'!$C1981)</f>
        <v>0</v>
      </c>
      <c r="O1981" s="4">
        <f ca="1">OFFSET('Hotel Carve-out'!$A$1,'Hotel Carve-out'!O$1949-1,'Hotel Carve-out'!$D$1947+'Hotel Carve-out'!$C1981)</f>
        <v>0</v>
      </c>
      <c r="P1981" s="4">
        <f t="shared" ca="1" si="927"/>
        <v>0</v>
      </c>
      <c r="Q1981" s="4"/>
      <c r="R1981" s="4">
        <f ca="1">OFFSET('Hotel Carve-out'!$A$1,'Hotel Carve-out'!R$1949-1,'Hotel Carve-out'!$D$1947+'Hotel Carve-out'!$C1981)</f>
        <v>0</v>
      </c>
      <c r="S1981" s="4">
        <f ca="1">OFFSET('Hotel Carve-out'!$A$1,'Hotel Carve-out'!S$1949-1,'Hotel Carve-out'!$D$1947+'Hotel Carve-out'!$C1981)</f>
        <v>0</v>
      </c>
      <c r="T1981" s="4">
        <f ca="1">OFFSET('Hotel Carve-out'!$A$1,'Hotel Carve-out'!T$1949-1,'Hotel Carve-out'!$D$1947+'Hotel Carve-out'!$C1981)</f>
        <v>0</v>
      </c>
      <c r="U1981" s="4">
        <f ca="1">OFFSET('Hotel Carve-out'!$A$1,'Hotel Carve-out'!U$1949-1,'Hotel Carve-out'!$D$1947+'Hotel Carve-out'!$C1981)</f>
        <v>0</v>
      </c>
      <c r="V1981" s="4">
        <f t="shared" ca="1" si="928"/>
        <v>0</v>
      </c>
      <c r="W1981" s="4"/>
      <c r="X1981" s="4">
        <f ca="1">OFFSET('Hotel Carve-out'!$A$1,'Hotel Carve-out'!X$1949-1,'Hotel Carve-out'!$D$1947+'Hotel Carve-out'!$C1981)</f>
        <v>0</v>
      </c>
      <c r="Y1981" s="4">
        <f ca="1">OFFSET('Hotel Carve-out'!$A$1,'Hotel Carve-out'!Y$1949-1,'Hotel Carve-out'!$D$1947+'Hotel Carve-out'!$C1981)</f>
        <v>0</v>
      </c>
      <c r="Z1981" s="4">
        <f ca="1">OFFSET('Hotel Carve-out'!$A$1,'Hotel Carve-out'!Z$1949-1,'Hotel Carve-out'!$D$1947+'Hotel Carve-out'!$C1981)</f>
        <v>0</v>
      </c>
      <c r="AA1981" s="4">
        <f ca="1">OFFSET('Hotel Carve-out'!$A$1,'Hotel Carve-out'!AA$1949-1,'Hotel Carve-out'!$D$1947+'Hotel Carve-out'!$C1981)</f>
        <v>0</v>
      </c>
      <c r="AB1981" s="4">
        <f ca="1">OFFSET('Hotel Carve-out'!$A$1,'Hotel Carve-out'!AB$1949-1,'Hotel Carve-out'!$D$1947+'Hotel Carve-out'!$C1981)</f>
        <v>0</v>
      </c>
      <c r="AC1981" s="4">
        <f ca="1">OFFSET('Hotel Carve-out'!$A$1,'Hotel Carve-out'!AC$1949-1,'Hotel Carve-out'!$D$1947+'Hotel Carve-out'!$C1981)</f>
        <v>0</v>
      </c>
      <c r="AD1981" s="4">
        <f ca="1">OFFSET('Hotel Carve-out'!$A$1,'Hotel Carve-out'!AD$1949-1,'Hotel Carve-out'!$D$1947+'Hotel Carve-out'!$C1981)</f>
        <v>0</v>
      </c>
      <c r="AE1981" s="4">
        <f ca="1">OFFSET('Hotel Carve-out'!$A$1,'Hotel Carve-out'!AE$1949-1,'Hotel Carve-out'!$D$1947+'Hotel Carve-out'!$C1981)</f>
        <v>0</v>
      </c>
      <c r="AF1981" s="4">
        <f ca="1">OFFSET('Hotel Carve-out'!$A$1,'Hotel Carve-out'!AF$1949-1,'Hotel Carve-out'!$D$1947+'Hotel Carve-out'!$C1981)</f>
        <v>0</v>
      </c>
      <c r="AG1981" s="4">
        <f ca="1">OFFSET('Hotel Carve-out'!$A$1,'Hotel Carve-out'!AG$1949-1,'Hotel Carve-out'!$D$1947+'Hotel Carve-out'!$C1981)</f>
        <v>0</v>
      </c>
      <c r="AH1981" s="4">
        <f ca="1">OFFSET('Hotel Carve-out'!$A$1,'Hotel Carve-out'!AH$1949-1,'Hotel Carve-out'!$D$1947+'Hotel Carve-out'!$C1981)</f>
        <v>0</v>
      </c>
      <c r="AI1981" s="4">
        <f t="shared" ca="1" si="929"/>
        <v>0</v>
      </c>
      <c r="AJ1981" s="4"/>
      <c r="AK1981" s="4">
        <f ca="1">OFFSET('Hotel Carve-out'!$A$1,'Hotel Carve-out'!AK$1949-1,'Hotel Carve-out'!$D$1947+'Hotel Carve-out'!$C1981)</f>
        <v>0</v>
      </c>
      <c r="AL1981" s="4">
        <f ca="1">OFFSET('Hotel Carve-out'!$A$1,'Hotel Carve-out'!AL$1949-1,'Hotel Carve-out'!$D$1947+'Hotel Carve-out'!$C1981)</f>
        <v>0</v>
      </c>
      <c r="AM1981" s="4">
        <f ca="1">OFFSET('Hotel Carve-out'!$A$1,'Hotel Carve-out'!AM$1949-1,'Hotel Carve-out'!$D$1947+'Hotel Carve-out'!$C1981)</f>
        <v>0</v>
      </c>
      <c r="AN1981" s="4">
        <f ca="1">OFFSET('Hotel Carve-out'!$A$1,'Hotel Carve-out'!AN$1949-1,'Hotel Carve-out'!$D$1947+'Hotel Carve-out'!$C1981)</f>
        <v>0</v>
      </c>
      <c r="AO1981" s="4">
        <f ca="1">OFFSET('Hotel Carve-out'!$A$1,'Hotel Carve-out'!AO$1949-1,'Hotel Carve-out'!$D$1947+'Hotel Carve-out'!$C1981)</f>
        <v>0</v>
      </c>
      <c r="AP1981" s="4">
        <f ca="1">OFFSET('Hotel Carve-out'!$A$1,'Hotel Carve-out'!AP$1949-1,'Hotel Carve-out'!$D$1947+'Hotel Carve-out'!$C1981)</f>
        <v>0</v>
      </c>
      <c r="AQ1981" s="4">
        <f ca="1">OFFSET('Hotel Carve-out'!$A$1,'Hotel Carve-out'!AQ$1949-1,'Hotel Carve-out'!$D$1947+'Hotel Carve-out'!$C1981)</f>
        <v>0</v>
      </c>
      <c r="AR1981" s="4">
        <f ca="1">OFFSET('Hotel Carve-out'!$A$1,'Hotel Carve-out'!AR$1949-1,'Hotel Carve-out'!$D$1947+'Hotel Carve-out'!$C1981)</f>
        <v>0</v>
      </c>
      <c r="AS1981" s="4">
        <f ca="1">OFFSET('Hotel Carve-out'!$A$1,'Hotel Carve-out'!AS$1949-1,'Hotel Carve-out'!$D$1947+'Hotel Carve-out'!$C1981)</f>
        <v>0</v>
      </c>
      <c r="AT1981" s="4">
        <f ca="1">OFFSET('Hotel Carve-out'!$A$1,'Hotel Carve-out'!AT$1949-1,'Hotel Carve-out'!$D$1947+'Hotel Carve-out'!$C1981)</f>
        <v>0</v>
      </c>
      <c r="AU1981" s="4">
        <f ca="1">OFFSET('Hotel Carve-out'!$A$1,'Hotel Carve-out'!AU$1949-1,'Hotel Carve-out'!$D$1947+'Hotel Carve-out'!$C1981)</f>
        <v>0</v>
      </c>
      <c r="AV1981" s="4">
        <f ca="1">OFFSET('Hotel Carve-out'!$A$1,'Hotel Carve-out'!AV$1949-1,'Hotel Carve-out'!$D$1947+'Hotel Carve-out'!$C1981)</f>
        <v>0</v>
      </c>
      <c r="AW1981" s="4">
        <f ca="1">OFFSET('Hotel Carve-out'!$A$1,'Hotel Carve-out'!AW$1949-1,'Hotel Carve-out'!$D$1947+'Hotel Carve-out'!$C1981)</f>
        <v>0</v>
      </c>
      <c r="AX1981" s="4">
        <f ca="1">OFFSET('Hotel Carve-out'!$A$1,'Hotel Carve-out'!AX$1949-1,'Hotel Carve-out'!$D$1947+'Hotel Carve-out'!$C1981)</f>
        <v>0</v>
      </c>
      <c r="AY1981" s="4">
        <f ca="1">OFFSET('Hotel Carve-out'!$A$1,'Hotel Carve-out'!AY$1949-1,'Hotel Carve-out'!$D$1947+'Hotel Carve-out'!$C1981)</f>
        <v>0</v>
      </c>
      <c r="AZ1981" s="4">
        <f ca="1">OFFSET('Hotel Carve-out'!$A$1,'Hotel Carve-out'!AZ$1949-1,'Hotel Carve-out'!$D$1947+'Hotel Carve-out'!$C1981)</f>
        <v>0</v>
      </c>
      <c r="BA1981" s="4">
        <f ca="1">OFFSET('Hotel Carve-out'!$A$1,'Hotel Carve-out'!BA$1949-1,'Hotel Carve-out'!$D$1947+'Hotel Carve-out'!$C1981)</f>
        <v>0</v>
      </c>
      <c r="BB1981" s="4">
        <f ca="1">OFFSET('Hotel Carve-out'!$A$1,'Hotel Carve-out'!BB$1949-1,'Hotel Carve-out'!$D$1947+'Hotel Carve-out'!$C1981)</f>
        <v>0</v>
      </c>
      <c r="BC1981" s="4">
        <f ca="1">OFFSET('Hotel Carve-out'!$A$1,'Hotel Carve-out'!BC$1949-1,'Hotel Carve-out'!$D$1947+'Hotel Carve-out'!$C1981)</f>
        <v>0</v>
      </c>
      <c r="BD1981" s="4">
        <f ca="1">OFFSET('Hotel Carve-out'!$A$1,'Hotel Carve-out'!BD$1949-1,'Hotel Carve-out'!$D$1947+'Hotel Carve-out'!$C1981)</f>
        <v>0</v>
      </c>
      <c r="BE1981" s="4">
        <f t="shared" ca="1" si="930"/>
        <v>0</v>
      </c>
      <c r="BF1981" s="4"/>
      <c r="BG1981" s="2">
        <f t="shared" ca="1" si="931"/>
        <v>10767.721514443549</v>
      </c>
      <c r="BH1981" s="2">
        <f t="shared" ca="1" si="932"/>
        <v>0</v>
      </c>
      <c r="BI1981" s="5">
        <f t="shared" ca="1" si="933"/>
        <v>10767.721514443549</v>
      </c>
      <c r="BJ1981" s="1"/>
      <c r="BK1981" s="4">
        <f ca="1">OFFSET('Hotel Carve-out'!$A$1,'Hotel Carve-out'!BK$1949-1,'Hotel Carve-out'!$D$1947+'Hotel Carve-out'!$C1981)</f>
        <v>0</v>
      </c>
      <c r="BL1981" s="4">
        <f ca="1">OFFSET('Hotel Carve-out'!$A$1,'Hotel Carve-out'!BL$1949-1,'Hotel Carve-out'!$D$1947+'Hotel Carve-out'!$C1981)</f>
        <v>0</v>
      </c>
      <c r="BM1981" s="4">
        <f ca="1">OFFSET('Hotel Carve-out'!$A$1,'Hotel Carve-out'!BM$1949-1,'Hotel Carve-out'!$D$1947+'Hotel Carve-out'!$C1981)</f>
        <v>0</v>
      </c>
      <c r="BN1981" s="4">
        <f ca="1">OFFSET('Hotel Carve-out'!$A$1,'Hotel Carve-out'!BN$1949-1,'Hotel Carve-out'!$D$1947+'Hotel Carve-out'!$C1981)</f>
        <v>0</v>
      </c>
      <c r="BO1981" s="4">
        <f ca="1">OFFSET('Hotel Carve-out'!$A$1,'Hotel Carve-out'!BO$1949-1,'Hotel Carve-out'!$D$1947+'Hotel Carve-out'!$C1981)</f>
        <v>0</v>
      </c>
      <c r="BP1981" s="4">
        <f ca="1">OFFSET('Hotel Carve-out'!$A$1,'Hotel Carve-out'!BP$1949-1,'Hotel Carve-out'!$D$1947+'Hotel Carve-out'!$C1981)</f>
        <v>0</v>
      </c>
      <c r="BQ1981" s="4">
        <f ca="1">OFFSET('Hotel Carve-out'!$A$1,'Hotel Carve-out'!BQ$1949-1,'Hotel Carve-out'!$D$1947+'Hotel Carve-out'!$C1981)</f>
        <v>0</v>
      </c>
      <c r="BR1981" s="1"/>
      <c r="BS1981" s="4">
        <f ca="1">OFFSET('Hotel Carve-out'!$A$1,'Hotel Carve-out'!BS$1949-1,'Hotel Carve-out'!$D$1947+'Hotel Carve-out'!$C1981)</f>
        <v>0</v>
      </c>
      <c r="BT1981" s="4">
        <f ca="1">OFFSET('Hotel Carve-out'!$A$1,'Hotel Carve-out'!BT$1949-1,'Hotel Carve-out'!$D$1947+'Hotel Carve-out'!$C1981)</f>
        <v>0</v>
      </c>
      <c r="BU1981" s="4"/>
      <c r="BV1981" s="4">
        <f ca="1">OFFSET('Hotel Carve-out'!$A$1,'Hotel Carve-out'!BV$1949-1,'Hotel Carve-out'!$D$1947+'Hotel Carve-out'!$C1981)</f>
        <v>0</v>
      </c>
      <c r="BW1981" s="4">
        <f ca="1">OFFSET('Hotel Carve-out'!$A$1,'Hotel Carve-out'!BW$1949-1,'Hotel Carve-out'!$D$1947+'Hotel Carve-out'!$C1981)</f>
        <v>0</v>
      </c>
      <c r="BX1981" s="4">
        <f ca="1">OFFSET('Hotel Carve-out'!$A$1,'Hotel Carve-out'!BX$1949-1,'Hotel Carve-out'!$D$1947+'Hotel Carve-out'!$C1981)</f>
        <v>0</v>
      </c>
      <c r="BY1981" s="6">
        <f ca="1">OFFSET('Hotel Carve-out'!$A$1,'Hotel Carve-out'!BY$1949-1,'Hotel Carve-out'!$D$1947+'Hotel Carve-out'!$C1981)</f>
        <v>0</v>
      </c>
      <c r="BZ1981" s="4">
        <f ca="1">OFFSET('Hotel Carve-out'!$A$1,'Hotel Carve-out'!BZ$1949-1,'Hotel Carve-out'!$D$1947+'Hotel Carve-out'!$C1981)</f>
        <v>10767.721514443549</v>
      </c>
      <c r="CA1981" s="6">
        <f ca="1">OFFSET('Hotel Carve-out'!$A$1,'Hotel Carve-out'!CA$1949-1,'Hotel Carve-out'!$D$1947+'Hotel Carve-out'!$C1981)</f>
        <v>0</v>
      </c>
      <c r="CB1981" s="4">
        <f ca="1">OFFSET('Hotel Carve-out'!$A$1,'Hotel Carve-out'!CB$1949-1,'Hotel Carve-out'!$D$1947+'Hotel Carve-out'!$C1981)</f>
        <v>0</v>
      </c>
      <c r="CC1981" s="1"/>
      <c r="CD1981" s="360">
        <f ca="1">OFFSET('Hotel Carve-out'!$A$1,'Hotel Carve-out'!CD$1949-1,'Hotel Carve-out'!$D$1947+'Hotel Carve-out'!$C1981)</f>
        <v>7.9760900106989245E-4</v>
      </c>
      <c r="CE1981" s="360">
        <f ca="1">OFFSET('Hotel Carve-out'!$A$1,'Hotel Carve-out'!CE$1949-1,'Hotel Carve-out'!$D$1947+'Hotel Carve-out'!$C1981)</f>
        <v>7.9760900106989234E-4</v>
      </c>
      <c r="CF1981" s="360">
        <f ca="1">OFFSET('Hotel Carve-out'!$A$1,'Hotel Carve-out'!CF$1949-1,'Hotel Carve-out'!$D$1947+'Hotel Carve-out'!$C1981)</f>
        <v>7.9760900106989234E-4</v>
      </c>
      <c r="CG1981" s="360">
        <f ca="1">OFFSET('Hotel Carve-out'!$A$1,'Hotel Carve-out'!CG$1949-1,'Hotel Carve-out'!$D$1947+'Hotel Carve-out'!$C1981)</f>
        <v>0</v>
      </c>
      <c r="CH1981" s="360">
        <f ca="1">OFFSET('Hotel Carve-out'!$A$1,'Hotel Carve-out'!CH$1949-1,'Hotel Carve-out'!$D$1947+'Hotel Carve-out'!$C1981)</f>
        <v>0</v>
      </c>
      <c r="CI1981" s="360">
        <f ca="1">OFFSET('Hotel Carve-out'!$A$1,'Hotel Carve-out'!CI$1949-1,'Hotel Carve-out'!$D$1947+'Hotel Carve-out'!$C1981)</f>
        <v>0</v>
      </c>
      <c r="CJ1981" s="1"/>
      <c r="CK1981" s="1"/>
    </row>
    <row r="1982" spans="2:89" ht="15" customHeight="1">
      <c r="B1982" s="1"/>
      <c r="C1982" s="1">
        <f>IF(C1981&lt;'Hotel Carve-out'!$E$1688,C1981+1,NA())</f>
        <v>31</v>
      </c>
      <c r="D1982" s="7">
        <f>INDEX('Hotel Carve-out'!$F$16:$CI$17,1,MATCH('Hotel Carve-out'!C1982,'Hotel Carve-out'!$F$17:$CI$17,0))</f>
        <v>43039</v>
      </c>
      <c r="E1982" s="1"/>
      <c r="F1982" s="4">
        <f ca="1">OFFSET('Hotel Carve-out'!$A$1,'Hotel Carve-out'!F$1949-1,'Hotel Carve-out'!$D$1947+'Hotel Carve-out'!$C1982)</f>
        <v>0</v>
      </c>
      <c r="G1982" s="4">
        <f ca="1">OFFSET('Hotel Carve-out'!$A$1,'Hotel Carve-out'!G$1949-1,'Hotel Carve-out'!$D$1947+'Hotel Carve-out'!$C1982)</f>
        <v>0</v>
      </c>
      <c r="H1982" s="4">
        <f ca="1">OFFSET('Hotel Carve-out'!$A$1,'Hotel Carve-out'!H$1949-1,'Hotel Carve-out'!$D$1947+'Hotel Carve-out'!$C1982)</f>
        <v>0</v>
      </c>
      <c r="I1982" s="4">
        <f ca="1">OFFSET('Hotel Carve-out'!$A$1,'Hotel Carve-out'!I$1949-1,'Hotel Carve-out'!$D$1947+'Hotel Carve-out'!$C1982)</f>
        <v>10794.769006331808</v>
      </c>
      <c r="J1982" s="1"/>
      <c r="K1982" s="4">
        <f ca="1">OFFSET('Hotel Carve-out'!$A$1,'Hotel Carve-out'!K$1949-1,'Hotel Carve-out'!$D$1947+'Hotel Carve-out'!$C1982)</f>
        <v>0</v>
      </c>
      <c r="L1982" s="4">
        <f ca="1">OFFSET('Hotel Carve-out'!$A$1,'Hotel Carve-out'!L$1949-1,'Hotel Carve-out'!$D$1947+'Hotel Carve-out'!$C1982)</f>
        <v>0</v>
      </c>
      <c r="M1982" s="4">
        <f ca="1">OFFSET('Hotel Carve-out'!$A$1,'Hotel Carve-out'!M$1949-1,'Hotel Carve-out'!$D$1947+'Hotel Carve-out'!$C1982)</f>
        <v>0</v>
      </c>
      <c r="N1982" s="4">
        <f ca="1">OFFSET('Hotel Carve-out'!$A$1,'Hotel Carve-out'!N$1949-1,'Hotel Carve-out'!$D$1947+'Hotel Carve-out'!$C1982)</f>
        <v>0</v>
      </c>
      <c r="O1982" s="4">
        <f ca="1">OFFSET('Hotel Carve-out'!$A$1,'Hotel Carve-out'!O$1949-1,'Hotel Carve-out'!$D$1947+'Hotel Carve-out'!$C1982)</f>
        <v>0</v>
      </c>
      <c r="P1982" s="4">
        <f t="shared" ca="1" si="927"/>
        <v>0</v>
      </c>
      <c r="Q1982" s="4"/>
      <c r="R1982" s="4">
        <f ca="1">OFFSET('Hotel Carve-out'!$A$1,'Hotel Carve-out'!R$1949-1,'Hotel Carve-out'!$D$1947+'Hotel Carve-out'!$C1982)</f>
        <v>0</v>
      </c>
      <c r="S1982" s="4">
        <f ca="1">OFFSET('Hotel Carve-out'!$A$1,'Hotel Carve-out'!S$1949-1,'Hotel Carve-out'!$D$1947+'Hotel Carve-out'!$C1982)</f>
        <v>0</v>
      </c>
      <c r="T1982" s="4">
        <f ca="1">OFFSET('Hotel Carve-out'!$A$1,'Hotel Carve-out'!T$1949-1,'Hotel Carve-out'!$D$1947+'Hotel Carve-out'!$C1982)</f>
        <v>0</v>
      </c>
      <c r="U1982" s="4">
        <f ca="1">OFFSET('Hotel Carve-out'!$A$1,'Hotel Carve-out'!U$1949-1,'Hotel Carve-out'!$D$1947+'Hotel Carve-out'!$C1982)</f>
        <v>0</v>
      </c>
      <c r="V1982" s="4">
        <f t="shared" ca="1" si="928"/>
        <v>0</v>
      </c>
      <c r="W1982" s="4"/>
      <c r="X1982" s="4">
        <f ca="1">OFFSET('Hotel Carve-out'!$A$1,'Hotel Carve-out'!X$1949-1,'Hotel Carve-out'!$D$1947+'Hotel Carve-out'!$C1982)</f>
        <v>0</v>
      </c>
      <c r="Y1982" s="4">
        <f ca="1">OFFSET('Hotel Carve-out'!$A$1,'Hotel Carve-out'!Y$1949-1,'Hotel Carve-out'!$D$1947+'Hotel Carve-out'!$C1982)</f>
        <v>0</v>
      </c>
      <c r="Z1982" s="4">
        <f ca="1">OFFSET('Hotel Carve-out'!$A$1,'Hotel Carve-out'!Z$1949-1,'Hotel Carve-out'!$D$1947+'Hotel Carve-out'!$C1982)</f>
        <v>0</v>
      </c>
      <c r="AA1982" s="4">
        <f ca="1">OFFSET('Hotel Carve-out'!$A$1,'Hotel Carve-out'!AA$1949-1,'Hotel Carve-out'!$D$1947+'Hotel Carve-out'!$C1982)</f>
        <v>0</v>
      </c>
      <c r="AB1982" s="4">
        <f ca="1">OFFSET('Hotel Carve-out'!$A$1,'Hotel Carve-out'!AB$1949-1,'Hotel Carve-out'!$D$1947+'Hotel Carve-out'!$C1982)</f>
        <v>0</v>
      </c>
      <c r="AC1982" s="4">
        <f ca="1">OFFSET('Hotel Carve-out'!$A$1,'Hotel Carve-out'!AC$1949-1,'Hotel Carve-out'!$D$1947+'Hotel Carve-out'!$C1982)</f>
        <v>0</v>
      </c>
      <c r="AD1982" s="4">
        <f ca="1">OFFSET('Hotel Carve-out'!$A$1,'Hotel Carve-out'!AD$1949-1,'Hotel Carve-out'!$D$1947+'Hotel Carve-out'!$C1982)</f>
        <v>0</v>
      </c>
      <c r="AE1982" s="4">
        <f ca="1">OFFSET('Hotel Carve-out'!$A$1,'Hotel Carve-out'!AE$1949-1,'Hotel Carve-out'!$D$1947+'Hotel Carve-out'!$C1982)</f>
        <v>0</v>
      </c>
      <c r="AF1982" s="4">
        <f ca="1">OFFSET('Hotel Carve-out'!$A$1,'Hotel Carve-out'!AF$1949-1,'Hotel Carve-out'!$D$1947+'Hotel Carve-out'!$C1982)</f>
        <v>0</v>
      </c>
      <c r="AG1982" s="4">
        <f ca="1">OFFSET('Hotel Carve-out'!$A$1,'Hotel Carve-out'!AG$1949-1,'Hotel Carve-out'!$D$1947+'Hotel Carve-out'!$C1982)</f>
        <v>0</v>
      </c>
      <c r="AH1982" s="4">
        <f ca="1">OFFSET('Hotel Carve-out'!$A$1,'Hotel Carve-out'!AH$1949-1,'Hotel Carve-out'!$D$1947+'Hotel Carve-out'!$C1982)</f>
        <v>0</v>
      </c>
      <c r="AI1982" s="4">
        <f t="shared" ca="1" si="929"/>
        <v>0</v>
      </c>
      <c r="AJ1982" s="4"/>
      <c r="AK1982" s="4">
        <f ca="1">OFFSET('Hotel Carve-out'!$A$1,'Hotel Carve-out'!AK$1949-1,'Hotel Carve-out'!$D$1947+'Hotel Carve-out'!$C1982)</f>
        <v>0</v>
      </c>
      <c r="AL1982" s="4">
        <f ca="1">OFFSET('Hotel Carve-out'!$A$1,'Hotel Carve-out'!AL$1949-1,'Hotel Carve-out'!$D$1947+'Hotel Carve-out'!$C1982)</f>
        <v>0</v>
      </c>
      <c r="AM1982" s="4">
        <f ca="1">OFFSET('Hotel Carve-out'!$A$1,'Hotel Carve-out'!AM$1949-1,'Hotel Carve-out'!$D$1947+'Hotel Carve-out'!$C1982)</f>
        <v>0</v>
      </c>
      <c r="AN1982" s="4">
        <f ca="1">OFFSET('Hotel Carve-out'!$A$1,'Hotel Carve-out'!AN$1949-1,'Hotel Carve-out'!$D$1947+'Hotel Carve-out'!$C1982)</f>
        <v>0</v>
      </c>
      <c r="AO1982" s="4">
        <f ca="1">OFFSET('Hotel Carve-out'!$A$1,'Hotel Carve-out'!AO$1949-1,'Hotel Carve-out'!$D$1947+'Hotel Carve-out'!$C1982)</f>
        <v>0</v>
      </c>
      <c r="AP1982" s="4">
        <f ca="1">OFFSET('Hotel Carve-out'!$A$1,'Hotel Carve-out'!AP$1949-1,'Hotel Carve-out'!$D$1947+'Hotel Carve-out'!$C1982)</f>
        <v>0</v>
      </c>
      <c r="AQ1982" s="4">
        <f ca="1">OFFSET('Hotel Carve-out'!$A$1,'Hotel Carve-out'!AQ$1949-1,'Hotel Carve-out'!$D$1947+'Hotel Carve-out'!$C1982)</f>
        <v>0</v>
      </c>
      <c r="AR1982" s="4">
        <f ca="1">OFFSET('Hotel Carve-out'!$A$1,'Hotel Carve-out'!AR$1949-1,'Hotel Carve-out'!$D$1947+'Hotel Carve-out'!$C1982)</f>
        <v>0</v>
      </c>
      <c r="AS1982" s="4">
        <f ca="1">OFFSET('Hotel Carve-out'!$A$1,'Hotel Carve-out'!AS$1949-1,'Hotel Carve-out'!$D$1947+'Hotel Carve-out'!$C1982)</f>
        <v>0</v>
      </c>
      <c r="AT1982" s="4">
        <f ca="1">OFFSET('Hotel Carve-out'!$A$1,'Hotel Carve-out'!AT$1949-1,'Hotel Carve-out'!$D$1947+'Hotel Carve-out'!$C1982)</f>
        <v>0</v>
      </c>
      <c r="AU1982" s="4">
        <f ca="1">OFFSET('Hotel Carve-out'!$A$1,'Hotel Carve-out'!AU$1949-1,'Hotel Carve-out'!$D$1947+'Hotel Carve-out'!$C1982)</f>
        <v>0</v>
      </c>
      <c r="AV1982" s="4">
        <f ca="1">OFFSET('Hotel Carve-out'!$A$1,'Hotel Carve-out'!AV$1949-1,'Hotel Carve-out'!$D$1947+'Hotel Carve-out'!$C1982)</f>
        <v>0</v>
      </c>
      <c r="AW1982" s="4">
        <f ca="1">OFFSET('Hotel Carve-out'!$A$1,'Hotel Carve-out'!AW$1949-1,'Hotel Carve-out'!$D$1947+'Hotel Carve-out'!$C1982)</f>
        <v>0</v>
      </c>
      <c r="AX1982" s="4">
        <f ca="1">OFFSET('Hotel Carve-out'!$A$1,'Hotel Carve-out'!AX$1949-1,'Hotel Carve-out'!$D$1947+'Hotel Carve-out'!$C1982)</f>
        <v>0</v>
      </c>
      <c r="AY1982" s="4">
        <f ca="1">OFFSET('Hotel Carve-out'!$A$1,'Hotel Carve-out'!AY$1949-1,'Hotel Carve-out'!$D$1947+'Hotel Carve-out'!$C1982)</f>
        <v>0</v>
      </c>
      <c r="AZ1982" s="4">
        <f ca="1">OFFSET('Hotel Carve-out'!$A$1,'Hotel Carve-out'!AZ$1949-1,'Hotel Carve-out'!$D$1947+'Hotel Carve-out'!$C1982)</f>
        <v>0</v>
      </c>
      <c r="BA1982" s="4">
        <f ca="1">OFFSET('Hotel Carve-out'!$A$1,'Hotel Carve-out'!BA$1949-1,'Hotel Carve-out'!$D$1947+'Hotel Carve-out'!$C1982)</f>
        <v>0</v>
      </c>
      <c r="BB1982" s="4">
        <f ca="1">OFFSET('Hotel Carve-out'!$A$1,'Hotel Carve-out'!BB$1949-1,'Hotel Carve-out'!$D$1947+'Hotel Carve-out'!$C1982)</f>
        <v>0</v>
      </c>
      <c r="BC1982" s="4">
        <f ca="1">OFFSET('Hotel Carve-out'!$A$1,'Hotel Carve-out'!BC$1949-1,'Hotel Carve-out'!$D$1947+'Hotel Carve-out'!$C1982)</f>
        <v>0</v>
      </c>
      <c r="BD1982" s="4">
        <f ca="1">OFFSET('Hotel Carve-out'!$A$1,'Hotel Carve-out'!BD$1949-1,'Hotel Carve-out'!$D$1947+'Hotel Carve-out'!$C1982)</f>
        <v>0</v>
      </c>
      <c r="BE1982" s="4">
        <f t="shared" ca="1" si="930"/>
        <v>0</v>
      </c>
      <c r="BF1982" s="4"/>
      <c r="BG1982" s="2">
        <f t="shared" ca="1" si="931"/>
        <v>10794.769006331808</v>
      </c>
      <c r="BH1982" s="2">
        <f t="shared" ca="1" si="932"/>
        <v>0</v>
      </c>
      <c r="BI1982" s="5">
        <f t="shared" ca="1" si="933"/>
        <v>10794.769006331808</v>
      </c>
      <c r="BJ1982" s="1"/>
      <c r="BK1982" s="4">
        <f ca="1">OFFSET('Hotel Carve-out'!$A$1,'Hotel Carve-out'!BK$1949-1,'Hotel Carve-out'!$D$1947+'Hotel Carve-out'!$C1982)</f>
        <v>0</v>
      </c>
      <c r="BL1982" s="4">
        <f ca="1">OFFSET('Hotel Carve-out'!$A$1,'Hotel Carve-out'!BL$1949-1,'Hotel Carve-out'!$D$1947+'Hotel Carve-out'!$C1982)</f>
        <v>0</v>
      </c>
      <c r="BM1982" s="4">
        <f ca="1">OFFSET('Hotel Carve-out'!$A$1,'Hotel Carve-out'!BM$1949-1,'Hotel Carve-out'!$D$1947+'Hotel Carve-out'!$C1982)</f>
        <v>0</v>
      </c>
      <c r="BN1982" s="4">
        <f ca="1">OFFSET('Hotel Carve-out'!$A$1,'Hotel Carve-out'!BN$1949-1,'Hotel Carve-out'!$D$1947+'Hotel Carve-out'!$C1982)</f>
        <v>0</v>
      </c>
      <c r="BO1982" s="4">
        <f ca="1">OFFSET('Hotel Carve-out'!$A$1,'Hotel Carve-out'!BO$1949-1,'Hotel Carve-out'!$D$1947+'Hotel Carve-out'!$C1982)</f>
        <v>0</v>
      </c>
      <c r="BP1982" s="4">
        <f ca="1">OFFSET('Hotel Carve-out'!$A$1,'Hotel Carve-out'!BP$1949-1,'Hotel Carve-out'!$D$1947+'Hotel Carve-out'!$C1982)</f>
        <v>0</v>
      </c>
      <c r="BQ1982" s="4">
        <f ca="1">OFFSET('Hotel Carve-out'!$A$1,'Hotel Carve-out'!BQ$1949-1,'Hotel Carve-out'!$D$1947+'Hotel Carve-out'!$C1982)</f>
        <v>0</v>
      </c>
      <c r="BR1982" s="1"/>
      <c r="BS1982" s="4">
        <f ca="1">OFFSET('Hotel Carve-out'!$A$1,'Hotel Carve-out'!BS$1949-1,'Hotel Carve-out'!$D$1947+'Hotel Carve-out'!$C1982)</f>
        <v>0</v>
      </c>
      <c r="BT1982" s="4">
        <f ca="1">OFFSET('Hotel Carve-out'!$A$1,'Hotel Carve-out'!BT$1949-1,'Hotel Carve-out'!$D$1947+'Hotel Carve-out'!$C1982)</f>
        <v>0</v>
      </c>
      <c r="BU1982" s="4"/>
      <c r="BV1982" s="4">
        <f ca="1">OFFSET('Hotel Carve-out'!$A$1,'Hotel Carve-out'!BV$1949-1,'Hotel Carve-out'!$D$1947+'Hotel Carve-out'!$C1982)</f>
        <v>0</v>
      </c>
      <c r="BW1982" s="4">
        <f ca="1">OFFSET('Hotel Carve-out'!$A$1,'Hotel Carve-out'!BW$1949-1,'Hotel Carve-out'!$D$1947+'Hotel Carve-out'!$C1982)</f>
        <v>0</v>
      </c>
      <c r="BX1982" s="4">
        <f ca="1">OFFSET('Hotel Carve-out'!$A$1,'Hotel Carve-out'!BX$1949-1,'Hotel Carve-out'!$D$1947+'Hotel Carve-out'!$C1982)</f>
        <v>0</v>
      </c>
      <c r="BY1982" s="6">
        <f ca="1">OFFSET('Hotel Carve-out'!$A$1,'Hotel Carve-out'!BY$1949-1,'Hotel Carve-out'!$D$1947+'Hotel Carve-out'!$C1982)</f>
        <v>0</v>
      </c>
      <c r="BZ1982" s="4">
        <f ca="1">OFFSET('Hotel Carve-out'!$A$1,'Hotel Carve-out'!BZ$1949-1,'Hotel Carve-out'!$D$1947+'Hotel Carve-out'!$C1982)</f>
        <v>10794.769006331808</v>
      </c>
      <c r="CA1982" s="6">
        <f ca="1">OFFSET('Hotel Carve-out'!$A$1,'Hotel Carve-out'!CA$1949-1,'Hotel Carve-out'!$D$1947+'Hotel Carve-out'!$C1982)</f>
        <v>0</v>
      </c>
      <c r="CB1982" s="4">
        <f ca="1">OFFSET('Hotel Carve-out'!$A$1,'Hotel Carve-out'!CB$1949-1,'Hotel Carve-out'!$D$1947+'Hotel Carve-out'!$C1982)</f>
        <v>0</v>
      </c>
      <c r="CC1982" s="1"/>
      <c r="CD1982" s="360">
        <f ca="1">OFFSET('Hotel Carve-out'!$A$1,'Hotel Carve-out'!CD$1949-1,'Hotel Carve-out'!$D$1947+'Hotel Carve-out'!$C1982)</f>
        <v>7.9961251898754131E-4</v>
      </c>
      <c r="CE1982" s="360">
        <f ca="1">OFFSET('Hotel Carve-out'!$A$1,'Hotel Carve-out'!CE$1949-1,'Hotel Carve-out'!$D$1947+'Hotel Carve-out'!$C1982)</f>
        <v>7.996125189875412E-4</v>
      </c>
      <c r="CF1982" s="360">
        <f ca="1">OFFSET('Hotel Carve-out'!$A$1,'Hotel Carve-out'!CF$1949-1,'Hotel Carve-out'!$D$1947+'Hotel Carve-out'!$C1982)</f>
        <v>7.996125189875412E-4</v>
      </c>
      <c r="CG1982" s="360">
        <f ca="1">OFFSET('Hotel Carve-out'!$A$1,'Hotel Carve-out'!CG$1949-1,'Hotel Carve-out'!$D$1947+'Hotel Carve-out'!$C1982)</f>
        <v>0</v>
      </c>
      <c r="CH1982" s="360">
        <f ca="1">OFFSET('Hotel Carve-out'!$A$1,'Hotel Carve-out'!CH$1949-1,'Hotel Carve-out'!$D$1947+'Hotel Carve-out'!$C1982)</f>
        <v>0</v>
      </c>
      <c r="CI1982" s="360">
        <f ca="1">OFFSET('Hotel Carve-out'!$A$1,'Hotel Carve-out'!CI$1949-1,'Hotel Carve-out'!$D$1947+'Hotel Carve-out'!$C1982)</f>
        <v>0</v>
      </c>
      <c r="CJ1982" s="1"/>
      <c r="CK1982" s="1"/>
    </row>
    <row r="1983" spans="2:89" ht="15" customHeight="1">
      <c r="B1983" s="1"/>
      <c r="C1983" s="1">
        <f>IF(C1982&lt;'Hotel Carve-out'!$E$1688,C1982+1,NA())</f>
        <v>32</v>
      </c>
      <c r="D1983" s="7">
        <f>INDEX('Hotel Carve-out'!$F$16:$CI$17,1,MATCH('Hotel Carve-out'!C1983,'Hotel Carve-out'!$F$17:$CI$17,0))</f>
        <v>43069</v>
      </c>
      <c r="E1983" s="1"/>
      <c r="F1983" s="4">
        <f ca="1">OFFSET('Hotel Carve-out'!$A$1,'Hotel Carve-out'!F$1949-1,'Hotel Carve-out'!$D$1947+'Hotel Carve-out'!$C1983)</f>
        <v>0</v>
      </c>
      <c r="G1983" s="4">
        <f ca="1">OFFSET('Hotel Carve-out'!$A$1,'Hotel Carve-out'!G$1949-1,'Hotel Carve-out'!$D$1947+'Hotel Carve-out'!$C1983)</f>
        <v>0</v>
      </c>
      <c r="H1983" s="4">
        <f ca="1">OFFSET('Hotel Carve-out'!$A$1,'Hotel Carve-out'!H$1949-1,'Hotel Carve-out'!$D$1947+'Hotel Carve-out'!$C1983)</f>
        <v>0</v>
      </c>
      <c r="I1983" s="4">
        <f ca="1">OFFSET('Hotel Carve-out'!$A$1,'Hotel Carve-out'!I$1949-1,'Hotel Carve-out'!$D$1947+'Hotel Carve-out'!$C1983)</f>
        <v>10821.008685356168</v>
      </c>
      <c r="J1983" s="1"/>
      <c r="K1983" s="4">
        <f ca="1">OFFSET('Hotel Carve-out'!$A$1,'Hotel Carve-out'!K$1949-1,'Hotel Carve-out'!$D$1947+'Hotel Carve-out'!$C1983)</f>
        <v>0</v>
      </c>
      <c r="L1983" s="4">
        <f ca="1">OFFSET('Hotel Carve-out'!$A$1,'Hotel Carve-out'!L$1949-1,'Hotel Carve-out'!$D$1947+'Hotel Carve-out'!$C1983)</f>
        <v>0</v>
      </c>
      <c r="M1983" s="4">
        <f ca="1">OFFSET('Hotel Carve-out'!$A$1,'Hotel Carve-out'!M$1949-1,'Hotel Carve-out'!$D$1947+'Hotel Carve-out'!$C1983)</f>
        <v>0</v>
      </c>
      <c r="N1983" s="4">
        <f ca="1">OFFSET('Hotel Carve-out'!$A$1,'Hotel Carve-out'!N$1949-1,'Hotel Carve-out'!$D$1947+'Hotel Carve-out'!$C1983)</f>
        <v>0</v>
      </c>
      <c r="O1983" s="4">
        <f ca="1">OFFSET('Hotel Carve-out'!$A$1,'Hotel Carve-out'!O$1949-1,'Hotel Carve-out'!$D$1947+'Hotel Carve-out'!$C1983)</f>
        <v>0</v>
      </c>
      <c r="P1983" s="4">
        <f t="shared" ca="1" si="927"/>
        <v>0</v>
      </c>
      <c r="Q1983" s="4"/>
      <c r="R1983" s="4">
        <f ca="1">OFFSET('Hotel Carve-out'!$A$1,'Hotel Carve-out'!R$1949-1,'Hotel Carve-out'!$D$1947+'Hotel Carve-out'!$C1983)</f>
        <v>0</v>
      </c>
      <c r="S1983" s="4">
        <f ca="1">OFFSET('Hotel Carve-out'!$A$1,'Hotel Carve-out'!S$1949-1,'Hotel Carve-out'!$D$1947+'Hotel Carve-out'!$C1983)</f>
        <v>0</v>
      </c>
      <c r="T1983" s="4">
        <f ca="1">OFFSET('Hotel Carve-out'!$A$1,'Hotel Carve-out'!T$1949-1,'Hotel Carve-out'!$D$1947+'Hotel Carve-out'!$C1983)</f>
        <v>0</v>
      </c>
      <c r="U1983" s="4">
        <f ca="1">OFFSET('Hotel Carve-out'!$A$1,'Hotel Carve-out'!U$1949-1,'Hotel Carve-out'!$D$1947+'Hotel Carve-out'!$C1983)</f>
        <v>0</v>
      </c>
      <c r="V1983" s="4">
        <f t="shared" ca="1" si="928"/>
        <v>0</v>
      </c>
      <c r="W1983" s="4"/>
      <c r="X1983" s="4">
        <f ca="1">OFFSET('Hotel Carve-out'!$A$1,'Hotel Carve-out'!X$1949-1,'Hotel Carve-out'!$D$1947+'Hotel Carve-out'!$C1983)</f>
        <v>0</v>
      </c>
      <c r="Y1983" s="4">
        <f ca="1">OFFSET('Hotel Carve-out'!$A$1,'Hotel Carve-out'!Y$1949-1,'Hotel Carve-out'!$D$1947+'Hotel Carve-out'!$C1983)</f>
        <v>0</v>
      </c>
      <c r="Z1983" s="4">
        <f ca="1">OFFSET('Hotel Carve-out'!$A$1,'Hotel Carve-out'!Z$1949-1,'Hotel Carve-out'!$D$1947+'Hotel Carve-out'!$C1983)</f>
        <v>0</v>
      </c>
      <c r="AA1983" s="4">
        <f ca="1">OFFSET('Hotel Carve-out'!$A$1,'Hotel Carve-out'!AA$1949-1,'Hotel Carve-out'!$D$1947+'Hotel Carve-out'!$C1983)</f>
        <v>0</v>
      </c>
      <c r="AB1983" s="4">
        <f ca="1">OFFSET('Hotel Carve-out'!$A$1,'Hotel Carve-out'!AB$1949-1,'Hotel Carve-out'!$D$1947+'Hotel Carve-out'!$C1983)</f>
        <v>0</v>
      </c>
      <c r="AC1983" s="4">
        <f ca="1">OFFSET('Hotel Carve-out'!$A$1,'Hotel Carve-out'!AC$1949-1,'Hotel Carve-out'!$D$1947+'Hotel Carve-out'!$C1983)</f>
        <v>0</v>
      </c>
      <c r="AD1983" s="4">
        <f ca="1">OFFSET('Hotel Carve-out'!$A$1,'Hotel Carve-out'!AD$1949-1,'Hotel Carve-out'!$D$1947+'Hotel Carve-out'!$C1983)</f>
        <v>0</v>
      </c>
      <c r="AE1983" s="4">
        <f ca="1">OFFSET('Hotel Carve-out'!$A$1,'Hotel Carve-out'!AE$1949-1,'Hotel Carve-out'!$D$1947+'Hotel Carve-out'!$C1983)</f>
        <v>0</v>
      </c>
      <c r="AF1983" s="4">
        <f ca="1">OFFSET('Hotel Carve-out'!$A$1,'Hotel Carve-out'!AF$1949-1,'Hotel Carve-out'!$D$1947+'Hotel Carve-out'!$C1983)</f>
        <v>0</v>
      </c>
      <c r="AG1983" s="4">
        <f ca="1">OFFSET('Hotel Carve-out'!$A$1,'Hotel Carve-out'!AG$1949-1,'Hotel Carve-out'!$D$1947+'Hotel Carve-out'!$C1983)</f>
        <v>0</v>
      </c>
      <c r="AH1983" s="4">
        <f ca="1">OFFSET('Hotel Carve-out'!$A$1,'Hotel Carve-out'!AH$1949-1,'Hotel Carve-out'!$D$1947+'Hotel Carve-out'!$C1983)</f>
        <v>0</v>
      </c>
      <c r="AI1983" s="4">
        <f t="shared" ca="1" si="929"/>
        <v>0</v>
      </c>
      <c r="AJ1983" s="4"/>
      <c r="AK1983" s="4">
        <f ca="1">OFFSET('Hotel Carve-out'!$A$1,'Hotel Carve-out'!AK$1949-1,'Hotel Carve-out'!$D$1947+'Hotel Carve-out'!$C1983)</f>
        <v>0</v>
      </c>
      <c r="AL1983" s="4">
        <f ca="1">OFFSET('Hotel Carve-out'!$A$1,'Hotel Carve-out'!AL$1949-1,'Hotel Carve-out'!$D$1947+'Hotel Carve-out'!$C1983)</f>
        <v>0</v>
      </c>
      <c r="AM1983" s="4">
        <f ca="1">OFFSET('Hotel Carve-out'!$A$1,'Hotel Carve-out'!AM$1949-1,'Hotel Carve-out'!$D$1947+'Hotel Carve-out'!$C1983)</f>
        <v>0</v>
      </c>
      <c r="AN1983" s="4">
        <f ca="1">OFFSET('Hotel Carve-out'!$A$1,'Hotel Carve-out'!AN$1949-1,'Hotel Carve-out'!$D$1947+'Hotel Carve-out'!$C1983)</f>
        <v>0</v>
      </c>
      <c r="AO1983" s="4">
        <f ca="1">OFFSET('Hotel Carve-out'!$A$1,'Hotel Carve-out'!AO$1949-1,'Hotel Carve-out'!$D$1947+'Hotel Carve-out'!$C1983)</f>
        <v>0</v>
      </c>
      <c r="AP1983" s="4">
        <f ca="1">OFFSET('Hotel Carve-out'!$A$1,'Hotel Carve-out'!AP$1949-1,'Hotel Carve-out'!$D$1947+'Hotel Carve-out'!$C1983)</f>
        <v>0</v>
      </c>
      <c r="AQ1983" s="4">
        <f ca="1">OFFSET('Hotel Carve-out'!$A$1,'Hotel Carve-out'!AQ$1949-1,'Hotel Carve-out'!$D$1947+'Hotel Carve-out'!$C1983)</f>
        <v>0</v>
      </c>
      <c r="AR1983" s="4">
        <f ca="1">OFFSET('Hotel Carve-out'!$A$1,'Hotel Carve-out'!AR$1949-1,'Hotel Carve-out'!$D$1947+'Hotel Carve-out'!$C1983)</f>
        <v>0</v>
      </c>
      <c r="AS1983" s="4">
        <f ca="1">OFFSET('Hotel Carve-out'!$A$1,'Hotel Carve-out'!AS$1949-1,'Hotel Carve-out'!$D$1947+'Hotel Carve-out'!$C1983)</f>
        <v>0</v>
      </c>
      <c r="AT1983" s="4">
        <f ca="1">OFFSET('Hotel Carve-out'!$A$1,'Hotel Carve-out'!AT$1949-1,'Hotel Carve-out'!$D$1947+'Hotel Carve-out'!$C1983)</f>
        <v>0</v>
      </c>
      <c r="AU1983" s="4">
        <f ca="1">OFFSET('Hotel Carve-out'!$A$1,'Hotel Carve-out'!AU$1949-1,'Hotel Carve-out'!$D$1947+'Hotel Carve-out'!$C1983)</f>
        <v>0</v>
      </c>
      <c r="AV1983" s="4">
        <f ca="1">OFFSET('Hotel Carve-out'!$A$1,'Hotel Carve-out'!AV$1949-1,'Hotel Carve-out'!$D$1947+'Hotel Carve-out'!$C1983)</f>
        <v>0</v>
      </c>
      <c r="AW1983" s="4">
        <f ca="1">OFFSET('Hotel Carve-out'!$A$1,'Hotel Carve-out'!AW$1949-1,'Hotel Carve-out'!$D$1947+'Hotel Carve-out'!$C1983)</f>
        <v>0</v>
      </c>
      <c r="AX1983" s="4">
        <f ca="1">OFFSET('Hotel Carve-out'!$A$1,'Hotel Carve-out'!AX$1949-1,'Hotel Carve-out'!$D$1947+'Hotel Carve-out'!$C1983)</f>
        <v>0</v>
      </c>
      <c r="AY1983" s="4">
        <f ca="1">OFFSET('Hotel Carve-out'!$A$1,'Hotel Carve-out'!AY$1949-1,'Hotel Carve-out'!$D$1947+'Hotel Carve-out'!$C1983)</f>
        <v>0</v>
      </c>
      <c r="AZ1983" s="4">
        <f ca="1">OFFSET('Hotel Carve-out'!$A$1,'Hotel Carve-out'!AZ$1949-1,'Hotel Carve-out'!$D$1947+'Hotel Carve-out'!$C1983)</f>
        <v>0</v>
      </c>
      <c r="BA1983" s="4">
        <f ca="1">OFFSET('Hotel Carve-out'!$A$1,'Hotel Carve-out'!BA$1949-1,'Hotel Carve-out'!$D$1947+'Hotel Carve-out'!$C1983)</f>
        <v>0</v>
      </c>
      <c r="BB1983" s="4">
        <f ca="1">OFFSET('Hotel Carve-out'!$A$1,'Hotel Carve-out'!BB$1949-1,'Hotel Carve-out'!$D$1947+'Hotel Carve-out'!$C1983)</f>
        <v>0</v>
      </c>
      <c r="BC1983" s="4">
        <f ca="1">OFFSET('Hotel Carve-out'!$A$1,'Hotel Carve-out'!BC$1949-1,'Hotel Carve-out'!$D$1947+'Hotel Carve-out'!$C1983)</f>
        <v>0</v>
      </c>
      <c r="BD1983" s="4">
        <f ca="1">OFFSET('Hotel Carve-out'!$A$1,'Hotel Carve-out'!BD$1949-1,'Hotel Carve-out'!$D$1947+'Hotel Carve-out'!$C1983)</f>
        <v>0</v>
      </c>
      <c r="BE1983" s="4">
        <f t="shared" ca="1" si="930"/>
        <v>0</v>
      </c>
      <c r="BF1983" s="4"/>
      <c r="BG1983" s="2">
        <f t="shared" ref="BG1983:BG2014" ca="1" si="934">SUM(F1983:I1983)</f>
        <v>10821.008685356168</v>
      </c>
      <c r="BH1983" s="2">
        <f t="shared" ref="BH1983:BH2014" ca="1" si="935">SUM(K1983:O1983,R1983:U1983,X1983:AH1983,AK1983:BD1983)</f>
        <v>0</v>
      </c>
      <c r="BI1983" s="5">
        <f t="shared" ca="1" si="933"/>
        <v>10821.008685356168</v>
      </c>
      <c r="BJ1983" s="1"/>
      <c r="BK1983" s="4">
        <f ca="1">OFFSET('Hotel Carve-out'!$A$1,'Hotel Carve-out'!BK$1949-1,'Hotel Carve-out'!$D$1947+'Hotel Carve-out'!$C1983)</f>
        <v>0</v>
      </c>
      <c r="BL1983" s="4">
        <f ca="1">OFFSET('Hotel Carve-out'!$A$1,'Hotel Carve-out'!BL$1949-1,'Hotel Carve-out'!$D$1947+'Hotel Carve-out'!$C1983)</f>
        <v>0</v>
      </c>
      <c r="BM1983" s="4">
        <f ca="1">OFFSET('Hotel Carve-out'!$A$1,'Hotel Carve-out'!BM$1949-1,'Hotel Carve-out'!$D$1947+'Hotel Carve-out'!$C1983)</f>
        <v>0</v>
      </c>
      <c r="BN1983" s="4">
        <f ca="1">OFFSET('Hotel Carve-out'!$A$1,'Hotel Carve-out'!BN$1949-1,'Hotel Carve-out'!$D$1947+'Hotel Carve-out'!$C1983)</f>
        <v>0</v>
      </c>
      <c r="BO1983" s="4">
        <f ca="1">OFFSET('Hotel Carve-out'!$A$1,'Hotel Carve-out'!BO$1949-1,'Hotel Carve-out'!$D$1947+'Hotel Carve-out'!$C1983)</f>
        <v>0</v>
      </c>
      <c r="BP1983" s="4">
        <f ca="1">OFFSET('Hotel Carve-out'!$A$1,'Hotel Carve-out'!BP$1949-1,'Hotel Carve-out'!$D$1947+'Hotel Carve-out'!$C1983)</f>
        <v>0</v>
      </c>
      <c r="BQ1983" s="4">
        <f ca="1">OFFSET('Hotel Carve-out'!$A$1,'Hotel Carve-out'!BQ$1949-1,'Hotel Carve-out'!$D$1947+'Hotel Carve-out'!$C1983)</f>
        <v>0</v>
      </c>
      <c r="BR1983" s="1"/>
      <c r="BS1983" s="4">
        <f ca="1">OFFSET('Hotel Carve-out'!$A$1,'Hotel Carve-out'!BS$1949-1,'Hotel Carve-out'!$D$1947+'Hotel Carve-out'!$C1983)</f>
        <v>0</v>
      </c>
      <c r="BT1983" s="4">
        <f ca="1">OFFSET('Hotel Carve-out'!$A$1,'Hotel Carve-out'!BT$1949-1,'Hotel Carve-out'!$D$1947+'Hotel Carve-out'!$C1983)</f>
        <v>0</v>
      </c>
      <c r="BU1983" s="4"/>
      <c r="BV1983" s="4">
        <f ca="1">OFFSET('Hotel Carve-out'!$A$1,'Hotel Carve-out'!BV$1949-1,'Hotel Carve-out'!$D$1947+'Hotel Carve-out'!$C1983)</f>
        <v>0</v>
      </c>
      <c r="BW1983" s="4">
        <f ca="1">OFFSET('Hotel Carve-out'!$A$1,'Hotel Carve-out'!BW$1949-1,'Hotel Carve-out'!$D$1947+'Hotel Carve-out'!$C1983)</f>
        <v>0</v>
      </c>
      <c r="BX1983" s="4">
        <f ca="1">OFFSET('Hotel Carve-out'!$A$1,'Hotel Carve-out'!BX$1949-1,'Hotel Carve-out'!$D$1947+'Hotel Carve-out'!$C1983)</f>
        <v>0</v>
      </c>
      <c r="BY1983" s="6">
        <f ca="1">OFFSET('Hotel Carve-out'!$A$1,'Hotel Carve-out'!BY$1949-1,'Hotel Carve-out'!$D$1947+'Hotel Carve-out'!$C1983)</f>
        <v>0</v>
      </c>
      <c r="BZ1983" s="4">
        <f ca="1">OFFSET('Hotel Carve-out'!$A$1,'Hotel Carve-out'!BZ$1949-1,'Hotel Carve-out'!$D$1947+'Hotel Carve-out'!$C1983)</f>
        <v>10821.008685356168</v>
      </c>
      <c r="CA1983" s="6">
        <f ca="1">OFFSET('Hotel Carve-out'!$A$1,'Hotel Carve-out'!CA$1949-1,'Hotel Carve-out'!$D$1947+'Hotel Carve-out'!$C1983)</f>
        <v>0</v>
      </c>
      <c r="CB1983" s="4">
        <f ca="1">OFFSET('Hotel Carve-out'!$A$1,'Hotel Carve-out'!CB$1949-1,'Hotel Carve-out'!$D$1947+'Hotel Carve-out'!$C1983)</f>
        <v>0</v>
      </c>
      <c r="CC1983" s="1"/>
      <c r="CD1983" s="360">
        <f ca="1">OFFSET('Hotel Carve-out'!$A$1,'Hotel Carve-out'!CD$1949-1,'Hotel Carve-out'!$D$1947+'Hotel Carve-out'!$C1983)</f>
        <v>8.0155619891527166E-4</v>
      </c>
      <c r="CE1983" s="360">
        <f ca="1">OFFSET('Hotel Carve-out'!$A$1,'Hotel Carve-out'!CE$1949-1,'Hotel Carve-out'!$D$1947+'Hotel Carve-out'!$C1983)</f>
        <v>8.0155619891527166E-4</v>
      </c>
      <c r="CF1983" s="360">
        <f ca="1">OFFSET('Hotel Carve-out'!$A$1,'Hotel Carve-out'!CF$1949-1,'Hotel Carve-out'!$D$1947+'Hotel Carve-out'!$C1983)</f>
        <v>8.0155619891527166E-4</v>
      </c>
      <c r="CG1983" s="360">
        <f ca="1">OFFSET('Hotel Carve-out'!$A$1,'Hotel Carve-out'!CG$1949-1,'Hotel Carve-out'!$D$1947+'Hotel Carve-out'!$C1983)</f>
        <v>0</v>
      </c>
      <c r="CH1983" s="360">
        <f ca="1">OFFSET('Hotel Carve-out'!$A$1,'Hotel Carve-out'!CH$1949-1,'Hotel Carve-out'!$D$1947+'Hotel Carve-out'!$C1983)</f>
        <v>0</v>
      </c>
      <c r="CI1983" s="360">
        <f ca="1">OFFSET('Hotel Carve-out'!$A$1,'Hotel Carve-out'!CI$1949-1,'Hotel Carve-out'!$D$1947+'Hotel Carve-out'!$C1983)</f>
        <v>0</v>
      </c>
      <c r="CJ1983" s="1"/>
      <c r="CK1983" s="1"/>
    </row>
    <row r="1984" spans="2:89" ht="15" customHeight="1">
      <c r="B1984" s="1"/>
      <c r="C1984" s="1">
        <f>IF(C1983&lt;'Hotel Carve-out'!$E$1688,C1983+1,NA())</f>
        <v>33</v>
      </c>
      <c r="D1984" s="7">
        <f>INDEX('Hotel Carve-out'!$F$16:$CI$17,1,MATCH('Hotel Carve-out'!C1984,'Hotel Carve-out'!$F$17:$CI$17,0))</f>
        <v>43100</v>
      </c>
      <c r="E1984" s="1"/>
      <c r="F1984" s="4">
        <f ca="1">OFFSET('Hotel Carve-out'!$A$1,'Hotel Carve-out'!F$1949-1,'Hotel Carve-out'!$D$1947+'Hotel Carve-out'!$C1984)</f>
        <v>0</v>
      </c>
      <c r="G1984" s="4">
        <f ca="1">OFFSET('Hotel Carve-out'!$A$1,'Hotel Carve-out'!G$1949-1,'Hotel Carve-out'!$D$1947+'Hotel Carve-out'!$C1984)</f>
        <v>0</v>
      </c>
      <c r="H1984" s="4">
        <f ca="1">OFFSET('Hotel Carve-out'!$A$1,'Hotel Carve-out'!H$1949-1,'Hotel Carve-out'!$D$1947+'Hotel Carve-out'!$C1984)</f>
        <v>0</v>
      </c>
      <c r="I1984" s="4">
        <f ca="1">OFFSET('Hotel Carve-out'!$A$1,'Hotel Carve-out'!I$1949-1,'Hotel Carve-out'!$D$1947+'Hotel Carve-out'!$C1984)</f>
        <v>10848.190029547448</v>
      </c>
      <c r="J1984" s="1"/>
      <c r="K1984" s="4">
        <f ca="1">OFFSET('Hotel Carve-out'!$A$1,'Hotel Carve-out'!K$1949-1,'Hotel Carve-out'!$D$1947+'Hotel Carve-out'!$C1984)</f>
        <v>0</v>
      </c>
      <c r="L1984" s="4">
        <f ca="1">OFFSET('Hotel Carve-out'!$A$1,'Hotel Carve-out'!L$1949-1,'Hotel Carve-out'!$D$1947+'Hotel Carve-out'!$C1984)</f>
        <v>0</v>
      </c>
      <c r="M1984" s="4">
        <f ca="1">OFFSET('Hotel Carve-out'!$A$1,'Hotel Carve-out'!M$1949-1,'Hotel Carve-out'!$D$1947+'Hotel Carve-out'!$C1984)</f>
        <v>0</v>
      </c>
      <c r="N1984" s="4">
        <f ca="1">OFFSET('Hotel Carve-out'!$A$1,'Hotel Carve-out'!N$1949-1,'Hotel Carve-out'!$D$1947+'Hotel Carve-out'!$C1984)</f>
        <v>0</v>
      </c>
      <c r="O1984" s="4">
        <f ca="1">OFFSET('Hotel Carve-out'!$A$1,'Hotel Carve-out'!O$1949-1,'Hotel Carve-out'!$D$1947+'Hotel Carve-out'!$C1984)</f>
        <v>0</v>
      </c>
      <c r="P1984" s="4">
        <f t="shared" ca="1" si="927"/>
        <v>0</v>
      </c>
      <c r="Q1984" s="4"/>
      <c r="R1984" s="4">
        <f ca="1">OFFSET('Hotel Carve-out'!$A$1,'Hotel Carve-out'!R$1949-1,'Hotel Carve-out'!$D$1947+'Hotel Carve-out'!$C1984)</f>
        <v>0</v>
      </c>
      <c r="S1984" s="4">
        <f ca="1">OFFSET('Hotel Carve-out'!$A$1,'Hotel Carve-out'!S$1949-1,'Hotel Carve-out'!$D$1947+'Hotel Carve-out'!$C1984)</f>
        <v>0</v>
      </c>
      <c r="T1984" s="4">
        <f ca="1">OFFSET('Hotel Carve-out'!$A$1,'Hotel Carve-out'!T$1949-1,'Hotel Carve-out'!$D$1947+'Hotel Carve-out'!$C1984)</f>
        <v>0</v>
      </c>
      <c r="U1984" s="4">
        <f ca="1">OFFSET('Hotel Carve-out'!$A$1,'Hotel Carve-out'!U$1949-1,'Hotel Carve-out'!$D$1947+'Hotel Carve-out'!$C1984)</f>
        <v>0</v>
      </c>
      <c r="V1984" s="4">
        <f t="shared" ca="1" si="928"/>
        <v>0</v>
      </c>
      <c r="W1984" s="4"/>
      <c r="X1984" s="4">
        <f ca="1">OFFSET('Hotel Carve-out'!$A$1,'Hotel Carve-out'!X$1949-1,'Hotel Carve-out'!$D$1947+'Hotel Carve-out'!$C1984)</f>
        <v>0</v>
      </c>
      <c r="Y1984" s="4">
        <f ca="1">OFFSET('Hotel Carve-out'!$A$1,'Hotel Carve-out'!Y$1949-1,'Hotel Carve-out'!$D$1947+'Hotel Carve-out'!$C1984)</f>
        <v>0</v>
      </c>
      <c r="Z1984" s="4">
        <f ca="1">OFFSET('Hotel Carve-out'!$A$1,'Hotel Carve-out'!Z$1949-1,'Hotel Carve-out'!$D$1947+'Hotel Carve-out'!$C1984)</f>
        <v>0</v>
      </c>
      <c r="AA1984" s="4">
        <f ca="1">OFFSET('Hotel Carve-out'!$A$1,'Hotel Carve-out'!AA$1949-1,'Hotel Carve-out'!$D$1947+'Hotel Carve-out'!$C1984)</f>
        <v>0</v>
      </c>
      <c r="AB1984" s="4">
        <f ca="1">OFFSET('Hotel Carve-out'!$A$1,'Hotel Carve-out'!AB$1949-1,'Hotel Carve-out'!$D$1947+'Hotel Carve-out'!$C1984)</f>
        <v>0</v>
      </c>
      <c r="AC1984" s="4">
        <f ca="1">OFFSET('Hotel Carve-out'!$A$1,'Hotel Carve-out'!AC$1949-1,'Hotel Carve-out'!$D$1947+'Hotel Carve-out'!$C1984)</f>
        <v>0</v>
      </c>
      <c r="AD1984" s="4">
        <f ca="1">OFFSET('Hotel Carve-out'!$A$1,'Hotel Carve-out'!AD$1949-1,'Hotel Carve-out'!$D$1947+'Hotel Carve-out'!$C1984)</f>
        <v>0</v>
      </c>
      <c r="AE1984" s="4">
        <f ca="1">OFFSET('Hotel Carve-out'!$A$1,'Hotel Carve-out'!AE$1949-1,'Hotel Carve-out'!$D$1947+'Hotel Carve-out'!$C1984)</f>
        <v>0</v>
      </c>
      <c r="AF1984" s="4">
        <f ca="1">OFFSET('Hotel Carve-out'!$A$1,'Hotel Carve-out'!AF$1949-1,'Hotel Carve-out'!$D$1947+'Hotel Carve-out'!$C1984)</f>
        <v>0</v>
      </c>
      <c r="AG1984" s="4">
        <f ca="1">OFFSET('Hotel Carve-out'!$A$1,'Hotel Carve-out'!AG$1949-1,'Hotel Carve-out'!$D$1947+'Hotel Carve-out'!$C1984)</f>
        <v>0</v>
      </c>
      <c r="AH1984" s="4">
        <f ca="1">OFFSET('Hotel Carve-out'!$A$1,'Hotel Carve-out'!AH$1949-1,'Hotel Carve-out'!$D$1947+'Hotel Carve-out'!$C1984)</f>
        <v>0</v>
      </c>
      <c r="AI1984" s="4">
        <f t="shared" ca="1" si="929"/>
        <v>0</v>
      </c>
      <c r="AJ1984" s="4"/>
      <c r="AK1984" s="4">
        <f ca="1">OFFSET('Hotel Carve-out'!$A$1,'Hotel Carve-out'!AK$1949-1,'Hotel Carve-out'!$D$1947+'Hotel Carve-out'!$C1984)</f>
        <v>0</v>
      </c>
      <c r="AL1984" s="4">
        <f ca="1">OFFSET('Hotel Carve-out'!$A$1,'Hotel Carve-out'!AL$1949-1,'Hotel Carve-out'!$D$1947+'Hotel Carve-out'!$C1984)</f>
        <v>0</v>
      </c>
      <c r="AM1984" s="4">
        <f ca="1">OFFSET('Hotel Carve-out'!$A$1,'Hotel Carve-out'!AM$1949-1,'Hotel Carve-out'!$D$1947+'Hotel Carve-out'!$C1984)</f>
        <v>0</v>
      </c>
      <c r="AN1984" s="4">
        <f ca="1">OFFSET('Hotel Carve-out'!$A$1,'Hotel Carve-out'!AN$1949-1,'Hotel Carve-out'!$D$1947+'Hotel Carve-out'!$C1984)</f>
        <v>0</v>
      </c>
      <c r="AO1984" s="4">
        <f ca="1">OFFSET('Hotel Carve-out'!$A$1,'Hotel Carve-out'!AO$1949-1,'Hotel Carve-out'!$D$1947+'Hotel Carve-out'!$C1984)</f>
        <v>0</v>
      </c>
      <c r="AP1984" s="4">
        <f ca="1">OFFSET('Hotel Carve-out'!$A$1,'Hotel Carve-out'!AP$1949-1,'Hotel Carve-out'!$D$1947+'Hotel Carve-out'!$C1984)</f>
        <v>0</v>
      </c>
      <c r="AQ1984" s="4">
        <f ca="1">OFFSET('Hotel Carve-out'!$A$1,'Hotel Carve-out'!AQ$1949-1,'Hotel Carve-out'!$D$1947+'Hotel Carve-out'!$C1984)</f>
        <v>0</v>
      </c>
      <c r="AR1984" s="4">
        <f ca="1">OFFSET('Hotel Carve-out'!$A$1,'Hotel Carve-out'!AR$1949-1,'Hotel Carve-out'!$D$1947+'Hotel Carve-out'!$C1984)</f>
        <v>0</v>
      </c>
      <c r="AS1984" s="4">
        <f ca="1">OFFSET('Hotel Carve-out'!$A$1,'Hotel Carve-out'!AS$1949-1,'Hotel Carve-out'!$D$1947+'Hotel Carve-out'!$C1984)</f>
        <v>0</v>
      </c>
      <c r="AT1984" s="4">
        <f ca="1">OFFSET('Hotel Carve-out'!$A$1,'Hotel Carve-out'!AT$1949-1,'Hotel Carve-out'!$D$1947+'Hotel Carve-out'!$C1984)</f>
        <v>0</v>
      </c>
      <c r="AU1984" s="4">
        <f ca="1">OFFSET('Hotel Carve-out'!$A$1,'Hotel Carve-out'!AU$1949-1,'Hotel Carve-out'!$D$1947+'Hotel Carve-out'!$C1984)</f>
        <v>0</v>
      </c>
      <c r="AV1984" s="4">
        <f ca="1">OFFSET('Hotel Carve-out'!$A$1,'Hotel Carve-out'!AV$1949-1,'Hotel Carve-out'!$D$1947+'Hotel Carve-out'!$C1984)</f>
        <v>0</v>
      </c>
      <c r="AW1984" s="4">
        <f ca="1">OFFSET('Hotel Carve-out'!$A$1,'Hotel Carve-out'!AW$1949-1,'Hotel Carve-out'!$D$1947+'Hotel Carve-out'!$C1984)</f>
        <v>0</v>
      </c>
      <c r="AX1984" s="4">
        <f ca="1">OFFSET('Hotel Carve-out'!$A$1,'Hotel Carve-out'!AX$1949-1,'Hotel Carve-out'!$D$1947+'Hotel Carve-out'!$C1984)</f>
        <v>0</v>
      </c>
      <c r="AY1984" s="4">
        <f ca="1">OFFSET('Hotel Carve-out'!$A$1,'Hotel Carve-out'!AY$1949-1,'Hotel Carve-out'!$D$1947+'Hotel Carve-out'!$C1984)</f>
        <v>0</v>
      </c>
      <c r="AZ1984" s="4">
        <f ca="1">OFFSET('Hotel Carve-out'!$A$1,'Hotel Carve-out'!AZ$1949-1,'Hotel Carve-out'!$D$1947+'Hotel Carve-out'!$C1984)</f>
        <v>0</v>
      </c>
      <c r="BA1984" s="4">
        <f ca="1">OFFSET('Hotel Carve-out'!$A$1,'Hotel Carve-out'!BA$1949-1,'Hotel Carve-out'!$D$1947+'Hotel Carve-out'!$C1984)</f>
        <v>0</v>
      </c>
      <c r="BB1984" s="4">
        <f ca="1">OFFSET('Hotel Carve-out'!$A$1,'Hotel Carve-out'!BB$1949-1,'Hotel Carve-out'!$D$1947+'Hotel Carve-out'!$C1984)</f>
        <v>0</v>
      </c>
      <c r="BC1984" s="4">
        <f ca="1">OFFSET('Hotel Carve-out'!$A$1,'Hotel Carve-out'!BC$1949-1,'Hotel Carve-out'!$D$1947+'Hotel Carve-out'!$C1984)</f>
        <v>0</v>
      </c>
      <c r="BD1984" s="4">
        <f ca="1">OFFSET('Hotel Carve-out'!$A$1,'Hotel Carve-out'!BD$1949-1,'Hotel Carve-out'!$D$1947+'Hotel Carve-out'!$C1984)</f>
        <v>0</v>
      </c>
      <c r="BE1984" s="4">
        <f t="shared" ca="1" si="930"/>
        <v>0</v>
      </c>
      <c r="BF1984" s="4"/>
      <c r="BG1984" s="2">
        <f t="shared" ca="1" si="934"/>
        <v>10848.190029547448</v>
      </c>
      <c r="BH1984" s="2">
        <f t="shared" ca="1" si="935"/>
        <v>0</v>
      </c>
      <c r="BI1984" s="5">
        <f t="shared" ca="1" si="933"/>
        <v>10848.190029547448</v>
      </c>
      <c r="BJ1984" s="1"/>
      <c r="BK1984" s="4">
        <f ca="1">OFFSET('Hotel Carve-out'!$A$1,'Hotel Carve-out'!BK$1949-1,'Hotel Carve-out'!$D$1947+'Hotel Carve-out'!$C1984)</f>
        <v>0</v>
      </c>
      <c r="BL1984" s="4">
        <f ca="1">OFFSET('Hotel Carve-out'!$A$1,'Hotel Carve-out'!BL$1949-1,'Hotel Carve-out'!$D$1947+'Hotel Carve-out'!$C1984)</f>
        <v>0</v>
      </c>
      <c r="BM1984" s="4">
        <f ca="1">OFFSET('Hotel Carve-out'!$A$1,'Hotel Carve-out'!BM$1949-1,'Hotel Carve-out'!$D$1947+'Hotel Carve-out'!$C1984)</f>
        <v>0</v>
      </c>
      <c r="BN1984" s="4">
        <f ca="1">OFFSET('Hotel Carve-out'!$A$1,'Hotel Carve-out'!BN$1949-1,'Hotel Carve-out'!$D$1947+'Hotel Carve-out'!$C1984)</f>
        <v>0</v>
      </c>
      <c r="BO1984" s="4">
        <f ca="1">OFFSET('Hotel Carve-out'!$A$1,'Hotel Carve-out'!BO$1949-1,'Hotel Carve-out'!$D$1947+'Hotel Carve-out'!$C1984)</f>
        <v>0</v>
      </c>
      <c r="BP1984" s="4">
        <f ca="1">OFFSET('Hotel Carve-out'!$A$1,'Hotel Carve-out'!BP$1949-1,'Hotel Carve-out'!$D$1947+'Hotel Carve-out'!$C1984)</f>
        <v>0</v>
      </c>
      <c r="BQ1984" s="4">
        <f ca="1">OFFSET('Hotel Carve-out'!$A$1,'Hotel Carve-out'!BQ$1949-1,'Hotel Carve-out'!$D$1947+'Hotel Carve-out'!$C1984)</f>
        <v>0</v>
      </c>
      <c r="BR1984" s="1"/>
      <c r="BS1984" s="4">
        <f ca="1">OFFSET('Hotel Carve-out'!$A$1,'Hotel Carve-out'!BS$1949-1,'Hotel Carve-out'!$D$1947+'Hotel Carve-out'!$C1984)</f>
        <v>0</v>
      </c>
      <c r="BT1984" s="4">
        <f ca="1">OFFSET('Hotel Carve-out'!$A$1,'Hotel Carve-out'!BT$1949-1,'Hotel Carve-out'!$D$1947+'Hotel Carve-out'!$C1984)</f>
        <v>0</v>
      </c>
      <c r="BU1984" s="4"/>
      <c r="BV1984" s="4">
        <f ca="1">OFFSET('Hotel Carve-out'!$A$1,'Hotel Carve-out'!BV$1949-1,'Hotel Carve-out'!$D$1947+'Hotel Carve-out'!$C1984)</f>
        <v>0</v>
      </c>
      <c r="BW1984" s="4">
        <f ca="1">OFFSET('Hotel Carve-out'!$A$1,'Hotel Carve-out'!BW$1949-1,'Hotel Carve-out'!$D$1947+'Hotel Carve-out'!$C1984)</f>
        <v>0</v>
      </c>
      <c r="BX1984" s="4">
        <f ca="1">OFFSET('Hotel Carve-out'!$A$1,'Hotel Carve-out'!BX$1949-1,'Hotel Carve-out'!$D$1947+'Hotel Carve-out'!$C1984)</f>
        <v>0</v>
      </c>
      <c r="BY1984" s="6">
        <f ca="1">OFFSET('Hotel Carve-out'!$A$1,'Hotel Carve-out'!BY$1949-1,'Hotel Carve-out'!$D$1947+'Hotel Carve-out'!$C1984)</f>
        <v>0</v>
      </c>
      <c r="BZ1984" s="4">
        <f ca="1">OFFSET('Hotel Carve-out'!$A$1,'Hotel Carve-out'!BZ$1949-1,'Hotel Carve-out'!$D$1947+'Hotel Carve-out'!$C1984)</f>
        <v>10848.190029547448</v>
      </c>
      <c r="CA1984" s="6">
        <f ca="1">OFFSET('Hotel Carve-out'!$A$1,'Hotel Carve-out'!CA$1949-1,'Hotel Carve-out'!$D$1947+'Hotel Carve-out'!$C1984)</f>
        <v>0</v>
      </c>
      <c r="CB1984" s="4">
        <f ca="1">OFFSET('Hotel Carve-out'!$A$1,'Hotel Carve-out'!CB$1949-1,'Hotel Carve-out'!$D$1947+'Hotel Carve-out'!$C1984)</f>
        <v>0</v>
      </c>
      <c r="CC1984" s="1"/>
      <c r="CD1984" s="360">
        <f ca="1">OFFSET('Hotel Carve-out'!$A$1,'Hotel Carve-out'!CD$1949-1,'Hotel Carve-out'!$D$1947+'Hotel Carve-out'!$C1984)</f>
        <v>8.035696318183295E-4</v>
      </c>
      <c r="CE1984" s="360">
        <f ca="1">OFFSET('Hotel Carve-out'!$A$1,'Hotel Carve-out'!CE$1949-1,'Hotel Carve-out'!$D$1947+'Hotel Carve-out'!$C1984)</f>
        <v>8.035696318183295E-4</v>
      </c>
      <c r="CF1984" s="360">
        <f ca="1">OFFSET('Hotel Carve-out'!$A$1,'Hotel Carve-out'!CF$1949-1,'Hotel Carve-out'!$D$1947+'Hotel Carve-out'!$C1984)</f>
        <v>8.035696318183295E-4</v>
      </c>
      <c r="CG1984" s="360">
        <f ca="1">OFFSET('Hotel Carve-out'!$A$1,'Hotel Carve-out'!CG$1949-1,'Hotel Carve-out'!$D$1947+'Hotel Carve-out'!$C1984)</f>
        <v>0</v>
      </c>
      <c r="CH1984" s="360">
        <f ca="1">OFFSET('Hotel Carve-out'!$A$1,'Hotel Carve-out'!CH$1949-1,'Hotel Carve-out'!$D$1947+'Hotel Carve-out'!$C1984)</f>
        <v>0</v>
      </c>
      <c r="CI1984" s="360">
        <f ca="1">OFFSET('Hotel Carve-out'!$A$1,'Hotel Carve-out'!CI$1949-1,'Hotel Carve-out'!$D$1947+'Hotel Carve-out'!$C1984)</f>
        <v>0</v>
      </c>
      <c r="CJ1984" s="1"/>
      <c r="CK1984" s="1"/>
    </row>
    <row r="1985" spans="2:89" ht="15" customHeight="1">
      <c r="B1985" s="1"/>
      <c r="C1985" s="1">
        <f>IF(C1984&lt;'Hotel Carve-out'!$E$1688,C1984+1,NA())</f>
        <v>34</v>
      </c>
      <c r="D1985" s="7">
        <f>INDEX('Hotel Carve-out'!$F$16:$CI$17,1,MATCH('Hotel Carve-out'!C1985,'Hotel Carve-out'!$F$17:$CI$17,0))</f>
        <v>43131</v>
      </c>
      <c r="E1985" s="1"/>
      <c r="F1985" s="4">
        <f ca="1">OFFSET('Hotel Carve-out'!$A$1,'Hotel Carve-out'!F$1949-1,'Hotel Carve-out'!$D$1947+'Hotel Carve-out'!$C1985)</f>
        <v>0</v>
      </c>
      <c r="G1985" s="4">
        <f ca="1">OFFSET('Hotel Carve-out'!$A$1,'Hotel Carve-out'!G$1949-1,'Hotel Carve-out'!$D$1947+'Hotel Carve-out'!$C1985)</f>
        <v>0</v>
      </c>
      <c r="H1985" s="4">
        <f ca="1">OFFSET('Hotel Carve-out'!$A$1,'Hotel Carve-out'!H$1949-1,'Hotel Carve-out'!$D$1947+'Hotel Carve-out'!$C1985)</f>
        <v>0</v>
      </c>
      <c r="I1985" s="4">
        <f ca="1">OFFSET('Hotel Carve-out'!$A$1,'Hotel Carve-out'!I$1949-1,'Hotel Carve-out'!$D$1947+'Hotel Carve-out'!$C1985)</f>
        <v>10875.439650689013</v>
      </c>
      <c r="J1985" s="1"/>
      <c r="K1985" s="4">
        <f ca="1">OFFSET('Hotel Carve-out'!$A$1,'Hotel Carve-out'!K$1949-1,'Hotel Carve-out'!$D$1947+'Hotel Carve-out'!$C1985)</f>
        <v>0</v>
      </c>
      <c r="L1985" s="4">
        <f ca="1">OFFSET('Hotel Carve-out'!$A$1,'Hotel Carve-out'!L$1949-1,'Hotel Carve-out'!$D$1947+'Hotel Carve-out'!$C1985)</f>
        <v>0</v>
      </c>
      <c r="M1985" s="4">
        <f ca="1">OFFSET('Hotel Carve-out'!$A$1,'Hotel Carve-out'!M$1949-1,'Hotel Carve-out'!$D$1947+'Hotel Carve-out'!$C1985)</f>
        <v>0</v>
      </c>
      <c r="N1985" s="4">
        <f ca="1">OFFSET('Hotel Carve-out'!$A$1,'Hotel Carve-out'!N$1949-1,'Hotel Carve-out'!$D$1947+'Hotel Carve-out'!$C1985)</f>
        <v>0</v>
      </c>
      <c r="O1985" s="4">
        <f ca="1">OFFSET('Hotel Carve-out'!$A$1,'Hotel Carve-out'!O$1949-1,'Hotel Carve-out'!$D$1947+'Hotel Carve-out'!$C1985)</f>
        <v>0</v>
      </c>
      <c r="P1985" s="4">
        <f t="shared" ca="1" si="927"/>
        <v>0</v>
      </c>
      <c r="Q1985" s="4"/>
      <c r="R1985" s="4">
        <f ca="1">OFFSET('Hotel Carve-out'!$A$1,'Hotel Carve-out'!R$1949-1,'Hotel Carve-out'!$D$1947+'Hotel Carve-out'!$C1985)</f>
        <v>0</v>
      </c>
      <c r="S1985" s="4">
        <f ca="1">OFFSET('Hotel Carve-out'!$A$1,'Hotel Carve-out'!S$1949-1,'Hotel Carve-out'!$D$1947+'Hotel Carve-out'!$C1985)</f>
        <v>0</v>
      </c>
      <c r="T1985" s="4">
        <f ca="1">OFFSET('Hotel Carve-out'!$A$1,'Hotel Carve-out'!T$1949-1,'Hotel Carve-out'!$D$1947+'Hotel Carve-out'!$C1985)</f>
        <v>0</v>
      </c>
      <c r="U1985" s="4">
        <f ca="1">OFFSET('Hotel Carve-out'!$A$1,'Hotel Carve-out'!U$1949-1,'Hotel Carve-out'!$D$1947+'Hotel Carve-out'!$C1985)</f>
        <v>0</v>
      </c>
      <c r="V1985" s="4">
        <f t="shared" ca="1" si="928"/>
        <v>0</v>
      </c>
      <c r="W1985" s="4"/>
      <c r="X1985" s="4">
        <f ca="1">OFFSET('Hotel Carve-out'!$A$1,'Hotel Carve-out'!X$1949-1,'Hotel Carve-out'!$D$1947+'Hotel Carve-out'!$C1985)</f>
        <v>0</v>
      </c>
      <c r="Y1985" s="4">
        <f ca="1">OFFSET('Hotel Carve-out'!$A$1,'Hotel Carve-out'!Y$1949-1,'Hotel Carve-out'!$D$1947+'Hotel Carve-out'!$C1985)</f>
        <v>0</v>
      </c>
      <c r="Z1985" s="4">
        <f ca="1">OFFSET('Hotel Carve-out'!$A$1,'Hotel Carve-out'!Z$1949-1,'Hotel Carve-out'!$D$1947+'Hotel Carve-out'!$C1985)</f>
        <v>0</v>
      </c>
      <c r="AA1985" s="4">
        <f ca="1">OFFSET('Hotel Carve-out'!$A$1,'Hotel Carve-out'!AA$1949-1,'Hotel Carve-out'!$D$1947+'Hotel Carve-out'!$C1985)</f>
        <v>0</v>
      </c>
      <c r="AB1985" s="4">
        <f ca="1">OFFSET('Hotel Carve-out'!$A$1,'Hotel Carve-out'!AB$1949-1,'Hotel Carve-out'!$D$1947+'Hotel Carve-out'!$C1985)</f>
        <v>0</v>
      </c>
      <c r="AC1985" s="4">
        <f ca="1">OFFSET('Hotel Carve-out'!$A$1,'Hotel Carve-out'!AC$1949-1,'Hotel Carve-out'!$D$1947+'Hotel Carve-out'!$C1985)</f>
        <v>0</v>
      </c>
      <c r="AD1985" s="4">
        <f ca="1">OFFSET('Hotel Carve-out'!$A$1,'Hotel Carve-out'!AD$1949-1,'Hotel Carve-out'!$D$1947+'Hotel Carve-out'!$C1985)</f>
        <v>0</v>
      </c>
      <c r="AE1985" s="4">
        <f ca="1">OFFSET('Hotel Carve-out'!$A$1,'Hotel Carve-out'!AE$1949-1,'Hotel Carve-out'!$D$1947+'Hotel Carve-out'!$C1985)</f>
        <v>0</v>
      </c>
      <c r="AF1985" s="4">
        <f ca="1">OFFSET('Hotel Carve-out'!$A$1,'Hotel Carve-out'!AF$1949-1,'Hotel Carve-out'!$D$1947+'Hotel Carve-out'!$C1985)</f>
        <v>0</v>
      </c>
      <c r="AG1985" s="4">
        <f ca="1">OFFSET('Hotel Carve-out'!$A$1,'Hotel Carve-out'!AG$1949-1,'Hotel Carve-out'!$D$1947+'Hotel Carve-out'!$C1985)</f>
        <v>0</v>
      </c>
      <c r="AH1985" s="4">
        <f ca="1">OFFSET('Hotel Carve-out'!$A$1,'Hotel Carve-out'!AH$1949-1,'Hotel Carve-out'!$D$1947+'Hotel Carve-out'!$C1985)</f>
        <v>0</v>
      </c>
      <c r="AI1985" s="4">
        <f t="shared" ca="1" si="929"/>
        <v>0</v>
      </c>
      <c r="AJ1985" s="4"/>
      <c r="AK1985" s="4">
        <f ca="1">OFFSET('Hotel Carve-out'!$A$1,'Hotel Carve-out'!AK$1949-1,'Hotel Carve-out'!$D$1947+'Hotel Carve-out'!$C1985)</f>
        <v>0</v>
      </c>
      <c r="AL1985" s="4">
        <f ca="1">OFFSET('Hotel Carve-out'!$A$1,'Hotel Carve-out'!AL$1949-1,'Hotel Carve-out'!$D$1947+'Hotel Carve-out'!$C1985)</f>
        <v>0</v>
      </c>
      <c r="AM1985" s="4">
        <f ca="1">OFFSET('Hotel Carve-out'!$A$1,'Hotel Carve-out'!AM$1949-1,'Hotel Carve-out'!$D$1947+'Hotel Carve-out'!$C1985)</f>
        <v>0</v>
      </c>
      <c r="AN1985" s="4">
        <f ca="1">OFFSET('Hotel Carve-out'!$A$1,'Hotel Carve-out'!AN$1949-1,'Hotel Carve-out'!$D$1947+'Hotel Carve-out'!$C1985)</f>
        <v>0</v>
      </c>
      <c r="AO1985" s="4">
        <f ca="1">OFFSET('Hotel Carve-out'!$A$1,'Hotel Carve-out'!AO$1949-1,'Hotel Carve-out'!$D$1947+'Hotel Carve-out'!$C1985)</f>
        <v>0</v>
      </c>
      <c r="AP1985" s="4">
        <f ca="1">OFFSET('Hotel Carve-out'!$A$1,'Hotel Carve-out'!AP$1949-1,'Hotel Carve-out'!$D$1947+'Hotel Carve-out'!$C1985)</f>
        <v>0</v>
      </c>
      <c r="AQ1985" s="4">
        <f ca="1">OFFSET('Hotel Carve-out'!$A$1,'Hotel Carve-out'!AQ$1949-1,'Hotel Carve-out'!$D$1947+'Hotel Carve-out'!$C1985)</f>
        <v>0</v>
      </c>
      <c r="AR1985" s="4">
        <f ca="1">OFFSET('Hotel Carve-out'!$A$1,'Hotel Carve-out'!AR$1949-1,'Hotel Carve-out'!$D$1947+'Hotel Carve-out'!$C1985)</f>
        <v>0</v>
      </c>
      <c r="AS1985" s="4">
        <f ca="1">OFFSET('Hotel Carve-out'!$A$1,'Hotel Carve-out'!AS$1949-1,'Hotel Carve-out'!$D$1947+'Hotel Carve-out'!$C1985)</f>
        <v>0</v>
      </c>
      <c r="AT1985" s="4">
        <f ca="1">OFFSET('Hotel Carve-out'!$A$1,'Hotel Carve-out'!AT$1949-1,'Hotel Carve-out'!$D$1947+'Hotel Carve-out'!$C1985)</f>
        <v>0</v>
      </c>
      <c r="AU1985" s="4">
        <f ca="1">OFFSET('Hotel Carve-out'!$A$1,'Hotel Carve-out'!AU$1949-1,'Hotel Carve-out'!$D$1947+'Hotel Carve-out'!$C1985)</f>
        <v>0</v>
      </c>
      <c r="AV1985" s="4">
        <f ca="1">OFFSET('Hotel Carve-out'!$A$1,'Hotel Carve-out'!AV$1949-1,'Hotel Carve-out'!$D$1947+'Hotel Carve-out'!$C1985)</f>
        <v>0</v>
      </c>
      <c r="AW1985" s="4">
        <f ca="1">OFFSET('Hotel Carve-out'!$A$1,'Hotel Carve-out'!AW$1949-1,'Hotel Carve-out'!$D$1947+'Hotel Carve-out'!$C1985)</f>
        <v>0</v>
      </c>
      <c r="AX1985" s="4">
        <f ca="1">OFFSET('Hotel Carve-out'!$A$1,'Hotel Carve-out'!AX$1949-1,'Hotel Carve-out'!$D$1947+'Hotel Carve-out'!$C1985)</f>
        <v>0</v>
      </c>
      <c r="AY1985" s="4">
        <f ca="1">OFFSET('Hotel Carve-out'!$A$1,'Hotel Carve-out'!AY$1949-1,'Hotel Carve-out'!$D$1947+'Hotel Carve-out'!$C1985)</f>
        <v>0</v>
      </c>
      <c r="AZ1985" s="4">
        <f ca="1">OFFSET('Hotel Carve-out'!$A$1,'Hotel Carve-out'!AZ$1949-1,'Hotel Carve-out'!$D$1947+'Hotel Carve-out'!$C1985)</f>
        <v>0</v>
      </c>
      <c r="BA1985" s="4">
        <f ca="1">OFFSET('Hotel Carve-out'!$A$1,'Hotel Carve-out'!BA$1949-1,'Hotel Carve-out'!$D$1947+'Hotel Carve-out'!$C1985)</f>
        <v>0</v>
      </c>
      <c r="BB1985" s="4">
        <f ca="1">OFFSET('Hotel Carve-out'!$A$1,'Hotel Carve-out'!BB$1949-1,'Hotel Carve-out'!$D$1947+'Hotel Carve-out'!$C1985)</f>
        <v>0</v>
      </c>
      <c r="BC1985" s="4">
        <f ca="1">OFFSET('Hotel Carve-out'!$A$1,'Hotel Carve-out'!BC$1949-1,'Hotel Carve-out'!$D$1947+'Hotel Carve-out'!$C1985)</f>
        <v>0</v>
      </c>
      <c r="BD1985" s="4">
        <f ca="1">OFFSET('Hotel Carve-out'!$A$1,'Hotel Carve-out'!BD$1949-1,'Hotel Carve-out'!$D$1947+'Hotel Carve-out'!$C1985)</f>
        <v>0</v>
      </c>
      <c r="BE1985" s="4">
        <f t="shared" ca="1" si="930"/>
        <v>0</v>
      </c>
      <c r="BF1985" s="4"/>
      <c r="BG1985" s="2">
        <f t="shared" ca="1" si="934"/>
        <v>10875.439650689013</v>
      </c>
      <c r="BH1985" s="2">
        <f t="shared" ca="1" si="935"/>
        <v>0</v>
      </c>
      <c r="BI1985" s="5">
        <f t="shared" ca="1" si="933"/>
        <v>10875.439650689013</v>
      </c>
      <c r="BJ1985" s="1"/>
      <c r="BK1985" s="4">
        <f ca="1">OFFSET('Hotel Carve-out'!$A$1,'Hotel Carve-out'!BK$1949-1,'Hotel Carve-out'!$D$1947+'Hotel Carve-out'!$C1985)</f>
        <v>0</v>
      </c>
      <c r="BL1985" s="4">
        <f ca="1">OFFSET('Hotel Carve-out'!$A$1,'Hotel Carve-out'!BL$1949-1,'Hotel Carve-out'!$D$1947+'Hotel Carve-out'!$C1985)</f>
        <v>0</v>
      </c>
      <c r="BM1985" s="4">
        <f ca="1">OFFSET('Hotel Carve-out'!$A$1,'Hotel Carve-out'!BM$1949-1,'Hotel Carve-out'!$D$1947+'Hotel Carve-out'!$C1985)</f>
        <v>0</v>
      </c>
      <c r="BN1985" s="4">
        <f ca="1">OFFSET('Hotel Carve-out'!$A$1,'Hotel Carve-out'!BN$1949-1,'Hotel Carve-out'!$D$1947+'Hotel Carve-out'!$C1985)</f>
        <v>0</v>
      </c>
      <c r="BO1985" s="4">
        <f ca="1">OFFSET('Hotel Carve-out'!$A$1,'Hotel Carve-out'!BO$1949-1,'Hotel Carve-out'!$D$1947+'Hotel Carve-out'!$C1985)</f>
        <v>0</v>
      </c>
      <c r="BP1985" s="4">
        <f ca="1">OFFSET('Hotel Carve-out'!$A$1,'Hotel Carve-out'!BP$1949-1,'Hotel Carve-out'!$D$1947+'Hotel Carve-out'!$C1985)</f>
        <v>0</v>
      </c>
      <c r="BQ1985" s="4">
        <f ca="1">OFFSET('Hotel Carve-out'!$A$1,'Hotel Carve-out'!BQ$1949-1,'Hotel Carve-out'!$D$1947+'Hotel Carve-out'!$C1985)</f>
        <v>0</v>
      </c>
      <c r="BR1985" s="1"/>
      <c r="BS1985" s="4">
        <f ca="1">OFFSET('Hotel Carve-out'!$A$1,'Hotel Carve-out'!BS$1949-1,'Hotel Carve-out'!$D$1947+'Hotel Carve-out'!$C1985)</f>
        <v>0</v>
      </c>
      <c r="BT1985" s="4">
        <f ca="1">OFFSET('Hotel Carve-out'!$A$1,'Hotel Carve-out'!BT$1949-1,'Hotel Carve-out'!$D$1947+'Hotel Carve-out'!$C1985)</f>
        <v>0</v>
      </c>
      <c r="BU1985" s="4"/>
      <c r="BV1985" s="4">
        <f ca="1">OFFSET('Hotel Carve-out'!$A$1,'Hotel Carve-out'!BV$1949-1,'Hotel Carve-out'!$D$1947+'Hotel Carve-out'!$C1985)</f>
        <v>0</v>
      </c>
      <c r="BW1985" s="4">
        <f ca="1">OFFSET('Hotel Carve-out'!$A$1,'Hotel Carve-out'!BW$1949-1,'Hotel Carve-out'!$D$1947+'Hotel Carve-out'!$C1985)</f>
        <v>0</v>
      </c>
      <c r="BX1985" s="4">
        <f ca="1">OFFSET('Hotel Carve-out'!$A$1,'Hotel Carve-out'!BX$1949-1,'Hotel Carve-out'!$D$1947+'Hotel Carve-out'!$C1985)</f>
        <v>0</v>
      </c>
      <c r="BY1985" s="6">
        <f ca="1">OFFSET('Hotel Carve-out'!$A$1,'Hotel Carve-out'!BY$1949-1,'Hotel Carve-out'!$D$1947+'Hotel Carve-out'!$C1985)</f>
        <v>0</v>
      </c>
      <c r="BZ1985" s="4">
        <f ca="1">OFFSET('Hotel Carve-out'!$A$1,'Hotel Carve-out'!BZ$1949-1,'Hotel Carve-out'!$D$1947+'Hotel Carve-out'!$C1985)</f>
        <v>10875.439650689013</v>
      </c>
      <c r="CA1985" s="6">
        <f ca="1">OFFSET('Hotel Carve-out'!$A$1,'Hotel Carve-out'!CA$1949-1,'Hotel Carve-out'!$D$1947+'Hotel Carve-out'!$C1985)</f>
        <v>0</v>
      </c>
      <c r="CB1985" s="4">
        <f ca="1">OFFSET('Hotel Carve-out'!$A$1,'Hotel Carve-out'!CB$1949-1,'Hotel Carve-out'!$D$1947+'Hotel Carve-out'!$C1985)</f>
        <v>0</v>
      </c>
      <c r="CC1985" s="1"/>
      <c r="CD1985" s="360">
        <f ca="1">OFFSET('Hotel Carve-out'!$A$1,'Hotel Carve-out'!CD$1949-1,'Hotel Carve-out'!$D$1947+'Hotel Carve-out'!$C1985)</f>
        <v>8.055881222732603E-4</v>
      </c>
      <c r="CE1985" s="360">
        <f ca="1">OFFSET('Hotel Carve-out'!$A$1,'Hotel Carve-out'!CE$1949-1,'Hotel Carve-out'!$D$1947+'Hotel Carve-out'!$C1985)</f>
        <v>8.055881222732603E-4</v>
      </c>
      <c r="CF1985" s="360">
        <f ca="1">OFFSET('Hotel Carve-out'!$A$1,'Hotel Carve-out'!CF$1949-1,'Hotel Carve-out'!$D$1947+'Hotel Carve-out'!$C1985)</f>
        <v>8.055881222732603E-4</v>
      </c>
      <c r="CG1985" s="360">
        <f ca="1">OFFSET('Hotel Carve-out'!$A$1,'Hotel Carve-out'!CG$1949-1,'Hotel Carve-out'!$D$1947+'Hotel Carve-out'!$C1985)</f>
        <v>0</v>
      </c>
      <c r="CH1985" s="360">
        <f ca="1">OFFSET('Hotel Carve-out'!$A$1,'Hotel Carve-out'!CH$1949-1,'Hotel Carve-out'!$D$1947+'Hotel Carve-out'!$C1985)</f>
        <v>0</v>
      </c>
      <c r="CI1985" s="360">
        <f ca="1">OFFSET('Hotel Carve-out'!$A$1,'Hotel Carve-out'!CI$1949-1,'Hotel Carve-out'!$D$1947+'Hotel Carve-out'!$C1985)</f>
        <v>0</v>
      </c>
      <c r="CJ1985" s="1"/>
      <c r="CK1985" s="1"/>
    </row>
    <row r="1986" spans="2:89" ht="15" customHeight="1">
      <c r="B1986" s="1"/>
      <c r="C1986" s="1">
        <f>IF(C1985&lt;'Hotel Carve-out'!$E$1688,C1985+1,NA())</f>
        <v>35</v>
      </c>
      <c r="D1986" s="7">
        <f>INDEX('Hotel Carve-out'!$F$16:$CI$17,1,MATCH('Hotel Carve-out'!C1986,'Hotel Carve-out'!$F$17:$CI$17,0))</f>
        <v>43159</v>
      </c>
      <c r="E1986" s="1"/>
      <c r="F1986" s="4">
        <f ca="1">OFFSET('Hotel Carve-out'!$A$1,'Hotel Carve-out'!F$1949-1,'Hotel Carve-out'!$D$1947+'Hotel Carve-out'!$C1986)</f>
        <v>0</v>
      </c>
      <c r="G1986" s="4">
        <f ca="1">OFFSET('Hotel Carve-out'!$A$1,'Hotel Carve-out'!G$1949-1,'Hotel Carve-out'!$D$1947+'Hotel Carve-out'!$C1986)</f>
        <v>0</v>
      </c>
      <c r="H1986" s="4">
        <f ca="1">OFFSET('Hotel Carve-out'!$A$1,'Hotel Carve-out'!H$1949-1,'Hotel Carve-out'!$D$1947+'Hotel Carve-out'!$C1986)</f>
        <v>0</v>
      </c>
      <c r="I1986" s="4">
        <f ca="1">OFFSET('Hotel Carve-out'!$A$1,'Hotel Carve-out'!I$1949-1,'Hotel Carve-out'!$D$1947+'Hotel Carve-out'!$C1986)</f>
        <v>10900.111039863834</v>
      </c>
      <c r="J1986" s="1"/>
      <c r="K1986" s="4">
        <f ca="1">OFFSET('Hotel Carve-out'!$A$1,'Hotel Carve-out'!K$1949-1,'Hotel Carve-out'!$D$1947+'Hotel Carve-out'!$C1986)</f>
        <v>0</v>
      </c>
      <c r="L1986" s="4">
        <f ca="1">OFFSET('Hotel Carve-out'!$A$1,'Hotel Carve-out'!L$1949-1,'Hotel Carve-out'!$D$1947+'Hotel Carve-out'!$C1986)</f>
        <v>0</v>
      </c>
      <c r="M1986" s="4">
        <f ca="1">OFFSET('Hotel Carve-out'!$A$1,'Hotel Carve-out'!M$1949-1,'Hotel Carve-out'!$D$1947+'Hotel Carve-out'!$C1986)</f>
        <v>0</v>
      </c>
      <c r="N1986" s="4">
        <f ca="1">OFFSET('Hotel Carve-out'!$A$1,'Hotel Carve-out'!N$1949-1,'Hotel Carve-out'!$D$1947+'Hotel Carve-out'!$C1986)</f>
        <v>0</v>
      </c>
      <c r="O1986" s="4">
        <f ca="1">OFFSET('Hotel Carve-out'!$A$1,'Hotel Carve-out'!O$1949-1,'Hotel Carve-out'!$D$1947+'Hotel Carve-out'!$C1986)</f>
        <v>0</v>
      </c>
      <c r="P1986" s="4">
        <f t="shared" ca="1" si="927"/>
        <v>0</v>
      </c>
      <c r="Q1986" s="4"/>
      <c r="R1986" s="4">
        <f ca="1">OFFSET('Hotel Carve-out'!$A$1,'Hotel Carve-out'!R$1949-1,'Hotel Carve-out'!$D$1947+'Hotel Carve-out'!$C1986)</f>
        <v>0</v>
      </c>
      <c r="S1986" s="4">
        <f ca="1">OFFSET('Hotel Carve-out'!$A$1,'Hotel Carve-out'!S$1949-1,'Hotel Carve-out'!$D$1947+'Hotel Carve-out'!$C1986)</f>
        <v>0</v>
      </c>
      <c r="T1986" s="4">
        <f ca="1">OFFSET('Hotel Carve-out'!$A$1,'Hotel Carve-out'!T$1949-1,'Hotel Carve-out'!$D$1947+'Hotel Carve-out'!$C1986)</f>
        <v>0</v>
      </c>
      <c r="U1986" s="4">
        <f ca="1">OFFSET('Hotel Carve-out'!$A$1,'Hotel Carve-out'!U$1949-1,'Hotel Carve-out'!$D$1947+'Hotel Carve-out'!$C1986)</f>
        <v>0</v>
      </c>
      <c r="V1986" s="4">
        <f t="shared" ca="1" si="928"/>
        <v>0</v>
      </c>
      <c r="W1986" s="4"/>
      <c r="X1986" s="4">
        <f ca="1">OFFSET('Hotel Carve-out'!$A$1,'Hotel Carve-out'!X$1949-1,'Hotel Carve-out'!$D$1947+'Hotel Carve-out'!$C1986)</f>
        <v>0</v>
      </c>
      <c r="Y1986" s="4">
        <f ca="1">OFFSET('Hotel Carve-out'!$A$1,'Hotel Carve-out'!Y$1949-1,'Hotel Carve-out'!$D$1947+'Hotel Carve-out'!$C1986)</f>
        <v>0</v>
      </c>
      <c r="Z1986" s="4">
        <f ca="1">OFFSET('Hotel Carve-out'!$A$1,'Hotel Carve-out'!Z$1949-1,'Hotel Carve-out'!$D$1947+'Hotel Carve-out'!$C1986)</f>
        <v>0</v>
      </c>
      <c r="AA1986" s="4">
        <f ca="1">OFFSET('Hotel Carve-out'!$A$1,'Hotel Carve-out'!AA$1949-1,'Hotel Carve-out'!$D$1947+'Hotel Carve-out'!$C1986)</f>
        <v>0</v>
      </c>
      <c r="AB1986" s="4">
        <f ca="1">OFFSET('Hotel Carve-out'!$A$1,'Hotel Carve-out'!AB$1949-1,'Hotel Carve-out'!$D$1947+'Hotel Carve-out'!$C1986)</f>
        <v>0</v>
      </c>
      <c r="AC1986" s="4">
        <f ca="1">OFFSET('Hotel Carve-out'!$A$1,'Hotel Carve-out'!AC$1949-1,'Hotel Carve-out'!$D$1947+'Hotel Carve-out'!$C1986)</f>
        <v>0</v>
      </c>
      <c r="AD1986" s="4">
        <f ca="1">OFFSET('Hotel Carve-out'!$A$1,'Hotel Carve-out'!AD$1949-1,'Hotel Carve-out'!$D$1947+'Hotel Carve-out'!$C1986)</f>
        <v>0</v>
      </c>
      <c r="AE1986" s="4">
        <f ca="1">OFFSET('Hotel Carve-out'!$A$1,'Hotel Carve-out'!AE$1949-1,'Hotel Carve-out'!$D$1947+'Hotel Carve-out'!$C1986)</f>
        <v>0</v>
      </c>
      <c r="AF1986" s="4">
        <f ca="1">OFFSET('Hotel Carve-out'!$A$1,'Hotel Carve-out'!AF$1949-1,'Hotel Carve-out'!$D$1947+'Hotel Carve-out'!$C1986)</f>
        <v>0</v>
      </c>
      <c r="AG1986" s="4">
        <f ca="1">OFFSET('Hotel Carve-out'!$A$1,'Hotel Carve-out'!AG$1949-1,'Hotel Carve-out'!$D$1947+'Hotel Carve-out'!$C1986)</f>
        <v>0</v>
      </c>
      <c r="AH1986" s="4">
        <f ca="1">OFFSET('Hotel Carve-out'!$A$1,'Hotel Carve-out'!AH$1949-1,'Hotel Carve-out'!$D$1947+'Hotel Carve-out'!$C1986)</f>
        <v>0</v>
      </c>
      <c r="AI1986" s="4">
        <f t="shared" ca="1" si="929"/>
        <v>0</v>
      </c>
      <c r="AJ1986" s="4"/>
      <c r="AK1986" s="4">
        <f ca="1">OFFSET('Hotel Carve-out'!$A$1,'Hotel Carve-out'!AK$1949-1,'Hotel Carve-out'!$D$1947+'Hotel Carve-out'!$C1986)</f>
        <v>0</v>
      </c>
      <c r="AL1986" s="4">
        <f ca="1">OFFSET('Hotel Carve-out'!$A$1,'Hotel Carve-out'!AL$1949-1,'Hotel Carve-out'!$D$1947+'Hotel Carve-out'!$C1986)</f>
        <v>0</v>
      </c>
      <c r="AM1986" s="4">
        <f ca="1">OFFSET('Hotel Carve-out'!$A$1,'Hotel Carve-out'!AM$1949-1,'Hotel Carve-out'!$D$1947+'Hotel Carve-out'!$C1986)</f>
        <v>0</v>
      </c>
      <c r="AN1986" s="4">
        <f ca="1">OFFSET('Hotel Carve-out'!$A$1,'Hotel Carve-out'!AN$1949-1,'Hotel Carve-out'!$D$1947+'Hotel Carve-out'!$C1986)</f>
        <v>0</v>
      </c>
      <c r="AO1986" s="4">
        <f ca="1">OFFSET('Hotel Carve-out'!$A$1,'Hotel Carve-out'!AO$1949-1,'Hotel Carve-out'!$D$1947+'Hotel Carve-out'!$C1986)</f>
        <v>0</v>
      </c>
      <c r="AP1986" s="4">
        <f ca="1">OFFSET('Hotel Carve-out'!$A$1,'Hotel Carve-out'!AP$1949-1,'Hotel Carve-out'!$D$1947+'Hotel Carve-out'!$C1986)</f>
        <v>0</v>
      </c>
      <c r="AQ1986" s="4">
        <f ca="1">OFFSET('Hotel Carve-out'!$A$1,'Hotel Carve-out'!AQ$1949-1,'Hotel Carve-out'!$D$1947+'Hotel Carve-out'!$C1986)</f>
        <v>0</v>
      </c>
      <c r="AR1986" s="4">
        <f ca="1">OFFSET('Hotel Carve-out'!$A$1,'Hotel Carve-out'!AR$1949-1,'Hotel Carve-out'!$D$1947+'Hotel Carve-out'!$C1986)</f>
        <v>0</v>
      </c>
      <c r="AS1986" s="4">
        <f ca="1">OFFSET('Hotel Carve-out'!$A$1,'Hotel Carve-out'!AS$1949-1,'Hotel Carve-out'!$D$1947+'Hotel Carve-out'!$C1986)</f>
        <v>0</v>
      </c>
      <c r="AT1986" s="4">
        <f ca="1">OFFSET('Hotel Carve-out'!$A$1,'Hotel Carve-out'!AT$1949-1,'Hotel Carve-out'!$D$1947+'Hotel Carve-out'!$C1986)</f>
        <v>0</v>
      </c>
      <c r="AU1986" s="4">
        <f ca="1">OFFSET('Hotel Carve-out'!$A$1,'Hotel Carve-out'!AU$1949-1,'Hotel Carve-out'!$D$1947+'Hotel Carve-out'!$C1986)</f>
        <v>0</v>
      </c>
      <c r="AV1986" s="4">
        <f ca="1">OFFSET('Hotel Carve-out'!$A$1,'Hotel Carve-out'!AV$1949-1,'Hotel Carve-out'!$D$1947+'Hotel Carve-out'!$C1986)</f>
        <v>0</v>
      </c>
      <c r="AW1986" s="4">
        <f ca="1">OFFSET('Hotel Carve-out'!$A$1,'Hotel Carve-out'!AW$1949-1,'Hotel Carve-out'!$D$1947+'Hotel Carve-out'!$C1986)</f>
        <v>0</v>
      </c>
      <c r="AX1986" s="4">
        <f ca="1">OFFSET('Hotel Carve-out'!$A$1,'Hotel Carve-out'!AX$1949-1,'Hotel Carve-out'!$D$1947+'Hotel Carve-out'!$C1986)</f>
        <v>0</v>
      </c>
      <c r="AY1986" s="4">
        <f ca="1">OFFSET('Hotel Carve-out'!$A$1,'Hotel Carve-out'!AY$1949-1,'Hotel Carve-out'!$D$1947+'Hotel Carve-out'!$C1986)</f>
        <v>0</v>
      </c>
      <c r="AZ1986" s="4">
        <f ca="1">OFFSET('Hotel Carve-out'!$A$1,'Hotel Carve-out'!AZ$1949-1,'Hotel Carve-out'!$D$1947+'Hotel Carve-out'!$C1986)</f>
        <v>0</v>
      </c>
      <c r="BA1986" s="4">
        <f ca="1">OFFSET('Hotel Carve-out'!$A$1,'Hotel Carve-out'!BA$1949-1,'Hotel Carve-out'!$D$1947+'Hotel Carve-out'!$C1986)</f>
        <v>0</v>
      </c>
      <c r="BB1986" s="4">
        <f ca="1">OFFSET('Hotel Carve-out'!$A$1,'Hotel Carve-out'!BB$1949-1,'Hotel Carve-out'!$D$1947+'Hotel Carve-out'!$C1986)</f>
        <v>0</v>
      </c>
      <c r="BC1986" s="4">
        <f ca="1">OFFSET('Hotel Carve-out'!$A$1,'Hotel Carve-out'!BC$1949-1,'Hotel Carve-out'!$D$1947+'Hotel Carve-out'!$C1986)</f>
        <v>0</v>
      </c>
      <c r="BD1986" s="4">
        <f ca="1">OFFSET('Hotel Carve-out'!$A$1,'Hotel Carve-out'!BD$1949-1,'Hotel Carve-out'!$D$1947+'Hotel Carve-out'!$C1986)</f>
        <v>0</v>
      </c>
      <c r="BE1986" s="4">
        <f t="shared" ca="1" si="930"/>
        <v>0</v>
      </c>
      <c r="BF1986" s="4"/>
      <c r="BG1986" s="2">
        <f t="shared" ca="1" si="934"/>
        <v>10900.111039863834</v>
      </c>
      <c r="BH1986" s="2">
        <f t="shared" ca="1" si="935"/>
        <v>0</v>
      </c>
      <c r="BI1986" s="5">
        <f t="shared" ca="1" si="933"/>
        <v>10900.111039863834</v>
      </c>
      <c r="BJ1986" s="1"/>
      <c r="BK1986" s="4">
        <f ca="1">OFFSET('Hotel Carve-out'!$A$1,'Hotel Carve-out'!BK$1949-1,'Hotel Carve-out'!$D$1947+'Hotel Carve-out'!$C1986)</f>
        <v>0</v>
      </c>
      <c r="BL1986" s="4">
        <f ca="1">OFFSET('Hotel Carve-out'!$A$1,'Hotel Carve-out'!BL$1949-1,'Hotel Carve-out'!$D$1947+'Hotel Carve-out'!$C1986)</f>
        <v>0</v>
      </c>
      <c r="BM1986" s="4">
        <f ca="1">OFFSET('Hotel Carve-out'!$A$1,'Hotel Carve-out'!BM$1949-1,'Hotel Carve-out'!$D$1947+'Hotel Carve-out'!$C1986)</f>
        <v>0</v>
      </c>
      <c r="BN1986" s="4">
        <f ca="1">OFFSET('Hotel Carve-out'!$A$1,'Hotel Carve-out'!BN$1949-1,'Hotel Carve-out'!$D$1947+'Hotel Carve-out'!$C1986)</f>
        <v>0</v>
      </c>
      <c r="BO1986" s="4">
        <f ca="1">OFFSET('Hotel Carve-out'!$A$1,'Hotel Carve-out'!BO$1949-1,'Hotel Carve-out'!$D$1947+'Hotel Carve-out'!$C1986)</f>
        <v>0</v>
      </c>
      <c r="BP1986" s="4">
        <f ca="1">OFFSET('Hotel Carve-out'!$A$1,'Hotel Carve-out'!BP$1949-1,'Hotel Carve-out'!$D$1947+'Hotel Carve-out'!$C1986)</f>
        <v>0</v>
      </c>
      <c r="BQ1986" s="4">
        <f ca="1">OFFSET('Hotel Carve-out'!$A$1,'Hotel Carve-out'!BQ$1949-1,'Hotel Carve-out'!$D$1947+'Hotel Carve-out'!$C1986)</f>
        <v>0</v>
      </c>
      <c r="BR1986" s="1"/>
      <c r="BS1986" s="4">
        <f ca="1">OFFSET('Hotel Carve-out'!$A$1,'Hotel Carve-out'!BS$1949-1,'Hotel Carve-out'!$D$1947+'Hotel Carve-out'!$C1986)</f>
        <v>0</v>
      </c>
      <c r="BT1986" s="4">
        <f ca="1">OFFSET('Hotel Carve-out'!$A$1,'Hotel Carve-out'!BT$1949-1,'Hotel Carve-out'!$D$1947+'Hotel Carve-out'!$C1986)</f>
        <v>0</v>
      </c>
      <c r="BU1986" s="4"/>
      <c r="BV1986" s="4">
        <f ca="1">OFFSET('Hotel Carve-out'!$A$1,'Hotel Carve-out'!BV$1949-1,'Hotel Carve-out'!$D$1947+'Hotel Carve-out'!$C1986)</f>
        <v>0</v>
      </c>
      <c r="BW1986" s="4">
        <f ca="1">OFFSET('Hotel Carve-out'!$A$1,'Hotel Carve-out'!BW$1949-1,'Hotel Carve-out'!$D$1947+'Hotel Carve-out'!$C1986)</f>
        <v>0</v>
      </c>
      <c r="BX1986" s="4">
        <f ca="1">OFFSET('Hotel Carve-out'!$A$1,'Hotel Carve-out'!BX$1949-1,'Hotel Carve-out'!$D$1947+'Hotel Carve-out'!$C1986)</f>
        <v>0</v>
      </c>
      <c r="BY1986" s="6">
        <f ca="1">OFFSET('Hotel Carve-out'!$A$1,'Hotel Carve-out'!BY$1949-1,'Hotel Carve-out'!$D$1947+'Hotel Carve-out'!$C1986)</f>
        <v>0</v>
      </c>
      <c r="BZ1986" s="4">
        <f ca="1">OFFSET('Hotel Carve-out'!$A$1,'Hotel Carve-out'!BZ$1949-1,'Hotel Carve-out'!$D$1947+'Hotel Carve-out'!$C1986)</f>
        <v>10900.111039863834</v>
      </c>
      <c r="CA1986" s="6">
        <f ca="1">OFFSET('Hotel Carve-out'!$A$1,'Hotel Carve-out'!CA$1949-1,'Hotel Carve-out'!$D$1947+'Hotel Carve-out'!$C1986)</f>
        <v>0</v>
      </c>
      <c r="CB1986" s="4">
        <f ca="1">OFFSET('Hotel Carve-out'!$A$1,'Hotel Carve-out'!CB$1949-1,'Hotel Carve-out'!$D$1947+'Hotel Carve-out'!$C1986)</f>
        <v>0</v>
      </c>
      <c r="CC1986" s="1"/>
      <c r="CD1986" s="360">
        <f ca="1">OFFSET('Hotel Carve-out'!$A$1,'Hotel Carve-out'!CD$1949-1,'Hotel Carve-out'!$D$1947+'Hotel Carve-out'!$C1986)</f>
        <v>8.0741563258250625E-4</v>
      </c>
      <c r="CE1986" s="360">
        <f ca="1">OFFSET('Hotel Carve-out'!$A$1,'Hotel Carve-out'!CE$1949-1,'Hotel Carve-out'!$D$1947+'Hotel Carve-out'!$C1986)</f>
        <v>8.0741563258250625E-4</v>
      </c>
      <c r="CF1986" s="360">
        <f ca="1">OFFSET('Hotel Carve-out'!$A$1,'Hotel Carve-out'!CF$1949-1,'Hotel Carve-out'!$D$1947+'Hotel Carve-out'!$C1986)</f>
        <v>8.0741563258250625E-4</v>
      </c>
      <c r="CG1986" s="360">
        <f ca="1">OFFSET('Hotel Carve-out'!$A$1,'Hotel Carve-out'!CG$1949-1,'Hotel Carve-out'!$D$1947+'Hotel Carve-out'!$C1986)</f>
        <v>0</v>
      </c>
      <c r="CH1986" s="360">
        <f ca="1">OFFSET('Hotel Carve-out'!$A$1,'Hotel Carve-out'!CH$1949-1,'Hotel Carve-out'!$D$1947+'Hotel Carve-out'!$C1986)</f>
        <v>0</v>
      </c>
      <c r="CI1986" s="360">
        <f ca="1">OFFSET('Hotel Carve-out'!$A$1,'Hotel Carve-out'!CI$1949-1,'Hotel Carve-out'!$D$1947+'Hotel Carve-out'!$C1986)</f>
        <v>0</v>
      </c>
      <c r="CJ1986" s="1"/>
      <c r="CK1986" s="1"/>
    </row>
    <row r="1987" spans="2:89" ht="15" customHeight="1">
      <c r="B1987" s="1"/>
      <c r="C1987" s="1">
        <f>IF(C1986&lt;'Hotel Carve-out'!$E$1688,C1986+1,NA())</f>
        <v>36</v>
      </c>
      <c r="D1987" s="7">
        <f>INDEX('Hotel Carve-out'!$F$16:$CI$17,1,MATCH('Hotel Carve-out'!C1987,'Hotel Carve-out'!$F$17:$CI$17,0))</f>
        <v>43190</v>
      </c>
      <c r="E1987" s="1"/>
      <c r="F1987" s="4">
        <f ca="1">OFFSET('Hotel Carve-out'!$A$1,'Hotel Carve-out'!F$1949-1,'Hotel Carve-out'!$D$1947+'Hotel Carve-out'!$C1987)</f>
        <v>0</v>
      </c>
      <c r="G1987" s="4">
        <f ca="1">OFFSET('Hotel Carve-out'!$A$1,'Hotel Carve-out'!G$1949-1,'Hotel Carve-out'!$D$1947+'Hotel Carve-out'!$C1987)</f>
        <v>0</v>
      </c>
      <c r="H1987" s="4">
        <f ca="1">OFFSET('Hotel Carve-out'!$A$1,'Hotel Carve-out'!H$1949-1,'Hotel Carve-out'!$D$1947+'Hotel Carve-out'!$C1987)</f>
        <v>0</v>
      </c>
      <c r="I1987" s="4">
        <f ca="1">OFFSET('Hotel Carve-out'!$A$1,'Hotel Carve-out'!I$1949-1,'Hotel Carve-out'!$D$1947+'Hotel Carve-out'!$C1987)</f>
        <v>10927.491081642995</v>
      </c>
      <c r="J1987" s="1"/>
      <c r="K1987" s="4">
        <f ca="1">OFFSET('Hotel Carve-out'!$A$1,'Hotel Carve-out'!K$1949-1,'Hotel Carve-out'!$D$1947+'Hotel Carve-out'!$C1987)</f>
        <v>0</v>
      </c>
      <c r="L1987" s="4">
        <f ca="1">OFFSET('Hotel Carve-out'!$A$1,'Hotel Carve-out'!L$1949-1,'Hotel Carve-out'!$D$1947+'Hotel Carve-out'!$C1987)</f>
        <v>0</v>
      </c>
      <c r="M1987" s="4">
        <f ca="1">OFFSET('Hotel Carve-out'!$A$1,'Hotel Carve-out'!M$1949-1,'Hotel Carve-out'!$D$1947+'Hotel Carve-out'!$C1987)</f>
        <v>0</v>
      </c>
      <c r="N1987" s="4">
        <f ca="1">OFFSET('Hotel Carve-out'!$A$1,'Hotel Carve-out'!N$1949-1,'Hotel Carve-out'!$D$1947+'Hotel Carve-out'!$C1987)</f>
        <v>0</v>
      </c>
      <c r="O1987" s="4">
        <f ca="1">OFFSET('Hotel Carve-out'!$A$1,'Hotel Carve-out'!O$1949-1,'Hotel Carve-out'!$D$1947+'Hotel Carve-out'!$C1987)</f>
        <v>0</v>
      </c>
      <c r="P1987" s="4">
        <f t="shared" ca="1" si="927"/>
        <v>0</v>
      </c>
      <c r="Q1987" s="4"/>
      <c r="R1987" s="4">
        <f ca="1">OFFSET('Hotel Carve-out'!$A$1,'Hotel Carve-out'!R$1949-1,'Hotel Carve-out'!$D$1947+'Hotel Carve-out'!$C1987)</f>
        <v>0</v>
      </c>
      <c r="S1987" s="4">
        <f ca="1">OFFSET('Hotel Carve-out'!$A$1,'Hotel Carve-out'!S$1949-1,'Hotel Carve-out'!$D$1947+'Hotel Carve-out'!$C1987)</f>
        <v>0</v>
      </c>
      <c r="T1987" s="4">
        <f ca="1">OFFSET('Hotel Carve-out'!$A$1,'Hotel Carve-out'!T$1949-1,'Hotel Carve-out'!$D$1947+'Hotel Carve-out'!$C1987)</f>
        <v>0</v>
      </c>
      <c r="U1987" s="4">
        <f ca="1">OFFSET('Hotel Carve-out'!$A$1,'Hotel Carve-out'!U$1949-1,'Hotel Carve-out'!$D$1947+'Hotel Carve-out'!$C1987)</f>
        <v>0</v>
      </c>
      <c r="V1987" s="4">
        <f t="shared" ca="1" si="928"/>
        <v>0</v>
      </c>
      <c r="W1987" s="4"/>
      <c r="X1987" s="4">
        <f ca="1">OFFSET('Hotel Carve-out'!$A$1,'Hotel Carve-out'!X$1949-1,'Hotel Carve-out'!$D$1947+'Hotel Carve-out'!$C1987)</f>
        <v>0</v>
      </c>
      <c r="Y1987" s="4">
        <f ca="1">OFFSET('Hotel Carve-out'!$A$1,'Hotel Carve-out'!Y$1949-1,'Hotel Carve-out'!$D$1947+'Hotel Carve-out'!$C1987)</f>
        <v>0</v>
      </c>
      <c r="Z1987" s="4">
        <f ca="1">OFFSET('Hotel Carve-out'!$A$1,'Hotel Carve-out'!Z$1949-1,'Hotel Carve-out'!$D$1947+'Hotel Carve-out'!$C1987)</f>
        <v>0</v>
      </c>
      <c r="AA1987" s="4">
        <f ca="1">OFFSET('Hotel Carve-out'!$A$1,'Hotel Carve-out'!AA$1949-1,'Hotel Carve-out'!$D$1947+'Hotel Carve-out'!$C1987)</f>
        <v>0</v>
      </c>
      <c r="AB1987" s="4">
        <f ca="1">OFFSET('Hotel Carve-out'!$A$1,'Hotel Carve-out'!AB$1949-1,'Hotel Carve-out'!$D$1947+'Hotel Carve-out'!$C1987)</f>
        <v>0</v>
      </c>
      <c r="AC1987" s="4">
        <f ca="1">OFFSET('Hotel Carve-out'!$A$1,'Hotel Carve-out'!AC$1949-1,'Hotel Carve-out'!$D$1947+'Hotel Carve-out'!$C1987)</f>
        <v>0</v>
      </c>
      <c r="AD1987" s="4">
        <f ca="1">OFFSET('Hotel Carve-out'!$A$1,'Hotel Carve-out'!AD$1949-1,'Hotel Carve-out'!$D$1947+'Hotel Carve-out'!$C1987)</f>
        <v>0</v>
      </c>
      <c r="AE1987" s="4">
        <f ca="1">OFFSET('Hotel Carve-out'!$A$1,'Hotel Carve-out'!AE$1949-1,'Hotel Carve-out'!$D$1947+'Hotel Carve-out'!$C1987)</f>
        <v>0</v>
      </c>
      <c r="AF1987" s="4">
        <f ca="1">OFFSET('Hotel Carve-out'!$A$1,'Hotel Carve-out'!AF$1949-1,'Hotel Carve-out'!$D$1947+'Hotel Carve-out'!$C1987)</f>
        <v>0</v>
      </c>
      <c r="AG1987" s="4">
        <f ca="1">OFFSET('Hotel Carve-out'!$A$1,'Hotel Carve-out'!AG$1949-1,'Hotel Carve-out'!$D$1947+'Hotel Carve-out'!$C1987)</f>
        <v>0</v>
      </c>
      <c r="AH1987" s="4">
        <f ca="1">OFFSET('Hotel Carve-out'!$A$1,'Hotel Carve-out'!AH$1949-1,'Hotel Carve-out'!$D$1947+'Hotel Carve-out'!$C1987)</f>
        <v>0</v>
      </c>
      <c r="AI1987" s="4">
        <f t="shared" ca="1" si="929"/>
        <v>0</v>
      </c>
      <c r="AJ1987" s="4"/>
      <c r="AK1987" s="4">
        <f ca="1">OFFSET('Hotel Carve-out'!$A$1,'Hotel Carve-out'!AK$1949-1,'Hotel Carve-out'!$D$1947+'Hotel Carve-out'!$C1987)</f>
        <v>0</v>
      </c>
      <c r="AL1987" s="4">
        <f ca="1">OFFSET('Hotel Carve-out'!$A$1,'Hotel Carve-out'!AL$1949-1,'Hotel Carve-out'!$D$1947+'Hotel Carve-out'!$C1987)</f>
        <v>0</v>
      </c>
      <c r="AM1987" s="4">
        <f ca="1">OFFSET('Hotel Carve-out'!$A$1,'Hotel Carve-out'!AM$1949-1,'Hotel Carve-out'!$D$1947+'Hotel Carve-out'!$C1987)</f>
        <v>0</v>
      </c>
      <c r="AN1987" s="4">
        <f ca="1">OFFSET('Hotel Carve-out'!$A$1,'Hotel Carve-out'!AN$1949-1,'Hotel Carve-out'!$D$1947+'Hotel Carve-out'!$C1987)</f>
        <v>0</v>
      </c>
      <c r="AO1987" s="4">
        <f ca="1">OFFSET('Hotel Carve-out'!$A$1,'Hotel Carve-out'!AO$1949-1,'Hotel Carve-out'!$D$1947+'Hotel Carve-out'!$C1987)</f>
        <v>0</v>
      </c>
      <c r="AP1987" s="4">
        <f ca="1">OFFSET('Hotel Carve-out'!$A$1,'Hotel Carve-out'!AP$1949-1,'Hotel Carve-out'!$D$1947+'Hotel Carve-out'!$C1987)</f>
        <v>0</v>
      </c>
      <c r="AQ1987" s="4">
        <f ca="1">OFFSET('Hotel Carve-out'!$A$1,'Hotel Carve-out'!AQ$1949-1,'Hotel Carve-out'!$D$1947+'Hotel Carve-out'!$C1987)</f>
        <v>0</v>
      </c>
      <c r="AR1987" s="4">
        <f ca="1">OFFSET('Hotel Carve-out'!$A$1,'Hotel Carve-out'!AR$1949-1,'Hotel Carve-out'!$D$1947+'Hotel Carve-out'!$C1987)</f>
        <v>0</v>
      </c>
      <c r="AS1987" s="4">
        <f ca="1">OFFSET('Hotel Carve-out'!$A$1,'Hotel Carve-out'!AS$1949-1,'Hotel Carve-out'!$D$1947+'Hotel Carve-out'!$C1987)</f>
        <v>0</v>
      </c>
      <c r="AT1987" s="4">
        <f ca="1">OFFSET('Hotel Carve-out'!$A$1,'Hotel Carve-out'!AT$1949-1,'Hotel Carve-out'!$D$1947+'Hotel Carve-out'!$C1987)</f>
        <v>0</v>
      </c>
      <c r="AU1987" s="4">
        <f ca="1">OFFSET('Hotel Carve-out'!$A$1,'Hotel Carve-out'!AU$1949-1,'Hotel Carve-out'!$D$1947+'Hotel Carve-out'!$C1987)</f>
        <v>0</v>
      </c>
      <c r="AV1987" s="4">
        <f ca="1">OFFSET('Hotel Carve-out'!$A$1,'Hotel Carve-out'!AV$1949-1,'Hotel Carve-out'!$D$1947+'Hotel Carve-out'!$C1987)</f>
        <v>0</v>
      </c>
      <c r="AW1987" s="4">
        <f ca="1">OFFSET('Hotel Carve-out'!$A$1,'Hotel Carve-out'!AW$1949-1,'Hotel Carve-out'!$D$1947+'Hotel Carve-out'!$C1987)</f>
        <v>0</v>
      </c>
      <c r="AX1987" s="4">
        <f ca="1">OFFSET('Hotel Carve-out'!$A$1,'Hotel Carve-out'!AX$1949-1,'Hotel Carve-out'!$D$1947+'Hotel Carve-out'!$C1987)</f>
        <v>0</v>
      </c>
      <c r="AY1987" s="4">
        <f ca="1">OFFSET('Hotel Carve-out'!$A$1,'Hotel Carve-out'!AY$1949-1,'Hotel Carve-out'!$D$1947+'Hotel Carve-out'!$C1987)</f>
        <v>0</v>
      </c>
      <c r="AZ1987" s="4">
        <f ca="1">OFFSET('Hotel Carve-out'!$A$1,'Hotel Carve-out'!AZ$1949-1,'Hotel Carve-out'!$D$1947+'Hotel Carve-out'!$C1987)</f>
        <v>0</v>
      </c>
      <c r="BA1987" s="4">
        <f ca="1">OFFSET('Hotel Carve-out'!$A$1,'Hotel Carve-out'!BA$1949-1,'Hotel Carve-out'!$D$1947+'Hotel Carve-out'!$C1987)</f>
        <v>0</v>
      </c>
      <c r="BB1987" s="4">
        <f ca="1">OFFSET('Hotel Carve-out'!$A$1,'Hotel Carve-out'!BB$1949-1,'Hotel Carve-out'!$D$1947+'Hotel Carve-out'!$C1987)</f>
        <v>0</v>
      </c>
      <c r="BC1987" s="4">
        <f ca="1">OFFSET('Hotel Carve-out'!$A$1,'Hotel Carve-out'!BC$1949-1,'Hotel Carve-out'!$D$1947+'Hotel Carve-out'!$C1987)</f>
        <v>0</v>
      </c>
      <c r="BD1987" s="4">
        <f ca="1">OFFSET('Hotel Carve-out'!$A$1,'Hotel Carve-out'!BD$1949-1,'Hotel Carve-out'!$D$1947+'Hotel Carve-out'!$C1987)</f>
        <v>0</v>
      </c>
      <c r="BE1987" s="4">
        <f t="shared" ca="1" si="930"/>
        <v>0</v>
      </c>
      <c r="BF1987" s="4"/>
      <c r="BG1987" s="2">
        <f t="shared" ca="1" si="934"/>
        <v>10927.491081642995</v>
      </c>
      <c r="BH1987" s="2">
        <f t="shared" ca="1" si="935"/>
        <v>0</v>
      </c>
      <c r="BI1987" s="5">
        <f t="shared" ca="1" si="933"/>
        <v>10927.491081642995</v>
      </c>
      <c r="BJ1987" s="1"/>
      <c r="BK1987" s="4">
        <f ca="1">OFFSET('Hotel Carve-out'!$A$1,'Hotel Carve-out'!BK$1949-1,'Hotel Carve-out'!$D$1947+'Hotel Carve-out'!$C1987)</f>
        <v>0</v>
      </c>
      <c r="BL1987" s="4">
        <f ca="1">OFFSET('Hotel Carve-out'!$A$1,'Hotel Carve-out'!BL$1949-1,'Hotel Carve-out'!$D$1947+'Hotel Carve-out'!$C1987)</f>
        <v>0</v>
      </c>
      <c r="BM1987" s="4">
        <f ca="1">OFFSET('Hotel Carve-out'!$A$1,'Hotel Carve-out'!BM$1949-1,'Hotel Carve-out'!$D$1947+'Hotel Carve-out'!$C1987)</f>
        <v>0</v>
      </c>
      <c r="BN1987" s="4">
        <f ca="1">OFFSET('Hotel Carve-out'!$A$1,'Hotel Carve-out'!BN$1949-1,'Hotel Carve-out'!$D$1947+'Hotel Carve-out'!$C1987)</f>
        <v>0</v>
      </c>
      <c r="BO1987" s="4">
        <f ca="1">OFFSET('Hotel Carve-out'!$A$1,'Hotel Carve-out'!BO$1949-1,'Hotel Carve-out'!$D$1947+'Hotel Carve-out'!$C1987)</f>
        <v>0</v>
      </c>
      <c r="BP1987" s="4">
        <f ca="1">OFFSET('Hotel Carve-out'!$A$1,'Hotel Carve-out'!BP$1949-1,'Hotel Carve-out'!$D$1947+'Hotel Carve-out'!$C1987)</f>
        <v>0</v>
      </c>
      <c r="BQ1987" s="4">
        <f ca="1">OFFSET('Hotel Carve-out'!$A$1,'Hotel Carve-out'!BQ$1949-1,'Hotel Carve-out'!$D$1947+'Hotel Carve-out'!$C1987)</f>
        <v>0</v>
      </c>
      <c r="BR1987" s="1"/>
      <c r="BS1987" s="4">
        <f ca="1">OFFSET('Hotel Carve-out'!$A$1,'Hotel Carve-out'!BS$1949-1,'Hotel Carve-out'!$D$1947+'Hotel Carve-out'!$C1987)</f>
        <v>0</v>
      </c>
      <c r="BT1987" s="4">
        <f ca="1">OFFSET('Hotel Carve-out'!$A$1,'Hotel Carve-out'!BT$1949-1,'Hotel Carve-out'!$D$1947+'Hotel Carve-out'!$C1987)</f>
        <v>0</v>
      </c>
      <c r="BU1987" s="4"/>
      <c r="BV1987" s="4">
        <f ca="1">OFFSET('Hotel Carve-out'!$A$1,'Hotel Carve-out'!BV$1949-1,'Hotel Carve-out'!$D$1947+'Hotel Carve-out'!$C1987)</f>
        <v>0</v>
      </c>
      <c r="BW1987" s="4">
        <f ca="1">OFFSET('Hotel Carve-out'!$A$1,'Hotel Carve-out'!BW$1949-1,'Hotel Carve-out'!$D$1947+'Hotel Carve-out'!$C1987)</f>
        <v>0</v>
      </c>
      <c r="BX1987" s="4">
        <f ca="1">OFFSET('Hotel Carve-out'!$A$1,'Hotel Carve-out'!BX$1949-1,'Hotel Carve-out'!$D$1947+'Hotel Carve-out'!$C1987)</f>
        <v>0</v>
      </c>
      <c r="BY1987" s="6">
        <f ca="1">OFFSET('Hotel Carve-out'!$A$1,'Hotel Carve-out'!BY$1949-1,'Hotel Carve-out'!$D$1947+'Hotel Carve-out'!$C1987)</f>
        <v>0</v>
      </c>
      <c r="BZ1987" s="4">
        <f ca="1">OFFSET('Hotel Carve-out'!$A$1,'Hotel Carve-out'!BZ$1949-1,'Hotel Carve-out'!$D$1947+'Hotel Carve-out'!$C1987)</f>
        <v>10927.491081642995</v>
      </c>
      <c r="CA1987" s="6">
        <f ca="1">OFFSET('Hotel Carve-out'!$A$1,'Hotel Carve-out'!CA$1949-1,'Hotel Carve-out'!$D$1947+'Hotel Carve-out'!$C1987)</f>
        <v>0</v>
      </c>
      <c r="CB1987" s="4">
        <f ca="1">OFFSET('Hotel Carve-out'!$A$1,'Hotel Carve-out'!CB$1949-1,'Hotel Carve-out'!$D$1947+'Hotel Carve-out'!$C1987)</f>
        <v>0</v>
      </c>
      <c r="CC1987" s="1"/>
      <c r="CD1987" s="360">
        <f ca="1">OFFSET('Hotel Carve-out'!$A$1,'Hotel Carve-out'!CD$1949-1,'Hotel Carve-out'!$D$1947+'Hotel Carve-out'!$C1987)</f>
        <v>8.09443783825407E-4</v>
      </c>
      <c r="CE1987" s="360">
        <f ca="1">OFFSET('Hotel Carve-out'!$A$1,'Hotel Carve-out'!CE$1949-1,'Hotel Carve-out'!$D$1947+'Hotel Carve-out'!$C1987)</f>
        <v>8.09443783825407E-4</v>
      </c>
      <c r="CF1987" s="360">
        <f ca="1">OFFSET('Hotel Carve-out'!$A$1,'Hotel Carve-out'!CF$1949-1,'Hotel Carve-out'!$D$1947+'Hotel Carve-out'!$C1987)</f>
        <v>8.09443783825407E-4</v>
      </c>
      <c r="CG1987" s="360">
        <f ca="1">OFFSET('Hotel Carve-out'!$A$1,'Hotel Carve-out'!CG$1949-1,'Hotel Carve-out'!$D$1947+'Hotel Carve-out'!$C1987)</f>
        <v>0</v>
      </c>
      <c r="CH1987" s="360">
        <f ca="1">OFFSET('Hotel Carve-out'!$A$1,'Hotel Carve-out'!CH$1949-1,'Hotel Carve-out'!$D$1947+'Hotel Carve-out'!$C1987)</f>
        <v>0</v>
      </c>
      <c r="CI1987" s="360">
        <f ca="1">OFFSET('Hotel Carve-out'!$A$1,'Hotel Carve-out'!CI$1949-1,'Hotel Carve-out'!$D$1947+'Hotel Carve-out'!$C1987)</f>
        <v>0</v>
      </c>
      <c r="CJ1987" s="1"/>
      <c r="CK1987" s="1"/>
    </row>
    <row r="1988" spans="2:89" ht="15" customHeight="1">
      <c r="B1988" s="1"/>
      <c r="C1988" s="1">
        <f>IF(C1987&lt;'Hotel Carve-out'!$E$1688,C1987+1,NA())</f>
        <v>37</v>
      </c>
      <c r="D1988" s="7">
        <f>INDEX('Hotel Carve-out'!$F$16:$CI$17,1,MATCH('Hotel Carve-out'!C1988,'Hotel Carve-out'!$F$17:$CI$17,0))</f>
        <v>43220</v>
      </c>
      <c r="E1988" s="1"/>
      <c r="F1988" s="4">
        <f ca="1">OFFSET('Hotel Carve-out'!$A$1,'Hotel Carve-out'!F$1949-1,'Hotel Carve-out'!$D$1947+'Hotel Carve-out'!$C1988)</f>
        <v>0</v>
      </c>
      <c r="G1988" s="4">
        <f ca="1">OFFSET('Hotel Carve-out'!$A$1,'Hotel Carve-out'!G$1949-1,'Hotel Carve-out'!$D$1947+'Hotel Carve-out'!$C1988)</f>
        <v>0</v>
      </c>
      <c r="H1988" s="4">
        <f ca="1">OFFSET('Hotel Carve-out'!$A$1,'Hotel Carve-out'!H$1949-1,'Hotel Carve-out'!$D$1947+'Hotel Carve-out'!$C1988)</f>
        <v>0</v>
      </c>
      <c r="I1988" s="4">
        <f ca="1">OFFSET('Hotel Carve-out'!$A$1,'Hotel Carve-out'!I$1949-1,'Hotel Carve-out'!$D$1947+'Hotel Carve-out'!$C1988)</f>
        <v>10954.053378469882</v>
      </c>
      <c r="J1988" s="1"/>
      <c r="K1988" s="4">
        <f ca="1">OFFSET('Hotel Carve-out'!$A$1,'Hotel Carve-out'!K$1949-1,'Hotel Carve-out'!$D$1947+'Hotel Carve-out'!$C1988)</f>
        <v>0</v>
      </c>
      <c r="L1988" s="4">
        <f ca="1">OFFSET('Hotel Carve-out'!$A$1,'Hotel Carve-out'!L$1949-1,'Hotel Carve-out'!$D$1947+'Hotel Carve-out'!$C1988)</f>
        <v>0</v>
      </c>
      <c r="M1988" s="4">
        <f ca="1">OFFSET('Hotel Carve-out'!$A$1,'Hotel Carve-out'!M$1949-1,'Hotel Carve-out'!$D$1947+'Hotel Carve-out'!$C1988)</f>
        <v>0</v>
      </c>
      <c r="N1988" s="4">
        <f ca="1">OFFSET('Hotel Carve-out'!$A$1,'Hotel Carve-out'!N$1949-1,'Hotel Carve-out'!$D$1947+'Hotel Carve-out'!$C1988)</f>
        <v>0</v>
      </c>
      <c r="O1988" s="4">
        <f ca="1">OFFSET('Hotel Carve-out'!$A$1,'Hotel Carve-out'!O$1949-1,'Hotel Carve-out'!$D$1947+'Hotel Carve-out'!$C1988)</f>
        <v>0</v>
      </c>
      <c r="P1988" s="4">
        <f t="shared" ca="1" si="927"/>
        <v>0</v>
      </c>
      <c r="Q1988" s="4"/>
      <c r="R1988" s="4">
        <f ca="1">OFFSET('Hotel Carve-out'!$A$1,'Hotel Carve-out'!R$1949-1,'Hotel Carve-out'!$D$1947+'Hotel Carve-out'!$C1988)</f>
        <v>0</v>
      </c>
      <c r="S1988" s="4">
        <f ca="1">OFFSET('Hotel Carve-out'!$A$1,'Hotel Carve-out'!S$1949-1,'Hotel Carve-out'!$D$1947+'Hotel Carve-out'!$C1988)</f>
        <v>0</v>
      </c>
      <c r="T1988" s="4">
        <f ca="1">OFFSET('Hotel Carve-out'!$A$1,'Hotel Carve-out'!T$1949-1,'Hotel Carve-out'!$D$1947+'Hotel Carve-out'!$C1988)</f>
        <v>0</v>
      </c>
      <c r="U1988" s="4">
        <f ca="1">OFFSET('Hotel Carve-out'!$A$1,'Hotel Carve-out'!U$1949-1,'Hotel Carve-out'!$D$1947+'Hotel Carve-out'!$C1988)</f>
        <v>0</v>
      </c>
      <c r="V1988" s="4">
        <f t="shared" ca="1" si="928"/>
        <v>0</v>
      </c>
      <c r="W1988" s="4"/>
      <c r="X1988" s="4">
        <f ca="1">OFFSET('Hotel Carve-out'!$A$1,'Hotel Carve-out'!X$1949-1,'Hotel Carve-out'!$D$1947+'Hotel Carve-out'!$C1988)</f>
        <v>0</v>
      </c>
      <c r="Y1988" s="4">
        <f ca="1">OFFSET('Hotel Carve-out'!$A$1,'Hotel Carve-out'!Y$1949-1,'Hotel Carve-out'!$D$1947+'Hotel Carve-out'!$C1988)</f>
        <v>0</v>
      </c>
      <c r="Z1988" s="4">
        <f ca="1">OFFSET('Hotel Carve-out'!$A$1,'Hotel Carve-out'!Z$1949-1,'Hotel Carve-out'!$D$1947+'Hotel Carve-out'!$C1988)</f>
        <v>0</v>
      </c>
      <c r="AA1988" s="4">
        <f ca="1">OFFSET('Hotel Carve-out'!$A$1,'Hotel Carve-out'!AA$1949-1,'Hotel Carve-out'!$D$1947+'Hotel Carve-out'!$C1988)</f>
        <v>0</v>
      </c>
      <c r="AB1988" s="4">
        <f ca="1">OFFSET('Hotel Carve-out'!$A$1,'Hotel Carve-out'!AB$1949-1,'Hotel Carve-out'!$D$1947+'Hotel Carve-out'!$C1988)</f>
        <v>0</v>
      </c>
      <c r="AC1988" s="4">
        <f ca="1">OFFSET('Hotel Carve-out'!$A$1,'Hotel Carve-out'!AC$1949-1,'Hotel Carve-out'!$D$1947+'Hotel Carve-out'!$C1988)</f>
        <v>0</v>
      </c>
      <c r="AD1988" s="4">
        <f ca="1">OFFSET('Hotel Carve-out'!$A$1,'Hotel Carve-out'!AD$1949-1,'Hotel Carve-out'!$D$1947+'Hotel Carve-out'!$C1988)</f>
        <v>0</v>
      </c>
      <c r="AE1988" s="4">
        <f ca="1">OFFSET('Hotel Carve-out'!$A$1,'Hotel Carve-out'!AE$1949-1,'Hotel Carve-out'!$D$1947+'Hotel Carve-out'!$C1988)</f>
        <v>0</v>
      </c>
      <c r="AF1988" s="4">
        <f ca="1">OFFSET('Hotel Carve-out'!$A$1,'Hotel Carve-out'!AF$1949-1,'Hotel Carve-out'!$D$1947+'Hotel Carve-out'!$C1988)</f>
        <v>0</v>
      </c>
      <c r="AG1988" s="4">
        <f ca="1">OFFSET('Hotel Carve-out'!$A$1,'Hotel Carve-out'!AG$1949-1,'Hotel Carve-out'!$D$1947+'Hotel Carve-out'!$C1988)</f>
        <v>0</v>
      </c>
      <c r="AH1988" s="4">
        <f ca="1">OFFSET('Hotel Carve-out'!$A$1,'Hotel Carve-out'!AH$1949-1,'Hotel Carve-out'!$D$1947+'Hotel Carve-out'!$C1988)</f>
        <v>0</v>
      </c>
      <c r="AI1988" s="4">
        <f t="shared" ca="1" si="929"/>
        <v>0</v>
      </c>
      <c r="AJ1988" s="4"/>
      <c r="AK1988" s="4">
        <f ca="1">OFFSET('Hotel Carve-out'!$A$1,'Hotel Carve-out'!AK$1949-1,'Hotel Carve-out'!$D$1947+'Hotel Carve-out'!$C1988)</f>
        <v>0</v>
      </c>
      <c r="AL1988" s="4">
        <f ca="1">OFFSET('Hotel Carve-out'!$A$1,'Hotel Carve-out'!AL$1949-1,'Hotel Carve-out'!$D$1947+'Hotel Carve-out'!$C1988)</f>
        <v>0</v>
      </c>
      <c r="AM1988" s="4">
        <f ca="1">OFFSET('Hotel Carve-out'!$A$1,'Hotel Carve-out'!AM$1949-1,'Hotel Carve-out'!$D$1947+'Hotel Carve-out'!$C1988)</f>
        <v>0</v>
      </c>
      <c r="AN1988" s="4">
        <f ca="1">OFFSET('Hotel Carve-out'!$A$1,'Hotel Carve-out'!AN$1949-1,'Hotel Carve-out'!$D$1947+'Hotel Carve-out'!$C1988)</f>
        <v>0</v>
      </c>
      <c r="AO1988" s="4">
        <f ca="1">OFFSET('Hotel Carve-out'!$A$1,'Hotel Carve-out'!AO$1949-1,'Hotel Carve-out'!$D$1947+'Hotel Carve-out'!$C1988)</f>
        <v>0</v>
      </c>
      <c r="AP1988" s="4">
        <f ca="1">OFFSET('Hotel Carve-out'!$A$1,'Hotel Carve-out'!AP$1949-1,'Hotel Carve-out'!$D$1947+'Hotel Carve-out'!$C1988)</f>
        <v>0</v>
      </c>
      <c r="AQ1988" s="4">
        <f ca="1">OFFSET('Hotel Carve-out'!$A$1,'Hotel Carve-out'!AQ$1949-1,'Hotel Carve-out'!$D$1947+'Hotel Carve-out'!$C1988)</f>
        <v>0</v>
      </c>
      <c r="AR1988" s="4">
        <f ca="1">OFFSET('Hotel Carve-out'!$A$1,'Hotel Carve-out'!AR$1949-1,'Hotel Carve-out'!$D$1947+'Hotel Carve-out'!$C1988)</f>
        <v>0</v>
      </c>
      <c r="AS1988" s="4">
        <f ca="1">OFFSET('Hotel Carve-out'!$A$1,'Hotel Carve-out'!AS$1949-1,'Hotel Carve-out'!$D$1947+'Hotel Carve-out'!$C1988)</f>
        <v>0</v>
      </c>
      <c r="AT1988" s="4">
        <f ca="1">OFFSET('Hotel Carve-out'!$A$1,'Hotel Carve-out'!AT$1949-1,'Hotel Carve-out'!$D$1947+'Hotel Carve-out'!$C1988)</f>
        <v>0</v>
      </c>
      <c r="AU1988" s="4">
        <f ca="1">OFFSET('Hotel Carve-out'!$A$1,'Hotel Carve-out'!AU$1949-1,'Hotel Carve-out'!$D$1947+'Hotel Carve-out'!$C1988)</f>
        <v>0</v>
      </c>
      <c r="AV1988" s="4">
        <f ca="1">OFFSET('Hotel Carve-out'!$A$1,'Hotel Carve-out'!AV$1949-1,'Hotel Carve-out'!$D$1947+'Hotel Carve-out'!$C1988)</f>
        <v>0</v>
      </c>
      <c r="AW1988" s="4">
        <f ca="1">OFFSET('Hotel Carve-out'!$A$1,'Hotel Carve-out'!AW$1949-1,'Hotel Carve-out'!$D$1947+'Hotel Carve-out'!$C1988)</f>
        <v>0</v>
      </c>
      <c r="AX1988" s="4">
        <f ca="1">OFFSET('Hotel Carve-out'!$A$1,'Hotel Carve-out'!AX$1949-1,'Hotel Carve-out'!$D$1947+'Hotel Carve-out'!$C1988)</f>
        <v>0</v>
      </c>
      <c r="AY1988" s="4">
        <f ca="1">OFFSET('Hotel Carve-out'!$A$1,'Hotel Carve-out'!AY$1949-1,'Hotel Carve-out'!$D$1947+'Hotel Carve-out'!$C1988)</f>
        <v>0</v>
      </c>
      <c r="AZ1988" s="4">
        <f ca="1">OFFSET('Hotel Carve-out'!$A$1,'Hotel Carve-out'!AZ$1949-1,'Hotel Carve-out'!$D$1947+'Hotel Carve-out'!$C1988)</f>
        <v>0</v>
      </c>
      <c r="BA1988" s="4">
        <f ca="1">OFFSET('Hotel Carve-out'!$A$1,'Hotel Carve-out'!BA$1949-1,'Hotel Carve-out'!$D$1947+'Hotel Carve-out'!$C1988)</f>
        <v>0</v>
      </c>
      <c r="BB1988" s="4">
        <f ca="1">OFFSET('Hotel Carve-out'!$A$1,'Hotel Carve-out'!BB$1949-1,'Hotel Carve-out'!$D$1947+'Hotel Carve-out'!$C1988)</f>
        <v>0</v>
      </c>
      <c r="BC1988" s="4">
        <f ca="1">OFFSET('Hotel Carve-out'!$A$1,'Hotel Carve-out'!BC$1949-1,'Hotel Carve-out'!$D$1947+'Hotel Carve-out'!$C1988)</f>
        <v>0</v>
      </c>
      <c r="BD1988" s="4">
        <f ca="1">OFFSET('Hotel Carve-out'!$A$1,'Hotel Carve-out'!BD$1949-1,'Hotel Carve-out'!$D$1947+'Hotel Carve-out'!$C1988)</f>
        <v>0</v>
      </c>
      <c r="BE1988" s="4">
        <f t="shared" ca="1" si="930"/>
        <v>0</v>
      </c>
      <c r="BF1988" s="4"/>
      <c r="BG1988" s="2">
        <f t="shared" ca="1" si="934"/>
        <v>10954.053378469882</v>
      </c>
      <c r="BH1988" s="2">
        <f t="shared" ca="1" si="935"/>
        <v>0</v>
      </c>
      <c r="BI1988" s="5">
        <f t="shared" ca="1" si="933"/>
        <v>10954.053378469882</v>
      </c>
      <c r="BJ1988" s="1"/>
      <c r="BK1988" s="4">
        <f ca="1">OFFSET('Hotel Carve-out'!$A$1,'Hotel Carve-out'!BK$1949-1,'Hotel Carve-out'!$D$1947+'Hotel Carve-out'!$C1988)</f>
        <v>0</v>
      </c>
      <c r="BL1988" s="4">
        <f ca="1">OFFSET('Hotel Carve-out'!$A$1,'Hotel Carve-out'!BL$1949-1,'Hotel Carve-out'!$D$1947+'Hotel Carve-out'!$C1988)</f>
        <v>0</v>
      </c>
      <c r="BM1988" s="4">
        <f ca="1">OFFSET('Hotel Carve-out'!$A$1,'Hotel Carve-out'!BM$1949-1,'Hotel Carve-out'!$D$1947+'Hotel Carve-out'!$C1988)</f>
        <v>0</v>
      </c>
      <c r="BN1988" s="4">
        <f ca="1">OFFSET('Hotel Carve-out'!$A$1,'Hotel Carve-out'!BN$1949-1,'Hotel Carve-out'!$D$1947+'Hotel Carve-out'!$C1988)</f>
        <v>0</v>
      </c>
      <c r="BO1988" s="4">
        <f ca="1">OFFSET('Hotel Carve-out'!$A$1,'Hotel Carve-out'!BO$1949-1,'Hotel Carve-out'!$D$1947+'Hotel Carve-out'!$C1988)</f>
        <v>0</v>
      </c>
      <c r="BP1988" s="4">
        <f ca="1">OFFSET('Hotel Carve-out'!$A$1,'Hotel Carve-out'!BP$1949-1,'Hotel Carve-out'!$D$1947+'Hotel Carve-out'!$C1988)</f>
        <v>0</v>
      </c>
      <c r="BQ1988" s="4">
        <f ca="1">OFFSET('Hotel Carve-out'!$A$1,'Hotel Carve-out'!BQ$1949-1,'Hotel Carve-out'!$D$1947+'Hotel Carve-out'!$C1988)</f>
        <v>0</v>
      </c>
      <c r="BR1988" s="1"/>
      <c r="BS1988" s="4">
        <f ca="1">OFFSET('Hotel Carve-out'!$A$1,'Hotel Carve-out'!BS$1949-1,'Hotel Carve-out'!$D$1947+'Hotel Carve-out'!$C1988)</f>
        <v>0</v>
      </c>
      <c r="BT1988" s="4">
        <f ca="1">OFFSET('Hotel Carve-out'!$A$1,'Hotel Carve-out'!BT$1949-1,'Hotel Carve-out'!$D$1947+'Hotel Carve-out'!$C1988)</f>
        <v>0</v>
      </c>
      <c r="BU1988" s="4"/>
      <c r="BV1988" s="4">
        <f ca="1">OFFSET('Hotel Carve-out'!$A$1,'Hotel Carve-out'!BV$1949-1,'Hotel Carve-out'!$D$1947+'Hotel Carve-out'!$C1988)</f>
        <v>0</v>
      </c>
      <c r="BW1988" s="4">
        <f ca="1">OFFSET('Hotel Carve-out'!$A$1,'Hotel Carve-out'!BW$1949-1,'Hotel Carve-out'!$D$1947+'Hotel Carve-out'!$C1988)</f>
        <v>0</v>
      </c>
      <c r="BX1988" s="4">
        <f ca="1">OFFSET('Hotel Carve-out'!$A$1,'Hotel Carve-out'!BX$1949-1,'Hotel Carve-out'!$D$1947+'Hotel Carve-out'!$C1988)</f>
        <v>0</v>
      </c>
      <c r="BY1988" s="6">
        <f ca="1">OFFSET('Hotel Carve-out'!$A$1,'Hotel Carve-out'!BY$1949-1,'Hotel Carve-out'!$D$1947+'Hotel Carve-out'!$C1988)</f>
        <v>0</v>
      </c>
      <c r="BZ1988" s="4">
        <f ca="1">OFFSET('Hotel Carve-out'!$A$1,'Hotel Carve-out'!BZ$1949-1,'Hotel Carve-out'!$D$1947+'Hotel Carve-out'!$C1988)</f>
        <v>10954.053378469882</v>
      </c>
      <c r="CA1988" s="6">
        <f ca="1">OFFSET('Hotel Carve-out'!$A$1,'Hotel Carve-out'!CA$1949-1,'Hotel Carve-out'!$D$1947+'Hotel Carve-out'!$C1988)</f>
        <v>0</v>
      </c>
      <c r="CB1988" s="4">
        <f ca="1">OFFSET('Hotel Carve-out'!$A$1,'Hotel Carve-out'!CB$1949-1,'Hotel Carve-out'!$D$1947+'Hotel Carve-out'!$C1988)</f>
        <v>0</v>
      </c>
      <c r="CC1988" s="1"/>
      <c r="CD1988" s="360">
        <f ca="1">OFFSET('Hotel Carve-out'!$A$1,'Hotel Carve-out'!CD$1949-1,'Hotel Carve-out'!$D$1947+'Hotel Carve-out'!$C1988)</f>
        <v>8.1141136136813935E-4</v>
      </c>
      <c r="CE1988" s="360">
        <f ca="1">OFFSET('Hotel Carve-out'!$A$1,'Hotel Carve-out'!CE$1949-1,'Hotel Carve-out'!$D$1947+'Hotel Carve-out'!$C1988)</f>
        <v>8.1141136136813924E-4</v>
      </c>
      <c r="CF1988" s="360">
        <f ca="1">OFFSET('Hotel Carve-out'!$A$1,'Hotel Carve-out'!CF$1949-1,'Hotel Carve-out'!$D$1947+'Hotel Carve-out'!$C1988)</f>
        <v>8.1141136136813924E-4</v>
      </c>
      <c r="CG1988" s="360">
        <f ca="1">OFFSET('Hotel Carve-out'!$A$1,'Hotel Carve-out'!CG$1949-1,'Hotel Carve-out'!$D$1947+'Hotel Carve-out'!$C1988)</f>
        <v>0</v>
      </c>
      <c r="CH1988" s="360">
        <f ca="1">OFFSET('Hotel Carve-out'!$A$1,'Hotel Carve-out'!CH$1949-1,'Hotel Carve-out'!$D$1947+'Hotel Carve-out'!$C1988)</f>
        <v>0</v>
      </c>
      <c r="CI1988" s="360">
        <f ca="1">OFFSET('Hotel Carve-out'!$A$1,'Hotel Carve-out'!CI$1949-1,'Hotel Carve-out'!$D$1947+'Hotel Carve-out'!$C1988)</f>
        <v>0</v>
      </c>
      <c r="CJ1988" s="1"/>
      <c r="CK1988" s="1"/>
    </row>
    <row r="1989" spans="2:89" ht="15" customHeight="1">
      <c r="B1989" s="1"/>
      <c r="C1989" s="1">
        <f>IF(C1988&lt;'Hotel Carve-out'!$E$1688,C1988+1,NA())</f>
        <v>38</v>
      </c>
      <c r="D1989" s="7">
        <f>INDEX('Hotel Carve-out'!$F$16:$CI$17,1,MATCH('Hotel Carve-out'!C1989,'Hotel Carve-out'!$F$17:$CI$17,0))</f>
        <v>43251</v>
      </c>
      <c r="E1989" s="1"/>
      <c r="F1989" s="4">
        <f ca="1">OFFSET('Hotel Carve-out'!$A$1,'Hotel Carve-out'!F$1949-1,'Hotel Carve-out'!$D$1947+'Hotel Carve-out'!$C1989)</f>
        <v>0</v>
      </c>
      <c r="G1989" s="4">
        <f ca="1">OFFSET('Hotel Carve-out'!$A$1,'Hotel Carve-out'!G$1949-1,'Hotel Carve-out'!$D$1947+'Hotel Carve-out'!$C1989)</f>
        <v>0</v>
      </c>
      <c r="H1989" s="4">
        <f ca="1">OFFSET('Hotel Carve-out'!$A$1,'Hotel Carve-out'!H$1949-1,'Hotel Carve-out'!$D$1947+'Hotel Carve-out'!$C1989)</f>
        <v>0</v>
      </c>
      <c r="I1989" s="4">
        <f ca="1">OFFSET('Hotel Carve-out'!$A$1,'Hotel Carve-out'!I$1949-1,'Hotel Carve-out'!$D$1947+'Hotel Carve-out'!$C1989)</f>
        <v>10981.568918270972</v>
      </c>
      <c r="J1989" s="1"/>
      <c r="K1989" s="4">
        <f ca="1">OFFSET('Hotel Carve-out'!$A$1,'Hotel Carve-out'!K$1949-1,'Hotel Carve-out'!$D$1947+'Hotel Carve-out'!$C1989)</f>
        <v>0</v>
      </c>
      <c r="L1989" s="4">
        <f ca="1">OFFSET('Hotel Carve-out'!$A$1,'Hotel Carve-out'!L$1949-1,'Hotel Carve-out'!$D$1947+'Hotel Carve-out'!$C1989)</f>
        <v>0</v>
      </c>
      <c r="M1989" s="4">
        <f ca="1">OFFSET('Hotel Carve-out'!$A$1,'Hotel Carve-out'!M$1949-1,'Hotel Carve-out'!$D$1947+'Hotel Carve-out'!$C1989)</f>
        <v>0</v>
      </c>
      <c r="N1989" s="4">
        <f ca="1">OFFSET('Hotel Carve-out'!$A$1,'Hotel Carve-out'!N$1949-1,'Hotel Carve-out'!$D$1947+'Hotel Carve-out'!$C1989)</f>
        <v>0</v>
      </c>
      <c r="O1989" s="4">
        <f ca="1">OFFSET('Hotel Carve-out'!$A$1,'Hotel Carve-out'!O$1949-1,'Hotel Carve-out'!$D$1947+'Hotel Carve-out'!$C1989)</f>
        <v>0</v>
      </c>
      <c r="P1989" s="4">
        <f t="shared" ca="1" si="927"/>
        <v>0</v>
      </c>
      <c r="Q1989" s="4"/>
      <c r="R1989" s="4">
        <f ca="1">OFFSET('Hotel Carve-out'!$A$1,'Hotel Carve-out'!R$1949-1,'Hotel Carve-out'!$D$1947+'Hotel Carve-out'!$C1989)</f>
        <v>0</v>
      </c>
      <c r="S1989" s="4">
        <f ca="1">OFFSET('Hotel Carve-out'!$A$1,'Hotel Carve-out'!S$1949-1,'Hotel Carve-out'!$D$1947+'Hotel Carve-out'!$C1989)</f>
        <v>0</v>
      </c>
      <c r="T1989" s="4">
        <f ca="1">OFFSET('Hotel Carve-out'!$A$1,'Hotel Carve-out'!T$1949-1,'Hotel Carve-out'!$D$1947+'Hotel Carve-out'!$C1989)</f>
        <v>0</v>
      </c>
      <c r="U1989" s="4">
        <f ca="1">OFFSET('Hotel Carve-out'!$A$1,'Hotel Carve-out'!U$1949-1,'Hotel Carve-out'!$D$1947+'Hotel Carve-out'!$C1989)</f>
        <v>0</v>
      </c>
      <c r="V1989" s="4">
        <f t="shared" ca="1" si="928"/>
        <v>0</v>
      </c>
      <c r="W1989" s="4"/>
      <c r="X1989" s="4">
        <f ca="1">OFFSET('Hotel Carve-out'!$A$1,'Hotel Carve-out'!X$1949-1,'Hotel Carve-out'!$D$1947+'Hotel Carve-out'!$C1989)</f>
        <v>0</v>
      </c>
      <c r="Y1989" s="4">
        <f ca="1">OFFSET('Hotel Carve-out'!$A$1,'Hotel Carve-out'!Y$1949-1,'Hotel Carve-out'!$D$1947+'Hotel Carve-out'!$C1989)</f>
        <v>0</v>
      </c>
      <c r="Z1989" s="4">
        <f ca="1">OFFSET('Hotel Carve-out'!$A$1,'Hotel Carve-out'!Z$1949-1,'Hotel Carve-out'!$D$1947+'Hotel Carve-out'!$C1989)</f>
        <v>0</v>
      </c>
      <c r="AA1989" s="4">
        <f ca="1">OFFSET('Hotel Carve-out'!$A$1,'Hotel Carve-out'!AA$1949-1,'Hotel Carve-out'!$D$1947+'Hotel Carve-out'!$C1989)</f>
        <v>0</v>
      </c>
      <c r="AB1989" s="4">
        <f ca="1">OFFSET('Hotel Carve-out'!$A$1,'Hotel Carve-out'!AB$1949-1,'Hotel Carve-out'!$D$1947+'Hotel Carve-out'!$C1989)</f>
        <v>0</v>
      </c>
      <c r="AC1989" s="4">
        <f ca="1">OFFSET('Hotel Carve-out'!$A$1,'Hotel Carve-out'!AC$1949-1,'Hotel Carve-out'!$D$1947+'Hotel Carve-out'!$C1989)</f>
        <v>0</v>
      </c>
      <c r="AD1989" s="4">
        <f ca="1">OFFSET('Hotel Carve-out'!$A$1,'Hotel Carve-out'!AD$1949-1,'Hotel Carve-out'!$D$1947+'Hotel Carve-out'!$C1989)</f>
        <v>0</v>
      </c>
      <c r="AE1989" s="4">
        <f ca="1">OFFSET('Hotel Carve-out'!$A$1,'Hotel Carve-out'!AE$1949-1,'Hotel Carve-out'!$D$1947+'Hotel Carve-out'!$C1989)</f>
        <v>0</v>
      </c>
      <c r="AF1989" s="4">
        <f ca="1">OFFSET('Hotel Carve-out'!$A$1,'Hotel Carve-out'!AF$1949-1,'Hotel Carve-out'!$D$1947+'Hotel Carve-out'!$C1989)</f>
        <v>0</v>
      </c>
      <c r="AG1989" s="4">
        <f ca="1">OFFSET('Hotel Carve-out'!$A$1,'Hotel Carve-out'!AG$1949-1,'Hotel Carve-out'!$D$1947+'Hotel Carve-out'!$C1989)</f>
        <v>0</v>
      </c>
      <c r="AH1989" s="4">
        <f ca="1">OFFSET('Hotel Carve-out'!$A$1,'Hotel Carve-out'!AH$1949-1,'Hotel Carve-out'!$D$1947+'Hotel Carve-out'!$C1989)</f>
        <v>0</v>
      </c>
      <c r="AI1989" s="4">
        <f t="shared" ca="1" si="929"/>
        <v>0</v>
      </c>
      <c r="AJ1989" s="4"/>
      <c r="AK1989" s="4">
        <f ca="1">OFFSET('Hotel Carve-out'!$A$1,'Hotel Carve-out'!AK$1949-1,'Hotel Carve-out'!$D$1947+'Hotel Carve-out'!$C1989)</f>
        <v>0</v>
      </c>
      <c r="AL1989" s="4">
        <f ca="1">OFFSET('Hotel Carve-out'!$A$1,'Hotel Carve-out'!AL$1949-1,'Hotel Carve-out'!$D$1947+'Hotel Carve-out'!$C1989)</f>
        <v>0</v>
      </c>
      <c r="AM1989" s="4">
        <f ca="1">OFFSET('Hotel Carve-out'!$A$1,'Hotel Carve-out'!AM$1949-1,'Hotel Carve-out'!$D$1947+'Hotel Carve-out'!$C1989)</f>
        <v>0</v>
      </c>
      <c r="AN1989" s="4">
        <f ca="1">OFFSET('Hotel Carve-out'!$A$1,'Hotel Carve-out'!AN$1949-1,'Hotel Carve-out'!$D$1947+'Hotel Carve-out'!$C1989)</f>
        <v>0</v>
      </c>
      <c r="AO1989" s="4">
        <f ca="1">OFFSET('Hotel Carve-out'!$A$1,'Hotel Carve-out'!AO$1949-1,'Hotel Carve-out'!$D$1947+'Hotel Carve-out'!$C1989)</f>
        <v>0</v>
      </c>
      <c r="AP1989" s="4">
        <f ca="1">OFFSET('Hotel Carve-out'!$A$1,'Hotel Carve-out'!AP$1949-1,'Hotel Carve-out'!$D$1947+'Hotel Carve-out'!$C1989)</f>
        <v>0</v>
      </c>
      <c r="AQ1989" s="4">
        <f ca="1">OFFSET('Hotel Carve-out'!$A$1,'Hotel Carve-out'!AQ$1949-1,'Hotel Carve-out'!$D$1947+'Hotel Carve-out'!$C1989)</f>
        <v>0</v>
      </c>
      <c r="AR1989" s="4">
        <f ca="1">OFFSET('Hotel Carve-out'!$A$1,'Hotel Carve-out'!AR$1949-1,'Hotel Carve-out'!$D$1947+'Hotel Carve-out'!$C1989)</f>
        <v>0</v>
      </c>
      <c r="AS1989" s="4">
        <f ca="1">OFFSET('Hotel Carve-out'!$A$1,'Hotel Carve-out'!AS$1949-1,'Hotel Carve-out'!$D$1947+'Hotel Carve-out'!$C1989)</f>
        <v>0</v>
      </c>
      <c r="AT1989" s="4">
        <f ca="1">OFFSET('Hotel Carve-out'!$A$1,'Hotel Carve-out'!AT$1949-1,'Hotel Carve-out'!$D$1947+'Hotel Carve-out'!$C1989)</f>
        <v>0</v>
      </c>
      <c r="AU1989" s="4">
        <f ca="1">OFFSET('Hotel Carve-out'!$A$1,'Hotel Carve-out'!AU$1949-1,'Hotel Carve-out'!$D$1947+'Hotel Carve-out'!$C1989)</f>
        <v>0</v>
      </c>
      <c r="AV1989" s="4">
        <f ca="1">OFFSET('Hotel Carve-out'!$A$1,'Hotel Carve-out'!AV$1949-1,'Hotel Carve-out'!$D$1947+'Hotel Carve-out'!$C1989)</f>
        <v>0</v>
      </c>
      <c r="AW1989" s="4">
        <f ca="1">OFFSET('Hotel Carve-out'!$A$1,'Hotel Carve-out'!AW$1949-1,'Hotel Carve-out'!$D$1947+'Hotel Carve-out'!$C1989)</f>
        <v>0</v>
      </c>
      <c r="AX1989" s="4">
        <f ca="1">OFFSET('Hotel Carve-out'!$A$1,'Hotel Carve-out'!AX$1949-1,'Hotel Carve-out'!$D$1947+'Hotel Carve-out'!$C1989)</f>
        <v>0</v>
      </c>
      <c r="AY1989" s="4">
        <f ca="1">OFFSET('Hotel Carve-out'!$A$1,'Hotel Carve-out'!AY$1949-1,'Hotel Carve-out'!$D$1947+'Hotel Carve-out'!$C1989)</f>
        <v>0</v>
      </c>
      <c r="AZ1989" s="4">
        <f ca="1">OFFSET('Hotel Carve-out'!$A$1,'Hotel Carve-out'!AZ$1949-1,'Hotel Carve-out'!$D$1947+'Hotel Carve-out'!$C1989)</f>
        <v>0</v>
      </c>
      <c r="BA1989" s="4">
        <f ca="1">OFFSET('Hotel Carve-out'!$A$1,'Hotel Carve-out'!BA$1949-1,'Hotel Carve-out'!$D$1947+'Hotel Carve-out'!$C1989)</f>
        <v>0</v>
      </c>
      <c r="BB1989" s="4">
        <f ca="1">OFFSET('Hotel Carve-out'!$A$1,'Hotel Carve-out'!BB$1949-1,'Hotel Carve-out'!$D$1947+'Hotel Carve-out'!$C1989)</f>
        <v>0</v>
      </c>
      <c r="BC1989" s="4">
        <f ca="1">OFFSET('Hotel Carve-out'!$A$1,'Hotel Carve-out'!BC$1949-1,'Hotel Carve-out'!$D$1947+'Hotel Carve-out'!$C1989)</f>
        <v>0</v>
      </c>
      <c r="BD1989" s="4">
        <f ca="1">OFFSET('Hotel Carve-out'!$A$1,'Hotel Carve-out'!BD$1949-1,'Hotel Carve-out'!$D$1947+'Hotel Carve-out'!$C1989)</f>
        <v>0</v>
      </c>
      <c r="BE1989" s="4">
        <f t="shared" ca="1" si="930"/>
        <v>0</v>
      </c>
      <c r="BF1989" s="4"/>
      <c r="BG1989" s="2">
        <f t="shared" ca="1" si="934"/>
        <v>10981.568918270972</v>
      </c>
      <c r="BH1989" s="2">
        <f t="shared" ca="1" si="935"/>
        <v>0</v>
      </c>
      <c r="BI1989" s="5">
        <f t="shared" ca="1" si="933"/>
        <v>10981.568918270972</v>
      </c>
      <c r="BJ1989" s="1"/>
      <c r="BK1989" s="4">
        <f ca="1">OFFSET('Hotel Carve-out'!$A$1,'Hotel Carve-out'!BK$1949-1,'Hotel Carve-out'!$D$1947+'Hotel Carve-out'!$C1989)</f>
        <v>0</v>
      </c>
      <c r="BL1989" s="4">
        <f ca="1">OFFSET('Hotel Carve-out'!$A$1,'Hotel Carve-out'!BL$1949-1,'Hotel Carve-out'!$D$1947+'Hotel Carve-out'!$C1989)</f>
        <v>0</v>
      </c>
      <c r="BM1989" s="4">
        <f ca="1">OFFSET('Hotel Carve-out'!$A$1,'Hotel Carve-out'!BM$1949-1,'Hotel Carve-out'!$D$1947+'Hotel Carve-out'!$C1989)</f>
        <v>0</v>
      </c>
      <c r="BN1989" s="4">
        <f ca="1">OFFSET('Hotel Carve-out'!$A$1,'Hotel Carve-out'!BN$1949-1,'Hotel Carve-out'!$D$1947+'Hotel Carve-out'!$C1989)</f>
        <v>0</v>
      </c>
      <c r="BO1989" s="4">
        <f ca="1">OFFSET('Hotel Carve-out'!$A$1,'Hotel Carve-out'!BO$1949-1,'Hotel Carve-out'!$D$1947+'Hotel Carve-out'!$C1989)</f>
        <v>0</v>
      </c>
      <c r="BP1989" s="4">
        <f ca="1">OFFSET('Hotel Carve-out'!$A$1,'Hotel Carve-out'!BP$1949-1,'Hotel Carve-out'!$D$1947+'Hotel Carve-out'!$C1989)</f>
        <v>0</v>
      </c>
      <c r="BQ1989" s="4">
        <f ca="1">OFFSET('Hotel Carve-out'!$A$1,'Hotel Carve-out'!BQ$1949-1,'Hotel Carve-out'!$D$1947+'Hotel Carve-out'!$C1989)</f>
        <v>0</v>
      </c>
      <c r="BR1989" s="1"/>
      <c r="BS1989" s="4">
        <f ca="1">OFFSET('Hotel Carve-out'!$A$1,'Hotel Carve-out'!BS$1949-1,'Hotel Carve-out'!$D$1947+'Hotel Carve-out'!$C1989)</f>
        <v>0</v>
      </c>
      <c r="BT1989" s="4">
        <f ca="1">OFFSET('Hotel Carve-out'!$A$1,'Hotel Carve-out'!BT$1949-1,'Hotel Carve-out'!$D$1947+'Hotel Carve-out'!$C1989)</f>
        <v>0</v>
      </c>
      <c r="BU1989" s="4"/>
      <c r="BV1989" s="4">
        <f ca="1">OFFSET('Hotel Carve-out'!$A$1,'Hotel Carve-out'!BV$1949-1,'Hotel Carve-out'!$D$1947+'Hotel Carve-out'!$C1989)</f>
        <v>0</v>
      </c>
      <c r="BW1989" s="4">
        <f ca="1">OFFSET('Hotel Carve-out'!$A$1,'Hotel Carve-out'!BW$1949-1,'Hotel Carve-out'!$D$1947+'Hotel Carve-out'!$C1989)</f>
        <v>0</v>
      </c>
      <c r="BX1989" s="4">
        <f ca="1">OFFSET('Hotel Carve-out'!$A$1,'Hotel Carve-out'!BX$1949-1,'Hotel Carve-out'!$D$1947+'Hotel Carve-out'!$C1989)</f>
        <v>0</v>
      </c>
      <c r="BY1989" s="6">
        <f ca="1">OFFSET('Hotel Carve-out'!$A$1,'Hotel Carve-out'!BY$1949-1,'Hotel Carve-out'!$D$1947+'Hotel Carve-out'!$C1989)</f>
        <v>0</v>
      </c>
      <c r="BZ1989" s="4">
        <f ca="1">OFFSET('Hotel Carve-out'!$A$1,'Hotel Carve-out'!BZ$1949-1,'Hotel Carve-out'!$D$1947+'Hotel Carve-out'!$C1989)</f>
        <v>10981.568918270972</v>
      </c>
      <c r="CA1989" s="6">
        <f ca="1">OFFSET('Hotel Carve-out'!$A$1,'Hotel Carve-out'!CA$1949-1,'Hotel Carve-out'!$D$1947+'Hotel Carve-out'!$C1989)</f>
        <v>0</v>
      </c>
      <c r="CB1989" s="4">
        <f ca="1">OFFSET('Hotel Carve-out'!$A$1,'Hotel Carve-out'!CB$1949-1,'Hotel Carve-out'!$D$1947+'Hotel Carve-out'!$C1989)</f>
        <v>0</v>
      </c>
      <c r="CC1989" s="1"/>
      <c r="CD1989" s="360">
        <f ca="1">OFFSET('Hotel Carve-out'!$A$1,'Hotel Carve-out'!CD$1949-1,'Hotel Carve-out'!$D$1947+'Hotel Carve-out'!$C1989)</f>
        <v>8.1344954950155347E-4</v>
      </c>
      <c r="CE1989" s="360">
        <f ca="1">OFFSET('Hotel Carve-out'!$A$1,'Hotel Carve-out'!CE$1949-1,'Hotel Carve-out'!$D$1947+'Hotel Carve-out'!$C1989)</f>
        <v>8.1344954950155336E-4</v>
      </c>
      <c r="CF1989" s="360">
        <f ca="1">OFFSET('Hotel Carve-out'!$A$1,'Hotel Carve-out'!CF$1949-1,'Hotel Carve-out'!$D$1947+'Hotel Carve-out'!$C1989)</f>
        <v>8.1344954950155336E-4</v>
      </c>
      <c r="CG1989" s="360">
        <f ca="1">OFFSET('Hotel Carve-out'!$A$1,'Hotel Carve-out'!CG$1949-1,'Hotel Carve-out'!$D$1947+'Hotel Carve-out'!$C1989)</f>
        <v>0</v>
      </c>
      <c r="CH1989" s="360">
        <f ca="1">OFFSET('Hotel Carve-out'!$A$1,'Hotel Carve-out'!CH$1949-1,'Hotel Carve-out'!$D$1947+'Hotel Carve-out'!$C1989)</f>
        <v>0</v>
      </c>
      <c r="CI1989" s="360">
        <f ca="1">OFFSET('Hotel Carve-out'!$A$1,'Hotel Carve-out'!CI$1949-1,'Hotel Carve-out'!$D$1947+'Hotel Carve-out'!$C1989)</f>
        <v>0</v>
      </c>
      <c r="CJ1989" s="1"/>
      <c r="CK1989" s="1"/>
    </row>
    <row r="1990" spans="2:89" ht="15" customHeight="1">
      <c r="B1990" s="1"/>
      <c r="C1990" s="1">
        <f>IF(C1989&lt;'Hotel Carve-out'!$E$1688,C1989+1,NA())</f>
        <v>39</v>
      </c>
      <c r="D1990" s="7">
        <f>INDEX('Hotel Carve-out'!$F$16:$CI$17,1,MATCH('Hotel Carve-out'!C1990,'Hotel Carve-out'!$F$17:$CI$17,0))</f>
        <v>43281</v>
      </c>
      <c r="E1990" s="1"/>
      <c r="F1990" s="4">
        <f ca="1">OFFSET('Hotel Carve-out'!$A$1,'Hotel Carve-out'!F$1949-1,'Hotel Carve-out'!$D$1947+'Hotel Carve-out'!$C1990)</f>
        <v>0</v>
      </c>
      <c r="G1990" s="4">
        <f ca="1">OFFSET('Hotel Carve-out'!$A$1,'Hotel Carve-out'!G$1949-1,'Hotel Carve-out'!$D$1947+'Hotel Carve-out'!$C1990)</f>
        <v>0</v>
      </c>
      <c r="H1990" s="4">
        <f ca="1">OFFSET('Hotel Carve-out'!$A$1,'Hotel Carve-out'!H$1949-1,'Hotel Carve-out'!$D$1947+'Hotel Carve-out'!$C1990)</f>
        <v>0</v>
      </c>
      <c r="I1990" s="4">
        <f ca="1">OFFSET('Hotel Carve-out'!$A$1,'Hotel Carve-out'!I$1949-1,'Hotel Carve-out'!$D$1947+'Hotel Carve-out'!$C1990)</f>
        <v>11008.262666273387</v>
      </c>
      <c r="J1990" s="1"/>
      <c r="K1990" s="4">
        <f ca="1">OFFSET('Hotel Carve-out'!$A$1,'Hotel Carve-out'!K$1949-1,'Hotel Carve-out'!$D$1947+'Hotel Carve-out'!$C1990)</f>
        <v>0</v>
      </c>
      <c r="L1990" s="4">
        <f ca="1">OFFSET('Hotel Carve-out'!$A$1,'Hotel Carve-out'!L$1949-1,'Hotel Carve-out'!$D$1947+'Hotel Carve-out'!$C1990)</f>
        <v>0</v>
      </c>
      <c r="M1990" s="4">
        <f ca="1">OFFSET('Hotel Carve-out'!$A$1,'Hotel Carve-out'!M$1949-1,'Hotel Carve-out'!$D$1947+'Hotel Carve-out'!$C1990)</f>
        <v>0</v>
      </c>
      <c r="N1990" s="4">
        <f ca="1">OFFSET('Hotel Carve-out'!$A$1,'Hotel Carve-out'!N$1949-1,'Hotel Carve-out'!$D$1947+'Hotel Carve-out'!$C1990)</f>
        <v>0</v>
      </c>
      <c r="O1990" s="4">
        <f ca="1">OFFSET('Hotel Carve-out'!$A$1,'Hotel Carve-out'!O$1949-1,'Hotel Carve-out'!$D$1947+'Hotel Carve-out'!$C1990)</f>
        <v>0</v>
      </c>
      <c r="P1990" s="4">
        <f t="shared" ca="1" si="927"/>
        <v>0</v>
      </c>
      <c r="Q1990" s="4"/>
      <c r="R1990" s="4">
        <f ca="1">OFFSET('Hotel Carve-out'!$A$1,'Hotel Carve-out'!R$1949-1,'Hotel Carve-out'!$D$1947+'Hotel Carve-out'!$C1990)</f>
        <v>0</v>
      </c>
      <c r="S1990" s="4">
        <f ca="1">OFFSET('Hotel Carve-out'!$A$1,'Hotel Carve-out'!S$1949-1,'Hotel Carve-out'!$D$1947+'Hotel Carve-out'!$C1990)</f>
        <v>0</v>
      </c>
      <c r="T1990" s="4">
        <f ca="1">OFFSET('Hotel Carve-out'!$A$1,'Hotel Carve-out'!T$1949-1,'Hotel Carve-out'!$D$1947+'Hotel Carve-out'!$C1990)</f>
        <v>0</v>
      </c>
      <c r="U1990" s="4">
        <f ca="1">OFFSET('Hotel Carve-out'!$A$1,'Hotel Carve-out'!U$1949-1,'Hotel Carve-out'!$D$1947+'Hotel Carve-out'!$C1990)</f>
        <v>0</v>
      </c>
      <c r="V1990" s="4">
        <f t="shared" ca="1" si="928"/>
        <v>0</v>
      </c>
      <c r="W1990" s="4"/>
      <c r="X1990" s="4">
        <f ca="1">OFFSET('Hotel Carve-out'!$A$1,'Hotel Carve-out'!X$1949-1,'Hotel Carve-out'!$D$1947+'Hotel Carve-out'!$C1990)</f>
        <v>0</v>
      </c>
      <c r="Y1990" s="4">
        <f ca="1">OFFSET('Hotel Carve-out'!$A$1,'Hotel Carve-out'!Y$1949-1,'Hotel Carve-out'!$D$1947+'Hotel Carve-out'!$C1990)</f>
        <v>0</v>
      </c>
      <c r="Z1990" s="4">
        <f ca="1">OFFSET('Hotel Carve-out'!$A$1,'Hotel Carve-out'!Z$1949-1,'Hotel Carve-out'!$D$1947+'Hotel Carve-out'!$C1990)</f>
        <v>0</v>
      </c>
      <c r="AA1990" s="4">
        <f ca="1">OFFSET('Hotel Carve-out'!$A$1,'Hotel Carve-out'!AA$1949-1,'Hotel Carve-out'!$D$1947+'Hotel Carve-out'!$C1990)</f>
        <v>0</v>
      </c>
      <c r="AB1990" s="4">
        <f ca="1">OFFSET('Hotel Carve-out'!$A$1,'Hotel Carve-out'!AB$1949-1,'Hotel Carve-out'!$D$1947+'Hotel Carve-out'!$C1990)</f>
        <v>0</v>
      </c>
      <c r="AC1990" s="4">
        <f ca="1">OFFSET('Hotel Carve-out'!$A$1,'Hotel Carve-out'!AC$1949-1,'Hotel Carve-out'!$D$1947+'Hotel Carve-out'!$C1990)</f>
        <v>0</v>
      </c>
      <c r="AD1990" s="4">
        <f ca="1">OFFSET('Hotel Carve-out'!$A$1,'Hotel Carve-out'!AD$1949-1,'Hotel Carve-out'!$D$1947+'Hotel Carve-out'!$C1990)</f>
        <v>0</v>
      </c>
      <c r="AE1990" s="4">
        <f ca="1">OFFSET('Hotel Carve-out'!$A$1,'Hotel Carve-out'!AE$1949-1,'Hotel Carve-out'!$D$1947+'Hotel Carve-out'!$C1990)</f>
        <v>0</v>
      </c>
      <c r="AF1990" s="4">
        <f ca="1">OFFSET('Hotel Carve-out'!$A$1,'Hotel Carve-out'!AF$1949-1,'Hotel Carve-out'!$D$1947+'Hotel Carve-out'!$C1990)</f>
        <v>0</v>
      </c>
      <c r="AG1990" s="4">
        <f ca="1">OFFSET('Hotel Carve-out'!$A$1,'Hotel Carve-out'!AG$1949-1,'Hotel Carve-out'!$D$1947+'Hotel Carve-out'!$C1990)</f>
        <v>0</v>
      </c>
      <c r="AH1990" s="4">
        <f ca="1">OFFSET('Hotel Carve-out'!$A$1,'Hotel Carve-out'!AH$1949-1,'Hotel Carve-out'!$D$1947+'Hotel Carve-out'!$C1990)</f>
        <v>0</v>
      </c>
      <c r="AI1990" s="4">
        <f t="shared" ca="1" si="929"/>
        <v>0</v>
      </c>
      <c r="AJ1990" s="4"/>
      <c r="AK1990" s="4">
        <f ca="1">OFFSET('Hotel Carve-out'!$A$1,'Hotel Carve-out'!AK$1949-1,'Hotel Carve-out'!$D$1947+'Hotel Carve-out'!$C1990)</f>
        <v>0</v>
      </c>
      <c r="AL1990" s="4">
        <f ca="1">OFFSET('Hotel Carve-out'!$A$1,'Hotel Carve-out'!AL$1949-1,'Hotel Carve-out'!$D$1947+'Hotel Carve-out'!$C1990)</f>
        <v>0</v>
      </c>
      <c r="AM1990" s="4">
        <f ca="1">OFFSET('Hotel Carve-out'!$A$1,'Hotel Carve-out'!AM$1949-1,'Hotel Carve-out'!$D$1947+'Hotel Carve-out'!$C1990)</f>
        <v>0</v>
      </c>
      <c r="AN1990" s="4">
        <f ca="1">OFFSET('Hotel Carve-out'!$A$1,'Hotel Carve-out'!AN$1949-1,'Hotel Carve-out'!$D$1947+'Hotel Carve-out'!$C1990)</f>
        <v>0</v>
      </c>
      <c r="AO1990" s="4">
        <f ca="1">OFFSET('Hotel Carve-out'!$A$1,'Hotel Carve-out'!AO$1949-1,'Hotel Carve-out'!$D$1947+'Hotel Carve-out'!$C1990)</f>
        <v>0</v>
      </c>
      <c r="AP1990" s="4">
        <f ca="1">OFFSET('Hotel Carve-out'!$A$1,'Hotel Carve-out'!AP$1949-1,'Hotel Carve-out'!$D$1947+'Hotel Carve-out'!$C1990)</f>
        <v>0</v>
      </c>
      <c r="AQ1990" s="4">
        <f ca="1">OFFSET('Hotel Carve-out'!$A$1,'Hotel Carve-out'!AQ$1949-1,'Hotel Carve-out'!$D$1947+'Hotel Carve-out'!$C1990)</f>
        <v>0</v>
      </c>
      <c r="AR1990" s="4">
        <f ca="1">OFFSET('Hotel Carve-out'!$A$1,'Hotel Carve-out'!AR$1949-1,'Hotel Carve-out'!$D$1947+'Hotel Carve-out'!$C1990)</f>
        <v>0</v>
      </c>
      <c r="AS1990" s="4">
        <f ca="1">OFFSET('Hotel Carve-out'!$A$1,'Hotel Carve-out'!AS$1949-1,'Hotel Carve-out'!$D$1947+'Hotel Carve-out'!$C1990)</f>
        <v>0</v>
      </c>
      <c r="AT1990" s="4">
        <f ca="1">OFFSET('Hotel Carve-out'!$A$1,'Hotel Carve-out'!AT$1949-1,'Hotel Carve-out'!$D$1947+'Hotel Carve-out'!$C1990)</f>
        <v>0</v>
      </c>
      <c r="AU1990" s="4">
        <f ca="1">OFFSET('Hotel Carve-out'!$A$1,'Hotel Carve-out'!AU$1949-1,'Hotel Carve-out'!$D$1947+'Hotel Carve-out'!$C1990)</f>
        <v>0</v>
      </c>
      <c r="AV1990" s="4">
        <f ca="1">OFFSET('Hotel Carve-out'!$A$1,'Hotel Carve-out'!AV$1949-1,'Hotel Carve-out'!$D$1947+'Hotel Carve-out'!$C1990)</f>
        <v>0</v>
      </c>
      <c r="AW1990" s="4">
        <f ca="1">OFFSET('Hotel Carve-out'!$A$1,'Hotel Carve-out'!AW$1949-1,'Hotel Carve-out'!$D$1947+'Hotel Carve-out'!$C1990)</f>
        <v>0</v>
      </c>
      <c r="AX1990" s="4">
        <f ca="1">OFFSET('Hotel Carve-out'!$A$1,'Hotel Carve-out'!AX$1949-1,'Hotel Carve-out'!$D$1947+'Hotel Carve-out'!$C1990)</f>
        <v>0</v>
      </c>
      <c r="AY1990" s="4">
        <f ca="1">OFFSET('Hotel Carve-out'!$A$1,'Hotel Carve-out'!AY$1949-1,'Hotel Carve-out'!$D$1947+'Hotel Carve-out'!$C1990)</f>
        <v>0</v>
      </c>
      <c r="AZ1990" s="4">
        <f ca="1">OFFSET('Hotel Carve-out'!$A$1,'Hotel Carve-out'!AZ$1949-1,'Hotel Carve-out'!$D$1947+'Hotel Carve-out'!$C1990)</f>
        <v>0</v>
      </c>
      <c r="BA1990" s="4">
        <f ca="1">OFFSET('Hotel Carve-out'!$A$1,'Hotel Carve-out'!BA$1949-1,'Hotel Carve-out'!$D$1947+'Hotel Carve-out'!$C1990)</f>
        <v>0</v>
      </c>
      <c r="BB1990" s="4">
        <f ca="1">OFFSET('Hotel Carve-out'!$A$1,'Hotel Carve-out'!BB$1949-1,'Hotel Carve-out'!$D$1947+'Hotel Carve-out'!$C1990)</f>
        <v>0</v>
      </c>
      <c r="BC1990" s="4">
        <f ca="1">OFFSET('Hotel Carve-out'!$A$1,'Hotel Carve-out'!BC$1949-1,'Hotel Carve-out'!$D$1947+'Hotel Carve-out'!$C1990)</f>
        <v>0</v>
      </c>
      <c r="BD1990" s="4">
        <f ca="1">OFFSET('Hotel Carve-out'!$A$1,'Hotel Carve-out'!BD$1949-1,'Hotel Carve-out'!$D$1947+'Hotel Carve-out'!$C1990)</f>
        <v>0</v>
      </c>
      <c r="BE1990" s="4">
        <f t="shared" ca="1" si="930"/>
        <v>0</v>
      </c>
      <c r="BF1990" s="4"/>
      <c r="BG1990" s="2">
        <f t="shared" ca="1" si="934"/>
        <v>11008.262666273387</v>
      </c>
      <c r="BH1990" s="2">
        <f t="shared" ca="1" si="935"/>
        <v>0</v>
      </c>
      <c r="BI1990" s="5">
        <f t="shared" ca="1" si="933"/>
        <v>11008.262666273387</v>
      </c>
      <c r="BJ1990" s="1"/>
      <c r="BK1990" s="4">
        <f ca="1">OFFSET('Hotel Carve-out'!$A$1,'Hotel Carve-out'!BK$1949-1,'Hotel Carve-out'!$D$1947+'Hotel Carve-out'!$C1990)</f>
        <v>0</v>
      </c>
      <c r="BL1990" s="4">
        <f ca="1">OFFSET('Hotel Carve-out'!$A$1,'Hotel Carve-out'!BL$1949-1,'Hotel Carve-out'!$D$1947+'Hotel Carve-out'!$C1990)</f>
        <v>0</v>
      </c>
      <c r="BM1990" s="4">
        <f ca="1">OFFSET('Hotel Carve-out'!$A$1,'Hotel Carve-out'!BM$1949-1,'Hotel Carve-out'!$D$1947+'Hotel Carve-out'!$C1990)</f>
        <v>0</v>
      </c>
      <c r="BN1990" s="4">
        <f ca="1">OFFSET('Hotel Carve-out'!$A$1,'Hotel Carve-out'!BN$1949-1,'Hotel Carve-out'!$D$1947+'Hotel Carve-out'!$C1990)</f>
        <v>0</v>
      </c>
      <c r="BO1990" s="4">
        <f ca="1">OFFSET('Hotel Carve-out'!$A$1,'Hotel Carve-out'!BO$1949-1,'Hotel Carve-out'!$D$1947+'Hotel Carve-out'!$C1990)</f>
        <v>0</v>
      </c>
      <c r="BP1990" s="4">
        <f ca="1">OFFSET('Hotel Carve-out'!$A$1,'Hotel Carve-out'!BP$1949-1,'Hotel Carve-out'!$D$1947+'Hotel Carve-out'!$C1990)</f>
        <v>0</v>
      </c>
      <c r="BQ1990" s="4">
        <f ca="1">OFFSET('Hotel Carve-out'!$A$1,'Hotel Carve-out'!BQ$1949-1,'Hotel Carve-out'!$D$1947+'Hotel Carve-out'!$C1990)</f>
        <v>0</v>
      </c>
      <c r="BR1990" s="1"/>
      <c r="BS1990" s="4">
        <f ca="1">OFFSET('Hotel Carve-out'!$A$1,'Hotel Carve-out'!BS$1949-1,'Hotel Carve-out'!$D$1947+'Hotel Carve-out'!$C1990)</f>
        <v>0</v>
      </c>
      <c r="BT1990" s="4">
        <f ca="1">OFFSET('Hotel Carve-out'!$A$1,'Hotel Carve-out'!BT$1949-1,'Hotel Carve-out'!$D$1947+'Hotel Carve-out'!$C1990)</f>
        <v>0</v>
      </c>
      <c r="BU1990" s="4"/>
      <c r="BV1990" s="4">
        <f ca="1">OFFSET('Hotel Carve-out'!$A$1,'Hotel Carve-out'!BV$1949-1,'Hotel Carve-out'!$D$1947+'Hotel Carve-out'!$C1990)</f>
        <v>0</v>
      </c>
      <c r="BW1990" s="4">
        <f ca="1">OFFSET('Hotel Carve-out'!$A$1,'Hotel Carve-out'!BW$1949-1,'Hotel Carve-out'!$D$1947+'Hotel Carve-out'!$C1990)</f>
        <v>0</v>
      </c>
      <c r="BX1990" s="4">
        <f ca="1">OFFSET('Hotel Carve-out'!$A$1,'Hotel Carve-out'!BX$1949-1,'Hotel Carve-out'!$D$1947+'Hotel Carve-out'!$C1990)</f>
        <v>0</v>
      </c>
      <c r="BY1990" s="6">
        <f ca="1">OFFSET('Hotel Carve-out'!$A$1,'Hotel Carve-out'!BY$1949-1,'Hotel Carve-out'!$D$1947+'Hotel Carve-out'!$C1990)</f>
        <v>0</v>
      </c>
      <c r="BZ1990" s="4">
        <f ca="1">OFFSET('Hotel Carve-out'!$A$1,'Hotel Carve-out'!BZ$1949-1,'Hotel Carve-out'!$D$1947+'Hotel Carve-out'!$C1990)</f>
        <v>11008.262666273387</v>
      </c>
      <c r="CA1990" s="6">
        <f ca="1">OFFSET('Hotel Carve-out'!$A$1,'Hotel Carve-out'!CA$1949-1,'Hotel Carve-out'!$D$1947+'Hotel Carve-out'!$C1990)</f>
        <v>0</v>
      </c>
      <c r="CB1990" s="4">
        <f ca="1">OFFSET('Hotel Carve-out'!$A$1,'Hotel Carve-out'!CB$1949-1,'Hotel Carve-out'!$D$1947+'Hotel Carve-out'!$C1990)</f>
        <v>0</v>
      </c>
      <c r="CC1990" s="1"/>
      <c r="CD1990" s="360">
        <f ca="1">OFFSET('Hotel Carve-out'!$A$1,'Hotel Carve-out'!CD$1949-1,'Hotel Carve-out'!$D$1947+'Hotel Carve-out'!$C1990)</f>
        <v>8.1542686416839901E-4</v>
      </c>
      <c r="CE1990" s="360">
        <f ca="1">OFFSET('Hotel Carve-out'!$A$1,'Hotel Carve-out'!CE$1949-1,'Hotel Carve-out'!$D$1947+'Hotel Carve-out'!$C1990)</f>
        <v>8.1542686416839912E-4</v>
      </c>
      <c r="CF1990" s="360">
        <f ca="1">OFFSET('Hotel Carve-out'!$A$1,'Hotel Carve-out'!CF$1949-1,'Hotel Carve-out'!$D$1947+'Hotel Carve-out'!$C1990)</f>
        <v>8.1542686416839912E-4</v>
      </c>
      <c r="CG1990" s="360">
        <f ca="1">OFFSET('Hotel Carve-out'!$A$1,'Hotel Carve-out'!CG$1949-1,'Hotel Carve-out'!$D$1947+'Hotel Carve-out'!$C1990)</f>
        <v>0</v>
      </c>
      <c r="CH1990" s="360">
        <f ca="1">OFFSET('Hotel Carve-out'!$A$1,'Hotel Carve-out'!CH$1949-1,'Hotel Carve-out'!$D$1947+'Hotel Carve-out'!$C1990)</f>
        <v>0</v>
      </c>
      <c r="CI1990" s="360">
        <f ca="1">OFFSET('Hotel Carve-out'!$A$1,'Hotel Carve-out'!CI$1949-1,'Hotel Carve-out'!$D$1947+'Hotel Carve-out'!$C1990)</f>
        <v>0</v>
      </c>
      <c r="CJ1990" s="1"/>
      <c r="CK1990" s="1"/>
    </row>
    <row r="1991" spans="2:89" ht="15" customHeight="1">
      <c r="B1991" s="1"/>
      <c r="C1991" s="1">
        <f>IF(C1990&lt;'Hotel Carve-out'!$E$1688,C1990+1,NA())</f>
        <v>40</v>
      </c>
      <c r="D1991" s="7">
        <f>INDEX('Hotel Carve-out'!$F$16:$CI$17,1,MATCH('Hotel Carve-out'!C1991,'Hotel Carve-out'!$F$17:$CI$17,0))</f>
        <v>43312</v>
      </c>
      <c r="E1991" s="1"/>
      <c r="F1991" s="4">
        <f ca="1">OFFSET('Hotel Carve-out'!$A$1,'Hotel Carve-out'!F$1949-1,'Hotel Carve-out'!$D$1947+'Hotel Carve-out'!$C1991)</f>
        <v>0</v>
      </c>
      <c r="G1991" s="4">
        <f ca="1">OFFSET('Hotel Carve-out'!$A$1,'Hotel Carve-out'!G$1949-1,'Hotel Carve-out'!$D$1947+'Hotel Carve-out'!$C1991)</f>
        <v>0</v>
      </c>
      <c r="H1991" s="4">
        <f ca="1">OFFSET('Hotel Carve-out'!$A$1,'Hotel Carve-out'!H$1949-1,'Hotel Carve-out'!$D$1947+'Hotel Carve-out'!$C1991)</f>
        <v>0</v>
      </c>
      <c r="I1991" s="4">
        <f ca="1">OFFSET('Hotel Carve-out'!$A$1,'Hotel Carve-out'!I$1949-1,'Hotel Carve-out'!$D$1947+'Hotel Carve-out'!$C1991)</f>
        <v>11035.914374647389</v>
      </c>
      <c r="J1991" s="1"/>
      <c r="K1991" s="4">
        <f ca="1">OFFSET('Hotel Carve-out'!$A$1,'Hotel Carve-out'!K$1949-1,'Hotel Carve-out'!$D$1947+'Hotel Carve-out'!$C1991)</f>
        <v>0</v>
      </c>
      <c r="L1991" s="4">
        <f ca="1">OFFSET('Hotel Carve-out'!$A$1,'Hotel Carve-out'!L$1949-1,'Hotel Carve-out'!$D$1947+'Hotel Carve-out'!$C1991)</f>
        <v>0</v>
      </c>
      <c r="M1991" s="4">
        <f ca="1">OFFSET('Hotel Carve-out'!$A$1,'Hotel Carve-out'!M$1949-1,'Hotel Carve-out'!$D$1947+'Hotel Carve-out'!$C1991)</f>
        <v>0</v>
      </c>
      <c r="N1991" s="4">
        <f ca="1">OFFSET('Hotel Carve-out'!$A$1,'Hotel Carve-out'!N$1949-1,'Hotel Carve-out'!$D$1947+'Hotel Carve-out'!$C1991)</f>
        <v>0</v>
      </c>
      <c r="O1991" s="4">
        <f ca="1">OFFSET('Hotel Carve-out'!$A$1,'Hotel Carve-out'!O$1949-1,'Hotel Carve-out'!$D$1947+'Hotel Carve-out'!$C1991)</f>
        <v>0</v>
      </c>
      <c r="P1991" s="4">
        <f t="shared" ca="1" si="927"/>
        <v>0</v>
      </c>
      <c r="Q1991" s="4"/>
      <c r="R1991" s="4">
        <f ca="1">OFFSET('Hotel Carve-out'!$A$1,'Hotel Carve-out'!R$1949-1,'Hotel Carve-out'!$D$1947+'Hotel Carve-out'!$C1991)</f>
        <v>0</v>
      </c>
      <c r="S1991" s="4">
        <f ca="1">OFFSET('Hotel Carve-out'!$A$1,'Hotel Carve-out'!S$1949-1,'Hotel Carve-out'!$D$1947+'Hotel Carve-out'!$C1991)</f>
        <v>0</v>
      </c>
      <c r="T1991" s="4">
        <f ca="1">OFFSET('Hotel Carve-out'!$A$1,'Hotel Carve-out'!T$1949-1,'Hotel Carve-out'!$D$1947+'Hotel Carve-out'!$C1991)</f>
        <v>0</v>
      </c>
      <c r="U1991" s="4">
        <f ca="1">OFFSET('Hotel Carve-out'!$A$1,'Hotel Carve-out'!U$1949-1,'Hotel Carve-out'!$D$1947+'Hotel Carve-out'!$C1991)</f>
        <v>0</v>
      </c>
      <c r="V1991" s="4">
        <f t="shared" ca="1" si="928"/>
        <v>0</v>
      </c>
      <c r="W1991" s="4"/>
      <c r="X1991" s="4">
        <f ca="1">OFFSET('Hotel Carve-out'!$A$1,'Hotel Carve-out'!X$1949-1,'Hotel Carve-out'!$D$1947+'Hotel Carve-out'!$C1991)</f>
        <v>0</v>
      </c>
      <c r="Y1991" s="4">
        <f ca="1">OFFSET('Hotel Carve-out'!$A$1,'Hotel Carve-out'!Y$1949-1,'Hotel Carve-out'!$D$1947+'Hotel Carve-out'!$C1991)</f>
        <v>0</v>
      </c>
      <c r="Z1991" s="4">
        <f ca="1">OFFSET('Hotel Carve-out'!$A$1,'Hotel Carve-out'!Z$1949-1,'Hotel Carve-out'!$D$1947+'Hotel Carve-out'!$C1991)</f>
        <v>0</v>
      </c>
      <c r="AA1991" s="4">
        <f ca="1">OFFSET('Hotel Carve-out'!$A$1,'Hotel Carve-out'!AA$1949-1,'Hotel Carve-out'!$D$1947+'Hotel Carve-out'!$C1991)</f>
        <v>0</v>
      </c>
      <c r="AB1991" s="4">
        <f ca="1">OFFSET('Hotel Carve-out'!$A$1,'Hotel Carve-out'!AB$1949-1,'Hotel Carve-out'!$D$1947+'Hotel Carve-out'!$C1991)</f>
        <v>0</v>
      </c>
      <c r="AC1991" s="4">
        <f ca="1">OFFSET('Hotel Carve-out'!$A$1,'Hotel Carve-out'!AC$1949-1,'Hotel Carve-out'!$D$1947+'Hotel Carve-out'!$C1991)</f>
        <v>0</v>
      </c>
      <c r="AD1991" s="4">
        <f ca="1">OFFSET('Hotel Carve-out'!$A$1,'Hotel Carve-out'!AD$1949-1,'Hotel Carve-out'!$D$1947+'Hotel Carve-out'!$C1991)</f>
        <v>0</v>
      </c>
      <c r="AE1991" s="4">
        <f ca="1">OFFSET('Hotel Carve-out'!$A$1,'Hotel Carve-out'!AE$1949-1,'Hotel Carve-out'!$D$1947+'Hotel Carve-out'!$C1991)</f>
        <v>0</v>
      </c>
      <c r="AF1991" s="4">
        <f ca="1">OFFSET('Hotel Carve-out'!$A$1,'Hotel Carve-out'!AF$1949-1,'Hotel Carve-out'!$D$1947+'Hotel Carve-out'!$C1991)</f>
        <v>0</v>
      </c>
      <c r="AG1991" s="4">
        <f ca="1">OFFSET('Hotel Carve-out'!$A$1,'Hotel Carve-out'!AG$1949-1,'Hotel Carve-out'!$D$1947+'Hotel Carve-out'!$C1991)</f>
        <v>0</v>
      </c>
      <c r="AH1991" s="4">
        <f ca="1">OFFSET('Hotel Carve-out'!$A$1,'Hotel Carve-out'!AH$1949-1,'Hotel Carve-out'!$D$1947+'Hotel Carve-out'!$C1991)</f>
        <v>0</v>
      </c>
      <c r="AI1991" s="4">
        <f t="shared" ca="1" si="929"/>
        <v>0</v>
      </c>
      <c r="AJ1991" s="4"/>
      <c r="AK1991" s="4">
        <f ca="1">OFFSET('Hotel Carve-out'!$A$1,'Hotel Carve-out'!AK$1949-1,'Hotel Carve-out'!$D$1947+'Hotel Carve-out'!$C1991)</f>
        <v>0</v>
      </c>
      <c r="AL1991" s="4">
        <f ca="1">OFFSET('Hotel Carve-out'!$A$1,'Hotel Carve-out'!AL$1949-1,'Hotel Carve-out'!$D$1947+'Hotel Carve-out'!$C1991)</f>
        <v>0</v>
      </c>
      <c r="AM1991" s="4">
        <f ca="1">OFFSET('Hotel Carve-out'!$A$1,'Hotel Carve-out'!AM$1949-1,'Hotel Carve-out'!$D$1947+'Hotel Carve-out'!$C1991)</f>
        <v>0</v>
      </c>
      <c r="AN1991" s="4">
        <f ca="1">OFFSET('Hotel Carve-out'!$A$1,'Hotel Carve-out'!AN$1949-1,'Hotel Carve-out'!$D$1947+'Hotel Carve-out'!$C1991)</f>
        <v>0</v>
      </c>
      <c r="AO1991" s="4">
        <f ca="1">OFFSET('Hotel Carve-out'!$A$1,'Hotel Carve-out'!AO$1949-1,'Hotel Carve-out'!$D$1947+'Hotel Carve-out'!$C1991)</f>
        <v>0</v>
      </c>
      <c r="AP1991" s="4">
        <f ca="1">OFFSET('Hotel Carve-out'!$A$1,'Hotel Carve-out'!AP$1949-1,'Hotel Carve-out'!$D$1947+'Hotel Carve-out'!$C1991)</f>
        <v>0</v>
      </c>
      <c r="AQ1991" s="4">
        <f ca="1">OFFSET('Hotel Carve-out'!$A$1,'Hotel Carve-out'!AQ$1949-1,'Hotel Carve-out'!$D$1947+'Hotel Carve-out'!$C1991)</f>
        <v>0</v>
      </c>
      <c r="AR1991" s="4">
        <f ca="1">OFFSET('Hotel Carve-out'!$A$1,'Hotel Carve-out'!AR$1949-1,'Hotel Carve-out'!$D$1947+'Hotel Carve-out'!$C1991)</f>
        <v>0</v>
      </c>
      <c r="AS1991" s="4">
        <f ca="1">OFFSET('Hotel Carve-out'!$A$1,'Hotel Carve-out'!AS$1949-1,'Hotel Carve-out'!$D$1947+'Hotel Carve-out'!$C1991)</f>
        <v>0</v>
      </c>
      <c r="AT1991" s="4">
        <f ca="1">OFFSET('Hotel Carve-out'!$A$1,'Hotel Carve-out'!AT$1949-1,'Hotel Carve-out'!$D$1947+'Hotel Carve-out'!$C1991)</f>
        <v>0</v>
      </c>
      <c r="AU1991" s="4">
        <f ca="1">OFFSET('Hotel Carve-out'!$A$1,'Hotel Carve-out'!AU$1949-1,'Hotel Carve-out'!$D$1947+'Hotel Carve-out'!$C1991)</f>
        <v>0</v>
      </c>
      <c r="AV1991" s="4">
        <f ca="1">OFFSET('Hotel Carve-out'!$A$1,'Hotel Carve-out'!AV$1949-1,'Hotel Carve-out'!$D$1947+'Hotel Carve-out'!$C1991)</f>
        <v>0</v>
      </c>
      <c r="AW1991" s="4">
        <f ca="1">OFFSET('Hotel Carve-out'!$A$1,'Hotel Carve-out'!AW$1949-1,'Hotel Carve-out'!$D$1947+'Hotel Carve-out'!$C1991)</f>
        <v>0</v>
      </c>
      <c r="AX1991" s="4">
        <f ca="1">OFFSET('Hotel Carve-out'!$A$1,'Hotel Carve-out'!AX$1949-1,'Hotel Carve-out'!$D$1947+'Hotel Carve-out'!$C1991)</f>
        <v>0</v>
      </c>
      <c r="AY1991" s="4">
        <f ca="1">OFFSET('Hotel Carve-out'!$A$1,'Hotel Carve-out'!AY$1949-1,'Hotel Carve-out'!$D$1947+'Hotel Carve-out'!$C1991)</f>
        <v>0</v>
      </c>
      <c r="AZ1991" s="4">
        <f ca="1">OFFSET('Hotel Carve-out'!$A$1,'Hotel Carve-out'!AZ$1949-1,'Hotel Carve-out'!$D$1947+'Hotel Carve-out'!$C1991)</f>
        <v>0</v>
      </c>
      <c r="BA1991" s="4">
        <f ca="1">OFFSET('Hotel Carve-out'!$A$1,'Hotel Carve-out'!BA$1949-1,'Hotel Carve-out'!$D$1947+'Hotel Carve-out'!$C1991)</f>
        <v>0</v>
      </c>
      <c r="BB1991" s="4">
        <f ca="1">OFFSET('Hotel Carve-out'!$A$1,'Hotel Carve-out'!BB$1949-1,'Hotel Carve-out'!$D$1947+'Hotel Carve-out'!$C1991)</f>
        <v>0</v>
      </c>
      <c r="BC1991" s="4">
        <f ca="1">OFFSET('Hotel Carve-out'!$A$1,'Hotel Carve-out'!BC$1949-1,'Hotel Carve-out'!$D$1947+'Hotel Carve-out'!$C1991)</f>
        <v>0</v>
      </c>
      <c r="BD1991" s="4">
        <f ca="1">OFFSET('Hotel Carve-out'!$A$1,'Hotel Carve-out'!BD$1949-1,'Hotel Carve-out'!$D$1947+'Hotel Carve-out'!$C1991)</f>
        <v>0</v>
      </c>
      <c r="BE1991" s="4">
        <f t="shared" ca="1" si="930"/>
        <v>0</v>
      </c>
      <c r="BF1991" s="4"/>
      <c r="BG1991" s="2">
        <f t="shared" ca="1" si="934"/>
        <v>11035.914374647389</v>
      </c>
      <c r="BH1991" s="2">
        <f t="shared" ca="1" si="935"/>
        <v>0</v>
      </c>
      <c r="BI1991" s="5">
        <f t="shared" ca="1" si="933"/>
        <v>11035.914374647389</v>
      </c>
      <c r="BJ1991" s="1"/>
      <c r="BK1991" s="4">
        <f ca="1">OFFSET('Hotel Carve-out'!$A$1,'Hotel Carve-out'!BK$1949-1,'Hotel Carve-out'!$D$1947+'Hotel Carve-out'!$C1991)</f>
        <v>0</v>
      </c>
      <c r="BL1991" s="4">
        <f ca="1">OFFSET('Hotel Carve-out'!$A$1,'Hotel Carve-out'!BL$1949-1,'Hotel Carve-out'!$D$1947+'Hotel Carve-out'!$C1991)</f>
        <v>0</v>
      </c>
      <c r="BM1991" s="4">
        <f ca="1">OFFSET('Hotel Carve-out'!$A$1,'Hotel Carve-out'!BM$1949-1,'Hotel Carve-out'!$D$1947+'Hotel Carve-out'!$C1991)</f>
        <v>0</v>
      </c>
      <c r="BN1991" s="4">
        <f ca="1">OFFSET('Hotel Carve-out'!$A$1,'Hotel Carve-out'!BN$1949-1,'Hotel Carve-out'!$D$1947+'Hotel Carve-out'!$C1991)</f>
        <v>0</v>
      </c>
      <c r="BO1991" s="4">
        <f ca="1">OFFSET('Hotel Carve-out'!$A$1,'Hotel Carve-out'!BO$1949-1,'Hotel Carve-out'!$D$1947+'Hotel Carve-out'!$C1991)</f>
        <v>0</v>
      </c>
      <c r="BP1991" s="4">
        <f ca="1">OFFSET('Hotel Carve-out'!$A$1,'Hotel Carve-out'!BP$1949-1,'Hotel Carve-out'!$D$1947+'Hotel Carve-out'!$C1991)</f>
        <v>0</v>
      </c>
      <c r="BQ1991" s="4">
        <f ca="1">OFFSET('Hotel Carve-out'!$A$1,'Hotel Carve-out'!BQ$1949-1,'Hotel Carve-out'!$D$1947+'Hotel Carve-out'!$C1991)</f>
        <v>0</v>
      </c>
      <c r="BR1991" s="1"/>
      <c r="BS1991" s="4">
        <f ca="1">OFFSET('Hotel Carve-out'!$A$1,'Hotel Carve-out'!BS$1949-1,'Hotel Carve-out'!$D$1947+'Hotel Carve-out'!$C1991)</f>
        <v>0</v>
      </c>
      <c r="BT1991" s="4">
        <f ca="1">OFFSET('Hotel Carve-out'!$A$1,'Hotel Carve-out'!BT$1949-1,'Hotel Carve-out'!$D$1947+'Hotel Carve-out'!$C1991)</f>
        <v>0</v>
      </c>
      <c r="BU1991" s="4"/>
      <c r="BV1991" s="4">
        <f ca="1">OFFSET('Hotel Carve-out'!$A$1,'Hotel Carve-out'!BV$1949-1,'Hotel Carve-out'!$D$1947+'Hotel Carve-out'!$C1991)</f>
        <v>0</v>
      </c>
      <c r="BW1991" s="4">
        <f ca="1">OFFSET('Hotel Carve-out'!$A$1,'Hotel Carve-out'!BW$1949-1,'Hotel Carve-out'!$D$1947+'Hotel Carve-out'!$C1991)</f>
        <v>0</v>
      </c>
      <c r="BX1991" s="4">
        <f ca="1">OFFSET('Hotel Carve-out'!$A$1,'Hotel Carve-out'!BX$1949-1,'Hotel Carve-out'!$D$1947+'Hotel Carve-out'!$C1991)</f>
        <v>0</v>
      </c>
      <c r="BY1991" s="6">
        <f ca="1">OFFSET('Hotel Carve-out'!$A$1,'Hotel Carve-out'!BY$1949-1,'Hotel Carve-out'!$D$1947+'Hotel Carve-out'!$C1991)</f>
        <v>0</v>
      </c>
      <c r="BZ1991" s="4">
        <f ca="1">OFFSET('Hotel Carve-out'!$A$1,'Hotel Carve-out'!BZ$1949-1,'Hotel Carve-out'!$D$1947+'Hotel Carve-out'!$C1991)</f>
        <v>11035.914374647389</v>
      </c>
      <c r="CA1991" s="6">
        <f ca="1">OFFSET('Hotel Carve-out'!$A$1,'Hotel Carve-out'!CA$1949-1,'Hotel Carve-out'!$D$1947+'Hotel Carve-out'!$C1991)</f>
        <v>0</v>
      </c>
      <c r="CB1991" s="4">
        <f ca="1">OFFSET('Hotel Carve-out'!$A$1,'Hotel Carve-out'!CB$1949-1,'Hotel Carve-out'!$D$1947+'Hotel Carve-out'!$C1991)</f>
        <v>0</v>
      </c>
      <c r="CC1991" s="1"/>
      <c r="CD1991" s="360">
        <f ca="1">OFFSET('Hotel Carve-out'!$A$1,'Hotel Carve-out'!CD$1949-1,'Hotel Carve-out'!$D$1947+'Hotel Carve-out'!$C1991)</f>
        <v>8.1747513886276961E-4</v>
      </c>
      <c r="CE1991" s="360">
        <f ca="1">OFFSET('Hotel Carve-out'!$A$1,'Hotel Carve-out'!CE$1949-1,'Hotel Carve-out'!$D$1947+'Hotel Carve-out'!$C1991)</f>
        <v>8.1747513886276961E-4</v>
      </c>
      <c r="CF1991" s="360">
        <f ca="1">OFFSET('Hotel Carve-out'!$A$1,'Hotel Carve-out'!CF$1949-1,'Hotel Carve-out'!$D$1947+'Hotel Carve-out'!$C1991)</f>
        <v>8.1747513886276961E-4</v>
      </c>
      <c r="CG1991" s="360">
        <f ca="1">OFFSET('Hotel Carve-out'!$A$1,'Hotel Carve-out'!CG$1949-1,'Hotel Carve-out'!$D$1947+'Hotel Carve-out'!$C1991)</f>
        <v>0</v>
      </c>
      <c r="CH1991" s="360">
        <f ca="1">OFFSET('Hotel Carve-out'!$A$1,'Hotel Carve-out'!CH$1949-1,'Hotel Carve-out'!$D$1947+'Hotel Carve-out'!$C1991)</f>
        <v>0</v>
      </c>
      <c r="CI1991" s="360">
        <f ca="1">OFFSET('Hotel Carve-out'!$A$1,'Hotel Carve-out'!CI$1949-1,'Hotel Carve-out'!$D$1947+'Hotel Carve-out'!$C1991)</f>
        <v>0</v>
      </c>
      <c r="CJ1991" s="1"/>
      <c r="CK1991" s="1"/>
    </row>
    <row r="1992" spans="2:89" ht="15" customHeight="1">
      <c r="B1992" s="1"/>
      <c r="C1992" s="1">
        <f>IF(C1991&lt;'Hotel Carve-out'!$E$1688,C1991+1,NA())</f>
        <v>41</v>
      </c>
      <c r="D1992" s="7">
        <f>INDEX('Hotel Carve-out'!$F$16:$CI$17,1,MATCH('Hotel Carve-out'!C1992,'Hotel Carve-out'!$F$17:$CI$17,0))</f>
        <v>43343</v>
      </c>
      <c r="E1992" s="1"/>
      <c r="F1992" s="4">
        <f ca="1">OFFSET('Hotel Carve-out'!$A$1,'Hotel Carve-out'!F$1949-1,'Hotel Carve-out'!$D$1947+'Hotel Carve-out'!$C1992)</f>
        <v>0</v>
      </c>
      <c r="G1992" s="4">
        <f ca="1">OFFSET('Hotel Carve-out'!$A$1,'Hotel Carve-out'!G$1949-1,'Hotel Carve-out'!$D$1947+'Hotel Carve-out'!$C1992)</f>
        <v>0</v>
      </c>
      <c r="H1992" s="4">
        <f ca="1">OFFSET('Hotel Carve-out'!$A$1,'Hotel Carve-out'!H$1949-1,'Hotel Carve-out'!$D$1947+'Hotel Carve-out'!$C1992)</f>
        <v>0</v>
      </c>
      <c r="I1992" s="4">
        <f ca="1">OFFSET('Hotel Carve-out'!$A$1,'Hotel Carve-out'!I$1949-1,'Hotel Carve-out'!$D$1947+'Hotel Carve-out'!$C1992)</f>
        <v>11063.635541481746</v>
      </c>
      <c r="J1992" s="1"/>
      <c r="K1992" s="4">
        <f ca="1">OFFSET('Hotel Carve-out'!$A$1,'Hotel Carve-out'!K$1949-1,'Hotel Carve-out'!$D$1947+'Hotel Carve-out'!$C1992)</f>
        <v>0</v>
      </c>
      <c r="L1992" s="4">
        <f ca="1">OFFSET('Hotel Carve-out'!$A$1,'Hotel Carve-out'!L$1949-1,'Hotel Carve-out'!$D$1947+'Hotel Carve-out'!$C1992)</f>
        <v>0</v>
      </c>
      <c r="M1992" s="4">
        <f ca="1">OFFSET('Hotel Carve-out'!$A$1,'Hotel Carve-out'!M$1949-1,'Hotel Carve-out'!$D$1947+'Hotel Carve-out'!$C1992)</f>
        <v>0</v>
      </c>
      <c r="N1992" s="4">
        <f ca="1">OFFSET('Hotel Carve-out'!$A$1,'Hotel Carve-out'!N$1949-1,'Hotel Carve-out'!$D$1947+'Hotel Carve-out'!$C1992)</f>
        <v>0</v>
      </c>
      <c r="O1992" s="4">
        <f ca="1">OFFSET('Hotel Carve-out'!$A$1,'Hotel Carve-out'!O$1949-1,'Hotel Carve-out'!$D$1947+'Hotel Carve-out'!$C1992)</f>
        <v>0</v>
      </c>
      <c r="P1992" s="4">
        <f t="shared" ca="1" si="927"/>
        <v>0</v>
      </c>
      <c r="Q1992" s="4"/>
      <c r="R1992" s="4">
        <f ca="1">OFFSET('Hotel Carve-out'!$A$1,'Hotel Carve-out'!R$1949-1,'Hotel Carve-out'!$D$1947+'Hotel Carve-out'!$C1992)</f>
        <v>0</v>
      </c>
      <c r="S1992" s="4">
        <f ca="1">OFFSET('Hotel Carve-out'!$A$1,'Hotel Carve-out'!S$1949-1,'Hotel Carve-out'!$D$1947+'Hotel Carve-out'!$C1992)</f>
        <v>0</v>
      </c>
      <c r="T1992" s="4">
        <f ca="1">OFFSET('Hotel Carve-out'!$A$1,'Hotel Carve-out'!T$1949-1,'Hotel Carve-out'!$D$1947+'Hotel Carve-out'!$C1992)</f>
        <v>0</v>
      </c>
      <c r="U1992" s="4">
        <f ca="1">OFFSET('Hotel Carve-out'!$A$1,'Hotel Carve-out'!U$1949-1,'Hotel Carve-out'!$D$1947+'Hotel Carve-out'!$C1992)</f>
        <v>0</v>
      </c>
      <c r="V1992" s="4">
        <f t="shared" ca="1" si="928"/>
        <v>0</v>
      </c>
      <c r="W1992" s="4"/>
      <c r="X1992" s="4">
        <f ca="1">OFFSET('Hotel Carve-out'!$A$1,'Hotel Carve-out'!X$1949-1,'Hotel Carve-out'!$D$1947+'Hotel Carve-out'!$C1992)</f>
        <v>0</v>
      </c>
      <c r="Y1992" s="4">
        <f ca="1">OFFSET('Hotel Carve-out'!$A$1,'Hotel Carve-out'!Y$1949-1,'Hotel Carve-out'!$D$1947+'Hotel Carve-out'!$C1992)</f>
        <v>0</v>
      </c>
      <c r="Z1992" s="4">
        <f ca="1">OFFSET('Hotel Carve-out'!$A$1,'Hotel Carve-out'!Z$1949-1,'Hotel Carve-out'!$D$1947+'Hotel Carve-out'!$C1992)</f>
        <v>0</v>
      </c>
      <c r="AA1992" s="4">
        <f ca="1">OFFSET('Hotel Carve-out'!$A$1,'Hotel Carve-out'!AA$1949-1,'Hotel Carve-out'!$D$1947+'Hotel Carve-out'!$C1992)</f>
        <v>0</v>
      </c>
      <c r="AB1992" s="4">
        <f ca="1">OFFSET('Hotel Carve-out'!$A$1,'Hotel Carve-out'!AB$1949-1,'Hotel Carve-out'!$D$1947+'Hotel Carve-out'!$C1992)</f>
        <v>0</v>
      </c>
      <c r="AC1992" s="4">
        <f ca="1">OFFSET('Hotel Carve-out'!$A$1,'Hotel Carve-out'!AC$1949-1,'Hotel Carve-out'!$D$1947+'Hotel Carve-out'!$C1992)</f>
        <v>0</v>
      </c>
      <c r="AD1992" s="4">
        <f ca="1">OFFSET('Hotel Carve-out'!$A$1,'Hotel Carve-out'!AD$1949-1,'Hotel Carve-out'!$D$1947+'Hotel Carve-out'!$C1992)</f>
        <v>0</v>
      </c>
      <c r="AE1992" s="4">
        <f ca="1">OFFSET('Hotel Carve-out'!$A$1,'Hotel Carve-out'!AE$1949-1,'Hotel Carve-out'!$D$1947+'Hotel Carve-out'!$C1992)</f>
        <v>0</v>
      </c>
      <c r="AF1992" s="4">
        <f ca="1">OFFSET('Hotel Carve-out'!$A$1,'Hotel Carve-out'!AF$1949-1,'Hotel Carve-out'!$D$1947+'Hotel Carve-out'!$C1992)</f>
        <v>0</v>
      </c>
      <c r="AG1992" s="4">
        <f ca="1">OFFSET('Hotel Carve-out'!$A$1,'Hotel Carve-out'!AG$1949-1,'Hotel Carve-out'!$D$1947+'Hotel Carve-out'!$C1992)</f>
        <v>0</v>
      </c>
      <c r="AH1992" s="4">
        <f ca="1">OFFSET('Hotel Carve-out'!$A$1,'Hotel Carve-out'!AH$1949-1,'Hotel Carve-out'!$D$1947+'Hotel Carve-out'!$C1992)</f>
        <v>0</v>
      </c>
      <c r="AI1992" s="4">
        <f t="shared" ca="1" si="929"/>
        <v>0</v>
      </c>
      <c r="AJ1992" s="4"/>
      <c r="AK1992" s="4">
        <f ca="1">OFFSET('Hotel Carve-out'!$A$1,'Hotel Carve-out'!AK$1949-1,'Hotel Carve-out'!$D$1947+'Hotel Carve-out'!$C1992)</f>
        <v>0</v>
      </c>
      <c r="AL1992" s="4">
        <f ca="1">OFFSET('Hotel Carve-out'!$A$1,'Hotel Carve-out'!AL$1949-1,'Hotel Carve-out'!$D$1947+'Hotel Carve-out'!$C1992)</f>
        <v>0</v>
      </c>
      <c r="AM1992" s="4">
        <f ca="1">OFFSET('Hotel Carve-out'!$A$1,'Hotel Carve-out'!AM$1949-1,'Hotel Carve-out'!$D$1947+'Hotel Carve-out'!$C1992)</f>
        <v>0</v>
      </c>
      <c r="AN1992" s="4">
        <f ca="1">OFFSET('Hotel Carve-out'!$A$1,'Hotel Carve-out'!AN$1949-1,'Hotel Carve-out'!$D$1947+'Hotel Carve-out'!$C1992)</f>
        <v>0</v>
      </c>
      <c r="AO1992" s="4">
        <f ca="1">OFFSET('Hotel Carve-out'!$A$1,'Hotel Carve-out'!AO$1949-1,'Hotel Carve-out'!$D$1947+'Hotel Carve-out'!$C1992)</f>
        <v>0</v>
      </c>
      <c r="AP1992" s="4">
        <f ca="1">OFFSET('Hotel Carve-out'!$A$1,'Hotel Carve-out'!AP$1949-1,'Hotel Carve-out'!$D$1947+'Hotel Carve-out'!$C1992)</f>
        <v>0</v>
      </c>
      <c r="AQ1992" s="4">
        <f ca="1">OFFSET('Hotel Carve-out'!$A$1,'Hotel Carve-out'!AQ$1949-1,'Hotel Carve-out'!$D$1947+'Hotel Carve-out'!$C1992)</f>
        <v>0</v>
      </c>
      <c r="AR1992" s="4">
        <f ca="1">OFFSET('Hotel Carve-out'!$A$1,'Hotel Carve-out'!AR$1949-1,'Hotel Carve-out'!$D$1947+'Hotel Carve-out'!$C1992)</f>
        <v>0</v>
      </c>
      <c r="AS1992" s="4">
        <f ca="1">OFFSET('Hotel Carve-out'!$A$1,'Hotel Carve-out'!AS$1949-1,'Hotel Carve-out'!$D$1947+'Hotel Carve-out'!$C1992)</f>
        <v>0</v>
      </c>
      <c r="AT1992" s="4">
        <f ca="1">OFFSET('Hotel Carve-out'!$A$1,'Hotel Carve-out'!AT$1949-1,'Hotel Carve-out'!$D$1947+'Hotel Carve-out'!$C1992)</f>
        <v>0</v>
      </c>
      <c r="AU1992" s="4">
        <f ca="1">OFFSET('Hotel Carve-out'!$A$1,'Hotel Carve-out'!AU$1949-1,'Hotel Carve-out'!$D$1947+'Hotel Carve-out'!$C1992)</f>
        <v>0</v>
      </c>
      <c r="AV1992" s="4">
        <f ca="1">OFFSET('Hotel Carve-out'!$A$1,'Hotel Carve-out'!AV$1949-1,'Hotel Carve-out'!$D$1947+'Hotel Carve-out'!$C1992)</f>
        <v>0</v>
      </c>
      <c r="AW1992" s="4">
        <f ca="1">OFFSET('Hotel Carve-out'!$A$1,'Hotel Carve-out'!AW$1949-1,'Hotel Carve-out'!$D$1947+'Hotel Carve-out'!$C1992)</f>
        <v>0</v>
      </c>
      <c r="AX1992" s="4">
        <f ca="1">OFFSET('Hotel Carve-out'!$A$1,'Hotel Carve-out'!AX$1949-1,'Hotel Carve-out'!$D$1947+'Hotel Carve-out'!$C1992)</f>
        <v>0</v>
      </c>
      <c r="AY1992" s="4">
        <f ca="1">OFFSET('Hotel Carve-out'!$A$1,'Hotel Carve-out'!AY$1949-1,'Hotel Carve-out'!$D$1947+'Hotel Carve-out'!$C1992)</f>
        <v>0</v>
      </c>
      <c r="AZ1992" s="4">
        <f ca="1">OFFSET('Hotel Carve-out'!$A$1,'Hotel Carve-out'!AZ$1949-1,'Hotel Carve-out'!$D$1947+'Hotel Carve-out'!$C1992)</f>
        <v>0</v>
      </c>
      <c r="BA1992" s="4">
        <f ca="1">OFFSET('Hotel Carve-out'!$A$1,'Hotel Carve-out'!BA$1949-1,'Hotel Carve-out'!$D$1947+'Hotel Carve-out'!$C1992)</f>
        <v>0</v>
      </c>
      <c r="BB1992" s="4">
        <f ca="1">OFFSET('Hotel Carve-out'!$A$1,'Hotel Carve-out'!BB$1949-1,'Hotel Carve-out'!$D$1947+'Hotel Carve-out'!$C1992)</f>
        <v>0</v>
      </c>
      <c r="BC1992" s="4">
        <f ca="1">OFFSET('Hotel Carve-out'!$A$1,'Hotel Carve-out'!BC$1949-1,'Hotel Carve-out'!$D$1947+'Hotel Carve-out'!$C1992)</f>
        <v>0</v>
      </c>
      <c r="BD1992" s="4">
        <f ca="1">OFFSET('Hotel Carve-out'!$A$1,'Hotel Carve-out'!BD$1949-1,'Hotel Carve-out'!$D$1947+'Hotel Carve-out'!$C1992)</f>
        <v>0</v>
      </c>
      <c r="BE1992" s="4">
        <f t="shared" ca="1" si="930"/>
        <v>0</v>
      </c>
      <c r="BF1992" s="4"/>
      <c r="BG1992" s="2">
        <f t="shared" ca="1" si="934"/>
        <v>11063.635541481746</v>
      </c>
      <c r="BH1992" s="2">
        <f t="shared" ca="1" si="935"/>
        <v>0</v>
      </c>
      <c r="BI1992" s="5">
        <f t="shared" ca="1" si="933"/>
        <v>11063.635541481746</v>
      </c>
      <c r="BJ1992" s="1"/>
      <c r="BK1992" s="4">
        <f ca="1">OFFSET('Hotel Carve-out'!$A$1,'Hotel Carve-out'!BK$1949-1,'Hotel Carve-out'!$D$1947+'Hotel Carve-out'!$C1992)</f>
        <v>0</v>
      </c>
      <c r="BL1992" s="4">
        <f ca="1">OFFSET('Hotel Carve-out'!$A$1,'Hotel Carve-out'!BL$1949-1,'Hotel Carve-out'!$D$1947+'Hotel Carve-out'!$C1992)</f>
        <v>0</v>
      </c>
      <c r="BM1992" s="4">
        <f ca="1">OFFSET('Hotel Carve-out'!$A$1,'Hotel Carve-out'!BM$1949-1,'Hotel Carve-out'!$D$1947+'Hotel Carve-out'!$C1992)</f>
        <v>0</v>
      </c>
      <c r="BN1992" s="4">
        <f ca="1">OFFSET('Hotel Carve-out'!$A$1,'Hotel Carve-out'!BN$1949-1,'Hotel Carve-out'!$D$1947+'Hotel Carve-out'!$C1992)</f>
        <v>0</v>
      </c>
      <c r="BO1992" s="4">
        <f ca="1">OFFSET('Hotel Carve-out'!$A$1,'Hotel Carve-out'!BO$1949-1,'Hotel Carve-out'!$D$1947+'Hotel Carve-out'!$C1992)</f>
        <v>0</v>
      </c>
      <c r="BP1992" s="4">
        <f ca="1">OFFSET('Hotel Carve-out'!$A$1,'Hotel Carve-out'!BP$1949-1,'Hotel Carve-out'!$D$1947+'Hotel Carve-out'!$C1992)</f>
        <v>0</v>
      </c>
      <c r="BQ1992" s="4">
        <f ca="1">OFFSET('Hotel Carve-out'!$A$1,'Hotel Carve-out'!BQ$1949-1,'Hotel Carve-out'!$D$1947+'Hotel Carve-out'!$C1992)</f>
        <v>0</v>
      </c>
      <c r="BR1992" s="1"/>
      <c r="BS1992" s="4">
        <f ca="1">OFFSET('Hotel Carve-out'!$A$1,'Hotel Carve-out'!BS$1949-1,'Hotel Carve-out'!$D$1947+'Hotel Carve-out'!$C1992)</f>
        <v>0</v>
      </c>
      <c r="BT1992" s="4">
        <f ca="1">OFFSET('Hotel Carve-out'!$A$1,'Hotel Carve-out'!BT$1949-1,'Hotel Carve-out'!$D$1947+'Hotel Carve-out'!$C1992)</f>
        <v>0</v>
      </c>
      <c r="BU1992" s="4"/>
      <c r="BV1992" s="4">
        <f ca="1">OFFSET('Hotel Carve-out'!$A$1,'Hotel Carve-out'!BV$1949-1,'Hotel Carve-out'!$D$1947+'Hotel Carve-out'!$C1992)</f>
        <v>0</v>
      </c>
      <c r="BW1992" s="4">
        <f ca="1">OFFSET('Hotel Carve-out'!$A$1,'Hotel Carve-out'!BW$1949-1,'Hotel Carve-out'!$D$1947+'Hotel Carve-out'!$C1992)</f>
        <v>0</v>
      </c>
      <c r="BX1992" s="4">
        <f ca="1">OFFSET('Hotel Carve-out'!$A$1,'Hotel Carve-out'!BX$1949-1,'Hotel Carve-out'!$D$1947+'Hotel Carve-out'!$C1992)</f>
        <v>0</v>
      </c>
      <c r="BY1992" s="6">
        <f ca="1">OFFSET('Hotel Carve-out'!$A$1,'Hotel Carve-out'!BY$1949-1,'Hotel Carve-out'!$D$1947+'Hotel Carve-out'!$C1992)</f>
        <v>0</v>
      </c>
      <c r="BZ1992" s="4">
        <f ca="1">OFFSET('Hotel Carve-out'!$A$1,'Hotel Carve-out'!BZ$1949-1,'Hotel Carve-out'!$D$1947+'Hotel Carve-out'!$C1992)</f>
        <v>11063.635541481746</v>
      </c>
      <c r="CA1992" s="6">
        <f ca="1">OFFSET('Hotel Carve-out'!$A$1,'Hotel Carve-out'!CA$1949-1,'Hotel Carve-out'!$D$1947+'Hotel Carve-out'!$C1992)</f>
        <v>0</v>
      </c>
      <c r="CB1992" s="4">
        <f ca="1">OFFSET('Hotel Carve-out'!$A$1,'Hotel Carve-out'!CB$1949-1,'Hotel Carve-out'!$D$1947+'Hotel Carve-out'!$C1992)</f>
        <v>0</v>
      </c>
      <c r="CC1992" s="1"/>
      <c r="CD1992" s="360">
        <f ca="1">OFFSET('Hotel Carve-out'!$A$1,'Hotel Carve-out'!CD$1949-1,'Hotel Carve-out'!$D$1947+'Hotel Carve-out'!$C1992)</f>
        <v>8.1952855862827746E-4</v>
      </c>
      <c r="CE1992" s="360">
        <f ca="1">OFFSET('Hotel Carve-out'!$A$1,'Hotel Carve-out'!CE$1949-1,'Hotel Carve-out'!$D$1947+'Hotel Carve-out'!$C1992)</f>
        <v>8.1952855862827746E-4</v>
      </c>
      <c r="CF1992" s="360">
        <f ca="1">OFFSET('Hotel Carve-out'!$A$1,'Hotel Carve-out'!CF$1949-1,'Hotel Carve-out'!$D$1947+'Hotel Carve-out'!$C1992)</f>
        <v>8.1952855862827746E-4</v>
      </c>
      <c r="CG1992" s="360">
        <f ca="1">OFFSET('Hotel Carve-out'!$A$1,'Hotel Carve-out'!CG$1949-1,'Hotel Carve-out'!$D$1947+'Hotel Carve-out'!$C1992)</f>
        <v>0</v>
      </c>
      <c r="CH1992" s="360">
        <f ca="1">OFFSET('Hotel Carve-out'!$A$1,'Hotel Carve-out'!CH$1949-1,'Hotel Carve-out'!$D$1947+'Hotel Carve-out'!$C1992)</f>
        <v>0</v>
      </c>
      <c r="CI1992" s="360">
        <f ca="1">OFFSET('Hotel Carve-out'!$A$1,'Hotel Carve-out'!CI$1949-1,'Hotel Carve-out'!$D$1947+'Hotel Carve-out'!$C1992)</f>
        <v>0</v>
      </c>
      <c r="CJ1992" s="1"/>
      <c r="CK1992" s="1"/>
    </row>
    <row r="1993" spans="2:89" ht="15" customHeight="1">
      <c r="B1993" s="1"/>
      <c r="C1993" s="1">
        <f>IF(C1992&lt;'Hotel Carve-out'!$E$1688,C1992+1,NA())</f>
        <v>42</v>
      </c>
      <c r="D1993" s="7">
        <f>INDEX('Hotel Carve-out'!$F$16:$CI$17,1,MATCH('Hotel Carve-out'!C1993,'Hotel Carve-out'!$F$17:$CI$17,0))</f>
        <v>43373</v>
      </c>
      <c r="E1993" s="1"/>
      <c r="F1993" s="4">
        <f ca="1">OFFSET('Hotel Carve-out'!$A$1,'Hotel Carve-out'!F$1949-1,'Hotel Carve-out'!$D$1947+'Hotel Carve-out'!$C1993)</f>
        <v>0</v>
      </c>
      <c r="G1993" s="4">
        <f ca="1">OFFSET('Hotel Carve-out'!$A$1,'Hotel Carve-out'!G$1949-1,'Hotel Carve-out'!$D$1947+'Hotel Carve-out'!$C1993)</f>
        <v>0</v>
      </c>
      <c r="H1993" s="4">
        <f ca="1">OFFSET('Hotel Carve-out'!$A$1,'Hotel Carve-out'!H$1949-1,'Hotel Carve-out'!$D$1947+'Hotel Carve-out'!$C1993)</f>
        <v>0</v>
      </c>
      <c r="I1993" s="4">
        <f ca="1">OFFSET('Hotel Carve-out'!$A$1,'Hotel Carve-out'!I$1949-1,'Hotel Carve-out'!$D$1947+'Hotel Carve-out'!$C1993)</f>
        <v>11090.528775165645</v>
      </c>
      <c r="J1993" s="1"/>
      <c r="K1993" s="4">
        <f ca="1">OFFSET('Hotel Carve-out'!$A$1,'Hotel Carve-out'!K$1949-1,'Hotel Carve-out'!$D$1947+'Hotel Carve-out'!$C1993)</f>
        <v>0</v>
      </c>
      <c r="L1993" s="4">
        <f ca="1">OFFSET('Hotel Carve-out'!$A$1,'Hotel Carve-out'!L$1949-1,'Hotel Carve-out'!$D$1947+'Hotel Carve-out'!$C1993)</f>
        <v>0</v>
      </c>
      <c r="M1993" s="4">
        <f ca="1">OFFSET('Hotel Carve-out'!$A$1,'Hotel Carve-out'!M$1949-1,'Hotel Carve-out'!$D$1947+'Hotel Carve-out'!$C1993)</f>
        <v>0</v>
      </c>
      <c r="N1993" s="4">
        <f ca="1">OFFSET('Hotel Carve-out'!$A$1,'Hotel Carve-out'!N$1949-1,'Hotel Carve-out'!$D$1947+'Hotel Carve-out'!$C1993)</f>
        <v>0</v>
      </c>
      <c r="O1993" s="4">
        <f ca="1">OFFSET('Hotel Carve-out'!$A$1,'Hotel Carve-out'!O$1949-1,'Hotel Carve-out'!$D$1947+'Hotel Carve-out'!$C1993)</f>
        <v>0</v>
      </c>
      <c r="P1993" s="4">
        <f t="shared" ca="1" si="927"/>
        <v>0</v>
      </c>
      <c r="Q1993" s="4"/>
      <c r="R1993" s="4">
        <f ca="1">OFFSET('Hotel Carve-out'!$A$1,'Hotel Carve-out'!R$1949-1,'Hotel Carve-out'!$D$1947+'Hotel Carve-out'!$C1993)</f>
        <v>0</v>
      </c>
      <c r="S1993" s="4">
        <f ca="1">OFFSET('Hotel Carve-out'!$A$1,'Hotel Carve-out'!S$1949-1,'Hotel Carve-out'!$D$1947+'Hotel Carve-out'!$C1993)</f>
        <v>0</v>
      </c>
      <c r="T1993" s="4">
        <f ca="1">OFFSET('Hotel Carve-out'!$A$1,'Hotel Carve-out'!T$1949-1,'Hotel Carve-out'!$D$1947+'Hotel Carve-out'!$C1993)</f>
        <v>0</v>
      </c>
      <c r="U1993" s="4">
        <f ca="1">OFFSET('Hotel Carve-out'!$A$1,'Hotel Carve-out'!U$1949-1,'Hotel Carve-out'!$D$1947+'Hotel Carve-out'!$C1993)</f>
        <v>0</v>
      </c>
      <c r="V1993" s="4">
        <f t="shared" ca="1" si="928"/>
        <v>0</v>
      </c>
      <c r="W1993" s="4"/>
      <c r="X1993" s="4">
        <f ca="1">OFFSET('Hotel Carve-out'!$A$1,'Hotel Carve-out'!X$1949-1,'Hotel Carve-out'!$D$1947+'Hotel Carve-out'!$C1993)</f>
        <v>0</v>
      </c>
      <c r="Y1993" s="4">
        <f ca="1">OFFSET('Hotel Carve-out'!$A$1,'Hotel Carve-out'!Y$1949-1,'Hotel Carve-out'!$D$1947+'Hotel Carve-out'!$C1993)</f>
        <v>0</v>
      </c>
      <c r="Z1993" s="4">
        <f ca="1">OFFSET('Hotel Carve-out'!$A$1,'Hotel Carve-out'!Z$1949-1,'Hotel Carve-out'!$D$1947+'Hotel Carve-out'!$C1993)</f>
        <v>0</v>
      </c>
      <c r="AA1993" s="4">
        <f ca="1">OFFSET('Hotel Carve-out'!$A$1,'Hotel Carve-out'!AA$1949-1,'Hotel Carve-out'!$D$1947+'Hotel Carve-out'!$C1993)</f>
        <v>0</v>
      </c>
      <c r="AB1993" s="4">
        <f ca="1">OFFSET('Hotel Carve-out'!$A$1,'Hotel Carve-out'!AB$1949-1,'Hotel Carve-out'!$D$1947+'Hotel Carve-out'!$C1993)</f>
        <v>0</v>
      </c>
      <c r="AC1993" s="4">
        <f ca="1">OFFSET('Hotel Carve-out'!$A$1,'Hotel Carve-out'!AC$1949-1,'Hotel Carve-out'!$D$1947+'Hotel Carve-out'!$C1993)</f>
        <v>0</v>
      </c>
      <c r="AD1993" s="4">
        <f ca="1">OFFSET('Hotel Carve-out'!$A$1,'Hotel Carve-out'!AD$1949-1,'Hotel Carve-out'!$D$1947+'Hotel Carve-out'!$C1993)</f>
        <v>0</v>
      </c>
      <c r="AE1993" s="4">
        <f ca="1">OFFSET('Hotel Carve-out'!$A$1,'Hotel Carve-out'!AE$1949-1,'Hotel Carve-out'!$D$1947+'Hotel Carve-out'!$C1993)</f>
        <v>0</v>
      </c>
      <c r="AF1993" s="4">
        <f ca="1">OFFSET('Hotel Carve-out'!$A$1,'Hotel Carve-out'!AF$1949-1,'Hotel Carve-out'!$D$1947+'Hotel Carve-out'!$C1993)</f>
        <v>0</v>
      </c>
      <c r="AG1993" s="4">
        <f ca="1">OFFSET('Hotel Carve-out'!$A$1,'Hotel Carve-out'!AG$1949-1,'Hotel Carve-out'!$D$1947+'Hotel Carve-out'!$C1993)</f>
        <v>0</v>
      </c>
      <c r="AH1993" s="4">
        <f ca="1">OFFSET('Hotel Carve-out'!$A$1,'Hotel Carve-out'!AH$1949-1,'Hotel Carve-out'!$D$1947+'Hotel Carve-out'!$C1993)</f>
        <v>0</v>
      </c>
      <c r="AI1993" s="4">
        <f t="shared" ca="1" si="929"/>
        <v>0</v>
      </c>
      <c r="AJ1993" s="4"/>
      <c r="AK1993" s="4">
        <f ca="1">OFFSET('Hotel Carve-out'!$A$1,'Hotel Carve-out'!AK$1949-1,'Hotel Carve-out'!$D$1947+'Hotel Carve-out'!$C1993)</f>
        <v>0</v>
      </c>
      <c r="AL1993" s="4">
        <f ca="1">OFFSET('Hotel Carve-out'!$A$1,'Hotel Carve-out'!AL$1949-1,'Hotel Carve-out'!$D$1947+'Hotel Carve-out'!$C1993)</f>
        <v>0</v>
      </c>
      <c r="AM1993" s="4">
        <f ca="1">OFFSET('Hotel Carve-out'!$A$1,'Hotel Carve-out'!AM$1949-1,'Hotel Carve-out'!$D$1947+'Hotel Carve-out'!$C1993)</f>
        <v>0</v>
      </c>
      <c r="AN1993" s="4">
        <f ca="1">OFFSET('Hotel Carve-out'!$A$1,'Hotel Carve-out'!AN$1949-1,'Hotel Carve-out'!$D$1947+'Hotel Carve-out'!$C1993)</f>
        <v>0</v>
      </c>
      <c r="AO1993" s="4">
        <f ca="1">OFFSET('Hotel Carve-out'!$A$1,'Hotel Carve-out'!AO$1949-1,'Hotel Carve-out'!$D$1947+'Hotel Carve-out'!$C1993)</f>
        <v>0</v>
      </c>
      <c r="AP1993" s="4">
        <f ca="1">OFFSET('Hotel Carve-out'!$A$1,'Hotel Carve-out'!AP$1949-1,'Hotel Carve-out'!$D$1947+'Hotel Carve-out'!$C1993)</f>
        <v>0</v>
      </c>
      <c r="AQ1993" s="4">
        <f ca="1">OFFSET('Hotel Carve-out'!$A$1,'Hotel Carve-out'!AQ$1949-1,'Hotel Carve-out'!$D$1947+'Hotel Carve-out'!$C1993)</f>
        <v>0</v>
      </c>
      <c r="AR1993" s="4">
        <f ca="1">OFFSET('Hotel Carve-out'!$A$1,'Hotel Carve-out'!AR$1949-1,'Hotel Carve-out'!$D$1947+'Hotel Carve-out'!$C1993)</f>
        <v>0</v>
      </c>
      <c r="AS1993" s="4">
        <f ca="1">OFFSET('Hotel Carve-out'!$A$1,'Hotel Carve-out'!AS$1949-1,'Hotel Carve-out'!$D$1947+'Hotel Carve-out'!$C1993)</f>
        <v>0</v>
      </c>
      <c r="AT1993" s="4">
        <f ca="1">OFFSET('Hotel Carve-out'!$A$1,'Hotel Carve-out'!AT$1949-1,'Hotel Carve-out'!$D$1947+'Hotel Carve-out'!$C1993)</f>
        <v>0</v>
      </c>
      <c r="AU1993" s="4">
        <f ca="1">OFFSET('Hotel Carve-out'!$A$1,'Hotel Carve-out'!AU$1949-1,'Hotel Carve-out'!$D$1947+'Hotel Carve-out'!$C1993)</f>
        <v>0</v>
      </c>
      <c r="AV1993" s="4">
        <f ca="1">OFFSET('Hotel Carve-out'!$A$1,'Hotel Carve-out'!AV$1949-1,'Hotel Carve-out'!$D$1947+'Hotel Carve-out'!$C1993)</f>
        <v>0</v>
      </c>
      <c r="AW1993" s="4">
        <f ca="1">OFFSET('Hotel Carve-out'!$A$1,'Hotel Carve-out'!AW$1949-1,'Hotel Carve-out'!$D$1947+'Hotel Carve-out'!$C1993)</f>
        <v>0</v>
      </c>
      <c r="AX1993" s="4">
        <f ca="1">OFFSET('Hotel Carve-out'!$A$1,'Hotel Carve-out'!AX$1949-1,'Hotel Carve-out'!$D$1947+'Hotel Carve-out'!$C1993)</f>
        <v>0</v>
      </c>
      <c r="AY1993" s="4">
        <f ca="1">OFFSET('Hotel Carve-out'!$A$1,'Hotel Carve-out'!AY$1949-1,'Hotel Carve-out'!$D$1947+'Hotel Carve-out'!$C1993)</f>
        <v>0</v>
      </c>
      <c r="AZ1993" s="4">
        <f ca="1">OFFSET('Hotel Carve-out'!$A$1,'Hotel Carve-out'!AZ$1949-1,'Hotel Carve-out'!$D$1947+'Hotel Carve-out'!$C1993)</f>
        <v>0</v>
      </c>
      <c r="BA1993" s="4">
        <f ca="1">OFFSET('Hotel Carve-out'!$A$1,'Hotel Carve-out'!BA$1949-1,'Hotel Carve-out'!$D$1947+'Hotel Carve-out'!$C1993)</f>
        <v>0</v>
      </c>
      <c r="BB1993" s="4">
        <f ca="1">OFFSET('Hotel Carve-out'!$A$1,'Hotel Carve-out'!BB$1949-1,'Hotel Carve-out'!$D$1947+'Hotel Carve-out'!$C1993)</f>
        <v>0</v>
      </c>
      <c r="BC1993" s="4">
        <f ca="1">OFFSET('Hotel Carve-out'!$A$1,'Hotel Carve-out'!BC$1949-1,'Hotel Carve-out'!$D$1947+'Hotel Carve-out'!$C1993)</f>
        <v>0</v>
      </c>
      <c r="BD1993" s="4">
        <f ca="1">OFFSET('Hotel Carve-out'!$A$1,'Hotel Carve-out'!BD$1949-1,'Hotel Carve-out'!$D$1947+'Hotel Carve-out'!$C1993)</f>
        <v>0</v>
      </c>
      <c r="BE1993" s="4">
        <f t="shared" ca="1" si="930"/>
        <v>0</v>
      </c>
      <c r="BF1993" s="4"/>
      <c r="BG1993" s="2">
        <f t="shared" ca="1" si="934"/>
        <v>11090.528775165645</v>
      </c>
      <c r="BH1993" s="2">
        <f t="shared" ca="1" si="935"/>
        <v>0</v>
      </c>
      <c r="BI1993" s="5">
        <f t="shared" ca="1" si="933"/>
        <v>11090.528775165645</v>
      </c>
      <c r="BJ1993" s="1"/>
      <c r="BK1993" s="4">
        <f ca="1">OFFSET('Hotel Carve-out'!$A$1,'Hotel Carve-out'!BK$1949-1,'Hotel Carve-out'!$D$1947+'Hotel Carve-out'!$C1993)</f>
        <v>0</v>
      </c>
      <c r="BL1993" s="4">
        <f ca="1">OFFSET('Hotel Carve-out'!$A$1,'Hotel Carve-out'!BL$1949-1,'Hotel Carve-out'!$D$1947+'Hotel Carve-out'!$C1993)</f>
        <v>0</v>
      </c>
      <c r="BM1993" s="4">
        <f ca="1">OFFSET('Hotel Carve-out'!$A$1,'Hotel Carve-out'!BM$1949-1,'Hotel Carve-out'!$D$1947+'Hotel Carve-out'!$C1993)</f>
        <v>0</v>
      </c>
      <c r="BN1993" s="4">
        <f ca="1">OFFSET('Hotel Carve-out'!$A$1,'Hotel Carve-out'!BN$1949-1,'Hotel Carve-out'!$D$1947+'Hotel Carve-out'!$C1993)</f>
        <v>0</v>
      </c>
      <c r="BO1993" s="4">
        <f ca="1">OFFSET('Hotel Carve-out'!$A$1,'Hotel Carve-out'!BO$1949-1,'Hotel Carve-out'!$D$1947+'Hotel Carve-out'!$C1993)</f>
        <v>0</v>
      </c>
      <c r="BP1993" s="4">
        <f ca="1">OFFSET('Hotel Carve-out'!$A$1,'Hotel Carve-out'!BP$1949-1,'Hotel Carve-out'!$D$1947+'Hotel Carve-out'!$C1993)</f>
        <v>0</v>
      </c>
      <c r="BQ1993" s="4">
        <f ca="1">OFFSET('Hotel Carve-out'!$A$1,'Hotel Carve-out'!BQ$1949-1,'Hotel Carve-out'!$D$1947+'Hotel Carve-out'!$C1993)</f>
        <v>0</v>
      </c>
      <c r="BR1993" s="1"/>
      <c r="BS1993" s="4">
        <f ca="1">OFFSET('Hotel Carve-out'!$A$1,'Hotel Carve-out'!BS$1949-1,'Hotel Carve-out'!$D$1947+'Hotel Carve-out'!$C1993)</f>
        <v>0</v>
      </c>
      <c r="BT1993" s="4">
        <f ca="1">OFFSET('Hotel Carve-out'!$A$1,'Hotel Carve-out'!BT$1949-1,'Hotel Carve-out'!$D$1947+'Hotel Carve-out'!$C1993)</f>
        <v>0</v>
      </c>
      <c r="BU1993" s="4"/>
      <c r="BV1993" s="4">
        <f ca="1">OFFSET('Hotel Carve-out'!$A$1,'Hotel Carve-out'!BV$1949-1,'Hotel Carve-out'!$D$1947+'Hotel Carve-out'!$C1993)</f>
        <v>0</v>
      </c>
      <c r="BW1993" s="4">
        <f ca="1">OFFSET('Hotel Carve-out'!$A$1,'Hotel Carve-out'!BW$1949-1,'Hotel Carve-out'!$D$1947+'Hotel Carve-out'!$C1993)</f>
        <v>0</v>
      </c>
      <c r="BX1993" s="4">
        <f ca="1">OFFSET('Hotel Carve-out'!$A$1,'Hotel Carve-out'!BX$1949-1,'Hotel Carve-out'!$D$1947+'Hotel Carve-out'!$C1993)</f>
        <v>0</v>
      </c>
      <c r="BY1993" s="6">
        <f ca="1">OFFSET('Hotel Carve-out'!$A$1,'Hotel Carve-out'!BY$1949-1,'Hotel Carve-out'!$D$1947+'Hotel Carve-out'!$C1993)</f>
        <v>0</v>
      </c>
      <c r="BZ1993" s="4">
        <f ca="1">OFFSET('Hotel Carve-out'!$A$1,'Hotel Carve-out'!BZ$1949-1,'Hotel Carve-out'!$D$1947+'Hotel Carve-out'!$C1993)</f>
        <v>11090.528775165645</v>
      </c>
      <c r="CA1993" s="6">
        <f ca="1">OFFSET('Hotel Carve-out'!$A$1,'Hotel Carve-out'!CA$1949-1,'Hotel Carve-out'!$D$1947+'Hotel Carve-out'!$C1993)</f>
        <v>0</v>
      </c>
      <c r="CB1993" s="4">
        <f ca="1">OFFSET('Hotel Carve-out'!$A$1,'Hotel Carve-out'!CB$1949-1,'Hotel Carve-out'!$D$1947+'Hotel Carve-out'!$C1993)</f>
        <v>0</v>
      </c>
      <c r="CC1993" s="1"/>
      <c r="CD1993" s="360">
        <f ca="1">OFFSET('Hotel Carve-out'!$A$1,'Hotel Carve-out'!CD$1949-1,'Hotel Carve-out'!$D$1947+'Hotel Carve-out'!$C1993)</f>
        <v>8.2152065001226998E-4</v>
      </c>
      <c r="CE1993" s="360">
        <f ca="1">OFFSET('Hotel Carve-out'!$A$1,'Hotel Carve-out'!CE$1949-1,'Hotel Carve-out'!$D$1947+'Hotel Carve-out'!$C1993)</f>
        <v>8.2152065001226998E-4</v>
      </c>
      <c r="CF1993" s="360">
        <f ca="1">OFFSET('Hotel Carve-out'!$A$1,'Hotel Carve-out'!CF$1949-1,'Hotel Carve-out'!$D$1947+'Hotel Carve-out'!$C1993)</f>
        <v>8.2152065001226998E-4</v>
      </c>
      <c r="CG1993" s="360">
        <f ca="1">OFFSET('Hotel Carve-out'!$A$1,'Hotel Carve-out'!CG$1949-1,'Hotel Carve-out'!$D$1947+'Hotel Carve-out'!$C1993)</f>
        <v>0</v>
      </c>
      <c r="CH1993" s="360">
        <f ca="1">OFFSET('Hotel Carve-out'!$A$1,'Hotel Carve-out'!CH$1949-1,'Hotel Carve-out'!$D$1947+'Hotel Carve-out'!$C1993)</f>
        <v>0</v>
      </c>
      <c r="CI1993" s="360">
        <f ca="1">OFFSET('Hotel Carve-out'!$A$1,'Hotel Carve-out'!CI$1949-1,'Hotel Carve-out'!$D$1947+'Hotel Carve-out'!$C1993)</f>
        <v>0</v>
      </c>
      <c r="CJ1993" s="1"/>
      <c r="CK1993" s="1"/>
    </row>
    <row r="1994" spans="2:89" ht="15" customHeight="1">
      <c r="B1994" s="1"/>
      <c r="C1994" s="1">
        <f>IF(C1993&lt;'Hotel Carve-out'!$E$1688,C1993+1,NA())</f>
        <v>43</v>
      </c>
      <c r="D1994" s="7">
        <f>INDEX('Hotel Carve-out'!$F$16:$CI$17,1,MATCH('Hotel Carve-out'!C1994,'Hotel Carve-out'!$F$17:$CI$17,0))</f>
        <v>43404</v>
      </c>
      <c r="E1994" s="1"/>
      <c r="F1994" s="4">
        <f ca="1">OFFSET('Hotel Carve-out'!$A$1,'Hotel Carve-out'!F$1949-1,'Hotel Carve-out'!$D$1947+'Hotel Carve-out'!$C1994)</f>
        <v>0</v>
      </c>
      <c r="G1994" s="4">
        <f ca="1">OFFSET('Hotel Carve-out'!$A$1,'Hotel Carve-out'!G$1949-1,'Hotel Carve-out'!$D$1947+'Hotel Carve-out'!$C1994)</f>
        <v>0</v>
      </c>
      <c r="H1994" s="4">
        <f ca="1">OFFSET('Hotel Carve-out'!$A$1,'Hotel Carve-out'!H$1949-1,'Hotel Carve-out'!$D$1947+'Hotel Carve-out'!$C1994)</f>
        <v>0</v>
      </c>
      <c r="I1994" s="4">
        <f ca="1">OFFSET('Hotel Carve-out'!$A$1,'Hotel Carve-out'!I$1949-1,'Hotel Carve-out'!$D$1947+'Hotel Carve-out'!$C1994)</f>
        <v>11118.387128177506</v>
      </c>
      <c r="J1994" s="1"/>
      <c r="K1994" s="4">
        <f ca="1">OFFSET('Hotel Carve-out'!$A$1,'Hotel Carve-out'!K$1949-1,'Hotel Carve-out'!$D$1947+'Hotel Carve-out'!$C1994)</f>
        <v>0</v>
      </c>
      <c r="L1994" s="4">
        <f ca="1">OFFSET('Hotel Carve-out'!$A$1,'Hotel Carve-out'!L$1949-1,'Hotel Carve-out'!$D$1947+'Hotel Carve-out'!$C1994)</f>
        <v>0</v>
      </c>
      <c r="M1994" s="4">
        <f ca="1">OFFSET('Hotel Carve-out'!$A$1,'Hotel Carve-out'!M$1949-1,'Hotel Carve-out'!$D$1947+'Hotel Carve-out'!$C1994)</f>
        <v>0</v>
      </c>
      <c r="N1994" s="4">
        <f ca="1">OFFSET('Hotel Carve-out'!$A$1,'Hotel Carve-out'!N$1949-1,'Hotel Carve-out'!$D$1947+'Hotel Carve-out'!$C1994)</f>
        <v>0</v>
      </c>
      <c r="O1994" s="4">
        <f ca="1">OFFSET('Hotel Carve-out'!$A$1,'Hotel Carve-out'!O$1949-1,'Hotel Carve-out'!$D$1947+'Hotel Carve-out'!$C1994)</f>
        <v>0</v>
      </c>
      <c r="P1994" s="4">
        <f t="shared" ca="1" si="927"/>
        <v>0</v>
      </c>
      <c r="Q1994" s="4"/>
      <c r="R1994" s="4">
        <f ca="1">OFFSET('Hotel Carve-out'!$A$1,'Hotel Carve-out'!R$1949-1,'Hotel Carve-out'!$D$1947+'Hotel Carve-out'!$C1994)</f>
        <v>0</v>
      </c>
      <c r="S1994" s="4">
        <f ca="1">OFFSET('Hotel Carve-out'!$A$1,'Hotel Carve-out'!S$1949-1,'Hotel Carve-out'!$D$1947+'Hotel Carve-out'!$C1994)</f>
        <v>0</v>
      </c>
      <c r="T1994" s="4">
        <f ca="1">OFFSET('Hotel Carve-out'!$A$1,'Hotel Carve-out'!T$1949-1,'Hotel Carve-out'!$D$1947+'Hotel Carve-out'!$C1994)</f>
        <v>0</v>
      </c>
      <c r="U1994" s="4">
        <f ca="1">OFFSET('Hotel Carve-out'!$A$1,'Hotel Carve-out'!U$1949-1,'Hotel Carve-out'!$D$1947+'Hotel Carve-out'!$C1994)</f>
        <v>0</v>
      </c>
      <c r="V1994" s="4">
        <f t="shared" ca="1" si="928"/>
        <v>0</v>
      </c>
      <c r="W1994" s="4"/>
      <c r="X1994" s="4">
        <f ca="1">OFFSET('Hotel Carve-out'!$A$1,'Hotel Carve-out'!X$1949-1,'Hotel Carve-out'!$D$1947+'Hotel Carve-out'!$C1994)</f>
        <v>0</v>
      </c>
      <c r="Y1994" s="4">
        <f ca="1">OFFSET('Hotel Carve-out'!$A$1,'Hotel Carve-out'!Y$1949-1,'Hotel Carve-out'!$D$1947+'Hotel Carve-out'!$C1994)</f>
        <v>0</v>
      </c>
      <c r="Z1994" s="4">
        <f ca="1">OFFSET('Hotel Carve-out'!$A$1,'Hotel Carve-out'!Z$1949-1,'Hotel Carve-out'!$D$1947+'Hotel Carve-out'!$C1994)</f>
        <v>0</v>
      </c>
      <c r="AA1994" s="4">
        <f ca="1">OFFSET('Hotel Carve-out'!$A$1,'Hotel Carve-out'!AA$1949-1,'Hotel Carve-out'!$D$1947+'Hotel Carve-out'!$C1994)</f>
        <v>0</v>
      </c>
      <c r="AB1994" s="4">
        <f ca="1">OFFSET('Hotel Carve-out'!$A$1,'Hotel Carve-out'!AB$1949-1,'Hotel Carve-out'!$D$1947+'Hotel Carve-out'!$C1994)</f>
        <v>0</v>
      </c>
      <c r="AC1994" s="4">
        <f ca="1">OFFSET('Hotel Carve-out'!$A$1,'Hotel Carve-out'!AC$1949-1,'Hotel Carve-out'!$D$1947+'Hotel Carve-out'!$C1994)</f>
        <v>0</v>
      </c>
      <c r="AD1994" s="4">
        <f ca="1">OFFSET('Hotel Carve-out'!$A$1,'Hotel Carve-out'!AD$1949-1,'Hotel Carve-out'!$D$1947+'Hotel Carve-out'!$C1994)</f>
        <v>0</v>
      </c>
      <c r="AE1994" s="4">
        <f ca="1">OFFSET('Hotel Carve-out'!$A$1,'Hotel Carve-out'!AE$1949-1,'Hotel Carve-out'!$D$1947+'Hotel Carve-out'!$C1994)</f>
        <v>0</v>
      </c>
      <c r="AF1994" s="4">
        <f ca="1">OFFSET('Hotel Carve-out'!$A$1,'Hotel Carve-out'!AF$1949-1,'Hotel Carve-out'!$D$1947+'Hotel Carve-out'!$C1994)</f>
        <v>0</v>
      </c>
      <c r="AG1994" s="4">
        <f ca="1">OFFSET('Hotel Carve-out'!$A$1,'Hotel Carve-out'!AG$1949-1,'Hotel Carve-out'!$D$1947+'Hotel Carve-out'!$C1994)</f>
        <v>0</v>
      </c>
      <c r="AH1994" s="4">
        <f ca="1">OFFSET('Hotel Carve-out'!$A$1,'Hotel Carve-out'!AH$1949-1,'Hotel Carve-out'!$D$1947+'Hotel Carve-out'!$C1994)</f>
        <v>0</v>
      </c>
      <c r="AI1994" s="4">
        <f t="shared" ca="1" si="929"/>
        <v>0</v>
      </c>
      <c r="AJ1994" s="4"/>
      <c r="AK1994" s="4">
        <f ca="1">OFFSET('Hotel Carve-out'!$A$1,'Hotel Carve-out'!AK$1949-1,'Hotel Carve-out'!$D$1947+'Hotel Carve-out'!$C1994)</f>
        <v>0</v>
      </c>
      <c r="AL1994" s="4">
        <f ca="1">OFFSET('Hotel Carve-out'!$A$1,'Hotel Carve-out'!AL$1949-1,'Hotel Carve-out'!$D$1947+'Hotel Carve-out'!$C1994)</f>
        <v>0</v>
      </c>
      <c r="AM1994" s="4">
        <f ca="1">OFFSET('Hotel Carve-out'!$A$1,'Hotel Carve-out'!AM$1949-1,'Hotel Carve-out'!$D$1947+'Hotel Carve-out'!$C1994)</f>
        <v>0</v>
      </c>
      <c r="AN1994" s="4">
        <f ca="1">OFFSET('Hotel Carve-out'!$A$1,'Hotel Carve-out'!AN$1949-1,'Hotel Carve-out'!$D$1947+'Hotel Carve-out'!$C1994)</f>
        <v>0</v>
      </c>
      <c r="AO1994" s="4">
        <f ca="1">OFFSET('Hotel Carve-out'!$A$1,'Hotel Carve-out'!AO$1949-1,'Hotel Carve-out'!$D$1947+'Hotel Carve-out'!$C1994)</f>
        <v>0</v>
      </c>
      <c r="AP1994" s="4">
        <f ca="1">OFFSET('Hotel Carve-out'!$A$1,'Hotel Carve-out'!AP$1949-1,'Hotel Carve-out'!$D$1947+'Hotel Carve-out'!$C1994)</f>
        <v>0</v>
      </c>
      <c r="AQ1994" s="4">
        <f ca="1">OFFSET('Hotel Carve-out'!$A$1,'Hotel Carve-out'!AQ$1949-1,'Hotel Carve-out'!$D$1947+'Hotel Carve-out'!$C1994)</f>
        <v>0</v>
      </c>
      <c r="AR1994" s="4">
        <f ca="1">OFFSET('Hotel Carve-out'!$A$1,'Hotel Carve-out'!AR$1949-1,'Hotel Carve-out'!$D$1947+'Hotel Carve-out'!$C1994)</f>
        <v>0</v>
      </c>
      <c r="AS1994" s="4">
        <f ca="1">OFFSET('Hotel Carve-out'!$A$1,'Hotel Carve-out'!AS$1949-1,'Hotel Carve-out'!$D$1947+'Hotel Carve-out'!$C1994)</f>
        <v>0</v>
      </c>
      <c r="AT1994" s="4">
        <f ca="1">OFFSET('Hotel Carve-out'!$A$1,'Hotel Carve-out'!AT$1949-1,'Hotel Carve-out'!$D$1947+'Hotel Carve-out'!$C1994)</f>
        <v>0</v>
      </c>
      <c r="AU1994" s="4">
        <f ca="1">OFFSET('Hotel Carve-out'!$A$1,'Hotel Carve-out'!AU$1949-1,'Hotel Carve-out'!$D$1947+'Hotel Carve-out'!$C1994)</f>
        <v>0</v>
      </c>
      <c r="AV1994" s="4">
        <f ca="1">OFFSET('Hotel Carve-out'!$A$1,'Hotel Carve-out'!AV$1949-1,'Hotel Carve-out'!$D$1947+'Hotel Carve-out'!$C1994)</f>
        <v>0</v>
      </c>
      <c r="AW1994" s="4">
        <f ca="1">OFFSET('Hotel Carve-out'!$A$1,'Hotel Carve-out'!AW$1949-1,'Hotel Carve-out'!$D$1947+'Hotel Carve-out'!$C1994)</f>
        <v>0</v>
      </c>
      <c r="AX1994" s="4">
        <f ca="1">OFFSET('Hotel Carve-out'!$A$1,'Hotel Carve-out'!AX$1949-1,'Hotel Carve-out'!$D$1947+'Hotel Carve-out'!$C1994)</f>
        <v>0</v>
      </c>
      <c r="AY1994" s="4">
        <f ca="1">OFFSET('Hotel Carve-out'!$A$1,'Hotel Carve-out'!AY$1949-1,'Hotel Carve-out'!$D$1947+'Hotel Carve-out'!$C1994)</f>
        <v>0</v>
      </c>
      <c r="AZ1994" s="4">
        <f ca="1">OFFSET('Hotel Carve-out'!$A$1,'Hotel Carve-out'!AZ$1949-1,'Hotel Carve-out'!$D$1947+'Hotel Carve-out'!$C1994)</f>
        <v>0</v>
      </c>
      <c r="BA1994" s="4">
        <f ca="1">OFFSET('Hotel Carve-out'!$A$1,'Hotel Carve-out'!BA$1949-1,'Hotel Carve-out'!$D$1947+'Hotel Carve-out'!$C1994)</f>
        <v>0</v>
      </c>
      <c r="BB1994" s="4">
        <f ca="1">OFFSET('Hotel Carve-out'!$A$1,'Hotel Carve-out'!BB$1949-1,'Hotel Carve-out'!$D$1947+'Hotel Carve-out'!$C1994)</f>
        <v>0</v>
      </c>
      <c r="BC1994" s="4">
        <f ca="1">OFFSET('Hotel Carve-out'!$A$1,'Hotel Carve-out'!BC$1949-1,'Hotel Carve-out'!$D$1947+'Hotel Carve-out'!$C1994)</f>
        <v>0</v>
      </c>
      <c r="BD1994" s="4">
        <f ca="1">OFFSET('Hotel Carve-out'!$A$1,'Hotel Carve-out'!BD$1949-1,'Hotel Carve-out'!$D$1947+'Hotel Carve-out'!$C1994)</f>
        <v>0</v>
      </c>
      <c r="BE1994" s="4">
        <f t="shared" ca="1" si="930"/>
        <v>0</v>
      </c>
      <c r="BF1994" s="4"/>
      <c r="BG1994" s="2">
        <f t="shared" ca="1" si="934"/>
        <v>11118.387128177506</v>
      </c>
      <c r="BH1994" s="2">
        <f t="shared" ca="1" si="935"/>
        <v>0</v>
      </c>
      <c r="BI1994" s="5">
        <f t="shared" ca="1" si="933"/>
        <v>11118.387128177506</v>
      </c>
      <c r="BJ1994" s="1"/>
      <c r="BK1994" s="4">
        <f ca="1">OFFSET('Hotel Carve-out'!$A$1,'Hotel Carve-out'!BK$1949-1,'Hotel Carve-out'!$D$1947+'Hotel Carve-out'!$C1994)</f>
        <v>0</v>
      </c>
      <c r="BL1994" s="4">
        <f ca="1">OFFSET('Hotel Carve-out'!$A$1,'Hotel Carve-out'!BL$1949-1,'Hotel Carve-out'!$D$1947+'Hotel Carve-out'!$C1994)</f>
        <v>0</v>
      </c>
      <c r="BM1994" s="4">
        <f ca="1">OFFSET('Hotel Carve-out'!$A$1,'Hotel Carve-out'!BM$1949-1,'Hotel Carve-out'!$D$1947+'Hotel Carve-out'!$C1994)</f>
        <v>0</v>
      </c>
      <c r="BN1994" s="4">
        <f ca="1">OFFSET('Hotel Carve-out'!$A$1,'Hotel Carve-out'!BN$1949-1,'Hotel Carve-out'!$D$1947+'Hotel Carve-out'!$C1994)</f>
        <v>0</v>
      </c>
      <c r="BO1994" s="4">
        <f ca="1">OFFSET('Hotel Carve-out'!$A$1,'Hotel Carve-out'!BO$1949-1,'Hotel Carve-out'!$D$1947+'Hotel Carve-out'!$C1994)</f>
        <v>0</v>
      </c>
      <c r="BP1994" s="4">
        <f ca="1">OFFSET('Hotel Carve-out'!$A$1,'Hotel Carve-out'!BP$1949-1,'Hotel Carve-out'!$D$1947+'Hotel Carve-out'!$C1994)</f>
        <v>0</v>
      </c>
      <c r="BQ1994" s="4">
        <f ca="1">OFFSET('Hotel Carve-out'!$A$1,'Hotel Carve-out'!BQ$1949-1,'Hotel Carve-out'!$D$1947+'Hotel Carve-out'!$C1994)</f>
        <v>0</v>
      </c>
      <c r="BR1994" s="1"/>
      <c r="BS1994" s="4">
        <f ca="1">OFFSET('Hotel Carve-out'!$A$1,'Hotel Carve-out'!BS$1949-1,'Hotel Carve-out'!$D$1947+'Hotel Carve-out'!$C1994)</f>
        <v>0</v>
      </c>
      <c r="BT1994" s="4">
        <f ca="1">OFFSET('Hotel Carve-out'!$A$1,'Hotel Carve-out'!BT$1949-1,'Hotel Carve-out'!$D$1947+'Hotel Carve-out'!$C1994)</f>
        <v>0</v>
      </c>
      <c r="BU1994" s="4"/>
      <c r="BV1994" s="4">
        <f ca="1">OFFSET('Hotel Carve-out'!$A$1,'Hotel Carve-out'!BV$1949-1,'Hotel Carve-out'!$D$1947+'Hotel Carve-out'!$C1994)</f>
        <v>0</v>
      </c>
      <c r="BW1994" s="4">
        <f ca="1">OFFSET('Hotel Carve-out'!$A$1,'Hotel Carve-out'!BW$1949-1,'Hotel Carve-out'!$D$1947+'Hotel Carve-out'!$C1994)</f>
        <v>0</v>
      </c>
      <c r="BX1994" s="4">
        <f ca="1">OFFSET('Hotel Carve-out'!$A$1,'Hotel Carve-out'!BX$1949-1,'Hotel Carve-out'!$D$1947+'Hotel Carve-out'!$C1994)</f>
        <v>0</v>
      </c>
      <c r="BY1994" s="6">
        <f ca="1">OFFSET('Hotel Carve-out'!$A$1,'Hotel Carve-out'!BY$1949-1,'Hotel Carve-out'!$D$1947+'Hotel Carve-out'!$C1994)</f>
        <v>0</v>
      </c>
      <c r="BZ1994" s="4">
        <f ca="1">OFFSET('Hotel Carve-out'!$A$1,'Hotel Carve-out'!BZ$1949-1,'Hotel Carve-out'!$D$1947+'Hotel Carve-out'!$C1994)</f>
        <v>11118.387128177506</v>
      </c>
      <c r="CA1994" s="6">
        <f ca="1">OFFSET('Hotel Carve-out'!$A$1,'Hotel Carve-out'!CA$1949-1,'Hotel Carve-out'!$D$1947+'Hotel Carve-out'!$C1994)</f>
        <v>0</v>
      </c>
      <c r="CB1994" s="4">
        <f ca="1">OFFSET('Hotel Carve-out'!$A$1,'Hotel Carve-out'!CB$1949-1,'Hotel Carve-out'!$D$1947+'Hotel Carve-out'!$C1994)</f>
        <v>0</v>
      </c>
      <c r="CC1994" s="1"/>
      <c r="CD1994" s="360">
        <f ca="1">OFFSET('Hotel Carve-out'!$A$1,'Hotel Carve-out'!CD$1949-1,'Hotel Carve-out'!$D$1947+'Hotel Carve-out'!$C1994)</f>
        <v>8.2358423171685234E-4</v>
      </c>
      <c r="CE1994" s="360">
        <f ca="1">OFFSET('Hotel Carve-out'!$A$1,'Hotel Carve-out'!CE$1949-1,'Hotel Carve-out'!$D$1947+'Hotel Carve-out'!$C1994)</f>
        <v>8.2358423171685223E-4</v>
      </c>
      <c r="CF1994" s="360">
        <f ca="1">OFFSET('Hotel Carve-out'!$A$1,'Hotel Carve-out'!CF$1949-1,'Hotel Carve-out'!$D$1947+'Hotel Carve-out'!$C1994)</f>
        <v>8.2358423171685223E-4</v>
      </c>
      <c r="CG1994" s="360">
        <f ca="1">OFFSET('Hotel Carve-out'!$A$1,'Hotel Carve-out'!CG$1949-1,'Hotel Carve-out'!$D$1947+'Hotel Carve-out'!$C1994)</f>
        <v>0</v>
      </c>
      <c r="CH1994" s="360">
        <f ca="1">OFFSET('Hotel Carve-out'!$A$1,'Hotel Carve-out'!CH$1949-1,'Hotel Carve-out'!$D$1947+'Hotel Carve-out'!$C1994)</f>
        <v>0</v>
      </c>
      <c r="CI1994" s="360">
        <f ca="1">OFFSET('Hotel Carve-out'!$A$1,'Hotel Carve-out'!CI$1949-1,'Hotel Carve-out'!$D$1947+'Hotel Carve-out'!$C1994)</f>
        <v>0</v>
      </c>
      <c r="CJ1994" s="1"/>
      <c r="CK1994" s="1"/>
    </row>
    <row r="1995" spans="2:89" ht="15" customHeight="1">
      <c r="B1995" s="1"/>
      <c r="C1995" s="1">
        <f>IF(C1994&lt;'Hotel Carve-out'!$E$1688,C1994+1,NA())</f>
        <v>44</v>
      </c>
      <c r="D1995" s="7">
        <f>INDEX('Hotel Carve-out'!$F$16:$CI$17,1,MATCH('Hotel Carve-out'!C1995,'Hotel Carve-out'!$F$17:$CI$17,0))</f>
        <v>43434</v>
      </c>
      <c r="E1995" s="1"/>
      <c r="F1995" s="4">
        <f ca="1">OFFSET('Hotel Carve-out'!$A$1,'Hotel Carve-out'!F$1949-1,'Hotel Carve-out'!$D$1947+'Hotel Carve-out'!$C1995)</f>
        <v>0</v>
      </c>
      <c r="G1995" s="4">
        <f ca="1">OFFSET('Hotel Carve-out'!$A$1,'Hotel Carve-out'!G$1949-1,'Hotel Carve-out'!$D$1947+'Hotel Carve-out'!$C1995)</f>
        <v>0</v>
      </c>
      <c r="H1995" s="4">
        <f ca="1">OFFSET('Hotel Carve-out'!$A$1,'Hotel Carve-out'!H$1949-1,'Hotel Carve-out'!$D$1947+'Hotel Carve-out'!$C1995)</f>
        <v>0</v>
      </c>
      <c r="I1995" s="4">
        <f ca="1">OFFSET('Hotel Carve-out'!$A$1,'Hotel Carve-out'!I$1949-1,'Hotel Carve-out'!$D$1947+'Hotel Carve-out'!$C1995)</f>
        <v>11145.413450773278</v>
      </c>
      <c r="J1995" s="1"/>
      <c r="K1995" s="4">
        <f ca="1">OFFSET('Hotel Carve-out'!$A$1,'Hotel Carve-out'!K$1949-1,'Hotel Carve-out'!$D$1947+'Hotel Carve-out'!$C1995)</f>
        <v>0</v>
      </c>
      <c r="L1995" s="4">
        <f ca="1">OFFSET('Hotel Carve-out'!$A$1,'Hotel Carve-out'!L$1949-1,'Hotel Carve-out'!$D$1947+'Hotel Carve-out'!$C1995)</f>
        <v>0</v>
      </c>
      <c r="M1995" s="4">
        <f ca="1">OFFSET('Hotel Carve-out'!$A$1,'Hotel Carve-out'!M$1949-1,'Hotel Carve-out'!$D$1947+'Hotel Carve-out'!$C1995)</f>
        <v>0</v>
      </c>
      <c r="N1995" s="4">
        <f ca="1">OFFSET('Hotel Carve-out'!$A$1,'Hotel Carve-out'!N$1949-1,'Hotel Carve-out'!$D$1947+'Hotel Carve-out'!$C1995)</f>
        <v>0</v>
      </c>
      <c r="O1995" s="4">
        <f ca="1">OFFSET('Hotel Carve-out'!$A$1,'Hotel Carve-out'!O$1949-1,'Hotel Carve-out'!$D$1947+'Hotel Carve-out'!$C1995)</f>
        <v>0</v>
      </c>
      <c r="P1995" s="4">
        <f t="shared" ca="1" si="927"/>
        <v>0</v>
      </c>
      <c r="Q1995" s="4"/>
      <c r="R1995" s="4">
        <f ca="1">OFFSET('Hotel Carve-out'!$A$1,'Hotel Carve-out'!R$1949-1,'Hotel Carve-out'!$D$1947+'Hotel Carve-out'!$C1995)</f>
        <v>0</v>
      </c>
      <c r="S1995" s="4">
        <f ca="1">OFFSET('Hotel Carve-out'!$A$1,'Hotel Carve-out'!S$1949-1,'Hotel Carve-out'!$D$1947+'Hotel Carve-out'!$C1995)</f>
        <v>0</v>
      </c>
      <c r="T1995" s="4">
        <f ca="1">OFFSET('Hotel Carve-out'!$A$1,'Hotel Carve-out'!T$1949-1,'Hotel Carve-out'!$D$1947+'Hotel Carve-out'!$C1995)</f>
        <v>0</v>
      </c>
      <c r="U1995" s="4">
        <f ca="1">OFFSET('Hotel Carve-out'!$A$1,'Hotel Carve-out'!U$1949-1,'Hotel Carve-out'!$D$1947+'Hotel Carve-out'!$C1995)</f>
        <v>0</v>
      </c>
      <c r="V1995" s="4">
        <f t="shared" ca="1" si="928"/>
        <v>0</v>
      </c>
      <c r="W1995" s="4"/>
      <c r="X1995" s="4">
        <f ca="1">OFFSET('Hotel Carve-out'!$A$1,'Hotel Carve-out'!X$1949-1,'Hotel Carve-out'!$D$1947+'Hotel Carve-out'!$C1995)</f>
        <v>0</v>
      </c>
      <c r="Y1995" s="4">
        <f ca="1">OFFSET('Hotel Carve-out'!$A$1,'Hotel Carve-out'!Y$1949-1,'Hotel Carve-out'!$D$1947+'Hotel Carve-out'!$C1995)</f>
        <v>0</v>
      </c>
      <c r="Z1995" s="4">
        <f ca="1">OFFSET('Hotel Carve-out'!$A$1,'Hotel Carve-out'!Z$1949-1,'Hotel Carve-out'!$D$1947+'Hotel Carve-out'!$C1995)</f>
        <v>0</v>
      </c>
      <c r="AA1995" s="4">
        <f ca="1">OFFSET('Hotel Carve-out'!$A$1,'Hotel Carve-out'!AA$1949-1,'Hotel Carve-out'!$D$1947+'Hotel Carve-out'!$C1995)</f>
        <v>0</v>
      </c>
      <c r="AB1995" s="4">
        <f ca="1">OFFSET('Hotel Carve-out'!$A$1,'Hotel Carve-out'!AB$1949-1,'Hotel Carve-out'!$D$1947+'Hotel Carve-out'!$C1995)</f>
        <v>0</v>
      </c>
      <c r="AC1995" s="4">
        <f ca="1">OFFSET('Hotel Carve-out'!$A$1,'Hotel Carve-out'!AC$1949-1,'Hotel Carve-out'!$D$1947+'Hotel Carve-out'!$C1995)</f>
        <v>0</v>
      </c>
      <c r="AD1995" s="4">
        <f ca="1">OFFSET('Hotel Carve-out'!$A$1,'Hotel Carve-out'!AD$1949-1,'Hotel Carve-out'!$D$1947+'Hotel Carve-out'!$C1995)</f>
        <v>0</v>
      </c>
      <c r="AE1995" s="4">
        <f ca="1">OFFSET('Hotel Carve-out'!$A$1,'Hotel Carve-out'!AE$1949-1,'Hotel Carve-out'!$D$1947+'Hotel Carve-out'!$C1995)</f>
        <v>0</v>
      </c>
      <c r="AF1995" s="4">
        <f ca="1">OFFSET('Hotel Carve-out'!$A$1,'Hotel Carve-out'!AF$1949-1,'Hotel Carve-out'!$D$1947+'Hotel Carve-out'!$C1995)</f>
        <v>0</v>
      </c>
      <c r="AG1995" s="4">
        <f ca="1">OFFSET('Hotel Carve-out'!$A$1,'Hotel Carve-out'!AG$1949-1,'Hotel Carve-out'!$D$1947+'Hotel Carve-out'!$C1995)</f>
        <v>0</v>
      </c>
      <c r="AH1995" s="4">
        <f ca="1">OFFSET('Hotel Carve-out'!$A$1,'Hotel Carve-out'!AH$1949-1,'Hotel Carve-out'!$D$1947+'Hotel Carve-out'!$C1995)</f>
        <v>0</v>
      </c>
      <c r="AI1995" s="4">
        <f t="shared" ca="1" si="929"/>
        <v>0</v>
      </c>
      <c r="AJ1995" s="4"/>
      <c r="AK1995" s="4">
        <f ca="1">OFFSET('Hotel Carve-out'!$A$1,'Hotel Carve-out'!AK$1949-1,'Hotel Carve-out'!$D$1947+'Hotel Carve-out'!$C1995)</f>
        <v>0</v>
      </c>
      <c r="AL1995" s="4">
        <f ca="1">OFFSET('Hotel Carve-out'!$A$1,'Hotel Carve-out'!AL$1949-1,'Hotel Carve-out'!$D$1947+'Hotel Carve-out'!$C1995)</f>
        <v>0</v>
      </c>
      <c r="AM1995" s="4">
        <f ca="1">OFFSET('Hotel Carve-out'!$A$1,'Hotel Carve-out'!AM$1949-1,'Hotel Carve-out'!$D$1947+'Hotel Carve-out'!$C1995)</f>
        <v>0</v>
      </c>
      <c r="AN1995" s="4">
        <f ca="1">OFFSET('Hotel Carve-out'!$A$1,'Hotel Carve-out'!AN$1949-1,'Hotel Carve-out'!$D$1947+'Hotel Carve-out'!$C1995)</f>
        <v>0</v>
      </c>
      <c r="AO1995" s="4">
        <f ca="1">OFFSET('Hotel Carve-out'!$A$1,'Hotel Carve-out'!AO$1949-1,'Hotel Carve-out'!$D$1947+'Hotel Carve-out'!$C1995)</f>
        <v>0</v>
      </c>
      <c r="AP1995" s="4">
        <f ca="1">OFFSET('Hotel Carve-out'!$A$1,'Hotel Carve-out'!AP$1949-1,'Hotel Carve-out'!$D$1947+'Hotel Carve-out'!$C1995)</f>
        <v>0</v>
      </c>
      <c r="AQ1995" s="4">
        <f ca="1">OFFSET('Hotel Carve-out'!$A$1,'Hotel Carve-out'!AQ$1949-1,'Hotel Carve-out'!$D$1947+'Hotel Carve-out'!$C1995)</f>
        <v>0</v>
      </c>
      <c r="AR1995" s="4">
        <f ca="1">OFFSET('Hotel Carve-out'!$A$1,'Hotel Carve-out'!AR$1949-1,'Hotel Carve-out'!$D$1947+'Hotel Carve-out'!$C1995)</f>
        <v>0</v>
      </c>
      <c r="AS1995" s="4">
        <f ca="1">OFFSET('Hotel Carve-out'!$A$1,'Hotel Carve-out'!AS$1949-1,'Hotel Carve-out'!$D$1947+'Hotel Carve-out'!$C1995)</f>
        <v>0</v>
      </c>
      <c r="AT1995" s="4">
        <f ca="1">OFFSET('Hotel Carve-out'!$A$1,'Hotel Carve-out'!AT$1949-1,'Hotel Carve-out'!$D$1947+'Hotel Carve-out'!$C1995)</f>
        <v>0</v>
      </c>
      <c r="AU1995" s="4">
        <f ca="1">OFFSET('Hotel Carve-out'!$A$1,'Hotel Carve-out'!AU$1949-1,'Hotel Carve-out'!$D$1947+'Hotel Carve-out'!$C1995)</f>
        <v>0</v>
      </c>
      <c r="AV1995" s="4">
        <f ca="1">OFFSET('Hotel Carve-out'!$A$1,'Hotel Carve-out'!AV$1949-1,'Hotel Carve-out'!$D$1947+'Hotel Carve-out'!$C1995)</f>
        <v>0</v>
      </c>
      <c r="AW1995" s="4">
        <f ca="1">OFFSET('Hotel Carve-out'!$A$1,'Hotel Carve-out'!AW$1949-1,'Hotel Carve-out'!$D$1947+'Hotel Carve-out'!$C1995)</f>
        <v>0</v>
      </c>
      <c r="AX1995" s="4">
        <f ca="1">OFFSET('Hotel Carve-out'!$A$1,'Hotel Carve-out'!AX$1949-1,'Hotel Carve-out'!$D$1947+'Hotel Carve-out'!$C1995)</f>
        <v>0</v>
      </c>
      <c r="AY1995" s="4">
        <f ca="1">OFFSET('Hotel Carve-out'!$A$1,'Hotel Carve-out'!AY$1949-1,'Hotel Carve-out'!$D$1947+'Hotel Carve-out'!$C1995)</f>
        <v>0</v>
      </c>
      <c r="AZ1995" s="4">
        <f ca="1">OFFSET('Hotel Carve-out'!$A$1,'Hotel Carve-out'!AZ$1949-1,'Hotel Carve-out'!$D$1947+'Hotel Carve-out'!$C1995)</f>
        <v>0</v>
      </c>
      <c r="BA1995" s="4">
        <f ca="1">OFFSET('Hotel Carve-out'!$A$1,'Hotel Carve-out'!BA$1949-1,'Hotel Carve-out'!$D$1947+'Hotel Carve-out'!$C1995)</f>
        <v>0</v>
      </c>
      <c r="BB1995" s="4">
        <f ca="1">OFFSET('Hotel Carve-out'!$A$1,'Hotel Carve-out'!BB$1949-1,'Hotel Carve-out'!$D$1947+'Hotel Carve-out'!$C1995)</f>
        <v>0</v>
      </c>
      <c r="BC1995" s="4">
        <f ca="1">OFFSET('Hotel Carve-out'!$A$1,'Hotel Carve-out'!BC$1949-1,'Hotel Carve-out'!$D$1947+'Hotel Carve-out'!$C1995)</f>
        <v>0</v>
      </c>
      <c r="BD1995" s="4">
        <f ca="1">OFFSET('Hotel Carve-out'!$A$1,'Hotel Carve-out'!BD$1949-1,'Hotel Carve-out'!$D$1947+'Hotel Carve-out'!$C1995)</f>
        <v>0</v>
      </c>
      <c r="BE1995" s="4">
        <f t="shared" ca="1" si="930"/>
        <v>0</v>
      </c>
      <c r="BF1995" s="4"/>
      <c r="BG1995" s="2">
        <f t="shared" ca="1" si="934"/>
        <v>11145.413450773278</v>
      </c>
      <c r="BH1995" s="2">
        <f t="shared" ca="1" si="935"/>
        <v>0</v>
      </c>
      <c r="BI1995" s="5">
        <f t="shared" ca="1" si="933"/>
        <v>11145.413450773278</v>
      </c>
      <c r="BJ1995" s="1"/>
      <c r="BK1995" s="4">
        <f ca="1">OFFSET('Hotel Carve-out'!$A$1,'Hotel Carve-out'!BK$1949-1,'Hotel Carve-out'!$D$1947+'Hotel Carve-out'!$C1995)</f>
        <v>0</v>
      </c>
      <c r="BL1995" s="4">
        <f ca="1">OFFSET('Hotel Carve-out'!$A$1,'Hotel Carve-out'!BL$1949-1,'Hotel Carve-out'!$D$1947+'Hotel Carve-out'!$C1995)</f>
        <v>0</v>
      </c>
      <c r="BM1995" s="4">
        <f ca="1">OFFSET('Hotel Carve-out'!$A$1,'Hotel Carve-out'!BM$1949-1,'Hotel Carve-out'!$D$1947+'Hotel Carve-out'!$C1995)</f>
        <v>0</v>
      </c>
      <c r="BN1995" s="4">
        <f ca="1">OFFSET('Hotel Carve-out'!$A$1,'Hotel Carve-out'!BN$1949-1,'Hotel Carve-out'!$D$1947+'Hotel Carve-out'!$C1995)</f>
        <v>0</v>
      </c>
      <c r="BO1995" s="4">
        <f ca="1">OFFSET('Hotel Carve-out'!$A$1,'Hotel Carve-out'!BO$1949-1,'Hotel Carve-out'!$D$1947+'Hotel Carve-out'!$C1995)</f>
        <v>0</v>
      </c>
      <c r="BP1995" s="4">
        <f ca="1">OFFSET('Hotel Carve-out'!$A$1,'Hotel Carve-out'!BP$1949-1,'Hotel Carve-out'!$D$1947+'Hotel Carve-out'!$C1995)</f>
        <v>0</v>
      </c>
      <c r="BQ1995" s="4">
        <f ca="1">OFFSET('Hotel Carve-out'!$A$1,'Hotel Carve-out'!BQ$1949-1,'Hotel Carve-out'!$D$1947+'Hotel Carve-out'!$C1995)</f>
        <v>0</v>
      </c>
      <c r="BR1995" s="1"/>
      <c r="BS1995" s="4">
        <f ca="1">OFFSET('Hotel Carve-out'!$A$1,'Hotel Carve-out'!BS$1949-1,'Hotel Carve-out'!$D$1947+'Hotel Carve-out'!$C1995)</f>
        <v>0</v>
      </c>
      <c r="BT1995" s="4">
        <f ca="1">OFFSET('Hotel Carve-out'!$A$1,'Hotel Carve-out'!BT$1949-1,'Hotel Carve-out'!$D$1947+'Hotel Carve-out'!$C1995)</f>
        <v>0</v>
      </c>
      <c r="BU1995" s="4"/>
      <c r="BV1995" s="4">
        <f ca="1">OFFSET('Hotel Carve-out'!$A$1,'Hotel Carve-out'!BV$1949-1,'Hotel Carve-out'!$D$1947+'Hotel Carve-out'!$C1995)</f>
        <v>0</v>
      </c>
      <c r="BW1995" s="4">
        <f ca="1">OFFSET('Hotel Carve-out'!$A$1,'Hotel Carve-out'!BW$1949-1,'Hotel Carve-out'!$D$1947+'Hotel Carve-out'!$C1995)</f>
        <v>0</v>
      </c>
      <c r="BX1995" s="4">
        <f ca="1">OFFSET('Hotel Carve-out'!$A$1,'Hotel Carve-out'!BX$1949-1,'Hotel Carve-out'!$D$1947+'Hotel Carve-out'!$C1995)</f>
        <v>0</v>
      </c>
      <c r="BY1995" s="6">
        <f ca="1">OFFSET('Hotel Carve-out'!$A$1,'Hotel Carve-out'!BY$1949-1,'Hotel Carve-out'!$D$1947+'Hotel Carve-out'!$C1995)</f>
        <v>0</v>
      </c>
      <c r="BZ1995" s="4">
        <f ca="1">OFFSET('Hotel Carve-out'!$A$1,'Hotel Carve-out'!BZ$1949-1,'Hotel Carve-out'!$D$1947+'Hotel Carve-out'!$C1995)</f>
        <v>11145.413450773278</v>
      </c>
      <c r="CA1995" s="6">
        <f ca="1">OFFSET('Hotel Carve-out'!$A$1,'Hotel Carve-out'!CA$1949-1,'Hotel Carve-out'!$D$1947+'Hotel Carve-out'!$C1995)</f>
        <v>0</v>
      </c>
      <c r="CB1995" s="4">
        <f ca="1">OFFSET('Hotel Carve-out'!$A$1,'Hotel Carve-out'!CB$1949-1,'Hotel Carve-out'!$D$1947+'Hotel Carve-out'!$C1995)</f>
        <v>0</v>
      </c>
      <c r="CC1995" s="1"/>
      <c r="CD1995" s="360">
        <f ca="1">OFFSET('Hotel Carve-out'!$A$1,'Hotel Carve-out'!CD$1949-1,'Hotel Carve-out'!$D$1947+'Hotel Carve-out'!$C1995)</f>
        <v>8.2558618153876135E-4</v>
      </c>
      <c r="CE1995" s="360">
        <f ca="1">OFFSET('Hotel Carve-out'!$A$1,'Hotel Carve-out'!CE$1949-1,'Hotel Carve-out'!$D$1947+'Hotel Carve-out'!$C1995)</f>
        <v>8.2558618153876135E-4</v>
      </c>
      <c r="CF1995" s="360">
        <f ca="1">OFFSET('Hotel Carve-out'!$A$1,'Hotel Carve-out'!CF$1949-1,'Hotel Carve-out'!$D$1947+'Hotel Carve-out'!$C1995)</f>
        <v>8.2558618153876135E-4</v>
      </c>
      <c r="CG1995" s="360">
        <f ca="1">OFFSET('Hotel Carve-out'!$A$1,'Hotel Carve-out'!CG$1949-1,'Hotel Carve-out'!$D$1947+'Hotel Carve-out'!$C1995)</f>
        <v>0</v>
      </c>
      <c r="CH1995" s="360">
        <f ca="1">OFFSET('Hotel Carve-out'!$A$1,'Hotel Carve-out'!CH$1949-1,'Hotel Carve-out'!$D$1947+'Hotel Carve-out'!$C1995)</f>
        <v>0</v>
      </c>
      <c r="CI1995" s="360">
        <f ca="1">OFFSET('Hotel Carve-out'!$A$1,'Hotel Carve-out'!CI$1949-1,'Hotel Carve-out'!$D$1947+'Hotel Carve-out'!$C1995)</f>
        <v>0</v>
      </c>
      <c r="CJ1995" s="1"/>
      <c r="CK1995" s="1"/>
    </row>
    <row r="1996" spans="2:89" ht="15" customHeight="1">
      <c r="B1996" s="1"/>
      <c r="C1996" s="1">
        <f>IF(C1995&lt;'Hotel Carve-out'!$E$1688,C1995+1,NA())</f>
        <v>45</v>
      </c>
      <c r="D1996" s="7">
        <f>INDEX('Hotel Carve-out'!$F$16:$CI$17,1,MATCH('Hotel Carve-out'!C1996,'Hotel Carve-out'!$F$17:$CI$17,0))</f>
        <v>43465</v>
      </c>
      <c r="E1996" s="1"/>
      <c r="F1996" s="4">
        <f ca="1">OFFSET('Hotel Carve-out'!$A$1,'Hotel Carve-out'!F$1949-1,'Hotel Carve-out'!$D$1947+'Hotel Carve-out'!$C1996)</f>
        <v>0</v>
      </c>
      <c r="G1996" s="4">
        <f ca="1">OFFSET('Hotel Carve-out'!$A$1,'Hotel Carve-out'!G$1949-1,'Hotel Carve-out'!$D$1947+'Hotel Carve-out'!$C1996)</f>
        <v>0</v>
      </c>
      <c r="H1996" s="4">
        <f ca="1">OFFSET('Hotel Carve-out'!$A$1,'Hotel Carve-out'!H$1949-1,'Hotel Carve-out'!$D$1947+'Hotel Carve-out'!$C1996)</f>
        <v>0</v>
      </c>
      <c r="I1996" s="4">
        <f ca="1">OFFSET('Hotel Carve-out'!$A$1,'Hotel Carve-out'!I$1949-1,'Hotel Carve-out'!$D$1947+'Hotel Carve-out'!$C1996)</f>
        <v>11173.409668867953</v>
      </c>
      <c r="J1996" s="1"/>
      <c r="K1996" s="4">
        <f ca="1">OFFSET('Hotel Carve-out'!$A$1,'Hotel Carve-out'!K$1949-1,'Hotel Carve-out'!$D$1947+'Hotel Carve-out'!$C1996)</f>
        <v>0</v>
      </c>
      <c r="L1996" s="4">
        <f ca="1">OFFSET('Hotel Carve-out'!$A$1,'Hotel Carve-out'!L$1949-1,'Hotel Carve-out'!$D$1947+'Hotel Carve-out'!$C1996)</f>
        <v>0</v>
      </c>
      <c r="M1996" s="4">
        <f ca="1">OFFSET('Hotel Carve-out'!$A$1,'Hotel Carve-out'!M$1949-1,'Hotel Carve-out'!$D$1947+'Hotel Carve-out'!$C1996)</f>
        <v>0</v>
      </c>
      <c r="N1996" s="4">
        <f ca="1">OFFSET('Hotel Carve-out'!$A$1,'Hotel Carve-out'!N$1949-1,'Hotel Carve-out'!$D$1947+'Hotel Carve-out'!$C1996)</f>
        <v>0</v>
      </c>
      <c r="O1996" s="4">
        <f ca="1">OFFSET('Hotel Carve-out'!$A$1,'Hotel Carve-out'!O$1949-1,'Hotel Carve-out'!$D$1947+'Hotel Carve-out'!$C1996)</f>
        <v>0</v>
      </c>
      <c r="P1996" s="4">
        <f t="shared" ca="1" si="927"/>
        <v>0</v>
      </c>
      <c r="Q1996" s="4"/>
      <c r="R1996" s="4">
        <f ca="1">OFFSET('Hotel Carve-out'!$A$1,'Hotel Carve-out'!R$1949-1,'Hotel Carve-out'!$D$1947+'Hotel Carve-out'!$C1996)</f>
        <v>0</v>
      </c>
      <c r="S1996" s="4">
        <f ca="1">OFFSET('Hotel Carve-out'!$A$1,'Hotel Carve-out'!S$1949-1,'Hotel Carve-out'!$D$1947+'Hotel Carve-out'!$C1996)</f>
        <v>0</v>
      </c>
      <c r="T1996" s="4">
        <f ca="1">OFFSET('Hotel Carve-out'!$A$1,'Hotel Carve-out'!T$1949-1,'Hotel Carve-out'!$D$1947+'Hotel Carve-out'!$C1996)</f>
        <v>0</v>
      </c>
      <c r="U1996" s="4">
        <f ca="1">OFFSET('Hotel Carve-out'!$A$1,'Hotel Carve-out'!U$1949-1,'Hotel Carve-out'!$D$1947+'Hotel Carve-out'!$C1996)</f>
        <v>0</v>
      </c>
      <c r="V1996" s="4">
        <f t="shared" ca="1" si="928"/>
        <v>0</v>
      </c>
      <c r="W1996" s="4"/>
      <c r="X1996" s="4">
        <f ca="1">OFFSET('Hotel Carve-out'!$A$1,'Hotel Carve-out'!X$1949-1,'Hotel Carve-out'!$D$1947+'Hotel Carve-out'!$C1996)</f>
        <v>0</v>
      </c>
      <c r="Y1996" s="4">
        <f ca="1">OFFSET('Hotel Carve-out'!$A$1,'Hotel Carve-out'!Y$1949-1,'Hotel Carve-out'!$D$1947+'Hotel Carve-out'!$C1996)</f>
        <v>0</v>
      </c>
      <c r="Z1996" s="4">
        <f ca="1">OFFSET('Hotel Carve-out'!$A$1,'Hotel Carve-out'!Z$1949-1,'Hotel Carve-out'!$D$1947+'Hotel Carve-out'!$C1996)</f>
        <v>0</v>
      </c>
      <c r="AA1996" s="4">
        <f ca="1">OFFSET('Hotel Carve-out'!$A$1,'Hotel Carve-out'!AA$1949-1,'Hotel Carve-out'!$D$1947+'Hotel Carve-out'!$C1996)</f>
        <v>0</v>
      </c>
      <c r="AB1996" s="4">
        <f ca="1">OFFSET('Hotel Carve-out'!$A$1,'Hotel Carve-out'!AB$1949-1,'Hotel Carve-out'!$D$1947+'Hotel Carve-out'!$C1996)</f>
        <v>0</v>
      </c>
      <c r="AC1996" s="4">
        <f ca="1">OFFSET('Hotel Carve-out'!$A$1,'Hotel Carve-out'!AC$1949-1,'Hotel Carve-out'!$D$1947+'Hotel Carve-out'!$C1996)</f>
        <v>0</v>
      </c>
      <c r="AD1996" s="4">
        <f ca="1">OFFSET('Hotel Carve-out'!$A$1,'Hotel Carve-out'!AD$1949-1,'Hotel Carve-out'!$D$1947+'Hotel Carve-out'!$C1996)</f>
        <v>0</v>
      </c>
      <c r="AE1996" s="4">
        <f ca="1">OFFSET('Hotel Carve-out'!$A$1,'Hotel Carve-out'!AE$1949-1,'Hotel Carve-out'!$D$1947+'Hotel Carve-out'!$C1996)</f>
        <v>0</v>
      </c>
      <c r="AF1996" s="4">
        <f ca="1">OFFSET('Hotel Carve-out'!$A$1,'Hotel Carve-out'!AF$1949-1,'Hotel Carve-out'!$D$1947+'Hotel Carve-out'!$C1996)</f>
        <v>0</v>
      </c>
      <c r="AG1996" s="4">
        <f ca="1">OFFSET('Hotel Carve-out'!$A$1,'Hotel Carve-out'!AG$1949-1,'Hotel Carve-out'!$D$1947+'Hotel Carve-out'!$C1996)</f>
        <v>0</v>
      </c>
      <c r="AH1996" s="4">
        <f ca="1">OFFSET('Hotel Carve-out'!$A$1,'Hotel Carve-out'!AH$1949-1,'Hotel Carve-out'!$D$1947+'Hotel Carve-out'!$C1996)</f>
        <v>0</v>
      </c>
      <c r="AI1996" s="4">
        <f t="shared" ca="1" si="929"/>
        <v>0</v>
      </c>
      <c r="AJ1996" s="4"/>
      <c r="AK1996" s="4">
        <f ca="1">OFFSET('Hotel Carve-out'!$A$1,'Hotel Carve-out'!AK$1949-1,'Hotel Carve-out'!$D$1947+'Hotel Carve-out'!$C1996)</f>
        <v>0</v>
      </c>
      <c r="AL1996" s="4">
        <f ca="1">OFFSET('Hotel Carve-out'!$A$1,'Hotel Carve-out'!AL$1949-1,'Hotel Carve-out'!$D$1947+'Hotel Carve-out'!$C1996)</f>
        <v>0</v>
      </c>
      <c r="AM1996" s="4">
        <f ca="1">OFFSET('Hotel Carve-out'!$A$1,'Hotel Carve-out'!AM$1949-1,'Hotel Carve-out'!$D$1947+'Hotel Carve-out'!$C1996)</f>
        <v>0</v>
      </c>
      <c r="AN1996" s="4">
        <f ca="1">OFFSET('Hotel Carve-out'!$A$1,'Hotel Carve-out'!AN$1949-1,'Hotel Carve-out'!$D$1947+'Hotel Carve-out'!$C1996)</f>
        <v>0</v>
      </c>
      <c r="AO1996" s="4">
        <f ca="1">OFFSET('Hotel Carve-out'!$A$1,'Hotel Carve-out'!AO$1949-1,'Hotel Carve-out'!$D$1947+'Hotel Carve-out'!$C1996)</f>
        <v>0</v>
      </c>
      <c r="AP1996" s="4">
        <f ca="1">OFFSET('Hotel Carve-out'!$A$1,'Hotel Carve-out'!AP$1949-1,'Hotel Carve-out'!$D$1947+'Hotel Carve-out'!$C1996)</f>
        <v>0</v>
      </c>
      <c r="AQ1996" s="4">
        <f ca="1">OFFSET('Hotel Carve-out'!$A$1,'Hotel Carve-out'!AQ$1949-1,'Hotel Carve-out'!$D$1947+'Hotel Carve-out'!$C1996)</f>
        <v>0</v>
      </c>
      <c r="AR1996" s="4">
        <f ca="1">OFFSET('Hotel Carve-out'!$A$1,'Hotel Carve-out'!AR$1949-1,'Hotel Carve-out'!$D$1947+'Hotel Carve-out'!$C1996)</f>
        <v>0</v>
      </c>
      <c r="AS1996" s="4">
        <f ca="1">OFFSET('Hotel Carve-out'!$A$1,'Hotel Carve-out'!AS$1949-1,'Hotel Carve-out'!$D$1947+'Hotel Carve-out'!$C1996)</f>
        <v>0</v>
      </c>
      <c r="AT1996" s="4">
        <f ca="1">OFFSET('Hotel Carve-out'!$A$1,'Hotel Carve-out'!AT$1949-1,'Hotel Carve-out'!$D$1947+'Hotel Carve-out'!$C1996)</f>
        <v>0</v>
      </c>
      <c r="AU1996" s="4">
        <f ca="1">OFFSET('Hotel Carve-out'!$A$1,'Hotel Carve-out'!AU$1949-1,'Hotel Carve-out'!$D$1947+'Hotel Carve-out'!$C1996)</f>
        <v>0</v>
      </c>
      <c r="AV1996" s="4">
        <f ca="1">OFFSET('Hotel Carve-out'!$A$1,'Hotel Carve-out'!AV$1949-1,'Hotel Carve-out'!$D$1947+'Hotel Carve-out'!$C1996)</f>
        <v>0</v>
      </c>
      <c r="AW1996" s="4">
        <f ca="1">OFFSET('Hotel Carve-out'!$A$1,'Hotel Carve-out'!AW$1949-1,'Hotel Carve-out'!$D$1947+'Hotel Carve-out'!$C1996)</f>
        <v>0</v>
      </c>
      <c r="AX1996" s="4">
        <f ca="1">OFFSET('Hotel Carve-out'!$A$1,'Hotel Carve-out'!AX$1949-1,'Hotel Carve-out'!$D$1947+'Hotel Carve-out'!$C1996)</f>
        <v>0</v>
      </c>
      <c r="AY1996" s="4">
        <f ca="1">OFFSET('Hotel Carve-out'!$A$1,'Hotel Carve-out'!AY$1949-1,'Hotel Carve-out'!$D$1947+'Hotel Carve-out'!$C1996)</f>
        <v>0</v>
      </c>
      <c r="AZ1996" s="4">
        <f ca="1">OFFSET('Hotel Carve-out'!$A$1,'Hotel Carve-out'!AZ$1949-1,'Hotel Carve-out'!$D$1947+'Hotel Carve-out'!$C1996)</f>
        <v>0</v>
      </c>
      <c r="BA1996" s="4">
        <f ca="1">OFFSET('Hotel Carve-out'!$A$1,'Hotel Carve-out'!BA$1949-1,'Hotel Carve-out'!$D$1947+'Hotel Carve-out'!$C1996)</f>
        <v>0</v>
      </c>
      <c r="BB1996" s="4">
        <f ca="1">OFFSET('Hotel Carve-out'!$A$1,'Hotel Carve-out'!BB$1949-1,'Hotel Carve-out'!$D$1947+'Hotel Carve-out'!$C1996)</f>
        <v>0</v>
      </c>
      <c r="BC1996" s="4">
        <f ca="1">OFFSET('Hotel Carve-out'!$A$1,'Hotel Carve-out'!BC$1949-1,'Hotel Carve-out'!$D$1947+'Hotel Carve-out'!$C1996)</f>
        <v>0</v>
      </c>
      <c r="BD1996" s="4">
        <f ca="1">OFFSET('Hotel Carve-out'!$A$1,'Hotel Carve-out'!BD$1949-1,'Hotel Carve-out'!$D$1947+'Hotel Carve-out'!$C1996)</f>
        <v>0</v>
      </c>
      <c r="BE1996" s="4">
        <f t="shared" ca="1" si="930"/>
        <v>0</v>
      </c>
      <c r="BF1996" s="4"/>
      <c r="BG1996" s="2">
        <f t="shared" ca="1" si="934"/>
        <v>11173.409668867953</v>
      </c>
      <c r="BH1996" s="2">
        <f t="shared" ca="1" si="935"/>
        <v>0</v>
      </c>
      <c r="BI1996" s="5">
        <f t="shared" ca="1" si="933"/>
        <v>11173.409668867953</v>
      </c>
      <c r="BJ1996" s="1"/>
      <c r="BK1996" s="4">
        <f ca="1">OFFSET('Hotel Carve-out'!$A$1,'Hotel Carve-out'!BK$1949-1,'Hotel Carve-out'!$D$1947+'Hotel Carve-out'!$C1996)</f>
        <v>0</v>
      </c>
      <c r="BL1996" s="4">
        <f ca="1">OFFSET('Hotel Carve-out'!$A$1,'Hotel Carve-out'!BL$1949-1,'Hotel Carve-out'!$D$1947+'Hotel Carve-out'!$C1996)</f>
        <v>0</v>
      </c>
      <c r="BM1996" s="4">
        <f ca="1">OFFSET('Hotel Carve-out'!$A$1,'Hotel Carve-out'!BM$1949-1,'Hotel Carve-out'!$D$1947+'Hotel Carve-out'!$C1996)</f>
        <v>0</v>
      </c>
      <c r="BN1996" s="4">
        <f ca="1">OFFSET('Hotel Carve-out'!$A$1,'Hotel Carve-out'!BN$1949-1,'Hotel Carve-out'!$D$1947+'Hotel Carve-out'!$C1996)</f>
        <v>0</v>
      </c>
      <c r="BO1996" s="4">
        <f ca="1">OFFSET('Hotel Carve-out'!$A$1,'Hotel Carve-out'!BO$1949-1,'Hotel Carve-out'!$D$1947+'Hotel Carve-out'!$C1996)</f>
        <v>0</v>
      </c>
      <c r="BP1996" s="4">
        <f ca="1">OFFSET('Hotel Carve-out'!$A$1,'Hotel Carve-out'!BP$1949-1,'Hotel Carve-out'!$D$1947+'Hotel Carve-out'!$C1996)</f>
        <v>0</v>
      </c>
      <c r="BQ1996" s="4">
        <f ca="1">OFFSET('Hotel Carve-out'!$A$1,'Hotel Carve-out'!BQ$1949-1,'Hotel Carve-out'!$D$1947+'Hotel Carve-out'!$C1996)</f>
        <v>0</v>
      </c>
      <c r="BR1996" s="1"/>
      <c r="BS1996" s="4">
        <f ca="1">OFFSET('Hotel Carve-out'!$A$1,'Hotel Carve-out'!BS$1949-1,'Hotel Carve-out'!$D$1947+'Hotel Carve-out'!$C1996)</f>
        <v>0</v>
      </c>
      <c r="BT1996" s="4">
        <f ca="1">OFFSET('Hotel Carve-out'!$A$1,'Hotel Carve-out'!BT$1949-1,'Hotel Carve-out'!$D$1947+'Hotel Carve-out'!$C1996)</f>
        <v>0</v>
      </c>
      <c r="BU1996" s="4"/>
      <c r="BV1996" s="4">
        <f ca="1">OFFSET('Hotel Carve-out'!$A$1,'Hotel Carve-out'!BV$1949-1,'Hotel Carve-out'!$D$1947+'Hotel Carve-out'!$C1996)</f>
        <v>0</v>
      </c>
      <c r="BW1996" s="4">
        <f ca="1">OFFSET('Hotel Carve-out'!$A$1,'Hotel Carve-out'!BW$1949-1,'Hotel Carve-out'!$D$1947+'Hotel Carve-out'!$C1996)</f>
        <v>0</v>
      </c>
      <c r="BX1996" s="4">
        <f ca="1">OFFSET('Hotel Carve-out'!$A$1,'Hotel Carve-out'!BX$1949-1,'Hotel Carve-out'!$D$1947+'Hotel Carve-out'!$C1996)</f>
        <v>0</v>
      </c>
      <c r="BY1996" s="6">
        <f ca="1">OFFSET('Hotel Carve-out'!$A$1,'Hotel Carve-out'!BY$1949-1,'Hotel Carve-out'!$D$1947+'Hotel Carve-out'!$C1996)</f>
        <v>0</v>
      </c>
      <c r="BZ1996" s="4">
        <f ca="1">OFFSET('Hotel Carve-out'!$A$1,'Hotel Carve-out'!BZ$1949-1,'Hotel Carve-out'!$D$1947+'Hotel Carve-out'!$C1996)</f>
        <v>11173.409668867953</v>
      </c>
      <c r="CA1996" s="6">
        <f ca="1">OFFSET('Hotel Carve-out'!$A$1,'Hotel Carve-out'!CA$1949-1,'Hotel Carve-out'!$D$1947+'Hotel Carve-out'!$C1996)</f>
        <v>0</v>
      </c>
      <c r="CB1996" s="4">
        <f ca="1">OFFSET('Hotel Carve-out'!$A$1,'Hotel Carve-out'!CB$1949-1,'Hotel Carve-out'!$D$1947+'Hotel Carve-out'!$C1996)</f>
        <v>0</v>
      </c>
      <c r="CC1996" s="1"/>
      <c r="CD1996" s="360">
        <f ca="1">OFFSET('Hotel Carve-out'!$A$1,'Hotel Carve-out'!CD$1949-1,'Hotel Carve-out'!$D$1947+'Hotel Carve-out'!$C1996)</f>
        <v>8.2765997547170017E-4</v>
      </c>
      <c r="CE1996" s="360">
        <f ca="1">OFFSET('Hotel Carve-out'!$A$1,'Hotel Carve-out'!CE$1949-1,'Hotel Carve-out'!$D$1947+'Hotel Carve-out'!$C1996)</f>
        <v>8.2765997547170017E-4</v>
      </c>
      <c r="CF1996" s="360">
        <f ca="1">OFFSET('Hotel Carve-out'!$A$1,'Hotel Carve-out'!CF$1949-1,'Hotel Carve-out'!$D$1947+'Hotel Carve-out'!$C1996)</f>
        <v>8.2765997547170017E-4</v>
      </c>
      <c r="CG1996" s="360">
        <f ca="1">OFFSET('Hotel Carve-out'!$A$1,'Hotel Carve-out'!CG$1949-1,'Hotel Carve-out'!$D$1947+'Hotel Carve-out'!$C1996)</f>
        <v>0</v>
      </c>
      <c r="CH1996" s="360">
        <f ca="1">OFFSET('Hotel Carve-out'!$A$1,'Hotel Carve-out'!CH$1949-1,'Hotel Carve-out'!$D$1947+'Hotel Carve-out'!$C1996)</f>
        <v>0</v>
      </c>
      <c r="CI1996" s="360">
        <f ca="1">OFFSET('Hotel Carve-out'!$A$1,'Hotel Carve-out'!CI$1949-1,'Hotel Carve-out'!$D$1947+'Hotel Carve-out'!$C1996)</f>
        <v>0</v>
      </c>
      <c r="CJ1996" s="1"/>
      <c r="CK1996" s="1"/>
    </row>
    <row r="1997" spans="2:89" ht="15" customHeight="1">
      <c r="B1997" s="1"/>
      <c r="C1997" s="1">
        <f>IF(C1996&lt;'Hotel Carve-out'!$E$1688,C1996+1,NA())</f>
        <v>46</v>
      </c>
      <c r="D1997" s="7">
        <f>INDEX('Hotel Carve-out'!$F$16:$CI$17,1,MATCH('Hotel Carve-out'!C1997,'Hotel Carve-out'!$F$17:$CI$17,0))</f>
        <v>43496</v>
      </c>
      <c r="E1997" s="1"/>
      <c r="F1997" s="4">
        <f ca="1">OFFSET('Hotel Carve-out'!$A$1,'Hotel Carve-out'!F$1949-1,'Hotel Carve-out'!$D$1947+'Hotel Carve-out'!$C1997)</f>
        <v>0</v>
      </c>
      <c r="G1997" s="4">
        <f ca="1">OFFSET('Hotel Carve-out'!$A$1,'Hotel Carve-out'!G$1949-1,'Hotel Carve-out'!$D$1947+'Hotel Carve-out'!$C1997)</f>
        <v>0</v>
      </c>
      <c r="H1997" s="4">
        <f ca="1">OFFSET('Hotel Carve-out'!$A$1,'Hotel Carve-out'!H$1949-1,'Hotel Carve-out'!$D$1947+'Hotel Carve-out'!$C1997)</f>
        <v>0</v>
      </c>
      <c r="I1997" s="4">
        <f ca="1">OFFSET('Hotel Carve-out'!$A$1,'Hotel Carve-out'!I$1949-1,'Hotel Carve-out'!$D$1947+'Hotel Carve-out'!$C1997)</f>
        <v>11201.476210798623</v>
      </c>
      <c r="J1997" s="1"/>
      <c r="K1997" s="4">
        <f ca="1">OFFSET('Hotel Carve-out'!$A$1,'Hotel Carve-out'!K$1949-1,'Hotel Carve-out'!$D$1947+'Hotel Carve-out'!$C1997)</f>
        <v>0</v>
      </c>
      <c r="L1997" s="4">
        <f ca="1">OFFSET('Hotel Carve-out'!$A$1,'Hotel Carve-out'!L$1949-1,'Hotel Carve-out'!$D$1947+'Hotel Carve-out'!$C1997)</f>
        <v>0</v>
      </c>
      <c r="M1997" s="4">
        <f ca="1">OFFSET('Hotel Carve-out'!$A$1,'Hotel Carve-out'!M$1949-1,'Hotel Carve-out'!$D$1947+'Hotel Carve-out'!$C1997)</f>
        <v>0</v>
      </c>
      <c r="N1997" s="4">
        <f ca="1">OFFSET('Hotel Carve-out'!$A$1,'Hotel Carve-out'!N$1949-1,'Hotel Carve-out'!$D$1947+'Hotel Carve-out'!$C1997)</f>
        <v>0</v>
      </c>
      <c r="O1997" s="4">
        <f ca="1">OFFSET('Hotel Carve-out'!$A$1,'Hotel Carve-out'!O$1949-1,'Hotel Carve-out'!$D$1947+'Hotel Carve-out'!$C1997)</f>
        <v>0</v>
      </c>
      <c r="P1997" s="4">
        <f t="shared" ca="1" si="927"/>
        <v>0</v>
      </c>
      <c r="Q1997" s="4"/>
      <c r="R1997" s="4">
        <f ca="1">OFFSET('Hotel Carve-out'!$A$1,'Hotel Carve-out'!R$1949-1,'Hotel Carve-out'!$D$1947+'Hotel Carve-out'!$C1997)</f>
        <v>0</v>
      </c>
      <c r="S1997" s="4">
        <f ca="1">OFFSET('Hotel Carve-out'!$A$1,'Hotel Carve-out'!S$1949-1,'Hotel Carve-out'!$D$1947+'Hotel Carve-out'!$C1997)</f>
        <v>0</v>
      </c>
      <c r="T1997" s="4">
        <f ca="1">OFFSET('Hotel Carve-out'!$A$1,'Hotel Carve-out'!T$1949-1,'Hotel Carve-out'!$D$1947+'Hotel Carve-out'!$C1997)</f>
        <v>0</v>
      </c>
      <c r="U1997" s="4">
        <f ca="1">OFFSET('Hotel Carve-out'!$A$1,'Hotel Carve-out'!U$1949-1,'Hotel Carve-out'!$D$1947+'Hotel Carve-out'!$C1997)</f>
        <v>0</v>
      </c>
      <c r="V1997" s="4">
        <f t="shared" ca="1" si="928"/>
        <v>0</v>
      </c>
      <c r="W1997" s="4"/>
      <c r="X1997" s="4">
        <f ca="1">OFFSET('Hotel Carve-out'!$A$1,'Hotel Carve-out'!X$1949-1,'Hotel Carve-out'!$D$1947+'Hotel Carve-out'!$C1997)</f>
        <v>0</v>
      </c>
      <c r="Y1997" s="4">
        <f ca="1">OFFSET('Hotel Carve-out'!$A$1,'Hotel Carve-out'!Y$1949-1,'Hotel Carve-out'!$D$1947+'Hotel Carve-out'!$C1997)</f>
        <v>0</v>
      </c>
      <c r="Z1997" s="4">
        <f ca="1">OFFSET('Hotel Carve-out'!$A$1,'Hotel Carve-out'!Z$1949-1,'Hotel Carve-out'!$D$1947+'Hotel Carve-out'!$C1997)</f>
        <v>0</v>
      </c>
      <c r="AA1997" s="4">
        <f ca="1">OFFSET('Hotel Carve-out'!$A$1,'Hotel Carve-out'!AA$1949-1,'Hotel Carve-out'!$D$1947+'Hotel Carve-out'!$C1997)</f>
        <v>0</v>
      </c>
      <c r="AB1997" s="4">
        <f ca="1">OFFSET('Hotel Carve-out'!$A$1,'Hotel Carve-out'!AB$1949-1,'Hotel Carve-out'!$D$1947+'Hotel Carve-out'!$C1997)</f>
        <v>0</v>
      </c>
      <c r="AC1997" s="4">
        <f ca="1">OFFSET('Hotel Carve-out'!$A$1,'Hotel Carve-out'!AC$1949-1,'Hotel Carve-out'!$D$1947+'Hotel Carve-out'!$C1997)</f>
        <v>0</v>
      </c>
      <c r="AD1997" s="4">
        <f ca="1">OFFSET('Hotel Carve-out'!$A$1,'Hotel Carve-out'!AD$1949-1,'Hotel Carve-out'!$D$1947+'Hotel Carve-out'!$C1997)</f>
        <v>0</v>
      </c>
      <c r="AE1997" s="4">
        <f ca="1">OFFSET('Hotel Carve-out'!$A$1,'Hotel Carve-out'!AE$1949-1,'Hotel Carve-out'!$D$1947+'Hotel Carve-out'!$C1997)</f>
        <v>0</v>
      </c>
      <c r="AF1997" s="4">
        <f ca="1">OFFSET('Hotel Carve-out'!$A$1,'Hotel Carve-out'!AF$1949-1,'Hotel Carve-out'!$D$1947+'Hotel Carve-out'!$C1997)</f>
        <v>0</v>
      </c>
      <c r="AG1997" s="4">
        <f ca="1">OFFSET('Hotel Carve-out'!$A$1,'Hotel Carve-out'!AG$1949-1,'Hotel Carve-out'!$D$1947+'Hotel Carve-out'!$C1997)</f>
        <v>0</v>
      </c>
      <c r="AH1997" s="4">
        <f ca="1">OFFSET('Hotel Carve-out'!$A$1,'Hotel Carve-out'!AH$1949-1,'Hotel Carve-out'!$D$1947+'Hotel Carve-out'!$C1997)</f>
        <v>0</v>
      </c>
      <c r="AI1997" s="4">
        <f t="shared" ca="1" si="929"/>
        <v>0</v>
      </c>
      <c r="AJ1997" s="4"/>
      <c r="AK1997" s="4">
        <f ca="1">OFFSET('Hotel Carve-out'!$A$1,'Hotel Carve-out'!AK$1949-1,'Hotel Carve-out'!$D$1947+'Hotel Carve-out'!$C1997)</f>
        <v>0</v>
      </c>
      <c r="AL1997" s="4">
        <f ca="1">OFFSET('Hotel Carve-out'!$A$1,'Hotel Carve-out'!AL$1949-1,'Hotel Carve-out'!$D$1947+'Hotel Carve-out'!$C1997)</f>
        <v>0</v>
      </c>
      <c r="AM1997" s="4">
        <f ca="1">OFFSET('Hotel Carve-out'!$A$1,'Hotel Carve-out'!AM$1949-1,'Hotel Carve-out'!$D$1947+'Hotel Carve-out'!$C1997)</f>
        <v>0</v>
      </c>
      <c r="AN1997" s="4">
        <f ca="1">OFFSET('Hotel Carve-out'!$A$1,'Hotel Carve-out'!AN$1949-1,'Hotel Carve-out'!$D$1947+'Hotel Carve-out'!$C1997)</f>
        <v>0</v>
      </c>
      <c r="AO1997" s="4">
        <f ca="1">OFFSET('Hotel Carve-out'!$A$1,'Hotel Carve-out'!AO$1949-1,'Hotel Carve-out'!$D$1947+'Hotel Carve-out'!$C1997)</f>
        <v>0</v>
      </c>
      <c r="AP1997" s="4">
        <f ca="1">OFFSET('Hotel Carve-out'!$A$1,'Hotel Carve-out'!AP$1949-1,'Hotel Carve-out'!$D$1947+'Hotel Carve-out'!$C1997)</f>
        <v>0</v>
      </c>
      <c r="AQ1997" s="4">
        <f ca="1">OFFSET('Hotel Carve-out'!$A$1,'Hotel Carve-out'!AQ$1949-1,'Hotel Carve-out'!$D$1947+'Hotel Carve-out'!$C1997)</f>
        <v>0</v>
      </c>
      <c r="AR1997" s="4">
        <f ca="1">OFFSET('Hotel Carve-out'!$A$1,'Hotel Carve-out'!AR$1949-1,'Hotel Carve-out'!$D$1947+'Hotel Carve-out'!$C1997)</f>
        <v>0</v>
      </c>
      <c r="AS1997" s="4">
        <f ca="1">OFFSET('Hotel Carve-out'!$A$1,'Hotel Carve-out'!AS$1949-1,'Hotel Carve-out'!$D$1947+'Hotel Carve-out'!$C1997)</f>
        <v>0</v>
      </c>
      <c r="AT1997" s="4">
        <f ca="1">OFFSET('Hotel Carve-out'!$A$1,'Hotel Carve-out'!AT$1949-1,'Hotel Carve-out'!$D$1947+'Hotel Carve-out'!$C1997)</f>
        <v>0</v>
      </c>
      <c r="AU1997" s="4">
        <f ca="1">OFFSET('Hotel Carve-out'!$A$1,'Hotel Carve-out'!AU$1949-1,'Hotel Carve-out'!$D$1947+'Hotel Carve-out'!$C1997)</f>
        <v>0</v>
      </c>
      <c r="AV1997" s="4">
        <f ca="1">OFFSET('Hotel Carve-out'!$A$1,'Hotel Carve-out'!AV$1949-1,'Hotel Carve-out'!$D$1947+'Hotel Carve-out'!$C1997)</f>
        <v>0</v>
      </c>
      <c r="AW1997" s="4">
        <f ca="1">OFFSET('Hotel Carve-out'!$A$1,'Hotel Carve-out'!AW$1949-1,'Hotel Carve-out'!$D$1947+'Hotel Carve-out'!$C1997)</f>
        <v>0</v>
      </c>
      <c r="AX1997" s="4">
        <f ca="1">OFFSET('Hotel Carve-out'!$A$1,'Hotel Carve-out'!AX$1949-1,'Hotel Carve-out'!$D$1947+'Hotel Carve-out'!$C1997)</f>
        <v>0</v>
      </c>
      <c r="AY1997" s="4">
        <f ca="1">OFFSET('Hotel Carve-out'!$A$1,'Hotel Carve-out'!AY$1949-1,'Hotel Carve-out'!$D$1947+'Hotel Carve-out'!$C1997)</f>
        <v>0</v>
      </c>
      <c r="AZ1997" s="4">
        <f ca="1">OFFSET('Hotel Carve-out'!$A$1,'Hotel Carve-out'!AZ$1949-1,'Hotel Carve-out'!$D$1947+'Hotel Carve-out'!$C1997)</f>
        <v>0</v>
      </c>
      <c r="BA1997" s="4">
        <f ca="1">OFFSET('Hotel Carve-out'!$A$1,'Hotel Carve-out'!BA$1949-1,'Hotel Carve-out'!$D$1947+'Hotel Carve-out'!$C1997)</f>
        <v>0</v>
      </c>
      <c r="BB1997" s="4">
        <f ca="1">OFFSET('Hotel Carve-out'!$A$1,'Hotel Carve-out'!BB$1949-1,'Hotel Carve-out'!$D$1947+'Hotel Carve-out'!$C1997)</f>
        <v>0</v>
      </c>
      <c r="BC1997" s="4">
        <f ca="1">OFFSET('Hotel Carve-out'!$A$1,'Hotel Carve-out'!BC$1949-1,'Hotel Carve-out'!$D$1947+'Hotel Carve-out'!$C1997)</f>
        <v>0</v>
      </c>
      <c r="BD1997" s="4">
        <f ca="1">OFFSET('Hotel Carve-out'!$A$1,'Hotel Carve-out'!BD$1949-1,'Hotel Carve-out'!$D$1947+'Hotel Carve-out'!$C1997)</f>
        <v>0</v>
      </c>
      <c r="BE1997" s="4">
        <f t="shared" ca="1" si="930"/>
        <v>0</v>
      </c>
      <c r="BF1997" s="4"/>
      <c r="BG1997" s="2">
        <f t="shared" ca="1" si="934"/>
        <v>11201.476210798623</v>
      </c>
      <c r="BH1997" s="2">
        <f t="shared" ca="1" si="935"/>
        <v>0</v>
      </c>
      <c r="BI1997" s="5">
        <f t="shared" ca="1" si="933"/>
        <v>11201.476210798623</v>
      </c>
      <c r="BJ1997" s="1"/>
      <c r="BK1997" s="4">
        <f ca="1">OFFSET('Hotel Carve-out'!$A$1,'Hotel Carve-out'!BK$1949-1,'Hotel Carve-out'!$D$1947+'Hotel Carve-out'!$C1997)</f>
        <v>0</v>
      </c>
      <c r="BL1997" s="4">
        <f ca="1">OFFSET('Hotel Carve-out'!$A$1,'Hotel Carve-out'!BL$1949-1,'Hotel Carve-out'!$D$1947+'Hotel Carve-out'!$C1997)</f>
        <v>0</v>
      </c>
      <c r="BM1997" s="4">
        <f ca="1">OFFSET('Hotel Carve-out'!$A$1,'Hotel Carve-out'!BM$1949-1,'Hotel Carve-out'!$D$1947+'Hotel Carve-out'!$C1997)</f>
        <v>0</v>
      </c>
      <c r="BN1997" s="4">
        <f ca="1">OFFSET('Hotel Carve-out'!$A$1,'Hotel Carve-out'!BN$1949-1,'Hotel Carve-out'!$D$1947+'Hotel Carve-out'!$C1997)</f>
        <v>0</v>
      </c>
      <c r="BO1997" s="4">
        <f ca="1">OFFSET('Hotel Carve-out'!$A$1,'Hotel Carve-out'!BO$1949-1,'Hotel Carve-out'!$D$1947+'Hotel Carve-out'!$C1997)</f>
        <v>0</v>
      </c>
      <c r="BP1997" s="4">
        <f ca="1">OFFSET('Hotel Carve-out'!$A$1,'Hotel Carve-out'!BP$1949-1,'Hotel Carve-out'!$D$1947+'Hotel Carve-out'!$C1997)</f>
        <v>0</v>
      </c>
      <c r="BQ1997" s="4">
        <f ca="1">OFFSET('Hotel Carve-out'!$A$1,'Hotel Carve-out'!BQ$1949-1,'Hotel Carve-out'!$D$1947+'Hotel Carve-out'!$C1997)</f>
        <v>0</v>
      </c>
      <c r="BR1997" s="1"/>
      <c r="BS1997" s="4">
        <f ca="1">OFFSET('Hotel Carve-out'!$A$1,'Hotel Carve-out'!BS$1949-1,'Hotel Carve-out'!$D$1947+'Hotel Carve-out'!$C1997)</f>
        <v>0</v>
      </c>
      <c r="BT1997" s="4">
        <f ca="1">OFFSET('Hotel Carve-out'!$A$1,'Hotel Carve-out'!BT$1949-1,'Hotel Carve-out'!$D$1947+'Hotel Carve-out'!$C1997)</f>
        <v>0</v>
      </c>
      <c r="BU1997" s="4"/>
      <c r="BV1997" s="4">
        <f ca="1">OFFSET('Hotel Carve-out'!$A$1,'Hotel Carve-out'!BV$1949-1,'Hotel Carve-out'!$D$1947+'Hotel Carve-out'!$C1997)</f>
        <v>0</v>
      </c>
      <c r="BW1997" s="4">
        <f ca="1">OFFSET('Hotel Carve-out'!$A$1,'Hotel Carve-out'!BW$1949-1,'Hotel Carve-out'!$D$1947+'Hotel Carve-out'!$C1997)</f>
        <v>0</v>
      </c>
      <c r="BX1997" s="4">
        <f ca="1">OFFSET('Hotel Carve-out'!$A$1,'Hotel Carve-out'!BX$1949-1,'Hotel Carve-out'!$D$1947+'Hotel Carve-out'!$C1997)</f>
        <v>0</v>
      </c>
      <c r="BY1997" s="6">
        <f ca="1">OFFSET('Hotel Carve-out'!$A$1,'Hotel Carve-out'!BY$1949-1,'Hotel Carve-out'!$D$1947+'Hotel Carve-out'!$C1997)</f>
        <v>0</v>
      </c>
      <c r="BZ1997" s="4">
        <f ca="1">OFFSET('Hotel Carve-out'!$A$1,'Hotel Carve-out'!BZ$1949-1,'Hotel Carve-out'!$D$1947+'Hotel Carve-out'!$C1997)</f>
        <v>11201.476210798623</v>
      </c>
      <c r="CA1997" s="6">
        <f ca="1">OFFSET('Hotel Carve-out'!$A$1,'Hotel Carve-out'!CA$1949-1,'Hotel Carve-out'!$D$1947+'Hotel Carve-out'!$C1997)</f>
        <v>0</v>
      </c>
      <c r="CB1997" s="4">
        <f ca="1">OFFSET('Hotel Carve-out'!$A$1,'Hotel Carve-out'!CB$1949-1,'Hotel Carve-out'!$D$1947+'Hotel Carve-out'!$C1997)</f>
        <v>0</v>
      </c>
      <c r="CC1997" s="1"/>
      <c r="CD1997" s="360">
        <f ca="1">OFFSET('Hotel Carve-out'!$A$1,'Hotel Carve-out'!CD$1949-1,'Hotel Carve-out'!$D$1947+'Hotel Carve-out'!$C1997)</f>
        <v>8.2973897857767571E-4</v>
      </c>
      <c r="CE1997" s="360">
        <f ca="1">OFFSET('Hotel Carve-out'!$A$1,'Hotel Carve-out'!CE$1949-1,'Hotel Carve-out'!$D$1947+'Hotel Carve-out'!$C1997)</f>
        <v>8.2973897857767571E-4</v>
      </c>
      <c r="CF1997" s="360">
        <f ca="1">OFFSET('Hotel Carve-out'!$A$1,'Hotel Carve-out'!CF$1949-1,'Hotel Carve-out'!$D$1947+'Hotel Carve-out'!$C1997)</f>
        <v>8.2973897857767571E-4</v>
      </c>
      <c r="CG1997" s="360">
        <f ca="1">OFFSET('Hotel Carve-out'!$A$1,'Hotel Carve-out'!CG$1949-1,'Hotel Carve-out'!$D$1947+'Hotel Carve-out'!$C1997)</f>
        <v>0</v>
      </c>
      <c r="CH1997" s="360">
        <f ca="1">OFFSET('Hotel Carve-out'!$A$1,'Hotel Carve-out'!CH$1949-1,'Hotel Carve-out'!$D$1947+'Hotel Carve-out'!$C1997)</f>
        <v>0</v>
      </c>
      <c r="CI1997" s="360">
        <f ca="1">OFFSET('Hotel Carve-out'!$A$1,'Hotel Carve-out'!CI$1949-1,'Hotel Carve-out'!$D$1947+'Hotel Carve-out'!$C1997)</f>
        <v>0</v>
      </c>
      <c r="CJ1997" s="1"/>
      <c r="CK1997" s="1"/>
    </row>
    <row r="1998" spans="2:89" ht="15" customHeight="1">
      <c r="B1998" s="1"/>
      <c r="C1998" s="1">
        <f>IF(C1997&lt;'Hotel Carve-out'!$E$1688,C1997+1,NA())</f>
        <v>47</v>
      </c>
      <c r="D1998" s="7">
        <f>INDEX('Hotel Carve-out'!$F$16:$CI$17,1,MATCH('Hotel Carve-out'!C1998,'Hotel Carve-out'!$F$17:$CI$17,0))</f>
        <v>43524</v>
      </c>
      <c r="E1998" s="1"/>
      <c r="F1998" s="4">
        <f ca="1">OFFSET('Hotel Carve-out'!$A$1,'Hotel Carve-out'!F$1949-1,'Hotel Carve-out'!$D$1947+'Hotel Carve-out'!$C1998)</f>
        <v>0</v>
      </c>
      <c r="G1998" s="4">
        <f ca="1">OFFSET('Hotel Carve-out'!$A$1,'Hotel Carve-out'!G$1949-1,'Hotel Carve-out'!$D$1947+'Hotel Carve-out'!$C1998)</f>
        <v>0</v>
      </c>
      <c r="H1998" s="4">
        <f ca="1">OFFSET('Hotel Carve-out'!$A$1,'Hotel Carve-out'!H$1949-1,'Hotel Carve-out'!$D$1947+'Hotel Carve-out'!$C1998)</f>
        <v>0</v>
      </c>
      <c r="I1998" s="4">
        <f ca="1">OFFSET('Hotel Carve-out'!$A$1,'Hotel Carve-out'!I$1949-1,'Hotel Carve-out'!$D$1947+'Hotel Carve-out'!$C1998)</f>
        <v>11226.887227530398</v>
      </c>
      <c r="J1998" s="1"/>
      <c r="K1998" s="4">
        <f ca="1">OFFSET('Hotel Carve-out'!$A$1,'Hotel Carve-out'!K$1949-1,'Hotel Carve-out'!$D$1947+'Hotel Carve-out'!$C1998)</f>
        <v>0</v>
      </c>
      <c r="L1998" s="4">
        <f ca="1">OFFSET('Hotel Carve-out'!$A$1,'Hotel Carve-out'!L$1949-1,'Hotel Carve-out'!$D$1947+'Hotel Carve-out'!$C1998)</f>
        <v>0</v>
      </c>
      <c r="M1998" s="4">
        <f ca="1">OFFSET('Hotel Carve-out'!$A$1,'Hotel Carve-out'!M$1949-1,'Hotel Carve-out'!$D$1947+'Hotel Carve-out'!$C1998)</f>
        <v>0</v>
      </c>
      <c r="N1998" s="4">
        <f ca="1">OFFSET('Hotel Carve-out'!$A$1,'Hotel Carve-out'!N$1949-1,'Hotel Carve-out'!$D$1947+'Hotel Carve-out'!$C1998)</f>
        <v>0</v>
      </c>
      <c r="O1998" s="4">
        <f ca="1">OFFSET('Hotel Carve-out'!$A$1,'Hotel Carve-out'!O$1949-1,'Hotel Carve-out'!$D$1947+'Hotel Carve-out'!$C1998)</f>
        <v>0</v>
      </c>
      <c r="P1998" s="4">
        <f t="shared" ca="1" si="927"/>
        <v>0</v>
      </c>
      <c r="Q1998" s="4"/>
      <c r="R1998" s="4">
        <f ca="1">OFFSET('Hotel Carve-out'!$A$1,'Hotel Carve-out'!R$1949-1,'Hotel Carve-out'!$D$1947+'Hotel Carve-out'!$C1998)</f>
        <v>0</v>
      </c>
      <c r="S1998" s="4">
        <f ca="1">OFFSET('Hotel Carve-out'!$A$1,'Hotel Carve-out'!S$1949-1,'Hotel Carve-out'!$D$1947+'Hotel Carve-out'!$C1998)</f>
        <v>0</v>
      </c>
      <c r="T1998" s="4">
        <f ca="1">OFFSET('Hotel Carve-out'!$A$1,'Hotel Carve-out'!T$1949-1,'Hotel Carve-out'!$D$1947+'Hotel Carve-out'!$C1998)</f>
        <v>0</v>
      </c>
      <c r="U1998" s="4">
        <f ca="1">OFFSET('Hotel Carve-out'!$A$1,'Hotel Carve-out'!U$1949-1,'Hotel Carve-out'!$D$1947+'Hotel Carve-out'!$C1998)</f>
        <v>0</v>
      </c>
      <c r="V1998" s="4">
        <f t="shared" ca="1" si="928"/>
        <v>0</v>
      </c>
      <c r="W1998" s="4"/>
      <c r="X1998" s="4">
        <f ca="1">OFFSET('Hotel Carve-out'!$A$1,'Hotel Carve-out'!X$1949-1,'Hotel Carve-out'!$D$1947+'Hotel Carve-out'!$C1998)</f>
        <v>0</v>
      </c>
      <c r="Y1998" s="4">
        <f ca="1">OFFSET('Hotel Carve-out'!$A$1,'Hotel Carve-out'!Y$1949-1,'Hotel Carve-out'!$D$1947+'Hotel Carve-out'!$C1998)</f>
        <v>0</v>
      </c>
      <c r="Z1998" s="4">
        <f ca="1">OFFSET('Hotel Carve-out'!$A$1,'Hotel Carve-out'!Z$1949-1,'Hotel Carve-out'!$D$1947+'Hotel Carve-out'!$C1998)</f>
        <v>0</v>
      </c>
      <c r="AA1998" s="4">
        <f ca="1">OFFSET('Hotel Carve-out'!$A$1,'Hotel Carve-out'!AA$1949-1,'Hotel Carve-out'!$D$1947+'Hotel Carve-out'!$C1998)</f>
        <v>0</v>
      </c>
      <c r="AB1998" s="4">
        <f ca="1">OFFSET('Hotel Carve-out'!$A$1,'Hotel Carve-out'!AB$1949-1,'Hotel Carve-out'!$D$1947+'Hotel Carve-out'!$C1998)</f>
        <v>0</v>
      </c>
      <c r="AC1998" s="4">
        <f ca="1">OFFSET('Hotel Carve-out'!$A$1,'Hotel Carve-out'!AC$1949-1,'Hotel Carve-out'!$D$1947+'Hotel Carve-out'!$C1998)</f>
        <v>0</v>
      </c>
      <c r="AD1998" s="4">
        <f ca="1">OFFSET('Hotel Carve-out'!$A$1,'Hotel Carve-out'!AD$1949-1,'Hotel Carve-out'!$D$1947+'Hotel Carve-out'!$C1998)</f>
        <v>0</v>
      </c>
      <c r="AE1998" s="4">
        <f ca="1">OFFSET('Hotel Carve-out'!$A$1,'Hotel Carve-out'!AE$1949-1,'Hotel Carve-out'!$D$1947+'Hotel Carve-out'!$C1998)</f>
        <v>0</v>
      </c>
      <c r="AF1998" s="4">
        <f ca="1">OFFSET('Hotel Carve-out'!$A$1,'Hotel Carve-out'!AF$1949-1,'Hotel Carve-out'!$D$1947+'Hotel Carve-out'!$C1998)</f>
        <v>0</v>
      </c>
      <c r="AG1998" s="4">
        <f ca="1">OFFSET('Hotel Carve-out'!$A$1,'Hotel Carve-out'!AG$1949-1,'Hotel Carve-out'!$D$1947+'Hotel Carve-out'!$C1998)</f>
        <v>0</v>
      </c>
      <c r="AH1998" s="4">
        <f ca="1">OFFSET('Hotel Carve-out'!$A$1,'Hotel Carve-out'!AH$1949-1,'Hotel Carve-out'!$D$1947+'Hotel Carve-out'!$C1998)</f>
        <v>0</v>
      </c>
      <c r="AI1998" s="4">
        <f t="shared" ca="1" si="929"/>
        <v>0</v>
      </c>
      <c r="AJ1998" s="4"/>
      <c r="AK1998" s="4">
        <f ca="1">OFFSET('Hotel Carve-out'!$A$1,'Hotel Carve-out'!AK$1949-1,'Hotel Carve-out'!$D$1947+'Hotel Carve-out'!$C1998)</f>
        <v>0</v>
      </c>
      <c r="AL1998" s="4">
        <f ca="1">OFFSET('Hotel Carve-out'!$A$1,'Hotel Carve-out'!AL$1949-1,'Hotel Carve-out'!$D$1947+'Hotel Carve-out'!$C1998)</f>
        <v>0</v>
      </c>
      <c r="AM1998" s="4">
        <f ca="1">OFFSET('Hotel Carve-out'!$A$1,'Hotel Carve-out'!AM$1949-1,'Hotel Carve-out'!$D$1947+'Hotel Carve-out'!$C1998)</f>
        <v>0</v>
      </c>
      <c r="AN1998" s="4">
        <f ca="1">OFFSET('Hotel Carve-out'!$A$1,'Hotel Carve-out'!AN$1949-1,'Hotel Carve-out'!$D$1947+'Hotel Carve-out'!$C1998)</f>
        <v>0</v>
      </c>
      <c r="AO1998" s="4">
        <f ca="1">OFFSET('Hotel Carve-out'!$A$1,'Hotel Carve-out'!AO$1949-1,'Hotel Carve-out'!$D$1947+'Hotel Carve-out'!$C1998)</f>
        <v>0</v>
      </c>
      <c r="AP1998" s="4">
        <f ca="1">OFFSET('Hotel Carve-out'!$A$1,'Hotel Carve-out'!AP$1949-1,'Hotel Carve-out'!$D$1947+'Hotel Carve-out'!$C1998)</f>
        <v>0</v>
      </c>
      <c r="AQ1998" s="4">
        <f ca="1">OFFSET('Hotel Carve-out'!$A$1,'Hotel Carve-out'!AQ$1949-1,'Hotel Carve-out'!$D$1947+'Hotel Carve-out'!$C1998)</f>
        <v>0</v>
      </c>
      <c r="AR1998" s="4">
        <f ca="1">OFFSET('Hotel Carve-out'!$A$1,'Hotel Carve-out'!AR$1949-1,'Hotel Carve-out'!$D$1947+'Hotel Carve-out'!$C1998)</f>
        <v>0</v>
      </c>
      <c r="AS1998" s="4">
        <f ca="1">OFFSET('Hotel Carve-out'!$A$1,'Hotel Carve-out'!AS$1949-1,'Hotel Carve-out'!$D$1947+'Hotel Carve-out'!$C1998)</f>
        <v>0</v>
      </c>
      <c r="AT1998" s="4">
        <f ca="1">OFFSET('Hotel Carve-out'!$A$1,'Hotel Carve-out'!AT$1949-1,'Hotel Carve-out'!$D$1947+'Hotel Carve-out'!$C1998)</f>
        <v>0</v>
      </c>
      <c r="AU1998" s="4">
        <f ca="1">OFFSET('Hotel Carve-out'!$A$1,'Hotel Carve-out'!AU$1949-1,'Hotel Carve-out'!$D$1947+'Hotel Carve-out'!$C1998)</f>
        <v>0</v>
      </c>
      <c r="AV1998" s="4">
        <f ca="1">OFFSET('Hotel Carve-out'!$A$1,'Hotel Carve-out'!AV$1949-1,'Hotel Carve-out'!$D$1947+'Hotel Carve-out'!$C1998)</f>
        <v>0</v>
      </c>
      <c r="AW1998" s="4">
        <f ca="1">OFFSET('Hotel Carve-out'!$A$1,'Hotel Carve-out'!AW$1949-1,'Hotel Carve-out'!$D$1947+'Hotel Carve-out'!$C1998)</f>
        <v>0</v>
      </c>
      <c r="AX1998" s="4">
        <f ca="1">OFFSET('Hotel Carve-out'!$A$1,'Hotel Carve-out'!AX$1949-1,'Hotel Carve-out'!$D$1947+'Hotel Carve-out'!$C1998)</f>
        <v>0</v>
      </c>
      <c r="AY1998" s="4">
        <f ca="1">OFFSET('Hotel Carve-out'!$A$1,'Hotel Carve-out'!AY$1949-1,'Hotel Carve-out'!$D$1947+'Hotel Carve-out'!$C1998)</f>
        <v>0</v>
      </c>
      <c r="AZ1998" s="4">
        <f ca="1">OFFSET('Hotel Carve-out'!$A$1,'Hotel Carve-out'!AZ$1949-1,'Hotel Carve-out'!$D$1947+'Hotel Carve-out'!$C1998)</f>
        <v>0</v>
      </c>
      <c r="BA1998" s="4">
        <f ca="1">OFFSET('Hotel Carve-out'!$A$1,'Hotel Carve-out'!BA$1949-1,'Hotel Carve-out'!$D$1947+'Hotel Carve-out'!$C1998)</f>
        <v>0</v>
      </c>
      <c r="BB1998" s="4">
        <f ca="1">OFFSET('Hotel Carve-out'!$A$1,'Hotel Carve-out'!BB$1949-1,'Hotel Carve-out'!$D$1947+'Hotel Carve-out'!$C1998)</f>
        <v>0</v>
      </c>
      <c r="BC1998" s="4">
        <f ca="1">OFFSET('Hotel Carve-out'!$A$1,'Hotel Carve-out'!BC$1949-1,'Hotel Carve-out'!$D$1947+'Hotel Carve-out'!$C1998)</f>
        <v>0</v>
      </c>
      <c r="BD1998" s="4">
        <f ca="1">OFFSET('Hotel Carve-out'!$A$1,'Hotel Carve-out'!BD$1949-1,'Hotel Carve-out'!$D$1947+'Hotel Carve-out'!$C1998)</f>
        <v>0</v>
      </c>
      <c r="BE1998" s="4">
        <f t="shared" ca="1" si="930"/>
        <v>0</v>
      </c>
      <c r="BF1998" s="4"/>
      <c r="BG1998" s="2">
        <f t="shared" ca="1" si="934"/>
        <v>11226.887227530398</v>
      </c>
      <c r="BH1998" s="2">
        <f t="shared" ca="1" si="935"/>
        <v>0</v>
      </c>
      <c r="BI1998" s="5">
        <f t="shared" ca="1" si="933"/>
        <v>11226.887227530398</v>
      </c>
      <c r="BJ1998" s="1"/>
      <c r="BK1998" s="4">
        <f ca="1">OFFSET('Hotel Carve-out'!$A$1,'Hotel Carve-out'!BK$1949-1,'Hotel Carve-out'!$D$1947+'Hotel Carve-out'!$C1998)</f>
        <v>0</v>
      </c>
      <c r="BL1998" s="4">
        <f ca="1">OFFSET('Hotel Carve-out'!$A$1,'Hotel Carve-out'!BL$1949-1,'Hotel Carve-out'!$D$1947+'Hotel Carve-out'!$C1998)</f>
        <v>0</v>
      </c>
      <c r="BM1998" s="4">
        <f ca="1">OFFSET('Hotel Carve-out'!$A$1,'Hotel Carve-out'!BM$1949-1,'Hotel Carve-out'!$D$1947+'Hotel Carve-out'!$C1998)</f>
        <v>0</v>
      </c>
      <c r="BN1998" s="4">
        <f ca="1">OFFSET('Hotel Carve-out'!$A$1,'Hotel Carve-out'!BN$1949-1,'Hotel Carve-out'!$D$1947+'Hotel Carve-out'!$C1998)</f>
        <v>0</v>
      </c>
      <c r="BO1998" s="4">
        <f ca="1">OFFSET('Hotel Carve-out'!$A$1,'Hotel Carve-out'!BO$1949-1,'Hotel Carve-out'!$D$1947+'Hotel Carve-out'!$C1998)</f>
        <v>0</v>
      </c>
      <c r="BP1998" s="4">
        <f ca="1">OFFSET('Hotel Carve-out'!$A$1,'Hotel Carve-out'!BP$1949-1,'Hotel Carve-out'!$D$1947+'Hotel Carve-out'!$C1998)</f>
        <v>0</v>
      </c>
      <c r="BQ1998" s="4">
        <f ca="1">OFFSET('Hotel Carve-out'!$A$1,'Hotel Carve-out'!BQ$1949-1,'Hotel Carve-out'!$D$1947+'Hotel Carve-out'!$C1998)</f>
        <v>0</v>
      </c>
      <c r="BR1998" s="1"/>
      <c r="BS1998" s="4">
        <f ca="1">OFFSET('Hotel Carve-out'!$A$1,'Hotel Carve-out'!BS$1949-1,'Hotel Carve-out'!$D$1947+'Hotel Carve-out'!$C1998)</f>
        <v>0</v>
      </c>
      <c r="BT1998" s="4">
        <f ca="1">OFFSET('Hotel Carve-out'!$A$1,'Hotel Carve-out'!BT$1949-1,'Hotel Carve-out'!$D$1947+'Hotel Carve-out'!$C1998)</f>
        <v>0</v>
      </c>
      <c r="BU1998" s="4"/>
      <c r="BV1998" s="4">
        <f ca="1">OFFSET('Hotel Carve-out'!$A$1,'Hotel Carve-out'!BV$1949-1,'Hotel Carve-out'!$D$1947+'Hotel Carve-out'!$C1998)</f>
        <v>0</v>
      </c>
      <c r="BW1998" s="4">
        <f ca="1">OFFSET('Hotel Carve-out'!$A$1,'Hotel Carve-out'!BW$1949-1,'Hotel Carve-out'!$D$1947+'Hotel Carve-out'!$C1998)</f>
        <v>0</v>
      </c>
      <c r="BX1998" s="4">
        <f ca="1">OFFSET('Hotel Carve-out'!$A$1,'Hotel Carve-out'!BX$1949-1,'Hotel Carve-out'!$D$1947+'Hotel Carve-out'!$C1998)</f>
        <v>0</v>
      </c>
      <c r="BY1998" s="6">
        <f ca="1">OFFSET('Hotel Carve-out'!$A$1,'Hotel Carve-out'!BY$1949-1,'Hotel Carve-out'!$D$1947+'Hotel Carve-out'!$C1998)</f>
        <v>0</v>
      </c>
      <c r="BZ1998" s="4">
        <f ca="1">OFFSET('Hotel Carve-out'!$A$1,'Hotel Carve-out'!BZ$1949-1,'Hotel Carve-out'!$D$1947+'Hotel Carve-out'!$C1998)</f>
        <v>11226.887227530398</v>
      </c>
      <c r="CA1998" s="6">
        <f ca="1">OFFSET('Hotel Carve-out'!$A$1,'Hotel Carve-out'!CA$1949-1,'Hotel Carve-out'!$D$1947+'Hotel Carve-out'!$C1998)</f>
        <v>0</v>
      </c>
      <c r="CB1998" s="4">
        <f ca="1">OFFSET('Hotel Carve-out'!$A$1,'Hotel Carve-out'!CB$1949-1,'Hotel Carve-out'!$D$1947+'Hotel Carve-out'!$C1998)</f>
        <v>0</v>
      </c>
      <c r="CC1998" s="1"/>
      <c r="CD1998" s="360">
        <f ca="1">OFFSET('Hotel Carve-out'!$A$1,'Hotel Carve-out'!CD$1949-1,'Hotel Carve-out'!$D$1947+'Hotel Carve-out'!$C1998)</f>
        <v>8.316212761133628E-4</v>
      </c>
      <c r="CE1998" s="360">
        <f ca="1">OFFSET('Hotel Carve-out'!$A$1,'Hotel Carve-out'!CE$1949-1,'Hotel Carve-out'!$D$1947+'Hotel Carve-out'!$C1998)</f>
        <v>8.316212761133628E-4</v>
      </c>
      <c r="CF1998" s="360">
        <f ca="1">OFFSET('Hotel Carve-out'!$A$1,'Hotel Carve-out'!CF$1949-1,'Hotel Carve-out'!$D$1947+'Hotel Carve-out'!$C1998)</f>
        <v>8.316212761133628E-4</v>
      </c>
      <c r="CG1998" s="360">
        <f ca="1">OFFSET('Hotel Carve-out'!$A$1,'Hotel Carve-out'!CG$1949-1,'Hotel Carve-out'!$D$1947+'Hotel Carve-out'!$C1998)</f>
        <v>0</v>
      </c>
      <c r="CH1998" s="360">
        <f ca="1">OFFSET('Hotel Carve-out'!$A$1,'Hotel Carve-out'!CH$1949-1,'Hotel Carve-out'!$D$1947+'Hotel Carve-out'!$C1998)</f>
        <v>0</v>
      </c>
      <c r="CI1998" s="360">
        <f ca="1">OFFSET('Hotel Carve-out'!$A$1,'Hotel Carve-out'!CI$1949-1,'Hotel Carve-out'!$D$1947+'Hotel Carve-out'!$C1998)</f>
        <v>0</v>
      </c>
      <c r="CJ1998" s="1"/>
      <c r="CK1998" s="1"/>
    </row>
    <row r="1999" spans="2:89" ht="15" customHeight="1">
      <c r="B1999" s="1"/>
      <c r="C1999" s="1">
        <f>IF(C1998&lt;'Hotel Carve-out'!$E$1688,C1998+1,NA())</f>
        <v>48</v>
      </c>
      <c r="D1999" s="7">
        <f>INDEX('Hotel Carve-out'!$F$16:$CI$17,1,MATCH('Hotel Carve-out'!C1999,'Hotel Carve-out'!$F$17:$CI$17,0))</f>
        <v>43555</v>
      </c>
      <c r="E1999" s="1"/>
      <c r="F1999" s="4">
        <f ca="1">OFFSET('Hotel Carve-out'!$A$1,'Hotel Carve-out'!F$1949-1,'Hotel Carve-out'!$D$1947+'Hotel Carve-out'!$C1999)</f>
        <v>0</v>
      </c>
      <c r="G1999" s="4">
        <f ca="1">OFFSET('Hotel Carve-out'!$A$1,'Hotel Carve-out'!G$1949-1,'Hotel Carve-out'!$D$1947+'Hotel Carve-out'!$C1999)</f>
        <v>0</v>
      </c>
      <c r="H1999" s="4">
        <f ca="1">OFFSET('Hotel Carve-out'!$A$1,'Hotel Carve-out'!H$1949-1,'Hotel Carve-out'!$D$1947+'Hotel Carve-out'!$C1999)</f>
        <v>0</v>
      </c>
      <c r="I1999" s="4">
        <f ca="1">OFFSET('Hotel Carve-out'!$A$1,'Hotel Carve-out'!I$1949-1,'Hotel Carve-out'!$D$1947+'Hotel Carve-out'!$C1999)</f>
        <v>11255.088099999999</v>
      </c>
      <c r="J1999" s="1"/>
      <c r="K1999" s="4">
        <f ca="1">OFFSET('Hotel Carve-out'!$A$1,'Hotel Carve-out'!K$1949-1,'Hotel Carve-out'!$D$1947+'Hotel Carve-out'!$C1999)</f>
        <v>0</v>
      </c>
      <c r="L1999" s="4">
        <f ca="1">OFFSET('Hotel Carve-out'!$A$1,'Hotel Carve-out'!L$1949-1,'Hotel Carve-out'!$D$1947+'Hotel Carve-out'!$C1999)</f>
        <v>0</v>
      </c>
      <c r="M1999" s="4">
        <f ca="1">OFFSET('Hotel Carve-out'!$A$1,'Hotel Carve-out'!M$1949-1,'Hotel Carve-out'!$D$1947+'Hotel Carve-out'!$C1999)</f>
        <v>0</v>
      </c>
      <c r="N1999" s="4">
        <f ca="1">OFFSET('Hotel Carve-out'!$A$1,'Hotel Carve-out'!N$1949-1,'Hotel Carve-out'!$D$1947+'Hotel Carve-out'!$C1999)</f>
        <v>0</v>
      </c>
      <c r="O1999" s="4">
        <f ca="1">OFFSET('Hotel Carve-out'!$A$1,'Hotel Carve-out'!O$1949-1,'Hotel Carve-out'!$D$1947+'Hotel Carve-out'!$C1999)</f>
        <v>0</v>
      </c>
      <c r="P1999" s="4">
        <f t="shared" ca="1" si="927"/>
        <v>0</v>
      </c>
      <c r="Q1999" s="4"/>
      <c r="R1999" s="4">
        <f ca="1">OFFSET('Hotel Carve-out'!$A$1,'Hotel Carve-out'!R$1949-1,'Hotel Carve-out'!$D$1947+'Hotel Carve-out'!$C1999)</f>
        <v>0</v>
      </c>
      <c r="S1999" s="4">
        <f ca="1">OFFSET('Hotel Carve-out'!$A$1,'Hotel Carve-out'!S$1949-1,'Hotel Carve-out'!$D$1947+'Hotel Carve-out'!$C1999)</f>
        <v>0</v>
      </c>
      <c r="T1999" s="4">
        <f ca="1">OFFSET('Hotel Carve-out'!$A$1,'Hotel Carve-out'!T$1949-1,'Hotel Carve-out'!$D$1947+'Hotel Carve-out'!$C1999)</f>
        <v>0</v>
      </c>
      <c r="U1999" s="4">
        <f ca="1">OFFSET('Hotel Carve-out'!$A$1,'Hotel Carve-out'!U$1949-1,'Hotel Carve-out'!$D$1947+'Hotel Carve-out'!$C1999)</f>
        <v>0</v>
      </c>
      <c r="V1999" s="4">
        <f t="shared" ca="1" si="928"/>
        <v>0</v>
      </c>
      <c r="W1999" s="4"/>
      <c r="X1999" s="4">
        <f ca="1">OFFSET('Hotel Carve-out'!$A$1,'Hotel Carve-out'!X$1949-1,'Hotel Carve-out'!$D$1947+'Hotel Carve-out'!$C1999)</f>
        <v>0</v>
      </c>
      <c r="Y1999" s="4">
        <f ca="1">OFFSET('Hotel Carve-out'!$A$1,'Hotel Carve-out'!Y$1949-1,'Hotel Carve-out'!$D$1947+'Hotel Carve-out'!$C1999)</f>
        <v>0</v>
      </c>
      <c r="Z1999" s="4">
        <f ca="1">OFFSET('Hotel Carve-out'!$A$1,'Hotel Carve-out'!Z$1949-1,'Hotel Carve-out'!$D$1947+'Hotel Carve-out'!$C1999)</f>
        <v>0</v>
      </c>
      <c r="AA1999" s="4">
        <f ca="1">OFFSET('Hotel Carve-out'!$A$1,'Hotel Carve-out'!AA$1949-1,'Hotel Carve-out'!$D$1947+'Hotel Carve-out'!$C1999)</f>
        <v>0</v>
      </c>
      <c r="AB1999" s="4">
        <f ca="1">OFFSET('Hotel Carve-out'!$A$1,'Hotel Carve-out'!AB$1949-1,'Hotel Carve-out'!$D$1947+'Hotel Carve-out'!$C1999)</f>
        <v>0</v>
      </c>
      <c r="AC1999" s="4">
        <f ca="1">OFFSET('Hotel Carve-out'!$A$1,'Hotel Carve-out'!AC$1949-1,'Hotel Carve-out'!$D$1947+'Hotel Carve-out'!$C1999)</f>
        <v>0</v>
      </c>
      <c r="AD1999" s="4">
        <f ca="1">OFFSET('Hotel Carve-out'!$A$1,'Hotel Carve-out'!AD$1949-1,'Hotel Carve-out'!$D$1947+'Hotel Carve-out'!$C1999)</f>
        <v>0</v>
      </c>
      <c r="AE1999" s="4">
        <f ca="1">OFFSET('Hotel Carve-out'!$A$1,'Hotel Carve-out'!AE$1949-1,'Hotel Carve-out'!$D$1947+'Hotel Carve-out'!$C1999)</f>
        <v>0</v>
      </c>
      <c r="AF1999" s="4">
        <f ca="1">OFFSET('Hotel Carve-out'!$A$1,'Hotel Carve-out'!AF$1949-1,'Hotel Carve-out'!$D$1947+'Hotel Carve-out'!$C1999)</f>
        <v>0</v>
      </c>
      <c r="AG1999" s="4">
        <f ca="1">OFFSET('Hotel Carve-out'!$A$1,'Hotel Carve-out'!AG$1949-1,'Hotel Carve-out'!$D$1947+'Hotel Carve-out'!$C1999)</f>
        <v>0</v>
      </c>
      <c r="AH1999" s="4">
        <f ca="1">OFFSET('Hotel Carve-out'!$A$1,'Hotel Carve-out'!AH$1949-1,'Hotel Carve-out'!$D$1947+'Hotel Carve-out'!$C1999)</f>
        <v>0</v>
      </c>
      <c r="AI1999" s="4">
        <f t="shared" ca="1" si="929"/>
        <v>0</v>
      </c>
      <c r="AJ1999" s="4"/>
      <c r="AK1999" s="4">
        <f ca="1">OFFSET('Hotel Carve-out'!$A$1,'Hotel Carve-out'!AK$1949-1,'Hotel Carve-out'!$D$1947+'Hotel Carve-out'!$C1999)</f>
        <v>0</v>
      </c>
      <c r="AL1999" s="4">
        <f ca="1">OFFSET('Hotel Carve-out'!$A$1,'Hotel Carve-out'!AL$1949-1,'Hotel Carve-out'!$D$1947+'Hotel Carve-out'!$C1999)</f>
        <v>0</v>
      </c>
      <c r="AM1999" s="4">
        <f ca="1">OFFSET('Hotel Carve-out'!$A$1,'Hotel Carve-out'!AM$1949-1,'Hotel Carve-out'!$D$1947+'Hotel Carve-out'!$C1999)</f>
        <v>0</v>
      </c>
      <c r="AN1999" s="4">
        <f ca="1">OFFSET('Hotel Carve-out'!$A$1,'Hotel Carve-out'!AN$1949-1,'Hotel Carve-out'!$D$1947+'Hotel Carve-out'!$C1999)</f>
        <v>0</v>
      </c>
      <c r="AO1999" s="4">
        <f ca="1">OFFSET('Hotel Carve-out'!$A$1,'Hotel Carve-out'!AO$1949-1,'Hotel Carve-out'!$D$1947+'Hotel Carve-out'!$C1999)</f>
        <v>0</v>
      </c>
      <c r="AP1999" s="4">
        <f ca="1">OFFSET('Hotel Carve-out'!$A$1,'Hotel Carve-out'!AP$1949-1,'Hotel Carve-out'!$D$1947+'Hotel Carve-out'!$C1999)</f>
        <v>0</v>
      </c>
      <c r="AQ1999" s="4">
        <f ca="1">OFFSET('Hotel Carve-out'!$A$1,'Hotel Carve-out'!AQ$1949-1,'Hotel Carve-out'!$D$1947+'Hotel Carve-out'!$C1999)</f>
        <v>0</v>
      </c>
      <c r="AR1999" s="4">
        <f ca="1">OFFSET('Hotel Carve-out'!$A$1,'Hotel Carve-out'!AR$1949-1,'Hotel Carve-out'!$D$1947+'Hotel Carve-out'!$C1999)</f>
        <v>0</v>
      </c>
      <c r="AS1999" s="4">
        <f ca="1">OFFSET('Hotel Carve-out'!$A$1,'Hotel Carve-out'!AS$1949-1,'Hotel Carve-out'!$D$1947+'Hotel Carve-out'!$C1999)</f>
        <v>0</v>
      </c>
      <c r="AT1999" s="4">
        <f ca="1">OFFSET('Hotel Carve-out'!$A$1,'Hotel Carve-out'!AT$1949-1,'Hotel Carve-out'!$D$1947+'Hotel Carve-out'!$C1999)</f>
        <v>0</v>
      </c>
      <c r="AU1999" s="4">
        <f ca="1">OFFSET('Hotel Carve-out'!$A$1,'Hotel Carve-out'!AU$1949-1,'Hotel Carve-out'!$D$1947+'Hotel Carve-out'!$C1999)</f>
        <v>0</v>
      </c>
      <c r="AV1999" s="4">
        <f ca="1">OFFSET('Hotel Carve-out'!$A$1,'Hotel Carve-out'!AV$1949-1,'Hotel Carve-out'!$D$1947+'Hotel Carve-out'!$C1999)</f>
        <v>0</v>
      </c>
      <c r="AW1999" s="4">
        <f ca="1">OFFSET('Hotel Carve-out'!$A$1,'Hotel Carve-out'!AW$1949-1,'Hotel Carve-out'!$D$1947+'Hotel Carve-out'!$C1999)</f>
        <v>0</v>
      </c>
      <c r="AX1999" s="4">
        <f ca="1">OFFSET('Hotel Carve-out'!$A$1,'Hotel Carve-out'!AX$1949-1,'Hotel Carve-out'!$D$1947+'Hotel Carve-out'!$C1999)</f>
        <v>0</v>
      </c>
      <c r="AY1999" s="4">
        <f ca="1">OFFSET('Hotel Carve-out'!$A$1,'Hotel Carve-out'!AY$1949-1,'Hotel Carve-out'!$D$1947+'Hotel Carve-out'!$C1999)</f>
        <v>0</v>
      </c>
      <c r="AZ1999" s="4">
        <f ca="1">OFFSET('Hotel Carve-out'!$A$1,'Hotel Carve-out'!AZ$1949-1,'Hotel Carve-out'!$D$1947+'Hotel Carve-out'!$C1999)</f>
        <v>0</v>
      </c>
      <c r="BA1999" s="4">
        <f ca="1">OFFSET('Hotel Carve-out'!$A$1,'Hotel Carve-out'!BA$1949-1,'Hotel Carve-out'!$D$1947+'Hotel Carve-out'!$C1999)</f>
        <v>0</v>
      </c>
      <c r="BB1999" s="4">
        <f ca="1">OFFSET('Hotel Carve-out'!$A$1,'Hotel Carve-out'!BB$1949-1,'Hotel Carve-out'!$D$1947+'Hotel Carve-out'!$C1999)</f>
        <v>0</v>
      </c>
      <c r="BC1999" s="4">
        <f ca="1">OFFSET('Hotel Carve-out'!$A$1,'Hotel Carve-out'!BC$1949-1,'Hotel Carve-out'!$D$1947+'Hotel Carve-out'!$C1999)</f>
        <v>0</v>
      </c>
      <c r="BD1999" s="4">
        <f ca="1">OFFSET('Hotel Carve-out'!$A$1,'Hotel Carve-out'!BD$1949-1,'Hotel Carve-out'!$D$1947+'Hotel Carve-out'!$C1999)</f>
        <v>0</v>
      </c>
      <c r="BE1999" s="4">
        <f t="shared" ca="1" si="930"/>
        <v>0</v>
      </c>
      <c r="BF1999" s="4"/>
      <c r="BG1999" s="2">
        <f t="shared" ca="1" si="934"/>
        <v>11255.088099999999</v>
      </c>
      <c r="BH1999" s="2">
        <f t="shared" ca="1" si="935"/>
        <v>0</v>
      </c>
      <c r="BI1999" s="5">
        <f t="shared" ca="1" si="933"/>
        <v>11255.088099999999</v>
      </c>
      <c r="BJ1999" s="1"/>
      <c r="BK1999" s="4">
        <f ca="1">OFFSET('Hotel Carve-out'!$A$1,'Hotel Carve-out'!BK$1949-1,'Hotel Carve-out'!$D$1947+'Hotel Carve-out'!$C1999)</f>
        <v>0</v>
      </c>
      <c r="BL1999" s="4">
        <f ca="1">OFFSET('Hotel Carve-out'!$A$1,'Hotel Carve-out'!BL$1949-1,'Hotel Carve-out'!$D$1947+'Hotel Carve-out'!$C1999)</f>
        <v>0</v>
      </c>
      <c r="BM1999" s="4">
        <f ca="1">OFFSET('Hotel Carve-out'!$A$1,'Hotel Carve-out'!BM$1949-1,'Hotel Carve-out'!$D$1947+'Hotel Carve-out'!$C1999)</f>
        <v>0</v>
      </c>
      <c r="BN1999" s="4">
        <f ca="1">OFFSET('Hotel Carve-out'!$A$1,'Hotel Carve-out'!BN$1949-1,'Hotel Carve-out'!$D$1947+'Hotel Carve-out'!$C1999)</f>
        <v>0</v>
      </c>
      <c r="BO1999" s="4">
        <f ca="1">OFFSET('Hotel Carve-out'!$A$1,'Hotel Carve-out'!BO$1949-1,'Hotel Carve-out'!$D$1947+'Hotel Carve-out'!$C1999)</f>
        <v>0</v>
      </c>
      <c r="BP1999" s="4">
        <f ca="1">OFFSET('Hotel Carve-out'!$A$1,'Hotel Carve-out'!BP$1949-1,'Hotel Carve-out'!$D$1947+'Hotel Carve-out'!$C1999)</f>
        <v>0</v>
      </c>
      <c r="BQ1999" s="4">
        <f ca="1">OFFSET('Hotel Carve-out'!$A$1,'Hotel Carve-out'!BQ$1949-1,'Hotel Carve-out'!$D$1947+'Hotel Carve-out'!$C1999)</f>
        <v>0</v>
      </c>
      <c r="BR1999" s="1"/>
      <c r="BS1999" s="4">
        <f ca="1">OFFSET('Hotel Carve-out'!$A$1,'Hotel Carve-out'!BS$1949-1,'Hotel Carve-out'!$D$1947+'Hotel Carve-out'!$C1999)</f>
        <v>0</v>
      </c>
      <c r="BT1999" s="4">
        <f ca="1">OFFSET('Hotel Carve-out'!$A$1,'Hotel Carve-out'!BT$1949-1,'Hotel Carve-out'!$D$1947+'Hotel Carve-out'!$C1999)</f>
        <v>0</v>
      </c>
      <c r="BU1999" s="4"/>
      <c r="BV1999" s="4">
        <f ca="1">OFFSET('Hotel Carve-out'!$A$1,'Hotel Carve-out'!BV$1949-1,'Hotel Carve-out'!$D$1947+'Hotel Carve-out'!$C1999)</f>
        <v>0</v>
      </c>
      <c r="BW1999" s="4">
        <f ca="1">OFFSET('Hotel Carve-out'!$A$1,'Hotel Carve-out'!BW$1949-1,'Hotel Carve-out'!$D$1947+'Hotel Carve-out'!$C1999)</f>
        <v>0</v>
      </c>
      <c r="BX1999" s="4">
        <f ca="1">OFFSET('Hotel Carve-out'!$A$1,'Hotel Carve-out'!BX$1949-1,'Hotel Carve-out'!$D$1947+'Hotel Carve-out'!$C1999)</f>
        <v>0</v>
      </c>
      <c r="BY1999" s="6">
        <f ca="1">OFFSET('Hotel Carve-out'!$A$1,'Hotel Carve-out'!BY$1949-1,'Hotel Carve-out'!$D$1947+'Hotel Carve-out'!$C1999)</f>
        <v>0</v>
      </c>
      <c r="BZ1999" s="4">
        <f ca="1">OFFSET('Hotel Carve-out'!$A$1,'Hotel Carve-out'!BZ$1949-1,'Hotel Carve-out'!$D$1947+'Hotel Carve-out'!$C1999)</f>
        <v>11255.088099999999</v>
      </c>
      <c r="CA1999" s="6">
        <f ca="1">OFFSET('Hotel Carve-out'!$A$1,'Hotel Carve-out'!CA$1949-1,'Hotel Carve-out'!$D$1947+'Hotel Carve-out'!$C1999)</f>
        <v>0</v>
      </c>
      <c r="CB1999" s="4">
        <f ca="1">OFFSET('Hotel Carve-out'!$A$1,'Hotel Carve-out'!CB$1949-1,'Hotel Carve-out'!$D$1947+'Hotel Carve-out'!$C1999)</f>
        <v>0</v>
      </c>
      <c r="CC1999" s="1"/>
      <c r="CD1999" s="360">
        <f ca="1">OFFSET('Hotel Carve-out'!$A$1,'Hotel Carve-out'!CD$1949-1,'Hotel Carve-out'!$D$1947+'Hotel Carve-out'!$C1999)</f>
        <v>8.3371022962962953E-4</v>
      </c>
      <c r="CE1999" s="360">
        <f ca="1">OFFSET('Hotel Carve-out'!$A$1,'Hotel Carve-out'!CE$1949-1,'Hotel Carve-out'!$D$1947+'Hotel Carve-out'!$C1999)</f>
        <v>8.3371022962962953E-4</v>
      </c>
      <c r="CF1999" s="360">
        <f ca="1">OFFSET('Hotel Carve-out'!$A$1,'Hotel Carve-out'!CF$1949-1,'Hotel Carve-out'!$D$1947+'Hotel Carve-out'!$C1999)</f>
        <v>8.3371022962962953E-4</v>
      </c>
      <c r="CG1999" s="360">
        <f ca="1">OFFSET('Hotel Carve-out'!$A$1,'Hotel Carve-out'!CG$1949-1,'Hotel Carve-out'!$D$1947+'Hotel Carve-out'!$C1999)</f>
        <v>0</v>
      </c>
      <c r="CH1999" s="360">
        <f ca="1">OFFSET('Hotel Carve-out'!$A$1,'Hotel Carve-out'!CH$1949-1,'Hotel Carve-out'!$D$1947+'Hotel Carve-out'!$C1999)</f>
        <v>0</v>
      </c>
      <c r="CI1999" s="360">
        <f ca="1">OFFSET('Hotel Carve-out'!$A$1,'Hotel Carve-out'!CI$1949-1,'Hotel Carve-out'!$D$1947+'Hotel Carve-out'!$C1999)</f>
        <v>0</v>
      </c>
      <c r="CJ1999" s="1"/>
      <c r="CK1999" s="1"/>
    </row>
    <row r="2000" spans="2:89" ht="15" customHeight="1">
      <c r="B2000" s="1"/>
      <c r="C2000" s="1">
        <f>IF(C1999&lt;'Hotel Carve-out'!$E$1688,C1999+1,NA())</f>
        <v>49</v>
      </c>
      <c r="D2000" s="7">
        <f>INDEX('Hotel Carve-out'!$F$16:$CI$17,1,MATCH('Hotel Carve-out'!C2000,'Hotel Carve-out'!$F$17:$CI$17,0))</f>
        <v>43585</v>
      </c>
      <c r="E2000" s="1"/>
      <c r="F2000" s="4">
        <f ca="1">OFFSET('Hotel Carve-out'!$A$1,'Hotel Carve-out'!F$1949-1,'Hotel Carve-out'!$D$1947+'Hotel Carve-out'!$C2000)</f>
        <v>0</v>
      </c>
      <c r="G2000" s="4">
        <f ca="1">OFFSET('Hotel Carve-out'!$A$1,'Hotel Carve-out'!G$1949-1,'Hotel Carve-out'!$D$1947+'Hotel Carve-out'!$C2000)</f>
        <v>0</v>
      </c>
      <c r="H2000" s="4">
        <f ca="1">OFFSET('Hotel Carve-out'!$A$1,'Hotel Carve-out'!H$1949-1,'Hotel Carve-out'!$D$1947+'Hotel Carve-out'!$C2000)</f>
        <v>0</v>
      </c>
      <c r="I2000" s="4">
        <f ca="1">OFFSET('Hotel Carve-out'!$A$1,'Hotel Carve-out'!I$1949-1,'Hotel Carve-out'!$D$1947+'Hotel Carve-out'!$C2000)</f>
        <v>11282.446712209457</v>
      </c>
      <c r="J2000" s="1"/>
      <c r="K2000" s="4">
        <f ca="1">OFFSET('Hotel Carve-out'!$A$1,'Hotel Carve-out'!K$1949-1,'Hotel Carve-out'!$D$1947+'Hotel Carve-out'!$C2000)</f>
        <v>0</v>
      </c>
      <c r="L2000" s="4">
        <f ca="1">OFFSET('Hotel Carve-out'!$A$1,'Hotel Carve-out'!L$1949-1,'Hotel Carve-out'!$D$1947+'Hotel Carve-out'!$C2000)</f>
        <v>0</v>
      </c>
      <c r="M2000" s="4">
        <f ca="1">OFFSET('Hotel Carve-out'!$A$1,'Hotel Carve-out'!M$1949-1,'Hotel Carve-out'!$D$1947+'Hotel Carve-out'!$C2000)</f>
        <v>0</v>
      </c>
      <c r="N2000" s="4">
        <f ca="1">OFFSET('Hotel Carve-out'!$A$1,'Hotel Carve-out'!N$1949-1,'Hotel Carve-out'!$D$1947+'Hotel Carve-out'!$C2000)</f>
        <v>0</v>
      </c>
      <c r="O2000" s="4">
        <f ca="1">OFFSET('Hotel Carve-out'!$A$1,'Hotel Carve-out'!O$1949-1,'Hotel Carve-out'!$D$1947+'Hotel Carve-out'!$C2000)</f>
        <v>0</v>
      </c>
      <c r="P2000" s="4">
        <f t="shared" ca="1" si="927"/>
        <v>0</v>
      </c>
      <c r="Q2000" s="4"/>
      <c r="R2000" s="4">
        <f ca="1">OFFSET('Hotel Carve-out'!$A$1,'Hotel Carve-out'!R$1949-1,'Hotel Carve-out'!$D$1947+'Hotel Carve-out'!$C2000)</f>
        <v>0</v>
      </c>
      <c r="S2000" s="4">
        <f ca="1">OFFSET('Hotel Carve-out'!$A$1,'Hotel Carve-out'!S$1949-1,'Hotel Carve-out'!$D$1947+'Hotel Carve-out'!$C2000)</f>
        <v>0</v>
      </c>
      <c r="T2000" s="4">
        <f ca="1">OFFSET('Hotel Carve-out'!$A$1,'Hotel Carve-out'!T$1949-1,'Hotel Carve-out'!$D$1947+'Hotel Carve-out'!$C2000)</f>
        <v>0</v>
      </c>
      <c r="U2000" s="4">
        <f ca="1">OFFSET('Hotel Carve-out'!$A$1,'Hotel Carve-out'!U$1949-1,'Hotel Carve-out'!$D$1947+'Hotel Carve-out'!$C2000)</f>
        <v>0</v>
      </c>
      <c r="V2000" s="4">
        <f t="shared" ca="1" si="928"/>
        <v>0</v>
      </c>
      <c r="W2000" s="4"/>
      <c r="X2000" s="4">
        <f ca="1">OFFSET('Hotel Carve-out'!$A$1,'Hotel Carve-out'!X$1949-1,'Hotel Carve-out'!$D$1947+'Hotel Carve-out'!$C2000)</f>
        <v>0</v>
      </c>
      <c r="Y2000" s="4">
        <f ca="1">OFFSET('Hotel Carve-out'!$A$1,'Hotel Carve-out'!Y$1949-1,'Hotel Carve-out'!$D$1947+'Hotel Carve-out'!$C2000)</f>
        <v>0</v>
      </c>
      <c r="Z2000" s="4">
        <f ca="1">OFFSET('Hotel Carve-out'!$A$1,'Hotel Carve-out'!Z$1949-1,'Hotel Carve-out'!$D$1947+'Hotel Carve-out'!$C2000)</f>
        <v>0</v>
      </c>
      <c r="AA2000" s="4">
        <f ca="1">OFFSET('Hotel Carve-out'!$A$1,'Hotel Carve-out'!AA$1949-1,'Hotel Carve-out'!$D$1947+'Hotel Carve-out'!$C2000)</f>
        <v>0</v>
      </c>
      <c r="AB2000" s="4">
        <f ca="1">OFFSET('Hotel Carve-out'!$A$1,'Hotel Carve-out'!AB$1949-1,'Hotel Carve-out'!$D$1947+'Hotel Carve-out'!$C2000)</f>
        <v>0</v>
      </c>
      <c r="AC2000" s="4">
        <f ca="1">OFFSET('Hotel Carve-out'!$A$1,'Hotel Carve-out'!AC$1949-1,'Hotel Carve-out'!$D$1947+'Hotel Carve-out'!$C2000)</f>
        <v>0</v>
      </c>
      <c r="AD2000" s="4">
        <f ca="1">OFFSET('Hotel Carve-out'!$A$1,'Hotel Carve-out'!AD$1949-1,'Hotel Carve-out'!$D$1947+'Hotel Carve-out'!$C2000)</f>
        <v>0</v>
      </c>
      <c r="AE2000" s="4">
        <f ca="1">OFFSET('Hotel Carve-out'!$A$1,'Hotel Carve-out'!AE$1949-1,'Hotel Carve-out'!$D$1947+'Hotel Carve-out'!$C2000)</f>
        <v>0</v>
      </c>
      <c r="AF2000" s="4">
        <f ca="1">OFFSET('Hotel Carve-out'!$A$1,'Hotel Carve-out'!AF$1949-1,'Hotel Carve-out'!$D$1947+'Hotel Carve-out'!$C2000)</f>
        <v>0</v>
      </c>
      <c r="AG2000" s="4">
        <f ca="1">OFFSET('Hotel Carve-out'!$A$1,'Hotel Carve-out'!AG$1949-1,'Hotel Carve-out'!$D$1947+'Hotel Carve-out'!$C2000)</f>
        <v>0</v>
      </c>
      <c r="AH2000" s="4">
        <f ca="1">OFFSET('Hotel Carve-out'!$A$1,'Hotel Carve-out'!AH$1949-1,'Hotel Carve-out'!$D$1947+'Hotel Carve-out'!$C2000)</f>
        <v>0</v>
      </c>
      <c r="AI2000" s="4">
        <f t="shared" ca="1" si="929"/>
        <v>0</v>
      </c>
      <c r="AJ2000" s="4"/>
      <c r="AK2000" s="4">
        <f ca="1">OFFSET('Hotel Carve-out'!$A$1,'Hotel Carve-out'!AK$1949-1,'Hotel Carve-out'!$D$1947+'Hotel Carve-out'!$C2000)</f>
        <v>0</v>
      </c>
      <c r="AL2000" s="4">
        <f ca="1">OFFSET('Hotel Carve-out'!$A$1,'Hotel Carve-out'!AL$1949-1,'Hotel Carve-out'!$D$1947+'Hotel Carve-out'!$C2000)</f>
        <v>0</v>
      </c>
      <c r="AM2000" s="4">
        <f ca="1">OFFSET('Hotel Carve-out'!$A$1,'Hotel Carve-out'!AM$1949-1,'Hotel Carve-out'!$D$1947+'Hotel Carve-out'!$C2000)</f>
        <v>0</v>
      </c>
      <c r="AN2000" s="4">
        <f ca="1">OFFSET('Hotel Carve-out'!$A$1,'Hotel Carve-out'!AN$1949-1,'Hotel Carve-out'!$D$1947+'Hotel Carve-out'!$C2000)</f>
        <v>0</v>
      </c>
      <c r="AO2000" s="4">
        <f ca="1">OFFSET('Hotel Carve-out'!$A$1,'Hotel Carve-out'!AO$1949-1,'Hotel Carve-out'!$D$1947+'Hotel Carve-out'!$C2000)</f>
        <v>0</v>
      </c>
      <c r="AP2000" s="4">
        <f ca="1">OFFSET('Hotel Carve-out'!$A$1,'Hotel Carve-out'!AP$1949-1,'Hotel Carve-out'!$D$1947+'Hotel Carve-out'!$C2000)</f>
        <v>0</v>
      </c>
      <c r="AQ2000" s="4">
        <f ca="1">OFFSET('Hotel Carve-out'!$A$1,'Hotel Carve-out'!AQ$1949-1,'Hotel Carve-out'!$D$1947+'Hotel Carve-out'!$C2000)</f>
        <v>0</v>
      </c>
      <c r="AR2000" s="4">
        <f ca="1">OFFSET('Hotel Carve-out'!$A$1,'Hotel Carve-out'!AR$1949-1,'Hotel Carve-out'!$D$1947+'Hotel Carve-out'!$C2000)</f>
        <v>0</v>
      </c>
      <c r="AS2000" s="4">
        <f ca="1">OFFSET('Hotel Carve-out'!$A$1,'Hotel Carve-out'!AS$1949-1,'Hotel Carve-out'!$D$1947+'Hotel Carve-out'!$C2000)</f>
        <v>0</v>
      </c>
      <c r="AT2000" s="4">
        <f ca="1">OFFSET('Hotel Carve-out'!$A$1,'Hotel Carve-out'!AT$1949-1,'Hotel Carve-out'!$D$1947+'Hotel Carve-out'!$C2000)</f>
        <v>0</v>
      </c>
      <c r="AU2000" s="4">
        <f ca="1">OFFSET('Hotel Carve-out'!$A$1,'Hotel Carve-out'!AU$1949-1,'Hotel Carve-out'!$D$1947+'Hotel Carve-out'!$C2000)</f>
        <v>0</v>
      </c>
      <c r="AV2000" s="4">
        <f ca="1">OFFSET('Hotel Carve-out'!$A$1,'Hotel Carve-out'!AV$1949-1,'Hotel Carve-out'!$D$1947+'Hotel Carve-out'!$C2000)</f>
        <v>0</v>
      </c>
      <c r="AW2000" s="4">
        <f ca="1">OFFSET('Hotel Carve-out'!$A$1,'Hotel Carve-out'!AW$1949-1,'Hotel Carve-out'!$D$1947+'Hotel Carve-out'!$C2000)</f>
        <v>0</v>
      </c>
      <c r="AX2000" s="4">
        <f ca="1">OFFSET('Hotel Carve-out'!$A$1,'Hotel Carve-out'!AX$1949-1,'Hotel Carve-out'!$D$1947+'Hotel Carve-out'!$C2000)</f>
        <v>0</v>
      </c>
      <c r="AY2000" s="4">
        <f ca="1">OFFSET('Hotel Carve-out'!$A$1,'Hotel Carve-out'!AY$1949-1,'Hotel Carve-out'!$D$1947+'Hotel Carve-out'!$C2000)</f>
        <v>0</v>
      </c>
      <c r="AZ2000" s="4">
        <f ca="1">OFFSET('Hotel Carve-out'!$A$1,'Hotel Carve-out'!AZ$1949-1,'Hotel Carve-out'!$D$1947+'Hotel Carve-out'!$C2000)</f>
        <v>0</v>
      </c>
      <c r="BA2000" s="4">
        <f ca="1">OFFSET('Hotel Carve-out'!$A$1,'Hotel Carve-out'!BA$1949-1,'Hotel Carve-out'!$D$1947+'Hotel Carve-out'!$C2000)</f>
        <v>0</v>
      </c>
      <c r="BB2000" s="4">
        <f ca="1">OFFSET('Hotel Carve-out'!$A$1,'Hotel Carve-out'!BB$1949-1,'Hotel Carve-out'!$D$1947+'Hotel Carve-out'!$C2000)</f>
        <v>0</v>
      </c>
      <c r="BC2000" s="4">
        <f ca="1">OFFSET('Hotel Carve-out'!$A$1,'Hotel Carve-out'!BC$1949-1,'Hotel Carve-out'!$D$1947+'Hotel Carve-out'!$C2000)</f>
        <v>0</v>
      </c>
      <c r="BD2000" s="4">
        <f ca="1">OFFSET('Hotel Carve-out'!$A$1,'Hotel Carve-out'!BD$1949-1,'Hotel Carve-out'!$D$1947+'Hotel Carve-out'!$C2000)</f>
        <v>0</v>
      </c>
      <c r="BE2000" s="4">
        <f t="shared" ca="1" si="930"/>
        <v>0</v>
      </c>
      <c r="BF2000" s="4"/>
      <c r="BG2000" s="2">
        <f t="shared" ca="1" si="934"/>
        <v>11282.446712209457</v>
      </c>
      <c r="BH2000" s="2">
        <f t="shared" ca="1" si="935"/>
        <v>0</v>
      </c>
      <c r="BI2000" s="5">
        <f t="shared" ca="1" si="933"/>
        <v>11282.446712209457</v>
      </c>
      <c r="BJ2000" s="1"/>
      <c r="BK2000" s="4">
        <f ca="1">OFFSET('Hotel Carve-out'!$A$1,'Hotel Carve-out'!BK$1949-1,'Hotel Carve-out'!$D$1947+'Hotel Carve-out'!$C2000)</f>
        <v>0</v>
      </c>
      <c r="BL2000" s="4">
        <f ca="1">OFFSET('Hotel Carve-out'!$A$1,'Hotel Carve-out'!BL$1949-1,'Hotel Carve-out'!$D$1947+'Hotel Carve-out'!$C2000)</f>
        <v>0</v>
      </c>
      <c r="BM2000" s="4">
        <f ca="1">OFFSET('Hotel Carve-out'!$A$1,'Hotel Carve-out'!BM$1949-1,'Hotel Carve-out'!$D$1947+'Hotel Carve-out'!$C2000)</f>
        <v>0</v>
      </c>
      <c r="BN2000" s="4">
        <f ca="1">OFFSET('Hotel Carve-out'!$A$1,'Hotel Carve-out'!BN$1949-1,'Hotel Carve-out'!$D$1947+'Hotel Carve-out'!$C2000)</f>
        <v>0</v>
      </c>
      <c r="BO2000" s="4">
        <f ca="1">OFFSET('Hotel Carve-out'!$A$1,'Hotel Carve-out'!BO$1949-1,'Hotel Carve-out'!$D$1947+'Hotel Carve-out'!$C2000)</f>
        <v>0</v>
      </c>
      <c r="BP2000" s="4">
        <f ca="1">OFFSET('Hotel Carve-out'!$A$1,'Hotel Carve-out'!BP$1949-1,'Hotel Carve-out'!$D$1947+'Hotel Carve-out'!$C2000)</f>
        <v>0</v>
      </c>
      <c r="BQ2000" s="4">
        <f ca="1">OFFSET('Hotel Carve-out'!$A$1,'Hotel Carve-out'!BQ$1949-1,'Hotel Carve-out'!$D$1947+'Hotel Carve-out'!$C2000)</f>
        <v>0</v>
      </c>
      <c r="BR2000" s="1"/>
      <c r="BS2000" s="4">
        <f ca="1">OFFSET('Hotel Carve-out'!$A$1,'Hotel Carve-out'!BS$1949-1,'Hotel Carve-out'!$D$1947+'Hotel Carve-out'!$C2000)</f>
        <v>0</v>
      </c>
      <c r="BT2000" s="4">
        <f ca="1">OFFSET('Hotel Carve-out'!$A$1,'Hotel Carve-out'!BT$1949-1,'Hotel Carve-out'!$D$1947+'Hotel Carve-out'!$C2000)</f>
        <v>0</v>
      </c>
      <c r="BU2000" s="4"/>
      <c r="BV2000" s="4">
        <f ca="1">OFFSET('Hotel Carve-out'!$A$1,'Hotel Carve-out'!BV$1949-1,'Hotel Carve-out'!$D$1947+'Hotel Carve-out'!$C2000)</f>
        <v>0</v>
      </c>
      <c r="BW2000" s="4">
        <f ca="1">OFFSET('Hotel Carve-out'!$A$1,'Hotel Carve-out'!BW$1949-1,'Hotel Carve-out'!$D$1947+'Hotel Carve-out'!$C2000)</f>
        <v>0</v>
      </c>
      <c r="BX2000" s="4">
        <f ca="1">OFFSET('Hotel Carve-out'!$A$1,'Hotel Carve-out'!BX$1949-1,'Hotel Carve-out'!$D$1947+'Hotel Carve-out'!$C2000)</f>
        <v>0</v>
      </c>
      <c r="BY2000" s="6">
        <f ca="1">OFFSET('Hotel Carve-out'!$A$1,'Hotel Carve-out'!BY$1949-1,'Hotel Carve-out'!$D$1947+'Hotel Carve-out'!$C2000)</f>
        <v>0</v>
      </c>
      <c r="BZ2000" s="4">
        <f ca="1">OFFSET('Hotel Carve-out'!$A$1,'Hotel Carve-out'!BZ$1949-1,'Hotel Carve-out'!$D$1947+'Hotel Carve-out'!$C2000)</f>
        <v>11282.446712209457</v>
      </c>
      <c r="CA2000" s="6">
        <f ca="1">OFFSET('Hotel Carve-out'!$A$1,'Hotel Carve-out'!CA$1949-1,'Hotel Carve-out'!$D$1947+'Hotel Carve-out'!$C2000)</f>
        <v>0</v>
      </c>
      <c r="CB2000" s="4">
        <f ca="1">OFFSET('Hotel Carve-out'!$A$1,'Hotel Carve-out'!CB$1949-1,'Hotel Carve-out'!$D$1947+'Hotel Carve-out'!$C2000)</f>
        <v>0</v>
      </c>
      <c r="CC2000" s="1"/>
      <c r="CD2000" s="360">
        <f ca="1">OFFSET('Hotel Carve-out'!$A$1,'Hotel Carve-out'!CD$1949-1,'Hotel Carve-out'!$D$1947+'Hotel Carve-out'!$C2000)</f>
        <v>8.3573679349699685E-4</v>
      </c>
      <c r="CE2000" s="360">
        <f ca="1">OFFSET('Hotel Carve-out'!$A$1,'Hotel Carve-out'!CE$1949-1,'Hotel Carve-out'!$D$1947+'Hotel Carve-out'!$C2000)</f>
        <v>8.3573679349699674E-4</v>
      </c>
      <c r="CF2000" s="360">
        <f ca="1">OFFSET('Hotel Carve-out'!$A$1,'Hotel Carve-out'!CF$1949-1,'Hotel Carve-out'!$D$1947+'Hotel Carve-out'!$C2000)</f>
        <v>8.3573679349699674E-4</v>
      </c>
      <c r="CG2000" s="360">
        <f ca="1">OFFSET('Hotel Carve-out'!$A$1,'Hotel Carve-out'!CG$1949-1,'Hotel Carve-out'!$D$1947+'Hotel Carve-out'!$C2000)</f>
        <v>0</v>
      </c>
      <c r="CH2000" s="360">
        <f ca="1">OFFSET('Hotel Carve-out'!$A$1,'Hotel Carve-out'!CH$1949-1,'Hotel Carve-out'!$D$1947+'Hotel Carve-out'!$C2000)</f>
        <v>0</v>
      </c>
      <c r="CI2000" s="360">
        <f ca="1">OFFSET('Hotel Carve-out'!$A$1,'Hotel Carve-out'!CI$1949-1,'Hotel Carve-out'!$D$1947+'Hotel Carve-out'!$C2000)</f>
        <v>0</v>
      </c>
      <c r="CJ2000" s="1"/>
      <c r="CK2000" s="1"/>
    </row>
    <row r="2001" spans="2:89" ht="15" customHeight="1">
      <c r="B2001" s="1"/>
      <c r="C2001" s="1">
        <f>IF(C2000&lt;'Hotel Carve-out'!$E$1688,C2000+1,NA())</f>
        <v>50</v>
      </c>
      <c r="D2001" s="7">
        <f>INDEX('Hotel Carve-out'!$F$16:$CI$17,1,MATCH('Hotel Carve-out'!C2001,'Hotel Carve-out'!$F$17:$CI$17,0))</f>
        <v>43616</v>
      </c>
      <c r="E2001" s="1"/>
      <c r="F2001" s="4">
        <f ca="1">OFFSET('Hotel Carve-out'!$A$1,'Hotel Carve-out'!F$1949-1,'Hotel Carve-out'!$D$1947+'Hotel Carve-out'!$C2001)</f>
        <v>0</v>
      </c>
      <c r="G2001" s="4">
        <f ca="1">OFFSET('Hotel Carve-out'!$A$1,'Hotel Carve-out'!G$1949-1,'Hotel Carve-out'!$D$1947+'Hotel Carve-out'!$C2001)</f>
        <v>0</v>
      </c>
      <c r="H2001" s="4">
        <f ca="1">OFFSET('Hotel Carve-out'!$A$1,'Hotel Carve-out'!H$1949-1,'Hotel Carve-out'!$D$1947+'Hotel Carve-out'!$C2001)</f>
        <v>0</v>
      </c>
      <c r="I2001" s="4">
        <f ca="1">OFFSET('Hotel Carve-out'!$A$1,'Hotel Carve-out'!I$1949-1,'Hotel Carve-out'!$D$1947+'Hotel Carve-out'!$C2001)</f>
        <v>11310.787144818052</v>
      </c>
      <c r="J2001" s="1"/>
      <c r="K2001" s="4">
        <f ca="1">OFFSET('Hotel Carve-out'!$A$1,'Hotel Carve-out'!K$1949-1,'Hotel Carve-out'!$D$1947+'Hotel Carve-out'!$C2001)</f>
        <v>0</v>
      </c>
      <c r="L2001" s="4">
        <f ca="1">OFFSET('Hotel Carve-out'!$A$1,'Hotel Carve-out'!L$1949-1,'Hotel Carve-out'!$D$1947+'Hotel Carve-out'!$C2001)</f>
        <v>0</v>
      </c>
      <c r="M2001" s="4">
        <f ca="1">OFFSET('Hotel Carve-out'!$A$1,'Hotel Carve-out'!M$1949-1,'Hotel Carve-out'!$D$1947+'Hotel Carve-out'!$C2001)</f>
        <v>0</v>
      </c>
      <c r="N2001" s="4">
        <f ca="1">OFFSET('Hotel Carve-out'!$A$1,'Hotel Carve-out'!N$1949-1,'Hotel Carve-out'!$D$1947+'Hotel Carve-out'!$C2001)</f>
        <v>0</v>
      </c>
      <c r="O2001" s="4">
        <f ca="1">OFFSET('Hotel Carve-out'!$A$1,'Hotel Carve-out'!O$1949-1,'Hotel Carve-out'!$D$1947+'Hotel Carve-out'!$C2001)</f>
        <v>0</v>
      </c>
      <c r="P2001" s="4">
        <f t="shared" ca="1" si="927"/>
        <v>0</v>
      </c>
      <c r="Q2001" s="4"/>
      <c r="R2001" s="4">
        <f ca="1">OFFSET('Hotel Carve-out'!$A$1,'Hotel Carve-out'!R$1949-1,'Hotel Carve-out'!$D$1947+'Hotel Carve-out'!$C2001)</f>
        <v>0</v>
      </c>
      <c r="S2001" s="4">
        <f ca="1">OFFSET('Hotel Carve-out'!$A$1,'Hotel Carve-out'!S$1949-1,'Hotel Carve-out'!$D$1947+'Hotel Carve-out'!$C2001)</f>
        <v>0</v>
      </c>
      <c r="T2001" s="4">
        <f ca="1">OFFSET('Hotel Carve-out'!$A$1,'Hotel Carve-out'!T$1949-1,'Hotel Carve-out'!$D$1947+'Hotel Carve-out'!$C2001)</f>
        <v>0</v>
      </c>
      <c r="U2001" s="4">
        <f ca="1">OFFSET('Hotel Carve-out'!$A$1,'Hotel Carve-out'!U$1949-1,'Hotel Carve-out'!$D$1947+'Hotel Carve-out'!$C2001)</f>
        <v>0</v>
      </c>
      <c r="V2001" s="4">
        <f t="shared" ca="1" si="928"/>
        <v>0</v>
      </c>
      <c r="W2001" s="4"/>
      <c r="X2001" s="4">
        <f ca="1">OFFSET('Hotel Carve-out'!$A$1,'Hotel Carve-out'!X$1949-1,'Hotel Carve-out'!$D$1947+'Hotel Carve-out'!$C2001)</f>
        <v>0</v>
      </c>
      <c r="Y2001" s="4">
        <f ca="1">OFFSET('Hotel Carve-out'!$A$1,'Hotel Carve-out'!Y$1949-1,'Hotel Carve-out'!$D$1947+'Hotel Carve-out'!$C2001)</f>
        <v>0</v>
      </c>
      <c r="Z2001" s="4">
        <f ca="1">OFFSET('Hotel Carve-out'!$A$1,'Hotel Carve-out'!Z$1949-1,'Hotel Carve-out'!$D$1947+'Hotel Carve-out'!$C2001)</f>
        <v>0</v>
      </c>
      <c r="AA2001" s="4">
        <f ca="1">OFFSET('Hotel Carve-out'!$A$1,'Hotel Carve-out'!AA$1949-1,'Hotel Carve-out'!$D$1947+'Hotel Carve-out'!$C2001)</f>
        <v>0</v>
      </c>
      <c r="AB2001" s="4">
        <f ca="1">OFFSET('Hotel Carve-out'!$A$1,'Hotel Carve-out'!AB$1949-1,'Hotel Carve-out'!$D$1947+'Hotel Carve-out'!$C2001)</f>
        <v>0</v>
      </c>
      <c r="AC2001" s="4">
        <f ca="1">OFFSET('Hotel Carve-out'!$A$1,'Hotel Carve-out'!AC$1949-1,'Hotel Carve-out'!$D$1947+'Hotel Carve-out'!$C2001)</f>
        <v>0</v>
      </c>
      <c r="AD2001" s="4">
        <f ca="1">OFFSET('Hotel Carve-out'!$A$1,'Hotel Carve-out'!AD$1949-1,'Hotel Carve-out'!$D$1947+'Hotel Carve-out'!$C2001)</f>
        <v>0</v>
      </c>
      <c r="AE2001" s="4">
        <f ca="1">OFFSET('Hotel Carve-out'!$A$1,'Hotel Carve-out'!AE$1949-1,'Hotel Carve-out'!$D$1947+'Hotel Carve-out'!$C2001)</f>
        <v>0</v>
      </c>
      <c r="AF2001" s="4">
        <f ca="1">OFFSET('Hotel Carve-out'!$A$1,'Hotel Carve-out'!AF$1949-1,'Hotel Carve-out'!$D$1947+'Hotel Carve-out'!$C2001)</f>
        <v>0</v>
      </c>
      <c r="AG2001" s="4">
        <f ca="1">OFFSET('Hotel Carve-out'!$A$1,'Hotel Carve-out'!AG$1949-1,'Hotel Carve-out'!$D$1947+'Hotel Carve-out'!$C2001)</f>
        <v>0</v>
      </c>
      <c r="AH2001" s="4">
        <f ca="1">OFFSET('Hotel Carve-out'!$A$1,'Hotel Carve-out'!AH$1949-1,'Hotel Carve-out'!$D$1947+'Hotel Carve-out'!$C2001)</f>
        <v>0</v>
      </c>
      <c r="AI2001" s="4">
        <f t="shared" ca="1" si="929"/>
        <v>0</v>
      </c>
      <c r="AJ2001" s="4"/>
      <c r="AK2001" s="4">
        <f ca="1">OFFSET('Hotel Carve-out'!$A$1,'Hotel Carve-out'!AK$1949-1,'Hotel Carve-out'!$D$1947+'Hotel Carve-out'!$C2001)</f>
        <v>0</v>
      </c>
      <c r="AL2001" s="4">
        <f ca="1">OFFSET('Hotel Carve-out'!$A$1,'Hotel Carve-out'!AL$1949-1,'Hotel Carve-out'!$D$1947+'Hotel Carve-out'!$C2001)</f>
        <v>0</v>
      </c>
      <c r="AM2001" s="4">
        <f ca="1">OFFSET('Hotel Carve-out'!$A$1,'Hotel Carve-out'!AM$1949-1,'Hotel Carve-out'!$D$1947+'Hotel Carve-out'!$C2001)</f>
        <v>0</v>
      </c>
      <c r="AN2001" s="4">
        <f ca="1">OFFSET('Hotel Carve-out'!$A$1,'Hotel Carve-out'!AN$1949-1,'Hotel Carve-out'!$D$1947+'Hotel Carve-out'!$C2001)</f>
        <v>0</v>
      </c>
      <c r="AO2001" s="4">
        <f ca="1">OFFSET('Hotel Carve-out'!$A$1,'Hotel Carve-out'!AO$1949-1,'Hotel Carve-out'!$D$1947+'Hotel Carve-out'!$C2001)</f>
        <v>0</v>
      </c>
      <c r="AP2001" s="4">
        <f ca="1">OFFSET('Hotel Carve-out'!$A$1,'Hotel Carve-out'!AP$1949-1,'Hotel Carve-out'!$D$1947+'Hotel Carve-out'!$C2001)</f>
        <v>0</v>
      </c>
      <c r="AQ2001" s="4">
        <f ca="1">OFFSET('Hotel Carve-out'!$A$1,'Hotel Carve-out'!AQ$1949-1,'Hotel Carve-out'!$D$1947+'Hotel Carve-out'!$C2001)</f>
        <v>0</v>
      </c>
      <c r="AR2001" s="4">
        <f ca="1">OFFSET('Hotel Carve-out'!$A$1,'Hotel Carve-out'!AR$1949-1,'Hotel Carve-out'!$D$1947+'Hotel Carve-out'!$C2001)</f>
        <v>0</v>
      </c>
      <c r="AS2001" s="4">
        <f ca="1">OFFSET('Hotel Carve-out'!$A$1,'Hotel Carve-out'!AS$1949-1,'Hotel Carve-out'!$D$1947+'Hotel Carve-out'!$C2001)</f>
        <v>0</v>
      </c>
      <c r="AT2001" s="4">
        <f ca="1">OFFSET('Hotel Carve-out'!$A$1,'Hotel Carve-out'!AT$1949-1,'Hotel Carve-out'!$D$1947+'Hotel Carve-out'!$C2001)</f>
        <v>0</v>
      </c>
      <c r="AU2001" s="4">
        <f ca="1">OFFSET('Hotel Carve-out'!$A$1,'Hotel Carve-out'!AU$1949-1,'Hotel Carve-out'!$D$1947+'Hotel Carve-out'!$C2001)</f>
        <v>0</v>
      </c>
      <c r="AV2001" s="4">
        <f ca="1">OFFSET('Hotel Carve-out'!$A$1,'Hotel Carve-out'!AV$1949-1,'Hotel Carve-out'!$D$1947+'Hotel Carve-out'!$C2001)</f>
        <v>0</v>
      </c>
      <c r="AW2001" s="4">
        <f ca="1">OFFSET('Hotel Carve-out'!$A$1,'Hotel Carve-out'!AW$1949-1,'Hotel Carve-out'!$D$1947+'Hotel Carve-out'!$C2001)</f>
        <v>0</v>
      </c>
      <c r="AX2001" s="4">
        <f ca="1">OFFSET('Hotel Carve-out'!$A$1,'Hotel Carve-out'!AX$1949-1,'Hotel Carve-out'!$D$1947+'Hotel Carve-out'!$C2001)</f>
        <v>0</v>
      </c>
      <c r="AY2001" s="4">
        <f ca="1">OFFSET('Hotel Carve-out'!$A$1,'Hotel Carve-out'!AY$1949-1,'Hotel Carve-out'!$D$1947+'Hotel Carve-out'!$C2001)</f>
        <v>0</v>
      </c>
      <c r="AZ2001" s="4">
        <f ca="1">OFFSET('Hotel Carve-out'!$A$1,'Hotel Carve-out'!AZ$1949-1,'Hotel Carve-out'!$D$1947+'Hotel Carve-out'!$C2001)</f>
        <v>0</v>
      </c>
      <c r="BA2001" s="4">
        <f ca="1">OFFSET('Hotel Carve-out'!$A$1,'Hotel Carve-out'!BA$1949-1,'Hotel Carve-out'!$D$1947+'Hotel Carve-out'!$C2001)</f>
        <v>0</v>
      </c>
      <c r="BB2001" s="4">
        <f ca="1">OFFSET('Hotel Carve-out'!$A$1,'Hotel Carve-out'!BB$1949-1,'Hotel Carve-out'!$D$1947+'Hotel Carve-out'!$C2001)</f>
        <v>0</v>
      </c>
      <c r="BC2001" s="4">
        <f ca="1">OFFSET('Hotel Carve-out'!$A$1,'Hotel Carve-out'!BC$1949-1,'Hotel Carve-out'!$D$1947+'Hotel Carve-out'!$C2001)</f>
        <v>0</v>
      </c>
      <c r="BD2001" s="4">
        <f ca="1">OFFSET('Hotel Carve-out'!$A$1,'Hotel Carve-out'!BD$1949-1,'Hotel Carve-out'!$D$1947+'Hotel Carve-out'!$C2001)</f>
        <v>0</v>
      </c>
      <c r="BE2001" s="4">
        <f t="shared" ca="1" si="930"/>
        <v>0</v>
      </c>
      <c r="BF2001" s="4"/>
      <c r="BG2001" s="2">
        <f t="shared" ca="1" si="934"/>
        <v>11310.787144818052</v>
      </c>
      <c r="BH2001" s="2">
        <f t="shared" ca="1" si="935"/>
        <v>0</v>
      </c>
      <c r="BI2001" s="5">
        <f t="shared" ca="1" si="933"/>
        <v>11310.787144818052</v>
      </c>
      <c r="BJ2001" s="1"/>
      <c r="BK2001" s="4">
        <f ca="1">OFFSET('Hotel Carve-out'!$A$1,'Hotel Carve-out'!BK$1949-1,'Hotel Carve-out'!$D$1947+'Hotel Carve-out'!$C2001)</f>
        <v>0</v>
      </c>
      <c r="BL2001" s="4">
        <f ca="1">OFFSET('Hotel Carve-out'!$A$1,'Hotel Carve-out'!BL$1949-1,'Hotel Carve-out'!$D$1947+'Hotel Carve-out'!$C2001)</f>
        <v>0</v>
      </c>
      <c r="BM2001" s="4">
        <f ca="1">OFFSET('Hotel Carve-out'!$A$1,'Hotel Carve-out'!BM$1949-1,'Hotel Carve-out'!$D$1947+'Hotel Carve-out'!$C2001)</f>
        <v>0</v>
      </c>
      <c r="BN2001" s="4">
        <f ca="1">OFFSET('Hotel Carve-out'!$A$1,'Hotel Carve-out'!BN$1949-1,'Hotel Carve-out'!$D$1947+'Hotel Carve-out'!$C2001)</f>
        <v>0</v>
      </c>
      <c r="BO2001" s="4">
        <f ca="1">OFFSET('Hotel Carve-out'!$A$1,'Hotel Carve-out'!BO$1949-1,'Hotel Carve-out'!$D$1947+'Hotel Carve-out'!$C2001)</f>
        <v>0</v>
      </c>
      <c r="BP2001" s="4">
        <f ca="1">OFFSET('Hotel Carve-out'!$A$1,'Hotel Carve-out'!BP$1949-1,'Hotel Carve-out'!$D$1947+'Hotel Carve-out'!$C2001)</f>
        <v>0</v>
      </c>
      <c r="BQ2001" s="4">
        <f ca="1">OFFSET('Hotel Carve-out'!$A$1,'Hotel Carve-out'!BQ$1949-1,'Hotel Carve-out'!$D$1947+'Hotel Carve-out'!$C2001)</f>
        <v>0</v>
      </c>
      <c r="BR2001" s="1"/>
      <c r="BS2001" s="4">
        <f ca="1">OFFSET('Hotel Carve-out'!$A$1,'Hotel Carve-out'!BS$1949-1,'Hotel Carve-out'!$D$1947+'Hotel Carve-out'!$C2001)</f>
        <v>0</v>
      </c>
      <c r="BT2001" s="4">
        <f ca="1">OFFSET('Hotel Carve-out'!$A$1,'Hotel Carve-out'!BT$1949-1,'Hotel Carve-out'!$D$1947+'Hotel Carve-out'!$C2001)</f>
        <v>0</v>
      </c>
      <c r="BU2001" s="4"/>
      <c r="BV2001" s="4">
        <f ca="1">OFFSET('Hotel Carve-out'!$A$1,'Hotel Carve-out'!BV$1949-1,'Hotel Carve-out'!$D$1947+'Hotel Carve-out'!$C2001)</f>
        <v>0</v>
      </c>
      <c r="BW2001" s="4">
        <f ca="1">OFFSET('Hotel Carve-out'!$A$1,'Hotel Carve-out'!BW$1949-1,'Hotel Carve-out'!$D$1947+'Hotel Carve-out'!$C2001)</f>
        <v>0</v>
      </c>
      <c r="BX2001" s="4">
        <f ca="1">OFFSET('Hotel Carve-out'!$A$1,'Hotel Carve-out'!BX$1949-1,'Hotel Carve-out'!$D$1947+'Hotel Carve-out'!$C2001)</f>
        <v>0</v>
      </c>
      <c r="BY2001" s="6">
        <f ca="1">OFFSET('Hotel Carve-out'!$A$1,'Hotel Carve-out'!BY$1949-1,'Hotel Carve-out'!$D$1947+'Hotel Carve-out'!$C2001)</f>
        <v>0</v>
      </c>
      <c r="BZ2001" s="4">
        <f ca="1">OFFSET('Hotel Carve-out'!$A$1,'Hotel Carve-out'!BZ$1949-1,'Hotel Carve-out'!$D$1947+'Hotel Carve-out'!$C2001)</f>
        <v>11310.787144818052</v>
      </c>
      <c r="CA2001" s="6">
        <f ca="1">OFFSET('Hotel Carve-out'!$A$1,'Hotel Carve-out'!CA$1949-1,'Hotel Carve-out'!$D$1947+'Hotel Carve-out'!$C2001)</f>
        <v>0</v>
      </c>
      <c r="CB2001" s="4">
        <f ca="1">OFFSET('Hotel Carve-out'!$A$1,'Hotel Carve-out'!CB$1949-1,'Hotel Carve-out'!$D$1947+'Hotel Carve-out'!$C2001)</f>
        <v>0</v>
      </c>
      <c r="CC2001" s="1"/>
      <c r="CD2001" s="360">
        <f ca="1">OFFSET('Hotel Carve-out'!$A$1,'Hotel Carve-out'!CD$1949-1,'Hotel Carve-out'!$D$1947+'Hotel Carve-out'!$C2001)</f>
        <v>8.3783608480133718E-4</v>
      </c>
      <c r="CE2001" s="360">
        <f ca="1">OFFSET('Hotel Carve-out'!$A$1,'Hotel Carve-out'!CE$1949-1,'Hotel Carve-out'!$D$1947+'Hotel Carve-out'!$C2001)</f>
        <v>8.3783608480133718E-4</v>
      </c>
      <c r="CF2001" s="360">
        <f ca="1">OFFSET('Hotel Carve-out'!$A$1,'Hotel Carve-out'!CF$1949-1,'Hotel Carve-out'!$D$1947+'Hotel Carve-out'!$C2001)</f>
        <v>8.3783608480133718E-4</v>
      </c>
      <c r="CG2001" s="360">
        <f ca="1">OFFSET('Hotel Carve-out'!$A$1,'Hotel Carve-out'!CG$1949-1,'Hotel Carve-out'!$D$1947+'Hotel Carve-out'!$C2001)</f>
        <v>0</v>
      </c>
      <c r="CH2001" s="360">
        <f ca="1">OFFSET('Hotel Carve-out'!$A$1,'Hotel Carve-out'!CH$1949-1,'Hotel Carve-out'!$D$1947+'Hotel Carve-out'!$C2001)</f>
        <v>0</v>
      </c>
      <c r="CI2001" s="360">
        <f ca="1">OFFSET('Hotel Carve-out'!$A$1,'Hotel Carve-out'!CI$1949-1,'Hotel Carve-out'!$D$1947+'Hotel Carve-out'!$C2001)</f>
        <v>0</v>
      </c>
      <c r="CJ2001" s="1"/>
      <c r="CK2001" s="1"/>
    </row>
    <row r="2002" spans="2:89" ht="15" customHeight="1">
      <c r="B2002" s="1"/>
      <c r="C2002" s="1">
        <f>IF(C2001&lt;'Hotel Carve-out'!$E$1688,C2001+1,NA())</f>
        <v>51</v>
      </c>
      <c r="D2002" s="7">
        <f>INDEX('Hotel Carve-out'!$F$16:$CI$17,1,MATCH('Hotel Carve-out'!C2002,'Hotel Carve-out'!$F$17:$CI$17,0))</f>
        <v>43646</v>
      </c>
      <c r="E2002" s="1"/>
      <c r="F2002" s="4">
        <f ca="1">OFFSET('Hotel Carve-out'!$A$1,'Hotel Carve-out'!F$1949-1,'Hotel Carve-out'!$D$1947+'Hotel Carve-out'!$C2002)</f>
        <v>0</v>
      </c>
      <c r="G2002" s="4">
        <f ca="1">OFFSET('Hotel Carve-out'!$A$1,'Hotel Carve-out'!G$1949-1,'Hotel Carve-out'!$D$1947+'Hotel Carve-out'!$C2002)</f>
        <v>0</v>
      </c>
      <c r="H2002" s="4">
        <f ca="1">OFFSET('Hotel Carve-out'!$A$1,'Hotel Carve-out'!H$1949-1,'Hotel Carve-out'!$D$1947+'Hotel Carve-out'!$C2002)</f>
        <v>0</v>
      </c>
      <c r="I2002" s="4">
        <f ca="1">OFFSET('Hotel Carve-out'!$A$1,'Hotel Carve-out'!I$1949-1,'Hotel Carve-out'!$D$1947+'Hotel Carve-out'!$C2002)</f>
        <v>11338.281148999042</v>
      </c>
      <c r="J2002" s="1"/>
      <c r="K2002" s="4">
        <f ca="1">OFFSET('Hotel Carve-out'!$A$1,'Hotel Carve-out'!K$1949-1,'Hotel Carve-out'!$D$1947+'Hotel Carve-out'!$C2002)</f>
        <v>0</v>
      </c>
      <c r="L2002" s="4">
        <f ca="1">OFFSET('Hotel Carve-out'!$A$1,'Hotel Carve-out'!L$1949-1,'Hotel Carve-out'!$D$1947+'Hotel Carve-out'!$C2002)</f>
        <v>0</v>
      </c>
      <c r="M2002" s="4">
        <f ca="1">OFFSET('Hotel Carve-out'!$A$1,'Hotel Carve-out'!M$1949-1,'Hotel Carve-out'!$D$1947+'Hotel Carve-out'!$C2002)</f>
        <v>0</v>
      </c>
      <c r="N2002" s="4">
        <f ca="1">OFFSET('Hotel Carve-out'!$A$1,'Hotel Carve-out'!N$1949-1,'Hotel Carve-out'!$D$1947+'Hotel Carve-out'!$C2002)</f>
        <v>0</v>
      </c>
      <c r="O2002" s="4">
        <f ca="1">OFFSET('Hotel Carve-out'!$A$1,'Hotel Carve-out'!O$1949-1,'Hotel Carve-out'!$D$1947+'Hotel Carve-out'!$C2002)</f>
        <v>0</v>
      </c>
      <c r="P2002" s="4">
        <f t="shared" ca="1" si="927"/>
        <v>0</v>
      </c>
      <c r="Q2002" s="4"/>
      <c r="R2002" s="4">
        <f ca="1">OFFSET('Hotel Carve-out'!$A$1,'Hotel Carve-out'!R$1949-1,'Hotel Carve-out'!$D$1947+'Hotel Carve-out'!$C2002)</f>
        <v>0</v>
      </c>
      <c r="S2002" s="4">
        <f ca="1">OFFSET('Hotel Carve-out'!$A$1,'Hotel Carve-out'!S$1949-1,'Hotel Carve-out'!$D$1947+'Hotel Carve-out'!$C2002)</f>
        <v>0</v>
      </c>
      <c r="T2002" s="4">
        <f ca="1">OFFSET('Hotel Carve-out'!$A$1,'Hotel Carve-out'!T$1949-1,'Hotel Carve-out'!$D$1947+'Hotel Carve-out'!$C2002)</f>
        <v>0</v>
      </c>
      <c r="U2002" s="4">
        <f ca="1">OFFSET('Hotel Carve-out'!$A$1,'Hotel Carve-out'!U$1949-1,'Hotel Carve-out'!$D$1947+'Hotel Carve-out'!$C2002)</f>
        <v>0</v>
      </c>
      <c r="V2002" s="4">
        <f t="shared" ca="1" si="928"/>
        <v>0</v>
      </c>
      <c r="W2002" s="4"/>
      <c r="X2002" s="4">
        <f ca="1">OFFSET('Hotel Carve-out'!$A$1,'Hotel Carve-out'!X$1949-1,'Hotel Carve-out'!$D$1947+'Hotel Carve-out'!$C2002)</f>
        <v>0</v>
      </c>
      <c r="Y2002" s="4">
        <f ca="1">OFFSET('Hotel Carve-out'!$A$1,'Hotel Carve-out'!Y$1949-1,'Hotel Carve-out'!$D$1947+'Hotel Carve-out'!$C2002)</f>
        <v>0</v>
      </c>
      <c r="Z2002" s="4">
        <f ca="1">OFFSET('Hotel Carve-out'!$A$1,'Hotel Carve-out'!Z$1949-1,'Hotel Carve-out'!$D$1947+'Hotel Carve-out'!$C2002)</f>
        <v>0</v>
      </c>
      <c r="AA2002" s="4">
        <f ca="1">OFFSET('Hotel Carve-out'!$A$1,'Hotel Carve-out'!AA$1949-1,'Hotel Carve-out'!$D$1947+'Hotel Carve-out'!$C2002)</f>
        <v>0</v>
      </c>
      <c r="AB2002" s="4">
        <f ca="1">OFFSET('Hotel Carve-out'!$A$1,'Hotel Carve-out'!AB$1949-1,'Hotel Carve-out'!$D$1947+'Hotel Carve-out'!$C2002)</f>
        <v>0</v>
      </c>
      <c r="AC2002" s="4">
        <f ca="1">OFFSET('Hotel Carve-out'!$A$1,'Hotel Carve-out'!AC$1949-1,'Hotel Carve-out'!$D$1947+'Hotel Carve-out'!$C2002)</f>
        <v>0</v>
      </c>
      <c r="AD2002" s="4">
        <f ca="1">OFFSET('Hotel Carve-out'!$A$1,'Hotel Carve-out'!AD$1949-1,'Hotel Carve-out'!$D$1947+'Hotel Carve-out'!$C2002)</f>
        <v>0</v>
      </c>
      <c r="AE2002" s="4">
        <f ca="1">OFFSET('Hotel Carve-out'!$A$1,'Hotel Carve-out'!AE$1949-1,'Hotel Carve-out'!$D$1947+'Hotel Carve-out'!$C2002)</f>
        <v>0</v>
      </c>
      <c r="AF2002" s="4">
        <f ca="1">OFFSET('Hotel Carve-out'!$A$1,'Hotel Carve-out'!AF$1949-1,'Hotel Carve-out'!$D$1947+'Hotel Carve-out'!$C2002)</f>
        <v>0</v>
      </c>
      <c r="AG2002" s="4">
        <f ca="1">OFFSET('Hotel Carve-out'!$A$1,'Hotel Carve-out'!AG$1949-1,'Hotel Carve-out'!$D$1947+'Hotel Carve-out'!$C2002)</f>
        <v>0</v>
      </c>
      <c r="AH2002" s="4">
        <f ca="1">OFFSET('Hotel Carve-out'!$A$1,'Hotel Carve-out'!AH$1949-1,'Hotel Carve-out'!$D$1947+'Hotel Carve-out'!$C2002)</f>
        <v>0</v>
      </c>
      <c r="AI2002" s="4">
        <f t="shared" ca="1" si="929"/>
        <v>0</v>
      </c>
      <c r="AJ2002" s="4"/>
      <c r="AK2002" s="4">
        <f ca="1">OFFSET('Hotel Carve-out'!$A$1,'Hotel Carve-out'!AK$1949-1,'Hotel Carve-out'!$D$1947+'Hotel Carve-out'!$C2002)</f>
        <v>0</v>
      </c>
      <c r="AL2002" s="4">
        <f ca="1">OFFSET('Hotel Carve-out'!$A$1,'Hotel Carve-out'!AL$1949-1,'Hotel Carve-out'!$D$1947+'Hotel Carve-out'!$C2002)</f>
        <v>0</v>
      </c>
      <c r="AM2002" s="4">
        <f ca="1">OFFSET('Hotel Carve-out'!$A$1,'Hotel Carve-out'!AM$1949-1,'Hotel Carve-out'!$D$1947+'Hotel Carve-out'!$C2002)</f>
        <v>0</v>
      </c>
      <c r="AN2002" s="4">
        <f ca="1">OFFSET('Hotel Carve-out'!$A$1,'Hotel Carve-out'!AN$1949-1,'Hotel Carve-out'!$D$1947+'Hotel Carve-out'!$C2002)</f>
        <v>0</v>
      </c>
      <c r="AO2002" s="4">
        <f ca="1">OFFSET('Hotel Carve-out'!$A$1,'Hotel Carve-out'!AO$1949-1,'Hotel Carve-out'!$D$1947+'Hotel Carve-out'!$C2002)</f>
        <v>0</v>
      </c>
      <c r="AP2002" s="4">
        <f ca="1">OFFSET('Hotel Carve-out'!$A$1,'Hotel Carve-out'!AP$1949-1,'Hotel Carve-out'!$D$1947+'Hotel Carve-out'!$C2002)</f>
        <v>0</v>
      </c>
      <c r="AQ2002" s="4">
        <f ca="1">OFFSET('Hotel Carve-out'!$A$1,'Hotel Carve-out'!AQ$1949-1,'Hotel Carve-out'!$D$1947+'Hotel Carve-out'!$C2002)</f>
        <v>0</v>
      </c>
      <c r="AR2002" s="4">
        <f ca="1">OFFSET('Hotel Carve-out'!$A$1,'Hotel Carve-out'!AR$1949-1,'Hotel Carve-out'!$D$1947+'Hotel Carve-out'!$C2002)</f>
        <v>0</v>
      </c>
      <c r="AS2002" s="4">
        <f ca="1">OFFSET('Hotel Carve-out'!$A$1,'Hotel Carve-out'!AS$1949-1,'Hotel Carve-out'!$D$1947+'Hotel Carve-out'!$C2002)</f>
        <v>0</v>
      </c>
      <c r="AT2002" s="4">
        <f ca="1">OFFSET('Hotel Carve-out'!$A$1,'Hotel Carve-out'!AT$1949-1,'Hotel Carve-out'!$D$1947+'Hotel Carve-out'!$C2002)</f>
        <v>0</v>
      </c>
      <c r="AU2002" s="4">
        <f ca="1">OFFSET('Hotel Carve-out'!$A$1,'Hotel Carve-out'!AU$1949-1,'Hotel Carve-out'!$D$1947+'Hotel Carve-out'!$C2002)</f>
        <v>0</v>
      </c>
      <c r="AV2002" s="4">
        <f ca="1">OFFSET('Hotel Carve-out'!$A$1,'Hotel Carve-out'!AV$1949-1,'Hotel Carve-out'!$D$1947+'Hotel Carve-out'!$C2002)</f>
        <v>0</v>
      </c>
      <c r="AW2002" s="4">
        <f ca="1">OFFSET('Hotel Carve-out'!$A$1,'Hotel Carve-out'!AW$1949-1,'Hotel Carve-out'!$D$1947+'Hotel Carve-out'!$C2002)</f>
        <v>0</v>
      </c>
      <c r="AX2002" s="4">
        <f ca="1">OFFSET('Hotel Carve-out'!$A$1,'Hotel Carve-out'!AX$1949-1,'Hotel Carve-out'!$D$1947+'Hotel Carve-out'!$C2002)</f>
        <v>0</v>
      </c>
      <c r="AY2002" s="4">
        <f ca="1">OFFSET('Hotel Carve-out'!$A$1,'Hotel Carve-out'!AY$1949-1,'Hotel Carve-out'!$D$1947+'Hotel Carve-out'!$C2002)</f>
        <v>0</v>
      </c>
      <c r="AZ2002" s="4">
        <f ca="1">OFFSET('Hotel Carve-out'!$A$1,'Hotel Carve-out'!AZ$1949-1,'Hotel Carve-out'!$D$1947+'Hotel Carve-out'!$C2002)</f>
        <v>0</v>
      </c>
      <c r="BA2002" s="4">
        <f ca="1">OFFSET('Hotel Carve-out'!$A$1,'Hotel Carve-out'!BA$1949-1,'Hotel Carve-out'!$D$1947+'Hotel Carve-out'!$C2002)</f>
        <v>0</v>
      </c>
      <c r="BB2002" s="4">
        <f ca="1">OFFSET('Hotel Carve-out'!$A$1,'Hotel Carve-out'!BB$1949-1,'Hotel Carve-out'!$D$1947+'Hotel Carve-out'!$C2002)</f>
        <v>0</v>
      </c>
      <c r="BC2002" s="4">
        <f ca="1">OFFSET('Hotel Carve-out'!$A$1,'Hotel Carve-out'!BC$1949-1,'Hotel Carve-out'!$D$1947+'Hotel Carve-out'!$C2002)</f>
        <v>0</v>
      </c>
      <c r="BD2002" s="4">
        <f ca="1">OFFSET('Hotel Carve-out'!$A$1,'Hotel Carve-out'!BD$1949-1,'Hotel Carve-out'!$D$1947+'Hotel Carve-out'!$C2002)</f>
        <v>0</v>
      </c>
      <c r="BE2002" s="4">
        <f t="shared" ca="1" si="930"/>
        <v>0</v>
      </c>
      <c r="BF2002" s="4"/>
      <c r="BG2002" s="2">
        <f t="shared" ca="1" si="934"/>
        <v>11338.281148999042</v>
      </c>
      <c r="BH2002" s="2">
        <f t="shared" ca="1" si="935"/>
        <v>0</v>
      </c>
      <c r="BI2002" s="5">
        <f t="shared" ca="1" si="933"/>
        <v>11338.281148999042</v>
      </c>
      <c r="BJ2002" s="1"/>
      <c r="BK2002" s="4">
        <f ca="1">OFFSET('Hotel Carve-out'!$A$1,'Hotel Carve-out'!BK$1949-1,'Hotel Carve-out'!$D$1947+'Hotel Carve-out'!$C2002)</f>
        <v>0</v>
      </c>
      <c r="BL2002" s="4">
        <f ca="1">OFFSET('Hotel Carve-out'!$A$1,'Hotel Carve-out'!BL$1949-1,'Hotel Carve-out'!$D$1947+'Hotel Carve-out'!$C2002)</f>
        <v>0</v>
      </c>
      <c r="BM2002" s="4">
        <f ca="1">OFFSET('Hotel Carve-out'!$A$1,'Hotel Carve-out'!BM$1949-1,'Hotel Carve-out'!$D$1947+'Hotel Carve-out'!$C2002)</f>
        <v>0</v>
      </c>
      <c r="BN2002" s="4">
        <f ca="1">OFFSET('Hotel Carve-out'!$A$1,'Hotel Carve-out'!BN$1949-1,'Hotel Carve-out'!$D$1947+'Hotel Carve-out'!$C2002)</f>
        <v>0</v>
      </c>
      <c r="BO2002" s="4">
        <f ca="1">OFFSET('Hotel Carve-out'!$A$1,'Hotel Carve-out'!BO$1949-1,'Hotel Carve-out'!$D$1947+'Hotel Carve-out'!$C2002)</f>
        <v>0</v>
      </c>
      <c r="BP2002" s="4">
        <f ca="1">OFFSET('Hotel Carve-out'!$A$1,'Hotel Carve-out'!BP$1949-1,'Hotel Carve-out'!$D$1947+'Hotel Carve-out'!$C2002)</f>
        <v>0</v>
      </c>
      <c r="BQ2002" s="4">
        <f ca="1">OFFSET('Hotel Carve-out'!$A$1,'Hotel Carve-out'!BQ$1949-1,'Hotel Carve-out'!$D$1947+'Hotel Carve-out'!$C2002)</f>
        <v>0</v>
      </c>
      <c r="BR2002" s="1"/>
      <c r="BS2002" s="4">
        <f ca="1">OFFSET('Hotel Carve-out'!$A$1,'Hotel Carve-out'!BS$1949-1,'Hotel Carve-out'!$D$1947+'Hotel Carve-out'!$C2002)</f>
        <v>0</v>
      </c>
      <c r="BT2002" s="4">
        <f ca="1">OFFSET('Hotel Carve-out'!$A$1,'Hotel Carve-out'!BT$1949-1,'Hotel Carve-out'!$D$1947+'Hotel Carve-out'!$C2002)</f>
        <v>0</v>
      </c>
      <c r="BU2002" s="4"/>
      <c r="BV2002" s="4">
        <f ca="1">OFFSET('Hotel Carve-out'!$A$1,'Hotel Carve-out'!BV$1949-1,'Hotel Carve-out'!$D$1947+'Hotel Carve-out'!$C2002)</f>
        <v>0</v>
      </c>
      <c r="BW2002" s="4">
        <f ca="1">OFFSET('Hotel Carve-out'!$A$1,'Hotel Carve-out'!BW$1949-1,'Hotel Carve-out'!$D$1947+'Hotel Carve-out'!$C2002)</f>
        <v>0</v>
      </c>
      <c r="BX2002" s="4">
        <f ca="1">OFFSET('Hotel Carve-out'!$A$1,'Hotel Carve-out'!BX$1949-1,'Hotel Carve-out'!$D$1947+'Hotel Carve-out'!$C2002)</f>
        <v>0</v>
      </c>
      <c r="BY2002" s="6">
        <f ca="1">OFFSET('Hotel Carve-out'!$A$1,'Hotel Carve-out'!BY$1949-1,'Hotel Carve-out'!$D$1947+'Hotel Carve-out'!$C2002)</f>
        <v>0</v>
      </c>
      <c r="BZ2002" s="4">
        <f ca="1">OFFSET('Hotel Carve-out'!$A$1,'Hotel Carve-out'!BZ$1949-1,'Hotel Carve-out'!$D$1947+'Hotel Carve-out'!$C2002)</f>
        <v>11338.281148999042</v>
      </c>
      <c r="CA2002" s="6">
        <f ca="1">OFFSET('Hotel Carve-out'!$A$1,'Hotel Carve-out'!CA$1949-1,'Hotel Carve-out'!$D$1947+'Hotel Carve-out'!$C2002)</f>
        <v>0</v>
      </c>
      <c r="CB2002" s="4">
        <f ca="1">OFFSET('Hotel Carve-out'!$A$1,'Hotel Carve-out'!CB$1949-1,'Hotel Carve-out'!$D$1947+'Hotel Carve-out'!$C2002)</f>
        <v>0</v>
      </c>
      <c r="CC2002" s="1"/>
      <c r="CD2002" s="360">
        <f ca="1">OFFSET('Hotel Carve-out'!$A$1,'Hotel Carve-out'!CD$1949-1,'Hotel Carve-out'!$D$1947+'Hotel Carve-out'!$C2002)</f>
        <v>8.3987267770363277E-4</v>
      </c>
      <c r="CE2002" s="360">
        <f ca="1">OFFSET('Hotel Carve-out'!$A$1,'Hotel Carve-out'!CE$1949-1,'Hotel Carve-out'!$D$1947+'Hotel Carve-out'!$C2002)</f>
        <v>8.3987267770363266E-4</v>
      </c>
      <c r="CF2002" s="360">
        <f ca="1">OFFSET('Hotel Carve-out'!$A$1,'Hotel Carve-out'!CF$1949-1,'Hotel Carve-out'!$D$1947+'Hotel Carve-out'!$C2002)</f>
        <v>8.3987267770363266E-4</v>
      </c>
      <c r="CG2002" s="360">
        <f ca="1">OFFSET('Hotel Carve-out'!$A$1,'Hotel Carve-out'!CG$1949-1,'Hotel Carve-out'!$D$1947+'Hotel Carve-out'!$C2002)</f>
        <v>0</v>
      </c>
      <c r="CH2002" s="360">
        <f ca="1">OFFSET('Hotel Carve-out'!$A$1,'Hotel Carve-out'!CH$1949-1,'Hotel Carve-out'!$D$1947+'Hotel Carve-out'!$C2002)</f>
        <v>0</v>
      </c>
      <c r="CI2002" s="360">
        <f ca="1">OFFSET('Hotel Carve-out'!$A$1,'Hotel Carve-out'!CI$1949-1,'Hotel Carve-out'!$D$1947+'Hotel Carve-out'!$C2002)</f>
        <v>0</v>
      </c>
      <c r="CJ2002" s="1"/>
      <c r="CK2002" s="1"/>
    </row>
    <row r="2003" spans="2:89" ht="15" customHeight="1">
      <c r="B2003" s="1"/>
      <c r="C2003" s="1">
        <f>IF(C2002&lt;'Hotel Carve-out'!$E$1688,C2002+1,NA())</f>
        <v>52</v>
      </c>
      <c r="D2003" s="7">
        <f>INDEX('Hotel Carve-out'!$F$16:$CI$17,1,MATCH('Hotel Carve-out'!C2003,'Hotel Carve-out'!$F$17:$CI$17,0))</f>
        <v>43677</v>
      </c>
      <c r="E2003" s="1"/>
      <c r="F2003" s="4">
        <f ca="1">OFFSET('Hotel Carve-out'!$A$1,'Hotel Carve-out'!F$1949-1,'Hotel Carve-out'!$D$1947+'Hotel Carve-out'!$C2003)</f>
        <v>0</v>
      </c>
      <c r="G2003" s="4">
        <f ca="1">OFFSET('Hotel Carve-out'!$A$1,'Hotel Carve-out'!G$1949-1,'Hotel Carve-out'!$D$1947+'Hotel Carve-out'!$C2003)</f>
        <v>0</v>
      </c>
      <c r="H2003" s="4">
        <f ca="1">OFFSET('Hotel Carve-out'!$A$1,'Hotel Carve-out'!H$1949-1,'Hotel Carve-out'!$D$1947+'Hotel Carve-out'!$C2003)</f>
        <v>0</v>
      </c>
      <c r="I2003" s="4">
        <f ca="1">OFFSET('Hotel Carve-out'!$A$1,'Hotel Carve-out'!I$1949-1,'Hotel Carve-out'!$D$1947+'Hotel Carve-out'!$C2003)</f>
        <v>11366.761832400165</v>
      </c>
      <c r="J2003" s="1"/>
      <c r="K2003" s="4">
        <f ca="1">OFFSET('Hotel Carve-out'!$A$1,'Hotel Carve-out'!K$1949-1,'Hotel Carve-out'!$D$1947+'Hotel Carve-out'!$C2003)</f>
        <v>0</v>
      </c>
      <c r="L2003" s="4">
        <f ca="1">OFFSET('Hotel Carve-out'!$A$1,'Hotel Carve-out'!L$1949-1,'Hotel Carve-out'!$D$1947+'Hotel Carve-out'!$C2003)</f>
        <v>0</v>
      </c>
      <c r="M2003" s="4">
        <f ca="1">OFFSET('Hotel Carve-out'!$A$1,'Hotel Carve-out'!M$1949-1,'Hotel Carve-out'!$D$1947+'Hotel Carve-out'!$C2003)</f>
        <v>0</v>
      </c>
      <c r="N2003" s="4">
        <f ca="1">OFFSET('Hotel Carve-out'!$A$1,'Hotel Carve-out'!N$1949-1,'Hotel Carve-out'!$D$1947+'Hotel Carve-out'!$C2003)</f>
        <v>0</v>
      </c>
      <c r="O2003" s="4">
        <f ca="1">OFFSET('Hotel Carve-out'!$A$1,'Hotel Carve-out'!O$1949-1,'Hotel Carve-out'!$D$1947+'Hotel Carve-out'!$C2003)</f>
        <v>0</v>
      </c>
      <c r="P2003" s="4">
        <f t="shared" ca="1" si="927"/>
        <v>0</v>
      </c>
      <c r="Q2003" s="4"/>
      <c r="R2003" s="4">
        <f ca="1">OFFSET('Hotel Carve-out'!$A$1,'Hotel Carve-out'!R$1949-1,'Hotel Carve-out'!$D$1947+'Hotel Carve-out'!$C2003)</f>
        <v>0</v>
      </c>
      <c r="S2003" s="4">
        <f ca="1">OFFSET('Hotel Carve-out'!$A$1,'Hotel Carve-out'!S$1949-1,'Hotel Carve-out'!$D$1947+'Hotel Carve-out'!$C2003)</f>
        <v>0</v>
      </c>
      <c r="T2003" s="4">
        <f ca="1">OFFSET('Hotel Carve-out'!$A$1,'Hotel Carve-out'!T$1949-1,'Hotel Carve-out'!$D$1947+'Hotel Carve-out'!$C2003)</f>
        <v>0</v>
      </c>
      <c r="U2003" s="4">
        <f ca="1">OFFSET('Hotel Carve-out'!$A$1,'Hotel Carve-out'!U$1949-1,'Hotel Carve-out'!$D$1947+'Hotel Carve-out'!$C2003)</f>
        <v>0</v>
      </c>
      <c r="V2003" s="4">
        <f t="shared" ca="1" si="928"/>
        <v>0</v>
      </c>
      <c r="W2003" s="4"/>
      <c r="X2003" s="4">
        <f ca="1">OFFSET('Hotel Carve-out'!$A$1,'Hotel Carve-out'!X$1949-1,'Hotel Carve-out'!$D$1947+'Hotel Carve-out'!$C2003)</f>
        <v>0</v>
      </c>
      <c r="Y2003" s="4">
        <f ca="1">OFFSET('Hotel Carve-out'!$A$1,'Hotel Carve-out'!Y$1949-1,'Hotel Carve-out'!$D$1947+'Hotel Carve-out'!$C2003)</f>
        <v>0</v>
      </c>
      <c r="Z2003" s="4">
        <f ca="1">OFFSET('Hotel Carve-out'!$A$1,'Hotel Carve-out'!Z$1949-1,'Hotel Carve-out'!$D$1947+'Hotel Carve-out'!$C2003)</f>
        <v>0</v>
      </c>
      <c r="AA2003" s="4">
        <f ca="1">OFFSET('Hotel Carve-out'!$A$1,'Hotel Carve-out'!AA$1949-1,'Hotel Carve-out'!$D$1947+'Hotel Carve-out'!$C2003)</f>
        <v>0</v>
      </c>
      <c r="AB2003" s="4">
        <f ca="1">OFFSET('Hotel Carve-out'!$A$1,'Hotel Carve-out'!AB$1949-1,'Hotel Carve-out'!$D$1947+'Hotel Carve-out'!$C2003)</f>
        <v>0</v>
      </c>
      <c r="AC2003" s="4">
        <f ca="1">OFFSET('Hotel Carve-out'!$A$1,'Hotel Carve-out'!AC$1949-1,'Hotel Carve-out'!$D$1947+'Hotel Carve-out'!$C2003)</f>
        <v>0</v>
      </c>
      <c r="AD2003" s="4">
        <f ca="1">OFFSET('Hotel Carve-out'!$A$1,'Hotel Carve-out'!AD$1949-1,'Hotel Carve-out'!$D$1947+'Hotel Carve-out'!$C2003)</f>
        <v>0</v>
      </c>
      <c r="AE2003" s="4">
        <f ca="1">OFFSET('Hotel Carve-out'!$A$1,'Hotel Carve-out'!AE$1949-1,'Hotel Carve-out'!$D$1947+'Hotel Carve-out'!$C2003)</f>
        <v>0</v>
      </c>
      <c r="AF2003" s="4">
        <f ca="1">OFFSET('Hotel Carve-out'!$A$1,'Hotel Carve-out'!AF$1949-1,'Hotel Carve-out'!$D$1947+'Hotel Carve-out'!$C2003)</f>
        <v>0</v>
      </c>
      <c r="AG2003" s="4">
        <f ca="1">OFFSET('Hotel Carve-out'!$A$1,'Hotel Carve-out'!AG$1949-1,'Hotel Carve-out'!$D$1947+'Hotel Carve-out'!$C2003)</f>
        <v>0</v>
      </c>
      <c r="AH2003" s="4">
        <f ca="1">OFFSET('Hotel Carve-out'!$A$1,'Hotel Carve-out'!AH$1949-1,'Hotel Carve-out'!$D$1947+'Hotel Carve-out'!$C2003)</f>
        <v>0</v>
      </c>
      <c r="AI2003" s="4">
        <f t="shared" ca="1" si="929"/>
        <v>0</v>
      </c>
      <c r="AJ2003" s="4"/>
      <c r="AK2003" s="4">
        <f ca="1">OFFSET('Hotel Carve-out'!$A$1,'Hotel Carve-out'!AK$1949-1,'Hotel Carve-out'!$D$1947+'Hotel Carve-out'!$C2003)</f>
        <v>0</v>
      </c>
      <c r="AL2003" s="4">
        <f ca="1">OFFSET('Hotel Carve-out'!$A$1,'Hotel Carve-out'!AL$1949-1,'Hotel Carve-out'!$D$1947+'Hotel Carve-out'!$C2003)</f>
        <v>0</v>
      </c>
      <c r="AM2003" s="4">
        <f ca="1">OFFSET('Hotel Carve-out'!$A$1,'Hotel Carve-out'!AM$1949-1,'Hotel Carve-out'!$D$1947+'Hotel Carve-out'!$C2003)</f>
        <v>0</v>
      </c>
      <c r="AN2003" s="4">
        <f ca="1">OFFSET('Hotel Carve-out'!$A$1,'Hotel Carve-out'!AN$1949-1,'Hotel Carve-out'!$D$1947+'Hotel Carve-out'!$C2003)</f>
        <v>0</v>
      </c>
      <c r="AO2003" s="4">
        <f ca="1">OFFSET('Hotel Carve-out'!$A$1,'Hotel Carve-out'!AO$1949-1,'Hotel Carve-out'!$D$1947+'Hotel Carve-out'!$C2003)</f>
        <v>0</v>
      </c>
      <c r="AP2003" s="4">
        <f ca="1">OFFSET('Hotel Carve-out'!$A$1,'Hotel Carve-out'!AP$1949-1,'Hotel Carve-out'!$D$1947+'Hotel Carve-out'!$C2003)</f>
        <v>0</v>
      </c>
      <c r="AQ2003" s="4">
        <f ca="1">OFFSET('Hotel Carve-out'!$A$1,'Hotel Carve-out'!AQ$1949-1,'Hotel Carve-out'!$D$1947+'Hotel Carve-out'!$C2003)</f>
        <v>0</v>
      </c>
      <c r="AR2003" s="4">
        <f ca="1">OFFSET('Hotel Carve-out'!$A$1,'Hotel Carve-out'!AR$1949-1,'Hotel Carve-out'!$D$1947+'Hotel Carve-out'!$C2003)</f>
        <v>0</v>
      </c>
      <c r="AS2003" s="4">
        <f ca="1">OFFSET('Hotel Carve-out'!$A$1,'Hotel Carve-out'!AS$1949-1,'Hotel Carve-out'!$D$1947+'Hotel Carve-out'!$C2003)</f>
        <v>0</v>
      </c>
      <c r="AT2003" s="4">
        <f ca="1">OFFSET('Hotel Carve-out'!$A$1,'Hotel Carve-out'!AT$1949-1,'Hotel Carve-out'!$D$1947+'Hotel Carve-out'!$C2003)</f>
        <v>0</v>
      </c>
      <c r="AU2003" s="4">
        <f ca="1">OFFSET('Hotel Carve-out'!$A$1,'Hotel Carve-out'!AU$1949-1,'Hotel Carve-out'!$D$1947+'Hotel Carve-out'!$C2003)</f>
        <v>0</v>
      </c>
      <c r="AV2003" s="4">
        <f ca="1">OFFSET('Hotel Carve-out'!$A$1,'Hotel Carve-out'!AV$1949-1,'Hotel Carve-out'!$D$1947+'Hotel Carve-out'!$C2003)</f>
        <v>0</v>
      </c>
      <c r="AW2003" s="4">
        <f ca="1">OFFSET('Hotel Carve-out'!$A$1,'Hotel Carve-out'!AW$1949-1,'Hotel Carve-out'!$D$1947+'Hotel Carve-out'!$C2003)</f>
        <v>0</v>
      </c>
      <c r="AX2003" s="4">
        <f ca="1">OFFSET('Hotel Carve-out'!$A$1,'Hotel Carve-out'!AX$1949-1,'Hotel Carve-out'!$D$1947+'Hotel Carve-out'!$C2003)</f>
        <v>0</v>
      </c>
      <c r="AY2003" s="4">
        <f ca="1">OFFSET('Hotel Carve-out'!$A$1,'Hotel Carve-out'!AY$1949-1,'Hotel Carve-out'!$D$1947+'Hotel Carve-out'!$C2003)</f>
        <v>0</v>
      </c>
      <c r="AZ2003" s="4">
        <f ca="1">OFFSET('Hotel Carve-out'!$A$1,'Hotel Carve-out'!AZ$1949-1,'Hotel Carve-out'!$D$1947+'Hotel Carve-out'!$C2003)</f>
        <v>0</v>
      </c>
      <c r="BA2003" s="4">
        <f ca="1">OFFSET('Hotel Carve-out'!$A$1,'Hotel Carve-out'!BA$1949-1,'Hotel Carve-out'!$D$1947+'Hotel Carve-out'!$C2003)</f>
        <v>0</v>
      </c>
      <c r="BB2003" s="4">
        <f ca="1">OFFSET('Hotel Carve-out'!$A$1,'Hotel Carve-out'!BB$1949-1,'Hotel Carve-out'!$D$1947+'Hotel Carve-out'!$C2003)</f>
        <v>0</v>
      </c>
      <c r="BC2003" s="4">
        <f ca="1">OFFSET('Hotel Carve-out'!$A$1,'Hotel Carve-out'!BC$1949-1,'Hotel Carve-out'!$D$1947+'Hotel Carve-out'!$C2003)</f>
        <v>0</v>
      </c>
      <c r="BD2003" s="4">
        <f ca="1">OFFSET('Hotel Carve-out'!$A$1,'Hotel Carve-out'!BD$1949-1,'Hotel Carve-out'!$D$1947+'Hotel Carve-out'!$C2003)</f>
        <v>0</v>
      </c>
      <c r="BE2003" s="4">
        <f t="shared" ca="1" si="930"/>
        <v>0</v>
      </c>
      <c r="BF2003" s="4"/>
      <c r="BG2003" s="2">
        <f t="shared" ca="1" si="934"/>
        <v>11366.761832400165</v>
      </c>
      <c r="BH2003" s="2">
        <f t="shared" ca="1" si="935"/>
        <v>0</v>
      </c>
      <c r="BI2003" s="5">
        <f t="shared" ca="1" si="933"/>
        <v>11366.761832400165</v>
      </c>
      <c r="BJ2003" s="1"/>
      <c r="BK2003" s="4">
        <f ca="1">OFFSET('Hotel Carve-out'!$A$1,'Hotel Carve-out'!BK$1949-1,'Hotel Carve-out'!$D$1947+'Hotel Carve-out'!$C2003)</f>
        <v>0</v>
      </c>
      <c r="BL2003" s="4">
        <f ca="1">OFFSET('Hotel Carve-out'!$A$1,'Hotel Carve-out'!BL$1949-1,'Hotel Carve-out'!$D$1947+'Hotel Carve-out'!$C2003)</f>
        <v>0</v>
      </c>
      <c r="BM2003" s="4">
        <f ca="1">OFFSET('Hotel Carve-out'!$A$1,'Hotel Carve-out'!BM$1949-1,'Hotel Carve-out'!$D$1947+'Hotel Carve-out'!$C2003)</f>
        <v>0</v>
      </c>
      <c r="BN2003" s="4">
        <f ca="1">OFFSET('Hotel Carve-out'!$A$1,'Hotel Carve-out'!BN$1949-1,'Hotel Carve-out'!$D$1947+'Hotel Carve-out'!$C2003)</f>
        <v>0</v>
      </c>
      <c r="BO2003" s="4">
        <f ca="1">OFFSET('Hotel Carve-out'!$A$1,'Hotel Carve-out'!BO$1949-1,'Hotel Carve-out'!$D$1947+'Hotel Carve-out'!$C2003)</f>
        <v>0</v>
      </c>
      <c r="BP2003" s="4">
        <f ca="1">OFFSET('Hotel Carve-out'!$A$1,'Hotel Carve-out'!BP$1949-1,'Hotel Carve-out'!$D$1947+'Hotel Carve-out'!$C2003)</f>
        <v>0</v>
      </c>
      <c r="BQ2003" s="4">
        <f ca="1">OFFSET('Hotel Carve-out'!$A$1,'Hotel Carve-out'!BQ$1949-1,'Hotel Carve-out'!$D$1947+'Hotel Carve-out'!$C2003)</f>
        <v>0</v>
      </c>
      <c r="BR2003" s="1"/>
      <c r="BS2003" s="4">
        <f ca="1">OFFSET('Hotel Carve-out'!$A$1,'Hotel Carve-out'!BS$1949-1,'Hotel Carve-out'!$D$1947+'Hotel Carve-out'!$C2003)</f>
        <v>0</v>
      </c>
      <c r="BT2003" s="4">
        <f ca="1">OFFSET('Hotel Carve-out'!$A$1,'Hotel Carve-out'!BT$1949-1,'Hotel Carve-out'!$D$1947+'Hotel Carve-out'!$C2003)</f>
        <v>0</v>
      </c>
      <c r="BU2003" s="4"/>
      <c r="BV2003" s="4">
        <f ca="1">OFFSET('Hotel Carve-out'!$A$1,'Hotel Carve-out'!BV$1949-1,'Hotel Carve-out'!$D$1947+'Hotel Carve-out'!$C2003)</f>
        <v>0</v>
      </c>
      <c r="BW2003" s="4">
        <f ca="1">OFFSET('Hotel Carve-out'!$A$1,'Hotel Carve-out'!BW$1949-1,'Hotel Carve-out'!$D$1947+'Hotel Carve-out'!$C2003)</f>
        <v>0</v>
      </c>
      <c r="BX2003" s="4">
        <f ca="1">OFFSET('Hotel Carve-out'!$A$1,'Hotel Carve-out'!BX$1949-1,'Hotel Carve-out'!$D$1947+'Hotel Carve-out'!$C2003)</f>
        <v>0</v>
      </c>
      <c r="BY2003" s="6">
        <f ca="1">OFFSET('Hotel Carve-out'!$A$1,'Hotel Carve-out'!BY$1949-1,'Hotel Carve-out'!$D$1947+'Hotel Carve-out'!$C2003)</f>
        <v>0</v>
      </c>
      <c r="BZ2003" s="4">
        <f ca="1">OFFSET('Hotel Carve-out'!$A$1,'Hotel Carve-out'!BZ$1949-1,'Hotel Carve-out'!$D$1947+'Hotel Carve-out'!$C2003)</f>
        <v>11366.761832400165</v>
      </c>
      <c r="CA2003" s="6">
        <f ca="1">OFFSET('Hotel Carve-out'!$A$1,'Hotel Carve-out'!CA$1949-1,'Hotel Carve-out'!$D$1947+'Hotel Carve-out'!$C2003)</f>
        <v>0</v>
      </c>
      <c r="CB2003" s="4">
        <f ca="1">OFFSET('Hotel Carve-out'!$A$1,'Hotel Carve-out'!CB$1949-1,'Hotel Carve-out'!$D$1947+'Hotel Carve-out'!$C2003)</f>
        <v>0</v>
      </c>
      <c r="CC2003" s="1"/>
      <c r="CD2003" s="360">
        <f ca="1">OFFSET('Hotel Carve-out'!$A$1,'Hotel Carve-out'!CD$1949-1,'Hotel Carve-out'!$D$1947+'Hotel Carve-out'!$C2003)</f>
        <v>8.4198235795556776E-4</v>
      </c>
      <c r="CE2003" s="360">
        <f ca="1">OFFSET('Hotel Carve-out'!$A$1,'Hotel Carve-out'!CE$1949-1,'Hotel Carve-out'!$D$1947+'Hotel Carve-out'!$C2003)</f>
        <v>8.4198235795556776E-4</v>
      </c>
      <c r="CF2003" s="360">
        <f ca="1">OFFSET('Hotel Carve-out'!$A$1,'Hotel Carve-out'!CF$1949-1,'Hotel Carve-out'!$D$1947+'Hotel Carve-out'!$C2003)</f>
        <v>8.4198235795556776E-4</v>
      </c>
      <c r="CG2003" s="360">
        <f ca="1">OFFSET('Hotel Carve-out'!$A$1,'Hotel Carve-out'!CG$1949-1,'Hotel Carve-out'!$D$1947+'Hotel Carve-out'!$C2003)</f>
        <v>0</v>
      </c>
      <c r="CH2003" s="360">
        <f ca="1">OFFSET('Hotel Carve-out'!$A$1,'Hotel Carve-out'!CH$1949-1,'Hotel Carve-out'!$D$1947+'Hotel Carve-out'!$C2003)</f>
        <v>0</v>
      </c>
      <c r="CI2003" s="360">
        <f ca="1">OFFSET('Hotel Carve-out'!$A$1,'Hotel Carve-out'!CI$1949-1,'Hotel Carve-out'!$D$1947+'Hotel Carve-out'!$C2003)</f>
        <v>0</v>
      </c>
      <c r="CJ2003" s="1"/>
      <c r="CK2003" s="1"/>
    </row>
    <row r="2004" spans="2:89" ht="15" customHeight="1">
      <c r="B2004" s="1"/>
      <c r="C2004" s="1">
        <f>IF(C2003&lt;'Hotel Carve-out'!$E$1688,C2003+1,NA())</f>
        <v>53</v>
      </c>
      <c r="D2004" s="7">
        <f>INDEX('Hotel Carve-out'!$F$16:$CI$17,1,MATCH('Hotel Carve-out'!C2004,'Hotel Carve-out'!$F$17:$CI$17,0))</f>
        <v>43708</v>
      </c>
      <c r="E2004" s="1"/>
      <c r="F2004" s="4">
        <f ca="1">OFFSET('Hotel Carve-out'!$A$1,'Hotel Carve-out'!F$1949-1,'Hotel Carve-out'!$D$1947+'Hotel Carve-out'!$C2004)</f>
        <v>0</v>
      </c>
      <c r="G2004" s="4">
        <f ca="1">OFFSET('Hotel Carve-out'!$A$1,'Hotel Carve-out'!G$1949-1,'Hotel Carve-out'!$D$1947+'Hotel Carve-out'!$C2004)</f>
        <v>0</v>
      </c>
      <c r="H2004" s="4">
        <f ca="1">OFFSET('Hotel Carve-out'!$A$1,'Hotel Carve-out'!H$1949-1,'Hotel Carve-out'!$D$1947+'Hotel Carve-out'!$C2004)</f>
        <v>0</v>
      </c>
      <c r="I2004" s="4">
        <f ca="1">OFFSET('Hotel Carve-out'!$A$1,'Hotel Carve-out'!I$1949-1,'Hotel Carve-out'!$D$1947+'Hotel Carve-out'!$C2004)</f>
        <v>11395.314056568037</v>
      </c>
      <c r="J2004" s="1"/>
      <c r="K2004" s="4">
        <f ca="1">OFFSET('Hotel Carve-out'!$A$1,'Hotel Carve-out'!K$1949-1,'Hotel Carve-out'!$D$1947+'Hotel Carve-out'!$C2004)</f>
        <v>0</v>
      </c>
      <c r="L2004" s="4">
        <f ca="1">OFFSET('Hotel Carve-out'!$A$1,'Hotel Carve-out'!L$1949-1,'Hotel Carve-out'!$D$1947+'Hotel Carve-out'!$C2004)</f>
        <v>0</v>
      </c>
      <c r="M2004" s="4">
        <f ca="1">OFFSET('Hotel Carve-out'!$A$1,'Hotel Carve-out'!M$1949-1,'Hotel Carve-out'!$D$1947+'Hotel Carve-out'!$C2004)</f>
        <v>0</v>
      </c>
      <c r="N2004" s="4">
        <f ca="1">OFFSET('Hotel Carve-out'!$A$1,'Hotel Carve-out'!N$1949-1,'Hotel Carve-out'!$D$1947+'Hotel Carve-out'!$C2004)</f>
        <v>0</v>
      </c>
      <c r="O2004" s="4">
        <f ca="1">OFFSET('Hotel Carve-out'!$A$1,'Hotel Carve-out'!O$1949-1,'Hotel Carve-out'!$D$1947+'Hotel Carve-out'!$C2004)</f>
        <v>0</v>
      </c>
      <c r="P2004" s="4">
        <f t="shared" ca="1" si="927"/>
        <v>0</v>
      </c>
      <c r="Q2004" s="4"/>
      <c r="R2004" s="4">
        <f ca="1">OFFSET('Hotel Carve-out'!$A$1,'Hotel Carve-out'!R$1949-1,'Hotel Carve-out'!$D$1947+'Hotel Carve-out'!$C2004)</f>
        <v>0</v>
      </c>
      <c r="S2004" s="4">
        <f ca="1">OFFSET('Hotel Carve-out'!$A$1,'Hotel Carve-out'!S$1949-1,'Hotel Carve-out'!$D$1947+'Hotel Carve-out'!$C2004)</f>
        <v>0</v>
      </c>
      <c r="T2004" s="4">
        <f ca="1">OFFSET('Hotel Carve-out'!$A$1,'Hotel Carve-out'!T$1949-1,'Hotel Carve-out'!$D$1947+'Hotel Carve-out'!$C2004)</f>
        <v>0</v>
      </c>
      <c r="U2004" s="4">
        <f ca="1">OFFSET('Hotel Carve-out'!$A$1,'Hotel Carve-out'!U$1949-1,'Hotel Carve-out'!$D$1947+'Hotel Carve-out'!$C2004)</f>
        <v>0</v>
      </c>
      <c r="V2004" s="4">
        <f t="shared" ca="1" si="928"/>
        <v>0</v>
      </c>
      <c r="W2004" s="4"/>
      <c r="X2004" s="4">
        <f ca="1">OFFSET('Hotel Carve-out'!$A$1,'Hotel Carve-out'!X$1949-1,'Hotel Carve-out'!$D$1947+'Hotel Carve-out'!$C2004)</f>
        <v>0</v>
      </c>
      <c r="Y2004" s="4">
        <f ca="1">OFFSET('Hotel Carve-out'!$A$1,'Hotel Carve-out'!Y$1949-1,'Hotel Carve-out'!$D$1947+'Hotel Carve-out'!$C2004)</f>
        <v>0</v>
      </c>
      <c r="Z2004" s="4">
        <f ca="1">OFFSET('Hotel Carve-out'!$A$1,'Hotel Carve-out'!Z$1949-1,'Hotel Carve-out'!$D$1947+'Hotel Carve-out'!$C2004)</f>
        <v>0</v>
      </c>
      <c r="AA2004" s="4">
        <f ca="1">OFFSET('Hotel Carve-out'!$A$1,'Hotel Carve-out'!AA$1949-1,'Hotel Carve-out'!$D$1947+'Hotel Carve-out'!$C2004)</f>
        <v>0</v>
      </c>
      <c r="AB2004" s="4">
        <f ca="1">OFFSET('Hotel Carve-out'!$A$1,'Hotel Carve-out'!AB$1949-1,'Hotel Carve-out'!$D$1947+'Hotel Carve-out'!$C2004)</f>
        <v>0</v>
      </c>
      <c r="AC2004" s="4">
        <f ca="1">OFFSET('Hotel Carve-out'!$A$1,'Hotel Carve-out'!AC$1949-1,'Hotel Carve-out'!$D$1947+'Hotel Carve-out'!$C2004)</f>
        <v>0</v>
      </c>
      <c r="AD2004" s="4">
        <f ca="1">OFFSET('Hotel Carve-out'!$A$1,'Hotel Carve-out'!AD$1949-1,'Hotel Carve-out'!$D$1947+'Hotel Carve-out'!$C2004)</f>
        <v>0</v>
      </c>
      <c r="AE2004" s="4">
        <f ca="1">OFFSET('Hotel Carve-out'!$A$1,'Hotel Carve-out'!AE$1949-1,'Hotel Carve-out'!$D$1947+'Hotel Carve-out'!$C2004)</f>
        <v>0</v>
      </c>
      <c r="AF2004" s="4">
        <f ca="1">OFFSET('Hotel Carve-out'!$A$1,'Hotel Carve-out'!AF$1949-1,'Hotel Carve-out'!$D$1947+'Hotel Carve-out'!$C2004)</f>
        <v>0</v>
      </c>
      <c r="AG2004" s="4">
        <f ca="1">OFFSET('Hotel Carve-out'!$A$1,'Hotel Carve-out'!AG$1949-1,'Hotel Carve-out'!$D$1947+'Hotel Carve-out'!$C2004)</f>
        <v>0</v>
      </c>
      <c r="AH2004" s="4">
        <f ca="1">OFFSET('Hotel Carve-out'!$A$1,'Hotel Carve-out'!AH$1949-1,'Hotel Carve-out'!$D$1947+'Hotel Carve-out'!$C2004)</f>
        <v>0</v>
      </c>
      <c r="AI2004" s="4">
        <f t="shared" ca="1" si="929"/>
        <v>0</v>
      </c>
      <c r="AJ2004" s="4"/>
      <c r="AK2004" s="4">
        <f ca="1">OFFSET('Hotel Carve-out'!$A$1,'Hotel Carve-out'!AK$1949-1,'Hotel Carve-out'!$D$1947+'Hotel Carve-out'!$C2004)</f>
        <v>0</v>
      </c>
      <c r="AL2004" s="4">
        <f ca="1">OFFSET('Hotel Carve-out'!$A$1,'Hotel Carve-out'!AL$1949-1,'Hotel Carve-out'!$D$1947+'Hotel Carve-out'!$C2004)</f>
        <v>0</v>
      </c>
      <c r="AM2004" s="4">
        <f ca="1">OFFSET('Hotel Carve-out'!$A$1,'Hotel Carve-out'!AM$1949-1,'Hotel Carve-out'!$D$1947+'Hotel Carve-out'!$C2004)</f>
        <v>0</v>
      </c>
      <c r="AN2004" s="4">
        <f ca="1">OFFSET('Hotel Carve-out'!$A$1,'Hotel Carve-out'!AN$1949-1,'Hotel Carve-out'!$D$1947+'Hotel Carve-out'!$C2004)</f>
        <v>0</v>
      </c>
      <c r="AO2004" s="4">
        <f ca="1">OFFSET('Hotel Carve-out'!$A$1,'Hotel Carve-out'!AO$1949-1,'Hotel Carve-out'!$D$1947+'Hotel Carve-out'!$C2004)</f>
        <v>0</v>
      </c>
      <c r="AP2004" s="4">
        <f ca="1">OFFSET('Hotel Carve-out'!$A$1,'Hotel Carve-out'!AP$1949-1,'Hotel Carve-out'!$D$1947+'Hotel Carve-out'!$C2004)</f>
        <v>0</v>
      </c>
      <c r="AQ2004" s="4">
        <f ca="1">OFFSET('Hotel Carve-out'!$A$1,'Hotel Carve-out'!AQ$1949-1,'Hotel Carve-out'!$D$1947+'Hotel Carve-out'!$C2004)</f>
        <v>0</v>
      </c>
      <c r="AR2004" s="4">
        <f ca="1">OFFSET('Hotel Carve-out'!$A$1,'Hotel Carve-out'!AR$1949-1,'Hotel Carve-out'!$D$1947+'Hotel Carve-out'!$C2004)</f>
        <v>0</v>
      </c>
      <c r="AS2004" s="4">
        <f ca="1">OFFSET('Hotel Carve-out'!$A$1,'Hotel Carve-out'!AS$1949-1,'Hotel Carve-out'!$D$1947+'Hotel Carve-out'!$C2004)</f>
        <v>0</v>
      </c>
      <c r="AT2004" s="4">
        <f ca="1">OFFSET('Hotel Carve-out'!$A$1,'Hotel Carve-out'!AT$1949-1,'Hotel Carve-out'!$D$1947+'Hotel Carve-out'!$C2004)</f>
        <v>0</v>
      </c>
      <c r="AU2004" s="4">
        <f ca="1">OFFSET('Hotel Carve-out'!$A$1,'Hotel Carve-out'!AU$1949-1,'Hotel Carve-out'!$D$1947+'Hotel Carve-out'!$C2004)</f>
        <v>0</v>
      </c>
      <c r="AV2004" s="4">
        <f ca="1">OFFSET('Hotel Carve-out'!$A$1,'Hotel Carve-out'!AV$1949-1,'Hotel Carve-out'!$D$1947+'Hotel Carve-out'!$C2004)</f>
        <v>0</v>
      </c>
      <c r="AW2004" s="4">
        <f ca="1">OFFSET('Hotel Carve-out'!$A$1,'Hotel Carve-out'!AW$1949-1,'Hotel Carve-out'!$D$1947+'Hotel Carve-out'!$C2004)</f>
        <v>0</v>
      </c>
      <c r="AX2004" s="4">
        <f ca="1">OFFSET('Hotel Carve-out'!$A$1,'Hotel Carve-out'!AX$1949-1,'Hotel Carve-out'!$D$1947+'Hotel Carve-out'!$C2004)</f>
        <v>0</v>
      </c>
      <c r="AY2004" s="4">
        <f ca="1">OFFSET('Hotel Carve-out'!$A$1,'Hotel Carve-out'!AY$1949-1,'Hotel Carve-out'!$D$1947+'Hotel Carve-out'!$C2004)</f>
        <v>0</v>
      </c>
      <c r="AZ2004" s="4">
        <f ca="1">OFFSET('Hotel Carve-out'!$A$1,'Hotel Carve-out'!AZ$1949-1,'Hotel Carve-out'!$D$1947+'Hotel Carve-out'!$C2004)</f>
        <v>0</v>
      </c>
      <c r="BA2004" s="4">
        <f ca="1">OFFSET('Hotel Carve-out'!$A$1,'Hotel Carve-out'!BA$1949-1,'Hotel Carve-out'!$D$1947+'Hotel Carve-out'!$C2004)</f>
        <v>0</v>
      </c>
      <c r="BB2004" s="4">
        <f ca="1">OFFSET('Hotel Carve-out'!$A$1,'Hotel Carve-out'!BB$1949-1,'Hotel Carve-out'!$D$1947+'Hotel Carve-out'!$C2004)</f>
        <v>0</v>
      </c>
      <c r="BC2004" s="4">
        <f ca="1">OFFSET('Hotel Carve-out'!$A$1,'Hotel Carve-out'!BC$1949-1,'Hotel Carve-out'!$D$1947+'Hotel Carve-out'!$C2004)</f>
        <v>0</v>
      </c>
      <c r="BD2004" s="4">
        <f ca="1">OFFSET('Hotel Carve-out'!$A$1,'Hotel Carve-out'!BD$1949-1,'Hotel Carve-out'!$D$1947+'Hotel Carve-out'!$C2004)</f>
        <v>0</v>
      </c>
      <c r="BE2004" s="4">
        <f t="shared" ca="1" si="930"/>
        <v>0</v>
      </c>
      <c r="BF2004" s="4"/>
      <c r="BG2004" s="2">
        <f t="shared" ca="1" si="934"/>
        <v>11395.314056568037</v>
      </c>
      <c r="BH2004" s="2">
        <f t="shared" ca="1" si="935"/>
        <v>0</v>
      </c>
      <c r="BI2004" s="5">
        <f t="shared" ca="1" si="933"/>
        <v>11395.314056568037</v>
      </c>
      <c r="BJ2004" s="1"/>
      <c r="BK2004" s="4">
        <f ca="1">OFFSET('Hotel Carve-out'!$A$1,'Hotel Carve-out'!BK$1949-1,'Hotel Carve-out'!$D$1947+'Hotel Carve-out'!$C2004)</f>
        <v>0</v>
      </c>
      <c r="BL2004" s="4">
        <f ca="1">OFFSET('Hotel Carve-out'!$A$1,'Hotel Carve-out'!BL$1949-1,'Hotel Carve-out'!$D$1947+'Hotel Carve-out'!$C2004)</f>
        <v>0</v>
      </c>
      <c r="BM2004" s="4">
        <f ca="1">OFFSET('Hotel Carve-out'!$A$1,'Hotel Carve-out'!BM$1949-1,'Hotel Carve-out'!$D$1947+'Hotel Carve-out'!$C2004)</f>
        <v>0</v>
      </c>
      <c r="BN2004" s="4">
        <f ca="1">OFFSET('Hotel Carve-out'!$A$1,'Hotel Carve-out'!BN$1949-1,'Hotel Carve-out'!$D$1947+'Hotel Carve-out'!$C2004)</f>
        <v>0</v>
      </c>
      <c r="BO2004" s="4">
        <f ca="1">OFFSET('Hotel Carve-out'!$A$1,'Hotel Carve-out'!BO$1949-1,'Hotel Carve-out'!$D$1947+'Hotel Carve-out'!$C2004)</f>
        <v>0</v>
      </c>
      <c r="BP2004" s="4">
        <f ca="1">OFFSET('Hotel Carve-out'!$A$1,'Hotel Carve-out'!BP$1949-1,'Hotel Carve-out'!$D$1947+'Hotel Carve-out'!$C2004)</f>
        <v>0</v>
      </c>
      <c r="BQ2004" s="4">
        <f ca="1">OFFSET('Hotel Carve-out'!$A$1,'Hotel Carve-out'!BQ$1949-1,'Hotel Carve-out'!$D$1947+'Hotel Carve-out'!$C2004)</f>
        <v>0</v>
      </c>
      <c r="BR2004" s="1"/>
      <c r="BS2004" s="4">
        <f ca="1">OFFSET('Hotel Carve-out'!$A$1,'Hotel Carve-out'!BS$1949-1,'Hotel Carve-out'!$D$1947+'Hotel Carve-out'!$C2004)</f>
        <v>0</v>
      </c>
      <c r="BT2004" s="4">
        <f ca="1">OFFSET('Hotel Carve-out'!$A$1,'Hotel Carve-out'!BT$1949-1,'Hotel Carve-out'!$D$1947+'Hotel Carve-out'!$C2004)</f>
        <v>0</v>
      </c>
      <c r="BU2004" s="4"/>
      <c r="BV2004" s="4">
        <f ca="1">OFFSET('Hotel Carve-out'!$A$1,'Hotel Carve-out'!BV$1949-1,'Hotel Carve-out'!$D$1947+'Hotel Carve-out'!$C2004)</f>
        <v>0</v>
      </c>
      <c r="BW2004" s="4">
        <f ca="1">OFFSET('Hotel Carve-out'!$A$1,'Hotel Carve-out'!BW$1949-1,'Hotel Carve-out'!$D$1947+'Hotel Carve-out'!$C2004)</f>
        <v>0</v>
      </c>
      <c r="BX2004" s="4">
        <f ca="1">OFFSET('Hotel Carve-out'!$A$1,'Hotel Carve-out'!BX$1949-1,'Hotel Carve-out'!$D$1947+'Hotel Carve-out'!$C2004)</f>
        <v>0</v>
      </c>
      <c r="BY2004" s="6">
        <f ca="1">OFFSET('Hotel Carve-out'!$A$1,'Hotel Carve-out'!BY$1949-1,'Hotel Carve-out'!$D$1947+'Hotel Carve-out'!$C2004)</f>
        <v>0</v>
      </c>
      <c r="BZ2004" s="4">
        <f ca="1">OFFSET('Hotel Carve-out'!$A$1,'Hotel Carve-out'!BZ$1949-1,'Hotel Carve-out'!$D$1947+'Hotel Carve-out'!$C2004)</f>
        <v>11395.314056568037</v>
      </c>
      <c r="CA2004" s="6">
        <f ca="1">OFFSET('Hotel Carve-out'!$A$1,'Hotel Carve-out'!CA$1949-1,'Hotel Carve-out'!$D$1947+'Hotel Carve-out'!$C2004)</f>
        <v>0</v>
      </c>
      <c r="CB2004" s="4">
        <f ca="1">OFFSET('Hotel Carve-out'!$A$1,'Hotel Carve-out'!CB$1949-1,'Hotel Carve-out'!$D$1947+'Hotel Carve-out'!$C2004)</f>
        <v>0</v>
      </c>
      <c r="CC2004" s="1"/>
      <c r="CD2004" s="360">
        <f ca="1">OFFSET('Hotel Carve-out'!$A$1,'Hotel Carve-out'!CD$1949-1,'Hotel Carve-out'!$D$1947+'Hotel Carve-out'!$C2004)</f>
        <v>8.4409733752355829E-4</v>
      </c>
      <c r="CE2004" s="360">
        <f ca="1">OFFSET('Hotel Carve-out'!$A$1,'Hotel Carve-out'!CE$1949-1,'Hotel Carve-out'!$D$1947+'Hotel Carve-out'!$C2004)</f>
        <v>8.4409733752355818E-4</v>
      </c>
      <c r="CF2004" s="360">
        <f ca="1">OFFSET('Hotel Carve-out'!$A$1,'Hotel Carve-out'!CF$1949-1,'Hotel Carve-out'!$D$1947+'Hotel Carve-out'!$C2004)</f>
        <v>8.4409733752355818E-4</v>
      </c>
      <c r="CG2004" s="360">
        <f ca="1">OFFSET('Hotel Carve-out'!$A$1,'Hotel Carve-out'!CG$1949-1,'Hotel Carve-out'!$D$1947+'Hotel Carve-out'!$C2004)</f>
        <v>0</v>
      </c>
      <c r="CH2004" s="360">
        <f ca="1">OFFSET('Hotel Carve-out'!$A$1,'Hotel Carve-out'!CH$1949-1,'Hotel Carve-out'!$D$1947+'Hotel Carve-out'!$C2004)</f>
        <v>0</v>
      </c>
      <c r="CI2004" s="360">
        <f ca="1">OFFSET('Hotel Carve-out'!$A$1,'Hotel Carve-out'!CI$1949-1,'Hotel Carve-out'!$D$1947+'Hotel Carve-out'!$C2004)</f>
        <v>0</v>
      </c>
      <c r="CJ2004" s="1"/>
      <c r="CK2004" s="1"/>
    </row>
    <row r="2005" spans="2:89" ht="15" customHeight="1">
      <c r="B2005" s="1"/>
      <c r="C2005" s="1">
        <f>IF(C2004&lt;'Hotel Carve-out'!$E$1688,C2004+1,NA())</f>
        <v>54</v>
      </c>
      <c r="D2005" s="7">
        <f>INDEX('Hotel Carve-out'!$F$16:$CI$17,1,MATCH('Hotel Carve-out'!C2005,'Hotel Carve-out'!$F$17:$CI$17,0))</f>
        <v>43738</v>
      </c>
      <c r="E2005" s="1"/>
      <c r="F2005" s="4">
        <f ca="1">OFFSET('Hotel Carve-out'!$A$1,'Hotel Carve-out'!F$1949-1,'Hotel Carve-out'!$D$1947+'Hotel Carve-out'!$C2005)</f>
        <v>0</v>
      </c>
      <c r="G2005" s="4">
        <f ca="1">OFFSET('Hotel Carve-out'!$A$1,'Hotel Carve-out'!G$1949-1,'Hotel Carve-out'!$D$1947+'Hotel Carve-out'!$C2005)</f>
        <v>0</v>
      </c>
      <c r="H2005" s="4">
        <f ca="1">OFFSET('Hotel Carve-out'!$A$1,'Hotel Carve-out'!H$1949-1,'Hotel Carve-out'!$D$1947+'Hotel Carve-out'!$C2005)</f>
        <v>0</v>
      </c>
      <c r="I2005" s="4">
        <f ca="1">OFFSET('Hotel Carve-out'!$A$1,'Hotel Carve-out'!I$1949-1,'Hotel Carve-out'!$D$1947+'Hotel Carve-out'!$C2005)</f>
        <v>11423.013526843939</v>
      </c>
      <c r="J2005" s="1"/>
      <c r="K2005" s="4">
        <f ca="1">OFFSET('Hotel Carve-out'!$A$1,'Hotel Carve-out'!K$1949-1,'Hotel Carve-out'!$D$1947+'Hotel Carve-out'!$C2005)</f>
        <v>0</v>
      </c>
      <c r="L2005" s="4">
        <f ca="1">OFFSET('Hotel Carve-out'!$A$1,'Hotel Carve-out'!L$1949-1,'Hotel Carve-out'!$D$1947+'Hotel Carve-out'!$C2005)</f>
        <v>0</v>
      </c>
      <c r="M2005" s="4">
        <f ca="1">OFFSET('Hotel Carve-out'!$A$1,'Hotel Carve-out'!M$1949-1,'Hotel Carve-out'!$D$1947+'Hotel Carve-out'!$C2005)</f>
        <v>0</v>
      </c>
      <c r="N2005" s="4">
        <f ca="1">OFFSET('Hotel Carve-out'!$A$1,'Hotel Carve-out'!N$1949-1,'Hotel Carve-out'!$D$1947+'Hotel Carve-out'!$C2005)</f>
        <v>0</v>
      </c>
      <c r="O2005" s="4">
        <f ca="1">OFFSET('Hotel Carve-out'!$A$1,'Hotel Carve-out'!O$1949-1,'Hotel Carve-out'!$D$1947+'Hotel Carve-out'!$C2005)</f>
        <v>0</v>
      </c>
      <c r="P2005" s="4">
        <f t="shared" ca="1" si="927"/>
        <v>0</v>
      </c>
      <c r="Q2005" s="4"/>
      <c r="R2005" s="4">
        <f ca="1">OFFSET('Hotel Carve-out'!$A$1,'Hotel Carve-out'!R$1949-1,'Hotel Carve-out'!$D$1947+'Hotel Carve-out'!$C2005)</f>
        <v>0</v>
      </c>
      <c r="S2005" s="4">
        <f ca="1">OFFSET('Hotel Carve-out'!$A$1,'Hotel Carve-out'!S$1949-1,'Hotel Carve-out'!$D$1947+'Hotel Carve-out'!$C2005)</f>
        <v>0</v>
      </c>
      <c r="T2005" s="4">
        <f ca="1">OFFSET('Hotel Carve-out'!$A$1,'Hotel Carve-out'!T$1949-1,'Hotel Carve-out'!$D$1947+'Hotel Carve-out'!$C2005)</f>
        <v>0</v>
      </c>
      <c r="U2005" s="4">
        <f ca="1">OFFSET('Hotel Carve-out'!$A$1,'Hotel Carve-out'!U$1949-1,'Hotel Carve-out'!$D$1947+'Hotel Carve-out'!$C2005)</f>
        <v>0</v>
      </c>
      <c r="V2005" s="4">
        <f t="shared" ca="1" si="928"/>
        <v>0</v>
      </c>
      <c r="W2005" s="4"/>
      <c r="X2005" s="4">
        <f ca="1">OFFSET('Hotel Carve-out'!$A$1,'Hotel Carve-out'!X$1949-1,'Hotel Carve-out'!$D$1947+'Hotel Carve-out'!$C2005)</f>
        <v>0</v>
      </c>
      <c r="Y2005" s="4">
        <f ca="1">OFFSET('Hotel Carve-out'!$A$1,'Hotel Carve-out'!Y$1949-1,'Hotel Carve-out'!$D$1947+'Hotel Carve-out'!$C2005)</f>
        <v>0</v>
      </c>
      <c r="Z2005" s="4">
        <f ca="1">OFFSET('Hotel Carve-out'!$A$1,'Hotel Carve-out'!Z$1949-1,'Hotel Carve-out'!$D$1947+'Hotel Carve-out'!$C2005)</f>
        <v>0</v>
      </c>
      <c r="AA2005" s="4">
        <f ca="1">OFFSET('Hotel Carve-out'!$A$1,'Hotel Carve-out'!AA$1949-1,'Hotel Carve-out'!$D$1947+'Hotel Carve-out'!$C2005)</f>
        <v>0</v>
      </c>
      <c r="AB2005" s="4">
        <f ca="1">OFFSET('Hotel Carve-out'!$A$1,'Hotel Carve-out'!AB$1949-1,'Hotel Carve-out'!$D$1947+'Hotel Carve-out'!$C2005)</f>
        <v>0</v>
      </c>
      <c r="AC2005" s="4">
        <f ca="1">OFFSET('Hotel Carve-out'!$A$1,'Hotel Carve-out'!AC$1949-1,'Hotel Carve-out'!$D$1947+'Hotel Carve-out'!$C2005)</f>
        <v>0</v>
      </c>
      <c r="AD2005" s="4">
        <f ca="1">OFFSET('Hotel Carve-out'!$A$1,'Hotel Carve-out'!AD$1949-1,'Hotel Carve-out'!$D$1947+'Hotel Carve-out'!$C2005)</f>
        <v>0</v>
      </c>
      <c r="AE2005" s="4">
        <f ca="1">OFFSET('Hotel Carve-out'!$A$1,'Hotel Carve-out'!AE$1949-1,'Hotel Carve-out'!$D$1947+'Hotel Carve-out'!$C2005)</f>
        <v>0</v>
      </c>
      <c r="AF2005" s="4">
        <f ca="1">OFFSET('Hotel Carve-out'!$A$1,'Hotel Carve-out'!AF$1949-1,'Hotel Carve-out'!$D$1947+'Hotel Carve-out'!$C2005)</f>
        <v>0</v>
      </c>
      <c r="AG2005" s="4">
        <f ca="1">OFFSET('Hotel Carve-out'!$A$1,'Hotel Carve-out'!AG$1949-1,'Hotel Carve-out'!$D$1947+'Hotel Carve-out'!$C2005)</f>
        <v>0</v>
      </c>
      <c r="AH2005" s="4">
        <f ca="1">OFFSET('Hotel Carve-out'!$A$1,'Hotel Carve-out'!AH$1949-1,'Hotel Carve-out'!$D$1947+'Hotel Carve-out'!$C2005)</f>
        <v>0</v>
      </c>
      <c r="AI2005" s="4">
        <f t="shared" ca="1" si="929"/>
        <v>0</v>
      </c>
      <c r="AJ2005" s="4"/>
      <c r="AK2005" s="4">
        <f ca="1">OFFSET('Hotel Carve-out'!$A$1,'Hotel Carve-out'!AK$1949-1,'Hotel Carve-out'!$D$1947+'Hotel Carve-out'!$C2005)</f>
        <v>0</v>
      </c>
      <c r="AL2005" s="4">
        <f ca="1">OFFSET('Hotel Carve-out'!$A$1,'Hotel Carve-out'!AL$1949-1,'Hotel Carve-out'!$D$1947+'Hotel Carve-out'!$C2005)</f>
        <v>0</v>
      </c>
      <c r="AM2005" s="4">
        <f ca="1">OFFSET('Hotel Carve-out'!$A$1,'Hotel Carve-out'!AM$1949-1,'Hotel Carve-out'!$D$1947+'Hotel Carve-out'!$C2005)</f>
        <v>0</v>
      </c>
      <c r="AN2005" s="4">
        <f ca="1">OFFSET('Hotel Carve-out'!$A$1,'Hotel Carve-out'!AN$1949-1,'Hotel Carve-out'!$D$1947+'Hotel Carve-out'!$C2005)</f>
        <v>0</v>
      </c>
      <c r="AO2005" s="4">
        <f ca="1">OFFSET('Hotel Carve-out'!$A$1,'Hotel Carve-out'!AO$1949-1,'Hotel Carve-out'!$D$1947+'Hotel Carve-out'!$C2005)</f>
        <v>0</v>
      </c>
      <c r="AP2005" s="4">
        <f ca="1">OFFSET('Hotel Carve-out'!$A$1,'Hotel Carve-out'!AP$1949-1,'Hotel Carve-out'!$D$1947+'Hotel Carve-out'!$C2005)</f>
        <v>0</v>
      </c>
      <c r="AQ2005" s="4">
        <f ca="1">OFFSET('Hotel Carve-out'!$A$1,'Hotel Carve-out'!AQ$1949-1,'Hotel Carve-out'!$D$1947+'Hotel Carve-out'!$C2005)</f>
        <v>0</v>
      </c>
      <c r="AR2005" s="4">
        <f ca="1">OFFSET('Hotel Carve-out'!$A$1,'Hotel Carve-out'!AR$1949-1,'Hotel Carve-out'!$D$1947+'Hotel Carve-out'!$C2005)</f>
        <v>0</v>
      </c>
      <c r="AS2005" s="4">
        <f ca="1">OFFSET('Hotel Carve-out'!$A$1,'Hotel Carve-out'!AS$1949-1,'Hotel Carve-out'!$D$1947+'Hotel Carve-out'!$C2005)</f>
        <v>0</v>
      </c>
      <c r="AT2005" s="4">
        <f ca="1">OFFSET('Hotel Carve-out'!$A$1,'Hotel Carve-out'!AT$1949-1,'Hotel Carve-out'!$D$1947+'Hotel Carve-out'!$C2005)</f>
        <v>0</v>
      </c>
      <c r="AU2005" s="4">
        <f ca="1">OFFSET('Hotel Carve-out'!$A$1,'Hotel Carve-out'!AU$1949-1,'Hotel Carve-out'!$D$1947+'Hotel Carve-out'!$C2005)</f>
        <v>0</v>
      </c>
      <c r="AV2005" s="4">
        <f ca="1">OFFSET('Hotel Carve-out'!$A$1,'Hotel Carve-out'!AV$1949-1,'Hotel Carve-out'!$D$1947+'Hotel Carve-out'!$C2005)</f>
        <v>0</v>
      </c>
      <c r="AW2005" s="4">
        <f ca="1">OFFSET('Hotel Carve-out'!$A$1,'Hotel Carve-out'!AW$1949-1,'Hotel Carve-out'!$D$1947+'Hotel Carve-out'!$C2005)</f>
        <v>0</v>
      </c>
      <c r="AX2005" s="4">
        <f ca="1">OFFSET('Hotel Carve-out'!$A$1,'Hotel Carve-out'!AX$1949-1,'Hotel Carve-out'!$D$1947+'Hotel Carve-out'!$C2005)</f>
        <v>0</v>
      </c>
      <c r="AY2005" s="4">
        <f ca="1">OFFSET('Hotel Carve-out'!$A$1,'Hotel Carve-out'!AY$1949-1,'Hotel Carve-out'!$D$1947+'Hotel Carve-out'!$C2005)</f>
        <v>0</v>
      </c>
      <c r="AZ2005" s="4">
        <f ca="1">OFFSET('Hotel Carve-out'!$A$1,'Hotel Carve-out'!AZ$1949-1,'Hotel Carve-out'!$D$1947+'Hotel Carve-out'!$C2005)</f>
        <v>0</v>
      </c>
      <c r="BA2005" s="4">
        <f ca="1">OFFSET('Hotel Carve-out'!$A$1,'Hotel Carve-out'!BA$1949-1,'Hotel Carve-out'!$D$1947+'Hotel Carve-out'!$C2005)</f>
        <v>0</v>
      </c>
      <c r="BB2005" s="4">
        <f ca="1">OFFSET('Hotel Carve-out'!$A$1,'Hotel Carve-out'!BB$1949-1,'Hotel Carve-out'!$D$1947+'Hotel Carve-out'!$C2005)</f>
        <v>0</v>
      </c>
      <c r="BC2005" s="4">
        <f ca="1">OFFSET('Hotel Carve-out'!$A$1,'Hotel Carve-out'!BC$1949-1,'Hotel Carve-out'!$D$1947+'Hotel Carve-out'!$C2005)</f>
        <v>0</v>
      </c>
      <c r="BD2005" s="4">
        <f ca="1">OFFSET('Hotel Carve-out'!$A$1,'Hotel Carve-out'!BD$1949-1,'Hotel Carve-out'!$D$1947+'Hotel Carve-out'!$C2005)</f>
        <v>0</v>
      </c>
      <c r="BE2005" s="4">
        <f t="shared" ca="1" si="930"/>
        <v>0</v>
      </c>
      <c r="BF2005" s="4"/>
      <c r="BG2005" s="2">
        <f t="shared" ca="1" si="934"/>
        <v>11423.013526843939</v>
      </c>
      <c r="BH2005" s="2">
        <f t="shared" ca="1" si="935"/>
        <v>0</v>
      </c>
      <c r="BI2005" s="5">
        <f t="shared" ca="1" si="933"/>
        <v>11423.013526843939</v>
      </c>
      <c r="BJ2005" s="1"/>
      <c r="BK2005" s="4">
        <f ca="1">OFFSET('Hotel Carve-out'!$A$1,'Hotel Carve-out'!BK$1949-1,'Hotel Carve-out'!$D$1947+'Hotel Carve-out'!$C2005)</f>
        <v>0</v>
      </c>
      <c r="BL2005" s="4">
        <f ca="1">OFFSET('Hotel Carve-out'!$A$1,'Hotel Carve-out'!BL$1949-1,'Hotel Carve-out'!$D$1947+'Hotel Carve-out'!$C2005)</f>
        <v>0</v>
      </c>
      <c r="BM2005" s="4">
        <f ca="1">OFFSET('Hotel Carve-out'!$A$1,'Hotel Carve-out'!BM$1949-1,'Hotel Carve-out'!$D$1947+'Hotel Carve-out'!$C2005)</f>
        <v>0</v>
      </c>
      <c r="BN2005" s="4">
        <f ca="1">OFFSET('Hotel Carve-out'!$A$1,'Hotel Carve-out'!BN$1949-1,'Hotel Carve-out'!$D$1947+'Hotel Carve-out'!$C2005)</f>
        <v>0</v>
      </c>
      <c r="BO2005" s="4">
        <f ca="1">OFFSET('Hotel Carve-out'!$A$1,'Hotel Carve-out'!BO$1949-1,'Hotel Carve-out'!$D$1947+'Hotel Carve-out'!$C2005)</f>
        <v>0</v>
      </c>
      <c r="BP2005" s="4">
        <f ca="1">OFFSET('Hotel Carve-out'!$A$1,'Hotel Carve-out'!BP$1949-1,'Hotel Carve-out'!$D$1947+'Hotel Carve-out'!$C2005)</f>
        <v>0</v>
      </c>
      <c r="BQ2005" s="4">
        <f ca="1">OFFSET('Hotel Carve-out'!$A$1,'Hotel Carve-out'!BQ$1949-1,'Hotel Carve-out'!$D$1947+'Hotel Carve-out'!$C2005)</f>
        <v>0</v>
      </c>
      <c r="BR2005" s="1"/>
      <c r="BS2005" s="4">
        <f ca="1">OFFSET('Hotel Carve-out'!$A$1,'Hotel Carve-out'!BS$1949-1,'Hotel Carve-out'!$D$1947+'Hotel Carve-out'!$C2005)</f>
        <v>0</v>
      </c>
      <c r="BT2005" s="4">
        <f ca="1">OFFSET('Hotel Carve-out'!$A$1,'Hotel Carve-out'!BT$1949-1,'Hotel Carve-out'!$D$1947+'Hotel Carve-out'!$C2005)</f>
        <v>0</v>
      </c>
      <c r="BU2005" s="4"/>
      <c r="BV2005" s="4">
        <f ca="1">OFFSET('Hotel Carve-out'!$A$1,'Hotel Carve-out'!BV$1949-1,'Hotel Carve-out'!$D$1947+'Hotel Carve-out'!$C2005)</f>
        <v>0</v>
      </c>
      <c r="BW2005" s="4">
        <f ca="1">OFFSET('Hotel Carve-out'!$A$1,'Hotel Carve-out'!BW$1949-1,'Hotel Carve-out'!$D$1947+'Hotel Carve-out'!$C2005)</f>
        <v>0</v>
      </c>
      <c r="BX2005" s="4">
        <f ca="1">OFFSET('Hotel Carve-out'!$A$1,'Hotel Carve-out'!BX$1949-1,'Hotel Carve-out'!$D$1947+'Hotel Carve-out'!$C2005)</f>
        <v>0</v>
      </c>
      <c r="BY2005" s="6">
        <f ca="1">OFFSET('Hotel Carve-out'!$A$1,'Hotel Carve-out'!BY$1949-1,'Hotel Carve-out'!$D$1947+'Hotel Carve-out'!$C2005)</f>
        <v>0</v>
      </c>
      <c r="BZ2005" s="4">
        <f ca="1">OFFSET('Hotel Carve-out'!$A$1,'Hotel Carve-out'!BZ$1949-1,'Hotel Carve-out'!$D$1947+'Hotel Carve-out'!$C2005)</f>
        <v>11423.013526843939</v>
      </c>
      <c r="CA2005" s="6">
        <f ca="1">OFFSET('Hotel Carve-out'!$A$1,'Hotel Carve-out'!CA$1949-1,'Hotel Carve-out'!$D$1947+'Hotel Carve-out'!$C2005)</f>
        <v>0</v>
      </c>
      <c r="CB2005" s="4">
        <f ca="1">OFFSET('Hotel Carve-out'!$A$1,'Hotel Carve-out'!CB$1949-1,'Hotel Carve-out'!$D$1947+'Hotel Carve-out'!$C2005)</f>
        <v>0</v>
      </c>
      <c r="CC2005" s="1"/>
      <c r="CD2005" s="360">
        <f ca="1">OFFSET('Hotel Carve-out'!$A$1,'Hotel Carve-out'!CD$1949-1,'Hotel Carve-out'!$D$1947+'Hotel Carve-out'!$C2005)</f>
        <v>8.4614915013658809E-4</v>
      </c>
      <c r="CE2005" s="360">
        <f ca="1">OFFSET('Hotel Carve-out'!$A$1,'Hotel Carve-out'!CE$1949-1,'Hotel Carve-out'!$D$1947+'Hotel Carve-out'!$C2005)</f>
        <v>8.4614915013658798E-4</v>
      </c>
      <c r="CF2005" s="360">
        <f ca="1">OFFSET('Hotel Carve-out'!$A$1,'Hotel Carve-out'!CF$1949-1,'Hotel Carve-out'!$D$1947+'Hotel Carve-out'!$C2005)</f>
        <v>8.4614915013658798E-4</v>
      </c>
      <c r="CG2005" s="360">
        <f ca="1">OFFSET('Hotel Carve-out'!$A$1,'Hotel Carve-out'!CG$1949-1,'Hotel Carve-out'!$D$1947+'Hotel Carve-out'!$C2005)</f>
        <v>0</v>
      </c>
      <c r="CH2005" s="360">
        <f ca="1">OFFSET('Hotel Carve-out'!$A$1,'Hotel Carve-out'!CH$1949-1,'Hotel Carve-out'!$D$1947+'Hotel Carve-out'!$C2005)</f>
        <v>0</v>
      </c>
      <c r="CI2005" s="360">
        <f ca="1">OFFSET('Hotel Carve-out'!$A$1,'Hotel Carve-out'!CI$1949-1,'Hotel Carve-out'!$D$1947+'Hotel Carve-out'!$C2005)</f>
        <v>0</v>
      </c>
      <c r="CJ2005" s="1"/>
      <c r="CK2005" s="1"/>
    </row>
    <row r="2006" spans="2:89" ht="15" customHeight="1">
      <c r="B2006" s="1"/>
      <c r="C2006" s="1">
        <f>IF(C2005&lt;'Hotel Carve-out'!$E$1688,C2005+1,NA())</f>
        <v>55</v>
      </c>
      <c r="D2006" s="7">
        <f>INDEX('Hotel Carve-out'!$F$16:$CI$17,1,MATCH('Hotel Carve-out'!C2006,'Hotel Carve-out'!$F$17:$CI$17,0))</f>
        <v>43769</v>
      </c>
      <c r="E2006" s="1"/>
      <c r="F2006" s="4">
        <f ca="1">OFFSET('Hotel Carve-out'!$A$1,'Hotel Carve-out'!F$1949-1,'Hotel Carve-out'!$D$1947+'Hotel Carve-out'!$C2006)</f>
        <v>0</v>
      </c>
      <c r="G2006" s="4">
        <f ca="1">OFFSET('Hotel Carve-out'!$A$1,'Hotel Carve-out'!G$1949-1,'Hotel Carve-out'!$D$1947+'Hotel Carve-out'!$C2006)</f>
        <v>0</v>
      </c>
      <c r="H2006" s="4">
        <f ca="1">OFFSET('Hotel Carve-out'!$A$1,'Hotel Carve-out'!H$1949-1,'Hotel Carve-out'!$D$1947+'Hotel Carve-out'!$C2006)</f>
        <v>0</v>
      </c>
      <c r="I2006" s="4">
        <f ca="1">OFFSET('Hotel Carve-out'!$A$1,'Hotel Carve-out'!I$1949-1,'Hotel Carve-out'!$D$1947+'Hotel Carve-out'!$C2006)</f>
        <v>11451.707049915867</v>
      </c>
      <c r="J2006" s="1"/>
      <c r="K2006" s="4">
        <f ca="1">OFFSET('Hotel Carve-out'!$A$1,'Hotel Carve-out'!K$1949-1,'Hotel Carve-out'!$D$1947+'Hotel Carve-out'!$C2006)</f>
        <v>0</v>
      </c>
      <c r="L2006" s="4">
        <f ca="1">OFFSET('Hotel Carve-out'!$A$1,'Hotel Carve-out'!L$1949-1,'Hotel Carve-out'!$D$1947+'Hotel Carve-out'!$C2006)</f>
        <v>0</v>
      </c>
      <c r="M2006" s="4">
        <f ca="1">OFFSET('Hotel Carve-out'!$A$1,'Hotel Carve-out'!M$1949-1,'Hotel Carve-out'!$D$1947+'Hotel Carve-out'!$C2006)</f>
        <v>0</v>
      </c>
      <c r="N2006" s="4">
        <f ca="1">OFFSET('Hotel Carve-out'!$A$1,'Hotel Carve-out'!N$1949-1,'Hotel Carve-out'!$D$1947+'Hotel Carve-out'!$C2006)</f>
        <v>0</v>
      </c>
      <c r="O2006" s="4">
        <f ca="1">OFFSET('Hotel Carve-out'!$A$1,'Hotel Carve-out'!O$1949-1,'Hotel Carve-out'!$D$1947+'Hotel Carve-out'!$C2006)</f>
        <v>0</v>
      </c>
      <c r="P2006" s="4">
        <f t="shared" ca="1" si="927"/>
        <v>0</v>
      </c>
      <c r="Q2006" s="4"/>
      <c r="R2006" s="4">
        <f ca="1">OFFSET('Hotel Carve-out'!$A$1,'Hotel Carve-out'!R$1949-1,'Hotel Carve-out'!$D$1947+'Hotel Carve-out'!$C2006)</f>
        <v>0</v>
      </c>
      <c r="S2006" s="4">
        <f ca="1">OFFSET('Hotel Carve-out'!$A$1,'Hotel Carve-out'!S$1949-1,'Hotel Carve-out'!$D$1947+'Hotel Carve-out'!$C2006)</f>
        <v>0</v>
      </c>
      <c r="T2006" s="4">
        <f ca="1">OFFSET('Hotel Carve-out'!$A$1,'Hotel Carve-out'!T$1949-1,'Hotel Carve-out'!$D$1947+'Hotel Carve-out'!$C2006)</f>
        <v>0</v>
      </c>
      <c r="U2006" s="4">
        <f ca="1">OFFSET('Hotel Carve-out'!$A$1,'Hotel Carve-out'!U$1949-1,'Hotel Carve-out'!$D$1947+'Hotel Carve-out'!$C2006)</f>
        <v>0</v>
      </c>
      <c r="V2006" s="4">
        <f t="shared" ca="1" si="928"/>
        <v>0</v>
      </c>
      <c r="W2006" s="4"/>
      <c r="X2006" s="4">
        <f ca="1">OFFSET('Hotel Carve-out'!$A$1,'Hotel Carve-out'!X$1949-1,'Hotel Carve-out'!$D$1947+'Hotel Carve-out'!$C2006)</f>
        <v>0</v>
      </c>
      <c r="Y2006" s="4">
        <f ca="1">OFFSET('Hotel Carve-out'!$A$1,'Hotel Carve-out'!Y$1949-1,'Hotel Carve-out'!$D$1947+'Hotel Carve-out'!$C2006)</f>
        <v>0</v>
      </c>
      <c r="Z2006" s="4">
        <f ca="1">OFFSET('Hotel Carve-out'!$A$1,'Hotel Carve-out'!Z$1949-1,'Hotel Carve-out'!$D$1947+'Hotel Carve-out'!$C2006)</f>
        <v>0</v>
      </c>
      <c r="AA2006" s="4">
        <f ca="1">OFFSET('Hotel Carve-out'!$A$1,'Hotel Carve-out'!AA$1949-1,'Hotel Carve-out'!$D$1947+'Hotel Carve-out'!$C2006)</f>
        <v>0</v>
      </c>
      <c r="AB2006" s="4">
        <f ca="1">OFFSET('Hotel Carve-out'!$A$1,'Hotel Carve-out'!AB$1949-1,'Hotel Carve-out'!$D$1947+'Hotel Carve-out'!$C2006)</f>
        <v>0</v>
      </c>
      <c r="AC2006" s="4">
        <f ca="1">OFFSET('Hotel Carve-out'!$A$1,'Hotel Carve-out'!AC$1949-1,'Hotel Carve-out'!$D$1947+'Hotel Carve-out'!$C2006)</f>
        <v>0</v>
      </c>
      <c r="AD2006" s="4">
        <f ca="1">OFFSET('Hotel Carve-out'!$A$1,'Hotel Carve-out'!AD$1949-1,'Hotel Carve-out'!$D$1947+'Hotel Carve-out'!$C2006)</f>
        <v>0</v>
      </c>
      <c r="AE2006" s="4">
        <f ca="1">OFFSET('Hotel Carve-out'!$A$1,'Hotel Carve-out'!AE$1949-1,'Hotel Carve-out'!$D$1947+'Hotel Carve-out'!$C2006)</f>
        <v>0</v>
      </c>
      <c r="AF2006" s="4">
        <f ca="1">OFFSET('Hotel Carve-out'!$A$1,'Hotel Carve-out'!AF$1949-1,'Hotel Carve-out'!$D$1947+'Hotel Carve-out'!$C2006)</f>
        <v>0</v>
      </c>
      <c r="AG2006" s="4">
        <f ca="1">OFFSET('Hotel Carve-out'!$A$1,'Hotel Carve-out'!AG$1949-1,'Hotel Carve-out'!$D$1947+'Hotel Carve-out'!$C2006)</f>
        <v>0</v>
      </c>
      <c r="AH2006" s="4">
        <f ca="1">OFFSET('Hotel Carve-out'!$A$1,'Hotel Carve-out'!AH$1949-1,'Hotel Carve-out'!$D$1947+'Hotel Carve-out'!$C2006)</f>
        <v>0</v>
      </c>
      <c r="AI2006" s="4">
        <f t="shared" ca="1" si="929"/>
        <v>0</v>
      </c>
      <c r="AJ2006" s="4"/>
      <c r="AK2006" s="4">
        <f ca="1">OFFSET('Hotel Carve-out'!$A$1,'Hotel Carve-out'!AK$1949-1,'Hotel Carve-out'!$D$1947+'Hotel Carve-out'!$C2006)</f>
        <v>0</v>
      </c>
      <c r="AL2006" s="4">
        <f ca="1">OFFSET('Hotel Carve-out'!$A$1,'Hotel Carve-out'!AL$1949-1,'Hotel Carve-out'!$D$1947+'Hotel Carve-out'!$C2006)</f>
        <v>0</v>
      </c>
      <c r="AM2006" s="4">
        <f ca="1">OFFSET('Hotel Carve-out'!$A$1,'Hotel Carve-out'!AM$1949-1,'Hotel Carve-out'!$D$1947+'Hotel Carve-out'!$C2006)</f>
        <v>0</v>
      </c>
      <c r="AN2006" s="4">
        <f ca="1">OFFSET('Hotel Carve-out'!$A$1,'Hotel Carve-out'!AN$1949-1,'Hotel Carve-out'!$D$1947+'Hotel Carve-out'!$C2006)</f>
        <v>0</v>
      </c>
      <c r="AO2006" s="4">
        <f ca="1">OFFSET('Hotel Carve-out'!$A$1,'Hotel Carve-out'!AO$1949-1,'Hotel Carve-out'!$D$1947+'Hotel Carve-out'!$C2006)</f>
        <v>0</v>
      </c>
      <c r="AP2006" s="4">
        <f ca="1">OFFSET('Hotel Carve-out'!$A$1,'Hotel Carve-out'!AP$1949-1,'Hotel Carve-out'!$D$1947+'Hotel Carve-out'!$C2006)</f>
        <v>0</v>
      </c>
      <c r="AQ2006" s="4">
        <f ca="1">OFFSET('Hotel Carve-out'!$A$1,'Hotel Carve-out'!AQ$1949-1,'Hotel Carve-out'!$D$1947+'Hotel Carve-out'!$C2006)</f>
        <v>0</v>
      </c>
      <c r="AR2006" s="4">
        <f ca="1">OFFSET('Hotel Carve-out'!$A$1,'Hotel Carve-out'!AR$1949-1,'Hotel Carve-out'!$D$1947+'Hotel Carve-out'!$C2006)</f>
        <v>0</v>
      </c>
      <c r="AS2006" s="4">
        <f ca="1">OFFSET('Hotel Carve-out'!$A$1,'Hotel Carve-out'!AS$1949-1,'Hotel Carve-out'!$D$1947+'Hotel Carve-out'!$C2006)</f>
        <v>0</v>
      </c>
      <c r="AT2006" s="4">
        <f ca="1">OFFSET('Hotel Carve-out'!$A$1,'Hotel Carve-out'!AT$1949-1,'Hotel Carve-out'!$D$1947+'Hotel Carve-out'!$C2006)</f>
        <v>0</v>
      </c>
      <c r="AU2006" s="4">
        <f ca="1">OFFSET('Hotel Carve-out'!$A$1,'Hotel Carve-out'!AU$1949-1,'Hotel Carve-out'!$D$1947+'Hotel Carve-out'!$C2006)</f>
        <v>0</v>
      </c>
      <c r="AV2006" s="4">
        <f ca="1">OFFSET('Hotel Carve-out'!$A$1,'Hotel Carve-out'!AV$1949-1,'Hotel Carve-out'!$D$1947+'Hotel Carve-out'!$C2006)</f>
        <v>0</v>
      </c>
      <c r="AW2006" s="4">
        <f ca="1">OFFSET('Hotel Carve-out'!$A$1,'Hotel Carve-out'!AW$1949-1,'Hotel Carve-out'!$D$1947+'Hotel Carve-out'!$C2006)</f>
        <v>0</v>
      </c>
      <c r="AX2006" s="4">
        <f ca="1">OFFSET('Hotel Carve-out'!$A$1,'Hotel Carve-out'!AX$1949-1,'Hotel Carve-out'!$D$1947+'Hotel Carve-out'!$C2006)</f>
        <v>0</v>
      </c>
      <c r="AY2006" s="4">
        <f ca="1">OFFSET('Hotel Carve-out'!$A$1,'Hotel Carve-out'!AY$1949-1,'Hotel Carve-out'!$D$1947+'Hotel Carve-out'!$C2006)</f>
        <v>0</v>
      </c>
      <c r="AZ2006" s="4">
        <f ca="1">OFFSET('Hotel Carve-out'!$A$1,'Hotel Carve-out'!AZ$1949-1,'Hotel Carve-out'!$D$1947+'Hotel Carve-out'!$C2006)</f>
        <v>0</v>
      </c>
      <c r="BA2006" s="4">
        <f ca="1">OFFSET('Hotel Carve-out'!$A$1,'Hotel Carve-out'!BA$1949-1,'Hotel Carve-out'!$D$1947+'Hotel Carve-out'!$C2006)</f>
        <v>0</v>
      </c>
      <c r="BB2006" s="4">
        <f ca="1">OFFSET('Hotel Carve-out'!$A$1,'Hotel Carve-out'!BB$1949-1,'Hotel Carve-out'!$D$1947+'Hotel Carve-out'!$C2006)</f>
        <v>0</v>
      </c>
      <c r="BC2006" s="4">
        <f ca="1">OFFSET('Hotel Carve-out'!$A$1,'Hotel Carve-out'!BC$1949-1,'Hotel Carve-out'!$D$1947+'Hotel Carve-out'!$C2006)</f>
        <v>0</v>
      </c>
      <c r="BD2006" s="4">
        <f ca="1">OFFSET('Hotel Carve-out'!$A$1,'Hotel Carve-out'!BD$1949-1,'Hotel Carve-out'!$D$1947+'Hotel Carve-out'!$C2006)</f>
        <v>0</v>
      </c>
      <c r="BE2006" s="4">
        <f t="shared" ca="1" si="930"/>
        <v>0</v>
      </c>
      <c r="BF2006" s="4"/>
      <c r="BG2006" s="2">
        <f t="shared" ca="1" si="934"/>
        <v>11451.707049915867</v>
      </c>
      <c r="BH2006" s="2">
        <f t="shared" ca="1" si="935"/>
        <v>0</v>
      </c>
      <c r="BI2006" s="5">
        <f t="shared" ca="1" si="933"/>
        <v>11451.707049915867</v>
      </c>
      <c r="BJ2006" s="1"/>
      <c r="BK2006" s="4">
        <f ca="1">OFFSET('Hotel Carve-out'!$A$1,'Hotel Carve-out'!BK$1949-1,'Hotel Carve-out'!$D$1947+'Hotel Carve-out'!$C2006)</f>
        <v>0</v>
      </c>
      <c r="BL2006" s="4">
        <f ca="1">OFFSET('Hotel Carve-out'!$A$1,'Hotel Carve-out'!BL$1949-1,'Hotel Carve-out'!$D$1947+'Hotel Carve-out'!$C2006)</f>
        <v>0</v>
      </c>
      <c r="BM2006" s="4">
        <f ca="1">OFFSET('Hotel Carve-out'!$A$1,'Hotel Carve-out'!BM$1949-1,'Hotel Carve-out'!$D$1947+'Hotel Carve-out'!$C2006)</f>
        <v>0</v>
      </c>
      <c r="BN2006" s="4">
        <f ca="1">OFFSET('Hotel Carve-out'!$A$1,'Hotel Carve-out'!BN$1949-1,'Hotel Carve-out'!$D$1947+'Hotel Carve-out'!$C2006)</f>
        <v>0</v>
      </c>
      <c r="BO2006" s="4">
        <f ca="1">OFFSET('Hotel Carve-out'!$A$1,'Hotel Carve-out'!BO$1949-1,'Hotel Carve-out'!$D$1947+'Hotel Carve-out'!$C2006)</f>
        <v>0</v>
      </c>
      <c r="BP2006" s="4">
        <f ca="1">OFFSET('Hotel Carve-out'!$A$1,'Hotel Carve-out'!BP$1949-1,'Hotel Carve-out'!$D$1947+'Hotel Carve-out'!$C2006)</f>
        <v>0</v>
      </c>
      <c r="BQ2006" s="4">
        <f ca="1">OFFSET('Hotel Carve-out'!$A$1,'Hotel Carve-out'!BQ$1949-1,'Hotel Carve-out'!$D$1947+'Hotel Carve-out'!$C2006)</f>
        <v>0</v>
      </c>
      <c r="BR2006" s="1"/>
      <c r="BS2006" s="4">
        <f ca="1">OFFSET('Hotel Carve-out'!$A$1,'Hotel Carve-out'!BS$1949-1,'Hotel Carve-out'!$D$1947+'Hotel Carve-out'!$C2006)</f>
        <v>0</v>
      </c>
      <c r="BT2006" s="4">
        <f ca="1">OFFSET('Hotel Carve-out'!$A$1,'Hotel Carve-out'!BT$1949-1,'Hotel Carve-out'!$D$1947+'Hotel Carve-out'!$C2006)</f>
        <v>0</v>
      </c>
      <c r="BU2006" s="4"/>
      <c r="BV2006" s="4">
        <f ca="1">OFFSET('Hotel Carve-out'!$A$1,'Hotel Carve-out'!BV$1949-1,'Hotel Carve-out'!$D$1947+'Hotel Carve-out'!$C2006)</f>
        <v>0</v>
      </c>
      <c r="BW2006" s="4">
        <f ca="1">OFFSET('Hotel Carve-out'!$A$1,'Hotel Carve-out'!BW$1949-1,'Hotel Carve-out'!$D$1947+'Hotel Carve-out'!$C2006)</f>
        <v>0</v>
      </c>
      <c r="BX2006" s="4">
        <f ca="1">OFFSET('Hotel Carve-out'!$A$1,'Hotel Carve-out'!BX$1949-1,'Hotel Carve-out'!$D$1947+'Hotel Carve-out'!$C2006)</f>
        <v>0</v>
      </c>
      <c r="BY2006" s="6">
        <f ca="1">OFFSET('Hotel Carve-out'!$A$1,'Hotel Carve-out'!BY$1949-1,'Hotel Carve-out'!$D$1947+'Hotel Carve-out'!$C2006)</f>
        <v>0</v>
      </c>
      <c r="BZ2006" s="4">
        <f ca="1">OFFSET('Hotel Carve-out'!$A$1,'Hotel Carve-out'!BZ$1949-1,'Hotel Carve-out'!$D$1947+'Hotel Carve-out'!$C2006)</f>
        <v>11451.707049915867</v>
      </c>
      <c r="CA2006" s="6">
        <f ca="1">OFFSET('Hotel Carve-out'!$A$1,'Hotel Carve-out'!CA$1949-1,'Hotel Carve-out'!$D$1947+'Hotel Carve-out'!$C2006)</f>
        <v>0</v>
      </c>
      <c r="CB2006" s="4">
        <f ca="1">OFFSET('Hotel Carve-out'!$A$1,'Hotel Carve-out'!CB$1949-1,'Hotel Carve-out'!$D$1947+'Hotel Carve-out'!$C2006)</f>
        <v>0</v>
      </c>
      <c r="CC2006" s="1"/>
      <c r="CD2006" s="360">
        <f ca="1">OFFSET('Hotel Carve-out'!$A$1,'Hotel Carve-out'!CD$1949-1,'Hotel Carve-out'!$D$1947+'Hotel Carve-out'!$C2006)</f>
        <v>8.4827459629006419E-4</v>
      </c>
      <c r="CE2006" s="360">
        <f ca="1">OFFSET('Hotel Carve-out'!$A$1,'Hotel Carve-out'!CE$1949-1,'Hotel Carve-out'!$D$1947+'Hotel Carve-out'!$C2006)</f>
        <v>8.4827459629006419E-4</v>
      </c>
      <c r="CF2006" s="360">
        <f ca="1">OFFSET('Hotel Carve-out'!$A$1,'Hotel Carve-out'!CF$1949-1,'Hotel Carve-out'!$D$1947+'Hotel Carve-out'!$C2006)</f>
        <v>8.4827459629006419E-4</v>
      </c>
      <c r="CG2006" s="360">
        <f ca="1">OFFSET('Hotel Carve-out'!$A$1,'Hotel Carve-out'!CG$1949-1,'Hotel Carve-out'!$D$1947+'Hotel Carve-out'!$C2006)</f>
        <v>0</v>
      </c>
      <c r="CH2006" s="360">
        <f ca="1">OFFSET('Hotel Carve-out'!$A$1,'Hotel Carve-out'!CH$1949-1,'Hotel Carve-out'!$D$1947+'Hotel Carve-out'!$C2006)</f>
        <v>0</v>
      </c>
      <c r="CI2006" s="360">
        <f ca="1">OFFSET('Hotel Carve-out'!$A$1,'Hotel Carve-out'!CI$1949-1,'Hotel Carve-out'!$D$1947+'Hotel Carve-out'!$C2006)</f>
        <v>0</v>
      </c>
      <c r="CJ2006" s="1"/>
      <c r="CK2006" s="1"/>
    </row>
    <row r="2007" spans="2:89" ht="15" customHeight="1">
      <c r="B2007" s="1"/>
      <c r="C2007" s="1">
        <f>IF(C2006&lt;'Hotel Carve-out'!$E$1688,C2006+1,NA())</f>
        <v>56</v>
      </c>
      <c r="D2007" s="7">
        <f>INDEX('Hotel Carve-out'!$F$16:$CI$17,1,MATCH('Hotel Carve-out'!C2007,'Hotel Carve-out'!$F$17:$CI$17,0))</f>
        <v>43799</v>
      </c>
      <c r="E2007" s="1"/>
      <c r="F2007" s="4">
        <f ca="1">OFFSET('Hotel Carve-out'!$A$1,'Hotel Carve-out'!F$1949-1,'Hotel Carve-out'!$D$1947+'Hotel Carve-out'!$C2007)</f>
        <v>0</v>
      </c>
      <c r="G2007" s="4">
        <f ca="1">OFFSET('Hotel Carve-out'!$A$1,'Hotel Carve-out'!G$1949-1,'Hotel Carve-out'!$D$1947+'Hotel Carve-out'!$C2007)</f>
        <v>0</v>
      </c>
      <c r="H2007" s="4">
        <f ca="1">OFFSET('Hotel Carve-out'!$A$1,'Hotel Carve-out'!H$1949-1,'Hotel Carve-out'!$D$1947+'Hotel Carve-out'!$C2007)</f>
        <v>0</v>
      </c>
      <c r="I2007" s="4">
        <f ca="1">OFFSET('Hotel Carve-out'!$A$1,'Hotel Carve-out'!I$1949-1,'Hotel Carve-out'!$D$1947+'Hotel Carve-out'!$C2007)</f>
        <v>11479.543598997609</v>
      </c>
      <c r="J2007" s="1"/>
      <c r="K2007" s="4">
        <f ca="1">OFFSET('Hotel Carve-out'!$A$1,'Hotel Carve-out'!K$1949-1,'Hotel Carve-out'!$D$1947+'Hotel Carve-out'!$C2007)</f>
        <v>0</v>
      </c>
      <c r="L2007" s="4">
        <f ca="1">OFFSET('Hotel Carve-out'!$A$1,'Hotel Carve-out'!L$1949-1,'Hotel Carve-out'!$D$1947+'Hotel Carve-out'!$C2007)</f>
        <v>0</v>
      </c>
      <c r="M2007" s="4">
        <f ca="1">OFFSET('Hotel Carve-out'!$A$1,'Hotel Carve-out'!M$1949-1,'Hotel Carve-out'!$D$1947+'Hotel Carve-out'!$C2007)</f>
        <v>0</v>
      </c>
      <c r="N2007" s="4">
        <f ca="1">OFFSET('Hotel Carve-out'!$A$1,'Hotel Carve-out'!N$1949-1,'Hotel Carve-out'!$D$1947+'Hotel Carve-out'!$C2007)</f>
        <v>0</v>
      </c>
      <c r="O2007" s="4">
        <f ca="1">OFFSET('Hotel Carve-out'!$A$1,'Hotel Carve-out'!O$1949-1,'Hotel Carve-out'!$D$1947+'Hotel Carve-out'!$C2007)</f>
        <v>0</v>
      </c>
      <c r="P2007" s="4">
        <f t="shared" ca="1" si="927"/>
        <v>0</v>
      </c>
      <c r="Q2007" s="4"/>
      <c r="R2007" s="4">
        <f ca="1">OFFSET('Hotel Carve-out'!$A$1,'Hotel Carve-out'!R$1949-1,'Hotel Carve-out'!$D$1947+'Hotel Carve-out'!$C2007)</f>
        <v>0</v>
      </c>
      <c r="S2007" s="4">
        <f ca="1">OFFSET('Hotel Carve-out'!$A$1,'Hotel Carve-out'!S$1949-1,'Hotel Carve-out'!$D$1947+'Hotel Carve-out'!$C2007)</f>
        <v>0</v>
      </c>
      <c r="T2007" s="4">
        <f ca="1">OFFSET('Hotel Carve-out'!$A$1,'Hotel Carve-out'!T$1949-1,'Hotel Carve-out'!$D$1947+'Hotel Carve-out'!$C2007)</f>
        <v>0</v>
      </c>
      <c r="U2007" s="4">
        <f ca="1">OFFSET('Hotel Carve-out'!$A$1,'Hotel Carve-out'!U$1949-1,'Hotel Carve-out'!$D$1947+'Hotel Carve-out'!$C2007)</f>
        <v>0</v>
      </c>
      <c r="V2007" s="4">
        <f t="shared" ca="1" si="928"/>
        <v>0</v>
      </c>
      <c r="W2007" s="4"/>
      <c r="X2007" s="4">
        <f ca="1">OFFSET('Hotel Carve-out'!$A$1,'Hotel Carve-out'!X$1949-1,'Hotel Carve-out'!$D$1947+'Hotel Carve-out'!$C2007)</f>
        <v>0</v>
      </c>
      <c r="Y2007" s="4">
        <f ca="1">OFFSET('Hotel Carve-out'!$A$1,'Hotel Carve-out'!Y$1949-1,'Hotel Carve-out'!$D$1947+'Hotel Carve-out'!$C2007)</f>
        <v>0</v>
      </c>
      <c r="Z2007" s="4">
        <f ca="1">OFFSET('Hotel Carve-out'!$A$1,'Hotel Carve-out'!Z$1949-1,'Hotel Carve-out'!$D$1947+'Hotel Carve-out'!$C2007)</f>
        <v>0</v>
      </c>
      <c r="AA2007" s="4">
        <f ca="1">OFFSET('Hotel Carve-out'!$A$1,'Hotel Carve-out'!AA$1949-1,'Hotel Carve-out'!$D$1947+'Hotel Carve-out'!$C2007)</f>
        <v>0</v>
      </c>
      <c r="AB2007" s="4">
        <f ca="1">OFFSET('Hotel Carve-out'!$A$1,'Hotel Carve-out'!AB$1949-1,'Hotel Carve-out'!$D$1947+'Hotel Carve-out'!$C2007)</f>
        <v>0</v>
      </c>
      <c r="AC2007" s="4">
        <f ca="1">OFFSET('Hotel Carve-out'!$A$1,'Hotel Carve-out'!AC$1949-1,'Hotel Carve-out'!$D$1947+'Hotel Carve-out'!$C2007)</f>
        <v>0</v>
      </c>
      <c r="AD2007" s="4">
        <f ca="1">OFFSET('Hotel Carve-out'!$A$1,'Hotel Carve-out'!AD$1949-1,'Hotel Carve-out'!$D$1947+'Hotel Carve-out'!$C2007)</f>
        <v>0</v>
      </c>
      <c r="AE2007" s="4">
        <f ca="1">OFFSET('Hotel Carve-out'!$A$1,'Hotel Carve-out'!AE$1949-1,'Hotel Carve-out'!$D$1947+'Hotel Carve-out'!$C2007)</f>
        <v>0</v>
      </c>
      <c r="AF2007" s="4">
        <f ca="1">OFFSET('Hotel Carve-out'!$A$1,'Hotel Carve-out'!AF$1949-1,'Hotel Carve-out'!$D$1947+'Hotel Carve-out'!$C2007)</f>
        <v>0</v>
      </c>
      <c r="AG2007" s="4">
        <f ca="1">OFFSET('Hotel Carve-out'!$A$1,'Hotel Carve-out'!AG$1949-1,'Hotel Carve-out'!$D$1947+'Hotel Carve-out'!$C2007)</f>
        <v>0</v>
      </c>
      <c r="AH2007" s="4">
        <f ca="1">OFFSET('Hotel Carve-out'!$A$1,'Hotel Carve-out'!AH$1949-1,'Hotel Carve-out'!$D$1947+'Hotel Carve-out'!$C2007)</f>
        <v>0</v>
      </c>
      <c r="AI2007" s="4">
        <f t="shared" ca="1" si="929"/>
        <v>0</v>
      </c>
      <c r="AJ2007" s="4"/>
      <c r="AK2007" s="4">
        <f ca="1">OFFSET('Hotel Carve-out'!$A$1,'Hotel Carve-out'!AK$1949-1,'Hotel Carve-out'!$D$1947+'Hotel Carve-out'!$C2007)</f>
        <v>0</v>
      </c>
      <c r="AL2007" s="4">
        <f ca="1">OFFSET('Hotel Carve-out'!$A$1,'Hotel Carve-out'!AL$1949-1,'Hotel Carve-out'!$D$1947+'Hotel Carve-out'!$C2007)</f>
        <v>0</v>
      </c>
      <c r="AM2007" s="4">
        <f ca="1">OFFSET('Hotel Carve-out'!$A$1,'Hotel Carve-out'!AM$1949-1,'Hotel Carve-out'!$D$1947+'Hotel Carve-out'!$C2007)</f>
        <v>0</v>
      </c>
      <c r="AN2007" s="4">
        <f ca="1">OFFSET('Hotel Carve-out'!$A$1,'Hotel Carve-out'!AN$1949-1,'Hotel Carve-out'!$D$1947+'Hotel Carve-out'!$C2007)</f>
        <v>0</v>
      </c>
      <c r="AO2007" s="4">
        <f ca="1">OFFSET('Hotel Carve-out'!$A$1,'Hotel Carve-out'!AO$1949-1,'Hotel Carve-out'!$D$1947+'Hotel Carve-out'!$C2007)</f>
        <v>0</v>
      </c>
      <c r="AP2007" s="4">
        <f ca="1">OFFSET('Hotel Carve-out'!$A$1,'Hotel Carve-out'!AP$1949-1,'Hotel Carve-out'!$D$1947+'Hotel Carve-out'!$C2007)</f>
        <v>0</v>
      </c>
      <c r="AQ2007" s="4">
        <f ca="1">OFFSET('Hotel Carve-out'!$A$1,'Hotel Carve-out'!AQ$1949-1,'Hotel Carve-out'!$D$1947+'Hotel Carve-out'!$C2007)</f>
        <v>0</v>
      </c>
      <c r="AR2007" s="4">
        <f ca="1">OFFSET('Hotel Carve-out'!$A$1,'Hotel Carve-out'!AR$1949-1,'Hotel Carve-out'!$D$1947+'Hotel Carve-out'!$C2007)</f>
        <v>0</v>
      </c>
      <c r="AS2007" s="4">
        <f ca="1">OFFSET('Hotel Carve-out'!$A$1,'Hotel Carve-out'!AS$1949-1,'Hotel Carve-out'!$D$1947+'Hotel Carve-out'!$C2007)</f>
        <v>0</v>
      </c>
      <c r="AT2007" s="4">
        <f ca="1">OFFSET('Hotel Carve-out'!$A$1,'Hotel Carve-out'!AT$1949-1,'Hotel Carve-out'!$D$1947+'Hotel Carve-out'!$C2007)</f>
        <v>0</v>
      </c>
      <c r="AU2007" s="4">
        <f ca="1">OFFSET('Hotel Carve-out'!$A$1,'Hotel Carve-out'!AU$1949-1,'Hotel Carve-out'!$D$1947+'Hotel Carve-out'!$C2007)</f>
        <v>0</v>
      </c>
      <c r="AV2007" s="4">
        <f ca="1">OFFSET('Hotel Carve-out'!$A$1,'Hotel Carve-out'!AV$1949-1,'Hotel Carve-out'!$D$1947+'Hotel Carve-out'!$C2007)</f>
        <v>0</v>
      </c>
      <c r="AW2007" s="4">
        <f ca="1">OFFSET('Hotel Carve-out'!$A$1,'Hotel Carve-out'!AW$1949-1,'Hotel Carve-out'!$D$1947+'Hotel Carve-out'!$C2007)</f>
        <v>0</v>
      </c>
      <c r="AX2007" s="4">
        <f ca="1">OFFSET('Hotel Carve-out'!$A$1,'Hotel Carve-out'!AX$1949-1,'Hotel Carve-out'!$D$1947+'Hotel Carve-out'!$C2007)</f>
        <v>0</v>
      </c>
      <c r="AY2007" s="4">
        <f ca="1">OFFSET('Hotel Carve-out'!$A$1,'Hotel Carve-out'!AY$1949-1,'Hotel Carve-out'!$D$1947+'Hotel Carve-out'!$C2007)</f>
        <v>0</v>
      </c>
      <c r="AZ2007" s="4">
        <f ca="1">OFFSET('Hotel Carve-out'!$A$1,'Hotel Carve-out'!AZ$1949-1,'Hotel Carve-out'!$D$1947+'Hotel Carve-out'!$C2007)</f>
        <v>0</v>
      </c>
      <c r="BA2007" s="4">
        <f ca="1">OFFSET('Hotel Carve-out'!$A$1,'Hotel Carve-out'!BA$1949-1,'Hotel Carve-out'!$D$1947+'Hotel Carve-out'!$C2007)</f>
        <v>0</v>
      </c>
      <c r="BB2007" s="4">
        <f ca="1">OFFSET('Hotel Carve-out'!$A$1,'Hotel Carve-out'!BB$1949-1,'Hotel Carve-out'!$D$1947+'Hotel Carve-out'!$C2007)</f>
        <v>0</v>
      </c>
      <c r="BC2007" s="4">
        <f ca="1">OFFSET('Hotel Carve-out'!$A$1,'Hotel Carve-out'!BC$1949-1,'Hotel Carve-out'!$D$1947+'Hotel Carve-out'!$C2007)</f>
        <v>0</v>
      </c>
      <c r="BD2007" s="4">
        <f ca="1">OFFSET('Hotel Carve-out'!$A$1,'Hotel Carve-out'!BD$1949-1,'Hotel Carve-out'!$D$1947+'Hotel Carve-out'!$C2007)</f>
        <v>0</v>
      </c>
      <c r="BE2007" s="4">
        <f t="shared" ca="1" si="930"/>
        <v>0</v>
      </c>
      <c r="BF2007" s="4"/>
      <c r="BG2007" s="2">
        <f t="shared" ca="1" si="934"/>
        <v>11479.543598997609</v>
      </c>
      <c r="BH2007" s="2">
        <f t="shared" ca="1" si="935"/>
        <v>0</v>
      </c>
      <c r="BI2007" s="5">
        <f t="shared" ca="1" si="933"/>
        <v>11479.543598997609</v>
      </c>
      <c r="BJ2007" s="1"/>
      <c r="BK2007" s="4">
        <f ca="1">OFFSET('Hotel Carve-out'!$A$1,'Hotel Carve-out'!BK$1949-1,'Hotel Carve-out'!$D$1947+'Hotel Carve-out'!$C2007)</f>
        <v>0</v>
      </c>
      <c r="BL2007" s="4">
        <f ca="1">OFFSET('Hotel Carve-out'!$A$1,'Hotel Carve-out'!BL$1949-1,'Hotel Carve-out'!$D$1947+'Hotel Carve-out'!$C2007)</f>
        <v>0</v>
      </c>
      <c r="BM2007" s="4">
        <f ca="1">OFFSET('Hotel Carve-out'!$A$1,'Hotel Carve-out'!BM$1949-1,'Hotel Carve-out'!$D$1947+'Hotel Carve-out'!$C2007)</f>
        <v>0</v>
      </c>
      <c r="BN2007" s="4">
        <f ca="1">OFFSET('Hotel Carve-out'!$A$1,'Hotel Carve-out'!BN$1949-1,'Hotel Carve-out'!$D$1947+'Hotel Carve-out'!$C2007)</f>
        <v>0</v>
      </c>
      <c r="BO2007" s="4">
        <f ca="1">OFFSET('Hotel Carve-out'!$A$1,'Hotel Carve-out'!BO$1949-1,'Hotel Carve-out'!$D$1947+'Hotel Carve-out'!$C2007)</f>
        <v>0</v>
      </c>
      <c r="BP2007" s="4">
        <f ca="1">OFFSET('Hotel Carve-out'!$A$1,'Hotel Carve-out'!BP$1949-1,'Hotel Carve-out'!$D$1947+'Hotel Carve-out'!$C2007)</f>
        <v>0</v>
      </c>
      <c r="BQ2007" s="4">
        <f ca="1">OFFSET('Hotel Carve-out'!$A$1,'Hotel Carve-out'!BQ$1949-1,'Hotel Carve-out'!$D$1947+'Hotel Carve-out'!$C2007)</f>
        <v>0</v>
      </c>
      <c r="BR2007" s="1"/>
      <c r="BS2007" s="4">
        <f ca="1">OFFSET('Hotel Carve-out'!$A$1,'Hotel Carve-out'!BS$1949-1,'Hotel Carve-out'!$D$1947+'Hotel Carve-out'!$C2007)</f>
        <v>0</v>
      </c>
      <c r="BT2007" s="4">
        <f ca="1">OFFSET('Hotel Carve-out'!$A$1,'Hotel Carve-out'!BT$1949-1,'Hotel Carve-out'!$D$1947+'Hotel Carve-out'!$C2007)</f>
        <v>0</v>
      </c>
      <c r="BU2007" s="4"/>
      <c r="BV2007" s="4">
        <f ca="1">OFFSET('Hotel Carve-out'!$A$1,'Hotel Carve-out'!BV$1949-1,'Hotel Carve-out'!$D$1947+'Hotel Carve-out'!$C2007)</f>
        <v>0</v>
      </c>
      <c r="BW2007" s="4">
        <f ca="1">OFFSET('Hotel Carve-out'!$A$1,'Hotel Carve-out'!BW$1949-1,'Hotel Carve-out'!$D$1947+'Hotel Carve-out'!$C2007)</f>
        <v>0</v>
      </c>
      <c r="BX2007" s="4">
        <f ca="1">OFFSET('Hotel Carve-out'!$A$1,'Hotel Carve-out'!BX$1949-1,'Hotel Carve-out'!$D$1947+'Hotel Carve-out'!$C2007)</f>
        <v>0</v>
      </c>
      <c r="BY2007" s="6">
        <f ca="1">OFFSET('Hotel Carve-out'!$A$1,'Hotel Carve-out'!BY$1949-1,'Hotel Carve-out'!$D$1947+'Hotel Carve-out'!$C2007)</f>
        <v>0</v>
      </c>
      <c r="BZ2007" s="4">
        <f ca="1">OFFSET('Hotel Carve-out'!$A$1,'Hotel Carve-out'!BZ$1949-1,'Hotel Carve-out'!$D$1947+'Hotel Carve-out'!$C2007)</f>
        <v>11479.543598997609</v>
      </c>
      <c r="CA2007" s="6">
        <f ca="1">OFFSET('Hotel Carve-out'!$A$1,'Hotel Carve-out'!CA$1949-1,'Hotel Carve-out'!$D$1947+'Hotel Carve-out'!$C2007)</f>
        <v>0</v>
      </c>
      <c r="CB2007" s="4">
        <f ca="1">OFFSET('Hotel Carve-out'!$A$1,'Hotel Carve-out'!CB$1949-1,'Hotel Carve-out'!$D$1947+'Hotel Carve-out'!$C2007)</f>
        <v>0</v>
      </c>
      <c r="CC2007" s="1"/>
      <c r="CD2007" s="360">
        <f ca="1">OFFSET('Hotel Carve-out'!$A$1,'Hotel Carve-out'!CD$1949-1,'Hotel Carve-out'!$D$1947+'Hotel Carve-out'!$C2007)</f>
        <v>8.503365628887117E-4</v>
      </c>
      <c r="CE2007" s="360">
        <f ca="1">OFFSET('Hotel Carve-out'!$A$1,'Hotel Carve-out'!CE$1949-1,'Hotel Carve-out'!$D$1947+'Hotel Carve-out'!$C2007)</f>
        <v>8.503365628887117E-4</v>
      </c>
      <c r="CF2007" s="360">
        <f ca="1">OFFSET('Hotel Carve-out'!$A$1,'Hotel Carve-out'!CF$1949-1,'Hotel Carve-out'!$D$1947+'Hotel Carve-out'!$C2007)</f>
        <v>8.503365628887117E-4</v>
      </c>
      <c r="CG2007" s="360">
        <f ca="1">OFFSET('Hotel Carve-out'!$A$1,'Hotel Carve-out'!CG$1949-1,'Hotel Carve-out'!$D$1947+'Hotel Carve-out'!$C2007)</f>
        <v>0</v>
      </c>
      <c r="CH2007" s="360">
        <f ca="1">OFFSET('Hotel Carve-out'!$A$1,'Hotel Carve-out'!CH$1949-1,'Hotel Carve-out'!$D$1947+'Hotel Carve-out'!$C2007)</f>
        <v>0</v>
      </c>
      <c r="CI2007" s="360">
        <f ca="1">OFFSET('Hotel Carve-out'!$A$1,'Hotel Carve-out'!CI$1949-1,'Hotel Carve-out'!$D$1947+'Hotel Carve-out'!$C2007)</f>
        <v>0</v>
      </c>
      <c r="CJ2007" s="1"/>
      <c r="CK2007" s="1"/>
    </row>
    <row r="2008" spans="2:89" ht="15" customHeight="1">
      <c r="B2008" s="1"/>
      <c r="C2008" s="1">
        <f>IF(C2007&lt;'Hotel Carve-out'!$E$1688,C2007+1,NA())</f>
        <v>57</v>
      </c>
      <c r="D2008" s="7">
        <f>INDEX('Hotel Carve-out'!$F$16:$CI$17,1,MATCH('Hotel Carve-out'!C2008,'Hotel Carve-out'!$F$17:$CI$17,0))</f>
        <v>43830</v>
      </c>
      <c r="E2008" s="1"/>
      <c r="F2008" s="4">
        <f ca="1">OFFSET('Hotel Carve-out'!$A$1,'Hotel Carve-out'!F$1949-1,'Hotel Carve-out'!$D$1947+'Hotel Carve-out'!$C2008)</f>
        <v>0</v>
      </c>
      <c r="G2008" s="4">
        <f ca="1">OFFSET('Hotel Carve-out'!$A$1,'Hotel Carve-out'!G$1949-1,'Hotel Carve-out'!$D$1947+'Hotel Carve-out'!$C2008)</f>
        <v>0</v>
      </c>
      <c r="H2008" s="4">
        <f ca="1">OFFSET('Hotel Carve-out'!$A$1,'Hotel Carve-out'!H$1949-1,'Hotel Carve-out'!$D$1947+'Hotel Carve-out'!$C2008)</f>
        <v>0</v>
      </c>
      <c r="I2008" s="4">
        <f ca="1">OFFSET('Hotel Carve-out'!$A$1,'Hotel Carve-out'!I$1949-1,'Hotel Carve-out'!$D$1947+'Hotel Carve-out'!$C2008)</f>
        <v>11508.379120231912</v>
      </c>
      <c r="J2008" s="1"/>
      <c r="K2008" s="4">
        <f ca="1">OFFSET('Hotel Carve-out'!$A$1,'Hotel Carve-out'!K$1949-1,'Hotel Carve-out'!$D$1947+'Hotel Carve-out'!$C2008)</f>
        <v>0</v>
      </c>
      <c r="L2008" s="4">
        <f ca="1">OFFSET('Hotel Carve-out'!$A$1,'Hotel Carve-out'!L$1949-1,'Hotel Carve-out'!$D$1947+'Hotel Carve-out'!$C2008)</f>
        <v>0</v>
      </c>
      <c r="M2008" s="4">
        <f ca="1">OFFSET('Hotel Carve-out'!$A$1,'Hotel Carve-out'!M$1949-1,'Hotel Carve-out'!$D$1947+'Hotel Carve-out'!$C2008)</f>
        <v>0</v>
      </c>
      <c r="N2008" s="4">
        <f ca="1">OFFSET('Hotel Carve-out'!$A$1,'Hotel Carve-out'!N$1949-1,'Hotel Carve-out'!$D$1947+'Hotel Carve-out'!$C2008)</f>
        <v>0</v>
      </c>
      <c r="O2008" s="4">
        <f ca="1">OFFSET('Hotel Carve-out'!$A$1,'Hotel Carve-out'!O$1949-1,'Hotel Carve-out'!$D$1947+'Hotel Carve-out'!$C2008)</f>
        <v>0</v>
      </c>
      <c r="P2008" s="4">
        <f t="shared" ca="1" si="927"/>
        <v>0</v>
      </c>
      <c r="Q2008" s="4"/>
      <c r="R2008" s="4">
        <f ca="1">OFFSET('Hotel Carve-out'!$A$1,'Hotel Carve-out'!R$1949-1,'Hotel Carve-out'!$D$1947+'Hotel Carve-out'!$C2008)</f>
        <v>0</v>
      </c>
      <c r="S2008" s="4">
        <f ca="1">OFFSET('Hotel Carve-out'!$A$1,'Hotel Carve-out'!S$1949-1,'Hotel Carve-out'!$D$1947+'Hotel Carve-out'!$C2008)</f>
        <v>0</v>
      </c>
      <c r="T2008" s="4">
        <f ca="1">OFFSET('Hotel Carve-out'!$A$1,'Hotel Carve-out'!T$1949-1,'Hotel Carve-out'!$D$1947+'Hotel Carve-out'!$C2008)</f>
        <v>0</v>
      </c>
      <c r="U2008" s="4">
        <f ca="1">OFFSET('Hotel Carve-out'!$A$1,'Hotel Carve-out'!U$1949-1,'Hotel Carve-out'!$D$1947+'Hotel Carve-out'!$C2008)</f>
        <v>0</v>
      </c>
      <c r="V2008" s="4">
        <f t="shared" ca="1" si="928"/>
        <v>0</v>
      </c>
      <c r="W2008" s="4"/>
      <c r="X2008" s="4">
        <f ca="1">OFFSET('Hotel Carve-out'!$A$1,'Hotel Carve-out'!X$1949-1,'Hotel Carve-out'!$D$1947+'Hotel Carve-out'!$C2008)</f>
        <v>0</v>
      </c>
      <c r="Y2008" s="4">
        <f ca="1">OFFSET('Hotel Carve-out'!$A$1,'Hotel Carve-out'!Y$1949-1,'Hotel Carve-out'!$D$1947+'Hotel Carve-out'!$C2008)</f>
        <v>0</v>
      </c>
      <c r="Z2008" s="4">
        <f ca="1">OFFSET('Hotel Carve-out'!$A$1,'Hotel Carve-out'!Z$1949-1,'Hotel Carve-out'!$D$1947+'Hotel Carve-out'!$C2008)</f>
        <v>0</v>
      </c>
      <c r="AA2008" s="4">
        <f ca="1">OFFSET('Hotel Carve-out'!$A$1,'Hotel Carve-out'!AA$1949-1,'Hotel Carve-out'!$D$1947+'Hotel Carve-out'!$C2008)</f>
        <v>0</v>
      </c>
      <c r="AB2008" s="4">
        <f ca="1">OFFSET('Hotel Carve-out'!$A$1,'Hotel Carve-out'!AB$1949-1,'Hotel Carve-out'!$D$1947+'Hotel Carve-out'!$C2008)</f>
        <v>0</v>
      </c>
      <c r="AC2008" s="4">
        <f ca="1">OFFSET('Hotel Carve-out'!$A$1,'Hotel Carve-out'!AC$1949-1,'Hotel Carve-out'!$D$1947+'Hotel Carve-out'!$C2008)</f>
        <v>0</v>
      </c>
      <c r="AD2008" s="4">
        <f ca="1">OFFSET('Hotel Carve-out'!$A$1,'Hotel Carve-out'!AD$1949-1,'Hotel Carve-out'!$D$1947+'Hotel Carve-out'!$C2008)</f>
        <v>0</v>
      </c>
      <c r="AE2008" s="4">
        <f ca="1">OFFSET('Hotel Carve-out'!$A$1,'Hotel Carve-out'!AE$1949-1,'Hotel Carve-out'!$D$1947+'Hotel Carve-out'!$C2008)</f>
        <v>0</v>
      </c>
      <c r="AF2008" s="4">
        <f ca="1">OFFSET('Hotel Carve-out'!$A$1,'Hotel Carve-out'!AF$1949-1,'Hotel Carve-out'!$D$1947+'Hotel Carve-out'!$C2008)</f>
        <v>0</v>
      </c>
      <c r="AG2008" s="4">
        <f ca="1">OFFSET('Hotel Carve-out'!$A$1,'Hotel Carve-out'!AG$1949-1,'Hotel Carve-out'!$D$1947+'Hotel Carve-out'!$C2008)</f>
        <v>0</v>
      </c>
      <c r="AH2008" s="4">
        <f ca="1">OFFSET('Hotel Carve-out'!$A$1,'Hotel Carve-out'!AH$1949-1,'Hotel Carve-out'!$D$1947+'Hotel Carve-out'!$C2008)</f>
        <v>0</v>
      </c>
      <c r="AI2008" s="4">
        <f t="shared" ca="1" si="929"/>
        <v>0</v>
      </c>
      <c r="AJ2008" s="4"/>
      <c r="AK2008" s="4">
        <f ca="1">OFFSET('Hotel Carve-out'!$A$1,'Hotel Carve-out'!AK$1949-1,'Hotel Carve-out'!$D$1947+'Hotel Carve-out'!$C2008)</f>
        <v>0</v>
      </c>
      <c r="AL2008" s="4">
        <f ca="1">OFFSET('Hotel Carve-out'!$A$1,'Hotel Carve-out'!AL$1949-1,'Hotel Carve-out'!$D$1947+'Hotel Carve-out'!$C2008)</f>
        <v>0</v>
      </c>
      <c r="AM2008" s="4">
        <f ca="1">OFFSET('Hotel Carve-out'!$A$1,'Hotel Carve-out'!AM$1949-1,'Hotel Carve-out'!$D$1947+'Hotel Carve-out'!$C2008)</f>
        <v>0</v>
      </c>
      <c r="AN2008" s="4">
        <f ca="1">OFFSET('Hotel Carve-out'!$A$1,'Hotel Carve-out'!AN$1949-1,'Hotel Carve-out'!$D$1947+'Hotel Carve-out'!$C2008)</f>
        <v>0</v>
      </c>
      <c r="AO2008" s="4">
        <f ca="1">OFFSET('Hotel Carve-out'!$A$1,'Hotel Carve-out'!AO$1949-1,'Hotel Carve-out'!$D$1947+'Hotel Carve-out'!$C2008)</f>
        <v>0</v>
      </c>
      <c r="AP2008" s="4">
        <f ca="1">OFFSET('Hotel Carve-out'!$A$1,'Hotel Carve-out'!AP$1949-1,'Hotel Carve-out'!$D$1947+'Hotel Carve-out'!$C2008)</f>
        <v>0</v>
      </c>
      <c r="AQ2008" s="4">
        <f ca="1">OFFSET('Hotel Carve-out'!$A$1,'Hotel Carve-out'!AQ$1949-1,'Hotel Carve-out'!$D$1947+'Hotel Carve-out'!$C2008)</f>
        <v>0</v>
      </c>
      <c r="AR2008" s="4">
        <f ca="1">OFFSET('Hotel Carve-out'!$A$1,'Hotel Carve-out'!AR$1949-1,'Hotel Carve-out'!$D$1947+'Hotel Carve-out'!$C2008)</f>
        <v>0</v>
      </c>
      <c r="AS2008" s="4">
        <f ca="1">OFFSET('Hotel Carve-out'!$A$1,'Hotel Carve-out'!AS$1949-1,'Hotel Carve-out'!$D$1947+'Hotel Carve-out'!$C2008)</f>
        <v>0</v>
      </c>
      <c r="AT2008" s="4">
        <f ca="1">OFFSET('Hotel Carve-out'!$A$1,'Hotel Carve-out'!AT$1949-1,'Hotel Carve-out'!$D$1947+'Hotel Carve-out'!$C2008)</f>
        <v>0</v>
      </c>
      <c r="AU2008" s="4">
        <f ca="1">OFFSET('Hotel Carve-out'!$A$1,'Hotel Carve-out'!AU$1949-1,'Hotel Carve-out'!$D$1947+'Hotel Carve-out'!$C2008)</f>
        <v>0</v>
      </c>
      <c r="AV2008" s="4">
        <f ca="1">OFFSET('Hotel Carve-out'!$A$1,'Hotel Carve-out'!AV$1949-1,'Hotel Carve-out'!$D$1947+'Hotel Carve-out'!$C2008)</f>
        <v>0</v>
      </c>
      <c r="AW2008" s="4">
        <f ca="1">OFFSET('Hotel Carve-out'!$A$1,'Hotel Carve-out'!AW$1949-1,'Hotel Carve-out'!$D$1947+'Hotel Carve-out'!$C2008)</f>
        <v>0</v>
      </c>
      <c r="AX2008" s="4">
        <f ca="1">OFFSET('Hotel Carve-out'!$A$1,'Hotel Carve-out'!AX$1949-1,'Hotel Carve-out'!$D$1947+'Hotel Carve-out'!$C2008)</f>
        <v>0</v>
      </c>
      <c r="AY2008" s="4">
        <f ca="1">OFFSET('Hotel Carve-out'!$A$1,'Hotel Carve-out'!AY$1949-1,'Hotel Carve-out'!$D$1947+'Hotel Carve-out'!$C2008)</f>
        <v>0</v>
      </c>
      <c r="AZ2008" s="4">
        <f ca="1">OFFSET('Hotel Carve-out'!$A$1,'Hotel Carve-out'!AZ$1949-1,'Hotel Carve-out'!$D$1947+'Hotel Carve-out'!$C2008)</f>
        <v>0</v>
      </c>
      <c r="BA2008" s="4">
        <f ca="1">OFFSET('Hotel Carve-out'!$A$1,'Hotel Carve-out'!BA$1949-1,'Hotel Carve-out'!$D$1947+'Hotel Carve-out'!$C2008)</f>
        <v>0</v>
      </c>
      <c r="BB2008" s="4">
        <f ca="1">OFFSET('Hotel Carve-out'!$A$1,'Hotel Carve-out'!BB$1949-1,'Hotel Carve-out'!$D$1947+'Hotel Carve-out'!$C2008)</f>
        <v>0</v>
      </c>
      <c r="BC2008" s="4">
        <f ca="1">OFFSET('Hotel Carve-out'!$A$1,'Hotel Carve-out'!BC$1949-1,'Hotel Carve-out'!$D$1947+'Hotel Carve-out'!$C2008)</f>
        <v>0</v>
      </c>
      <c r="BD2008" s="4">
        <f ca="1">OFFSET('Hotel Carve-out'!$A$1,'Hotel Carve-out'!BD$1949-1,'Hotel Carve-out'!$D$1947+'Hotel Carve-out'!$C2008)</f>
        <v>0</v>
      </c>
      <c r="BE2008" s="4">
        <f t="shared" ca="1" si="930"/>
        <v>0</v>
      </c>
      <c r="BF2008" s="4"/>
      <c r="BG2008" s="2">
        <f t="shared" ca="1" si="934"/>
        <v>11508.379120231912</v>
      </c>
      <c r="BH2008" s="2">
        <f t="shared" ca="1" si="935"/>
        <v>0</v>
      </c>
      <c r="BI2008" s="5">
        <f t="shared" ca="1" si="933"/>
        <v>11508.379120231912</v>
      </c>
      <c r="BJ2008" s="1"/>
      <c r="BK2008" s="4">
        <f ca="1">OFFSET('Hotel Carve-out'!$A$1,'Hotel Carve-out'!BK$1949-1,'Hotel Carve-out'!$D$1947+'Hotel Carve-out'!$C2008)</f>
        <v>0</v>
      </c>
      <c r="BL2008" s="4">
        <f ca="1">OFFSET('Hotel Carve-out'!$A$1,'Hotel Carve-out'!BL$1949-1,'Hotel Carve-out'!$D$1947+'Hotel Carve-out'!$C2008)</f>
        <v>0</v>
      </c>
      <c r="BM2008" s="4">
        <f ca="1">OFFSET('Hotel Carve-out'!$A$1,'Hotel Carve-out'!BM$1949-1,'Hotel Carve-out'!$D$1947+'Hotel Carve-out'!$C2008)</f>
        <v>0</v>
      </c>
      <c r="BN2008" s="4">
        <f ca="1">OFFSET('Hotel Carve-out'!$A$1,'Hotel Carve-out'!BN$1949-1,'Hotel Carve-out'!$D$1947+'Hotel Carve-out'!$C2008)</f>
        <v>0</v>
      </c>
      <c r="BO2008" s="4">
        <f ca="1">OFFSET('Hotel Carve-out'!$A$1,'Hotel Carve-out'!BO$1949-1,'Hotel Carve-out'!$D$1947+'Hotel Carve-out'!$C2008)</f>
        <v>0</v>
      </c>
      <c r="BP2008" s="4">
        <f ca="1">OFFSET('Hotel Carve-out'!$A$1,'Hotel Carve-out'!BP$1949-1,'Hotel Carve-out'!$D$1947+'Hotel Carve-out'!$C2008)</f>
        <v>0</v>
      </c>
      <c r="BQ2008" s="4">
        <f ca="1">OFFSET('Hotel Carve-out'!$A$1,'Hotel Carve-out'!BQ$1949-1,'Hotel Carve-out'!$D$1947+'Hotel Carve-out'!$C2008)</f>
        <v>0</v>
      </c>
      <c r="BR2008" s="1"/>
      <c r="BS2008" s="4">
        <f ca="1">OFFSET('Hotel Carve-out'!$A$1,'Hotel Carve-out'!BS$1949-1,'Hotel Carve-out'!$D$1947+'Hotel Carve-out'!$C2008)</f>
        <v>0</v>
      </c>
      <c r="BT2008" s="4">
        <f ca="1">OFFSET('Hotel Carve-out'!$A$1,'Hotel Carve-out'!BT$1949-1,'Hotel Carve-out'!$D$1947+'Hotel Carve-out'!$C2008)</f>
        <v>0</v>
      </c>
      <c r="BU2008" s="4"/>
      <c r="BV2008" s="4">
        <f ca="1">OFFSET('Hotel Carve-out'!$A$1,'Hotel Carve-out'!BV$1949-1,'Hotel Carve-out'!$D$1947+'Hotel Carve-out'!$C2008)</f>
        <v>0</v>
      </c>
      <c r="BW2008" s="4">
        <f ca="1">OFFSET('Hotel Carve-out'!$A$1,'Hotel Carve-out'!BW$1949-1,'Hotel Carve-out'!$D$1947+'Hotel Carve-out'!$C2008)</f>
        <v>0</v>
      </c>
      <c r="BX2008" s="4">
        <f ca="1">OFFSET('Hotel Carve-out'!$A$1,'Hotel Carve-out'!BX$1949-1,'Hotel Carve-out'!$D$1947+'Hotel Carve-out'!$C2008)</f>
        <v>0</v>
      </c>
      <c r="BY2008" s="6">
        <f ca="1">OFFSET('Hotel Carve-out'!$A$1,'Hotel Carve-out'!BY$1949-1,'Hotel Carve-out'!$D$1947+'Hotel Carve-out'!$C2008)</f>
        <v>0</v>
      </c>
      <c r="BZ2008" s="4">
        <f ca="1">OFFSET('Hotel Carve-out'!$A$1,'Hotel Carve-out'!BZ$1949-1,'Hotel Carve-out'!$D$1947+'Hotel Carve-out'!$C2008)</f>
        <v>11508.379120231912</v>
      </c>
      <c r="CA2008" s="6">
        <f ca="1">OFFSET('Hotel Carve-out'!$A$1,'Hotel Carve-out'!CA$1949-1,'Hotel Carve-out'!$D$1947+'Hotel Carve-out'!$C2008)</f>
        <v>0</v>
      </c>
      <c r="CB2008" s="4">
        <f ca="1">OFFSET('Hotel Carve-out'!$A$1,'Hotel Carve-out'!CB$1949-1,'Hotel Carve-out'!$D$1947+'Hotel Carve-out'!$C2008)</f>
        <v>0</v>
      </c>
      <c r="CC2008" s="1"/>
      <c r="CD2008" s="360">
        <f ca="1">OFFSET('Hotel Carve-out'!$A$1,'Hotel Carve-out'!CD$1949-1,'Hotel Carve-out'!$D$1947+'Hotel Carve-out'!$C2008)</f>
        <v>8.5247252742458605E-4</v>
      </c>
      <c r="CE2008" s="360">
        <f ca="1">OFFSET('Hotel Carve-out'!$A$1,'Hotel Carve-out'!CE$1949-1,'Hotel Carve-out'!$D$1947+'Hotel Carve-out'!$C2008)</f>
        <v>8.5247252742458595E-4</v>
      </c>
      <c r="CF2008" s="360">
        <f ca="1">OFFSET('Hotel Carve-out'!$A$1,'Hotel Carve-out'!CF$1949-1,'Hotel Carve-out'!$D$1947+'Hotel Carve-out'!$C2008)</f>
        <v>8.5247252742458595E-4</v>
      </c>
      <c r="CG2008" s="360">
        <f ca="1">OFFSET('Hotel Carve-out'!$A$1,'Hotel Carve-out'!CG$1949-1,'Hotel Carve-out'!$D$1947+'Hotel Carve-out'!$C2008)</f>
        <v>0</v>
      </c>
      <c r="CH2008" s="360">
        <f ca="1">OFFSET('Hotel Carve-out'!$A$1,'Hotel Carve-out'!CH$1949-1,'Hotel Carve-out'!$D$1947+'Hotel Carve-out'!$C2008)</f>
        <v>0</v>
      </c>
      <c r="CI2008" s="360">
        <f ca="1">OFFSET('Hotel Carve-out'!$A$1,'Hotel Carve-out'!CI$1949-1,'Hotel Carve-out'!$D$1947+'Hotel Carve-out'!$C2008)</f>
        <v>0</v>
      </c>
      <c r="CJ2008" s="1"/>
      <c r="CK2008" s="1"/>
    </row>
    <row r="2009" spans="2:89" ht="15" customHeight="1">
      <c r="B2009" s="1"/>
      <c r="C2009" s="1">
        <f>IF(C2008&lt;'Hotel Carve-out'!$E$1688,C2008+1,NA())</f>
        <v>58</v>
      </c>
      <c r="D2009" s="7">
        <f>INDEX('Hotel Carve-out'!$F$16:$CI$17,1,MATCH('Hotel Carve-out'!C2009,'Hotel Carve-out'!$F$17:$CI$17,0))</f>
        <v>43861</v>
      </c>
      <c r="E2009" s="1"/>
      <c r="F2009" s="4">
        <f ca="1">OFFSET('Hotel Carve-out'!$A$1,'Hotel Carve-out'!F$1949-1,'Hotel Carve-out'!$D$1947+'Hotel Carve-out'!$C2009)</f>
        <v>0</v>
      </c>
      <c r="G2009" s="4">
        <f ca="1">OFFSET('Hotel Carve-out'!$A$1,'Hotel Carve-out'!G$1949-1,'Hotel Carve-out'!$D$1947+'Hotel Carve-out'!$C2009)</f>
        <v>0</v>
      </c>
      <c r="H2009" s="4">
        <f ca="1">OFFSET('Hotel Carve-out'!$A$1,'Hotel Carve-out'!H$1949-1,'Hotel Carve-out'!$D$1947+'Hotel Carve-out'!$C2009)</f>
        <v>0</v>
      </c>
      <c r="I2009" s="4">
        <f ca="1">OFFSET('Hotel Carve-out'!$A$1,'Hotel Carve-out'!I$1949-1,'Hotel Carve-out'!$D$1947+'Hotel Carve-out'!$C2009)</f>
        <v>11537.287073551834</v>
      </c>
      <c r="J2009" s="1"/>
      <c r="K2009" s="4">
        <f ca="1">OFFSET('Hotel Carve-out'!$A$1,'Hotel Carve-out'!K$1949-1,'Hotel Carve-out'!$D$1947+'Hotel Carve-out'!$C2009)</f>
        <v>0</v>
      </c>
      <c r="L2009" s="4">
        <f ca="1">OFFSET('Hotel Carve-out'!$A$1,'Hotel Carve-out'!L$1949-1,'Hotel Carve-out'!$D$1947+'Hotel Carve-out'!$C2009)</f>
        <v>0</v>
      </c>
      <c r="M2009" s="4">
        <f ca="1">OFFSET('Hotel Carve-out'!$A$1,'Hotel Carve-out'!M$1949-1,'Hotel Carve-out'!$D$1947+'Hotel Carve-out'!$C2009)</f>
        <v>0</v>
      </c>
      <c r="N2009" s="4">
        <f ca="1">OFFSET('Hotel Carve-out'!$A$1,'Hotel Carve-out'!N$1949-1,'Hotel Carve-out'!$D$1947+'Hotel Carve-out'!$C2009)</f>
        <v>0</v>
      </c>
      <c r="O2009" s="4">
        <f ca="1">OFFSET('Hotel Carve-out'!$A$1,'Hotel Carve-out'!O$1949-1,'Hotel Carve-out'!$D$1947+'Hotel Carve-out'!$C2009)</f>
        <v>0</v>
      </c>
      <c r="P2009" s="4">
        <f t="shared" ca="1" si="927"/>
        <v>0</v>
      </c>
      <c r="Q2009" s="4"/>
      <c r="R2009" s="4">
        <f ca="1">OFFSET('Hotel Carve-out'!$A$1,'Hotel Carve-out'!R$1949-1,'Hotel Carve-out'!$D$1947+'Hotel Carve-out'!$C2009)</f>
        <v>0</v>
      </c>
      <c r="S2009" s="4">
        <f ca="1">OFFSET('Hotel Carve-out'!$A$1,'Hotel Carve-out'!S$1949-1,'Hotel Carve-out'!$D$1947+'Hotel Carve-out'!$C2009)</f>
        <v>0</v>
      </c>
      <c r="T2009" s="4">
        <f ca="1">OFFSET('Hotel Carve-out'!$A$1,'Hotel Carve-out'!T$1949-1,'Hotel Carve-out'!$D$1947+'Hotel Carve-out'!$C2009)</f>
        <v>0</v>
      </c>
      <c r="U2009" s="4">
        <f ca="1">OFFSET('Hotel Carve-out'!$A$1,'Hotel Carve-out'!U$1949-1,'Hotel Carve-out'!$D$1947+'Hotel Carve-out'!$C2009)</f>
        <v>0</v>
      </c>
      <c r="V2009" s="4">
        <f t="shared" ca="1" si="928"/>
        <v>0</v>
      </c>
      <c r="W2009" s="4"/>
      <c r="X2009" s="4">
        <f ca="1">OFFSET('Hotel Carve-out'!$A$1,'Hotel Carve-out'!X$1949-1,'Hotel Carve-out'!$D$1947+'Hotel Carve-out'!$C2009)</f>
        <v>0</v>
      </c>
      <c r="Y2009" s="4">
        <f ca="1">OFFSET('Hotel Carve-out'!$A$1,'Hotel Carve-out'!Y$1949-1,'Hotel Carve-out'!$D$1947+'Hotel Carve-out'!$C2009)</f>
        <v>0</v>
      </c>
      <c r="Z2009" s="4">
        <f ca="1">OFFSET('Hotel Carve-out'!$A$1,'Hotel Carve-out'!Z$1949-1,'Hotel Carve-out'!$D$1947+'Hotel Carve-out'!$C2009)</f>
        <v>0</v>
      </c>
      <c r="AA2009" s="4">
        <f ca="1">OFFSET('Hotel Carve-out'!$A$1,'Hotel Carve-out'!AA$1949-1,'Hotel Carve-out'!$D$1947+'Hotel Carve-out'!$C2009)</f>
        <v>0</v>
      </c>
      <c r="AB2009" s="4">
        <f ca="1">OFFSET('Hotel Carve-out'!$A$1,'Hotel Carve-out'!AB$1949-1,'Hotel Carve-out'!$D$1947+'Hotel Carve-out'!$C2009)</f>
        <v>0</v>
      </c>
      <c r="AC2009" s="4">
        <f ca="1">OFFSET('Hotel Carve-out'!$A$1,'Hotel Carve-out'!AC$1949-1,'Hotel Carve-out'!$D$1947+'Hotel Carve-out'!$C2009)</f>
        <v>0</v>
      </c>
      <c r="AD2009" s="4">
        <f ca="1">OFFSET('Hotel Carve-out'!$A$1,'Hotel Carve-out'!AD$1949-1,'Hotel Carve-out'!$D$1947+'Hotel Carve-out'!$C2009)</f>
        <v>0</v>
      </c>
      <c r="AE2009" s="4">
        <f ca="1">OFFSET('Hotel Carve-out'!$A$1,'Hotel Carve-out'!AE$1949-1,'Hotel Carve-out'!$D$1947+'Hotel Carve-out'!$C2009)</f>
        <v>0</v>
      </c>
      <c r="AF2009" s="4">
        <f ca="1">OFFSET('Hotel Carve-out'!$A$1,'Hotel Carve-out'!AF$1949-1,'Hotel Carve-out'!$D$1947+'Hotel Carve-out'!$C2009)</f>
        <v>0</v>
      </c>
      <c r="AG2009" s="4">
        <f ca="1">OFFSET('Hotel Carve-out'!$A$1,'Hotel Carve-out'!AG$1949-1,'Hotel Carve-out'!$D$1947+'Hotel Carve-out'!$C2009)</f>
        <v>0</v>
      </c>
      <c r="AH2009" s="4">
        <f ca="1">OFFSET('Hotel Carve-out'!$A$1,'Hotel Carve-out'!AH$1949-1,'Hotel Carve-out'!$D$1947+'Hotel Carve-out'!$C2009)</f>
        <v>0</v>
      </c>
      <c r="AI2009" s="4">
        <f t="shared" ca="1" si="929"/>
        <v>0</v>
      </c>
      <c r="AJ2009" s="4"/>
      <c r="AK2009" s="4">
        <f ca="1">OFFSET('Hotel Carve-out'!$A$1,'Hotel Carve-out'!AK$1949-1,'Hotel Carve-out'!$D$1947+'Hotel Carve-out'!$C2009)</f>
        <v>0</v>
      </c>
      <c r="AL2009" s="4">
        <f ca="1">OFFSET('Hotel Carve-out'!$A$1,'Hotel Carve-out'!AL$1949-1,'Hotel Carve-out'!$D$1947+'Hotel Carve-out'!$C2009)</f>
        <v>0</v>
      </c>
      <c r="AM2009" s="4">
        <f ca="1">OFFSET('Hotel Carve-out'!$A$1,'Hotel Carve-out'!AM$1949-1,'Hotel Carve-out'!$D$1947+'Hotel Carve-out'!$C2009)</f>
        <v>0</v>
      </c>
      <c r="AN2009" s="4">
        <f ca="1">OFFSET('Hotel Carve-out'!$A$1,'Hotel Carve-out'!AN$1949-1,'Hotel Carve-out'!$D$1947+'Hotel Carve-out'!$C2009)</f>
        <v>0</v>
      </c>
      <c r="AO2009" s="4">
        <f ca="1">OFFSET('Hotel Carve-out'!$A$1,'Hotel Carve-out'!AO$1949-1,'Hotel Carve-out'!$D$1947+'Hotel Carve-out'!$C2009)</f>
        <v>0</v>
      </c>
      <c r="AP2009" s="4">
        <f ca="1">OFFSET('Hotel Carve-out'!$A$1,'Hotel Carve-out'!AP$1949-1,'Hotel Carve-out'!$D$1947+'Hotel Carve-out'!$C2009)</f>
        <v>0</v>
      </c>
      <c r="AQ2009" s="4">
        <f ca="1">OFFSET('Hotel Carve-out'!$A$1,'Hotel Carve-out'!AQ$1949-1,'Hotel Carve-out'!$D$1947+'Hotel Carve-out'!$C2009)</f>
        <v>0</v>
      </c>
      <c r="AR2009" s="4">
        <f ca="1">OFFSET('Hotel Carve-out'!$A$1,'Hotel Carve-out'!AR$1949-1,'Hotel Carve-out'!$D$1947+'Hotel Carve-out'!$C2009)</f>
        <v>0</v>
      </c>
      <c r="AS2009" s="4">
        <f ca="1">OFFSET('Hotel Carve-out'!$A$1,'Hotel Carve-out'!AS$1949-1,'Hotel Carve-out'!$D$1947+'Hotel Carve-out'!$C2009)</f>
        <v>0</v>
      </c>
      <c r="AT2009" s="4">
        <f ca="1">OFFSET('Hotel Carve-out'!$A$1,'Hotel Carve-out'!AT$1949-1,'Hotel Carve-out'!$D$1947+'Hotel Carve-out'!$C2009)</f>
        <v>0</v>
      </c>
      <c r="AU2009" s="4">
        <f ca="1">OFFSET('Hotel Carve-out'!$A$1,'Hotel Carve-out'!AU$1949-1,'Hotel Carve-out'!$D$1947+'Hotel Carve-out'!$C2009)</f>
        <v>0</v>
      </c>
      <c r="AV2009" s="4">
        <f ca="1">OFFSET('Hotel Carve-out'!$A$1,'Hotel Carve-out'!AV$1949-1,'Hotel Carve-out'!$D$1947+'Hotel Carve-out'!$C2009)</f>
        <v>0</v>
      </c>
      <c r="AW2009" s="4">
        <f ca="1">OFFSET('Hotel Carve-out'!$A$1,'Hotel Carve-out'!AW$1949-1,'Hotel Carve-out'!$D$1947+'Hotel Carve-out'!$C2009)</f>
        <v>0</v>
      </c>
      <c r="AX2009" s="4">
        <f ca="1">OFFSET('Hotel Carve-out'!$A$1,'Hotel Carve-out'!AX$1949-1,'Hotel Carve-out'!$D$1947+'Hotel Carve-out'!$C2009)</f>
        <v>0</v>
      </c>
      <c r="AY2009" s="4">
        <f ca="1">OFFSET('Hotel Carve-out'!$A$1,'Hotel Carve-out'!AY$1949-1,'Hotel Carve-out'!$D$1947+'Hotel Carve-out'!$C2009)</f>
        <v>0</v>
      </c>
      <c r="AZ2009" s="4">
        <f ca="1">OFFSET('Hotel Carve-out'!$A$1,'Hotel Carve-out'!AZ$1949-1,'Hotel Carve-out'!$D$1947+'Hotel Carve-out'!$C2009)</f>
        <v>0</v>
      </c>
      <c r="BA2009" s="4">
        <f ca="1">OFFSET('Hotel Carve-out'!$A$1,'Hotel Carve-out'!BA$1949-1,'Hotel Carve-out'!$D$1947+'Hotel Carve-out'!$C2009)</f>
        <v>0</v>
      </c>
      <c r="BB2009" s="4">
        <f ca="1">OFFSET('Hotel Carve-out'!$A$1,'Hotel Carve-out'!BB$1949-1,'Hotel Carve-out'!$D$1947+'Hotel Carve-out'!$C2009)</f>
        <v>0</v>
      </c>
      <c r="BC2009" s="4">
        <f ca="1">OFFSET('Hotel Carve-out'!$A$1,'Hotel Carve-out'!BC$1949-1,'Hotel Carve-out'!$D$1947+'Hotel Carve-out'!$C2009)</f>
        <v>0</v>
      </c>
      <c r="BD2009" s="4">
        <f ca="1">OFFSET('Hotel Carve-out'!$A$1,'Hotel Carve-out'!BD$1949-1,'Hotel Carve-out'!$D$1947+'Hotel Carve-out'!$C2009)</f>
        <v>0</v>
      </c>
      <c r="BE2009" s="4">
        <f t="shared" ca="1" si="930"/>
        <v>0</v>
      </c>
      <c r="BF2009" s="4"/>
      <c r="BG2009" s="2">
        <f t="shared" ca="1" si="934"/>
        <v>11537.287073551834</v>
      </c>
      <c r="BH2009" s="2">
        <f t="shared" ca="1" si="935"/>
        <v>0</v>
      </c>
      <c r="BI2009" s="5">
        <f t="shared" ca="1" si="933"/>
        <v>11537.287073551834</v>
      </c>
      <c r="BJ2009" s="1"/>
      <c r="BK2009" s="4">
        <f ca="1">OFFSET('Hotel Carve-out'!$A$1,'Hotel Carve-out'!BK$1949-1,'Hotel Carve-out'!$D$1947+'Hotel Carve-out'!$C2009)</f>
        <v>0</v>
      </c>
      <c r="BL2009" s="4">
        <f ca="1">OFFSET('Hotel Carve-out'!$A$1,'Hotel Carve-out'!BL$1949-1,'Hotel Carve-out'!$D$1947+'Hotel Carve-out'!$C2009)</f>
        <v>0</v>
      </c>
      <c r="BM2009" s="4">
        <f ca="1">OFFSET('Hotel Carve-out'!$A$1,'Hotel Carve-out'!BM$1949-1,'Hotel Carve-out'!$D$1947+'Hotel Carve-out'!$C2009)</f>
        <v>0</v>
      </c>
      <c r="BN2009" s="4">
        <f ca="1">OFFSET('Hotel Carve-out'!$A$1,'Hotel Carve-out'!BN$1949-1,'Hotel Carve-out'!$D$1947+'Hotel Carve-out'!$C2009)</f>
        <v>0</v>
      </c>
      <c r="BO2009" s="4">
        <f ca="1">OFFSET('Hotel Carve-out'!$A$1,'Hotel Carve-out'!BO$1949-1,'Hotel Carve-out'!$D$1947+'Hotel Carve-out'!$C2009)</f>
        <v>0</v>
      </c>
      <c r="BP2009" s="4">
        <f ca="1">OFFSET('Hotel Carve-out'!$A$1,'Hotel Carve-out'!BP$1949-1,'Hotel Carve-out'!$D$1947+'Hotel Carve-out'!$C2009)</f>
        <v>0</v>
      </c>
      <c r="BQ2009" s="4">
        <f ca="1">OFFSET('Hotel Carve-out'!$A$1,'Hotel Carve-out'!BQ$1949-1,'Hotel Carve-out'!$D$1947+'Hotel Carve-out'!$C2009)</f>
        <v>0</v>
      </c>
      <c r="BR2009" s="1"/>
      <c r="BS2009" s="4">
        <f ca="1">OFFSET('Hotel Carve-out'!$A$1,'Hotel Carve-out'!BS$1949-1,'Hotel Carve-out'!$D$1947+'Hotel Carve-out'!$C2009)</f>
        <v>0</v>
      </c>
      <c r="BT2009" s="4">
        <f ca="1">OFFSET('Hotel Carve-out'!$A$1,'Hotel Carve-out'!BT$1949-1,'Hotel Carve-out'!$D$1947+'Hotel Carve-out'!$C2009)</f>
        <v>0</v>
      </c>
      <c r="BU2009" s="4"/>
      <c r="BV2009" s="4">
        <f ca="1">OFFSET('Hotel Carve-out'!$A$1,'Hotel Carve-out'!BV$1949-1,'Hotel Carve-out'!$D$1947+'Hotel Carve-out'!$C2009)</f>
        <v>0</v>
      </c>
      <c r="BW2009" s="4">
        <f ca="1">OFFSET('Hotel Carve-out'!$A$1,'Hotel Carve-out'!BW$1949-1,'Hotel Carve-out'!$D$1947+'Hotel Carve-out'!$C2009)</f>
        <v>0</v>
      </c>
      <c r="BX2009" s="4">
        <f ca="1">OFFSET('Hotel Carve-out'!$A$1,'Hotel Carve-out'!BX$1949-1,'Hotel Carve-out'!$D$1947+'Hotel Carve-out'!$C2009)</f>
        <v>0</v>
      </c>
      <c r="BY2009" s="6">
        <f ca="1">OFFSET('Hotel Carve-out'!$A$1,'Hotel Carve-out'!BY$1949-1,'Hotel Carve-out'!$D$1947+'Hotel Carve-out'!$C2009)</f>
        <v>0</v>
      </c>
      <c r="BZ2009" s="4">
        <f ca="1">OFFSET('Hotel Carve-out'!$A$1,'Hotel Carve-out'!BZ$1949-1,'Hotel Carve-out'!$D$1947+'Hotel Carve-out'!$C2009)</f>
        <v>11537.287073551834</v>
      </c>
      <c r="CA2009" s="6">
        <f ca="1">OFFSET('Hotel Carve-out'!$A$1,'Hotel Carve-out'!CA$1949-1,'Hotel Carve-out'!$D$1947+'Hotel Carve-out'!$C2009)</f>
        <v>0</v>
      </c>
      <c r="CB2009" s="4">
        <f ca="1">OFFSET('Hotel Carve-out'!$A$1,'Hotel Carve-out'!CB$1949-1,'Hotel Carve-out'!$D$1947+'Hotel Carve-out'!$C2009)</f>
        <v>0</v>
      </c>
      <c r="CC2009" s="1"/>
      <c r="CD2009" s="360">
        <f ca="1">OFFSET('Hotel Carve-out'!$A$1,'Hotel Carve-out'!CD$1949-1,'Hotel Carve-out'!$D$1947+'Hotel Carve-out'!$C2009)</f>
        <v>8.5461385730013577E-4</v>
      </c>
      <c r="CE2009" s="360">
        <f ca="1">OFFSET('Hotel Carve-out'!$A$1,'Hotel Carve-out'!CE$1949-1,'Hotel Carve-out'!$D$1947+'Hotel Carve-out'!$C2009)</f>
        <v>8.5461385730013577E-4</v>
      </c>
      <c r="CF2009" s="360">
        <f ca="1">OFFSET('Hotel Carve-out'!$A$1,'Hotel Carve-out'!CF$1949-1,'Hotel Carve-out'!$D$1947+'Hotel Carve-out'!$C2009)</f>
        <v>8.5461385730013577E-4</v>
      </c>
      <c r="CG2009" s="360">
        <f ca="1">OFFSET('Hotel Carve-out'!$A$1,'Hotel Carve-out'!CG$1949-1,'Hotel Carve-out'!$D$1947+'Hotel Carve-out'!$C2009)</f>
        <v>0</v>
      </c>
      <c r="CH2009" s="360">
        <f ca="1">OFFSET('Hotel Carve-out'!$A$1,'Hotel Carve-out'!CH$1949-1,'Hotel Carve-out'!$D$1947+'Hotel Carve-out'!$C2009)</f>
        <v>0</v>
      </c>
      <c r="CI2009" s="360">
        <f ca="1">OFFSET('Hotel Carve-out'!$A$1,'Hotel Carve-out'!CI$1949-1,'Hotel Carve-out'!$D$1947+'Hotel Carve-out'!$C2009)</f>
        <v>0</v>
      </c>
      <c r="CJ2009" s="1"/>
      <c r="CK2009" s="1"/>
    </row>
    <row r="2010" spans="2:89" ht="15" customHeight="1">
      <c r="B2010" s="1"/>
      <c r="C2010" s="1">
        <f>IF(C2009&lt;'Hotel Carve-out'!$E$1688,C2009+1,NA())</f>
        <v>59</v>
      </c>
      <c r="D2010" s="7">
        <f>INDEX('Hotel Carve-out'!$F$16:$CI$17,1,MATCH('Hotel Carve-out'!C2010,'Hotel Carve-out'!$F$17:$CI$17,0))</f>
        <v>43890</v>
      </c>
      <c r="E2010" s="1"/>
      <c r="F2010" s="4">
        <f ca="1">OFFSET('Hotel Carve-out'!$A$1,'Hotel Carve-out'!F$1949-1,'Hotel Carve-out'!$D$1947+'Hotel Carve-out'!$C2010)</f>
        <v>0</v>
      </c>
      <c r="G2010" s="4">
        <f ca="1">OFFSET('Hotel Carve-out'!$A$1,'Hotel Carve-out'!G$1949-1,'Hotel Carve-out'!$D$1947+'Hotel Carve-out'!$C2010)</f>
        <v>0</v>
      </c>
      <c r="H2010" s="4">
        <f ca="1">OFFSET('Hotel Carve-out'!$A$1,'Hotel Carve-out'!H$1949-1,'Hotel Carve-out'!$D$1947+'Hotel Carve-out'!$C2010)</f>
        <v>0</v>
      </c>
      <c r="I2010" s="4">
        <f ca="1">OFFSET('Hotel Carve-out'!$A$1,'Hotel Carve-out'!I$1949-1,'Hotel Carve-out'!$D$1947+'Hotel Carve-out'!$C2010)</f>
        <v>11564.395732062476</v>
      </c>
      <c r="J2010" s="1"/>
      <c r="K2010" s="4">
        <f ca="1">OFFSET('Hotel Carve-out'!$A$1,'Hotel Carve-out'!K$1949-1,'Hotel Carve-out'!$D$1947+'Hotel Carve-out'!$C2010)</f>
        <v>0</v>
      </c>
      <c r="L2010" s="4">
        <f ca="1">OFFSET('Hotel Carve-out'!$A$1,'Hotel Carve-out'!L$1949-1,'Hotel Carve-out'!$D$1947+'Hotel Carve-out'!$C2010)</f>
        <v>0</v>
      </c>
      <c r="M2010" s="4">
        <f ca="1">OFFSET('Hotel Carve-out'!$A$1,'Hotel Carve-out'!M$1949-1,'Hotel Carve-out'!$D$1947+'Hotel Carve-out'!$C2010)</f>
        <v>0</v>
      </c>
      <c r="N2010" s="4">
        <f ca="1">OFFSET('Hotel Carve-out'!$A$1,'Hotel Carve-out'!N$1949-1,'Hotel Carve-out'!$D$1947+'Hotel Carve-out'!$C2010)</f>
        <v>0</v>
      </c>
      <c r="O2010" s="4">
        <f ca="1">OFFSET('Hotel Carve-out'!$A$1,'Hotel Carve-out'!O$1949-1,'Hotel Carve-out'!$D$1947+'Hotel Carve-out'!$C2010)</f>
        <v>0</v>
      </c>
      <c r="P2010" s="4">
        <f t="shared" ca="1" si="927"/>
        <v>0</v>
      </c>
      <c r="Q2010" s="4"/>
      <c r="R2010" s="4">
        <f ca="1">OFFSET('Hotel Carve-out'!$A$1,'Hotel Carve-out'!R$1949-1,'Hotel Carve-out'!$D$1947+'Hotel Carve-out'!$C2010)</f>
        <v>0</v>
      </c>
      <c r="S2010" s="4">
        <f ca="1">OFFSET('Hotel Carve-out'!$A$1,'Hotel Carve-out'!S$1949-1,'Hotel Carve-out'!$D$1947+'Hotel Carve-out'!$C2010)</f>
        <v>0</v>
      </c>
      <c r="T2010" s="4">
        <f ca="1">OFFSET('Hotel Carve-out'!$A$1,'Hotel Carve-out'!T$1949-1,'Hotel Carve-out'!$D$1947+'Hotel Carve-out'!$C2010)</f>
        <v>0</v>
      </c>
      <c r="U2010" s="4">
        <f ca="1">OFFSET('Hotel Carve-out'!$A$1,'Hotel Carve-out'!U$1949-1,'Hotel Carve-out'!$D$1947+'Hotel Carve-out'!$C2010)</f>
        <v>0</v>
      </c>
      <c r="V2010" s="4">
        <f t="shared" ca="1" si="928"/>
        <v>0</v>
      </c>
      <c r="W2010" s="4"/>
      <c r="X2010" s="4">
        <f ca="1">OFFSET('Hotel Carve-out'!$A$1,'Hotel Carve-out'!X$1949-1,'Hotel Carve-out'!$D$1947+'Hotel Carve-out'!$C2010)</f>
        <v>0</v>
      </c>
      <c r="Y2010" s="4">
        <f ca="1">OFFSET('Hotel Carve-out'!$A$1,'Hotel Carve-out'!Y$1949-1,'Hotel Carve-out'!$D$1947+'Hotel Carve-out'!$C2010)</f>
        <v>0</v>
      </c>
      <c r="Z2010" s="4">
        <f ca="1">OFFSET('Hotel Carve-out'!$A$1,'Hotel Carve-out'!Z$1949-1,'Hotel Carve-out'!$D$1947+'Hotel Carve-out'!$C2010)</f>
        <v>0</v>
      </c>
      <c r="AA2010" s="4">
        <f ca="1">OFFSET('Hotel Carve-out'!$A$1,'Hotel Carve-out'!AA$1949-1,'Hotel Carve-out'!$D$1947+'Hotel Carve-out'!$C2010)</f>
        <v>0</v>
      </c>
      <c r="AB2010" s="4">
        <f ca="1">OFFSET('Hotel Carve-out'!$A$1,'Hotel Carve-out'!AB$1949-1,'Hotel Carve-out'!$D$1947+'Hotel Carve-out'!$C2010)</f>
        <v>0</v>
      </c>
      <c r="AC2010" s="4">
        <f ca="1">OFFSET('Hotel Carve-out'!$A$1,'Hotel Carve-out'!AC$1949-1,'Hotel Carve-out'!$D$1947+'Hotel Carve-out'!$C2010)</f>
        <v>0</v>
      </c>
      <c r="AD2010" s="4">
        <f ca="1">OFFSET('Hotel Carve-out'!$A$1,'Hotel Carve-out'!AD$1949-1,'Hotel Carve-out'!$D$1947+'Hotel Carve-out'!$C2010)</f>
        <v>0</v>
      </c>
      <c r="AE2010" s="4">
        <f ca="1">OFFSET('Hotel Carve-out'!$A$1,'Hotel Carve-out'!AE$1949-1,'Hotel Carve-out'!$D$1947+'Hotel Carve-out'!$C2010)</f>
        <v>0</v>
      </c>
      <c r="AF2010" s="4">
        <f ca="1">OFFSET('Hotel Carve-out'!$A$1,'Hotel Carve-out'!AF$1949-1,'Hotel Carve-out'!$D$1947+'Hotel Carve-out'!$C2010)</f>
        <v>0</v>
      </c>
      <c r="AG2010" s="4">
        <f ca="1">OFFSET('Hotel Carve-out'!$A$1,'Hotel Carve-out'!AG$1949-1,'Hotel Carve-out'!$D$1947+'Hotel Carve-out'!$C2010)</f>
        <v>0</v>
      </c>
      <c r="AH2010" s="4">
        <f ca="1">OFFSET('Hotel Carve-out'!$A$1,'Hotel Carve-out'!AH$1949-1,'Hotel Carve-out'!$D$1947+'Hotel Carve-out'!$C2010)</f>
        <v>0</v>
      </c>
      <c r="AI2010" s="4">
        <f t="shared" ca="1" si="929"/>
        <v>0</v>
      </c>
      <c r="AJ2010" s="4"/>
      <c r="AK2010" s="4">
        <f ca="1">OFFSET('Hotel Carve-out'!$A$1,'Hotel Carve-out'!AK$1949-1,'Hotel Carve-out'!$D$1947+'Hotel Carve-out'!$C2010)</f>
        <v>0</v>
      </c>
      <c r="AL2010" s="4">
        <f ca="1">OFFSET('Hotel Carve-out'!$A$1,'Hotel Carve-out'!AL$1949-1,'Hotel Carve-out'!$D$1947+'Hotel Carve-out'!$C2010)</f>
        <v>0</v>
      </c>
      <c r="AM2010" s="4">
        <f ca="1">OFFSET('Hotel Carve-out'!$A$1,'Hotel Carve-out'!AM$1949-1,'Hotel Carve-out'!$D$1947+'Hotel Carve-out'!$C2010)</f>
        <v>0</v>
      </c>
      <c r="AN2010" s="4">
        <f ca="1">OFFSET('Hotel Carve-out'!$A$1,'Hotel Carve-out'!AN$1949-1,'Hotel Carve-out'!$D$1947+'Hotel Carve-out'!$C2010)</f>
        <v>0</v>
      </c>
      <c r="AO2010" s="4">
        <f ca="1">OFFSET('Hotel Carve-out'!$A$1,'Hotel Carve-out'!AO$1949-1,'Hotel Carve-out'!$D$1947+'Hotel Carve-out'!$C2010)</f>
        <v>0</v>
      </c>
      <c r="AP2010" s="4">
        <f ca="1">OFFSET('Hotel Carve-out'!$A$1,'Hotel Carve-out'!AP$1949-1,'Hotel Carve-out'!$D$1947+'Hotel Carve-out'!$C2010)</f>
        <v>0</v>
      </c>
      <c r="AQ2010" s="4">
        <f ca="1">OFFSET('Hotel Carve-out'!$A$1,'Hotel Carve-out'!AQ$1949-1,'Hotel Carve-out'!$D$1947+'Hotel Carve-out'!$C2010)</f>
        <v>0</v>
      </c>
      <c r="AR2010" s="4">
        <f ca="1">OFFSET('Hotel Carve-out'!$A$1,'Hotel Carve-out'!AR$1949-1,'Hotel Carve-out'!$D$1947+'Hotel Carve-out'!$C2010)</f>
        <v>0</v>
      </c>
      <c r="AS2010" s="4">
        <f ca="1">OFFSET('Hotel Carve-out'!$A$1,'Hotel Carve-out'!AS$1949-1,'Hotel Carve-out'!$D$1947+'Hotel Carve-out'!$C2010)</f>
        <v>0</v>
      </c>
      <c r="AT2010" s="4">
        <f ca="1">OFFSET('Hotel Carve-out'!$A$1,'Hotel Carve-out'!AT$1949-1,'Hotel Carve-out'!$D$1947+'Hotel Carve-out'!$C2010)</f>
        <v>0</v>
      </c>
      <c r="AU2010" s="4">
        <f ca="1">OFFSET('Hotel Carve-out'!$A$1,'Hotel Carve-out'!AU$1949-1,'Hotel Carve-out'!$D$1947+'Hotel Carve-out'!$C2010)</f>
        <v>0</v>
      </c>
      <c r="AV2010" s="4">
        <f ca="1">OFFSET('Hotel Carve-out'!$A$1,'Hotel Carve-out'!AV$1949-1,'Hotel Carve-out'!$D$1947+'Hotel Carve-out'!$C2010)</f>
        <v>0</v>
      </c>
      <c r="AW2010" s="4">
        <f ca="1">OFFSET('Hotel Carve-out'!$A$1,'Hotel Carve-out'!AW$1949-1,'Hotel Carve-out'!$D$1947+'Hotel Carve-out'!$C2010)</f>
        <v>0</v>
      </c>
      <c r="AX2010" s="4">
        <f ca="1">OFFSET('Hotel Carve-out'!$A$1,'Hotel Carve-out'!AX$1949-1,'Hotel Carve-out'!$D$1947+'Hotel Carve-out'!$C2010)</f>
        <v>0</v>
      </c>
      <c r="AY2010" s="4">
        <f ca="1">OFFSET('Hotel Carve-out'!$A$1,'Hotel Carve-out'!AY$1949-1,'Hotel Carve-out'!$D$1947+'Hotel Carve-out'!$C2010)</f>
        <v>0</v>
      </c>
      <c r="AZ2010" s="4">
        <f ca="1">OFFSET('Hotel Carve-out'!$A$1,'Hotel Carve-out'!AZ$1949-1,'Hotel Carve-out'!$D$1947+'Hotel Carve-out'!$C2010)</f>
        <v>0</v>
      </c>
      <c r="BA2010" s="4">
        <f ca="1">OFFSET('Hotel Carve-out'!$A$1,'Hotel Carve-out'!BA$1949-1,'Hotel Carve-out'!$D$1947+'Hotel Carve-out'!$C2010)</f>
        <v>0</v>
      </c>
      <c r="BB2010" s="4">
        <f ca="1">OFFSET('Hotel Carve-out'!$A$1,'Hotel Carve-out'!BB$1949-1,'Hotel Carve-out'!$D$1947+'Hotel Carve-out'!$C2010)</f>
        <v>0</v>
      </c>
      <c r="BC2010" s="4">
        <f ca="1">OFFSET('Hotel Carve-out'!$A$1,'Hotel Carve-out'!BC$1949-1,'Hotel Carve-out'!$D$1947+'Hotel Carve-out'!$C2010)</f>
        <v>0</v>
      </c>
      <c r="BD2010" s="4">
        <f ca="1">OFFSET('Hotel Carve-out'!$A$1,'Hotel Carve-out'!BD$1949-1,'Hotel Carve-out'!$D$1947+'Hotel Carve-out'!$C2010)</f>
        <v>0</v>
      </c>
      <c r="BE2010" s="4">
        <f t="shared" ca="1" si="930"/>
        <v>0</v>
      </c>
      <c r="BF2010" s="4"/>
      <c r="BG2010" s="2">
        <f t="shared" ca="1" si="934"/>
        <v>11564.395732062476</v>
      </c>
      <c r="BH2010" s="2">
        <f t="shared" ca="1" si="935"/>
        <v>0</v>
      </c>
      <c r="BI2010" s="5">
        <f t="shared" ca="1" si="933"/>
        <v>11564.395732062476</v>
      </c>
      <c r="BJ2010" s="1"/>
      <c r="BK2010" s="4">
        <f ca="1">OFFSET('Hotel Carve-out'!$A$1,'Hotel Carve-out'!BK$1949-1,'Hotel Carve-out'!$D$1947+'Hotel Carve-out'!$C2010)</f>
        <v>0</v>
      </c>
      <c r="BL2010" s="4">
        <f ca="1">OFFSET('Hotel Carve-out'!$A$1,'Hotel Carve-out'!BL$1949-1,'Hotel Carve-out'!$D$1947+'Hotel Carve-out'!$C2010)</f>
        <v>0</v>
      </c>
      <c r="BM2010" s="4">
        <f ca="1">OFFSET('Hotel Carve-out'!$A$1,'Hotel Carve-out'!BM$1949-1,'Hotel Carve-out'!$D$1947+'Hotel Carve-out'!$C2010)</f>
        <v>0</v>
      </c>
      <c r="BN2010" s="4">
        <f ca="1">OFFSET('Hotel Carve-out'!$A$1,'Hotel Carve-out'!BN$1949-1,'Hotel Carve-out'!$D$1947+'Hotel Carve-out'!$C2010)</f>
        <v>0</v>
      </c>
      <c r="BO2010" s="4">
        <f ca="1">OFFSET('Hotel Carve-out'!$A$1,'Hotel Carve-out'!BO$1949-1,'Hotel Carve-out'!$D$1947+'Hotel Carve-out'!$C2010)</f>
        <v>0</v>
      </c>
      <c r="BP2010" s="4">
        <f ca="1">OFFSET('Hotel Carve-out'!$A$1,'Hotel Carve-out'!BP$1949-1,'Hotel Carve-out'!$D$1947+'Hotel Carve-out'!$C2010)</f>
        <v>0</v>
      </c>
      <c r="BQ2010" s="4">
        <f ca="1">OFFSET('Hotel Carve-out'!$A$1,'Hotel Carve-out'!BQ$1949-1,'Hotel Carve-out'!$D$1947+'Hotel Carve-out'!$C2010)</f>
        <v>0</v>
      </c>
      <c r="BR2010" s="1"/>
      <c r="BS2010" s="4">
        <f ca="1">OFFSET('Hotel Carve-out'!$A$1,'Hotel Carve-out'!BS$1949-1,'Hotel Carve-out'!$D$1947+'Hotel Carve-out'!$C2010)</f>
        <v>0</v>
      </c>
      <c r="BT2010" s="4">
        <f ca="1">OFFSET('Hotel Carve-out'!$A$1,'Hotel Carve-out'!BT$1949-1,'Hotel Carve-out'!$D$1947+'Hotel Carve-out'!$C2010)</f>
        <v>0</v>
      </c>
      <c r="BU2010" s="4"/>
      <c r="BV2010" s="4">
        <f ca="1">OFFSET('Hotel Carve-out'!$A$1,'Hotel Carve-out'!BV$1949-1,'Hotel Carve-out'!$D$1947+'Hotel Carve-out'!$C2010)</f>
        <v>0</v>
      </c>
      <c r="BW2010" s="4">
        <f ca="1">OFFSET('Hotel Carve-out'!$A$1,'Hotel Carve-out'!BW$1949-1,'Hotel Carve-out'!$D$1947+'Hotel Carve-out'!$C2010)</f>
        <v>0</v>
      </c>
      <c r="BX2010" s="4">
        <f ca="1">OFFSET('Hotel Carve-out'!$A$1,'Hotel Carve-out'!BX$1949-1,'Hotel Carve-out'!$D$1947+'Hotel Carve-out'!$C2010)</f>
        <v>0</v>
      </c>
      <c r="BY2010" s="6">
        <f ca="1">OFFSET('Hotel Carve-out'!$A$1,'Hotel Carve-out'!BY$1949-1,'Hotel Carve-out'!$D$1947+'Hotel Carve-out'!$C2010)</f>
        <v>0</v>
      </c>
      <c r="BZ2010" s="4">
        <f ca="1">OFFSET('Hotel Carve-out'!$A$1,'Hotel Carve-out'!BZ$1949-1,'Hotel Carve-out'!$D$1947+'Hotel Carve-out'!$C2010)</f>
        <v>11564.395732062476</v>
      </c>
      <c r="CA2010" s="6">
        <f ca="1">OFFSET('Hotel Carve-out'!$A$1,'Hotel Carve-out'!CA$1949-1,'Hotel Carve-out'!$D$1947+'Hotel Carve-out'!$C2010)</f>
        <v>0</v>
      </c>
      <c r="CB2010" s="4">
        <f ca="1">OFFSET('Hotel Carve-out'!$A$1,'Hotel Carve-out'!CB$1949-1,'Hotel Carve-out'!$D$1947+'Hotel Carve-out'!$C2010)</f>
        <v>0</v>
      </c>
      <c r="CC2010" s="1"/>
      <c r="CD2010" s="360">
        <f ca="1">OFFSET('Hotel Carve-out'!$A$1,'Hotel Carve-out'!CD$1949-1,'Hotel Carve-out'!$D$1947+'Hotel Carve-out'!$C2010)</f>
        <v>8.5662190607870188E-4</v>
      </c>
      <c r="CE2010" s="360">
        <f ca="1">OFFSET('Hotel Carve-out'!$A$1,'Hotel Carve-out'!CE$1949-1,'Hotel Carve-out'!$D$1947+'Hotel Carve-out'!$C2010)</f>
        <v>8.5662190607870188E-4</v>
      </c>
      <c r="CF2010" s="360">
        <f ca="1">OFFSET('Hotel Carve-out'!$A$1,'Hotel Carve-out'!CF$1949-1,'Hotel Carve-out'!$D$1947+'Hotel Carve-out'!$C2010)</f>
        <v>8.5662190607870188E-4</v>
      </c>
      <c r="CG2010" s="360">
        <f ca="1">OFFSET('Hotel Carve-out'!$A$1,'Hotel Carve-out'!CG$1949-1,'Hotel Carve-out'!$D$1947+'Hotel Carve-out'!$C2010)</f>
        <v>0</v>
      </c>
      <c r="CH2010" s="360">
        <f ca="1">OFFSET('Hotel Carve-out'!$A$1,'Hotel Carve-out'!CH$1949-1,'Hotel Carve-out'!$D$1947+'Hotel Carve-out'!$C2010)</f>
        <v>0</v>
      </c>
      <c r="CI2010" s="360">
        <f ca="1">OFFSET('Hotel Carve-out'!$A$1,'Hotel Carve-out'!CI$1949-1,'Hotel Carve-out'!$D$1947+'Hotel Carve-out'!$C2010)</f>
        <v>0</v>
      </c>
      <c r="CJ2010" s="1"/>
      <c r="CK2010" s="1"/>
    </row>
    <row r="2011" spans="2:89" ht="15" customHeight="1">
      <c r="B2011" s="1"/>
      <c r="C2011" s="1">
        <f>IF(C2010&lt;'Hotel Carve-out'!$E$1688,C2010+1,NA())</f>
        <v>60</v>
      </c>
      <c r="D2011" s="7">
        <f>INDEX('Hotel Carve-out'!$F$16:$CI$17,1,MATCH('Hotel Carve-out'!C2011,'Hotel Carve-out'!$F$17:$CI$17,0))</f>
        <v>43921</v>
      </c>
      <c r="E2011" s="1"/>
      <c r="F2011" s="4">
        <f ca="1">OFFSET('Hotel Carve-out'!$A$1,'Hotel Carve-out'!F$1949-1,'Hotel Carve-out'!$D$1947+'Hotel Carve-out'!$C2011)</f>
        <v>1987326.9845142851</v>
      </c>
      <c r="G2011" s="4">
        <f ca="1">OFFSET('Hotel Carve-out'!$A$1,'Hotel Carve-out'!G$1949-1,'Hotel Carve-out'!$D$1947+'Hotel Carve-out'!$C2011)</f>
        <v>0</v>
      </c>
      <c r="H2011" s="4">
        <f ca="1">OFFSET('Hotel Carve-out'!$A$1,'Hotel Carve-out'!H$1949-1,'Hotel Carve-out'!$D$1947+'Hotel Carve-out'!$C2011)</f>
        <v>0</v>
      </c>
      <c r="I2011" s="4">
        <f ca="1">OFFSET('Hotel Carve-out'!$A$1,'Hotel Carve-out'!I$1949-1,'Hotel Carve-out'!$D$1947+'Hotel Carve-out'!$C2011)</f>
        <v>11593.444393781298</v>
      </c>
      <c r="J2011" s="1"/>
      <c r="K2011" s="4">
        <f ca="1">OFFSET('Hotel Carve-out'!$A$1,'Hotel Carve-out'!K$1949-1,'Hotel Carve-out'!$D$1947+'Hotel Carve-out'!$C2011)</f>
        <v>0</v>
      </c>
      <c r="L2011" s="4">
        <f ca="1">OFFSET('Hotel Carve-out'!$A$1,'Hotel Carve-out'!L$1949-1,'Hotel Carve-out'!$D$1947+'Hotel Carve-out'!$C2011)</f>
        <v>0</v>
      </c>
      <c r="M2011" s="4">
        <f ca="1">OFFSET('Hotel Carve-out'!$A$1,'Hotel Carve-out'!M$1949-1,'Hotel Carve-out'!$D$1947+'Hotel Carve-out'!$C2011)</f>
        <v>0</v>
      </c>
      <c r="N2011" s="4">
        <f ca="1">OFFSET('Hotel Carve-out'!$A$1,'Hotel Carve-out'!N$1949-1,'Hotel Carve-out'!$D$1947+'Hotel Carve-out'!$C2011)</f>
        <v>0</v>
      </c>
      <c r="O2011" s="4">
        <f ca="1">OFFSET('Hotel Carve-out'!$A$1,'Hotel Carve-out'!O$1949-1,'Hotel Carve-out'!$D$1947+'Hotel Carve-out'!$C2011)</f>
        <v>0</v>
      </c>
      <c r="P2011" s="4">
        <f t="shared" ca="1" si="927"/>
        <v>0</v>
      </c>
      <c r="Q2011" s="4"/>
      <c r="R2011" s="4">
        <f ca="1">OFFSET('Hotel Carve-out'!$A$1,'Hotel Carve-out'!R$1949-1,'Hotel Carve-out'!$D$1947+'Hotel Carve-out'!$C2011)</f>
        <v>0</v>
      </c>
      <c r="S2011" s="4">
        <f ca="1">OFFSET('Hotel Carve-out'!$A$1,'Hotel Carve-out'!S$1949-1,'Hotel Carve-out'!$D$1947+'Hotel Carve-out'!$C2011)</f>
        <v>0</v>
      </c>
      <c r="T2011" s="4">
        <f ca="1">OFFSET('Hotel Carve-out'!$A$1,'Hotel Carve-out'!T$1949-1,'Hotel Carve-out'!$D$1947+'Hotel Carve-out'!$C2011)</f>
        <v>0</v>
      </c>
      <c r="U2011" s="4">
        <f ca="1">OFFSET('Hotel Carve-out'!$A$1,'Hotel Carve-out'!U$1949-1,'Hotel Carve-out'!$D$1947+'Hotel Carve-out'!$C2011)</f>
        <v>0</v>
      </c>
      <c r="V2011" s="4">
        <f t="shared" ca="1" si="928"/>
        <v>0</v>
      </c>
      <c r="W2011" s="4"/>
      <c r="X2011" s="4">
        <f ca="1">OFFSET('Hotel Carve-out'!$A$1,'Hotel Carve-out'!X$1949-1,'Hotel Carve-out'!$D$1947+'Hotel Carve-out'!$C2011)</f>
        <v>0</v>
      </c>
      <c r="Y2011" s="4">
        <f ca="1">OFFSET('Hotel Carve-out'!$A$1,'Hotel Carve-out'!Y$1949-1,'Hotel Carve-out'!$D$1947+'Hotel Carve-out'!$C2011)</f>
        <v>0</v>
      </c>
      <c r="Z2011" s="4">
        <f ca="1">OFFSET('Hotel Carve-out'!$A$1,'Hotel Carve-out'!Z$1949-1,'Hotel Carve-out'!$D$1947+'Hotel Carve-out'!$C2011)</f>
        <v>0</v>
      </c>
      <c r="AA2011" s="4">
        <f ca="1">OFFSET('Hotel Carve-out'!$A$1,'Hotel Carve-out'!AA$1949-1,'Hotel Carve-out'!$D$1947+'Hotel Carve-out'!$C2011)</f>
        <v>0</v>
      </c>
      <c r="AB2011" s="4">
        <f ca="1">OFFSET('Hotel Carve-out'!$A$1,'Hotel Carve-out'!AB$1949-1,'Hotel Carve-out'!$D$1947+'Hotel Carve-out'!$C2011)</f>
        <v>0</v>
      </c>
      <c r="AC2011" s="4">
        <f ca="1">OFFSET('Hotel Carve-out'!$A$1,'Hotel Carve-out'!AC$1949-1,'Hotel Carve-out'!$D$1947+'Hotel Carve-out'!$C2011)</f>
        <v>0</v>
      </c>
      <c r="AD2011" s="4">
        <f ca="1">OFFSET('Hotel Carve-out'!$A$1,'Hotel Carve-out'!AD$1949-1,'Hotel Carve-out'!$D$1947+'Hotel Carve-out'!$C2011)</f>
        <v>0</v>
      </c>
      <c r="AE2011" s="4">
        <f ca="1">OFFSET('Hotel Carve-out'!$A$1,'Hotel Carve-out'!AE$1949-1,'Hotel Carve-out'!$D$1947+'Hotel Carve-out'!$C2011)</f>
        <v>0</v>
      </c>
      <c r="AF2011" s="4">
        <f ca="1">OFFSET('Hotel Carve-out'!$A$1,'Hotel Carve-out'!AF$1949-1,'Hotel Carve-out'!$D$1947+'Hotel Carve-out'!$C2011)</f>
        <v>0</v>
      </c>
      <c r="AG2011" s="4">
        <f ca="1">OFFSET('Hotel Carve-out'!$A$1,'Hotel Carve-out'!AG$1949-1,'Hotel Carve-out'!$D$1947+'Hotel Carve-out'!$C2011)</f>
        <v>0</v>
      </c>
      <c r="AH2011" s="4">
        <f ca="1">OFFSET('Hotel Carve-out'!$A$1,'Hotel Carve-out'!AH$1949-1,'Hotel Carve-out'!$D$1947+'Hotel Carve-out'!$C2011)</f>
        <v>0</v>
      </c>
      <c r="AI2011" s="4">
        <f t="shared" ca="1" si="929"/>
        <v>0</v>
      </c>
      <c r="AJ2011" s="4"/>
      <c r="AK2011" s="4">
        <f ca="1">OFFSET('Hotel Carve-out'!$A$1,'Hotel Carve-out'!AK$1949-1,'Hotel Carve-out'!$D$1947+'Hotel Carve-out'!$C2011)</f>
        <v>0</v>
      </c>
      <c r="AL2011" s="4">
        <f ca="1">OFFSET('Hotel Carve-out'!$A$1,'Hotel Carve-out'!AL$1949-1,'Hotel Carve-out'!$D$1947+'Hotel Carve-out'!$C2011)</f>
        <v>0</v>
      </c>
      <c r="AM2011" s="4">
        <f ca="1">OFFSET('Hotel Carve-out'!$A$1,'Hotel Carve-out'!AM$1949-1,'Hotel Carve-out'!$D$1947+'Hotel Carve-out'!$C2011)</f>
        <v>0</v>
      </c>
      <c r="AN2011" s="4">
        <f ca="1">OFFSET('Hotel Carve-out'!$A$1,'Hotel Carve-out'!AN$1949-1,'Hotel Carve-out'!$D$1947+'Hotel Carve-out'!$C2011)</f>
        <v>0</v>
      </c>
      <c r="AO2011" s="4">
        <f ca="1">OFFSET('Hotel Carve-out'!$A$1,'Hotel Carve-out'!AO$1949-1,'Hotel Carve-out'!$D$1947+'Hotel Carve-out'!$C2011)</f>
        <v>0</v>
      </c>
      <c r="AP2011" s="4">
        <f ca="1">OFFSET('Hotel Carve-out'!$A$1,'Hotel Carve-out'!AP$1949-1,'Hotel Carve-out'!$D$1947+'Hotel Carve-out'!$C2011)</f>
        <v>0</v>
      </c>
      <c r="AQ2011" s="4">
        <f ca="1">OFFSET('Hotel Carve-out'!$A$1,'Hotel Carve-out'!AQ$1949-1,'Hotel Carve-out'!$D$1947+'Hotel Carve-out'!$C2011)</f>
        <v>0</v>
      </c>
      <c r="AR2011" s="4">
        <f ca="1">OFFSET('Hotel Carve-out'!$A$1,'Hotel Carve-out'!AR$1949-1,'Hotel Carve-out'!$D$1947+'Hotel Carve-out'!$C2011)</f>
        <v>0</v>
      </c>
      <c r="AS2011" s="4">
        <f ca="1">OFFSET('Hotel Carve-out'!$A$1,'Hotel Carve-out'!AS$1949-1,'Hotel Carve-out'!$D$1947+'Hotel Carve-out'!$C2011)</f>
        <v>0</v>
      </c>
      <c r="AT2011" s="4">
        <f ca="1">OFFSET('Hotel Carve-out'!$A$1,'Hotel Carve-out'!AT$1949-1,'Hotel Carve-out'!$D$1947+'Hotel Carve-out'!$C2011)</f>
        <v>0</v>
      </c>
      <c r="AU2011" s="4">
        <f ca="1">OFFSET('Hotel Carve-out'!$A$1,'Hotel Carve-out'!AU$1949-1,'Hotel Carve-out'!$D$1947+'Hotel Carve-out'!$C2011)</f>
        <v>0</v>
      </c>
      <c r="AV2011" s="4">
        <f ca="1">OFFSET('Hotel Carve-out'!$A$1,'Hotel Carve-out'!AV$1949-1,'Hotel Carve-out'!$D$1947+'Hotel Carve-out'!$C2011)</f>
        <v>0</v>
      </c>
      <c r="AW2011" s="4">
        <f ca="1">OFFSET('Hotel Carve-out'!$A$1,'Hotel Carve-out'!AW$1949-1,'Hotel Carve-out'!$D$1947+'Hotel Carve-out'!$C2011)</f>
        <v>0</v>
      </c>
      <c r="AX2011" s="4">
        <f ca="1">OFFSET('Hotel Carve-out'!$A$1,'Hotel Carve-out'!AX$1949-1,'Hotel Carve-out'!$D$1947+'Hotel Carve-out'!$C2011)</f>
        <v>0</v>
      </c>
      <c r="AY2011" s="4">
        <f ca="1">OFFSET('Hotel Carve-out'!$A$1,'Hotel Carve-out'!AY$1949-1,'Hotel Carve-out'!$D$1947+'Hotel Carve-out'!$C2011)</f>
        <v>0</v>
      </c>
      <c r="AZ2011" s="4">
        <f ca="1">OFFSET('Hotel Carve-out'!$A$1,'Hotel Carve-out'!AZ$1949-1,'Hotel Carve-out'!$D$1947+'Hotel Carve-out'!$C2011)</f>
        <v>0</v>
      </c>
      <c r="BA2011" s="4">
        <f ca="1">OFFSET('Hotel Carve-out'!$A$1,'Hotel Carve-out'!BA$1949-1,'Hotel Carve-out'!$D$1947+'Hotel Carve-out'!$C2011)</f>
        <v>0</v>
      </c>
      <c r="BB2011" s="4">
        <f ca="1">OFFSET('Hotel Carve-out'!$A$1,'Hotel Carve-out'!BB$1949-1,'Hotel Carve-out'!$D$1947+'Hotel Carve-out'!$C2011)</f>
        <v>0</v>
      </c>
      <c r="BC2011" s="4">
        <f ca="1">OFFSET('Hotel Carve-out'!$A$1,'Hotel Carve-out'!BC$1949-1,'Hotel Carve-out'!$D$1947+'Hotel Carve-out'!$C2011)</f>
        <v>0</v>
      </c>
      <c r="BD2011" s="4">
        <f ca="1">OFFSET('Hotel Carve-out'!$A$1,'Hotel Carve-out'!BD$1949-1,'Hotel Carve-out'!$D$1947+'Hotel Carve-out'!$C2011)</f>
        <v>0</v>
      </c>
      <c r="BE2011" s="4">
        <f t="shared" ca="1" si="930"/>
        <v>0</v>
      </c>
      <c r="BF2011" s="4"/>
      <c r="BG2011" s="2">
        <f t="shared" ca="1" si="934"/>
        <v>1998920.4289080664</v>
      </c>
      <c r="BH2011" s="2">
        <f t="shared" ca="1" si="935"/>
        <v>0</v>
      </c>
      <c r="BI2011" s="5">
        <f t="shared" ca="1" si="933"/>
        <v>1998920.4289080664</v>
      </c>
      <c r="BJ2011" s="1"/>
      <c r="BK2011" s="4">
        <f ca="1">OFFSET('Hotel Carve-out'!$A$1,'Hotel Carve-out'!BK$1949-1,'Hotel Carve-out'!$D$1947+'Hotel Carve-out'!$C2011)</f>
        <v>0</v>
      </c>
      <c r="BL2011" s="4">
        <f ca="1">OFFSET('Hotel Carve-out'!$A$1,'Hotel Carve-out'!BL$1949-1,'Hotel Carve-out'!$D$1947+'Hotel Carve-out'!$C2011)</f>
        <v>0</v>
      </c>
      <c r="BM2011" s="4">
        <f ca="1">OFFSET('Hotel Carve-out'!$A$1,'Hotel Carve-out'!BM$1949-1,'Hotel Carve-out'!$D$1947+'Hotel Carve-out'!$C2011)</f>
        <v>0</v>
      </c>
      <c r="BN2011" s="4">
        <f ca="1">OFFSET('Hotel Carve-out'!$A$1,'Hotel Carve-out'!BN$1949-1,'Hotel Carve-out'!$D$1947+'Hotel Carve-out'!$C2011)</f>
        <v>0</v>
      </c>
      <c r="BO2011" s="4">
        <f ca="1">OFFSET('Hotel Carve-out'!$A$1,'Hotel Carve-out'!BO$1949-1,'Hotel Carve-out'!$D$1947+'Hotel Carve-out'!$C2011)</f>
        <v>0</v>
      </c>
      <c r="BP2011" s="4">
        <f ca="1">OFFSET('Hotel Carve-out'!$A$1,'Hotel Carve-out'!BP$1949-1,'Hotel Carve-out'!$D$1947+'Hotel Carve-out'!$C2011)</f>
        <v>0</v>
      </c>
      <c r="BQ2011" s="4">
        <f ca="1">OFFSET('Hotel Carve-out'!$A$1,'Hotel Carve-out'!BQ$1949-1,'Hotel Carve-out'!$D$1947+'Hotel Carve-out'!$C2011)</f>
        <v>0</v>
      </c>
      <c r="BR2011" s="1"/>
      <c r="BS2011" s="4">
        <f ca="1">OFFSET('Hotel Carve-out'!$A$1,'Hotel Carve-out'!BS$1949-1,'Hotel Carve-out'!$D$1947+'Hotel Carve-out'!$C2011)</f>
        <v>0</v>
      </c>
      <c r="BT2011" s="4">
        <f ca="1">OFFSET('Hotel Carve-out'!$A$1,'Hotel Carve-out'!BT$1949-1,'Hotel Carve-out'!$D$1947+'Hotel Carve-out'!$C2011)</f>
        <v>1987326.9845142851</v>
      </c>
      <c r="BU2011" s="4"/>
      <c r="BV2011" s="4">
        <f ca="1">OFFSET('Hotel Carve-out'!$A$1,'Hotel Carve-out'!BV$1949-1,'Hotel Carve-out'!$D$1947+'Hotel Carve-out'!$C2011)</f>
        <v>0</v>
      </c>
      <c r="BW2011" s="4">
        <f ca="1">OFFSET('Hotel Carve-out'!$A$1,'Hotel Carve-out'!BW$1949-1,'Hotel Carve-out'!$D$1947+'Hotel Carve-out'!$C2011)</f>
        <v>0</v>
      </c>
      <c r="BX2011" s="4">
        <f ca="1">OFFSET('Hotel Carve-out'!$A$1,'Hotel Carve-out'!BX$1949-1,'Hotel Carve-out'!$D$1947+'Hotel Carve-out'!$C2011)</f>
        <v>0</v>
      </c>
      <c r="BY2011" s="6">
        <f ca="1">OFFSET('Hotel Carve-out'!$A$1,'Hotel Carve-out'!BY$1949-1,'Hotel Carve-out'!$D$1947+'Hotel Carve-out'!$C2011)</f>
        <v>0</v>
      </c>
      <c r="BZ2011" s="4">
        <f ca="1">OFFSET('Hotel Carve-out'!$A$1,'Hotel Carve-out'!BZ$1949-1,'Hotel Carve-out'!$D$1947+'Hotel Carve-out'!$C2011)</f>
        <v>11593.444393781298</v>
      </c>
      <c r="CA2011" s="6">
        <f ca="1">OFFSET('Hotel Carve-out'!$A$1,'Hotel Carve-out'!CA$1949-1,'Hotel Carve-out'!$D$1947+'Hotel Carve-out'!$C2011)</f>
        <v>1987326.9845142851</v>
      </c>
      <c r="CB2011" s="4">
        <f ca="1">OFFSET('Hotel Carve-out'!$A$1,'Hotel Carve-out'!CB$1949-1,'Hotel Carve-out'!$D$1947+'Hotel Carve-out'!$C2011)</f>
        <v>0</v>
      </c>
      <c r="CC2011" s="1"/>
      <c r="CD2011" s="360">
        <f ca="1">OFFSET('Hotel Carve-out'!$A$1,'Hotel Carve-out'!CD$1949-1,'Hotel Carve-out'!$D$1947+'Hotel Carve-out'!$C2011)</f>
        <v>0.14806817991911603</v>
      </c>
      <c r="CE2011" s="360">
        <f ca="1">OFFSET('Hotel Carve-out'!$A$1,'Hotel Carve-out'!CE$1949-1,'Hotel Carve-out'!$D$1947+'Hotel Carve-out'!$C2011)</f>
        <v>0.14806817991911603</v>
      </c>
      <c r="CF2011" s="360">
        <f ca="1">OFFSET('Hotel Carve-out'!$A$1,'Hotel Carve-out'!CF$1949-1,'Hotel Carve-out'!$D$1947+'Hotel Carve-out'!$C2011)</f>
        <v>0.14806817991911603</v>
      </c>
      <c r="CG2011" s="360">
        <f ca="1">OFFSET('Hotel Carve-out'!$A$1,'Hotel Carve-out'!CG$1949-1,'Hotel Carve-out'!$D$1947+'Hotel Carve-out'!$C2011)</f>
        <v>0</v>
      </c>
      <c r="CH2011" s="360">
        <f ca="1">OFFSET('Hotel Carve-out'!$A$1,'Hotel Carve-out'!CH$1949-1,'Hotel Carve-out'!$D$1947+'Hotel Carve-out'!$C2011)</f>
        <v>0.11746423772439424</v>
      </c>
      <c r="CI2011" s="360">
        <f ca="1">OFFSET('Hotel Carve-out'!$A$1,'Hotel Carve-out'!CI$1949-1,'Hotel Carve-out'!$D$1947+'Hotel Carve-out'!$C2011)</f>
        <v>0</v>
      </c>
      <c r="CJ2011" s="1"/>
      <c r="CK2011" s="1"/>
    </row>
    <row r="2012" spans="2:89" ht="15" customHeight="1">
      <c r="B2012" s="1"/>
      <c r="C2012" s="1" t="e">
        <f>IF(C2011&lt;'Hotel Carve-out'!$E$1688,C2011+1,NA())</f>
        <v>#N/A</v>
      </c>
      <c r="D2012" s="7" t="e">
        <f>INDEX('Hotel Carve-out'!$F$16:$CI$17,1,MATCH('Hotel Carve-out'!C2012,'Hotel Carve-out'!$F$17:$CI$17,0))</f>
        <v>#N/A</v>
      </c>
      <c r="E2012" s="1"/>
      <c r="F2012" s="4" t="e">
        <f ca="1">OFFSET('Hotel Carve-out'!$A$1,'Hotel Carve-out'!F$1949-1,'Hotel Carve-out'!$D$1947+'Hotel Carve-out'!$C2012)</f>
        <v>#N/A</v>
      </c>
      <c r="G2012" s="4" t="e">
        <f ca="1">OFFSET('Hotel Carve-out'!$A$1,'Hotel Carve-out'!G$1949-1,'Hotel Carve-out'!$D$1947+'Hotel Carve-out'!$C2012)</f>
        <v>#N/A</v>
      </c>
      <c r="H2012" s="4" t="e">
        <f ca="1">OFFSET('Hotel Carve-out'!$A$1,'Hotel Carve-out'!H$1949-1,'Hotel Carve-out'!$D$1947+'Hotel Carve-out'!$C2012)</f>
        <v>#N/A</v>
      </c>
      <c r="I2012" s="4" t="e">
        <f ca="1">OFFSET('Hotel Carve-out'!$A$1,'Hotel Carve-out'!I$1949-1,'Hotel Carve-out'!$D$1947+'Hotel Carve-out'!$C2012)</f>
        <v>#N/A</v>
      </c>
      <c r="J2012" s="1"/>
      <c r="K2012" s="4" t="e">
        <f ca="1">OFFSET('Hotel Carve-out'!$A$1,'Hotel Carve-out'!K$1949-1,'Hotel Carve-out'!$D$1947+'Hotel Carve-out'!$C2012)</f>
        <v>#N/A</v>
      </c>
      <c r="L2012" s="4" t="e">
        <f ca="1">OFFSET('Hotel Carve-out'!$A$1,'Hotel Carve-out'!L$1949-1,'Hotel Carve-out'!$D$1947+'Hotel Carve-out'!$C2012)</f>
        <v>#N/A</v>
      </c>
      <c r="M2012" s="4" t="e">
        <f ca="1">OFFSET('Hotel Carve-out'!$A$1,'Hotel Carve-out'!M$1949-1,'Hotel Carve-out'!$D$1947+'Hotel Carve-out'!$C2012)</f>
        <v>#N/A</v>
      </c>
      <c r="N2012" s="4" t="e">
        <f ca="1">OFFSET('Hotel Carve-out'!$A$1,'Hotel Carve-out'!N$1949-1,'Hotel Carve-out'!$D$1947+'Hotel Carve-out'!$C2012)</f>
        <v>#N/A</v>
      </c>
      <c r="O2012" s="4" t="e">
        <f ca="1">OFFSET('Hotel Carve-out'!$A$1,'Hotel Carve-out'!O$1949-1,'Hotel Carve-out'!$D$1947+'Hotel Carve-out'!$C2012)</f>
        <v>#N/A</v>
      </c>
      <c r="P2012" s="4" t="e">
        <f t="shared" ca="1" si="927"/>
        <v>#N/A</v>
      </c>
      <c r="Q2012" s="4"/>
      <c r="R2012" s="4" t="e">
        <f ca="1">OFFSET('Hotel Carve-out'!$A$1,'Hotel Carve-out'!R$1949-1,'Hotel Carve-out'!$D$1947+'Hotel Carve-out'!$C2012)</f>
        <v>#N/A</v>
      </c>
      <c r="S2012" s="4" t="e">
        <f ca="1">OFFSET('Hotel Carve-out'!$A$1,'Hotel Carve-out'!S$1949-1,'Hotel Carve-out'!$D$1947+'Hotel Carve-out'!$C2012)</f>
        <v>#N/A</v>
      </c>
      <c r="T2012" s="4" t="e">
        <f ca="1">OFFSET('Hotel Carve-out'!$A$1,'Hotel Carve-out'!T$1949-1,'Hotel Carve-out'!$D$1947+'Hotel Carve-out'!$C2012)</f>
        <v>#N/A</v>
      </c>
      <c r="U2012" s="4" t="e">
        <f ca="1">OFFSET('Hotel Carve-out'!$A$1,'Hotel Carve-out'!U$1949-1,'Hotel Carve-out'!$D$1947+'Hotel Carve-out'!$C2012)</f>
        <v>#N/A</v>
      </c>
      <c r="V2012" s="4" t="e">
        <f t="shared" ca="1" si="928"/>
        <v>#N/A</v>
      </c>
      <c r="W2012" s="4"/>
      <c r="X2012" s="4" t="e">
        <f ca="1">OFFSET('Hotel Carve-out'!$A$1,'Hotel Carve-out'!X$1949-1,'Hotel Carve-out'!$D$1947+'Hotel Carve-out'!$C2012)</f>
        <v>#N/A</v>
      </c>
      <c r="Y2012" s="4" t="e">
        <f ca="1">OFFSET('Hotel Carve-out'!$A$1,'Hotel Carve-out'!Y$1949-1,'Hotel Carve-out'!$D$1947+'Hotel Carve-out'!$C2012)</f>
        <v>#N/A</v>
      </c>
      <c r="Z2012" s="4" t="e">
        <f ca="1">OFFSET('Hotel Carve-out'!$A$1,'Hotel Carve-out'!Z$1949-1,'Hotel Carve-out'!$D$1947+'Hotel Carve-out'!$C2012)</f>
        <v>#N/A</v>
      </c>
      <c r="AA2012" s="4" t="e">
        <f ca="1">OFFSET('Hotel Carve-out'!$A$1,'Hotel Carve-out'!AA$1949-1,'Hotel Carve-out'!$D$1947+'Hotel Carve-out'!$C2012)</f>
        <v>#N/A</v>
      </c>
      <c r="AB2012" s="4" t="e">
        <f ca="1">OFFSET('Hotel Carve-out'!$A$1,'Hotel Carve-out'!AB$1949-1,'Hotel Carve-out'!$D$1947+'Hotel Carve-out'!$C2012)</f>
        <v>#N/A</v>
      </c>
      <c r="AC2012" s="4" t="e">
        <f ca="1">OFFSET('Hotel Carve-out'!$A$1,'Hotel Carve-out'!AC$1949-1,'Hotel Carve-out'!$D$1947+'Hotel Carve-out'!$C2012)</f>
        <v>#N/A</v>
      </c>
      <c r="AD2012" s="4" t="e">
        <f ca="1">OFFSET('Hotel Carve-out'!$A$1,'Hotel Carve-out'!AD$1949-1,'Hotel Carve-out'!$D$1947+'Hotel Carve-out'!$C2012)</f>
        <v>#N/A</v>
      </c>
      <c r="AE2012" s="4" t="e">
        <f ca="1">OFFSET('Hotel Carve-out'!$A$1,'Hotel Carve-out'!AE$1949-1,'Hotel Carve-out'!$D$1947+'Hotel Carve-out'!$C2012)</f>
        <v>#N/A</v>
      </c>
      <c r="AF2012" s="4" t="e">
        <f ca="1">OFFSET('Hotel Carve-out'!$A$1,'Hotel Carve-out'!AF$1949-1,'Hotel Carve-out'!$D$1947+'Hotel Carve-out'!$C2012)</f>
        <v>#N/A</v>
      </c>
      <c r="AG2012" s="4" t="e">
        <f ca="1">OFFSET('Hotel Carve-out'!$A$1,'Hotel Carve-out'!AG$1949-1,'Hotel Carve-out'!$D$1947+'Hotel Carve-out'!$C2012)</f>
        <v>#N/A</v>
      </c>
      <c r="AH2012" s="4" t="e">
        <f ca="1">OFFSET('Hotel Carve-out'!$A$1,'Hotel Carve-out'!AH$1949-1,'Hotel Carve-out'!$D$1947+'Hotel Carve-out'!$C2012)</f>
        <v>#N/A</v>
      </c>
      <c r="AI2012" s="4" t="e">
        <f t="shared" ca="1" si="929"/>
        <v>#N/A</v>
      </c>
      <c r="AJ2012" s="4"/>
      <c r="AK2012" s="4" t="e">
        <f ca="1">OFFSET('Hotel Carve-out'!$A$1,'Hotel Carve-out'!AK$1949-1,'Hotel Carve-out'!$D$1947+'Hotel Carve-out'!$C2012)</f>
        <v>#N/A</v>
      </c>
      <c r="AL2012" s="4" t="e">
        <f ca="1">OFFSET('Hotel Carve-out'!$A$1,'Hotel Carve-out'!AL$1949-1,'Hotel Carve-out'!$D$1947+'Hotel Carve-out'!$C2012)</f>
        <v>#N/A</v>
      </c>
      <c r="AM2012" s="4" t="e">
        <f ca="1">OFFSET('Hotel Carve-out'!$A$1,'Hotel Carve-out'!AM$1949-1,'Hotel Carve-out'!$D$1947+'Hotel Carve-out'!$C2012)</f>
        <v>#N/A</v>
      </c>
      <c r="AN2012" s="4" t="e">
        <f ca="1">OFFSET('Hotel Carve-out'!$A$1,'Hotel Carve-out'!AN$1949-1,'Hotel Carve-out'!$D$1947+'Hotel Carve-out'!$C2012)</f>
        <v>#N/A</v>
      </c>
      <c r="AO2012" s="4" t="e">
        <f ca="1">OFFSET('Hotel Carve-out'!$A$1,'Hotel Carve-out'!AO$1949-1,'Hotel Carve-out'!$D$1947+'Hotel Carve-out'!$C2012)</f>
        <v>#N/A</v>
      </c>
      <c r="AP2012" s="4" t="e">
        <f ca="1">OFFSET('Hotel Carve-out'!$A$1,'Hotel Carve-out'!AP$1949-1,'Hotel Carve-out'!$D$1947+'Hotel Carve-out'!$C2012)</f>
        <v>#N/A</v>
      </c>
      <c r="AQ2012" s="4" t="e">
        <f ca="1">OFFSET('Hotel Carve-out'!$A$1,'Hotel Carve-out'!AQ$1949-1,'Hotel Carve-out'!$D$1947+'Hotel Carve-out'!$C2012)</f>
        <v>#N/A</v>
      </c>
      <c r="AR2012" s="4" t="e">
        <f ca="1">OFFSET('Hotel Carve-out'!$A$1,'Hotel Carve-out'!AR$1949-1,'Hotel Carve-out'!$D$1947+'Hotel Carve-out'!$C2012)</f>
        <v>#N/A</v>
      </c>
      <c r="AS2012" s="4" t="e">
        <f ca="1">OFFSET('Hotel Carve-out'!$A$1,'Hotel Carve-out'!AS$1949-1,'Hotel Carve-out'!$D$1947+'Hotel Carve-out'!$C2012)</f>
        <v>#N/A</v>
      </c>
      <c r="AT2012" s="4" t="e">
        <f ca="1">OFFSET('Hotel Carve-out'!$A$1,'Hotel Carve-out'!AT$1949-1,'Hotel Carve-out'!$D$1947+'Hotel Carve-out'!$C2012)</f>
        <v>#N/A</v>
      </c>
      <c r="AU2012" s="4" t="e">
        <f ca="1">OFFSET('Hotel Carve-out'!$A$1,'Hotel Carve-out'!AU$1949-1,'Hotel Carve-out'!$D$1947+'Hotel Carve-out'!$C2012)</f>
        <v>#N/A</v>
      </c>
      <c r="AV2012" s="4" t="e">
        <f ca="1">OFFSET('Hotel Carve-out'!$A$1,'Hotel Carve-out'!AV$1949-1,'Hotel Carve-out'!$D$1947+'Hotel Carve-out'!$C2012)</f>
        <v>#N/A</v>
      </c>
      <c r="AW2012" s="4" t="e">
        <f ca="1">OFFSET('Hotel Carve-out'!$A$1,'Hotel Carve-out'!AW$1949-1,'Hotel Carve-out'!$D$1947+'Hotel Carve-out'!$C2012)</f>
        <v>#N/A</v>
      </c>
      <c r="AX2012" s="4" t="e">
        <f ca="1">OFFSET('Hotel Carve-out'!$A$1,'Hotel Carve-out'!AX$1949-1,'Hotel Carve-out'!$D$1947+'Hotel Carve-out'!$C2012)</f>
        <v>#N/A</v>
      </c>
      <c r="AY2012" s="4" t="e">
        <f ca="1">OFFSET('Hotel Carve-out'!$A$1,'Hotel Carve-out'!AY$1949-1,'Hotel Carve-out'!$D$1947+'Hotel Carve-out'!$C2012)</f>
        <v>#N/A</v>
      </c>
      <c r="AZ2012" s="4" t="e">
        <f ca="1">OFFSET('Hotel Carve-out'!$A$1,'Hotel Carve-out'!AZ$1949-1,'Hotel Carve-out'!$D$1947+'Hotel Carve-out'!$C2012)</f>
        <v>#N/A</v>
      </c>
      <c r="BA2012" s="4" t="e">
        <f ca="1">OFFSET('Hotel Carve-out'!$A$1,'Hotel Carve-out'!BA$1949-1,'Hotel Carve-out'!$D$1947+'Hotel Carve-out'!$C2012)</f>
        <v>#N/A</v>
      </c>
      <c r="BB2012" s="4" t="e">
        <f ca="1">OFFSET('Hotel Carve-out'!$A$1,'Hotel Carve-out'!BB$1949-1,'Hotel Carve-out'!$D$1947+'Hotel Carve-out'!$C2012)</f>
        <v>#N/A</v>
      </c>
      <c r="BC2012" s="4" t="e">
        <f ca="1">OFFSET('Hotel Carve-out'!$A$1,'Hotel Carve-out'!BC$1949-1,'Hotel Carve-out'!$D$1947+'Hotel Carve-out'!$C2012)</f>
        <v>#N/A</v>
      </c>
      <c r="BD2012" s="4" t="e">
        <f ca="1">OFFSET('Hotel Carve-out'!$A$1,'Hotel Carve-out'!BD$1949-1,'Hotel Carve-out'!$D$1947+'Hotel Carve-out'!$C2012)</f>
        <v>#N/A</v>
      </c>
      <c r="BE2012" s="4" t="e">
        <f t="shared" ca="1" si="930"/>
        <v>#N/A</v>
      </c>
      <c r="BF2012" s="4"/>
      <c r="BG2012" s="2" t="e">
        <f t="shared" ca="1" si="934"/>
        <v>#N/A</v>
      </c>
      <c r="BH2012" s="2" t="e">
        <f t="shared" ca="1" si="935"/>
        <v>#N/A</v>
      </c>
      <c r="BI2012" s="5" t="e">
        <f t="shared" ca="1" si="933"/>
        <v>#N/A</v>
      </c>
      <c r="BJ2012" s="1"/>
      <c r="BK2012" s="4" t="e">
        <f ca="1">OFFSET('Hotel Carve-out'!$A$1,'Hotel Carve-out'!BK$1949-1,'Hotel Carve-out'!$D$1947+'Hotel Carve-out'!$C2012)</f>
        <v>#N/A</v>
      </c>
      <c r="BL2012" s="4" t="e">
        <f ca="1">OFFSET('Hotel Carve-out'!$A$1,'Hotel Carve-out'!BL$1949-1,'Hotel Carve-out'!$D$1947+'Hotel Carve-out'!$C2012)</f>
        <v>#N/A</v>
      </c>
      <c r="BM2012" s="4" t="e">
        <f ca="1">OFFSET('Hotel Carve-out'!$A$1,'Hotel Carve-out'!BM$1949-1,'Hotel Carve-out'!$D$1947+'Hotel Carve-out'!$C2012)</f>
        <v>#N/A</v>
      </c>
      <c r="BN2012" s="4" t="e">
        <f ca="1">OFFSET('Hotel Carve-out'!$A$1,'Hotel Carve-out'!BN$1949-1,'Hotel Carve-out'!$D$1947+'Hotel Carve-out'!$C2012)</f>
        <v>#N/A</v>
      </c>
      <c r="BO2012" s="4" t="e">
        <f ca="1">OFFSET('Hotel Carve-out'!$A$1,'Hotel Carve-out'!BO$1949-1,'Hotel Carve-out'!$D$1947+'Hotel Carve-out'!$C2012)</f>
        <v>#N/A</v>
      </c>
      <c r="BP2012" s="4" t="e">
        <f ca="1">OFFSET('Hotel Carve-out'!$A$1,'Hotel Carve-out'!BP$1949-1,'Hotel Carve-out'!$D$1947+'Hotel Carve-out'!$C2012)</f>
        <v>#N/A</v>
      </c>
      <c r="BQ2012" s="4" t="e">
        <f ca="1">OFFSET('Hotel Carve-out'!$A$1,'Hotel Carve-out'!BQ$1949-1,'Hotel Carve-out'!$D$1947+'Hotel Carve-out'!$C2012)</f>
        <v>#N/A</v>
      </c>
      <c r="BR2012" s="1"/>
      <c r="BS2012" s="4" t="e">
        <f ca="1">OFFSET('Hotel Carve-out'!$A$1,'Hotel Carve-out'!BS$1949-1,'Hotel Carve-out'!$D$1947+'Hotel Carve-out'!$C2012)</f>
        <v>#N/A</v>
      </c>
      <c r="BT2012" s="4" t="e">
        <f ca="1">OFFSET('Hotel Carve-out'!$A$1,'Hotel Carve-out'!BT$1949-1,'Hotel Carve-out'!$D$1947+'Hotel Carve-out'!$C2012)</f>
        <v>#N/A</v>
      </c>
      <c r="BU2012" s="4"/>
      <c r="BV2012" s="4" t="e">
        <f ca="1">OFFSET('Hotel Carve-out'!$A$1,'Hotel Carve-out'!BV$1949-1,'Hotel Carve-out'!$D$1947+'Hotel Carve-out'!$C2012)</f>
        <v>#N/A</v>
      </c>
      <c r="BW2012" s="4" t="e">
        <f ca="1">OFFSET('Hotel Carve-out'!$A$1,'Hotel Carve-out'!BW$1949-1,'Hotel Carve-out'!$D$1947+'Hotel Carve-out'!$C2012)</f>
        <v>#N/A</v>
      </c>
      <c r="BX2012" s="4" t="e">
        <f ca="1">OFFSET('Hotel Carve-out'!$A$1,'Hotel Carve-out'!BX$1949-1,'Hotel Carve-out'!$D$1947+'Hotel Carve-out'!$C2012)</f>
        <v>#N/A</v>
      </c>
      <c r="BY2012" s="6" t="e">
        <f ca="1">OFFSET('Hotel Carve-out'!$A$1,'Hotel Carve-out'!BY$1949-1,'Hotel Carve-out'!$D$1947+'Hotel Carve-out'!$C2012)</f>
        <v>#N/A</v>
      </c>
      <c r="BZ2012" s="4" t="e">
        <f ca="1">OFFSET('Hotel Carve-out'!$A$1,'Hotel Carve-out'!BZ$1949-1,'Hotel Carve-out'!$D$1947+'Hotel Carve-out'!$C2012)</f>
        <v>#N/A</v>
      </c>
      <c r="CA2012" s="6" t="e">
        <f ca="1">OFFSET('Hotel Carve-out'!$A$1,'Hotel Carve-out'!CA$1949-1,'Hotel Carve-out'!$D$1947+'Hotel Carve-out'!$C2012)</f>
        <v>#N/A</v>
      </c>
      <c r="CB2012" s="4" t="e">
        <f ca="1">OFFSET('Hotel Carve-out'!$A$1,'Hotel Carve-out'!CB$1949-1,'Hotel Carve-out'!$D$1947+'Hotel Carve-out'!$C2012)</f>
        <v>#N/A</v>
      </c>
      <c r="CC2012" s="1"/>
      <c r="CD2012" s="360" t="e">
        <f ca="1">OFFSET('Hotel Carve-out'!$A$1,'Hotel Carve-out'!CD$1949-1,'Hotel Carve-out'!$D$1947+'Hotel Carve-out'!$C2012)</f>
        <v>#N/A</v>
      </c>
      <c r="CE2012" s="360" t="e">
        <f ca="1">OFFSET('Hotel Carve-out'!$A$1,'Hotel Carve-out'!CE$1949-1,'Hotel Carve-out'!$D$1947+'Hotel Carve-out'!$C2012)</f>
        <v>#N/A</v>
      </c>
      <c r="CF2012" s="360" t="e">
        <f ca="1">OFFSET('Hotel Carve-out'!$A$1,'Hotel Carve-out'!CF$1949-1,'Hotel Carve-out'!$D$1947+'Hotel Carve-out'!$C2012)</f>
        <v>#N/A</v>
      </c>
      <c r="CG2012" s="360" t="e">
        <f ca="1">OFFSET('Hotel Carve-out'!$A$1,'Hotel Carve-out'!CG$1949-1,'Hotel Carve-out'!$D$1947+'Hotel Carve-out'!$C2012)</f>
        <v>#N/A</v>
      </c>
      <c r="CH2012" s="360" t="e">
        <f ca="1">OFFSET('Hotel Carve-out'!$A$1,'Hotel Carve-out'!CH$1949-1,'Hotel Carve-out'!$D$1947+'Hotel Carve-out'!$C2012)</f>
        <v>#N/A</v>
      </c>
      <c r="CI2012" s="360" t="e">
        <f ca="1">OFFSET('Hotel Carve-out'!$A$1,'Hotel Carve-out'!CI$1949-1,'Hotel Carve-out'!$D$1947+'Hotel Carve-out'!$C2012)</f>
        <v>#N/A</v>
      </c>
      <c r="CJ2012" s="1"/>
      <c r="CK2012" s="1"/>
    </row>
    <row r="2013" spans="2:89" ht="15" customHeight="1">
      <c r="B2013" s="1"/>
      <c r="C2013" s="1" t="e">
        <f>IF(C2012&lt;'Hotel Carve-out'!$E$1688,C2012+1,NA())</f>
        <v>#N/A</v>
      </c>
      <c r="D2013" s="7" t="e">
        <f>INDEX('Hotel Carve-out'!$F$16:$CI$17,1,MATCH('Hotel Carve-out'!C2013,'Hotel Carve-out'!$F$17:$CI$17,0))</f>
        <v>#N/A</v>
      </c>
      <c r="E2013" s="1"/>
      <c r="F2013" s="4" t="e">
        <f ca="1">OFFSET('Hotel Carve-out'!$A$1,'Hotel Carve-out'!F$1949-1,'Hotel Carve-out'!$D$1947+'Hotel Carve-out'!$C2013)</f>
        <v>#N/A</v>
      </c>
      <c r="G2013" s="4" t="e">
        <f ca="1">OFFSET('Hotel Carve-out'!$A$1,'Hotel Carve-out'!G$1949-1,'Hotel Carve-out'!$D$1947+'Hotel Carve-out'!$C2013)</f>
        <v>#N/A</v>
      </c>
      <c r="H2013" s="4" t="e">
        <f ca="1">OFFSET('Hotel Carve-out'!$A$1,'Hotel Carve-out'!H$1949-1,'Hotel Carve-out'!$D$1947+'Hotel Carve-out'!$C2013)</f>
        <v>#N/A</v>
      </c>
      <c r="I2013" s="4" t="e">
        <f ca="1">OFFSET('Hotel Carve-out'!$A$1,'Hotel Carve-out'!I$1949-1,'Hotel Carve-out'!$D$1947+'Hotel Carve-out'!$C2013)</f>
        <v>#N/A</v>
      </c>
      <c r="J2013" s="1"/>
      <c r="K2013" s="4" t="e">
        <f ca="1">OFFSET('Hotel Carve-out'!$A$1,'Hotel Carve-out'!K$1949-1,'Hotel Carve-out'!$D$1947+'Hotel Carve-out'!$C2013)</f>
        <v>#N/A</v>
      </c>
      <c r="L2013" s="4" t="e">
        <f ca="1">OFFSET('Hotel Carve-out'!$A$1,'Hotel Carve-out'!L$1949-1,'Hotel Carve-out'!$D$1947+'Hotel Carve-out'!$C2013)</f>
        <v>#N/A</v>
      </c>
      <c r="M2013" s="4" t="e">
        <f ca="1">OFFSET('Hotel Carve-out'!$A$1,'Hotel Carve-out'!M$1949-1,'Hotel Carve-out'!$D$1947+'Hotel Carve-out'!$C2013)</f>
        <v>#N/A</v>
      </c>
      <c r="N2013" s="4" t="e">
        <f ca="1">OFFSET('Hotel Carve-out'!$A$1,'Hotel Carve-out'!N$1949-1,'Hotel Carve-out'!$D$1947+'Hotel Carve-out'!$C2013)</f>
        <v>#N/A</v>
      </c>
      <c r="O2013" s="4" t="e">
        <f ca="1">OFFSET('Hotel Carve-out'!$A$1,'Hotel Carve-out'!O$1949-1,'Hotel Carve-out'!$D$1947+'Hotel Carve-out'!$C2013)</f>
        <v>#N/A</v>
      </c>
      <c r="P2013" s="4" t="e">
        <f t="shared" ca="1" si="927"/>
        <v>#N/A</v>
      </c>
      <c r="Q2013" s="4"/>
      <c r="R2013" s="4" t="e">
        <f ca="1">OFFSET('Hotel Carve-out'!$A$1,'Hotel Carve-out'!R$1949-1,'Hotel Carve-out'!$D$1947+'Hotel Carve-out'!$C2013)</f>
        <v>#N/A</v>
      </c>
      <c r="S2013" s="4" t="e">
        <f ca="1">OFFSET('Hotel Carve-out'!$A$1,'Hotel Carve-out'!S$1949-1,'Hotel Carve-out'!$D$1947+'Hotel Carve-out'!$C2013)</f>
        <v>#N/A</v>
      </c>
      <c r="T2013" s="4" t="e">
        <f ca="1">OFFSET('Hotel Carve-out'!$A$1,'Hotel Carve-out'!T$1949-1,'Hotel Carve-out'!$D$1947+'Hotel Carve-out'!$C2013)</f>
        <v>#N/A</v>
      </c>
      <c r="U2013" s="4" t="e">
        <f ca="1">OFFSET('Hotel Carve-out'!$A$1,'Hotel Carve-out'!U$1949-1,'Hotel Carve-out'!$D$1947+'Hotel Carve-out'!$C2013)</f>
        <v>#N/A</v>
      </c>
      <c r="V2013" s="4" t="e">
        <f t="shared" ca="1" si="928"/>
        <v>#N/A</v>
      </c>
      <c r="W2013" s="4"/>
      <c r="X2013" s="4" t="e">
        <f ca="1">OFFSET('Hotel Carve-out'!$A$1,'Hotel Carve-out'!X$1949-1,'Hotel Carve-out'!$D$1947+'Hotel Carve-out'!$C2013)</f>
        <v>#N/A</v>
      </c>
      <c r="Y2013" s="4" t="e">
        <f ca="1">OFFSET('Hotel Carve-out'!$A$1,'Hotel Carve-out'!Y$1949-1,'Hotel Carve-out'!$D$1947+'Hotel Carve-out'!$C2013)</f>
        <v>#N/A</v>
      </c>
      <c r="Z2013" s="4" t="e">
        <f ca="1">OFFSET('Hotel Carve-out'!$A$1,'Hotel Carve-out'!Z$1949-1,'Hotel Carve-out'!$D$1947+'Hotel Carve-out'!$C2013)</f>
        <v>#N/A</v>
      </c>
      <c r="AA2013" s="4" t="e">
        <f ca="1">OFFSET('Hotel Carve-out'!$A$1,'Hotel Carve-out'!AA$1949-1,'Hotel Carve-out'!$D$1947+'Hotel Carve-out'!$C2013)</f>
        <v>#N/A</v>
      </c>
      <c r="AB2013" s="4" t="e">
        <f ca="1">OFFSET('Hotel Carve-out'!$A$1,'Hotel Carve-out'!AB$1949-1,'Hotel Carve-out'!$D$1947+'Hotel Carve-out'!$C2013)</f>
        <v>#N/A</v>
      </c>
      <c r="AC2013" s="4" t="e">
        <f ca="1">OFFSET('Hotel Carve-out'!$A$1,'Hotel Carve-out'!AC$1949-1,'Hotel Carve-out'!$D$1947+'Hotel Carve-out'!$C2013)</f>
        <v>#N/A</v>
      </c>
      <c r="AD2013" s="4" t="e">
        <f ca="1">OFFSET('Hotel Carve-out'!$A$1,'Hotel Carve-out'!AD$1949-1,'Hotel Carve-out'!$D$1947+'Hotel Carve-out'!$C2013)</f>
        <v>#N/A</v>
      </c>
      <c r="AE2013" s="4" t="e">
        <f ca="1">OFFSET('Hotel Carve-out'!$A$1,'Hotel Carve-out'!AE$1949-1,'Hotel Carve-out'!$D$1947+'Hotel Carve-out'!$C2013)</f>
        <v>#N/A</v>
      </c>
      <c r="AF2013" s="4" t="e">
        <f ca="1">OFFSET('Hotel Carve-out'!$A$1,'Hotel Carve-out'!AF$1949-1,'Hotel Carve-out'!$D$1947+'Hotel Carve-out'!$C2013)</f>
        <v>#N/A</v>
      </c>
      <c r="AG2013" s="4" t="e">
        <f ca="1">OFFSET('Hotel Carve-out'!$A$1,'Hotel Carve-out'!AG$1949-1,'Hotel Carve-out'!$D$1947+'Hotel Carve-out'!$C2013)</f>
        <v>#N/A</v>
      </c>
      <c r="AH2013" s="4" t="e">
        <f ca="1">OFFSET('Hotel Carve-out'!$A$1,'Hotel Carve-out'!AH$1949-1,'Hotel Carve-out'!$D$1947+'Hotel Carve-out'!$C2013)</f>
        <v>#N/A</v>
      </c>
      <c r="AI2013" s="4" t="e">
        <f t="shared" ca="1" si="929"/>
        <v>#N/A</v>
      </c>
      <c r="AJ2013" s="4"/>
      <c r="AK2013" s="4" t="e">
        <f ca="1">OFFSET('Hotel Carve-out'!$A$1,'Hotel Carve-out'!AK$1949-1,'Hotel Carve-out'!$D$1947+'Hotel Carve-out'!$C2013)</f>
        <v>#N/A</v>
      </c>
      <c r="AL2013" s="4" t="e">
        <f ca="1">OFFSET('Hotel Carve-out'!$A$1,'Hotel Carve-out'!AL$1949-1,'Hotel Carve-out'!$D$1947+'Hotel Carve-out'!$C2013)</f>
        <v>#N/A</v>
      </c>
      <c r="AM2013" s="4" t="e">
        <f ca="1">OFFSET('Hotel Carve-out'!$A$1,'Hotel Carve-out'!AM$1949-1,'Hotel Carve-out'!$D$1947+'Hotel Carve-out'!$C2013)</f>
        <v>#N/A</v>
      </c>
      <c r="AN2013" s="4" t="e">
        <f ca="1">OFFSET('Hotel Carve-out'!$A$1,'Hotel Carve-out'!AN$1949-1,'Hotel Carve-out'!$D$1947+'Hotel Carve-out'!$C2013)</f>
        <v>#N/A</v>
      </c>
      <c r="AO2013" s="4" t="e">
        <f ca="1">OFFSET('Hotel Carve-out'!$A$1,'Hotel Carve-out'!AO$1949-1,'Hotel Carve-out'!$D$1947+'Hotel Carve-out'!$C2013)</f>
        <v>#N/A</v>
      </c>
      <c r="AP2013" s="4" t="e">
        <f ca="1">OFFSET('Hotel Carve-out'!$A$1,'Hotel Carve-out'!AP$1949-1,'Hotel Carve-out'!$D$1947+'Hotel Carve-out'!$C2013)</f>
        <v>#N/A</v>
      </c>
      <c r="AQ2013" s="4" t="e">
        <f ca="1">OFFSET('Hotel Carve-out'!$A$1,'Hotel Carve-out'!AQ$1949-1,'Hotel Carve-out'!$D$1947+'Hotel Carve-out'!$C2013)</f>
        <v>#N/A</v>
      </c>
      <c r="AR2013" s="4" t="e">
        <f ca="1">OFFSET('Hotel Carve-out'!$A$1,'Hotel Carve-out'!AR$1949-1,'Hotel Carve-out'!$D$1947+'Hotel Carve-out'!$C2013)</f>
        <v>#N/A</v>
      </c>
      <c r="AS2013" s="4" t="e">
        <f ca="1">OFFSET('Hotel Carve-out'!$A$1,'Hotel Carve-out'!AS$1949-1,'Hotel Carve-out'!$D$1947+'Hotel Carve-out'!$C2013)</f>
        <v>#N/A</v>
      </c>
      <c r="AT2013" s="4" t="e">
        <f ca="1">OFFSET('Hotel Carve-out'!$A$1,'Hotel Carve-out'!AT$1949-1,'Hotel Carve-out'!$D$1947+'Hotel Carve-out'!$C2013)</f>
        <v>#N/A</v>
      </c>
      <c r="AU2013" s="4" t="e">
        <f ca="1">OFFSET('Hotel Carve-out'!$A$1,'Hotel Carve-out'!AU$1949-1,'Hotel Carve-out'!$D$1947+'Hotel Carve-out'!$C2013)</f>
        <v>#N/A</v>
      </c>
      <c r="AV2013" s="4" t="e">
        <f ca="1">OFFSET('Hotel Carve-out'!$A$1,'Hotel Carve-out'!AV$1949-1,'Hotel Carve-out'!$D$1947+'Hotel Carve-out'!$C2013)</f>
        <v>#N/A</v>
      </c>
      <c r="AW2013" s="4" t="e">
        <f ca="1">OFFSET('Hotel Carve-out'!$A$1,'Hotel Carve-out'!AW$1949-1,'Hotel Carve-out'!$D$1947+'Hotel Carve-out'!$C2013)</f>
        <v>#N/A</v>
      </c>
      <c r="AX2013" s="4" t="e">
        <f ca="1">OFFSET('Hotel Carve-out'!$A$1,'Hotel Carve-out'!AX$1949-1,'Hotel Carve-out'!$D$1947+'Hotel Carve-out'!$C2013)</f>
        <v>#N/A</v>
      </c>
      <c r="AY2013" s="4" t="e">
        <f ca="1">OFFSET('Hotel Carve-out'!$A$1,'Hotel Carve-out'!AY$1949-1,'Hotel Carve-out'!$D$1947+'Hotel Carve-out'!$C2013)</f>
        <v>#N/A</v>
      </c>
      <c r="AZ2013" s="4" t="e">
        <f ca="1">OFFSET('Hotel Carve-out'!$A$1,'Hotel Carve-out'!AZ$1949-1,'Hotel Carve-out'!$D$1947+'Hotel Carve-out'!$C2013)</f>
        <v>#N/A</v>
      </c>
      <c r="BA2013" s="4" t="e">
        <f ca="1">OFFSET('Hotel Carve-out'!$A$1,'Hotel Carve-out'!BA$1949-1,'Hotel Carve-out'!$D$1947+'Hotel Carve-out'!$C2013)</f>
        <v>#N/A</v>
      </c>
      <c r="BB2013" s="4" t="e">
        <f ca="1">OFFSET('Hotel Carve-out'!$A$1,'Hotel Carve-out'!BB$1949-1,'Hotel Carve-out'!$D$1947+'Hotel Carve-out'!$C2013)</f>
        <v>#N/A</v>
      </c>
      <c r="BC2013" s="4" t="e">
        <f ca="1">OFFSET('Hotel Carve-out'!$A$1,'Hotel Carve-out'!BC$1949-1,'Hotel Carve-out'!$D$1947+'Hotel Carve-out'!$C2013)</f>
        <v>#N/A</v>
      </c>
      <c r="BD2013" s="4" t="e">
        <f ca="1">OFFSET('Hotel Carve-out'!$A$1,'Hotel Carve-out'!BD$1949-1,'Hotel Carve-out'!$D$1947+'Hotel Carve-out'!$C2013)</f>
        <v>#N/A</v>
      </c>
      <c r="BE2013" s="4" t="e">
        <f t="shared" ca="1" si="930"/>
        <v>#N/A</v>
      </c>
      <c r="BF2013" s="4"/>
      <c r="BG2013" s="2" t="e">
        <f t="shared" ca="1" si="934"/>
        <v>#N/A</v>
      </c>
      <c r="BH2013" s="2" t="e">
        <f t="shared" ca="1" si="935"/>
        <v>#N/A</v>
      </c>
      <c r="BI2013" s="5" t="e">
        <f t="shared" ca="1" si="933"/>
        <v>#N/A</v>
      </c>
      <c r="BJ2013" s="1"/>
      <c r="BK2013" s="4" t="e">
        <f ca="1">OFFSET('Hotel Carve-out'!$A$1,'Hotel Carve-out'!BK$1949-1,'Hotel Carve-out'!$D$1947+'Hotel Carve-out'!$C2013)</f>
        <v>#N/A</v>
      </c>
      <c r="BL2013" s="4" t="e">
        <f ca="1">OFFSET('Hotel Carve-out'!$A$1,'Hotel Carve-out'!BL$1949-1,'Hotel Carve-out'!$D$1947+'Hotel Carve-out'!$C2013)</f>
        <v>#N/A</v>
      </c>
      <c r="BM2013" s="4" t="e">
        <f ca="1">OFFSET('Hotel Carve-out'!$A$1,'Hotel Carve-out'!BM$1949-1,'Hotel Carve-out'!$D$1947+'Hotel Carve-out'!$C2013)</f>
        <v>#N/A</v>
      </c>
      <c r="BN2013" s="4" t="e">
        <f ca="1">OFFSET('Hotel Carve-out'!$A$1,'Hotel Carve-out'!BN$1949-1,'Hotel Carve-out'!$D$1947+'Hotel Carve-out'!$C2013)</f>
        <v>#N/A</v>
      </c>
      <c r="BO2013" s="4" t="e">
        <f ca="1">OFFSET('Hotel Carve-out'!$A$1,'Hotel Carve-out'!BO$1949-1,'Hotel Carve-out'!$D$1947+'Hotel Carve-out'!$C2013)</f>
        <v>#N/A</v>
      </c>
      <c r="BP2013" s="4" t="e">
        <f ca="1">OFFSET('Hotel Carve-out'!$A$1,'Hotel Carve-out'!BP$1949-1,'Hotel Carve-out'!$D$1947+'Hotel Carve-out'!$C2013)</f>
        <v>#N/A</v>
      </c>
      <c r="BQ2013" s="4" t="e">
        <f ca="1">OFFSET('Hotel Carve-out'!$A$1,'Hotel Carve-out'!BQ$1949-1,'Hotel Carve-out'!$D$1947+'Hotel Carve-out'!$C2013)</f>
        <v>#N/A</v>
      </c>
      <c r="BR2013" s="1"/>
      <c r="BS2013" s="4" t="e">
        <f ca="1">OFFSET('Hotel Carve-out'!$A$1,'Hotel Carve-out'!BS$1949-1,'Hotel Carve-out'!$D$1947+'Hotel Carve-out'!$C2013)</f>
        <v>#N/A</v>
      </c>
      <c r="BT2013" s="4" t="e">
        <f ca="1">OFFSET('Hotel Carve-out'!$A$1,'Hotel Carve-out'!BT$1949-1,'Hotel Carve-out'!$D$1947+'Hotel Carve-out'!$C2013)</f>
        <v>#N/A</v>
      </c>
      <c r="BU2013" s="4"/>
      <c r="BV2013" s="4" t="e">
        <f ca="1">OFFSET('Hotel Carve-out'!$A$1,'Hotel Carve-out'!BV$1949-1,'Hotel Carve-out'!$D$1947+'Hotel Carve-out'!$C2013)</f>
        <v>#N/A</v>
      </c>
      <c r="BW2013" s="4" t="e">
        <f ca="1">OFFSET('Hotel Carve-out'!$A$1,'Hotel Carve-out'!BW$1949-1,'Hotel Carve-out'!$D$1947+'Hotel Carve-out'!$C2013)</f>
        <v>#N/A</v>
      </c>
      <c r="BX2013" s="4" t="e">
        <f ca="1">OFFSET('Hotel Carve-out'!$A$1,'Hotel Carve-out'!BX$1949-1,'Hotel Carve-out'!$D$1947+'Hotel Carve-out'!$C2013)</f>
        <v>#N/A</v>
      </c>
      <c r="BY2013" s="6" t="e">
        <f ca="1">OFFSET('Hotel Carve-out'!$A$1,'Hotel Carve-out'!BY$1949-1,'Hotel Carve-out'!$D$1947+'Hotel Carve-out'!$C2013)</f>
        <v>#N/A</v>
      </c>
      <c r="BZ2013" s="4" t="e">
        <f ca="1">OFFSET('Hotel Carve-out'!$A$1,'Hotel Carve-out'!BZ$1949-1,'Hotel Carve-out'!$D$1947+'Hotel Carve-out'!$C2013)</f>
        <v>#N/A</v>
      </c>
      <c r="CA2013" s="6" t="e">
        <f ca="1">OFFSET('Hotel Carve-out'!$A$1,'Hotel Carve-out'!CA$1949-1,'Hotel Carve-out'!$D$1947+'Hotel Carve-out'!$C2013)</f>
        <v>#N/A</v>
      </c>
      <c r="CB2013" s="4" t="e">
        <f ca="1">OFFSET('Hotel Carve-out'!$A$1,'Hotel Carve-out'!CB$1949-1,'Hotel Carve-out'!$D$1947+'Hotel Carve-out'!$C2013)</f>
        <v>#N/A</v>
      </c>
      <c r="CC2013" s="1"/>
      <c r="CD2013" s="360" t="e">
        <f ca="1">OFFSET('Hotel Carve-out'!$A$1,'Hotel Carve-out'!CD$1949-1,'Hotel Carve-out'!$D$1947+'Hotel Carve-out'!$C2013)</f>
        <v>#N/A</v>
      </c>
      <c r="CE2013" s="360" t="e">
        <f ca="1">OFFSET('Hotel Carve-out'!$A$1,'Hotel Carve-out'!CE$1949-1,'Hotel Carve-out'!$D$1947+'Hotel Carve-out'!$C2013)</f>
        <v>#N/A</v>
      </c>
      <c r="CF2013" s="360" t="e">
        <f ca="1">OFFSET('Hotel Carve-out'!$A$1,'Hotel Carve-out'!CF$1949-1,'Hotel Carve-out'!$D$1947+'Hotel Carve-out'!$C2013)</f>
        <v>#N/A</v>
      </c>
      <c r="CG2013" s="360" t="e">
        <f ca="1">OFFSET('Hotel Carve-out'!$A$1,'Hotel Carve-out'!CG$1949-1,'Hotel Carve-out'!$D$1947+'Hotel Carve-out'!$C2013)</f>
        <v>#N/A</v>
      </c>
      <c r="CH2013" s="360" t="e">
        <f ca="1">OFFSET('Hotel Carve-out'!$A$1,'Hotel Carve-out'!CH$1949-1,'Hotel Carve-out'!$D$1947+'Hotel Carve-out'!$C2013)</f>
        <v>#N/A</v>
      </c>
      <c r="CI2013" s="360" t="e">
        <f ca="1">OFFSET('Hotel Carve-out'!$A$1,'Hotel Carve-out'!CI$1949-1,'Hotel Carve-out'!$D$1947+'Hotel Carve-out'!$C2013)</f>
        <v>#N/A</v>
      </c>
      <c r="CJ2013" s="1"/>
      <c r="CK2013" s="1"/>
    </row>
    <row r="2014" spans="2:89" ht="15" customHeight="1">
      <c r="B2014" s="1"/>
      <c r="C2014" s="1" t="e">
        <f>IF(C2013&lt;'Hotel Carve-out'!$E$1688,C2013+1,NA())</f>
        <v>#N/A</v>
      </c>
      <c r="D2014" s="7" t="e">
        <f>INDEX('Hotel Carve-out'!$F$16:$CI$17,1,MATCH('Hotel Carve-out'!C2014,'Hotel Carve-out'!$F$17:$CI$17,0))</f>
        <v>#N/A</v>
      </c>
      <c r="E2014" s="1"/>
      <c r="F2014" s="4" t="e">
        <f ca="1">OFFSET('Hotel Carve-out'!$A$1,'Hotel Carve-out'!F$1949-1,'Hotel Carve-out'!$D$1947+'Hotel Carve-out'!$C2014)</f>
        <v>#N/A</v>
      </c>
      <c r="G2014" s="4" t="e">
        <f ca="1">OFFSET('Hotel Carve-out'!$A$1,'Hotel Carve-out'!G$1949-1,'Hotel Carve-out'!$D$1947+'Hotel Carve-out'!$C2014)</f>
        <v>#N/A</v>
      </c>
      <c r="H2014" s="4" t="e">
        <f ca="1">OFFSET('Hotel Carve-out'!$A$1,'Hotel Carve-out'!H$1949-1,'Hotel Carve-out'!$D$1947+'Hotel Carve-out'!$C2014)</f>
        <v>#N/A</v>
      </c>
      <c r="I2014" s="4" t="e">
        <f ca="1">OFFSET('Hotel Carve-out'!$A$1,'Hotel Carve-out'!I$1949-1,'Hotel Carve-out'!$D$1947+'Hotel Carve-out'!$C2014)</f>
        <v>#N/A</v>
      </c>
      <c r="J2014" s="1"/>
      <c r="K2014" s="4" t="e">
        <f ca="1">OFFSET('Hotel Carve-out'!$A$1,'Hotel Carve-out'!K$1949-1,'Hotel Carve-out'!$D$1947+'Hotel Carve-out'!$C2014)</f>
        <v>#N/A</v>
      </c>
      <c r="L2014" s="4" t="e">
        <f ca="1">OFFSET('Hotel Carve-out'!$A$1,'Hotel Carve-out'!L$1949-1,'Hotel Carve-out'!$D$1947+'Hotel Carve-out'!$C2014)</f>
        <v>#N/A</v>
      </c>
      <c r="M2014" s="4" t="e">
        <f ca="1">OFFSET('Hotel Carve-out'!$A$1,'Hotel Carve-out'!M$1949-1,'Hotel Carve-out'!$D$1947+'Hotel Carve-out'!$C2014)</f>
        <v>#N/A</v>
      </c>
      <c r="N2014" s="4" t="e">
        <f ca="1">OFFSET('Hotel Carve-out'!$A$1,'Hotel Carve-out'!N$1949-1,'Hotel Carve-out'!$D$1947+'Hotel Carve-out'!$C2014)</f>
        <v>#N/A</v>
      </c>
      <c r="O2014" s="4" t="e">
        <f ca="1">OFFSET('Hotel Carve-out'!$A$1,'Hotel Carve-out'!O$1949-1,'Hotel Carve-out'!$D$1947+'Hotel Carve-out'!$C2014)</f>
        <v>#N/A</v>
      </c>
      <c r="P2014" s="4" t="e">
        <f t="shared" ca="1" si="927"/>
        <v>#N/A</v>
      </c>
      <c r="Q2014" s="4"/>
      <c r="R2014" s="4" t="e">
        <f ca="1">OFFSET('Hotel Carve-out'!$A$1,'Hotel Carve-out'!R$1949-1,'Hotel Carve-out'!$D$1947+'Hotel Carve-out'!$C2014)</f>
        <v>#N/A</v>
      </c>
      <c r="S2014" s="4" t="e">
        <f ca="1">OFFSET('Hotel Carve-out'!$A$1,'Hotel Carve-out'!S$1949-1,'Hotel Carve-out'!$D$1947+'Hotel Carve-out'!$C2014)</f>
        <v>#N/A</v>
      </c>
      <c r="T2014" s="4" t="e">
        <f ca="1">OFFSET('Hotel Carve-out'!$A$1,'Hotel Carve-out'!T$1949-1,'Hotel Carve-out'!$D$1947+'Hotel Carve-out'!$C2014)</f>
        <v>#N/A</v>
      </c>
      <c r="U2014" s="4" t="e">
        <f ca="1">OFFSET('Hotel Carve-out'!$A$1,'Hotel Carve-out'!U$1949-1,'Hotel Carve-out'!$D$1947+'Hotel Carve-out'!$C2014)</f>
        <v>#N/A</v>
      </c>
      <c r="V2014" s="4" t="e">
        <f t="shared" ca="1" si="928"/>
        <v>#N/A</v>
      </c>
      <c r="W2014" s="4"/>
      <c r="X2014" s="4" t="e">
        <f ca="1">OFFSET('Hotel Carve-out'!$A$1,'Hotel Carve-out'!X$1949-1,'Hotel Carve-out'!$D$1947+'Hotel Carve-out'!$C2014)</f>
        <v>#N/A</v>
      </c>
      <c r="Y2014" s="4" t="e">
        <f ca="1">OFFSET('Hotel Carve-out'!$A$1,'Hotel Carve-out'!Y$1949-1,'Hotel Carve-out'!$D$1947+'Hotel Carve-out'!$C2014)</f>
        <v>#N/A</v>
      </c>
      <c r="Z2014" s="4" t="e">
        <f ca="1">OFFSET('Hotel Carve-out'!$A$1,'Hotel Carve-out'!Z$1949-1,'Hotel Carve-out'!$D$1947+'Hotel Carve-out'!$C2014)</f>
        <v>#N/A</v>
      </c>
      <c r="AA2014" s="4" t="e">
        <f ca="1">OFFSET('Hotel Carve-out'!$A$1,'Hotel Carve-out'!AA$1949-1,'Hotel Carve-out'!$D$1947+'Hotel Carve-out'!$C2014)</f>
        <v>#N/A</v>
      </c>
      <c r="AB2014" s="4" t="e">
        <f ca="1">OFFSET('Hotel Carve-out'!$A$1,'Hotel Carve-out'!AB$1949-1,'Hotel Carve-out'!$D$1947+'Hotel Carve-out'!$C2014)</f>
        <v>#N/A</v>
      </c>
      <c r="AC2014" s="4" t="e">
        <f ca="1">OFFSET('Hotel Carve-out'!$A$1,'Hotel Carve-out'!AC$1949-1,'Hotel Carve-out'!$D$1947+'Hotel Carve-out'!$C2014)</f>
        <v>#N/A</v>
      </c>
      <c r="AD2014" s="4" t="e">
        <f ca="1">OFFSET('Hotel Carve-out'!$A$1,'Hotel Carve-out'!AD$1949-1,'Hotel Carve-out'!$D$1947+'Hotel Carve-out'!$C2014)</f>
        <v>#N/A</v>
      </c>
      <c r="AE2014" s="4" t="e">
        <f ca="1">OFFSET('Hotel Carve-out'!$A$1,'Hotel Carve-out'!AE$1949-1,'Hotel Carve-out'!$D$1947+'Hotel Carve-out'!$C2014)</f>
        <v>#N/A</v>
      </c>
      <c r="AF2014" s="4" t="e">
        <f ca="1">OFFSET('Hotel Carve-out'!$A$1,'Hotel Carve-out'!AF$1949-1,'Hotel Carve-out'!$D$1947+'Hotel Carve-out'!$C2014)</f>
        <v>#N/A</v>
      </c>
      <c r="AG2014" s="4" t="e">
        <f ca="1">OFFSET('Hotel Carve-out'!$A$1,'Hotel Carve-out'!AG$1949-1,'Hotel Carve-out'!$D$1947+'Hotel Carve-out'!$C2014)</f>
        <v>#N/A</v>
      </c>
      <c r="AH2014" s="4" t="e">
        <f ca="1">OFFSET('Hotel Carve-out'!$A$1,'Hotel Carve-out'!AH$1949-1,'Hotel Carve-out'!$D$1947+'Hotel Carve-out'!$C2014)</f>
        <v>#N/A</v>
      </c>
      <c r="AI2014" s="4" t="e">
        <f t="shared" ca="1" si="929"/>
        <v>#N/A</v>
      </c>
      <c r="AJ2014" s="4"/>
      <c r="AK2014" s="4" t="e">
        <f ca="1">OFFSET('Hotel Carve-out'!$A$1,'Hotel Carve-out'!AK$1949-1,'Hotel Carve-out'!$D$1947+'Hotel Carve-out'!$C2014)</f>
        <v>#N/A</v>
      </c>
      <c r="AL2014" s="4" t="e">
        <f ca="1">OFFSET('Hotel Carve-out'!$A$1,'Hotel Carve-out'!AL$1949-1,'Hotel Carve-out'!$D$1947+'Hotel Carve-out'!$C2014)</f>
        <v>#N/A</v>
      </c>
      <c r="AM2014" s="4" t="e">
        <f ca="1">OFFSET('Hotel Carve-out'!$A$1,'Hotel Carve-out'!AM$1949-1,'Hotel Carve-out'!$D$1947+'Hotel Carve-out'!$C2014)</f>
        <v>#N/A</v>
      </c>
      <c r="AN2014" s="4" t="e">
        <f ca="1">OFFSET('Hotel Carve-out'!$A$1,'Hotel Carve-out'!AN$1949-1,'Hotel Carve-out'!$D$1947+'Hotel Carve-out'!$C2014)</f>
        <v>#N/A</v>
      </c>
      <c r="AO2014" s="4" t="e">
        <f ca="1">OFFSET('Hotel Carve-out'!$A$1,'Hotel Carve-out'!AO$1949-1,'Hotel Carve-out'!$D$1947+'Hotel Carve-out'!$C2014)</f>
        <v>#N/A</v>
      </c>
      <c r="AP2014" s="4" t="e">
        <f ca="1">OFFSET('Hotel Carve-out'!$A$1,'Hotel Carve-out'!AP$1949-1,'Hotel Carve-out'!$D$1947+'Hotel Carve-out'!$C2014)</f>
        <v>#N/A</v>
      </c>
      <c r="AQ2014" s="4" t="e">
        <f ca="1">OFFSET('Hotel Carve-out'!$A$1,'Hotel Carve-out'!AQ$1949-1,'Hotel Carve-out'!$D$1947+'Hotel Carve-out'!$C2014)</f>
        <v>#N/A</v>
      </c>
      <c r="AR2014" s="4" t="e">
        <f ca="1">OFFSET('Hotel Carve-out'!$A$1,'Hotel Carve-out'!AR$1949-1,'Hotel Carve-out'!$D$1947+'Hotel Carve-out'!$C2014)</f>
        <v>#N/A</v>
      </c>
      <c r="AS2014" s="4" t="e">
        <f ca="1">OFFSET('Hotel Carve-out'!$A$1,'Hotel Carve-out'!AS$1949-1,'Hotel Carve-out'!$D$1947+'Hotel Carve-out'!$C2014)</f>
        <v>#N/A</v>
      </c>
      <c r="AT2014" s="4" t="e">
        <f ca="1">OFFSET('Hotel Carve-out'!$A$1,'Hotel Carve-out'!AT$1949-1,'Hotel Carve-out'!$D$1947+'Hotel Carve-out'!$C2014)</f>
        <v>#N/A</v>
      </c>
      <c r="AU2014" s="4" t="e">
        <f ca="1">OFFSET('Hotel Carve-out'!$A$1,'Hotel Carve-out'!AU$1949-1,'Hotel Carve-out'!$D$1947+'Hotel Carve-out'!$C2014)</f>
        <v>#N/A</v>
      </c>
      <c r="AV2014" s="4" t="e">
        <f ca="1">OFFSET('Hotel Carve-out'!$A$1,'Hotel Carve-out'!AV$1949-1,'Hotel Carve-out'!$D$1947+'Hotel Carve-out'!$C2014)</f>
        <v>#N/A</v>
      </c>
      <c r="AW2014" s="4" t="e">
        <f ca="1">OFFSET('Hotel Carve-out'!$A$1,'Hotel Carve-out'!AW$1949-1,'Hotel Carve-out'!$D$1947+'Hotel Carve-out'!$C2014)</f>
        <v>#N/A</v>
      </c>
      <c r="AX2014" s="4" t="e">
        <f ca="1">OFFSET('Hotel Carve-out'!$A$1,'Hotel Carve-out'!AX$1949-1,'Hotel Carve-out'!$D$1947+'Hotel Carve-out'!$C2014)</f>
        <v>#N/A</v>
      </c>
      <c r="AY2014" s="4" t="e">
        <f ca="1">OFFSET('Hotel Carve-out'!$A$1,'Hotel Carve-out'!AY$1949-1,'Hotel Carve-out'!$D$1947+'Hotel Carve-out'!$C2014)</f>
        <v>#N/A</v>
      </c>
      <c r="AZ2014" s="4" t="e">
        <f ca="1">OFFSET('Hotel Carve-out'!$A$1,'Hotel Carve-out'!AZ$1949-1,'Hotel Carve-out'!$D$1947+'Hotel Carve-out'!$C2014)</f>
        <v>#N/A</v>
      </c>
      <c r="BA2014" s="4" t="e">
        <f ca="1">OFFSET('Hotel Carve-out'!$A$1,'Hotel Carve-out'!BA$1949-1,'Hotel Carve-out'!$D$1947+'Hotel Carve-out'!$C2014)</f>
        <v>#N/A</v>
      </c>
      <c r="BB2014" s="4" t="e">
        <f ca="1">OFFSET('Hotel Carve-out'!$A$1,'Hotel Carve-out'!BB$1949-1,'Hotel Carve-out'!$D$1947+'Hotel Carve-out'!$C2014)</f>
        <v>#N/A</v>
      </c>
      <c r="BC2014" s="4" t="e">
        <f ca="1">OFFSET('Hotel Carve-out'!$A$1,'Hotel Carve-out'!BC$1949-1,'Hotel Carve-out'!$D$1947+'Hotel Carve-out'!$C2014)</f>
        <v>#N/A</v>
      </c>
      <c r="BD2014" s="4" t="e">
        <f ca="1">OFFSET('Hotel Carve-out'!$A$1,'Hotel Carve-out'!BD$1949-1,'Hotel Carve-out'!$D$1947+'Hotel Carve-out'!$C2014)</f>
        <v>#N/A</v>
      </c>
      <c r="BE2014" s="4" t="e">
        <f t="shared" ca="1" si="930"/>
        <v>#N/A</v>
      </c>
      <c r="BF2014" s="4"/>
      <c r="BG2014" s="2" t="e">
        <f t="shared" ca="1" si="934"/>
        <v>#N/A</v>
      </c>
      <c r="BH2014" s="2" t="e">
        <f t="shared" ca="1" si="935"/>
        <v>#N/A</v>
      </c>
      <c r="BI2014" s="5" t="e">
        <f t="shared" ca="1" si="933"/>
        <v>#N/A</v>
      </c>
      <c r="BJ2014" s="1"/>
      <c r="BK2014" s="4" t="e">
        <f ca="1">OFFSET('Hotel Carve-out'!$A$1,'Hotel Carve-out'!BK$1949-1,'Hotel Carve-out'!$D$1947+'Hotel Carve-out'!$C2014)</f>
        <v>#N/A</v>
      </c>
      <c r="BL2014" s="4" t="e">
        <f ca="1">OFFSET('Hotel Carve-out'!$A$1,'Hotel Carve-out'!BL$1949-1,'Hotel Carve-out'!$D$1947+'Hotel Carve-out'!$C2014)</f>
        <v>#N/A</v>
      </c>
      <c r="BM2014" s="4" t="e">
        <f ca="1">OFFSET('Hotel Carve-out'!$A$1,'Hotel Carve-out'!BM$1949-1,'Hotel Carve-out'!$D$1947+'Hotel Carve-out'!$C2014)</f>
        <v>#N/A</v>
      </c>
      <c r="BN2014" s="4" t="e">
        <f ca="1">OFFSET('Hotel Carve-out'!$A$1,'Hotel Carve-out'!BN$1949-1,'Hotel Carve-out'!$D$1947+'Hotel Carve-out'!$C2014)</f>
        <v>#N/A</v>
      </c>
      <c r="BO2014" s="4" t="e">
        <f ca="1">OFFSET('Hotel Carve-out'!$A$1,'Hotel Carve-out'!BO$1949-1,'Hotel Carve-out'!$D$1947+'Hotel Carve-out'!$C2014)</f>
        <v>#N/A</v>
      </c>
      <c r="BP2014" s="4" t="e">
        <f ca="1">OFFSET('Hotel Carve-out'!$A$1,'Hotel Carve-out'!BP$1949-1,'Hotel Carve-out'!$D$1947+'Hotel Carve-out'!$C2014)</f>
        <v>#N/A</v>
      </c>
      <c r="BQ2014" s="4" t="e">
        <f ca="1">OFFSET('Hotel Carve-out'!$A$1,'Hotel Carve-out'!BQ$1949-1,'Hotel Carve-out'!$D$1947+'Hotel Carve-out'!$C2014)</f>
        <v>#N/A</v>
      </c>
      <c r="BR2014" s="1"/>
      <c r="BS2014" s="4" t="e">
        <f ca="1">OFFSET('Hotel Carve-out'!$A$1,'Hotel Carve-out'!BS$1949-1,'Hotel Carve-out'!$D$1947+'Hotel Carve-out'!$C2014)</f>
        <v>#N/A</v>
      </c>
      <c r="BT2014" s="4" t="e">
        <f ca="1">OFFSET('Hotel Carve-out'!$A$1,'Hotel Carve-out'!BT$1949-1,'Hotel Carve-out'!$D$1947+'Hotel Carve-out'!$C2014)</f>
        <v>#N/A</v>
      </c>
      <c r="BU2014" s="4"/>
      <c r="BV2014" s="4" t="e">
        <f ca="1">OFFSET('Hotel Carve-out'!$A$1,'Hotel Carve-out'!BV$1949-1,'Hotel Carve-out'!$D$1947+'Hotel Carve-out'!$C2014)</f>
        <v>#N/A</v>
      </c>
      <c r="BW2014" s="4" t="e">
        <f ca="1">OFFSET('Hotel Carve-out'!$A$1,'Hotel Carve-out'!BW$1949-1,'Hotel Carve-out'!$D$1947+'Hotel Carve-out'!$C2014)</f>
        <v>#N/A</v>
      </c>
      <c r="BX2014" s="4" t="e">
        <f ca="1">OFFSET('Hotel Carve-out'!$A$1,'Hotel Carve-out'!BX$1949-1,'Hotel Carve-out'!$D$1947+'Hotel Carve-out'!$C2014)</f>
        <v>#N/A</v>
      </c>
      <c r="BY2014" s="6" t="e">
        <f ca="1">OFFSET('Hotel Carve-out'!$A$1,'Hotel Carve-out'!BY$1949-1,'Hotel Carve-out'!$D$1947+'Hotel Carve-out'!$C2014)</f>
        <v>#N/A</v>
      </c>
      <c r="BZ2014" s="4" t="e">
        <f ca="1">OFFSET('Hotel Carve-out'!$A$1,'Hotel Carve-out'!BZ$1949-1,'Hotel Carve-out'!$D$1947+'Hotel Carve-out'!$C2014)</f>
        <v>#N/A</v>
      </c>
      <c r="CA2014" s="6" t="e">
        <f ca="1">OFFSET('Hotel Carve-out'!$A$1,'Hotel Carve-out'!CA$1949-1,'Hotel Carve-out'!$D$1947+'Hotel Carve-out'!$C2014)</f>
        <v>#N/A</v>
      </c>
      <c r="CB2014" s="4" t="e">
        <f ca="1">OFFSET('Hotel Carve-out'!$A$1,'Hotel Carve-out'!CB$1949-1,'Hotel Carve-out'!$D$1947+'Hotel Carve-out'!$C2014)</f>
        <v>#N/A</v>
      </c>
      <c r="CC2014" s="1"/>
      <c r="CD2014" s="360" t="e">
        <f ca="1">OFFSET('Hotel Carve-out'!$A$1,'Hotel Carve-out'!CD$1949-1,'Hotel Carve-out'!$D$1947+'Hotel Carve-out'!$C2014)</f>
        <v>#N/A</v>
      </c>
      <c r="CE2014" s="360" t="e">
        <f ca="1">OFFSET('Hotel Carve-out'!$A$1,'Hotel Carve-out'!CE$1949-1,'Hotel Carve-out'!$D$1947+'Hotel Carve-out'!$C2014)</f>
        <v>#N/A</v>
      </c>
      <c r="CF2014" s="360" t="e">
        <f ca="1">OFFSET('Hotel Carve-out'!$A$1,'Hotel Carve-out'!CF$1949-1,'Hotel Carve-out'!$D$1947+'Hotel Carve-out'!$C2014)</f>
        <v>#N/A</v>
      </c>
      <c r="CG2014" s="360" t="e">
        <f ca="1">OFFSET('Hotel Carve-out'!$A$1,'Hotel Carve-out'!CG$1949-1,'Hotel Carve-out'!$D$1947+'Hotel Carve-out'!$C2014)</f>
        <v>#N/A</v>
      </c>
      <c r="CH2014" s="360" t="e">
        <f ca="1">OFFSET('Hotel Carve-out'!$A$1,'Hotel Carve-out'!CH$1949-1,'Hotel Carve-out'!$D$1947+'Hotel Carve-out'!$C2014)</f>
        <v>#N/A</v>
      </c>
      <c r="CI2014" s="360" t="e">
        <f ca="1">OFFSET('Hotel Carve-out'!$A$1,'Hotel Carve-out'!CI$1949-1,'Hotel Carve-out'!$D$1947+'Hotel Carve-out'!$C2014)</f>
        <v>#N/A</v>
      </c>
      <c r="CJ2014" s="1"/>
      <c r="CK2014" s="1"/>
    </row>
    <row r="2015" spans="2:89" ht="15" customHeight="1">
      <c r="B2015" s="1"/>
      <c r="C2015" s="1" t="e">
        <f>IF(C2014&lt;'Hotel Carve-out'!$E$1688,C2014+1,NA())</f>
        <v>#N/A</v>
      </c>
      <c r="D2015" s="7" t="e">
        <f>INDEX('Hotel Carve-out'!$F$16:$CI$17,1,MATCH('Hotel Carve-out'!C2015,'Hotel Carve-out'!$F$17:$CI$17,0))</f>
        <v>#N/A</v>
      </c>
      <c r="E2015" s="1"/>
      <c r="F2015" s="4" t="e">
        <f ca="1">OFFSET('Hotel Carve-out'!$A$1,'Hotel Carve-out'!F$1949-1,'Hotel Carve-out'!$D$1947+'Hotel Carve-out'!$C2015)</f>
        <v>#N/A</v>
      </c>
      <c r="G2015" s="4" t="e">
        <f ca="1">OFFSET('Hotel Carve-out'!$A$1,'Hotel Carve-out'!G$1949-1,'Hotel Carve-out'!$D$1947+'Hotel Carve-out'!$C2015)</f>
        <v>#N/A</v>
      </c>
      <c r="H2015" s="4" t="e">
        <f ca="1">OFFSET('Hotel Carve-out'!$A$1,'Hotel Carve-out'!H$1949-1,'Hotel Carve-out'!$D$1947+'Hotel Carve-out'!$C2015)</f>
        <v>#N/A</v>
      </c>
      <c r="I2015" s="4" t="e">
        <f ca="1">OFFSET('Hotel Carve-out'!$A$1,'Hotel Carve-out'!I$1949-1,'Hotel Carve-out'!$D$1947+'Hotel Carve-out'!$C2015)</f>
        <v>#N/A</v>
      </c>
      <c r="J2015" s="1"/>
      <c r="K2015" s="4" t="e">
        <f ca="1">OFFSET('Hotel Carve-out'!$A$1,'Hotel Carve-out'!K$1949-1,'Hotel Carve-out'!$D$1947+'Hotel Carve-out'!$C2015)</f>
        <v>#N/A</v>
      </c>
      <c r="L2015" s="4" t="e">
        <f ca="1">OFFSET('Hotel Carve-out'!$A$1,'Hotel Carve-out'!L$1949-1,'Hotel Carve-out'!$D$1947+'Hotel Carve-out'!$C2015)</f>
        <v>#N/A</v>
      </c>
      <c r="M2015" s="4" t="e">
        <f ca="1">OFFSET('Hotel Carve-out'!$A$1,'Hotel Carve-out'!M$1949-1,'Hotel Carve-out'!$D$1947+'Hotel Carve-out'!$C2015)</f>
        <v>#N/A</v>
      </c>
      <c r="N2015" s="4" t="e">
        <f ca="1">OFFSET('Hotel Carve-out'!$A$1,'Hotel Carve-out'!N$1949-1,'Hotel Carve-out'!$D$1947+'Hotel Carve-out'!$C2015)</f>
        <v>#N/A</v>
      </c>
      <c r="O2015" s="4" t="e">
        <f ca="1">OFFSET('Hotel Carve-out'!$A$1,'Hotel Carve-out'!O$1949-1,'Hotel Carve-out'!$D$1947+'Hotel Carve-out'!$C2015)</f>
        <v>#N/A</v>
      </c>
      <c r="P2015" s="4" t="e">
        <f t="shared" ref="P2015:P2052" ca="1" si="936">SUM(K2015:O2015)</f>
        <v>#N/A</v>
      </c>
      <c r="Q2015" s="4"/>
      <c r="R2015" s="4" t="e">
        <f ca="1">OFFSET('Hotel Carve-out'!$A$1,'Hotel Carve-out'!R$1949-1,'Hotel Carve-out'!$D$1947+'Hotel Carve-out'!$C2015)</f>
        <v>#N/A</v>
      </c>
      <c r="S2015" s="4" t="e">
        <f ca="1">OFFSET('Hotel Carve-out'!$A$1,'Hotel Carve-out'!S$1949-1,'Hotel Carve-out'!$D$1947+'Hotel Carve-out'!$C2015)</f>
        <v>#N/A</v>
      </c>
      <c r="T2015" s="4" t="e">
        <f ca="1">OFFSET('Hotel Carve-out'!$A$1,'Hotel Carve-out'!T$1949-1,'Hotel Carve-out'!$D$1947+'Hotel Carve-out'!$C2015)</f>
        <v>#N/A</v>
      </c>
      <c r="U2015" s="4" t="e">
        <f ca="1">OFFSET('Hotel Carve-out'!$A$1,'Hotel Carve-out'!U$1949-1,'Hotel Carve-out'!$D$1947+'Hotel Carve-out'!$C2015)</f>
        <v>#N/A</v>
      </c>
      <c r="V2015" s="4" t="e">
        <f t="shared" ref="V2015:V2052" ca="1" si="937">SUM(R2015:U2015)</f>
        <v>#N/A</v>
      </c>
      <c r="W2015" s="4"/>
      <c r="X2015" s="4" t="e">
        <f ca="1">OFFSET('Hotel Carve-out'!$A$1,'Hotel Carve-out'!X$1949-1,'Hotel Carve-out'!$D$1947+'Hotel Carve-out'!$C2015)</f>
        <v>#N/A</v>
      </c>
      <c r="Y2015" s="4" t="e">
        <f ca="1">OFFSET('Hotel Carve-out'!$A$1,'Hotel Carve-out'!Y$1949-1,'Hotel Carve-out'!$D$1947+'Hotel Carve-out'!$C2015)</f>
        <v>#N/A</v>
      </c>
      <c r="Z2015" s="4" t="e">
        <f ca="1">OFFSET('Hotel Carve-out'!$A$1,'Hotel Carve-out'!Z$1949-1,'Hotel Carve-out'!$D$1947+'Hotel Carve-out'!$C2015)</f>
        <v>#N/A</v>
      </c>
      <c r="AA2015" s="4" t="e">
        <f ca="1">OFFSET('Hotel Carve-out'!$A$1,'Hotel Carve-out'!AA$1949-1,'Hotel Carve-out'!$D$1947+'Hotel Carve-out'!$C2015)</f>
        <v>#N/A</v>
      </c>
      <c r="AB2015" s="4" t="e">
        <f ca="1">OFFSET('Hotel Carve-out'!$A$1,'Hotel Carve-out'!AB$1949-1,'Hotel Carve-out'!$D$1947+'Hotel Carve-out'!$C2015)</f>
        <v>#N/A</v>
      </c>
      <c r="AC2015" s="4" t="e">
        <f ca="1">OFFSET('Hotel Carve-out'!$A$1,'Hotel Carve-out'!AC$1949-1,'Hotel Carve-out'!$D$1947+'Hotel Carve-out'!$C2015)</f>
        <v>#N/A</v>
      </c>
      <c r="AD2015" s="4" t="e">
        <f ca="1">OFFSET('Hotel Carve-out'!$A$1,'Hotel Carve-out'!AD$1949-1,'Hotel Carve-out'!$D$1947+'Hotel Carve-out'!$C2015)</f>
        <v>#N/A</v>
      </c>
      <c r="AE2015" s="4" t="e">
        <f ca="1">OFFSET('Hotel Carve-out'!$A$1,'Hotel Carve-out'!AE$1949-1,'Hotel Carve-out'!$D$1947+'Hotel Carve-out'!$C2015)</f>
        <v>#N/A</v>
      </c>
      <c r="AF2015" s="4" t="e">
        <f ca="1">OFFSET('Hotel Carve-out'!$A$1,'Hotel Carve-out'!AF$1949-1,'Hotel Carve-out'!$D$1947+'Hotel Carve-out'!$C2015)</f>
        <v>#N/A</v>
      </c>
      <c r="AG2015" s="4" t="e">
        <f ca="1">OFFSET('Hotel Carve-out'!$A$1,'Hotel Carve-out'!AG$1949-1,'Hotel Carve-out'!$D$1947+'Hotel Carve-out'!$C2015)</f>
        <v>#N/A</v>
      </c>
      <c r="AH2015" s="4" t="e">
        <f ca="1">OFFSET('Hotel Carve-out'!$A$1,'Hotel Carve-out'!AH$1949-1,'Hotel Carve-out'!$D$1947+'Hotel Carve-out'!$C2015)</f>
        <v>#N/A</v>
      </c>
      <c r="AI2015" s="4" t="e">
        <f t="shared" ref="AI2015:AI2052" ca="1" si="938">SUM(X2015:AH2015)</f>
        <v>#N/A</v>
      </c>
      <c r="AJ2015" s="4"/>
      <c r="AK2015" s="4" t="e">
        <f ca="1">OFFSET('Hotel Carve-out'!$A$1,'Hotel Carve-out'!AK$1949-1,'Hotel Carve-out'!$D$1947+'Hotel Carve-out'!$C2015)</f>
        <v>#N/A</v>
      </c>
      <c r="AL2015" s="4" t="e">
        <f ca="1">OFFSET('Hotel Carve-out'!$A$1,'Hotel Carve-out'!AL$1949-1,'Hotel Carve-out'!$D$1947+'Hotel Carve-out'!$C2015)</f>
        <v>#N/A</v>
      </c>
      <c r="AM2015" s="4" t="e">
        <f ca="1">OFFSET('Hotel Carve-out'!$A$1,'Hotel Carve-out'!AM$1949-1,'Hotel Carve-out'!$D$1947+'Hotel Carve-out'!$C2015)</f>
        <v>#N/A</v>
      </c>
      <c r="AN2015" s="4" t="e">
        <f ca="1">OFFSET('Hotel Carve-out'!$A$1,'Hotel Carve-out'!AN$1949-1,'Hotel Carve-out'!$D$1947+'Hotel Carve-out'!$C2015)</f>
        <v>#N/A</v>
      </c>
      <c r="AO2015" s="4" t="e">
        <f ca="1">OFFSET('Hotel Carve-out'!$A$1,'Hotel Carve-out'!AO$1949-1,'Hotel Carve-out'!$D$1947+'Hotel Carve-out'!$C2015)</f>
        <v>#N/A</v>
      </c>
      <c r="AP2015" s="4" t="e">
        <f ca="1">OFFSET('Hotel Carve-out'!$A$1,'Hotel Carve-out'!AP$1949-1,'Hotel Carve-out'!$D$1947+'Hotel Carve-out'!$C2015)</f>
        <v>#N/A</v>
      </c>
      <c r="AQ2015" s="4" t="e">
        <f ca="1">OFFSET('Hotel Carve-out'!$A$1,'Hotel Carve-out'!AQ$1949-1,'Hotel Carve-out'!$D$1947+'Hotel Carve-out'!$C2015)</f>
        <v>#N/A</v>
      </c>
      <c r="AR2015" s="4" t="e">
        <f ca="1">OFFSET('Hotel Carve-out'!$A$1,'Hotel Carve-out'!AR$1949-1,'Hotel Carve-out'!$D$1947+'Hotel Carve-out'!$C2015)</f>
        <v>#N/A</v>
      </c>
      <c r="AS2015" s="4" t="e">
        <f ca="1">OFFSET('Hotel Carve-out'!$A$1,'Hotel Carve-out'!AS$1949-1,'Hotel Carve-out'!$D$1947+'Hotel Carve-out'!$C2015)</f>
        <v>#N/A</v>
      </c>
      <c r="AT2015" s="4" t="e">
        <f ca="1">OFFSET('Hotel Carve-out'!$A$1,'Hotel Carve-out'!AT$1949-1,'Hotel Carve-out'!$D$1947+'Hotel Carve-out'!$C2015)</f>
        <v>#N/A</v>
      </c>
      <c r="AU2015" s="4" t="e">
        <f ca="1">OFFSET('Hotel Carve-out'!$A$1,'Hotel Carve-out'!AU$1949-1,'Hotel Carve-out'!$D$1947+'Hotel Carve-out'!$C2015)</f>
        <v>#N/A</v>
      </c>
      <c r="AV2015" s="4" t="e">
        <f ca="1">OFFSET('Hotel Carve-out'!$A$1,'Hotel Carve-out'!AV$1949-1,'Hotel Carve-out'!$D$1947+'Hotel Carve-out'!$C2015)</f>
        <v>#N/A</v>
      </c>
      <c r="AW2015" s="4" t="e">
        <f ca="1">OFFSET('Hotel Carve-out'!$A$1,'Hotel Carve-out'!AW$1949-1,'Hotel Carve-out'!$D$1947+'Hotel Carve-out'!$C2015)</f>
        <v>#N/A</v>
      </c>
      <c r="AX2015" s="4" t="e">
        <f ca="1">OFFSET('Hotel Carve-out'!$A$1,'Hotel Carve-out'!AX$1949-1,'Hotel Carve-out'!$D$1947+'Hotel Carve-out'!$C2015)</f>
        <v>#N/A</v>
      </c>
      <c r="AY2015" s="4" t="e">
        <f ca="1">OFFSET('Hotel Carve-out'!$A$1,'Hotel Carve-out'!AY$1949-1,'Hotel Carve-out'!$D$1947+'Hotel Carve-out'!$C2015)</f>
        <v>#N/A</v>
      </c>
      <c r="AZ2015" s="4" t="e">
        <f ca="1">OFFSET('Hotel Carve-out'!$A$1,'Hotel Carve-out'!AZ$1949-1,'Hotel Carve-out'!$D$1947+'Hotel Carve-out'!$C2015)</f>
        <v>#N/A</v>
      </c>
      <c r="BA2015" s="4" t="e">
        <f ca="1">OFFSET('Hotel Carve-out'!$A$1,'Hotel Carve-out'!BA$1949-1,'Hotel Carve-out'!$D$1947+'Hotel Carve-out'!$C2015)</f>
        <v>#N/A</v>
      </c>
      <c r="BB2015" s="4" t="e">
        <f ca="1">OFFSET('Hotel Carve-out'!$A$1,'Hotel Carve-out'!BB$1949-1,'Hotel Carve-out'!$D$1947+'Hotel Carve-out'!$C2015)</f>
        <v>#N/A</v>
      </c>
      <c r="BC2015" s="4" t="e">
        <f ca="1">OFFSET('Hotel Carve-out'!$A$1,'Hotel Carve-out'!BC$1949-1,'Hotel Carve-out'!$D$1947+'Hotel Carve-out'!$C2015)</f>
        <v>#N/A</v>
      </c>
      <c r="BD2015" s="4" t="e">
        <f ca="1">OFFSET('Hotel Carve-out'!$A$1,'Hotel Carve-out'!BD$1949-1,'Hotel Carve-out'!$D$1947+'Hotel Carve-out'!$C2015)</f>
        <v>#N/A</v>
      </c>
      <c r="BE2015" s="4" t="e">
        <f t="shared" ref="BE2015:BE2052" ca="1" si="939">SUM(AK2015:BD2015)</f>
        <v>#N/A</v>
      </c>
      <c r="BF2015" s="4"/>
      <c r="BG2015" s="2" t="e">
        <f t="shared" ref="BG2015:BG2046" ca="1" si="940">SUM(F2015:I2015)</f>
        <v>#N/A</v>
      </c>
      <c r="BH2015" s="2" t="e">
        <f t="shared" ref="BH2015:BH2046" ca="1" si="941">SUM(K2015:O2015,R2015:U2015,X2015:AH2015,AK2015:BD2015)</f>
        <v>#N/A</v>
      </c>
      <c r="BI2015" s="5" t="e">
        <f t="shared" ref="BI2015:BI2052" ca="1" si="942">BG2015-BH2015</f>
        <v>#N/A</v>
      </c>
      <c r="BJ2015" s="1"/>
      <c r="BK2015" s="4" t="e">
        <f ca="1">OFFSET('Hotel Carve-out'!$A$1,'Hotel Carve-out'!BK$1949-1,'Hotel Carve-out'!$D$1947+'Hotel Carve-out'!$C2015)</f>
        <v>#N/A</v>
      </c>
      <c r="BL2015" s="4" t="e">
        <f ca="1">OFFSET('Hotel Carve-out'!$A$1,'Hotel Carve-out'!BL$1949-1,'Hotel Carve-out'!$D$1947+'Hotel Carve-out'!$C2015)</f>
        <v>#N/A</v>
      </c>
      <c r="BM2015" s="4" t="e">
        <f ca="1">OFFSET('Hotel Carve-out'!$A$1,'Hotel Carve-out'!BM$1949-1,'Hotel Carve-out'!$D$1947+'Hotel Carve-out'!$C2015)</f>
        <v>#N/A</v>
      </c>
      <c r="BN2015" s="4" t="e">
        <f ca="1">OFFSET('Hotel Carve-out'!$A$1,'Hotel Carve-out'!BN$1949-1,'Hotel Carve-out'!$D$1947+'Hotel Carve-out'!$C2015)</f>
        <v>#N/A</v>
      </c>
      <c r="BO2015" s="4" t="e">
        <f ca="1">OFFSET('Hotel Carve-out'!$A$1,'Hotel Carve-out'!BO$1949-1,'Hotel Carve-out'!$D$1947+'Hotel Carve-out'!$C2015)</f>
        <v>#N/A</v>
      </c>
      <c r="BP2015" s="4" t="e">
        <f ca="1">OFFSET('Hotel Carve-out'!$A$1,'Hotel Carve-out'!BP$1949-1,'Hotel Carve-out'!$D$1947+'Hotel Carve-out'!$C2015)</f>
        <v>#N/A</v>
      </c>
      <c r="BQ2015" s="4" t="e">
        <f ca="1">OFFSET('Hotel Carve-out'!$A$1,'Hotel Carve-out'!BQ$1949-1,'Hotel Carve-out'!$D$1947+'Hotel Carve-out'!$C2015)</f>
        <v>#N/A</v>
      </c>
      <c r="BR2015" s="1"/>
      <c r="BS2015" s="4" t="e">
        <f ca="1">OFFSET('Hotel Carve-out'!$A$1,'Hotel Carve-out'!BS$1949-1,'Hotel Carve-out'!$D$1947+'Hotel Carve-out'!$C2015)</f>
        <v>#N/A</v>
      </c>
      <c r="BT2015" s="4" t="e">
        <f ca="1">OFFSET('Hotel Carve-out'!$A$1,'Hotel Carve-out'!BT$1949-1,'Hotel Carve-out'!$D$1947+'Hotel Carve-out'!$C2015)</f>
        <v>#N/A</v>
      </c>
      <c r="BU2015" s="4"/>
      <c r="BV2015" s="4" t="e">
        <f ca="1">OFFSET('Hotel Carve-out'!$A$1,'Hotel Carve-out'!BV$1949-1,'Hotel Carve-out'!$D$1947+'Hotel Carve-out'!$C2015)</f>
        <v>#N/A</v>
      </c>
      <c r="BW2015" s="4" t="e">
        <f ca="1">OFFSET('Hotel Carve-out'!$A$1,'Hotel Carve-out'!BW$1949-1,'Hotel Carve-out'!$D$1947+'Hotel Carve-out'!$C2015)</f>
        <v>#N/A</v>
      </c>
      <c r="BX2015" s="4" t="e">
        <f ca="1">OFFSET('Hotel Carve-out'!$A$1,'Hotel Carve-out'!BX$1949-1,'Hotel Carve-out'!$D$1947+'Hotel Carve-out'!$C2015)</f>
        <v>#N/A</v>
      </c>
      <c r="BY2015" s="6" t="e">
        <f ca="1">OFFSET('Hotel Carve-out'!$A$1,'Hotel Carve-out'!BY$1949-1,'Hotel Carve-out'!$D$1947+'Hotel Carve-out'!$C2015)</f>
        <v>#N/A</v>
      </c>
      <c r="BZ2015" s="4" t="e">
        <f ca="1">OFFSET('Hotel Carve-out'!$A$1,'Hotel Carve-out'!BZ$1949-1,'Hotel Carve-out'!$D$1947+'Hotel Carve-out'!$C2015)</f>
        <v>#N/A</v>
      </c>
      <c r="CA2015" s="6" t="e">
        <f ca="1">OFFSET('Hotel Carve-out'!$A$1,'Hotel Carve-out'!CA$1949-1,'Hotel Carve-out'!$D$1947+'Hotel Carve-out'!$C2015)</f>
        <v>#N/A</v>
      </c>
      <c r="CB2015" s="4" t="e">
        <f ca="1">OFFSET('Hotel Carve-out'!$A$1,'Hotel Carve-out'!CB$1949-1,'Hotel Carve-out'!$D$1947+'Hotel Carve-out'!$C2015)</f>
        <v>#N/A</v>
      </c>
      <c r="CC2015" s="1"/>
      <c r="CD2015" s="360" t="e">
        <f ca="1">OFFSET('Hotel Carve-out'!$A$1,'Hotel Carve-out'!CD$1949-1,'Hotel Carve-out'!$D$1947+'Hotel Carve-out'!$C2015)</f>
        <v>#N/A</v>
      </c>
      <c r="CE2015" s="360" t="e">
        <f ca="1">OFFSET('Hotel Carve-out'!$A$1,'Hotel Carve-out'!CE$1949-1,'Hotel Carve-out'!$D$1947+'Hotel Carve-out'!$C2015)</f>
        <v>#N/A</v>
      </c>
      <c r="CF2015" s="360" t="e">
        <f ca="1">OFFSET('Hotel Carve-out'!$A$1,'Hotel Carve-out'!CF$1949-1,'Hotel Carve-out'!$D$1947+'Hotel Carve-out'!$C2015)</f>
        <v>#N/A</v>
      </c>
      <c r="CG2015" s="360" t="e">
        <f ca="1">OFFSET('Hotel Carve-out'!$A$1,'Hotel Carve-out'!CG$1949-1,'Hotel Carve-out'!$D$1947+'Hotel Carve-out'!$C2015)</f>
        <v>#N/A</v>
      </c>
      <c r="CH2015" s="360" t="e">
        <f ca="1">OFFSET('Hotel Carve-out'!$A$1,'Hotel Carve-out'!CH$1949-1,'Hotel Carve-out'!$D$1947+'Hotel Carve-out'!$C2015)</f>
        <v>#N/A</v>
      </c>
      <c r="CI2015" s="360" t="e">
        <f ca="1">OFFSET('Hotel Carve-out'!$A$1,'Hotel Carve-out'!CI$1949-1,'Hotel Carve-out'!$D$1947+'Hotel Carve-out'!$C2015)</f>
        <v>#N/A</v>
      </c>
      <c r="CJ2015" s="1"/>
      <c r="CK2015" s="1"/>
    </row>
    <row r="2016" spans="2:89" ht="15" customHeight="1">
      <c r="B2016" s="1"/>
      <c r="C2016" s="1" t="e">
        <f>IF(C2015&lt;'Hotel Carve-out'!$E$1688,C2015+1,NA())</f>
        <v>#N/A</v>
      </c>
      <c r="D2016" s="7" t="e">
        <f>INDEX('Hotel Carve-out'!$F$16:$CI$17,1,MATCH('Hotel Carve-out'!C2016,'Hotel Carve-out'!$F$17:$CI$17,0))</f>
        <v>#N/A</v>
      </c>
      <c r="E2016" s="1"/>
      <c r="F2016" s="4" t="e">
        <f ca="1">OFFSET('Hotel Carve-out'!$A$1,'Hotel Carve-out'!F$1949-1,'Hotel Carve-out'!$D$1947+'Hotel Carve-out'!$C2016)</f>
        <v>#N/A</v>
      </c>
      <c r="G2016" s="4" t="e">
        <f ca="1">OFFSET('Hotel Carve-out'!$A$1,'Hotel Carve-out'!G$1949-1,'Hotel Carve-out'!$D$1947+'Hotel Carve-out'!$C2016)</f>
        <v>#N/A</v>
      </c>
      <c r="H2016" s="4" t="e">
        <f ca="1">OFFSET('Hotel Carve-out'!$A$1,'Hotel Carve-out'!H$1949-1,'Hotel Carve-out'!$D$1947+'Hotel Carve-out'!$C2016)</f>
        <v>#N/A</v>
      </c>
      <c r="I2016" s="4" t="e">
        <f ca="1">OFFSET('Hotel Carve-out'!$A$1,'Hotel Carve-out'!I$1949-1,'Hotel Carve-out'!$D$1947+'Hotel Carve-out'!$C2016)</f>
        <v>#N/A</v>
      </c>
      <c r="J2016" s="1"/>
      <c r="K2016" s="4" t="e">
        <f ca="1">OFFSET('Hotel Carve-out'!$A$1,'Hotel Carve-out'!K$1949-1,'Hotel Carve-out'!$D$1947+'Hotel Carve-out'!$C2016)</f>
        <v>#N/A</v>
      </c>
      <c r="L2016" s="4" t="e">
        <f ca="1">OFFSET('Hotel Carve-out'!$A$1,'Hotel Carve-out'!L$1949-1,'Hotel Carve-out'!$D$1947+'Hotel Carve-out'!$C2016)</f>
        <v>#N/A</v>
      </c>
      <c r="M2016" s="4" t="e">
        <f ca="1">OFFSET('Hotel Carve-out'!$A$1,'Hotel Carve-out'!M$1949-1,'Hotel Carve-out'!$D$1947+'Hotel Carve-out'!$C2016)</f>
        <v>#N/A</v>
      </c>
      <c r="N2016" s="4" t="e">
        <f ca="1">OFFSET('Hotel Carve-out'!$A$1,'Hotel Carve-out'!N$1949-1,'Hotel Carve-out'!$D$1947+'Hotel Carve-out'!$C2016)</f>
        <v>#N/A</v>
      </c>
      <c r="O2016" s="4" t="e">
        <f ca="1">OFFSET('Hotel Carve-out'!$A$1,'Hotel Carve-out'!O$1949-1,'Hotel Carve-out'!$D$1947+'Hotel Carve-out'!$C2016)</f>
        <v>#N/A</v>
      </c>
      <c r="P2016" s="4" t="e">
        <f t="shared" ca="1" si="936"/>
        <v>#N/A</v>
      </c>
      <c r="Q2016" s="4"/>
      <c r="R2016" s="4" t="e">
        <f ca="1">OFFSET('Hotel Carve-out'!$A$1,'Hotel Carve-out'!R$1949-1,'Hotel Carve-out'!$D$1947+'Hotel Carve-out'!$C2016)</f>
        <v>#N/A</v>
      </c>
      <c r="S2016" s="4" t="e">
        <f ca="1">OFFSET('Hotel Carve-out'!$A$1,'Hotel Carve-out'!S$1949-1,'Hotel Carve-out'!$D$1947+'Hotel Carve-out'!$C2016)</f>
        <v>#N/A</v>
      </c>
      <c r="T2016" s="4" t="e">
        <f ca="1">OFFSET('Hotel Carve-out'!$A$1,'Hotel Carve-out'!T$1949-1,'Hotel Carve-out'!$D$1947+'Hotel Carve-out'!$C2016)</f>
        <v>#N/A</v>
      </c>
      <c r="U2016" s="4" t="e">
        <f ca="1">OFFSET('Hotel Carve-out'!$A$1,'Hotel Carve-out'!U$1949-1,'Hotel Carve-out'!$D$1947+'Hotel Carve-out'!$C2016)</f>
        <v>#N/A</v>
      </c>
      <c r="V2016" s="4" t="e">
        <f t="shared" ca="1" si="937"/>
        <v>#N/A</v>
      </c>
      <c r="W2016" s="4"/>
      <c r="X2016" s="4" t="e">
        <f ca="1">OFFSET('Hotel Carve-out'!$A$1,'Hotel Carve-out'!X$1949-1,'Hotel Carve-out'!$D$1947+'Hotel Carve-out'!$C2016)</f>
        <v>#N/A</v>
      </c>
      <c r="Y2016" s="4" t="e">
        <f ca="1">OFFSET('Hotel Carve-out'!$A$1,'Hotel Carve-out'!Y$1949-1,'Hotel Carve-out'!$D$1947+'Hotel Carve-out'!$C2016)</f>
        <v>#N/A</v>
      </c>
      <c r="Z2016" s="4" t="e">
        <f ca="1">OFFSET('Hotel Carve-out'!$A$1,'Hotel Carve-out'!Z$1949-1,'Hotel Carve-out'!$D$1947+'Hotel Carve-out'!$C2016)</f>
        <v>#N/A</v>
      </c>
      <c r="AA2016" s="4" t="e">
        <f ca="1">OFFSET('Hotel Carve-out'!$A$1,'Hotel Carve-out'!AA$1949-1,'Hotel Carve-out'!$D$1947+'Hotel Carve-out'!$C2016)</f>
        <v>#N/A</v>
      </c>
      <c r="AB2016" s="4" t="e">
        <f ca="1">OFFSET('Hotel Carve-out'!$A$1,'Hotel Carve-out'!AB$1949-1,'Hotel Carve-out'!$D$1947+'Hotel Carve-out'!$C2016)</f>
        <v>#N/A</v>
      </c>
      <c r="AC2016" s="4" t="e">
        <f ca="1">OFFSET('Hotel Carve-out'!$A$1,'Hotel Carve-out'!AC$1949-1,'Hotel Carve-out'!$D$1947+'Hotel Carve-out'!$C2016)</f>
        <v>#N/A</v>
      </c>
      <c r="AD2016" s="4" t="e">
        <f ca="1">OFFSET('Hotel Carve-out'!$A$1,'Hotel Carve-out'!AD$1949-1,'Hotel Carve-out'!$D$1947+'Hotel Carve-out'!$C2016)</f>
        <v>#N/A</v>
      </c>
      <c r="AE2016" s="4" t="e">
        <f ca="1">OFFSET('Hotel Carve-out'!$A$1,'Hotel Carve-out'!AE$1949-1,'Hotel Carve-out'!$D$1947+'Hotel Carve-out'!$C2016)</f>
        <v>#N/A</v>
      </c>
      <c r="AF2016" s="4" t="e">
        <f ca="1">OFFSET('Hotel Carve-out'!$A$1,'Hotel Carve-out'!AF$1949-1,'Hotel Carve-out'!$D$1947+'Hotel Carve-out'!$C2016)</f>
        <v>#N/A</v>
      </c>
      <c r="AG2016" s="4" t="e">
        <f ca="1">OFFSET('Hotel Carve-out'!$A$1,'Hotel Carve-out'!AG$1949-1,'Hotel Carve-out'!$D$1947+'Hotel Carve-out'!$C2016)</f>
        <v>#N/A</v>
      </c>
      <c r="AH2016" s="4" t="e">
        <f ca="1">OFFSET('Hotel Carve-out'!$A$1,'Hotel Carve-out'!AH$1949-1,'Hotel Carve-out'!$D$1947+'Hotel Carve-out'!$C2016)</f>
        <v>#N/A</v>
      </c>
      <c r="AI2016" s="4" t="e">
        <f t="shared" ca="1" si="938"/>
        <v>#N/A</v>
      </c>
      <c r="AJ2016" s="4"/>
      <c r="AK2016" s="4" t="e">
        <f ca="1">OFFSET('Hotel Carve-out'!$A$1,'Hotel Carve-out'!AK$1949-1,'Hotel Carve-out'!$D$1947+'Hotel Carve-out'!$C2016)</f>
        <v>#N/A</v>
      </c>
      <c r="AL2016" s="4" t="e">
        <f ca="1">OFFSET('Hotel Carve-out'!$A$1,'Hotel Carve-out'!AL$1949-1,'Hotel Carve-out'!$D$1947+'Hotel Carve-out'!$C2016)</f>
        <v>#N/A</v>
      </c>
      <c r="AM2016" s="4" t="e">
        <f ca="1">OFFSET('Hotel Carve-out'!$A$1,'Hotel Carve-out'!AM$1949-1,'Hotel Carve-out'!$D$1947+'Hotel Carve-out'!$C2016)</f>
        <v>#N/A</v>
      </c>
      <c r="AN2016" s="4" t="e">
        <f ca="1">OFFSET('Hotel Carve-out'!$A$1,'Hotel Carve-out'!AN$1949-1,'Hotel Carve-out'!$D$1947+'Hotel Carve-out'!$C2016)</f>
        <v>#N/A</v>
      </c>
      <c r="AO2016" s="4" t="e">
        <f ca="1">OFFSET('Hotel Carve-out'!$A$1,'Hotel Carve-out'!AO$1949-1,'Hotel Carve-out'!$D$1947+'Hotel Carve-out'!$C2016)</f>
        <v>#N/A</v>
      </c>
      <c r="AP2016" s="4" t="e">
        <f ca="1">OFFSET('Hotel Carve-out'!$A$1,'Hotel Carve-out'!AP$1949-1,'Hotel Carve-out'!$D$1947+'Hotel Carve-out'!$C2016)</f>
        <v>#N/A</v>
      </c>
      <c r="AQ2016" s="4" t="e">
        <f ca="1">OFFSET('Hotel Carve-out'!$A$1,'Hotel Carve-out'!AQ$1949-1,'Hotel Carve-out'!$D$1947+'Hotel Carve-out'!$C2016)</f>
        <v>#N/A</v>
      </c>
      <c r="AR2016" s="4" t="e">
        <f ca="1">OFFSET('Hotel Carve-out'!$A$1,'Hotel Carve-out'!AR$1949-1,'Hotel Carve-out'!$D$1947+'Hotel Carve-out'!$C2016)</f>
        <v>#N/A</v>
      </c>
      <c r="AS2016" s="4" t="e">
        <f ca="1">OFFSET('Hotel Carve-out'!$A$1,'Hotel Carve-out'!AS$1949-1,'Hotel Carve-out'!$D$1947+'Hotel Carve-out'!$C2016)</f>
        <v>#N/A</v>
      </c>
      <c r="AT2016" s="4" t="e">
        <f ca="1">OFFSET('Hotel Carve-out'!$A$1,'Hotel Carve-out'!AT$1949-1,'Hotel Carve-out'!$D$1947+'Hotel Carve-out'!$C2016)</f>
        <v>#N/A</v>
      </c>
      <c r="AU2016" s="4" t="e">
        <f ca="1">OFFSET('Hotel Carve-out'!$A$1,'Hotel Carve-out'!AU$1949-1,'Hotel Carve-out'!$D$1947+'Hotel Carve-out'!$C2016)</f>
        <v>#N/A</v>
      </c>
      <c r="AV2016" s="4" t="e">
        <f ca="1">OFFSET('Hotel Carve-out'!$A$1,'Hotel Carve-out'!AV$1949-1,'Hotel Carve-out'!$D$1947+'Hotel Carve-out'!$C2016)</f>
        <v>#N/A</v>
      </c>
      <c r="AW2016" s="4" t="e">
        <f ca="1">OFFSET('Hotel Carve-out'!$A$1,'Hotel Carve-out'!AW$1949-1,'Hotel Carve-out'!$D$1947+'Hotel Carve-out'!$C2016)</f>
        <v>#N/A</v>
      </c>
      <c r="AX2016" s="4" t="e">
        <f ca="1">OFFSET('Hotel Carve-out'!$A$1,'Hotel Carve-out'!AX$1949-1,'Hotel Carve-out'!$D$1947+'Hotel Carve-out'!$C2016)</f>
        <v>#N/A</v>
      </c>
      <c r="AY2016" s="4" t="e">
        <f ca="1">OFFSET('Hotel Carve-out'!$A$1,'Hotel Carve-out'!AY$1949-1,'Hotel Carve-out'!$D$1947+'Hotel Carve-out'!$C2016)</f>
        <v>#N/A</v>
      </c>
      <c r="AZ2016" s="4" t="e">
        <f ca="1">OFFSET('Hotel Carve-out'!$A$1,'Hotel Carve-out'!AZ$1949-1,'Hotel Carve-out'!$D$1947+'Hotel Carve-out'!$C2016)</f>
        <v>#N/A</v>
      </c>
      <c r="BA2016" s="4" t="e">
        <f ca="1">OFFSET('Hotel Carve-out'!$A$1,'Hotel Carve-out'!BA$1949-1,'Hotel Carve-out'!$D$1947+'Hotel Carve-out'!$C2016)</f>
        <v>#N/A</v>
      </c>
      <c r="BB2016" s="4" t="e">
        <f ca="1">OFFSET('Hotel Carve-out'!$A$1,'Hotel Carve-out'!BB$1949-1,'Hotel Carve-out'!$D$1947+'Hotel Carve-out'!$C2016)</f>
        <v>#N/A</v>
      </c>
      <c r="BC2016" s="4" t="e">
        <f ca="1">OFFSET('Hotel Carve-out'!$A$1,'Hotel Carve-out'!BC$1949-1,'Hotel Carve-out'!$D$1947+'Hotel Carve-out'!$C2016)</f>
        <v>#N/A</v>
      </c>
      <c r="BD2016" s="4" t="e">
        <f ca="1">OFFSET('Hotel Carve-out'!$A$1,'Hotel Carve-out'!BD$1949-1,'Hotel Carve-out'!$D$1947+'Hotel Carve-out'!$C2016)</f>
        <v>#N/A</v>
      </c>
      <c r="BE2016" s="4" t="e">
        <f t="shared" ca="1" si="939"/>
        <v>#N/A</v>
      </c>
      <c r="BF2016" s="4"/>
      <c r="BG2016" s="2" t="e">
        <f t="shared" ca="1" si="940"/>
        <v>#N/A</v>
      </c>
      <c r="BH2016" s="2" t="e">
        <f t="shared" ca="1" si="941"/>
        <v>#N/A</v>
      </c>
      <c r="BI2016" s="5" t="e">
        <f t="shared" ca="1" si="942"/>
        <v>#N/A</v>
      </c>
      <c r="BJ2016" s="1"/>
      <c r="BK2016" s="4" t="e">
        <f ca="1">OFFSET('Hotel Carve-out'!$A$1,'Hotel Carve-out'!BK$1949-1,'Hotel Carve-out'!$D$1947+'Hotel Carve-out'!$C2016)</f>
        <v>#N/A</v>
      </c>
      <c r="BL2016" s="4" t="e">
        <f ca="1">OFFSET('Hotel Carve-out'!$A$1,'Hotel Carve-out'!BL$1949-1,'Hotel Carve-out'!$D$1947+'Hotel Carve-out'!$C2016)</f>
        <v>#N/A</v>
      </c>
      <c r="BM2016" s="4" t="e">
        <f ca="1">OFFSET('Hotel Carve-out'!$A$1,'Hotel Carve-out'!BM$1949-1,'Hotel Carve-out'!$D$1947+'Hotel Carve-out'!$C2016)</f>
        <v>#N/A</v>
      </c>
      <c r="BN2016" s="4" t="e">
        <f ca="1">OFFSET('Hotel Carve-out'!$A$1,'Hotel Carve-out'!BN$1949-1,'Hotel Carve-out'!$D$1947+'Hotel Carve-out'!$C2016)</f>
        <v>#N/A</v>
      </c>
      <c r="BO2016" s="4" t="e">
        <f ca="1">OFFSET('Hotel Carve-out'!$A$1,'Hotel Carve-out'!BO$1949-1,'Hotel Carve-out'!$D$1947+'Hotel Carve-out'!$C2016)</f>
        <v>#N/A</v>
      </c>
      <c r="BP2016" s="4" t="e">
        <f ca="1">OFFSET('Hotel Carve-out'!$A$1,'Hotel Carve-out'!BP$1949-1,'Hotel Carve-out'!$D$1947+'Hotel Carve-out'!$C2016)</f>
        <v>#N/A</v>
      </c>
      <c r="BQ2016" s="4" t="e">
        <f ca="1">OFFSET('Hotel Carve-out'!$A$1,'Hotel Carve-out'!BQ$1949-1,'Hotel Carve-out'!$D$1947+'Hotel Carve-out'!$C2016)</f>
        <v>#N/A</v>
      </c>
      <c r="BR2016" s="1"/>
      <c r="BS2016" s="4" t="e">
        <f ca="1">OFFSET('Hotel Carve-out'!$A$1,'Hotel Carve-out'!BS$1949-1,'Hotel Carve-out'!$D$1947+'Hotel Carve-out'!$C2016)</f>
        <v>#N/A</v>
      </c>
      <c r="BT2016" s="4" t="e">
        <f ca="1">OFFSET('Hotel Carve-out'!$A$1,'Hotel Carve-out'!BT$1949-1,'Hotel Carve-out'!$D$1947+'Hotel Carve-out'!$C2016)</f>
        <v>#N/A</v>
      </c>
      <c r="BU2016" s="4"/>
      <c r="BV2016" s="4" t="e">
        <f ca="1">OFFSET('Hotel Carve-out'!$A$1,'Hotel Carve-out'!BV$1949-1,'Hotel Carve-out'!$D$1947+'Hotel Carve-out'!$C2016)</f>
        <v>#N/A</v>
      </c>
      <c r="BW2016" s="4" t="e">
        <f ca="1">OFFSET('Hotel Carve-out'!$A$1,'Hotel Carve-out'!BW$1949-1,'Hotel Carve-out'!$D$1947+'Hotel Carve-out'!$C2016)</f>
        <v>#N/A</v>
      </c>
      <c r="BX2016" s="4" t="e">
        <f ca="1">OFFSET('Hotel Carve-out'!$A$1,'Hotel Carve-out'!BX$1949-1,'Hotel Carve-out'!$D$1947+'Hotel Carve-out'!$C2016)</f>
        <v>#N/A</v>
      </c>
      <c r="BY2016" s="6" t="e">
        <f ca="1">OFFSET('Hotel Carve-out'!$A$1,'Hotel Carve-out'!BY$1949-1,'Hotel Carve-out'!$D$1947+'Hotel Carve-out'!$C2016)</f>
        <v>#N/A</v>
      </c>
      <c r="BZ2016" s="4" t="e">
        <f ca="1">OFFSET('Hotel Carve-out'!$A$1,'Hotel Carve-out'!BZ$1949-1,'Hotel Carve-out'!$D$1947+'Hotel Carve-out'!$C2016)</f>
        <v>#N/A</v>
      </c>
      <c r="CA2016" s="6" t="e">
        <f ca="1">OFFSET('Hotel Carve-out'!$A$1,'Hotel Carve-out'!CA$1949-1,'Hotel Carve-out'!$D$1947+'Hotel Carve-out'!$C2016)</f>
        <v>#N/A</v>
      </c>
      <c r="CB2016" s="4" t="e">
        <f ca="1">OFFSET('Hotel Carve-out'!$A$1,'Hotel Carve-out'!CB$1949-1,'Hotel Carve-out'!$D$1947+'Hotel Carve-out'!$C2016)</f>
        <v>#N/A</v>
      </c>
      <c r="CC2016" s="1"/>
      <c r="CD2016" s="360" t="e">
        <f ca="1">OFFSET('Hotel Carve-out'!$A$1,'Hotel Carve-out'!CD$1949-1,'Hotel Carve-out'!$D$1947+'Hotel Carve-out'!$C2016)</f>
        <v>#N/A</v>
      </c>
      <c r="CE2016" s="360" t="e">
        <f ca="1">OFFSET('Hotel Carve-out'!$A$1,'Hotel Carve-out'!CE$1949-1,'Hotel Carve-out'!$D$1947+'Hotel Carve-out'!$C2016)</f>
        <v>#N/A</v>
      </c>
      <c r="CF2016" s="360" t="e">
        <f ca="1">OFFSET('Hotel Carve-out'!$A$1,'Hotel Carve-out'!CF$1949-1,'Hotel Carve-out'!$D$1947+'Hotel Carve-out'!$C2016)</f>
        <v>#N/A</v>
      </c>
      <c r="CG2016" s="360" t="e">
        <f ca="1">OFFSET('Hotel Carve-out'!$A$1,'Hotel Carve-out'!CG$1949-1,'Hotel Carve-out'!$D$1947+'Hotel Carve-out'!$C2016)</f>
        <v>#N/A</v>
      </c>
      <c r="CH2016" s="360" t="e">
        <f ca="1">OFFSET('Hotel Carve-out'!$A$1,'Hotel Carve-out'!CH$1949-1,'Hotel Carve-out'!$D$1947+'Hotel Carve-out'!$C2016)</f>
        <v>#N/A</v>
      </c>
      <c r="CI2016" s="360" t="e">
        <f ca="1">OFFSET('Hotel Carve-out'!$A$1,'Hotel Carve-out'!CI$1949-1,'Hotel Carve-out'!$D$1947+'Hotel Carve-out'!$C2016)</f>
        <v>#N/A</v>
      </c>
      <c r="CJ2016" s="1"/>
      <c r="CK2016" s="1"/>
    </row>
    <row r="2017" spans="2:89" ht="15" customHeight="1">
      <c r="B2017" s="1"/>
      <c r="C2017" s="1" t="e">
        <f>IF(C2016&lt;'Hotel Carve-out'!$E$1688,C2016+1,NA())</f>
        <v>#N/A</v>
      </c>
      <c r="D2017" s="7" t="e">
        <f>INDEX('Hotel Carve-out'!$F$16:$CI$17,1,MATCH('Hotel Carve-out'!C2017,'Hotel Carve-out'!$F$17:$CI$17,0))</f>
        <v>#N/A</v>
      </c>
      <c r="E2017" s="1"/>
      <c r="F2017" s="4" t="e">
        <f ca="1">OFFSET('Hotel Carve-out'!$A$1,'Hotel Carve-out'!F$1949-1,'Hotel Carve-out'!$D$1947+'Hotel Carve-out'!$C2017)</f>
        <v>#N/A</v>
      </c>
      <c r="G2017" s="4" t="e">
        <f ca="1">OFFSET('Hotel Carve-out'!$A$1,'Hotel Carve-out'!G$1949-1,'Hotel Carve-out'!$D$1947+'Hotel Carve-out'!$C2017)</f>
        <v>#N/A</v>
      </c>
      <c r="H2017" s="4" t="e">
        <f ca="1">OFFSET('Hotel Carve-out'!$A$1,'Hotel Carve-out'!H$1949-1,'Hotel Carve-out'!$D$1947+'Hotel Carve-out'!$C2017)</f>
        <v>#N/A</v>
      </c>
      <c r="I2017" s="4" t="e">
        <f ca="1">OFFSET('Hotel Carve-out'!$A$1,'Hotel Carve-out'!I$1949-1,'Hotel Carve-out'!$D$1947+'Hotel Carve-out'!$C2017)</f>
        <v>#N/A</v>
      </c>
      <c r="J2017" s="1"/>
      <c r="K2017" s="4" t="e">
        <f ca="1">OFFSET('Hotel Carve-out'!$A$1,'Hotel Carve-out'!K$1949-1,'Hotel Carve-out'!$D$1947+'Hotel Carve-out'!$C2017)</f>
        <v>#N/A</v>
      </c>
      <c r="L2017" s="4" t="e">
        <f ca="1">OFFSET('Hotel Carve-out'!$A$1,'Hotel Carve-out'!L$1949-1,'Hotel Carve-out'!$D$1947+'Hotel Carve-out'!$C2017)</f>
        <v>#N/A</v>
      </c>
      <c r="M2017" s="4" t="e">
        <f ca="1">OFFSET('Hotel Carve-out'!$A$1,'Hotel Carve-out'!M$1949-1,'Hotel Carve-out'!$D$1947+'Hotel Carve-out'!$C2017)</f>
        <v>#N/A</v>
      </c>
      <c r="N2017" s="4" t="e">
        <f ca="1">OFFSET('Hotel Carve-out'!$A$1,'Hotel Carve-out'!N$1949-1,'Hotel Carve-out'!$D$1947+'Hotel Carve-out'!$C2017)</f>
        <v>#N/A</v>
      </c>
      <c r="O2017" s="4" t="e">
        <f ca="1">OFFSET('Hotel Carve-out'!$A$1,'Hotel Carve-out'!O$1949-1,'Hotel Carve-out'!$D$1947+'Hotel Carve-out'!$C2017)</f>
        <v>#N/A</v>
      </c>
      <c r="P2017" s="4" t="e">
        <f t="shared" ca="1" si="936"/>
        <v>#N/A</v>
      </c>
      <c r="Q2017" s="4"/>
      <c r="R2017" s="4" t="e">
        <f ca="1">OFFSET('Hotel Carve-out'!$A$1,'Hotel Carve-out'!R$1949-1,'Hotel Carve-out'!$D$1947+'Hotel Carve-out'!$C2017)</f>
        <v>#N/A</v>
      </c>
      <c r="S2017" s="4" t="e">
        <f ca="1">OFFSET('Hotel Carve-out'!$A$1,'Hotel Carve-out'!S$1949-1,'Hotel Carve-out'!$D$1947+'Hotel Carve-out'!$C2017)</f>
        <v>#N/A</v>
      </c>
      <c r="T2017" s="4" t="e">
        <f ca="1">OFFSET('Hotel Carve-out'!$A$1,'Hotel Carve-out'!T$1949-1,'Hotel Carve-out'!$D$1947+'Hotel Carve-out'!$C2017)</f>
        <v>#N/A</v>
      </c>
      <c r="U2017" s="4" t="e">
        <f ca="1">OFFSET('Hotel Carve-out'!$A$1,'Hotel Carve-out'!U$1949-1,'Hotel Carve-out'!$D$1947+'Hotel Carve-out'!$C2017)</f>
        <v>#N/A</v>
      </c>
      <c r="V2017" s="4" t="e">
        <f t="shared" ca="1" si="937"/>
        <v>#N/A</v>
      </c>
      <c r="W2017" s="4"/>
      <c r="X2017" s="4" t="e">
        <f ca="1">OFFSET('Hotel Carve-out'!$A$1,'Hotel Carve-out'!X$1949-1,'Hotel Carve-out'!$D$1947+'Hotel Carve-out'!$C2017)</f>
        <v>#N/A</v>
      </c>
      <c r="Y2017" s="4" t="e">
        <f ca="1">OFFSET('Hotel Carve-out'!$A$1,'Hotel Carve-out'!Y$1949-1,'Hotel Carve-out'!$D$1947+'Hotel Carve-out'!$C2017)</f>
        <v>#N/A</v>
      </c>
      <c r="Z2017" s="4" t="e">
        <f ca="1">OFFSET('Hotel Carve-out'!$A$1,'Hotel Carve-out'!Z$1949-1,'Hotel Carve-out'!$D$1947+'Hotel Carve-out'!$C2017)</f>
        <v>#N/A</v>
      </c>
      <c r="AA2017" s="4" t="e">
        <f ca="1">OFFSET('Hotel Carve-out'!$A$1,'Hotel Carve-out'!AA$1949-1,'Hotel Carve-out'!$D$1947+'Hotel Carve-out'!$C2017)</f>
        <v>#N/A</v>
      </c>
      <c r="AB2017" s="4" t="e">
        <f ca="1">OFFSET('Hotel Carve-out'!$A$1,'Hotel Carve-out'!AB$1949-1,'Hotel Carve-out'!$D$1947+'Hotel Carve-out'!$C2017)</f>
        <v>#N/A</v>
      </c>
      <c r="AC2017" s="4" t="e">
        <f ca="1">OFFSET('Hotel Carve-out'!$A$1,'Hotel Carve-out'!AC$1949-1,'Hotel Carve-out'!$D$1947+'Hotel Carve-out'!$C2017)</f>
        <v>#N/A</v>
      </c>
      <c r="AD2017" s="4" t="e">
        <f ca="1">OFFSET('Hotel Carve-out'!$A$1,'Hotel Carve-out'!AD$1949-1,'Hotel Carve-out'!$D$1947+'Hotel Carve-out'!$C2017)</f>
        <v>#N/A</v>
      </c>
      <c r="AE2017" s="4" t="e">
        <f ca="1">OFFSET('Hotel Carve-out'!$A$1,'Hotel Carve-out'!AE$1949-1,'Hotel Carve-out'!$D$1947+'Hotel Carve-out'!$C2017)</f>
        <v>#N/A</v>
      </c>
      <c r="AF2017" s="4" t="e">
        <f ca="1">OFFSET('Hotel Carve-out'!$A$1,'Hotel Carve-out'!AF$1949-1,'Hotel Carve-out'!$D$1947+'Hotel Carve-out'!$C2017)</f>
        <v>#N/A</v>
      </c>
      <c r="AG2017" s="4" t="e">
        <f ca="1">OFFSET('Hotel Carve-out'!$A$1,'Hotel Carve-out'!AG$1949-1,'Hotel Carve-out'!$D$1947+'Hotel Carve-out'!$C2017)</f>
        <v>#N/A</v>
      </c>
      <c r="AH2017" s="4" t="e">
        <f ca="1">OFFSET('Hotel Carve-out'!$A$1,'Hotel Carve-out'!AH$1949-1,'Hotel Carve-out'!$D$1947+'Hotel Carve-out'!$C2017)</f>
        <v>#N/A</v>
      </c>
      <c r="AI2017" s="4" t="e">
        <f t="shared" ca="1" si="938"/>
        <v>#N/A</v>
      </c>
      <c r="AJ2017" s="4"/>
      <c r="AK2017" s="4" t="e">
        <f ca="1">OFFSET('Hotel Carve-out'!$A$1,'Hotel Carve-out'!AK$1949-1,'Hotel Carve-out'!$D$1947+'Hotel Carve-out'!$C2017)</f>
        <v>#N/A</v>
      </c>
      <c r="AL2017" s="4" t="e">
        <f ca="1">OFFSET('Hotel Carve-out'!$A$1,'Hotel Carve-out'!AL$1949-1,'Hotel Carve-out'!$D$1947+'Hotel Carve-out'!$C2017)</f>
        <v>#N/A</v>
      </c>
      <c r="AM2017" s="4" t="e">
        <f ca="1">OFFSET('Hotel Carve-out'!$A$1,'Hotel Carve-out'!AM$1949-1,'Hotel Carve-out'!$D$1947+'Hotel Carve-out'!$C2017)</f>
        <v>#N/A</v>
      </c>
      <c r="AN2017" s="4" t="e">
        <f ca="1">OFFSET('Hotel Carve-out'!$A$1,'Hotel Carve-out'!AN$1949-1,'Hotel Carve-out'!$D$1947+'Hotel Carve-out'!$C2017)</f>
        <v>#N/A</v>
      </c>
      <c r="AO2017" s="4" t="e">
        <f ca="1">OFFSET('Hotel Carve-out'!$A$1,'Hotel Carve-out'!AO$1949-1,'Hotel Carve-out'!$D$1947+'Hotel Carve-out'!$C2017)</f>
        <v>#N/A</v>
      </c>
      <c r="AP2017" s="4" t="e">
        <f ca="1">OFFSET('Hotel Carve-out'!$A$1,'Hotel Carve-out'!AP$1949-1,'Hotel Carve-out'!$D$1947+'Hotel Carve-out'!$C2017)</f>
        <v>#N/A</v>
      </c>
      <c r="AQ2017" s="4" t="e">
        <f ca="1">OFFSET('Hotel Carve-out'!$A$1,'Hotel Carve-out'!AQ$1949-1,'Hotel Carve-out'!$D$1947+'Hotel Carve-out'!$C2017)</f>
        <v>#N/A</v>
      </c>
      <c r="AR2017" s="4" t="e">
        <f ca="1">OFFSET('Hotel Carve-out'!$A$1,'Hotel Carve-out'!AR$1949-1,'Hotel Carve-out'!$D$1947+'Hotel Carve-out'!$C2017)</f>
        <v>#N/A</v>
      </c>
      <c r="AS2017" s="4" t="e">
        <f ca="1">OFFSET('Hotel Carve-out'!$A$1,'Hotel Carve-out'!AS$1949-1,'Hotel Carve-out'!$D$1947+'Hotel Carve-out'!$C2017)</f>
        <v>#N/A</v>
      </c>
      <c r="AT2017" s="4" t="e">
        <f ca="1">OFFSET('Hotel Carve-out'!$A$1,'Hotel Carve-out'!AT$1949-1,'Hotel Carve-out'!$D$1947+'Hotel Carve-out'!$C2017)</f>
        <v>#N/A</v>
      </c>
      <c r="AU2017" s="4" t="e">
        <f ca="1">OFFSET('Hotel Carve-out'!$A$1,'Hotel Carve-out'!AU$1949-1,'Hotel Carve-out'!$D$1947+'Hotel Carve-out'!$C2017)</f>
        <v>#N/A</v>
      </c>
      <c r="AV2017" s="4" t="e">
        <f ca="1">OFFSET('Hotel Carve-out'!$A$1,'Hotel Carve-out'!AV$1949-1,'Hotel Carve-out'!$D$1947+'Hotel Carve-out'!$C2017)</f>
        <v>#N/A</v>
      </c>
      <c r="AW2017" s="4" t="e">
        <f ca="1">OFFSET('Hotel Carve-out'!$A$1,'Hotel Carve-out'!AW$1949-1,'Hotel Carve-out'!$D$1947+'Hotel Carve-out'!$C2017)</f>
        <v>#N/A</v>
      </c>
      <c r="AX2017" s="4" t="e">
        <f ca="1">OFFSET('Hotel Carve-out'!$A$1,'Hotel Carve-out'!AX$1949-1,'Hotel Carve-out'!$D$1947+'Hotel Carve-out'!$C2017)</f>
        <v>#N/A</v>
      </c>
      <c r="AY2017" s="4" t="e">
        <f ca="1">OFFSET('Hotel Carve-out'!$A$1,'Hotel Carve-out'!AY$1949-1,'Hotel Carve-out'!$D$1947+'Hotel Carve-out'!$C2017)</f>
        <v>#N/A</v>
      </c>
      <c r="AZ2017" s="4" t="e">
        <f ca="1">OFFSET('Hotel Carve-out'!$A$1,'Hotel Carve-out'!AZ$1949-1,'Hotel Carve-out'!$D$1947+'Hotel Carve-out'!$C2017)</f>
        <v>#N/A</v>
      </c>
      <c r="BA2017" s="4" t="e">
        <f ca="1">OFFSET('Hotel Carve-out'!$A$1,'Hotel Carve-out'!BA$1949-1,'Hotel Carve-out'!$D$1947+'Hotel Carve-out'!$C2017)</f>
        <v>#N/A</v>
      </c>
      <c r="BB2017" s="4" t="e">
        <f ca="1">OFFSET('Hotel Carve-out'!$A$1,'Hotel Carve-out'!BB$1949-1,'Hotel Carve-out'!$D$1947+'Hotel Carve-out'!$C2017)</f>
        <v>#N/A</v>
      </c>
      <c r="BC2017" s="4" t="e">
        <f ca="1">OFFSET('Hotel Carve-out'!$A$1,'Hotel Carve-out'!BC$1949-1,'Hotel Carve-out'!$D$1947+'Hotel Carve-out'!$C2017)</f>
        <v>#N/A</v>
      </c>
      <c r="BD2017" s="4" t="e">
        <f ca="1">OFFSET('Hotel Carve-out'!$A$1,'Hotel Carve-out'!BD$1949-1,'Hotel Carve-out'!$D$1947+'Hotel Carve-out'!$C2017)</f>
        <v>#N/A</v>
      </c>
      <c r="BE2017" s="4" t="e">
        <f t="shared" ca="1" si="939"/>
        <v>#N/A</v>
      </c>
      <c r="BF2017" s="4"/>
      <c r="BG2017" s="2" t="e">
        <f t="shared" ca="1" si="940"/>
        <v>#N/A</v>
      </c>
      <c r="BH2017" s="2" t="e">
        <f t="shared" ca="1" si="941"/>
        <v>#N/A</v>
      </c>
      <c r="BI2017" s="5" t="e">
        <f t="shared" ca="1" si="942"/>
        <v>#N/A</v>
      </c>
      <c r="BJ2017" s="1"/>
      <c r="BK2017" s="4" t="e">
        <f ca="1">OFFSET('Hotel Carve-out'!$A$1,'Hotel Carve-out'!BK$1949-1,'Hotel Carve-out'!$D$1947+'Hotel Carve-out'!$C2017)</f>
        <v>#N/A</v>
      </c>
      <c r="BL2017" s="4" t="e">
        <f ca="1">OFFSET('Hotel Carve-out'!$A$1,'Hotel Carve-out'!BL$1949-1,'Hotel Carve-out'!$D$1947+'Hotel Carve-out'!$C2017)</f>
        <v>#N/A</v>
      </c>
      <c r="BM2017" s="4" t="e">
        <f ca="1">OFFSET('Hotel Carve-out'!$A$1,'Hotel Carve-out'!BM$1949-1,'Hotel Carve-out'!$D$1947+'Hotel Carve-out'!$C2017)</f>
        <v>#N/A</v>
      </c>
      <c r="BN2017" s="4" t="e">
        <f ca="1">OFFSET('Hotel Carve-out'!$A$1,'Hotel Carve-out'!BN$1949-1,'Hotel Carve-out'!$D$1947+'Hotel Carve-out'!$C2017)</f>
        <v>#N/A</v>
      </c>
      <c r="BO2017" s="4" t="e">
        <f ca="1">OFFSET('Hotel Carve-out'!$A$1,'Hotel Carve-out'!BO$1949-1,'Hotel Carve-out'!$D$1947+'Hotel Carve-out'!$C2017)</f>
        <v>#N/A</v>
      </c>
      <c r="BP2017" s="4" t="e">
        <f ca="1">OFFSET('Hotel Carve-out'!$A$1,'Hotel Carve-out'!BP$1949-1,'Hotel Carve-out'!$D$1947+'Hotel Carve-out'!$C2017)</f>
        <v>#N/A</v>
      </c>
      <c r="BQ2017" s="4" t="e">
        <f ca="1">OFFSET('Hotel Carve-out'!$A$1,'Hotel Carve-out'!BQ$1949-1,'Hotel Carve-out'!$D$1947+'Hotel Carve-out'!$C2017)</f>
        <v>#N/A</v>
      </c>
      <c r="BR2017" s="1"/>
      <c r="BS2017" s="4" t="e">
        <f ca="1">OFFSET('Hotel Carve-out'!$A$1,'Hotel Carve-out'!BS$1949-1,'Hotel Carve-out'!$D$1947+'Hotel Carve-out'!$C2017)</f>
        <v>#N/A</v>
      </c>
      <c r="BT2017" s="4" t="e">
        <f ca="1">OFFSET('Hotel Carve-out'!$A$1,'Hotel Carve-out'!BT$1949-1,'Hotel Carve-out'!$D$1947+'Hotel Carve-out'!$C2017)</f>
        <v>#N/A</v>
      </c>
      <c r="BU2017" s="4"/>
      <c r="BV2017" s="4" t="e">
        <f ca="1">OFFSET('Hotel Carve-out'!$A$1,'Hotel Carve-out'!BV$1949-1,'Hotel Carve-out'!$D$1947+'Hotel Carve-out'!$C2017)</f>
        <v>#N/A</v>
      </c>
      <c r="BW2017" s="4" t="e">
        <f ca="1">OFFSET('Hotel Carve-out'!$A$1,'Hotel Carve-out'!BW$1949-1,'Hotel Carve-out'!$D$1947+'Hotel Carve-out'!$C2017)</f>
        <v>#N/A</v>
      </c>
      <c r="BX2017" s="4" t="e">
        <f ca="1">OFFSET('Hotel Carve-out'!$A$1,'Hotel Carve-out'!BX$1949-1,'Hotel Carve-out'!$D$1947+'Hotel Carve-out'!$C2017)</f>
        <v>#N/A</v>
      </c>
      <c r="BY2017" s="6" t="e">
        <f ca="1">OFFSET('Hotel Carve-out'!$A$1,'Hotel Carve-out'!BY$1949-1,'Hotel Carve-out'!$D$1947+'Hotel Carve-out'!$C2017)</f>
        <v>#N/A</v>
      </c>
      <c r="BZ2017" s="4" t="e">
        <f ca="1">OFFSET('Hotel Carve-out'!$A$1,'Hotel Carve-out'!BZ$1949-1,'Hotel Carve-out'!$D$1947+'Hotel Carve-out'!$C2017)</f>
        <v>#N/A</v>
      </c>
      <c r="CA2017" s="6" t="e">
        <f ca="1">OFFSET('Hotel Carve-out'!$A$1,'Hotel Carve-out'!CA$1949-1,'Hotel Carve-out'!$D$1947+'Hotel Carve-out'!$C2017)</f>
        <v>#N/A</v>
      </c>
      <c r="CB2017" s="4" t="e">
        <f ca="1">OFFSET('Hotel Carve-out'!$A$1,'Hotel Carve-out'!CB$1949-1,'Hotel Carve-out'!$D$1947+'Hotel Carve-out'!$C2017)</f>
        <v>#N/A</v>
      </c>
      <c r="CC2017" s="1"/>
      <c r="CD2017" s="360" t="e">
        <f ca="1">OFFSET('Hotel Carve-out'!$A$1,'Hotel Carve-out'!CD$1949-1,'Hotel Carve-out'!$D$1947+'Hotel Carve-out'!$C2017)</f>
        <v>#N/A</v>
      </c>
      <c r="CE2017" s="360" t="e">
        <f ca="1">OFFSET('Hotel Carve-out'!$A$1,'Hotel Carve-out'!CE$1949-1,'Hotel Carve-out'!$D$1947+'Hotel Carve-out'!$C2017)</f>
        <v>#N/A</v>
      </c>
      <c r="CF2017" s="360" t="e">
        <f ca="1">OFFSET('Hotel Carve-out'!$A$1,'Hotel Carve-out'!CF$1949-1,'Hotel Carve-out'!$D$1947+'Hotel Carve-out'!$C2017)</f>
        <v>#N/A</v>
      </c>
      <c r="CG2017" s="360" t="e">
        <f ca="1">OFFSET('Hotel Carve-out'!$A$1,'Hotel Carve-out'!CG$1949-1,'Hotel Carve-out'!$D$1947+'Hotel Carve-out'!$C2017)</f>
        <v>#N/A</v>
      </c>
      <c r="CH2017" s="360" t="e">
        <f ca="1">OFFSET('Hotel Carve-out'!$A$1,'Hotel Carve-out'!CH$1949-1,'Hotel Carve-out'!$D$1947+'Hotel Carve-out'!$C2017)</f>
        <v>#N/A</v>
      </c>
      <c r="CI2017" s="360" t="e">
        <f ca="1">OFFSET('Hotel Carve-out'!$A$1,'Hotel Carve-out'!CI$1949-1,'Hotel Carve-out'!$D$1947+'Hotel Carve-out'!$C2017)</f>
        <v>#N/A</v>
      </c>
      <c r="CJ2017" s="1"/>
      <c r="CK2017" s="1"/>
    </row>
    <row r="2018" spans="2:89" ht="15" customHeight="1">
      <c r="B2018" s="1"/>
      <c r="C2018" s="1" t="e">
        <f>IF(C2017&lt;'Hotel Carve-out'!$E$1688,C2017+1,NA())</f>
        <v>#N/A</v>
      </c>
      <c r="D2018" s="7" t="e">
        <f>INDEX('Hotel Carve-out'!$F$16:$CI$17,1,MATCH('Hotel Carve-out'!C2018,'Hotel Carve-out'!$F$17:$CI$17,0))</f>
        <v>#N/A</v>
      </c>
      <c r="E2018" s="1"/>
      <c r="F2018" s="4" t="e">
        <f ca="1">OFFSET('Hotel Carve-out'!$A$1,'Hotel Carve-out'!F$1949-1,'Hotel Carve-out'!$D$1947+'Hotel Carve-out'!$C2018)</f>
        <v>#N/A</v>
      </c>
      <c r="G2018" s="4" t="e">
        <f ca="1">OFFSET('Hotel Carve-out'!$A$1,'Hotel Carve-out'!G$1949-1,'Hotel Carve-out'!$D$1947+'Hotel Carve-out'!$C2018)</f>
        <v>#N/A</v>
      </c>
      <c r="H2018" s="4" t="e">
        <f ca="1">OFFSET('Hotel Carve-out'!$A$1,'Hotel Carve-out'!H$1949-1,'Hotel Carve-out'!$D$1947+'Hotel Carve-out'!$C2018)</f>
        <v>#N/A</v>
      </c>
      <c r="I2018" s="4" t="e">
        <f ca="1">OFFSET('Hotel Carve-out'!$A$1,'Hotel Carve-out'!I$1949-1,'Hotel Carve-out'!$D$1947+'Hotel Carve-out'!$C2018)</f>
        <v>#N/A</v>
      </c>
      <c r="J2018" s="1"/>
      <c r="K2018" s="4" t="e">
        <f ca="1">OFFSET('Hotel Carve-out'!$A$1,'Hotel Carve-out'!K$1949-1,'Hotel Carve-out'!$D$1947+'Hotel Carve-out'!$C2018)</f>
        <v>#N/A</v>
      </c>
      <c r="L2018" s="4" t="e">
        <f ca="1">OFFSET('Hotel Carve-out'!$A$1,'Hotel Carve-out'!L$1949-1,'Hotel Carve-out'!$D$1947+'Hotel Carve-out'!$C2018)</f>
        <v>#N/A</v>
      </c>
      <c r="M2018" s="4" t="e">
        <f ca="1">OFFSET('Hotel Carve-out'!$A$1,'Hotel Carve-out'!M$1949-1,'Hotel Carve-out'!$D$1947+'Hotel Carve-out'!$C2018)</f>
        <v>#N/A</v>
      </c>
      <c r="N2018" s="4" t="e">
        <f ca="1">OFFSET('Hotel Carve-out'!$A$1,'Hotel Carve-out'!N$1949-1,'Hotel Carve-out'!$D$1947+'Hotel Carve-out'!$C2018)</f>
        <v>#N/A</v>
      </c>
      <c r="O2018" s="4" t="e">
        <f ca="1">OFFSET('Hotel Carve-out'!$A$1,'Hotel Carve-out'!O$1949-1,'Hotel Carve-out'!$D$1947+'Hotel Carve-out'!$C2018)</f>
        <v>#N/A</v>
      </c>
      <c r="P2018" s="4" t="e">
        <f t="shared" ca="1" si="936"/>
        <v>#N/A</v>
      </c>
      <c r="Q2018" s="4"/>
      <c r="R2018" s="4" t="e">
        <f ca="1">OFFSET('Hotel Carve-out'!$A$1,'Hotel Carve-out'!R$1949-1,'Hotel Carve-out'!$D$1947+'Hotel Carve-out'!$C2018)</f>
        <v>#N/A</v>
      </c>
      <c r="S2018" s="4" t="e">
        <f ca="1">OFFSET('Hotel Carve-out'!$A$1,'Hotel Carve-out'!S$1949-1,'Hotel Carve-out'!$D$1947+'Hotel Carve-out'!$C2018)</f>
        <v>#N/A</v>
      </c>
      <c r="T2018" s="4" t="e">
        <f ca="1">OFFSET('Hotel Carve-out'!$A$1,'Hotel Carve-out'!T$1949-1,'Hotel Carve-out'!$D$1947+'Hotel Carve-out'!$C2018)</f>
        <v>#N/A</v>
      </c>
      <c r="U2018" s="4" t="e">
        <f ca="1">OFFSET('Hotel Carve-out'!$A$1,'Hotel Carve-out'!U$1949-1,'Hotel Carve-out'!$D$1947+'Hotel Carve-out'!$C2018)</f>
        <v>#N/A</v>
      </c>
      <c r="V2018" s="4" t="e">
        <f t="shared" ca="1" si="937"/>
        <v>#N/A</v>
      </c>
      <c r="W2018" s="4"/>
      <c r="X2018" s="4" t="e">
        <f ca="1">OFFSET('Hotel Carve-out'!$A$1,'Hotel Carve-out'!X$1949-1,'Hotel Carve-out'!$D$1947+'Hotel Carve-out'!$C2018)</f>
        <v>#N/A</v>
      </c>
      <c r="Y2018" s="4" t="e">
        <f ca="1">OFFSET('Hotel Carve-out'!$A$1,'Hotel Carve-out'!Y$1949-1,'Hotel Carve-out'!$D$1947+'Hotel Carve-out'!$C2018)</f>
        <v>#N/A</v>
      </c>
      <c r="Z2018" s="4" t="e">
        <f ca="1">OFFSET('Hotel Carve-out'!$A$1,'Hotel Carve-out'!Z$1949-1,'Hotel Carve-out'!$D$1947+'Hotel Carve-out'!$C2018)</f>
        <v>#N/A</v>
      </c>
      <c r="AA2018" s="4" t="e">
        <f ca="1">OFFSET('Hotel Carve-out'!$A$1,'Hotel Carve-out'!AA$1949-1,'Hotel Carve-out'!$D$1947+'Hotel Carve-out'!$C2018)</f>
        <v>#N/A</v>
      </c>
      <c r="AB2018" s="4" t="e">
        <f ca="1">OFFSET('Hotel Carve-out'!$A$1,'Hotel Carve-out'!AB$1949-1,'Hotel Carve-out'!$D$1947+'Hotel Carve-out'!$C2018)</f>
        <v>#N/A</v>
      </c>
      <c r="AC2018" s="4" t="e">
        <f ca="1">OFFSET('Hotel Carve-out'!$A$1,'Hotel Carve-out'!AC$1949-1,'Hotel Carve-out'!$D$1947+'Hotel Carve-out'!$C2018)</f>
        <v>#N/A</v>
      </c>
      <c r="AD2018" s="4" t="e">
        <f ca="1">OFFSET('Hotel Carve-out'!$A$1,'Hotel Carve-out'!AD$1949-1,'Hotel Carve-out'!$D$1947+'Hotel Carve-out'!$C2018)</f>
        <v>#N/A</v>
      </c>
      <c r="AE2018" s="4" t="e">
        <f ca="1">OFFSET('Hotel Carve-out'!$A$1,'Hotel Carve-out'!AE$1949-1,'Hotel Carve-out'!$D$1947+'Hotel Carve-out'!$C2018)</f>
        <v>#N/A</v>
      </c>
      <c r="AF2018" s="4" t="e">
        <f ca="1">OFFSET('Hotel Carve-out'!$A$1,'Hotel Carve-out'!AF$1949-1,'Hotel Carve-out'!$D$1947+'Hotel Carve-out'!$C2018)</f>
        <v>#N/A</v>
      </c>
      <c r="AG2018" s="4" t="e">
        <f ca="1">OFFSET('Hotel Carve-out'!$A$1,'Hotel Carve-out'!AG$1949-1,'Hotel Carve-out'!$D$1947+'Hotel Carve-out'!$C2018)</f>
        <v>#N/A</v>
      </c>
      <c r="AH2018" s="4" t="e">
        <f ca="1">OFFSET('Hotel Carve-out'!$A$1,'Hotel Carve-out'!AH$1949-1,'Hotel Carve-out'!$D$1947+'Hotel Carve-out'!$C2018)</f>
        <v>#N/A</v>
      </c>
      <c r="AI2018" s="4" t="e">
        <f t="shared" ca="1" si="938"/>
        <v>#N/A</v>
      </c>
      <c r="AJ2018" s="4"/>
      <c r="AK2018" s="4" t="e">
        <f ca="1">OFFSET('Hotel Carve-out'!$A$1,'Hotel Carve-out'!AK$1949-1,'Hotel Carve-out'!$D$1947+'Hotel Carve-out'!$C2018)</f>
        <v>#N/A</v>
      </c>
      <c r="AL2018" s="4" t="e">
        <f ca="1">OFFSET('Hotel Carve-out'!$A$1,'Hotel Carve-out'!AL$1949-1,'Hotel Carve-out'!$D$1947+'Hotel Carve-out'!$C2018)</f>
        <v>#N/A</v>
      </c>
      <c r="AM2018" s="4" t="e">
        <f ca="1">OFFSET('Hotel Carve-out'!$A$1,'Hotel Carve-out'!AM$1949-1,'Hotel Carve-out'!$D$1947+'Hotel Carve-out'!$C2018)</f>
        <v>#N/A</v>
      </c>
      <c r="AN2018" s="4" t="e">
        <f ca="1">OFFSET('Hotel Carve-out'!$A$1,'Hotel Carve-out'!AN$1949-1,'Hotel Carve-out'!$D$1947+'Hotel Carve-out'!$C2018)</f>
        <v>#N/A</v>
      </c>
      <c r="AO2018" s="4" t="e">
        <f ca="1">OFFSET('Hotel Carve-out'!$A$1,'Hotel Carve-out'!AO$1949-1,'Hotel Carve-out'!$D$1947+'Hotel Carve-out'!$C2018)</f>
        <v>#N/A</v>
      </c>
      <c r="AP2018" s="4" t="e">
        <f ca="1">OFFSET('Hotel Carve-out'!$A$1,'Hotel Carve-out'!AP$1949-1,'Hotel Carve-out'!$D$1947+'Hotel Carve-out'!$C2018)</f>
        <v>#N/A</v>
      </c>
      <c r="AQ2018" s="4" t="e">
        <f ca="1">OFFSET('Hotel Carve-out'!$A$1,'Hotel Carve-out'!AQ$1949-1,'Hotel Carve-out'!$D$1947+'Hotel Carve-out'!$C2018)</f>
        <v>#N/A</v>
      </c>
      <c r="AR2018" s="4" t="e">
        <f ca="1">OFFSET('Hotel Carve-out'!$A$1,'Hotel Carve-out'!AR$1949-1,'Hotel Carve-out'!$D$1947+'Hotel Carve-out'!$C2018)</f>
        <v>#N/A</v>
      </c>
      <c r="AS2018" s="4" t="e">
        <f ca="1">OFFSET('Hotel Carve-out'!$A$1,'Hotel Carve-out'!AS$1949-1,'Hotel Carve-out'!$D$1947+'Hotel Carve-out'!$C2018)</f>
        <v>#N/A</v>
      </c>
      <c r="AT2018" s="4" t="e">
        <f ca="1">OFFSET('Hotel Carve-out'!$A$1,'Hotel Carve-out'!AT$1949-1,'Hotel Carve-out'!$D$1947+'Hotel Carve-out'!$C2018)</f>
        <v>#N/A</v>
      </c>
      <c r="AU2018" s="4" t="e">
        <f ca="1">OFFSET('Hotel Carve-out'!$A$1,'Hotel Carve-out'!AU$1949-1,'Hotel Carve-out'!$D$1947+'Hotel Carve-out'!$C2018)</f>
        <v>#N/A</v>
      </c>
      <c r="AV2018" s="4" t="e">
        <f ca="1">OFFSET('Hotel Carve-out'!$A$1,'Hotel Carve-out'!AV$1949-1,'Hotel Carve-out'!$D$1947+'Hotel Carve-out'!$C2018)</f>
        <v>#N/A</v>
      </c>
      <c r="AW2018" s="4" t="e">
        <f ca="1">OFFSET('Hotel Carve-out'!$A$1,'Hotel Carve-out'!AW$1949-1,'Hotel Carve-out'!$D$1947+'Hotel Carve-out'!$C2018)</f>
        <v>#N/A</v>
      </c>
      <c r="AX2018" s="4" t="e">
        <f ca="1">OFFSET('Hotel Carve-out'!$A$1,'Hotel Carve-out'!AX$1949-1,'Hotel Carve-out'!$D$1947+'Hotel Carve-out'!$C2018)</f>
        <v>#N/A</v>
      </c>
      <c r="AY2018" s="4" t="e">
        <f ca="1">OFFSET('Hotel Carve-out'!$A$1,'Hotel Carve-out'!AY$1949-1,'Hotel Carve-out'!$D$1947+'Hotel Carve-out'!$C2018)</f>
        <v>#N/A</v>
      </c>
      <c r="AZ2018" s="4" t="e">
        <f ca="1">OFFSET('Hotel Carve-out'!$A$1,'Hotel Carve-out'!AZ$1949-1,'Hotel Carve-out'!$D$1947+'Hotel Carve-out'!$C2018)</f>
        <v>#N/A</v>
      </c>
      <c r="BA2018" s="4" t="e">
        <f ca="1">OFFSET('Hotel Carve-out'!$A$1,'Hotel Carve-out'!BA$1949-1,'Hotel Carve-out'!$D$1947+'Hotel Carve-out'!$C2018)</f>
        <v>#N/A</v>
      </c>
      <c r="BB2018" s="4" t="e">
        <f ca="1">OFFSET('Hotel Carve-out'!$A$1,'Hotel Carve-out'!BB$1949-1,'Hotel Carve-out'!$D$1947+'Hotel Carve-out'!$C2018)</f>
        <v>#N/A</v>
      </c>
      <c r="BC2018" s="4" t="e">
        <f ca="1">OFFSET('Hotel Carve-out'!$A$1,'Hotel Carve-out'!BC$1949-1,'Hotel Carve-out'!$D$1947+'Hotel Carve-out'!$C2018)</f>
        <v>#N/A</v>
      </c>
      <c r="BD2018" s="4" t="e">
        <f ca="1">OFFSET('Hotel Carve-out'!$A$1,'Hotel Carve-out'!BD$1949-1,'Hotel Carve-out'!$D$1947+'Hotel Carve-out'!$C2018)</f>
        <v>#N/A</v>
      </c>
      <c r="BE2018" s="4" t="e">
        <f t="shared" ca="1" si="939"/>
        <v>#N/A</v>
      </c>
      <c r="BF2018" s="4"/>
      <c r="BG2018" s="2" t="e">
        <f t="shared" ca="1" si="940"/>
        <v>#N/A</v>
      </c>
      <c r="BH2018" s="2" t="e">
        <f t="shared" ca="1" si="941"/>
        <v>#N/A</v>
      </c>
      <c r="BI2018" s="5" t="e">
        <f t="shared" ca="1" si="942"/>
        <v>#N/A</v>
      </c>
      <c r="BJ2018" s="1"/>
      <c r="BK2018" s="4" t="e">
        <f ca="1">OFFSET('Hotel Carve-out'!$A$1,'Hotel Carve-out'!BK$1949-1,'Hotel Carve-out'!$D$1947+'Hotel Carve-out'!$C2018)</f>
        <v>#N/A</v>
      </c>
      <c r="BL2018" s="4" t="e">
        <f ca="1">OFFSET('Hotel Carve-out'!$A$1,'Hotel Carve-out'!BL$1949-1,'Hotel Carve-out'!$D$1947+'Hotel Carve-out'!$C2018)</f>
        <v>#N/A</v>
      </c>
      <c r="BM2018" s="4" t="e">
        <f ca="1">OFFSET('Hotel Carve-out'!$A$1,'Hotel Carve-out'!BM$1949-1,'Hotel Carve-out'!$D$1947+'Hotel Carve-out'!$C2018)</f>
        <v>#N/A</v>
      </c>
      <c r="BN2018" s="4" t="e">
        <f ca="1">OFFSET('Hotel Carve-out'!$A$1,'Hotel Carve-out'!BN$1949-1,'Hotel Carve-out'!$D$1947+'Hotel Carve-out'!$C2018)</f>
        <v>#N/A</v>
      </c>
      <c r="BO2018" s="4" t="e">
        <f ca="1">OFFSET('Hotel Carve-out'!$A$1,'Hotel Carve-out'!BO$1949-1,'Hotel Carve-out'!$D$1947+'Hotel Carve-out'!$C2018)</f>
        <v>#N/A</v>
      </c>
      <c r="BP2018" s="4" t="e">
        <f ca="1">OFFSET('Hotel Carve-out'!$A$1,'Hotel Carve-out'!BP$1949-1,'Hotel Carve-out'!$D$1947+'Hotel Carve-out'!$C2018)</f>
        <v>#N/A</v>
      </c>
      <c r="BQ2018" s="4" t="e">
        <f ca="1">OFFSET('Hotel Carve-out'!$A$1,'Hotel Carve-out'!BQ$1949-1,'Hotel Carve-out'!$D$1947+'Hotel Carve-out'!$C2018)</f>
        <v>#N/A</v>
      </c>
      <c r="BR2018" s="1"/>
      <c r="BS2018" s="4" t="e">
        <f ca="1">OFFSET('Hotel Carve-out'!$A$1,'Hotel Carve-out'!BS$1949-1,'Hotel Carve-out'!$D$1947+'Hotel Carve-out'!$C2018)</f>
        <v>#N/A</v>
      </c>
      <c r="BT2018" s="4" t="e">
        <f ca="1">OFFSET('Hotel Carve-out'!$A$1,'Hotel Carve-out'!BT$1949-1,'Hotel Carve-out'!$D$1947+'Hotel Carve-out'!$C2018)</f>
        <v>#N/A</v>
      </c>
      <c r="BU2018" s="4"/>
      <c r="BV2018" s="4" t="e">
        <f ca="1">OFFSET('Hotel Carve-out'!$A$1,'Hotel Carve-out'!BV$1949-1,'Hotel Carve-out'!$D$1947+'Hotel Carve-out'!$C2018)</f>
        <v>#N/A</v>
      </c>
      <c r="BW2018" s="4" t="e">
        <f ca="1">OFFSET('Hotel Carve-out'!$A$1,'Hotel Carve-out'!BW$1949-1,'Hotel Carve-out'!$D$1947+'Hotel Carve-out'!$C2018)</f>
        <v>#N/A</v>
      </c>
      <c r="BX2018" s="4" t="e">
        <f ca="1">OFFSET('Hotel Carve-out'!$A$1,'Hotel Carve-out'!BX$1949-1,'Hotel Carve-out'!$D$1947+'Hotel Carve-out'!$C2018)</f>
        <v>#N/A</v>
      </c>
      <c r="BY2018" s="6" t="e">
        <f ca="1">OFFSET('Hotel Carve-out'!$A$1,'Hotel Carve-out'!BY$1949-1,'Hotel Carve-out'!$D$1947+'Hotel Carve-out'!$C2018)</f>
        <v>#N/A</v>
      </c>
      <c r="BZ2018" s="4" t="e">
        <f ca="1">OFFSET('Hotel Carve-out'!$A$1,'Hotel Carve-out'!BZ$1949-1,'Hotel Carve-out'!$D$1947+'Hotel Carve-out'!$C2018)</f>
        <v>#N/A</v>
      </c>
      <c r="CA2018" s="6" t="e">
        <f ca="1">OFFSET('Hotel Carve-out'!$A$1,'Hotel Carve-out'!CA$1949-1,'Hotel Carve-out'!$D$1947+'Hotel Carve-out'!$C2018)</f>
        <v>#N/A</v>
      </c>
      <c r="CB2018" s="4" t="e">
        <f ca="1">OFFSET('Hotel Carve-out'!$A$1,'Hotel Carve-out'!CB$1949-1,'Hotel Carve-out'!$D$1947+'Hotel Carve-out'!$C2018)</f>
        <v>#N/A</v>
      </c>
      <c r="CC2018" s="1"/>
      <c r="CD2018" s="360" t="e">
        <f ca="1">OFFSET('Hotel Carve-out'!$A$1,'Hotel Carve-out'!CD$1949-1,'Hotel Carve-out'!$D$1947+'Hotel Carve-out'!$C2018)</f>
        <v>#N/A</v>
      </c>
      <c r="CE2018" s="360" t="e">
        <f ca="1">OFFSET('Hotel Carve-out'!$A$1,'Hotel Carve-out'!CE$1949-1,'Hotel Carve-out'!$D$1947+'Hotel Carve-out'!$C2018)</f>
        <v>#N/A</v>
      </c>
      <c r="CF2018" s="360" t="e">
        <f ca="1">OFFSET('Hotel Carve-out'!$A$1,'Hotel Carve-out'!CF$1949-1,'Hotel Carve-out'!$D$1947+'Hotel Carve-out'!$C2018)</f>
        <v>#N/A</v>
      </c>
      <c r="CG2018" s="360" t="e">
        <f ca="1">OFFSET('Hotel Carve-out'!$A$1,'Hotel Carve-out'!CG$1949-1,'Hotel Carve-out'!$D$1947+'Hotel Carve-out'!$C2018)</f>
        <v>#N/A</v>
      </c>
      <c r="CH2018" s="360" t="e">
        <f ca="1">OFFSET('Hotel Carve-out'!$A$1,'Hotel Carve-out'!CH$1949-1,'Hotel Carve-out'!$D$1947+'Hotel Carve-out'!$C2018)</f>
        <v>#N/A</v>
      </c>
      <c r="CI2018" s="360" t="e">
        <f ca="1">OFFSET('Hotel Carve-out'!$A$1,'Hotel Carve-out'!CI$1949-1,'Hotel Carve-out'!$D$1947+'Hotel Carve-out'!$C2018)</f>
        <v>#N/A</v>
      </c>
      <c r="CJ2018" s="1"/>
      <c r="CK2018" s="1"/>
    </row>
    <row r="2019" spans="2:89" ht="15" customHeight="1">
      <c r="B2019" s="1"/>
      <c r="C2019" s="1" t="e">
        <f>IF(C2018&lt;'Hotel Carve-out'!$E$1688,C2018+1,NA())</f>
        <v>#N/A</v>
      </c>
      <c r="D2019" s="7" t="e">
        <f>INDEX('Hotel Carve-out'!$F$16:$CI$17,1,MATCH('Hotel Carve-out'!C2019,'Hotel Carve-out'!$F$17:$CI$17,0))</f>
        <v>#N/A</v>
      </c>
      <c r="E2019" s="1"/>
      <c r="F2019" s="4" t="e">
        <f ca="1">OFFSET('Hotel Carve-out'!$A$1,'Hotel Carve-out'!F$1949-1,'Hotel Carve-out'!$D$1947+'Hotel Carve-out'!$C2019)</f>
        <v>#N/A</v>
      </c>
      <c r="G2019" s="4" t="e">
        <f ca="1">OFFSET('Hotel Carve-out'!$A$1,'Hotel Carve-out'!G$1949-1,'Hotel Carve-out'!$D$1947+'Hotel Carve-out'!$C2019)</f>
        <v>#N/A</v>
      </c>
      <c r="H2019" s="4" t="e">
        <f ca="1">OFFSET('Hotel Carve-out'!$A$1,'Hotel Carve-out'!H$1949-1,'Hotel Carve-out'!$D$1947+'Hotel Carve-out'!$C2019)</f>
        <v>#N/A</v>
      </c>
      <c r="I2019" s="4" t="e">
        <f ca="1">OFFSET('Hotel Carve-out'!$A$1,'Hotel Carve-out'!I$1949-1,'Hotel Carve-out'!$D$1947+'Hotel Carve-out'!$C2019)</f>
        <v>#N/A</v>
      </c>
      <c r="J2019" s="1"/>
      <c r="K2019" s="4" t="e">
        <f ca="1">OFFSET('Hotel Carve-out'!$A$1,'Hotel Carve-out'!K$1949-1,'Hotel Carve-out'!$D$1947+'Hotel Carve-out'!$C2019)</f>
        <v>#N/A</v>
      </c>
      <c r="L2019" s="4" t="e">
        <f ca="1">OFFSET('Hotel Carve-out'!$A$1,'Hotel Carve-out'!L$1949-1,'Hotel Carve-out'!$D$1947+'Hotel Carve-out'!$C2019)</f>
        <v>#N/A</v>
      </c>
      <c r="M2019" s="4" t="e">
        <f ca="1">OFFSET('Hotel Carve-out'!$A$1,'Hotel Carve-out'!M$1949-1,'Hotel Carve-out'!$D$1947+'Hotel Carve-out'!$C2019)</f>
        <v>#N/A</v>
      </c>
      <c r="N2019" s="4" t="e">
        <f ca="1">OFFSET('Hotel Carve-out'!$A$1,'Hotel Carve-out'!N$1949-1,'Hotel Carve-out'!$D$1947+'Hotel Carve-out'!$C2019)</f>
        <v>#N/A</v>
      </c>
      <c r="O2019" s="4" t="e">
        <f ca="1">OFFSET('Hotel Carve-out'!$A$1,'Hotel Carve-out'!O$1949-1,'Hotel Carve-out'!$D$1947+'Hotel Carve-out'!$C2019)</f>
        <v>#N/A</v>
      </c>
      <c r="P2019" s="4" t="e">
        <f t="shared" ca="1" si="936"/>
        <v>#N/A</v>
      </c>
      <c r="Q2019" s="4"/>
      <c r="R2019" s="4" t="e">
        <f ca="1">OFFSET('Hotel Carve-out'!$A$1,'Hotel Carve-out'!R$1949-1,'Hotel Carve-out'!$D$1947+'Hotel Carve-out'!$C2019)</f>
        <v>#N/A</v>
      </c>
      <c r="S2019" s="4" t="e">
        <f ca="1">OFFSET('Hotel Carve-out'!$A$1,'Hotel Carve-out'!S$1949-1,'Hotel Carve-out'!$D$1947+'Hotel Carve-out'!$C2019)</f>
        <v>#N/A</v>
      </c>
      <c r="T2019" s="4" t="e">
        <f ca="1">OFFSET('Hotel Carve-out'!$A$1,'Hotel Carve-out'!T$1949-1,'Hotel Carve-out'!$D$1947+'Hotel Carve-out'!$C2019)</f>
        <v>#N/A</v>
      </c>
      <c r="U2019" s="4" t="e">
        <f ca="1">OFFSET('Hotel Carve-out'!$A$1,'Hotel Carve-out'!U$1949-1,'Hotel Carve-out'!$D$1947+'Hotel Carve-out'!$C2019)</f>
        <v>#N/A</v>
      </c>
      <c r="V2019" s="4" t="e">
        <f t="shared" ca="1" si="937"/>
        <v>#N/A</v>
      </c>
      <c r="W2019" s="4"/>
      <c r="X2019" s="4" t="e">
        <f ca="1">OFFSET('Hotel Carve-out'!$A$1,'Hotel Carve-out'!X$1949-1,'Hotel Carve-out'!$D$1947+'Hotel Carve-out'!$C2019)</f>
        <v>#N/A</v>
      </c>
      <c r="Y2019" s="4" t="e">
        <f ca="1">OFFSET('Hotel Carve-out'!$A$1,'Hotel Carve-out'!Y$1949-1,'Hotel Carve-out'!$D$1947+'Hotel Carve-out'!$C2019)</f>
        <v>#N/A</v>
      </c>
      <c r="Z2019" s="4" t="e">
        <f ca="1">OFFSET('Hotel Carve-out'!$A$1,'Hotel Carve-out'!Z$1949-1,'Hotel Carve-out'!$D$1947+'Hotel Carve-out'!$C2019)</f>
        <v>#N/A</v>
      </c>
      <c r="AA2019" s="4" t="e">
        <f ca="1">OFFSET('Hotel Carve-out'!$A$1,'Hotel Carve-out'!AA$1949-1,'Hotel Carve-out'!$D$1947+'Hotel Carve-out'!$C2019)</f>
        <v>#N/A</v>
      </c>
      <c r="AB2019" s="4" t="e">
        <f ca="1">OFFSET('Hotel Carve-out'!$A$1,'Hotel Carve-out'!AB$1949-1,'Hotel Carve-out'!$D$1947+'Hotel Carve-out'!$C2019)</f>
        <v>#N/A</v>
      </c>
      <c r="AC2019" s="4" t="e">
        <f ca="1">OFFSET('Hotel Carve-out'!$A$1,'Hotel Carve-out'!AC$1949-1,'Hotel Carve-out'!$D$1947+'Hotel Carve-out'!$C2019)</f>
        <v>#N/A</v>
      </c>
      <c r="AD2019" s="4" t="e">
        <f ca="1">OFFSET('Hotel Carve-out'!$A$1,'Hotel Carve-out'!AD$1949-1,'Hotel Carve-out'!$D$1947+'Hotel Carve-out'!$C2019)</f>
        <v>#N/A</v>
      </c>
      <c r="AE2019" s="4" t="e">
        <f ca="1">OFFSET('Hotel Carve-out'!$A$1,'Hotel Carve-out'!AE$1949-1,'Hotel Carve-out'!$D$1947+'Hotel Carve-out'!$C2019)</f>
        <v>#N/A</v>
      </c>
      <c r="AF2019" s="4" t="e">
        <f ca="1">OFFSET('Hotel Carve-out'!$A$1,'Hotel Carve-out'!AF$1949-1,'Hotel Carve-out'!$D$1947+'Hotel Carve-out'!$C2019)</f>
        <v>#N/A</v>
      </c>
      <c r="AG2019" s="4" t="e">
        <f ca="1">OFFSET('Hotel Carve-out'!$A$1,'Hotel Carve-out'!AG$1949-1,'Hotel Carve-out'!$D$1947+'Hotel Carve-out'!$C2019)</f>
        <v>#N/A</v>
      </c>
      <c r="AH2019" s="4" t="e">
        <f ca="1">OFFSET('Hotel Carve-out'!$A$1,'Hotel Carve-out'!AH$1949-1,'Hotel Carve-out'!$D$1947+'Hotel Carve-out'!$C2019)</f>
        <v>#N/A</v>
      </c>
      <c r="AI2019" s="4" t="e">
        <f t="shared" ca="1" si="938"/>
        <v>#N/A</v>
      </c>
      <c r="AJ2019" s="4"/>
      <c r="AK2019" s="4" t="e">
        <f ca="1">OFFSET('Hotel Carve-out'!$A$1,'Hotel Carve-out'!AK$1949-1,'Hotel Carve-out'!$D$1947+'Hotel Carve-out'!$C2019)</f>
        <v>#N/A</v>
      </c>
      <c r="AL2019" s="4" t="e">
        <f ca="1">OFFSET('Hotel Carve-out'!$A$1,'Hotel Carve-out'!AL$1949-1,'Hotel Carve-out'!$D$1947+'Hotel Carve-out'!$C2019)</f>
        <v>#N/A</v>
      </c>
      <c r="AM2019" s="4" t="e">
        <f ca="1">OFFSET('Hotel Carve-out'!$A$1,'Hotel Carve-out'!AM$1949-1,'Hotel Carve-out'!$D$1947+'Hotel Carve-out'!$C2019)</f>
        <v>#N/A</v>
      </c>
      <c r="AN2019" s="4" t="e">
        <f ca="1">OFFSET('Hotel Carve-out'!$A$1,'Hotel Carve-out'!AN$1949-1,'Hotel Carve-out'!$D$1947+'Hotel Carve-out'!$C2019)</f>
        <v>#N/A</v>
      </c>
      <c r="AO2019" s="4" t="e">
        <f ca="1">OFFSET('Hotel Carve-out'!$A$1,'Hotel Carve-out'!AO$1949-1,'Hotel Carve-out'!$D$1947+'Hotel Carve-out'!$C2019)</f>
        <v>#N/A</v>
      </c>
      <c r="AP2019" s="4" t="e">
        <f ca="1">OFFSET('Hotel Carve-out'!$A$1,'Hotel Carve-out'!AP$1949-1,'Hotel Carve-out'!$D$1947+'Hotel Carve-out'!$C2019)</f>
        <v>#N/A</v>
      </c>
      <c r="AQ2019" s="4" t="e">
        <f ca="1">OFFSET('Hotel Carve-out'!$A$1,'Hotel Carve-out'!AQ$1949-1,'Hotel Carve-out'!$D$1947+'Hotel Carve-out'!$C2019)</f>
        <v>#N/A</v>
      </c>
      <c r="AR2019" s="4" t="e">
        <f ca="1">OFFSET('Hotel Carve-out'!$A$1,'Hotel Carve-out'!AR$1949-1,'Hotel Carve-out'!$D$1947+'Hotel Carve-out'!$C2019)</f>
        <v>#N/A</v>
      </c>
      <c r="AS2019" s="4" t="e">
        <f ca="1">OFFSET('Hotel Carve-out'!$A$1,'Hotel Carve-out'!AS$1949-1,'Hotel Carve-out'!$D$1947+'Hotel Carve-out'!$C2019)</f>
        <v>#N/A</v>
      </c>
      <c r="AT2019" s="4" t="e">
        <f ca="1">OFFSET('Hotel Carve-out'!$A$1,'Hotel Carve-out'!AT$1949-1,'Hotel Carve-out'!$D$1947+'Hotel Carve-out'!$C2019)</f>
        <v>#N/A</v>
      </c>
      <c r="AU2019" s="4" t="e">
        <f ca="1">OFFSET('Hotel Carve-out'!$A$1,'Hotel Carve-out'!AU$1949-1,'Hotel Carve-out'!$D$1947+'Hotel Carve-out'!$C2019)</f>
        <v>#N/A</v>
      </c>
      <c r="AV2019" s="4" t="e">
        <f ca="1">OFFSET('Hotel Carve-out'!$A$1,'Hotel Carve-out'!AV$1949-1,'Hotel Carve-out'!$D$1947+'Hotel Carve-out'!$C2019)</f>
        <v>#N/A</v>
      </c>
      <c r="AW2019" s="4" t="e">
        <f ca="1">OFFSET('Hotel Carve-out'!$A$1,'Hotel Carve-out'!AW$1949-1,'Hotel Carve-out'!$D$1947+'Hotel Carve-out'!$C2019)</f>
        <v>#N/A</v>
      </c>
      <c r="AX2019" s="4" t="e">
        <f ca="1">OFFSET('Hotel Carve-out'!$A$1,'Hotel Carve-out'!AX$1949-1,'Hotel Carve-out'!$D$1947+'Hotel Carve-out'!$C2019)</f>
        <v>#N/A</v>
      </c>
      <c r="AY2019" s="4" t="e">
        <f ca="1">OFFSET('Hotel Carve-out'!$A$1,'Hotel Carve-out'!AY$1949-1,'Hotel Carve-out'!$D$1947+'Hotel Carve-out'!$C2019)</f>
        <v>#N/A</v>
      </c>
      <c r="AZ2019" s="4" t="e">
        <f ca="1">OFFSET('Hotel Carve-out'!$A$1,'Hotel Carve-out'!AZ$1949-1,'Hotel Carve-out'!$D$1947+'Hotel Carve-out'!$C2019)</f>
        <v>#N/A</v>
      </c>
      <c r="BA2019" s="4" t="e">
        <f ca="1">OFFSET('Hotel Carve-out'!$A$1,'Hotel Carve-out'!BA$1949-1,'Hotel Carve-out'!$D$1947+'Hotel Carve-out'!$C2019)</f>
        <v>#N/A</v>
      </c>
      <c r="BB2019" s="4" t="e">
        <f ca="1">OFFSET('Hotel Carve-out'!$A$1,'Hotel Carve-out'!BB$1949-1,'Hotel Carve-out'!$D$1947+'Hotel Carve-out'!$C2019)</f>
        <v>#N/A</v>
      </c>
      <c r="BC2019" s="4" t="e">
        <f ca="1">OFFSET('Hotel Carve-out'!$A$1,'Hotel Carve-out'!BC$1949-1,'Hotel Carve-out'!$D$1947+'Hotel Carve-out'!$C2019)</f>
        <v>#N/A</v>
      </c>
      <c r="BD2019" s="4" t="e">
        <f ca="1">OFFSET('Hotel Carve-out'!$A$1,'Hotel Carve-out'!BD$1949-1,'Hotel Carve-out'!$D$1947+'Hotel Carve-out'!$C2019)</f>
        <v>#N/A</v>
      </c>
      <c r="BE2019" s="4" t="e">
        <f t="shared" ca="1" si="939"/>
        <v>#N/A</v>
      </c>
      <c r="BF2019" s="4"/>
      <c r="BG2019" s="2" t="e">
        <f t="shared" ca="1" si="940"/>
        <v>#N/A</v>
      </c>
      <c r="BH2019" s="2" t="e">
        <f t="shared" ca="1" si="941"/>
        <v>#N/A</v>
      </c>
      <c r="BI2019" s="5" t="e">
        <f t="shared" ca="1" si="942"/>
        <v>#N/A</v>
      </c>
      <c r="BJ2019" s="1"/>
      <c r="BK2019" s="4" t="e">
        <f ca="1">OFFSET('Hotel Carve-out'!$A$1,'Hotel Carve-out'!BK$1949-1,'Hotel Carve-out'!$D$1947+'Hotel Carve-out'!$C2019)</f>
        <v>#N/A</v>
      </c>
      <c r="BL2019" s="4" t="e">
        <f ca="1">OFFSET('Hotel Carve-out'!$A$1,'Hotel Carve-out'!BL$1949-1,'Hotel Carve-out'!$D$1947+'Hotel Carve-out'!$C2019)</f>
        <v>#N/A</v>
      </c>
      <c r="BM2019" s="4" t="e">
        <f ca="1">OFFSET('Hotel Carve-out'!$A$1,'Hotel Carve-out'!BM$1949-1,'Hotel Carve-out'!$D$1947+'Hotel Carve-out'!$C2019)</f>
        <v>#N/A</v>
      </c>
      <c r="BN2019" s="4" t="e">
        <f ca="1">OFFSET('Hotel Carve-out'!$A$1,'Hotel Carve-out'!BN$1949-1,'Hotel Carve-out'!$D$1947+'Hotel Carve-out'!$C2019)</f>
        <v>#N/A</v>
      </c>
      <c r="BO2019" s="4" t="e">
        <f ca="1">OFFSET('Hotel Carve-out'!$A$1,'Hotel Carve-out'!BO$1949-1,'Hotel Carve-out'!$D$1947+'Hotel Carve-out'!$C2019)</f>
        <v>#N/A</v>
      </c>
      <c r="BP2019" s="4" t="e">
        <f ca="1">OFFSET('Hotel Carve-out'!$A$1,'Hotel Carve-out'!BP$1949-1,'Hotel Carve-out'!$D$1947+'Hotel Carve-out'!$C2019)</f>
        <v>#N/A</v>
      </c>
      <c r="BQ2019" s="4" t="e">
        <f ca="1">OFFSET('Hotel Carve-out'!$A$1,'Hotel Carve-out'!BQ$1949-1,'Hotel Carve-out'!$D$1947+'Hotel Carve-out'!$C2019)</f>
        <v>#N/A</v>
      </c>
      <c r="BR2019" s="1"/>
      <c r="BS2019" s="4" t="e">
        <f ca="1">OFFSET('Hotel Carve-out'!$A$1,'Hotel Carve-out'!BS$1949-1,'Hotel Carve-out'!$D$1947+'Hotel Carve-out'!$C2019)</f>
        <v>#N/A</v>
      </c>
      <c r="BT2019" s="4" t="e">
        <f ca="1">OFFSET('Hotel Carve-out'!$A$1,'Hotel Carve-out'!BT$1949-1,'Hotel Carve-out'!$D$1947+'Hotel Carve-out'!$C2019)</f>
        <v>#N/A</v>
      </c>
      <c r="BU2019" s="4"/>
      <c r="BV2019" s="4" t="e">
        <f ca="1">OFFSET('Hotel Carve-out'!$A$1,'Hotel Carve-out'!BV$1949-1,'Hotel Carve-out'!$D$1947+'Hotel Carve-out'!$C2019)</f>
        <v>#N/A</v>
      </c>
      <c r="BW2019" s="4" t="e">
        <f ca="1">OFFSET('Hotel Carve-out'!$A$1,'Hotel Carve-out'!BW$1949-1,'Hotel Carve-out'!$D$1947+'Hotel Carve-out'!$C2019)</f>
        <v>#N/A</v>
      </c>
      <c r="BX2019" s="4" t="e">
        <f ca="1">OFFSET('Hotel Carve-out'!$A$1,'Hotel Carve-out'!BX$1949-1,'Hotel Carve-out'!$D$1947+'Hotel Carve-out'!$C2019)</f>
        <v>#N/A</v>
      </c>
      <c r="BY2019" s="6" t="e">
        <f ca="1">OFFSET('Hotel Carve-out'!$A$1,'Hotel Carve-out'!BY$1949-1,'Hotel Carve-out'!$D$1947+'Hotel Carve-out'!$C2019)</f>
        <v>#N/A</v>
      </c>
      <c r="BZ2019" s="4" t="e">
        <f ca="1">OFFSET('Hotel Carve-out'!$A$1,'Hotel Carve-out'!BZ$1949-1,'Hotel Carve-out'!$D$1947+'Hotel Carve-out'!$C2019)</f>
        <v>#N/A</v>
      </c>
      <c r="CA2019" s="6" t="e">
        <f ca="1">OFFSET('Hotel Carve-out'!$A$1,'Hotel Carve-out'!CA$1949-1,'Hotel Carve-out'!$D$1947+'Hotel Carve-out'!$C2019)</f>
        <v>#N/A</v>
      </c>
      <c r="CB2019" s="4" t="e">
        <f ca="1">OFFSET('Hotel Carve-out'!$A$1,'Hotel Carve-out'!CB$1949-1,'Hotel Carve-out'!$D$1947+'Hotel Carve-out'!$C2019)</f>
        <v>#N/A</v>
      </c>
      <c r="CC2019" s="1"/>
      <c r="CD2019" s="360" t="e">
        <f ca="1">OFFSET('Hotel Carve-out'!$A$1,'Hotel Carve-out'!CD$1949-1,'Hotel Carve-out'!$D$1947+'Hotel Carve-out'!$C2019)</f>
        <v>#N/A</v>
      </c>
      <c r="CE2019" s="360" t="e">
        <f ca="1">OFFSET('Hotel Carve-out'!$A$1,'Hotel Carve-out'!CE$1949-1,'Hotel Carve-out'!$D$1947+'Hotel Carve-out'!$C2019)</f>
        <v>#N/A</v>
      </c>
      <c r="CF2019" s="360" t="e">
        <f ca="1">OFFSET('Hotel Carve-out'!$A$1,'Hotel Carve-out'!CF$1949-1,'Hotel Carve-out'!$D$1947+'Hotel Carve-out'!$C2019)</f>
        <v>#N/A</v>
      </c>
      <c r="CG2019" s="360" t="e">
        <f ca="1">OFFSET('Hotel Carve-out'!$A$1,'Hotel Carve-out'!CG$1949-1,'Hotel Carve-out'!$D$1947+'Hotel Carve-out'!$C2019)</f>
        <v>#N/A</v>
      </c>
      <c r="CH2019" s="360" t="e">
        <f ca="1">OFFSET('Hotel Carve-out'!$A$1,'Hotel Carve-out'!CH$1949-1,'Hotel Carve-out'!$D$1947+'Hotel Carve-out'!$C2019)</f>
        <v>#N/A</v>
      </c>
      <c r="CI2019" s="360" t="e">
        <f ca="1">OFFSET('Hotel Carve-out'!$A$1,'Hotel Carve-out'!CI$1949-1,'Hotel Carve-out'!$D$1947+'Hotel Carve-out'!$C2019)</f>
        <v>#N/A</v>
      </c>
      <c r="CJ2019" s="1"/>
      <c r="CK2019" s="1"/>
    </row>
    <row r="2020" spans="2:89" ht="15" customHeight="1">
      <c r="B2020" s="1"/>
      <c r="C2020" s="1" t="e">
        <f>IF(C2019&lt;'Hotel Carve-out'!$E$1688,C2019+1,NA())</f>
        <v>#N/A</v>
      </c>
      <c r="D2020" s="7" t="e">
        <f>INDEX('Hotel Carve-out'!$F$16:$CI$17,1,MATCH('Hotel Carve-out'!C2020,'Hotel Carve-out'!$F$17:$CI$17,0))</f>
        <v>#N/A</v>
      </c>
      <c r="E2020" s="1"/>
      <c r="F2020" s="4" t="e">
        <f ca="1">OFFSET('Hotel Carve-out'!$A$1,'Hotel Carve-out'!F$1949-1,'Hotel Carve-out'!$D$1947+'Hotel Carve-out'!$C2020)</f>
        <v>#N/A</v>
      </c>
      <c r="G2020" s="4" t="e">
        <f ca="1">OFFSET('Hotel Carve-out'!$A$1,'Hotel Carve-out'!G$1949-1,'Hotel Carve-out'!$D$1947+'Hotel Carve-out'!$C2020)</f>
        <v>#N/A</v>
      </c>
      <c r="H2020" s="4" t="e">
        <f ca="1">OFFSET('Hotel Carve-out'!$A$1,'Hotel Carve-out'!H$1949-1,'Hotel Carve-out'!$D$1947+'Hotel Carve-out'!$C2020)</f>
        <v>#N/A</v>
      </c>
      <c r="I2020" s="4" t="e">
        <f ca="1">OFFSET('Hotel Carve-out'!$A$1,'Hotel Carve-out'!I$1949-1,'Hotel Carve-out'!$D$1947+'Hotel Carve-out'!$C2020)</f>
        <v>#N/A</v>
      </c>
      <c r="J2020" s="1"/>
      <c r="K2020" s="4" t="e">
        <f ca="1">OFFSET('Hotel Carve-out'!$A$1,'Hotel Carve-out'!K$1949-1,'Hotel Carve-out'!$D$1947+'Hotel Carve-out'!$C2020)</f>
        <v>#N/A</v>
      </c>
      <c r="L2020" s="4" t="e">
        <f ca="1">OFFSET('Hotel Carve-out'!$A$1,'Hotel Carve-out'!L$1949-1,'Hotel Carve-out'!$D$1947+'Hotel Carve-out'!$C2020)</f>
        <v>#N/A</v>
      </c>
      <c r="M2020" s="4" t="e">
        <f ca="1">OFFSET('Hotel Carve-out'!$A$1,'Hotel Carve-out'!M$1949-1,'Hotel Carve-out'!$D$1947+'Hotel Carve-out'!$C2020)</f>
        <v>#N/A</v>
      </c>
      <c r="N2020" s="4" t="e">
        <f ca="1">OFFSET('Hotel Carve-out'!$A$1,'Hotel Carve-out'!N$1949-1,'Hotel Carve-out'!$D$1947+'Hotel Carve-out'!$C2020)</f>
        <v>#N/A</v>
      </c>
      <c r="O2020" s="4" t="e">
        <f ca="1">OFFSET('Hotel Carve-out'!$A$1,'Hotel Carve-out'!O$1949-1,'Hotel Carve-out'!$D$1947+'Hotel Carve-out'!$C2020)</f>
        <v>#N/A</v>
      </c>
      <c r="P2020" s="4" t="e">
        <f t="shared" ca="1" si="936"/>
        <v>#N/A</v>
      </c>
      <c r="Q2020" s="4"/>
      <c r="R2020" s="4" t="e">
        <f ca="1">OFFSET('Hotel Carve-out'!$A$1,'Hotel Carve-out'!R$1949-1,'Hotel Carve-out'!$D$1947+'Hotel Carve-out'!$C2020)</f>
        <v>#N/A</v>
      </c>
      <c r="S2020" s="4" t="e">
        <f ca="1">OFFSET('Hotel Carve-out'!$A$1,'Hotel Carve-out'!S$1949-1,'Hotel Carve-out'!$D$1947+'Hotel Carve-out'!$C2020)</f>
        <v>#N/A</v>
      </c>
      <c r="T2020" s="4" t="e">
        <f ca="1">OFFSET('Hotel Carve-out'!$A$1,'Hotel Carve-out'!T$1949-1,'Hotel Carve-out'!$D$1947+'Hotel Carve-out'!$C2020)</f>
        <v>#N/A</v>
      </c>
      <c r="U2020" s="4" t="e">
        <f ca="1">OFFSET('Hotel Carve-out'!$A$1,'Hotel Carve-out'!U$1949-1,'Hotel Carve-out'!$D$1947+'Hotel Carve-out'!$C2020)</f>
        <v>#N/A</v>
      </c>
      <c r="V2020" s="4" t="e">
        <f t="shared" ca="1" si="937"/>
        <v>#N/A</v>
      </c>
      <c r="W2020" s="4"/>
      <c r="X2020" s="4" t="e">
        <f ca="1">OFFSET('Hotel Carve-out'!$A$1,'Hotel Carve-out'!X$1949-1,'Hotel Carve-out'!$D$1947+'Hotel Carve-out'!$C2020)</f>
        <v>#N/A</v>
      </c>
      <c r="Y2020" s="4" t="e">
        <f ca="1">OFFSET('Hotel Carve-out'!$A$1,'Hotel Carve-out'!Y$1949-1,'Hotel Carve-out'!$D$1947+'Hotel Carve-out'!$C2020)</f>
        <v>#N/A</v>
      </c>
      <c r="Z2020" s="4" t="e">
        <f ca="1">OFFSET('Hotel Carve-out'!$A$1,'Hotel Carve-out'!Z$1949-1,'Hotel Carve-out'!$D$1947+'Hotel Carve-out'!$C2020)</f>
        <v>#N/A</v>
      </c>
      <c r="AA2020" s="4" t="e">
        <f ca="1">OFFSET('Hotel Carve-out'!$A$1,'Hotel Carve-out'!AA$1949-1,'Hotel Carve-out'!$D$1947+'Hotel Carve-out'!$C2020)</f>
        <v>#N/A</v>
      </c>
      <c r="AB2020" s="4" t="e">
        <f ca="1">OFFSET('Hotel Carve-out'!$A$1,'Hotel Carve-out'!AB$1949-1,'Hotel Carve-out'!$D$1947+'Hotel Carve-out'!$C2020)</f>
        <v>#N/A</v>
      </c>
      <c r="AC2020" s="4" t="e">
        <f ca="1">OFFSET('Hotel Carve-out'!$A$1,'Hotel Carve-out'!AC$1949-1,'Hotel Carve-out'!$D$1947+'Hotel Carve-out'!$C2020)</f>
        <v>#N/A</v>
      </c>
      <c r="AD2020" s="4" t="e">
        <f ca="1">OFFSET('Hotel Carve-out'!$A$1,'Hotel Carve-out'!AD$1949-1,'Hotel Carve-out'!$D$1947+'Hotel Carve-out'!$C2020)</f>
        <v>#N/A</v>
      </c>
      <c r="AE2020" s="4" t="e">
        <f ca="1">OFFSET('Hotel Carve-out'!$A$1,'Hotel Carve-out'!AE$1949-1,'Hotel Carve-out'!$D$1947+'Hotel Carve-out'!$C2020)</f>
        <v>#N/A</v>
      </c>
      <c r="AF2020" s="4" t="e">
        <f ca="1">OFFSET('Hotel Carve-out'!$A$1,'Hotel Carve-out'!AF$1949-1,'Hotel Carve-out'!$D$1947+'Hotel Carve-out'!$C2020)</f>
        <v>#N/A</v>
      </c>
      <c r="AG2020" s="4" t="e">
        <f ca="1">OFFSET('Hotel Carve-out'!$A$1,'Hotel Carve-out'!AG$1949-1,'Hotel Carve-out'!$D$1947+'Hotel Carve-out'!$C2020)</f>
        <v>#N/A</v>
      </c>
      <c r="AH2020" s="4" t="e">
        <f ca="1">OFFSET('Hotel Carve-out'!$A$1,'Hotel Carve-out'!AH$1949-1,'Hotel Carve-out'!$D$1947+'Hotel Carve-out'!$C2020)</f>
        <v>#N/A</v>
      </c>
      <c r="AI2020" s="4" t="e">
        <f t="shared" ca="1" si="938"/>
        <v>#N/A</v>
      </c>
      <c r="AJ2020" s="4"/>
      <c r="AK2020" s="4" t="e">
        <f ca="1">OFFSET('Hotel Carve-out'!$A$1,'Hotel Carve-out'!AK$1949-1,'Hotel Carve-out'!$D$1947+'Hotel Carve-out'!$C2020)</f>
        <v>#N/A</v>
      </c>
      <c r="AL2020" s="4" t="e">
        <f ca="1">OFFSET('Hotel Carve-out'!$A$1,'Hotel Carve-out'!AL$1949-1,'Hotel Carve-out'!$D$1947+'Hotel Carve-out'!$C2020)</f>
        <v>#N/A</v>
      </c>
      <c r="AM2020" s="4" t="e">
        <f ca="1">OFFSET('Hotel Carve-out'!$A$1,'Hotel Carve-out'!AM$1949-1,'Hotel Carve-out'!$D$1947+'Hotel Carve-out'!$C2020)</f>
        <v>#N/A</v>
      </c>
      <c r="AN2020" s="4" t="e">
        <f ca="1">OFFSET('Hotel Carve-out'!$A$1,'Hotel Carve-out'!AN$1949-1,'Hotel Carve-out'!$D$1947+'Hotel Carve-out'!$C2020)</f>
        <v>#N/A</v>
      </c>
      <c r="AO2020" s="4" t="e">
        <f ca="1">OFFSET('Hotel Carve-out'!$A$1,'Hotel Carve-out'!AO$1949-1,'Hotel Carve-out'!$D$1947+'Hotel Carve-out'!$C2020)</f>
        <v>#N/A</v>
      </c>
      <c r="AP2020" s="4" t="e">
        <f ca="1">OFFSET('Hotel Carve-out'!$A$1,'Hotel Carve-out'!AP$1949-1,'Hotel Carve-out'!$D$1947+'Hotel Carve-out'!$C2020)</f>
        <v>#N/A</v>
      </c>
      <c r="AQ2020" s="4" t="e">
        <f ca="1">OFFSET('Hotel Carve-out'!$A$1,'Hotel Carve-out'!AQ$1949-1,'Hotel Carve-out'!$D$1947+'Hotel Carve-out'!$C2020)</f>
        <v>#N/A</v>
      </c>
      <c r="AR2020" s="4" t="e">
        <f ca="1">OFFSET('Hotel Carve-out'!$A$1,'Hotel Carve-out'!AR$1949-1,'Hotel Carve-out'!$D$1947+'Hotel Carve-out'!$C2020)</f>
        <v>#N/A</v>
      </c>
      <c r="AS2020" s="4" t="e">
        <f ca="1">OFFSET('Hotel Carve-out'!$A$1,'Hotel Carve-out'!AS$1949-1,'Hotel Carve-out'!$D$1947+'Hotel Carve-out'!$C2020)</f>
        <v>#N/A</v>
      </c>
      <c r="AT2020" s="4" t="e">
        <f ca="1">OFFSET('Hotel Carve-out'!$A$1,'Hotel Carve-out'!AT$1949-1,'Hotel Carve-out'!$D$1947+'Hotel Carve-out'!$C2020)</f>
        <v>#N/A</v>
      </c>
      <c r="AU2020" s="4" t="e">
        <f ca="1">OFFSET('Hotel Carve-out'!$A$1,'Hotel Carve-out'!AU$1949-1,'Hotel Carve-out'!$D$1947+'Hotel Carve-out'!$C2020)</f>
        <v>#N/A</v>
      </c>
      <c r="AV2020" s="4" t="e">
        <f ca="1">OFFSET('Hotel Carve-out'!$A$1,'Hotel Carve-out'!AV$1949-1,'Hotel Carve-out'!$D$1947+'Hotel Carve-out'!$C2020)</f>
        <v>#N/A</v>
      </c>
      <c r="AW2020" s="4" t="e">
        <f ca="1">OFFSET('Hotel Carve-out'!$A$1,'Hotel Carve-out'!AW$1949-1,'Hotel Carve-out'!$D$1947+'Hotel Carve-out'!$C2020)</f>
        <v>#N/A</v>
      </c>
      <c r="AX2020" s="4" t="e">
        <f ca="1">OFFSET('Hotel Carve-out'!$A$1,'Hotel Carve-out'!AX$1949-1,'Hotel Carve-out'!$D$1947+'Hotel Carve-out'!$C2020)</f>
        <v>#N/A</v>
      </c>
      <c r="AY2020" s="4" t="e">
        <f ca="1">OFFSET('Hotel Carve-out'!$A$1,'Hotel Carve-out'!AY$1949-1,'Hotel Carve-out'!$D$1947+'Hotel Carve-out'!$C2020)</f>
        <v>#N/A</v>
      </c>
      <c r="AZ2020" s="4" t="e">
        <f ca="1">OFFSET('Hotel Carve-out'!$A$1,'Hotel Carve-out'!AZ$1949-1,'Hotel Carve-out'!$D$1947+'Hotel Carve-out'!$C2020)</f>
        <v>#N/A</v>
      </c>
      <c r="BA2020" s="4" t="e">
        <f ca="1">OFFSET('Hotel Carve-out'!$A$1,'Hotel Carve-out'!BA$1949-1,'Hotel Carve-out'!$D$1947+'Hotel Carve-out'!$C2020)</f>
        <v>#N/A</v>
      </c>
      <c r="BB2020" s="4" t="e">
        <f ca="1">OFFSET('Hotel Carve-out'!$A$1,'Hotel Carve-out'!BB$1949-1,'Hotel Carve-out'!$D$1947+'Hotel Carve-out'!$C2020)</f>
        <v>#N/A</v>
      </c>
      <c r="BC2020" s="4" t="e">
        <f ca="1">OFFSET('Hotel Carve-out'!$A$1,'Hotel Carve-out'!BC$1949-1,'Hotel Carve-out'!$D$1947+'Hotel Carve-out'!$C2020)</f>
        <v>#N/A</v>
      </c>
      <c r="BD2020" s="4" t="e">
        <f ca="1">OFFSET('Hotel Carve-out'!$A$1,'Hotel Carve-out'!BD$1949-1,'Hotel Carve-out'!$D$1947+'Hotel Carve-out'!$C2020)</f>
        <v>#N/A</v>
      </c>
      <c r="BE2020" s="4" t="e">
        <f t="shared" ca="1" si="939"/>
        <v>#N/A</v>
      </c>
      <c r="BF2020" s="4"/>
      <c r="BG2020" s="2" t="e">
        <f t="shared" ca="1" si="940"/>
        <v>#N/A</v>
      </c>
      <c r="BH2020" s="2" t="e">
        <f t="shared" ca="1" si="941"/>
        <v>#N/A</v>
      </c>
      <c r="BI2020" s="5" t="e">
        <f t="shared" ca="1" si="942"/>
        <v>#N/A</v>
      </c>
      <c r="BJ2020" s="1"/>
      <c r="BK2020" s="4" t="e">
        <f ca="1">OFFSET('Hotel Carve-out'!$A$1,'Hotel Carve-out'!BK$1949-1,'Hotel Carve-out'!$D$1947+'Hotel Carve-out'!$C2020)</f>
        <v>#N/A</v>
      </c>
      <c r="BL2020" s="4" t="e">
        <f ca="1">OFFSET('Hotel Carve-out'!$A$1,'Hotel Carve-out'!BL$1949-1,'Hotel Carve-out'!$D$1947+'Hotel Carve-out'!$C2020)</f>
        <v>#N/A</v>
      </c>
      <c r="BM2020" s="4" t="e">
        <f ca="1">OFFSET('Hotel Carve-out'!$A$1,'Hotel Carve-out'!BM$1949-1,'Hotel Carve-out'!$D$1947+'Hotel Carve-out'!$C2020)</f>
        <v>#N/A</v>
      </c>
      <c r="BN2020" s="4" t="e">
        <f ca="1">OFFSET('Hotel Carve-out'!$A$1,'Hotel Carve-out'!BN$1949-1,'Hotel Carve-out'!$D$1947+'Hotel Carve-out'!$C2020)</f>
        <v>#N/A</v>
      </c>
      <c r="BO2020" s="4" t="e">
        <f ca="1">OFFSET('Hotel Carve-out'!$A$1,'Hotel Carve-out'!BO$1949-1,'Hotel Carve-out'!$D$1947+'Hotel Carve-out'!$C2020)</f>
        <v>#N/A</v>
      </c>
      <c r="BP2020" s="4" t="e">
        <f ca="1">OFFSET('Hotel Carve-out'!$A$1,'Hotel Carve-out'!BP$1949-1,'Hotel Carve-out'!$D$1947+'Hotel Carve-out'!$C2020)</f>
        <v>#N/A</v>
      </c>
      <c r="BQ2020" s="4" t="e">
        <f ca="1">OFFSET('Hotel Carve-out'!$A$1,'Hotel Carve-out'!BQ$1949-1,'Hotel Carve-out'!$D$1947+'Hotel Carve-out'!$C2020)</f>
        <v>#N/A</v>
      </c>
      <c r="BR2020" s="1"/>
      <c r="BS2020" s="4" t="e">
        <f ca="1">OFFSET('Hotel Carve-out'!$A$1,'Hotel Carve-out'!BS$1949-1,'Hotel Carve-out'!$D$1947+'Hotel Carve-out'!$C2020)</f>
        <v>#N/A</v>
      </c>
      <c r="BT2020" s="4" t="e">
        <f ca="1">OFFSET('Hotel Carve-out'!$A$1,'Hotel Carve-out'!BT$1949-1,'Hotel Carve-out'!$D$1947+'Hotel Carve-out'!$C2020)</f>
        <v>#N/A</v>
      </c>
      <c r="BU2020" s="4"/>
      <c r="BV2020" s="4" t="e">
        <f ca="1">OFFSET('Hotel Carve-out'!$A$1,'Hotel Carve-out'!BV$1949-1,'Hotel Carve-out'!$D$1947+'Hotel Carve-out'!$C2020)</f>
        <v>#N/A</v>
      </c>
      <c r="BW2020" s="4" t="e">
        <f ca="1">OFFSET('Hotel Carve-out'!$A$1,'Hotel Carve-out'!BW$1949-1,'Hotel Carve-out'!$D$1947+'Hotel Carve-out'!$C2020)</f>
        <v>#N/A</v>
      </c>
      <c r="BX2020" s="4" t="e">
        <f ca="1">OFFSET('Hotel Carve-out'!$A$1,'Hotel Carve-out'!BX$1949-1,'Hotel Carve-out'!$D$1947+'Hotel Carve-out'!$C2020)</f>
        <v>#N/A</v>
      </c>
      <c r="BY2020" s="6" t="e">
        <f ca="1">OFFSET('Hotel Carve-out'!$A$1,'Hotel Carve-out'!BY$1949-1,'Hotel Carve-out'!$D$1947+'Hotel Carve-out'!$C2020)</f>
        <v>#N/A</v>
      </c>
      <c r="BZ2020" s="4" t="e">
        <f ca="1">OFFSET('Hotel Carve-out'!$A$1,'Hotel Carve-out'!BZ$1949-1,'Hotel Carve-out'!$D$1947+'Hotel Carve-out'!$C2020)</f>
        <v>#N/A</v>
      </c>
      <c r="CA2020" s="6" t="e">
        <f ca="1">OFFSET('Hotel Carve-out'!$A$1,'Hotel Carve-out'!CA$1949-1,'Hotel Carve-out'!$D$1947+'Hotel Carve-out'!$C2020)</f>
        <v>#N/A</v>
      </c>
      <c r="CB2020" s="4" t="e">
        <f ca="1">OFFSET('Hotel Carve-out'!$A$1,'Hotel Carve-out'!CB$1949-1,'Hotel Carve-out'!$D$1947+'Hotel Carve-out'!$C2020)</f>
        <v>#N/A</v>
      </c>
      <c r="CC2020" s="1"/>
      <c r="CD2020" s="360" t="e">
        <f ca="1">OFFSET('Hotel Carve-out'!$A$1,'Hotel Carve-out'!CD$1949-1,'Hotel Carve-out'!$D$1947+'Hotel Carve-out'!$C2020)</f>
        <v>#N/A</v>
      </c>
      <c r="CE2020" s="360" t="e">
        <f ca="1">OFFSET('Hotel Carve-out'!$A$1,'Hotel Carve-out'!CE$1949-1,'Hotel Carve-out'!$D$1947+'Hotel Carve-out'!$C2020)</f>
        <v>#N/A</v>
      </c>
      <c r="CF2020" s="360" t="e">
        <f ca="1">OFFSET('Hotel Carve-out'!$A$1,'Hotel Carve-out'!CF$1949-1,'Hotel Carve-out'!$D$1947+'Hotel Carve-out'!$C2020)</f>
        <v>#N/A</v>
      </c>
      <c r="CG2020" s="360" t="e">
        <f ca="1">OFFSET('Hotel Carve-out'!$A$1,'Hotel Carve-out'!CG$1949-1,'Hotel Carve-out'!$D$1947+'Hotel Carve-out'!$C2020)</f>
        <v>#N/A</v>
      </c>
      <c r="CH2020" s="360" t="e">
        <f ca="1">OFFSET('Hotel Carve-out'!$A$1,'Hotel Carve-out'!CH$1949-1,'Hotel Carve-out'!$D$1947+'Hotel Carve-out'!$C2020)</f>
        <v>#N/A</v>
      </c>
      <c r="CI2020" s="360" t="e">
        <f ca="1">OFFSET('Hotel Carve-out'!$A$1,'Hotel Carve-out'!CI$1949-1,'Hotel Carve-out'!$D$1947+'Hotel Carve-out'!$C2020)</f>
        <v>#N/A</v>
      </c>
      <c r="CJ2020" s="1"/>
      <c r="CK2020" s="1"/>
    </row>
    <row r="2021" spans="2:89" ht="15" customHeight="1">
      <c r="B2021" s="1"/>
      <c r="C2021" s="1" t="e">
        <f>IF(C2020&lt;'Hotel Carve-out'!$E$1688,C2020+1,NA())</f>
        <v>#N/A</v>
      </c>
      <c r="D2021" s="7" t="e">
        <f>INDEX('Hotel Carve-out'!$F$16:$CI$17,1,MATCH('Hotel Carve-out'!C2021,'Hotel Carve-out'!$F$17:$CI$17,0))</f>
        <v>#N/A</v>
      </c>
      <c r="E2021" s="1"/>
      <c r="F2021" s="4" t="e">
        <f ca="1">OFFSET('Hotel Carve-out'!$A$1,'Hotel Carve-out'!F$1949-1,'Hotel Carve-out'!$D$1947+'Hotel Carve-out'!$C2021)</f>
        <v>#N/A</v>
      </c>
      <c r="G2021" s="4" t="e">
        <f ca="1">OFFSET('Hotel Carve-out'!$A$1,'Hotel Carve-out'!G$1949-1,'Hotel Carve-out'!$D$1947+'Hotel Carve-out'!$C2021)</f>
        <v>#N/A</v>
      </c>
      <c r="H2021" s="4" t="e">
        <f ca="1">OFFSET('Hotel Carve-out'!$A$1,'Hotel Carve-out'!H$1949-1,'Hotel Carve-out'!$D$1947+'Hotel Carve-out'!$C2021)</f>
        <v>#N/A</v>
      </c>
      <c r="I2021" s="4" t="e">
        <f ca="1">OFFSET('Hotel Carve-out'!$A$1,'Hotel Carve-out'!I$1949-1,'Hotel Carve-out'!$D$1947+'Hotel Carve-out'!$C2021)</f>
        <v>#N/A</v>
      </c>
      <c r="J2021" s="1"/>
      <c r="K2021" s="4" t="e">
        <f ca="1">OFFSET('Hotel Carve-out'!$A$1,'Hotel Carve-out'!K$1949-1,'Hotel Carve-out'!$D$1947+'Hotel Carve-out'!$C2021)</f>
        <v>#N/A</v>
      </c>
      <c r="L2021" s="4" t="e">
        <f ca="1">OFFSET('Hotel Carve-out'!$A$1,'Hotel Carve-out'!L$1949-1,'Hotel Carve-out'!$D$1947+'Hotel Carve-out'!$C2021)</f>
        <v>#N/A</v>
      </c>
      <c r="M2021" s="4" t="e">
        <f ca="1">OFFSET('Hotel Carve-out'!$A$1,'Hotel Carve-out'!M$1949-1,'Hotel Carve-out'!$D$1947+'Hotel Carve-out'!$C2021)</f>
        <v>#N/A</v>
      </c>
      <c r="N2021" s="4" t="e">
        <f ca="1">OFFSET('Hotel Carve-out'!$A$1,'Hotel Carve-out'!N$1949-1,'Hotel Carve-out'!$D$1947+'Hotel Carve-out'!$C2021)</f>
        <v>#N/A</v>
      </c>
      <c r="O2021" s="4" t="e">
        <f ca="1">OFFSET('Hotel Carve-out'!$A$1,'Hotel Carve-out'!O$1949-1,'Hotel Carve-out'!$D$1947+'Hotel Carve-out'!$C2021)</f>
        <v>#N/A</v>
      </c>
      <c r="P2021" s="4" t="e">
        <f t="shared" ca="1" si="936"/>
        <v>#N/A</v>
      </c>
      <c r="Q2021" s="4"/>
      <c r="R2021" s="4" t="e">
        <f ca="1">OFFSET('Hotel Carve-out'!$A$1,'Hotel Carve-out'!R$1949-1,'Hotel Carve-out'!$D$1947+'Hotel Carve-out'!$C2021)</f>
        <v>#N/A</v>
      </c>
      <c r="S2021" s="4" t="e">
        <f ca="1">OFFSET('Hotel Carve-out'!$A$1,'Hotel Carve-out'!S$1949-1,'Hotel Carve-out'!$D$1947+'Hotel Carve-out'!$C2021)</f>
        <v>#N/A</v>
      </c>
      <c r="T2021" s="4" t="e">
        <f ca="1">OFFSET('Hotel Carve-out'!$A$1,'Hotel Carve-out'!T$1949-1,'Hotel Carve-out'!$D$1947+'Hotel Carve-out'!$C2021)</f>
        <v>#N/A</v>
      </c>
      <c r="U2021" s="4" t="e">
        <f ca="1">OFFSET('Hotel Carve-out'!$A$1,'Hotel Carve-out'!U$1949-1,'Hotel Carve-out'!$D$1947+'Hotel Carve-out'!$C2021)</f>
        <v>#N/A</v>
      </c>
      <c r="V2021" s="4" t="e">
        <f t="shared" ca="1" si="937"/>
        <v>#N/A</v>
      </c>
      <c r="W2021" s="4"/>
      <c r="X2021" s="4" t="e">
        <f ca="1">OFFSET('Hotel Carve-out'!$A$1,'Hotel Carve-out'!X$1949-1,'Hotel Carve-out'!$D$1947+'Hotel Carve-out'!$C2021)</f>
        <v>#N/A</v>
      </c>
      <c r="Y2021" s="4" t="e">
        <f ca="1">OFFSET('Hotel Carve-out'!$A$1,'Hotel Carve-out'!Y$1949-1,'Hotel Carve-out'!$D$1947+'Hotel Carve-out'!$C2021)</f>
        <v>#N/A</v>
      </c>
      <c r="Z2021" s="4" t="e">
        <f ca="1">OFFSET('Hotel Carve-out'!$A$1,'Hotel Carve-out'!Z$1949-1,'Hotel Carve-out'!$D$1947+'Hotel Carve-out'!$C2021)</f>
        <v>#N/A</v>
      </c>
      <c r="AA2021" s="4" t="e">
        <f ca="1">OFFSET('Hotel Carve-out'!$A$1,'Hotel Carve-out'!AA$1949-1,'Hotel Carve-out'!$D$1947+'Hotel Carve-out'!$C2021)</f>
        <v>#N/A</v>
      </c>
      <c r="AB2021" s="4" t="e">
        <f ca="1">OFFSET('Hotel Carve-out'!$A$1,'Hotel Carve-out'!AB$1949-1,'Hotel Carve-out'!$D$1947+'Hotel Carve-out'!$C2021)</f>
        <v>#N/A</v>
      </c>
      <c r="AC2021" s="4" t="e">
        <f ca="1">OFFSET('Hotel Carve-out'!$A$1,'Hotel Carve-out'!AC$1949-1,'Hotel Carve-out'!$D$1947+'Hotel Carve-out'!$C2021)</f>
        <v>#N/A</v>
      </c>
      <c r="AD2021" s="4" t="e">
        <f ca="1">OFFSET('Hotel Carve-out'!$A$1,'Hotel Carve-out'!AD$1949-1,'Hotel Carve-out'!$D$1947+'Hotel Carve-out'!$C2021)</f>
        <v>#N/A</v>
      </c>
      <c r="AE2021" s="4" t="e">
        <f ca="1">OFFSET('Hotel Carve-out'!$A$1,'Hotel Carve-out'!AE$1949-1,'Hotel Carve-out'!$D$1947+'Hotel Carve-out'!$C2021)</f>
        <v>#N/A</v>
      </c>
      <c r="AF2021" s="4" t="e">
        <f ca="1">OFFSET('Hotel Carve-out'!$A$1,'Hotel Carve-out'!AF$1949-1,'Hotel Carve-out'!$D$1947+'Hotel Carve-out'!$C2021)</f>
        <v>#N/A</v>
      </c>
      <c r="AG2021" s="4" t="e">
        <f ca="1">OFFSET('Hotel Carve-out'!$A$1,'Hotel Carve-out'!AG$1949-1,'Hotel Carve-out'!$D$1947+'Hotel Carve-out'!$C2021)</f>
        <v>#N/A</v>
      </c>
      <c r="AH2021" s="4" t="e">
        <f ca="1">OFFSET('Hotel Carve-out'!$A$1,'Hotel Carve-out'!AH$1949-1,'Hotel Carve-out'!$D$1947+'Hotel Carve-out'!$C2021)</f>
        <v>#N/A</v>
      </c>
      <c r="AI2021" s="4" t="e">
        <f t="shared" ca="1" si="938"/>
        <v>#N/A</v>
      </c>
      <c r="AJ2021" s="4"/>
      <c r="AK2021" s="4" t="e">
        <f ca="1">OFFSET('Hotel Carve-out'!$A$1,'Hotel Carve-out'!AK$1949-1,'Hotel Carve-out'!$D$1947+'Hotel Carve-out'!$C2021)</f>
        <v>#N/A</v>
      </c>
      <c r="AL2021" s="4" t="e">
        <f ca="1">OFFSET('Hotel Carve-out'!$A$1,'Hotel Carve-out'!AL$1949-1,'Hotel Carve-out'!$D$1947+'Hotel Carve-out'!$C2021)</f>
        <v>#N/A</v>
      </c>
      <c r="AM2021" s="4" t="e">
        <f ca="1">OFFSET('Hotel Carve-out'!$A$1,'Hotel Carve-out'!AM$1949-1,'Hotel Carve-out'!$D$1947+'Hotel Carve-out'!$C2021)</f>
        <v>#N/A</v>
      </c>
      <c r="AN2021" s="4" t="e">
        <f ca="1">OFFSET('Hotel Carve-out'!$A$1,'Hotel Carve-out'!AN$1949-1,'Hotel Carve-out'!$D$1947+'Hotel Carve-out'!$C2021)</f>
        <v>#N/A</v>
      </c>
      <c r="AO2021" s="4" t="e">
        <f ca="1">OFFSET('Hotel Carve-out'!$A$1,'Hotel Carve-out'!AO$1949-1,'Hotel Carve-out'!$D$1947+'Hotel Carve-out'!$C2021)</f>
        <v>#N/A</v>
      </c>
      <c r="AP2021" s="4" t="e">
        <f ca="1">OFFSET('Hotel Carve-out'!$A$1,'Hotel Carve-out'!AP$1949-1,'Hotel Carve-out'!$D$1947+'Hotel Carve-out'!$C2021)</f>
        <v>#N/A</v>
      </c>
      <c r="AQ2021" s="4" t="e">
        <f ca="1">OFFSET('Hotel Carve-out'!$A$1,'Hotel Carve-out'!AQ$1949-1,'Hotel Carve-out'!$D$1947+'Hotel Carve-out'!$C2021)</f>
        <v>#N/A</v>
      </c>
      <c r="AR2021" s="4" t="e">
        <f ca="1">OFFSET('Hotel Carve-out'!$A$1,'Hotel Carve-out'!AR$1949-1,'Hotel Carve-out'!$D$1947+'Hotel Carve-out'!$C2021)</f>
        <v>#N/A</v>
      </c>
      <c r="AS2021" s="4" t="e">
        <f ca="1">OFFSET('Hotel Carve-out'!$A$1,'Hotel Carve-out'!AS$1949-1,'Hotel Carve-out'!$D$1947+'Hotel Carve-out'!$C2021)</f>
        <v>#N/A</v>
      </c>
      <c r="AT2021" s="4" t="e">
        <f ca="1">OFFSET('Hotel Carve-out'!$A$1,'Hotel Carve-out'!AT$1949-1,'Hotel Carve-out'!$D$1947+'Hotel Carve-out'!$C2021)</f>
        <v>#N/A</v>
      </c>
      <c r="AU2021" s="4" t="e">
        <f ca="1">OFFSET('Hotel Carve-out'!$A$1,'Hotel Carve-out'!AU$1949-1,'Hotel Carve-out'!$D$1947+'Hotel Carve-out'!$C2021)</f>
        <v>#N/A</v>
      </c>
      <c r="AV2021" s="4" t="e">
        <f ca="1">OFFSET('Hotel Carve-out'!$A$1,'Hotel Carve-out'!AV$1949-1,'Hotel Carve-out'!$D$1947+'Hotel Carve-out'!$C2021)</f>
        <v>#N/A</v>
      </c>
      <c r="AW2021" s="4" t="e">
        <f ca="1">OFFSET('Hotel Carve-out'!$A$1,'Hotel Carve-out'!AW$1949-1,'Hotel Carve-out'!$D$1947+'Hotel Carve-out'!$C2021)</f>
        <v>#N/A</v>
      </c>
      <c r="AX2021" s="4" t="e">
        <f ca="1">OFFSET('Hotel Carve-out'!$A$1,'Hotel Carve-out'!AX$1949-1,'Hotel Carve-out'!$D$1947+'Hotel Carve-out'!$C2021)</f>
        <v>#N/A</v>
      </c>
      <c r="AY2021" s="4" t="e">
        <f ca="1">OFFSET('Hotel Carve-out'!$A$1,'Hotel Carve-out'!AY$1949-1,'Hotel Carve-out'!$D$1947+'Hotel Carve-out'!$C2021)</f>
        <v>#N/A</v>
      </c>
      <c r="AZ2021" s="4" t="e">
        <f ca="1">OFFSET('Hotel Carve-out'!$A$1,'Hotel Carve-out'!AZ$1949-1,'Hotel Carve-out'!$D$1947+'Hotel Carve-out'!$C2021)</f>
        <v>#N/A</v>
      </c>
      <c r="BA2021" s="4" t="e">
        <f ca="1">OFFSET('Hotel Carve-out'!$A$1,'Hotel Carve-out'!BA$1949-1,'Hotel Carve-out'!$D$1947+'Hotel Carve-out'!$C2021)</f>
        <v>#N/A</v>
      </c>
      <c r="BB2021" s="4" t="e">
        <f ca="1">OFFSET('Hotel Carve-out'!$A$1,'Hotel Carve-out'!BB$1949-1,'Hotel Carve-out'!$D$1947+'Hotel Carve-out'!$C2021)</f>
        <v>#N/A</v>
      </c>
      <c r="BC2021" s="4" t="e">
        <f ca="1">OFFSET('Hotel Carve-out'!$A$1,'Hotel Carve-out'!BC$1949-1,'Hotel Carve-out'!$D$1947+'Hotel Carve-out'!$C2021)</f>
        <v>#N/A</v>
      </c>
      <c r="BD2021" s="4" t="e">
        <f ca="1">OFFSET('Hotel Carve-out'!$A$1,'Hotel Carve-out'!BD$1949-1,'Hotel Carve-out'!$D$1947+'Hotel Carve-out'!$C2021)</f>
        <v>#N/A</v>
      </c>
      <c r="BE2021" s="4" t="e">
        <f t="shared" ca="1" si="939"/>
        <v>#N/A</v>
      </c>
      <c r="BF2021" s="4"/>
      <c r="BG2021" s="2" t="e">
        <f t="shared" ca="1" si="940"/>
        <v>#N/A</v>
      </c>
      <c r="BH2021" s="2" t="e">
        <f t="shared" ca="1" si="941"/>
        <v>#N/A</v>
      </c>
      <c r="BI2021" s="5" t="e">
        <f t="shared" ca="1" si="942"/>
        <v>#N/A</v>
      </c>
      <c r="BJ2021" s="1"/>
      <c r="BK2021" s="4" t="e">
        <f ca="1">OFFSET('Hotel Carve-out'!$A$1,'Hotel Carve-out'!BK$1949-1,'Hotel Carve-out'!$D$1947+'Hotel Carve-out'!$C2021)</f>
        <v>#N/A</v>
      </c>
      <c r="BL2021" s="4" t="e">
        <f ca="1">OFFSET('Hotel Carve-out'!$A$1,'Hotel Carve-out'!BL$1949-1,'Hotel Carve-out'!$D$1947+'Hotel Carve-out'!$C2021)</f>
        <v>#N/A</v>
      </c>
      <c r="BM2021" s="4" t="e">
        <f ca="1">OFFSET('Hotel Carve-out'!$A$1,'Hotel Carve-out'!BM$1949-1,'Hotel Carve-out'!$D$1947+'Hotel Carve-out'!$C2021)</f>
        <v>#N/A</v>
      </c>
      <c r="BN2021" s="4" t="e">
        <f ca="1">OFFSET('Hotel Carve-out'!$A$1,'Hotel Carve-out'!BN$1949-1,'Hotel Carve-out'!$D$1947+'Hotel Carve-out'!$C2021)</f>
        <v>#N/A</v>
      </c>
      <c r="BO2021" s="4" t="e">
        <f ca="1">OFFSET('Hotel Carve-out'!$A$1,'Hotel Carve-out'!BO$1949-1,'Hotel Carve-out'!$D$1947+'Hotel Carve-out'!$C2021)</f>
        <v>#N/A</v>
      </c>
      <c r="BP2021" s="4" t="e">
        <f ca="1">OFFSET('Hotel Carve-out'!$A$1,'Hotel Carve-out'!BP$1949-1,'Hotel Carve-out'!$D$1947+'Hotel Carve-out'!$C2021)</f>
        <v>#N/A</v>
      </c>
      <c r="BQ2021" s="4" t="e">
        <f ca="1">OFFSET('Hotel Carve-out'!$A$1,'Hotel Carve-out'!BQ$1949-1,'Hotel Carve-out'!$D$1947+'Hotel Carve-out'!$C2021)</f>
        <v>#N/A</v>
      </c>
      <c r="BR2021" s="1"/>
      <c r="BS2021" s="4" t="e">
        <f ca="1">OFFSET('Hotel Carve-out'!$A$1,'Hotel Carve-out'!BS$1949-1,'Hotel Carve-out'!$D$1947+'Hotel Carve-out'!$C2021)</f>
        <v>#N/A</v>
      </c>
      <c r="BT2021" s="4" t="e">
        <f ca="1">OFFSET('Hotel Carve-out'!$A$1,'Hotel Carve-out'!BT$1949-1,'Hotel Carve-out'!$D$1947+'Hotel Carve-out'!$C2021)</f>
        <v>#N/A</v>
      </c>
      <c r="BU2021" s="4"/>
      <c r="BV2021" s="4" t="e">
        <f ca="1">OFFSET('Hotel Carve-out'!$A$1,'Hotel Carve-out'!BV$1949-1,'Hotel Carve-out'!$D$1947+'Hotel Carve-out'!$C2021)</f>
        <v>#N/A</v>
      </c>
      <c r="BW2021" s="4" t="e">
        <f ca="1">OFFSET('Hotel Carve-out'!$A$1,'Hotel Carve-out'!BW$1949-1,'Hotel Carve-out'!$D$1947+'Hotel Carve-out'!$C2021)</f>
        <v>#N/A</v>
      </c>
      <c r="BX2021" s="4" t="e">
        <f ca="1">OFFSET('Hotel Carve-out'!$A$1,'Hotel Carve-out'!BX$1949-1,'Hotel Carve-out'!$D$1947+'Hotel Carve-out'!$C2021)</f>
        <v>#N/A</v>
      </c>
      <c r="BY2021" s="6" t="e">
        <f ca="1">OFFSET('Hotel Carve-out'!$A$1,'Hotel Carve-out'!BY$1949-1,'Hotel Carve-out'!$D$1947+'Hotel Carve-out'!$C2021)</f>
        <v>#N/A</v>
      </c>
      <c r="BZ2021" s="4" t="e">
        <f ca="1">OFFSET('Hotel Carve-out'!$A$1,'Hotel Carve-out'!BZ$1949-1,'Hotel Carve-out'!$D$1947+'Hotel Carve-out'!$C2021)</f>
        <v>#N/A</v>
      </c>
      <c r="CA2021" s="6" t="e">
        <f ca="1">OFFSET('Hotel Carve-out'!$A$1,'Hotel Carve-out'!CA$1949-1,'Hotel Carve-out'!$D$1947+'Hotel Carve-out'!$C2021)</f>
        <v>#N/A</v>
      </c>
      <c r="CB2021" s="4" t="e">
        <f ca="1">OFFSET('Hotel Carve-out'!$A$1,'Hotel Carve-out'!CB$1949-1,'Hotel Carve-out'!$D$1947+'Hotel Carve-out'!$C2021)</f>
        <v>#N/A</v>
      </c>
      <c r="CC2021" s="1"/>
      <c r="CD2021" s="360" t="e">
        <f ca="1">OFFSET('Hotel Carve-out'!$A$1,'Hotel Carve-out'!CD$1949-1,'Hotel Carve-out'!$D$1947+'Hotel Carve-out'!$C2021)</f>
        <v>#N/A</v>
      </c>
      <c r="CE2021" s="360" t="e">
        <f ca="1">OFFSET('Hotel Carve-out'!$A$1,'Hotel Carve-out'!CE$1949-1,'Hotel Carve-out'!$D$1947+'Hotel Carve-out'!$C2021)</f>
        <v>#N/A</v>
      </c>
      <c r="CF2021" s="360" t="e">
        <f ca="1">OFFSET('Hotel Carve-out'!$A$1,'Hotel Carve-out'!CF$1949-1,'Hotel Carve-out'!$D$1947+'Hotel Carve-out'!$C2021)</f>
        <v>#N/A</v>
      </c>
      <c r="CG2021" s="360" t="e">
        <f ca="1">OFFSET('Hotel Carve-out'!$A$1,'Hotel Carve-out'!CG$1949-1,'Hotel Carve-out'!$D$1947+'Hotel Carve-out'!$C2021)</f>
        <v>#N/A</v>
      </c>
      <c r="CH2021" s="360" t="e">
        <f ca="1">OFFSET('Hotel Carve-out'!$A$1,'Hotel Carve-out'!CH$1949-1,'Hotel Carve-out'!$D$1947+'Hotel Carve-out'!$C2021)</f>
        <v>#N/A</v>
      </c>
      <c r="CI2021" s="360" t="e">
        <f ca="1">OFFSET('Hotel Carve-out'!$A$1,'Hotel Carve-out'!CI$1949-1,'Hotel Carve-out'!$D$1947+'Hotel Carve-out'!$C2021)</f>
        <v>#N/A</v>
      </c>
      <c r="CJ2021" s="1"/>
      <c r="CK2021" s="1"/>
    </row>
    <row r="2022" spans="2:89" ht="15" customHeight="1">
      <c r="B2022" s="1"/>
      <c r="C2022" s="1" t="e">
        <f>IF(C2021&lt;'Hotel Carve-out'!$E$1688,C2021+1,NA())</f>
        <v>#N/A</v>
      </c>
      <c r="D2022" s="7" t="e">
        <f>INDEX('Hotel Carve-out'!$F$16:$CI$17,1,MATCH('Hotel Carve-out'!C2022,'Hotel Carve-out'!$F$17:$CI$17,0))</f>
        <v>#N/A</v>
      </c>
      <c r="E2022" s="1"/>
      <c r="F2022" s="4" t="e">
        <f ca="1">OFFSET('Hotel Carve-out'!$A$1,'Hotel Carve-out'!F$1949-1,'Hotel Carve-out'!$D$1947+'Hotel Carve-out'!$C2022)</f>
        <v>#N/A</v>
      </c>
      <c r="G2022" s="4" t="e">
        <f ca="1">OFFSET('Hotel Carve-out'!$A$1,'Hotel Carve-out'!G$1949-1,'Hotel Carve-out'!$D$1947+'Hotel Carve-out'!$C2022)</f>
        <v>#N/A</v>
      </c>
      <c r="H2022" s="4" t="e">
        <f ca="1">OFFSET('Hotel Carve-out'!$A$1,'Hotel Carve-out'!H$1949-1,'Hotel Carve-out'!$D$1947+'Hotel Carve-out'!$C2022)</f>
        <v>#N/A</v>
      </c>
      <c r="I2022" s="4" t="e">
        <f ca="1">OFFSET('Hotel Carve-out'!$A$1,'Hotel Carve-out'!I$1949-1,'Hotel Carve-out'!$D$1947+'Hotel Carve-out'!$C2022)</f>
        <v>#N/A</v>
      </c>
      <c r="J2022" s="1"/>
      <c r="K2022" s="4" t="e">
        <f ca="1">OFFSET('Hotel Carve-out'!$A$1,'Hotel Carve-out'!K$1949-1,'Hotel Carve-out'!$D$1947+'Hotel Carve-out'!$C2022)</f>
        <v>#N/A</v>
      </c>
      <c r="L2022" s="4" t="e">
        <f ca="1">OFFSET('Hotel Carve-out'!$A$1,'Hotel Carve-out'!L$1949-1,'Hotel Carve-out'!$D$1947+'Hotel Carve-out'!$C2022)</f>
        <v>#N/A</v>
      </c>
      <c r="M2022" s="4" t="e">
        <f ca="1">OFFSET('Hotel Carve-out'!$A$1,'Hotel Carve-out'!M$1949-1,'Hotel Carve-out'!$D$1947+'Hotel Carve-out'!$C2022)</f>
        <v>#N/A</v>
      </c>
      <c r="N2022" s="4" t="e">
        <f ca="1">OFFSET('Hotel Carve-out'!$A$1,'Hotel Carve-out'!N$1949-1,'Hotel Carve-out'!$D$1947+'Hotel Carve-out'!$C2022)</f>
        <v>#N/A</v>
      </c>
      <c r="O2022" s="4" t="e">
        <f ca="1">OFFSET('Hotel Carve-out'!$A$1,'Hotel Carve-out'!O$1949-1,'Hotel Carve-out'!$D$1947+'Hotel Carve-out'!$C2022)</f>
        <v>#N/A</v>
      </c>
      <c r="P2022" s="4" t="e">
        <f t="shared" ca="1" si="936"/>
        <v>#N/A</v>
      </c>
      <c r="Q2022" s="4"/>
      <c r="R2022" s="4" t="e">
        <f ca="1">OFFSET('Hotel Carve-out'!$A$1,'Hotel Carve-out'!R$1949-1,'Hotel Carve-out'!$D$1947+'Hotel Carve-out'!$C2022)</f>
        <v>#N/A</v>
      </c>
      <c r="S2022" s="4" t="e">
        <f ca="1">OFFSET('Hotel Carve-out'!$A$1,'Hotel Carve-out'!S$1949-1,'Hotel Carve-out'!$D$1947+'Hotel Carve-out'!$C2022)</f>
        <v>#N/A</v>
      </c>
      <c r="T2022" s="4" t="e">
        <f ca="1">OFFSET('Hotel Carve-out'!$A$1,'Hotel Carve-out'!T$1949-1,'Hotel Carve-out'!$D$1947+'Hotel Carve-out'!$C2022)</f>
        <v>#N/A</v>
      </c>
      <c r="U2022" s="4" t="e">
        <f ca="1">OFFSET('Hotel Carve-out'!$A$1,'Hotel Carve-out'!U$1949-1,'Hotel Carve-out'!$D$1947+'Hotel Carve-out'!$C2022)</f>
        <v>#N/A</v>
      </c>
      <c r="V2022" s="4" t="e">
        <f t="shared" ca="1" si="937"/>
        <v>#N/A</v>
      </c>
      <c r="W2022" s="4"/>
      <c r="X2022" s="4" t="e">
        <f ca="1">OFFSET('Hotel Carve-out'!$A$1,'Hotel Carve-out'!X$1949-1,'Hotel Carve-out'!$D$1947+'Hotel Carve-out'!$C2022)</f>
        <v>#N/A</v>
      </c>
      <c r="Y2022" s="4" t="e">
        <f ca="1">OFFSET('Hotel Carve-out'!$A$1,'Hotel Carve-out'!Y$1949-1,'Hotel Carve-out'!$D$1947+'Hotel Carve-out'!$C2022)</f>
        <v>#N/A</v>
      </c>
      <c r="Z2022" s="4" t="e">
        <f ca="1">OFFSET('Hotel Carve-out'!$A$1,'Hotel Carve-out'!Z$1949-1,'Hotel Carve-out'!$D$1947+'Hotel Carve-out'!$C2022)</f>
        <v>#N/A</v>
      </c>
      <c r="AA2022" s="4" t="e">
        <f ca="1">OFFSET('Hotel Carve-out'!$A$1,'Hotel Carve-out'!AA$1949-1,'Hotel Carve-out'!$D$1947+'Hotel Carve-out'!$C2022)</f>
        <v>#N/A</v>
      </c>
      <c r="AB2022" s="4" t="e">
        <f ca="1">OFFSET('Hotel Carve-out'!$A$1,'Hotel Carve-out'!AB$1949-1,'Hotel Carve-out'!$D$1947+'Hotel Carve-out'!$C2022)</f>
        <v>#N/A</v>
      </c>
      <c r="AC2022" s="4" t="e">
        <f ca="1">OFFSET('Hotel Carve-out'!$A$1,'Hotel Carve-out'!AC$1949-1,'Hotel Carve-out'!$D$1947+'Hotel Carve-out'!$C2022)</f>
        <v>#N/A</v>
      </c>
      <c r="AD2022" s="4" t="e">
        <f ca="1">OFFSET('Hotel Carve-out'!$A$1,'Hotel Carve-out'!AD$1949-1,'Hotel Carve-out'!$D$1947+'Hotel Carve-out'!$C2022)</f>
        <v>#N/A</v>
      </c>
      <c r="AE2022" s="4" t="e">
        <f ca="1">OFFSET('Hotel Carve-out'!$A$1,'Hotel Carve-out'!AE$1949-1,'Hotel Carve-out'!$D$1947+'Hotel Carve-out'!$C2022)</f>
        <v>#N/A</v>
      </c>
      <c r="AF2022" s="4" t="e">
        <f ca="1">OFFSET('Hotel Carve-out'!$A$1,'Hotel Carve-out'!AF$1949-1,'Hotel Carve-out'!$D$1947+'Hotel Carve-out'!$C2022)</f>
        <v>#N/A</v>
      </c>
      <c r="AG2022" s="4" t="e">
        <f ca="1">OFFSET('Hotel Carve-out'!$A$1,'Hotel Carve-out'!AG$1949-1,'Hotel Carve-out'!$D$1947+'Hotel Carve-out'!$C2022)</f>
        <v>#N/A</v>
      </c>
      <c r="AH2022" s="4" t="e">
        <f ca="1">OFFSET('Hotel Carve-out'!$A$1,'Hotel Carve-out'!AH$1949-1,'Hotel Carve-out'!$D$1947+'Hotel Carve-out'!$C2022)</f>
        <v>#N/A</v>
      </c>
      <c r="AI2022" s="4" t="e">
        <f t="shared" ca="1" si="938"/>
        <v>#N/A</v>
      </c>
      <c r="AJ2022" s="4"/>
      <c r="AK2022" s="4" t="e">
        <f ca="1">OFFSET('Hotel Carve-out'!$A$1,'Hotel Carve-out'!AK$1949-1,'Hotel Carve-out'!$D$1947+'Hotel Carve-out'!$C2022)</f>
        <v>#N/A</v>
      </c>
      <c r="AL2022" s="4" t="e">
        <f ca="1">OFFSET('Hotel Carve-out'!$A$1,'Hotel Carve-out'!AL$1949-1,'Hotel Carve-out'!$D$1947+'Hotel Carve-out'!$C2022)</f>
        <v>#N/A</v>
      </c>
      <c r="AM2022" s="4" t="e">
        <f ca="1">OFFSET('Hotel Carve-out'!$A$1,'Hotel Carve-out'!AM$1949-1,'Hotel Carve-out'!$D$1947+'Hotel Carve-out'!$C2022)</f>
        <v>#N/A</v>
      </c>
      <c r="AN2022" s="4" t="e">
        <f ca="1">OFFSET('Hotel Carve-out'!$A$1,'Hotel Carve-out'!AN$1949-1,'Hotel Carve-out'!$D$1947+'Hotel Carve-out'!$C2022)</f>
        <v>#N/A</v>
      </c>
      <c r="AO2022" s="4" t="e">
        <f ca="1">OFFSET('Hotel Carve-out'!$A$1,'Hotel Carve-out'!AO$1949-1,'Hotel Carve-out'!$D$1947+'Hotel Carve-out'!$C2022)</f>
        <v>#N/A</v>
      </c>
      <c r="AP2022" s="4" t="e">
        <f ca="1">OFFSET('Hotel Carve-out'!$A$1,'Hotel Carve-out'!AP$1949-1,'Hotel Carve-out'!$D$1947+'Hotel Carve-out'!$C2022)</f>
        <v>#N/A</v>
      </c>
      <c r="AQ2022" s="4" t="e">
        <f ca="1">OFFSET('Hotel Carve-out'!$A$1,'Hotel Carve-out'!AQ$1949-1,'Hotel Carve-out'!$D$1947+'Hotel Carve-out'!$C2022)</f>
        <v>#N/A</v>
      </c>
      <c r="AR2022" s="4" t="e">
        <f ca="1">OFFSET('Hotel Carve-out'!$A$1,'Hotel Carve-out'!AR$1949-1,'Hotel Carve-out'!$D$1947+'Hotel Carve-out'!$C2022)</f>
        <v>#N/A</v>
      </c>
      <c r="AS2022" s="4" t="e">
        <f ca="1">OFFSET('Hotel Carve-out'!$A$1,'Hotel Carve-out'!AS$1949-1,'Hotel Carve-out'!$D$1947+'Hotel Carve-out'!$C2022)</f>
        <v>#N/A</v>
      </c>
      <c r="AT2022" s="4" t="e">
        <f ca="1">OFFSET('Hotel Carve-out'!$A$1,'Hotel Carve-out'!AT$1949-1,'Hotel Carve-out'!$D$1947+'Hotel Carve-out'!$C2022)</f>
        <v>#N/A</v>
      </c>
      <c r="AU2022" s="4" t="e">
        <f ca="1">OFFSET('Hotel Carve-out'!$A$1,'Hotel Carve-out'!AU$1949-1,'Hotel Carve-out'!$D$1947+'Hotel Carve-out'!$C2022)</f>
        <v>#N/A</v>
      </c>
      <c r="AV2022" s="4" t="e">
        <f ca="1">OFFSET('Hotel Carve-out'!$A$1,'Hotel Carve-out'!AV$1949-1,'Hotel Carve-out'!$D$1947+'Hotel Carve-out'!$C2022)</f>
        <v>#N/A</v>
      </c>
      <c r="AW2022" s="4" t="e">
        <f ca="1">OFFSET('Hotel Carve-out'!$A$1,'Hotel Carve-out'!AW$1949-1,'Hotel Carve-out'!$D$1947+'Hotel Carve-out'!$C2022)</f>
        <v>#N/A</v>
      </c>
      <c r="AX2022" s="4" t="e">
        <f ca="1">OFFSET('Hotel Carve-out'!$A$1,'Hotel Carve-out'!AX$1949-1,'Hotel Carve-out'!$D$1947+'Hotel Carve-out'!$C2022)</f>
        <v>#N/A</v>
      </c>
      <c r="AY2022" s="4" t="e">
        <f ca="1">OFFSET('Hotel Carve-out'!$A$1,'Hotel Carve-out'!AY$1949-1,'Hotel Carve-out'!$D$1947+'Hotel Carve-out'!$C2022)</f>
        <v>#N/A</v>
      </c>
      <c r="AZ2022" s="4" t="e">
        <f ca="1">OFFSET('Hotel Carve-out'!$A$1,'Hotel Carve-out'!AZ$1949-1,'Hotel Carve-out'!$D$1947+'Hotel Carve-out'!$C2022)</f>
        <v>#N/A</v>
      </c>
      <c r="BA2022" s="4" t="e">
        <f ca="1">OFFSET('Hotel Carve-out'!$A$1,'Hotel Carve-out'!BA$1949-1,'Hotel Carve-out'!$D$1947+'Hotel Carve-out'!$C2022)</f>
        <v>#N/A</v>
      </c>
      <c r="BB2022" s="4" t="e">
        <f ca="1">OFFSET('Hotel Carve-out'!$A$1,'Hotel Carve-out'!BB$1949-1,'Hotel Carve-out'!$D$1947+'Hotel Carve-out'!$C2022)</f>
        <v>#N/A</v>
      </c>
      <c r="BC2022" s="4" t="e">
        <f ca="1">OFFSET('Hotel Carve-out'!$A$1,'Hotel Carve-out'!BC$1949-1,'Hotel Carve-out'!$D$1947+'Hotel Carve-out'!$C2022)</f>
        <v>#N/A</v>
      </c>
      <c r="BD2022" s="4" t="e">
        <f ca="1">OFFSET('Hotel Carve-out'!$A$1,'Hotel Carve-out'!BD$1949-1,'Hotel Carve-out'!$D$1947+'Hotel Carve-out'!$C2022)</f>
        <v>#N/A</v>
      </c>
      <c r="BE2022" s="4" t="e">
        <f t="shared" ca="1" si="939"/>
        <v>#N/A</v>
      </c>
      <c r="BF2022" s="4"/>
      <c r="BG2022" s="2" t="e">
        <f t="shared" ca="1" si="940"/>
        <v>#N/A</v>
      </c>
      <c r="BH2022" s="2" t="e">
        <f t="shared" ca="1" si="941"/>
        <v>#N/A</v>
      </c>
      <c r="BI2022" s="5" t="e">
        <f t="shared" ca="1" si="942"/>
        <v>#N/A</v>
      </c>
      <c r="BJ2022" s="1"/>
      <c r="BK2022" s="4" t="e">
        <f ca="1">OFFSET('Hotel Carve-out'!$A$1,'Hotel Carve-out'!BK$1949-1,'Hotel Carve-out'!$D$1947+'Hotel Carve-out'!$C2022)</f>
        <v>#N/A</v>
      </c>
      <c r="BL2022" s="4" t="e">
        <f ca="1">OFFSET('Hotel Carve-out'!$A$1,'Hotel Carve-out'!BL$1949-1,'Hotel Carve-out'!$D$1947+'Hotel Carve-out'!$C2022)</f>
        <v>#N/A</v>
      </c>
      <c r="BM2022" s="4" t="e">
        <f ca="1">OFFSET('Hotel Carve-out'!$A$1,'Hotel Carve-out'!BM$1949-1,'Hotel Carve-out'!$D$1947+'Hotel Carve-out'!$C2022)</f>
        <v>#N/A</v>
      </c>
      <c r="BN2022" s="4" t="e">
        <f ca="1">OFFSET('Hotel Carve-out'!$A$1,'Hotel Carve-out'!BN$1949-1,'Hotel Carve-out'!$D$1947+'Hotel Carve-out'!$C2022)</f>
        <v>#N/A</v>
      </c>
      <c r="BO2022" s="4" t="e">
        <f ca="1">OFFSET('Hotel Carve-out'!$A$1,'Hotel Carve-out'!BO$1949-1,'Hotel Carve-out'!$D$1947+'Hotel Carve-out'!$C2022)</f>
        <v>#N/A</v>
      </c>
      <c r="BP2022" s="4" t="e">
        <f ca="1">OFFSET('Hotel Carve-out'!$A$1,'Hotel Carve-out'!BP$1949-1,'Hotel Carve-out'!$D$1947+'Hotel Carve-out'!$C2022)</f>
        <v>#N/A</v>
      </c>
      <c r="BQ2022" s="4" t="e">
        <f ca="1">OFFSET('Hotel Carve-out'!$A$1,'Hotel Carve-out'!BQ$1949-1,'Hotel Carve-out'!$D$1947+'Hotel Carve-out'!$C2022)</f>
        <v>#N/A</v>
      </c>
      <c r="BR2022" s="1"/>
      <c r="BS2022" s="4" t="e">
        <f ca="1">OFFSET('Hotel Carve-out'!$A$1,'Hotel Carve-out'!BS$1949-1,'Hotel Carve-out'!$D$1947+'Hotel Carve-out'!$C2022)</f>
        <v>#N/A</v>
      </c>
      <c r="BT2022" s="4" t="e">
        <f ca="1">OFFSET('Hotel Carve-out'!$A$1,'Hotel Carve-out'!BT$1949-1,'Hotel Carve-out'!$D$1947+'Hotel Carve-out'!$C2022)</f>
        <v>#N/A</v>
      </c>
      <c r="BU2022" s="4"/>
      <c r="BV2022" s="4" t="e">
        <f ca="1">OFFSET('Hotel Carve-out'!$A$1,'Hotel Carve-out'!BV$1949-1,'Hotel Carve-out'!$D$1947+'Hotel Carve-out'!$C2022)</f>
        <v>#N/A</v>
      </c>
      <c r="BW2022" s="4" t="e">
        <f ca="1">OFFSET('Hotel Carve-out'!$A$1,'Hotel Carve-out'!BW$1949-1,'Hotel Carve-out'!$D$1947+'Hotel Carve-out'!$C2022)</f>
        <v>#N/A</v>
      </c>
      <c r="BX2022" s="4" t="e">
        <f ca="1">OFFSET('Hotel Carve-out'!$A$1,'Hotel Carve-out'!BX$1949-1,'Hotel Carve-out'!$D$1947+'Hotel Carve-out'!$C2022)</f>
        <v>#N/A</v>
      </c>
      <c r="BY2022" s="6" t="e">
        <f ca="1">OFFSET('Hotel Carve-out'!$A$1,'Hotel Carve-out'!BY$1949-1,'Hotel Carve-out'!$D$1947+'Hotel Carve-out'!$C2022)</f>
        <v>#N/A</v>
      </c>
      <c r="BZ2022" s="4" t="e">
        <f ca="1">OFFSET('Hotel Carve-out'!$A$1,'Hotel Carve-out'!BZ$1949-1,'Hotel Carve-out'!$D$1947+'Hotel Carve-out'!$C2022)</f>
        <v>#N/A</v>
      </c>
      <c r="CA2022" s="6" t="e">
        <f ca="1">OFFSET('Hotel Carve-out'!$A$1,'Hotel Carve-out'!CA$1949-1,'Hotel Carve-out'!$D$1947+'Hotel Carve-out'!$C2022)</f>
        <v>#N/A</v>
      </c>
      <c r="CB2022" s="4" t="e">
        <f ca="1">OFFSET('Hotel Carve-out'!$A$1,'Hotel Carve-out'!CB$1949-1,'Hotel Carve-out'!$D$1947+'Hotel Carve-out'!$C2022)</f>
        <v>#N/A</v>
      </c>
      <c r="CC2022" s="1"/>
      <c r="CD2022" s="360" t="e">
        <f ca="1">OFFSET('Hotel Carve-out'!$A$1,'Hotel Carve-out'!CD$1949-1,'Hotel Carve-out'!$D$1947+'Hotel Carve-out'!$C2022)</f>
        <v>#N/A</v>
      </c>
      <c r="CE2022" s="360" t="e">
        <f ca="1">OFFSET('Hotel Carve-out'!$A$1,'Hotel Carve-out'!CE$1949-1,'Hotel Carve-out'!$D$1947+'Hotel Carve-out'!$C2022)</f>
        <v>#N/A</v>
      </c>
      <c r="CF2022" s="360" t="e">
        <f ca="1">OFFSET('Hotel Carve-out'!$A$1,'Hotel Carve-out'!CF$1949-1,'Hotel Carve-out'!$D$1947+'Hotel Carve-out'!$C2022)</f>
        <v>#N/A</v>
      </c>
      <c r="CG2022" s="360" t="e">
        <f ca="1">OFFSET('Hotel Carve-out'!$A$1,'Hotel Carve-out'!CG$1949-1,'Hotel Carve-out'!$D$1947+'Hotel Carve-out'!$C2022)</f>
        <v>#N/A</v>
      </c>
      <c r="CH2022" s="360" t="e">
        <f ca="1">OFFSET('Hotel Carve-out'!$A$1,'Hotel Carve-out'!CH$1949-1,'Hotel Carve-out'!$D$1947+'Hotel Carve-out'!$C2022)</f>
        <v>#N/A</v>
      </c>
      <c r="CI2022" s="360" t="e">
        <f ca="1">OFFSET('Hotel Carve-out'!$A$1,'Hotel Carve-out'!CI$1949-1,'Hotel Carve-out'!$D$1947+'Hotel Carve-out'!$C2022)</f>
        <v>#N/A</v>
      </c>
      <c r="CJ2022" s="1"/>
      <c r="CK2022" s="1"/>
    </row>
    <row r="2023" spans="2:89" ht="15" customHeight="1">
      <c r="B2023" s="1"/>
      <c r="C2023" s="1" t="e">
        <f>IF(C2022&lt;'Hotel Carve-out'!$E$1688,C2022+1,NA())</f>
        <v>#N/A</v>
      </c>
      <c r="D2023" s="7" t="e">
        <f>INDEX('Hotel Carve-out'!$F$16:$CI$17,1,MATCH('Hotel Carve-out'!C2023,'Hotel Carve-out'!$F$17:$CI$17,0))</f>
        <v>#N/A</v>
      </c>
      <c r="E2023" s="1"/>
      <c r="F2023" s="4" t="e">
        <f ca="1">OFFSET('Hotel Carve-out'!$A$1,'Hotel Carve-out'!F$1949-1,'Hotel Carve-out'!$D$1947+'Hotel Carve-out'!$C2023)</f>
        <v>#N/A</v>
      </c>
      <c r="G2023" s="4" t="e">
        <f ca="1">OFFSET('Hotel Carve-out'!$A$1,'Hotel Carve-out'!G$1949-1,'Hotel Carve-out'!$D$1947+'Hotel Carve-out'!$C2023)</f>
        <v>#N/A</v>
      </c>
      <c r="H2023" s="4" t="e">
        <f ca="1">OFFSET('Hotel Carve-out'!$A$1,'Hotel Carve-out'!H$1949-1,'Hotel Carve-out'!$D$1947+'Hotel Carve-out'!$C2023)</f>
        <v>#N/A</v>
      </c>
      <c r="I2023" s="4" t="e">
        <f ca="1">OFFSET('Hotel Carve-out'!$A$1,'Hotel Carve-out'!I$1949-1,'Hotel Carve-out'!$D$1947+'Hotel Carve-out'!$C2023)</f>
        <v>#N/A</v>
      </c>
      <c r="J2023" s="1"/>
      <c r="K2023" s="4" t="e">
        <f ca="1">OFFSET('Hotel Carve-out'!$A$1,'Hotel Carve-out'!K$1949-1,'Hotel Carve-out'!$D$1947+'Hotel Carve-out'!$C2023)</f>
        <v>#N/A</v>
      </c>
      <c r="L2023" s="4" t="e">
        <f ca="1">OFFSET('Hotel Carve-out'!$A$1,'Hotel Carve-out'!L$1949-1,'Hotel Carve-out'!$D$1947+'Hotel Carve-out'!$C2023)</f>
        <v>#N/A</v>
      </c>
      <c r="M2023" s="4" t="e">
        <f ca="1">OFFSET('Hotel Carve-out'!$A$1,'Hotel Carve-out'!M$1949-1,'Hotel Carve-out'!$D$1947+'Hotel Carve-out'!$C2023)</f>
        <v>#N/A</v>
      </c>
      <c r="N2023" s="4" t="e">
        <f ca="1">OFFSET('Hotel Carve-out'!$A$1,'Hotel Carve-out'!N$1949-1,'Hotel Carve-out'!$D$1947+'Hotel Carve-out'!$C2023)</f>
        <v>#N/A</v>
      </c>
      <c r="O2023" s="4" t="e">
        <f ca="1">OFFSET('Hotel Carve-out'!$A$1,'Hotel Carve-out'!O$1949-1,'Hotel Carve-out'!$D$1947+'Hotel Carve-out'!$C2023)</f>
        <v>#N/A</v>
      </c>
      <c r="P2023" s="4" t="e">
        <f t="shared" ca="1" si="936"/>
        <v>#N/A</v>
      </c>
      <c r="Q2023" s="4"/>
      <c r="R2023" s="4" t="e">
        <f ca="1">OFFSET('Hotel Carve-out'!$A$1,'Hotel Carve-out'!R$1949-1,'Hotel Carve-out'!$D$1947+'Hotel Carve-out'!$C2023)</f>
        <v>#N/A</v>
      </c>
      <c r="S2023" s="4" t="e">
        <f ca="1">OFFSET('Hotel Carve-out'!$A$1,'Hotel Carve-out'!S$1949-1,'Hotel Carve-out'!$D$1947+'Hotel Carve-out'!$C2023)</f>
        <v>#N/A</v>
      </c>
      <c r="T2023" s="4" t="e">
        <f ca="1">OFFSET('Hotel Carve-out'!$A$1,'Hotel Carve-out'!T$1949-1,'Hotel Carve-out'!$D$1947+'Hotel Carve-out'!$C2023)</f>
        <v>#N/A</v>
      </c>
      <c r="U2023" s="4" t="e">
        <f ca="1">OFFSET('Hotel Carve-out'!$A$1,'Hotel Carve-out'!U$1949-1,'Hotel Carve-out'!$D$1947+'Hotel Carve-out'!$C2023)</f>
        <v>#N/A</v>
      </c>
      <c r="V2023" s="4" t="e">
        <f t="shared" ca="1" si="937"/>
        <v>#N/A</v>
      </c>
      <c r="W2023" s="4"/>
      <c r="X2023" s="4" t="e">
        <f ca="1">OFFSET('Hotel Carve-out'!$A$1,'Hotel Carve-out'!X$1949-1,'Hotel Carve-out'!$D$1947+'Hotel Carve-out'!$C2023)</f>
        <v>#N/A</v>
      </c>
      <c r="Y2023" s="4" t="e">
        <f ca="1">OFFSET('Hotel Carve-out'!$A$1,'Hotel Carve-out'!Y$1949-1,'Hotel Carve-out'!$D$1947+'Hotel Carve-out'!$C2023)</f>
        <v>#N/A</v>
      </c>
      <c r="Z2023" s="4" t="e">
        <f ca="1">OFFSET('Hotel Carve-out'!$A$1,'Hotel Carve-out'!Z$1949-1,'Hotel Carve-out'!$D$1947+'Hotel Carve-out'!$C2023)</f>
        <v>#N/A</v>
      </c>
      <c r="AA2023" s="4" t="e">
        <f ca="1">OFFSET('Hotel Carve-out'!$A$1,'Hotel Carve-out'!AA$1949-1,'Hotel Carve-out'!$D$1947+'Hotel Carve-out'!$C2023)</f>
        <v>#N/A</v>
      </c>
      <c r="AB2023" s="4" t="e">
        <f ca="1">OFFSET('Hotel Carve-out'!$A$1,'Hotel Carve-out'!AB$1949-1,'Hotel Carve-out'!$D$1947+'Hotel Carve-out'!$C2023)</f>
        <v>#N/A</v>
      </c>
      <c r="AC2023" s="4" t="e">
        <f ca="1">OFFSET('Hotel Carve-out'!$A$1,'Hotel Carve-out'!AC$1949-1,'Hotel Carve-out'!$D$1947+'Hotel Carve-out'!$C2023)</f>
        <v>#N/A</v>
      </c>
      <c r="AD2023" s="4" t="e">
        <f ca="1">OFFSET('Hotel Carve-out'!$A$1,'Hotel Carve-out'!AD$1949-1,'Hotel Carve-out'!$D$1947+'Hotel Carve-out'!$C2023)</f>
        <v>#N/A</v>
      </c>
      <c r="AE2023" s="4" t="e">
        <f ca="1">OFFSET('Hotel Carve-out'!$A$1,'Hotel Carve-out'!AE$1949-1,'Hotel Carve-out'!$D$1947+'Hotel Carve-out'!$C2023)</f>
        <v>#N/A</v>
      </c>
      <c r="AF2023" s="4" t="e">
        <f ca="1">OFFSET('Hotel Carve-out'!$A$1,'Hotel Carve-out'!AF$1949-1,'Hotel Carve-out'!$D$1947+'Hotel Carve-out'!$C2023)</f>
        <v>#N/A</v>
      </c>
      <c r="AG2023" s="4" t="e">
        <f ca="1">OFFSET('Hotel Carve-out'!$A$1,'Hotel Carve-out'!AG$1949-1,'Hotel Carve-out'!$D$1947+'Hotel Carve-out'!$C2023)</f>
        <v>#N/A</v>
      </c>
      <c r="AH2023" s="4" t="e">
        <f ca="1">OFFSET('Hotel Carve-out'!$A$1,'Hotel Carve-out'!AH$1949-1,'Hotel Carve-out'!$D$1947+'Hotel Carve-out'!$C2023)</f>
        <v>#N/A</v>
      </c>
      <c r="AI2023" s="4" t="e">
        <f t="shared" ca="1" si="938"/>
        <v>#N/A</v>
      </c>
      <c r="AJ2023" s="4"/>
      <c r="AK2023" s="4" t="e">
        <f ca="1">OFFSET('Hotel Carve-out'!$A$1,'Hotel Carve-out'!AK$1949-1,'Hotel Carve-out'!$D$1947+'Hotel Carve-out'!$C2023)</f>
        <v>#N/A</v>
      </c>
      <c r="AL2023" s="4" t="e">
        <f ca="1">OFFSET('Hotel Carve-out'!$A$1,'Hotel Carve-out'!AL$1949-1,'Hotel Carve-out'!$D$1947+'Hotel Carve-out'!$C2023)</f>
        <v>#N/A</v>
      </c>
      <c r="AM2023" s="4" t="e">
        <f ca="1">OFFSET('Hotel Carve-out'!$A$1,'Hotel Carve-out'!AM$1949-1,'Hotel Carve-out'!$D$1947+'Hotel Carve-out'!$C2023)</f>
        <v>#N/A</v>
      </c>
      <c r="AN2023" s="4" t="e">
        <f ca="1">OFFSET('Hotel Carve-out'!$A$1,'Hotel Carve-out'!AN$1949-1,'Hotel Carve-out'!$D$1947+'Hotel Carve-out'!$C2023)</f>
        <v>#N/A</v>
      </c>
      <c r="AO2023" s="4" t="e">
        <f ca="1">OFFSET('Hotel Carve-out'!$A$1,'Hotel Carve-out'!AO$1949-1,'Hotel Carve-out'!$D$1947+'Hotel Carve-out'!$C2023)</f>
        <v>#N/A</v>
      </c>
      <c r="AP2023" s="4" t="e">
        <f ca="1">OFFSET('Hotel Carve-out'!$A$1,'Hotel Carve-out'!AP$1949-1,'Hotel Carve-out'!$D$1947+'Hotel Carve-out'!$C2023)</f>
        <v>#N/A</v>
      </c>
      <c r="AQ2023" s="4" t="e">
        <f ca="1">OFFSET('Hotel Carve-out'!$A$1,'Hotel Carve-out'!AQ$1949-1,'Hotel Carve-out'!$D$1947+'Hotel Carve-out'!$C2023)</f>
        <v>#N/A</v>
      </c>
      <c r="AR2023" s="4" t="e">
        <f ca="1">OFFSET('Hotel Carve-out'!$A$1,'Hotel Carve-out'!AR$1949-1,'Hotel Carve-out'!$D$1947+'Hotel Carve-out'!$C2023)</f>
        <v>#N/A</v>
      </c>
      <c r="AS2023" s="4" t="e">
        <f ca="1">OFFSET('Hotel Carve-out'!$A$1,'Hotel Carve-out'!AS$1949-1,'Hotel Carve-out'!$D$1947+'Hotel Carve-out'!$C2023)</f>
        <v>#N/A</v>
      </c>
      <c r="AT2023" s="4" t="e">
        <f ca="1">OFFSET('Hotel Carve-out'!$A$1,'Hotel Carve-out'!AT$1949-1,'Hotel Carve-out'!$D$1947+'Hotel Carve-out'!$C2023)</f>
        <v>#N/A</v>
      </c>
      <c r="AU2023" s="4" t="e">
        <f ca="1">OFFSET('Hotel Carve-out'!$A$1,'Hotel Carve-out'!AU$1949-1,'Hotel Carve-out'!$D$1947+'Hotel Carve-out'!$C2023)</f>
        <v>#N/A</v>
      </c>
      <c r="AV2023" s="4" t="e">
        <f ca="1">OFFSET('Hotel Carve-out'!$A$1,'Hotel Carve-out'!AV$1949-1,'Hotel Carve-out'!$D$1947+'Hotel Carve-out'!$C2023)</f>
        <v>#N/A</v>
      </c>
      <c r="AW2023" s="4" t="e">
        <f ca="1">OFFSET('Hotel Carve-out'!$A$1,'Hotel Carve-out'!AW$1949-1,'Hotel Carve-out'!$D$1947+'Hotel Carve-out'!$C2023)</f>
        <v>#N/A</v>
      </c>
      <c r="AX2023" s="4" t="e">
        <f ca="1">OFFSET('Hotel Carve-out'!$A$1,'Hotel Carve-out'!AX$1949-1,'Hotel Carve-out'!$D$1947+'Hotel Carve-out'!$C2023)</f>
        <v>#N/A</v>
      </c>
      <c r="AY2023" s="4" t="e">
        <f ca="1">OFFSET('Hotel Carve-out'!$A$1,'Hotel Carve-out'!AY$1949-1,'Hotel Carve-out'!$D$1947+'Hotel Carve-out'!$C2023)</f>
        <v>#N/A</v>
      </c>
      <c r="AZ2023" s="4" t="e">
        <f ca="1">OFFSET('Hotel Carve-out'!$A$1,'Hotel Carve-out'!AZ$1949-1,'Hotel Carve-out'!$D$1947+'Hotel Carve-out'!$C2023)</f>
        <v>#N/A</v>
      </c>
      <c r="BA2023" s="4" t="e">
        <f ca="1">OFFSET('Hotel Carve-out'!$A$1,'Hotel Carve-out'!BA$1949-1,'Hotel Carve-out'!$D$1947+'Hotel Carve-out'!$C2023)</f>
        <v>#N/A</v>
      </c>
      <c r="BB2023" s="4" t="e">
        <f ca="1">OFFSET('Hotel Carve-out'!$A$1,'Hotel Carve-out'!BB$1949-1,'Hotel Carve-out'!$D$1947+'Hotel Carve-out'!$C2023)</f>
        <v>#N/A</v>
      </c>
      <c r="BC2023" s="4" t="e">
        <f ca="1">OFFSET('Hotel Carve-out'!$A$1,'Hotel Carve-out'!BC$1949-1,'Hotel Carve-out'!$D$1947+'Hotel Carve-out'!$C2023)</f>
        <v>#N/A</v>
      </c>
      <c r="BD2023" s="4" t="e">
        <f ca="1">OFFSET('Hotel Carve-out'!$A$1,'Hotel Carve-out'!BD$1949-1,'Hotel Carve-out'!$D$1947+'Hotel Carve-out'!$C2023)</f>
        <v>#N/A</v>
      </c>
      <c r="BE2023" s="4" t="e">
        <f t="shared" ca="1" si="939"/>
        <v>#N/A</v>
      </c>
      <c r="BF2023" s="4"/>
      <c r="BG2023" s="2" t="e">
        <f t="shared" ca="1" si="940"/>
        <v>#N/A</v>
      </c>
      <c r="BH2023" s="2" t="e">
        <f t="shared" ca="1" si="941"/>
        <v>#N/A</v>
      </c>
      <c r="BI2023" s="5" t="e">
        <f t="shared" ca="1" si="942"/>
        <v>#N/A</v>
      </c>
      <c r="BJ2023" s="1"/>
      <c r="BK2023" s="4" t="e">
        <f ca="1">OFFSET('Hotel Carve-out'!$A$1,'Hotel Carve-out'!BK$1949-1,'Hotel Carve-out'!$D$1947+'Hotel Carve-out'!$C2023)</f>
        <v>#N/A</v>
      </c>
      <c r="BL2023" s="4" t="e">
        <f ca="1">OFFSET('Hotel Carve-out'!$A$1,'Hotel Carve-out'!BL$1949-1,'Hotel Carve-out'!$D$1947+'Hotel Carve-out'!$C2023)</f>
        <v>#N/A</v>
      </c>
      <c r="BM2023" s="4" t="e">
        <f ca="1">OFFSET('Hotel Carve-out'!$A$1,'Hotel Carve-out'!BM$1949-1,'Hotel Carve-out'!$D$1947+'Hotel Carve-out'!$C2023)</f>
        <v>#N/A</v>
      </c>
      <c r="BN2023" s="4" t="e">
        <f ca="1">OFFSET('Hotel Carve-out'!$A$1,'Hotel Carve-out'!BN$1949-1,'Hotel Carve-out'!$D$1947+'Hotel Carve-out'!$C2023)</f>
        <v>#N/A</v>
      </c>
      <c r="BO2023" s="4" t="e">
        <f ca="1">OFFSET('Hotel Carve-out'!$A$1,'Hotel Carve-out'!BO$1949-1,'Hotel Carve-out'!$D$1947+'Hotel Carve-out'!$C2023)</f>
        <v>#N/A</v>
      </c>
      <c r="BP2023" s="4" t="e">
        <f ca="1">OFFSET('Hotel Carve-out'!$A$1,'Hotel Carve-out'!BP$1949-1,'Hotel Carve-out'!$D$1947+'Hotel Carve-out'!$C2023)</f>
        <v>#N/A</v>
      </c>
      <c r="BQ2023" s="4" t="e">
        <f ca="1">OFFSET('Hotel Carve-out'!$A$1,'Hotel Carve-out'!BQ$1949-1,'Hotel Carve-out'!$D$1947+'Hotel Carve-out'!$C2023)</f>
        <v>#N/A</v>
      </c>
      <c r="BR2023" s="1"/>
      <c r="BS2023" s="4" t="e">
        <f ca="1">OFFSET('Hotel Carve-out'!$A$1,'Hotel Carve-out'!BS$1949-1,'Hotel Carve-out'!$D$1947+'Hotel Carve-out'!$C2023)</f>
        <v>#N/A</v>
      </c>
      <c r="BT2023" s="4" t="e">
        <f ca="1">OFFSET('Hotel Carve-out'!$A$1,'Hotel Carve-out'!BT$1949-1,'Hotel Carve-out'!$D$1947+'Hotel Carve-out'!$C2023)</f>
        <v>#N/A</v>
      </c>
      <c r="BU2023" s="4"/>
      <c r="BV2023" s="4" t="e">
        <f ca="1">OFFSET('Hotel Carve-out'!$A$1,'Hotel Carve-out'!BV$1949-1,'Hotel Carve-out'!$D$1947+'Hotel Carve-out'!$C2023)</f>
        <v>#N/A</v>
      </c>
      <c r="BW2023" s="4" t="e">
        <f ca="1">OFFSET('Hotel Carve-out'!$A$1,'Hotel Carve-out'!BW$1949-1,'Hotel Carve-out'!$D$1947+'Hotel Carve-out'!$C2023)</f>
        <v>#N/A</v>
      </c>
      <c r="BX2023" s="4" t="e">
        <f ca="1">OFFSET('Hotel Carve-out'!$A$1,'Hotel Carve-out'!BX$1949-1,'Hotel Carve-out'!$D$1947+'Hotel Carve-out'!$C2023)</f>
        <v>#N/A</v>
      </c>
      <c r="BY2023" s="6" t="e">
        <f ca="1">OFFSET('Hotel Carve-out'!$A$1,'Hotel Carve-out'!BY$1949-1,'Hotel Carve-out'!$D$1947+'Hotel Carve-out'!$C2023)</f>
        <v>#N/A</v>
      </c>
      <c r="BZ2023" s="4" t="e">
        <f ca="1">OFFSET('Hotel Carve-out'!$A$1,'Hotel Carve-out'!BZ$1949-1,'Hotel Carve-out'!$D$1947+'Hotel Carve-out'!$C2023)</f>
        <v>#N/A</v>
      </c>
      <c r="CA2023" s="6" t="e">
        <f ca="1">OFFSET('Hotel Carve-out'!$A$1,'Hotel Carve-out'!CA$1949-1,'Hotel Carve-out'!$D$1947+'Hotel Carve-out'!$C2023)</f>
        <v>#N/A</v>
      </c>
      <c r="CB2023" s="4" t="e">
        <f ca="1">OFFSET('Hotel Carve-out'!$A$1,'Hotel Carve-out'!CB$1949-1,'Hotel Carve-out'!$D$1947+'Hotel Carve-out'!$C2023)</f>
        <v>#N/A</v>
      </c>
      <c r="CC2023" s="1"/>
      <c r="CD2023" s="360" t="e">
        <f ca="1">OFFSET('Hotel Carve-out'!$A$1,'Hotel Carve-out'!CD$1949-1,'Hotel Carve-out'!$D$1947+'Hotel Carve-out'!$C2023)</f>
        <v>#N/A</v>
      </c>
      <c r="CE2023" s="360" t="e">
        <f ca="1">OFFSET('Hotel Carve-out'!$A$1,'Hotel Carve-out'!CE$1949-1,'Hotel Carve-out'!$D$1947+'Hotel Carve-out'!$C2023)</f>
        <v>#N/A</v>
      </c>
      <c r="CF2023" s="360" t="e">
        <f ca="1">OFFSET('Hotel Carve-out'!$A$1,'Hotel Carve-out'!CF$1949-1,'Hotel Carve-out'!$D$1947+'Hotel Carve-out'!$C2023)</f>
        <v>#N/A</v>
      </c>
      <c r="CG2023" s="360" t="e">
        <f ca="1">OFFSET('Hotel Carve-out'!$A$1,'Hotel Carve-out'!CG$1949-1,'Hotel Carve-out'!$D$1947+'Hotel Carve-out'!$C2023)</f>
        <v>#N/A</v>
      </c>
      <c r="CH2023" s="360" t="e">
        <f ca="1">OFFSET('Hotel Carve-out'!$A$1,'Hotel Carve-out'!CH$1949-1,'Hotel Carve-out'!$D$1947+'Hotel Carve-out'!$C2023)</f>
        <v>#N/A</v>
      </c>
      <c r="CI2023" s="360" t="e">
        <f ca="1">OFFSET('Hotel Carve-out'!$A$1,'Hotel Carve-out'!CI$1949-1,'Hotel Carve-out'!$D$1947+'Hotel Carve-out'!$C2023)</f>
        <v>#N/A</v>
      </c>
      <c r="CJ2023" s="1"/>
      <c r="CK2023" s="1"/>
    </row>
    <row r="2024" spans="2:89" ht="15" customHeight="1">
      <c r="B2024" s="1"/>
      <c r="C2024" s="1" t="e">
        <f>IF(C2023&lt;'Hotel Carve-out'!$E$1688,C2023+1,NA())</f>
        <v>#N/A</v>
      </c>
      <c r="D2024" s="7" t="e">
        <f>INDEX('Hotel Carve-out'!$F$16:$CI$17,1,MATCH('Hotel Carve-out'!C2024,'Hotel Carve-out'!$F$17:$CI$17,0))</f>
        <v>#N/A</v>
      </c>
      <c r="E2024" s="1"/>
      <c r="F2024" s="4" t="e">
        <f ca="1">OFFSET('Hotel Carve-out'!$A$1,'Hotel Carve-out'!F$1949-1,'Hotel Carve-out'!$D$1947+'Hotel Carve-out'!$C2024)</f>
        <v>#N/A</v>
      </c>
      <c r="G2024" s="4" t="e">
        <f ca="1">OFFSET('Hotel Carve-out'!$A$1,'Hotel Carve-out'!G$1949-1,'Hotel Carve-out'!$D$1947+'Hotel Carve-out'!$C2024)</f>
        <v>#N/A</v>
      </c>
      <c r="H2024" s="4" t="e">
        <f ca="1">OFFSET('Hotel Carve-out'!$A$1,'Hotel Carve-out'!H$1949-1,'Hotel Carve-out'!$D$1947+'Hotel Carve-out'!$C2024)</f>
        <v>#N/A</v>
      </c>
      <c r="I2024" s="4" t="e">
        <f ca="1">OFFSET('Hotel Carve-out'!$A$1,'Hotel Carve-out'!I$1949-1,'Hotel Carve-out'!$D$1947+'Hotel Carve-out'!$C2024)</f>
        <v>#N/A</v>
      </c>
      <c r="J2024" s="1"/>
      <c r="K2024" s="4" t="e">
        <f ca="1">OFFSET('Hotel Carve-out'!$A$1,'Hotel Carve-out'!K$1949-1,'Hotel Carve-out'!$D$1947+'Hotel Carve-out'!$C2024)</f>
        <v>#N/A</v>
      </c>
      <c r="L2024" s="4" t="e">
        <f ca="1">OFFSET('Hotel Carve-out'!$A$1,'Hotel Carve-out'!L$1949-1,'Hotel Carve-out'!$D$1947+'Hotel Carve-out'!$C2024)</f>
        <v>#N/A</v>
      </c>
      <c r="M2024" s="4" t="e">
        <f ca="1">OFFSET('Hotel Carve-out'!$A$1,'Hotel Carve-out'!M$1949-1,'Hotel Carve-out'!$D$1947+'Hotel Carve-out'!$C2024)</f>
        <v>#N/A</v>
      </c>
      <c r="N2024" s="4" t="e">
        <f ca="1">OFFSET('Hotel Carve-out'!$A$1,'Hotel Carve-out'!N$1949-1,'Hotel Carve-out'!$D$1947+'Hotel Carve-out'!$C2024)</f>
        <v>#N/A</v>
      </c>
      <c r="O2024" s="4" t="e">
        <f ca="1">OFFSET('Hotel Carve-out'!$A$1,'Hotel Carve-out'!O$1949-1,'Hotel Carve-out'!$D$1947+'Hotel Carve-out'!$C2024)</f>
        <v>#N/A</v>
      </c>
      <c r="P2024" s="4" t="e">
        <f t="shared" ca="1" si="936"/>
        <v>#N/A</v>
      </c>
      <c r="Q2024" s="4"/>
      <c r="R2024" s="4" t="e">
        <f ca="1">OFFSET('Hotel Carve-out'!$A$1,'Hotel Carve-out'!R$1949-1,'Hotel Carve-out'!$D$1947+'Hotel Carve-out'!$C2024)</f>
        <v>#N/A</v>
      </c>
      <c r="S2024" s="4" t="e">
        <f ca="1">OFFSET('Hotel Carve-out'!$A$1,'Hotel Carve-out'!S$1949-1,'Hotel Carve-out'!$D$1947+'Hotel Carve-out'!$C2024)</f>
        <v>#N/A</v>
      </c>
      <c r="T2024" s="4" t="e">
        <f ca="1">OFFSET('Hotel Carve-out'!$A$1,'Hotel Carve-out'!T$1949-1,'Hotel Carve-out'!$D$1947+'Hotel Carve-out'!$C2024)</f>
        <v>#N/A</v>
      </c>
      <c r="U2024" s="4" t="e">
        <f ca="1">OFFSET('Hotel Carve-out'!$A$1,'Hotel Carve-out'!U$1949-1,'Hotel Carve-out'!$D$1947+'Hotel Carve-out'!$C2024)</f>
        <v>#N/A</v>
      </c>
      <c r="V2024" s="4" t="e">
        <f t="shared" ca="1" si="937"/>
        <v>#N/A</v>
      </c>
      <c r="W2024" s="4"/>
      <c r="X2024" s="4" t="e">
        <f ca="1">OFFSET('Hotel Carve-out'!$A$1,'Hotel Carve-out'!X$1949-1,'Hotel Carve-out'!$D$1947+'Hotel Carve-out'!$C2024)</f>
        <v>#N/A</v>
      </c>
      <c r="Y2024" s="4" t="e">
        <f ca="1">OFFSET('Hotel Carve-out'!$A$1,'Hotel Carve-out'!Y$1949-1,'Hotel Carve-out'!$D$1947+'Hotel Carve-out'!$C2024)</f>
        <v>#N/A</v>
      </c>
      <c r="Z2024" s="4" t="e">
        <f ca="1">OFFSET('Hotel Carve-out'!$A$1,'Hotel Carve-out'!Z$1949-1,'Hotel Carve-out'!$D$1947+'Hotel Carve-out'!$C2024)</f>
        <v>#N/A</v>
      </c>
      <c r="AA2024" s="4" t="e">
        <f ca="1">OFFSET('Hotel Carve-out'!$A$1,'Hotel Carve-out'!AA$1949-1,'Hotel Carve-out'!$D$1947+'Hotel Carve-out'!$C2024)</f>
        <v>#N/A</v>
      </c>
      <c r="AB2024" s="4" t="e">
        <f ca="1">OFFSET('Hotel Carve-out'!$A$1,'Hotel Carve-out'!AB$1949-1,'Hotel Carve-out'!$D$1947+'Hotel Carve-out'!$C2024)</f>
        <v>#N/A</v>
      </c>
      <c r="AC2024" s="4" t="e">
        <f ca="1">OFFSET('Hotel Carve-out'!$A$1,'Hotel Carve-out'!AC$1949-1,'Hotel Carve-out'!$D$1947+'Hotel Carve-out'!$C2024)</f>
        <v>#N/A</v>
      </c>
      <c r="AD2024" s="4" t="e">
        <f ca="1">OFFSET('Hotel Carve-out'!$A$1,'Hotel Carve-out'!AD$1949-1,'Hotel Carve-out'!$D$1947+'Hotel Carve-out'!$C2024)</f>
        <v>#N/A</v>
      </c>
      <c r="AE2024" s="4" t="e">
        <f ca="1">OFFSET('Hotel Carve-out'!$A$1,'Hotel Carve-out'!AE$1949-1,'Hotel Carve-out'!$D$1947+'Hotel Carve-out'!$C2024)</f>
        <v>#N/A</v>
      </c>
      <c r="AF2024" s="4" t="e">
        <f ca="1">OFFSET('Hotel Carve-out'!$A$1,'Hotel Carve-out'!AF$1949-1,'Hotel Carve-out'!$D$1947+'Hotel Carve-out'!$C2024)</f>
        <v>#N/A</v>
      </c>
      <c r="AG2024" s="4" t="e">
        <f ca="1">OFFSET('Hotel Carve-out'!$A$1,'Hotel Carve-out'!AG$1949-1,'Hotel Carve-out'!$D$1947+'Hotel Carve-out'!$C2024)</f>
        <v>#N/A</v>
      </c>
      <c r="AH2024" s="4" t="e">
        <f ca="1">OFFSET('Hotel Carve-out'!$A$1,'Hotel Carve-out'!AH$1949-1,'Hotel Carve-out'!$D$1947+'Hotel Carve-out'!$C2024)</f>
        <v>#N/A</v>
      </c>
      <c r="AI2024" s="4" t="e">
        <f t="shared" ca="1" si="938"/>
        <v>#N/A</v>
      </c>
      <c r="AJ2024" s="4"/>
      <c r="AK2024" s="4" t="e">
        <f ca="1">OFFSET('Hotel Carve-out'!$A$1,'Hotel Carve-out'!AK$1949-1,'Hotel Carve-out'!$D$1947+'Hotel Carve-out'!$C2024)</f>
        <v>#N/A</v>
      </c>
      <c r="AL2024" s="4" t="e">
        <f ca="1">OFFSET('Hotel Carve-out'!$A$1,'Hotel Carve-out'!AL$1949-1,'Hotel Carve-out'!$D$1947+'Hotel Carve-out'!$C2024)</f>
        <v>#N/A</v>
      </c>
      <c r="AM2024" s="4" t="e">
        <f ca="1">OFFSET('Hotel Carve-out'!$A$1,'Hotel Carve-out'!AM$1949-1,'Hotel Carve-out'!$D$1947+'Hotel Carve-out'!$C2024)</f>
        <v>#N/A</v>
      </c>
      <c r="AN2024" s="4" t="e">
        <f ca="1">OFFSET('Hotel Carve-out'!$A$1,'Hotel Carve-out'!AN$1949-1,'Hotel Carve-out'!$D$1947+'Hotel Carve-out'!$C2024)</f>
        <v>#N/A</v>
      </c>
      <c r="AO2024" s="4" t="e">
        <f ca="1">OFFSET('Hotel Carve-out'!$A$1,'Hotel Carve-out'!AO$1949-1,'Hotel Carve-out'!$D$1947+'Hotel Carve-out'!$C2024)</f>
        <v>#N/A</v>
      </c>
      <c r="AP2024" s="4" t="e">
        <f ca="1">OFFSET('Hotel Carve-out'!$A$1,'Hotel Carve-out'!AP$1949-1,'Hotel Carve-out'!$D$1947+'Hotel Carve-out'!$C2024)</f>
        <v>#N/A</v>
      </c>
      <c r="AQ2024" s="4" t="e">
        <f ca="1">OFFSET('Hotel Carve-out'!$A$1,'Hotel Carve-out'!AQ$1949-1,'Hotel Carve-out'!$D$1947+'Hotel Carve-out'!$C2024)</f>
        <v>#N/A</v>
      </c>
      <c r="AR2024" s="4" t="e">
        <f ca="1">OFFSET('Hotel Carve-out'!$A$1,'Hotel Carve-out'!AR$1949-1,'Hotel Carve-out'!$D$1947+'Hotel Carve-out'!$C2024)</f>
        <v>#N/A</v>
      </c>
      <c r="AS2024" s="4" t="e">
        <f ca="1">OFFSET('Hotel Carve-out'!$A$1,'Hotel Carve-out'!AS$1949-1,'Hotel Carve-out'!$D$1947+'Hotel Carve-out'!$C2024)</f>
        <v>#N/A</v>
      </c>
      <c r="AT2024" s="4" t="e">
        <f ca="1">OFFSET('Hotel Carve-out'!$A$1,'Hotel Carve-out'!AT$1949-1,'Hotel Carve-out'!$D$1947+'Hotel Carve-out'!$C2024)</f>
        <v>#N/A</v>
      </c>
      <c r="AU2024" s="4" t="e">
        <f ca="1">OFFSET('Hotel Carve-out'!$A$1,'Hotel Carve-out'!AU$1949-1,'Hotel Carve-out'!$D$1947+'Hotel Carve-out'!$C2024)</f>
        <v>#N/A</v>
      </c>
      <c r="AV2024" s="4" t="e">
        <f ca="1">OFFSET('Hotel Carve-out'!$A$1,'Hotel Carve-out'!AV$1949-1,'Hotel Carve-out'!$D$1947+'Hotel Carve-out'!$C2024)</f>
        <v>#N/A</v>
      </c>
      <c r="AW2024" s="4" t="e">
        <f ca="1">OFFSET('Hotel Carve-out'!$A$1,'Hotel Carve-out'!AW$1949-1,'Hotel Carve-out'!$D$1947+'Hotel Carve-out'!$C2024)</f>
        <v>#N/A</v>
      </c>
      <c r="AX2024" s="4" t="e">
        <f ca="1">OFFSET('Hotel Carve-out'!$A$1,'Hotel Carve-out'!AX$1949-1,'Hotel Carve-out'!$D$1947+'Hotel Carve-out'!$C2024)</f>
        <v>#N/A</v>
      </c>
      <c r="AY2024" s="4" t="e">
        <f ca="1">OFFSET('Hotel Carve-out'!$A$1,'Hotel Carve-out'!AY$1949-1,'Hotel Carve-out'!$D$1947+'Hotel Carve-out'!$C2024)</f>
        <v>#N/A</v>
      </c>
      <c r="AZ2024" s="4" t="e">
        <f ca="1">OFFSET('Hotel Carve-out'!$A$1,'Hotel Carve-out'!AZ$1949-1,'Hotel Carve-out'!$D$1947+'Hotel Carve-out'!$C2024)</f>
        <v>#N/A</v>
      </c>
      <c r="BA2024" s="4" t="e">
        <f ca="1">OFFSET('Hotel Carve-out'!$A$1,'Hotel Carve-out'!BA$1949-1,'Hotel Carve-out'!$D$1947+'Hotel Carve-out'!$C2024)</f>
        <v>#N/A</v>
      </c>
      <c r="BB2024" s="4" t="e">
        <f ca="1">OFFSET('Hotel Carve-out'!$A$1,'Hotel Carve-out'!BB$1949-1,'Hotel Carve-out'!$D$1947+'Hotel Carve-out'!$C2024)</f>
        <v>#N/A</v>
      </c>
      <c r="BC2024" s="4" t="e">
        <f ca="1">OFFSET('Hotel Carve-out'!$A$1,'Hotel Carve-out'!BC$1949-1,'Hotel Carve-out'!$D$1947+'Hotel Carve-out'!$C2024)</f>
        <v>#N/A</v>
      </c>
      <c r="BD2024" s="4" t="e">
        <f ca="1">OFFSET('Hotel Carve-out'!$A$1,'Hotel Carve-out'!BD$1949-1,'Hotel Carve-out'!$D$1947+'Hotel Carve-out'!$C2024)</f>
        <v>#N/A</v>
      </c>
      <c r="BE2024" s="4" t="e">
        <f t="shared" ca="1" si="939"/>
        <v>#N/A</v>
      </c>
      <c r="BF2024" s="4"/>
      <c r="BG2024" s="2" t="e">
        <f t="shared" ca="1" si="940"/>
        <v>#N/A</v>
      </c>
      <c r="BH2024" s="2" t="e">
        <f t="shared" ca="1" si="941"/>
        <v>#N/A</v>
      </c>
      <c r="BI2024" s="5" t="e">
        <f t="shared" ca="1" si="942"/>
        <v>#N/A</v>
      </c>
      <c r="BJ2024" s="1"/>
      <c r="BK2024" s="4" t="e">
        <f ca="1">OFFSET('Hotel Carve-out'!$A$1,'Hotel Carve-out'!BK$1949-1,'Hotel Carve-out'!$D$1947+'Hotel Carve-out'!$C2024)</f>
        <v>#N/A</v>
      </c>
      <c r="BL2024" s="4" t="e">
        <f ca="1">OFFSET('Hotel Carve-out'!$A$1,'Hotel Carve-out'!BL$1949-1,'Hotel Carve-out'!$D$1947+'Hotel Carve-out'!$C2024)</f>
        <v>#N/A</v>
      </c>
      <c r="BM2024" s="4" t="e">
        <f ca="1">OFFSET('Hotel Carve-out'!$A$1,'Hotel Carve-out'!BM$1949-1,'Hotel Carve-out'!$D$1947+'Hotel Carve-out'!$C2024)</f>
        <v>#N/A</v>
      </c>
      <c r="BN2024" s="4" t="e">
        <f ca="1">OFFSET('Hotel Carve-out'!$A$1,'Hotel Carve-out'!BN$1949-1,'Hotel Carve-out'!$D$1947+'Hotel Carve-out'!$C2024)</f>
        <v>#N/A</v>
      </c>
      <c r="BO2024" s="4" t="e">
        <f ca="1">OFFSET('Hotel Carve-out'!$A$1,'Hotel Carve-out'!BO$1949-1,'Hotel Carve-out'!$D$1947+'Hotel Carve-out'!$C2024)</f>
        <v>#N/A</v>
      </c>
      <c r="BP2024" s="4" t="e">
        <f ca="1">OFFSET('Hotel Carve-out'!$A$1,'Hotel Carve-out'!BP$1949-1,'Hotel Carve-out'!$D$1947+'Hotel Carve-out'!$C2024)</f>
        <v>#N/A</v>
      </c>
      <c r="BQ2024" s="4" t="e">
        <f ca="1">OFFSET('Hotel Carve-out'!$A$1,'Hotel Carve-out'!BQ$1949-1,'Hotel Carve-out'!$D$1947+'Hotel Carve-out'!$C2024)</f>
        <v>#N/A</v>
      </c>
      <c r="BR2024" s="1"/>
      <c r="BS2024" s="4" t="e">
        <f ca="1">OFFSET('Hotel Carve-out'!$A$1,'Hotel Carve-out'!BS$1949-1,'Hotel Carve-out'!$D$1947+'Hotel Carve-out'!$C2024)</f>
        <v>#N/A</v>
      </c>
      <c r="BT2024" s="4" t="e">
        <f ca="1">OFFSET('Hotel Carve-out'!$A$1,'Hotel Carve-out'!BT$1949-1,'Hotel Carve-out'!$D$1947+'Hotel Carve-out'!$C2024)</f>
        <v>#N/A</v>
      </c>
      <c r="BU2024" s="4"/>
      <c r="BV2024" s="4" t="e">
        <f ca="1">OFFSET('Hotel Carve-out'!$A$1,'Hotel Carve-out'!BV$1949-1,'Hotel Carve-out'!$D$1947+'Hotel Carve-out'!$C2024)</f>
        <v>#N/A</v>
      </c>
      <c r="BW2024" s="4" t="e">
        <f ca="1">OFFSET('Hotel Carve-out'!$A$1,'Hotel Carve-out'!BW$1949-1,'Hotel Carve-out'!$D$1947+'Hotel Carve-out'!$C2024)</f>
        <v>#N/A</v>
      </c>
      <c r="BX2024" s="4" t="e">
        <f ca="1">OFFSET('Hotel Carve-out'!$A$1,'Hotel Carve-out'!BX$1949-1,'Hotel Carve-out'!$D$1947+'Hotel Carve-out'!$C2024)</f>
        <v>#N/A</v>
      </c>
      <c r="BY2024" s="6" t="e">
        <f ca="1">OFFSET('Hotel Carve-out'!$A$1,'Hotel Carve-out'!BY$1949-1,'Hotel Carve-out'!$D$1947+'Hotel Carve-out'!$C2024)</f>
        <v>#N/A</v>
      </c>
      <c r="BZ2024" s="4" t="e">
        <f ca="1">OFFSET('Hotel Carve-out'!$A$1,'Hotel Carve-out'!BZ$1949-1,'Hotel Carve-out'!$D$1947+'Hotel Carve-out'!$C2024)</f>
        <v>#N/A</v>
      </c>
      <c r="CA2024" s="6" t="e">
        <f ca="1">OFFSET('Hotel Carve-out'!$A$1,'Hotel Carve-out'!CA$1949-1,'Hotel Carve-out'!$D$1947+'Hotel Carve-out'!$C2024)</f>
        <v>#N/A</v>
      </c>
      <c r="CB2024" s="4" t="e">
        <f ca="1">OFFSET('Hotel Carve-out'!$A$1,'Hotel Carve-out'!CB$1949-1,'Hotel Carve-out'!$D$1947+'Hotel Carve-out'!$C2024)</f>
        <v>#N/A</v>
      </c>
      <c r="CC2024" s="1"/>
      <c r="CD2024" s="360" t="e">
        <f ca="1">OFFSET('Hotel Carve-out'!$A$1,'Hotel Carve-out'!CD$1949-1,'Hotel Carve-out'!$D$1947+'Hotel Carve-out'!$C2024)</f>
        <v>#N/A</v>
      </c>
      <c r="CE2024" s="360" t="e">
        <f ca="1">OFFSET('Hotel Carve-out'!$A$1,'Hotel Carve-out'!CE$1949-1,'Hotel Carve-out'!$D$1947+'Hotel Carve-out'!$C2024)</f>
        <v>#N/A</v>
      </c>
      <c r="CF2024" s="360" t="e">
        <f ca="1">OFFSET('Hotel Carve-out'!$A$1,'Hotel Carve-out'!CF$1949-1,'Hotel Carve-out'!$D$1947+'Hotel Carve-out'!$C2024)</f>
        <v>#N/A</v>
      </c>
      <c r="CG2024" s="360" t="e">
        <f ca="1">OFFSET('Hotel Carve-out'!$A$1,'Hotel Carve-out'!CG$1949-1,'Hotel Carve-out'!$D$1947+'Hotel Carve-out'!$C2024)</f>
        <v>#N/A</v>
      </c>
      <c r="CH2024" s="360" t="e">
        <f ca="1">OFFSET('Hotel Carve-out'!$A$1,'Hotel Carve-out'!CH$1949-1,'Hotel Carve-out'!$D$1947+'Hotel Carve-out'!$C2024)</f>
        <v>#N/A</v>
      </c>
      <c r="CI2024" s="360" t="e">
        <f ca="1">OFFSET('Hotel Carve-out'!$A$1,'Hotel Carve-out'!CI$1949-1,'Hotel Carve-out'!$D$1947+'Hotel Carve-out'!$C2024)</f>
        <v>#N/A</v>
      </c>
      <c r="CJ2024" s="1"/>
      <c r="CK2024" s="1"/>
    </row>
    <row r="2025" spans="2:89" ht="15" customHeight="1">
      <c r="B2025" s="1"/>
      <c r="C2025" s="1" t="e">
        <f>IF(C2024&lt;'Hotel Carve-out'!$E$1688,C2024+1,NA())</f>
        <v>#N/A</v>
      </c>
      <c r="D2025" s="7" t="e">
        <f>INDEX('Hotel Carve-out'!$F$16:$CI$17,1,MATCH('Hotel Carve-out'!C2025,'Hotel Carve-out'!$F$17:$CI$17,0))</f>
        <v>#N/A</v>
      </c>
      <c r="E2025" s="1"/>
      <c r="F2025" s="4" t="e">
        <f ca="1">OFFSET('Hotel Carve-out'!$A$1,'Hotel Carve-out'!F$1949-1,'Hotel Carve-out'!$D$1947+'Hotel Carve-out'!$C2025)</f>
        <v>#N/A</v>
      </c>
      <c r="G2025" s="4" t="e">
        <f ca="1">OFFSET('Hotel Carve-out'!$A$1,'Hotel Carve-out'!G$1949-1,'Hotel Carve-out'!$D$1947+'Hotel Carve-out'!$C2025)</f>
        <v>#N/A</v>
      </c>
      <c r="H2025" s="4" t="e">
        <f ca="1">OFFSET('Hotel Carve-out'!$A$1,'Hotel Carve-out'!H$1949-1,'Hotel Carve-out'!$D$1947+'Hotel Carve-out'!$C2025)</f>
        <v>#N/A</v>
      </c>
      <c r="I2025" s="4" t="e">
        <f ca="1">OFFSET('Hotel Carve-out'!$A$1,'Hotel Carve-out'!I$1949-1,'Hotel Carve-out'!$D$1947+'Hotel Carve-out'!$C2025)</f>
        <v>#N/A</v>
      </c>
      <c r="J2025" s="1"/>
      <c r="K2025" s="4" t="e">
        <f ca="1">OFFSET('Hotel Carve-out'!$A$1,'Hotel Carve-out'!K$1949-1,'Hotel Carve-out'!$D$1947+'Hotel Carve-out'!$C2025)</f>
        <v>#N/A</v>
      </c>
      <c r="L2025" s="4" t="e">
        <f ca="1">OFFSET('Hotel Carve-out'!$A$1,'Hotel Carve-out'!L$1949-1,'Hotel Carve-out'!$D$1947+'Hotel Carve-out'!$C2025)</f>
        <v>#N/A</v>
      </c>
      <c r="M2025" s="4" t="e">
        <f ca="1">OFFSET('Hotel Carve-out'!$A$1,'Hotel Carve-out'!M$1949-1,'Hotel Carve-out'!$D$1947+'Hotel Carve-out'!$C2025)</f>
        <v>#N/A</v>
      </c>
      <c r="N2025" s="4" t="e">
        <f ca="1">OFFSET('Hotel Carve-out'!$A$1,'Hotel Carve-out'!N$1949-1,'Hotel Carve-out'!$D$1947+'Hotel Carve-out'!$C2025)</f>
        <v>#N/A</v>
      </c>
      <c r="O2025" s="4" t="e">
        <f ca="1">OFFSET('Hotel Carve-out'!$A$1,'Hotel Carve-out'!O$1949-1,'Hotel Carve-out'!$D$1947+'Hotel Carve-out'!$C2025)</f>
        <v>#N/A</v>
      </c>
      <c r="P2025" s="4" t="e">
        <f t="shared" ca="1" si="936"/>
        <v>#N/A</v>
      </c>
      <c r="Q2025" s="4"/>
      <c r="R2025" s="4" t="e">
        <f ca="1">OFFSET('Hotel Carve-out'!$A$1,'Hotel Carve-out'!R$1949-1,'Hotel Carve-out'!$D$1947+'Hotel Carve-out'!$C2025)</f>
        <v>#N/A</v>
      </c>
      <c r="S2025" s="4" t="e">
        <f ca="1">OFFSET('Hotel Carve-out'!$A$1,'Hotel Carve-out'!S$1949-1,'Hotel Carve-out'!$D$1947+'Hotel Carve-out'!$C2025)</f>
        <v>#N/A</v>
      </c>
      <c r="T2025" s="4" t="e">
        <f ca="1">OFFSET('Hotel Carve-out'!$A$1,'Hotel Carve-out'!T$1949-1,'Hotel Carve-out'!$D$1947+'Hotel Carve-out'!$C2025)</f>
        <v>#N/A</v>
      </c>
      <c r="U2025" s="4" t="e">
        <f ca="1">OFFSET('Hotel Carve-out'!$A$1,'Hotel Carve-out'!U$1949-1,'Hotel Carve-out'!$D$1947+'Hotel Carve-out'!$C2025)</f>
        <v>#N/A</v>
      </c>
      <c r="V2025" s="4" t="e">
        <f t="shared" ca="1" si="937"/>
        <v>#N/A</v>
      </c>
      <c r="W2025" s="4"/>
      <c r="X2025" s="4" t="e">
        <f ca="1">OFFSET('Hotel Carve-out'!$A$1,'Hotel Carve-out'!X$1949-1,'Hotel Carve-out'!$D$1947+'Hotel Carve-out'!$C2025)</f>
        <v>#N/A</v>
      </c>
      <c r="Y2025" s="4" t="e">
        <f ca="1">OFFSET('Hotel Carve-out'!$A$1,'Hotel Carve-out'!Y$1949-1,'Hotel Carve-out'!$D$1947+'Hotel Carve-out'!$C2025)</f>
        <v>#N/A</v>
      </c>
      <c r="Z2025" s="4" t="e">
        <f ca="1">OFFSET('Hotel Carve-out'!$A$1,'Hotel Carve-out'!Z$1949-1,'Hotel Carve-out'!$D$1947+'Hotel Carve-out'!$C2025)</f>
        <v>#N/A</v>
      </c>
      <c r="AA2025" s="4" t="e">
        <f ca="1">OFFSET('Hotel Carve-out'!$A$1,'Hotel Carve-out'!AA$1949-1,'Hotel Carve-out'!$D$1947+'Hotel Carve-out'!$C2025)</f>
        <v>#N/A</v>
      </c>
      <c r="AB2025" s="4" t="e">
        <f ca="1">OFFSET('Hotel Carve-out'!$A$1,'Hotel Carve-out'!AB$1949-1,'Hotel Carve-out'!$D$1947+'Hotel Carve-out'!$C2025)</f>
        <v>#N/A</v>
      </c>
      <c r="AC2025" s="4" t="e">
        <f ca="1">OFFSET('Hotel Carve-out'!$A$1,'Hotel Carve-out'!AC$1949-1,'Hotel Carve-out'!$D$1947+'Hotel Carve-out'!$C2025)</f>
        <v>#N/A</v>
      </c>
      <c r="AD2025" s="4" t="e">
        <f ca="1">OFFSET('Hotel Carve-out'!$A$1,'Hotel Carve-out'!AD$1949-1,'Hotel Carve-out'!$D$1947+'Hotel Carve-out'!$C2025)</f>
        <v>#N/A</v>
      </c>
      <c r="AE2025" s="4" t="e">
        <f ca="1">OFFSET('Hotel Carve-out'!$A$1,'Hotel Carve-out'!AE$1949-1,'Hotel Carve-out'!$D$1947+'Hotel Carve-out'!$C2025)</f>
        <v>#N/A</v>
      </c>
      <c r="AF2025" s="4" t="e">
        <f ca="1">OFFSET('Hotel Carve-out'!$A$1,'Hotel Carve-out'!AF$1949-1,'Hotel Carve-out'!$D$1947+'Hotel Carve-out'!$C2025)</f>
        <v>#N/A</v>
      </c>
      <c r="AG2025" s="4" t="e">
        <f ca="1">OFFSET('Hotel Carve-out'!$A$1,'Hotel Carve-out'!AG$1949-1,'Hotel Carve-out'!$D$1947+'Hotel Carve-out'!$C2025)</f>
        <v>#N/A</v>
      </c>
      <c r="AH2025" s="4" t="e">
        <f ca="1">OFFSET('Hotel Carve-out'!$A$1,'Hotel Carve-out'!AH$1949-1,'Hotel Carve-out'!$D$1947+'Hotel Carve-out'!$C2025)</f>
        <v>#N/A</v>
      </c>
      <c r="AI2025" s="4" t="e">
        <f t="shared" ca="1" si="938"/>
        <v>#N/A</v>
      </c>
      <c r="AJ2025" s="4"/>
      <c r="AK2025" s="4" t="e">
        <f ca="1">OFFSET('Hotel Carve-out'!$A$1,'Hotel Carve-out'!AK$1949-1,'Hotel Carve-out'!$D$1947+'Hotel Carve-out'!$C2025)</f>
        <v>#N/A</v>
      </c>
      <c r="AL2025" s="4" t="e">
        <f ca="1">OFFSET('Hotel Carve-out'!$A$1,'Hotel Carve-out'!AL$1949-1,'Hotel Carve-out'!$D$1947+'Hotel Carve-out'!$C2025)</f>
        <v>#N/A</v>
      </c>
      <c r="AM2025" s="4" t="e">
        <f ca="1">OFFSET('Hotel Carve-out'!$A$1,'Hotel Carve-out'!AM$1949-1,'Hotel Carve-out'!$D$1947+'Hotel Carve-out'!$C2025)</f>
        <v>#N/A</v>
      </c>
      <c r="AN2025" s="4" t="e">
        <f ca="1">OFFSET('Hotel Carve-out'!$A$1,'Hotel Carve-out'!AN$1949-1,'Hotel Carve-out'!$D$1947+'Hotel Carve-out'!$C2025)</f>
        <v>#N/A</v>
      </c>
      <c r="AO2025" s="4" t="e">
        <f ca="1">OFFSET('Hotel Carve-out'!$A$1,'Hotel Carve-out'!AO$1949-1,'Hotel Carve-out'!$D$1947+'Hotel Carve-out'!$C2025)</f>
        <v>#N/A</v>
      </c>
      <c r="AP2025" s="4" t="e">
        <f ca="1">OFFSET('Hotel Carve-out'!$A$1,'Hotel Carve-out'!AP$1949-1,'Hotel Carve-out'!$D$1947+'Hotel Carve-out'!$C2025)</f>
        <v>#N/A</v>
      </c>
      <c r="AQ2025" s="4" t="e">
        <f ca="1">OFFSET('Hotel Carve-out'!$A$1,'Hotel Carve-out'!AQ$1949-1,'Hotel Carve-out'!$D$1947+'Hotel Carve-out'!$C2025)</f>
        <v>#N/A</v>
      </c>
      <c r="AR2025" s="4" t="e">
        <f ca="1">OFFSET('Hotel Carve-out'!$A$1,'Hotel Carve-out'!AR$1949-1,'Hotel Carve-out'!$D$1947+'Hotel Carve-out'!$C2025)</f>
        <v>#N/A</v>
      </c>
      <c r="AS2025" s="4" t="e">
        <f ca="1">OFFSET('Hotel Carve-out'!$A$1,'Hotel Carve-out'!AS$1949-1,'Hotel Carve-out'!$D$1947+'Hotel Carve-out'!$C2025)</f>
        <v>#N/A</v>
      </c>
      <c r="AT2025" s="4" t="e">
        <f ca="1">OFFSET('Hotel Carve-out'!$A$1,'Hotel Carve-out'!AT$1949-1,'Hotel Carve-out'!$D$1947+'Hotel Carve-out'!$C2025)</f>
        <v>#N/A</v>
      </c>
      <c r="AU2025" s="4" t="e">
        <f ca="1">OFFSET('Hotel Carve-out'!$A$1,'Hotel Carve-out'!AU$1949-1,'Hotel Carve-out'!$D$1947+'Hotel Carve-out'!$C2025)</f>
        <v>#N/A</v>
      </c>
      <c r="AV2025" s="4" t="e">
        <f ca="1">OFFSET('Hotel Carve-out'!$A$1,'Hotel Carve-out'!AV$1949-1,'Hotel Carve-out'!$D$1947+'Hotel Carve-out'!$C2025)</f>
        <v>#N/A</v>
      </c>
      <c r="AW2025" s="4" t="e">
        <f ca="1">OFFSET('Hotel Carve-out'!$A$1,'Hotel Carve-out'!AW$1949-1,'Hotel Carve-out'!$D$1947+'Hotel Carve-out'!$C2025)</f>
        <v>#N/A</v>
      </c>
      <c r="AX2025" s="4" t="e">
        <f ca="1">OFFSET('Hotel Carve-out'!$A$1,'Hotel Carve-out'!AX$1949-1,'Hotel Carve-out'!$D$1947+'Hotel Carve-out'!$C2025)</f>
        <v>#N/A</v>
      </c>
      <c r="AY2025" s="4" t="e">
        <f ca="1">OFFSET('Hotel Carve-out'!$A$1,'Hotel Carve-out'!AY$1949-1,'Hotel Carve-out'!$D$1947+'Hotel Carve-out'!$C2025)</f>
        <v>#N/A</v>
      </c>
      <c r="AZ2025" s="4" t="e">
        <f ca="1">OFFSET('Hotel Carve-out'!$A$1,'Hotel Carve-out'!AZ$1949-1,'Hotel Carve-out'!$D$1947+'Hotel Carve-out'!$C2025)</f>
        <v>#N/A</v>
      </c>
      <c r="BA2025" s="4" t="e">
        <f ca="1">OFFSET('Hotel Carve-out'!$A$1,'Hotel Carve-out'!BA$1949-1,'Hotel Carve-out'!$D$1947+'Hotel Carve-out'!$C2025)</f>
        <v>#N/A</v>
      </c>
      <c r="BB2025" s="4" t="e">
        <f ca="1">OFFSET('Hotel Carve-out'!$A$1,'Hotel Carve-out'!BB$1949-1,'Hotel Carve-out'!$D$1947+'Hotel Carve-out'!$C2025)</f>
        <v>#N/A</v>
      </c>
      <c r="BC2025" s="4" t="e">
        <f ca="1">OFFSET('Hotel Carve-out'!$A$1,'Hotel Carve-out'!BC$1949-1,'Hotel Carve-out'!$D$1947+'Hotel Carve-out'!$C2025)</f>
        <v>#N/A</v>
      </c>
      <c r="BD2025" s="4" t="e">
        <f ca="1">OFFSET('Hotel Carve-out'!$A$1,'Hotel Carve-out'!BD$1949-1,'Hotel Carve-out'!$D$1947+'Hotel Carve-out'!$C2025)</f>
        <v>#N/A</v>
      </c>
      <c r="BE2025" s="4" t="e">
        <f t="shared" ca="1" si="939"/>
        <v>#N/A</v>
      </c>
      <c r="BF2025" s="4"/>
      <c r="BG2025" s="2" t="e">
        <f t="shared" ca="1" si="940"/>
        <v>#N/A</v>
      </c>
      <c r="BH2025" s="2" t="e">
        <f t="shared" ca="1" si="941"/>
        <v>#N/A</v>
      </c>
      <c r="BI2025" s="5" t="e">
        <f t="shared" ca="1" si="942"/>
        <v>#N/A</v>
      </c>
      <c r="BJ2025" s="1"/>
      <c r="BK2025" s="4" t="e">
        <f ca="1">OFFSET('Hotel Carve-out'!$A$1,'Hotel Carve-out'!BK$1949-1,'Hotel Carve-out'!$D$1947+'Hotel Carve-out'!$C2025)</f>
        <v>#N/A</v>
      </c>
      <c r="BL2025" s="4" t="e">
        <f ca="1">OFFSET('Hotel Carve-out'!$A$1,'Hotel Carve-out'!BL$1949-1,'Hotel Carve-out'!$D$1947+'Hotel Carve-out'!$C2025)</f>
        <v>#N/A</v>
      </c>
      <c r="BM2025" s="4" t="e">
        <f ca="1">OFFSET('Hotel Carve-out'!$A$1,'Hotel Carve-out'!BM$1949-1,'Hotel Carve-out'!$D$1947+'Hotel Carve-out'!$C2025)</f>
        <v>#N/A</v>
      </c>
      <c r="BN2025" s="4" t="e">
        <f ca="1">OFFSET('Hotel Carve-out'!$A$1,'Hotel Carve-out'!BN$1949-1,'Hotel Carve-out'!$D$1947+'Hotel Carve-out'!$C2025)</f>
        <v>#N/A</v>
      </c>
      <c r="BO2025" s="4" t="e">
        <f ca="1">OFFSET('Hotel Carve-out'!$A$1,'Hotel Carve-out'!BO$1949-1,'Hotel Carve-out'!$D$1947+'Hotel Carve-out'!$C2025)</f>
        <v>#N/A</v>
      </c>
      <c r="BP2025" s="4" t="e">
        <f ca="1">OFFSET('Hotel Carve-out'!$A$1,'Hotel Carve-out'!BP$1949-1,'Hotel Carve-out'!$D$1947+'Hotel Carve-out'!$C2025)</f>
        <v>#N/A</v>
      </c>
      <c r="BQ2025" s="4" t="e">
        <f ca="1">OFFSET('Hotel Carve-out'!$A$1,'Hotel Carve-out'!BQ$1949-1,'Hotel Carve-out'!$D$1947+'Hotel Carve-out'!$C2025)</f>
        <v>#N/A</v>
      </c>
      <c r="BR2025" s="1"/>
      <c r="BS2025" s="4" t="e">
        <f ca="1">OFFSET('Hotel Carve-out'!$A$1,'Hotel Carve-out'!BS$1949-1,'Hotel Carve-out'!$D$1947+'Hotel Carve-out'!$C2025)</f>
        <v>#N/A</v>
      </c>
      <c r="BT2025" s="4" t="e">
        <f ca="1">OFFSET('Hotel Carve-out'!$A$1,'Hotel Carve-out'!BT$1949-1,'Hotel Carve-out'!$D$1947+'Hotel Carve-out'!$C2025)</f>
        <v>#N/A</v>
      </c>
      <c r="BU2025" s="4"/>
      <c r="BV2025" s="4" t="e">
        <f ca="1">OFFSET('Hotel Carve-out'!$A$1,'Hotel Carve-out'!BV$1949-1,'Hotel Carve-out'!$D$1947+'Hotel Carve-out'!$C2025)</f>
        <v>#N/A</v>
      </c>
      <c r="BW2025" s="4" t="e">
        <f ca="1">OFFSET('Hotel Carve-out'!$A$1,'Hotel Carve-out'!BW$1949-1,'Hotel Carve-out'!$D$1947+'Hotel Carve-out'!$C2025)</f>
        <v>#N/A</v>
      </c>
      <c r="BX2025" s="4" t="e">
        <f ca="1">OFFSET('Hotel Carve-out'!$A$1,'Hotel Carve-out'!BX$1949-1,'Hotel Carve-out'!$D$1947+'Hotel Carve-out'!$C2025)</f>
        <v>#N/A</v>
      </c>
      <c r="BY2025" s="6" t="e">
        <f ca="1">OFFSET('Hotel Carve-out'!$A$1,'Hotel Carve-out'!BY$1949-1,'Hotel Carve-out'!$D$1947+'Hotel Carve-out'!$C2025)</f>
        <v>#N/A</v>
      </c>
      <c r="BZ2025" s="4" t="e">
        <f ca="1">OFFSET('Hotel Carve-out'!$A$1,'Hotel Carve-out'!BZ$1949-1,'Hotel Carve-out'!$D$1947+'Hotel Carve-out'!$C2025)</f>
        <v>#N/A</v>
      </c>
      <c r="CA2025" s="6" t="e">
        <f ca="1">OFFSET('Hotel Carve-out'!$A$1,'Hotel Carve-out'!CA$1949-1,'Hotel Carve-out'!$D$1947+'Hotel Carve-out'!$C2025)</f>
        <v>#N/A</v>
      </c>
      <c r="CB2025" s="4" t="e">
        <f ca="1">OFFSET('Hotel Carve-out'!$A$1,'Hotel Carve-out'!CB$1949-1,'Hotel Carve-out'!$D$1947+'Hotel Carve-out'!$C2025)</f>
        <v>#N/A</v>
      </c>
      <c r="CC2025" s="1"/>
      <c r="CD2025" s="360" t="e">
        <f ca="1">OFFSET('Hotel Carve-out'!$A$1,'Hotel Carve-out'!CD$1949-1,'Hotel Carve-out'!$D$1947+'Hotel Carve-out'!$C2025)</f>
        <v>#N/A</v>
      </c>
      <c r="CE2025" s="360" t="e">
        <f ca="1">OFFSET('Hotel Carve-out'!$A$1,'Hotel Carve-out'!CE$1949-1,'Hotel Carve-out'!$D$1947+'Hotel Carve-out'!$C2025)</f>
        <v>#N/A</v>
      </c>
      <c r="CF2025" s="360" t="e">
        <f ca="1">OFFSET('Hotel Carve-out'!$A$1,'Hotel Carve-out'!CF$1949-1,'Hotel Carve-out'!$D$1947+'Hotel Carve-out'!$C2025)</f>
        <v>#N/A</v>
      </c>
      <c r="CG2025" s="360" t="e">
        <f ca="1">OFFSET('Hotel Carve-out'!$A$1,'Hotel Carve-out'!CG$1949-1,'Hotel Carve-out'!$D$1947+'Hotel Carve-out'!$C2025)</f>
        <v>#N/A</v>
      </c>
      <c r="CH2025" s="360" t="e">
        <f ca="1">OFFSET('Hotel Carve-out'!$A$1,'Hotel Carve-out'!CH$1949-1,'Hotel Carve-out'!$D$1947+'Hotel Carve-out'!$C2025)</f>
        <v>#N/A</v>
      </c>
      <c r="CI2025" s="360" t="e">
        <f ca="1">OFFSET('Hotel Carve-out'!$A$1,'Hotel Carve-out'!CI$1949-1,'Hotel Carve-out'!$D$1947+'Hotel Carve-out'!$C2025)</f>
        <v>#N/A</v>
      </c>
      <c r="CJ2025" s="1"/>
      <c r="CK2025" s="1"/>
    </row>
    <row r="2026" spans="2:89" ht="15" customHeight="1">
      <c r="B2026" s="1"/>
      <c r="C2026" s="1" t="e">
        <f>IF(C2025&lt;'Hotel Carve-out'!$E$1688,C2025+1,NA())</f>
        <v>#N/A</v>
      </c>
      <c r="D2026" s="7" t="e">
        <f>INDEX('Hotel Carve-out'!$F$16:$CI$17,1,MATCH('Hotel Carve-out'!C2026,'Hotel Carve-out'!$F$17:$CI$17,0))</f>
        <v>#N/A</v>
      </c>
      <c r="E2026" s="1"/>
      <c r="F2026" s="4" t="e">
        <f ca="1">OFFSET('Hotel Carve-out'!$A$1,'Hotel Carve-out'!F$1949-1,'Hotel Carve-out'!$D$1947+'Hotel Carve-out'!$C2026)</f>
        <v>#N/A</v>
      </c>
      <c r="G2026" s="4" t="e">
        <f ca="1">OFFSET('Hotel Carve-out'!$A$1,'Hotel Carve-out'!G$1949-1,'Hotel Carve-out'!$D$1947+'Hotel Carve-out'!$C2026)</f>
        <v>#N/A</v>
      </c>
      <c r="H2026" s="4" t="e">
        <f ca="1">OFFSET('Hotel Carve-out'!$A$1,'Hotel Carve-out'!H$1949-1,'Hotel Carve-out'!$D$1947+'Hotel Carve-out'!$C2026)</f>
        <v>#N/A</v>
      </c>
      <c r="I2026" s="4" t="e">
        <f ca="1">OFFSET('Hotel Carve-out'!$A$1,'Hotel Carve-out'!I$1949-1,'Hotel Carve-out'!$D$1947+'Hotel Carve-out'!$C2026)</f>
        <v>#N/A</v>
      </c>
      <c r="J2026" s="1"/>
      <c r="K2026" s="4" t="e">
        <f ca="1">OFFSET('Hotel Carve-out'!$A$1,'Hotel Carve-out'!K$1949-1,'Hotel Carve-out'!$D$1947+'Hotel Carve-out'!$C2026)</f>
        <v>#N/A</v>
      </c>
      <c r="L2026" s="4" t="e">
        <f ca="1">OFFSET('Hotel Carve-out'!$A$1,'Hotel Carve-out'!L$1949-1,'Hotel Carve-out'!$D$1947+'Hotel Carve-out'!$C2026)</f>
        <v>#N/A</v>
      </c>
      <c r="M2026" s="4" t="e">
        <f ca="1">OFFSET('Hotel Carve-out'!$A$1,'Hotel Carve-out'!M$1949-1,'Hotel Carve-out'!$D$1947+'Hotel Carve-out'!$C2026)</f>
        <v>#N/A</v>
      </c>
      <c r="N2026" s="4" t="e">
        <f ca="1">OFFSET('Hotel Carve-out'!$A$1,'Hotel Carve-out'!N$1949-1,'Hotel Carve-out'!$D$1947+'Hotel Carve-out'!$C2026)</f>
        <v>#N/A</v>
      </c>
      <c r="O2026" s="4" t="e">
        <f ca="1">OFFSET('Hotel Carve-out'!$A$1,'Hotel Carve-out'!O$1949-1,'Hotel Carve-out'!$D$1947+'Hotel Carve-out'!$C2026)</f>
        <v>#N/A</v>
      </c>
      <c r="P2026" s="4" t="e">
        <f t="shared" ca="1" si="936"/>
        <v>#N/A</v>
      </c>
      <c r="Q2026" s="4"/>
      <c r="R2026" s="4" t="e">
        <f ca="1">OFFSET('Hotel Carve-out'!$A$1,'Hotel Carve-out'!R$1949-1,'Hotel Carve-out'!$D$1947+'Hotel Carve-out'!$C2026)</f>
        <v>#N/A</v>
      </c>
      <c r="S2026" s="4" t="e">
        <f ca="1">OFFSET('Hotel Carve-out'!$A$1,'Hotel Carve-out'!S$1949-1,'Hotel Carve-out'!$D$1947+'Hotel Carve-out'!$C2026)</f>
        <v>#N/A</v>
      </c>
      <c r="T2026" s="4" t="e">
        <f ca="1">OFFSET('Hotel Carve-out'!$A$1,'Hotel Carve-out'!T$1949-1,'Hotel Carve-out'!$D$1947+'Hotel Carve-out'!$C2026)</f>
        <v>#N/A</v>
      </c>
      <c r="U2026" s="4" t="e">
        <f ca="1">OFFSET('Hotel Carve-out'!$A$1,'Hotel Carve-out'!U$1949-1,'Hotel Carve-out'!$D$1947+'Hotel Carve-out'!$C2026)</f>
        <v>#N/A</v>
      </c>
      <c r="V2026" s="4" t="e">
        <f t="shared" ca="1" si="937"/>
        <v>#N/A</v>
      </c>
      <c r="W2026" s="4"/>
      <c r="X2026" s="4" t="e">
        <f ca="1">OFFSET('Hotel Carve-out'!$A$1,'Hotel Carve-out'!X$1949-1,'Hotel Carve-out'!$D$1947+'Hotel Carve-out'!$C2026)</f>
        <v>#N/A</v>
      </c>
      <c r="Y2026" s="4" t="e">
        <f ca="1">OFFSET('Hotel Carve-out'!$A$1,'Hotel Carve-out'!Y$1949-1,'Hotel Carve-out'!$D$1947+'Hotel Carve-out'!$C2026)</f>
        <v>#N/A</v>
      </c>
      <c r="Z2026" s="4" t="e">
        <f ca="1">OFFSET('Hotel Carve-out'!$A$1,'Hotel Carve-out'!Z$1949-1,'Hotel Carve-out'!$D$1947+'Hotel Carve-out'!$C2026)</f>
        <v>#N/A</v>
      </c>
      <c r="AA2026" s="4" t="e">
        <f ca="1">OFFSET('Hotel Carve-out'!$A$1,'Hotel Carve-out'!AA$1949-1,'Hotel Carve-out'!$D$1947+'Hotel Carve-out'!$C2026)</f>
        <v>#N/A</v>
      </c>
      <c r="AB2026" s="4" t="e">
        <f ca="1">OFFSET('Hotel Carve-out'!$A$1,'Hotel Carve-out'!AB$1949-1,'Hotel Carve-out'!$D$1947+'Hotel Carve-out'!$C2026)</f>
        <v>#N/A</v>
      </c>
      <c r="AC2026" s="4" t="e">
        <f ca="1">OFFSET('Hotel Carve-out'!$A$1,'Hotel Carve-out'!AC$1949-1,'Hotel Carve-out'!$D$1947+'Hotel Carve-out'!$C2026)</f>
        <v>#N/A</v>
      </c>
      <c r="AD2026" s="4" t="e">
        <f ca="1">OFFSET('Hotel Carve-out'!$A$1,'Hotel Carve-out'!AD$1949-1,'Hotel Carve-out'!$D$1947+'Hotel Carve-out'!$C2026)</f>
        <v>#N/A</v>
      </c>
      <c r="AE2026" s="4" t="e">
        <f ca="1">OFFSET('Hotel Carve-out'!$A$1,'Hotel Carve-out'!AE$1949-1,'Hotel Carve-out'!$D$1947+'Hotel Carve-out'!$C2026)</f>
        <v>#N/A</v>
      </c>
      <c r="AF2026" s="4" t="e">
        <f ca="1">OFFSET('Hotel Carve-out'!$A$1,'Hotel Carve-out'!AF$1949-1,'Hotel Carve-out'!$D$1947+'Hotel Carve-out'!$C2026)</f>
        <v>#N/A</v>
      </c>
      <c r="AG2026" s="4" t="e">
        <f ca="1">OFFSET('Hotel Carve-out'!$A$1,'Hotel Carve-out'!AG$1949-1,'Hotel Carve-out'!$D$1947+'Hotel Carve-out'!$C2026)</f>
        <v>#N/A</v>
      </c>
      <c r="AH2026" s="4" t="e">
        <f ca="1">OFFSET('Hotel Carve-out'!$A$1,'Hotel Carve-out'!AH$1949-1,'Hotel Carve-out'!$D$1947+'Hotel Carve-out'!$C2026)</f>
        <v>#N/A</v>
      </c>
      <c r="AI2026" s="4" t="e">
        <f t="shared" ca="1" si="938"/>
        <v>#N/A</v>
      </c>
      <c r="AJ2026" s="4"/>
      <c r="AK2026" s="4" t="e">
        <f ca="1">OFFSET('Hotel Carve-out'!$A$1,'Hotel Carve-out'!AK$1949-1,'Hotel Carve-out'!$D$1947+'Hotel Carve-out'!$C2026)</f>
        <v>#N/A</v>
      </c>
      <c r="AL2026" s="4" t="e">
        <f ca="1">OFFSET('Hotel Carve-out'!$A$1,'Hotel Carve-out'!AL$1949-1,'Hotel Carve-out'!$D$1947+'Hotel Carve-out'!$C2026)</f>
        <v>#N/A</v>
      </c>
      <c r="AM2026" s="4" t="e">
        <f ca="1">OFFSET('Hotel Carve-out'!$A$1,'Hotel Carve-out'!AM$1949-1,'Hotel Carve-out'!$D$1947+'Hotel Carve-out'!$C2026)</f>
        <v>#N/A</v>
      </c>
      <c r="AN2026" s="4" t="e">
        <f ca="1">OFFSET('Hotel Carve-out'!$A$1,'Hotel Carve-out'!AN$1949-1,'Hotel Carve-out'!$D$1947+'Hotel Carve-out'!$C2026)</f>
        <v>#N/A</v>
      </c>
      <c r="AO2026" s="4" t="e">
        <f ca="1">OFFSET('Hotel Carve-out'!$A$1,'Hotel Carve-out'!AO$1949-1,'Hotel Carve-out'!$D$1947+'Hotel Carve-out'!$C2026)</f>
        <v>#N/A</v>
      </c>
      <c r="AP2026" s="4" t="e">
        <f ca="1">OFFSET('Hotel Carve-out'!$A$1,'Hotel Carve-out'!AP$1949-1,'Hotel Carve-out'!$D$1947+'Hotel Carve-out'!$C2026)</f>
        <v>#N/A</v>
      </c>
      <c r="AQ2026" s="4" t="e">
        <f ca="1">OFFSET('Hotel Carve-out'!$A$1,'Hotel Carve-out'!AQ$1949-1,'Hotel Carve-out'!$D$1947+'Hotel Carve-out'!$C2026)</f>
        <v>#N/A</v>
      </c>
      <c r="AR2026" s="4" t="e">
        <f ca="1">OFFSET('Hotel Carve-out'!$A$1,'Hotel Carve-out'!AR$1949-1,'Hotel Carve-out'!$D$1947+'Hotel Carve-out'!$C2026)</f>
        <v>#N/A</v>
      </c>
      <c r="AS2026" s="4" t="e">
        <f ca="1">OFFSET('Hotel Carve-out'!$A$1,'Hotel Carve-out'!AS$1949-1,'Hotel Carve-out'!$D$1947+'Hotel Carve-out'!$C2026)</f>
        <v>#N/A</v>
      </c>
      <c r="AT2026" s="4" t="e">
        <f ca="1">OFFSET('Hotel Carve-out'!$A$1,'Hotel Carve-out'!AT$1949-1,'Hotel Carve-out'!$D$1947+'Hotel Carve-out'!$C2026)</f>
        <v>#N/A</v>
      </c>
      <c r="AU2026" s="4" t="e">
        <f ca="1">OFFSET('Hotel Carve-out'!$A$1,'Hotel Carve-out'!AU$1949-1,'Hotel Carve-out'!$D$1947+'Hotel Carve-out'!$C2026)</f>
        <v>#N/A</v>
      </c>
      <c r="AV2026" s="4" t="e">
        <f ca="1">OFFSET('Hotel Carve-out'!$A$1,'Hotel Carve-out'!AV$1949-1,'Hotel Carve-out'!$D$1947+'Hotel Carve-out'!$C2026)</f>
        <v>#N/A</v>
      </c>
      <c r="AW2026" s="4" t="e">
        <f ca="1">OFFSET('Hotel Carve-out'!$A$1,'Hotel Carve-out'!AW$1949-1,'Hotel Carve-out'!$D$1947+'Hotel Carve-out'!$C2026)</f>
        <v>#N/A</v>
      </c>
      <c r="AX2026" s="4" t="e">
        <f ca="1">OFFSET('Hotel Carve-out'!$A$1,'Hotel Carve-out'!AX$1949-1,'Hotel Carve-out'!$D$1947+'Hotel Carve-out'!$C2026)</f>
        <v>#N/A</v>
      </c>
      <c r="AY2026" s="4" t="e">
        <f ca="1">OFFSET('Hotel Carve-out'!$A$1,'Hotel Carve-out'!AY$1949-1,'Hotel Carve-out'!$D$1947+'Hotel Carve-out'!$C2026)</f>
        <v>#N/A</v>
      </c>
      <c r="AZ2026" s="4" t="e">
        <f ca="1">OFFSET('Hotel Carve-out'!$A$1,'Hotel Carve-out'!AZ$1949-1,'Hotel Carve-out'!$D$1947+'Hotel Carve-out'!$C2026)</f>
        <v>#N/A</v>
      </c>
      <c r="BA2026" s="4" t="e">
        <f ca="1">OFFSET('Hotel Carve-out'!$A$1,'Hotel Carve-out'!BA$1949-1,'Hotel Carve-out'!$D$1947+'Hotel Carve-out'!$C2026)</f>
        <v>#N/A</v>
      </c>
      <c r="BB2026" s="4" t="e">
        <f ca="1">OFFSET('Hotel Carve-out'!$A$1,'Hotel Carve-out'!BB$1949-1,'Hotel Carve-out'!$D$1947+'Hotel Carve-out'!$C2026)</f>
        <v>#N/A</v>
      </c>
      <c r="BC2026" s="4" t="e">
        <f ca="1">OFFSET('Hotel Carve-out'!$A$1,'Hotel Carve-out'!BC$1949-1,'Hotel Carve-out'!$D$1947+'Hotel Carve-out'!$C2026)</f>
        <v>#N/A</v>
      </c>
      <c r="BD2026" s="4" t="e">
        <f ca="1">OFFSET('Hotel Carve-out'!$A$1,'Hotel Carve-out'!BD$1949-1,'Hotel Carve-out'!$D$1947+'Hotel Carve-out'!$C2026)</f>
        <v>#N/A</v>
      </c>
      <c r="BE2026" s="4" t="e">
        <f t="shared" ca="1" si="939"/>
        <v>#N/A</v>
      </c>
      <c r="BF2026" s="4"/>
      <c r="BG2026" s="2" t="e">
        <f t="shared" ca="1" si="940"/>
        <v>#N/A</v>
      </c>
      <c r="BH2026" s="2" t="e">
        <f t="shared" ca="1" si="941"/>
        <v>#N/A</v>
      </c>
      <c r="BI2026" s="5" t="e">
        <f t="shared" ca="1" si="942"/>
        <v>#N/A</v>
      </c>
      <c r="BJ2026" s="1"/>
      <c r="BK2026" s="4" t="e">
        <f ca="1">OFFSET('Hotel Carve-out'!$A$1,'Hotel Carve-out'!BK$1949-1,'Hotel Carve-out'!$D$1947+'Hotel Carve-out'!$C2026)</f>
        <v>#N/A</v>
      </c>
      <c r="BL2026" s="4" t="e">
        <f ca="1">OFFSET('Hotel Carve-out'!$A$1,'Hotel Carve-out'!BL$1949-1,'Hotel Carve-out'!$D$1947+'Hotel Carve-out'!$C2026)</f>
        <v>#N/A</v>
      </c>
      <c r="BM2026" s="4" t="e">
        <f ca="1">OFFSET('Hotel Carve-out'!$A$1,'Hotel Carve-out'!BM$1949-1,'Hotel Carve-out'!$D$1947+'Hotel Carve-out'!$C2026)</f>
        <v>#N/A</v>
      </c>
      <c r="BN2026" s="4" t="e">
        <f ca="1">OFFSET('Hotel Carve-out'!$A$1,'Hotel Carve-out'!BN$1949-1,'Hotel Carve-out'!$D$1947+'Hotel Carve-out'!$C2026)</f>
        <v>#N/A</v>
      </c>
      <c r="BO2026" s="4" t="e">
        <f ca="1">OFFSET('Hotel Carve-out'!$A$1,'Hotel Carve-out'!BO$1949-1,'Hotel Carve-out'!$D$1947+'Hotel Carve-out'!$C2026)</f>
        <v>#N/A</v>
      </c>
      <c r="BP2026" s="4" t="e">
        <f ca="1">OFFSET('Hotel Carve-out'!$A$1,'Hotel Carve-out'!BP$1949-1,'Hotel Carve-out'!$D$1947+'Hotel Carve-out'!$C2026)</f>
        <v>#N/A</v>
      </c>
      <c r="BQ2026" s="4" t="e">
        <f ca="1">OFFSET('Hotel Carve-out'!$A$1,'Hotel Carve-out'!BQ$1949-1,'Hotel Carve-out'!$D$1947+'Hotel Carve-out'!$C2026)</f>
        <v>#N/A</v>
      </c>
      <c r="BR2026" s="1"/>
      <c r="BS2026" s="4" t="e">
        <f ca="1">OFFSET('Hotel Carve-out'!$A$1,'Hotel Carve-out'!BS$1949-1,'Hotel Carve-out'!$D$1947+'Hotel Carve-out'!$C2026)</f>
        <v>#N/A</v>
      </c>
      <c r="BT2026" s="4" t="e">
        <f ca="1">OFFSET('Hotel Carve-out'!$A$1,'Hotel Carve-out'!BT$1949-1,'Hotel Carve-out'!$D$1947+'Hotel Carve-out'!$C2026)</f>
        <v>#N/A</v>
      </c>
      <c r="BU2026" s="4"/>
      <c r="BV2026" s="4" t="e">
        <f ca="1">OFFSET('Hotel Carve-out'!$A$1,'Hotel Carve-out'!BV$1949-1,'Hotel Carve-out'!$D$1947+'Hotel Carve-out'!$C2026)</f>
        <v>#N/A</v>
      </c>
      <c r="BW2026" s="4" t="e">
        <f ca="1">OFFSET('Hotel Carve-out'!$A$1,'Hotel Carve-out'!BW$1949-1,'Hotel Carve-out'!$D$1947+'Hotel Carve-out'!$C2026)</f>
        <v>#N/A</v>
      </c>
      <c r="BX2026" s="4" t="e">
        <f ca="1">OFFSET('Hotel Carve-out'!$A$1,'Hotel Carve-out'!BX$1949-1,'Hotel Carve-out'!$D$1947+'Hotel Carve-out'!$C2026)</f>
        <v>#N/A</v>
      </c>
      <c r="BY2026" s="6" t="e">
        <f ca="1">OFFSET('Hotel Carve-out'!$A$1,'Hotel Carve-out'!BY$1949-1,'Hotel Carve-out'!$D$1947+'Hotel Carve-out'!$C2026)</f>
        <v>#N/A</v>
      </c>
      <c r="BZ2026" s="4" t="e">
        <f ca="1">OFFSET('Hotel Carve-out'!$A$1,'Hotel Carve-out'!BZ$1949-1,'Hotel Carve-out'!$D$1947+'Hotel Carve-out'!$C2026)</f>
        <v>#N/A</v>
      </c>
      <c r="CA2026" s="6" t="e">
        <f ca="1">OFFSET('Hotel Carve-out'!$A$1,'Hotel Carve-out'!CA$1949-1,'Hotel Carve-out'!$D$1947+'Hotel Carve-out'!$C2026)</f>
        <v>#N/A</v>
      </c>
      <c r="CB2026" s="4" t="e">
        <f ca="1">OFFSET('Hotel Carve-out'!$A$1,'Hotel Carve-out'!CB$1949-1,'Hotel Carve-out'!$D$1947+'Hotel Carve-out'!$C2026)</f>
        <v>#N/A</v>
      </c>
      <c r="CC2026" s="1"/>
      <c r="CD2026" s="360" t="e">
        <f ca="1">OFFSET('Hotel Carve-out'!$A$1,'Hotel Carve-out'!CD$1949-1,'Hotel Carve-out'!$D$1947+'Hotel Carve-out'!$C2026)</f>
        <v>#N/A</v>
      </c>
      <c r="CE2026" s="360" t="e">
        <f ca="1">OFFSET('Hotel Carve-out'!$A$1,'Hotel Carve-out'!CE$1949-1,'Hotel Carve-out'!$D$1947+'Hotel Carve-out'!$C2026)</f>
        <v>#N/A</v>
      </c>
      <c r="CF2026" s="360" t="e">
        <f ca="1">OFFSET('Hotel Carve-out'!$A$1,'Hotel Carve-out'!CF$1949-1,'Hotel Carve-out'!$D$1947+'Hotel Carve-out'!$C2026)</f>
        <v>#N/A</v>
      </c>
      <c r="CG2026" s="360" t="e">
        <f ca="1">OFFSET('Hotel Carve-out'!$A$1,'Hotel Carve-out'!CG$1949-1,'Hotel Carve-out'!$D$1947+'Hotel Carve-out'!$C2026)</f>
        <v>#N/A</v>
      </c>
      <c r="CH2026" s="360" t="e">
        <f ca="1">OFFSET('Hotel Carve-out'!$A$1,'Hotel Carve-out'!CH$1949-1,'Hotel Carve-out'!$D$1947+'Hotel Carve-out'!$C2026)</f>
        <v>#N/A</v>
      </c>
      <c r="CI2026" s="360" t="e">
        <f ca="1">OFFSET('Hotel Carve-out'!$A$1,'Hotel Carve-out'!CI$1949-1,'Hotel Carve-out'!$D$1947+'Hotel Carve-out'!$C2026)</f>
        <v>#N/A</v>
      </c>
      <c r="CJ2026" s="1"/>
      <c r="CK2026" s="1"/>
    </row>
    <row r="2027" spans="2:89" ht="15" customHeight="1">
      <c r="B2027" s="1"/>
      <c r="C2027" s="1" t="e">
        <f>IF(C2026&lt;'Hotel Carve-out'!$E$1688,C2026+1,NA())</f>
        <v>#N/A</v>
      </c>
      <c r="D2027" s="7" t="e">
        <f>INDEX('Hotel Carve-out'!$F$16:$CI$17,1,MATCH('Hotel Carve-out'!C2027,'Hotel Carve-out'!$F$17:$CI$17,0))</f>
        <v>#N/A</v>
      </c>
      <c r="E2027" s="1"/>
      <c r="F2027" s="4" t="e">
        <f ca="1">OFFSET('Hotel Carve-out'!$A$1,'Hotel Carve-out'!F$1949-1,'Hotel Carve-out'!$D$1947+'Hotel Carve-out'!$C2027)</f>
        <v>#N/A</v>
      </c>
      <c r="G2027" s="4" t="e">
        <f ca="1">OFFSET('Hotel Carve-out'!$A$1,'Hotel Carve-out'!G$1949-1,'Hotel Carve-out'!$D$1947+'Hotel Carve-out'!$C2027)</f>
        <v>#N/A</v>
      </c>
      <c r="H2027" s="4" t="e">
        <f ca="1">OFFSET('Hotel Carve-out'!$A$1,'Hotel Carve-out'!H$1949-1,'Hotel Carve-out'!$D$1947+'Hotel Carve-out'!$C2027)</f>
        <v>#N/A</v>
      </c>
      <c r="I2027" s="4" t="e">
        <f ca="1">OFFSET('Hotel Carve-out'!$A$1,'Hotel Carve-out'!I$1949-1,'Hotel Carve-out'!$D$1947+'Hotel Carve-out'!$C2027)</f>
        <v>#N/A</v>
      </c>
      <c r="J2027" s="1"/>
      <c r="K2027" s="4" t="e">
        <f ca="1">OFFSET('Hotel Carve-out'!$A$1,'Hotel Carve-out'!K$1949-1,'Hotel Carve-out'!$D$1947+'Hotel Carve-out'!$C2027)</f>
        <v>#N/A</v>
      </c>
      <c r="L2027" s="4" t="e">
        <f ca="1">OFFSET('Hotel Carve-out'!$A$1,'Hotel Carve-out'!L$1949-1,'Hotel Carve-out'!$D$1947+'Hotel Carve-out'!$C2027)</f>
        <v>#N/A</v>
      </c>
      <c r="M2027" s="4" t="e">
        <f ca="1">OFFSET('Hotel Carve-out'!$A$1,'Hotel Carve-out'!M$1949-1,'Hotel Carve-out'!$D$1947+'Hotel Carve-out'!$C2027)</f>
        <v>#N/A</v>
      </c>
      <c r="N2027" s="4" t="e">
        <f ca="1">OFFSET('Hotel Carve-out'!$A$1,'Hotel Carve-out'!N$1949-1,'Hotel Carve-out'!$D$1947+'Hotel Carve-out'!$C2027)</f>
        <v>#N/A</v>
      </c>
      <c r="O2027" s="4" t="e">
        <f ca="1">OFFSET('Hotel Carve-out'!$A$1,'Hotel Carve-out'!O$1949-1,'Hotel Carve-out'!$D$1947+'Hotel Carve-out'!$C2027)</f>
        <v>#N/A</v>
      </c>
      <c r="P2027" s="4" t="e">
        <f t="shared" ca="1" si="936"/>
        <v>#N/A</v>
      </c>
      <c r="Q2027" s="4"/>
      <c r="R2027" s="4" t="e">
        <f ca="1">OFFSET('Hotel Carve-out'!$A$1,'Hotel Carve-out'!R$1949-1,'Hotel Carve-out'!$D$1947+'Hotel Carve-out'!$C2027)</f>
        <v>#N/A</v>
      </c>
      <c r="S2027" s="4" t="e">
        <f ca="1">OFFSET('Hotel Carve-out'!$A$1,'Hotel Carve-out'!S$1949-1,'Hotel Carve-out'!$D$1947+'Hotel Carve-out'!$C2027)</f>
        <v>#N/A</v>
      </c>
      <c r="T2027" s="4" t="e">
        <f ca="1">OFFSET('Hotel Carve-out'!$A$1,'Hotel Carve-out'!T$1949-1,'Hotel Carve-out'!$D$1947+'Hotel Carve-out'!$C2027)</f>
        <v>#N/A</v>
      </c>
      <c r="U2027" s="4" t="e">
        <f ca="1">OFFSET('Hotel Carve-out'!$A$1,'Hotel Carve-out'!U$1949-1,'Hotel Carve-out'!$D$1947+'Hotel Carve-out'!$C2027)</f>
        <v>#N/A</v>
      </c>
      <c r="V2027" s="4" t="e">
        <f t="shared" ca="1" si="937"/>
        <v>#N/A</v>
      </c>
      <c r="W2027" s="4"/>
      <c r="X2027" s="4" t="e">
        <f ca="1">OFFSET('Hotel Carve-out'!$A$1,'Hotel Carve-out'!X$1949-1,'Hotel Carve-out'!$D$1947+'Hotel Carve-out'!$C2027)</f>
        <v>#N/A</v>
      </c>
      <c r="Y2027" s="4" t="e">
        <f ca="1">OFFSET('Hotel Carve-out'!$A$1,'Hotel Carve-out'!Y$1949-1,'Hotel Carve-out'!$D$1947+'Hotel Carve-out'!$C2027)</f>
        <v>#N/A</v>
      </c>
      <c r="Z2027" s="4" t="e">
        <f ca="1">OFFSET('Hotel Carve-out'!$A$1,'Hotel Carve-out'!Z$1949-1,'Hotel Carve-out'!$D$1947+'Hotel Carve-out'!$C2027)</f>
        <v>#N/A</v>
      </c>
      <c r="AA2027" s="4" t="e">
        <f ca="1">OFFSET('Hotel Carve-out'!$A$1,'Hotel Carve-out'!AA$1949-1,'Hotel Carve-out'!$D$1947+'Hotel Carve-out'!$C2027)</f>
        <v>#N/A</v>
      </c>
      <c r="AB2027" s="4" t="e">
        <f ca="1">OFFSET('Hotel Carve-out'!$A$1,'Hotel Carve-out'!AB$1949-1,'Hotel Carve-out'!$D$1947+'Hotel Carve-out'!$C2027)</f>
        <v>#N/A</v>
      </c>
      <c r="AC2027" s="4" t="e">
        <f ca="1">OFFSET('Hotel Carve-out'!$A$1,'Hotel Carve-out'!AC$1949-1,'Hotel Carve-out'!$D$1947+'Hotel Carve-out'!$C2027)</f>
        <v>#N/A</v>
      </c>
      <c r="AD2027" s="4" t="e">
        <f ca="1">OFFSET('Hotel Carve-out'!$A$1,'Hotel Carve-out'!AD$1949-1,'Hotel Carve-out'!$D$1947+'Hotel Carve-out'!$C2027)</f>
        <v>#N/A</v>
      </c>
      <c r="AE2027" s="4" t="e">
        <f ca="1">OFFSET('Hotel Carve-out'!$A$1,'Hotel Carve-out'!AE$1949-1,'Hotel Carve-out'!$D$1947+'Hotel Carve-out'!$C2027)</f>
        <v>#N/A</v>
      </c>
      <c r="AF2027" s="4" t="e">
        <f ca="1">OFFSET('Hotel Carve-out'!$A$1,'Hotel Carve-out'!AF$1949-1,'Hotel Carve-out'!$D$1947+'Hotel Carve-out'!$C2027)</f>
        <v>#N/A</v>
      </c>
      <c r="AG2027" s="4" t="e">
        <f ca="1">OFFSET('Hotel Carve-out'!$A$1,'Hotel Carve-out'!AG$1949-1,'Hotel Carve-out'!$D$1947+'Hotel Carve-out'!$C2027)</f>
        <v>#N/A</v>
      </c>
      <c r="AH2027" s="4" t="e">
        <f ca="1">OFFSET('Hotel Carve-out'!$A$1,'Hotel Carve-out'!AH$1949-1,'Hotel Carve-out'!$D$1947+'Hotel Carve-out'!$C2027)</f>
        <v>#N/A</v>
      </c>
      <c r="AI2027" s="4" t="e">
        <f t="shared" ca="1" si="938"/>
        <v>#N/A</v>
      </c>
      <c r="AJ2027" s="4"/>
      <c r="AK2027" s="4" t="e">
        <f ca="1">OFFSET('Hotel Carve-out'!$A$1,'Hotel Carve-out'!AK$1949-1,'Hotel Carve-out'!$D$1947+'Hotel Carve-out'!$C2027)</f>
        <v>#N/A</v>
      </c>
      <c r="AL2027" s="4" t="e">
        <f ca="1">OFFSET('Hotel Carve-out'!$A$1,'Hotel Carve-out'!AL$1949-1,'Hotel Carve-out'!$D$1947+'Hotel Carve-out'!$C2027)</f>
        <v>#N/A</v>
      </c>
      <c r="AM2027" s="4" t="e">
        <f ca="1">OFFSET('Hotel Carve-out'!$A$1,'Hotel Carve-out'!AM$1949-1,'Hotel Carve-out'!$D$1947+'Hotel Carve-out'!$C2027)</f>
        <v>#N/A</v>
      </c>
      <c r="AN2027" s="4" t="e">
        <f ca="1">OFFSET('Hotel Carve-out'!$A$1,'Hotel Carve-out'!AN$1949-1,'Hotel Carve-out'!$D$1947+'Hotel Carve-out'!$C2027)</f>
        <v>#N/A</v>
      </c>
      <c r="AO2027" s="4" t="e">
        <f ca="1">OFFSET('Hotel Carve-out'!$A$1,'Hotel Carve-out'!AO$1949-1,'Hotel Carve-out'!$D$1947+'Hotel Carve-out'!$C2027)</f>
        <v>#N/A</v>
      </c>
      <c r="AP2027" s="4" t="e">
        <f ca="1">OFFSET('Hotel Carve-out'!$A$1,'Hotel Carve-out'!AP$1949-1,'Hotel Carve-out'!$D$1947+'Hotel Carve-out'!$C2027)</f>
        <v>#N/A</v>
      </c>
      <c r="AQ2027" s="4" t="e">
        <f ca="1">OFFSET('Hotel Carve-out'!$A$1,'Hotel Carve-out'!AQ$1949-1,'Hotel Carve-out'!$D$1947+'Hotel Carve-out'!$C2027)</f>
        <v>#N/A</v>
      </c>
      <c r="AR2027" s="4" t="e">
        <f ca="1">OFFSET('Hotel Carve-out'!$A$1,'Hotel Carve-out'!AR$1949-1,'Hotel Carve-out'!$D$1947+'Hotel Carve-out'!$C2027)</f>
        <v>#N/A</v>
      </c>
      <c r="AS2027" s="4" t="e">
        <f ca="1">OFFSET('Hotel Carve-out'!$A$1,'Hotel Carve-out'!AS$1949-1,'Hotel Carve-out'!$D$1947+'Hotel Carve-out'!$C2027)</f>
        <v>#N/A</v>
      </c>
      <c r="AT2027" s="4" t="e">
        <f ca="1">OFFSET('Hotel Carve-out'!$A$1,'Hotel Carve-out'!AT$1949-1,'Hotel Carve-out'!$D$1947+'Hotel Carve-out'!$C2027)</f>
        <v>#N/A</v>
      </c>
      <c r="AU2027" s="4" t="e">
        <f ca="1">OFFSET('Hotel Carve-out'!$A$1,'Hotel Carve-out'!AU$1949-1,'Hotel Carve-out'!$D$1947+'Hotel Carve-out'!$C2027)</f>
        <v>#N/A</v>
      </c>
      <c r="AV2027" s="4" t="e">
        <f ca="1">OFFSET('Hotel Carve-out'!$A$1,'Hotel Carve-out'!AV$1949-1,'Hotel Carve-out'!$D$1947+'Hotel Carve-out'!$C2027)</f>
        <v>#N/A</v>
      </c>
      <c r="AW2027" s="4" t="e">
        <f ca="1">OFFSET('Hotel Carve-out'!$A$1,'Hotel Carve-out'!AW$1949-1,'Hotel Carve-out'!$D$1947+'Hotel Carve-out'!$C2027)</f>
        <v>#N/A</v>
      </c>
      <c r="AX2027" s="4" t="e">
        <f ca="1">OFFSET('Hotel Carve-out'!$A$1,'Hotel Carve-out'!AX$1949-1,'Hotel Carve-out'!$D$1947+'Hotel Carve-out'!$C2027)</f>
        <v>#N/A</v>
      </c>
      <c r="AY2027" s="4" t="e">
        <f ca="1">OFFSET('Hotel Carve-out'!$A$1,'Hotel Carve-out'!AY$1949-1,'Hotel Carve-out'!$D$1947+'Hotel Carve-out'!$C2027)</f>
        <v>#N/A</v>
      </c>
      <c r="AZ2027" s="4" t="e">
        <f ca="1">OFFSET('Hotel Carve-out'!$A$1,'Hotel Carve-out'!AZ$1949-1,'Hotel Carve-out'!$D$1947+'Hotel Carve-out'!$C2027)</f>
        <v>#N/A</v>
      </c>
      <c r="BA2027" s="4" t="e">
        <f ca="1">OFFSET('Hotel Carve-out'!$A$1,'Hotel Carve-out'!BA$1949-1,'Hotel Carve-out'!$D$1947+'Hotel Carve-out'!$C2027)</f>
        <v>#N/A</v>
      </c>
      <c r="BB2027" s="4" t="e">
        <f ca="1">OFFSET('Hotel Carve-out'!$A$1,'Hotel Carve-out'!BB$1949-1,'Hotel Carve-out'!$D$1947+'Hotel Carve-out'!$C2027)</f>
        <v>#N/A</v>
      </c>
      <c r="BC2027" s="4" t="e">
        <f ca="1">OFFSET('Hotel Carve-out'!$A$1,'Hotel Carve-out'!BC$1949-1,'Hotel Carve-out'!$D$1947+'Hotel Carve-out'!$C2027)</f>
        <v>#N/A</v>
      </c>
      <c r="BD2027" s="4" t="e">
        <f ca="1">OFFSET('Hotel Carve-out'!$A$1,'Hotel Carve-out'!BD$1949-1,'Hotel Carve-out'!$D$1947+'Hotel Carve-out'!$C2027)</f>
        <v>#N/A</v>
      </c>
      <c r="BE2027" s="4" t="e">
        <f t="shared" ca="1" si="939"/>
        <v>#N/A</v>
      </c>
      <c r="BF2027" s="4"/>
      <c r="BG2027" s="2" t="e">
        <f t="shared" ca="1" si="940"/>
        <v>#N/A</v>
      </c>
      <c r="BH2027" s="2" t="e">
        <f t="shared" ca="1" si="941"/>
        <v>#N/A</v>
      </c>
      <c r="BI2027" s="5" t="e">
        <f t="shared" ca="1" si="942"/>
        <v>#N/A</v>
      </c>
      <c r="BJ2027" s="1"/>
      <c r="BK2027" s="4" t="e">
        <f ca="1">OFFSET('Hotel Carve-out'!$A$1,'Hotel Carve-out'!BK$1949-1,'Hotel Carve-out'!$D$1947+'Hotel Carve-out'!$C2027)</f>
        <v>#N/A</v>
      </c>
      <c r="BL2027" s="4" t="e">
        <f ca="1">OFFSET('Hotel Carve-out'!$A$1,'Hotel Carve-out'!BL$1949-1,'Hotel Carve-out'!$D$1947+'Hotel Carve-out'!$C2027)</f>
        <v>#N/A</v>
      </c>
      <c r="BM2027" s="4" t="e">
        <f ca="1">OFFSET('Hotel Carve-out'!$A$1,'Hotel Carve-out'!BM$1949-1,'Hotel Carve-out'!$D$1947+'Hotel Carve-out'!$C2027)</f>
        <v>#N/A</v>
      </c>
      <c r="BN2027" s="4" t="e">
        <f ca="1">OFFSET('Hotel Carve-out'!$A$1,'Hotel Carve-out'!BN$1949-1,'Hotel Carve-out'!$D$1947+'Hotel Carve-out'!$C2027)</f>
        <v>#N/A</v>
      </c>
      <c r="BO2027" s="4" t="e">
        <f ca="1">OFFSET('Hotel Carve-out'!$A$1,'Hotel Carve-out'!BO$1949-1,'Hotel Carve-out'!$D$1947+'Hotel Carve-out'!$C2027)</f>
        <v>#N/A</v>
      </c>
      <c r="BP2027" s="4" t="e">
        <f ca="1">OFFSET('Hotel Carve-out'!$A$1,'Hotel Carve-out'!BP$1949-1,'Hotel Carve-out'!$D$1947+'Hotel Carve-out'!$C2027)</f>
        <v>#N/A</v>
      </c>
      <c r="BQ2027" s="4" t="e">
        <f ca="1">OFFSET('Hotel Carve-out'!$A$1,'Hotel Carve-out'!BQ$1949-1,'Hotel Carve-out'!$D$1947+'Hotel Carve-out'!$C2027)</f>
        <v>#N/A</v>
      </c>
      <c r="BR2027" s="1"/>
      <c r="BS2027" s="4" t="e">
        <f ca="1">OFFSET('Hotel Carve-out'!$A$1,'Hotel Carve-out'!BS$1949-1,'Hotel Carve-out'!$D$1947+'Hotel Carve-out'!$C2027)</f>
        <v>#N/A</v>
      </c>
      <c r="BT2027" s="4" t="e">
        <f ca="1">OFFSET('Hotel Carve-out'!$A$1,'Hotel Carve-out'!BT$1949-1,'Hotel Carve-out'!$D$1947+'Hotel Carve-out'!$C2027)</f>
        <v>#N/A</v>
      </c>
      <c r="BU2027" s="4"/>
      <c r="BV2027" s="4" t="e">
        <f ca="1">OFFSET('Hotel Carve-out'!$A$1,'Hotel Carve-out'!BV$1949-1,'Hotel Carve-out'!$D$1947+'Hotel Carve-out'!$C2027)</f>
        <v>#N/A</v>
      </c>
      <c r="BW2027" s="4" t="e">
        <f ca="1">OFFSET('Hotel Carve-out'!$A$1,'Hotel Carve-out'!BW$1949-1,'Hotel Carve-out'!$D$1947+'Hotel Carve-out'!$C2027)</f>
        <v>#N/A</v>
      </c>
      <c r="BX2027" s="4" t="e">
        <f ca="1">OFFSET('Hotel Carve-out'!$A$1,'Hotel Carve-out'!BX$1949-1,'Hotel Carve-out'!$D$1947+'Hotel Carve-out'!$C2027)</f>
        <v>#N/A</v>
      </c>
      <c r="BY2027" s="6" t="e">
        <f ca="1">OFFSET('Hotel Carve-out'!$A$1,'Hotel Carve-out'!BY$1949-1,'Hotel Carve-out'!$D$1947+'Hotel Carve-out'!$C2027)</f>
        <v>#N/A</v>
      </c>
      <c r="BZ2027" s="4" t="e">
        <f ca="1">OFFSET('Hotel Carve-out'!$A$1,'Hotel Carve-out'!BZ$1949-1,'Hotel Carve-out'!$D$1947+'Hotel Carve-out'!$C2027)</f>
        <v>#N/A</v>
      </c>
      <c r="CA2027" s="6" t="e">
        <f ca="1">OFFSET('Hotel Carve-out'!$A$1,'Hotel Carve-out'!CA$1949-1,'Hotel Carve-out'!$D$1947+'Hotel Carve-out'!$C2027)</f>
        <v>#N/A</v>
      </c>
      <c r="CB2027" s="4" t="e">
        <f ca="1">OFFSET('Hotel Carve-out'!$A$1,'Hotel Carve-out'!CB$1949-1,'Hotel Carve-out'!$D$1947+'Hotel Carve-out'!$C2027)</f>
        <v>#N/A</v>
      </c>
      <c r="CC2027" s="1"/>
      <c r="CD2027" s="360" t="e">
        <f ca="1">OFFSET('Hotel Carve-out'!$A$1,'Hotel Carve-out'!CD$1949-1,'Hotel Carve-out'!$D$1947+'Hotel Carve-out'!$C2027)</f>
        <v>#N/A</v>
      </c>
      <c r="CE2027" s="360" t="e">
        <f ca="1">OFFSET('Hotel Carve-out'!$A$1,'Hotel Carve-out'!CE$1949-1,'Hotel Carve-out'!$D$1947+'Hotel Carve-out'!$C2027)</f>
        <v>#N/A</v>
      </c>
      <c r="CF2027" s="360" t="e">
        <f ca="1">OFFSET('Hotel Carve-out'!$A$1,'Hotel Carve-out'!CF$1949-1,'Hotel Carve-out'!$D$1947+'Hotel Carve-out'!$C2027)</f>
        <v>#N/A</v>
      </c>
      <c r="CG2027" s="360" t="e">
        <f ca="1">OFFSET('Hotel Carve-out'!$A$1,'Hotel Carve-out'!CG$1949-1,'Hotel Carve-out'!$D$1947+'Hotel Carve-out'!$C2027)</f>
        <v>#N/A</v>
      </c>
      <c r="CH2027" s="360" t="e">
        <f ca="1">OFFSET('Hotel Carve-out'!$A$1,'Hotel Carve-out'!CH$1949-1,'Hotel Carve-out'!$D$1947+'Hotel Carve-out'!$C2027)</f>
        <v>#N/A</v>
      </c>
      <c r="CI2027" s="360" t="e">
        <f ca="1">OFFSET('Hotel Carve-out'!$A$1,'Hotel Carve-out'!CI$1949-1,'Hotel Carve-out'!$D$1947+'Hotel Carve-out'!$C2027)</f>
        <v>#N/A</v>
      </c>
      <c r="CJ2027" s="1"/>
      <c r="CK2027" s="1"/>
    </row>
    <row r="2028" spans="2:89" ht="15" customHeight="1">
      <c r="B2028" s="1"/>
      <c r="C2028" s="1" t="e">
        <f>IF(C2027&lt;'Hotel Carve-out'!$E$1688,C2027+1,NA())</f>
        <v>#N/A</v>
      </c>
      <c r="D2028" s="7" t="e">
        <f>INDEX('Hotel Carve-out'!$F$16:$CI$17,1,MATCH('Hotel Carve-out'!C2028,'Hotel Carve-out'!$F$17:$CI$17,0))</f>
        <v>#N/A</v>
      </c>
      <c r="E2028" s="1"/>
      <c r="F2028" s="4" t="e">
        <f ca="1">OFFSET('Hotel Carve-out'!$A$1,'Hotel Carve-out'!F$1949-1,'Hotel Carve-out'!$D$1947+'Hotel Carve-out'!$C2028)</f>
        <v>#N/A</v>
      </c>
      <c r="G2028" s="4" t="e">
        <f ca="1">OFFSET('Hotel Carve-out'!$A$1,'Hotel Carve-out'!G$1949-1,'Hotel Carve-out'!$D$1947+'Hotel Carve-out'!$C2028)</f>
        <v>#N/A</v>
      </c>
      <c r="H2028" s="4" t="e">
        <f ca="1">OFFSET('Hotel Carve-out'!$A$1,'Hotel Carve-out'!H$1949-1,'Hotel Carve-out'!$D$1947+'Hotel Carve-out'!$C2028)</f>
        <v>#N/A</v>
      </c>
      <c r="I2028" s="4" t="e">
        <f ca="1">OFFSET('Hotel Carve-out'!$A$1,'Hotel Carve-out'!I$1949-1,'Hotel Carve-out'!$D$1947+'Hotel Carve-out'!$C2028)</f>
        <v>#N/A</v>
      </c>
      <c r="J2028" s="1"/>
      <c r="K2028" s="4" t="e">
        <f ca="1">OFFSET('Hotel Carve-out'!$A$1,'Hotel Carve-out'!K$1949-1,'Hotel Carve-out'!$D$1947+'Hotel Carve-out'!$C2028)</f>
        <v>#N/A</v>
      </c>
      <c r="L2028" s="4" t="e">
        <f ca="1">OFFSET('Hotel Carve-out'!$A$1,'Hotel Carve-out'!L$1949-1,'Hotel Carve-out'!$D$1947+'Hotel Carve-out'!$C2028)</f>
        <v>#N/A</v>
      </c>
      <c r="M2028" s="4" t="e">
        <f ca="1">OFFSET('Hotel Carve-out'!$A$1,'Hotel Carve-out'!M$1949-1,'Hotel Carve-out'!$D$1947+'Hotel Carve-out'!$C2028)</f>
        <v>#N/A</v>
      </c>
      <c r="N2028" s="4" t="e">
        <f ca="1">OFFSET('Hotel Carve-out'!$A$1,'Hotel Carve-out'!N$1949-1,'Hotel Carve-out'!$D$1947+'Hotel Carve-out'!$C2028)</f>
        <v>#N/A</v>
      </c>
      <c r="O2028" s="4" t="e">
        <f ca="1">OFFSET('Hotel Carve-out'!$A$1,'Hotel Carve-out'!O$1949-1,'Hotel Carve-out'!$D$1947+'Hotel Carve-out'!$C2028)</f>
        <v>#N/A</v>
      </c>
      <c r="P2028" s="4" t="e">
        <f t="shared" ca="1" si="936"/>
        <v>#N/A</v>
      </c>
      <c r="Q2028" s="4"/>
      <c r="R2028" s="4" t="e">
        <f ca="1">OFFSET('Hotel Carve-out'!$A$1,'Hotel Carve-out'!R$1949-1,'Hotel Carve-out'!$D$1947+'Hotel Carve-out'!$C2028)</f>
        <v>#N/A</v>
      </c>
      <c r="S2028" s="4" t="e">
        <f ca="1">OFFSET('Hotel Carve-out'!$A$1,'Hotel Carve-out'!S$1949-1,'Hotel Carve-out'!$D$1947+'Hotel Carve-out'!$C2028)</f>
        <v>#N/A</v>
      </c>
      <c r="T2028" s="4" t="e">
        <f ca="1">OFFSET('Hotel Carve-out'!$A$1,'Hotel Carve-out'!T$1949-1,'Hotel Carve-out'!$D$1947+'Hotel Carve-out'!$C2028)</f>
        <v>#N/A</v>
      </c>
      <c r="U2028" s="4" t="e">
        <f ca="1">OFFSET('Hotel Carve-out'!$A$1,'Hotel Carve-out'!U$1949-1,'Hotel Carve-out'!$D$1947+'Hotel Carve-out'!$C2028)</f>
        <v>#N/A</v>
      </c>
      <c r="V2028" s="4" t="e">
        <f t="shared" ca="1" si="937"/>
        <v>#N/A</v>
      </c>
      <c r="W2028" s="4"/>
      <c r="X2028" s="4" t="e">
        <f ca="1">OFFSET('Hotel Carve-out'!$A$1,'Hotel Carve-out'!X$1949-1,'Hotel Carve-out'!$D$1947+'Hotel Carve-out'!$C2028)</f>
        <v>#N/A</v>
      </c>
      <c r="Y2028" s="4" t="e">
        <f ca="1">OFFSET('Hotel Carve-out'!$A$1,'Hotel Carve-out'!Y$1949-1,'Hotel Carve-out'!$D$1947+'Hotel Carve-out'!$C2028)</f>
        <v>#N/A</v>
      </c>
      <c r="Z2028" s="4" t="e">
        <f ca="1">OFFSET('Hotel Carve-out'!$A$1,'Hotel Carve-out'!Z$1949-1,'Hotel Carve-out'!$D$1947+'Hotel Carve-out'!$C2028)</f>
        <v>#N/A</v>
      </c>
      <c r="AA2028" s="4" t="e">
        <f ca="1">OFFSET('Hotel Carve-out'!$A$1,'Hotel Carve-out'!AA$1949-1,'Hotel Carve-out'!$D$1947+'Hotel Carve-out'!$C2028)</f>
        <v>#N/A</v>
      </c>
      <c r="AB2028" s="4" t="e">
        <f ca="1">OFFSET('Hotel Carve-out'!$A$1,'Hotel Carve-out'!AB$1949-1,'Hotel Carve-out'!$D$1947+'Hotel Carve-out'!$C2028)</f>
        <v>#N/A</v>
      </c>
      <c r="AC2028" s="4" t="e">
        <f ca="1">OFFSET('Hotel Carve-out'!$A$1,'Hotel Carve-out'!AC$1949-1,'Hotel Carve-out'!$D$1947+'Hotel Carve-out'!$C2028)</f>
        <v>#N/A</v>
      </c>
      <c r="AD2028" s="4" t="e">
        <f ca="1">OFFSET('Hotel Carve-out'!$A$1,'Hotel Carve-out'!AD$1949-1,'Hotel Carve-out'!$D$1947+'Hotel Carve-out'!$C2028)</f>
        <v>#N/A</v>
      </c>
      <c r="AE2028" s="4" t="e">
        <f ca="1">OFFSET('Hotel Carve-out'!$A$1,'Hotel Carve-out'!AE$1949-1,'Hotel Carve-out'!$D$1947+'Hotel Carve-out'!$C2028)</f>
        <v>#N/A</v>
      </c>
      <c r="AF2028" s="4" t="e">
        <f ca="1">OFFSET('Hotel Carve-out'!$A$1,'Hotel Carve-out'!AF$1949-1,'Hotel Carve-out'!$D$1947+'Hotel Carve-out'!$C2028)</f>
        <v>#N/A</v>
      </c>
      <c r="AG2028" s="4" t="e">
        <f ca="1">OFFSET('Hotel Carve-out'!$A$1,'Hotel Carve-out'!AG$1949-1,'Hotel Carve-out'!$D$1947+'Hotel Carve-out'!$C2028)</f>
        <v>#N/A</v>
      </c>
      <c r="AH2028" s="4" t="e">
        <f ca="1">OFFSET('Hotel Carve-out'!$A$1,'Hotel Carve-out'!AH$1949-1,'Hotel Carve-out'!$D$1947+'Hotel Carve-out'!$C2028)</f>
        <v>#N/A</v>
      </c>
      <c r="AI2028" s="4" t="e">
        <f t="shared" ca="1" si="938"/>
        <v>#N/A</v>
      </c>
      <c r="AJ2028" s="4"/>
      <c r="AK2028" s="4" t="e">
        <f ca="1">OFFSET('Hotel Carve-out'!$A$1,'Hotel Carve-out'!AK$1949-1,'Hotel Carve-out'!$D$1947+'Hotel Carve-out'!$C2028)</f>
        <v>#N/A</v>
      </c>
      <c r="AL2028" s="4" t="e">
        <f ca="1">OFFSET('Hotel Carve-out'!$A$1,'Hotel Carve-out'!AL$1949-1,'Hotel Carve-out'!$D$1947+'Hotel Carve-out'!$C2028)</f>
        <v>#N/A</v>
      </c>
      <c r="AM2028" s="4" t="e">
        <f ca="1">OFFSET('Hotel Carve-out'!$A$1,'Hotel Carve-out'!AM$1949-1,'Hotel Carve-out'!$D$1947+'Hotel Carve-out'!$C2028)</f>
        <v>#N/A</v>
      </c>
      <c r="AN2028" s="4" t="e">
        <f ca="1">OFFSET('Hotel Carve-out'!$A$1,'Hotel Carve-out'!AN$1949-1,'Hotel Carve-out'!$D$1947+'Hotel Carve-out'!$C2028)</f>
        <v>#N/A</v>
      </c>
      <c r="AO2028" s="4" t="e">
        <f ca="1">OFFSET('Hotel Carve-out'!$A$1,'Hotel Carve-out'!AO$1949-1,'Hotel Carve-out'!$D$1947+'Hotel Carve-out'!$C2028)</f>
        <v>#N/A</v>
      </c>
      <c r="AP2028" s="4" t="e">
        <f ca="1">OFFSET('Hotel Carve-out'!$A$1,'Hotel Carve-out'!AP$1949-1,'Hotel Carve-out'!$D$1947+'Hotel Carve-out'!$C2028)</f>
        <v>#N/A</v>
      </c>
      <c r="AQ2028" s="4" t="e">
        <f ca="1">OFFSET('Hotel Carve-out'!$A$1,'Hotel Carve-out'!AQ$1949-1,'Hotel Carve-out'!$D$1947+'Hotel Carve-out'!$C2028)</f>
        <v>#N/A</v>
      </c>
      <c r="AR2028" s="4" t="e">
        <f ca="1">OFFSET('Hotel Carve-out'!$A$1,'Hotel Carve-out'!AR$1949-1,'Hotel Carve-out'!$D$1947+'Hotel Carve-out'!$C2028)</f>
        <v>#N/A</v>
      </c>
      <c r="AS2028" s="4" t="e">
        <f ca="1">OFFSET('Hotel Carve-out'!$A$1,'Hotel Carve-out'!AS$1949-1,'Hotel Carve-out'!$D$1947+'Hotel Carve-out'!$C2028)</f>
        <v>#N/A</v>
      </c>
      <c r="AT2028" s="4" t="e">
        <f ca="1">OFFSET('Hotel Carve-out'!$A$1,'Hotel Carve-out'!AT$1949-1,'Hotel Carve-out'!$D$1947+'Hotel Carve-out'!$C2028)</f>
        <v>#N/A</v>
      </c>
      <c r="AU2028" s="4" t="e">
        <f ca="1">OFFSET('Hotel Carve-out'!$A$1,'Hotel Carve-out'!AU$1949-1,'Hotel Carve-out'!$D$1947+'Hotel Carve-out'!$C2028)</f>
        <v>#N/A</v>
      </c>
      <c r="AV2028" s="4" t="e">
        <f ca="1">OFFSET('Hotel Carve-out'!$A$1,'Hotel Carve-out'!AV$1949-1,'Hotel Carve-out'!$D$1947+'Hotel Carve-out'!$C2028)</f>
        <v>#N/A</v>
      </c>
      <c r="AW2028" s="4" t="e">
        <f ca="1">OFFSET('Hotel Carve-out'!$A$1,'Hotel Carve-out'!AW$1949-1,'Hotel Carve-out'!$D$1947+'Hotel Carve-out'!$C2028)</f>
        <v>#N/A</v>
      </c>
      <c r="AX2028" s="4" t="e">
        <f ca="1">OFFSET('Hotel Carve-out'!$A$1,'Hotel Carve-out'!AX$1949-1,'Hotel Carve-out'!$D$1947+'Hotel Carve-out'!$C2028)</f>
        <v>#N/A</v>
      </c>
      <c r="AY2028" s="4" t="e">
        <f ca="1">OFFSET('Hotel Carve-out'!$A$1,'Hotel Carve-out'!AY$1949-1,'Hotel Carve-out'!$D$1947+'Hotel Carve-out'!$C2028)</f>
        <v>#N/A</v>
      </c>
      <c r="AZ2028" s="4" t="e">
        <f ca="1">OFFSET('Hotel Carve-out'!$A$1,'Hotel Carve-out'!AZ$1949-1,'Hotel Carve-out'!$D$1947+'Hotel Carve-out'!$C2028)</f>
        <v>#N/A</v>
      </c>
      <c r="BA2028" s="4" t="e">
        <f ca="1">OFFSET('Hotel Carve-out'!$A$1,'Hotel Carve-out'!BA$1949-1,'Hotel Carve-out'!$D$1947+'Hotel Carve-out'!$C2028)</f>
        <v>#N/A</v>
      </c>
      <c r="BB2028" s="4" t="e">
        <f ca="1">OFFSET('Hotel Carve-out'!$A$1,'Hotel Carve-out'!BB$1949-1,'Hotel Carve-out'!$D$1947+'Hotel Carve-out'!$C2028)</f>
        <v>#N/A</v>
      </c>
      <c r="BC2028" s="4" t="e">
        <f ca="1">OFFSET('Hotel Carve-out'!$A$1,'Hotel Carve-out'!BC$1949-1,'Hotel Carve-out'!$D$1947+'Hotel Carve-out'!$C2028)</f>
        <v>#N/A</v>
      </c>
      <c r="BD2028" s="4" t="e">
        <f ca="1">OFFSET('Hotel Carve-out'!$A$1,'Hotel Carve-out'!BD$1949-1,'Hotel Carve-out'!$D$1947+'Hotel Carve-out'!$C2028)</f>
        <v>#N/A</v>
      </c>
      <c r="BE2028" s="4" t="e">
        <f t="shared" ca="1" si="939"/>
        <v>#N/A</v>
      </c>
      <c r="BF2028" s="4"/>
      <c r="BG2028" s="2" t="e">
        <f t="shared" ca="1" si="940"/>
        <v>#N/A</v>
      </c>
      <c r="BH2028" s="2" t="e">
        <f t="shared" ca="1" si="941"/>
        <v>#N/A</v>
      </c>
      <c r="BI2028" s="5" t="e">
        <f t="shared" ca="1" si="942"/>
        <v>#N/A</v>
      </c>
      <c r="BJ2028" s="1"/>
      <c r="BK2028" s="4" t="e">
        <f ca="1">OFFSET('Hotel Carve-out'!$A$1,'Hotel Carve-out'!BK$1949-1,'Hotel Carve-out'!$D$1947+'Hotel Carve-out'!$C2028)</f>
        <v>#N/A</v>
      </c>
      <c r="BL2028" s="4" t="e">
        <f ca="1">OFFSET('Hotel Carve-out'!$A$1,'Hotel Carve-out'!BL$1949-1,'Hotel Carve-out'!$D$1947+'Hotel Carve-out'!$C2028)</f>
        <v>#N/A</v>
      </c>
      <c r="BM2028" s="4" t="e">
        <f ca="1">OFFSET('Hotel Carve-out'!$A$1,'Hotel Carve-out'!BM$1949-1,'Hotel Carve-out'!$D$1947+'Hotel Carve-out'!$C2028)</f>
        <v>#N/A</v>
      </c>
      <c r="BN2028" s="4" t="e">
        <f ca="1">OFFSET('Hotel Carve-out'!$A$1,'Hotel Carve-out'!BN$1949-1,'Hotel Carve-out'!$D$1947+'Hotel Carve-out'!$C2028)</f>
        <v>#N/A</v>
      </c>
      <c r="BO2028" s="4" t="e">
        <f ca="1">OFFSET('Hotel Carve-out'!$A$1,'Hotel Carve-out'!BO$1949-1,'Hotel Carve-out'!$D$1947+'Hotel Carve-out'!$C2028)</f>
        <v>#N/A</v>
      </c>
      <c r="BP2028" s="4" t="e">
        <f ca="1">OFFSET('Hotel Carve-out'!$A$1,'Hotel Carve-out'!BP$1949-1,'Hotel Carve-out'!$D$1947+'Hotel Carve-out'!$C2028)</f>
        <v>#N/A</v>
      </c>
      <c r="BQ2028" s="4" t="e">
        <f ca="1">OFFSET('Hotel Carve-out'!$A$1,'Hotel Carve-out'!BQ$1949-1,'Hotel Carve-out'!$D$1947+'Hotel Carve-out'!$C2028)</f>
        <v>#N/A</v>
      </c>
      <c r="BR2028" s="1"/>
      <c r="BS2028" s="4" t="e">
        <f ca="1">OFFSET('Hotel Carve-out'!$A$1,'Hotel Carve-out'!BS$1949-1,'Hotel Carve-out'!$D$1947+'Hotel Carve-out'!$C2028)</f>
        <v>#N/A</v>
      </c>
      <c r="BT2028" s="4" t="e">
        <f ca="1">OFFSET('Hotel Carve-out'!$A$1,'Hotel Carve-out'!BT$1949-1,'Hotel Carve-out'!$D$1947+'Hotel Carve-out'!$C2028)</f>
        <v>#N/A</v>
      </c>
      <c r="BU2028" s="4"/>
      <c r="BV2028" s="4" t="e">
        <f ca="1">OFFSET('Hotel Carve-out'!$A$1,'Hotel Carve-out'!BV$1949-1,'Hotel Carve-out'!$D$1947+'Hotel Carve-out'!$C2028)</f>
        <v>#N/A</v>
      </c>
      <c r="BW2028" s="4" t="e">
        <f ca="1">OFFSET('Hotel Carve-out'!$A$1,'Hotel Carve-out'!BW$1949-1,'Hotel Carve-out'!$D$1947+'Hotel Carve-out'!$C2028)</f>
        <v>#N/A</v>
      </c>
      <c r="BX2028" s="4" t="e">
        <f ca="1">OFFSET('Hotel Carve-out'!$A$1,'Hotel Carve-out'!BX$1949-1,'Hotel Carve-out'!$D$1947+'Hotel Carve-out'!$C2028)</f>
        <v>#N/A</v>
      </c>
      <c r="BY2028" s="6" t="e">
        <f ca="1">OFFSET('Hotel Carve-out'!$A$1,'Hotel Carve-out'!BY$1949-1,'Hotel Carve-out'!$D$1947+'Hotel Carve-out'!$C2028)</f>
        <v>#N/A</v>
      </c>
      <c r="BZ2028" s="4" t="e">
        <f ca="1">OFFSET('Hotel Carve-out'!$A$1,'Hotel Carve-out'!BZ$1949-1,'Hotel Carve-out'!$D$1947+'Hotel Carve-out'!$C2028)</f>
        <v>#N/A</v>
      </c>
      <c r="CA2028" s="6" t="e">
        <f ca="1">OFFSET('Hotel Carve-out'!$A$1,'Hotel Carve-out'!CA$1949-1,'Hotel Carve-out'!$D$1947+'Hotel Carve-out'!$C2028)</f>
        <v>#N/A</v>
      </c>
      <c r="CB2028" s="4" t="e">
        <f ca="1">OFFSET('Hotel Carve-out'!$A$1,'Hotel Carve-out'!CB$1949-1,'Hotel Carve-out'!$D$1947+'Hotel Carve-out'!$C2028)</f>
        <v>#N/A</v>
      </c>
      <c r="CC2028" s="1"/>
      <c r="CD2028" s="360" t="e">
        <f ca="1">OFFSET('Hotel Carve-out'!$A$1,'Hotel Carve-out'!CD$1949-1,'Hotel Carve-out'!$D$1947+'Hotel Carve-out'!$C2028)</f>
        <v>#N/A</v>
      </c>
      <c r="CE2028" s="360" t="e">
        <f ca="1">OFFSET('Hotel Carve-out'!$A$1,'Hotel Carve-out'!CE$1949-1,'Hotel Carve-out'!$D$1947+'Hotel Carve-out'!$C2028)</f>
        <v>#N/A</v>
      </c>
      <c r="CF2028" s="360" t="e">
        <f ca="1">OFFSET('Hotel Carve-out'!$A$1,'Hotel Carve-out'!CF$1949-1,'Hotel Carve-out'!$D$1947+'Hotel Carve-out'!$C2028)</f>
        <v>#N/A</v>
      </c>
      <c r="CG2028" s="360" t="e">
        <f ca="1">OFFSET('Hotel Carve-out'!$A$1,'Hotel Carve-out'!CG$1949-1,'Hotel Carve-out'!$D$1947+'Hotel Carve-out'!$C2028)</f>
        <v>#N/A</v>
      </c>
      <c r="CH2028" s="360" t="e">
        <f ca="1">OFFSET('Hotel Carve-out'!$A$1,'Hotel Carve-out'!CH$1949-1,'Hotel Carve-out'!$D$1947+'Hotel Carve-out'!$C2028)</f>
        <v>#N/A</v>
      </c>
      <c r="CI2028" s="360" t="e">
        <f ca="1">OFFSET('Hotel Carve-out'!$A$1,'Hotel Carve-out'!CI$1949-1,'Hotel Carve-out'!$D$1947+'Hotel Carve-out'!$C2028)</f>
        <v>#N/A</v>
      </c>
      <c r="CJ2028" s="1"/>
      <c r="CK2028" s="1"/>
    </row>
    <row r="2029" spans="2:89" ht="15" customHeight="1">
      <c r="B2029" s="1"/>
      <c r="C2029" s="1" t="e">
        <f>IF(C2028&lt;'Hotel Carve-out'!$E$1688,C2028+1,NA())</f>
        <v>#N/A</v>
      </c>
      <c r="D2029" s="7" t="e">
        <f>INDEX('Hotel Carve-out'!$F$16:$CI$17,1,MATCH('Hotel Carve-out'!C2029,'Hotel Carve-out'!$F$17:$CI$17,0))</f>
        <v>#N/A</v>
      </c>
      <c r="E2029" s="1"/>
      <c r="F2029" s="4" t="e">
        <f ca="1">OFFSET('Hotel Carve-out'!$A$1,'Hotel Carve-out'!F$1949-1,'Hotel Carve-out'!$D$1947+'Hotel Carve-out'!$C2029)</f>
        <v>#N/A</v>
      </c>
      <c r="G2029" s="4" t="e">
        <f ca="1">OFFSET('Hotel Carve-out'!$A$1,'Hotel Carve-out'!G$1949-1,'Hotel Carve-out'!$D$1947+'Hotel Carve-out'!$C2029)</f>
        <v>#N/A</v>
      </c>
      <c r="H2029" s="4" t="e">
        <f ca="1">OFFSET('Hotel Carve-out'!$A$1,'Hotel Carve-out'!H$1949-1,'Hotel Carve-out'!$D$1947+'Hotel Carve-out'!$C2029)</f>
        <v>#N/A</v>
      </c>
      <c r="I2029" s="4" t="e">
        <f ca="1">OFFSET('Hotel Carve-out'!$A$1,'Hotel Carve-out'!I$1949-1,'Hotel Carve-out'!$D$1947+'Hotel Carve-out'!$C2029)</f>
        <v>#N/A</v>
      </c>
      <c r="J2029" s="1"/>
      <c r="K2029" s="4" t="e">
        <f ca="1">OFFSET('Hotel Carve-out'!$A$1,'Hotel Carve-out'!K$1949-1,'Hotel Carve-out'!$D$1947+'Hotel Carve-out'!$C2029)</f>
        <v>#N/A</v>
      </c>
      <c r="L2029" s="4" t="e">
        <f ca="1">OFFSET('Hotel Carve-out'!$A$1,'Hotel Carve-out'!L$1949-1,'Hotel Carve-out'!$D$1947+'Hotel Carve-out'!$C2029)</f>
        <v>#N/A</v>
      </c>
      <c r="M2029" s="4" t="e">
        <f ca="1">OFFSET('Hotel Carve-out'!$A$1,'Hotel Carve-out'!M$1949-1,'Hotel Carve-out'!$D$1947+'Hotel Carve-out'!$C2029)</f>
        <v>#N/A</v>
      </c>
      <c r="N2029" s="4" t="e">
        <f ca="1">OFFSET('Hotel Carve-out'!$A$1,'Hotel Carve-out'!N$1949-1,'Hotel Carve-out'!$D$1947+'Hotel Carve-out'!$C2029)</f>
        <v>#N/A</v>
      </c>
      <c r="O2029" s="4" t="e">
        <f ca="1">OFFSET('Hotel Carve-out'!$A$1,'Hotel Carve-out'!O$1949-1,'Hotel Carve-out'!$D$1947+'Hotel Carve-out'!$C2029)</f>
        <v>#N/A</v>
      </c>
      <c r="P2029" s="4" t="e">
        <f t="shared" ca="1" si="936"/>
        <v>#N/A</v>
      </c>
      <c r="Q2029" s="4"/>
      <c r="R2029" s="4" t="e">
        <f ca="1">OFFSET('Hotel Carve-out'!$A$1,'Hotel Carve-out'!R$1949-1,'Hotel Carve-out'!$D$1947+'Hotel Carve-out'!$C2029)</f>
        <v>#N/A</v>
      </c>
      <c r="S2029" s="4" t="e">
        <f ca="1">OFFSET('Hotel Carve-out'!$A$1,'Hotel Carve-out'!S$1949-1,'Hotel Carve-out'!$D$1947+'Hotel Carve-out'!$C2029)</f>
        <v>#N/A</v>
      </c>
      <c r="T2029" s="4" t="e">
        <f ca="1">OFFSET('Hotel Carve-out'!$A$1,'Hotel Carve-out'!T$1949-1,'Hotel Carve-out'!$D$1947+'Hotel Carve-out'!$C2029)</f>
        <v>#N/A</v>
      </c>
      <c r="U2029" s="4" t="e">
        <f ca="1">OFFSET('Hotel Carve-out'!$A$1,'Hotel Carve-out'!U$1949-1,'Hotel Carve-out'!$D$1947+'Hotel Carve-out'!$C2029)</f>
        <v>#N/A</v>
      </c>
      <c r="V2029" s="4" t="e">
        <f t="shared" ca="1" si="937"/>
        <v>#N/A</v>
      </c>
      <c r="W2029" s="4"/>
      <c r="X2029" s="4" t="e">
        <f ca="1">OFFSET('Hotel Carve-out'!$A$1,'Hotel Carve-out'!X$1949-1,'Hotel Carve-out'!$D$1947+'Hotel Carve-out'!$C2029)</f>
        <v>#N/A</v>
      </c>
      <c r="Y2029" s="4" t="e">
        <f ca="1">OFFSET('Hotel Carve-out'!$A$1,'Hotel Carve-out'!Y$1949-1,'Hotel Carve-out'!$D$1947+'Hotel Carve-out'!$C2029)</f>
        <v>#N/A</v>
      </c>
      <c r="Z2029" s="4" t="e">
        <f ca="1">OFFSET('Hotel Carve-out'!$A$1,'Hotel Carve-out'!Z$1949-1,'Hotel Carve-out'!$D$1947+'Hotel Carve-out'!$C2029)</f>
        <v>#N/A</v>
      </c>
      <c r="AA2029" s="4" t="e">
        <f ca="1">OFFSET('Hotel Carve-out'!$A$1,'Hotel Carve-out'!AA$1949-1,'Hotel Carve-out'!$D$1947+'Hotel Carve-out'!$C2029)</f>
        <v>#N/A</v>
      </c>
      <c r="AB2029" s="4" t="e">
        <f ca="1">OFFSET('Hotel Carve-out'!$A$1,'Hotel Carve-out'!AB$1949-1,'Hotel Carve-out'!$D$1947+'Hotel Carve-out'!$C2029)</f>
        <v>#N/A</v>
      </c>
      <c r="AC2029" s="4" t="e">
        <f ca="1">OFFSET('Hotel Carve-out'!$A$1,'Hotel Carve-out'!AC$1949-1,'Hotel Carve-out'!$D$1947+'Hotel Carve-out'!$C2029)</f>
        <v>#N/A</v>
      </c>
      <c r="AD2029" s="4" t="e">
        <f ca="1">OFFSET('Hotel Carve-out'!$A$1,'Hotel Carve-out'!AD$1949-1,'Hotel Carve-out'!$D$1947+'Hotel Carve-out'!$C2029)</f>
        <v>#N/A</v>
      </c>
      <c r="AE2029" s="4" t="e">
        <f ca="1">OFFSET('Hotel Carve-out'!$A$1,'Hotel Carve-out'!AE$1949-1,'Hotel Carve-out'!$D$1947+'Hotel Carve-out'!$C2029)</f>
        <v>#N/A</v>
      </c>
      <c r="AF2029" s="4" t="e">
        <f ca="1">OFFSET('Hotel Carve-out'!$A$1,'Hotel Carve-out'!AF$1949-1,'Hotel Carve-out'!$D$1947+'Hotel Carve-out'!$C2029)</f>
        <v>#N/A</v>
      </c>
      <c r="AG2029" s="4" t="e">
        <f ca="1">OFFSET('Hotel Carve-out'!$A$1,'Hotel Carve-out'!AG$1949-1,'Hotel Carve-out'!$D$1947+'Hotel Carve-out'!$C2029)</f>
        <v>#N/A</v>
      </c>
      <c r="AH2029" s="4" t="e">
        <f ca="1">OFFSET('Hotel Carve-out'!$A$1,'Hotel Carve-out'!AH$1949-1,'Hotel Carve-out'!$D$1947+'Hotel Carve-out'!$C2029)</f>
        <v>#N/A</v>
      </c>
      <c r="AI2029" s="4" t="e">
        <f t="shared" ca="1" si="938"/>
        <v>#N/A</v>
      </c>
      <c r="AJ2029" s="4"/>
      <c r="AK2029" s="4" t="e">
        <f ca="1">OFFSET('Hotel Carve-out'!$A$1,'Hotel Carve-out'!AK$1949-1,'Hotel Carve-out'!$D$1947+'Hotel Carve-out'!$C2029)</f>
        <v>#N/A</v>
      </c>
      <c r="AL2029" s="4" t="e">
        <f ca="1">OFFSET('Hotel Carve-out'!$A$1,'Hotel Carve-out'!AL$1949-1,'Hotel Carve-out'!$D$1947+'Hotel Carve-out'!$C2029)</f>
        <v>#N/A</v>
      </c>
      <c r="AM2029" s="4" t="e">
        <f ca="1">OFFSET('Hotel Carve-out'!$A$1,'Hotel Carve-out'!AM$1949-1,'Hotel Carve-out'!$D$1947+'Hotel Carve-out'!$C2029)</f>
        <v>#N/A</v>
      </c>
      <c r="AN2029" s="4" t="e">
        <f ca="1">OFFSET('Hotel Carve-out'!$A$1,'Hotel Carve-out'!AN$1949-1,'Hotel Carve-out'!$D$1947+'Hotel Carve-out'!$C2029)</f>
        <v>#N/A</v>
      </c>
      <c r="AO2029" s="4" t="e">
        <f ca="1">OFFSET('Hotel Carve-out'!$A$1,'Hotel Carve-out'!AO$1949-1,'Hotel Carve-out'!$D$1947+'Hotel Carve-out'!$C2029)</f>
        <v>#N/A</v>
      </c>
      <c r="AP2029" s="4" t="e">
        <f ca="1">OFFSET('Hotel Carve-out'!$A$1,'Hotel Carve-out'!AP$1949-1,'Hotel Carve-out'!$D$1947+'Hotel Carve-out'!$C2029)</f>
        <v>#N/A</v>
      </c>
      <c r="AQ2029" s="4" t="e">
        <f ca="1">OFFSET('Hotel Carve-out'!$A$1,'Hotel Carve-out'!AQ$1949-1,'Hotel Carve-out'!$D$1947+'Hotel Carve-out'!$C2029)</f>
        <v>#N/A</v>
      </c>
      <c r="AR2029" s="4" t="e">
        <f ca="1">OFFSET('Hotel Carve-out'!$A$1,'Hotel Carve-out'!AR$1949-1,'Hotel Carve-out'!$D$1947+'Hotel Carve-out'!$C2029)</f>
        <v>#N/A</v>
      </c>
      <c r="AS2029" s="4" t="e">
        <f ca="1">OFFSET('Hotel Carve-out'!$A$1,'Hotel Carve-out'!AS$1949-1,'Hotel Carve-out'!$D$1947+'Hotel Carve-out'!$C2029)</f>
        <v>#N/A</v>
      </c>
      <c r="AT2029" s="4" t="e">
        <f ca="1">OFFSET('Hotel Carve-out'!$A$1,'Hotel Carve-out'!AT$1949-1,'Hotel Carve-out'!$D$1947+'Hotel Carve-out'!$C2029)</f>
        <v>#N/A</v>
      </c>
      <c r="AU2029" s="4" t="e">
        <f ca="1">OFFSET('Hotel Carve-out'!$A$1,'Hotel Carve-out'!AU$1949-1,'Hotel Carve-out'!$D$1947+'Hotel Carve-out'!$C2029)</f>
        <v>#N/A</v>
      </c>
      <c r="AV2029" s="4" t="e">
        <f ca="1">OFFSET('Hotel Carve-out'!$A$1,'Hotel Carve-out'!AV$1949-1,'Hotel Carve-out'!$D$1947+'Hotel Carve-out'!$C2029)</f>
        <v>#N/A</v>
      </c>
      <c r="AW2029" s="4" t="e">
        <f ca="1">OFFSET('Hotel Carve-out'!$A$1,'Hotel Carve-out'!AW$1949-1,'Hotel Carve-out'!$D$1947+'Hotel Carve-out'!$C2029)</f>
        <v>#N/A</v>
      </c>
      <c r="AX2029" s="4" t="e">
        <f ca="1">OFFSET('Hotel Carve-out'!$A$1,'Hotel Carve-out'!AX$1949-1,'Hotel Carve-out'!$D$1947+'Hotel Carve-out'!$C2029)</f>
        <v>#N/A</v>
      </c>
      <c r="AY2029" s="4" t="e">
        <f ca="1">OFFSET('Hotel Carve-out'!$A$1,'Hotel Carve-out'!AY$1949-1,'Hotel Carve-out'!$D$1947+'Hotel Carve-out'!$C2029)</f>
        <v>#N/A</v>
      </c>
      <c r="AZ2029" s="4" t="e">
        <f ca="1">OFFSET('Hotel Carve-out'!$A$1,'Hotel Carve-out'!AZ$1949-1,'Hotel Carve-out'!$D$1947+'Hotel Carve-out'!$C2029)</f>
        <v>#N/A</v>
      </c>
      <c r="BA2029" s="4" t="e">
        <f ca="1">OFFSET('Hotel Carve-out'!$A$1,'Hotel Carve-out'!BA$1949-1,'Hotel Carve-out'!$D$1947+'Hotel Carve-out'!$C2029)</f>
        <v>#N/A</v>
      </c>
      <c r="BB2029" s="4" t="e">
        <f ca="1">OFFSET('Hotel Carve-out'!$A$1,'Hotel Carve-out'!BB$1949-1,'Hotel Carve-out'!$D$1947+'Hotel Carve-out'!$C2029)</f>
        <v>#N/A</v>
      </c>
      <c r="BC2029" s="4" t="e">
        <f ca="1">OFFSET('Hotel Carve-out'!$A$1,'Hotel Carve-out'!BC$1949-1,'Hotel Carve-out'!$D$1947+'Hotel Carve-out'!$C2029)</f>
        <v>#N/A</v>
      </c>
      <c r="BD2029" s="4" t="e">
        <f ca="1">OFFSET('Hotel Carve-out'!$A$1,'Hotel Carve-out'!BD$1949-1,'Hotel Carve-out'!$D$1947+'Hotel Carve-out'!$C2029)</f>
        <v>#N/A</v>
      </c>
      <c r="BE2029" s="4" t="e">
        <f t="shared" ca="1" si="939"/>
        <v>#N/A</v>
      </c>
      <c r="BF2029" s="4"/>
      <c r="BG2029" s="2" t="e">
        <f t="shared" ca="1" si="940"/>
        <v>#N/A</v>
      </c>
      <c r="BH2029" s="2" t="e">
        <f t="shared" ca="1" si="941"/>
        <v>#N/A</v>
      </c>
      <c r="BI2029" s="5" t="e">
        <f t="shared" ca="1" si="942"/>
        <v>#N/A</v>
      </c>
      <c r="BJ2029" s="1"/>
      <c r="BK2029" s="4" t="e">
        <f ca="1">OFFSET('Hotel Carve-out'!$A$1,'Hotel Carve-out'!BK$1949-1,'Hotel Carve-out'!$D$1947+'Hotel Carve-out'!$C2029)</f>
        <v>#N/A</v>
      </c>
      <c r="BL2029" s="4" t="e">
        <f ca="1">OFFSET('Hotel Carve-out'!$A$1,'Hotel Carve-out'!BL$1949-1,'Hotel Carve-out'!$D$1947+'Hotel Carve-out'!$C2029)</f>
        <v>#N/A</v>
      </c>
      <c r="BM2029" s="4" t="e">
        <f ca="1">OFFSET('Hotel Carve-out'!$A$1,'Hotel Carve-out'!BM$1949-1,'Hotel Carve-out'!$D$1947+'Hotel Carve-out'!$C2029)</f>
        <v>#N/A</v>
      </c>
      <c r="BN2029" s="4" t="e">
        <f ca="1">OFFSET('Hotel Carve-out'!$A$1,'Hotel Carve-out'!BN$1949-1,'Hotel Carve-out'!$D$1947+'Hotel Carve-out'!$C2029)</f>
        <v>#N/A</v>
      </c>
      <c r="BO2029" s="4" t="e">
        <f ca="1">OFFSET('Hotel Carve-out'!$A$1,'Hotel Carve-out'!BO$1949-1,'Hotel Carve-out'!$D$1947+'Hotel Carve-out'!$C2029)</f>
        <v>#N/A</v>
      </c>
      <c r="BP2029" s="4" t="e">
        <f ca="1">OFFSET('Hotel Carve-out'!$A$1,'Hotel Carve-out'!BP$1949-1,'Hotel Carve-out'!$D$1947+'Hotel Carve-out'!$C2029)</f>
        <v>#N/A</v>
      </c>
      <c r="BQ2029" s="4" t="e">
        <f ca="1">OFFSET('Hotel Carve-out'!$A$1,'Hotel Carve-out'!BQ$1949-1,'Hotel Carve-out'!$D$1947+'Hotel Carve-out'!$C2029)</f>
        <v>#N/A</v>
      </c>
      <c r="BR2029" s="1"/>
      <c r="BS2029" s="4" t="e">
        <f ca="1">OFFSET('Hotel Carve-out'!$A$1,'Hotel Carve-out'!BS$1949-1,'Hotel Carve-out'!$D$1947+'Hotel Carve-out'!$C2029)</f>
        <v>#N/A</v>
      </c>
      <c r="BT2029" s="4" t="e">
        <f ca="1">OFFSET('Hotel Carve-out'!$A$1,'Hotel Carve-out'!BT$1949-1,'Hotel Carve-out'!$D$1947+'Hotel Carve-out'!$C2029)</f>
        <v>#N/A</v>
      </c>
      <c r="BU2029" s="4"/>
      <c r="BV2029" s="4" t="e">
        <f ca="1">OFFSET('Hotel Carve-out'!$A$1,'Hotel Carve-out'!BV$1949-1,'Hotel Carve-out'!$D$1947+'Hotel Carve-out'!$C2029)</f>
        <v>#N/A</v>
      </c>
      <c r="BW2029" s="4" t="e">
        <f ca="1">OFFSET('Hotel Carve-out'!$A$1,'Hotel Carve-out'!BW$1949-1,'Hotel Carve-out'!$D$1947+'Hotel Carve-out'!$C2029)</f>
        <v>#N/A</v>
      </c>
      <c r="BX2029" s="4" t="e">
        <f ca="1">OFFSET('Hotel Carve-out'!$A$1,'Hotel Carve-out'!BX$1949-1,'Hotel Carve-out'!$D$1947+'Hotel Carve-out'!$C2029)</f>
        <v>#N/A</v>
      </c>
      <c r="BY2029" s="6" t="e">
        <f ca="1">OFFSET('Hotel Carve-out'!$A$1,'Hotel Carve-out'!BY$1949-1,'Hotel Carve-out'!$D$1947+'Hotel Carve-out'!$C2029)</f>
        <v>#N/A</v>
      </c>
      <c r="BZ2029" s="4" t="e">
        <f ca="1">OFFSET('Hotel Carve-out'!$A$1,'Hotel Carve-out'!BZ$1949-1,'Hotel Carve-out'!$D$1947+'Hotel Carve-out'!$C2029)</f>
        <v>#N/A</v>
      </c>
      <c r="CA2029" s="6" t="e">
        <f ca="1">OFFSET('Hotel Carve-out'!$A$1,'Hotel Carve-out'!CA$1949-1,'Hotel Carve-out'!$D$1947+'Hotel Carve-out'!$C2029)</f>
        <v>#N/A</v>
      </c>
      <c r="CB2029" s="4" t="e">
        <f ca="1">OFFSET('Hotel Carve-out'!$A$1,'Hotel Carve-out'!CB$1949-1,'Hotel Carve-out'!$D$1947+'Hotel Carve-out'!$C2029)</f>
        <v>#N/A</v>
      </c>
      <c r="CC2029" s="1"/>
      <c r="CD2029" s="360" t="e">
        <f ca="1">OFFSET('Hotel Carve-out'!$A$1,'Hotel Carve-out'!CD$1949-1,'Hotel Carve-out'!$D$1947+'Hotel Carve-out'!$C2029)</f>
        <v>#N/A</v>
      </c>
      <c r="CE2029" s="360" t="e">
        <f ca="1">OFFSET('Hotel Carve-out'!$A$1,'Hotel Carve-out'!CE$1949-1,'Hotel Carve-out'!$D$1947+'Hotel Carve-out'!$C2029)</f>
        <v>#N/A</v>
      </c>
      <c r="CF2029" s="360" t="e">
        <f ca="1">OFFSET('Hotel Carve-out'!$A$1,'Hotel Carve-out'!CF$1949-1,'Hotel Carve-out'!$D$1947+'Hotel Carve-out'!$C2029)</f>
        <v>#N/A</v>
      </c>
      <c r="CG2029" s="360" t="e">
        <f ca="1">OFFSET('Hotel Carve-out'!$A$1,'Hotel Carve-out'!CG$1949-1,'Hotel Carve-out'!$D$1947+'Hotel Carve-out'!$C2029)</f>
        <v>#N/A</v>
      </c>
      <c r="CH2029" s="360" t="e">
        <f ca="1">OFFSET('Hotel Carve-out'!$A$1,'Hotel Carve-out'!CH$1949-1,'Hotel Carve-out'!$D$1947+'Hotel Carve-out'!$C2029)</f>
        <v>#N/A</v>
      </c>
      <c r="CI2029" s="360" t="e">
        <f ca="1">OFFSET('Hotel Carve-out'!$A$1,'Hotel Carve-out'!CI$1949-1,'Hotel Carve-out'!$D$1947+'Hotel Carve-out'!$C2029)</f>
        <v>#N/A</v>
      </c>
      <c r="CJ2029" s="1"/>
      <c r="CK2029" s="1"/>
    </row>
    <row r="2030" spans="2:89" ht="15" customHeight="1">
      <c r="B2030" s="1"/>
      <c r="C2030" s="1" t="e">
        <f>IF(C2029&lt;'Hotel Carve-out'!$E$1688,C2029+1,NA())</f>
        <v>#N/A</v>
      </c>
      <c r="D2030" s="7" t="e">
        <f>INDEX('Hotel Carve-out'!$F$16:$CI$17,1,MATCH('Hotel Carve-out'!C2030,'Hotel Carve-out'!$F$17:$CI$17,0))</f>
        <v>#N/A</v>
      </c>
      <c r="E2030" s="1"/>
      <c r="F2030" s="4" t="e">
        <f ca="1">OFFSET('Hotel Carve-out'!$A$1,'Hotel Carve-out'!F$1949-1,'Hotel Carve-out'!$D$1947+'Hotel Carve-out'!$C2030)</f>
        <v>#N/A</v>
      </c>
      <c r="G2030" s="4" t="e">
        <f ca="1">OFFSET('Hotel Carve-out'!$A$1,'Hotel Carve-out'!G$1949-1,'Hotel Carve-out'!$D$1947+'Hotel Carve-out'!$C2030)</f>
        <v>#N/A</v>
      </c>
      <c r="H2030" s="4" t="e">
        <f ca="1">OFFSET('Hotel Carve-out'!$A$1,'Hotel Carve-out'!H$1949-1,'Hotel Carve-out'!$D$1947+'Hotel Carve-out'!$C2030)</f>
        <v>#N/A</v>
      </c>
      <c r="I2030" s="4" t="e">
        <f ca="1">OFFSET('Hotel Carve-out'!$A$1,'Hotel Carve-out'!I$1949-1,'Hotel Carve-out'!$D$1947+'Hotel Carve-out'!$C2030)</f>
        <v>#N/A</v>
      </c>
      <c r="J2030" s="1"/>
      <c r="K2030" s="4" t="e">
        <f ca="1">OFFSET('Hotel Carve-out'!$A$1,'Hotel Carve-out'!K$1949-1,'Hotel Carve-out'!$D$1947+'Hotel Carve-out'!$C2030)</f>
        <v>#N/A</v>
      </c>
      <c r="L2030" s="4" t="e">
        <f ca="1">OFFSET('Hotel Carve-out'!$A$1,'Hotel Carve-out'!L$1949-1,'Hotel Carve-out'!$D$1947+'Hotel Carve-out'!$C2030)</f>
        <v>#N/A</v>
      </c>
      <c r="M2030" s="4" t="e">
        <f ca="1">OFFSET('Hotel Carve-out'!$A$1,'Hotel Carve-out'!M$1949-1,'Hotel Carve-out'!$D$1947+'Hotel Carve-out'!$C2030)</f>
        <v>#N/A</v>
      </c>
      <c r="N2030" s="4" t="e">
        <f ca="1">OFFSET('Hotel Carve-out'!$A$1,'Hotel Carve-out'!N$1949-1,'Hotel Carve-out'!$D$1947+'Hotel Carve-out'!$C2030)</f>
        <v>#N/A</v>
      </c>
      <c r="O2030" s="4" t="e">
        <f ca="1">OFFSET('Hotel Carve-out'!$A$1,'Hotel Carve-out'!O$1949-1,'Hotel Carve-out'!$D$1947+'Hotel Carve-out'!$C2030)</f>
        <v>#N/A</v>
      </c>
      <c r="P2030" s="4" t="e">
        <f t="shared" ca="1" si="936"/>
        <v>#N/A</v>
      </c>
      <c r="Q2030" s="4"/>
      <c r="R2030" s="4" t="e">
        <f ca="1">OFFSET('Hotel Carve-out'!$A$1,'Hotel Carve-out'!R$1949-1,'Hotel Carve-out'!$D$1947+'Hotel Carve-out'!$C2030)</f>
        <v>#N/A</v>
      </c>
      <c r="S2030" s="4" t="e">
        <f ca="1">OFFSET('Hotel Carve-out'!$A$1,'Hotel Carve-out'!S$1949-1,'Hotel Carve-out'!$D$1947+'Hotel Carve-out'!$C2030)</f>
        <v>#N/A</v>
      </c>
      <c r="T2030" s="4" t="e">
        <f ca="1">OFFSET('Hotel Carve-out'!$A$1,'Hotel Carve-out'!T$1949-1,'Hotel Carve-out'!$D$1947+'Hotel Carve-out'!$C2030)</f>
        <v>#N/A</v>
      </c>
      <c r="U2030" s="4" t="e">
        <f ca="1">OFFSET('Hotel Carve-out'!$A$1,'Hotel Carve-out'!U$1949-1,'Hotel Carve-out'!$D$1947+'Hotel Carve-out'!$C2030)</f>
        <v>#N/A</v>
      </c>
      <c r="V2030" s="4" t="e">
        <f t="shared" ca="1" si="937"/>
        <v>#N/A</v>
      </c>
      <c r="W2030" s="4"/>
      <c r="X2030" s="4" t="e">
        <f ca="1">OFFSET('Hotel Carve-out'!$A$1,'Hotel Carve-out'!X$1949-1,'Hotel Carve-out'!$D$1947+'Hotel Carve-out'!$C2030)</f>
        <v>#N/A</v>
      </c>
      <c r="Y2030" s="4" t="e">
        <f ca="1">OFFSET('Hotel Carve-out'!$A$1,'Hotel Carve-out'!Y$1949-1,'Hotel Carve-out'!$D$1947+'Hotel Carve-out'!$C2030)</f>
        <v>#N/A</v>
      </c>
      <c r="Z2030" s="4" t="e">
        <f ca="1">OFFSET('Hotel Carve-out'!$A$1,'Hotel Carve-out'!Z$1949-1,'Hotel Carve-out'!$D$1947+'Hotel Carve-out'!$C2030)</f>
        <v>#N/A</v>
      </c>
      <c r="AA2030" s="4" t="e">
        <f ca="1">OFFSET('Hotel Carve-out'!$A$1,'Hotel Carve-out'!AA$1949-1,'Hotel Carve-out'!$D$1947+'Hotel Carve-out'!$C2030)</f>
        <v>#N/A</v>
      </c>
      <c r="AB2030" s="4" t="e">
        <f ca="1">OFFSET('Hotel Carve-out'!$A$1,'Hotel Carve-out'!AB$1949-1,'Hotel Carve-out'!$D$1947+'Hotel Carve-out'!$C2030)</f>
        <v>#N/A</v>
      </c>
      <c r="AC2030" s="4" t="e">
        <f ca="1">OFFSET('Hotel Carve-out'!$A$1,'Hotel Carve-out'!AC$1949-1,'Hotel Carve-out'!$D$1947+'Hotel Carve-out'!$C2030)</f>
        <v>#N/A</v>
      </c>
      <c r="AD2030" s="4" t="e">
        <f ca="1">OFFSET('Hotel Carve-out'!$A$1,'Hotel Carve-out'!AD$1949-1,'Hotel Carve-out'!$D$1947+'Hotel Carve-out'!$C2030)</f>
        <v>#N/A</v>
      </c>
      <c r="AE2030" s="4" t="e">
        <f ca="1">OFFSET('Hotel Carve-out'!$A$1,'Hotel Carve-out'!AE$1949-1,'Hotel Carve-out'!$D$1947+'Hotel Carve-out'!$C2030)</f>
        <v>#N/A</v>
      </c>
      <c r="AF2030" s="4" t="e">
        <f ca="1">OFFSET('Hotel Carve-out'!$A$1,'Hotel Carve-out'!AF$1949-1,'Hotel Carve-out'!$D$1947+'Hotel Carve-out'!$C2030)</f>
        <v>#N/A</v>
      </c>
      <c r="AG2030" s="4" t="e">
        <f ca="1">OFFSET('Hotel Carve-out'!$A$1,'Hotel Carve-out'!AG$1949-1,'Hotel Carve-out'!$D$1947+'Hotel Carve-out'!$C2030)</f>
        <v>#N/A</v>
      </c>
      <c r="AH2030" s="4" t="e">
        <f ca="1">OFFSET('Hotel Carve-out'!$A$1,'Hotel Carve-out'!AH$1949-1,'Hotel Carve-out'!$D$1947+'Hotel Carve-out'!$C2030)</f>
        <v>#N/A</v>
      </c>
      <c r="AI2030" s="4" t="e">
        <f t="shared" ca="1" si="938"/>
        <v>#N/A</v>
      </c>
      <c r="AJ2030" s="4"/>
      <c r="AK2030" s="4" t="e">
        <f ca="1">OFFSET('Hotel Carve-out'!$A$1,'Hotel Carve-out'!AK$1949-1,'Hotel Carve-out'!$D$1947+'Hotel Carve-out'!$C2030)</f>
        <v>#N/A</v>
      </c>
      <c r="AL2030" s="4" t="e">
        <f ca="1">OFFSET('Hotel Carve-out'!$A$1,'Hotel Carve-out'!AL$1949-1,'Hotel Carve-out'!$D$1947+'Hotel Carve-out'!$C2030)</f>
        <v>#N/A</v>
      </c>
      <c r="AM2030" s="4" t="e">
        <f ca="1">OFFSET('Hotel Carve-out'!$A$1,'Hotel Carve-out'!AM$1949-1,'Hotel Carve-out'!$D$1947+'Hotel Carve-out'!$C2030)</f>
        <v>#N/A</v>
      </c>
      <c r="AN2030" s="4" t="e">
        <f ca="1">OFFSET('Hotel Carve-out'!$A$1,'Hotel Carve-out'!AN$1949-1,'Hotel Carve-out'!$D$1947+'Hotel Carve-out'!$C2030)</f>
        <v>#N/A</v>
      </c>
      <c r="AO2030" s="4" t="e">
        <f ca="1">OFFSET('Hotel Carve-out'!$A$1,'Hotel Carve-out'!AO$1949-1,'Hotel Carve-out'!$D$1947+'Hotel Carve-out'!$C2030)</f>
        <v>#N/A</v>
      </c>
      <c r="AP2030" s="4" t="e">
        <f ca="1">OFFSET('Hotel Carve-out'!$A$1,'Hotel Carve-out'!AP$1949-1,'Hotel Carve-out'!$D$1947+'Hotel Carve-out'!$C2030)</f>
        <v>#N/A</v>
      </c>
      <c r="AQ2030" s="4" t="e">
        <f ca="1">OFFSET('Hotel Carve-out'!$A$1,'Hotel Carve-out'!AQ$1949-1,'Hotel Carve-out'!$D$1947+'Hotel Carve-out'!$C2030)</f>
        <v>#N/A</v>
      </c>
      <c r="AR2030" s="4" t="e">
        <f ca="1">OFFSET('Hotel Carve-out'!$A$1,'Hotel Carve-out'!AR$1949-1,'Hotel Carve-out'!$D$1947+'Hotel Carve-out'!$C2030)</f>
        <v>#N/A</v>
      </c>
      <c r="AS2030" s="4" t="e">
        <f ca="1">OFFSET('Hotel Carve-out'!$A$1,'Hotel Carve-out'!AS$1949-1,'Hotel Carve-out'!$D$1947+'Hotel Carve-out'!$C2030)</f>
        <v>#N/A</v>
      </c>
      <c r="AT2030" s="4" t="e">
        <f ca="1">OFFSET('Hotel Carve-out'!$A$1,'Hotel Carve-out'!AT$1949-1,'Hotel Carve-out'!$D$1947+'Hotel Carve-out'!$C2030)</f>
        <v>#N/A</v>
      </c>
      <c r="AU2030" s="4" t="e">
        <f ca="1">OFFSET('Hotel Carve-out'!$A$1,'Hotel Carve-out'!AU$1949-1,'Hotel Carve-out'!$D$1947+'Hotel Carve-out'!$C2030)</f>
        <v>#N/A</v>
      </c>
      <c r="AV2030" s="4" t="e">
        <f ca="1">OFFSET('Hotel Carve-out'!$A$1,'Hotel Carve-out'!AV$1949-1,'Hotel Carve-out'!$D$1947+'Hotel Carve-out'!$C2030)</f>
        <v>#N/A</v>
      </c>
      <c r="AW2030" s="4" t="e">
        <f ca="1">OFFSET('Hotel Carve-out'!$A$1,'Hotel Carve-out'!AW$1949-1,'Hotel Carve-out'!$D$1947+'Hotel Carve-out'!$C2030)</f>
        <v>#N/A</v>
      </c>
      <c r="AX2030" s="4" t="e">
        <f ca="1">OFFSET('Hotel Carve-out'!$A$1,'Hotel Carve-out'!AX$1949-1,'Hotel Carve-out'!$D$1947+'Hotel Carve-out'!$C2030)</f>
        <v>#N/A</v>
      </c>
      <c r="AY2030" s="4" t="e">
        <f ca="1">OFFSET('Hotel Carve-out'!$A$1,'Hotel Carve-out'!AY$1949-1,'Hotel Carve-out'!$D$1947+'Hotel Carve-out'!$C2030)</f>
        <v>#N/A</v>
      </c>
      <c r="AZ2030" s="4" t="e">
        <f ca="1">OFFSET('Hotel Carve-out'!$A$1,'Hotel Carve-out'!AZ$1949-1,'Hotel Carve-out'!$D$1947+'Hotel Carve-out'!$C2030)</f>
        <v>#N/A</v>
      </c>
      <c r="BA2030" s="4" t="e">
        <f ca="1">OFFSET('Hotel Carve-out'!$A$1,'Hotel Carve-out'!BA$1949-1,'Hotel Carve-out'!$D$1947+'Hotel Carve-out'!$C2030)</f>
        <v>#N/A</v>
      </c>
      <c r="BB2030" s="4" t="e">
        <f ca="1">OFFSET('Hotel Carve-out'!$A$1,'Hotel Carve-out'!BB$1949-1,'Hotel Carve-out'!$D$1947+'Hotel Carve-out'!$C2030)</f>
        <v>#N/A</v>
      </c>
      <c r="BC2030" s="4" t="e">
        <f ca="1">OFFSET('Hotel Carve-out'!$A$1,'Hotel Carve-out'!BC$1949-1,'Hotel Carve-out'!$D$1947+'Hotel Carve-out'!$C2030)</f>
        <v>#N/A</v>
      </c>
      <c r="BD2030" s="4" t="e">
        <f ca="1">OFFSET('Hotel Carve-out'!$A$1,'Hotel Carve-out'!BD$1949-1,'Hotel Carve-out'!$D$1947+'Hotel Carve-out'!$C2030)</f>
        <v>#N/A</v>
      </c>
      <c r="BE2030" s="4" t="e">
        <f t="shared" ca="1" si="939"/>
        <v>#N/A</v>
      </c>
      <c r="BF2030" s="4"/>
      <c r="BG2030" s="2" t="e">
        <f t="shared" ca="1" si="940"/>
        <v>#N/A</v>
      </c>
      <c r="BH2030" s="2" t="e">
        <f t="shared" ca="1" si="941"/>
        <v>#N/A</v>
      </c>
      <c r="BI2030" s="5" t="e">
        <f t="shared" ca="1" si="942"/>
        <v>#N/A</v>
      </c>
      <c r="BJ2030" s="1"/>
      <c r="BK2030" s="4" t="e">
        <f ca="1">OFFSET('Hotel Carve-out'!$A$1,'Hotel Carve-out'!BK$1949-1,'Hotel Carve-out'!$D$1947+'Hotel Carve-out'!$C2030)</f>
        <v>#N/A</v>
      </c>
      <c r="BL2030" s="4" t="e">
        <f ca="1">OFFSET('Hotel Carve-out'!$A$1,'Hotel Carve-out'!BL$1949-1,'Hotel Carve-out'!$D$1947+'Hotel Carve-out'!$C2030)</f>
        <v>#N/A</v>
      </c>
      <c r="BM2030" s="4" t="e">
        <f ca="1">OFFSET('Hotel Carve-out'!$A$1,'Hotel Carve-out'!BM$1949-1,'Hotel Carve-out'!$D$1947+'Hotel Carve-out'!$C2030)</f>
        <v>#N/A</v>
      </c>
      <c r="BN2030" s="4" t="e">
        <f ca="1">OFFSET('Hotel Carve-out'!$A$1,'Hotel Carve-out'!BN$1949-1,'Hotel Carve-out'!$D$1947+'Hotel Carve-out'!$C2030)</f>
        <v>#N/A</v>
      </c>
      <c r="BO2030" s="4" t="e">
        <f ca="1">OFFSET('Hotel Carve-out'!$A$1,'Hotel Carve-out'!BO$1949-1,'Hotel Carve-out'!$D$1947+'Hotel Carve-out'!$C2030)</f>
        <v>#N/A</v>
      </c>
      <c r="BP2030" s="4" t="e">
        <f ca="1">OFFSET('Hotel Carve-out'!$A$1,'Hotel Carve-out'!BP$1949-1,'Hotel Carve-out'!$D$1947+'Hotel Carve-out'!$C2030)</f>
        <v>#N/A</v>
      </c>
      <c r="BQ2030" s="4" t="e">
        <f ca="1">OFFSET('Hotel Carve-out'!$A$1,'Hotel Carve-out'!BQ$1949-1,'Hotel Carve-out'!$D$1947+'Hotel Carve-out'!$C2030)</f>
        <v>#N/A</v>
      </c>
      <c r="BR2030" s="1"/>
      <c r="BS2030" s="4" t="e">
        <f ca="1">OFFSET('Hotel Carve-out'!$A$1,'Hotel Carve-out'!BS$1949-1,'Hotel Carve-out'!$D$1947+'Hotel Carve-out'!$C2030)</f>
        <v>#N/A</v>
      </c>
      <c r="BT2030" s="4" t="e">
        <f ca="1">OFFSET('Hotel Carve-out'!$A$1,'Hotel Carve-out'!BT$1949-1,'Hotel Carve-out'!$D$1947+'Hotel Carve-out'!$C2030)</f>
        <v>#N/A</v>
      </c>
      <c r="BU2030" s="4"/>
      <c r="BV2030" s="4" t="e">
        <f ca="1">OFFSET('Hotel Carve-out'!$A$1,'Hotel Carve-out'!BV$1949-1,'Hotel Carve-out'!$D$1947+'Hotel Carve-out'!$C2030)</f>
        <v>#N/A</v>
      </c>
      <c r="BW2030" s="4" t="e">
        <f ca="1">OFFSET('Hotel Carve-out'!$A$1,'Hotel Carve-out'!BW$1949-1,'Hotel Carve-out'!$D$1947+'Hotel Carve-out'!$C2030)</f>
        <v>#N/A</v>
      </c>
      <c r="BX2030" s="4" t="e">
        <f ca="1">OFFSET('Hotel Carve-out'!$A$1,'Hotel Carve-out'!BX$1949-1,'Hotel Carve-out'!$D$1947+'Hotel Carve-out'!$C2030)</f>
        <v>#N/A</v>
      </c>
      <c r="BY2030" s="6" t="e">
        <f ca="1">OFFSET('Hotel Carve-out'!$A$1,'Hotel Carve-out'!BY$1949-1,'Hotel Carve-out'!$D$1947+'Hotel Carve-out'!$C2030)</f>
        <v>#N/A</v>
      </c>
      <c r="BZ2030" s="4" t="e">
        <f ca="1">OFFSET('Hotel Carve-out'!$A$1,'Hotel Carve-out'!BZ$1949-1,'Hotel Carve-out'!$D$1947+'Hotel Carve-out'!$C2030)</f>
        <v>#N/A</v>
      </c>
      <c r="CA2030" s="6" t="e">
        <f ca="1">OFFSET('Hotel Carve-out'!$A$1,'Hotel Carve-out'!CA$1949-1,'Hotel Carve-out'!$D$1947+'Hotel Carve-out'!$C2030)</f>
        <v>#N/A</v>
      </c>
      <c r="CB2030" s="4" t="e">
        <f ca="1">OFFSET('Hotel Carve-out'!$A$1,'Hotel Carve-out'!CB$1949-1,'Hotel Carve-out'!$D$1947+'Hotel Carve-out'!$C2030)</f>
        <v>#N/A</v>
      </c>
      <c r="CC2030" s="1"/>
      <c r="CD2030" s="360" t="e">
        <f ca="1">OFFSET('Hotel Carve-out'!$A$1,'Hotel Carve-out'!CD$1949-1,'Hotel Carve-out'!$D$1947+'Hotel Carve-out'!$C2030)</f>
        <v>#N/A</v>
      </c>
      <c r="CE2030" s="360" t="e">
        <f ca="1">OFFSET('Hotel Carve-out'!$A$1,'Hotel Carve-out'!CE$1949-1,'Hotel Carve-out'!$D$1947+'Hotel Carve-out'!$C2030)</f>
        <v>#N/A</v>
      </c>
      <c r="CF2030" s="360" t="e">
        <f ca="1">OFFSET('Hotel Carve-out'!$A$1,'Hotel Carve-out'!CF$1949-1,'Hotel Carve-out'!$D$1947+'Hotel Carve-out'!$C2030)</f>
        <v>#N/A</v>
      </c>
      <c r="CG2030" s="360" t="e">
        <f ca="1">OFFSET('Hotel Carve-out'!$A$1,'Hotel Carve-out'!CG$1949-1,'Hotel Carve-out'!$D$1947+'Hotel Carve-out'!$C2030)</f>
        <v>#N/A</v>
      </c>
      <c r="CH2030" s="360" t="e">
        <f ca="1">OFFSET('Hotel Carve-out'!$A$1,'Hotel Carve-out'!CH$1949-1,'Hotel Carve-out'!$D$1947+'Hotel Carve-out'!$C2030)</f>
        <v>#N/A</v>
      </c>
      <c r="CI2030" s="360" t="e">
        <f ca="1">OFFSET('Hotel Carve-out'!$A$1,'Hotel Carve-out'!CI$1949-1,'Hotel Carve-out'!$D$1947+'Hotel Carve-out'!$C2030)</f>
        <v>#N/A</v>
      </c>
      <c r="CJ2030" s="1"/>
      <c r="CK2030" s="1"/>
    </row>
    <row r="2031" spans="2:89" ht="15" customHeight="1">
      <c r="B2031" s="1"/>
      <c r="C2031" s="1" t="e">
        <f>IF(C2030&lt;'Hotel Carve-out'!$E$1688,C2030+1,NA())</f>
        <v>#N/A</v>
      </c>
      <c r="D2031" s="7" t="e">
        <f>INDEX('Hotel Carve-out'!$F$16:$CI$17,1,MATCH('Hotel Carve-out'!C2031,'Hotel Carve-out'!$F$17:$CI$17,0))</f>
        <v>#N/A</v>
      </c>
      <c r="E2031" s="1"/>
      <c r="F2031" s="4" t="e">
        <f ca="1">OFFSET('Hotel Carve-out'!$A$1,'Hotel Carve-out'!F$1949-1,'Hotel Carve-out'!$D$1947+'Hotel Carve-out'!$C2031)</f>
        <v>#N/A</v>
      </c>
      <c r="G2031" s="4" t="e">
        <f ca="1">OFFSET('Hotel Carve-out'!$A$1,'Hotel Carve-out'!G$1949-1,'Hotel Carve-out'!$D$1947+'Hotel Carve-out'!$C2031)</f>
        <v>#N/A</v>
      </c>
      <c r="H2031" s="4" t="e">
        <f ca="1">OFFSET('Hotel Carve-out'!$A$1,'Hotel Carve-out'!H$1949-1,'Hotel Carve-out'!$D$1947+'Hotel Carve-out'!$C2031)</f>
        <v>#N/A</v>
      </c>
      <c r="I2031" s="4" t="e">
        <f ca="1">OFFSET('Hotel Carve-out'!$A$1,'Hotel Carve-out'!I$1949-1,'Hotel Carve-out'!$D$1947+'Hotel Carve-out'!$C2031)</f>
        <v>#N/A</v>
      </c>
      <c r="J2031" s="1"/>
      <c r="K2031" s="4" t="e">
        <f ca="1">OFFSET('Hotel Carve-out'!$A$1,'Hotel Carve-out'!K$1949-1,'Hotel Carve-out'!$D$1947+'Hotel Carve-out'!$C2031)</f>
        <v>#N/A</v>
      </c>
      <c r="L2031" s="4" t="e">
        <f ca="1">OFFSET('Hotel Carve-out'!$A$1,'Hotel Carve-out'!L$1949-1,'Hotel Carve-out'!$D$1947+'Hotel Carve-out'!$C2031)</f>
        <v>#N/A</v>
      </c>
      <c r="M2031" s="4" t="e">
        <f ca="1">OFFSET('Hotel Carve-out'!$A$1,'Hotel Carve-out'!M$1949-1,'Hotel Carve-out'!$D$1947+'Hotel Carve-out'!$C2031)</f>
        <v>#N/A</v>
      </c>
      <c r="N2031" s="4" t="e">
        <f ca="1">OFFSET('Hotel Carve-out'!$A$1,'Hotel Carve-out'!N$1949-1,'Hotel Carve-out'!$D$1947+'Hotel Carve-out'!$C2031)</f>
        <v>#N/A</v>
      </c>
      <c r="O2031" s="4" t="e">
        <f ca="1">OFFSET('Hotel Carve-out'!$A$1,'Hotel Carve-out'!O$1949-1,'Hotel Carve-out'!$D$1947+'Hotel Carve-out'!$C2031)</f>
        <v>#N/A</v>
      </c>
      <c r="P2031" s="4" t="e">
        <f t="shared" ca="1" si="936"/>
        <v>#N/A</v>
      </c>
      <c r="Q2031" s="4"/>
      <c r="R2031" s="4" t="e">
        <f ca="1">OFFSET('Hotel Carve-out'!$A$1,'Hotel Carve-out'!R$1949-1,'Hotel Carve-out'!$D$1947+'Hotel Carve-out'!$C2031)</f>
        <v>#N/A</v>
      </c>
      <c r="S2031" s="4" t="e">
        <f ca="1">OFFSET('Hotel Carve-out'!$A$1,'Hotel Carve-out'!S$1949-1,'Hotel Carve-out'!$D$1947+'Hotel Carve-out'!$C2031)</f>
        <v>#N/A</v>
      </c>
      <c r="T2031" s="4" t="e">
        <f ca="1">OFFSET('Hotel Carve-out'!$A$1,'Hotel Carve-out'!T$1949-1,'Hotel Carve-out'!$D$1947+'Hotel Carve-out'!$C2031)</f>
        <v>#N/A</v>
      </c>
      <c r="U2031" s="4" t="e">
        <f ca="1">OFFSET('Hotel Carve-out'!$A$1,'Hotel Carve-out'!U$1949-1,'Hotel Carve-out'!$D$1947+'Hotel Carve-out'!$C2031)</f>
        <v>#N/A</v>
      </c>
      <c r="V2031" s="4" t="e">
        <f t="shared" ca="1" si="937"/>
        <v>#N/A</v>
      </c>
      <c r="W2031" s="4"/>
      <c r="X2031" s="4" t="e">
        <f ca="1">OFFSET('Hotel Carve-out'!$A$1,'Hotel Carve-out'!X$1949-1,'Hotel Carve-out'!$D$1947+'Hotel Carve-out'!$C2031)</f>
        <v>#N/A</v>
      </c>
      <c r="Y2031" s="4" t="e">
        <f ca="1">OFFSET('Hotel Carve-out'!$A$1,'Hotel Carve-out'!Y$1949-1,'Hotel Carve-out'!$D$1947+'Hotel Carve-out'!$C2031)</f>
        <v>#N/A</v>
      </c>
      <c r="Z2031" s="4" t="e">
        <f ca="1">OFFSET('Hotel Carve-out'!$A$1,'Hotel Carve-out'!Z$1949-1,'Hotel Carve-out'!$D$1947+'Hotel Carve-out'!$C2031)</f>
        <v>#N/A</v>
      </c>
      <c r="AA2031" s="4" t="e">
        <f ca="1">OFFSET('Hotel Carve-out'!$A$1,'Hotel Carve-out'!AA$1949-1,'Hotel Carve-out'!$D$1947+'Hotel Carve-out'!$C2031)</f>
        <v>#N/A</v>
      </c>
      <c r="AB2031" s="4" t="e">
        <f ca="1">OFFSET('Hotel Carve-out'!$A$1,'Hotel Carve-out'!AB$1949-1,'Hotel Carve-out'!$D$1947+'Hotel Carve-out'!$C2031)</f>
        <v>#N/A</v>
      </c>
      <c r="AC2031" s="4" t="e">
        <f ca="1">OFFSET('Hotel Carve-out'!$A$1,'Hotel Carve-out'!AC$1949-1,'Hotel Carve-out'!$D$1947+'Hotel Carve-out'!$C2031)</f>
        <v>#N/A</v>
      </c>
      <c r="AD2031" s="4" t="e">
        <f ca="1">OFFSET('Hotel Carve-out'!$A$1,'Hotel Carve-out'!AD$1949-1,'Hotel Carve-out'!$D$1947+'Hotel Carve-out'!$C2031)</f>
        <v>#N/A</v>
      </c>
      <c r="AE2031" s="4" t="e">
        <f ca="1">OFFSET('Hotel Carve-out'!$A$1,'Hotel Carve-out'!AE$1949-1,'Hotel Carve-out'!$D$1947+'Hotel Carve-out'!$C2031)</f>
        <v>#N/A</v>
      </c>
      <c r="AF2031" s="4" t="e">
        <f ca="1">OFFSET('Hotel Carve-out'!$A$1,'Hotel Carve-out'!AF$1949-1,'Hotel Carve-out'!$D$1947+'Hotel Carve-out'!$C2031)</f>
        <v>#N/A</v>
      </c>
      <c r="AG2031" s="4" t="e">
        <f ca="1">OFFSET('Hotel Carve-out'!$A$1,'Hotel Carve-out'!AG$1949-1,'Hotel Carve-out'!$D$1947+'Hotel Carve-out'!$C2031)</f>
        <v>#N/A</v>
      </c>
      <c r="AH2031" s="4" t="e">
        <f ca="1">OFFSET('Hotel Carve-out'!$A$1,'Hotel Carve-out'!AH$1949-1,'Hotel Carve-out'!$D$1947+'Hotel Carve-out'!$C2031)</f>
        <v>#N/A</v>
      </c>
      <c r="AI2031" s="4" t="e">
        <f t="shared" ca="1" si="938"/>
        <v>#N/A</v>
      </c>
      <c r="AJ2031" s="4"/>
      <c r="AK2031" s="4" t="e">
        <f ca="1">OFFSET('Hotel Carve-out'!$A$1,'Hotel Carve-out'!AK$1949-1,'Hotel Carve-out'!$D$1947+'Hotel Carve-out'!$C2031)</f>
        <v>#N/A</v>
      </c>
      <c r="AL2031" s="4" t="e">
        <f ca="1">OFFSET('Hotel Carve-out'!$A$1,'Hotel Carve-out'!AL$1949-1,'Hotel Carve-out'!$D$1947+'Hotel Carve-out'!$C2031)</f>
        <v>#N/A</v>
      </c>
      <c r="AM2031" s="4" t="e">
        <f ca="1">OFFSET('Hotel Carve-out'!$A$1,'Hotel Carve-out'!AM$1949-1,'Hotel Carve-out'!$D$1947+'Hotel Carve-out'!$C2031)</f>
        <v>#N/A</v>
      </c>
      <c r="AN2031" s="4" t="e">
        <f ca="1">OFFSET('Hotel Carve-out'!$A$1,'Hotel Carve-out'!AN$1949-1,'Hotel Carve-out'!$D$1947+'Hotel Carve-out'!$C2031)</f>
        <v>#N/A</v>
      </c>
      <c r="AO2031" s="4" t="e">
        <f ca="1">OFFSET('Hotel Carve-out'!$A$1,'Hotel Carve-out'!AO$1949-1,'Hotel Carve-out'!$D$1947+'Hotel Carve-out'!$C2031)</f>
        <v>#N/A</v>
      </c>
      <c r="AP2031" s="4" t="e">
        <f ca="1">OFFSET('Hotel Carve-out'!$A$1,'Hotel Carve-out'!AP$1949-1,'Hotel Carve-out'!$D$1947+'Hotel Carve-out'!$C2031)</f>
        <v>#N/A</v>
      </c>
      <c r="AQ2031" s="4" t="e">
        <f ca="1">OFFSET('Hotel Carve-out'!$A$1,'Hotel Carve-out'!AQ$1949-1,'Hotel Carve-out'!$D$1947+'Hotel Carve-out'!$C2031)</f>
        <v>#N/A</v>
      </c>
      <c r="AR2031" s="4" t="e">
        <f ca="1">OFFSET('Hotel Carve-out'!$A$1,'Hotel Carve-out'!AR$1949-1,'Hotel Carve-out'!$D$1947+'Hotel Carve-out'!$C2031)</f>
        <v>#N/A</v>
      </c>
      <c r="AS2031" s="4" t="e">
        <f ca="1">OFFSET('Hotel Carve-out'!$A$1,'Hotel Carve-out'!AS$1949-1,'Hotel Carve-out'!$D$1947+'Hotel Carve-out'!$C2031)</f>
        <v>#N/A</v>
      </c>
      <c r="AT2031" s="4" t="e">
        <f ca="1">OFFSET('Hotel Carve-out'!$A$1,'Hotel Carve-out'!AT$1949-1,'Hotel Carve-out'!$D$1947+'Hotel Carve-out'!$C2031)</f>
        <v>#N/A</v>
      </c>
      <c r="AU2031" s="4" t="e">
        <f ca="1">OFFSET('Hotel Carve-out'!$A$1,'Hotel Carve-out'!AU$1949-1,'Hotel Carve-out'!$D$1947+'Hotel Carve-out'!$C2031)</f>
        <v>#N/A</v>
      </c>
      <c r="AV2031" s="4" t="e">
        <f ca="1">OFFSET('Hotel Carve-out'!$A$1,'Hotel Carve-out'!AV$1949-1,'Hotel Carve-out'!$D$1947+'Hotel Carve-out'!$C2031)</f>
        <v>#N/A</v>
      </c>
      <c r="AW2031" s="4" t="e">
        <f ca="1">OFFSET('Hotel Carve-out'!$A$1,'Hotel Carve-out'!AW$1949-1,'Hotel Carve-out'!$D$1947+'Hotel Carve-out'!$C2031)</f>
        <v>#N/A</v>
      </c>
      <c r="AX2031" s="4" t="e">
        <f ca="1">OFFSET('Hotel Carve-out'!$A$1,'Hotel Carve-out'!AX$1949-1,'Hotel Carve-out'!$D$1947+'Hotel Carve-out'!$C2031)</f>
        <v>#N/A</v>
      </c>
      <c r="AY2031" s="4" t="e">
        <f ca="1">OFFSET('Hotel Carve-out'!$A$1,'Hotel Carve-out'!AY$1949-1,'Hotel Carve-out'!$D$1947+'Hotel Carve-out'!$C2031)</f>
        <v>#N/A</v>
      </c>
      <c r="AZ2031" s="4" t="e">
        <f ca="1">OFFSET('Hotel Carve-out'!$A$1,'Hotel Carve-out'!AZ$1949-1,'Hotel Carve-out'!$D$1947+'Hotel Carve-out'!$C2031)</f>
        <v>#N/A</v>
      </c>
      <c r="BA2031" s="4" t="e">
        <f ca="1">OFFSET('Hotel Carve-out'!$A$1,'Hotel Carve-out'!BA$1949-1,'Hotel Carve-out'!$D$1947+'Hotel Carve-out'!$C2031)</f>
        <v>#N/A</v>
      </c>
      <c r="BB2031" s="4" t="e">
        <f ca="1">OFFSET('Hotel Carve-out'!$A$1,'Hotel Carve-out'!BB$1949-1,'Hotel Carve-out'!$D$1947+'Hotel Carve-out'!$C2031)</f>
        <v>#N/A</v>
      </c>
      <c r="BC2031" s="4" t="e">
        <f ca="1">OFFSET('Hotel Carve-out'!$A$1,'Hotel Carve-out'!BC$1949-1,'Hotel Carve-out'!$D$1947+'Hotel Carve-out'!$C2031)</f>
        <v>#N/A</v>
      </c>
      <c r="BD2031" s="4" t="e">
        <f ca="1">OFFSET('Hotel Carve-out'!$A$1,'Hotel Carve-out'!BD$1949-1,'Hotel Carve-out'!$D$1947+'Hotel Carve-out'!$C2031)</f>
        <v>#N/A</v>
      </c>
      <c r="BE2031" s="4" t="e">
        <f t="shared" ca="1" si="939"/>
        <v>#N/A</v>
      </c>
      <c r="BF2031" s="4"/>
      <c r="BG2031" s="2" t="e">
        <f t="shared" ca="1" si="940"/>
        <v>#N/A</v>
      </c>
      <c r="BH2031" s="2" t="e">
        <f t="shared" ca="1" si="941"/>
        <v>#N/A</v>
      </c>
      <c r="BI2031" s="5" t="e">
        <f t="shared" ca="1" si="942"/>
        <v>#N/A</v>
      </c>
      <c r="BJ2031" s="1"/>
      <c r="BK2031" s="4" t="e">
        <f ca="1">OFFSET('Hotel Carve-out'!$A$1,'Hotel Carve-out'!BK$1949-1,'Hotel Carve-out'!$D$1947+'Hotel Carve-out'!$C2031)</f>
        <v>#N/A</v>
      </c>
      <c r="BL2031" s="4" t="e">
        <f ca="1">OFFSET('Hotel Carve-out'!$A$1,'Hotel Carve-out'!BL$1949-1,'Hotel Carve-out'!$D$1947+'Hotel Carve-out'!$C2031)</f>
        <v>#N/A</v>
      </c>
      <c r="BM2031" s="4" t="e">
        <f ca="1">OFFSET('Hotel Carve-out'!$A$1,'Hotel Carve-out'!BM$1949-1,'Hotel Carve-out'!$D$1947+'Hotel Carve-out'!$C2031)</f>
        <v>#N/A</v>
      </c>
      <c r="BN2031" s="4" t="e">
        <f ca="1">OFFSET('Hotel Carve-out'!$A$1,'Hotel Carve-out'!BN$1949-1,'Hotel Carve-out'!$D$1947+'Hotel Carve-out'!$C2031)</f>
        <v>#N/A</v>
      </c>
      <c r="BO2031" s="4" t="e">
        <f ca="1">OFFSET('Hotel Carve-out'!$A$1,'Hotel Carve-out'!BO$1949-1,'Hotel Carve-out'!$D$1947+'Hotel Carve-out'!$C2031)</f>
        <v>#N/A</v>
      </c>
      <c r="BP2031" s="4" t="e">
        <f ca="1">OFFSET('Hotel Carve-out'!$A$1,'Hotel Carve-out'!BP$1949-1,'Hotel Carve-out'!$D$1947+'Hotel Carve-out'!$C2031)</f>
        <v>#N/A</v>
      </c>
      <c r="BQ2031" s="4" t="e">
        <f ca="1">OFFSET('Hotel Carve-out'!$A$1,'Hotel Carve-out'!BQ$1949-1,'Hotel Carve-out'!$D$1947+'Hotel Carve-out'!$C2031)</f>
        <v>#N/A</v>
      </c>
      <c r="BR2031" s="1"/>
      <c r="BS2031" s="4" t="e">
        <f ca="1">OFFSET('Hotel Carve-out'!$A$1,'Hotel Carve-out'!BS$1949-1,'Hotel Carve-out'!$D$1947+'Hotel Carve-out'!$C2031)</f>
        <v>#N/A</v>
      </c>
      <c r="BT2031" s="4" t="e">
        <f ca="1">OFFSET('Hotel Carve-out'!$A$1,'Hotel Carve-out'!BT$1949-1,'Hotel Carve-out'!$D$1947+'Hotel Carve-out'!$C2031)</f>
        <v>#N/A</v>
      </c>
      <c r="BU2031" s="4"/>
      <c r="BV2031" s="4" t="e">
        <f ca="1">OFFSET('Hotel Carve-out'!$A$1,'Hotel Carve-out'!BV$1949-1,'Hotel Carve-out'!$D$1947+'Hotel Carve-out'!$C2031)</f>
        <v>#N/A</v>
      </c>
      <c r="BW2031" s="4" t="e">
        <f ca="1">OFFSET('Hotel Carve-out'!$A$1,'Hotel Carve-out'!BW$1949-1,'Hotel Carve-out'!$D$1947+'Hotel Carve-out'!$C2031)</f>
        <v>#N/A</v>
      </c>
      <c r="BX2031" s="4" t="e">
        <f ca="1">OFFSET('Hotel Carve-out'!$A$1,'Hotel Carve-out'!BX$1949-1,'Hotel Carve-out'!$D$1947+'Hotel Carve-out'!$C2031)</f>
        <v>#N/A</v>
      </c>
      <c r="BY2031" s="6" t="e">
        <f ca="1">OFFSET('Hotel Carve-out'!$A$1,'Hotel Carve-out'!BY$1949-1,'Hotel Carve-out'!$D$1947+'Hotel Carve-out'!$C2031)</f>
        <v>#N/A</v>
      </c>
      <c r="BZ2031" s="4" t="e">
        <f ca="1">OFFSET('Hotel Carve-out'!$A$1,'Hotel Carve-out'!BZ$1949-1,'Hotel Carve-out'!$D$1947+'Hotel Carve-out'!$C2031)</f>
        <v>#N/A</v>
      </c>
      <c r="CA2031" s="6" t="e">
        <f ca="1">OFFSET('Hotel Carve-out'!$A$1,'Hotel Carve-out'!CA$1949-1,'Hotel Carve-out'!$D$1947+'Hotel Carve-out'!$C2031)</f>
        <v>#N/A</v>
      </c>
      <c r="CB2031" s="4" t="e">
        <f ca="1">OFFSET('Hotel Carve-out'!$A$1,'Hotel Carve-out'!CB$1949-1,'Hotel Carve-out'!$D$1947+'Hotel Carve-out'!$C2031)</f>
        <v>#N/A</v>
      </c>
      <c r="CC2031" s="1"/>
      <c r="CD2031" s="360" t="e">
        <f ca="1">OFFSET('Hotel Carve-out'!$A$1,'Hotel Carve-out'!CD$1949-1,'Hotel Carve-out'!$D$1947+'Hotel Carve-out'!$C2031)</f>
        <v>#N/A</v>
      </c>
      <c r="CE2031" s="360" t="e">
        <f ca="1">OFFSET('Hotel Carve-out'!$A$1,'Hotel Carve-out'!CE$1949-1,'Hotel Carve-out'!$D$1947+'Hotel Carve-out'!$C2031)</f>
        <v>#N/A</v>
      </c>
      <c r="CF2031" s="360" t="e">
        <f ca="1">OFFSET('Hotel Carve-out'!$A$1,'Hotel Carve-out'!CF$1949-1,'Hotel Carve-out'!$D$1947+'Hotel Carve-out'!$C2031)</f>
        <v>#N/A</v>
      </c>
      <c r="CG2031" s="360" t="e">
        <f ca="1">OFFSET('Hotel Carve-out'!$A$1,'Hotel Carve-out'!CG$1949-1,'Hotel Carve-out'!$D$1947+'Hotel Carve-out'!$C2031)</f>
        <v>#N/A</v>
      </c>
      <c r="CH2031" s="360" t="e">
        <f ca="1">OFFSET('Hotel Carve-out'!$A$1,'Hotel Carve-out'!CH$1949-1,'Hotel Carve-out'!$D$1947+'Hotel Carve-out'!$C2031)</f>
        <v>#N/A</v>
      </c>
      <c r="CI2031" s="360" t="e">
        <f ca="1">OFFSET('Hotel Carve-out'!$A$1,'Hotel Carve-out'!CI$1949-1,'Hotel Carve-out'!$D$1947+'Hotel Carve-out'!$C2031)</f>
        <v>#N/A</v>
      </c>
      <c r="CJ2031" s="1"/>
      <c r="CK2031" s="1"/>
    </row>
    <row r="2032" spans="2:89" ht="15" customHeight="1">
      <c r="B2032" s="1"/>
      <c r="C2032" s="1" t="e">
        <f>IF(C2031&lt;'Hotel Carve-out'!$E$1688,C2031+1,NA())</f>
        <v>#N/A</v>
      </c>
      <c r="D2032" s="7" t="e">
        <f>INDEX('Hotel Carve-out'!$F$16:$CI$17,1,MATCH('Hotel Carve-out'!C2032,'Hotel Carve-out'!$F$17:$CI$17,0))</f>
        <v>#N/A</v>
      </c>
      <c r="E2032" s="1"/>
      <c r="F2032" s="4" t="e">
        <f ca="1">OFFSET('Hotel Carve-out'!$A$1,'Hotel Carve-out'!F$1949-1,'Hotel Carve-out'!$D$1947+'Hotel Carve-out'!$C2032)</f>
        <v>#N/A</v>
      </c>
      <c r="G2032" s="4" t="e">
        <f ca="1">OFFSET('Hotel Carve-out'!$A$1,'Hotel Carve-out'!G$1949-1,'Hotel Carve-out'!$D$1947+'Hotel Carve-out'!$C2032)</f>
        <v>#N/A</v>
      </c>
      <c r="H2032" s="4" t="e">
        <f ca="1">OFFSET('Hotel Carve-out'!$A$1,'Hotel Carve-out'!H$1949-1,'Hotel Carve-out'!$D$1947+'Hotel Carve-out'!$C2032)</f>
        <v>#N/A</v>
      </c>
      <c r="I2032" s="4" t="e">
        <f ca="1">OFFSET('Hotel Carve-out'!$A$1,'Hotel Carve-out'!I$1949-1,'Hotel Carve-out'!$D$1947+'Hotel Carve-out'!$C2032)</f>
        <v>#N/A</v>
      </c>
      <c r="J2032" s="1"/>
      <c r="K2032" s="4" t="e">
        <f ca="1">OFFSET('Hotel Carve-out'!$A$1,'Hotel Carve-out'!K$1949-1,'Hotel Carve-out'!$D$1947+'Hotel Carve-out'!$C2032)</f>
        <v>#N/A</v>
      </c>
      <c r="L2032" s="4" t="e">
        <f ca="1">OFFSET('Hotel Carve-out'!$A$1,'Hotel Carve-out'!L$1949-1,'Hotel Carve-out'!$D$1947+'Hotel Carve-out'!$C2032)</f>
        <v>#N/A</v>
      </c>
      <c r="M2032" s="4" t="e">
        <f ca="1">OFFSET('Hotel Carve-out'!$A$1,'Hotel Carve-out'!M$1949-1,'Hotel Carve-out'!$D$1947+'Hotel Carve-out'!$C2032)</f>
        <v>#N/A</v>
      </c>
      <c r="N2032" s="4" t="e">
        <f ca="1">OFFSET('Hotel Carve-out'!$A$1,'Hotel Carve-out'!N$1949-1,'Hotel Carve-out'!$D$1947+'Hotel Carve-out'!$C2032)</f>
        <v>#N/A</v>
      </c>
      <c r="O2032" s="4" t="e">
        <f ca="1">OFFSET('Hotel Carve-out'!$A$1,'Hotel Carve-out'!O$1949-1,'Hotel Carve-out'!$D$1947+'Hotel Carve-out'!$C2032)</f>
        <v>#N/A</v>
      </c>
      <c r="P2032" s="4" t="e">
        <f t="shared" ca="1" si="936"/>
        <v>#N/A</v>
      </c>
      <c r="Q2032" s="4"/>
      <c r="R2032" s="4" t="e">
        <f ca="1">OFFSET('Hotel Carve-out'!$A$1,'Hotel Carve-out'!R$1949-1,'Hotel Carve-out'!$D$1947+'Hotel Carve-out'!$C2032)</f>
        <v>#N/A</v>
      </c>
      <c r="S2032" s="4" t="e">
        <f ca="1">OFFSET('Hotel Carve-out'!$A$1,'Hotel Carve-out'!S$1949-1,'Hotel Carve-out'!$D$1947+'Hotel Carve-out'!$C2032)</f>
        <v>#N/A</v>
      </c>
      <c r="T2032" s="4" t="e">
        <f ca="1">OFFSET('Hotel Carve-out'!$A$1,'Hotel Carve-out'!T$1949-1,'Hotel Carve-out'!$D$1947+'Hotel Carve-out'!$C2032)</f>
        <v>#N/A</v>
      </c>
      <c r="U2032" s="4" t="e">
        <f ca="1">OFFSET('Hotel Carve-out'!$A$1,'Hotel Carve-out'!U$1949-1,'Hotel Carve-out'!$D$1947+'Hotel Carve-out'!$C2032)</f>
        <v>#N/A</v>
      </c>
      <c r="V2032" s="4" t="e">
        <f t="shared" ca="1" si="937"/>
        <v>#N/A</v>
      </c>
      <c r="W2032" s="4"/>
      <c r="X2032" s="4" t="e">
        <f ca="1">OFFSET('Hotel Carve-out'!$A$1,'Hotel Carve-out'!X$1949-1,'Hotel Carve-out'!$D$1947+'Hotel Carve-out'!$C2032)</f>
        <v>#N/A</v>
      </c>
      <c r="Y2032" s="4" t="e">
        <f ca="1">OFFSET('Hotel Carve-out'!$A$1,'Hotel Carve-out'!Y$1949-1,'Hotel Carve-out'!$D$1947+'Hotel Carve-out'!$C2032)</f>
        <v>#N/A</v>
      </c>
      <c r="Z2032" s="4" t="e">
        <f ca="1">OFFSET('Hotel Carve-out'!$A$1,'Hotel Carve-out'!Z$1949-1,'Hotel Carve-out'!$D$1947+'Hotel Carve-out'!$C2032)</f>
        <v>#N/A</v>
      </c>
      <c r="AA2032" s="4" t="e">
        <f ca="1">OFFSET('Hotel Carve-out'!$A$1,'Hotel Carve-out'!AA$1949-1,'Hotel Carve-out'!$D$1947+'Hotel Carve-out'!$C2032)</f>
        <v>#N/A</v>
      </c>
      <c r="AB2032" s="4" t="e">
        <f ca="1">OFFSET('Hotel Carve-out'!$A$1,'Hotel Carve-out'!AB$1949-1,'Hotel Carve-out'!$D$1947+'Hotel Carve-out'!$C2032)</f>
        <v>#N/A</v>
      </c>
      <c r="AC2032" s="4" t="e">
        <f ca="1">OFFSET('Hotel Carve-out'!$A$1,'Hotel Carve-out'!AC$1949-1,'Hotel Carve-out'!$D$1947+'Hotel Carve-out'!$C2032)</f>
        <v>#N/A</v>
      </c>
      <c r="AD2032" s="4" t="e">
        <f ca="1">OFFSET('Hotel Carve-out'!$A$1,'Hotel Carve-out'!AD$1949-1,'Hotel Carve-out'!$D$1947+'Hotel Carve-out'!$C2032)</f>
        <v>#N/A</v>
      </c>
      <c r="AE2032" s="4" t="e">
        <f ca="1">OFFSET('Hotel Carve-out'!$A$1,'Hotel Carve-out'!AE$1949-1,'Hotel Carve-out'!$D$1947+'Hotel Carve-out'!$C2032)</f>
        <v>#N/A</v>
      </c>
      <c r="AF2032" s="4" t="e">
        <f ca="1">OFFSET('Hotel Carve-out'!$A$1,'Hotel Carve-out'!AF$1949-1,'Hotel Carve-out'!$D$1947+'Hotel Carve-out'!$C2032)</f>
        <v>#N/A</v>
      </c>
      <c r="AG2032" s="4" t="e">
        <f ca="1">OFFSET('Hotel Carve-out'!$A$1,'Hotel Carve-out'!AG$1949-1,'Hotel Carve-out'!$D$1947+'Hotel Carve-out'!$C2032)</f>
        <v>#N/A</v>
      </c>
      <c r="AH2032" s="4" t="e">
        <f ca="1">OFFSET('Hotel Carve-out'!$A$1,'Hotel Carve-out'!AH$1949-1,'Hotel Carve-out'!$D$1947+'Hotel Carve-out'!$C2032)</f>
        <v>#N/A</v>
      </c>
      <c r="AI2032" s="4" t="e">
        <f t="shared" ca="1" si="938"/>
        <v>#N/A</v>
      </c>
      <c r="AJ2032" s="4"/>
      <c r="AK2032" s="4" t="e">
        <f ca="1">OFFSET('Hotel Carve-out'!$A$1,'Hotel Carve-out'!AK$1949-1,'Hotel Carve-out'!$D$1947+'Hotel Carve-out'!$C2032)</f>
        <v>#N/A</v>
      </c>
      <c r="AL2032" s="4" t="e">
        <f ca="1">OFFSET('Hotel Carve-out'!$A$1,'Hotel Carve-out'!AL$1949-1,'Hotel Carve-out'!$D$1947+'Hotel Carve-out'!$C2032)</f>
        <v>#N/A</v>
      </c>
      <c r="AM2032" s="4" t="e">
        <f ca="1">OFFSET('Hotel Carve-out'!$A$1,'Hotel Carve-out'!AM$1949-1,'Hotel Carve-out'!$D$1947+'Hotel Carve-out'!$C2032)</f>
        <v>#N/A</v>
      </c>
      <c r="AN2032" s="4" t="e">
        <f ca="1">OFFSET('Hotel Carve-out'!$A$1,'Hotel Carve-out'!AN$1949-1,'Hotel Carve-out'!$D$1947+'Hotel Carve-out'!$C2032)</f>
        <v>#N/A</v>
      </c>
      <c r="AO2032" s="4" t="e">
        <f ca="1">OFFSET('Hotel Carve-out'!$A$1,'Hotel Carve-out'!AO$1949-1,'Hotel Carve-out'!$D$1947+'Hotel Carve-out'!$C2032)</f>
        <v>#N/A</v>
      </c>
      <c r="AP2032" s="4" t="e">
        <f ca="1">OFFSET('Hotel Carve-out'!$A$1,'Hotel Carve-out'!AP$1949-1,'Hotel Carve-out'!$D$1947+'Hotel Carve-out'!$C2032)</f>
        <v>#N/A</v>
      </c>
      <c r="AQ2032" s="4" t="e">
        <f ca="1">OFFSET('Hotel Carve-out'!$A$1,'Hotel Carve-out'!AQ$1949-1,'Hotel Carve-out'!$D$1947+'Hotel Carve-out'!$C2032)</f>
        <v>#N/A</v>
      </c>
      <c r="AR2032" s="4" t="e">
        <f ca="1">OFFSET('Hotel Carve-out'!$A$1,'Hotel Carve-out'!AR$1949-1,'Hotel Carve-out'!$D$1947+'Hotel Carve-out'!$C2032)</f>
        <v>#N/A</v>
      </c>
      <c r="AS2032" s="4" t="e">
        <f ca="1">OFFSET('Hotel Carve-out'!$A$1,'Hotel Carve-out'!AS$1949-1,'Hotel Carve-out'!$D$1947+'Hotel Carve-out'!$C2032)</f>
        <v>#N/A</v>
      </c>
      <c r="AT2032" s="4" t="e">
        <f ca="1">OFFSET('Hotel Carve-out'!$A$1,'Hotel Carve-out'!AT$1949-1,'Hotel Carve-out'!$D$1947+'Hotel Carve-out'!$C2032)</f>
        <v>#N/A</v>
      </c>
      <c r="AU2032" s="4" t="e">
        <f ca="1">OFFSET('Hotel Carve-out'!$A$1,'Hotel Carve-out'!AU$1949-1,'Hotel Carve-out'!$D$1947+'Hotel Carve-out'!$C2032)</f>
        <v>#N/A</v>
      </c>
      <c r="AV2032" s="4" t="e">
        <f ca="1">OFFSET('Hotel Carve-out'!$A$1,'Hotel Carve-out'!AV$1949-1,'Hotel Carve-out'!$D$1947+'Hotel Carve-out'!$C2032)</f>
        <v>#N/A</v>
      </c>
      <c r="AW2032" s="4" t="e">
        <f ca="1">OFFSET('Hotel Carve-out'!$A$1,'Hotel Carve-out'!AW$1949-1,'Hotel Carve-out'!$D$1947+'Hotel Carve-out'!$C2032)</f>
        <v>#N/A</v>
      </c>
      <c r="AX2032" s="4" t="e">
        <f ca="1">OFFSET('Hotel Carve-out'!$A$1,'Hotel Carve-out'!AX$1949-1,'Hotel Carve-out'!$D$1947+'Hotel Carve-out'!$C2032)</f>
        <v>#N/A</v>
      </c>
      <c r="AY2032" s="4" t="e">
        <f ca="1">OFFSET('Hotel Carve-out'!$A$1,'Hotel Carve-out'!AY$1949-1,'Hotel Carve-out'!$D$1947+'Hotel Carve-out'!$C2032)</f>
        <v>#N/A</v>
      </c>
      <c r="AZ2032" s="4" t="e">
        <f ca="1">OFFSET('Hotel Carve-out'!$A$1,'Hotel Carve-out'!AZ$1949-1,'Hotel Carve-out'!$D$1947+'Hotel Carve-out'!$C2032)</f>
        <v>#N/A</v>
      </c>
      <c r="BA2032" s="4" t="e">
        <f ca="1">OFFSET('Hotel Carve-out'!$A$1,'Hotel Carve-out'!BA$1949-1,'Hotel Carve-out'!$D$1947+'Hotel Carve-out'!$C2032)</f>
        <v>#N/A</v>
      </c>
      <c r="BB2032" s="4" t="e">
        <f ca="1">OFFSET('Hotel Carve-out'!$A$1,'Hotel Carve-out'!BB$1949-1,'Hotel Carve-out'!$D$1947+'Hotel Carve-out'!$C2032)</f>
        <v>#N/A</v>
      </c>
      <c r="BC2032" s="4" t="e">
        <f ca="1">OFFSET('Hotel Carve-out'!$A$1,'Hotel Carve-out'!BC$1949-1,'Hotel Carve-out'!$D$1947+'Hotel Carve-out'!$C2032)</f>
        <v>#N/A</v>
      </c>
      <c r="BD2032" s="4" t="e">
        <f ca="1">OFFSET('Hotel Carve-out'!$A$1,'Hotel Carve-out'!BD$1949-1,'Hotel Carve-out'!$D$1947+'Hotel Carve-out'!$C2032)</f>
        <v>#N/A</v>
      </c>
      <c r="BE2032" s="4" t="e">
        <f t="shared" ca="1" si="939"/>
        <v>#N/A</v>
      </c>
      <c r="BF2032" s="4"/>
      <c r="BG2032" s="2" t="e">
        <f t="shared" ca="1" si="940"/>
        <v>#N/A</v>
      </c>
      <c r="BH2032" s="2" t="e">
        <f t="shared" ca="1" si="941"/>
        <v>#N/A</v>
      </c>
      <c r="BI2032" s="5" t="e">
        <f t="shared" ca="1" si="942"/>
        <v>#N/A</v>
      </c>
      <c r="BJ2032" s="1"/>
      <c r="BK2032" s="4" t="e">
        <f ca="1">OFFSET('Hotel Carve-out'!$A$1,'Hotel Carve-out'!BK$1949-1,'Hotel Carve-out'!$D$1947+'Hotel Carve-out'!$C2032)</f>
        <v>#N/A</v>
      </c>
      <c r="BL2032" s="4" t="e">
        <f ca="1">OFFSET('Hotel Carve-out'!$A$1,'Hotel Carve-out'!BL$1949-1,'Hotel Carve-out'!$D$1947+'Hotel Carve-out'!$C2032)</f>
        <v>#N/A</v>
      </c>
      <c r="BM2032" s="4" t="e">
        <f ca="1">OFFSET('Hotel Carve-out'!$A$1,'Hotel Carve-out'!BM$1949-1,'Hotel Carve-out'!$D$1947+'Hotel Carve-out'!$C2032)</f>
        <v>#N/A</v>
      </c>
      <c r="BN2032" s="4" t="e">
        <f ca="1">OFFSET('Hotel Carve-out'!$A$1,'Hotel Carve-out'!BN$1949-1,'Hotel Carve-out'!$D$1947+'Hotel Carve-out'!$C2032)</f>
        <v>#N/A</v>
      </c>
      <c r="BO2032" s="4" t="e">
        <f ca="1">OFFSET('Hotel Carve-out'!$A$1,'Hotel Carve-out'!BO$1949-1,'Hotel Carve-out'!$D$1947+'Hotel Carve-out'!$C2032)</f>
        <v>#N/A</v>
      </c>
      <c r="BP2032" s="4" t="e">
        <f ca="1">OFFSET('Hotel Carve-out'!$A$1,'Hotel Carve-out'!BP$1949-1,'Hotel Carve-out'!$D$1947+'Hotel Carve-out'!$C2032)</f>
        <v>#N/A</v>
      </c>
      <c r="BQ2032" s="4" t="e">
        <f ca="1">OFFSET('Hotel Carve-out'!$A$1,'Hotel Carve-out'!BQ$1949-1,'Hotel Carve-out'!$D$1947+'Hotel Carve-out'!$C2032)</f>
        <v>#N/A</v>
      </c>
      <c r="BR2032" s="1"/>
      <c r="BS2032" s="4" t="e">
        <f ca="1">OFFSET('Hotel Carve-out'!$A$1,'Hotel Carve-out'!BS$1949-1,'Hotel Carve-out'!$D$1947+'Hotel Carve-out'!$C2032)</f>
        <v>#N/A</v>
      </c>
      <c r="BT2032" s="4" t="e">
        <f ca="1">OFFSET('Hotel Carve-out'!$A$1,'Hotel Carve-out'!BT$1949-1,'Hotel Carve-out'!$D$1947+'Hotel Carve-out'!$C2032)</f>
        <v>#N/A</v>
      </c>
      <c r="BU2032" s="4"/>
      <c r="BV2032" s="4" t="e">
        <f ca="1">OFFSET('Hotel Carve-out'!$A$1,'Hotel Carve-out'!BV$1949-1,'Hotel Carve-out'!$D$1947+'Hotel Carve-out'!$C2032)</f>
        <v>#N/A</v>
      </c>
      <c r="BW2032" s="4" t="e">
        <f ca="1">OFFSET('Hotel Carve-out'!$A$1,'Hotel Carve-out'!BW$1949-1,'Hotel Carve-out'!$D$1947+'Hotel Carve-out'!$C2032)</f>
        <v>#N/A</v>
      </c>
      <c r="BX2032" s="4" t="e">
        <f ca="1">OFFSET('Hotel Carve-out'!$A$1,'Hotel Carve-out'!BX$1949-1,'Hotel Carve-out'!$D$1947+'Hotel Carve-out'!$C2032)</f>
        <v>#N/A</v>
      </c>
      <c r="BY2032" s="6" t="e">
        <f ca="1">OFFSET('Hotel Carve-out'!$A$1,'Hotel Carve-out'!BY$1949-1,'Hotel Carve-out'!$D$1947+'Hotel Carve-out'!$C2032)</f>
        <v>#N/A</v>
      </c>
      <c r="BZ2032" s="4" t="e">
        <f ca="1">OFFSET('Hotel Carve-out'!$A$1,'Hotel Carve-out'!BZ$1949-1,'Hotel Carve-out'!$D$1947+'Hotel Carve-out'!$C2032)</f>
        <v>#N/A</v>
      </c>
      <c r="CA2032" s="6" t="e">
        <f ca="1">OFFSET('Hotel Carve-out'!$A$1,'Hotel Carve-out'!CA$1949-1,'Hotel Carve-out'!$D$1947+'Hotel Carve-out'!$C2032)</f>
        <v>#N/A</v>
      </c>
      <c r="CB2032" s="4" t="e">
        <f ca="1">OFFSET('Hotel Carve-out'!$A$1,'Hotel Carve-out'!CB$1949-1,'Hotel Carve-out'!$D$1947+'Hotel Carve-out'!$C2032)</f>
        <v>#N/A</v>
      </c>
      <c r="CC2032" s="1"/>
      <c r="CD2032" s="360" t="e">
        <f ca="1">OFFSET('Hotel Carve-out'!$A$1,'Hotel Carve-out'!CD$1949-1,'Hotel Carve-out'!$D$1947+'Hotel Carve-out'!$C2032)</f>
        <v>#N/A</v>
      </c>
      <c r="CE2032" s="360" t="e">
        <f ca="1">OFFSET('Hotel Carve-out'!$A$1,'Hotel Carve-out'!CE$1949-1,'Hotel Carve-out'!$D$1947+'Hotel Carve-out'!$C2032)</f>
        <v>#N/A</v>
      </c>
      <c r="CF2032" s="360" t="e">
        <f ca="1">OFFSET('Hotel Carve-out'!$A$1,'Hotel Carve-out'!CF$1949-1,'Hotel Carve-out'!$D$1947+'Hotel Carve-out'!$C2032)</f>
        <v>#N/A</v>
      </c>
      <c r="CG2032" s="360" t="e">
        <f ca="1">OFFSET('Hotel Carve-out'!$A$1,'Hotel Carve-out'!CG$1949-1,'Hotel Carve-out'!$D$1947+'Hotel Carve-out'!$C2032)</f>
        <v>#N/A</v>
      </c>
      <c r="CH2032" s="360" t="e">
        <f ca="1">OFFSET('Hotel Carve-out'!$A$1,'Hotel Carve-out'!CH$1949-1,'Hotel Carve-out'!$D$1947+'Hotel Carve-out'!$C2032)</f>
        <v>#N/A</v>
      </c>
      <c r="CI2032" s="360" t="e">
        <f ca="1">OFFSET('Hotel Carve-out'!$A$1,'Hotel Carve-out'!CI$1949-1,'Hotel Carve-out'!$D$1947+'Hotel Carve-out'!$C2032)</f>
        <v>#N/A</v>
      </c>
      <c r="CJ2032" s="1"/>
      <c r="CK2032" s="1"/>
    </row>
    <row r="2033" spans="2:89" ht="15" customHeight="1">
      <c r="B2033" s="1"/>
      <c r="C2033" s="1" t="e">
        <f>IF(C2032&lt;'Hotel Carve-out'!$E$1688,C2032+1,NA())</f>
        <v>#N/A</v>
      </c>
      <c r="D2033" s="7" t="e">
        <f>INDEX('Hotel Carve-out'!$F$16:$CI$17,1,MATCH('Hotel Carve-out'!C2033,'Hotel Carve-out'!$F$17:$CI$17,0))</f>
        <v>#N/A</v>
      </c>
      <c r="E2033" s="1"/>
      <c r="F2033" s="4" t="e">
        <f ca="1">OFFSET('Hotel Carve-out'!$A$1,'Hotel Carve-out'!F$1949-1,'Hotel Carve-out'!$D$1947+'Hotel Carve-out'!$C2033)</f>
        <v>#N/A</v>
      </c>
      <c r="G2033" s="4" t="e">
        <f ca="1">OFFSET('Hotel Carve-out'!$A$1,'Hotel Carve-out'!G$1949-1,'Hotel Carve-out'!$D$1947+'Hotel Carve-out'!$C2033)</f>
        <v>#N/A</v>
      </c>
      <c r="H2033" s="4" t="e">
        <f ca="1">OFFSET('Hotel Carve-out'!$A$1,'Hotel Carve-out'!H$1949-1,'Hotel Carve-out'!$D$1947+'Hotel Carve-out'!$C2033)</f>
        <v>#N/A</v>
      </c>
      <c r="I2033" s="4" t="e">
        <f ca="1">OFFSET('Hotel Carve-out'!$A$1,'Hotel Carve-out'!I$1949-1,'Hotel Carve-out'!$D$1947+'Hotel Carve-out'!$C2033)</f>
        <v>#N/A</v>
      </c>
      <c r="J2033" s="1"/>
      <c r="K2033" s="4" t="e">
        <f ca="1">OFFSET('Hotel Carve-out'!$A$1,'Hotel Carve-out'!K$1949-1,'Hotel Carve-out'!$D$1947+'Hotel Carve-out'!$C2033)</f>
        <v>#N/A</v>
      </c>
      <c r="L2033" s="4" t="e">
        <f ca="1">OFFSET('Hotel Carve-out'!$A$1,'Hotel Carve-out'!L$1949-1,'Hotel Carve-out'!$D$1947+'Hotel Carve-out'!$C2033)</f>
        <v>#N/A</v>
      </c>
      <c r="M2033" s="4" t="e">
        <f ca="1">OFFSET('Hotel Carve-out'!$A$1,'Hotel Carve-out'!M$1949-1,'Hotel Carve-out'!$D$1947+'Hotel Carve-out'!$C2033)</f>
        <v>#N/A</v>
      </c>
      <c r="N2033" s="4" t="e">
        <f ca="1">OFFSET('Hotel Carve-out'!$A$1,'Hotel Carve-out'!N$1949-1,'Hotel Carve-out'!$D$1947+'Hotel Carve-out'!$C2033)</f>
        <v>#N/A</v>
      </c>
      <c r="O2033" s="4" t="e">
        <f ca="1">OFFSET('Hotel Carve-out'!$A$1,'Hotel Carve-out'!O$1949-1,'Hotel Carve-out'!$D$1947+'Hotel Carve-out'!$C2033)</f>
        <v>#N/A</v>
      </c>
      <c r="P2033" s="4" t="e">
        <f t="shared" ca="1" si="936"/>
        <v>#N/A</v>
      </c>
      <c r="Q2033" s="4"/>
      <c r="R2033" s="4" t="e">
        <f ca="1">OFFSET('Hotel Carve-out'!$A$1,'Hotel Carve-out'!R$1949-1,'Hotel Carve-out'!$D$1947+'Hotel Carve-out'!$C2033)</f>
        <v>#N/A</v>
      </c>
      <c r="S2033" s="4" t="e">
        <f ca="1">OFFSET('Hotel Carve-out'!$A$1,'Hotel Carve-out'!S$1949-1,'Hotel Carve-out'!$D$1947+'Hotel Carve-out'!$C2033)</f>
        <v>#N/A</v>
      </c>
      <c r="T2033" s="4" t="e">
        <f ca="1">OFFSET('Hotel Carve-out'!$A$1,'Hotel Carve-out'!T$1949-1,'Hotel Carve-out'!$D$1947+'Hotel Carve-out'!$C2033)</f>
        <v>#N/A</v>
      </c>
      <c r="U2033" s="4" t="e">
        <f ca="1">OFFSET('Hotel Carve-out'!$A$1,'Hotel Carve-out'!U$1949-1,'Hotel Carve-out'!$D$1947+'Hotel Carve-out'!$C2033)</f>
        <v>#N/A</v>
      </c>
      <c r="V2033" s="4" t="e">
        <f t="shared" ca="1" si="937"/>
        <v>#N/A</v>
      </c>
      <c r="W2033" s="4"/>
      <c r="X2033" s="4" t="e">
        <f ca="1">OFFSET('Hotel Carve-out'!$A$1,'Hotel Carve-out'!X$1949-1,'Hotel Carve-out'!$D$1947+'Hotel Carve-out'!$C2033)</f>
        <v>#N/A</v>
      </c>
      <c r="Y2033" s="4" t="e">
        <f ca="1">OFFSET('Hotel Carve-out'!$A$1,'Hotel Carve-out'!Y$1949-1,'Hotel Carve-out'!$D$1947+'Hotel Carve-out'!$C2033)</f>
        <v>#N/A</v>
      </c>
      <c r="Z2033" s="4" t="e">
        <f ca="1">OFFSET('Hotel Carve-out'!$A$1,'Hotel Carve-out'!Z$1949-1,'Hotel Carve-out'!$D$1947+'Hotel Carve-out'!$C2033)</f>
        <v>#N/A</v>
      </c>
      <c r="AA2033" s="4" t="e">
        <f ca="1">OFFSET('Hotel Carve-out'!$A$1,'Hotel Carve-out'!AA$1949-1,'Hotel Carve-out'!$D$1947+'Hotel Carve-out'!$C2033)</f>
        <v>#N/A</v>
      </c>
      <c r="AB2033" s="4" t="e">
        <f ca="1">OFFSET('Hotel Carve-out'!$A$1,'Hotel Carve-out'!AB$1949-1,'Hotel Carve-out'!$D$1947+'Hotel Carve-out'!$C2033)</f>
        <v>#N/A</v>
      </c>
      <c r="AC2033" s="4" t="e">
        <f ca="1">OFFSET('Hotel Carve-out'!$A$1,'Hotel Carve-out'!AC$1949-1,'Hotel Carve-out'!$D$1947+'Hotel Carve-out'!$C2033)</f>
        <v>#N/A</v>
      </c>
      <c r="AD2033" s="4" t="e">
        <f ca="1">OFFSET('Hotel Carve-out'!$A$1,'Hotel Carve-out'!AD$1949-1,'Hotel Carve-out'!$D$1947+'Hotel Carve-out'!$C2033)</f>
        <v>#N/A</v>
      </c>
      <c r="AE2033" s="4" t="e">
        <f ca="1">OFFSET('Hotel Carve-out'!$A$1,'Hotel Carve-out'!AE$1949-1,'Hotel Carve-out'!$D$1947+'Hotel Carve-out'!$C2033)</f>
        <v>#N/A</v>
      </c>
      <c r="AF2033" s="4" t="e">
        <f ca="1">OFFSET('Hotel Carve-out'!$A$1,'Hotel Carve-out'!AF$1949-1,'Hotel Carve-out'!$D$1947+'Hotel Carve-out'!$C2033)</f>
        <v>#N/A</v>
      </c>
      <c r="AG2033" s="4" t="e">
        <f ca="1">OFFSET('Hotel Carve-out'!$A$1,'Hotel Carve-out'!AG$1949-1,'Hotel Carve-out'!$D$1947+'Hotel Carve-out'!$C2033)</f>
        <v>#N/A</v>
      </c>
      <c r="AH2033" s="4" t="e">
        <f ca="1">OFFSET('Hotel Carve-out'!$A$1,'Hotel Carve-out'!AH$1949-1,'Hotel Carve-out'!$D$1947+'Hotel Carve-out'!$C2033)</f>
        <v>#N/A</v>
      </c>
      <c r="AI2033" s="4" t="e">
        <f t="shared" ca="1" si="938"/>
        <v>#N/A</v>
      </c>
      <c r="AJ2033" s="4"/>
      <c r="AK2033" s="4" t="e">
        <f ca="1">OFFSET('Hotel Carve-out'!$A$1,'Hotel Carve-out'!AK$1949-1,'Hotel Carve-out'!$D$1947+'Hotel Carve-out'!$C2033)</f>
        <v>#N/A</v>
      </c>
      <c r="AL2033" s="4" t="e">
        <f ca="1">OFFSET('Hotel Carve-out'!$A$1,'Hotel Carve-out'!AL$1949-1,'Hotel Carve-out'!$D$1947+'Hotel Carve-out'!$C2033)</f>
        <v>#N/A</v>
      </c>
      <c r="AM2033" s="4" t="e">
        <f ca="1">OFFSET('Hotel Carve-out'!$A$1,'Hotel Carve-out'!AM$1949-1,'Hotel Carve-out'!$D$1947+'Hotel Carve-out'!$C2033)</f>
        <v>#N/A</v>
      </c>
      <c r="AN2033" s="4" t="e">
        <f ca="1">OFFSET('Hotel Carve-out'!$A$1,'Hotel Carve-out'!AN$1949-1,'Hotel Carve-out'!$D$1947+'Hotel Carve-out'!$C2033)</f>
        <v>#N/A</v>
      </c>
      <c r="AO2033" s="4" t="e">
        <f ca="1">OFFSET('Hotel Carve-out'!$A$1,'Hotel Carve-out'!AO$1949-1,'Hotel Carve-out'!$D$1947+'Hotel Carve-out'!$C2033)</f>
        <v>#N/A</v>
      </c>
      <c r="AP2033" s="4" t="e">
        <f ca="1">OFFSET('Hotel Carve-out'!$A$1,'Hotel Carve-out'!AP$1949-1,'Hotel Carve-out'!$D$1947+'Hotel Carve-out'!$C2033)</f>
        <v>#N/A</v>
      </c>
      <c r="AQ2033" s="4" t="e">
        <f ca="1">OFFSET('Hotel Carve-out'!$A$1,'Hotel Carve-out'!AQ$1949-1,'Hotel Carve-out'!$D$1947+'Hotel Carve-out'!$C2033)</f>
        <v>#N/A</v>
      </c>
      <c r="AR2033" s="4" t="e">
        <f ca="1">OFFSET('Hotel Carve-out'!$A$1,'Hotel Carve-out'!AR$1949-1,'Hotel Carve-out'!$D$1947+'Hotel Carve-out'!$C2033)</f>
        <v>#N/A</v>
      </c>
      <c r="AS2033" s="4" t="e">
        <f ca="1">OFFSET('Hotel Carve-out'!$A$1,'Hotel Carve-out'!AS$1949-1,'Hotel Carve-out'!$D$1947+'Hotel Carve-out'!$C2033)</f>
        <v>#N/A</v>
      </c>
      <c r="AT2033" s="4" t="e">
        <f ca="1">OFFSET('Hotel Carve-out'!$A$1,'Hotel Carve-out'!AT$1949-1,'Hotel Carve-out'!$D$1947+'Hotel Carve-out'!$C2033)</f>
        <v>#N/A</v>
      </c>
      <c r="AU2033" s="4" t="e">
        <f ca="1">OFFSET('Hotel Carve-out'!$A$1,'Hotel Carve-out'!AU$1949-1,'Hotel Carve-out'!$D$1947+'Hotel Carve-out'!$C2033)</f>
        <v>#N/A</v>
      </c>
      <c r="AV2033" s="4" t="e">
        <f ca="1">OFFSET('Hotel Carve-out'!$A$1,'Hotel Carve-out'!AV$1949-1,'Hotel Carve-out'!$D$1947+'Hotel Carve-out'!$C2033)</f>
        <v>#N/A</v>
      </c>
      <c r="AW2033" s="4" t="e">
        <f ca="1">OFFSET('Hotel Carve-out'!$A$1,'Hotel Carve-out'!AW$1949-1,'Hotel Carve-out'!$D$1947+'Hotel Carve-out'!$C2033)</f>
        <v>#N/A</v>
      </c>
      <c r="AX2033" s="4" t="e">
        <f ca="1">OFFSET('Hotel Carve-out'!$A$1,'Hotel Carve-out'!AX$1949-1,'Hotel Carve-out'!$D$1947+'Hotel Carve-out'!$C2033)</f>
        <v>#N/A</v>
      </c>
      <c r="AY2033" s="4" t="e">
        <f ca="1">OFFSET('Hotel Carve-out'!$A$1,'Hotel Carve-out'!AY$1949-1,'Hotel Carve-out'!$D$1947+'Hotel Carve-out'!$C2033)</f>
        <v>#N/A</v>
      </c>
      <c r="AZ2033" s="4" t="e">
        <f ca="1">OFFSET('Hotel Carve-out'!$A$1,'Hotel Carve-out'!AZ$1949-1,'Hotel Carve-out'!$D$1947+'Hotel Carve-out'!$C2033)</f>
        <v>#N/A</v>
      </c>
      <c r="BA2033" s="4" t="e">
        <f ca="1">OFFSET('Hotel Carve-out'!$A$1,'Hotel Carve-out'!BA$1949-1,'Hotel Carve-out'!$D$1947+'Hotel Carve-out'!$C2033)</f>
        <v>#N/A</v>
      </c>
      <c r="BB2033" s="4" t="e">
        <f ca="1">OFFSET('Hotel Carve-out'!$A$1,'Hotel Carve-out'!BB$1949-1,'Hotel Carve-out'!$D$1947+'Hotel Carve-out'!$C2033)</f>
        <v>#N/A</v>
      </c>
      <c r="BC2033" s="4" t="e">
        <f ca="1">OFFSET('Hotel Carve-out'!$A$1,'Hotel Carve-out'!BC$1949-1,'Hotel Carve-out'!$D$1947+'Hotel Carve-out'!$C2033)</f>
        <v>#N/A</v>
      </c>
      <c r="BD2033" s="4" t="e">
        <f ca="1">OFFSET('Hotel Carve-out'!$A$1,'Hotel Carve-out'!BD$1949-1,'Hotel Carve-out'!$D$1947+'Hotel Carve-out'!$C2033)</f>
        <v>#N/A</v>
      </c>
      <c r="BE2033" s="4" t="e">
        <f t="shared" ca="1" si="939"/>
        <v>#N/A</v>
      </c>
      <c r="BF2033" s="4"/>
      <c r="BG2033" s="2" t="e">
        <f t="shared" ca="1" si="940"/>
        <v>#N/A</v>
      </c>
      <c r="BH2033" s="2" t="e">
        <f t="shared" ca="1" si="941"/>
        <v>#N/A</v>
      </c>
      <c r="BI2033" s="5" t="e">
        <f t="shared" ca="1" si="942"/>
        <v>#N/A</v>
      </c>
      <c r="BJ2033" s="1"/>
      <c r="BK2033" s="4" t="e">
        <f ca="1">OFFSET('Hotel Carve-out'!$A$1,'Hotel Carve-out'!BK$1949-1,'Hotel Carve-out'!$D$1947+'Hotel Carve-out'!$C2033)</f>
        <v>#N/A</v>
      </c>
      <c r="BL2033" s="4" t="e">
        <f ca="1">OFFSET('Hotel Carve-out'!$A$1,'Hotel Carve-out'!BL$1949-1,'Hotel Carve-out'!$D$1947+'Hotel Carve-out'!$C2033)</f>
        <v>#N/A</v>
      </c>
      <c r="BM2033" s="4" t="e">
        <f ca="1">OFFSET('Hotel Carve-out'!$A$1,'Hotel Carve-out'!BM$1949-1,'Hotel Carve-out'!$D$1947+'Hotel Carve-out'!$C2033)</f>
        <v>#N/A</v>
      </c>
      <c r="BN2033" s="4" t="e">
        <f ca="1">OFFSET('Hotel Carve-out'!$A$1,'Hotel Carve-out'!BN$1949-1,'Hotel Carve-out'!$D$1947+'Hotel Carve-out'!$C2033)</f>
        <v>#N/A</v>
      </c>
      <c r="BO2033" s="4" t="e">
        <f ca="1">OFFSET('Hotel Carve-out'!$A$1,'Hotel Carve-out'!BO$1949-1,'Hotel Carve-out'!$D$1947+'Hotel Carve-out'!$C2033)</f>
        <v>#N/A</v>
      </c>
      <c r="BP2033" s="4" t="e">
        <f ca="1">OFFSET('Hotel Carve-out'!$A$1,'Hotel Carve-out'!BP$1949-1,'Hotel Carve-out'!$D$1947+'Hotel Carve-out'!$C2033)</f>
        <v>#N/A</v>
      </c>
      <c r="BQ2033" s="4" t="e">
        <f ca="1">OFFSET('Hotel Carve-out'!$A$1,'Hotel Carve-out'!BQ$1949-1,'Hotel Carve-out'!$D$1947+'Hotel Carve-out'!$C2033)</f>
        <v>#N/A</v>
      </c>
      <c r="BR2033" s="1"/>
      <c r="BS2033" s="4" t="e">
        <f ca="1">OFFSET('Hotel Carve-out'!$A$1,'Hotel Carve-out'!BS$1949-1,'Hotel Carve-out'!$D$1947+'Hotel Carve-out'!$C2033)</f>
        <v>#N/A</v>
      </c>
      <c r="BT2033" s="4" t="e">
        <f ca="1">OFFSET('Hotel Carve-out'!$A$1,'Hotel Carve-out'!BT$1949-1,'Hotel Carve-out'!$D$1947+'Hotel Carve-out'!$C2033)</f>
        <v>#N/A</v>
      </c>
      <c r="BU2033" s="4"/>
      <c r="BV2033" s="4" t="e">
        <f ca="1">OFFSET('Hotel Carve-out'!$A$1,'Hotel Carve-out'!BV$1949-1,'Hotel Carve-out'!$D$1947+'Hotel Carve-out'!$C2033)</f>
        <v>#N/A</v>
      </c>
      <c r="BW2033" s="4" t="e">
        <f ca="1">OFFSET('Hotel Carve-out'!$A$1,'Hotel Carve-out'!BW$1949-1,'Hotel Carve-out'!$D$1947+'Hotel Carve-out'!$C2033)</f>
        <v>#N/A</v>
      </c>
      <c r="BX2033" s="4" t="e">
        <f ca="1">OFFSET('Hotel Carve-out'!$A$1,'Hotel Carve-out'!BX$1949-1,'Hotel Carve-out'!$D$1947+'Hotel Carve-out'!$C2033)</f>
        <v>#N/A</v>
      </c>
      <c r="BY2033" s="6" t="e">
        <f ca="1">OFFSET('Hotel Carve-out'!$A$1,'Hotel Carve-out'!BY$1949-1,'Hotel Carve-out'!$D$1947+'Hotel Carve-out'!$C2033)</f>
        <v>#N/A</v>
      </c>
      <c r="BZ2033" s="4" t="e">
        <f ca="1">OFFSET('Hotel Carve-out'!$A$1,'Hotel Carve-out'!BZ$1949-1,'Hotel Carve-out'!$D$1947+'Hotel Carve-out'!$C2033)</f>
        <v>#N/A</v>
      </c>
      <c r="CA2033" s="6" t="e">
        <f ca="1">OFFSET('Hotel Carve-out'!$A$1,'Hotel Carve-out'!CA$1949-1,'Hotel Carve-out'!$D$1947+'Hotel Carve-out'!$C2033)</f>
        <v>#N/A</v>
      </c>
      <c r="CB2033" s="4" t="e">
        <f ca="1">OFFSET('Hotel Carve-out'!$A$1,'Hotel Carve-out'!CB$1949-1,'Hotel Carve-out'!$D$1947+'Hotel Carve-out'!$C2033)</f>
        <v>#N/A</v>
      </c>
      <c r="CC2033" s="1"/>
      <c r="CD2033" s="360" t="e">
        <f ca="1">OFFSET('Hotel Carve-out'!$A$1,'Hotel Carve-out'!CD$1949-1,'Hotel Carve-out'!$D$1947+'Hotel Carve-out'!$C2033)</f>
        <v>#N/A</v>
      </c>
      <c r="CE2033" s="360" t="e">
        <f ca="1">OFFSET('Hotel Carve-out'!$A$1,'Hotel Carve-out'!CE$1949-1,'Hotel Carve-out'!$D$1947+'Hotel Carve-out'!$C2033)</f>
        <v>#N/A</v>
      </c>
      <c r="CF2033" s="360" t="e">
        <f ca="1">OFFSET('Hotel Carve-out'!$A$1,'Hotel Carve-out'!CF$1949-1,'Hotel Carve-out'!$D$1947+'Hotel Carve-out'!$C2033)</f>
        <v>#N/A</v>
      </c>
      <c r="CG2033" s="360" t="e">
        <f ca="1">OFFSET('Hotel Carve-out'!$A$1,'Hotel Carve-out'!CG$1949-1,'Hotel Carve-out'!$D$1947+'Hotel Carve-out'!$C2033)</f>
        <v>#N/A</v>
      </c>
      <c r="CH2033" s="360" t="e">
        <f ca="1">OFFSET('Hotel Carve-out'!$A$1,'Hotel Carve-out'!CH$1949-1,'Hotel Carve-out'!$D$1947+'Hotel Carve-out'!$C2033)</f>
        <v>#N/A</v>
      </c>
      <c r="CI2033" s="360" t="e">
        <f ca="1">OFFSET('Hotel Carve-out'!$A$1,'Hotel Carve-out'!CI$1949-1,'Hotel Carve-out'!$D$1947+'Hotel Carve-out'!$C2033)</f>
        <v>#N/A</v>
      </c>
      <c r="CJ2033" s="1"/>
      <c r="CK2033" s="1"/>
    </row>
    <row r="2034" spans="2:89" ht="15" customHeight="1">
      <c r="B2034" s="1"/>
      <c r="C2034" s="1" t="e">
        <f>IF(C2033&lt;'Hotel Carve-out'!$E$1688,C2033+1,NA())</f>
        <v>#N/A</v>
      </c>
      <c r="D2034" s="7" t="e">
        <f>INDEX('Hotel Carve-out'!$F$16:$CI$17,1,MATCH('Hotel Carve-out'!C2034,'Hotel Carve-out'!$F$17:$CI$17,0))</f>
        <v>#N/A</v>
      </c>
      <c r="E2034" s="1"/>
      <c r="F2034" s="4" t="e">
        <f ca="1">OFFSET('Hotel Carve-out'!$A$1,'Hotel Carve-out'!F$1949-1,'Hotel Carve-out'!$D$1947+'Hotel Carve-out'!$C2034)</f>
        <v>#N/A</v>
      </c>
      <c r="G2034" s="4" t="e">
        <f ca="1">OFFSET('Hotel Carve-out'!$A$1,'Hotel Carve-out'!G$1949-1,'Hotel Carve-out'!$D$1947+'Hotel Carve-out'!$C2034)</f>
        <v>#N/A</v>
      </c>
      <c r="H2034" s="4" t="e">
        <f ca="1">OFFSET('Hotel Carve-out'!$A$1,'Hotel Carve-out'!H$1949-1,'Hotel Carve-out'!$D$1947+'Hotel Carve-out'!$C2034)</f>
        <v>#N/A</v>
      </c>
      <c r="I2034" s="4" t="e">
        <f ca="1">OFFSET('Hotel Carve-out'!$A$1,'Hotel Carve-out'!I$1949-1,'Hotel Carve-out'!$D$1947+'Hotel Carve-out'!$C2034)</f>
        <v>#N/A</v>
      </c>
      <c r="J2034" s="1"/>
      <c r="K2034" s="4" t="e">
        <f ca="1">OFFSET('Hotel Carve-out'!$A$1,'Hotel Carve-out'!K$1949-1,'Hotel Carve-out'!$D$1947+'Hotel Carve-out'!$C2034)</f>
        <v>#N/A</v>
      </c>
      <c r="L2034" s="4" t="e">
        <f ca="1">OFFSET('Hotel Carve-out'!$A$1,'Hotel Carve-out'!L$1949-1,'Hotel Carve-out'!$D$1947+'Hotel Carve-out'!$C2034)</f>
        <v>#N/A</v>
      </c>
      <c r="M2034" s="4" t="e">
        <f ca="1">OFFSET('Hotel Carve-out'!$A$1,'Hotel Carve-out'!M$1949-1,'Hotel Carve-out'!$D$1947+'Hotel Carve-out'!$C2034)</f>
        <v>#N/A</v>
      </c>
      <c r="N2034" s="4" t="e">
        <f ca="1">OFFSET('Hotel Carve-out'!$A$1,'Hotel Carve-out'!N$1949-1,'Hotel Carve-out'!$D$1947+'Hotel Carve-out'!$C2034)</f>
        <v>#N/A</v>
      </c>
      <c r="O2034" s="4" t="e">
        <f ca="1">OFFSET('Hotel Carve-out'!$A$1,'Hotel Carve-out'!O$1949-1,'Hotel Carve-out'!$D$1947+'Hotel Carve-out'!$C2034)</f>
        <v>#N/A</v>
      </c>
      <c r="P2034" s="4" t="e">
        <f t="shared" ca="1" si="936"/>
        <v>#N/A</v>
      </c>
      <c r="Q2034" s="4"/>
      <c r="R2034" s="4" t="e">
        <f ca="1">OFFSET('Hotel Carve-out'!$A$1,'Hotel Carve-out'!R$1949-1,'Hotel Carve-out'!$D$1947+'Hotel Carve-out'!$C2034)</f>
        <v>#N/A</v>
      </c>
      <c r="S2034" s="4" t="e">
        <f ca="1">OFFSET('Hotel Carve-out'!$A$1,'Hotel Carve-out'!S$1949-1,'Hotel Carve-out'!$D$1947+'Hotel Carve-out'!$C2034)</f>
        <v>#N/A</v>
      </c>
      <c r="T2034" s="4" t="e">
        <f ca="1">OFFSET('Hotel Carve-out'!$A$1,'Hotel Carve-out'!T$1949-1,'Hotel Carve-out'!$D$1947+'Hotel Carve-out'!$C2034)</f>
        <v>#N/A</v>
      </c>
      <c r="U2034" s="4" t="e">
        <f ca="1">OFFSET('Hotel Carve-out'!$A$1,'Hotel Carve-out'!U$1949-1,'Hotel Carve-out'!$D$1947+'Hotel Carve-out'!$C2034)</f>
        <v>#N/A</v>
      </c>
      <c r="V2034" s="4" t="e">
        <f t="shared" ca="1" si="937"/>
        <v>#N/A</v>
      </c>
      <c r="W2034" s="4"/>
      <c r="X2034" s="4" t="e">
        <f ca="1">OFFSET('Hotel Carve-out'!$A$1,'Hotel Carve-out'!X$1949-1,'Hotel Carve-out'!$D$1947+'Hotel Carve-out'!$C2034)</f>
        <v>#N/A</v>
      </c>
      <c r="Y2034" s="4" t="e">
        <f ca="1">OFFSET('Hotel Carve-out'!$A$1,'Hotel Carve-out'!Y$1949-1,'Hotel Carve-out'!$D$1947+'Hotel Carve-out'!$C2034)</f>
        <v>#N/A</v>
      </c>
      <c r="Z2034" s="4" t="e">
        <f ca="1">OFFSET('Hotel Carve-out'!$A$1,'Hotel Carve-out'!Z$1949-1,'Hotel Carve-out'!$D$1947+'Hotel Carve-out'!$C2034)</f>
        <v>#N/A</v>
      </c>
      <c r="AA2034" s="4" t="e">
        <f ca="1">OFFSET('Hotel Carve-out'!$A$1,'Hotel Carve-out'!AA$1949-1,'Hotel Carve-out'!$D$1947+'Hotel Carve-out'!$C2034)</f>
        <v>#N/A</v>
      </c>
      <c r="AB2034" s="4" t="e">
        <f ca="1">OFFSET('Hotel Carve-out'!$A$1,'Hotel Carve-out'!AB$1949-1,'Hotel Carve-out'!$D$1947+'Hotel Carve-out'!$C2034)</f>
        <v>#N/A</v>
      </c>
      <c r="AC2034" s="4" t="e">
        <f ca="1">OFFSET('Hotel Carve-out'!$A$1,'Hotel Carve-out'!AC$1949-1,'Hotel Carve-out'!$D$1947+'Hotel Carve-out'!$C2034)</f>
        <v>#N/A</v>
      </c>
      <c r="AD2034" s="4" t="e">
        <f ca="1">OFFSET('Hotel Carve-out'!$A$1,'Hotel Carve-out'!AD$1949-1,'Hotel Carve-out'!$D$1947+'Hotel Carve-out'!$C2034)</f>
        <v>#N/A</v>
      </c>
      <c r="AE2034" s="4" t="e">
        <f ca="1">OFFSET('Hotel Carve-out'!$A$1,'Hotel Carve-out'!AE$1949-1,'Hotel Carve-out'!$D$1947+'Hotel Carve-out'!$C2034)</f>
        <v>#N/A</v>
      </c>
      <c r="AF2034" s="4" t="e">
        <f ca="1">OFFSET('Hotel Carve-out'!$A$1,'Hotel Carve-out'!AF$1949-1,'Hotel Carve-out'!$D$1947+'Hotel Carve-out'!$C2034)</f>
        <v>#N/A</v>
      </c>
      <c r="AG2034" s="4" t="e">
        <f ca="1">OFFSET('Hotel Carve-out'!$A$1,'Hotel Carve-out'!AG$1949-1,'Hotel Carve-out'!$D$1947+'Hotel Carve-out'!$C2034)</f>
        <v>#N/A</v>
      </c>
      <c r="AH2034" s="4" t="e">
        <f ca="1">OFFSET('Hotel Carve-out'!$A$1,'Hotel Carve-out'!AH$1949-1,'Hotel Carve-out'!$D$1947+'Hotel Carve-out'!$C2034)</f>
        <v>#N/A</v>
      </c>
      <c r="AI2034" s="4" t="e">
        <f t="shared" ca="1" si="938"/>
        <v>#N/A</v>
      </c>
      <c r="AJ2034" s="4"/>
      <c r="AK2034" s="4" t="e">
        <f ca="1">OFFSET('Hotel Carve-out'!$A$1,'Hotel Carve-out'!AK$1949-1,'Hotel Carve-out'!$D$1947+'Hotel Carve-out'!$C2034)</f>
        <v>#N/A</v>
      </c>
      <c r="AL2034" s="4" t="e">
        <f ca="1">OFFSET('Hotel Carve-out'!$A$1,'Hotel Carve-out'!AL$1949-1,'Hotel Carve-out'!$D$1947+'Hotel Carve-out'!$C2034)</f>
        <v>#N/A</v>
      </c>
      <c r="AM2034" s="4" t="e">
        <f ca="1">OFFSET('Hotel Carve-out'!$A$1,'Hotel Carve-out'!AM$1949-1,'Hotel Carve-out'!$D$1947+'Hotel Carve-out'!$C2034)</f>
        <v>#N/A</v>
      </c>
      <c r="AN2034" s="4" t="e">
        <f ca="1">OFFSET('Hotel Carve-out'!$A$1,'Hotel Carve-out'!AN$1949-1,'Hotel Carve-out'!$D$1947+'Hotel Carve-out'!$C2034)</f>
        <v>#N/A</v>
      </c>
      <c r="AO2034" s="4" t="e">
        <f ca="1">OFFSET('Hotel Carve-out'!$A$1,'Hotel Carve-out'!AO$1949-1,'Hotel Carve-out'!$D$1947+'Hotel Carve-out'!$C2034)</f>
        <v>#N/A</v>
      </c>
      <c r="AP2034" s="4" t="e">
        <f ca="1">OFFSET('Hotel Carve-out'!$A$1,'Hotel Carve-out'!AP$1949-1,'Hotel Carve-out'!$D$1947+'Hotel Carve-out'!$C2034)</f>
        <v>#N/A</v>
      </c>
      <c r="AQ2034" s="4" t="e">
        <f ca="1">OFFSET('Hotel Carve-out'!$A$1,'Hotel Carve-out'!AQ$1949-1,'Hotel Carve-out'!$D$1947+'Hotel Carve-out'!$C2034)</f>
        <v>#N/A</v>
      </c>
      <c r="AR2034" s="4" t="e">
        <f ca="1">OFFSET('Hotel Carve-out'!$A$1,'Hotel Carve-out'!AR$1949-1,'Hotel Carve-out'!$D$1947+'Hotel Carve-out'!$C2034)</f>
        <v>#N/A</v>
      </c>
      <c r="AS2034" s="4" t="e">
        <f ca="1">OFFSET('Hotel Carve-out'!$A$1,'Hotel Carve-out'!AS$1949-1,'Hotel Carve-out'!$D$1947+'Hotel Carve-out'!$C2034)</f>
        <v>#N/A</v>
      </c>
      <c r="AT2034" s="4" t="e">
        <f ca="1">OFFSET('Hotel Carve-out'!$A$1,'Hotel Carve-out'!AT$1949-1,'Hotel Carve-out'!$D$1947+'Hotel Carve-out'!$C2034)</f>
        <v>#N/A</v>
      </c>
      <c r="AU2034" s="4" t="e">
        <f ca="1">OFFSET('Hotel Carve-out'!$A$1,'Hotel Carve-out'!AU$1949-1,'Hotel Carve-out'!$D$1947+'Hotel Carve-out'!$C2034)</f>
        <v>#N/A</v>
      </c>
      <c r="AV2034" s="4" t="e">
        <f ca="1">OFFSET('Hotel Carve-out'!$A$1,'Hotel Carve-out'!AV$1949-1,'Hotel Carve-out'!$D$1947+'Hotel Carve-out'!$C2034)</f>
        <v>#N/A</v>
      </c>
      <c r="AW2034" s="4" t="e">
        <f ca="1">OFFSET('Hotel Carve-out'!$A$1,'Hotel Carve-out'!AW$1949-1,'Hotel Carve-out'!$D$1947+'Hotel Carve-out'!$C2034)</f>
        <v>#N/A</v>
      </c>
      <c r="AX2034" s="4" t="e">
        <f ca="1">OFFSET('Hotel Carve-out'!$A$1,'Hotel Carve-out'!AX$1949-1,'Hotel Carve-out'!$D$1947+'Hotel Carve-out'!$C2034)</f>
        <v>#N/A</v>
      </c>
      <c r="AY2034" s="4" t="e">
        <f ca="1">OFFSET('Hotel Carve-out'!$A$1,'Hotel Carve-out'!AY$1949-1,'Hotel Carve-out'!$D$1947+'Hotel Carve-out'!$C2034)</f>
        <v>#N/A</v>
      </c>
      <c r="AZ2034" s="4" t="e">
        <f ca="1">OFFSET('Hotel Carve-out'!$A$1,'Hotel Carve-out'!AZ$1949-1,'Hotel Carve-out'!$D$1947+'Hotel Carve-out'!$C2034)</f>
        <v>#N/A</v>
      </c>
      <c r="BA2034" s="4" t="e">
        <f ca="1">OFFSET('Hotel Carve-out'!$A$1,'Hotel Carve-out'!BA$1949-1,'Hotel Carve-out'!$D$1947+'Hotel Carve-out'!$C2034)</f>
        <v>#N/A</v>
      </c>
      <c r="BB2034" s="4" t="e">
        <f ca="1">OFFSET('Hotel Carve-out'!$A$1,'Hotel Carve-out'!BB$1949-1,'Hotel Carve-out'!$D$1947+'Hotel Carve-out'!$C2034)</f>
        <v>#N/A</v>
      </c>
      <c r="BC2034" s="4" t="e">
        <f ca="1">OFFSET('Hotel Carve-out'!$A$1,'Hotel Carve-out'!BC$1949-1,'Hotel Carve-out'!$D$1947+'Hotel Carve-out'!$C2034)</f>
        <v>#N/A</v>
      </c>
      <c r="BD2034" s="4" t="e">
        <f ca="1">OFFSET('Hotel Carve-out'!$A$1,'Hotel Carve-out'!BD$1949-1,'Hotel Carve-out'!$D$1947+'Hotel Carve-out'!$C2034)</f>
        <v>#N/A</v>
      </c>
      <c r="BE2034" s="4" t="e">
        <f t="shared" ca="1" si="939"/>
        <v>#N/A</v>
      </c>
      <c r="BF2034" s="4"/>
      <c r="BG2034" s="2" t="e">
        <f t="shared" ca="1" si="940"/>
        <v>#N/A</v>
      </c>
      <c r="BH2034" s="2" t="e">
        <f t="shared" ca="1" si="941"/>
        <v>#N/A</v>
      </c>
      <c r="BI2034" s="5" t="e">
        <f t="shared" ca="1" si="942"/>
        <v>#N/A</v>
      </c>
      <c r="BJ2034" s="1"/>
      <c r="BK2034" s="4" t="e">
        <f ca="1">OFFSET('Hotel Carve-out'!$A$1,'Hotel Carve-out'!BK$1949-1,'Hotel Carve-out'!$D$1947+'Hotel Carve-out'!$C2034)</f>
        <v>#N/A</v>
      </c>
      <c r="BL2034" s="4" t="e">
        <f ca="1">OFFSET('Hotel Carve-out'!$A$1,'Hotel Carve-out'!BL$1949-1,'Hotel Carve-out'!$D$1947+'Hotel Carve-out'!$C2034)</f>
        <v>#N/A</v>
      </c>
      <c r="BM2034" s="4" t="e">
        <f ca="1">OFFSET('Hotel Carve-out'!$A$1,'Hotel Carve-out'!BM$1949-1,'Hotel Carve-out'!$D$1947+'Hotel Carve-out'!$C2034)</f>
        <v>#N/A</v>
      </c>
      <c r="BN2034" s="4" t="e">
        <f ca="1">OFFSET('Hotel Carve-out'!$A$1,'Hotel Carve-out'!BN$1949-1,'Hotel Carve-out'!$D$1947+'Hotel Carve-out'!$C2034)</f>
        <v>#N/A</v>
      </c>
      <c r="BO2034" s="4" t="e">
        <f ca="1">OFFSET('Hotel Carve-out'!$A$1,'Hotel Carve-out'!BO$1949-1,'Hotel Carve-out'!$D$1947+'Hotel Carve-out'!$C2034)</f>
        <v>#N/A</v>
      </c>
      <c r="BP2034" s="4" t="e">
        <f ca="1">OFFSET('Hotel Carve-out'!$A$1,'Hotel Carve-out'!BP$1949-1,'Hotel Carve-out'!$D$1947+'Hotel Carve-out'!$C2034)</f>
        <v>#N/A</v>
      </c>
      <c r="BQ2034" s="4" t="e">
        <f ca="1">OFFSET('Hotel Carve-out'!$A$1,'Hotel Carve-out'!BQ$1949-1,'Hotel Carve-out'!$D$1947+'Hotel Carve-out'!$C2034)</f>
        <v>#N/A</v>
      </c>
      <c r="BR2034" s="1"/>
      <c r="BS2034" s="4" t="e">
        <f ca="1">OFFSET('Hotel Carve-out'!$A$1,'Hotel Carve-out'!BS$1949-1,'Hotel Carve-out'!$D$1947+'Hotel Carve-out'!$C2034)</f>
        <v>#N/A</v>
      </c>
      <c r="BT2034" s="4" t="e">
        <f ca="1">OFFSET('Hotel Carve-out'!$A$1,'Hotel Carve-out'!BT$1949-1,'Hotel Carve-out'!$D$1947+'Hotel Carve-out'!$C2034)</f>
        <v>#N/A</v>
      </c>
      <c r="BU2034" s="4"/>
      <c r="BV2034" s="4" t="e">
        <f ca="1">OFFSET('Hotel Carve-out'!$A$1,'Hotel Carve-out'!BV$1949-1,'Hotel Carve-out'!$D$1947+'Hotel Carve-out'!$C2034)</f>
        <v>#N/A</v>
      </c>
      <c r="BW2034" s="4" t="e">
        <f ca="1">OFFSET('Hotel Carve-out'!$A$1,'Hotel Carve-out'!BW$1949-1,'Hotel Carve-out'!$D$1947+'Hotel Carve-out'!$C2034)</f>
        <v>#N/A</v>
      </c>
      <c r="BX2034" s="4" t="e">
        <f ca="1">OFFSET('Hotel Carve-out'!$A$1,'Hotel Carve-out'!BX$1949-1,'Hotel Carve-out'!$D$1947+'Hotel Carve-out'!$C2034)</f>
        <v>#N/A</v>
      </c>
      <c r="BY2034" s="6" t="e">
        <f ca="1">OFFSET('Hotel Carve-out'!$A$1,'Hotel Carve-out'!BY$1949-1,'Hotel Carve-out'!$D$1947+'Hotel Carve-out'!$C2034)</f>
        <v>#N/A</v>
      </c>
      <c r="BZ2034" s="4" t="e">
        <f ca="1">OFFSET('Hotel Carve-out'!$A$1,'Hotel Carve-out'!BZ$1949-1,'Hotel Carve-out'!$D$1947+'Hotel Carve-out'!$C2034)</f>
        <v>#N/A</v>
      </c>
      <c r="CA2034" s="6" t="e">
        <f ca="1">OFFSET('Hotel Carve-out'!$A$1,'Hotel Carve-out'!CA$1949-1,'Hotel Carve-out'!$D$1947+'Hotel Carve-out'!$C2034)</f>
        <v>#N/A</v>
      </c>
      <c r="CB2034" s="4" t="e">
        <f ca="1">OFFSET('Hotel Carve-out'!$A$1,'Hotel Carve-out'!CB$1949-1,'Hotel Carve-out'!$D$1947+'Hotel Carve-out'!$C2034)</f>
        <v>#N/A</v>
      </c>
      <c r="CC2034" s="1"/>
      <c r="CD2034" s="360" t="e">
        <f ca="1">OFFSET('Hotel Carve-out'!$A$1,'Hotel Carve-out'!CD$1949-1,'Hotel Carve-out'!$D$1947+'Hotel Carve-out'!$C2034)</f>
        <v>#N/A</v>
      </c>
      <c r="CE2034" s="360" t="e">
        <f ca="1">OFFSET('Hotel Carve-out'!$A$1,'Hotel Carve-out'!CE$1949-1,'Hotel Carve-out'!$D$1947+'Hotel Carve-out'!$C2034)</f>
        <v>#N/A</v>
      </c>
      <c r="CF2034" s="360" t="e">
        <f ca="1">OFFSET('Hotel Carve-out'!$A$1,'Hotel Carve-out'!CF$1949-1,'Hotel Carve-out'!$D$1947+'Hotel Carve-out'!$C2034)</f>
        <v>#N/A</v>
      </c>
      <c r="CG2034" s="360" t="e">
        <f ca="1">OFFSET('Hotel Carve-out'!$A$1,'Hotel Carve-out'!CG$1949-1,'Hotel Carve-out'!$D$1947+'Hotel Carve-out'!$C2034)</f>
        <v>#N/A</v>
      </c>
      <c r="CH2034" s="360" t="e">
        <f ca="1">OFFSET('Hotel Carve-out'!$A$1,'Hotel Carve-out'!CH$1949-1,'Hotel Carve-out'!$D$1947+'Hotel Carve-out'!$C2034)</f>
        <v>#N/A</v>
      </c>
      <c r="CI2034" s="360" t="e">
        <f ca="1">OFFSET('Hotel Carve-out'!$A$1,'Hotel Carve-out'!CI$1949-1,'Hotel Carve-out'!$D$1947+'Hotel Carve-out'!$C2034)</f>
        <v>#N/A</v>
      </c>
      <c r="CJ2034" s="1"/>
      <c r="CK2034" s="1"/>
    </row>
    <row r="2035" spans="2:89" ht="15" customHeight="1">
      <c r="B2035" s="1"/>
      <c r="C2035" s="1" t="e">
        <f>IF(C2034&lt;'Hotel Carve-out'!$E$1688,C2034+1,NA())</f>
        <v>#N/A</v>
      </c>
      <c r="D2035" s="7" t="e">
        <f>INDEX('Hotel Carve-out'!$F$16:$CI$17,1,MATCH('Hotel Carve-out'!C2035,'Hotel Carve-out'!$F$17:$CI$17,0))</f>
        <v>#N/A</v>
      </c>
      <c r="E2035" s="1"/>
      <c r="F2035" s="4" t="e">
        <f ca="1">OFFSET('Hotel Carve-out'!$A$1,'Hotel Carve-out'!F$1949-1,'Hotel Carve-out'!$D$1947+'Hotel Carve-out'!$C2035)</f>
        <v>#N/A</v>
      </c>
      <c r="G2035" s="4" t="e">
        <f ca="1">OFFSET('Hotel Carve-out'!$A$1,'Hotel Carve-out'!G$1949-1,'Hotel Carve-out'!$D$1947+'Hotel Carve-out'!$C2035)</f>
        <v>#N/A</v>
      </c>
      <c r="H2035" s="4" t="e">
        <f ca="1">OFFSET('Hotel Carve-out'!$A$1,'Hotel Carve-out'!H$1949-1,'Hotel Carve-out'!$D$1947+'Hotel Carve-out'!$C2035)</f>
        <v>#N/A</v>
      </c>
      <c r="I2035" s="4" t="e">
        <f ca="1">OFFSET('Hotel Carve-out'!$A$1,'Hotel Carve-out'!I$1949-1,'Hotel Carve-out'!$D$1947+'Hotel Carve-out'!$C2035)</f>
        <v>#N/A</v>
      </c>
      <c r="J2035" s="1"/>
      <c r="K2035" s="4" t="e">
        <f ca="1">OFFSET('Hotel Carve-out'!$A$1,'Hotel Carve-out'!K$1949-1,'Hotel Carve-out'!$D$1947+'Hotel Carve-out'!$C2035)</f>
        <v>#N/A</v>
      </c>
      <c r="L2035" s="4" t="e">
        <f ca="1">OFFSET('Hotel Carve-out'!$A$1,'Hotel Carve-out'!L$1949-1,'Hotel Carve-out'!$D$1947+'Hotel Carve-out'!$C2035)</f>
        <v>#N/A</v>
      </c>
      <c r="M2035" s="4" t="e">
        <f ca="1">OFFSET('Hotel Carve-out'!$A$1,'Hotel Carve-out'!M$1949-1,'Hotel Carve-out'!$D$1947+'Hotel Carve-out'!$C2035)</f>
        <v>#N/A</v>
      </c>
      <c r="N2035" s="4" t="e">
        <f ca="1">OFFSET('Hotel Carve-out'!$A$1,'Hotel Carve-out'!N$1949-1,'Hotel Carve-out'!$D$1947+'Hotel Carve-out'!$C2035)</f>
        <v>#N/A</v>
      </c>
      <c r="O2035" s="4" t="e">
        <f ca="1">OFFSET('Hotel Carve-out'!$A$1,'Hotel Carve-out'!O$1949-1,'Hotel Carve-out'!$D$1947+'Hotel Carve-out'!$C2035)</f>
        <v>#N/A</v>
      </c>
      <c r="P2035" s="4" t="e">
        <f t="shared" ca="1" si="936"/>
        <v>#N/A</v>
      </c>
      <c r="Q2035" s="4"/>
      <c r="R2035" s="4" t="e">
        <f ca="1">OFFSET('Hotel Carve-out'!$A$1,'Hotel Carve-out'!R$1949-1,'Hotel Carve-out'!$D$1947+'Hotel Carve-out'!$C2035)</f>
        <v>#N/A</v>
      </c>
      <c r="S2035" s="4" t="e">
        <f ca="1">OFFSET('Hotel Carve-out'!$A$1,'Hotel Carve-out'!S$1949-1,'Hotel Carve-out'!$D$1947+'Hotel Carve-out'!$C2035)</f>
        <v>#N/A</v>
      </c>
      <c r="T2035" s="4" t="e">
        <f ca="1">OFFSET('Hotel Carve-out'!$A$1,'Hotel Carve-out'!T$1949-1,'Hotel Carve-out'!$D$1947+'Hotel Carve-out'!$C2035)</f>
        <v>#N/A</v>
      </c>
      <c r="U2035" s="4" t="e">
        <f ca="1">OFFSET('Hotel Carve-out'!$A$1,'Hotel Carve-out'!U$1949-1,'Hotel Carve-out'!$D$1947+'Hotel Carve-out'!$C2035)</f>
        <v>#N/A</v>
      </c>
      <c r="V2035" s="4" t="e">
        <f t="shared" ca="1" si="937"/>
        <v>#N/A</v>
      </c>
      <c r="W2035" s="4"/>
      <c r="X2035" s="4" t="e">
        <f ca="1">OFFSET('Hotel Carve-out'!$A$1,'Hotel Carve-out'!X$1949-1,'Hotel Carve-out'!$D$1947+'Hotel Carve-out'!$C2035)</f>
        <v>#N/A</v>
      </c>
      <c r="Y2035" s="4" t="e">
        <f ca="1">OFFSET('Hotel Carve-out'!$A$1,'Hotel Carve-out'!Y$1949-1,'Hotel Carve-out'!$D$1947+'Hotel Carve-out'!$C2035)</f>
        <v>#N/A</v>
      </c>
      <c r="Z2035" s="4" t="e">
        <f ca="1">OFFSET('Hotel Carve-out'!$A$1,'Hotel Carve-out'!Z$1949-1,'Hotel Carve-out'!$D$1947+'Hotel Carve-out'!$C2035)</f>
        <v>#N/A</v>
      </c>
      <c r="AA2035" s="4" t="e">
        <f ca="1">OFFSET('Hotel Carve-out'!$A$1,'Hotel Carve-out'!AA$1949-1,'Hotel Carve-out'!$D$1947+'Hotel Carve-out'!$C2035)</f>
        <v>#N/A</v>
      </c>
      <c r="AB2035" s="4" t="e">
        <f ca="1">OFFSET('Hotel Carve-out'!$A$1,'Hotel Carve-out'!AB$1949-1,'Hotel Carve-out'!$D$1947+'Hotel Carve-out'!$C2035)</f>
        <v>#N/A</v>
      </c>
      <c r="AC2035" s="4" t="e">
        <f ca="1">OFFSET('Hotel Carve-out'!$A$1,'Hotel Carve-out'!AC$1949-1,'Hotel Carve-out'!$D$1947+'Hotel Carve-out'!$C2035)</f>
        <v>#N/A</v>
      </c>
      <c r="AD2035" s="4" t="e">
        <f ca="1">OFFSET('Hotel Carve-out'!$A$1,'Hotel Carve-out'!AD$1949-1,'Hotel Carve-out'!$D$1947+'Hotel Carve-out'!$C2035)</f>
        <v>#N/A</v>
      </c>
      <c r="AE2035" s="4" t="e">
        <f ca="1">OFFSET('Hotel Carve-out'!$A$1,'Hotel Carve-out'!AE$1949-1,'Hotel Carve-out'!$D$1947+'Hotel Carve-out'!$C2035)</f>
        <v>#N/A</v>
      </c>
      <c r="AF2035" s="4" t="e">
        <f ca="1">OFFSET('Hotel Carve-out'!$A$1,'Hotel Carve-out'!AF$1949-1,'Hotel Carve-out'!$D$1947+'Hotel Carve-out'!$C2035)</f>
        <v>#N/A</v>
      </c>
      <c r="AG2035" s="4" t="e">
        <f ca="1">OFFSET('Hotel Carve-out'!$A$1,'Hotel Carve-out'!AG$1949-1,'Hotel Carve-out'!$D$1947+'Hotel Carve-out'!$C2035)</f>
        <v>#N/A</v>
      </c>
      <c r="AH2035" s="4" t="e">
        <f ca="1">OFFSET('Hotel Carve-out'!$A$1,'Hotel Carve-out'!AH$1949-1,'Hotel Carve-out'!$D$1947+'Hotel Carve-out'!$C2035)</f>
        <v>#N/A</v>
      </c>
      <c r="AI2035" s="4" t="e">
        <f t="shared" ca="1" si="938"/>
        <v>#N/A</v>
      </c>
      <c r="AJ2035" s="4"/>
      <c r="AK2035" s="4" t="e">
        <f ca="1">OFFSET('Hotel Carve-out'!$A$1,'Hotel Carve-out'!AK$1949-1,'Hotel Carve-out'!$D$1947+'Hotel Carve-out'!$C2035)</f>
        <v>#N/A</v>
      </c>
      <c r="AL2035" s="4" t="e">
        <f ca="1">OFFSET('Hotel Carve-out'!$A$1,'Hotel Carve-out'!AL$1949-1,'Hotel Carve-out'!$D$1947+'Hotel Carve-out'!$C2035)</f>
        <v>#N/A</v>
      </c>
      <c r="AM2035" s="4" t="e">
        <f ca="1">OFFSET('Hotel Carve-out'!$A$1,'Hotel Carve-out'!AM$1949-1,'Hotel Carve-out'!$D$1947+'Hotel Carve-out'!$C2035)</f>
        <v>#N/A</v>
      </c>
      <c r="AN2035" s="4" t="e">
        <f ca="1">OFFSET('Hotel Carve-out'!$A$1,'Hotel Carve-out'!AN$1949-1,'Hotel Carve-out'!$D$1947+'Hotel Carve-out'!$C2035)</f>
        <v>#N/A</v>
      </c>
      <c r="AO2035" s="4" t="e">
        <f ca="1">OFFSET('Hotel Carve-out'!$A$1,'Hotel Carve-out'!AO$1949-1,'Hotel Carve-out'!$D$1947+'Hotel Carve-out'!$C2035)</f>
        <v>#N/A</v>
      </c>
      <c r="AP2035" s="4" t="e">
        <f ca="1">OFFSET('Hotel Carve-out'!$A$1,'Hotel Carve-out'!AP$1949-1,'Hotel Carve-out'!$D$1947+'Hotel Carve-out'!$C2035)</f>
        <v>#N/A</v>
      </c>
      <c r="AQ2035" s="4" t="e">
        <f ca="1">OFFSET('Hotel Carve-out'!$A$1,'Hotel Carve-out'!AQ$1949-1,'Hotel Carve-out'!$D$1947+'Hotel Carve-out'!$C2035)</f>
        <v>#N/A</v>
      </c>
      <c r="AR2035" s="4" t="e">
        <f ca="1">OFFSET('Hotel Carve-out'!$A$1,'Hotel Carve-out'!AR$1949-1,'Hotel Carve-out'!$D$1947+'Hotel Carve-out'!$C2035)</f>
        <v>#N/A</v>
      </c>
      <c r="AS2035" s="4" t="e">
        <f ca="1">OFFSET('Hotel Carve-out'!$A$1,'Hotel Carve-out'!AS$1949-1,'Hotel Carve-out'!$D$1947+'Hotel Carve-out'!$C2035)</f>
        <v>#N/A</v>
      </c>
      <c r="AT2035" s="4" t="e">
        <f ca="1">OFFSET('Hotel Carve-out'!$A$1,'Hotel Carve-out'!AT$1949-1,'Hotel Carve-out'!$D$1947+'Hotel Carve-out'!$C2035)</f>
        <v>#N/A</v>
      </c>
      <c r="AU2035" s="4" t="e">
        <f ca="1">OFFSET('Hotel Carve-out'!$A$1,'Hotel Carve-out'!AU$1949-1,'Hotel Carve-out'!$D$1947+'Hotel Carve-out'!$C2035)</f>
        <v>#N/A</v>
      </c>
      <c r="AV2035" s="4" t="e">
        <f ca="1">OFFSET('Hotel Carve-out'!$A$1,'Hotel Carve-out'!AV$1949-1,'Hotel Carve-out'!$D$1947+'Hotel Carve-out'!$C2035)</f>
        <v>#N/A</v>
      </c>
      <c r="AW2035" s="4" t="e">
        <f ca="1">OFFSET('Hotel Carve-out'!$A$1,'Hotel Carve-out'!AW$1949-1,'Hotel Carve-out'!$D$1947+'Hotel Carve-out'!$C2035)</f>
        <v>#N/A</v>
      </c>
      <c r="AX2035" s="4" t="e">
        <f ca="1">OFFSET('Hotel Carve-out'!$A$1,'Hotel Carve-out'!AX$1949-1,'Hotel Carve-out'!$D$1947+'Hotel Carve-out'!$C2035)</f>
        <v>#N/A</v>
      </c>
      <c r="AY2035" s="4" t="e">
        <f ca="1">OFFSET('Hotel Carve-out'!$A$1,'Hotel Carve-out'!AY$1949-1,'Hotel Carve-out'!$D$1947+'Hotel Carve-out'!$C2035)</f>
        <v>#N/A</v>
      </c>
      <c r="AZ2035" s="4" t="e">
        <f ca="1">OFFSET('Hotel Carve-out'!$A$1,'Hotel Carve-out'!AZ$1949-1,'Hotel Carve-out'!$D$1947+'Hotel Carve-out'!$C2035)</f>
        <v>#N/A</v>
      </c>
      <c r="BA2035" s="4" t="e">
        <f ca="1">OFFSET('Hotel Carve-out'!$A$1,'Hotel Carve-out'!BA$1949-1,'Hotel Carve-out'!$D$1947+'Hotel Carve-out'!$C2035)</f>
        <v>#N/A</v>
      </c>
      <c r="BB2035" s="4" t="e">
        <f ca="1">OFFSET('Hotel Carve-out'!$A$1,'Hotel Carve-out'!BB$1949-1,'Hotel Carve-out'!$D$1947+'Hotel Carve-out'!$C2035)</f>
        <v>#N/A</v>
      </c>
      <c r="BC2035" s="4" t="e">
        <f ca="1">OFFSET('Hotel Carve-out'!$A$1,'Hotel Carve-out'!BC$1949-1,'Hotel Carve-out'!$D$1947+'Hotel Carve-out'!$C2035)</f>
        <v>#N/A</v>
      </c>
      <c r="BD2035" s="4" t="e">
        <f ca="1">OFFSET('Hotel Carve-out'!$A$1,'Hotel Carve-out'!BD$1949-1,'Hotel Carve-out'!$D$1947+'Hotel Carve-out'!$C2035)</f>
        <v>#N/A</v>
      </c>
      <c r="BE2035" s="4" t="e">
        <f t="shared" ca="1" si="939"/>
        <v>#N/A</v>
      </c>
      <c r="BF2035" s="4"/>
      <c r="BG2035" s="2" t="e">
        <f t="shared" ca="1" si="940"/>
        <v>#N/A</v>
      </c>
      <c r="BH2035" s="2" t="e">
        <f t="shared" ca="1" si="941"/>
        <v>#N/A</v>
      </c>
      <c r="BI2035" s="5" t="e">
        <f t="shared" ca="1" si="942"/>
        <v>#N/A</v>
      </c>
      <c r="BJ2035" s="1"/>
      <c r="BK2035" s="4" t="e">
        <f ca="1">OFFSET('Hotel Carve-out'!$A$1,'Hotel Carve-out'!BK$1949-1,'Hotel Carve-out'!$D$1947+'Hotel Carve-out'!$C2035)</f>
        <v>#N/A</v>
      </c>
      <c r="BL2035" s="4" t="e">
        <f ca="1">OFFSET('Hotel Carve-out'!$A$1,'Hotel Carve-out'!BL$1949-1,'Hotel Carve-out'!$D$1947+'Hotel Carve-out'!$C2035)</f>
        <v>#N/A</v>
      </c>
      <c r="BM2035" s="4" t="e">
        <f ca="1">OFFSET('Hotel Carve-out'!$A$1,'Hotel Carve-out'!BM$1949-1,'Hotel Carve-out'!$D$1947+'Hotel Carve-out'!$C2035)</f>
        <v>#N/A</v>
      </c>
      <c r="BN2035" s="4" t="e">
        <f ca="1">OFFSET('Hotel Carve-out'!$A$1,'Hotel Carve-out'!BN$1949-1,'Hotel Carve-out'!$D$1947+'Hotel Carve-out'!$C2035)</f>
        <v>#N/A</v>
      </c>
      <c r="BO2035" s="4" t="e">
        <f ca="1">OFFSET('Hotel Carve-out'!$A$1,'Hotel Carve-out'!BO$1949-1,'Hotel Carve-out'!$D$1947+'Hotel Carve-out'!$C2035)</f>
        <v>#N/A</v>
      </c>
      <c r="BP2035" s="4" t="e">
        <f ca="1">OFFSET('Hotel Carve-out'!$A$1,'Hotel Carve-out'!BP$1949-1,'Hotel Carve-out'!$D$1947+'Hotel Carve-out'!$C2035)</f>
        <v>#N/A</v>
      </c>
      <c r="BQ2035" s="4" t="e">
        <f ca="1">OFFSET('Hotel Carve-out'!$A$1,'Hotel Carve-out'!BQ$1949-1,'Hotel Carve-out'!$D$1947+'Hotel Carve-out'!$C2035)</f>
        <v>#N/A</v>
      </c>
      <c r="BR2035" s="1"/>
      <c r="BS2035" s="4" t="e">
        <f ca="1">OFFSET('Hotel Carve-out'!$A$1,'Hotel Carve-out'!BS$1949-1,'Hotel Carve-out'!$D$1947+'Hotel Carve-out'!$C2035)</f>
        <v>#N/A</v>
      </c>
      <c r="BT2035" s="4" t="e">
        <f ca="1">OFFSET('Hotel Carve-out'!$A$1,'Hotel Carve-out'!BT$1949-1,'Hotel Carve-out'!$D$1947+'Hotel Carve-out'!$C2035)</f>
        <v>#N/A</v>
      </c>
      <c r="BU2035" s="4"/>
      <c r="BV2035" s="4" t="e">
        <f ca="1">OFFSET('Hotel Carve-out'!$A$1,'Hotel Carve-out'!BV$1949-1,'Hotel Carve-out'!$D$1947+'Hotel Carve-out'!$C2035)</f>
        <v>#N/A</v>
      </c>
      <c r="BW2035" s="4" t="e">
        <f ca="1">OFFSET('Hotel Carve-out'!$A$1,'Hotel Carve-out'!BW$1949-1,'Hotel Carve-out'!$D$1947+'Hotel Carve-out'!$C2035)</f>
        <v>#N/A</v>
      </c>
      <c r="BX2035" s="4" t="e">
        <f ca="1">OFFSET('Hotel Carve-out'!$A$1,'Hotel Carve-out'!BX$1949-1,'Hotel Carve-out'!$D$1947+'Hotel Carve-out'!$C2035)</f>
        <v>#N/A</v>
      </c>
      <c r="BY2035" s="6" t="e">
        <f ca="1">OFFSET('Hotel Carve-out'!$A$1,'Hotel Carve-out'!BY$1949-1,'Hotel Carve-out'!$D$1947+'Hotel Carve-out'!$C2035)</f>
        <v>#N/A</v>
      </c>
      <c r="BZ2035" s="4" t="e">
        <f ca="1">OFFSET('Hotel Carve-out'!$A$1,'Hotel Carve-out'!BZ$1949-1,'Hotel Carve-out'!$D$1947+'Hotel Carve-out'!$C2035)</f>
        <v>#N/A</v>
      </c>
      <c r="CA2035" s="6" t="e">
        <f ca="1">OFFSET('Hotel Carve-out'!$A$1,'Hotel Carve-out'!CA$1949-1,'Hotel Carve-out'!$D$1947+'Hotel Carve-out'!$C2035)</f>
        <v>#N/A</v>
      </c>
      <c r="CB2035" s="4" t="e">
        <f ca="1">OFFSET('Hotel Carve-out'!$A$1,'Hotel Carve-out'!CB$1949-1,'Hotel Carve-out'!$D$1947+'Hotel Carve-out'!$C2035)</f>
        <v>#N/A</v>
      </c>
      <c r="CC2035" s="1"/>
      <c r="CD2035" s="360" t="e">
        <f ca="1">OFFSET('Hotel Carve-out'!$A$1,'Hotel Carve-out'!CD$1949-1,'Hotel Carve-out'!$D$1947+'Hotel Carve-out'!$C2035)</f>
        <v>#N/A</v>
      </c>
      <c r="CE2035" s="360" t="e">
        <f ca="1">OFFSET('Hotel Carve-out'!$A$1,'Hotel Carve-out'!CE$1949-1,'Hotel Carve-out'!$D$1947+'Hotel Carve-out'!$C2035)</f>
        <v>#N/A</v>
      </c>
      <c r="CF2035" s="360" t="e">
        <f ca="1">OFFSET('Hotel Carve-out'!$A$1,'Hotel Carve-out'!CF$1949-1,'Hotel Carve-out'!$D$1947+'Hotel Carve-out'!$C2035)</f>
        <v>#N/A</v>
      </c>
      <c r="CG2035" s="360" t="e">
        <f ca="1">OFFSET('Hotel Carve-out'!$A$1,'Hotel Carve-out'!CG$1949-1,'Hotel Carve-out'!$D$1947+'Hotel Carve-out'!$C2035)</f>
        <v>#N/A</v>
      </c>
      <c r="CH2035" s="360" t="e">
        <f ca="1">OFFSET('Hotel Carve-out'!$A$1,'Hotel Carve-out'!CH$1949-1,'Hotel Carve-out'!$D$1947+'Hotel Carve-out'!$C2035)</f>
        <v>#N/A</v>
      </c>
      <c r="CI2035" s="360" t="e">
        <f ca="1">OFFSET('Hotel Carve-out'!$A$1,'Hotel Carve-out'!CI$1949-1,'Hotel Carve-out'!$D$1947+'Hotel Carve-out'!$C2035)</f>
        <v>#N/A</v>
      </c>
      <c r="CJ2035" s="1"/>
      <c r="CK2035" s="1"/>
    </row>
    <row r="2036" spans="2:89" ht="15" customHeight="1">
      <c r="B2036" s="1"/>
      <c r="C2036" s="1" t="e">
        <f>IF(C2035&lt;'Hotel Carve-out'!$E$1688,C2035+1,NA())</f>
        <v>#N/A</v>
      </c>
      <c r="D2036" s="7" t="e">
        <f>INDEX('Hotel Carve-out'!$F$16:$CI$17,1,MATCH('Hotel Carve-out'!C2036,'Hotel Carve-out'!$F$17:$CI$17,0))</f>
        <v>#N/A</v>
      </c>
      <c r="E2036" s="1"/>
      <c r="F2036" s="4" t="e">
        <f ca="1">OFFSET('Hotel Carve-out'!$A$1,'Hotel Carve-out'!F$1949-1,'Hotel Carve-out'!$D$1947+'Hotel Carve-out'!$C2036)</f>
        <v>#N/A</v>
      </c>
      <c r="G2036" s="4" t="e">
        <f ca="1">OFFSET('Hotel Carve-out'!$A$1,'Hotel Carve-out'!G$1949-1,'Hotel Carve-out'!$D$1947+'Hotel Carve-out'!$C2036)</f>
        <v>#N/A</v>
      </c>
      <c r="H2036" s="4" t="e">
        <f ca="1">OFFSET('Hotel Carve-out'!$A$1,'Hotel Carve-out'!H$1949-1,'Hotel Carve-out'!$D$1947+'Hotel Carve-out'!$C2036)</f>
        <v>#N/A</v>
      </c>
      <c r="I2036" s="4" t="e">
        <f ca="1">OFFSET('Hotel Carve-out'!$A$1,'Hotel Carve-out'!I$1949-1,'Hotel Carve-out'!$D$1947+'Hotel Carve-out'!$C2036)</f>
        <v>#N/A</v>
      </c>
      <c r="J2036" s="1"/>
      <c r="K2036" s="4" t="e">
        <f ca="1">OFFSET('Hotel Carve-out'!$A$1,'Hotel Carve-out'!K$1949-1,'Hotel Carve-out'!$D$1947+'Hotel Carve-out'!$C2036)</f>
        <v>#N/A</v>
      </c>
      <c r="L2036" s="4" t="e">
        <f ca="1">OFFSET('Hotel Carve-out'!$A$1,'Hotel Carve-out'!L$1949-1,'Hotel Carve-out'!$D$1947+'Hotel Carve-out'!$C2036)</f>
        <v>#N/A</v>
      </c>
      <c r="M2036" s="4" t="e">
        <f ca="1">OFFSET('Hotel Carve-out'!$A$1,'Hotel Carve-out'!M$1949-1,'Hotel Carve-out'!$D$1947+'Hotel Carve-out'!$C2036)</f>
        <v>#N/A</v>
      </c>
      <c r="N2036" s="4" t="e">
        <f ca="1">OFFSET('Hotel Carve-out'!$A$1,'Hotel Carve-out'!N$1949-1,'Hotel Carve-out'!$D$1947+'Hotel Carve-out'!$C2036)</f>
        <v>#N/A</v>
      </c>
      <c r="O2036" s="4" t="e">
        <f ca="1">OFFSET('Hotel Carve-out'!$A$1,'Hotel Carve-out'!O$1949-1,'Hotel Carve-out'!$D$1947+'Hotel Carve-out'!$C2036)</f>
        <v>#N/A</v>
      </c>
      <c r="P2036" s="4" t="e">
        <f t="shared" ca="1" si="936"/>
        <v>#N/A</v>
      </c>
      <c r="Q2036" s="4"/>
      <c r="R2036" s="4" t="e">
        <f ca="1">OFFSET('Hotel Carve-out'!$A$1,'Hotel Carve-out'!R$1949-1,'Hotel Carve-out'!$D$1947+'Hotel Carve-out'!$C2036)</f>
        <v>#N/A</v>
      </c>
      <c r="S2036" s="4" t="e">
        <f ca="1">OFFSET('Hotel Carve-out'!$A$1,'Hotel Carve-out'!S$1949-1,'Hotel Carve-out'!$D$1947+'Hotel Carve-out'!$C2036)</f>
        <v>#N/A</v>
      </c>
      <c r="T2036" s="4" t="e">
        <f ca="1">OFFSET('Hotel Carve-out'!$A$1,'Hotel Carve-out'!T$1949-1,'Hotel Carve-out'!$D$1947+'Hotel Carve-out'!$C2036)</f>
        <v>#N/A</v>
      </c>
      <c r="U2036" s="4" t="e">
        <f ca="1">OFFSET('Hotel Carve-out'!$A$1,'Hotel Carve-out'!U$1949-1,'Hotel Carve-out'!$D$1947+'Hotel Carve-out'!$C2036)</f>
        <v>#N/A</v>
      </c>
      <c r="V2036" s="4" t="e">
        <f t="shared" ca="1" si="937"/>
        <v>#N/A</v>
      </c>
      <c r="W2036" s="4"/>
      <c r="X2036" s="4" t="e">
        <f ca="1">OFFSET('Hotel Carve-out'!$A$1,'Hotel Carve-out'!X$1949-1,'Hotel Carve-out'!$D$1947+'Hotel Carve-out'!$C2036)</f>
        <v>#N/A</v>
      </c>
      <c r="Y2036" s="4" t="e">
        <f ca="1">OFFSET('Hotel Carve-out'!$A$1,'Hotel Carve-out'!Y$1949-1,'Hotel Carve-out'!$D$1947+'Hotel Carve-out'!$C2036)</f>
        <v>#N/A</v>
      </c>
      <c r="Z2036" s="4" t="e">
        <f ca="1">OFFSET('Hotel Carve-out'!$A$1,'Hotel Carve-out'!Z$1949-1,'Hotel Carve-out'!$D$1947+'Hotel Carve-out'!$C2036)</f>
        <v>#N/A</v>
      </c>
      <c r="AA2036" s="4" t="e">
        <f ca="1">OFFSET('Hotel Carve-out'!$A$1,'Hotel Carve-out'!AA$1949-1,'Hotel Carve-out'!$D$1947+'Hotel Carve-out'!$C2036)</f>
        <v>#N/A</v>
      </c>
      <c r="AB2036" s="4" t="e">
        <f ca="1">OFFSET('Hotel Carve-out'!$A$1,'Hotel Carve-out'!AB$1949-1,'Hotel Carve-out'!$D$1947+'Hotel Carve-out'!$C2036)</f>
        <v>#N/A</v>
      </c>
      <c r="AC2036" s="4" t="e">
        <f ca="1">OFFSET('Hotel Carve-out'!$A$1,'Hotel Carve-out'!AC$1949-1,'Hotel Carve-out'!$D$1947+'Hotel Carve-out'!$C2036)</f>
        <v>#N/A</v>
      </c>
      <c r="AD2036" s="4" t="e">
        <f ca="1">OFFSET('Hotel Carve-out'!$A$1,'Hotel Carve-out'!AD$1949-1,'Hotel Carve-out'!$D$1947+'Hotel Carve-out'!$C2036)</f>
        <v>#N/A</v>
      </c>
      <c r="AE2036" s="4" t="e">
        <f ca="1">OFFSET('Hotel Carve-out'!$A$1,'Hotel Carve-out'!AE$1949-1,'Hotel Carve-out'!$D$1947+'Hotel Carve-out'!$C2036)</f>
        <v>#N/A</v>
      </c>
      <c r="AF2036" s="4" t="e">
        <f ca="1">OFFSET('Hotel Carve-out'!$A$1,'Hotel Carve-out'!AF$1949-1,'Hotel Carve-out'!$D$1947+'Hotel Carve-out'!$C2036)</f>
        <v>#N/A</v>
      </c>
      <c r="AG2036" s="4" t="e">
        <f ca="1">OFFSET('Hotel Carve-out'!$A$1,'Hotel Carve-out'!AG$1949-1,'Hotel Carve-out'!$D$1947+'Hotel Carve-out'!$C2036)</f>
        <v>#N/A</v>
      </c>
      <c r="AH2036" s="4" t="e">
        <f ca="1">OFFSET('Hotel Carve-out'!$A$1,'Hotel Carve-out'!AH$1949-1,'Hotel Carve-out'!$D$1947+'Hotel Carve-out'!$C2036)</f>
        <v>#N/A</v>
      </c>
      <c r="AI2036" s="4" t="e">
        <f t="shared" ca="1" si="938"/>
        <v>#N/A</v>
      </c>
      <c r="AJ2036" s="4"/>
      <c r="AK2036" s="4" t="e">
        <f ca="1">OFFSET('Hotel Carve-out'!$A$1,'Hotel Carve-out'!AK$1949-1,'Hotel Carve-out'!$D$1947+'Hotel Carve-out'!$C2036)</f>
        <v>#N/A</v>
      </c>
      <c r="AL2036" s="4" t="e">
        <f ca="1">OFFSET('Hotel Carve-out'!$A$1,'Hotel Carve-out'!AL$1949-1,'Hotel Carve-out'!$D$1947+'Hotel Carve-out'!$C2036)</f>
        <v>#N/A</v>
      </c>
      <c r="AM2036" s="4" t="e">
        <f ca="1">OFFSET('Hotel Carve-out'!$A$1,'Hotel Carve-out'!AM$1949-1,'Hotel Carve-out'!$D$1947+'Hotel Carve-out'!$C2036)</f>
        <v>#N/A</v>
      </c>
      <c r="AN2036" s="4" t="e">
        <f ca="1">OFFSET('Hotel Carve-out'!$A$1,'Hotel Carve-out'!AN$1949-1,'Hotel Carve-out'!$D$1947+'Hotel Carve-out'!$C2036)</f>
        <v>#N/A</v>
      </c>
      <c r="AO2036" s="4" t="e">
        <f ca="1">OFFSET('Hotel Carve-out'!$A$1,'Hotel Carve-out'!AO$1949-1,'Hotel Carve-out'!$D$1947+'Hotel Carve-out'!$C2036)</f>
        <v>#N/A</v>
      </c>
      <c r="AP2036" s="4" t="e">
        <f ca="1">OFFSET('Hotel Carve-out'!$A$1,'Hotel Carve-out'!AP$1949-1,'Hotel Carve-out'!$D$1947+'Hotel Carve-out'!$C2036)</f>
        <v>#N/A</v>
      </c>
      <c r="AQ2036" s="4" t="e">
        <f ca="1">OFFSET('Hotel Carve-out'!$A$1,'Hotel Carve-out'!AQ$1949-1,'Hotel Carve-out'!$D$1947+'Hotel Carve-out'!$C2036)</f>
        <v>#N/A</v>
      </c>
      <c r="AR2036" s="4" t="e">
        <f ca="1">OFFSET('Hotel Carve-out'!$A$1,'Hotel Carve-out'!AR$1949-1,'Hotel Carve-out'!$D$1947+'Hotel Carve-out'!$C2036)</f>
        <v>#N/A</v>
      </c>
      <c r="AS2036" s="4" t="e">
        <f ca="1">OFFSET('Hotel Carve-out'!$A$1,'Hotel Carve-out'!AS$1949-1,'Hotel Carve-out'!$D$1947+'Hotel Carve-out'!$C2036)</f>
        <v>#N/A</v>
      </c>
      <c r="AT2036" s="4" t="e">
        <f ca="1">OFFSET('Hotel Carve-out'!$A$1,'Hotel Carve-out'!AT$1949-1,'Hotel Carve-out'!$D$1947+'Hotel Carve-out'!$C2036)</f>
        <v>#N/A</v>
      </c>
      <c r="AU2036" s="4" t="e">
        <f ca="1">OFFSET('Hotel Carve-out'!$A$1,'Hotel Carve-out'!AU$1949-1,'Hotel Carve-out'!$D$1947+'Hotel Carve-out'!$C2036)</f>
        <v>#N/A</v>
      </c>
      <c r="AV2036" s="4" t="e">
        <f ca="1">OFFSET('Hotel Carve-out'!$A$1,'Hotel Carve-out'!AV$1949-1,'Hotel Carve-out'!$D$1947+'Hotel Carve-out'!$C2036)</f>
        <v>#N/A</v>
      </c>
      <c r="AW2036" s="4" t="e">
        <f ca="1">OFFSET('Hotel Carve-out'!$A$1,'Hotel Carve-out'!AW$1949-1,'Hotel Carve-out'!$D$1947+'Hotel Carve-out'!$C2036)</f>
        <v>#N/A</v>
      </c>
      <c r="AX2036" s="4" t="e">
        <f ca="1">OFFSET('Hotel Carve-out'!$A$1,'Hotel Carve-out'!AX$1949-1,'Hotel Carve-out'!$D$1947+'Hotel Carve-out'!$C2036)</f>
        <v>#N/A</v>
      </c>
      <c r="AY2036" s="4" t="e">
        <f ca="1">OFFSET('Hotel Carve-out'!$A$1,'Hotel Carve-out'!AY$1949-1,'Hotel Carve-out'!$D$1947+'Hotel Carve-out'!$C2036)</f>
        <v>#N/A</v>
      </c>
      <c r="AZ2036" s="4" t="e">
        <f ca="1">OFFSET('Hotel Carve-out'!$A$1,'Hotel Carve-out'!AZ$1949-1,'Hotel Carve-out'!$D$1947+'Hotel Carve-out'!$C2036)</f>
        <v>#N/A</v>
      </c>
      <c r="BA2036" s="4" t="e">
        <f ca="1">OFFSET('Hotel Carve-out'!$A$1,'Hotel Carve-out'!BA$1949-1,'Hotel Carve-out'!$D$1947+'Hotel Carve-out'!$C2036)</f>
        <v>#N/A</v>
      </c>
      <c r="BB2036" s="4" t="e">
        <f ca="1">OFFSET('Hotel Carve-out'!$A$1,'Hotel Carve-out'!BB$1949-1,'Hotel Carve-out'!$D$1947+'Hotel Carve-out'!$C2036)</f>
        <v>#N/A</v>
      </c>
      <c r="BC2036" s="4" t="e">
        <f ca="1">OFFSET('Hotel Carve-out'!$A$1,'Hotel Carve-out'!BC$1949-1,'Hotel Carve-out'!$D$1947+'Hotel Carve-out'!$C2036)</f>
        <v>#N/A</v>
      </c>
      <c r="BD2036" s="4" t="e">
        <f ca="1">OFFSET('Hotel Carve-out'!$A$1,'Hotel Carve-out'!BD$1949-1,'Hotel Carve-out'!$D$1947+'Hotel Carve-out'!$C2036)</f>
        <v>#N/A</v>
      </c>
      <c r="BE2036" s="4" t="e">
        <f t="shared" ca="1" si="939"/>
        <v>#N/A</v>
      </c>
      <c r="BF2036" s="4"/>
      <c r="BG2036" s="2" t="e">
        <f t="shared" ca="1" si="940"/>
        <v>#N/A</v>
      </c>
      <c r="BH2036" s="2" t="e">
        <f t="shared" ca="1" si="941"/>
        <v>#N/A</v>
      </c>
      <c r="BI2036" s="5" t="e">
        <f t="shared" ca="1" si="942"/>
        <v>#N/A</v>
      </c>
      <c r="BJ2036" s="1"/>
      <c r="BK2036" s="4" t="e">
        <f ca="1">OFFSET('Hotel Carve-out'!$A$1,'Hotel Carve-out'!BK$1949-1,'Hotel Carve-out'!$D$1947+'Hotel Carve-out'!$C2036)</f>
        <v>#N/A</v>
      </c>
      <c r="BL2036" s="4" t="e">
        <f ca="1">OFFSET('Hotel Carve-out'!$A$1,'Hotel Carve-out'!BL$1949-1,'Hotel Carve-out'!$D$1947+'Hotel Carve-out'!$C2036)</f>
        <v>#N/A</v>
      </c>
      <c r="BM2036" s="4" t="e">
        <f ca="1">OFFSET('Hotel Carve-out'!$A$1,'Hotel Carve-out'!BM$1949-1,'Hotel Carve-out'!$D$1947+'Hotel Carve-out'!$C2036)</f>
        <v>#N/A</v>
      </c>
      <c r="BN2036" s="4" t="e">
        <f ca="1">OFFSET('Hotel Carve-out'!$A$1,'Hotel Carve-out'!BN$1949-1,'Hotel Carve-out'!$D$1947+'Hotel Carve-out'!$C2036)</f>
        <v>#N/A</v>
      </c>
      <c r="BO2036" s="4" t="e">
        <f ca="1">OFFSET('Hotel Carve-out'!$A$1,'Hotel Carve-out'!BO$1949-1,'Hotel Carve-out'!$D$1947+'Hotel Carve-out'!$C2036)</f>
        <v>#N/A</v>
      </c>
      <c r="BP2036" s="4" t="e">
        <f ca="1">OFFSET('Hotel Carve-out'!$A$1,'Hotel Carve-out'!BP$1949-1,'Hotel Carve-out'!$D$1947+'Hotel Carve-out'!$C2036)</f>
        <v>#N/A</v>
      </c>
      <c r="BQ2036" s="4" t="e">
        <f ca="1">OFFSET('Hotel Carve-out'!$A$1,'Hotel Carve-out'!BQ$1949-1,'Hotel Carve-out'!$D$1947+'Hotel Carve-out'!$C2036)</f>
        <v>#N/A</v>
      </c>
      <c r="BR2036" s="1"/>
      <c r="BS2036" s="4" t="e">
        <f ca="1">OFFSET('Hotel Carve-out'!$A$1,'Hotel Carve-out'!BS$1949-1,'Hotel Carve-out'!$D$1947+'Hotel Carve-out'!$C2036)</f>
        <v>#N/A</v>
      </c>
      <c r="BT2036" s="4" t="e">
        <f ca="1">OFFSET('Hotel Carve-out'!$A$1,'Hotel Carve-out'!BT$1949-1,'Hotel Carve-out'!$D$1947+'Hotel Carve-out'!$C2036)</f>
        <v>#N/A</v>
      </c>
      <c r="BU2036" s="4"/>
      <c r="BV2036" s="4" t="e">
        <f ca="1">OFFSET('Hotel Carve-out'!$A$1,'Hotel Carve-out'!BV$1949-1,'Hotel Carve-out'!$D$1947+'Hotel Carve-out'!$C2036)</f>
        <v>#N/A</v>
      </c>
      <c r="BW2036" s="4" t="e">
        <f ca="1">OFFSET('Hotel Carve-out'!$A$1,'Hotel Carve-out'!BW$1949-1,'Hotel Carve-out'!$D$1947+'Hotel Carve-out'!$C2036)</f>
        <v>#N/A</v>
      </c>
      <c r="BX2036" s="4" t="e">
        <f ca="1">OFFSET('Hotel Carve-out'!$A$1,'Hotel Carve-out'!BX$1949-1,'Hotel Carve-out'!$D$1947+'Hotel Carve-out'!$C2036)</f>
        <v>#N/A</v>
      </c>
      <c r="BY2036" s="6" t="e">
        <f ca="1">OFFSET('Hotel Carve-out'!$A$1,'Hotel Carve-out'!BY$1949-1,'Hotel Carve-out'!$D$1947+'Hotel Carve-out'!$C2036)</f>
        <v>#N/A</v>
      </c>
      <c r="BZ2036" s="4" t="e">
        <f ca="1">OFFSET('Hotel Carve-out'!$A$1,'Hotel Carve-out'!BZ$1949-1,'Hotel Carve-out'!$D$1947+'Hotel Carve-out'!$C2036)</f>
        <v>#N/A</v>
      </c>
      <c r="CA2036" s="6" t="e">
        <f ca="1">OFFSET('Hotel Carve-out'!$A$1,'Hotel Carve-out'!CA$1949-1,'Hotel Carve-out'!$D$1947+'Hotel Carve-out'!$C2036)</f>
        <v>#N/A</v>
      </c>
      <c r="CB2036" s="4" t="e">
        <f ca="1">OFFSET('Hotel Carve-out'!$A$1,'Hotel Carve-out'!CB$1949-1,'Hotel Carve-out'!$D$1947+'Hotel Carve-out'!$C2036)</f>
        <v>#N/A</v>
      </c>
      <c r="CC2036" s="1"/>
      <c r="CD2036" s="360" t="e">
        <f ca="1">OFFSET('Hotel Carve-out'!$A$1,'Hotel Carve-out'!CD$1949-1,'Hotel Carve-out'!$D$1947+'Hotel Carve-out'!$C2036)</f>
        <v>#N/A</v>
      </c>
      <c r="CE2036" s="360" t="e">
        <f ca="1">OFFSET('Hotel Carve-out'!$A$1,'Hotel Carve-out'!CE$1949-1,'Hotel Carve-out'!$D$1947+'Hotel Carve-out'!$C2036)</f>
        <v>#N/A</v>
      </c>
      <c r="CF2036" s="360" t="e">
        <f ca="1">OFFSET('Hotel Carve-out'!$A$1,'Hotel Carve-out'!CF$1949-1,'Hotel Carve-out'!$D$1947+'Hotel Carve-out'!$C2036)</f>
        <v>#N/A</v>
      </c>
      <c r="CG2036" s="360" t="e">
        <f ca="1">OFFSET('Hotel Carve-out'!$A$1,'Hotel Carve-out'!CG$1949-1,'Hotel Carve-out'!$D$1947+'Hotel Carve-out'!$C2036)</f>
        <v>#N/A</v>
      </c>
      <c r="CH2036" s="360" t="e">
        <f ca="1">OFFSET('Hotel Carve-out'!$A$1,'Hotel Carve-out'!CH$1949-1,'Hotel Carve-out'!$D$1947+'Hotel Carve-out'!$C2036)</f>
        <v>#N/A</v>
      </c>
      <c r="CI2036" s="360" t="e">
        <f ca="1">OFFSET('Hotel Carve-out'!$A$1,'Hotel Carve-out'!CI$1949-1,'Hotel Carve-out'!$D$1947+'Hotel Carve-out'!$C2036)</f>
        <v>#N/A</v>
      </c>
      <c r="CJ2036" s="1"/>
      <c r="CK2036" s="1"/>
    </row>
    <row r="2037" spans="2:89" ht="15" customHeight="1">
      <c r="B2037" s="1"/>
      <c r="C2037" s="1" t="e">
        <f>IF(C2036&lt;'Hotel Carve-out'!$E$1688,C2036+1,NA())</f>
        <v>#N/A</v>
      </c>
      <c r="D2037" s="7" t="e">
        <f>INDEX('Hotel Carve-out'!$F$16:$CI$17,1,MATCH('Hotel Carve-out'!C2037,'Hotel Carve-out'!$F$17:$CI$17,0))</f>
        <v>#N/A</v>
      </c>
      <c r="E2037" s="1"/>
      <c r="F2037" s="4" t="e">
        <f ca="1">OFFSET('Hotel Carve-out'!$A$1,'Hotel Carve-out'!F$1949-1,'Hotel Carve-out'!$D$1947+'Hotel Carve-out'!$C2037)</f>
        <v>#N/A</v>
      </c>
      <c r="G2037" s="4" t="e">
        <f ca="1">OFFSET('Hotel Carve-out'!$A$1,'Hotel Carve-out'!G$1949-1,'Hotel Carve-out'!$D$1947+'Hotel Carve-out'!$C2037)</f>
        <v>#N/A</v>
      </c>
      <c r="H2037" s="4" t="e">
        <f ca="1">OFFSET('Hotel Carve-out'!$A$1,'Hotel Carve-out'!H$1949-1,'Hotel Carve-out'!$D$1947+'Hotel Carve-out'!$C2037)</f>
        <v>#N/A</v>
      </c>
      <c r="I2037" s="4" t="e">
        <f ca="1">OFFSET('Hotel Carve-out'!$A$1,'Hotel Carve-out'!I$1949-1,'Hotel Carve-out'!$D$1947+'Hotel Carve-out'!$C2037)</f>
        <v>#N/A</v>
      </c>
      <c r="J2037" s="1"/>
      <c r="K2037" s="4" t="e">
        <f ca="1">OFFSET('Hotel Carve-out'!$A$1,'Hotel Carve-out'!K$1949-1,'Hotel Carve-out'!$D$1947+'Hotel Carve-out'!$C2037)</f>
        <v>#N/A</v>
      </c>
      <c r="L2037" s="4" t="e">
        <f ca="1">OFFSET('Hotel Carve-out'!$A$1,'Hotel Carve-out'!L$1949-1,'Hotel Carve-out'!$D$1947+'Hotel Carve-out'!$C2037)</f>
        <v>#N/A</v>
      </c>
      <c r="M2037" s="4" t="e">
        <f ca="1">OFFSET('Hotel Carve-out'!$A$1,'Hotel Carve-out'!M$1949-1,'Hotel Carve-out'!$D$1947+'Hotel Carve-out'!$C2037)</f>
        <v>#N/A</v>
      </c>
      <c r="N2037" s="4" t="e">
        <f ca="1">OFFSET('Hotel Carve-out'!$A$1,'Hotel Carve-out'!N$1949-1,'Hotel Carve-out'!$D$1947+'Hotel Carve-out'!$C2037)</f>
        <v>#N/A</v>
      </c>
      <c r="O2037" s="4" t="e">
        <f ca="1">OFFSET('Hotel Carve-out'!$A$1,'Hotel Carve-out'!O$1949-1,'Hotel Carve-out'!$D$1947+'Hotel Carve-out'!$C2037)</f>
        <v>#N/A</v>
      </c>
      <c r="P2037" s="4" t="e">
        <f t="shared" ca="1" si="936"/>
        <v>#N/A</v>
      </c>
      <c r="Q2037" s="4"/>
      <c r="R2037" s="4" t="e">
        <f ca="1">OFFSET('Hotel Carve-out'!$A$1,'Hotel Carve-out'!R$1949-1,'Hotel Carve-out'!$D$1947+'Hotel Carve-out'!$C2037)</f>
        <v>#N/A</v>
      </c>
      <c r="S2037" s="4" t="e">
        <f ca="1">OFFSET('Hotel Carve-out'!$A$1,'Hotel Carve-out'!S$1949-1,'Hotel Carve-out'!$D$1947+'Hotel Carve-out'!$C2037)</f>
        <v>#N/A</v>
      </c>
      <c r="T2037" s="4" t="e">
        <f ca="1">OFFSET('Hotel Carve-out'!$A$1,'Hotel Carve-out'!T$1949-1,'Hotel Carve-out'!$D$1947+'Hotel Carve-out'!$C2037)</f>
        <v>#N/A</v>
      </c>
      <c r="U2037" s="4" t="e">
        <f ca="1">OFFSET('Hotel Carve-out'!$A$1,'Hotel Carve-out'!U$1949-1,'Hotel Carve-out'!$D$1947+'Hotel Carve-out'!$C2037)</f>
        <v>#N/A</v>
      </c>
      <c r="V2037" s="4" t="e">
        <f t="shared" ca="1" si="937"/>
        <v>#N/A</v>
      </c>
      <c r="W2037" s="4"/>
      <c r="X2037" s="4" t="e">
        <f ca="1">OFFSET('Hotel Carve-out'!$A$1,'Hotel Carve-out'!X$1949-1,'Hotel Carve-out'!$D$1947+'Hotel Carve-out'!$C2037)</f>
        <v>#N/A</v>
      </c>
      <c r="Y2037" s="4" t="e">
        <f ca="1">OFFSET('Hotel Carve-out'!$A$1,'Hotel Carve-out'!Y$1949-1,'Hotel Carve-out'!$D$1947+'Hotel Carve-out'!$C2037)</f>
        <v>#N/A</v>
      </c>
      <c r="Z2037" s="4" t="e">
        <f ca="1">OFFSET('Hotel Carve-out'!$A$1,'Hotel Carve-out'!Z$1949-1,'Hotel Carve-out'!$D$1947+'Hotel Carve-out'!$C2037)</f>
        <v>#N/A</v>
      </c>
      <c r="AA2037" s="4" t="e">
        <f ca="1">OFFSET('Hotel Carve-out'!$A$1,'Hotel Carve-out'!AA$1949-1,'Hotel Carve-out'!$D$1947+'Hotel Carve-out'!$C2037)</f>
        <v>#N/A</v>
      </c>
      <c r="AB2037" s="4" t="e">
        <f ca="1">OFFSET('Hotel Carve-out'!$A$1,'Hotel Carve-out'!AB$1949-1,'Hotel Carve-out'!$D$1947+'Hotel Carve-out'!$C2037)</f>
        <v>#N/A</v>
      </c>
      <c r="AC2037" s="4" t="e">
        <f ca="1">OFFSET('Hotel Carve-out'!$A$1,'Hotel Carve-out'!AC$1949-1,'Hotel Carve-out'!$D$1947+'Hotel Carve-out'!$C2037)</f>
        <v>#N/A</v>
      </c>
      <c r="AD2037" s="4" t="e">
        <f ca="1">OFFSET('Hotel Carve-out'!$A$1,'Hotel Carve-out'!AD$1949-1,'Hotel Carve-out'!$D$1947+'Hotel Carve-out'!$C2037)</f>
        <v>#N/A</v>
      </c>
      <c r="AE2037" s="4" t="e">
        <f ca="1">OFFSET('Hotel Carve-out'!$A$1,'Hotel Carve-out'!AE$1949-1,'Hotel Carve-out'!$D$1947+'Hotel Carve-out'!$C2037)</f>
        <v>#N/A</v>
      </c>
      <c r="AF2037" s="4" t="e">
        <f ca="1">OFFSET('Hotel Carve-out'!$A$1,'Hotel Carve-out'!AF$1949-1,'Hotel Carve-out'!$D$1947+'Hotel Carve-out'!$C2037)</f>
        <v>#N/A</v>
      </c>
      <c r="AG2037" s="4" t="e">
        <f ca="1">OFFSET('Hotel Carve-out'!$A$1,'Hotel Carve-out'!AG$1949-1,'Hotel Carve-out'!$D$1947+'Hotel Carve-out'!$C2037)</f>
        <v>#N/A</v>
      </c>
      <c r="AH2037" s="4" t="e">
        <f ca="1">OFFSET('Hotel Carve-out'!$A$1,'Hotel Carve-out'!AH$1949-1,'Hotel Carve-out'!$D$1947+'Hotel Carve-out'!$C2037)</f>
        <v>#N/A</v>
      </c>
      <c r="AI2037" s="4" t="e">
        <f t="shared" ca="1" si="938"/>
        <v>#N/A</v>
      </c>
      <c r="AJ2037" s="4"/>
      <c r="AK2037" s="4" t="e">
        <f ca="1">OFFSET('Hotel Carve-out'!$A$1,'Hotel Carve-out'!AK$1949-1,'Hotel Carve-out'!$D$1947+'Hotel Carve-out'!$C2037)</f>
        <v>#N/A</v>
      </c>
      <c r="AL2037" s="4" t="e">
        <f ca="1">OFFSET('Hotel Carve-out'!$A$1,'Hotel Carve-out'!AL$1949-1,'Hotel Carve-out'!$D$1947+'Hotel Carve-out'!$C2037)</f>
        <v>#N/A</v>
      </c>
      <c r="AM2037" s="4" t="e">
        <f ca="1">OFFSET('Hotel Carve-out'!$A$1,'Hotel Carve-out'!AM$1949-1,'Hotel Carve-out'!$D$1947+'Hotel Carve-out'!$C2037)</f>
        <v>#N/A</v>
      </c>
      <c r="AN2037" s="4" t="e">
        <f ca="1">OFFSET('Hotel Carve-out'!$A$1,'Hotel Carve-out'!AN$1949-1,'Hotel Carve-out'!$D$1947+'Hotel Carve-out'!$C2037)</f>
        <v>#N/A</v>
      </c>
      <c r="AO2037" s="4" t="e">
        <f ca="1">OFFSET('Hotel Carve-out'!$A$1,'Hotel Carve-out'!AO$1949-1,'Hotel Carve-out'!$D$1947+'Hotel Carve-out'!$C2037)</f>
        <v>#N/A</v>
      </c>
      <c r="AP2037" s="4" t="e">
        <f ca="1">OFFSET('Hotel Carve-out'!$A$1,'Hotel Carve-out'!AP$1949-1,'Hotel Carve-out'!$D$1947+'Hotel Carve-out'!$C2037)</f>
        <v>#N/A</v>
      </c>
      <c r="AQ2037" s="4" t="e">
        <f ca="1">OFFSET('Hotel Carve-out'!$A$1,'Hotel Carve-out'!AQ$1949-1,'Hotel Carve-out'!$D$1947+'Hotel Carve-out'!$C2037)</f>
        <v>#N/A</v>
      </c>
      <c r="AR2037" s="4" t="e">
        <f ca="1">OFFSET('Hotel Carve-out'!$A$1,'Hotel Carve-out'!AR$1949-1,'Hotel Carve-out'!$D$1947+'Hotel Carve-out'!$C2037)</f>
        <v>#N/A</v>
      </c>
      <c r="AS2037" s="4" t="e">
        <f ca="1">OFFSET('Hotel Carve-out'!$A$1,'Hotel Carve-out'!AS$1949-1,'Hotel Carve-out'!$D$1947+'Hotel Carve-out'!$C2037)</f>
        <v>#N/A</v>
      </c>
      <c r="AT2037" s="4" t="e">
        <f ca="1">OFFSET('Hotel Carve-out'!$A$1,'Hotel Carve-out'!AT$1949-1,'Hotel Carve-out'!$D$1947+'Hotel Carve-out'!$C2037)</f>
        <v>#N/A</v>
      </c>
      <c r="AU2037" s="4" t="e">
        <f ca="1">OFFSET('Hotel Carve-out'!$A$1,'Hotel Carve-out'!AU$1949-1,'Hotel Carve-out'!$D$1947+'Hotel Carve-out'!$C2037)</f>
        <v>#N/A</v>
      </c>
      <c r="AV2037" s="4" t="e">
        <f ca="1">OFFSET('Hotel Carve-out'!$A$1,'Hotel Carve-out'!AV$1949-1,'Hotel Carve-out'!$D$1947+'Hotel Carve-out'!$C2037)</f>
        <v>#N/A</v>
      </c>
      <c r="AW2037" s="4" t="e">
        <f ca="1">OFFSET('Hotel Carve-out'!$A$1,'Hotel Carve-out'!AW$1949-1,'Hotel Carve-out'!$D$1947+'Hotel Carve-out'!$C2037)</f>
        <v>#N/A</v>
      </c>
      <c r="AX2037" s="4" t="e">
        <f ca="1">OFFSET('Hotel Carve-out'!$A$1,'Hotel Carve-out'!AX$1949-1,'Hotel Carve-out'!$D$1947+'Hotel Carve-out'!$C2037)</f>
        <v>#N/A</v>
      </c>
      <c r="AY2037" s="4" t="e">
        <f ca="1">OFFSET('Hotel Carve-out'!$A$1,'Hotel Carve-out'!AY$1949-1,'Hotel Carve-out'!$D$1947+'Hotel Carve-out'!$C2037)</f>
        <v>#N/A</v>
      </c>
      <c r="AZ2037" s="4" t="e">
        <f ca="1">OFFSET('Hotel Carve-out'!$A$1,'Hotel Carve-out'!AZ$1949-1,'Hotel Carve-out'!$D$1947+'Hotel Carve-out'!$C2037)</f>
        <v>#N/A</v>
      </c>
      <c r="BA2037" s="4" t="e">
        <f ca="1">OFFSET('Hotel Carve-out'!$A$1,'Hotel Carve-out'!BA$1949-1,'Hotel Carve-out'!$D$1947+'Hotel Carve-out'!$C2037)</f>
        <v>#N/A</v>
      </c>
      <c r="BB2037" s="4" t="e">
        <f ca="1">OFFSET('Hotel Carve-out'!$A$1,'Hotel Carve-out'!BB$1949-1,'Hotel Carve-out'!$D$1947+'Hotel Carve-out'!$C2037)</f>
        <v>#N/A</v>
      </c>
      <c r="BC2037" s="4" t="e">
        <f ca="1">OFFSET('Hotel Carve-out'!$A$1,'Hotel Carve-out'!BC$1949-1,'Hotel Carve-out'!$D$1947+'Hotel Carve-out'!$C2037)</f>
        <v>#N/A</v>
      </c>
      <c r="BD2037" s="4" t="e">
        <f ca="1">OFFSET('Hotel Carve-out'!$A$1,'Hotel Carve-out'!BD$1949-1,'Hotel Carve-out'!$D$1947+'Hotel Carve-out'!$C2037)</f>
        <v>#N/A</v>
      </c>
      <c r="BE2037" s="4" t="e">
        <f t="shared" ca="1" si="939"/>
        <v>#N/A</v>
      </c>
      <c r="BF2037" s="4"/>
      <c r="BG2037" s="2" t="e">
        <f t="shared" ca="1" si="940"/>
        <v>#N/A</v>
      </c>
      <c r="BH2037" s="2" t="e">
        <f t="shared" ca="1" si="941"/>
        <v>#N/A</v>
      </c>
      <c r="BI2037" s="5" t="e">
        <f t="shared" ca="1" si="942"/>
        <v>#N/A</v>
      </c>
      <c r="BJ2037" s="1"/>
      <c r="BK2037" s="4" t="e">
        <f ca="1">OFFSET('Hotel Carve-out'!$A$1,'Hotel Carve-out'!BK$1949-1,'Hotel Carve-out'!$D$1947+'Hotel Carve-out'!$C2037)</f>
        <v>#N/A</v>
      </c>
      <c r="BL2037" s="4" t="e">
        <f ca="1">OFFSET('Hotel Carve-out'!$A$1,'Hotel Carve-out'!BL$1949-1,'Hotel Carve-out'!$D$1947+'Hotel Carve-out'!$C2037)</f>
        <v>#N/A</v>
      </c>
      <c r="BM2037" s="4" t="e">
        <f ca="1">OFFSET('Hotel Carve-out'!$A$1,'Hotel Carve-out'!BM$1949-1,'Hotel Carve-out'!$D$1947+'Hotel Carve-out'!$C2037)</f>
        <v>#N/A</v>
      </c>
      <c r="BN2037" s="4" t="e">
        <f ca="1">OFFSET('Hotel Carve-out'!$A$1,'Hotel Carve-out'!BN$1949-1,'Hotel Carve-out'!$D$1947+'Hotel Carve-out'!$C2037)</f>
        <v>#N/A</v>
      </c>
      <c r="BO2037" s="4" t="e">
        <f ca="1">OFFSET('Hotel Carve-out'!$A$1,'Hotel Carve-out'!BO$1949-1,'Hotel Carve-out'!$D$1947+'Hotel Carve-out'!$C2037)</f>
        <v>#N/A</v>
      </c>
      <c r="BP2037" s="4" t="e">
        <f ca="1">OFFSET('Hotel Carve-out'!$A$1,'Hotel Carve-out'!BP$1949-1,'Hotel Carve-out'!$D$1947+'Hotel Carve-out'!$C2037)</f>
        <v>#N/A</v>
      </c>
      <c r="BQ2037" s="4" t="e">
        <f ca="1">OFFSET('Hotel Carve-out'!$A$1,'Hotel Carve-out'!BQ$1949-1,'Hotel Carve-out'!$D$1947+'Hotel Carve-out'!$C2037)</f>
        <v>#N/A</v>
      </c>
      <c r="BR2037" s="1"/>
      <c r="BS2037" s="4" t="e">
        <f ca="1">OFFSET('Hotel Carve-out'!$A$1,'Hotel Carve-out'!BS$1949-1,'Hotel Carve-out'!$D$1947+'Hotel Carve-out'!$C2037)</f>
        <v>#N/A</v>
      </c>
      <c r="BT2037" s="4" t="e">
        <f ca="1">OFFSET('Hotel Carve-out'!$A$1,'Hotel Carve-out'!BT$1949-1,'Hotel Carve-out'!$D$1947+'Hotel Carve-out'!$C2037)</f>
        <v>#N/A</v>
      </c>
      <c r="BU2037" s="4"/>
      <c r="BV2037" s="4" t="e">
        <f ca="1">OFFSET('Hotel Carve-out'!$A$1,'Hotel Carve-out'!BV$1949-1,'Hotel Carve-out'!$D$1947+'Hotel Carve-out'!$C2037)</f>
        <v>#N/A</v>
      </c>
      <c r="BW2037" s="4" t="e">
        <f ca="1">OFFSET('Hotel Carve-out'!$A$1,'Hotel Carve-out'!BW$1949-1,'Hotel Carve-out'!$D$1947+'Hotel Carve-out'!$C2037)</f>
        <v>#N/A</v>
      </c>
      <c r="BX2037" s="4" t="e">
        <f ca="1">OFFSET('Hotel Carve-out'!$A$1,'Hotel Carve-out'!BX$1949-1,'Hotel Carve-out'!$D$1947+'Hotel Carve-out'!$C2037)</f>
        <v>#N/A</v>
      </c>
      <c r="BY2037" s="6" t="e">
        <f ca="1">OFFSET('Hotel Carve-out'!$A$1,'Hotel Carve-out'!BY$1949-1,'Hotel Carve-out'!$D$1947+'Hotel Carve-out'!$C2037)</f>
        <v>#N/A</v>
      </c>
      <c r="BZ2037" s="4" t="e">
        <f ca="1">OFFSET('Hotel Carve-out'!$A$1,'Hotel Carve-out'!BZ$1949-1,'Hotel Carve-out'!$D$1947+'Hotel Carve-out'!$C2037)</f>
        <v>#N/A</v>
      </c>
      <c r="CA2037" s="6" t="e">
        <f ca="1">OFFSET('Hotel Carve-out'!$A$1,'Hotel Carve-out'!CA$1949-1,'Hotel Carve-out'!$D$1947+'Hotel Carve-out'!$C2037)</f>
        <v>#N/A</v>
      </c>
      <c r="CB2037" s="4" t="e">
        <f ca="1">OFFSET('Hotel Carve-out'!$A$1,'Hotel Carve-out'!CB$1949-1,'Hotel Carve-out'!$D$1947+'Hotel Carve-out'!$C2037)</f>
        <v>#N/A</v>
      </c>
      <c r="CC2037" s="1"/>
      <c r="CD2037" s="360" t="e">
        <f ca="1">OFFSET('Hotel Carve-out'!$A$1,'Hotel Carve-out'!CD$1949-1,'Hotel Carve-out'!$D$1947+'Hotel Carve-out'!$C2037)</f>
        <v>#N/A</v>
      </c>
      <c r="CE2037" s="360" t="e">
        <f ca="1">OFFSET('Hotel Carve-out'!$A$1,'Hotel Carve-out'!CE$1949-1,'Hotel Carve-out'!$D$1947+'Hotel Carve-out'!$C2037)</f>
        <v>#N/A</v>
      </c>
      <c r="CF2037" s="360" t="e">
        <f ca="1">OFFSET('Hotel Carve-out'!$A$1,'Hotel Carve-out'!CF$1949-1,'Hotel Carve-out'!$D$1947+'Hotel Carve-out'!$C2037)</f>
        <v>#N/A</v>
      </c>
      <c r="CG2037" s="360" t="e">
        <f ca="1">OFFSET('Hotel Carve-out'!$A$1,'Hotel Carve-out'!CG$1949-1,'Hotel Carve-out'!$D$1947+'Hotel Carve-out'!$C2037)</f>
        <v>#N/A</v>
      </c>
      <c r="CH2037" s="360" t="e">
        <f ca="1">OFFSET('Hotel Carve-out'!$A$1,'Hotel Carve-out'!CH$1949-1,'Hotel Carve-out'!$D$1947+'Hotel Carve-out'!$C2037)</f>
        <v>#N/A</v>
      </c>
      <c r="CI2037" s="360" t="e">
        <f ca="1">OFFSET('Hotel Carve-out'!$A$1,'Hotel Carve-out'!CI$1949-1,'Hotel Carve-out'!$D$1947+'Hotel Carve-out'!$C2037)</f>
        <v>#N/A</v>
      </c>
      <c r="CJ2037" s="1"/>
      <c r="CK2037" s="1"/>
    </row>
    <row r="2038" spans="2:89" ht="15" customHeight="1">
      <c r="B2038" s="1"/>
      <c r="C2038" s="1" t="e">
        <f>IF(C2037&lt;'Hotel Carve-out'!$E$1688,C2037+1,NA())</f>
        <v>#N/A</v>
      </c>
      <c r="D2038" s="7" t="e">
        <f>INDEX('Hotel Carve-out'!$F$16:$CI$17,1,MATCH('Hotel Carve-out'!C2038,'Hotel Carve-out'!$F$17:$CI$17,0))</f>
        <v>#N/A</v>
      </c>
      <c r="E2038" s="1"/>
      <c r="F2038" s="4" t="e">
        <f ca="1">OFFSET('Hotel Carve-out'!$A$1,'Hotel Carve-out'!F$1949-1,'Hotel Carve-out'!$D$1947+'Hotel Carve-out'!$C2038)</f>
        <v>#N/A</v>
      </c>
      <c r="G2038" s="4" t="e">
        <f ca="1">OFFSET('Hotel Carve-out'!$A$1,'Hotel Carve-out'!G$1949-1,'Hotel Carve-out'!$D$1947+'Hotel Carve-out'!$C2038)</f>
        <v>#N/A</v>
      </c>
      <c r="H2038" s="4" t="e">
        <f ca="1">OFFSET('Hotel Carve-out'!$A$1,'Hotel Carve-out'!H$1949-1,'Hotel Carve-out'!$D$1947+'Hotel Carve-out'!$C2038)</f>
        <v>#N/A</v>
      </c>
      <c r="I2038" s="4" t="e">
        <f ca="1">OFFSET('Hotel Carve-out'!$A$1,'Hotel Carve-out'!I$1949-1,'Hotel Carve-out'!$D$1947+'Hotel Carve-out'!$C2038)</f>
        <v>#N/A</v>
      </c>
      <c r="J2038" s="1"/>
      <c r="K2038" s="4" t="e">
        <f ca="1">OFFSET('Hotel Carve-out'!$A$1,'Hotel Carve-out'!K$1949-1,'Hotel Carve-out'!$D$1947+'Hotel Carve-out'!$C2038)</f>
        <v>#N/A</v>
      </c>
      <c r="L2038" s="4" t="e">
        <f ca="1">OFFSET('Hotel Carve-out'!$A$1,'Hotel Carve-out'!L$1949-1,'Hotel Carve-out'!$D$1947+'Hotel Carve-out'!$C2038)</f>
        <v>#N/A</v>
      </c>
      <c r="M2038" s="4" t="e">
        <f ca="1">OFFSET('Hotel Carve-out'!$A$1,'Hotel Carve-out'!M$1949-1,'Hotel Carve-out'!$D$1947+'Hotel Carve-out'!$C2038)</f>
        <v>#N/A</v>
      </c>
      <c r="N2038" s="4" t="e">
        <f ca="1">OFFSET('Hotel Carve-out'!$A$1,'Hotel Carve-out'!N$1949-1,'Hotel Carve-out'!$D$1947+'Hotel Carve-out'!$C2038)</f>
        <v>#N/A</v>
      </c>
      <c r="O2038" s="4" t="e">
        <f ca="1">OFFSET('Hotel Carve-out'!$A$1,'Hotel Carve-out'!O$1949-1,'Hotel Carve-out'!$D$1947+'Hotel Carve-out'!$C2038)</f>
        <v>#N/A</v>
      </c>
      <c r="P2038" s="4" t="e">
        <f t="shared" ca="1" si="936"/>
        <v>#N/A</v>
      </c>
      <c r="Q2038" s="4"/>
      <c r="R2038" s="4" t="e">
        <f ca="1">OFFSET('Hotel Carve-out'!$A$1,'Hotel Carve-out'!R$1949-1,'Hotel Carve-out'!$D$1947+'Hotel Carve-out'!$C2038)</f>
        <v>#N/A</v>
      </c>
      <c r="S2038" s="4" t="e">
        <f ca="1">OFFSET('Hotel Carve-out'!$A$1,'Hotel Carve-out'!S$1949-1,'Hotel Carve-out'!$D$1947+'Hotel Carve-out'!$C2038)</f>
        <v>#N/A</v>
      </c>
      <c r="T2038" s="4" t="e">
        <f ca="1">OFFSET('Hotel Carve-out'!$A$1,'Hotel Carve-out'!T$1949-1,'Hotel Carve-out'!$D$1947+'Hotel Carve-out'!$C2038)</f>
        <v>#N/A</v>
      </c>
      <c r="U2038" s="4" t="e">
        <f ca="1">OFFSET('Hotel Carve-out'!$A$1,'Hotel Carve-out'!U$1949-1,'Hotel Carve-out'!$D$1947+'Hotel Carve-out'!$C2038)</f>
        <v>#N/A</v>
      </c>
      <c r="V2038" s="4" t="e">
        <f t="shared" ca="1" si="937"/>
        <v>#N/A</v>
      </c>
      <c r="W2038" s="4"/>
      <c r="X2038" s="4" t="e">
        <f ca="1">OFFSET('Hotel Carve-out'!$A$1,'Hotel Carve-out'!X$1949-1,'Hotel Carve-out'!$D$1947+'Hotel Carve-out'!$C2038)</f>
        <v>#N/A</v>
      </c>
      <c r="Y2038" s="4" t="e">
        <f ca="1">OFFSET('Hotel Carve-out'!$A$1,'Hotel Carve-out'!Y$1949-1,'Hotel Carve-out'!$D$1947+'Hotel Carve-out'!$C2038)</f>
        <v>#N/A</v>
      </c>
      <c r="Z2038" s="4" t="e">
        <f ca="1">OFFSET('Hotel Carve-out'!$A$1,'Hotel Carve-out'!Z$1949-1,'Hotel Carve-out'!$D$1947+'Hotel Carve-out'!$C2038)</f>
        <v>#N/A</v>
      </c>
      <c r="AA2038" s="4" t="e">
        <f ca="1">OFFSET('Hotel Carve-out'!$A$1,'Hotel Carve-out'!AA$1949-1,'Hotel Carve-out'!$D$1947+'Hotel Carve-out'!$C2038)</f>
        <v>#N/A</v>
      </c>
      <c r="AB2038" s="4" t="e">
        <f ca="1">OFFSET('Hotel Carve-out'!$A$1,'Hotel Carve-out'!AB$1949-1,'Hotel Carve-out'!$D$1947+'Hotel Carve-out'!$C2038)</f>
        <v>#N/A</v>
      </c>
      <c r="AC2038" s="4" t="e">
        <f ca="1">OFFSET('Hotel Carve-out'!$A$1,'Hotel Carve-out'!AC$1949-1,'Hotel Carve-out'!$D$1947+'Hotel Carve-out'!$C2038)</f>
        <v>#N/A</v>
      </c>
      <c r="AD2038" s="4" t="e">
        <f ca="1">OFFSET('Hotel Carve-out'!$A$1,'Hotel Carve-out'!AD$1949-1,'Hotel Carve-out'!$D$1947+'Hotel Carve-out'!$C2038)</f>
        <v>#N/A</v>
      </c>
      <c r="AE2038" s="4" t="e">
        <f ca="1">OFFSET('Hotel Carve-out'!$A$1,'Hotel Carve-out'!AE$1949-1,'Hotel Carve-out'!$D$1947+'Hotel Carve-out'!$C2038)</f>
        <v>#N/A</v>
      </c>
      <c r="AF2038" s="4" t="e">
        <f ca="1">OFFSET('Hotel Carve-out'!$A$1,'Hotel Carve-out'!AF$1949-1,'Hotel Carve-out'!$D$1947+'Hotel Carve-out'!$C2038)</f>
        <v>#N/A</v>
      </c>
      <c r="AG2038" s="4" t="e">
        <f ca="1">OFFSET('Hotel Carve-out'!$A$1,'Hotel Carve-out'!AG$1949-1,'Hotel Carve-out'!$D$1947+'Hotel Carve-out'!$C2038)</f>
        <v>#N/A</v>
      </c>
      <c r="AH2038" s="4" t="e">
        <f ca="1">OFFSET('Hotel Carve-out'!$A$1,'Hotel Carve-out'!AH$1949-1,'Hotel Carve-out'!$D$1947+'Hotel Carve-out'!$C2038)</f>
        <v>#N/A</v>
      </c>
      <c r="AI2038" s="4" t="e">
        <f t="shared" ca="1" si="938"/>
        <v>#N/A</v>
      </c>
      <c r="AJ2038" s="4"/>
      <c r="AK2038" s="4" t="e">
        <f ca="1">OFFSET('Hotel Carve-out'!$A$1,'Hotel Carve-out'!AK$1949-1,'Hotel Carve-out'!$D$1947+'Hotel Carve-out'!$C2038)</f>
        <v>#N/A</v>
      </c>
      <c r="AL2038" s="4" t="e">
        <f ca="1">OFFSET('Hotel Carve-out'!$A$1,'Hotel Carve-out'!AL$1949-1,'Hotel Carve-out'!$D$1947+'Hotel Carve-out'!$C2038)</f>
        <v>#N/A</v>
      </c>
      <c r="AM2038" s="4" t="e">
        <f ca="1">OFFSET('Hotel Carve-out'!$A$1,'Hotel Carve-out'!AM$1949-1,'Hotel Carve-out'!$D$1947+'Hotel Carve-out'!$C2038)</f>
        <v>#N/A</v>
      </c>
      <c r="AN2038" s="4" t="e">
        <f ca="1">OFFSET('Hotel Carve-out'!$A$1,'Hotel Carve-out'!AN$1949-1,'Hotel Carve-out'!$D$1947+'Hotel Carve-out'!$C2038)</f>
        <v>#N/A</v>
      </c>
      <c r="AO2038" s="4" t="e">
        <f ca="1">OFFSET('Hotel Carve-out'!$A$1,'Hotel Carve-out'!AO$1949-1,'Hotel Carve-out'!$D$1947+'Hotel Carve-out'!$C2038)</f>
        <v>#N/A</v>
      </c>
      <c r="AP2038" s="4" t="e">
        <f ca="1">OFFSET('Hotel Carve-out'!$A$1,'Hotel Carve-out'!AP$1949-1,'Hotel Carve-out'!$D$1947+'Hotel Carve-out'!$C2038)</f>
        <v>#N/A</v>
      </c>
      <c r="AQ2038" s="4" t="e">
        <f ca="1">OFFSET('Hotel Carve-out'!$A$1,'Hotel Carve-out'!AQ$1949-1,'Hotel Carve-out'!$D$1947+'Hotel Carve-out'!$C2038)</f>
        <v>#N/A</v>
      </c>
      <c r="AR2038" s="4" t="e">
        <f ca="1">OFFSET('Hotel Carve-out'!$A$1,'Hotel Carve-out'!AR$1949-1,'Hotel Carve-out'!$D$1947+'Hotel Carve-out'!$C2038)</f>
        <v>#N/A</v>
      </c>
      <c r="AS2038" s="4" t="e">
        <f ca="1">OFFSET('Hotel Carve-out'!$A$1,'Hotel Carve-out'!AS$1949-1,'Hotel Carve-out'!$D$1947+'Hotel Carve-out'!$C2038)</f>
        <v>#N/A</v>
      </c>
      <c r="AT2038" s="4" t="e">
        <f ca="1">OFFSET('Hotel Carve-out'!$A$1,'Hotel Carve-out'!AT$1949-1,'Hotel Carve-out'!$D$1947+'Hotel Carve-out'!$C2038)</f>
        <v>#N/A</v>
      </c>
      <c r="AU2038" s="4" t="e">
        <f ca="1">OFFSET('Hotel Carve-out'!$A$1,'Hotel Carve-out'!AU$1949-1,'Hotel Carve-out'!$D$1947+'Hotel Carve-out'!$C2038)</f>
        <v>#N/A</v>
      </c>
      <c r="AV2038" s="4" t="e">
        <f ca="1">OFFSET('Hotel Carve-out'!$A$1,'Hotel Carve-out'!AV$1949-1,'Hotel Carve-out'!$D$1947+'Hotel Carve-out'!$C2038)</f>
        <v>#N/A</v>
      </c>
      <c r="AW2038" s="4" t="e">
        <f ca="1">OFFSET('Hotel Carve-out'!$A$1,'Hotel Carve-out'!AW$1949-1,'Hotel Carve-out'!$D$1947+'Hotel Carve-out'!$C2038)</f>
        <v>#N/A</v>
      </c>
      <c r="AX2038" s="4" t="e">
        <f ca="1">OFFSET('Hotel Carve-out'!$A$1,'Hotel Carve-out'!AX$1949-1,'Hotel Carve-out'!$D$1947+'Hotel Carve-out'!$C2038)</f>
        <v>#N/A</v>
      </c>
      <c r="AY2038" s="4" t="e">
        <f ca="1">OFFSET('Hotel Carve-out'!$A$1,'Hotel Carve-out'!AY$1949-1,'Hotel Carve-out'!$D$1947+'Hotel Carve-out'!$C2038)</f>
        <v>#N/A</v>
      </c>
      <c r="AZ2038" s="4" t="e">
        <f ca="1">OFFSET('Hotel Carve-out'!$A$1,'Hotel Carve-out'!AZ$1949-1,'Hotel Carve-out'!$D$1947+'Hotel Carve-out'!$C2038)</f>
        <v>#N/A</v>
      </c>
      <c r="BA2038" s="4" t="e">
        <f ca="1">OFFSET('Hotel Carve-out'!$A$1,'Hotel Carve-out'!BA$1949-1,'Hotel Carve-out'!$D$1947+'Hotel Carve-out'!$C2038)</f>
        <v>#N/A</v>
      </c>
      <c r="BB2038" s="4" t="e">
        <f ca="1">OFFSET('Hotel Carve-out'!$A$1,'Hotel Carve-out'!BB$1949-1,'Hotel Carve-out'!$D$1947+'Hotel Carve-out'!$C2038)</f>
        <v>#N/A</v>
      </c>
      <c r="BC2038" s="4" t="e">
        <f ca="1">OFFSET('Hotel Carve-out'!$A$1,'Hotel Carve-out'!BC$1949-1,'Hotel Carve-out'!$D$1947+'Hotel Carve-out'!$C2038)</f>
        <v>#N/A</v>
      </c>
      <c r="BD2038" s="4" t="e">
        <f ca="1">OFFSET('Hotel Carve-out'!$A$1,'Hotel Carve-out'!BD$1949-1,'Hotel Carve-out'!$D$1947+'Hotel Carve-out'!$C2038)</f>
        <v>#N/A</v>
      </c>
      <c r="BE2038" s="4" t="e">
        <f t="shared" ca="1" si="939"/>
        <v>#N/A</v>
      </c>
      <c r="BF2038" s="4"/>
      <c r="BG2038" s="2" t="e">
        <f t="shared" ca="1" si="940"/>
        <v>#N/A</v>
      </c>
      <c r="BH2038" s="2" t="e">
        <f t="shared" ca="1" si="941"/>
        <v>#N/A</v>
      </c>
      <c r="BI2038" s="5" t="e">
        <f t="shared" ca="1" si="942"/>
        <v>#N/A</v>
      </c>
      <c r="BJ2038" s="1"/>
      <c r="BK2038" s="4" t="e">
        <f ca="1">OFFSET('Hotel Carve-out'!$A$1,'Hotel Carve-out'!BK$1949-1,'Hotel Carve-out'!$D$1947+'Hotel Carve-out'!$C2038)</f>
        <v>#N/A</v>
      </c>
      <c r="BL2038" s="4" t="e">
        <f ca="1">OFFSET('Hotel Carve-out'!$A$1,'Hotel Carve-out'!BL$1949-1,'Hotel Carve-out'!$D$1947+'Hotel Carve-out'!$C2038)</f>
        <v>#N/A</v>
      </c>
      <c r="BM2038" s="4" t="e">
        <f ca="1">OFFSET('Hotel Carve-out'!$A$1,'Hotel Carve-out'!BM$1949-1,'Hotel Carve-out'!$D$1947+'Hotel Carve-out'!$C2038)</f>
        <v>#N/A</v>
      </c>
      <c r="BN2038" s="4" t="e">
        <f ca="1">OFFSET('Hotel Carve-out'!$A$1,'Hotel Carve-out'!BN$1949-1,'Hotel Carve-out'!$D$1947+'Hotel Carve-out'!$C2038)</f>
        <v>#N/A</v>
      </c>
      <c r="BO2038" s="4" t="e">
        <f ca="1">OFFSET('Hotel Carve-out'!$A$1,'Hotel Carve-out'!BO$1949-1,'Hotel Carve-out'!$D$1947+'Hotel Carve-out'!$C2038)</f>
        <v>#N/A</v>
      </c>
      <c r="BP2038" s="4" t="e">
        <f ca="1">OFFSET('Hotel Carve-out'!$A$1,'Hotel Carve-out'!BP$1949-1,'Hotel Carve-out'!$D$1947+'Hotel Carve-out'!$C2038)</f>
        <v>#N/A</v>
      </c>
      <c r="BQ2038" s="4" t="e">
        <f ca="1">OFFSET('Hotel Carve-out'!$A$1,'Hotel Carve-out'!BQ$1949-1,'Hotel Carve-out'!$D$1947+'Hotel Carve-out'!$C2038)</f>
        <v>#N/A</v>
      </c>
      <c r="BR2038" s="1"/>
      <c r="BS2038" s="4" t="e">
        <f ca="1">OFFSET('Hotel Carve-out'!$A$1,'Hotel Carve-out'!BS$1949-1,'Hotel Carve-out'!$D$1947+'Hotel Carve-out'!$C2038)</f>
        <v>#N/A</v>
      </c>
      <c r="BT2038" s="4" t="e">
        <f ca="1">OFFSET('Hotel Carve-out'!$A$1,'Hotel Carve-out'!BT$1949-1,'Hotel Carve-out'!$D$1947+'Hotel Carve-out'!$C2038)</f>
        <v>#N/A</v>
      </c>
      <c r="BU2038" s="4"/>
      <c r="BV2038" s="4" t="e">
        <f ca="1">OFFSET('Hotel Carve-out'!$A$1,'Hotel Carve-out'!BV$1949-1,'Hotel Carve-out'!$D$1947+'Hotel Carve-out'!$C2038)</f>
        <v>#N/A</v>
      </c>
      <c r="BW2038" s="4" t="e">
        <f ca="1">OFFSET('Hotel Carve-out'!$A$1,'Hotel Carve-out'!BW$1949-1,'Hotel Carve-out'!$D$1947+'Hotel Carve-out'!$C2038)</f>
        <v>#N/A</v>
      </c>
      <c r="BX2038" s="4" t="e">
        <f ca="1">OFFSET('Hotel Carve-out'!$A$1,'Hotel Carve-out'!BX$1949-1,'Hotel Carve-out'!$D$1947+'Hotel Carve-out'!$C2038)</f>
        <v>#N/A</v>
      </c>
      <c r="BY2038" s="6" t="e">
        <f ca="1">OFFSET('Hotel Carve-out'!$A$1,'Hotel Carve-out'!BY$1949-1,'Hotel Carve-out'!$D$1947+'Hotel Carve-out'!$C2038)</f>
        <v>#N/A</v>
      </c>
      <c r="BZ2038" s="4" t="e">
        <f ca="1">OFFSET('Hotel Carve-out'!$A$1,'Hotel Carve-out'!BZ$1949-1,'Hotel Carve-out'!$D$1947+'Hotel Carve-out'!$C2038)</f>
        <v>#N/A</v>
      </c>
      <c r="CA2038" s="6" t="e">
        <f ca="1">OFFSET('Hotel Carve-out'!$A$1,'Hotel Carve-out'!CA$1949-1,'Hotel Carve-out'!$D$1947+'Hotel Carve-out'!$C2038)</f>
        <v>#N/A</v>
      </c>
      <c r="CB2038" s="4" t="e">
        <f ca="1">OFFSET('Hotel Carve-out'!$A$1,'Hotel Carve-out'!CB$1949-1,'Hotel Carve-out'!$D$1947+'Hotel Carve-out'!$C2038)</f>
        <v>#N/A</v>
      </c>
      <c r="CC2038" s="1"/>
      <c r="CD2038" s="360" t="e">
        <f ca="1">OFFSET('Hotel Carve-out'!$A$1,'Hotel Carve-out'!CD$1949-1,'Hotel Carve-out'!$D$1947+'Hotel Carve-out'!$C2038)</f>
        <v>#N/A</v>
      </c>
      <c r="CE2038" s="360" t="e">
        <f ca="1">OFFSET('Hotel Carve-out'!$A$1,'Hotel Carve-out'!CE$1949-1,'Hotel Carve-out'!$D$1947+'Hotel Carve-out'!$C2038)</f>
        <v>#N/A</v>
      </c>
      <c r="CF2038" s="360" t="e">
        <f ca="1">OFFSET('Hotel Carve-out'!$A$1,'Hotel Carve-out'!CF$1949-1,'Hotel Carve-out'!$D$1947+'Hotel Carve-out'!$C2038)</f>
        <v>#N/A</v>
      </c>
      <c r="CG2038" s="360" t="e">
        <f ca="1">OFFSET('Hotel Carve-out'!$A$1,'Hotel Carve-out'!CG$1949-1,'Hotel Carve-out'!$D$1947+'Hotel Carve-out'!$C2038)</f>
        <v>#N/A</v>
      </c>
      <c r="CH2038" s="360" t="e">
        <f ca="1">OFFSET('Hotel Carve-out'!$A$1,'Hotel Carve-out'!CH$1949-1,'Hotel Carve-out'!$D$1947+'Hotel Carve-out'!$C2038)</f>
        <v>#N/A</v>
      </c>
      <c r="CI2038" s="360" t="e">
        <f ca="1">OFFSET('Hotel Carve-out'!$A$1,'Hotel Carve-out'!CI$1949-1,'Hotel Carve-out'!$D$1947+'Hotel Carve-out'!$C2038)</f>
        <v>#N/A</v>
      </c>
      <c r="CJ2038" s="1"/>
      <c r="CK2038" s="1"/>
    </row>
    <row r="2039" spans="2:89" ht="15" customHeight="1">
      <c r="B2039" s="1"/>
      <c r="C2039" s="1" t="e">
        <f>IF(C2038&lt;'Hotel Carve-out'!$E$1688,C2038+1,NA())</f>
        <v>#N/A</v>
      </c>
      <c r="D2039" s="7" t="e">
        <f>INDEX('Hotel Carve-out'!$F$16:$CI$17,1,MATCH('Hotel Carve-out'!C2039,'Hotel Carve-out'!$F$17:$CI$17,0))</f>
        <v>#N/A</v>
      </c>
      <c r="E2039" s="1"/>
      <c r="F2039" s="4" t="e">
        <f ca="1">OFFSET('Hotel Carve-out'!$A$1,'Hotel Carve-out'!F$1949-1,'Hotel Carve-out'!$D$1947+'Hotel Carve-out'!$C2039)</f>
        <v>#N/A</v>
      </c>
      <c r="G2039" s="4" t="e">
        <f ca="1">OFFSET('Hotel Carve-out'!$A$1,'Hotel Carve-out'!G$1949-1,'Hotel Carve-out'!$D$1947+'Hotel Carve-out'!$C2039)</f>
        <v>#N/A</v>
      </c>
      <c r="H2039" s="4" t="e">
        <f ca="1">OFFSET('Hotel Carve-out'!$A$1,'Hotel Carve-out'!H$1949-1,'Hotel Carve-out'!$D$1947+'Hotel Carve-out'!$C2039)</f>
        <v>#N/A</v>
      </c>
      <c r="I2039" s="4" t="e">
        <f ca="1">OFFSET('Hotel Carve-out'!$A$1,'Hotel Carve-out'!I$1949-1,'Hotel Carve-out'!$D$1947+'Hotel Carve-out'!$C2039)</f>
        <v>#N/A</v>
      </c>
      <c r="J2039" s="1"/>
      <c r="K2039" s="4" t="e">
        <f ca="1">OFFSET('Hotel Carve-out'!$A$1,'Hotel Carve-out'!K$1949-1,'Hotel Carve-out'!$D$1947+'Hotel Carve-out'!$C2039)</f>
        <v>#N/A</v>
      </c>
      <c r="L2039" s="4" t="e">
        <f ca="1">OFFSET('Hotel Carve-out'!$A$1,'Hotel Carve-out'!L$1949-1,'Hotel Carve-out'!$D$1947+'Hotel Carve-out'!$C2039)</f>
        <v>#N/A</v>
      </c>
      <c r="M2039" s="4" t="e">
        <f ca="1">OFFSET('Hotel Carve-out'!$A$1,'Hotel Carve-out'!M$1949-1,'Hotel Carve-out'!$D$1947+'Hotel Carve-out'!$C2039)</f>
        <v>#N/A</v>
      </c>
      <c r="N2039" s="4" t="e">
        <f ca="1">OFFSET('Hotel Carve-out'!$A$1,'Hotel Carve-out'!N$1949-1,'Hotel Carve-out'!$D$1947+'Hotel Carve-out'!$C2039)</f>
        <v>#N/A</v>
      </c>
      <c r="O2039" s="4" t="e">
        <f ca="1">OFFSET('Hotel Carve-out'!$A$1,'Hotel Carve-out'!O$1949-1,'Hotel Carve-out'!$D$1947+'Hotel Carve-out'!$C2039)</f>
        <v>#N/A</v>
      </c>
      <c r="P2039" s="4" t="e">
        <f t="shared" ca="1" si="936"/>
        <v>#N/A</v>
      </c>
      <c r="Q2039" s="4"/>
      <c r="R2039" s="4" t="e">
        <f ca="1">OFFSET('Hotel Carve-out'!$A$1,'Hotel Carve-out'!R$1949-1,'Hotel Carve-out'!$D$1947+'Hotel Carve-out'!$C2039)</f>
        <v>#N/A</v>
      </c>
      <c r="S2039" s="4" t="e">
        <f ca="1">OFFSET('Hotel Carve-out'!$A$1,'Hotel Carve-out'!S$1949-1,'Hotel Carve-out'!$D$1947+'Hotel Carve-out'!$C2039)</f>
        <v>#N/A</v>
      </c>
      <c r="T2039" s="4" t="e">
        <f ca="1">OFFSET('Hotel Carve-out'!$A$1,'Hotel Carve-out'!T$1949-1,'Hotel Carve-out'!$D$1947+'Hotel Carve-out'!$C2039)</f>
        <v>#N/A</v>
      </c>
      <c r="U2039" s="4" t="e">
        <f ca="1">OFFSET('Hotel Carve-out'!$A$1,'Hotel Carve-out'!U$1949-1,'Hotel Carve-out'!$D$1947+'Hotel Carve-out'!$C2039)</f>
        <v>#N/A</v>
      </c>
      <c r="V2039" s="4" t="e">
        <f t="shared" ca="1" si="937"/>
        <v>#N/A</v>
      </c>
      <c r="W2039" s="4"/>
      <c r="X2039" s="4" t="e">
        <f ca="1">OFFSET('Hotel Carve-out'!$A$1,'Hotel Carve-out'!X$1949-1,'Hotel Carve-out'!$D$1947+'Hotel Carve-out'!$C2039)</f>
        <v>#N/A</v>
      </c>
      <c r="Y2039" s="4" t="e">
        <f ca="1">OFFSET('Hotel Carve-out'!$A$1,'Hotel Carve-out'!Y$1949-1,'Hotel Carve-out'!$D$1947+'Hotel Carve-out'!$C2039)</f>
        <v>#N/A</v>
      </c>
      <c r="Z2039" s="4" t="e">
        <f ca="1">OFFSET('Hotel Carve-out'!$A$1,'Hotel Carve-out'!Z$1949-1,'Hotel Carve-out'!$D$1947+'Hotel Carve-out'!$C2039)</f>
        <v>#N/A</v>
      </c>
      <c r="AA2039" s="4" t="e">
        <f ca="1">OFFSET('Hotel Carve-out'!$A$1,'Hotel Carve-out'!AA$1949-1,'Hotel Carve-out'!$D$1947+'Hotel Carve-out'!$C2039)</f>
        <v>#N/A</v>
      </c>
      <c r="AB2039" s="4" t="e">
        <f ca="1">OFFSET('Hotel Carve-out'!$A$1,'Hotel Carve-out'!AB$1949-1,'Hotel Carve-out'!$D$1947+'Hotel Carve-out'!$C2039)</f>
        <v>#N/A</v>
      </c>
      <c r="AC2039" s="4" t="e">
        <f ca="1">OFFSET('Hotel Carve-out'!$A$1,'Hotel Carve-out'!AC$1949-1,'Hotel Carve-out'!$D$1947+'Hotel Carve-out'!$C2039)</f>
        <v>#N/A</v>
      </c>
      <c r="AD2039" s="4" t="e">
        <f ca="1">OFFSET('Hotel Carve-out'!$A$1,'Hotel Carve-out'!AD$1949-1,'Hotel Carve-out'!$D$1947+'Hotel Carve-out'!$C2039)</f>
        <v>#N/A</v>
      </c>
      <c r="AE2039" s="4" t="e">
        <f ca="1">OFFSET('Hotel Carve-out'!$A$1,'Hotel Carve-out'!AE$1949-1,'Hotel Carve-out'!$D$1947+'Hotel Carve-out'!$C2039)</f>
        <v>#N/A</v>
      </c>
      <c r="AF2039" s="4" t="e">
        <f ca="1">OFFSET('Hotel Carve-out'!$A$1,'Hotel Carve-out'!AF$1949-1,'Hotel Carve-out'!$D$1947+'Hotel Carve-out'!$C2039)</f>
        <v>#N/A</v>
      </c>
      <c r="AG2039" s="4" t="e">
        <f ca="1">OFFSET('Hotel Carve-out'!$A$1,'Hotel Carve-out'!AG$1949-1,'Hotel Carve-out'!$D$1947+'Hotel Carve-out'!$C2039)</f>
        <v>#N/A</v>
      </c>
      <c r="AH2039" s="4" t="e">
        <f ca="1">OFFSET('Hotel Carve-out'!$A$1,'Hotel Carve-out'!AH$1949-1,'Hotel Carve-out'!$D$1947+'Hotel Carve-out'!$C2039)</f>
        <v>#N/A</v>
      </c>
      <c r="AI2039" s="4" t="e">
        <f t="shared" ca="1" si="938"/>
        <v>#N/A</v>
      </c>
      <c r="AJ2039" s="4"/>
      <c r="AK2039" s="4" t="e">
        <f ca="1">OFFSET('Hotel Carve-out'!$A$1,'Hotel Carve-out'!AK$1949-1,'Hotel Carve-out'!$D$1947+'Hotel Carve-out'!$C2039)</f>
        <v>#N/A</v>
      </c>
      <c r="AL2039" s="4" t="e">
        <f ca="1">OFFSET('Hotel Carve-out'!$A$1,'Hotel Carve-out'!AL$1949-1,'Hotel Carve-out'!$D$1947+'Hotel Carve-out'!$C2039)</f>
        <v>#N/A</v>
      </c>
      <c r="AM2039" s="4" t="e">
        <f ca="1">OFFSET('Hotel Carve-out'!$A$1,'Hotel Carve-out'!AM$1949-1,'Hotel Carve-out'!$D$1947+'Hotel Carve-out'!$C2039)</f>
        <v>#N/A</v>
      </c>
      <c r="AN2039" s="4" t="e">
        <f ca="1">OFFSET('Hotel Carve-out'!$A$1,'Hotel Carve-out'!AN$1949-1,'Hotel Carve-out'!$D$1947+'Hotel Carve-out'!$C2039)</f>
        <v>#N/A</v>
      </c>
      <c r="AO2039" s="4" t="e">
        <f ca="1">OFFSET('Hotel Carve-out'!$A$1,'Hotel Carve-out'!AO$1949-1,'Hotel Carve-out'!$D$1947+'Hotel Carve-out'!$C2039)</f>
        <v>#N/A</v>
      </c>
      <c r="AP2039" s="4" t="e">
        <f ca="1">OFFSET('Hotel Carve-out'!$A$1,'Hotel Carve-out'!AP$1949-1,'Hotel Carve-out'!$D$1947+'Hotel Carve-out'!$C2039)</f>
        <v>#N/A</v>
      </c>
      <c r="AQ2039" s="4" t="e">
        <f ca="1">OFFSET('Hotel Carve-out'!$A$1,'Hotel Carve-out'!AQ$1949-1,'Hotel Carve-out'!$D$1947+'Hotel Carve-out'!$C2039)</f>
        <v>#N/A</v>
      </c>
      <c r="AR2039" s="4" t="e">
        <f ca="1">OFFSET('Hotel Carve-out'!$A$1,'Hotel Carve-out'!AR$1949-1,'Hotel Carve-out'!$D$1947+'Hotel Carve-out'!$C2039)</f>
        <v>#N/A</v>
      </c>
      <c r="AS2039" s="4" t="e">
        <f ca="1">OFFSET('Hotel Carve-out'!$A$1,'Hotel Carve-out'!AS$1949-1,'Hotel Carve-out'!$D$1947+'Hotel Carve-out'!$C2039)</f>
        <v>#N/A</v>
      </c>
      <c r="AT2039" s="4" t="e">
        <f ca="1">OFFSET('Hotel Carve-out'!$A$1,'Hotel Carve-out'!AT$1949-1,'Hotel Carve-out'!$D$1947+'Hotel Carve-out'!$C2039)</f>
        <v>#N/A</v>
      </c>
      <c r="AU2039" s="4" t="e">
        <f ca="1">OFFSET('Hotel Carve-out'!$A$1,'Hotel Carve-out'!AU$1949-1,'Hotel Carve-out'!$D$1947+'Hotel Carve-out'!$C2039)</f>
        <v>#N/A</v>
      </c>
      <c r="AV2039" s="4" t="e">
        <f ca="1">OFFSET('Hotel Carve-out'!$A$1,'Hotel Carve-out'!AV$1949-1,'Hotel Carve-out'!$D$1947+'Hotel Carve-out'!$C2039)</f>
        <v>#N/A</v>
      </c>
      <c r="AW2039" s="4" t="e">
        <f ca="1">OFFSET('Hotel Carve-out'!$A$1,'Hotel Carve-out'!AW$1949-1,'Hotel Carve-out'!$D$1947+'Hotel Carve-out'!$C2039)</f>
        <v>#N/A</v>
      </c>
      <c r="AX2039" s="4" t="e">
        <f ca="1">OFFSET('Hotel Carve-out'!$A$1,'Hotel Carve-out'!AX$1949-1,'Hotel Carve-out'!$D$1947+'Hotel Carve-out'!$C2039)</f>
        <v>#N/A</v>
      </c>
      <c r="AY2039" s="4" t="e">
        <f ca="1">OFFSET('Hotel Carve-out'!$A$1,'Hotel Carve-out'!AY$1949-1,'Hotel Carve-out'!$D$1947+'Hotel Carve-out'!$C2039)</f>
        <v>#N/A</v>
      </c>
      <c r="AZ2039" s="4" t="e">
        <f ca="1">OFFSET('Hotel Carve-out'!$A$1,'Hotel Carve-out'!AZ$1949-1,'Hotel Carve-out'!$D$1947+'Hotel Carve-out'!$C2039)</f>
        <v>#N/A</v>
      </c>
      <c r="BA2039" s="4" t="e">
        <f ca="1">OFFSET('Hotel Carve-out'!$A$1,'Hotel Carve-out'!BA$1949-1,'Hotel Carve-out'!$D$1947+'Hotel Carve-out'!$C2039)</f>
        <v>#N/A</v>
      </c>
      <c r="BB2039" s="4" t="e">
        <f ca="1">OFFSET('Hotel Carve-out'!$A$1,'Hotel Carve-out'!BB$1949-1,'Hotel Carve-out'!$D$1947+'Hotel Carve-out'!$C2039)</f>
        <v>#N/A</v>
      </c>
      <c r="BC2039" s="4" t="e">
        <f ca="1">OFFSET('Hotel Carve-out'!$A$1,'Hotel Carve-out'!BC$1949-1,'Hotel Carve-out'!$D$1947+'Hotel Carve-out'!$C2039)</f>
        <v>#N/A</v>
      </c>
      <c r="BD2039" s="4" t="e">
        <f ca="1">OFFSET('Hotel Carve-out'!$A$1,'Hotel Carve-out'!BD$1949-1,'Hotel Carve-out'!$D$1947+'Hotel Carve-out'!$C2039)</f>
        <v>#N/A</v>
      </c>
      <c r="BE2039" s="4" t="e">
        <f t="shared" ca="1" si="939"/>
        <v>#N/A</v>
      </c>
      <c r="BF2039" s="4"/>
      <c r="BG2039" s="2" t="e">
        <f t="shared" ca="1" si="940"/>
        <v>#N/A</v>
      </c>
      <c r="BH2039" s="2" t="e">
        <f t="shared" ca="1" si="941"/>
        <v>#N/A</v>
      </c>
      <c r="BI2039" s="5" t="e">
        <f t="shared" ca="1" si="942"/>
        <v>#N/A</v>
      </c>
      <c r="BJ2039" s="1"/>
      <c r="BK2039" s="4" t="e">
        <f ca="1">OFFSET('Hotel Carve-out'!$A$1,'Hotel Carve-out'!BK$1949-1,'Hotel Carve-out'!$D$1947+'Hotel Carve-out'!$C2039)</f>
        <v>#N/A</v>
      </c>
      <c r="BL2039" s="4" t="e">
        <f ca="1">OFFSET('Hotel Carve-out'!$A$1,'Hotel Carve-out'!BL$1949-1,'Hotel Carve-out'!$D$1947+'Hotel Carve-out'!$C2039)</f>
        <v>#N/A</v>
      </c>
      <c r="BM2039" s="4" t="e">
        <f ca="1">OFFSET('Hotel Carve-out'!$A$1,'Hotel Carve-out'!BM$1949-1,'Hotel Carve-out'!$D$1947+'Hotel Carve-out'!$C2039)</f>
        <v>#N/A</v>
      </c>
      <c r="BN2039" s="4" t="e">
        <f ca="1">OFFSET('Hotel Carve-out'!$A$1,'Hotel Carve-out'!BN$1949-1,'Hotel Carve-out'!$D$1947+'Hotel Carve-out'!$C2039)</f>
        <v>#N/A</v>
      </c>
      <c r="BO2039" s="4" t="e">
        <f ca="1">OFFSET('Hotel Carve-out'!$A$1,'Hotel Carve-out'!BO$1949-1,'Hotel Carve-out'!$D$1947+'Hotel Carve-out'!$C2039)</f>
        <v>#N/A</v>
      </c>
      <c r="BP2039" s="4" t="e">
        <f ca="1">OFFSET('Hotel Carve-out'!$A$1,'Hotel Carve-out'!BP$1949-1,'Hotel Carve-out'!$D$1947+'Hotel Carve-out'!$C2039)</f>
        <v>#N/A</v>
      </c>
      <c r="BQ2039" s="4" t="e">
        <f ca="1">OFFSET('Hotel Carve-out'!$A$1,'Hotel Carve-out'!BQ$1949-1,'Hotel Carve-out'!$D$1947+'Hotel Carve-out'!$C2039)</f>
        <v>#N/A</v>
      </c>
      <c r="BR2039" s="1"/>
      <c r="BS2039" s="4" t="e">
        <f ca="1">OFFSET('Hotel Carve-out'!$A$1,'Hotel Carve-out'!BS$1949-1,'Hotel Carve-out'!$D$1947+'Hotel Carve-out'!$C2039)</f>
        <v>#N/A</v>
      </c>
      <c r="BT2039" s="4" t="e">
        <f ca="1">OFFSET('Hotel Carve-out'!$A$1,'Hotel Carve-out'!BT$1949-1,'Hotel Carve-out'!$D$1947+'Hotel Carve-out'!$C2039)</f>
        <v>#N/A</v>
      </c>
      <c r="BU2039" s="4"/>
      <c r="BV2039" s="4" t="e">
        <f ca="1">OFFSET('Hotel Carve-out'!$A$1,'Hotel Carve-out'!BV$1949-1,'Hotel Carve-out'!$D$1947+'Hotel Carve-out'!$C2039)</f>
        <v>#N/A</v>
      </c>
      <c r="BW2039" s="4" t="e">
        <f ca="1">OFFSET('Hotel Carve-out'!$A$1,'Hotel Carve-out'!BW$1949-1,'Hotel Carve-out'!$D$1947+'Hotel Carve-out'!$C2039)</f>
        <v>#N/A</v>
      </c>
      <c r="BX2039" s="4" t="e">
        <f ca="1">OFFSET('Hotel Carve-out'!$A$1,'Hotel Carve-out'!BX$1949-1,'Hotel Carve-out'!$D$1947+'Hotel Carve-out'!$C2039)</f>
        <v>#N/A</v>
      </c>
      <c r="BY2039" s="6" t="e">
        <f ca="1">OFFSET('Hotel Carve-out'!$A$1,'Hotel Carve-out'!BY$1949-1,'Hotel Carve-out'!$D$1947+'Hotel Carve-out'!$C2039)</f>
        <v>#N/A</v>
      </c>
      <c r="BZ2039" s="4" t="e">
        <f ca="1">OFFSET('Hotel Carve-out'!$A$1,'Hotel Carve-out'!BZ$1949-1,'Hotel Carve-out'!$D$1947+'Hotel Carve-out'!$C2039)</f>
        <v>#N/A</v>
      </c>
      <c r="CA2039" s="6" t="e">
        <f ca="1">OFFSET('Hotel Carve-out'!$A$1,'Hotel Carve-out'!CA$1949-1,'Hotel Carve-out'!$D$1947+'Hotel Carve-out'!$C2039)</f>
        <v>#N/A</v>
      </c>
      <c r="CB2039" s="4" t="e">
        <f ca="1">OFFSET('Hotel Carve-out'!$A$1,'Hotel Carve-out'!CB$1949-1,'Hotel Carve-out'!$D$1947+'Hotel Carve-out'!$C2039)</f>
        <v>#N/A</v>
      </c>
      <c r="CC2039" s="1"/>
      <c r="CD2039" s="360" t="e">
        <f ca="1">OFFSET('Hotel Carve-out'!$A$1,'Hotel Carve-out'!CD$1949-1,'Hotel Carve-out'!$D$1947+'Hotel Carve-out'!$C2039)</f>
        <v>#N/A</v>
      </c>
      <c r="CE2039" s="360" t="e">
        <f ca="1">OFFSET('Hotel Carve-out'!$A$1,'Hotel Carve-out'!CE$1949-1,'Hotel Carve-out'!$D$1947+'Hotel Carve-out'!$C2039)</f>
        <v>#N/A</v>
      </c>
      <c r="CF2039" s="360" t="e">
        <f ca="1">OFFSET('Hotel Carve-out'!$A$1,'Hotel Carve-out'!CF$1949-1,'Hotel Carve-out'!$D$1947+'Hotel Carve-out'!$C2039)</f>
        <v>#N/A</v>
      </c>
      <c r="CG2039" s="360" t="e">
        <f ca="1">OFFSET('Hotel Carve-out'!$A$1,'Hotel Carve-out'!CG$1949-1,'Hotel Carve-out'!$D$1947+'Hotel Carve-out'!$C2039)</f>
        <v>#N/A</v>
      </c>
      <c r="CH2039" s="360" t="e">
        <f ca="1">OFFSET('Hotel Carve-out'!$A$1,'Hotel Carve-out'!CH$1949-1,'Hotel Carve-out'!$D$1947+'Hotel Carve-out'!$C2039)</f>
        <v>#N/A</v>
      </c>
      <c r="CI2039" s="360" t="e">
        <f ca="1">OFFSET('Hotel Carve-out'!$A$1,'Hotel Carve-out'!CI$1949-1,'Hotel Carve-out'!$D$1947+'Hotel Carve-out'!$C2039)</f>
        <v>#N/A</v>
      </c>
      <c r="CJ2039" s="1"/>
      <c r="CK2039" s="1"/>
    </row>
    <row r="2040" spans="2:89" ht="15" customHeight="1">
      <c r="B2040" s="1"/>
      <c r="C2040" s="1" t="e">
        <f>IF(C2039&lt;'Hotel Carve-out'!$E$1688,C2039+1,NA())</f>
        <v>#N/A</v>
      </c>
      <c r="D2040" s="7" t="e">
        <f>INDEX('Hotel Carve-out'!$F$16:$CI$17,1,MATCH('Hotel Carve-out'!C2040,'Hotel Carve-out'!$F$17:$CI$17,0))</f>
        <v>#N/A</v>
      </c>
      <c r="E2040" s="1"/>
      <c r="F2040" s="4" t="e">
        <f ca="1">OFFSET('Hotel Carve-out'!$A$1,'Hotel Carve-out'!F$1949-1,'Hotel Carve-out'!$D$1947+'Hotel Carve-out'!$C2040)</f>
        <v>#N/A</v>
      </c>
      <c r="G2040" s="4" t="e">
        <f ca="1">OFFSET('Hotel Carve-out'!$A$1,'Hotel Carve-out'!G$1949-1,'Hotel Carve-out'!$D$1947+'Hotel Carve-out'!$C2040)</f>
        <v>#N/A</v>
      </c>
      <c r="H2040" s="4" t="e">
        <f ca="1">OFFSET('Hotel Carve-out'!$A$1,'Hotel Carve-out'!H$1949-1,'Hotel Carve-out'!$D$1947+'Hotel Carve-out'!$C2040)</f>
        <v>#N/A</v>
      </c>
      <c r="I2040" s="4" t="e">
        <f ca="1">OFFSET('Hotel Carve-out'!$A$1,'Hotel Carve-out'!I$1949-1,'Hotel Carve-out'!$D$1947+'Hotel Carve-out'!$C2040)</f>
        <v>#N/A</v>
      </c>
      <c r="J2040" s="1"/>
      <c r="K2040" s="4" t="e">
        <f ca="1">OFFSET('Hotel Carve-out'!$A$1,'Hotel Carve-out'!K$1949-1,'Hotel Carve-out'!$D$1947+'Hotel Carve-out'!$C2040)</f>
        <v>#N/A</v>
      </c>
      <c r="L2040" s="4" t="e">
        <f ca="1">OFFSET('Hotel Carve-out'!$A$1,'Hotel Carve-out'!L$1949-1,'Hotel Carve-out'!$D$1947+'Hotel Carve-out'!$C2040)</f>
        <v>#N/A</v>
      </c>
      <c r="M2040" s="4" t="e">
        <f ca="1">OFFSET('Hotel Carve-out'!$A$1,'Hotel Carve-out'!M$1949-1,'Hotel Carve-out'!$D$1947+'Hotel Carve-out'!$C2040)</f>
        <v>#N/A</v>
      </c>
      <c r="N2040" s="4" t="e">
        <f ca="1">OFFSET('Hotel Carve-out'!$A$1,'Hotel Carve-out'!N$1949-1,'Hotel Carve-out'!$D$1947+'Hotel Carve-out'!$C2040)</f>
        <v>#N/A</v>
      </c>
      <c r="O2040" s="4" t="e">
        <f ca="1">OFFSET('Hotel Carve-out'!$A$1,'Hotel Carve-out'!O$1949-1,'Hotel Carve-out'!$D$1947+'Hotel Carve-out'!$C2040)</f>
        <v>#N/A</v>
      </c>
      <c r="P2040" s="4" t="e">
        <f t="shared" ca="1" si="936"/>
        <v>#N/A</v>
      </c>
      <c r="Q2040" s="4"/>
      <c r="R2040" s="4" t="e">
        <f ca="1">OFFSET('Hotel Carve-out'!$A$1,'Hotel Carve-out'!R$1949-1,'Hotel Carve-out'!$D$1947+'Hotel Carve-out'!$C2040)</f>
        <v>#N/A</v>
      </c>
      <c r="S2040" s="4" t="e">
        <f ca="1">OFFSET('Hotel Carve-out'!$A$1,'Hotel Carve-out'!S$1949-1,'Hotel Carve-out'!$D$1947+'Hotel Carve-out'!$C2040)</f>
        <v>#N/A</v>
      </c>
      <c r="T2040" s="4" t="e">
        <f ca="1">OFFSET('Hotel Carve-out'!$A$1,'Hotel Carve-out'!T$1949-1,'Hotel Carve-out'!$D$1947+'Hotel Carve-out'!$C2040)</f>
        <v>#N/A</v>
      </c>
      <c r="U2040" s="4" t="e">
        <f ca="1">OFFSET('Hotel Carve-out'!$A$1,'Hotel Carve-out'!U$1949-1,'Hotel Carve-out'!$D$1947+'Hotel Carve-out'!$C2040)</f>
        <v>#N/A</v>
      </c>
      <c r="V2040" s="4" t="e">
        <f t="shared" ca="1" si="937"/>
        <v>#N/A</v>
      </c>
      <c r="W2040" s="4"/>
      <c r="X2040" s="4" t="e">
        <f ca="1">OFFSET('Hotel Carve-out'!$A$1,'Hotel Carve-out'!X$1949-1,'Hotel Carve-out'!$D$1947+'Hotel Carve-out'!$C2040)</f>
        <v>#N/A</v>
      </c>
      <c r="Y2040" s="4" t="e">
        <f ca="1">OFFSET('Hotel Carve-out'!$A$1,'Hotel Carve-out'!Y$1949-1,'Hotel Carve-out'!$D$1947+'Hotel Carve-out'!$C2040)</f>
        <v>#N/A</v>
      </c>
      <c r="Z2040" s="4" t="e">
        <f ca="1">OFFSET('Hotel Carve-out'!$A$1,'Hotel Carve-out'!Z$1949-1,'Hotel Carve-out'!$D$1947+'Hotel Carve-out'!$C2040)</f>
        <v>#N/A</v>
      </c>
      <c r="AA2040" s="4" t="e">
        <f ca="1">OFFSET('Hotel Carve-out'!$A$1,'Hotel Carve-out'!AA$1949-1,'Hotel Carve-out'!$D$1947+'Hotel Carve-out'!$C2040)</f>
        <v>#N/A</v>
      </c>
      <c r="AB2040" s="4" t="e">
        <f ca="1">OFFSET('Hotel Carve-out'!$A$1,'Hotel Carve-out'!AB$1949-1,'Hotel Carve-out'!$D$1947+'Hotel Carve-out'!$C2040)</f>
        <v>#N/A</v>
      </c>
      <c r="AC2040" s="4" t="e">
        <f ca="1">OFFSET('Hotel Carve-out'!$A$1,'Hotel Carve-out'!AC$1949-1,'Hotel Carve-out'!$D$1947+'Hotel Carve-out'!$C2040)</f>
        <v>#N/A</v>
      </c>
      <c r="AD2040" s="4" t="e">
        <f ca="1">OFFSET('Hotel Carve-out'!$A$1,'Hotel Carve-out'!AD$1949-1,'Hotel Carve-out'!$D$1947+'Hotel Carve-out'!$C2040)</f>
        <v>#N/A</v>
      </c>
      <c r="AE2040" s="4" t="e">
        <f ca="1">OFFSET('Hotel Carve-out'!$A$1,'Hotel Carve-out'!AE$1949-1,'Hotel Carve-out'!$D$1947+'Hotel Carve-out'!$C2040)</f>
        <v>#N/A</v>
      </c>
      <c r="AF2040" s="4" t="e">
        <f ca="1">OFFSET('Hotel Carve-out'!$A$1,'Hotel Carve-out'!AF$1949-1,'Hotel Carve-out'!$D$1947+'Hotel Carve-out'!$C2040)</f>
        <v>#N/A</v>
      </c>
      <c r="AG2040" s="4" t="e">
        <f ca="1">OFFSET('Hotel Carve-out'!$A$1,'Hotel Carve-out'!AG$1949-1,'Hotel Carve-out'!$D$1947+'Hotel Carve-out'!$C2040)</f>
        <v>#N/A</v>
      </c>
      <c r="AH2040" s="4" t="e">
        <f ca="1">OFFSET('Hotel Carve-out'!$A$1,'Hotel Carve-out'!AH$1949-1,'Hotel Carve-out'!$D$1947+'Hotel Carve-out'!$C2040)</f>
        <v>#N/A</v>
      </c>
      <c r="AI2040" s="4" t="e">
        <f t="shared" ca="1" si="938"/>
        <v>#N/A</v>
      </c>
      <c r="AJ2040" s="4"/>
      <c r="AK2040" s="4" t="e">
        <f ca="1">OFFSET('Hotel Carve-out'!$A$1,'Hotel Carve-out'!AK$1949-1,'Hotel Carve-out'!$D$1947+'Hotel Carve-out'!$C2040)</f>
        <v>#N/A</v>
      </c>
      <c r="AL2040" s="4" t="e">
        <f ca="1">OFFSET('Hotel Carve-out'!$A$1,'Hotel Carve-out'!AL$1949-1,'Hotel Carve-out'!$D$1947+'Hotel Carve-out'!$C2040)</f>
        <v>#N/A</v>
      </c>
      <c r="AM2040" s="4" t="e">
        <f ca="1">OFFSET('Hotel Carve-out'!$A$1,'Hotel Carve-out'!AM$1949-1,'Hotel Carve-out'!$D$1947+'Hotel Carve-out'!$C2040)</f>
        <v>#N/A</v>
      </c>
      <c r="AN2040" s="4" t="e">
        <f ca="1">OFFSET('Hotel Carve-out'!$A$1,'Hotel Carve-out'!AN$1949-1,'Hotel Carve-out'!$D$1947+'Hotel Carve-out'!$C2040)</f>
        <v>#N/A</v>
      </c>
      <c r="AO2040" s="4" t="e">
        <f ca="1">OFFSET('Hotel Carve-out'!$A$1,'Hotel Carve-out'!AO$1949-1,'Hotel Carve-out'!$D$1947+'Hotel Carve-out'!$C2040)</f>
        <v>#N/A</v>
      </c>
      <c r="AP2040" s="4" t="e">
        <f ca="1">OFFSET('Hotel Carve-out'!$A$1,'Hotel Carve-out'!AP$1949-1,'Hotel Carve-out'!$D$1947+'Hotel Carve-out'!$C2040)</f>
        <v>#N/A</v>
      </c>
      <c r="AQ2040" s="4" t="e">
        <f ca="1">OFFSET('Hotel Carve-out'!$A$1,'Hotel Carve-out'!AQ$1949-1,'Hotel Carve-out'!$D$1947+'Hotel Carve-out'!$C2040)</f>
        <v>#N/A</v>
      </c>
      <c r="AR2040" s="4" t="e">
        <f ca="1">OFFSET('Hotel Carve-out'!$A$1,'Hotel Carve-out'!AR$1949-1,'Hotel Carve-out'!$D$1947+'Hotel Carve-out'!$C2040)</f>
        <v>#N/A</v>
      </c>
      <c r="AS2040" s="4" t="e">
        <f ca="1">OFFSET('Hotel Carve-out'!$A$1,'Hotel Carve-out'!AS$1949-1,'Hotel Carve-out'!$D$1947+'Hotel Carve-out'!$C2040)</f>
        <v>#N/A</v>
      </c>
      <c r="AT2040" s="4" t="e">
        <f ca="1">OFFSET('Hotel Carve-out'!$A$1,'Hotel Carve-out'!AT$1949-1,'Hotel Carve-out'!$D$1947+'Hotel Carve-out'!$C2040)</f>
        <v>#N/A</v>
      </c>
      <c r="AU2040" s="4" t="e">
        <f ca="1">OFFSET('Hotel Carve-out'!$A$1,'Hotel Carve-out'!AU$1949-1,'Hotel Carve-out'!$D$1947+'Hotel Carve-out'!$C2040)</f>
        <v>#N/A</v>
      </c>
      <c r="AV2040" s="4" t="e">
        <f ca="1">OFFSET('Hotel Carve-out'!$A$1,'Hotel Carve-out'!AV$1949-1,'Hotel Carve-out'!$D$1947+'Hotel Carve-out'!$C2040)</f>
        <v>#N/A</v>
      </c>
      <c r="AW2040" s="4" t="e">
        <f ca="1">OFFSET('Hotel Carve-out'!$A$1,'Hotel Carve-out'!AW$1949-1,'Hotel Carve-out'!$D$1947+'Hotel Carve-out'!$C2040)</f>
        <v>#N/A</v>
      </c>
      <c r="AX2040" s="4" t="e">
        <f ca="1">OFFSET('Hotel Carve-out'!$A$1,'Hotel Carve-out'!AX$1949-1,'Hotel Carve-out'!$D$1947+'Hotel Carve-out'!$C2040)</f>
        <v>#N/A</v>
      </c>
      <c r="AY2040" s="4" t="e">
        <f ca="1">OFFSET('Hotel Carve-out'!$A$1,'Hotel Carve-out'!AY$1949-1,'Hotel Carve-out'!$D$1947+'Hotel Carve-out'!$C2040)</f>
        <v>#N/A</v>
      </c>
      <c r="AZ2040" s="4" t="e">
        <f ca="1">OFFSET('Hotel Carve-out'!$A$1,'Hotel Carve-out'!AZ$1949-1,'Hotel Carve-out'!$D$1947+'Hotel Carve-out'!$C2040)</f>
        <v>#N/A</v>
      </c>
      <c r="BA2040" s="4" t="e">
        <f ca="1">OFFSET('Hotel Carve-out'!$A$1,'Hotel Carve-out'!BA$1949-1,'Hotel Carve-out'!$D$1947+'Hotel Carve-out'!$C2040)</f>
        <v>#N/A</v>
      </c>
      <c r="BB2040" s="4" t="e">
        <f ca="1">OFFSET('Hotel Carve-out'!$A$1,'Hotel Carve-out'!BB$1949-1,'Hotel Carve-out'!$D$1947+'Hotel Carve-out'!$C2040)</f>
        <v>#N/A</v>
      </c>
      <c r="BC2040" s="4" t="e">
        <f ca="1">OFFSET('Hotel Carve-out'!$A$1,'Hotel Carve-out'!BC$1949-1,'Hotel Carve-out'!$D$1947+'Hotel Carve-out'!$C2040)</f>
        <v>#N/A</v>
      </c>
      <c r="BD2040" s="4" t="e">
        <f ca="1">OFFSET('Hotel Carve-out'!$A$1,'Hotel Carve-out'!BD$1949-1,'Hotel Carve-out'!$D$1947+'Hotel Carve-out'!$C2040)</f>
        <v>#N/A</v>
      </c>
      <c r="BE2040" s="4" t="e">
        <f t="shared" ca="1" si="939"/>
        <v>#N/A</v>
      </c>
      <c r="BF2040" s="4"/>
      <c r="BG2040" s="2" t="e">
        <f t="shared" ca="1" si="940"/>
        <v>#N/A</v>
      </c>
      <c r="BH2040" s="2" t="e">
        <f t="shared" ca="1" si="941"/>
        <v>#N/A</v>
      </c>
      <c r="BI2040" s="5" t="e">
        <f t="shared" ca="1" si="942"/>
        <v>#N/A</v>
      </c>
      <c r="BJ2040" s="1"/>
      <c r="BK2040" s="4" t="e">
        <f ca="1">OFFSET('Hotel Carve-out'!$A$1,'Hotel Carve-out'!BK$1949-1,'Hotel Carve-out'!$D$1947+'Hotel Carve-out'!$C2040)</f>
        <v>#N/A</v>
      </c>
      <c r="BL2040" s="4" t="e">
        <f ca="1">OFFSET('Hotel Carve-out'!$A$1,'Hotel Carve-out'!BL$1949-1,'Hotel Carve-out'!$D$1947+'Hotel Carve-out'!$C2040)</f>
        <v>#N/A</v>
      </c>
      <c r="BM2040" s="4" t="e">
        <f ca="1">OFFSET('Hotel Carve-out'!$A$1,'Hotel Carve-out'!BM$1949-1,'Hotel Carve-out'!$D$1947+'Hotel Carve-out'!$C2040)</f>
        <v>#N/A</v>
      </c>
      <c r="BN2040" s="4" t="e">
        <f ca="1">OFFSET('Hotel Carve-out'!$A$1,'Hotel Carve-out'!BN$1949-1,'Hotel Carve-out'!$D$1947+'Hotel Carve-out'!$C2040)</f>
        <v>#N/A</v>
      </c>
      <c r="BO2040" s="4" t="e">
        <f ca="1">OFFSET('Hotel Carve-out'!$A$1,'Hotel Carve-out'!BO$1949-1,'Hotel Carve-out'!$D$1947+'Hotel Carve-out'!$C2040)</f>
        <v>#N/A</v>
      </c>
      <c r="BP2040" s="4" t="e">
        <f ca="1">OFFSET('Hotel Carve-out'!$A$1,'Hotel Carve-out'!BP$1949-1,'Hotel Carve-out'!$D$1947+'Hotel Carve-out'!$C2040)</f>
        <v>#N/A</v>
      </c>
      <c r="BQ2040" s="4" t="e">
        <f ca="1">OFFSET('Hotel Carve-out'!$A$1,'Hotel Carve-out'!BQ$1949-1,'Hotel Carve-out'!$D$1947+'Hotel Carve-out'!$C2040)</f>
        <v>#N/A</v>
      </c>
      <c r="BR2040" s="1"/>
      <c r="BS2040" s="4" t="e">
        <f ca="1">OFFSET('Hotel Carve-out'!$A$1,'Hotel Carve-out'!BS$1949-1,'Hotel Carve-out'!$D$1947+'Hotel Carve-out'!$C2040)</f>
        <v>#N/A</v>
      </c>
      <c r="BT2040" s="4" t="e">
        <f ca="1">OFFSET('Hotel Carve-out'!$A$1,'Hotel Carve-out'!BT$1949-1,'Hotel Carve-out'!$D$1947+'Hotel Carve-out'!$C2040)</f>
        <v>#N/A</v>
      </c>
      <c r="BU2040" s="4"/>
      <c r="BV2040" s="4" t="e">
        <f ca="1">OFFSET('Hotel Carve-out'!$A$1,'Hotel Carve-out'!BV$1949-1,'Hotel Carve-out'!$D$1947+'Hotel Carve-out'!$C2040)</f>
        <v>#N/A</v>
      </c>
      <c r="BW2040" s="4" t="e">
        <f ca="1">OFFSET('Hotel Carve-out'!$A$1,'Hotel Carve-out'!BW$1949-1,'Hotel Carve-out'!$D$1947+'Hotel Carve-out'!$C2040)</f>
        <v>#N/A</v>
      </c>
      <c r="BX2040" s="4" t="e">
        <f ca="1">OFFSET('Hotel Carve-out'!$A$1,'Hotel Carve-out'!BX$1949-1,'Hotel Carve-out'!$D$1947+'Hotel Carve-out'!$C2040)</f>
        <v>#N/A</v>
      </c>
      <c r="BY2040" s="6" t="e">
        <f ca="1">OFFSET('Hotel Carve-out'!$A$1,'Hotel Carve-out'!BY$1949-1,'Hotel Carve-out'!$D$1947+'Hotel Carve-out'!$C2040)</f>
        <v>#N/A</v>
      </c>
      <c r="BZ2040" s="4" t="e">
        <f ca="1">OFFSET('Hotel Carve-out'!$A$1,'Hotel Carve-out'!BZ$1949-1,'Hotel Carve-out'!$D$1947+'Hotel Carve-out'!$C2040)</f>
        <v>#N/A</v>
      </c>
      <c r="CA2040" s="6" t="e">
        <f ca="1">OFFSET('Hotel Carve-out'!$A$1,'Hotel Carve-out'!CA$1949-1,'Hotel Carve-out'!$D$1947+'Hotel Carve-out'!$C2040)</f>
        <v>#N/A</v>
      </c>
      <c r="CB2040" s="4" t="e">
        <f ca="1">OFFSET('Hotel Carve-out'!$A$1,'Hotel Carve-out'!CB$1949-1,'Hotel Carve-out'!$D$1947+'Hotel Carve-out'!$C2040)</f>
        <v>#N/A</v>
      </c>
      <c r="CC2040" s="1"/>
      <c r="CD2040" s="360" t="e">
        <f ca="1">OFFSET('Hotel Carve-out'!$A$1,'Hotel Carve-out'!CD$1949-1,'Hotel Carve-out'!$D$1947+'Hotel Carve-out'!$C2040)</f>
        <v>#N/A</v>
      </c>
      <c r="CE2040" s="360" t="e">
        <f ca="1">OFFSET('Hotel Carve-out'!$A$1,'Hotel Carve-out'!CE$1949-1,'Hotel Carve-out'!$D$1947+'Hotel Carve-out'!$C2040)</f>
        <v>#N/A</v>
      </c>
      <c r="CF2040" s="360" t="e">
        <f ca="1">OFFSET('Hotel Carve-out'!$A$1,'Hotel Carve-out'!CF$1949-1,'Hotel Carve-out'!$D$1947+'Hotel Carve-out'!$C2040)</f>
        <v>#N/A</v>
      </c>
      <c r="CG2040" s="360" t="e">
        <f ca="1">OFFSET('Hotel Carve-out'!$A$1,'Hotel Carve-out'!CG$1949-1,'Hotel Carve-out'!$D$1947+'Hotel Carve-out'!$C2040)</f>
        <v>#N/A</v>
      </c>
      <c r="CH2040" s="360" t="e">
        <f ca="1">OFFSET('Hotel Carve-out'!$A$1,'Hotel Carve-out'!CH$1949-1,'Hotel Carve-out'!$D$1947+'Hotel Carve-out'!$C2040)</f>
        <v>#N/A</v>
      </c>
      <c r="CI2040" s="360" t="e">
        <f ca="1">OFFSET('Hotel Carve-out'!$A$1,'Hotel Carve-out'!CI$1949-1,'Hotel Carve-out'!$D$1947+'Hotel Carve-out'!$C2040)</f>
        <v>#N/A</v>
      </c>
      <c r="CJ2040" s="1"/>
      <c r="CK2040" s="1"/>
    </row>
    <row r="2041" spans="2:89" ht="15" customHeight="1">
      <c r="B2041" s="1"/>
      <c r="C2041" s="1" t="e">
        <f>IF(C2040&lt;'Hotel Carve-out'!$E$1688,C2040+1,NA())</f>
        <v>#N/A</v>
      </c>
      <c r="D2041" s="7" t="e">
        <f>INDEX('Hotel Carve-out'!$F$16:$CI$17,1,MATCH('Hotel Carve-out'!C2041,'Hotel Carve-out'!$F$17:$CI$17,0))</f>
        <v>#N/A</v>
      </c>
      <c r="E2041" s="1"/>
      <c r="F2041" s="4" t="e">
        <f ca="1">OFFSET('Hotel Carve-out'!$A$1,'Hotel Carve-out'!F$1949-1,'Hotel Carve-out'!$D$1947+'Hotel Carve-out'!$C2041)</f>
        <v>#N/A</v>
      </c>
      <c r="G2041" s="4" t="e">
        <f ca="1">OFFSET('Hotel Carve-out'!$A$1,'Hotel Carve-out'!G$1949-1,'Hotel Carve-out'!$D$1947+'Hotel Carve-out'!$C2041)</f>
        <v>#N/A</v>
      </c>
      <c r="H2041" s="4" t="e">
        <f ca="1">OFFSET('Hotel Carve-out'!$A$1,'Hotel Carve-out'!H$1949-1,'Hotel Carve-out'!$D$1947+'Hotel Carve-out'!$C2041)</f>
        <v>#N/A</v>
      </c>
      <c r="I2041" s="4" t="e">
        <f ca="1">OFFSET('Hotel Carve-out'!$A$1,'Hotel Carve-out'!I$1949-1,'Hotel Carve-out'!$D$1947+'Hotel Carve-out'!$C2041)</f>
        <v>#N/A</v>
      </c>
      <c r="J2041" s="1"/>
      <c r="K2041" s="4" t="e">
        <f ca="1">OFFSET('Hotel Carve-out'!$A$1,'Hotel Carve-out'!K$1949-1,'Hotel Carve-out'!$D$1947+'Hotel Carve-out'!$C2041)</f>
        <v>#N/A</v>
      </c>
      <c r="L2041" s="4" t="e">
        <f ca="1">OFFSET('Hotel Carve-out'!$A$1,'Hotel Carve-out'!L$1949-1,'Hotel Carve-out'!$D$1947+'Hotel Carve-out'!$C2041)</f>
        <v>#N/A</v>
      </c>
      <c r="M2041" s="4" t="e">
        <f ca="1">OFFSET('Hotel Carve-out'!$A$1,'Hotel Carve-out'!M$1949-1,'Hotel Carve-out'!$D$1947+'Hotel Carve-out'!$C2041)</f>
        <v>#N/A</v>
      </c>
      <c r="N2041" s="4" t="e">
        <f ca="1">OFFSET('Hotel Carve-out'!$A$1,'Hotel Carve-out'!N$1949-1,'Hotel Carve-out'!$D$1947+'Hotel Carve-out'!$C2041)</f>
        <v>#N/A</v>
      </c>
      <c r="O2041" s="4" t="e">
        <f ca="1">OFFSET('Hotel Carve-out'!$A$1,'Hotel Carve-out'!O$1949-1,'Hotel Carve-out'!$D$1947+'Hotel Carve-out'!$C2041)</f>
        <v>#N/A</v>
      </c>
      <c r="P2041" s="4" t="e">
        <f t="shared" ca="1" si="936"/>
        <v>#N/A</v>
      </c>
      <c r="Q2041" s="4"/>
      <c r="R2041" s="4" t="e">
        <f ca="1">OFFSET('Hotel Carve-out'!$A$1,'Hotel Carve-out'!R$1949-1,'Hotel Carve-out'!$D$1947+'Hotel Carve-out'!$C2041)</f>
        <v>#N/A</v>
      </c>
      <c r="S2041" s="4" t="e">
        <f ca="1">OFFSET('Hotel Carve-out'!$A$1,'Hotel Carve-out'!S$1949-1,'Hotel Carve-out'!$D$1947+'Hotel Carve-out'!$C2041)</f>
        <v>#N/A</v>
      </c>
      <c r="T2041" s="4" t="e">
        <f ca="1">OFFSET('Hotel Carve-out'!$A$1,'Hotel Carve-out'!T$1949-1,'Hotel Carve-out'!$D$1947+'Hotel Carve-out'!$C2041)</f>
        <v>#N/A</v>
      </c>
      <c r="U2041" s="4" t="e">
        <f ca="1">OFFSET('Hotel Carve-out'!$A$1,'Hotel Carve-out'!U$1949-1,'Hotel Carve-out'!$D$1947+'Hotel Carve-out'!$C2041)</f>
        <v>#N/A</v>
      </c>
      <c r="V2041" s="4" t="e">
        <f t="shared" ca="1" si="937"/>
        <v>#N/A</v>
      </c>
      <c r="W2041" s="4"/>
      <c r="X2041" s="4" t="e">
        <f ca="1">OFFSET('Hotel Carve-out'!$A$1,'Hotel Carve-out'!X$1949-1,'Hotel Carve-out'!$D$1947+'Hotel Carve-out'!$C2041)</f>
        <v>#N/A</v>
      </c>
      <c r="Y2041" s="4" t="e">
        <f ca="1">OFFSET('Hotel Carve-out'!$A$1,'Hotel Carve-out'!Y$1949-1,'Hotel Carve-out'!$D$1947+'Hotel Carve-out'!$C2041)</f>
        <v>#N/A</v>
      </c>
      <c r="Z2041" s="4" t="e">
        <f ca="1">OFFSET('Hotel Carve-out'!$A$1,'Hotel Carve-out'!Z$1949-1,'Hotel Carve-out'!$D$1947+'Hotel Carve-out'!$C2041)</f>
        <v>#N/A</v>
      </c>
      <c r="AA2041" s="4" t="e">
        <f ca="1">OFFSET('Hotel Carve-out'!$A$1,'Hotel Carve-out'!AA$1949-1,'Hotel Carve-out'!$D$1947+'Hotel Carve-out'!$C2041)</f>
        <v>#N/A</v>
      </c>
      <c r="AB2041" s="4" t="e">
        <f ca="1">OFFSET('Hotel Carve-out'!$A$1,'Hotel Carve-out'!AB$1949-1,'Hotel Carve-out'!$D$1947+'Hotel Carve-out'!$C2041)</f>
        <v>#N/A</v>
      </c>
      <c r="AC2041" s="4" t="e">
        <f ca="1">OFFSET('Hotel Carve-out'!$A$1,'Hotel Carve-out'!AC$1949-1,'Hotel Carve-out'!$D$1947+'Hotel Carve-out'!$C2041)</f>
        <v>#N/A</v>
      </c>
      <c r="AD2041" s="4" t="e">
        <f ca="1">OFFSET('Hotel Carve-out'!$A$1,'Hotel Carve-out'!AD$1949-1,'Hotel Carve-out'!$D$1947+'Hotel Carve-out'!$C2041)</f>
        <v>#N/A</v>
      </c>
      <c r="AE2041" s="4" t="e">
        <f ca="1">OFFSET('Hotel Carve-out'!$A$1,'Hotel Carve-out'!AE$1949-1,'Hotel Carve-out'!$D$1947+'Hotel Carve-out'!$C2041)</f>
        <v>#N/A</v>
      </c>
      <c r="AF2041" s="4" t="e">
        <f ca="1">OFFSET('Hotel Carve-out'!$A$1,'Hotel Carve-out'!AF$1949-1,'Hotel Carve-out'!$D$1947+'Hotel Carve-out'!$C2041)</f>
        <v>#N/A</v>
      </c>
      <c r="AG2041" s="4" t="e">
        <f ca="1">OFFSET('Hotel Carve-out'!$A$1,'Hotel Carve-out'!AG$1949-1,'Hotel Carve-out'!$D$1947+'Hotel Carve-out'!$C2041)</f>
        <v>#N/A</v>
      </c>
      <c r="AH2041" s="4" t="e">
        <f ca="1">OFFSET('Hotel Carve-out'!$A$1,'Hotel Carve-out'!AH$1949-1,'Hotel Carve-out'!$D$1947+'Hotel Carve-out'!$C2041)</f>
        <v>#N/A</v>
      </c>
      <c r="AI2041" s="4" t="e">
        <f t="shared" ca="1" si="938"/>
        <v>#N/A</v>
      </c>
      <c r="AJ2041" s="4"/>
      <c r="AK2041" s="4" t="e">
        <f ca="1">OFFSET('Hotel Carve-out'!$A$1,'Hotel Carve-out'!AK$1949-1,'Hotel Carve-out'!$D$1947+'Hotel Carve-out'!$C2041)</f>
        <v>#N/A</v>
      </c>
      <c r="AL2041" s="4" t="e">
        <f ca="1">OFFSET('Hotel Carve-out'!$A$1,'Hotel Carve-out'!AL$1949-1,'Hotel Carve-out'!$D$1947+'Hotel Carve-out'!$C2041)</f>
        <v>#N/A</v>
      </c>
      <c r="AM2041" s="4" t="e">
        <f ca="1">OFFSET('Hotel Carve-out'!$A$1,'Hotel Carve-out'!AM$1949-1,'Hotel Carve-out'!$D$1947+'Hotel Carve-out'!$C2041)</f>
        <v>#N/A</v>
      </c>
      <c r="AN2041" s="4" t="e">
        <f ca="1">OFFSET('Hotel Carve-out'!$A$1,'Hotel Carve-out'!AN$1949-1,'Hotel Carve-out'!$D$1947+'Hotel Carve-out'!$C2041)</f>
        <v>#N/A</v>
      </c>
      <c r="AO2041" s="4" t="e">
        <f ca="1">OFFSET('Hotel Carve-out'!$A$1,'Hotel Carve-out'!AO$1949-1,'Hotel Carve-out'!$D$1947+'Hotel Carve-out'!$C2041)</f>
        <v>#N/A</v>
      </c>
      <c r="AP2041" s="4" t="e">
        <f ca="1">OFFSET('Hotel Carve-out'!$A$1,'Hotel Carve-out'!AP$1949-1,'Hotel Carve-out'!$D$1947+'Hotel Carve-out'!$C2041)</f>
        <v>#N/A</v>
      </c>
      <c r="AQ2041" s="4" t="e">
        <f ca="1">OFFSET('Hotel Carve-out'!$A$1,'Hotel Carve-out'!AQ$1949-1,'Hotel Carve-out'!$D$1947+'Hotel Carve-out'!$C2041)</f>
        <v>#N/A</v>
      </c>
      <c r="AR2041" s="4" t="e">
        <f ca="1">OFFSET('Hotel Carve-out'!$A$1,'Hotel Carve-out'!AR$1949-1,'Hotel Carve-out'!$D$1947+'Hotel Carve-out'!$C2041)</f>
        <v>#N/A</v>
      </c>
      <c r="AS2041" s="4" t="e">
        <f ca="1">OFFSET('Hotel Carve-out'!$A$1,'Hotel Carve-out'!AS$1949-1,'Hotel Carve-out'!$D$1947+'Hotel Carve-out'!$C2041)</f>
        <v>#N/A</v>
      </c>
      <c r="AT2041" s="4" t="e">
        <f ca="1">OFFSET('Hotel Carve-out'!$A$1,'Hotel Carve-out'!AT$1949-1,'Hotel Carve-out'!$D$1947+'Hotel Carve-out'!$C2041)</f>
        <v>#N/A</v>
      </c>
      <c r="AU2041" s="4" t="e">
        <f ca="1">OFFSET('Hotel Carve-out'!$A$1,'Hotel Carve-out'!AU$1949-1,'Hotel Carve-out'!$D$1947+'Hotel Carve-out'!$C2041)</f>
        <v>#N/A</v>
      </c>
      <c r="AV2041" s="4" t="e">
        <f ca="1">OFFSET('Hotel Carve-out'!$A$1,'Hotel Carve-out'!AV$1949-1,'Hotel Carve-out'!$D$1947+'Hotel Carve-out'!$C2041)</f>
        <v>#N/A</v>
      </c>
      <c r="AW2041" s="4" t="e">
        <f ca="1">OFFSET('Hotel Carve-out'!$A$1,'Hotel Carve-out'!AW$1949-1,'Hotel Carve-out'!$D$1947+'Hotel Carve-out'!$C2041)</f>
        <v>#N/A</v>
      </c>
      <c r="AX2041" s="4" t="e">
        <f ca="1">OFFSET('Hotel Carve-out'!$A$1,'Hotel Carve-out'!AX$1949-1,'Hotel Carve-out'!$D$1947+'Hotel Carve-out'!$C2041)</f>
        <v>#N/A</v>
      </c>
      <c r="AY2041" s="4" t="e">
        <f ca="1">OFFSET('Hotel Carve-out'!$A$1,'Hotel Carve-out'!AY$1949-1,'Hotel Carve-out'!$D$1947+'Hotel Carve-out'!$C2041)</f>
        <v>#N/A</v>
      </c>
      <c r="AZ2041" s="4" t="e">
        <f ca="1">OFFSET('Hotel Carve-out'!$A$1,'Hotel Carve-out'!AZ$1949-1,'Hotel Carve-out'!$D$1947+'Hotel Carve-out'!$C2041)</f>
        <v>#N/A</v>
      </c>
      <c r="BA2041" s="4" t="e">
        <f ca="1">OFFSET('Hotel Carve-out'!$A$1,'Hotel Carve-out'!BA$1949-1,'Hotel Carve-out'!$D$1947+'Hotel Carve-out'!$C2041)</f>
        <v>#N/A</v>
      </c>
      <c r="BB2041" s="4" t="e">
        <f ca="1">OFFSET('Hotel Carve-out'!$A$1,'Hotel Carve-out'!BB$1949-1,'Hotel Carve-out'!$D$1947+'Hotel Carve-out'!$C2041)</f>
        <v>#N/A</v>
      </c>
      <c r="BC2041" s="4" t="e">
        <f ca="1">OFFSET('Hotel Carve-out'!$A$1,'Hotel Carve-out'!BC$1949-1,'Hotel Carve-out'!$D$1947+'Hotel Carve-out'!$C2041)</f>
        <v>#N/A</v>
      </c>
      <c r="BD2041" s="4" t="e">
        <f ca="1">OFFSET('Hotel Carve-out'!$A$1,'Hotel Carve-out'!BD$1949-1,'Hotel Carve-out'!$D$1947+'Hotel Carve-out'!$C2041)</f>
        <v>#N/A</v>
      </c>
      <c r="BE2041" s="4" t="e">
        <f t="shared" ca="1" si="939"/>
        <v>#N/A</v>
      </c>
      <c r="BF2041" s="4"/>
      <c r="BG2041" s="2" t="e">
        <f t="shared" ca="1" si="940"/>
        <v>#N/A</v>
      </c>
      <c r="BH2041" s="2" t="e">
        <f t="shared" ca="1" si="941"/>
        <v>#N/A</v>
      </c>
      <c r="BI2041" s="5" t="e">
        <f t="shared" ca="1" si="942"/>
        <v>#N/A</v>
      </c>
      <c r="BJ2041" s="1"/>
      <c r="BK2041" s="4" t="e">
        <f ca="1">OFFSET('Hotel Carve-out'!$A$1,'Hotel Carve-out'!BK$1949-1,'Hotel Carve-out'!$D$1947+'Hotel Carve-out'!$C2041)</f>
        <v>#N/A</v>
      </c>
      <c r="BL2041" s="4" t="e">
        <f ca="1">OFFSET('Hotel Carve-out'!$A$1,'Hotel Carve-out'!BL$1949-1,'Hotel Carve-out'!$D$1947+'Hotel Carve-out'!$C2041)</f>
        <v>#N/A</v>
      </c>
      <c r="BM2041" s="4" t="e">
        <f ca="1">OFFSET('Hotel Carve-out'!$A$1,'Hotel Carve-out'!BM$1949-1,'Hotel Carve-out'!$D$1947+'Hotel Carve-out'!$C2041)</f>
        <v>#N/A</v>
      </c>
      <c r="BN2041" s="4" t="e">
        <f ca="1">OFFSET('Hotel Carve-out'!$A$1,'Hotel Carve-out'!BN$1949-1,'Hotel Carve-out'!$D$1947+'Hotel Carve-out'!$C2041)</f>
        <v>#N/A</v>
      </c>
      <c r="BO2041" s="4" t="e">
        <f ca="1">OFFSET('Hotel Carve-out'!$A$1,'Hotel Carve-out'!BO$1949-1,'Hotel Carve-out'!$D$1947+'Hotel Carve-out'!$C2041)</f>
        <v>#N/A</v>
      </c>
      <c r="BP2041" s="4" t="e">
        <f ca="1">OFFSET('Hotel Carve-out'!$A$1,'Hotel Carve-out'!BP$1949-1,'Hotel Carve-out'!$D$1947+'Hotel Carve-out'!$C2041)</f>
        <v>#N/A</v>
      </c>
      <c r="BQ2041" s="4" t="e">
        <f ca="1">OFFSET('Hotel Carve-out'!$A$1,'Hotel Carve-out'!BQ$1949-1,'Hotel Carve-out'!$D$1947+'Hotel Carve-out'!$C2041)</f>
        <v>#N/A</v>
      </c>
      <c r="BR2041" s="1"/>
      <c r="BS2041" s="4" t="e">
        <f ca="1">OFFSET('Hotel Carve-out'!$A$1,'Hotel Carve-out'!BS$1949-1,'Hotel Carve-out'!$D$1947+'Hotel Carve-out'!$C2041)</f>
        <v>#N/A</v>
      </c>
      <c r="BT2041" s="4" t="e">
        <f ca="1">OFFSET('Hotel Carve-out'!$A$1,'Hotel Carve-out'!BT$1949-1,'Hotel Carve-out'!$D$1947+'Hotel Carve-out'!$C2041)</f>
        <v>#N/A</v>
      </c>
      <c r="BU2041" s="4"/>
      <c r="BV2041" s="4" t="e">
        <f ca="1">OFFSET('Hotel Carve-out'!$A$1,'Hotel Carve-out'!BV$1949-1,'Hotel Carve-out'!$D$1947+'Hotel Carve-out'!$C2041)</f>
        <v>#N/A</v>
      </c>
      <c r="BW2041" s="4" t="e">
        <f ca="1">OFFSET('Hotel Carve-out'!$A$1,'Hotel Carve-out'!BW$1949-1,'Hotel Carve-out'!$D$1947+'Hotel Carve-out'!$C2041)</f>
        <v>#N/A</v>
      </c>
      <c r="BX2041" s="4" t="e">
        <f ca="1">OFFSET('Hotel Carve-out'!$A$1,'Hotel Carve-out'!BX$1949-1,'Hotel Carve-out'!$D$1947+'Hotel Carve-out'!$C2041)</f>
        <v>#N/A</v>
      </c>
      <c r="BY2041" s="6" t="e">
        <f ca="1">OFFSET('Hotel Carve-out'!$A$1,'Hotel Carve-out'!BY$1949-1,'Hotel Carve-out'!$D$1947+'Hotel Carve-out'!$C2041)</f>
        <v>#N/A</v>
      </c>
      <c r="BZ2041" s="4" t="e">
        <f ca="1">OFFSET('Hotel Carve-out'!$A$1,'Hotel Carve-out'!BZ$1949-1,'Hotel Carve-out'!$D$1947+'Hotel Carve-out'!$C2041)</f>
        <v>#N/A</v>
      </c>
      <c r="CA2041" s="6" t="e">
        <f ca="1">OFFSET('Hotel Carve-out'!$A$1,'Hotel Carve-out'!CA$1949-1,'Hotel Carve-out'!$D$1947+'Hotel Carve-out'!$C2041)</f>
        <v>#N/A</v>
      </c>
      <c r="CB2041" s="4" t="e">
        <f ca="1">OFFSET('Hotel Carve-out'!$A$1,'Hotel Carve-out'!CB$1949-1,'Hotel Carve-out'!$D$1947+'Hotel Carve-out'!$C2041)</f>
        <v>#N/A</v>
      </c>
      <c r="CC2041" s="1"/>
      <c r="CD2041" s="360" t="e">
        <f ca="1">OFFSET('Hotel Carve-out'!$A$1,'Hotel Carve-out'!CD$1949-1,'Hotel Carve-out'!$D$1947+'Hotel Carve-out'!$C2041)</f>
        <v>#N/A</v>
      </c>
      <c r="CE2041" s="360" t="e">
        <f ca="1">OFFSET('Hotel Carve-out'!$A$1,'Hotel Carve-out'!CE$1949-1,'Hotel Carve-out'!$D$1947+'Hotel Carve-out'!$C2041)</f>
        <v>#N/A</v>
      </c>
      <c r="CF2041" s="360" t="e">
        <f ca="1">OFFSET('Hotel Carve-out'!$A$1,'Hotel Carve-out'!CF$1949-1,'Hotel Carve-out'!$D$1947+'Hotel Carve-out'!$C2041)</f>
        <v>#N/A</v>
      </c>
      <c r="CG2041" s="360" t="e">
        <f ca="1">OFFSET('Hotel Carve-out'!$A$1,'Hotel Carve-out'!CG$1949-1,'Hotel Carve-out'!$D$1947+'Hotel Carve-out'!$C2041)</f>
        <v>#N/A</v>
      </c>
      <c r="CH2041" s="360" t="e">
        <f ca="1">OFFSET('Hotel Carve-out'!$A$1,'Hotel Carve-out'!CH$1949-1,'Hotel Carve-out'!$D$1947+'Hotel Carve-out'!$C2041)</f>
        <v>#N/A</v>
      </c>
      <c r="CI2041" s="360" t="e">
        <f ca="1">OFFSET('Hotel Carve-out'!$A$1,'Hotel Carve-out'!CI$1949-1,'Hotel Carve-out'!$D$1947+'Hotel Carve-out'!$C2041)</f>
        <v>#N/A</v>
      </c>
      <c r="CJ2041" s="1"/>
      <c r="CK2041" s="1"/>
    </row>
    <row r="2042" spans="2:89" ht="15" customHeight="1">
      <c r="B2042" s="1"/>
      <c r="C2042" s="1" t="e">
        <f>IF(C2041&lt;'Hotel Carve-out'!$E$1688,C2041+1,NA())</f>
        <v>#N/A</v>
      </c>
      <c r="D2042" s="7" t="e">
        <f>INDEX('Hotel Carve-out'!$F$16:$CI$17,1,MATCH('Hotel Carve-out'!C2042,'Hotel Carve-out'!$F$17:$CI$17,0))</f>
        <v>#N/A</v>
      </c>
      <c r="E2042" s="1"/>
      <c r="F2042" s="4" t="e">
        <f ca="1">OFFSET('Hotel Carve-out'!$A$1,'Hotel Carve-out'!F$1949-1,'Hotel Carve-out'!$D$1947+'Hotel Carve-out'!$C2042)</f>
        <v>#N/A</v>
      </c>
      <c r="G2042" s="4" t="e">
        <f ca="1">OFFSET('Hotel Carve-out'!$A$1,'Hotel Carve-out'!G$1949-1,'Hotel Carve-out'!$D$1947+'Hotel Carve-out'!$C2042)</f>
        <v>#N/A</v>
      </c>
      <c r="H2042" s="4" t="e">
        <f ca="1">OFFSET('Hotel Carve-out'!$A$1,'Hotel Carve-out'!H$1949-1,'Hotel Carve-out'!$D$1947+'Hotel Carve-out'!$C2042)</f>
        <v>#N/A</v>
      </c>
      <c r="I2042" s="4" t="e">
        <f ca="1">OFFSET('Hotel Carve-out'!$A$1,'Hotel Carve-out'!I$1949-1,'Hotel Carve-out'!$D$1947+'Hotel Carve-out'!$C2042)</f>
        <v>#N/A</v>
      </c>
      <c r="J2042" s="1"/>
      <c r="K2042" s="4" t="e">
        <f ca="1">OFFSET('Hotel Carve-out'!$A$1,'Hotel Carve-out'!K$1949-1,'Hotel Carve-out'!$D$1947+'Hotel Carve-out'!$C2042)</f>
        <v>#N/A</v>
      </c>
      <c r="L2042" s="4" t="e">
        <f ca="1">OFFSET('Hotel Carve-out'!$A$1,'Hotel Carve-out'!L$1949-1,'Hotel Carve-out'!$D$1947+'Hotel Carve-out'!$C2042)</f>
        <v>#N/A</v>
      </c>
      <c r="M2042" s="4" t="e">
        <f ca="1">OFFSET('Hotel Carve-out'!$A$1,'Hotel Carve-out'!M$1949-1,'Hotel Carve-out'!$D$1947+'Hotel Carve-out'!$C2042)</f>
        <v>#N/A</v>
      </c>
      <c r="N2042" s="4" t="e">
        <f ca="1">OFFSET('Hotel Carve-out'!$A$1,'Hotel Carve-out'!N$1949-1,'Hotel Carve-out'!$D$1947+'Hotel Carve-out'!$C2042)</f>
        <v>#N/A</v>
      </c>
      <c r="O2042" s="4" t="e">
        <f ca="1">OFFSET('Hotel Carve-out'!$A$1,'Hotel Carve-out'!O$1949-1,'Hotel Carve-out'!$D$1947+'Hotel Carve-out'!$C2042)</f>
        <v>#N/A</v>
      </c>
      <c r="P2042" s="4" t="e">
        <f t="shared" ca="1" si="936"/>
        <v>#N/A</v>
      </c>
      <c r="Q2042" s="4"/>
      <c r="R2042" s="4" t="e">
        <f ca="1">OFFSET('Hotel Carve-out'!$A$1,'Hotel Carve-out'!R$1949-1,'Hotel Carve-out'!$D$1947+'Hotel Carve-out'!$C2042)</f>
        <v>#N/A</v>
      </c>
      <c r="S2042" s="4" t="e">
        <f ca="1">OFFSET('Hotel Carve-out'!$A$1,'Hotel Carve-out'!S$1949-1,'Hotel Carve-out'!$D$1947+'Hotel Carve-out'!$C2042)</f>
        <v>#N/A</v>
      </c>
      <c r="T2042" s="4" t="e">
        <f ca="1">OFFSET('Hotel Carve-out'!$A$1,'Hotel Carve-out'!T$1949-1,'Hotel Carve-out'!$D$1947+'Hotel Carve-out'!$C2042)</f>
        <v>#N/A</v>
      </c>
      <c r="U2042" s="4" t="e">
        <f ca="1">OFFSET('Hotel Carve-out'!$A$1,'Hotel Carve-out'!U$1949-1,'Hotel Carve-out'!$D$1947+'Hotel Carve-out'!$C2042)</f>
        <v>#N/A</v>
      </c>
      <c r="V2042" s="4" t="e">
        <f t="shared" ca="1" si="937"/>
        <v>#N/A</v>
      </c>
      <c r="W2042" s="4"/>
      <c r="X2042" s="4" t="e">
        <f ca="1">OFFSET('Hotel Carve-out'!$A$1,'Hotel Carve-out'!X$1949-1,'Hotel Carve-out'!$D$1947+'Hotel Carve-out'!$C2042)</f>
        <v>#N/A</v>
      </c>
      <c r="Y2042" s="4" t="e">
        <f ca="1">OFFSET('Hotel Carve-out'!$A$1,'Hotel Carve-out'!Y$1949-1,'Hotel Carve-out'!$D$1947+'Hotel Carve-out'!$C2042)</f>
        <v>#N/A</v>
      </c>
      <c r="Z2042" s="4" t="e">
        <f ca="1">OFFSET('Hotel Carve-out'!$A$1,'Hotel Carve-out'!Z$1949-1,'Hotel Carve-out'!$D$1947+'Hotel Carve-out'!$C2042)</f>
        <v>#N/A</v>
      </c>
      <c r="AA2042" s="4" t="e">
        <f ca="1">OFFSET('Hotel Carve-out'!$A$1,'Hotel Carve-out'!AA$1949-1,'Hotel Carve-out'!$D$1947+'Hotel Carve-out'!$C2042)</f>
        <v>#N/A</v>
      </c>
      <c r="AB2042" s="4" t="e">
        <f ca="1">OFFSET('Hotel Carve-out'!$A$1,'Hotel Carve-out'!AB$1949-1,'Hotel Carve-out'!$D$1947+'Hotel Carve-out'!$C2042)</f>
        <v>#N/A</v>
      </c>
      <c r="AC2042" s="4" t="e">
        <f ca="1">OFFSET('Hotel Carve-out'!$A$1,'Hotel Carve-out'!AC$1949-1,'Hotel Carve-out'!$D$1947+'Hotel Carve-out'!$C2042)</f>
        <v>#N/A</v>
      </c>
      <c r="AD2042" s="4" t="e">
        <f ca="1">OFFSET('Hotel Carve-out'!$A$1,'Hotel Carve-out'!AD$1949-1,'Hotel Carve-out'!$D$1947+'Hotel Carve-out'!$C2042)</f>
        <v>#N/A</v>
      </c>
      <c r="AE2042" s="4" t="e">
        <f ca="1">OFFSET('Hotel Carve-out'!$A$1,'Hotel Carve-out'!AE$1949-1,'Hotel Carve-out'!$D$1947+'Hotel Carve-out'!$C2042)</f>
        <v>#N/A</v>
      </c>
      <c r="AF2042" s="4" t="e">
        <f ca="1">OFFSET('Hotel Carve-out'!$A$1,'Hotel Carve-out'!AF$1949-1,'Hotel Carve-out'!$D$1947+'Hotel Carve-out'!$C2042)</f>
        <v>#N/A</v>
      </c>
      <c r="AG2042" s="4" t="e">
        <f ca="1">OFFSET('Hotel Carve-out'!$A$1,'Hotel Carve-out'!AG$1949-1,'Hotel Carve-out'!$D$1947+'Hotel Carve-out'!$C2042)</f>
        <v>#N/A</v>
      </c>
      <c r="AH2042" s="4" t="e">
        <f ca="1">OFFSET('Hotel Carve-out'!$A$1,'Hotel Carve-out'!AH$1949-1,'Hotel Carve-out'!$D$1947+'Hotel Carve-out'!$C2042)</f>
        <v>#N/A</v>
      </c>
      <c r="AI2042" s="4" t="e">
        <f t="shared" ca="1" si="938"/>
        <v>#N/A</v>
      </c>
      <c r="AJ2042" s="4"/>
      <c r="AK2042" s="4" t="e">
        <f ca="1">OFFSET('Hotel Carve-out'!$A$1,'Hotel Carve-out'!AK$1949-1,'Hotel Carve-out'!$D$1947+'Hotel Carve-out'!$C2042)</f>
        <v>#N/A</v>
      </c>
      <c r="AL2042" s="4" t="e">
        <f ca="1">OFFSET('Hotel Carve-out'!$A$1,'Hotel Carve-out'!AL$1949-1,'Hotel Carve-out'!$D$1947+'Hotel Carve-out'!$C2042)</f>
        <v>#N/A</v>
      </c>
      <c r="AM2042" s="4" t="e">
        <f ca="1">OFFSET('Hotel Carve-out'!$A$1,'Hotel Carve-out'!AM$1949-1,'Hotel Carve-out'!$D$1947+'Hotel Carve-out'!$C2042)</f>
        <v>#N/A</v>
      </c>
      <c r="AN2042" s="4" t="e">
        <f ca="1">OFFSET('Hotel Carve-out'!$A$1,'Hotel Carve-out'!AN$1949-1,'Hotel Carve-out'!$D$1947+'Hotel Carve-out'!$C2042)</f>
        <v>#N/A</v>
      </c>
      <c r="AO2042" s="4" t="e">
        <f ca="1">OFFSET('Hotel Carve-out'!$A$1,'Hotel Carve-out'!AO$1949-1,'Hotel Carve-out'!$D$1947+'Hotel Carve-out'!$C2042)</f>
        <v>#N/A</v>
      </c>
      <c r="AP2042" s="4" t="e">
        <f ca="1">OFFSET('Hotel Carve-out'!$A$1,'Hotel Carve-out'!AP$1949-1,'Hotel Carve-out'!$D$1947+'Hotel Carve-out'!$C2042)</f>
        <v>#N/A</v>
      </c>
      <c r="AQ2042" s="4" t="e">
        <f ca="1">OFFSET('Hotel Carve-out'!$A$1,'Hotel Carve-out'!AQ$1949-1,'Hotel Carve-out'!$D$1947+'Hotel Carve-out'!$C2042)</f>
        <v>#N/A</v>
      </c>
      <c r="AR2042" s="4" t="e">
        <f ca="1">OFFSET('Hotel Carve-out'!$A$1,'Hotel Carve-out'!AR$1949-1,'Hotel Carve-out'!$D$1947+'Hotel Carve-out'!$C2042)</f>
        <v>#N/A</v>
      </c>
      <c r="AS2042" s="4" t="e">
        <f ca="1">OFFSET('Hotel Carve-out'!$A$1,'Hotel Carve-out'!AS$1949-1,'Hotel Carve-out'!$D$1947+'Hotel Carve-out'!$C2042)</f>
        <v>#N/A</v>
      </c>
      <c r="AT2042" s="4" t="e">
        <f ca="1">OFFSET('Hotel Carve-out'!$A$1,'Hotel Carve-out'!AT$1949-1,'Hotel Carve-out'!$D$1947+'Hotel Carve-out'!$C2042)</f>
        <v>#N/A</v>
      </c>
      <c r="AU2042" s="4" t="e">
        <f ca="1">OFFSET('Hotel Carve-out'!$A$1,'Hotel Carve-out'!AU$1949-1,'Hotel Carve-out'!$D$1947+'Hotel Carve-out'!$C2042)</f>
        <v>#N/A</v>
      </c>
      <c r="AV2042" s="4" t="e">
        <f ca="1">OFFSET('Hotel Carve-out'!$A$1,'Hotel Carve-out'!AV$1949-1,'Hotel Carve-out'!$D$1947+'Hotel Carve-out'!$C2042)</f>
        <v>#N/A</v>
      </c>
      <c r="AW2042" s="4" t="e">
        <f ca="1">OFFSET('Hotel Carve-out'!$A$1,'Hotel Carve-out'!AW$1949-1,'Hotel Carve-out'!$D$1947+'Hotel Carve-out'!$C2042)</f>
        <v>#N/A</v>
      </c>
      <c r="AX2042" s="4" t="e">
        <f ca="1">OFFSET('Hotel Carve-out'!$A$1,'Hotel Carve-out'!AX$1949-1,'Hotel Carve-out'!$D$1947+'Hotel Carve-out'!$C2042)</f>
        <v>#N/A</v>
      </c>
      <c r="AY2042" s="4" t="e">
        <f ca="1">OFFSET('Hotel Carve-out'!$A$1,'Hotel Carve-out'!AY$1949-1,'Hotel Carve-out'!$D$1947+'Hotel Carve-out'!$C2042)</f>
        <v>#N/A</v>
      </c>
      <c r="AZ2042" s="4" t="e">
        <f ca="1">OFFSET('Hotel Carve-out'!$A$1,'Hotel Carve-out'!AZ$1949-1,'Hotel Carve-out'!$D$1947+'Hotel Carve-out'!$C2042)</f>
        <v>#N/A</v>
      </c>
      <c r="BA2042" s="4" t="e">
        <f ca="1">OFFSET('Hotel Carve-out'!$A$1,'Hotel Carve-out'!BA$1949-1,'Hotel Carve-out'!$D$1947+'Hotel Carve-out'!$C2042)</f>
        <v>#N/A</v>
      </c>
      <c r="BB2042" s="4" t="e">
        <f ca="1">OFFSET('Hotel Carve-out'!$A$1,'Hotel Carve-out'!BB$1949-1,'Hotel Carve-out'!$D$1947+'Hotel Carve-out'!$C2042)</f>
        <v>#N/A</v>
      </c>
      <c r="BC2042" s="4" t="e">
        <f ca="1">OFFSET('Hotel Carve-out'!$A$1,'Hotel Carve-out'!BC$1949-1,'Hotel Carve-out'!$D$1947+'Hotel Carve-out'!$C2042)</f>
        <v>#N/A</v>
      </c>
      <c r="BD2042" s="4" t="e">
        <f ca="1">OFFSET('Hotel Carve-out'!$A$1,'Hotel Carve-out'!BD$1949-1,'Hotel Carve-out'!$D$1947+'Hotel Carve-out'!$C2042)</f>
        <v>#N/A</v>
      </c>
      <c r="BE2042" s="4" t="e">
        <f t="shared" ca="1" si="939"/>
        <v>#N/A</v>
      </c>
      <c r="BF2042" s="4"/>
      <c r="BG2042" s="2" t="e">
        <f t="shared" ca="1" si="940"/>
        <v>#N/A</v>
      </c>
      <c r="BH2042" s="2" t="e">
        <f t="shared" ca="1" si="941"/>
        <v>#N/A</v>
      </c>
      <c r="BI2042" s="5" t="e">
        <f t="shared" ca="1" si="942"/>
        <v>#N/A</v>
      </c>
      <c r="BJ2042" s="1"/>
      <c r="BK2042" s="4" t="e">
        <f ca="1">OFFSET('Hotel Carve-out'!$A$1,'Hotel Carve-out'!BK$1949-1,'Hotel Carve-out'!$D$1947+'Hotel Carve-out'!$C2042)</f>
        <v>#N/A</v>
      </c>
      <c r="BL2042" s="4" t="e">
        <f ca="1">OFFSET('Hotel Carve-out'!$A$1,'Hotel Carve-out'!BL$1949-1,'Hotel Carve-out'!$D$1947+'Hotel Carve-out'!$C2042)</f>
        <v>#N/A</v>
      </c>
      <c r="BM2042" s="4" t="e">
        <f ca="1">OFFSET('Hotel Carve-out'!$A$1,'Hotel Carve-out'!BM$1949-1,'Hotel Carve-out'!$D$1947+'Hotel Carve-out'!$C2042)</f>
        <v>#N/A</v>
      </c>
      <c r="BN2042" s="4" t="e">
        <f ca="1">OFFSET('Hotel Carve-out'!$A$1,'Hotel Carve-out'!BN$1949-1,'Hotel Carve-out'!$D$1947+'Hotel Carve-out'!$C2042)</f>
        <v>#N/A</v>
      </c>
      <c r="BO2042" s="4" t="e">
        <f ca="1">OFFSET('Hotel Carve-out'!$A$1,'Hotel Carve-out'!BO$1949-1,'Hotel Carve-out'!$D$1947+'Hotel Carve-out'!$C2042)</f>
        <v>#N/A</v>
      </c>
      <c r="BP2042" s="4" t="e">
        <f ca="1">OFFSET('Hotel Carve-out'!$A$1,'Hotel Carve-out'!BP$1949-1,'Hotel Carve-out'!$D$1947+'Hotel Carve-out'!$C2042)</f>
        <v>#N/A</v>
      </c>
      <c r="BQ2042" s="4" t="e">
        <f ca="1">OFFSET('Hotel Carve-out'!$A$1,'Hotel Carve-out'!BQ$1949-1,'Hotel Carve-out'!$D$1947+'Hotel Carve-out'!$C2042)</f>
        <v>#N/A</v>
      </c>
      <c r="BR2042" s="1"/>
      <c r="BS2042" s="4" t="e">
        <f ca="1">OFFSET('Hotel Carve-out'!$A$1,'Hotel Carve-out'!BS$1949-1,'Hotel Carve-out'!$D$1947+'Hotel Carve-out'!$C2042)</f>
        <v>#N/A</v>
      </c>
      <c r="BT2042" s="4" t="e">
        <f ca="1">OFFSET('Hotel Carve-out'!$A$1,'Hotel Carve-out'!BT$1949-1,'Hotel Carve-out'!$D$1947+'Hotel Carve-out'!$C2042)</f>
        <v>#N/A</v>
      </c>
      <c r="BU2042" s="4"/>
      <c r="BV2042" s="4" t="e">
        <f ca="1">OFFSET('Hotel Carve-out'!$A$1,'Hotel Carve-out'!BV$1949-1,'Hotel Carve-out'!$D$1947+'Hotel Carve-out'!$C2042)</f>
        <v>#N/A</v>
      </c>
      <c r="BW2042" s="4" t="e">
        <f ca="1">OFFSET('Hotel Carve-out'!$A$1,'Hotel Carve-out'!BW$1949-1,'Hotel Carve-out'!$D$1947+'Hotel Carve-out'!$C2042)</f>
        <v>#N/A</v>
      </c>
      <c r="BX2042" s="4" t="e">
        <f ca="1">OFFSET('Hotel Carve-out'!$A$1,'Hotel Carve-out'!BX$1949-1,'Hotel Carve-out'!$D$1947+'Hotel Carve-out'!$C2042)</f>
        <v>#N/A</v>
      </c>
      <c r="BY2042" s="6" t="e">
        <f ca="1">OFFSET('Hotel Carve-out'!$A$1,'Hotel Carve-out'!BY$1949-1,'Hotel Carve-out'!$D$1947+'Hotel Carve-out'!$C2042)</f>
        <v>#N/A</v>
      </c>
      <c r="BZ2042" s="4" t="e">
        <f ca="1">OFFSET('Hotel Carve-out'!$A$1,'Hotel Carve-out'!BZ$1949-1,'Hotel Carve-out'!$D$1947+'Hotel Carve-out'!$C2042)</f>
        <v>#N/A</v>
      </c>
      <c r="CA2042" s="6" t="e">
        <f ca="1">OFFSET('Hotel Carve-out'!$A$1,'Hotel Carve-out'!CA$1949-1,'Hotel Carve-out'!$D$1947+'Hotel Carve-out'!$C2042)</f>
        <v>#N/A</v>
      </c>
      <c r="CB2042" s="4" t="e">
        <f ca="1">OFFSET('Hotel Carve-out'!$A$1,'Hotel Carve-out'!CB$1949-1,'Hotel Carve-out'!$D$1947+'Hotel Carve-out'!$C2042)</f>
        <v>#N/A</v>
      </c>
      <c r="CC2042" s="1"/>
      <c r="CD2042" s="360" t="e">
        <f ca="1">OFFSET('Hotel Carve-out'!$A$1,'Hotel Carve-out'!CD$1949-1,'Hotel Carve-out'!$D$1947+'Hotel Carve-out'!$C2042)</f>
        <v>#N/A</v>
      </c>
      <c r="CE2042" s="360" t="e">
        <f ca="1">OFFSET('Hotel Carve-out'!$A$1,'Hotel Carve-out'!CE$1949-1,'Hotel Carve-out'!$D$1947+'Hotel Carve-out'!$C2042)</f>
        <v>#N/A</v>
      </c>
      <c r="CF2042" s="360" t="e">
        <f ca="1">OFFSET('Hotel Carve-out'!$A$1,'Hotel Carve-out'!CF$1949-1,'Hotel Carve-out'!$D$1947+'Hotel Carve-out'!$C2042)</f>
        <v>#N/A</v>
      </c>
      <c r="CG2042" s="360" t="e">
        <f ca="1">OFFSET('Hotel Carve-out'!$A$1,'Hotel Carve-out'!CG$1949-1,'Hotel Carve-out'!$D$1947+'Hotel Carve-out'!$C2042)</f>
        <v>#N/A</v>
      </c>
      <c r="CH2042" s="360" t="e">
        <f ca="1">OFFSET('Hotel Carve-out'!$A$1,'Hotel Carve-out'!CH$1949-1,'Hotel Carve-out'!$D$1947+'Hotel Carve-out'!$C2042)</f>
        <v>#N/A</v>
      </c>
      <c r="CI2042" s="360" t="e">
        <f ca="1">OFFSET('Hotel Carve-out'!$A$1,'Hotel Carve-out'!CI$1949-1,'Hotel Carve-out'!$D$1947+'Hotel Carve-out'!$C2042)</f>
        <v>#N/A</v>
      </c>
      <c r="CJ2042" s="1"/>
      <c r="CK2042" s="1"/>
    </row>
    <row r="2043" spans="2:89" ht="15" customHeight="1">
      <c r="B2043" s="1"/>
      <c r="C2043" s="1" t="e">
        <f>IF(C2042&lt;'Hotel Carve-out'!$E$1688,C2042+1,NA())</f>
        <v>#N/A</v>
      </c>
      <c r="D2043" s="7" t="e">
        <f>INDEX('Hotel Carve-out'!$F$16:$CI$17,1,MATCH('Hotel Carve-out'!C2043,'Hotel Carve-out'!$F$17:$CI$17,0))</f>
        <v>#N/A</v>
      </c>
      <c r="E2043" s="1"/>
      <c r="F2043" s="4" t="e">
        <f ca="1">OFFSET('Hotel Carve-out'!$A$1,'Hotel Carve-out'!F$1949-1,'Hotel Carve-out'!$D$1947+'Hotel Carve-out'!$C2043)</f>
        <v>#N/A</v>
      </c>
      <c r="G2043" s="4" t="e">
        <f ca="1">OFFSET('Hotel Carve-out'!$A$1,'Hotel Carve-out'!G$1949-1,'Hotel Carve-out'!$D$1947+'Hotel Carve-out'!$C2043)</f>
        <v>#N/A</v>
      </c>
      <c r="H2043" s="4" t="e">
        <f ca="1">OFFSET('Hotel Carve-out'!$A$1,'Hotel Carve-out'!H$1949-1,'Hotel Carve-out'!$D$1947+'Hotel Carve-out'!$C2043)</f>
        <v>#N/A</v>
      </c>
      <c r="I2043" s="4" t="e">
        <f ca="1">OFFSET('Hotel Carve-out'!$A$1,'Hotel Carve-out'!I$1949-1,'Hotel Carve-out'!$D$1947+'Hotel Carve-out'!$C2043)</f>
        <v>#N/A</v>
      </c>
      <c r="J2043" s="1"/>
      <c r="K2043" s="4" t="e">
        <f ca="1">OFFSET('Hotel Carve-out'!$A$1,'Hotel Carve-out'!K$1949-1,'Hotel Carve-out'!$D$1947+'Hotel Carve-out'!$C2043)</f>
        <v>#N/A</v>
      </c>
      <c r="L2043" s="4" t="e">
        <f ca="1">OFFSET('Hotel Carve-out'!$A$1,'Hotel Carve-out'!L$1949-1,'Hotel Carve-out'!$D$1947+'Hotel Carve-out'!$C2043)</f>
        <v>#N/A</v>
      </c>
      <c r="M2043" s="4" t="e">
        <f ca="1">OFFSET('Hotel Carve-out'!$A$1,'Hotel Carve-out'!M$1949-1,'Hotel Carve-out'!$D$1947+'Hotel Carve-out'!$C2043)</f>
        <v>#N/A</v>
      </c>
      <c r="N2043" s="4" t="e">
        <f ca="1">OFFSET('Hotel Carve-out'!$A$1,'Hotel Carve-out'!N$1949-1,'Hotel Carve-out'!$D$1947+'Hotel Carve-out'!$C2043)</f>
        <v>#N/A</v>
      </c>
      <c r="O2043" s="4" t="e">
        <f ca="1">OFFSET('Hotel Carve-out'!$A$1,'Hotel Carve-out'!O$1949-1,'Hotel Carve-out'!$D$1947+'Hotel Carve-out'!$C2043)</f>
        <v>#N/A</v>
      </c>
      <c r="P2043" s="4" t="e">
        <f t="shared" ca="1" si="936"/>
        <v>#N/A</v>
      </c>
      <c r="Q2043" s="4"/>
      <c r="R2043" s="4" t="e">
        <f ca="1">OFFSET('Hotel Carve-out'!$A$1,'Hotel Carve-out'!R$1949-1,'Hotel Carve-out'!$D$1947+'Hotel Carve-out'!$C2043)</f>
        <v>#N/A</v>
      </c>
      <c r="S2043" s="4" t="e">
        <f ca="1">OFFSET('Hotel Carve-out'!$A$1,'Hotel Carve-out'!S$1949-1,'Hotel Carve-out'!$D$1947+'Hotel Carve-out'!$C2043)</f>
        <v>#N/A</v>
      </c>
      <c r="T2043" s="4" t="e">
        <f ca="1">OFFSET('Hotel Carve-out'!$A$1,'Hotel Carve-out'!T$1949-1,'Hotel Carve-out'!$D$1947+'Hotel Carve-out'!$C2043)</f>
        <v>#N/A</v>
      </c>
      <c r="U2043" s="4" t="e">
        <f ca="1">OFFSET('Hotel Carve-out'!$A$1,'Hotel Carve-out'!U$1949-1,'Hotel Carve-out'!$D$1947+'Hotel Carve-out'!$C2043)</f>
        <v>#N/A</v>
      </c>
      <c r="V2043" s="4" t="e">
        <f t="shared" ca="1" si="937"/>
        <v>#N/A</v>
      </c>
      <c r="W2043" s="4"/>
      <c r="X2043" s="4" t="e">
        <f ca="1">OFFSET('Hotel Carve-out'!$A$1,'Hotel Carve-out'!X$1949-1,'Hotel Carve-out'!$D$1947+'Hotel Carve-out'!$C2043)</f>
        <v>#N/A</v>
      </c>
      <c r="Y2043" s="4" t="e">
        <f ca="1">OFFSET('Hotel Carve-out'!$A$1,'Hotel Carve-out'!Y$1949-1,'Hotel Carve-out'!$D$1947+'Hotel Carve-out'!$C2043)</f>
        <v>#N/A</v>
      </c>
      <c r="Z2043" s="4" t="e">
        <f ca="1">OFFSET('Hotel Carve-out'!$A$1,'Hotel Carve-out'!Z$1949-1,'Hotel Carve-out'!$D$1947+'Hotel Carve-out'!$C2043)</f>
        <v>#N/A</v>
      </c>
      <c r="AA2043" s="4" t="e">
        <f ca="1">OFFSET('Hotel Carve-out'!$A$1,'Hotel Carve-out'!AA$1949-1,'Hotel Carve-out'!$D$1947+'Hotel Carve-out'!$C2043)</f>
        <v>#N/A</v>
      </c>
      <c r="AB2043" s="4" t="e">
        <f ca="1">OFFSET('Hotel Carve-out'!$A$1,'Hotel Carve-out'!AB$1949-1,'Hotel Carve-out'!$D$1947+'Hotel Carve-out'!$C2043)</f>
        <v>#N/A</v>
      </c>
      <c r="AC2043" s="4" t="e">
        <f ca="1">OFFSET('Hotel Carve-out'!$A$1,'Hotel Carve-out'!AC$1949-1,'Hotel Carve-out'!$D$1947+'Hotel Carve-out'!$C2043)</f>
        <v>#N/A</v>
      </c>
      <c r="AD2043" s="4" t="e">
        <f ca="1">OFFSET('Hotel Carve-out'!$A$1,'Hotel Carve-out'!AD$1949-1,'Hotel Carve-out'!$D$1947+'Hotel Carve-out'!$C2043)</f>
        <v>#N/A</v>
      </c>
      <c r="AE2043" s="4" t="e">
        <f ca="1">OFFSET('Hotel Carve-out'!$A$1,'Hotel Carve-out'!AE$1949-1,'Hotel Carve-out'!$D$1947+'Hotel Carve-out'!$C2043)</f>
        <v>#N/A</v>
      </c>
      <c r="AF2043" s="4" t="e">
        <f ca="1">OFFSET('Hotel Carve-out'!$A$1,'Hotel Carve-out'!AF$1949-1,'Hotel Carve-out'!$D$1947+'Hotel Carve-out'!$C2043)</f>
        <v>#N/A</v>
      </c>
      <c r="AG2043" s="4" t="e">
        <f ca="1">OFFSET('Hotel Carve-out'!$A$1,'Hotel Carve-out'!AG$1949-1,'Hotel Carve-out'!$D$1947+'Hotel Carve-out'!$C2043)</f>
        <v>#N/A</v>
      </c>
      <c r="AH2043" s="4" t="e">
        <f ca="1">OFFSET('Hotel Carve-out'!$A$1,'Hotel Carve-out'!AH$1949-1,'Hotel Carve-out'!$D$1947+'Hotel Carve-out'!$C2043)</f>
        <v>#N/A</v>
      </c>
      <c r="AI2043" s="4" t="e">
        <f t="shared" ca="1" si="938"/>
        <v>#N/A</v>
      </c>
      <c r="AJ2043" s="4"/>
      <c r="AK2043" s="4" t="e">
        <f ca="1">OFFSET('Hotel Carve-out'!$A$1,'Hotel Carve-out'!AK$1949-1,'Hotel Carve-out'!$D$1947+'Hotel Carve-out'!$C2043)</f>
        <v>#N/A</v>
      </c>
      <c r="AL2043" s="4" t="e">
        <f ca="1">OFFSET('Hotel Carve-out'!$A$1,'Hotel Carve-out'!AL$1949-1,'Hotel Carve-out'!$D$1947+'Hotel Carve-out'!$C2043)</f>
        <v>#N/A</v>
      </c>
      <c r="AM2043" s="4" t="e">
        <f ca="1">OFFSET('Hotel Carve-out'!$A$1,'Hotel Carve-out'!AM$1949-1,'Hotel Carve-out'!$D$1947+'Hotel Carve-out'!$C2043)</f>
        <v>#N/A</v>
      </c>
      <c r="AN2043" s="4" t="e">
        <f ca="1">OFFSET('Hotel Carve-out'!$A$1,'Hotel Carve-out'!AN$1949-1,'Hotel Carve-out'!$D$1947+'Hotel Carve-out'!$C2043)</f>
        <v>#N/A</v>
      </c>
      <c r="AO2043" s="4" t="e">
        <f ca="1">OFFSET('Hotel Carve-out'!$A$1,'Hotel Carve-out'!AO$1949-1,'Hotel Carve-out'!$D$1947+'Hotel Carve-out'!$C2043)</f>
        <v>#N/A</v>
      </c>
      <c r="AP2043" s="4" t="e">
        <f ca="1">OFFSET('Hotel Carve-out'!$A$1,'Hotel Carve-out'!AP$1949-1,'Hotel Carve-out'!$D$1947+'Hotel Carve-out'!$C2043)</f>
        <v>#N/A</v>
      </c>
      <c r="AQ2043" s="4" t="e">
        <f ca="1">OFFSET('Hotel Carve-out'!$A$1,'Hotel Carve-out'!AQ$1949-1,'Hotel Carve-out'!$D$1947+'Hotel Carve-out'!$C2043)</f>
        <v>#N/A</v>
      </c>
      <c r="AR2043" s="4" t="e">
        <f ca="1">OFFSET('Hotel Carve-out'!$A$1,'Hotel Carve-out'!AR$1949-1,'Hotel Carve-out'!$D$1947+'Hotel Carve-out'!$C2043)</f>
        <v>#N/A</v>
      </c>
      <c r="AS2043" s="4" t="e">
        <f ca="1">OFFSET('Hotel Carve-out'!$A$1,'Hotel Carve-out'!AS$1949-1,'Hotel Carve-out'!$D$1947+'Hotel Carve-out'!$C2043)</f>
        <v>#N/A</v>
      </c>
      <c r="AT2043" s="4" t="e">
        <f ca="1">OFFSET('Hotel Carve-out'!$A$1,'Hotel Carve-out'!AT$1949-1,'Hotel Carve-out'!$D$1947+'Hotel Carve-out'!$C2043)</f>
        <v>#N/A</v>
      </c>
      <c r="AU2043" s="4" t="e">
        <f ca="1">OFFSET('Hotel Carve-out'!$A$1,'Hotel Carve-out'!AU$1949-1,'Hotel Carve-out'!$D$1947+'Hotel Carve-out'!$C2043)</f>
        <v>#N/A</v>
      </c>
      <c r="AV2043" s="4" t="e">
        <f ca="1">OFFSET('Hotel Carve-out'!$A$1,'Hotel Carve-out'!AV$1949-1,'Hotel Carve-out'!$D$1947+'Hotel Carve-out'!$C2043)</f>
        <v>#N/A</v>
      </c>
      <c r="AW2043" s="4" t="e">
        <f ca="1">OFFSET('Hotel Carve-out'!$A$1,'Hotel Carve-out'!AW$1949-1,'Hotel Carve-out'!$D$1947+'Hotel Carve-out'!$C2043)</f>
        <v>#N/A</v>
      </c>
      <c r="AX2043" s="4" t="e">
        <f ca="1">OFFSET('Hotel Carve-out'!$A$1,'Hotel Carve-out'!AX$1949-1,'Hotel Carve-out'!$D$1947+'Hotel Carve-out'!$C2043)</f>
        <v>#N/A</v>
      </c>
      <c r="AY2043" s="4" t="e">
        <f ca="1">OFFSET('Hotel Carve-out'!$A$1,'Hotel Carve-out'!AY$1949-1,'Hotel Carve-out'!$D$1947+'Hotel Carve-out'!$C2043)</f>
        <v>#N/A</v>
      </c>
      <c r="AZ2043" s="4" t="e">
        <f ca="1">OFFSET('Hotel Carve-out'!$A$1,'Hotel Carve-out'!AZ$1949-1,'Hotel Carve-out'!$D$1947+'Hotel Carve-out'!$C2043)</f>
        <v>#N/A</v>
      </c>
      <c r="BA2043" s="4" t="e">
        <f ca="1">OFFSET('Hotel Carve-out'!$A$1,'Hotel Carve-out'!BA$1949-1,'Hotel Carve-out'!$D$1947+'Hotel Carve-out'!$C2043)</f>
        <v>#N/A</v>
      </c>
      <c r="BB2043" s="4" t="e">
        <f ca="1">OFFSET('Hotel Carve-out'!$A$1,'Hotel Carve-out'!BB$1949-1,'Hotel Carve-out'!$D$1947+'Hotel Carve-out'!$C2043)</f>
        <v>#N/A</v>
      </c>
      <c r="BC2043" s="4" t="e">
        <f ca="1">OFFSET('Hotel Carve-out'!$A$1,'Hotel Carve-out'!BC$1949-1,'Hotel Carve-out'!$D$1947+'Hotel Carve-out'!$C2043)</f>
        <v>#N/A</v>
      </c>
      <c r="BD2043" s="4" t="e">
        <f ca="1">OFFSET('Hotel Carve-out'!$A$1,'Hotel Carve-out'!BD$1949-1,'Hotel Carve-out'!$D$1947+'Hotel Carve-out'!$C2043)</f>
        <v>#N/A</v>
      </c>
      <c r="BE2043" s="4" t="e">
        <f t="shared" ca="1" si="939"/>
        <v>#N/A</v>
      </c>
      <c r="BF2043" s="4"/>
      <c r="BG2043" s="2" t="e">
        <f t="shared" ca="1" si="940"/>
        <v>#N/A</v>
      </c>
      <c r="BH2043" s="2" t="e">
        <f t="shared" ca="1" si="941"/>
        <v>#N/A</v>
      </c>
      <c r="BI2043" s="5" t="e">
        <f t="shared" ca="1" si="942"/>
        <v>#N/A</v>
      </c>
      <c r="BJ2043" s="1"/>
      <c r="BK2043" s="4" t="e">
        <f ca="1">OFFSET('Hotel Carve-out'!$A$1,'Hotel Carve-out'!BK$1949-1,'Hotel Carve-out'!$D$1947+'Hotel Carve-out'!$C2043)</f>
        <v>#N/A</v>
      </c>
      <c r="BL2043" s="4" t="e">
        <f ca="1">OFFSET('Hotel Carve-out'!$A$1,'Hotel Carve-out'!BL$1949-1,'Hotel Carve-out'!$D$1947+'Hotel Carve-out'!$C2043)</f>
        <v>#N/A</v>
      </c>
      <c r="BM2043" s="4" t="e">
        <f ca="1">OFFSET('Hotel Carve-out'!$A$1,'Hotel Carve-out'!BM$1949-1,'Hotel Carve-out'!$D$1947+'Hotel Carve-out'!$C2043)</f>
        <v>#N/A</v>
      </c>
      <c r="BN2043" s="4" t="e">
        <f ca="1">OFFSET('Hotel Carve-out'!$A$1,'Hotel Carve-out'!BN$1949-1,'Hotel Carve-out'!$D$1947+'Hotel Carve-out'!$C2043)</f>
        <v>#N/A</v>
      </c>
      <c r="BO2043" s="4" t="e">
        <f ca="1">OFFSET('Hotel Carve-out'!$A$1,'Hotel Carve-out'!BO$1949-1,'Hotel Carve-out'!$D$1947+'Hotel Carve-out'!$C2043)</f>
        <v>#N/A</v>
      </c>
      <c r="BP2043" s="4" t="e">
        <f ca="1">OFFSET('Hotel Carve-out'!$A$1,'Hotel Carve-out'!BP$1949-1,'Hotel Carve-out'!$D$1947+'Hotel Carve-out'!$C2043)</f>
        <v>#N/A</v>
      </c>
      <c r="BQ2043" s="4" t="e">
        <f ca="1">OFFSET('Hotel Carve-out'!$A$1,'Hotel Carve-out'!BQ$1949-1,'Hotel Carve-out'!$D$1947+'Hotel Carve-out'!$C2043)</f>
        <v>#N/A</v>
      </c>
      <c r="BR2043" s="1"/>
      <c r="BS2043" s="4" t="e">
        <f ca="1">OFFSET('Hotel Carve-out'!$A$1,'Hotel Carve-out'!BS$1949-1,'Hotel Carve-out'!$D$1947+'Hotel Carve-out'!$C2043)</f>
        <v>#N/A</v>
      </c>
      <c r="BT2043" s="4" t="e">
        <f ca="1">OFFSET('Hotel Carve-out'!$A$1,'Hotel Carve-out'!BT$1949-1,'Hotel Carve-out'!$D$1947+'Hotel Carve-out'!$C2043)</f>
        <v>#N/A</v>
      </c>
      <c r="BU2043" s="4"/>
      <c r="BV2043" s="4" t="e">
        <f ca="1">OFFSET('Hotel Carve-out'!$A$1,'Hotel Carve-out'!BV$1949-1,'Hotel Carve-out'!$D$1947+'Hotel Carve-out'!$C2043)</f>
        <v>#N/A</v>
      </c>
      <c r="BW2043" s="4" t="e">
        <f ca="1">OFFSET('Hotel Carve-out'!$A$1,'Hotel Carve-out'!BW$1949-1,'Hotel Carve-out'!$D$1947+'Hotel Carve-out'!$C2043)</f>
        <v>#N/A</v>
      </c>
      <c r="BX2043" s="4" t="e">
        <f ca="1">OFFSET('Hotel Carve-out'!$A$1,'Hotel Carve-out'!BX$1949-1,'Hotel Carve-out'!$D$1947+'Hotel Carve-out'!$C2043)</f>
        <v>#N/A</v>
      </c>
      <c r="BY2043" s="6" t="e">
        <f ca="1">OFFSET('Hotel Carve-out'!$A$1,'Hotel Carve-out'!BY$1949-1,'Hotel Carve-out'!$D$1947+'Hotel Carve-out'!$C2043)</f>
        <v>#N/A</v>
      </c>
      <c r="BZ2043" s="4" t="e">
        <f ca="1">OFFSET('Hotel Carve-out'!$A$1,'Hotel Carve-out'!BZ$1949-1,'Hotel Carve-out'!$D$1947+'Hotel Carve-out'!$C2043)</f>
        <v>#N/A</v>
      </c>
      <c r="CA2043" s="6" t="e">
        <f ca="1">OFFSET('Hotel Carve-out'!$A$1,'Hotel Carve-out'!CA$1949-1,'Hotel Carve-out'!$D$1947+'Hotel Carve-out'!$C2043)</f>
        <v>#N/A</v>
      </c>
      <c r="CB2043" s="4" t="e">
        <f ca="1">OFFSET('Hotel Carve-out'!$A$1,'Hotel Carve-out'!CB$1949-1,'Hotel Carve-out'!$D$1947+'Hotel Carve-out'!$C2043)</f>
        <v>#N/A</v>
      </c>
      <c r="CC2043" s="1"/>
      <c r="CD2043" s="360" t="e">
        <f ca="1">OFFSET('Hotel Carve-out'!$A$1,'Hotel Carve-out'!CD$1949-1,'Hotel Carve-out'!$D$1947+'Hotel Carve-out'!$C2043)</f>
        <v>#N/A</v>
      </c>
      <c r="CE2043" s="360" t="e">
        <f ca="1">OFFSET('Hotel Carve-out'!$A$1,'Hotel Carve-out'!CE$1949-1,'Hotel Carve-out'!$D$1947+'Hotel Carve-out'!$C2043)</f>
        <v>#N/A</v>
      </c>
      <c r="CF2043" s="360" t="e">
        <f ca="1">OFFSET('Hotel Carve-out'!$A$1,'Hotel Carve-out'!CF$1949-1,'Hotel Carve-out'!$D$1947+'Hotel Carve-out'!$C2043)</f>
        <v>#N/A</v>
      </c>
      <c r="CG2043" s="360" t="e">
        <f ca="1">OFFSET('Hotel Carve-out'!$A$1,'Hotel Carve-out'!CG$1949-1,'Hotel Carve-out'!$D$1947+'Hotel Carve-out'!$C2043)</f>
        <v>#N/A</v>
      </c>
      <c r="CH2043" s="360" t="e">
        <f ca="1">OFFSET('Hotel Carve-out'!$A$1,'Hotel Carve-out'!CH$1949-1,'Hotel Carve-out'!$D$1947+'Hotel Carve-out'!$C2043)</f>
        <v>#N/A</v>
      </c>
      <c r="CI2043" s="360" t="e">
        <f ca="1">OFFSET('Hotel Carve-out'!$A$1,'Hotel Carve-out'!CI$1949-1,'Hotel Carve-out'!$D$1947+'Hotel Carve-out'!$C2043)</f>
        <v>#N/A</v>
      </c>
      <c r="CJ2043" s="1"/>
      <c r="CK2043" s="1"/>
    </row>
    <row r="2044" spans="2:89" ht="15" customHeight="1">
      <c r="B2044" s="1"/>
      <c r="C2044" s="1" t="e">
        <f>IF(C2043&lt;'Hotel Carve-out'!$E$1688,C2043+1,NA())</f>
        <v>#N/A</v>
      </c>
      <c r="D2044" s="7" t="e">
        <f>INDEX('Hotel Carve-out'!$F$16:$CI$17,1,MATCH('Hotel Carve-out'!C2044,'Hotel Carve-out'!$F$17:$CI$17,0))</f>
        <v>#N/A</v>
      </c>
      <c r="E2044" s="1"/>
      <c r="F2044" s="4" t="e">
        <f ca="1">OFFSET('Hotel Carve-out'!$A$1,'Hotel Carve-out'!F$1949-1,'Hotel Carve-out'!$D$1947+'Hotel Carve-out'!$C2044)</f>
        <v>#N/A</v>
      </c>
      <c r="G2044" s="4" t="e">
        <f ca="1">OFFSET('Hotel Carve-out'!$A$1,'Hotel Carve-out'!G$1949-1,'Hotel Carve-out'!$D$1947+'Hotel Carve-out'!$C2044)</f>
        <v>#N/A</v>
      </c>
      <c r="H2044" s="4" t="e">
        <f ca="1">OFFSET('Hotel Carve-out'!$A$1,'Hotel Carve-out'!H$1949-1,'Hotel Carve-out'!$D$1947+'Hotel Carve-out'!$C2044)</f>
        <v>#N/A</v>
      </c>
      <c r="I2044" s="4" t="e">
        <f ca="1">OFFSET('Hotel Carve-out'!$A$1,'Hotel Carve-out'!I$1949-1,'Hotel Carve-out'!$D$1947+'Hotel Carve-out'!$C2044)</f>
        <v>#N/A</v>
      </c>
      <c r="J2044" s="1"/>
      <c r="K2044" s="4" t="e">
        <f ca="1">OFFSET('Hotel Carve-out'!$A$1,'Hotel Carve-out'!K$1949-1,'Hotel Carve-out'!$D$1947+'Hotel Carve-out'!$C2044)</f>
        <v>#N/A</v>
      </c>
      <c r="L2044" s="4" t="e">
        <f ca="1">OFFSET('Hotel Carve-out'!$A$1,'Hotel Carve-out'!L$1949-1,'Hotel Carve-out'!$D$1947+'Hotel Carve-out'!$C2044)</f>
        <v>#N/A</v>
      </c>
      <c r="M2044" s="4" t="e">
        <f ca="1">OFFSET('Hotel Carve-out'!$A$1,'Hotel Carve-out'!M$1949-1,'Hotel Carve-out'!$D$1947+'Hotel Carve-out'!$C2044)</f>
        <v>#N/A</v>
      </c>
      <c r="N2044" s="4" t="e">
        <f ca="1">OFFSET('Hotel Carve-out'!$A$1,'Hotel Carve-out'!N$1949-1,'Hotel Carve-out'!$D$1947+'Hotel Carve-out'!$C2044)</f>
        <v>#N/A</v>
      </c>
      <c r="O2044" s="4" t="e">
        <f ca="1">OFFSET('Hotel Carve-out'!$A$1,'Hotel Carve-out'!O$1949-1,'Hotel Carve-out'!$D$1947+'Hotel Carve-out'!$C2044)</f>
        <v>#N/A</v>
      </c>
      <c r="P2044" s="4" t="e">
        <f t="shared" ca="1" si="936"/>
        <v>#N/A</v>
      </c>
      <c r="Q2044" s="4"/>
      <c r="R2044" s="4" t="e">
        <f ca="1">OFFSET('Hotel Carve-out'!$A$1,'Hotel Carve-out'!R$1949-1,'Hotel Carve-out'!$D$1947+'Hotel Carve-out'!$C2044)</f>
        <v>#N/A</v>
      </c>
      <c r="S2044" s="4" t="e">
        <f ca="1">OFFSET('Hotel Carve-out'!$A$1,'Hotel Carve-out'!S$1949-1,'Hotel Carve-out'!$D$1947+'Hotel Carve-out'!$C2044)</f>
        <v>#N/A</v>
      </c>
      <c r="T2044" s="4" t="e">
        <f ca="1">OFFSET('Hotel Carve-out'!$A$1,'Hotel Carve-out'!T$1949-1,'Hotel Carve-out'!$D$1947+'Hotel Carve-out'!$C2044)</f>
        <v>#N/A</v>
      </c>
      <c r="U2044" s="4" t="e">
        <f ca="1">OFFSET('Hotel Carve-out'!$A$1,'Hotel Carve-out'!U$1949-1,'Hotel Carve-out'!$D$1947+'Hotel Carve-out'!$C2044)</f>
        <v>#N/A</v>
      </c>
      <c r="V2044" s="4" t="e">
        <f t="shared" ca="1" si="937"/>
        <v>#N/A</v>
      </c>
      <c r="W2044" s="4"/>
      <c r="X2044" s="4" t="e">
        <f ca="1">OFFSET('Hotel Carve-out'!$A$1,'Hotel Carve-out'!X$1949-1,'Hotel Carve-out'!$D$1947+'Hotel Carve-out'!$C2044)</f>
        <v>#N/A</v>
      </c>
      <c r="Y2044" s="4" t="e">
        <f ca="1">OFFSET('Hotel Carve-out'!$A$1,'Hotel Carve-out'!Y$1949-1,'Hotel Carve-out'!$D$1947+'Hotel Carve-out'!$C2044)</f>
        <v>#N/A</v>
      </c>
      <c r="Z2044" s="4" t="e">
        <f ca="1">OFFSET('Hotel Carve-out'!$A$1,'Hotel Carve-out'!Z$1949-1,'Hotel Carve-out'!$D$1947+'Hotel Carve-out'!$C2044)</f>
        <v>#N/A</v>
      </c>
      <c r="AA2044" s="4" t="e">
        <f ca="1">OFFSET('Hotel Carve-out'!$A$1,'Hotel Carve-out'!AA$1949-1,'Hotel Carve-out'!$D$1947+'Hotel Carve-out'!$C2044)</f>
        <v>#N/A</v>
      </c>
      <c r="AB2044" s="4" t="e">
        <f ca="1">OFFSET('Hotel Carve-out'!$A$1,'Hotel Carve-out'!AB$1949-1,'Hotel Carve-out'!$D$1947+'Hotel Carve-out'!$C2044)</f>
        <v>#N/A</v>
      </c>
      <c r="AC2044" s="4" t="e">
        <f ca="1">OFFSET('Hotel Carve-out'!$A$1,'Hotel Carve-out'!AC$1949-1,'Hotel Carve-out'!$D$1947+'Hotel Carve-out'!$C2044)</f>
        <v>#N/A</v>
      </c>
      <c r="AD2044" s="4" t="e">
        <f ca="1">OFFSET('Hotel Carve-out'!$A$1,'Hotel Carve-out'!AD$1949-1,'Hotel Carve-out'!$D$1947+'Hotel Carve-out'!$C2044)</f>
        <v>#N/A</v>
      </c>
      <c r="AE2044" s="4" t="e">
        <f ca="1">OFFSET('Hotel Carve-out'!$A$1,'Hotel Carve-out'!AE$1949-1,'Hotel Carve-out'!$D$1947+'Hotel Carve-out'!$C2044)</f>
        <v>#N/A</v>
      </c>
      <c r="AF2044" s="4" t="e">
        <f ca="1">OFFSET('Hotel Carve-out'!$A$1,'Hotel Carve-out'!AF$1949-1,'Hotel Carve-out'!$D$1947+'Hotel Carve-out'!$C2044)</f>
        <v>#N/A</v>
      </c>
      <c r="AG2044" s="4" t="e">
        <f ca="1">OFFSET('Hotel Carve-out'!$A$1,'Hotel Carve-out'!AG$1949-1,'Hotel Carve-out'!$D$1947+'Hotel Carve-out'!$C2044)</f>
        <v>#N/A</v>
      </c>
      <c r="AH2044" s="4" t="e">
        <f ca="1">OFFSET('Hotel Carve-out'!$A$1,'Hotel Carve-out'!AH$1949-1,'Hotel Carve-out'!$D$1947+'Hotel Carve-out'!$C2044)</f>
        <v>#N/A</v>
      </c>
      <c r="AI2044" s="4" t="e">
        <f t="shared" ca="1" si="938"/>
        <v>#N/A</v>
      </c>
      <c r="AJ2044" s="4"/>
      <c r="AK2044" s="4" t="e">
        <f ca="1">OFFSET('Hotel Carve-out'!$A$1,'Hotel Carve-out'!AK$1949-1,'Hotel Carve-out'!$D$1947+'Hotel Carve-out'!$C2044)</f>
        <v>#N/A</v>
      </c>
      <c r="AL2044" s="4" t="e">
        <f ca="1">OFFSET('Hotel Carve-out'!$A$1,'Hotel Carve-out'!AL$1949-1,'Hotel Carve-out'!$D$1947+'Hotel Carve-out'!$C2044)</f>
        <v>#N/A</v>
      </c>
      <c r="AM2044" s="4" t="e">
        <f ca="1">OFFSET('Hotel Carve-out'!$A$1,'Hotel Carve-out'!AM$1949-1,'Hotel Carve-out'!$D$1947+'Hotel Carve-out'!$C2044)</f>
        <v>#N/A</v>
      </c>
      <c r="AN2044" s="4" t="e">
        <f ca="1">OFFSET('Hotel Carve-out'!$A$1,'Hotel Carve-out'!AN$1949-1,'Hotel Carve-out'!$D$1947+'Hotel Carve-out'!$C2044)</f>
        <v>#N/A</v>
      </c>
      <c r="AO2044" s="4" t="e">
        <f ca="1">OFFSET('Hotel Carve-out'!$A$1,'Hotel Carve-out'!AO$1949-1,'Hotel Carve-out'!$D$1947+'Hotel Carve-out'!$C2044)</f>
        <v>#N/A</v>
      </c>
      <c r="AP2044" s="4" t="e">
        <f ca="1">OFFSET('Hotel Carve-out'!$A$1,'Hotel Carve-out'!AP$1949-1,'Hotel Carve-out'!$D$1947+'Hotel Carve-out'!$C2044)</f>
        <v>#N/A</v>
      </c>
      <c r="AQ2044" s="4" t="e">
        <f ca="1">OFFSET('Hotel Carve-out'!$A$1,'Hotel Carve-out'!AQ$1949-1,'Hotel Carve-out'!$D$1947+'Hotel Carve-out'!$C2044)</f>
        <v>#N/A</v>
      </c>
      <c r="AR2044" s="4" t="e">
        <f ca="1">OFFSET('Hotel Carve-out'!$A$1,'Hotel Carve-out'!AR$1949-1,'Hotel Carve-out'!$D$1947+'Hotel Carve-out'!$C2044)</f>
        <v>#N/A</v>
      </c>
      <c r="AS2044" s="4" t="e">
        <f ca="1">OFFSET('Hotel Carve-out'!$A$1,'Hotel Carve-out'!AS$1949-1,'Hotel Carve-out'!$D$1947+'Hotel Carve-out'!$C2044)</f>
        <v>#N/A</v>
      </c>
      <c r="AT2044" s="4" t="e">
        <f ca="1">OFFSET('Hotel Carve-out'!$A$1,'Hotel Carve-out'!AT$1949-1,'Hotel Carve-out'!$D$1947+'Hotel Carve-out'!$C2044)</f>
        <v>#N/A</v>
      </c>
      <c r="AU2044" s="4" t="e">
        <f ca="1">OFFSET('Hotel Carve-out'!$A$1,'Hotel Carve-out'!AU$1949-1,'Hotel Carve-out'!$D$1947+'Hotel Carve-out'!$C2044)</f>
        <v>#N/A</v>
      </c>
      <c r="AV2044" s="4" t="e">
        <f ca="1">OFFSET('Hotel Carve-out'!$A$1,'Hotel Carve-out'!AV$1949-1,'Hotel Carve-out'!$D$1947+'Hotel Carve-out'!$C2044)</f>
        <v>#N/A</v>
      </c>
      <c r="AW2044" s="4" t="e">
        <f ca="1">OFFSET('Hotel Carve-out'!$A$1,'Hotel Carve-out'!AW$1949-1,'Hotel Carve-out'!$D$1947+'Hotel Carve-out'!$C2044)</f>
        <v>#N/A</v>
      </c>
      <c r="AX2044" s="4" t="e">
        <f ca="1">OFFSET('Hotel Carve-out'!$A$1,'Hotel Carve-out'!AX$1949-1,'Hotel Carve-out'!$D$1947+'Hotel Carve-out'!$C2044)</f>
        <v>#N/A</v>
      </c>
      <c r="AY2044" s="4" t="e">
        <f ca="1">OFFSET('Hotel Carve-out'!$A$1,'Hotel Carve-out'!AY$1949-1,'Hotel Carve-out'!$D$1947+'Hotel Carve-out'!$C2044)</f>
        <v>#N/A</v>
      </c>
      <c r="AZ2044" s="4" t="e">
        <f ca="1">OFFSET('Hotel Carve-out'!$A$1,'Hotel Carve-out'!AZ$1949-1,'Hotel Carve-out'!$D$1947+'Hotel Carve-out'!$C2044)</f>
        <v>#N/A</v>
      </c>
      <c r="BA2044" s="4" t="e">
        <f ca="1">OFFSET('Hotel Carve-out'!$A$1,'Hotel Carve-out'!BA$1949-1,'Hotel Carve-out'!$D$1947+'Hotel Carve-out'!$C2044)</f>
        <v>#N/A</v>
      </c>
      <c r="BB2044" s="4" t="e">
        <f ca="1">OFFSET('Hotel Carve-out'!$A$1,'Hotel Carve-out'!BB$1949-1,'Hotel Carve-out'!$D$1947+'Hotel Carve-out'!$C2044)</f>
        <v>#N/A</v>
      </c>
      <c r="BC2044" s="4" t="e">
        <f ca="1">OFFSET('Hotel Carve-out'!$A$1,'Hotel Carve-out'!BC$1949-1,'Hotel Carve-out'!$D$1947+'Hotel Carve-out'!$C2044)</f>
        <v>#N/A</v>
      </c>
      <c r="BD2044" s="4" t="e">
        <f ca="1">OFFSET('Hotel Carve-out'!$A$1,'Hotel Carve-out'!BD$1949-1,'Hotel Carve-out'!$D$1947+'Hotel Carve-out'!$C2044)</f>
        <v>#N/A</v>
      </c>
      <c r="BE2044" s="4" t="e">
        <f t="shared" ca="1" si="939"/>
        <v>#N/A</v>
      </c>
      <c r="BF2044" s="4"/>
      <c r="BG2044" s="2" t="e">
        <f t="shared" ca="1" si="940"/>
        <v>#N/A</v>
      </c>
      <c r="BH2044" s="2" t="e">
        <f t="shared" ca="1" si="941"/>
        <v>#N/A</v>
      </c>
      <c r="BI2044" s="5" t="e">
        <f t="shared" ca="1" si="942"/>
        <v>#N/A</v>
      </c>
      <c r="BJ2044" s="1"/>
      <c r="BK2044" s="4" t="e">
        <f ca="1">OFFSET('Hotel Carve-out'!$A$1,'Hotel Carve-out'!BK$1949-1,'Hotel Carve-out'!$D$1947+'Hotel Carve-out'!$C2044)</f>
        <v>#N/A</v>
      </c>
      <c r="BL2044" s="4" t="e">
        <f ca="1">OFFSET('Hotel Carve-out'!$A$1,'Hotel Carve-out'!BL$1949-1,'Hotel Carve-out'!$D$1947+'Hotel Carve-out'!$C2044)</f>
        <v>#N/A</v>
      </c>
      <c r="BM2044" s="4" t="e">
        <f ca="1">OFFSET('Hotel Carve-out'!$A$1,'Hotel Carve-out'!BM$1949-1,'Hotel Carve-out'!$D$1947+'Hotel Carve-out'!$C2044)</f>
        <v>#N/A</v>
      </c>
      <c r="BN2044" s="4" t="e">
        <f ca="1">OFFSET('Hotel Carve-out'!$A$1,'Hotel Carve-out'!BN$1949-1,'Hotel Carve-out'!$D$1947+'Hotel Carve-out'!$C2044)</f>
        <v>#N/A</v>
      </c>
      <c r="BO2044" s="4" t="e">
        <f ca="1">OFFSET('Hotel Carve-out'!$A$1,'Hotel Carve-out'!BO$1949-1,'Hotel Carve-out'!$D$1947+'Hotel Carve-out'!$C2044)</f>
        <v>#N/A</v>
      </c>
      <c r="BP2044" s="4" t="e">
        <f ca="1">OFFSET('Hotel Carve-out'!$A$1,'Hotel Carve-out'!BP$1949-1,'Hotel Carve-out'!$D$1947+'Hotel Carve-out'!$C2044)</f>
        <v>#N/A</v>
      </c>
      <c r="BQ2044" s="4" t="e">
        <f ca="1">OFFSET('Hotel Carve-out'!$A$1,'Hotel Carve-out'!BQ$1949-1,'Hotel Carve-out'!$D$1947+'Hotel Carve-out'!$C2044)</f>
        <v>#N/A</v>
      </c>
      <c r="BR2044" s="1"/>
      <c r="BS2044" s="4" t="e">
        <f ca="1">OFFSET('Hotel Carve-out'!$A$1,'Hotel Carve-out'!BS$1949-1,'Hotel Carve-out'!$D$1947+'Hotel Carve-out'!$C2044)</f>
        <v>#N/A</v>
      </c>
      <c r="BT2044" s="4" t="e">
        <f ca="1">OFFSET('Hotel Carve-out'!$A$1,'Hotel Carve-out'!BT$1949-1,'Hotel Carve-out'!$D$1947+'Hotel Carve-out'!$C2044)</f>
        <v>#N/A</v>
      </c>
      <c r="BU2044" s="4"/>
      <c r="BV2044" s="4" t="e">
        <f ca="1">OFFSET('Hotel Carve-out'!$A$1,'Hotel Carve-out'!BV$1949-1,'Hotel Carve-out'!$D$1947+'Hotel Carve-out'!$C2044)</f>
        <v>#N/A</v>
      </c>
      <c r="BW2044" s="4" t="e">
        <f ca="1">OFFSET('Hotel Carve-out'!$A$1,'Hotel Carve-out'!BW$1949-1,'Hotel Carve-out'!$D$1947+'Hotel Carve-out'!$C2044)</f>
        <v>#N/A</v>
      </c>
      <c r="BX2044" s="4" t="e">
        <f ca="1">OFFSET('Hotel Carve-out'!$A$1,'Hotel Carve-out'!BX$1949-1,'Hotel Carve-out'!$D$1947+'Hotel Carve-out'!$C2044)</f>
        <v>#N/A</v>
      </c>
      <c r="BY2044" s="6" t="e">
        <f ca="1">OFFSET('Hotel Carve-out'!$A$1,'Hotel Carve-out'!BY$1949-1,'Hotel Carve-out'!$D$1947+'Hotel Carve-out'!$C2044)</f>
        <v>#N/A</v>
      </c>
      <c r="BZ2044" s="4" t="e">
        <f ca="1">OFFSET('Hotel Carve-out'!$A$1,'Hotel Carve-out'!BZ$1949-1,'Hotel Carve-out'!$D$1947+'Hotel Carve-out'!$C2044)</f>
        <v>#N/A</v>
      </c>
      <c r="CA2044" s="6" t="e">
        <f ca="1">OFFSET('Hotel Carve-out'!$A$1,'Hotel Carve-out'!CA$1949-1,'Hotel Carve-out'!$D$1947+'Hotel Carve-out'!$C2044)</f>
        <v>#N/A</v>
      </c>
      <c r="CB2044" s="4" t="e">
        <f ca="1">OFFSET('Hotel Carve-out'!$A$1,'Hotel Carve-out'!CB$1949-1,'Hotel Carve-out'!$D$1947+'Hotel Carve-out'!$C2044)</f>
        <v>#N/A</v>
      </c>
      <c r="CC2044" s="1"/>
      <c r="CD2044" s="360" t="e">
        <f ca="1">OFFSET('Hotel Carve-out'!$A$1,'Hotel Carve-out'!CD$1949-1,'Hotel Carve-out'!$D$1947+'Hotel Carve-out'!$C2044)</f>
        <v>#N/A</v>
      </c>
      <c r="CE2044" s="360" t="e">
        <f ca="1">OFFSET('Hotel Carve-out'!$A$1,'Hotel Carve-out'!CE$1949-1,'Hotel Carve-out'!$D$1947+'Hotel Carve-out'!$C2044)</f>
        <v>#N/A</v>
      </c>
      <c r="CF2044" s="360" t="e">
        <f ca="1">OFFSET('Hotel Carve-out'!$A$1,'Hotel Carve-out'!CF$1949-1,'Hotel Carve-out'!$D$1947+'Hotel Carve-out'!$C2044)</f>
        <v>#N/A</v>
      </c>
      <c r="CG2044" s="360" t="e">
        <f ca="1">OFFSET('Hotel Carve-out'!$A$1,'Hotel Carve-out'!CG$1949-1,'Hotel Carve-out'!$D$1947+'Hotel Carve-out'!$C2044)</f>
        <v>#N/A</v>
      </c>
      <c r="CH2044" s="360" t="e">
        <f ca="1">OFFSET('Hotel Carve-out'!$A$1,'Hotel Carve-out'!CH$1949-1,'Hotel Carve-out'!$D$1947+'Hotel Carve-out'!$C2044)</f>
        <v>#N/A</v>
      </c>
      <c r="CI2044" s="360" t="e">
        <f ca="1">OFFSET('Hotel Carve-out'!$A$1,'Hotel Carve-out'!CI$1949-1,'Hotel Carve-out'!$D$1947+'Hotel Carve-out'!$C2044)</f>
        <v>#N/A</v>
      </c>
      <c r="CJ2044" s="1"/>
      <c r="CK2044" s="1"/>
    </row>
    <row r="2045" spans="2:89" ht="15" customHeight="1">
      <c r="B2045" s="1"/>
      <c r="C2045" s="1" t="e">
        <f>IF(C2044&lt;'Hotel Carve-out'!$E$1688,C2044+1,NA())</f>
        <v>#N/A</v>
      </c>
      <c r="D2045" s="7" t="e">
        <f>INDEX('Hotel Carve-out'!$F$16:$CI$17,1,MATCH('Hotel Carve-out'!C2045,'Hotel Carve-out'!$F$17:$CI$17,0))</f>
        <v>#N/A</v>
      </c>
      <c r="E2045" s="1"/>
      <c r="F2045" s="4" t="e">
        <f ca="1">OFFSET('Hotel Carve-out'!$A$1,'Hotel Carve-out'!F$1949-1,'Hotel Carve-out'!$D$1947+'Hotel Carve-out'!$C2045)</f>
        <v>#N/A</v>
      </c>
      <c r="G2045" s="4" t="e">
        <f ca="1">OFFSET('Hotel Carve-out'!$A$1,'Hotel Carve-out'!G$1949-1,'Hotel Carve-out'!$D$1947+'Hotel Carve-out'!$C2045)</f>
        <v>#N/A</v>
      </c>
      <c r="H2045" s="4" t="e">
        <f ca="1">OFFSET('Hotel Carve-out'!$A$1,'Hotel Carve-out'!H$1949-1,'Hotel Carve-out'!$D$1947+'Hotel Carve-out'!$C2045)</f>
        <v>#N/A</v>
      </c>
      <c r="I2045" s="4" t="e">
        <f ca="1">OFFSET('Hotel Carve-out'!$A$1,'Hotel Carve-out'!I$1949-1,'Hotel Carve-out'!$D$1947+'Hotel Carve-out'!$C2045)</f>
        <v>#N/A</v>
      </c>
      <c r="J2045" s="1"/>
      <c r="K2045" s="4" t="e">
        <f ca="1">OFFSET('Hotel Carve-out'!$A$1,'Hotel Carve-out'!K$1949-1,'Hotel Carve-out'!$D$1947+'Hotel Carve-out'!$C2045)</f>
        <v>#N/A</v>
      </c>
      <c r="L2045" s="4" t="e">
        <f ca="1">OFFSET('Hotel Carve-out'!$A$1,'Hotel Carve-out'!L$1949-1,'Hotel Carve-out'!$D$1947+'Hotel Carve-out'!$C2045)</f>
        <v>#N/A</v>
      </c>
      <c r="M2045" s="4" t="e">
        <f ca="1">OFFSET('Hotel Carve-out'!$A$1,'Hotel Carve-out'!M$1949-1,'Hotel Carve-out'!$D$1947+'Hotel Carve-out'!$C2045)</f>
        <v>#N/A</v>
      </c>
      <c r="N2045" s="4" t="e">
        <f ca="1">OFFSET('Hotel Carve-out'!$A$1,'Hotel Carve-out'!N$1949-1,'Hotel Carve-out'!$D$1947+'Hotel Carve-out'!$C2045)</f>
        <v>#N/A</v>
      </c>
      <c r="O2045" s="4" t="e">
        <f ca="1">OFFSET('Hotel Carve-out'!$A$1,'Hotel Carve-out'!O$1949-1,'Hotel Carve-out'!$D$1947+'Hotel Carve-out'!$C2045)</f>
        <v>#N/A</v>
      </c>
      <c r="P2045" s="4" t="e">
        <f t="shared" ca="1" si="936"/>
        <v>#N/A</v>
      </c>
      <c r="Q2045" s="4"/>
      <c r="R2045" s="4" t="e">
        <f ca="1">OFFSET('Hotel Carve-out'!$A$1,'Hotel Carve-out'!R$1949-1,'Hotel Carve-out'!$D$1947+'Hotel Carve-out'!$C2045)</f>
        <v>#N/A</v>
      </c>
      <c r="S2045" s="4" t="e">
        <f ca="1">OFFSET('Hotel Carve-out'!$A$1,'Hotel Carve-out'!S$1949-1,'Hotel Carve-out'!$D$1947+'Hotel Carve-out'!$C2045)</f>
        <v>#N/A</v>
      </c>
      <c r="T2045" s="4" t="e">
        <f ca="1">OFFSET('Hotel Carve-out'!$A$1,'Hotel Carve-out'!T$1949-1,'Hotel Carve-out'!$D$1947+'Hotel Carve-out'!$C2045)</f>
        <v>#N/A</v>
      </c>
      <c r="U2045" s="4" t="e">
        <f ca="1">OFFSET('Hotel Carve-out'!$A$1,'Hotel Carve-out'!U$1949-1,'Hotel Carve-out'!$D$1947+'Hotel Carve-out'!$C2045)</f>
        <v>#N/A</v>
      </c>
      <c r="V2045" s="4" t="e">
        <f t="shared" ca="1" si="937"/>
        <v>#N/A</v>
      </c>
      <c r="W2045" s="4"/>
      <c r="X2045" s="4" t="e">
        <f ca="1">OFFSET('Hotel Carve-out'!$A$1,'Hotel Carve-out'!X$1949-1,'Hotel Carve-out'!$D$1947+'Hotel Carve-out'!$C2045)</f>
        <v>#N/A</v>
      </c>
      <c r="Y2045" s="4" t="e">
        <f ca="1">OFFSET('Hotel Carve-out'!$A$1,'Hotel Carve-out'!Y$1949-1,'Hotel Carve-out'!$D$1947+'Hotel Carve-out'!$C2045)</f>
        <v>#N/A</v>
      </c>
      <c r="Z2045" s="4" t="e">
        <f ca="1">OFFSET('Hotel Carve-out'!$A$1,'Hotel Carve-out'!Z$1949-1,'Hotel Carve-out'!$D$1947+'Hotel Carve-out'!$C2045)</f>
        <v>#N/A</v>
      </c>
      <c r="AA2045" s="4" t="e">
        <f ca="1">OFFSET('Hotel Carve-out'!$A$1,'Hotel Carve-out'!AA$1949-1,'Hotel Carve-out'!$D$1947+'Hotel Carve-out'!$C2045)</f>
        <v>#N/A</v>
      </c>
      <c r="AB2045" s="4" t="e">
        <f ca="1">OFFSET('Hotel Carve-out'!$A$1,'Hotel Carve-out'!AB$1949-1,'Hotel Carve-out'!$D$1947+'Hotel Carve-out'!$C2045)</f>
        <v>#N/A</v>
      </c>
      <c r="AC2045" s="4" t="e">
        <f ca="1">OFFSET('Hotel Carve-out'!$A$1,'Hotel Carve-out'!AC$1949-1,'Hotel Carve-out'!$D$1947+'Hotel Carve-out'!$C2045)</f>
        <v>#N/A</v>
      </c>
      <c r="AD2045" s="4" t="e">
        <f ca="1">OFFSET('Hotel Carve-out'!$A$1,'Hotel Carve-out'!AD$1949-1,'Hotel Carve-out'!$D$1947+'Hotel Carve-out'!$C2045)</f>
        <v>#N/A</v>
      </c>
      <c r="AE2045" s="4" t="e">
        <f ca="1">OFFSET('Hotel Carve-out'!$A$1,'Hotel Carve-out'!AE$1949-1,'Hotel Carve-out'!$D$1947+'Hotel Carve-out'!$C2045)</f>
        <v>#N/A</v>
      </c>
      <c r="AF2045" s="4" t="e">
        <f ca="1">OFFSET('Hotel Carve-out'!$A$1,'Hotel Carve-out'!AF$1949-1,'Hotel Carve-out'!$D$1947+'Hotel Carve-out'!$C2045)</f>
        <v>#N/A</v>
      </c>
      <c r="AG2045" s="4" t="e">
        <f ca="1">OFFSET('Hotel Carve-out'!$A$1,'Hotel Carve-out'!AG$1949-1,'Hotel Carve-out'!$D$1947+'Hotel Carve-out'!$C2045)</f>
        <v>#N/A</v>
      </c>
      <c r="AH2045" s="4" t="e">
        <f ca="1">OFFSET('Hotel Carve-out'!$A$1,'Hotel Carve-out'!AH$1949-1,'Hotel Carve-out'!$D$1947+'Hotel Carve-out'!$C2045)</f>
        <v>#N/A</v>
      </c>
      <c r="AI2045" s="4" t="e">
        <f t="shared" ca="1" si="938"/>
        <v>#N/A</v>
      </c>
      <c r="AJ2045" s="4"/>
      <c r="AK2045" s="4" t="e">
        <f ca="1">OFFSET('Hotel Carve-out'!$A$1,'Hotel Carve-out'!AK$1949-1,'Hotel Carve-out'!$D$1947+'Hotel Carve-out'!$C2045)</f>
        <v>#N/A</v>
      </c>
      <c r="AL2045" s="4" t="e">
        <f ca="1">OFFSET('Hotel Carve-out'!$A$1,'Hotel Carve-out'!AL$1949-1,'Hotel Carve-out'!$D$1947+'Hotel Carve-out'!$C2045)</f>
        <v>#N/A</v>
      </c>
      <c r="AM2045" s="4" t="e">
        <f ca="1">OFFSET('Hotel Carve-out'!$A$1,'Hotel Carve-out'!AM$1949-1,'Hotel Carve-out'!$D$1947+'Hotel Carve-out'!$C2045)</f>
        <v>#N/A</v>
      </c>
      <c r="AN2045" s="4" t="e">
        <f ca="1">OFFSET('Hotel Carve-out'!$A$1,'Hotel Carve-out'!AN$1949-1,'Hotel Carve-out'!$D$1947+'Hotel Carve-out'!$C2045)</f>
        <v>#N/A</v>
      </c>
      <c r="AO2045" s="4" t="e">
        <f ca="1">OFFSET('Hotel Carve-out'!$A$1,'Hotel Carve-out'!AO$1949-1,'Hotel Carve-out'!$D$1947+'Hotel Carve-out'!$C2045)</f>
        <v>#N/A</v>
      </c>
      <c r="AP2045" s="4" t="e">
        <f ca="1">OFFSET('Hotel Carve-out'!$A$1,'Hotel Carve-out'!AP$1949-1,'Hotel Carve-out'!$D$1947+'Hotel Carve-out'!$C2045)</f>
        <v>#N/A</v>
      </c>
      <c r="AQ2045" s="4" t="e">
        <f ca="1">OFFSET('Hotel Carve-out'!$A$1,'Hotel Carve-out'!AQ$1949-1,'Hotel Carve-out'!$D$1947+'Hotel Carve-out'!$C2045)</f>
        <v>#N/A</v>
      </c>
      <c r="AR2045" s="4" t="e">
        <f ca="1">OFFSET('Hotel Carve-out'!$A$1,'Hotel Carve-out'!AR$1949-1,'Hotel Carve-out'!$D$1947+'Hotel Carve-out'!$C2045)</f>
        <v>#N/A</v>
      </c>
      <c r="AS2045" s="4" t="e">
        <f ca="1">OFFSET('Hotel Carve-out'!$A$1,'Hotel Carve-out'!AS$1949-1,'Hotel Carve-out'!$D$1947+'Hotel Carve-out'!$C2045)</f>
        <v>#N/A</v>
      </c>
      <c r="AT2045" s="4" t="e">
        <f ca="1">OFFSET('Hotel Carve-out'!$A$1,'Hotel Carve-out'!AT$1949-1,'Hotel Carve-out'!$D$1947+'Hotel Carve-out'!$C2045)</f>
        <v>#N/A</v>
      </c>
      <c r="AU2045" s="4" t="e">
        <f ca="1">OFFSET('Hotel Carve-out'!$A$1,'Hotel Carve-out'!AU$1949-1,'Hotel Carve-out'!$D$1947+'Hotel Carve-out'!$C2045)</f>
        <v>#N/A</v>
      </c>
      <c r="AV2045" s="4" t="e">
        <f ca="1">OFFSET('Hotel Carve-out'!$A$1,'Hotel Carve-out'!AV$1949-1,'Hotel Carve-out'!$D$1947+'Hotel Carve-out'!$C2045)</f>
        <v>#N/A</v>
      </c>
      <c r="AW2045" s="4" t="e">
        <f ca="1">OFFSET('Hotel Carve-out'!$A$1,'Hotel Carve-out'!AW$1949-1,'Hotel Carve-out'!$D$1947+'Hotel Carve-out'!$C2045)</f>
        <v>#N/A</v>
      </c>
      <c r="AX2045" s="4" t="e">
        <f ca="1">OFFSET('Hotel Carve-out'!$A$1,'Hotel Carve-out'!AX$1949-1,'Hotel Carve-out'!$D$1947+'Hotel Carve-out'!$C2045)</f>
        <v>#N/A</v>
      </c>
      <c r="AY2045" s="4" t="e">
        <f ca="1">OFFSET('Hotel Carve-out'!$A$1,'Hotel Carve-out'!AY$1949-1,'Hotel Carve-out'!$D$1947+'Hotel Carve-out'!$C2045)</f>
        <v>#N/A</v>
      </c>
      <c r="AZ2045" s="4" t="e">
        <f ca="1">OFFSET('Hotel Carve-out'!$A$1,'Hotel Carve-out'!AZ$1949-1,'Hotel Carve-out'!$D$1947+'Hotel Carve-out'!$C2045)</f>
        <v>#N/A</v>
      </c>
      <c r="BA2045" s="4" t="e">
        <f ca="1">OFFSET('Hotel Carve-out'!$A$1,'Hotel Carve-out'!BA$1949-1,'Hotel Carve-out'!$D$1947+'Hotel Carve-out'!$C2045)</f>
        <v>#N/A</v>
      </c>
      <c r="BB2045" s="4" t="e">
        <f ca="1">OFFSET('Hotel Carve-out'!$A$1,'Hotel Carve-out'!BB$1949-1,'Hotel Carve-out'!$D$1947+'Hotel Carve-out'!$C2045)</f>
        <v>#N/A</v>
      </c>
      <c r="BC2045" s="4" t="e">
        <f ca="1">OFFSET('Hotel Carve-out'!$A$1,'Hotel Carve-out'!BC$1949-1,'Hotel Carve-out'!$D$1947+'Hotel Carve-out'!$C2045)</f>
        <v>#N/A</v>
      </c>
      <c r="BD2045" s="4" t="e">
        <f ca="1">OFFSET('Hotel Carve-out'!$A$1,'Hotel Carve-out'!BD$1949-1,'Hotel Carve-out'!$D$1947+'Hotel Carve-out'!$C2045)</f>
        <v>#N/A</v>
      </c>
      <c r="BE2045" s="4" t="e">
        <f t="shared" ca="1" si="939"/>
        <v>#N/A</v>
      </c>
      <c r="BF2045" s="4"/>
      <c r="BG2045" s="2" t="e">
        <f t="shared" ca="1" si="940"/>
        <v>#N/A</v>
      </c>
      <c r="BH2045" s="2" t="e">
        <f t="shared" ca="1" si="941"/>
        <v>#N/A</v>
      </c>
      <c r="BI2045" s="5" t="e">
        <f t="shared" ca="1" si="942"/>
        <v>#N/A</v>
      </c>
      <c r="BJ2045" s="1"/>
      <c r="BK2045" s="4" t="e">
        <f ca="1">OFFSET('Hotel Carve-out'!$A$1,'Hotel Carve-out'!BK$1949-1,'Hotel Carve-out'!$D$1947+'Hotel Carve-out'!$C2045)</f>
        <v>#N/A</v>
      </c>
      <c r="BL2045" s="4" t="e">
        <f ca="1">OFFSET('Hotel Carve-out'!$A$1,'Hotel Carve-out'!BL$1949-1,'Hotel Carve-out'!$D$1947+'Hotel Carve-out'!$C2045)</f>
        <v>#N/A</v>
      </c>
      <c r="BM2045" s="4" t="e">
        <f ca="1">OFFSET('Hotel Carve-out'!$A$1,'Hotel Carve-out'!BM$1949-1,'Hotel Carve-out'!$D$1947+'Hotel Carve-out'!$C2045)</f>
        <v>#N/A</v>
      </c>
      <c r="BN2045" s="4" t="e">
        <f ca="1">OFFSET('Hotel Carve-out'!$A$1,'Hotel Carve-out'!BN$1949-1,'Hotel Carve-out'!$D$1947+'Hotel Carve-out'!$C2045)</f>
        <v>#N/A</v>
      </c>
      <c r="BO2045" s="4" t="e">
        <f ca="1">OFFSET('Hotel Carve-out'!$A$1,'Hotel Carve-out'!BO$1949-1,'Hotel Carve-out'!$D$1947+'Hotel Carve-out'!$C2045)</f>
        <v>#N/A</v>
      </c>
      <c r="BP2045" s="4" t="e">
        <f ca="1">OFFSET('Hotel Carve-out'!$A$1,'Hotel Carve-out'!BP$1949-1,'Hotel Carve-out'!$D$1947+'Hotel Carve-out'!$C2045)</f>
        <v>#N/A</v>
      </c>
      <c r="BQ2045" s="4" t="e">
        <f ca="1">OFFSET('Hotel Carve-out'!$A$1,'Hotel Carve-out'!BQ$1949-1,'Hotel Carve-out'!$D$1947+'Hotel Carve-out'!$C2045)</f>
        <v>#N/A</v>
      </c>
      <c r="BR2045" s="1"/>
      <c r="BS2045" s="4" t="e">
        <f ca="1">OFFSET('Hotel Carve-out'!$A$1,'Hotel Carve-out'!BS$1949-1,'Hotel Carve-out'!$D$1947+'Hotel Carve-out'!$C2045)</f>
        <v>#N/A</v>
      </c>
      <c r="BT2045" s="4" t="e">
        <f ca="1">OFFSET('Hotel Carve-out'!$A$1,'Hotel Carve-out'!BT$1949-1,'Hotel Carve-out'!$D$1947+'Hotel Carve-out'!$C2045)</f>
        <v>#N/A</v>
      </c>
      <c r="BU2045" s="4"/>
      <c r="BV2045" s="4" t="e">
        <f ca="1">OFFSET('Hotel Carve-out'!$A$1,'Hotel Carve-out'!BV$1949-1,'Hotel Carve-out'!$D$1947+'Hotel Carve-out'!$C2045)</f>
        <v>#N/A</v>
      </c>
      <c r="BW2045" s="4" t="e">
        <f ca="1">OFFSET('Hotel Carve-out'!$A$1,'Hotel Carve-out'!BW$1949-1,'Hotel Carve-out'!$D$1947+'Hotel Carve-out'!$C2045)</f>
        <v>#N/A</v>
      </c>
      <c r="BX2045" s="4" t="e">
        <f ca="1">OFFSET('Hotel Carve-out'!$A$1,'Hotel Carve-out'!BX$1949-1,'Hotel Carve-out'!$D$1947+'Hotel Carve-out'!$C2045)</f>
        <v>#N/A</v>
      </c>
      <c r="BY2045" s="6" t="e">
        <f ca="1">OFFSET('Hotel Carve-out'!$A$1,'Hotel Carve-out'!BY$1949-1,'Hotel Carve-out'!$D$1947+'Hotel Carve-out'!$C2045)</f>
        <v>#N/A</v>
      </c>
      <c r="BZ2045" s="4" t="e">
        <f ca="1">OFFSET('Hotel Carve-out'!$A$1,'Hotel Carve-out'!BZ$1949-1,'Hotel Carve-out'!$D$1947+'Hotel Carve-out'!$C2045)</f>
        <v>#N/A</v>
      </c>
      <c r="CA2045" s="6" t="e">
        <f ca="1">OFFSET('Hotel Carve-out'!$A$1,'Hotel Carve-out'!CA$1949-1,'Hotel Carve-out'!$D$1947+'Hotel Carve-out'!$C2045)</f>
        <v>#N/A</v>
      </c>
      <c r="CB2045" s="4" t="e">
        <f ca="1">OFFSET('Hotel Carve-out'!$A$1,'Hotel Carve-out'!CB$1949-1,'Hotel Carve-out'!$D$1947+'Hotel Carve-out'!$C2045)</f>
        <v>#N/A</v>
      </c>
      <c r="CC2045" s="1"/>
      <c r="CD2045" s="360" t="e">
        <f ca="1">OFFSET('Hotel Carve-out'!$A$1,'Hotel Carve-out'!CD$1949-1,'Hotel Carve-out'!$D$1947+'Hotel Carve-out'!$C2045)</f>
        <v>#N/A</v>
      </c>
      <c r="CE2045" s="360" t="e">
        <f ca="1">OFFSET('Hotel Carve-out'!$A$1,'Hotel Carve-out'!CE$1949-1,'Hotel Carve-out'!$D$1947+'Hotel Carve-out'!$C2045)</f>
        <v>#N/A</v>
      </c>
      <c r="CF2045" s="360" t="e">
        <f ca="1">OFFSET('Hotel Carve-out'!$A$1,'Hotel Carve-out'!CF$1949-1,'Hotel Carve-out'!$D$1947+'Hotel Carve-out'!$C2045)</f>
        <v>#N/A</v>
      </c>
      <c r="CG2045" s="360" t="e">
        <f ca="1">OFFSET('Hotel Carve-out'!$A$1,'Hotel Carve-out'!CG$1949-1,'Hotel Carve-out'!$D$1947+'Hotel Carve-out'!$C2045)</f>
        <v>#N/A</v>
      </c>
      <c r="CH2045" s="360" t="e">
        <f ca="1">OFFSET('Hotel Carve-out'!$A$1,'Hotel Carve-out'!CH$1949-1,'Hotel Carve-out'!$D$1947+'Hotel Carve-out'!$C2045)</f>
        <v>#N/A</v>
      </c>
      <c r="CI2045" s="360" t="e">
        <f ca="1">OFFSET('Hotel Carve-out'!$A$1,'Hotel Carve-out'!CI$1949-1,'Hotel Carve-out'!$D$1947+'Hotel Carve-out'!$C2045)</f>
        <v>#N/A</v>
      </c>
      <c r="CJ2045" s="1"/>
      <c r="CK2045" s="1"/>
    </row>
    <row r="2046" spans="2:89" ht="15" customHeight="1">
      <c r="B2046" s="1"/>
      <c r="C2046" s="1" t="e">
        <f>IF(C2045&lt;'Hotel Carve-out'!$E$1688,C2045+1,NA())</f>
        <v>#N/A</v>
      </c>
      <c r="D2046" s="7" t="e">
        <f>INDEX('Hotel Carve-out'!$F$16:$CI$17,1,MATCH('Hotel Carve-out'!C2046,'Hotel Carve-out'!$F$17:$CI$17,0))</f>
        <v>#N/A</v>
      </c>
      <c r="E2046" s="1"/>
      <c r="F2046" s="4" t="e">
        <f ca="1">OFFSET('Hotel Carve-out'!$A$1,'Hotel Carve-out'!F$1949-1,'Hotel Carve-out'!$D$1947+'Hotel Carve-out'!$C2046)</f>
        <v>#N/A</v>
      </c>
      <c r="G2046" s="4" t="e">
        <f ca="1">OFFSET('Hotel Carve-out'!$A$1,'Hotel Carve-out'!G$1949-1,'Hotel Carve-out'!$D$1947+'Hotel Carve-out'!$C2046)</f>
        <v>#N/A</v>
      </c>
      <c r="H2046" s="4" t="e">
        <f ca="1">OFFSET('Hotel Carve-out'!$A$1,'Hotel Carve-out'!H$1949-1,'Hotel Carve-out'!$D$1947+'Hotel Carve-out'!$C2046)</f>
        <v>#N/A</v>
      </c>
      <c r="I2046" s="4" t="e">
        <f ca="1">OFFSET('Hotel Carve-out'!$A$1,'Hotel Carve-out'!I$1949-1,'Hotel Carve-out'!$D$1947+'Hotel Carve-out'!$C2046)</f>
        <v>#N/A</v>
      </c>
      <c r="J2046" s="1"/>
      <c r="K2046" s="4" t="e">
        <f ca="1">OFFSET('Hotel Carve-out'!$A$1,'Hotel Carve-out'!K$1949-1,'Hotel Carve-out'!$D$1947+'Hotel Carve-out'!$C2046)</f>
        <v>#N/A</v>
      </c>
      <c r="L2046" s="4" t="e">
        <f ca="1">OFFSET('Hotel Carve-out'!$A$1,'Hotel Carve-out'!L$1949-1,'Hotel Carve-out'!$D$1947+'Hotel Carve-out'!$C2046)</f>
        <v>#N/A</v>
      </c>
      <c r="M2046" s="4" t="e">
        <f ca="1">OFFSET('Hotel Carve-out'!$A$1,'Hotel Carve-out'!M$1949-1,'Hotel Carve-out'!$D$1947+'Hotel Carve-out'!$C2046)</f>
        <v>#N/A</v>
      </c>
      <c r="N2046" s="4" t="e">
        <f ca="1">OFFSET('Hotel Carve-out'!$A$1,'Hotel Carve-out'!N$1949-1,'Hotel Carve-out'!$D$1947+'Hotel Carve-out'!$C2046)</f>
        <v>#N/A</v>
      </c>
      <c r="O2046" s="4" t="e">
        <f ca="1">OFFSET('Hotel Carve-out'!$A$1,'Hotel Carve-out'!O$1949-1,'Hotel Carve-out'!$D$1947+'Hotel Carve-out'!$C2046)</f>
        <v>#N/A</v>
      </c>
      <c r="P2046" s="4" t="e">
        <f t="shared" ca="1" si="936"/>
        <v>#N/A</v>
      </c>
      <c r="Q2046" s="4"/>
      <c r="R2046" s="4" t="e">
        <f ca="1">OFFSET('Hotel Carve-out'!$A$1,'Hotel Carve-out'!R$1949-1,'Hotel Carve-out'!$D$1947+'Hotel Carve-out'!$C2046)</f>
        <v>#N/A</v>
      </c>
      <c r="S2046" s="4" t="e">
        <f ca="1">OFFSET('Hotel Carve-out'!$A$1,'Hotel Carve-out'!S$1949-1,'Hotel Carve-out'!$D$1947+'Hotel Carve-out'!$C2046)</f>
        <v>#N/A</v>
      </c>
      <c r="T2046" s="4" t="e">
        <f ca="1">OFFSET('Hotel Carve-out'!$A$1,'Hotel Carve-out'!T$1949-1,'Hotel Carve-out'!$D$1947+'Hotel Carve-out'!$C2046)</f>
        <v>#N/A</v>
      </c>
      <c r="U2046" s="4" t="e">
        <f ca="1">OFFSET('Hotel Carve-out'!$A$1,'Hotel Carve-out'!U$1949-1,'Hotel Carve-out'!$D$1947+'Hotel Carve-out'!$C2046)</f>
        <v>#N/A</v>
      </c>
      <c r="V2046" s="4" t="e">
        <f t="shared" ca="1" si="937"/>
        <v>#N/A</v>
      </c>
      <c r="W2046" s="4"/>
      <c r="X2046" s="4" t="e">
        <f ca="1">OFFSET('Hotel Carve-out'!$A$1,'Hotel Carve-out'!X$1949-1,'Hotel Carve-out'!$D$1947+'Hotel Carve-out'!$C2046)</f>
        <v>#N/A</v>
      </c>
      <c r="Y2046" s="4" t="e">
        <f ca="1">OFFSET('Hotel Carve-out'!$A$1,'Hotel Carve-out'!Y$1949-1,'Hotel Carve-out'!$D$1947+'Hotel Carve-out'!$C2046)</f>
        <v>#N/A</v>
      </c>
      <c r="Z2046" s="4" t="e">
        <f ca="1">OFFSET('Hotel Carve-out'!$A$1,'Hotel Carve-out'!Z$1949-1,'Hotel Carve-out'!$D$1947+'Hotel Carve-out'!$C2046)</f>
        <v>#N/A</v>
      </c>
      <c r="AA2046" s="4" t="e">
        <f ca="1">OFFSET('Hotel Carve-out'!$A$1,'Hotel Carve-out'!AA$1949-1,'Hotel Carve-out'!$D$1947+'Hotel Carve-out'!$C2046)</f>
        <v>#N/A</v>
      </c>
      <c r="AB2046" s="4" t="e">
        <f ca="1">OFFSET('Hotel Carve-out'!$A$1,'Hotel Carve-out'!AB$1949-1,'Hotel Carve-out'!$D$1947+'Hotel Carve-out'!$C2046)</f>
        <v>#N/A</v>
      </c>
      <c r="AC2046" s="4" t="e">
        <f ca="1">OFFSET('Hotel Carve-out'!$A$1,'Hotel Carve-out'!AC$1949-1,'Hotel Carve-out'!$D$1947+'Hotel Carve-out'!$C2046)</f>
        <v>#N/A</v>
      </c>
      <c r="AD2046" s="4" t="e">
        <f ca="1">OFFSET('Hotel Carve-out'!$A$1,'Hotel Carve-out'!AD$1949-1,'Hotel Carve-out'!$D$1947+'Hotel Carve-out'!$C2046)</f>
        <v>#N/A</v>
      </c>
      <c r="AE2046" s="4" t="e">
        <f ca="1">OFFSET('Hotel Carve-out'!$A$1,'Hotel Carve-out'!AE$1949-1,'Hotel Carve-out'!$D$1947+'Hotel Carve-out'!$C2046)</f>
        <v>#N/A</v>
      </c>
      <c r="AF2046" s="4" t="e">
        <f ca="1">OFFSET('Hotel Carve-out'!$A$1,'Hotel Carve-out'!AF$1949-1,'Hotel Carve-out'!$D$1947+'Hotel Carve-out'!$C2046)</f>
        <v>#N/A</v>
      </c>
      <c r="AG2046" s="4" t="e">
        <f ca="1">OFFSET('Hotel Carve-out'!$A$1,'Hotel Carve-out'!AG$1949-1,'Hotel Carve-out'!$D$1947+'Hotel Carve-out'!$C2046)</f>
        <v>#N/A</v>
      </c>
      <c r="AH2046" s="4" t="e">
        <f ca="1">OFFSET('Hotel Carve-out'!$A$1,'Hotel Carve-out'!AH$1949-1,'Hotel Carve-out'!$D$1947+'Hotel Carve-out'!$C2046)</f>
        <v>#N/A</v>
      </c>
      <c r="AI2046" s="4" t="e">
        <f t="shared" ca="1" si="938"/>
        <v>#N/A</v>
      </c>
      <c r="AJ2046" s="4"/>
      <c r="AK2046" s="4" t="e">
        <f ca="1">OFFSET('Hotel Carve-out'!$A$1,'Hotel Carve-out'!AK$1949-1,'Hotel Carve-out'!$D$1947+'Hotel Carve-out'!$C2046)</f>
        <v>#N/A</v>
      </c>
      <c r="AL2046" s="4" t="e">
        <f ca="1">OFFSET('Hotel Carve-out'!$A$1,'Hotel Carve-out'!AL$1949-1,'Hotel Carve-out'!$D$1947+'Hotel Carve-out'!$C2046)</f>
        <v>#N/A</v>
      </c>
      <c r="AM2046" s="4" t="e">
        <f ca="1">OFFSET('Hotel Carve-out'!$A$1,'Hotel Carve-out'!AM$1949-1,'Hotel Carve-out'!$D$1947+'Hotel Carve-out'!$C2046)</f>
        <v>#N/A</v>
      </c>
      <c r="AN2046" s="4" t="e">
        <f ca="1">OFFSET('Hotel Carve-out'!$A$1,'Hotel Carve-out'!AN$1949-1,'Hotel Carve-out'!$D$1947+'Hotel Carve-out'!$C2046)</f>
        <v>#N/A</v>
      </c>
      <c r="AO2046" s="4" t="e">
        <f ca="1">OFFSET('Hotel Carve-out'!$A$1,'Hotel Carve-out'!AO$1949-1,'Hotel Carve-out'!$D$1947+'Hotel Carve-out'!$C2046)</f>
        <v>#N/A</v>
      </c>
      <c r="AP2046" s="4" t="e">
        <f ca="1">OFFSET('Hotel Carve-out'!$A$1,'Hotel Carve-out'!AP$1949-1,'Hotel Carve-out'!$D$1947+'Hotel Carve-out'!$C2046)</f>
        <v>#N/A</v>
      </c>
      <c r="AQ2046" s="4" t="e">
        <f ca="1">OFFSET('Hotel Carve-out'!$A$1,'Hotel Carve-out'!AQ$1949-1,'Hotel Carve-out'!$D$1947+'Hotel Carve-out'!$C2046)</f>
        <v>#N/A</v>
      </c>
      <c r="AR2046" s="4" t="e">
        <f ca="1">OFFSET('Hotel Carve-out'!$A$1,'Hotel Carve-out'!AR$1949-1,'Hotel Carve-out'!$D$1947+'Hotel Carve-out'!$C2046)</f>
        <v>#N/A</v>
      </c>
      <c r="AS2046" s="4" t="e">
        <f ca="1">OFFSET('Hotel Carve-out'!$A$1,'Hotel Carve-out'!AS$1949-1,'Hotel Carve-out'!$D$1947+'Hotel Carve-out'!$C2046)</f>
        <v>#N/A</v>
      </c>
      <c r="AT2046" s="4" t="e">
        <f ca="1">OFFSET('Hotel Carve-out'!$A$1,'Hotel Carve-out'!AT$1949-1,'Hotel Carve-out'!$D$1947+'Hotel Carve-out'!$C2046)</f>
        <v>#N/A</v>
      </c>
      <c r="AU2046" s="4" t="e">
        <f ca="1">OFFSET('Hotel Carve-out'!$A$1,'Hotel Carve-out'!AU$1949-1,'Hotel Carve-out'!$D$1947+'Hotel Carve-out'!$C2046)</f>
        <v>#N/A</v>
      </c>
      <c r="AV2046" s="4" t="e">
        <f ca="1">OFFSET('Hotel Carve-out'!$A$1,'Hotel Carve-out'!AV$1949-1,'Hotel Carve-out'!$D$1947+'Hotel Carve-out'!$C2046)</f>
        <v>#N/A</v>
      </c>
      <c r="AW2046" s="4" t="e">
        <f ca="1">OFFSET('Hotel Carve-out'!$A$1,'Hotel Carve-out'!AW$1949-1,'Hotel Carve-out'!$D$1947+'Hotel Carve-out'!$C2046)</f>
        <v>#N/A</v>
      </c>
      <c r="AX2046" s="4" t="e">
        <f ca="1">OFFSET('Hotel Carve-out'!$A$1,'Hotel Carve-out'!AX$1949-1,'Hotel Carve-out'!$D$1947+'Hotel Carve-out'!$C2046)</f>
        <v>#N/A</v>
      </c>
      <c r="AY2046" s="4" t="e">
        <f ca="1">OFFSET('Hotel Carve-out'!$A$1,'Hotel Carve-out'!AY$1949-1,'Hotel Carve-out'!$D$1947+'Hotel Carve-out'!$C2046)</f>
        <v>#N/A</v>
      </c>
      <c r="AZ2046" s="4" t="e">
        <f ca="1">OFFSET('Hotel Carve-out'!$A$1,'Hotel Carve-out'!AZ$1949-1,'Hotel Carve-out'!$D$1947+'Hotel Carve-out'!$C2046)</f>
        <v>#N/A</v>
      </c>
      <c r="BA2046" s="4" t="e">
        <f ca="1">OFFSET('Hotel Carve-out'!$A$1,'Hotel Carve-out'!BA$1949-1,'Hotel Carve-out'!$D$1947+'Hotel Carve-out'!$C2046)</f>
        <v>#N/A</v>
      </c>
      <c r="BB2046" s="4" t="e">
        <f ca="1">OFFSET('Hotel Carve-out'!$A$1,'Hotel Carve-out'!BB$1949-1,'Hotel Carve-out'!$D$1947+'Hotel Carve-out'!$C2046)</f>
        <v>#N/A</v>
      </c>
      <c r="BC2046" s="4" t="e">
        <f ca="1">OFFSET('Hotel Carve-out'!$A$1,'Hotel Carve-out'!BC$1949-1,'Hotel Carve-out'!$D$1947+'Hotel Carve-out'!$C2046)</f>
        <v>#N/A</v>
      </c>
      <c r="BD2046" s="4" t="e">
        <f ca="1">OFFSET('Hotel Carve-out'!$A$1,'Hotel Carve-out'!BD$1949-1,'Hotel Carve-out'!$D$1947+'Hotel Carve-out'!$C2046)</f>
        <v>#N/A</v>
      </c>
      <c r="BE2046" s="4" t="e">
        <f t="shared" ca="1" si="939"/>
        <v>#N/A</v>
      </c>
      <c r="BF2046" s="4"/>
      <c r="BG2046" s="2" t="e">
        <f t="shared" ca="1" si="940"/>
        <v>#N/A</v>
      </c>
      <c r="BH2046" s="2" t="e">
        <f t="shared" ca="1" si="941"/>
        <v>#N/A</v>
      </c>
      <c r="BI2046" s="5" t="e">
        <f t="shared" ca="1" si="942"/>
        <v>#N/A</v>
      </c>
      <c r="BJ2046" s="1"/>
      <c r="BK2046" s="4" t="e">
        <f ca="1">OFFSET('Hotel Carve-out'!$A$1,'Hotel Carve-out'!BK$1949-1,'Hotel Carve-out'!$D$1947+'Hotel Carve-out'!$C2046)</f>
        <v>#N/A</v>
      </c>
      <c r="BL2046" s="4" t="e">
        <f ca="1">OFFSET('Hotel Carve-out'!$A$1,'Hotel Carve-out'!BL$1949-1,'Hotel Carve-out'!$D$1947+'Hotel Carve-out'!$C2046)</f>
        <v>#N/A</v>
      </c>
      <c r="BM2046" s="4" t="e">
        <f ca="1">OFFSET('Hotel Carve-out'!$A$1,'Hotel Carve-out'!BM$1949-1,'Hotel Carve-out'!$D$1947+'Hotel Carve-out'!$C2046)</f>
        <v>#N/A</v>
      </c>
      <c r="BN2046" s="4" t="e">
        <f ca="1">OFFSET('Hotel Carve-out'!$A$1,'Hotel Carve-out'!BN$1949-1,'Hotel Carve-out'!$D$1947+'Hotel Carve-out'!$C2046)</f>
        <v>#N/A</v>
      </c>
      <c r="BO2046" s="4" t="e">
        <f ca="1">OFFSET('Hotel Carve-out'!$A$1,'Hotel Carve-out'!BO$1949-1,'Hotel Carve-out'!$D$1947+'Hotel Carve-out'!$C2046)</f>
        <v>#N/A</v>
      </c>
      <c r="BP2046" s="4" t="e">
        <f ca="1">OFFSET('Hotel Carve-out'!$A$1,'Hotel Carve-out'!BP$1949-1,'Hotel Carve-out'!$D$1947+'Hotel Carve-out'!$C2046)</f>
        <v>#N/A</v>
      </c>
      <c r="BQ2046" s="4" t="e">
        <f ca="1">OFFSET('Hotel Carve-out'!$A$1,'Hotel Carve-out'!BQ$1949-1,'Hotel Carve-out'!$D$1947+'Hotel Carve-out'!$C2046)</f>
        <v>#N/A</v>
      </c>
      <c r="BR2046" s="1"/>
      <c r="BS2046" s="4" t="e">
        <f ca="1">OFFSET('Hotel Carve-out'!$A$1,'Hotel Carve-out'!BS$1949-1,'Hotel Carve-out'!$D$1947+'Hotel Carve-out'!$C2046)</f>
        <v>#N/A</v>
      </c>
      <c r="BT2046" s="4" t="e">
        <f ca="1">OFFSET('Hotel Carve-out'!$A$1,'Hotel Carve-out'!BT$1949-1,'Hotel Carve-out'!$D$1947+'Hotel Carve-out'!$C2046)</f>
        <v>#N/A</v>
      </c>
      <c r="BU2046" s="4"/>
      <c r="BV2046" s="4" t="e">
        <f ca="1">OFFSET('Hotel Carve-out'!$A$1,'Hotel Carve-out'!BV$1949-1,'Hotel Carve-out'!$D$1947+'Hotel Carve-out'!$C2046)</f>
        <v>#N/A</v>
      </c>
      <c r="BW2046" s="4" t="e">
        <f ca="1">OFFSET('Hotel Carve-out'!$A$1,'Hotel Carve-out'!BW$1949-1,'Hotel Carve-out'!$D$1947+'Hotel Carve-out'!$C2046)</f>
        <v>#N/A</v>
      </c>
      <c r="BX2046" s="4" t="e">
        <f ca="1">OFFSET('Hotel Carve-out'!$A$1,'Hotel Carve-out'!BX$1949-1,'Hotel Carve-out'!$D$1947+'Hotel Carve-out'!$C2046)</f>
        <v>#N/A</v>
      </c>
      <c r="BY2046" s="6" t="e">
        <f ca="1">OFFSET('Hotel Carve-out'!$A$1,'Hotel Carve-out'!BY$1949-1,'Hotel Carve-out'!$D$1947+'Hotel Carve-out'!$C2046)</f>
        <v>#N/A</v>
      </c>
      <c r="BZ2046" s="4" t="e">
        <f ca="1">OFFSET('Hotel Carve-out'!$A$1,'Hotel Carve-out'!BZ$1949-1,'Hotel Carve-out'!$D$1947+'Hotel Carve-out'!$C2046)</f>
        <v>#N/A</v>
      </c>
      <c r="CA2046" s="6" t="e">
        <f ca="1">OFFSET('Hotel Carve-out'!$A$1,'Hotel Carve-out'!CA$1949-1,'Hotel Carve-out'!$D$1947+'Hotel Carve-out'!$C2046)</f>
        <v>#N/A</v>
      </c>
      <c r="CB2046" s="4" t="e">
        <f ca="1">OFFSET('Hotel Carve-out'!$A$1,'Hotel Carve-out'!CB$1949-1,'Hotel Carve-out'!$D$1947+'Hotel Carve-out'!$C2046)</f>
        <v>#N/A</v>
      </c>
      <c r="CC2046" s="1"/>
      <c r="CD2046" s="360" t="e">
        <f ca="1">OFFSET('Hotel Carve-out'!$A$1,'Hotel Carve-out'!CD$1949-1,'Hotel Carve-out'!$D$1947+'Hotel Carve-out'!$C2046)</f>
        <v>#N/A</v>
      </c>
      <c r="CE2046" s="360" t="e">
        <f ca="1">OFFSET('Hotel Carve-out'!$A$1,'Hotel Carve-out'!CE$1949-1,'Hotel Carve-out'!$D$1947+'Hotel Carve-out'!$C2046)</f>
        <v>#N/A</v>
      </c>
      <c r="CF2046" s="360" t="e">
        <f ca="1">OFFSET('Hotel Carve-out'!$A$1,'Hotel Carve-out'!CF$1949-1,'Hotel Carve-out'!$D$1947+'Hotel Carve-out'!$C2046)</f>
        <v>#N/A</v>
      </c>
      <c r="CG2046" s="360" t="e">
        <f ca="1">OFFSET('Hotel Carve-out'!$A$1,'Hotel Carve-out'!CG$1949-1,'Hotel Carve-out'!$D$1947+'Hotel Carve-out'!$C2046)</f>
        <v>#N/A</v>
      </c>
      <c r="CH2046" s="360" t="e">
        <f ca="1">OFFSET('Hotel Carve-out'!$A$1,'Hotel Carve-out'!CH$1949-1,'Hotel Carve-out'!$D$1947+'Hotel Carve-out'!$C2046)</f>
        <v>#N/A</v>
      </c>
      <c r="CI2046" s="360" t="e">
        <f ca="1">OFFSET('Hotel Carve-out'!$A$1,'Hotel Carve-out'!CI$1949-1,'Hotel Carve-out'!$D$1947+'Hotel Carve-out'!$C2046)</f>
        <v>#N/A</v>
      </c>
      <c r="CJ2046" s="1"/>
      <c r="CK2046" s="1"/>
    </row>
    <row r="2047" spans="2:89" ht="15" customHeight="1">
      <c r="B2047" s="1"/>
      <c r="C2047" s="1" t="e">
        <f>IF(C2046&lt;'Hotel Carve-out'!$E$1688,C2046+1,NA())</f>
        <v>#N/A</v>
      </c>
      <c r="D2047" s="7" t="e">
        <f>INDEX('Hotel Carve-out'!$F$16:$CI$17,1,MATCH('Hotel Carve-out'!C2047,'Hotel Carve-out'!$F$17:$CI$17,0))</f>
        <v>#N/A</v>
      </c>
      <c r="E2047" s="1"/>
      <c r="F2047" s="4" t="e">
        <f ca="1">OFFSET('Hotel Carve-out'!$A$1,'Hotel Carve-out'!F$1949-1,'Hotel Carve-out'!$D$1947+'Hotel Carve-out'!$C2047)</f>
        <v>#N/A</v>
      </c>
      <c r="G2047" s="4" t="e">
        <f ca="1">OFFSET('Hotel Carve-out'!$A$1,'Hotel Carve-out'!G$1949-1,'Hotel Carve-out'!$D$1947+'Hotel Carve-out'!$C2047)</f>
        <v>#N/A</v>
      </c>
      <c r="H2047" s="4" t="e">
        <f ca="1">OFFSET('Hotel Carve-out'!$A$1,'Hotel Carve-out'!H$1949-1,'Hotel Carve-out'!$D$1947+'Hotel Carve-out'!$C2047)</f>
        <v>#N/A</v>
      </c>
      <c r="I2047" s="4" t="e">
        <f ca="1">OFFSET('Hotel Carve-out'!$A$1,'Hotel Carve-out'!I$1949-1,'Hotel Carve-out'!$D$1947+'Hotel Carve-out'!$C2047)</f>
        <v>#N/A</v>
      </c>
      <c r="J2047" s="1"/>
      <c r="K2047" s="4" t="e">
        <f ca="1">OFFSET('Hotel Carve-out'!$A$1,'Hotel Carve-out'!K$1949-1,'Hotel Carve-out'!$D$1947+'Hotel Carve-out'!$C2047)</f>
        <v>#N/A</v>
      </c>
      <c r="L2047" s="4" t="e">
        <f ca="1">OFFSET('Hotel Carve-out'!$A$1,'Hotel Carve-out'!L$1949-1,'Hotel Carve-out'!$D$1947+'Hotel Carve-out'!$C2047)</f>
        <v>#N/A</v>
      </c>
      <c r="M2047" s="4" t="e">
        <f ca="1">OFFSET('Hotel Carve-out'!$A$1,'Hotel Carve-out'!M$1949-1,'Hotel Carve-out'!$D$1947+'Hotel Carve-out'!$C2047)</f>
        <v>#N/A</v>
      </c>
      <c r="N2047" s="4" t="e">
        <f ca="1">OFFSET('Hotel Carve-out'!$A$1,'Hotel Carve-out'!N$1949-1,'Hotel Carve-out'!$D$1947+'Hotel Carve-out'!$C2047)</f>
        <v>#N/A</v>
      </c>
      <c r="O2047" s="4" t="e">
        <f ca="1">OFFSET('Hotel Carve-out'!$A$1,'Hotel Carve-out'!O$1949-1,'Hotel Carve-out'!$D$1947+'Hotel Carve-out'!$C2047)</f>
        <v>#N/A</v>
      </c>
      <c r="P2047" s="4" t="e">
        <f t="shared" ca="1" si="936"/>
        <v>#N/A</v>
      </c>
      <c r="Q2047" s="4"/>
      <c r="R2047" s="4" t="e">
        <f ca="1">OFFSET('Hotel Carve-out'!$A$1,'Hotel Carve-out'!R$1949-1,'Hotel Carve-out'!$D$1947+'Hotel Carve-out'!$C2047)</f>
        <v>#N/A</v>
      </c>
      <c r="S2047" s="4" t="e">
        <f ca="1">OFFSET('Hotel Carve-out'!$A$1,'Hotel Carve-out'!S$1949-1,'Hotel Carve-out'!$D$1947+'Hotel Carve-out'!$C2047)</f>
        <v>#N/A</v>
      </c>
      <c r="T2047" s="4" t="e">
        <f ca="1">OFFSET('Hotel Carve-out'!$A$1,'Hotel Carve-out'!T$1949-1,'Hotel Carve-out'!$D$1947+'Hotel Carve-out'!$C2047)</f>
        <v>#N/A</v>
      </c>
      <c r="U2047" s="4" t="e">
        <f ca="1">OFFSET('Hotel Carve-out'!$A$1,'Hotel Carve-out'!U$1949-1,'Hotel Carve-out'!$D$1947+'Hotel Carve-out'!$C2047)</f>
        <v>#N/A</v>
      </c>
      <c r="V2047" s="4" t="e">
        <f t="shared" ca="1" si="937"/>
        <v>#N/A</v>
      </c>
      <c r="W2047" s="4"/>
      <c r="X2047" s="4" t="e">
        <f ca="1">OFFSET('Hotel Carve-out'!$A$1,'Hotel Carve-out'!X$1949-1,'Hotel Carve-out'!$D$1947+'Hotel Carve-out'!$C2047)</f>
        <v>#N/A</v>
      </c>
      <c r="Y2047" s="4" t="e">
        <f ca="1">OFFSET('Hotel Carve-out'!$A$1,'Hotel Carve-out'!Y$1949-1,'Hotel Carve-out'!$D$1947+'Hotel Carve-out'!$C2047)</f>
        <v>#N/A</v>
      </c>
      <c r="Z2047" s="4" t="e">
        <f ca="1">OFFSET('Hotel Carve-out'!$A$1,'Hotel Carve-out'!Z$1949-1,'Hotel Carve-out'!$D$1947+'Hotel Carve-out'!$C2047)</f>
        <v>#N/A</v>
      </c>
      <c r="AA2047" s="4" t="e">
        <f ca="1">OFFSET('Hotel Carve-out'!$A$1,'Hotel Carve-out'!AA$1949-1,'Hotel Carve-out'!$D$1947+'Hotel Carve-out'!$C2047)</f>
        <v>#N/A</v>
      </c>
      <c r="AB2047" s="4" t="e">
        <f ca="1">OFFSET('Hotel Carve-out'!$A$1,'Hotel Carve-out'!AB$1949-1,'Hotel Carve-out'!$D$1947+'Hotel Carve-out'!$C2047)</f>
        <v>#N/A</v>
      </c>
      <c r="AC2047" s="4" t="e">
        <f ca="1">OFFSET('Hotel Carve-out'!$A$1,'Hotel Carve-out'!AC$1949-1,'Hotel Carve-out'!$D$1947+'Hotel Carve-out'!$C2047)</f>
        <v>#N/A</v>
      </c>
      <c r="AD2047" s="4" t="e">
        <f ca="1">OFFSET('Hotel Carve-out'!$A$1,'Hotel Carve-out'!AD$1949-1,'Hotel Carve-out'!$D$1947+'Hotel Carve-out'!$C2047)</f>
        <v>#N/A</v>
      </c>
      <c r="AE2047" s="4" t="e">
        <f ca="1">OFFSET('Hotel Carve-out'!$A$1,'Hotel Carve-out'!AE$1949-1,'Hotel Carve-out'!$D$1947+'Hotel Carve-out'!$C2047)</f>
        <v>#N/A</v>
      </c>
      <c r="AF2047" s="4" t="e">
        <f ca="1">OFFSET('Hotel Carve-out'!$A$1,'Hotel Carve-out'!AF$1949-1,'Hotel Carve-out'!$D$1947+'Hotel Carve-out'!$C2047)</f>
        <v>#N/A</v>
      </c>
      <c r="AG2047" s="4" t="e">
        <f ca="1">OFFSET('Hotel Carve-out'!$A$1,'Hotel Carve-out'!AG$1949-1,'Hotel Carve-out'!$D$1947+'Hotel Carve-out'!$C2047)</f>
        <v>#N/A</v>
      </c>
      <c r="AH2047" s="4" t="e">
        <f ca="1">OFFSET('Hotel Carve-out'!$A$1,'Hotel Carve-out'!AH$1949-1,'Hotel Carve-out'!$D$1947+'Hotel Carve-out'!$C2047)</f>
        <v>#N/A</v>
      </c>
      <c r="AI2047" s="4" t="e">
        <f t="shared" ca="1" si="938"/>
        <v>#N/A</v>
      </c>
      <c r="AJ2047" s="4"/>
      <c r="AK2047" s="4" t="e">
        <f ca="1">OFFSET('Hotel Carve-out'!$A$1,'Hotel Carve-out'!AK$1949-1,'Hotel Carve-out'!$D$1947+'Hotel Carve-out'!$C2047)</f>
        <v>#N/A</v>
      </c>
      <c r="AL2047" s="4" t="e">
        <f ca="1">OFFSET('Hotel Carve-out'!$A$1,'Hotel Carve-out'!AL$1949-1,'Hotel Carve-out'!$D$1947+'Hotel Carve-out'!$C2047)</f>
        <v>#N/A</v>
      </c>
      <c r="AM2047" s="4" t="e">
        <f ca="1">OFFSET('Hotel Carve-out'!$A$1,'Hotel Carve-out'!AM$1949-1,'Hotel Carve-out'!$D$1947+'Hotel Carve-out'!$C2047)</f>
        <v>#N/A</v>
      </c>
      <c r="AN2047" s="4" t="e">
        <f ca="1">OFFSET('Hotel Carve-out'!$A$1,'Hotel Carve-out'!AN$1949-1,'Hotel Carve-out'!$D$1947+'Hotel Carve-out'!$C2047)</f>
        <v>#N/A</v>
      </c>
      <c r="AO2047" s="4" t="e">
        <f ca="1">OFFSET('Hotel Carve-out'!$A$1,'Hotel Carve-out'!AO$1949-1,'Hotel Carve-out'!$D$1947+'Hotel Carve-out'!$C2047)</f>
        <v>#N/A</v>
      </c>
      <c r="AP2047" s="4" t="e">
        <f ca="1">OFFSET('Hotel Carve-out'!$A$1,'Hotel Carve-out'!AP$1949-1,'Hotel Carve-out'!$D$1947+'Hotel Carve-out'!$C2047)</f>
        <v>#N/A</v>
      </c>
      <c r="AQ2047" s="4" t="e">
        <f ca="1">OFFSET('Hotel Carve-out'!$A$1,'Hotel Carve-out'!AQ$1949-1,'Hotel Carve-out'!$D$1947+'Hotel Carve-out'!$C2047)</f>
        <v>#N/A</v>
      </c>
      <c r="AR2047" s="4" t="e">
        <f ca="1">OFFSET('Hotel Carve-out'!$A$1,'Hotel Carve-out'!AR$1949-1,'Hotel Carve-out'!$D$1947+'Hotel Carve-out'!$C2047)</f>
        <v>#N/A</v>
      </c>
      <c r="AS2047" s="4" t="e">
        <f ca="1">OFFSET('Hotel Carve-out'!$A$1,'Hotel Carve-out'!AS$1949-1,'Hotel Carve-out'!$D$1947+'Hotel Carve-out'!$C2047)</f>
        <v>#N/A</v>
      </c>
      <c r="AT2047" s="4" t="e">
        <f ca="1">OFFSET('Hotel Carve-out'!$A$1,'Hotel Carve-out'!AT$1949-1,'Hotel Carve-out'!$D$1947+'Hotel Carve-out'!$C2047)</f>
        <v>#N/A</v>
      </c>
      <c r="AU2047" s="4" t="e">
        <f ca="1">OFFSET('Hotel Carve-out'!$A$1,'Hotel Carve-out'!AU$1949-1,'Hotel Carve-out'!$D$1947+'Hotel Carve-out'!$C2047)</f>
        <v>#N/A</v>
      </c>
      <c r="AV2047" s="4" t="e">
        <f ca="1">OFFSET('Hotel Carve-out'!$A$1,'Hotel Carve-out'!AV$1949-1,'Hotel Carve-out'!$D$1947+'Hotel Carve-out'!$C2047)</f>
        <v>#N/A</v>
      </c>
      <c r="AW2047" s="4" t="e">
        <f ca="1">OFFSET('Hotel Carve-out'!$A$1,'Hotel Carve-out'!AW$1949-1,'Hotel Carve-out'!$D$1947+'Hotel Carve-out'!$C2047)</f>
        <v>#N/A</v>
      </c>
      <c r="AX2047" s="4" t="e">
        <f ca="1">OFFSET('Hotel Carve-out'!$A$1,'Hotel Carve-out'!AX$1949-1,'Hotel Carve-out'!$D$1947+'Hotel Carve-out'!$C2047)</f>
        <v>#N/A</v>
      </c>
      <c r="AY2047" s="4" t="e">
        <f ca="1">OFFSET('Hotel Carve-out'!$A$1,'Hotel Carve-out'!AY$1949-1,'Hotel Carve-out'!$D$1947+'Hotel Carve-out'!$C2047)</f>
        <v>#N/A</v>
      </c>
      <c r="AZ2047" s="4" t="e">
        <f ca="1">OFFSET('Hotel Carve-out'!$A$1,'Hotel Carve-out'!AZ$1949-1,'Hotel Carve-out'!$D$1947+'Hotel Carve-out'!$C2047)</f>
        <v>#N/A</v>
      </c>
      <c r="BA2047" s="4" t="e">
        <f ca="1">OFFSET('Hotel Carve-out'!$A$1,'Hotel Carve-out'!BA$1949-1,'Hotel Carve-out'!$D$1947+'Hotel Carve-out'!$C2047)</f>
        <v>#N/A</v>
      </c>
      <c r="BB2047" s="4" t="e">
        <f ca="1">OFFSET('Hotel Carve-out'!$A$1,'Hotel Carve-out'!BB$1949-1,'Hotel Carve-out'!$D$1947+'Hotel Carve-out'!$C2047)</f>
        <v>#N/A</v>
      </c>
      <c r="BC2047" s="4" t="e">
        <f ca="1">OFFSET('Hotel Carve-out'!$A$1,'Hotel Carve-out'!BC$1949-1,'Hotel Carve-out'!$D$1947+'Hotel Carve-out'!$C2047)</f>
        <v>#N/A</v>
      </c>
      <c r="BD2047" s="4" t="e">
        <f ca="1">OFFSET('Hotel Carve-out'!$A$1,'Hotel Carve-out'!BD$1949-1,'Hotel Carve-out'!$D$1947+'Hotel Carve-out'!$C2047)</f>
        <v>#N/A</v>
      </c>
      <c r="BE2047" s="4" t="e">
        <f t="shared" ca="1" si="939"/>
        <v>#N/A</v>
      </c>
      <c r="BF2047" s="4"/>
      <c r="BG2047" s="2" t="e">
        <f t="shared" ref="BG2047:BG2052" ca="1" si="943">SUM(F2047:I2047)</f>
        <v>#N/A</v>
      </c>
      <c r="BH2047" s="2" t="e">
        <f t="shared" ref="BH2047:BH2052" ca="1" si="944">SUM(K2047:O2047,R2047:U2047,X2047:AH2047,AK2047:BD2047)</f>
        <v>#N/A</v>
      </c>
      <c r="BI2047" s="5" t="e">
        <f t="shared" ca="1" si="942"/>
        <v>#N/A</v>
      </c>
      <c r="BJ2047" s="1"/>
      <c r="BK2047" s="4" t="e">
        <f ca="1">OFFSET('Hotel Carve-out'!$A$1,'Hotel Carve-out'!BK$1949-1,'Hotel Carve-out'!$D$1947+'Hotel Carve-out'!$C2047)</f>
        <v>#N/A</v>
      </c>
      <c r="BL2047" s="4" t="e">
        <f ca="1">OFFSET('Hotel Carve-out'!$A$1,'Hotel Carve-out'!BL$1949-1,'Hotel Carve-out'!$D$1947+'Hotel Carve-out'!$C2047)</f>
        <v>#N/A</v>
      </c>
      <c r="BM2047" s="4" t="e">
        <f ca="1">OFFSET('Hotel Carve-out'!$A$1,'Hotel Carve-out'!BM$1949-1,'Hotel Carve-out'!$D$1947+'Hotel Carve-out'!$C2047)</f>
        <v>#N/A</v>
      </c>
      <c r="BN2047" s="4" t="e">
        <f ca="1">OFFSET('Hotel Carve-out'!$A$1,'Hotel Carve-out'!BN$1949-1,'Hotel Carve-out'!$D$1947+'Hotel Carve-out'!$C2047)</f>
        <v>#N/A</v>
      </c>
      <c r="BO2047" s="4" t="e">
        <f ca="1">OFFSET('Hotel Carve-out'!$A$1,'Hotel Carve-out'!BO$1949-1,'Hotel Carve-out'!$D$1947+'Hotel Carve-out'!$C2047)</f>
        <v>#N/A</v>
      </c>
      <c r="BP2047" s="4" t="e">
        <f ca="1">OFFSET('Hotel Carve-out'!$A$1,'Hotel Carve-out'!BP$1949-1,'Hotel Carve-out'!$D$1947+'Hotel Carve-out'!$C2047)</f>
        <v>#N/A</v>
      </c>
      <c r="BQ2047" s="4" t="e">
        <f ca="1">OFFSET('Hotel Carve-out'!$A$1,'Hotel Carve-out'!BQ$1949-1,'Hotel Carve-out'!$D$1947+'Hotel Carve-out'!$C2047)</f>
        <v>#N/A</v>
      </c>
      <c r="BR2047" s="1"/>
      <c r="BS2047" s="4" t="e">
        <f ca="1">OFFSET('Hotel Carve-out'!$A$1,'Hotel Carve-out'!BS$1949-1,'Hotel Carve-out'!$D$1947+'Hotel Carve-out'!$C2047)</f>
        <v>#N/A</v>
      </c>
      <c r="BT2047" s="4" t="e">
        <f ca="1">OFFSET('Hotel Carve-out'!$A$1,'Hotel Carve-out'!BT$1949-1,'Hotel Carve-out'!$D$1947+'Hotel Carve-out'!$C2047)</f>
        <v>#N/A</v>
      </c>
      <c r="BU2047" s="4"/>
      <c r="BV2047" s="4" t="e">
        <f ca="1">OFFSET('Hotel Carve-out'!$A$1,'Hotel Carve-out'!BV$1949-1,'Hotel Carve-out'!$D$1947+'Hotel Carve-out'!$C2047)</f>
        <v>#N/A</v>
      </c>
      <c r="BW2047" s="4" t="e">
        <f ca="1">OFFSET('Hotel Carve-out'!$A$1,'Hotel Carve-out'!BW$1949-1,'Hotel Carve-out'!$D$1947+'Hotel Carve-out'!$C2047)</f>
        <v>#N/A</v>
      </c>
      <c r="BX2047" s="4" t="e">
        <f ca="1">OFFSET('Hotel Carve-out'!$A$1,'Hotel Carve-out'!BX$1949-1,'Hotel Carve-out'!$D$1947+'Hotel Carve-out'!$C2047)</f>
        <v>#N/A</v>
      </c>
      <c r="BY2047" s="6" t="e">
        <f ca="1">OFFSET('Hotel Carve-out'!$A$1,'Hotel Carve-out'!BY$1949-1,'Hotel Carve-out'!$D$1947+'Hotel Carve-out'!$C2047)</f>
        <v>#N/A</v>
      </c>
      <c r="BZ2047" s="4" t="e">
        <f ca="1">OFFSET('Hotel Carve-out'!$A$1,'Hotel Carve-out'!BZ$1949-1,'Hotel Carve-out'!$D$1947+'Hotel Carve-out'!$C2047)</f>
        <v>#N/A</v>
      </c>
      <c r="CA2047" s="6" t="e">
        <f ca="1">OFFSET('Hotel Carve-out'!$A$1,'Hotel Carve-out'!CA$1949-1,'Hotel Carve-out'!$D$1947+'Hotel Carve-out'!$C2047)</f>
        <v>#N/A</v>
      </c>
      <c r="CB2047" s="4" t="e">
        <f ca="1">OFFSET('Hotel Carve-out'!$A$1,'Hotel Carve-out'!CB$1949-1,'Hotel Carve-out'!$D$1947+'Hotel Carve-out'!$C2047)</f>
        <v>#N/A</v>
      </c>
      <c r="CC2047" s="1"/>
      <c r="CD2047" s="360" t="e">
        <f ca="1">OFFSET('Hotel Carve-out'!$A$1,'Hotel Carve-out'!CD$1949-1,'Hotel Carve-out'!$D$1947+'Hotel Carve-out'!$C2047)</f>
        <v>#N/A</v>
      </c>
      <c r="CE2047" s="360" t="e">
        <f ca="1">OFFSET('Hotel Carve-out'!$A$1,'Hotel Carve-out'!CE$1949-1,'Hotel Carve-out'!$D$1947+'Hotel Carve-out'!$C2047)</f>
        <v>#N/A</v>
      </c>
      <c r="CF2047" s="360" t="e">
        <f ca="1">OFFSET('Hotel Carve-out'!$A$1,'Hotel Carve-out'!CF$1949-1,'Hotel Carve-out'!$D$1947+'Hotel Carve-out'!$C2047)</f>
        <v>#N/A</v>
      </c>
      <c r="CG2047" s="360" t="e">
        <f ca="1">OFFSET('Hotel Carve-out'!$A$1,'Hotel Carve-out'!CG$1949-1,'Hotel Carve-out'!$D$1947+'Hotel Carve-out'!$C2047)</f>
        <v>#N/A</v>
      </c>
      <c r="CH2047" s="360" t="e">
        <f ca="1">OFFSET('Hotel Carve-out'!$A$1,'Hotel Carve-out'!CH$1949-1,'Hotel Carve-out'!$D$1947+'Hotel Carve-out'!$C2047)</f>
        <v>#N/A</v>
      </c>
      <c r="CI2047" s="360" t="e">
        <f ca="1">OFFSET('Hotel Carve-out'!$A$1,'Hotel Carve-out'!CI$1949-1,'Hotel Carve-out'!$D$1947+'Hotel Carve-out'!$C2047)</f>
        <v>#N/A</v>
      </c>
      <c r="CJ2047" s="1"/>
      <c r="CK2047" s="1"/>
    </row>
    <row r="2048" spans="2:89" ht="15" customHeight="1">
      <c r="B2048" s="1"/>
      <c r="C2048" s="1" t="e">
        <f>IF(C2047&lt;'Hotel Carve-out'!$E$1688,C2047+1,NA())</f>
        <v>#N/A</v>
      </c>
      <c r="D2048" s="7" t="e">
        <f>INDEX('Hotel Carve-out'!$F$16:$CI$17,1,MATCH('Hotel Carve-out'!C2048,'Hotel Carve-out'!$F$17:$CI$17,0))</f>
        <v>#N/A</v>
      </c>
      <c r="E2048" s="1"/>
      <c r="F2048" s="4" t="e">
        <f ca="1">OFFSET('Hotel Carve-out'!$A$1,'Hotel Carve-out'!F$1949-1,'Hotel Carve-out'!$D$1947+'Hotel Carve-out'!$C2048)</f>
        <v>#N/A</v>
      </c>
      <c r="G2048" s="4" t="e">
        <f ca="1">OFFSET('Hotel Carve-out'!$A$1,'Hotel Carve-out'!G$1949-1,'Hotel Carve-out'!$D$1947+'Hotel Carve-out'!$C2048)</f>
        <v>#N/A</v>
      </c>
      <c r="H2048" s="4" t="e">
        <f ca="1">OFFSET('Hotel Carve-out'!$A$1,'Hotel Carve-out'!H$1949-1,'Hotel Carve-out'!$D$1947+'Hotel Carve-out'!$C2048)</f>
        <v>#N/A</v>
      </c>
      <c r="I2048" s="4" t="e">
        <f ca="1">OFFSET('Hotel Carve-out'!$A$1,'Hotel Carve-out'!I$1949-1,'Hotel Carve-out'!$D$1947+'Hotel Carve-out'!$C2048)</f>
        <v>#N/A</v>
      </c>
      <c r="J2048" s="1"/>
      <c r="K2048" s="4" t="e">
        <f ca="1">OFFSET('Hotel Carve-out'!$A$1,'Hotel Carve-out'!K$1949-1,'Hotel Carve-out'!$D$1947+'Hotel Carve-out'!$C2048)</f>
        <v>#N/A</v>
      </c>
      <c r="L2048" s="4" t="e">
        <f ca="1">OFFSET('Hotel Carve-out'!$A$1,'Hotel Carve-out'!L$1949-1,'Hotel Carve-out'!$D$1947+'Hotel Carve-out'!$C2048)</f>
        <v>#N/A</v>
      </c>
      <c r="M2048" s="4" t="e">
        <f ca="1">OFFSET('Hotel Carve-out'!$A$1,'Hotel Carve-out'!M$1949-1,'Hotel Carve-out'!$D$1947+'Hotel Carve-out'!$C2048)</f>
        <v>#N/A</v>
      </c>
      <c r="N2048" s="4" t="e">
        <f ca="1">OFFSET('Hotel Carve-out'!$A$1,'Hotel Carve-out'!N$1949-1,'Hotel Carve-out'!$D$1947+'Hotel Carve-out'!$C2048)</f>
        <v>#N/A</v>
      </c>
      <c r="O2048" s="4" t="e">
        <f ca="1">OFFSET('Hotel Carve-out'!$A$1,'Hotel Carve-out'!O$1949-1,'Hotel Carve-out'!$D$1947+'Hotel Carve-out'!$C2048)</f>
        <v>#N/A</v>
      </c>
      <c r="P2048" s="4" t="e">
        <f t="shared" ca="1" si="936"/>
        <v>#N/A</v>
      </c>
      <c r="Q2048" s="4"/>
      <c r="R2048" s="4" t="e">
        <f ca="1">OFFSET('Hotel Carve-out'!$A$1,'Hotel Carve-out'!R$1949-1,'Hotel Carve-out'!$D$1947+'Hotel Carve-out'!$C2048)</f>
        <v>#N/A</v>
      </c>
      <c r="S2048" s="4" t="e">
        <f ca="1">OFFSET('Hotel Carve-out'!$A$1,'Hotel Carve-out'!S$1949-1,'Hotel Carve-out'!$D$1947+'Hotel Carve-out'!$C2048)</f>
        <v>#N/A</v>
      </c>
      <c r="T2048" s="4" t="e">
        <f ca="1">OFFSET('Hotel Carve-out'!$A$1,'Hotel Carve-out'!T$1949-1,'Hotel Carve-out'!$D$1947+'Hotel Carve-out'!$C2048)</f>
        <v>#N/A</v>
      </c>
      <c r="U2048" s="4" t="e">
        <f ca="1">OFFSET('Hotel Carve-out'!$A$1,'Hotel Carve-out'!U$1949-1,'Hotel Carve-out'!$D$1947+'Hotel Carve-out'!$C2048)</f>
        <v>#N/A</v>
      </c>
      <c r="V2048" s="4" t="e">
        <f t="shared" ca="1" si="937"/>
        <v>#N/A</v>
      </c>
      <c r="W2048" s="4"/>
      <c r="X2048" s="4" t="e">
        <f ca="1">OFFSET('Hotel Carve-out'!$A$1,'Hotel Carve-out'!X$1949-1,'Hotel Carve-out'!$D$1947+'Hotel Carve-out'!$C2048)</f>
        <v>#N/A</v>
      </c>
      <c r="Y2048" s="4" t="e">
        <f ca="1">OFFSET('Hotel Carve-out'!$A$1,'Hotel Carve-out'!Y$1949-1,'Hotel Carve-out'!$D$1947+'Hotel Carve-out'!$C2048)</f>
        <v>#N/A</v>
      </c>
      <c r="Z2048" s="4" t="e">
        <f ca="1">OFFSET('Hotel Carve-out'!$A$1,'Hotel Carve-out'!Z$1949-1,'Hotel Carve-out'!$D$1947+'Hotel Carve-out'!$C2048)</f>
        <v>#N/A</v>
      </c>
      <c r="AA2048" s="4" t="e">
        <f ca="1">OFFSET('Hotel Carve-out'!$A$1,'Hotel Carve-out'!AA$1949-1,'Hotel Carve-out'!$D$1947+'Hotel Carve-out'!$C2048)</f>
        <v>#N/A</v>
      </c>
      <c r="AB2048" s="4" t="e">
        <f ca="1">OFFSET('Hotel Carve-out'!$A$1,'Hotel Carve-out'!AB$1949-1,'Hotel Carve-out'!$D$1947+'Hotel Carve-out'!$C2048)</f>
        <v>#N/A</v>
      </c>
      <c r="AC2048" s="4" t="e">
        <f ca="1">OFFSET('Hotel Carve-out'!$A$1,'Hotel Carve-out'!AC$1949-1,'Hotel Carve-out'!$D$1947+'Hotel Carve-out'!$C2048)</f>
        <v>#N/A</v>
      </c>
      <c r="AD2048" s="4" t="e">
        <f ca="1">OFFSET('Hotel Carve-out'!$A$1,'Hotel Carve-out'!AD$1949-1,'Hotel Carve-out'!$D$1947+'Hotel Carve-out'!$C2048)</f>
        <v>#N/A</v>
      </c>
      <c r="AE2048" s="4" t="e">
        <f ca="1">OFFSET('Hotel Carve-out'!$A$1,'Hotel Carve-out'!AE$1949-1,'Hotel Carve-out'!$D$1947+'Hotel Carve-out'!$C2048)</f>
        <v>#N/A</v>
      </c>
      <c r="AF2048" s="4" t="e">
        <f ca="1">OFFSET('Hotel Carve-out'!$A$1,'Hotel Carve-out'!AF$1949-1,'Hotel Carve-out'!$D$1947+'Hotel Carve-out'!$C2048)</f>
        <v>#N/A</v>
      </c>
      <c r="AG2048" s="4" t="e">
        <f ca="1">OFFSET('Hotel Carve-out'!$A$1,'Hotel Carve-out'!AG$1949-1,'Hotel Carve-out'!$D$1947+'Hotel Carve-out'!$C2048)</f>
        <v>#N/A</v>
      </c>
      <c r="AH2048" s="4" t="e">
        <f ca="1">OFFSET('Hotel Carve-out'!$A$1,'Hotel Carve-out'!AH$1949-1,'Hotel Carve-out'!$D$1947+'Hotel Carve-out'!$C2048)</f>
        <v>#N/A</v>
      </c>
      <c r="AI2048" s="4" t="e">
        <f t="shared" ca="1" si="938"/>
        <v>#N/A</v>
      </c>
      <c r="AJ2048" s="4"/>
      <c r="AK2048" s="4" t="e">
        <f ca="1">OFFSET('Hotel Carve-out'!$A$1,'Hotel Carve-out'!AK$1949-1,'Hotel Carve-out'!$D$1947+'Hotel Carve-out'!$C2048)</f>
        <v>#N/A</v>
      </c>
      <c r="AL2048" s="4" t="e">
        <f ca="1">OFFSET('Hotel Carve-out'!$A$1,'Hotel Carve-out'!AL$1949-1,'Hotel Carve-out'!$D$1947+'Hotel Carve-out'!$C2048)</f>
        <v>#N/A</v>
      </c>
      <c r="AM2048" s="4" t="e">
        <f ca="1">OFFSET('Hotel Carve-out'!$A$1,'Hotel Carve-out'!AM$1949-1,'Hotel Carve-out'!$D$1947+'Hotel Carve-out'!$C2048)</f>
        <v>#N/A</v>
      </c>
      <c r="AN2048" s="4" t="e">
        <f ca="1">OFFSET('Hotel Carve-out'!$A$1,'Hotel Carve-out'!AN$1949-1,'Hotel Carve-out'!$D$1947+'Hotel Carve-out'!$C2048)</f>
        <v>#N/A</v>
      </c>
      <c r="AO2048" s="4" t="e">
        <f ca="1">OFFSET('Hotel Carve-out'!$A$1,'Hotel Carve-out'!AO$1949-1,'Hotel Carve-out'!$D$1947+'Hotel Carve-out'!$C2048)</f>
        <v>#N/A</v>
      </c>
      <c r="AP2048" s="4" t="e">
        <f ca="1">OFFSET('Hotel Carve-out'!$A$1,'Hotel Carve-out'!AP$1949-1,'Hotel Carve-out'!$D$1947+'Hotel Carve-out'!$C2048)</f>
        <v>#N/A</v>
      </c>
      <c r="AQ2048" s="4" t="e">
        <f ca="1">OFFSET('Hotel Carve-out'!$A$1,'Hotel Carve-out'!AQ$1949-1,'Hotel Carve-out'!$D$1947+'Hotel Carve-out'!$C2048)</f>
        <v>#N/A</v>
      </c>
      <c r="AR2048" s="4" t="e">
        <f ca="1">OFFSET('Hotel Carve-out'!$A$1,'Hotel Carve-out'!AR$1949-1,'Hotel Carve-out'!$D$1947+'Hotel Carve-out'!$C2048)</f>
        <v>#N/A</v>
      </c>
      <c r="AS2048" s="4" t="e">
        <f ca="1">OFFSET('Hotel Carve-out'!$A$1,'Hotel Carve-out'!AS$1949-1,'Hotel Carve-out'!$D$1947+'Hotel Carve-out'!$C2048)</f>
        <v>#N/A</v>
      </c>
      <c r="AT2048" s="4" t="e">
        <f ca="1">OFFSET('Hotel Carve-out'!$A$1,'Hotel Carve-out'!AT$1949-1,'Hotel Carve-out'!$D$1947+'Hotel Carve-out'!$C2048)</f>
        <v>#N/A</v>
      </c>
      <c r="AU2048" s="4" t="e">
        <f ca="1">OFFSET('Hotel Carve-out'!$A$1,'Hotel Carve-out'!AU$1949-1,'Hotel Carve-out'!$D$1947+'Hotel Carve-out'!$C2048)</f>
        <v>#N/A</v>
      </c>
      <c r="AV2048" s="4" t="e">
        <f ca="1">OFFSET('Hotel Carve-out'!$A$1,'Hotel Carve-out'!AV$1949-1,'Hotel Carve-out'!$D$1947+'Hotel Carve-out'!$C2048)</f>
        <v>#N/A</v>
      </c>
      <c r="AW2048" s="4" t="e">
        <f ca="1">OFFSET('Hotel Carve-out'!$A$1,'Hotel Carve-out'!AW$1949-1,'Hotel Carve-out'!$D$1947+'Hotel Carve-out'!$C2048)</f>
        <v>#N/A</v>
      </c>
      <c r="AX2048" s="4" t="e">
        <f ca="1">OFFSET('Hotel Carve-out'!$A$1,'Hotel Carve-out'!AX$1949-1,'Hotel Carve-out'!$D$1947+'Hotel Carve-out'!$C2048)</f>
        <v>#N/A</v>
      </c>
      <c r="AY2048" s="4" t="e">
        <f ca="1">OFFSET('Hotel Carve-out'!$A$1,'Hotel Carve-out'!AY$1949-1,'Hotel Carve-out'!$D$1947+'Hotel Carve-out'!$C2048)</f>
        <v>#N/A</v>
      </c>
      <c r="AZ2048" s="4" t="e">
        <f ca="1">OFFSET('Hotel Carve-out'!$A$1,'Hotel Carve-out'!AZ$1949-1,'Hotel Carve-out'!$D$1947+'Hotel Carve-out'!$C2048)</f>
        <v>#N/A</v>
      </c>
      <c r="BA2048" s="4" t="e">
        <f ca="1">OFFSET('Hotel Carve-out'!$A$1,'Hotel Carve-out'!BA$1949-1,'Hotel Carve-out'!$D$1947+'Hotel Carve-out'!$C2048)</f>
        <v>#N/A</v>
      </c>
      <c r="BB2048" s="4" t="e">
        <f ca="1">OFFSET('Hotel Carve-out'!$A$1,'Hotel Carve-out'!BB$1949-1,'Hotel Carve-out'!$D$1947+'Hotel Carve-out'!$C2048)</f>
        <v>#N/A</v>
      </c>
      <c r="BC2048" s="4" t="e">
        <f ca="1">OFFSET('Hotel Carve-out'!$A$1,'Hotel Carve-out'!BC$1949-1,'Hotel Carve-out'!$D$1947+'Hotel Carve-out'!$C2048)</f>
        <v>#N/A</v>
      </c>
      <c r="BD2048" s="4" t="e">
        <f ca="1">OFFSET('Hotel Carve-out'!$A$1,'Hotel Carve-out'!BD$1949-1,'Hotel Carve-out'!$D$1947+'Hotel Carve-out'!$C2048)</f>
        <v>#N/A</v>
      </c>
      <c r="BE2048" s="4" t="e">
        <f t="shared" ca="1" si="939"/>
        <v>#N/A</v>
      </c>
      <c r="BF2048" s="4"/>
      <c r="BG2048" s="2" t="e">
        <f t="shared" ca="1" si="943"/>
        <v>#N/A</v>
      </c>
      <c r="BH2048" s="2" t="e">
        <f t="shared" ca="1" si="944"/>
        <v>#N/A</v>
      </c>
      <c r="BI2048" s="5" t="e">
        <f t="shared" ca="1" si="942"/>
        <v>#N/A</v>
      </c>
      <c r="BJ2048" s="1"/>
      <c r="BK2048" s="4" t="e">
        <f ca="1">OFFSET('Hotel Carve-out'!$A$1,'Hotel Carve-out'!BK$1949-1,'Hotel Carve-out'!$D$1947+'Hotel Carve-out'!$C2048)</f>
        <v>#N/A</v>
      </c>
      <c r="BL2048" s="4" t="e">
        <f ca="1">OFFSET('Hotel Carve-out'!$A$1,'Hotel Carve-out'!BL$1949-1,'Hotel Carve-out'!$D$1947+'Hotel Carve-out'!$C2048)</f>
        <v>#N/A</v>
      </c>
      <c r="BM2048" s="4" t="e">
        <f ca="1">OFFSET('Hotel Carve-out'!$A$1,'Hotel Carve-out'!BM$1949-1,'Hotel Carve-out'!$D$1947+'Hotel Carve-out'!$C2048)</f>
        <v>#N/A</v>
      </c>
      <c r="BN2048" s="4" t="e">
        <f ca="1">OFFSET('Hotel Carve-out'!$A$1,'Hotel Carve-out'!BN$1949-1,'Hotel Carve-out'!$D$1947+'Hotel Carve-out'!$C2048)</f>
        <v>#N/A</v>
      </c>
      <c r="BO2048" s="4" t="e">
        <f ca="1">OFFSET('Hotel Carve-out'!$A$1,'Hotel Carve-out'!BO$1949-1,'Hotel Carve-out'!$D$1947+'Hotel Carve-out'!$C2048)</f>
        <v>#N/A</v>
      </c>
      <c r="BP2048" s="4" t="e">
        <f ca="1">OFFSET('Hotel Carve-out'!$A$1,'Hotel Carve-out'!BP$1949-1,'Hotel Carve-out'!$D$1947+'Hotel Carve-out'!$C2048)</f>
        <v>#N/A</v>
      </c>
      <c r="BQ2048" s="4" t="e">
        <f ca="1">OFFSET('Hotel Carve-out'!$A$1,'Hotel Carve-out'!BQ$1949-1,'Hotel Carve-out'!$D$1947+'Hotel Carve-out'!$C2048)</f>
        <v>#N/A</v>
      </c>
      <c r="BR2048" s="1"/>
      <c r="BS2048" s="4" t="e">
        <f ca="1">OFFSET('Hotel Carve-out'!$A$1,'Hotel Carve-out'!BS$1949-1,'Hotel Carve-out'!$D$1947+'Hotel Carve-out'!$C2048)</f>
        <v>#N/A</v>
      </c>
      <c r="BT2048" s="4" t="e">
        <f ca="1">OFFSET('Hotel Carve-out'!$A$1,'Hotel Carve-out'!BT$1949-1,'Hotel Carve-out'!$D$1947+'Hotel Carve-out'!$C2048)</f>
        <v>#N/A</v>
      </c>
      <c r="BU2048" s="4"/>
      <c r="BV2048" s="4" t="e">
        <f ca="1">OFFSET('Hotel Carve-out'!$A$1,'Hotel Carve-out'!BV$1949-1,'Hotel Carve-out'!$D$1947+'Hotel Carve-out'!$C2048)</f>
        <v>#N/A</v>
      </c>
      <c r="BW2048" s="4" t="e">
        <f ca="1">OFFSET('Hotel Carve-out'!$A$1,'Hotel Carve-out'!BW$1949-1,'Hotel Carve-out'!$D$1947+'Hotel Carve-out'!$C2048)</f>
        <v>#N/A</v>
      </c>
      <c r="BX2048" s="4" t="e">
        <f ca="1">OFFSET('Hotel Carve-out'!$A$1,'Hotel Carve-out'!BX$1949-1,'Hotel Carve-out'!$D$1947+'Hotel Carve-out'!$C2048)</f>
        <v>#N/A</v>
      </c>
      <c r="BY2048" s="6" t="e">
        <f ca="1">OFFSET('Hotel Carve-out'!$A$1,'Hotel Carve-out'!BY$1949-1,'Hotel Carve-out'!$D$1947+'Hotel Carve-out'!$C2048)</f>
        <v>#N/A</v>
      </c>
      <c r="BZ2048" s="4" t="e">
        <f ca="1">OFFSET('Hotel Carve-out'!$A$1,'Hotel Carve-out'!BZ$1949-1,'Hotel Carve-out'!$D$1947+'Hotel Carve-out'!$C2048)</f>
        <v>#N/A</v>
      </c>
      <c r="CA2048" s="6" t="e">
        <f ca="1">OFFSET('Hotel Carve-out'!$A$1,'Hotel Carve-out'!CA$1949-1,'Hotel Carve-out'!$D$1947+'Hotel Carve-out'!$C2048)</f>
        <v>#N/A</v>
      </c>
      <c r="CB2048" s="4" t="e">
        <f ca="1">OFFSET('Hotel Carve-out'!$A$1,'Hotel Carve-out'!CB$1949-1,'Hotel Carve-out'!$D$1947+'Hotel Carve-out'!$C2048)</f>
        <v>#N/A</v>
      </c>
      <c r="CC2048" s="1"/>
      <c r="CD2048" s="360" t="e">
        <f ca="1">OFFSET('Hotel Carve-out'!$A$1,'Hotel Carve-out'!CD$1949-1,'Hotel Carve-out'!$D$1947+'Hotel Carve-out'!$C2048)</f>
        <v>#N/A</v>
      </c>
      <c r="CE2048" s="360" t="e">
        <f ca="1">OFFSET('Hotel Carve-out'!$A$1,'Hotel Carve-out'!CE$1949-1,'Hotel Carve-out'!$D$1947+'Hotel Carve-out'!$C2048)</f>
        <v>#N/A</v>
      </c>
      <c r="CF2048" s="360" t="e">
        <f ca="1">OFFSET('Hotel Carve-out'!$A$1,'Hotel Carve-out'!CF$1949-1,'Hotel Carve-out'!$D$1947+'Hotel Carve-out'!$C2048)</f>
        <v>#N/A</v>
      </c>
      <c r="CG2048" s="360" t="e">
        <f ca="1">OFFSET('Hotel Carve-out'!$A$1,'Hotel Carve-out'!CG$1949-1,'Hotel Carve-out'!$D$1947+'Hotel Carve-out'!$C2048)</f>
        <v>#N/A</v>
      </c>
      <c r="CH2048" s="360" t="e">
        <f ca="1">OFFSET('Hotel Carve-out'!$A$1,'Hotel Carve-out'!CH$1949-1,'Hotel Carve-out'!$D$1947+'Hotel Carve-out'!$C2048)</f>
        <v>#N/A</v>
      </c>
      <c r="CI2048" s="360" t="e">
        <f ca="1">OFFSET('Hotel Carve-out'!$A$1,'Hotel Carve-out'!CI$1949-1,'Hotel Carve-out'!$D$1947+'Hotel Carve-out'!$C2048)</f>
        <v>#N/A</v>
      </c>
      <c r="CJ2048" s="1"/>
      <c r="CK2048" s="1"/>
    </row>
    <row r="2049" spans="2:89" ht="15" customHeight="1">
      <c r="B2049" s="1"/>
      <c r="C2049" s="1" t="e">
        <f>IF(C2048&lt;'Hotel Carve-out'!$E$1688,C2048+1,NA())</f>
        <v>#N/A</v>
      </c>
      <c r="D2049" s="7" t="e">
        <f>INDEX('Hotel Carve-out'!$F$16:$CI$17,1,MATCH('Hotel Carve-out'!C2049,'Hotel Carve-out'!$F$17:$CI$17,0))</f>
        <v>#N/A</v>
      </c>
      <c r="E2049" s="1"/>
      <c r="F2049" s="4" t="e">
        <f ca="1">OFFSET('Hotel Carve-out'!$A$1,'Hotel Carve-out'!F$1949-1,'Hotel Carve-out'!$D$1947+'Hotel Carve-out'!$C2049)</f>
        <v>#N/A</v>
      </c>
      <c r="G2049" s="4" t="e">
        <f ca="1">OFFSET('Hotel Carve-out'!$A$1,'Hotel Carve-out'!G$1949-1,'Hotel Carve-out'!$D$1947+'Hotel Carve-out'!$C2049)</f>
        <v>#N/A</v>
      </c>
      <c r="H2049" s="4" t="e">
        <f ca="1">OFFSET('Hotel Carve-out'!$A$1,'Hotel Carve-out'!H$1949-1,'Hotel Carve-out'!$D$1947+'Hotel Carve-out'!$C2049)</f>
        <v>#N/A</v>
      </c>
      <c r="I2049" s="4" t="e">
        <f ca="1">OFFSET('Hotel Carve-out'!$A$1,'Hotel Carve-out'!I$1949-1,'Hotel Carve-out'!$D$1947+'Hotel Carve-out'!$C2049)</f>
        <v>#N/A</v>
      </c>
      <c r="J2049" s="1"/>
      <c r="K2049" s="4" t="e">
        <f ca="1">OFFSET('Hotel Carve-out'!$A$1,'Hotel Carve-out'!K$1949-1,'Hotel Carve-out'!$D$1947+'Hotel Carve-out'!$C2049)</f>
        <v>#N/A</v>
      </c>
      <c r="L2049" s="4" t="e">
        <f ca="1">OFFSET('Hotel Carve-out'!$A$1,'Hotel Carve-out'!L$1949-1,'Hotel Carve-out'!$D$1947+'Hotel Carve-out'!$C2049)</f>
        <v>#N/A</v>
      </c>
      <c r="M2049" s="4" t="e">
        <f ca="1">OFFSET('Hotel Carve-out'!$A$1,'Hotel Carve-out'!M$1949-1,'Hotel Carve-out'!$D$1947+'Hotel Carve-out'!$C2049)</f>
        <v>#N/A</v>
      </c>
      <c r="N2049" s="4" t="e">
        <f ca="1">OFFSET('Hotel Carve-out'!$A$1,'Hotel Carve-out'!N$1949-1,'Hotel Carve-out'!$D$1947+'Hotel Carve-out'!$C2049)</f>
        <v>#N/A</v>
      </c>
      <c r="O2049" s="4" t="e">
        <f ca="1">OFFSET('Hotel Carve-out'!$A$1,'Hotel Carve-out'!O$1949-1,'Hotel Carve-out'!$D$1947+'Hotel Carve-out'!$C2049)</f>
        <v>#N/A</v>
      </c>
      <c r="P2049" s="4" t="e">
        <f t="shared" ca="1" si="936"/>
        <v>#N/A</v>
      </c>
      <c r="Q2049" s="4"/>
      <c r="R2049" s="4" t="e">
        <f ca="1">OFFSET('Hotel Carve-out'!$A$1,'Hotel Carve-out'!R$1949-1,'Hotel Carve-out'!$D$1947+'Hotel Carve-out'!$C2049)</f>
        <v>#N/A</v>
      </c>
      <c r="S2049" s="4" t="e">
        <f ca="1">OFFSET('Hotel Carve-out'!$A$1,'Hotel Carve-out'!S$1949-1,'Hotel Carve-out'!$D$1947+'Hotel Carve-out'!$C2049)</f>
        <v>#N/A</v>
      </c>
      <c r="T2049" s="4" t="e">
        <f ca="1">OFFSET('Hotel Carve-out'!$A$1,'Hotel Carve-out'!T$1949-1,'Hotel Carve-out'!$D$1947+'Hotel Carve-out'!$C2049)</f>
        <v>#N/A</v>
      </c>
      <c r="U2049" s="4" t="e">
        <f ca="1">OFFSET('Hotel Carve-out'!$A$1,'Hotel Carve-out'!U$1949-1,'Hotel Carve-out'!$D$1947+'Hotel Carve-out'!$C2049)</f>
        <v>#N/A</v>
      </c>
      <c r="V2049" s="4" t="e">
        <f t="shared" ca="1" si="937"/>
        <v>#N/A</v>
      </c>
      <c r="W2049" s="4"/>
      <c r="X2049" s="4" t="e">
        <f ca="1">OFFSET('Hotel Carve-out'!$A$1,'Hotel Carve-out'!X$1949-1,'Hotel Carve-out'!$D$1947+'Hotel Carve-out'!$C2049)</f>
        <v>#N/A</v>
      </c>
      <c r="Y2049" s="4" t="e">
        <f ca="1">OFFSET('Hotel Carve-out'!$A$1,'Hotel Carve-out'!Y$1949-1,'Hotel Carve-out'!$D$1947+'Hotel Carve-out'!$C2049)</f>
        <v>#N/A</v>
      </c>
      <c r="Z2049" s="4" t="e">
        <f ca="1">OFFSET('Hotel Carve-out'!$A$1,'Hotel Carve-out'!Z$1949-1,'Hotel Carve-out'!$D$1947+'Hotel Carve-out'!$C2049)</f>
        <v>#N/A</v>
      </c>
      <c r="AA2049" s="4" t="e">
        <f ca="1">OFFSET('Hotel Carve-out'!$A$1,'Hotel Carve-out'!AA$1949-1,'Hotel Carve-out'!$D$1947+'Hotel Carve-out'!$C2049)</f>
        <v>#N/A</v>
      </c>
      <c r="AB2049" s="4" t="e">
        <f ca="1">OFFSET('Hotel Carve-out'!$A$1,'Hotel Carve-out'!AB$1949-1,'Hotel Carve-out'!$D$1947+'Hotel Carve-out'!$C2049)</f>
        <v>#N/A</v>
      </c>
      <c r="AC2049" s="4" t="e">
        <f ca="1">OFFSET('Hotel Carve-out'!$A$1,'Hotel Carve-out'!AC$1949-1,'Hotel Carve-out'!$D$1947+'Hotel Carve-out'!$C2049)</f>
        <v>#N/A</v>
      </c>
      <c r="AD2049" s="4" t="e">
        <f ca="1">OFFSET('Hotel Carve-out'!$A$1,'Hotel Carve-out'!AD$1949-1,'Hotel Carve-out'!$D$1947+'Hotel Carve-out'!$C2049)</f>
        <v>#N/A</v>
      </c>
      <c r="AE2049" s="4" t="e">
        <f ca="1">OFFSET('Hotel Carve-out'!$A$1,'Hotel Carve-out'!AE$1949-1,'Hotel Carve-out'!$D$1947+'Hotel Carve-out'!$C2049)</f>
        <v>#N/A</v>
      </c>
      <c r="AF2049" s="4" t="e">
        <f ca="1">OFFSET('Hotel Carve-out'!$A$1,'Hotel Carve-out'!AF$1949-1,'Hotel Carve-out'!$D$1947+'Hotel Carve-out'!$C2049)</f>
        <v>#N/A</v>
      </c>
      <c r="AG2049" s="4" t="e">
        <f ca="1">OFFSET('Hotel Carve-out'!$A$1,'Hotel Carve-out'!AG$1949-1,'Hotel Carve-out'!$D$1947+'Hotel Carve-out'!$C2049)</f>
        <v>#N/A</v>
      </c>
      <c r="AH2049" s="4" t="e">
        <f ca="1">OFFSET('Hotel Carve-out'!$A$1,'Hotel Carve-out'!AH$1949-1,'Hotel Carve-out'!$D$1947+'Hotel Carve-out'!$C2049)</f>
        <v>#N/A</v>
      </c>
      <c r="AI2049" s="4" t="e">
        <f t="shared" ca="1" si="938"/>
        <v>#N/A</v>
      </c>
      <c r="AJ2049" s="4"/>
      <c r="AK2049" s="4" t="e">
        <f ca="1">OFFSET('Hotel Carve-out'!$A$1,'Hotel Carve-out'!AK$1949-1,'Hotel Carve-out'!$D$1947+'Hotel Carve-out'!$C2049)</f>
        <v>#N/A</v>
      </c>
      <c r="AL2049" s="4" t="e">
        <f ca="1">OFFSET('Hotel Carve-out'!$A$1,'Hotel Carve-out'!AL$1949-1,'Hotel Carve-out'!$D$1947+'Hotel Carve-out'!$C2049)</f>
        <v>#N/A</v>
      </c>
      <c r="AM2049" s="4" t="e">
        <f ca="1">OFFSET('Hotel Carve-out'!$A$1,'Hotel Carve-out'!AM$1949-1,'Hotel Carve-out'!$D$1947+'Hotel Carve-out'!$C2049)</f>
        <v>#N/A</v>
      </c>
      <c r="AN2049" s="4" t="e">
        <f ca="1">OFFSET('Hotel Carve-out'!$A$1,'Hotel Carve-out'!AN$1949-1,'Hotel Carve-out'!$D$1947+'Hotel Carve-out'!$C2049)</f>
        <v>#N/A</v>
      </c>
      <c r="AO2049" s="4" t="e">
        <f ca="1">OFFSET('Hotel Carve-out'!$A$1,'Hotel Carve-out'!AO$1949-1,'Hotel Carve-out'!$D$1947+'Hotel Carve-out'!$C2049)</f>
        <v>#N/A</v>
      </c>
      <c r="AP2049" s="4" t="e">
        <f ca="1">OFFSET('Hotel Carve-out'!$A$1,'Hotel Carve-out'!AP$1949-1,'Hotel Carve-out'!$D$1947+'Hotel Carve-out'!$C2049)</f>
        <v>#N/A</v>
      </c>
      <c r="AQ2049" s="4" t="e">
        <f ca="1">OFFSET('Hotel Carve-out'!$A$1,'Hotel Carve-out'!AQ$1949-1,'Hotel Carve-out'!$D$1947+'Hotel Carve-out'!$C2049)</f>
        <v>#N/A</v>
      </c>
      <c r="AR2049" s="4" t="e">
        <f ca="1">OFFSET('Hotel Carve-out'!$A$1,'Hotel Carve-out'!AR$1949-1,'Hotel Carve-out'!$D$1947+'Hotel Carve-out'!$C2049)</f>
        <v>#N/A</v>
      </c>
      <c r="AS2049" s="4" t="e">
        <f ca="1">OFFSET('Hotel Carve-out'!$A$1,'Hotel Carve-out'!AS$1949-1,'Hotel Carve-out'!$D$1947+'Hotel Carve-out'!$C2049)</f>
        <v>#N/A</v>
      </c>
      <c r="AT2049" s="4" t="e">
        <f ca="1">OFFSET('Hotel Carve-out'!$A$1,'Hotel Carve-out'!AT$1949-1,'Hotel Carve-out'!$D$1947+'Hotel Carve-out'!$C2049)</f>
        <v>#N/A</v>
      </c>
      <c r="AU2049" s="4" t="e">
        <f ca="1">OFFSET('Hotel Carve-out'!$A$1,'Hotel Carve-out'!AU$1949-1,'Hotel Carve-out'!$D$1947+'Hotel Carve-out'!$C2049)</f>
        <v>#N/A</v>
      </c>
      <c r="AV2049" s="4" t="e">
        <f ca="1">OFFSET('Hotel Carve-out'!$A$1,'Hotel Carve-out'!AV$1949-1,'Hotel Carve-out'!$D$1947+'Hotel Carve-out'!$C2049)</f>
        <v>#N/A</v>
      </c>
      <c r="AW2049" s="4" t="e">
        <f ca="1">OFFSET('Hotel Carve-out'!$A$1,'Hotel Carve-out'!AW$1949-1,'Hotel Carve-out'!$D$1947+'Hotel Carve-out'!$C2049)</f>
        <v>#N/A</v>
      </c>
      <c r="AX2049" s="4" t="e">
        <f ca="1">OFFSET('Hotel Carve-out'!$A$1,'Hotel Carve-out'!AX$1949-1,'Hotel Carve-out'!$D$1947+'Hotel Carve-out'!$C2049)</f>
        <v>#N/A</v>
      </c>
      <c r="AY2049" s="4" t="e">
        <f ca="1">OFFSET('Hotel Carve-out'!$A$1,'Hotel Carve-out'!AY$1949-1,'Hotel Carve-out'!$D$1947+'Hotel Carve-out'!$C2049)</f>
        <v>#N/A</v>
      </c>
      <c r="AZ2049" s="4" t="e">
        <f ca="1">OFFSET('Hotel Carve-out'!$A$1,'Hotel Carve-out'!AZ$1949-1,'Hotel Carve-out'!$D$1947+'Hotel Carve-out'!$C2049)</f>
        <v>#N/A</v>
      </c>
      <c r="BA2049" s="4" t="e">
        <f ca="1">OFFSET('Hotel Carve-out'!$A$1,'Hotel Carve-out'!BA$1949-1,'Hotel Carve-out'!$D$1947+'Hotel Carve-out'!$C2049)</f>
        <v>#N/A</v>
      </c>
      <c r="BB2049" s="4" t="e">
        <f ca="1">OFFSET('Hotel Carve-out'!$A$1,'Hotel Carve-out'!BB$1949-1,'Hotel Carve-out'!$D$1947+'Hotel Carve-out'!$C2049)</f>
        <v>#N/A</v>
      </c>
      <c r="BC2049" s="4" t="e">
        <f ca="1">OFFSET('Hotel Carve-out'!$A$1,'Hotel Carve-out'!BC$1949-1,'Hotel Carve-out'!$D$1947+'Hotel Carve-out'!$C2049)</f>
        <v>#N/A</v>
      </c>
      <c r="BD2049" s="4" t="e">
        <f ca="1">OFFSET('Hotel Carve-out'!$A$1,'Hotel Carve-out'!BD$1949-1,'Hotel Carve-out'!$D$1947+'Hotel Carve-out'!$C2049)</f>
        <v>#N/A</v>
      </c>
      <c r="BE2049" s="4" t="e">
        <f t="shared" ca="1" si="939"/>
        <v>#N/A</v>
      </c>
      <c r="BF2049" s="4"/>
      <c r="BG2049" s="2" t="e">
        <f t="shared" ca="1" si="943"/>
        <v>#N/A</v>
      </c>
      <c r="BH2049" s="2" t="e">
        <f t="shared" ca="1" si="944"/>
        <v>#N/A</v>
      </c>
      <c r="BI2049" s="5" t="e">
        <f t="shared" ca="1" si="942"/>
        <v>#N/A</v>
      </c>
      <c r="BJ2049" s="1"/>
      <c r="BK2049" s="4" t="e">
        <f ca="1">OFFSET('Hotel Carve-out'!$A$1,'Hotel Carve-out'!BK$1949-1,'Hotel Carve-out'!$D$1947+'Hotel Carve-out'!$C2049)</f>
        <v>#N/A</v>
      </c>
      <c r="BL2049" s="4" t="e">
        <f ca="1">OFFSET('Hotel Carve-out'!$A$1,'Hotel Carve-out'!BL$1949-1,'Hotel Carve-out'!$D$1947+'Hotel Carve-out'!$C2049)</f>
        <v>#N/A</v>
      </c>
      <c r="BM2049" s="4" t="e">
        <f ca="1">OFFSET('Hotel Carve-out'!$A$1,'Hotel Carve-out'!BM$1949-1,'Hotel Carve-out'!$D$1947+'Hotel Carve-out'!$C2049)</f>
        <v>#N/A</v>
      </c>
      <c r="BN2049" s="4" t="e">
        <f ca="1">OFFSET('Hotel Carve-out'!$A$1,'Hotel Carve-out'!BN$1949-1,'Hotel Carve-out'!$D$1947+'Hotel Carve-out'!$C2049)</f>
        <v>#N/A</v>
      </c>
      <c r="BO2049" s="4" t="e">
        <f ca="1">OFFSET('Hotel Carve-out'!$A$1,'Hotel Carve-out'!BO$1949-1,'Hotel Carve-out'!$D$1947+'Hotel Carve-out'!$C2049)</f>
        <v>#N/A</v>
      </c>
      <c r="BP2049" s="4" t="e">
        <f ca="1">OFFSET('Hotel Carve-out'!$A$1,'Hotel Carve-out'!BP$1949-1,'Hotel Carve-out'!$D$1947+'Hotel Carve-out'!$C2049)</f>
        <v>#N/A</v>
      </c>
      <c r="BQ2049" s="4" t="e">
        <f ca="1">OFFSET('Hotel Carve-out'!$A$1,'Hotel Carve-out'!BQ$1949-1,'Hotel Carve-out'!$D$1947+'Hotel Carve-out'!$C2049)</f>
        <v>#N/A</v>
      </c>
      <c r="BR2049" s="1"/>
      <c r="BS2049" s="4" t="e">
        <f ca="1">OFFSET('Hotel Carve-out'!$A$1,'Hotel Carve-out'!BS$1949-1,'Hotel Carve-out'!$D$1947+'Hotel Carve-out'!$C2049)</f>
        <v>#N/A</v>
      </c>
      <c r="BT2049" s="4" t="e">
        <f ca="1">OFFSET('Hotel Carve-out'!$A$1,'Hotel Carve-out'!BT$1949-1,'Hotel Carve-out'!$D$1947+'Hotel Carve-out'!$C2049)</f>
        <v>#N/A</v>
      </c>
      <c r="BU2049" s="4"/>
      <c r="BV2049" s="4" t="e">
        <f ca="1">OFFSET('Hotel Carve-out'!$A$1,'Hotel Carve-out'!BV$1949-1,'Hotel Carve-out'!$D$1947+'Hotel Carve-out'!$C2049)</f>
        <v>#N/A</v>
      </c>
      <c r="BW2049" s="4" t="e">
        <f ca="1">OFFSET('Hotel Carve-out'!$A$1,'Hotel Carve-out'!BW$1949-1,'Hotel Carve-out'!$D$1947+'Hotel Carve-out'!$C2049)</f>
        <v>#N/A</v>
      </c>
      <c r="BX2049" s="4" t="e">
        <f ca="1">OFFSET('Hotel Carve-out'!$A$1,'Hotel Carve-out'!BX$1949-1,'Hotel Carve-out'!$D$1947+'Hotel Carve-out'!$C2049)</f>
        <v>#N/A</v>
      </c>
      <c r="BY2049" s="6" t="e">
        <f ca="1">OFFSET('Hotel Carve-out'!$A$1,'Hotel Carve-out'!BY$1949-1,'Hotel Carve-out'!$D$1947+'Hotel Carve-out'!$C2049)</f>
        <v>#N/A</v>
      </c>
      <c r="BZ2049" s="4" t="e">
        <f ca="1">OFFSET('Hotel Carve-out'!$A$1,'Hotel Carve-out'!BZ$1949-1,'Hotel Carve-out'!$D$1947+'Hotel Carve-out'!$C2049)</f>
        <v>#N/A</v>
      </c>
      <c r="CA2049" s="6" t="e">
        <f ca="1">OFFSET('Hotel Carve-out'!$A$1,'Hotel Carve-out'!CA$1949-1,'Hotel Carve-out'!$D$1947+'Hotel Carve-out'!$C2049)</f>
        <v>#N/A</v>
      </c>
      <c r="CB2049" s="4" t="e">
        <f ca="1">OFFSET('Hotel Carve-out'!$A$1,'Hotel Carve-out'!CB$1949-1,'Hotel Carve-out'!$D$1947+'Hotel Carve-out'!$C2049)</f>
        <v>#N/A</v>
      </c>
      <c r="CC2049" s="1"/>
      <c r="CD2049" s="360" t="e">
        <f ca="1">OFFSET('Hotel Carve-out'!$A$1,'Hotel Carve-out'!CD$1949-1,'Hotel Carve-out'!$D$1947+'Hotel Carve-out'!$C2049)</f>
        <v>#N/A</v>
      </c>
      <c r="CE2049" s="360" t="e">
        <f ca="1">OFFSET('Hotel Carve-out'!$A$1,'Hotel Carve-out'!CE$1949-1,'Hotel Carve-out'!$D$1947+'Hotel Carve-out'!$C2049)</f>
        <v>#N/A</v>
      </c>
      <c r="CF2049" s="360" t="e">
        <f ca="1">OFFSET('Hotel Carve-out'!$A$1,'Hotel Carve-out'!CF$1949-1,'Hotel Carve-out'!$D$1947+'Hotel Carve-out'!$C2049)</f>
        <v>#N/A</v>
      </c>
      <c r="CG2049" s="360" t="e">
        <f ca="1">OFFSET('Hotel Carve-out'!$A$1,'Hotel Carve-out'!CG$1949-1,'Hotel Carve-out'!$D$1947+'Hotel Carve-out'!$C2049)</f>
        <v>#N/A</v>
      </c>
      <c r="CH2049" s="360" t="e">
        <f ca="1">OFFSET('Hotel Carve-out'!$A$1,'Hotel Carve-out'!CH$1949-1,'Hotel Carve-out'!$D$1947+'Hotel Carve-out'!$C2049)</f>
        <v>#N/A</v>
      </c>
      <c r="CI2049" s="360" t="e">
        <f ca="1">OFFSET('Hotel Carve-out'!$A$1,'Hotel Carve-out'!CI$1949-1,'Hotel Carve-out'!$D$1947+'Hotel Carve-out'!$C2049)</f>
        <v>#N/A</v>
      </c>
      <c r="CJ2049" s="1"/>
      <c r="CK2049" s="1"/>
    </row>
    <row r="2050" spans="2:89" ht="15" customHeight="1">
      <c r="B2050" s="1"/>
      <c r="C2050" s="1" t="e">
        <f>IF(C2049&lt;'Hotel Carve-out'!$E$1688,C2049+1,NA())</f>
        <v>#N/A</v>
      </c>
      <c r="D2050" s="7" t="e">
        <f>INDEX('Hotel Carve-out'!$F$16:$CI$17,1,MATCH('Hotel Carve-out'!C2050,'Hotel Carve-out'!$F$17:$CI$17,0))</f>
        <v>#N/A</v>
      </c>
      <c r="E2050" s="1"/>
      <c r="F2050" s="4" t="e">
        <f ca="1">OFFSET('Hotel Carve-out'!$A$1,'Hotel Carve-out'!F$1949-1,'Hotel Carve-out'!$D$1947+'Hotel Carve-out'!$C2050)</f>
        <v>#N/A</v>
      </c>
      <c r="G2050" s="4" t="e">
        <f ca="1">OFFSET('Hotel Carve-out'!$A$1,'Hotel Carve-out'!G$1949-1,'Hotel Carve-out'!$D$1947+'Hotel Carve-out'!$C2050)</f>
        <v>#N/A</v>
      </c>
      <c r="H2050" s="4" t="e">
        <f ca="1">OFFSET('Hotel Carve-out'!$A$1,'Hotel Carve-out'!H$1949-1,'Hotel Carve-out'!$D$1947+'Hotel Carve-out'!$C2050)</f>
        <v>#N/A</v>
      </c>
      <c r="I2050" s="4" t="e">
        <f ca="1">OFFSET('Hotel Carve-out'!$A$1,'Hotel Carve-out'!I$1949-1,'Hotel Carve-out'!$D$1947+'Hotel Carve-out'!$C2050)</f>
        <v>#N/A</v>
      </c>
      <c r="J2050" s="1"/>
      <c r="K2050" s="4" t="e">
        <f ca="1">OFFSET('Hotel Carve-out'!$A$1,'Hotel Carve-out'!K$1949-1,'Hotel Carve-out'!$D$1947+'Hotel Carve-out'!$C2050)</f>
        <v>#N/A</v>
      </c>
      <c r="L2050" s="4" t="e">
        <f ca="1">OFFSET('Hotel Carve-out'!$A$1,'Hotel Carve-out'!L$1949-1,'Hotel Carve-out'!$D$1947+'Hotel Carve-out'!$C2050)</f>
        <v>#N/A</v>
      </c>
      <c r="M2050" s="4" t="e">
        <f ca="1">OFFSET('Hotel Carve-out'!$A$1,'Hotel Carve-out'!M$1949-1,'Hotel Carve-out'!$D$1947+'Hotel Carve-out'!$C2050)</f>
        <v>#N/A</v>
      </c>
      <c r="N2050" s="4" t="e">
        <f ca="1">OFFSET('Hotel Carve-out'!$A$1,'Hotel Carve-out'!N$1949-1,'Hotel Carve-out'!$D$1947+'Hotel Carve-out'!$C2050)</f>
        <v>#N/A</v>
      </c>
      <c r="O2050" s="4" t="e">
        <f ca="1">OFFSET('Hotel Carve-out'!$A$1,'Hotel Carve-out'!O$1949-1,'Hotel Carve-out'!$D$1947+'Hotel Carve-out'!$C2050)</f>
        <v>#N/A</v>
      </c>
      <c r="P2050" s="4" t="e">
        <f t="shared" ca="1" si="936"/>
        <v>#N/A</v>
      </c>
      <c r="Q2050" s="4"/>
      <c r="R2050" s="4" t="e">
        <f ca="1">OFFSET('Hotel Carve-out'!$A$1,'Hotel Carve-out'!R$1949-1,'Hotel Carve-out'!$D$1947+'Hotel Carve-out'!$C2050)</f>
        <v>#N/A</v>
      </c>
      <c r="S2050" s="4" t="e">
        <f ca="1">OFFSET('Hotel Carve-out'!$A$1,'Hotel Carve-out'!S$1949-1,'Hotel Carve-out'!$D$1947+'Hotel Carve-out'!$C2050)</f>
        <v>#N/A</v>
      </c>
      <c r="T2050" s="4" t="e">
        <f ca="1">OFFSET('Hotel Carve-out'!$A$1,'Hotel Carve-out'!T$1949-1,'Hotel Carve-out'!$D$1947+'Hotel Carve-out'!$C2050)</f>
        <v>#N/A</v>
      </c>
      <c r="U2050" s="4" t="e">
        <f ca="1">OFFSET('Hotel Carve-out'!$A$1,'Hotel Carve-out'!U$1949-1,'Hotel Carve-out'!$D$1947+'Hotel Carve-out'!$C2050)</f>
        <v>#N/A</v>
      </c>
      <c r="V2050" s="4" t="e">
        <f t="shared" ca="1" si="937"/>
        <v>#N/A</v>
      </c>
      <c r="W2050" s="4"/>
      <c r="X2050" s="4" t="e">
        <f ca="1">OFFSET('Hotel Carve-out'!$A$1,'Hotel Carve-out'!X$1949-1,'Hotel Carve-out'!$D$1947+'Hotel Carve-out'!$C2050)</f>
        <v>#N/A</v>
      </c>
      <c r="Y2050" s="4" t="e">
        <f ca="1">OFFSET('Hotel Carve-out'!$A$1,'Hotel Carve-out'!Y$1949-1,'Hotel Carve-out'!$D$1947+'Hotel Carve-out'!$C2050)</f>
        <v>#N/A</v>
      </c>
      <c r="Z2050" s="4" t="e">
        <f ca="1">OFFSET('Hotel Carve-out'!$A$1,'Hotel Carve-out'!Z$1949-1,'Hotel Carve-out'!$D$1947+'Hotel Carve-out'!$C2050)</f>
        <v>#N/A</v>
      </c>
      <c r="AA2050" s="4" t="e">
        <f ca="1">OFFSET('Hotel Carve-out'!$A$1,'Hotel Carve-out'!AA$1949-1,'Hotel Carve-out'!$D$1947+'Hotel Carve-out'!$C2050)</f>
        <v>#N/A</v>
      </c>
      <c r="AB2050" s="4" t="e">
        <f ca="1">OFFSET('Hotel Carve-out'!$A$1,'Hotel Carve-out'!AB$1949-1,'Hotel Carve-out'!$D$1947+'Hotel Carve-out'!$C2050)</f>
        <v>#N/A</v>
      </c>
      <c r="AC2050" s="4" t="e">
        <f ca="1">OFFSET('Hotel Carve-out'!$A$1,'Hotel Carve-out'!AC$1949-1,'Hotel Carve-out'!$D$1947+'Hotel Carve-out'!$C2050)</f>
        <v>#N/A</v>
      </c>
      <c r="AD2050" s="4" t="e">
        <f ca="1">OFFSET('Hotel Carve-out'!$A$1,'Hotel Carve-out'!AD$1949-1,'Hotel Carve-out'!$D$1947+'Hotel Carve-out'!$C2050)</f>
        <v>#N/A</v>
      </c>
      <c r="AE2050" s="4" t="e">
        <f ca="1">OFFSET('Hotel Carve-out'!$A$1,'Hotel Carve-out'!AE$1949-1,'Hotel Carve-out'!$D$1947+'Hotel Carve-out'!$C2050)</f>
        <v>#N/A</v>
      </c>
      <c r="AF2050" s="4" t="e">
        <f ca="1">OFFSET('Hotel Carve-out'!$A$1,'Hotel Carve-out'!AF$1949-1,'Hotel Carve-out'!$D$1947+'Hotel Carve-out'!$C2050)</f>
        <v>#N/A</v>
      </c>
      <c r="AG2050" s="4" t="e">
        <f ca="1">OFFSET('Hotel Carve-out'!$A$1,'Hotel Carve-out'!AG$1949-1,'Hotel Carve-out'!$D$1947+'Hotel Carve-out'!$C2050)</f>
        <v>#N/A</v>
      </c>
      <c r="AH2050" s="4" t="e">
        <f ca="1">OFFSET('Hotel Carve-out'!$A$1,'Hotel Carve-out'!AH$1949-1,'Hotel Carve-out'!$D$1947+'Hotel Carve-out'!$C2050)</f>
        <v>#N/A</v>
      </c>
      <c r="AI2050" s="4" t="e">
        <f t="shared" ca="1" si="938"/>
        <v>#N/A</v>
      </c>
      <c r="AJ2050" s="4"/>
      <c r="AK2050" s="4" t="e">
        <f ca="1">OFFSET('Hotel Carve-out'!$A$1,'Hotel Carve-out'!AK$1949-1,'Hotel Carve-out'!$D$1947+'Hotel Carve-out'!$C2050)</f>
        <v>#N/A</v>
      </c>
      <c r="AL2050" s="4" t="e">
        <f ca="1">OFFSET('Hotel Carve-out'!$A$1,'Hotel Carve-out'!AL$1949-1,'Hotel Carve-out'!$D$1947+'Hotel Carve-out'!$C2050)</f>
        <v>#N/A</v>
      </c>
      <c r="AM2050" s="4" t="e">
        <f ca="1">OFFSET('Hotel Carve-out'!$A$1,'Hotel Carve-out'!AM$1949-1,'Hotel Carve-out'!$D$1947+'Hotel Carve-out'!$C2050)</f>
        <v>#N/A</v>
      </c>
      <c r="AN2050" s="4" t="e">
        <f ca="1">OFFSET('Hotel Carve-out'!$A$1,'Hotel Carve-out'!AN$1949-1,'Hotel Carve-out'!$D$1947+'Hotel Carve-out'!$C2050)</f>
        <v>#N/A</v>
      </c>
      <c r="AO2050" s="4" t="e">
        <f ca="1">OFFSET('Hotel Carve-out'!$A$1,'Hotel Carve-out'!AO$1949-1,'Hotel Carve-out'!$D$1947+'Hotel Carve-out'!$C2050)</f>
        <v>#N/A</v>
      </c>
      <c r="AP2050" s="4" t="e">
        <f ca="1">OFFSET('Hotel Carve-out'!$A$1,'Hotel Carve-out'!AP$1949-1,'Hotel Carve-out'!$D$1947+'Hotel Carve-out'!$C2050)</f>
        <v>#N/A</v>
      </c>
      <c r="AQ2050" s="4" t="e">
        <f ca="1">OFFSET('Hotel Carve-out'!$A$1,'Hotel Carve-out'!AQ$1949-1,'Hotel Carve-out'!$D$1947+'Hotel Carve-out'!$C2050)</f>
        <v>#N/A</v>
      </c>
      <c r="AR2050" s="4" t="e">
        <f ca="1">OFFSET('Hotel Carve-out'!$A$1,'Hotel Carve-out'!AR$1949-1,'Hotel Carve-out'!$D$1947+'Hotel Carve-out'!$C2050)</f>
        <v>#N/A</v>
      </c>
      <c r="AS2050" s="4" t="e">
        <f ca="1">OFFSET('Hotel Carve-out'!$A$1,'Hotel Carve-out'!AS$1949-1,'Hotel Carve-out'!$D$1947+'Hotel Carve-out'!$C2050)</f>
        <v>#N/A</v>
      </c>
      <c r="AT2050" s="4" t="e">
        <f ca="1">OFFSET('Hotel Carve-out'!$A$1,'Hotel Carve-out'!AT$1949-1,'Hotel Carve-out'!$D$1947+'Hotel Carve-out'!$C2050)</f>
        <v>#N/A</v>
      </c>
      <c r="AU2050" s="4" t="e">
        <f ca="1">OFFSET('Hotel Carve-out'!$A$1,'Hotel Carve-out'!AU$1949-1,'Hotel Carve-out'!$D$1947+'Hotel Carve-out'!$C2050)</f>
        <v>#N/A</v>
      </c>
      <c r="AV2050" s="4" t="e">
        <f ca="1">OFFSET('Hotel Carve-out'!$A$1,'Hotel Carve-out'!AV$1949-1,'Hotel Carve-out'!$D$1947+'Hotel Carve-out'!$C2050)</f>
        <v>#N/A</v>
      </c>
      <c r="AW2050" s="4" t="e">
        <f ca="1">OFFSET('Hotel Carve-out'!$A$1,'Hotel Carve-out'!AW$1949-1,'Hotel Carve-out'!$D$1947+'Hotel Carve-out'!$C2050)</f>
        <v>#N/A</v>
      </c>
      <c r="AX2050" s="4" t="e">
        <f ca="1">OFFSET('Hotel Carve-out'!$A$1,'Hotel Carve-out'!AX$1949-1,'Hotel Carve-out'!$D$1947+'Hotel Carve-out'!$C2050)</f>
        <v>#N/A</v>
      </c>
      <c r="AY2050" s="4" t="e">
        <f ca="1">OFFSET('Hotel Carve-out'!$A$1,'Hotel Carve-out'!AY$1949-1,'Hotel Carve-out'!$D$1947+'Hotel Carve-out'!$C2050)</f>
        <v>#N/A</v>
      </c>
      <c r="AZ2050" s="4" t="e">
        <f ca="1">OFFSET('Hotel Carve-out'!$A$1,'Hotel Carve-out'!AZ$1949-1,'Hotel Carve-out'!$D$1947+'Hotel Carve-out'!$C2050)</f>
        <v>#N/A</v>
      </c>
      <c r="BA2050" s="4" t="e">
        <f ca="1">OFFSET('Hotel Carve-out'!$A$1,'Hotel Carve-out'!BA$1949-1,'Hotel Carve-out'!$D$1947+'Hotel Carve-out'!$C2050)</f>
        <v>#N/A</v>
      </c>
      <c r="BB2050" s="4" t="e">
        <f ca="1">OFFSET('Hotel Carve-out'!$A$1,'Hotel Carve-out'!BB$1949-1,'Hotel Carve-out'!$D$1947+'Hotel Carve-out'!$C2050)</f>
        <v>#N/A</v>
      </c>
      <c r="BC2050" s="4" t="e">
        <f ca="1">OFFSET('Hotel Carve-out'!$A$1,'Hotel Carve-out'!BC$1949-1,'Hotel Carve-out'!$D$1947+'Hotel Carve-out'!$C2050)</f>
        <v>#N/A</v>
      </c>
      <c r="BD2050" s="4" t="e">
        <f ca="1">OFFSET('Hotel Carve-out'!$A$1,'Hotel Carve-out'!BD$1949-1,'Hotel Carve-out'!$D$1947+'Hotel Carve-out'!$C2050)</f>
        <v>#N/A</v>
      </c>
      <c r="BE2050" s="4" t="e">
        <f t="shared" ca="1" si="939"/>
        <v>#N/A</v>
      </c>
      <c r="BF2050" s="4"/>
      <c r="BG2050" s="2" t="e">
        <f t="shared" ca="1" si="943"/>
        <v>#N/A</v>
      </c>
      <c r="BH2050" s="2" t="e">
        <f t="shared" ca="1" si="944"/>
        <v>#N/A</v>
      </c>
      <c r="BI2050" s="5" t="e">
        <f t="shared" ca="1" si="942"/>
        <v>#N/A</v>
      </c>
      <c r="BJ2050" s="1"/>
      <c r="BK2050" s="4" t="e">
        <f ca="1">OFFSET('Hotel Carve-out'!$A$1,'Hotel Carve-out'!BK$1949-1,'Hotel Carve-out'!$D$1947+'Hotel Carve-out'!$C2050)</f>
        <v>#N/A</v>
      </c>
      <c r="BL2050" s="4" t="e">
        <f ca="1">OFFSET('Hotel Carve-out'!$A$1,'Hotel Carve-out'!BL$1949-1,'Hotel Carve-out'!$D$1947+'Hotel Carve-out'!$C2050)</f>
        <v>#N/A</v>
      </c>
      <c r="BM2050" s="4" t="e">
        <f ca="1">OFFSET('Hotel Carve-out'!$A$1,'Hotel Carve-out'!BM$1949-1,'Hotel Carve-out'!$D$1947+'Hotel Carve-out'!$C2050)</f>
        <v>#N/A</v>
      </c>
      <c r="BN2050" s="4" t="e">
        <f ca="1">OFFSET('Hotel Carve-out'!$A$1,'Hotel Carve-out'!BN$1949-1,'Hotel Carve-out'!$D$1947+'Hotel Carve-out'!$C2050)</f>
        <v>#N/A</v>
      </c>
      <c r="BO2050" s="4" t="e">
        <f ca="1">OFFSET('Hotel Carve-out'!$A$1,'Hotel Carve-out'!BO$1949-1,'Hotel Carve-out'!$D$1947+'Hotel Carve-out'!$C2050)</f>
        <v>#N/A</v>
      </c>
      <c r="BP2050" s="4" t="e">
        <f ca="1">OFFSET('Hotel Carve-out'!$A$1,'Hotel Carve-out'!BP$1949-1,'Hotel Carve-out'!$D$1947+'Hotel Carve-out'!$C2050)</f>
        <v>#N/A</v>
      </c>
      <c r="BQ2050" s="4" t="e">
        <f ca="1">OFFSET('Hotel Carve-out'!$A$1,'Hotel Carve-out'!BQ$1949-1,'Hotel Carve-out'!$D$1947+'Hotel Carve-out'!$C2050)</f>
        <v>#N/A</v>
      </c>
      <c r="BR2050" s="1"/>
      <c r="BS2050" s="4" t="e">
        <f ca="1">OFFSET('Hotel Carve-out'!$A$1,'Hotel Carve-out'!BS$1949-1,'Hotel Carve-out'!$D$1947+'Hotel Carve-out'!$C2050)</f>
        <v>#N/A</v>
      </c>
      <c r="BT2050" s="4" t="e">
        <f ca="1">OFFSET('Hotel Carve-out'!$A$1,'Hotel Carve-out'!BT$1949-1,'Hotel Carve-out'!$D$1947+'Hotel Carve-out'!$C2050)</f>
        <v>#N/A</v>
      </c>
      <c r="BU2050" s="4"/>
      <c r="BV2050" s="4" t="e">
        <f ca="1">OFFSET('Hotel Carve-out'!$A$1,'Hotel Carve-out'!BV$1949-1,'Hotel Carve-out'!$D$1947+'Hotel Carve-out'!$C2050)</f>
        <v>#N/A</v>
      </c>
      <c r="BW2050" s="4" t="e">
        <f ca="1">OFFSET('Hotel Carve-out'!$A$1,'Hotel Carve-out'!BW$1949-1,'Hotel Carve-out'!$D$1947+'Hotel Carve-out'!$C2050)</f>
        <v>#N/A</v>
      </c>
      <c r="BX2050" s="4" t="e">
        <f ca="1">OFFSET('Hotel Carve-out'!$A$1,'Hotel Carve-out'!BX$1949-1,'Hotel Carve-out'!$D$1947+'Hotel Carve-out'!$C2050)</f>
        <v>#N/A</v>
      </c>
      <c r="BY2050" s="6" t="e">
        <f ca="1">OFFSET('Hotel Carve-out'!$A$1,'Hotel Carve-out'!BY$1949-1,'Hotel Carve-out'!$D$1947+'Hotel Carve-out'!$C2050)</f>
        <v>#N/A</v>
      </c>
      <c r="BZ2050" s="4" t="e">
        <f ca="1">OFFSET('Hotel Carve-out'!$A$1,'Hotel Carve-out'!BZ$1949-1,'Hotel Carve-out'!$D$1947+'Hotel Carve-out'!$C2050)</f>
        <v>#N/A</v>
      </c>
      <c r="CA2050" s="6" t="e">
        <f ca="1">OFFSET('Hotel Carve-out'!$A$1,'Hotel Carve-out'!CA$1949-1,'Hotel Carve-out'!$D$1947+'Hotel Carve-out'!$C2050)</f>
        <v>#N/A</v>
      </c>
      <c r="CB2050" s="4" t="e">
        <f ca="1">OFFSET('Hotel Carve-out'!$A$1,'Hotel Carve-out'!CB$1949-1,'Hotel Carve-out'!$D$1947+'Hotel Carve-out'!$C2050)</f>
        <v>#N/A</v>
      </c>
      <c r="CC2050" s="1"/>
      <c r="CD2050" s="360" t="e">
        <f ca="1">OFFSET('Hotel Carve-out'!$A$1,'Hotel Carve-out'!CD$1949-1,'Hotel Carve-out'!$D$1947+'Hotel Carve-out'!$C2050)</f>
        <v>#N/A</v>
      </c>
      <c r="CE2050" s="360" t="e">
        <f ca="1">OFFSET('Hotel Carve-out'!$A$1,'Hotel Carve-out'!CE$1949-1,'Hotel Carve-out'!$D$1947+'Hotel Carve-out'!$C2050)</f>
        <v>#N/A</v>
      </c>
      <c r="CF2050" s="360" t="e">
        <f ca="1">OFFSET('Hotel Carve-out'!$A$1,'Hotel Carve-out'!CF$1949-1,'Hotel Carve-out'!$D$1947+'Hotel Carve-out'!$C2050)</f>
        <v>#N/A</v>
      </c>
      <c r="CG2050" s="360" t="e">
        <f ca="1">OFFSET('Hotel Carve-out'!$A$1,'Hotel Carve-out'!CG$1949-1,'Hotel Carve-out'!$D$1947+'Hotel Carve-out'!$C2050)</f>
        <v>#N/A</v>
      </c>
      <c r="CH2050" s="360" t="e">
        <f ca="1">OFFSET('Hotel Carve-out'!$A$1,'Hotel Carve-out'!CH$1949-1,'Hotel Carve-out'!$D$1947+'Hotel Carve-out'!$C2050)</f>
        <v>#N/A</v>
      </c>
      <c r="CI2050" s="360" t="e">
        <f ca="1">OFFSET('Hotel Carve-out'!$A$1,'Hotel Carve-out'!CI$1949-1,'Hotel Carve-out'!$D$1947+'Hotel Carve-out'!$C2050)</f>
        <v>#N/A</v>
      </c>
      <c r="CJ2050" s="1"/>
      <c r="CK2050" s="1"/>
    </row>
    <row r="2051" spans="2:89" ht="15" customHeight="1">
      <c r="B2051" s="1"/>
      <c r="C2051" s="1" t="e">
        <f>IF(C2050&lt;'Hotel Carve-out'!$E$1688,C2050+1,NA())</f>
        <v>#N/A</v>
      </c>
      <c r="D2051" s="7" t="e">
        <f>INDEX('Hotel Carve-out'!$F$16:$CI$17,1,MATCH('Hotel Carve-out'!C2051,'Hotel Carve-out'!$F$17:$CI$17,0))</f>
        <v>#N/A</v>
      </c>
      <c r="E2051" s="1"/>
      <c r="F2051" s="4" t="e">
        <f ca="1">OFFSET('Hotel Carve-out'!$A$1,'Hotel Carve-out'!F$1949-1,'Hotel Carve-out'!$D$1947+'Hotel Carve-out'!$C2051)</f>
        <v>#N/A</v>
      </c>
      <c r="G2051" s="4" t="e">
        <f ca="1">OFFSET('Hotel Carve-out'!$A$1,'Hotel Carve-out'!G$1949-1,'Hotel Carve-out'!$D$1947+'Hotel Carve-out'!$C2051)</f>
        <v>#N/A</v>
      </c>
      <c r="H2051" s="4" t="e">
        <f ca="1">OFFSET('Hotel Carve-out'!$A$1,'Hotel Carve-out'!H$1949-1,'Hotel Carve-out'!$D$1947+'Hotel Carve-out'!$C2051)</f>
        <v>#N/A</v>
      </c>
      <c r="I2051" s="4" t="e">
        <f ca="1">OFFSET('Hotel Carve-out'!$A$1,'Hotel Carve-out'!I$1949-1,'Hotel Carve-out'!$D$1947+'Hotel Carve-out'!$C2051)</f>
        <v>#N/A</v>
      </c>
      <c r="J2051" s="1"/>
      <c r="K2051" s="4" t="e">
        <f ca="1">OFFSET('Hotel Carve-out'!$A$1,'Hotel Carve-out'!K$1949-1,'Hotel Carve-out'!$D$1947+'Hotel Carve-out'!$C2051)</f>
        <v>#N/A</v>
      </c>
      <c r="L2051" s="4" t="e">
        <f ca="1">OFFSET('Hotel Carve-out'!$A$1,'Hotel Carve-out'!L$1949-1,'Hotel Carve-out'!$D$1947+'Hotel Carve-out'!$C2051)</f>
        <v>#N/A</v>
      </c>
      <c r="M2051" s="4" t="e">
        <f ca="1">OFFSET('Hotel Carve-out'!$A$1,'Hotel Carve-out'!M$1949-1,'Hotel Carve-out'!$D$1947+'Hotel Carve-out'!$C2051)</f>
        <v>#N/A</v>
      </c>
      <c r="N2051" s="4" t="e">
        <f ca="1">OFFSET('Hotel Carve-out'!$A$1,'Hotel Carve-out'!N$1949-1,'Hotel Carve-out'!$D$1947+'Hotel Carve-out'!$C2051)</f>
        <v>#N/A</v>
      </c>
      <c r="O2051" s="4" t="e">
        <f ca="1">OFFSET('Hotel Carve-out'!$A$1,'Hotel Carve-out'!O$1949-1,'Hotel Carve-out'!$D$1947+'Hotel Carve-out'!$C2051)</f>
        <v>#N/A</v>
      </c>
      <c r="P2051" s="4" t="e">
        <f t="shared" ca="1" si="936"/>
        <v>#N/A</v>
      </c>
      <c r="Q2051" s="4"/>
      <c r="R2051" s="4" t="e">
        <f ca="1">OFFSET('Hotel Carve-out'!$A$1,'Hotel Carve-out'!R$1949-1,'Hotel Carve-out'!$D$1947+'Hotel Carve-out'!$C2051)</f>
        <v>#N/A</v>
      </c>
      <c r="S2051" s="4" t="e">
        <f ca="1">OFFSET('Hotel Carve-out'!$A$1,'Hotel Carve-out'!S$1949-1,'Hotel Carve-out'!$D$1947+'Hotel Carve-out'!$C2051)</f>
        <v>#N/A</v>
      </c>
      <c r="T2051" s="4" t="e">
        <f ca="1">OFFSET('Hotel Carve-out'!$A$1,'Hotel Carve-out'!T$1949-1,'Hotel Carve-out'!$D$1947+'Hotel Carve-out'!$C2051)</f>
        <v>#N/A</v>
      </c>
      <c r="U2051" s="4" t="e">
        <f ca="1">OFFSET('Hotel Carve-out'!$A$1,'Hotel Carve-out'!U$1949-1,'Hotel Carve-out'!$D$1947+'Hotel Carve-out'!$C2051)</f>
        <v>#N/A</v>
      </c>
      <c r="V2051" s="4" t="e">
        <f t="shared" ca="1" si="937"/>
        <v>#N/A</v>
      </c>
      <c r="W2051" s="4"/>
      <c r="X2051" s="4" t="e">
        <f ca="1">OFFSET('Hotel Carve-out'!$A$1,'Hotel Carve-out'!X$1949-1,'Hotel Carve-out'!$D$1947+'Hotel Carve-out'!$C2051)</f>
        <v>#N/A</v>
      </c>
      <c r="Y2051" s="4" t="e">
        <f ca="1">OFFSET('Hotel Carve-out'!$A$1,'Hotel Carve-out'!Y$1949-1,'Hotel Carve-out'!$D$1947+'Hotel Carve-out'!$C2051)</f>
        <v>#N/A</v>
      </c>
      <c r="Z2051" s="4" t="e">
        <f ca="1">OFFSET('Hotel Carve-out'!$A$1,'Hotel Carve-out'!Z$1949-1,'Hotel Carve-out'!$D$1947+'Hotel Carve-out'!$C2051)</f>
        <v>#N/A</v>
      </c>
      <c r="AA2051" s="4" t="e">
        <f ca="1">OFFSET('Hotel Carve-out'!$A$1,'Hotel Carve-out'!AA$1949-1,'Hotel Carve-out'!$D$1947+'Hotel Carve-out'!$C2051)</f>
        <v>#N/A</v>
      </c>
      <c r="AB2051" s="4" t="e">
        <f ca="1">OFFSET('Hotel Carve-out'!$A$1,'Hotel Carve-out'!AB$1949-1,'Hotel Carve-out'!$D$1947+'Hotel Carve-out'!$C2051)</f>
        <v>#N/A</v>
      </c>
      <c r="AC2051" s="4" t="e">
        <f ca="1">OFFSET('Hotel Carve-out'!$A$1,'Hotel Carve-out'!AC$1949-1,'Hotel Carve-out'!$D$1947+'Hotel Carve-out'!$C2051)</f>
        <v>#N/A</v>
      </c>
      <c r="AD2051" s="4" t="e">
        <f ca="1">OFFSET('Hotel Carve-out'!$A$1,'Hotel Carve-out'!AD$1949-1,'Hotel Carve-out'!$D$1947+'Hotel Carve-out'!$C2051)</f>
        <v>#N/A</v>
      </c>
      <c r="AE2051" s="4" t="e">
        <f ca="1">OFFSET('Hotel Carve-out'!$A$1,'Hotel Carve-out'!AE$1949-1,'Hotel Carve-out'!$D$1947+'Hotel Carve-out'!$C2051)</f>
        <v>#N/A</v>
      </c>
      <c r="AF2051" s="4" t="e">
        <f ca="1">OFFSET('Hotel Carve-out'!$A$1,'Hotel Carve-out'!AF$1949-1,'Hotel Carve-out'!$D$1947+'Hotel Carve-out'!$C2051)</f>
        <v>#N/A</v>
      </c>
      <c r="AG2051" s="4" t="e">
        <f ca="1">OFFSET('Hotel Carve-out'!$A$1,'Hotel Carve-out'!AG$1949-1,'Hotel Carve-out'!$D$1947+'Hotel Carve-out'!$C2051)</f>
        <v>#N/A</v>
      </c>
      <c r="AH2051" s="4" t="e">
        <f ca="1">OFFSET('Hotel Carve-out'!$A$1,'Hotel Carve-out'!AH$1949-1,'Hotel Carve-out'!$D$1947+'Hotel Carve-out'!$C2051)</f>
        <v>#N/A</v>
      </c>
      <c r="AI2051" s="4" t="e">
        <f t="shared" ca="1" si="938"/>
        <v>#N/A</v>
      </c>
      <c r="AJ2051" s="4"/>
      <c r="AK2051" s="4" t="e">
        <f ca="1">OFFSET('Hotel Carve-out'!$A$1,'Hotel Carve-out'!AK$1949-1,'Hotel Carve-out'!$D$1947+'Hotel Carve-out'!$C2051)</f>
        <v>#N/A</v>
      </c>
      <c r="AL2051" s="4" t="e">
        <f ca="1">OFFSET('Hotel Carve-out'!$A$1,'Hotel Carve-out'!AL$1949-1,'Hotel Carve-out'!$D$1947+'Hotel Carve-out'!$C2051)</f>
        <v>#N/A</v>
      </c>
      <c r="AM2051" s="4" t="e">
        <f ca="1">OFFSET('Hotel Carve-out'!$A$1,'Hotel Carve-out'!AM$1949-1,'Hotel Carve-out'!$D$1947+'Hotel Carve-out'!$C2051)</f>
        <v>#N/A</v>
      </c>
      <c r="AN2051" s="4" t="e">
        <f ca="1">OFFSET('Hotel Carve-out'!$A$1,'Hotel Carve-out'!AN$1949-1,'Hotel Carve-out'!$D$1947+'Hotel Carve-out'!$C2051)</f>
        <v>#N/A</v>
      </c>
      <c r="AO2051" s="4" t="e">
        <f ca="1">OFFSET('Hotel Carve-out'!$A$1,'Hotel Carve-out'!AO$1949-1,'Hotel Carve-out'!$D$1947+'Hotel Carve-out'!$C2051)</f>
        <v>#N/A</v>
      </c>
      <c r="AP2051" s="4" t="e">
        <f ca="1">OFFSET('Hotel Carve-out'!$A$1,'Hotel Carve-out'!AP$1949-1,'Hotel Carve-out'!$D$1947+'Hotel Carve-out'!$C2051)</f>
        <v>#N/A</v>
      </c>
      <c r="AQ2051" s="4" t="e">
        <f ca="1">OFFSET('Hotel Carve-out'!$A$1,'Hotel Carve-out'!AQ$1949-1,'Hotel Carve-out'!$D$1947+'Hotel Carve-out'!$C2051)</f>
        <v>#N/A</v>
      </c>
      <c r="AR2051" s="4" t="e">
        <f ca="1">OFFSET('Hotel Carve-out'!$A$1,'Hotel Carve-out'!AR$1949-1,'Hotel Carve-out'!$D$1947+'Hotel Carve-out'!$C2051)</f>
        <v>#N/A</v>
      </c>
      <c r="AS2051" s="4" t="e">
        <f ca="1">OFFSET('Hotel Carve-out'!$A$1,'Hotel Carve-out'!AS$1949-1,'Hotel Carve-out'!$D$1947+'Hotel Carve-out'!$C2051)</f>
        <v>#N/A</v>
      </c>
      <c r="AT2051" s="4" t="e">
        <f ca="1">OFFSET('Hotel Carve-out'!$A$1,'Hotel Carve-out'!AT$1949-1,'Hotel Carve-out'!$D$1947+'Hotel Carve-out'!$C2051)</f>
        <v>#N/A</v>
      </c>
      <c r="AU2051" s="4" t="e">
        <f ca="1">OFFSET('Hotel Carve-out'!$A$1,'Hotel Carve-out'!AU$1949-1,'Hotel Carve-out'!$D$1947+'Hotel Carve-out'!$C2051)</f>
        <v>#N/A</v>
      </c>
      <c r="AV2051" s="4" t="e">
        <f ca="1">OFFSET('Hotel Carve-out'!$A$1,'Hotel Carve-out'!AV$1949-1,'Hotel Carve-out'!$D$1947+'Hotel Carve-out'!$C2051)</f>
        <v>#N/A</v>
      </c>
      <c r="AW2051" s="4" t="e">
        <f ca="1">OFFSET('Hotel Carve-out'!$A$1,'Hotel Carve-out'!AW$1949-1,'Hotel Carve-out'!$D$1947+'Hotel Carve-out'!$C2051)</f>
        <v>#N/A</v>
      </c>
      <c r="AX2051" s="4" t="e">
        <f ca="1">OFFSET('Hotel Carve-out'!$A$1,'Hotel Carve-out'!AX$1949-1,'Hotel Carve-out'!$D$1947+'Hotel Carve-out'!$C2051)</f>
        <v>#N/A</v>
      </c>
      <c r="AY2051" s="4" t="e">
        <f ca="1">OFFSET('Hotel Carve-out'!$A$1,'Hotel Carve-out'!AY$1949-1,'Hotel Carve-out'!$D$1947+'Hotel Carve-out'!$C2051)</f>
        <v>#N/A</v>
      </c>
      <c r="AZ2051" s="4" t="e">
        <f ca="1">OFFSET('Hotel Carve-out'!$A$1,'Hotel Carve-out'!AZ$1949-1,'Hotel Carve-out'!$D$1947+'Hotel Carve-out'!$C2051)</f>
        <v>#N/A</v>
      </c>
      <c r="BA2051" s="4" t="e">
        <f ca="1">OFFSET('Hotel Carve-out'!$A$1,'Hotel Carve-out'!BA$1949-1,'Hotel Carve-out'!$D$1947+'Hotel Carve-out'!$C2051)</f>
        <v>#N/A</v>
      </c>
      <c r="BB2051" s="4" t="e">
        <f ca="1">OFFSET('Hotel Carve-out'!$A$1,'Hotel Carve-out'!BB$1949-1,'Hotel Carve-out'!$D$1947+'Hotel Carve-out'!$C2051)</f>
        <v>#N/A</v>
      </c>
      <c r="BC2051" s="4" t="e">
        <f ca="1">OFFSET('Hotel Carve-out'!$A$1,'Hotel Carve-out'!BC$1949-1,'Hotel Carve-out'!$D$1947+'Hotel Carve-out'!$C2051)</f>
        <v>#N/A</v>
      </c>
      <c r="BD2051" s="4" t="e">
        <f ca="1">OFFSET('Hotel Carve-out'!$A$1,'Hotel Carve-out'!BD$1949-1,'Hotel Carve-out'!$D$1947+'Hotel Carve-out'!$C2051)</f>
        <v>#N/A</v>
      </c>
      <c r="BE2051" s="4" t="e">
        <f t="shared" ca="1" si="939"/>
        <v>#N/A</v>
      </c>
      <c r="BF2051" s="4"/>
      <c r="BG2051" s="2" t="e">
        <f t="shared" ca="1" si="943"/>
        <v>#N/A</v>
      </c>
      <c r="BH2051" s="2" t="e">
        <f t="shared" ca="1" si="944"/>
        <v>#N/A</v>
      </c>
      <c r="BI2051" s="5" t="e">
        <f t="shared" ca="1" si="942"/>
        <v>#N/A</v>
      </c>
      <c r="BJ2051" s="1"/>
      <c r="BK2051" s="4" t="e">
        <f ca="1">OFFSET('Hotel Carve-out'!$A$1,'Hotel Carve-out'!BK$1949-1,'Hotel Carve-out'!$D$1947+'Hotel Carve-out'!$C2051)</f>
        <v>#N/A</v>
      </c>
      <c r="BL2051" s="4" t="e">
        <f ca="1">OFFSET('Hotel Carve-out'!$A$1,'Hotel Carve-out'!BL$1949-1,'Hotel Carve-out'!$D$1947+'Hotel Carve-out'!$C2051)</f>
        <v>#N/A</v>
      </c>
      <c r="BM2051" s="4" t="e">
        <f ca="1">OFFSET('Hotel Carve-out'!$A$1,'Hotel Carve-out'!BM$1949-1,'Hotel Carve-out'!$D$1947+'Hotel Carve-out'!$C2051)</f>
        <v>#N/A</v>
      </c>
      <c r="BN2051" s="4" t="e">
        <f ca="1">OFFSET('Hotel Carve-out'!$A$1,'Hotel Carve-out'!BN$1949-1,'Hotel Carve-out'!$D$1947+'Hotel Carve-out'!$C2051)</f>
        <v>#N/A</v>
      </c>
      <c r="BO2051" s="4" t="e">
        <f ca="1">OFFSET('Hotel Carve-out'!$A$1,'Hotel Carve-out'!BO$1949-1,'Hotel Carve-out'!$D$1947+'Hotel Carve-out'!$C2051)</f>
        <v>#N/A</v>
      </c>
      <c r="BP2051" s="4" t="e">
        <f ca="1">OFFSET('Hotel Carve-out'!$A$1,'Hotel Carve-out'!BP$1949-1,'Hotel Carve-out'!$D$1947+'Hotel Carve-out'!$C2051)</f>
        <v>#N/A</v>
      </c>
      <c r="BQ2051" s="4" t="e">
        <f ca="1">OFFSET('Hotel Carve-out'!$A$1,'Hotel Carve-out'!BQ$1949-1,'Hotel Carve-out'!$D$1947+'Hotel Carve-out'!$C2051)</f>
        <v>#N/A</v>
      </c>
      <c r="BR2051" s="1"/>
      <c r="BS2051" s="4" t="e">
        <f ca="1">OFFSET('Hotel Carve-out'!$A$1,'Hotel Carve-out'!BS$1949-1,'Hotel Carve-out'!$D$1947+'Hotel Carve-out'!$C2051)</f>
        <v>#N/A</v>
      </c>
      <c r="BT2051" s="4" t="e">
        <f ca="1">OFFSET('Hotel Carve-out'!$A$1,'Hotel Carve-out'!BT$1949-1,'Hotel Carve-out'!$D$1947+'Hotel Carve-out'!$C2051)</f>
        <v>#N/A</v>
      </c>
      <c r="BU2051" s="4"/>
      <c r="BV2051" s="4" t="e">
        <f ca="1">OFFSET('Hotel Carve-out'!$A$1,'Hotel Carve-out'!BV$1949-1,'Hotel Carve-out'!$D$1947+'Hotel Carve-out'!$C2051)</f>
        <v>#N/A</v>
      </c>
      <c r="BW2051" s="4" t="e">
        <f ca="1">OFFSET('Hotel Carve-out'!$A$1,'Hotel Carve-out'!BW$1949-1,'Hotel Carve-out'!$D$1947+'Hotel Carve-out'!$C2051)</f>
        <v>#N/A</v>
      </c>
      <c r="BX2051" s="4" t="e">
        <f ca="1">OFFSET('Hotel Carve-out'!$A$1,'Hotel Carve-out'!BX$1949-1,'Hotel Carve-out'!$D$1947+'Hotel Carve-out'!$C2051)</f>
        <v>#N/A</v>
      </c>
      <c r="BY2051" s="6" t="e">
        <f ca="1">OFFSET('Hotel Carve-out'!$A$1,'Hotel Carve-out'!BY$1949-1,'Hotel Carve-out'!$D$1947+'Hotel Carve-out'!$C2051)</f>
        <v>#N/A</v>
      </c>
      <c r="BZ2051" s="4" t="e">
        <f ca="1">OFFSET('Hotel Carve-out'!$A$1,'Hotel Carve-out'!BZ$1949-1,'Hotel Carve-out'!$D$1947+'Hotel Carve-out'!$C2051)</f>
        <v>#N/A</v>
      </c>
      <c r="CA2051" s="6" t="e">
        <f ca="1">OFFSET('Hotel Carve-out'!$A$1,'Hotel Carve-out'!CA$1949-1,'Hotel Carve-out'!$D$1947+'Hotel Carve-out'!$C2051)</f>
        <v>#N/A</v>
      </c>
      <c r="CB2051" s="4" t="e">
        <f ca="1">OFFSET('Hotel Carve-out'!$A$1,'Hotel Carve-out'!CB$1949-1,'Hotel Carve-out'!$D$1947+'Hotel Carve-out'!$C2051)</f>
        <v>#N/A</v>
      </c>
      <c r="CC2051" s="1"/>
      <c r="CD2051" s="360" t="e">
        <f ca="1">OFFSET('Hotel Carve-out'!$A$1,'Hotel Carve-out'!CD$1949-1,'Hotel Carve-out'!$D$1947+'Hotel Carve-out'!$C2051)</f>
        <v>#N/A</v>
      </c>
      <c r="CE2051" s="360" t="e">
        <f ca="1">OFFSET('Hotel Carve-out'!$A$1,'Hotel Carve-out'!CE$1949-1,'Hotel Carve-out'!$D$1947+'Hotel Carve-out'!$C2051)</f>
        <v>#N/A</v>
      </c>
      <c r="CF2051" s="360" t="e">
        <f ca="1">OFFSET('Hotel Carve-out'!$A$1,'Hotel Carve-out'!CF$1949-1,'Hotel Carve-out'!$D$1947+'Hotel Carve-out'!$C2051)</f>
        <v>#N/A</v>
      </c>
      <c r="CG2051" s="360" t="e">
        <f ca="1">OFFSET('Hotel Carve-out'!$A$1,'Hotel Carve-out'!CG$1949-1,'Hotel Carve-out'!$D$1947+'Hotel Carve-out'!$C2051)</f>
        <v>#N/A</v>
      </c>
      <c r="CH2051" s="360" t="e">
        <f ca="1">OFFSET('Hotel Carve-out'!$A$1,'Hotel Carve-out'!CH$1949-1,'Hotel Carve-out'!$D$1947+'Hotel Carve-out'!$C2051)</f>
        <v>#N/A</v>
      </c>
      <c r="CI2051" s="360" t="e">
        <f ca="1">OFFSET('Hotel Carve-out'!$A$1,'Hotel Carve-out'!CI$1949-1,'Hotel Carve-out'!$D$1947+'Hotel Carve-out'!$C2051)</f>
        <v>#N/A</v>
      </c>
      <c r="CJ2051" s="1"/>
      <c r="CK2051" s="1"/>
    </row>
    <row r="2052" spans="2:89" ht="15" customHeight="1">
      <c r="B2052" s="1"/>
      <c r="C2052" s="1"/>
      <c r="D2052" s="1"/>
      <c r="E2052" s="1"/>
      <c r="F2052" s="2">
        <f t="shared" ref="F2052:I2052" ca="1" si="945">SUMIF(F1951:F2051,"&lt;&gt;#N/A")</f>
        <v>92728718.684514269</v>
      </c>
      <c r="G2052" s="2">
        <f t="shared" ca="1" si="945"/>
        <v>40067000.000000007</v>
      </c>
      <c r="H2052" s="2">
        <f t="shared" ca="1" si="945"/>
        <v>0</v>
      </c>
      <c r="I2052" s="2">
        <f t="shared" ca="1" si="945"/>
        <v>410491.45637395408</v>
      </c>
      <c r="J2052" s="1"/>
      <c r="K2052" s="2">
        <f ca="1">SUMIF(K1951:K2051,"&lt;&gt;#N/A")</f>
        <v>0</v>
      </c>
      <c r="L2052" s="2">
        <f ca="1">SUMIF(L1951:L2051,"&lt;&gt;#N/A")</f>
        <v>12588000</v>
      </c>
      <c r="M2052" s="2">
        <f ca="1">SUMIF(M1951:M2051,"&lt;&gt;#N/A")</f>
        <v>2000000</v>
      </c>
      <c r="N2052" s="2">
        <f ca="1">SUMIF(N1951:N2051,"&lt;&gt;#N/A")</f>
        <v>1900000</v>
      </c>
      <c r="O2052" s="2">
        <f ca="1">SUMIF(O1951:O2051,"&lt;&gt;#N/A")</f>
        <v>0</v>
      </c>
      <c r="P2052" s="4">
        <f t="shared" ca="1" si="936"/>
        <v>16488000</v>
      </c>
      <c r="Q2052" s="2"/>
      <c r="R2052" s="2">
        <f ca="1">SUMIF(R1951:R2051,"&lt;&gt;#N/A")</f>
        <v>748351.41917317745</v>
      </c>
      <c r="S2052" s="2">
        <f ca="1">SUMIF(S1951:S2051,"&lt;&gt;#N/A")</f>
        <v>318815</v>
      </c>
      <c r="T2052" s="2">
        <f ca="1">SUMIF(T1951:T2051,"&lt;&gt;#N/A")</f>
        <v>1222302.7000604633</v>
      </c>
      <c r="U2052" s="2">
        <f ca="1">SUMIF(U1951:U2051,"&lt;&gt;#N/A")</f>
        <v>0</v>
      </c>
      <c r="V2052" s="4">
        <f t="shared" ca="1" si="937"/>
        <v>2289469.1192336408</v>
      </c>
      <c r="W2052" s="2"/>
      <c r="X2052" s="2">
        <f t="shared" ref="X2052:AH2052" ca="1" si="946">SUMIF(X1951:X2051,"&lt;&gt;#N/A")</f>
        <v>0</v>
      </c>
      <c r="Y2052" s="2">
        <f t="shared" ca="1" si="946"/>
        <v>0</v>
      </c>
      <c r="Z2052" s="2">
        <f t="shared" ca="1" si="946"/>
        <v>0</v>
      </c>
      <c r="AA2052" s="2">
        <f t="shared" ca="1" si="946"/>
        <v>0</v>
      </c>
      <c r="AB2052" s="2">
        <f t="shared" ca="1" si="946"/>
        <v>38900000.000000007</v>
      </c>
      <c r="AC2052" s="2">
        <f t="shared" ca="1" si="946"/>
        <v>0</v>
      </c>
      <c r="AD2052" s="2">
        <f t="shared" ca="1" si="946"/>
        <v>0</v>
      </c>
      <c r="AE2052" s="2">
        <f t="shared" ca="1" si="946"/>
        <v>0</v>
      </c>
      <c r="AF2052" s="2">
        <f t="shared" ca="1" si="946"/>
        <v>0</v>
      </c>
      <c r="AG2052" s="2">
        <f t="shared" ca="1" si="946"/>
        <v>0</v>
      </c>
      <c r="AH2052" s="2">
        <f t="shared" ca="1" si="946"/>
        <v>1167000.0000000002</v>
      </c>
      <c r="AI2052" s="4">
        <f t="shared" ca="1" si="938"/>
        <v>40067000.000000007</v>
      </c>
      <c r="AJ2052" s="2"/>
      <c r="AK2052" s="2">
        <f t="shared" ref="AK2052:BD2052" ca="1" si="947">SUMIF(AK1951:AK2051,"&lt;&gt;#N/A")</f>
        <v>999999.9999999993</v>
      </c>
      <c r="AL2052" s="2">
        <f t="shared" ca="1" si="947"/>
        <v>400000</v>
      </c>
      <c r="AM2052" s="2">
        <f t="shared" ca="1" si="947"/>
        <v>399999.99999999977</v>
      </c>
      <c r="AN2052" s="2">
        <f t="shared" ca="1" si="947"/>
        <v>6384000.0000000019</v>
      </c>
      <c r="AO2052" s="2">
        <f t="shared" ca="1" si="947"/>
        <v>1200000.0000000005</v>
      </c>
      <c r="AP2052" s="2">
        <f t="shared" ca="1" si="947"/>
        <v>500000.00000000012</v>
      </c>
      <c r="AQ2052" s="2">
        <f t="shared" ca="1" si="947"/>
        <v>1700000</v>
      </c>
      <c r="AR2052" s="2">
        <f t="shared" ca="1" si="947"/>
        <v>250000</v>
      </c>
      <c r="AS2052" s="2">
        <f t="shared" ca="1" si="947"/>
        <v>360000</v>
      </c>
      <c r="AT2052" s="2">
        <f t="shared" ca="1" si="947"/>
        <v>1400000.0000000002</v>
      </c>
      <c r="AU2052" s="2">
        <f t="shared" ca="1" si="947"/>
        <v>0</v>
      </c>
      <c r="AV2052" s="2">
        <f t="shared" ca="1" si="947"/>
        <v>259999.99999999988</v>
      </c>
      <c r="AW2052" s="2">
        <f t="shared" ca="1" si="947"/>
        <v>2000000.0000000005</v>
      </c>
      <c r="AX2052" s="2">
        <f t="shared" ca="1" si="947"/>
        <v>250000.00000000012</v>
      </c>
      <c r="AY2052" s="2">
        <f t="shared" ca="1" si="947"/>
        <v>0</v>
      </c>
      <c r="AZ2052" s="2">
        <f t="shared" ca="1" si="947"/>
        <v>0</v>
      </c>
      <c r="BA2052" s="2">
        <f t="shared" ca="1" si="947"/>
        <v>0</v>
      </c>
      <c r="BB2052" s="2">
        <f t="shared" ca="1" si="947"/>
        <v>0</v>
      </c>
      <c r="BC2052" s="2">
        <f t="shared" ca="1" si="947"/>
        <v>0</v>
      </c>
      <c r="BD2052" s="2">
        <f t="shared" ca="1" si="947"/>
        <v>0</v>
      </c>
      <c r="BE2052" s="4">
        <f t="shared" ca="1" si="939"/>
        <v>16104000.000000002</v>
      </c>
      <c r="BF2052" s="2"/>
      <c r="BG2052" s="2">
        <f t="shared" ca="1" si="943"/>
        <v>133206210.14088824</v>
      </c>
      <c r="BH2052" s="2">
        <f t="shared" ca="1" si="944"/>
        <v>74948469.119233653</v>
      </c>
      <c r="BI2052" s="5">
        <f t="shared" ca="1" si="942"/>
        <v>58257741.021654591</v>
      </c>
      <c r="BJ2052" s="1"/>
      <c r="BK2052" s="2">
        <f t="shared" ref="BK2052:BQ2052" ca="1" si="948">SUMIF(BK1951:BK2051,"&lt;&gt;#N/A")</f>
        <v>0</v>
      </c>
      <c r="BL2052" s="2">
        <f t="shared" ca="1" si="948"/>
        <v>0</v>
      </c>
      <c r="BM2052" s="2">
        <f t="shared" ca="1" si="948"/>
        <v>0</v>
      </c>
      <c r="BN2052" s="2">
        <f t="shared" ca="1" si="948"/>
        <v>21381469.119233638</v>
      </c>
      <c r="BO2052" s="2">
        <f t="shared" ca="1" si="948"/>
        <v>21381469.119233638</v>
      </c>
      <c r="BP2052" s="2">
        <f t="shared" ca="1" si="948"/>
        <v>0</v>
      </c>
      <c r="BQ2052" s="2">
        <f t="shared" ca="1" si="948"/>
        <v>244460540.01209271</v>
      </c>
      <c r="BR2052" s="1"/>
      <c r="BS2052" s="2">
        <f ca="1">SUMIF(BS1951:BS2051,"&lt;&gt;#N/A")</f>
        <v>13500000</v>
      </c>
      <c r="BT2052" s="2">
        <f ca="1">SUMIF(BT1951:BT2051,"&lt;&gt;#N/A")</f>
        <v>31280249.56528065</v>
      </c>
      <c r="BU2052" s="2"/>
      <c r="BV2052" s="2">
        <f ca="1">SUMIF(BV1951:BV2051,"&lt;&gt;#N/A")</f>
        <v>40170695.850000001</v>
      </c>
      <c r="BW2052" s="2">
        <f ca="1">SUMIF(BW1951:BW2051,"&lt;&gt;#N/A")</f>
        <v>40170695.850000001</v>
      </c>
      <c r="BX2052" s="4">
        <f ca="1">OFFSET('Hotel Carve-out'!$A$1,'Hotel Carve-out'!BX$1949-1,'Hotel Carve-out'!$D$1947+'Hotel Carve-out'!$C2052)</f>
        <v>4017069.5850000004</v>
      </c>
      <c r="BY2052" s="3">
        <f t="shared" ref="BY2052:CB2052" ca="1" si="949">SUMIF(BY1951:BY2051,"&lt;&gt;#N/A")</f>
        <v>0</v>
      </c>
      <c r="BZ2052" s="2">
        <f t="shared" ca="1" si="949"/>
        <v>410491.45637395408</v>
      </c>
      <c r="CA2052" s="3">
        <f t="shared" ca="1" si="949"/>
        <v>1987326.9845142851</v>
      </c>
      <c r="CB2052" s="2">
        <f t="shared" ca="1" si="949"/>
        <v>10400000</v>
      </c>
      <c r="CC2052" s="1"/>
      <c r="CD2052" s="1"/>
      <c r="CE2052" s="1"/>
      <c r="CF2052" s="1"/>
      <c r="CG2052" s="1"/>
      <c r="CH2052" s="1"/>
      <c r="CI2052" s="1"/>
      <c r="CJ2052" s="1"/>
      <c r="CK2052" s="1"/>
    </row>
  </sheetData>
  <dataValidations count="15">
    <dataValidation operator="lessThanOrEqual" allowBlank="1" showInputMessage="1" showErrorMessage="1" sqref="K1777:P1777 K1783:P1783 K1782:N1782" xr:uid="{00000000-0002-0000-0100-000000000000}"/>
    <dataValidation type="list" allowBlank="1" showInputMessage="1" showErrorMessage="1" sqref="D1687:E1687 D1694:E1696 D1691:E1691" xr:uid="{00000000-0002-0000-0100-000001000000}">
      <formula1>#REF!</formula1>
    </dataValidation>
    <dataValidation type="whole" allowBlank="1" showInputMessage="1" showErrorMessage="1" sqref="D1688:E1688" xr:uid="{00000000-0002-0000-0100-000002000000}">
      <formula1>0</formula1>
      <formula2>#REF!</formula2>
    </dataValidation>
    <dataValidation type="list" allowBlank="1" showInputMessage="1" showErrorMessage="1" sqref="D1344:D1345 D1289:D1290 D181 D211 D233 D255 D390 D483:D484 D502:D503 D521:D522 D540:D541 D560:D561 D579:D580 D706:D707 D726:D727 D787:D788 D805:D806 D822:D823 D838:D839 D1001:D1002 D1018:D1019 D1040:D1041 D1064:D1065 D1102:D1103 D1118:D1119 D1139:D1140 D1155:D1156 D1203 D1220 D597:D598 D615:D616 D633:D634 D651:D652 D670:D671 D746:D747 D767:D768 D864:D865 D884:D885 D904:D905 D924:D925 D944:D945 D964:D965 D984:D985 D1181:D1182 D1084:D1085 D1382" xr:uid="{00000000-0002-0000-0100-000003000000}">
      <formula1>F181:G181</formula1>
    </dataValidation>
    <dataValidation type="whole" allowBlank="1" showInputMessage="1" showErrorMessage="1" sqref="F10 D10 F13:F14" xr:uid="{00000000-0002-0000-0100-000004000000}">
      <formula1>0</formula1>
      <formula2>F10</formula2>
    </dataValidation>
    <dataValidation type="custom" allowBlank="1" showInputMessage="1" showErrorMessage="1" error="1st month + 2nd month + 3rd month greater than pre-sale requirement" sqref="G102" xr:uid="{00000000-0002-0000-0100-000005000000}">
      <formula1>(G98+G100+G102)&lt;=#REF!</formula1>
    </dataValidation>
    <dataValidation type="custom" allowBlank="1" showInputMessage="1" showErrorMessage="1" error="First month + second month greater than pre-sale requirement" sqref="G100" xr:uid="{00000000-0002-0000-0100-000006000000}">
      <formula1>(G100+G98)&lt;=#REF!</formula1>
    </dataValidation>
    <dataValidation type="custom" allowBlank="1" showInputMessage="1" showErrorMessage="1" error="Sales velocity greater than pre-sale requirement" sqref="F98" xr:uid="{00000000-0002-0000-0100-000007000000}">
      <formula1>F98&lt;=K59</formula1>
    </dataValidation>
    <dataValidation type="list" allowBlank="1" showInputMessage="1" showErrorMessage="1" sqref="F9 D9" xr:uid="{00000000-0002-0000-0100-000008000000}">
      <formula1>$H$9:$J$9</formula1>
    </dataValidation>
    <dataValidation type="list" allowBlank="1" showInputMessage="1" showErrorMessage="1" sqref="D12 F12" xr:uid="{00000000-0002-0000-0100-000009000000}">
      <formula1>$H$12:$J$12</formula1>
    </dataValidation>
    <dataValidation type="custom" allowBlank="1" showInputMessage="1" showErrorMessage="1" error="Sales velocity greater than pre-sale requirement" sqref="G98" xr:uid="{00000000-0002-0000-0100-00000A000000}">
      <formula1>G98&lt;=#REF!</formula1>
    </dataValidation>
    <dataValidation type="custom" allowBlank="1" showInputMessage="1" showErrorMessage="1" error="1st month + 2nd month + 3rd month greater than pre-sale requirement" sqref="F106:G106" xr:uid="{00000000-0002-0000-0100-00000B000000}">
      <formula1>(F102+F104+F106)&lt;=K64</formula1>
    </dataValidation>
    <dataValidation type="custom" allowBlank="1" showInputMessage="1" showErrorMessage="1" error="1st month + 2nd month + 3rd month greater than pre-sale requirement" sqref="F107:G107" xr:uid="{00000000-0002-0000-0100-00000C000000}">
      <formula1>(F103+F105+F107)&lt;=K66</formula1>
    </dataValidation>
    <dataValidation type="custom" allowBlank="1" showInputMessage="1" showErrorMessage="1" error="First month + second month greater than pre-sale requirement" sqref="F100" xr:uid="{00000000-0002-0000-0100-00000D000000}">
      <formula1>(F100+F98)&lt;=K59</formula1>
    </dataValidation>
    <dataValidation type="custom" allowBlank="1" showInputMessage="1" showErrorMessage="1" error="1st month + 2nd month + 3rd month greater than pre-sale requirement" sqref="F102" xr:uid="{00000000-0002-0000-0100-00000E000000}">
      <formula1>(F98+F100+F102)&lt;=K59</formula1>
    </dataValidation>
  </dataValidations>
  <pageMargins left="0.7" right="0.7" top="0.75" bottom="0.75" header="0.3" footer="0.3"/>
  <pageSetup scale="29" fitToHeight="2" orientation="portrait" horizontalDpi="300" verticalDpi="300" r:id="rId1"/>
  <rowBreaks count="1" manualBreakCount="1">
    <brk id="1798" min="2" max="15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Model</vt:lpstr>
      <vt:lpstr>Hotel Carve-out</vt:lpstr>
      <vt:lpstr>'Hotel Carve-out'!Print_Area</vt:lpstr>
      <vt:lpstr>Model!Print_Area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Good</dc:creator>
  <cp:lastModifiedBy>Rafael Nicolas Fermin Cota</cp:lastModifiedBy>
  <cp:lastPrinted>2020-06-28T02:08:21Z</cp:lastPrinted>
  <dcterms:created xsi:type="dcterms:W3CDTF">2015-05-18T02:13:55Z</dcterms:created>
  <dcterms:modified xsi:type="dcterms:W3CDTF">2020-06-28T02:14:40Z</dcterms:modified>
</cp:coreProperties>
</file>